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3.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ustomProperty5.bin" ContentType="application/vnd.openxmlformats-officedocument.spreadsheetml.customProperty"/>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7.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tables/table1.xml" ContentType="application/vnd.openxmlformats-officedocument.spreadsheetml.table+xml"/>
  <Override PartName="/xl/comments2.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tables/table2.xml" ContentType="application/vnd.openxmlformats-officedocument.spreadsheetml.table+xml"/>
  <Override PartName="/xl/tables/table3.xml" ContentType="application/vnd.openxmlformats-officedocument.spreadsheetml.table+xml"/>
  <Override PartName="/xl/customProperty16.bin" ContentType="application/vnd.openxmlformats-officedocument.spreadsheetml.customProperty"/>
  <Override PartName="/xl/customProperty17.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U80859840\Downloads\"/>
    </mc:Choice>
  </mc:AlternateContent>
  <xr:revisionPtr revIDLastSave="0" documentId="13_ncr:1_{8B6904A6-093E-4E8C-BB58-4FC86971DB04}" xr6:coauthVersionLast="47" xr6:coauthVersionMax="47" xr10:uidLastSave="{00000000-0000-0000-0000-000000000000}"/>
  <bookViews>
    <workbookView xWindow="-120" yWindow="-120" windowWidth="29040" windowHeight="15720" firstSheet="1" activeTab="15" xr2:uid="{F8486AAD-58DF-4AF3-B37E-C14F8BA9CF22}"/>
  </bookViews>
  <sheets>
    <sheet name="Contents &amp; Instructions" sheetId="11" r:id="rId1"/>
    <sheet name="Scope 1" sheetId="1" r:id="rId2"/>
    <sheet name="Scope 2" sheetId="4" r:id="rId3"/>
    <sheet name="Scope 3" sheetId="5" r:id="rId4"/>
    <sheet name="Emissions Dashboard" sheetId="24" r:id="rId5"/>
    <sheet name="dropdown" sheetId="3" state="hidden" r:id="rId6"/>
    <sheet name="GHG Protocol Resources" sheetId="2" state="hidden" r:id="rId7"/>
    <sheet name="EF_scope1" sheetId="7" r:id="rId8"/>
    <sheet name="EF_scope 2" sheetId="20" r:id="rId9"/>
    <sheet name="categorization" sheetId="22" state="hidden" r:id="rId10"/>
    <sheet name="EF_scope3" sheetId="21" r:id="rId11"/>
    <sheet name="UVEK_DT" sheetId="13" r:id="rId12"/>
    <sheet name="Mobitool" sheetId="10" r:id="rId13"/>
    <sheet name="supplier mix" sheetId="12" state="hidden" r:id="rId14"/>
    <sheet name="distribution electricity" sheetId="16" state="hidden" r:id="rId15"/>
    <sheet name="electricity mix" sheetId="26" r:id="rId16"/>
    <sheet name="Heat" sheetId="19" state="hidden" r:id="rId17"/>
    <sheet name="Heating (draft)" sheetId="15" state="hidden" r:id="rId18"/>
  </sheets>
  <externalReferences>
    <externalReference r:id="rId19"/>
  </externalReferences>
  <definedNames>
    <definedName name="_xlnm._FilterDatabase" localSheetId="8" hidden="1">'EF_scope 2'!$A$1:$L$42</definedName>
    <definedName name="_xlnm._FilterDatabase" localSheetId="10" hidden="1">EF_scope3!$A$1:$L$482</definedName>
    <definedName name="_xlnm._FilterDatabase" localSheetId="16" hidden="1">Heat!$A$15:$L$56</definedName>
    <definedName name="_xlnm._FilterDatabase" localSheetId="17" hidden="1">'Heating (draft)'!$A$1:$N$54</definedName>
    <definedName name="_xlnm._FilterDatabase" localSheetId="13" hidden="1">'supplier mix'!$A$1:$CS$638</definedName>
    <definedName name="_xlnm._FilterDatabase" localSheetId="11" hidden="1">UVEK_DT!$N$1:$R$8051</definedName>
    <definedName name="_xlnm._FilterDatabase" hidden="1">#REF!</definedName>
    <definedName name="check_mix">[1]Calculator!$C$18</definedName>
    <definedName name="FE_mix_S2">'electricity mix'!$C$21</definedName>
    <definedName name="FE_mix_S2_3_part">'electricity mix'!$C$23</definedName>
    <definedName name="FE_mix_S3_part">'electricity mix'!$C$22</definedName>
    <definedName name="FE_type_CH_S2">'electricity mix'!$D$6:$D$15</definedName>
    <definedName name="FE_type_CH_S3_part">'electricity mix'!$E$6:$E$15</definedName>
    <definedName name="loss_HV">'electricity mix'!$C$91</definedName>
    <definedName name="loss_LV">'electricity mix'!$C$89</definedName>
    <definedName name="Loss_MV">'electricity mix'!$C$90</definedName>
    <definedName name="mix_composition">'electricity mix'!$B$38</definedName>
    <definedName name="range_elec_type">'electricity mix'!$B$6:$B$15</definedName>
    <definedName name="range_elec_type_back">'electricity mix'!$B$6:$B$16</definedName>
    <definedName name="T_D_HV">'electricity mix'!$H$91</definedName>
    <definedName name="T_D_LV">'electricity mix'!$H$89</definedName>
    <definedName name="T_D_MV">'electricity mix'!$H$90</definedName>
    <definedName name="Z_0111E7B5_3E0B_11D4_8303_000102284B93_.wvu.PrintArea" hidden="1">#REF!</definedName>
    <definedName name="Z_011E7B5_3E0B_11D4_8303_000102284B94"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26" l="1" a="1"/>
  <c r="G7" i="26" s="1"/>
  <c r="G8" i="26" a="1"/>
  <c r="G8" i="26" s="1"/>
  <c r="G9" i="26" a="1"/>
  <c r="G9" i="26" s="1"/>
  <c r="G11" i="26" a="1"/>
  <c r="G11" i="26" s="1"/>
  <c r="G12" i="26" a="1"/>
  <c r="G12" i="26" s="1"/>
  <c r="G13" i="26" a="1"/>
  <c r="G13" i="26" s="1"/>
  <c r="G14" i="26" a="1"/>
  <c r="G14" i="26" s="1"/>
  <c r="G15" i="26" a="1"/>
  <c r="G15" i="26" s="1"/>
  <c r="G16" i="26" a="1"/>
  <c r="G16" i="26" s="1"/>
  <c r="G6" i="26" a="1"/>
  <c r="G6" i="26" s="1"/>
  <c r="C16" i="26" a="1"/>
  <c r="C16" i="26" s="1"/>
  <c r="C15" i="26" a="1"/>
  <c r="C15" i="26" s="1"/>
  <c r="C14" i="26" a="1"/>
  <c r="C14" i="26" s="1"/>
  <c r="C13" i="26" a="1"/>
  <c r="C13" i="26" s="1"/>
  <c r="C12" i="26" a="1"/>
  <c r="C12" i="26" s="1"/>
  <c r="C11" i="26" a="1"/>
  <c r="C11" i="26" s="1"/>
  <c r="C9" i="26" a="1"/>
  <c r="C9" i="26" s="1"/>
  <c r="C8" i="26" a="1"/>
  <c r="C8" i="26" s="1"/>
  <c r="C7" i="26" a="1"/>
  <c r="C7" i="26" s="1"/>
  <c r="C6" i="26" a="1"/>
  <c r="C6" i="26" s="1"/>
  <c r="K99" i="5"/>
  <c r="K100" i="5"/>
  <c r="K101" i="5"/>
  <c r="L101" i="5" s="1"/>
  <c r="K102" i="5"/>
  <c r="L102" i="5" s="1"/>
  <c r="K103" i="5"/>
  <c r="K104" i="5"/>
  <c r="K105" i="5"/>
  <c r="K106" i="5"/>
  <c r="K107" i="5"/>
  <c r="K108" i="5"/>
  <c r="K109" i="5"/>
  <c r="L109" i="5" s="1"/>
  <c r="K110" i="5"/>
  <c r="L110" i="5" s="1"/>
  <c r="K111" i="5"/>
  <c r="K112" i="5"/>
  <c r="K113" i="5"/>
  <c r="K114" i="5"/>
  <c r="K115" i="5"/>
  <c r="K116" i="5"/>
  <c r="K117" i="5"/>
  <c r="L117" i="5" s="1"/>
  <c r="K118" i="5"/>
  <c r="L118" i="5" s="1"/>
  <c r="K119" i="5"/>
  <c r="K120" i="5"/>
  <c r="K121" i="5"/>
  <c r="K122" i="5"/>
  <c r="K123" i="5"/>
  <c r="K124" i="5"/>
  <c r="K125" i="5"/>
  <c r="L125" i="5" s="1"/>
  <c r="K126" i="5"/>
  <c r="K127" i="5"/>
  <c r="K128" i="5"/>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11" i="4"/>
  <c r="J12" i="4"/>
  <c r="J9" i="4"/>
  <c r="F129" i="5"/>
  <c r="G129" i="5"/>
  <c r="H129"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94" i="5"/>
  <c r="F91" i="26"/>
  <c r="H91" i="26" s="1"/>
  <c r="F90" i="26"/>
  <c r="H90" i="26" s="1"/>
  <c r="F89" i="26"/>
  <c r="H89" i="26" s="1"/>
  <c r="H81" i="26"/>
  <c r="H80" i="26"/>
  <c r="H79" i="26"/>
  <c r="H78" i="26"/>
  <c r="H77" i="26"/>
  <c r="H76" i="26"/>
  <c r="H75" i="26"/>
  <c r="H74" i="26"/>
  <c r="H73" i="26"/>
  <c r="H72" i="26"/>
  <c r="H71" i="26"/>
  <c r="H70" i="26"/>
  <c r="H69" i="26"/>
  <c r="H68" i="26"/>
  <c r="H67" i="26"/>
  <c r="H66" i="26"/>
  <c r="H65" i="26"/>
  <c r="H64" i="26"/>
  <c r="G63" i="26"/>
  <c r="H63" i="26" s="1"/>
  <c r="G62" i="26"/>
  <c r="H12" i="26" s="1" a="1"/>
  <c r="H12" i="26" s="1"/>
  <c r="H61" i="26"/>
  <c r="H60" i="26"/>
  <c r="H59" i="26"/>
  <c r="H58" i="26"/>
  <c r="H57" i="26"/>
  <c r="H56" i="26"/>
  <c r="H55" i="26"/>
  <c r="H54" i="26"/>
  <c r="H53" i="26"/>
  <c r="H52" i="26"/>
  <c r="H51" i="26"/>
  <c r="H50" i="26"/>
  <c r="H49" i="26"/>
  <c r="H48" i="26"/>
  <c r="H47" i="26"/>
  <c r="H46" i="26"/>
  <c r="H45" i="26"/>
  <c r="H44" i="26"/>
  <c r="H43" i="26"/>
  <c r="H42" i="26"/>
  <c r="H41" i="26"/>
  <c r="H40" i="26"/>
  <c r="H39" i="26"/>
  <c r="H38" i="26"/>
  <c r="H37" i="26"/>
  <c r="H36" i="26"/>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F367" i="21"/>
  <c r="F368" i="21"/>
  <c r="F369" i="21"/>
  <c r="F370" i="21"/>
  <c r="F371" i="21"/>
  <c r="F372" i="21"/>
  <c r="F373" i="21"/>
  <c r="F374" i="21"/>
  <c r="F375" i="21"/>
  <c r="F376" i="21"/>
  <c r="F377" i="21"/>
  <c r="F378" i="21"/>
  <c r="F379" i="21"/>
  <c r="F380" i="21"/>
  <c r="F381" i="21"/>
  <c r="F382" i="21"/>
  <c r="F383" i="21"/>
  <c r="F384" i="21"/>
  <c r="F385" i="21"/>
  <c r="F386" i="21"/>
  <c r="F387" i="21"/>
  <c r="F388" i="21"/>
  <c r="F389" i="21"/>
  <c r="F390" i="21"/>
  <c r="F391" i="21"/>
  <c r="F392" i="21"/>
  <c r="F393" i="21"/>
  <c r="F394" i="21"/>
  <c r="F395" i="21"/>
  <c r="F396" i="21"/>
  <c r="F397" i="21"/>
  <c r="F398" i="21"/>
  <c r="F399" i="21"/>
  <c r="F400" i="21"/>
  <c r="F401" i="21"/>
  <c r="F402" i="21"/>
  <c r="F403" i="21"/>
  <c r="F404" i="21"/>
  <c r="F405" i="21"/>
  <c r="F406" i="21"/>
  <c r="F407" i="21"/>
  <c r="F408" i="21"/>
  <c r="F409" i="21"/>
  <c r="F410" i="21"/>
  <c r="F411" i="21"/>
  <c r="F412" i="21"/>
  <c r="F413" i="21"/>
  <c r="F414" i="21"/>
  <c r="F415" i="21"/>
  <c r="F416" i="21"/>
  <c r="F417" i="21"/>
  <c r="F418" i="21"/>
  <c r="F419" i="21"/>
  <c r="F420" i="21"/>
  <c r="F421" i="21"/>
  <c r="F422" i="21"/>
  <c r="F423" i="21"/>
  <c r="F424" i="21"/>
  <c r="F425" i="21"/>
  <c r="F426" i="21"/>
  <c r="F427" i="21"/>
  <c r="F428" i="21"/>
  <c r="F429" i="21"/>
  <c r="F430" i="21"/>
  <c r="F431" i="21"/>
  <c r="F432" i="21"/>
  <c r="F433" i="21"/>
  <c r="F434" i="21"/>
  <c r="F435" i="21"/>
  <c r="F436" i="21"/>
  <c r="F437" i="21"/>
  <c r="F438" i="21"/>
  <c r="F439" i="21"/>
  <c r="F440" i="21"/>
  <c r="F441" i="21"/>
  <c r="F442" i="21"/>
  <c r="F443" i="21"/>
  <c r="F444" i="21"/>
  <c r="F445" i="21"/>
  <c r="F446" i="21"/>
  <c r="F447" i="21"/>
  <c r="F448" i="21"/>
  <c r="F449" i="21"/>
  <c r="F450" i="21"/>
  <c r="F451" i="21"/>
  <c r="F452" i="21"/>
  <c r="F453" i="21"/>
  <c r="F454" i="21"/>
  <c r="F455" i="21"/>
  <c r="F456" i="21"/>
  <c r="F457" i="21"/>
  <c r="F275" i="21"/>
  <c r="F274" i="21"/>
  <c r="D11" i="26" l="1" a="1"/>
  <c r="D11" i="26" s="1"/>
  <c r="D9" i="26" a="1"/>
  <c r="D9" i="26" s="1"/>
  <c r="H11" i="26" a="1"/>
  <c r="H11" i="26" s="1"/>
  <c r="D6" i="26" a="1"/>
  <c r="D6" i="26" s="1"/>
  <c r="J10" i="4" s="1"/>
  <c r="D8" i="26" a="1"/>
  <c r="D8" i="26" s="1"/>
  <c r="D10" i="26" s="1"/>
  <c r="H9" i="26" a="1"/>
  <c r="H9" i="26" s="1"/>
  <c r="D16" i="26" a="1"/>
  <c r="D16" i="26" s="1"/>
  <c r="D7" i="26" a="1"/>
  <c r="D7" i="26" s="1"/>
  <c r="E11" i="26" a="1"/>
  <c r="E11" i="26" s="1"/>
  <c r="H6" i="26" a="1"/>
  <c r="H6" i="26" s="1"/>
  <c r="H8" i="26" a="1"/>
  <c r="H8" i="26" s="1"/>
  <c r="I11" i="26" a="1"/>
  <c r="I11" i="26" s="1"/>
  <c r="J11" i="26" s="1"/>
  <c r="H62" i="26"/>
  <c r="E14" i="26" s="1" a="1"/>
  <c r="E14" i="26" s="1"/>
  <c r="D15" i="26" a="1"/>
  <c r="D15" i="26" s="1"/>
  <c r="E9" i="26" a="1"/>
  <c r="E9" i="26" s="1"/>
  <c r="F9" i="26" s="1"/>
  <c r="H16" i="26" a="1"/>
  <c r="H16" i="26" s="1"/>
  <c r="H7" i="26" a="1"/>
  <c r="H7" i="26" s="1"/>
  <c r="D14" i="26" a="1"/>
  <c r="D14" i="26" s="1"/>
  <c r="E6" i="26" a="1"/>
  <c r="E6" i="26" s="1"/>
  <c r="E8" i="26" a="1"/>
  <c r="E8" i="26" s="1"/>
  <c r="E10" i="26" s="1"/>
  <c r="H15" i="26" a="1"/>
  <c r="H15" i="26" s="1"/>
  <c r="I6" i="26" a="1"/>
  <c r="I6" i="26" s="1"/>
  <c r="I10" i="26" a="1"/>
  <c r="I10" i="26" s="1"/>
  <c r="D13" i="26" a="1"/>
  <c r="D13" i="26" s="1"/>
  <c r="E16" i="26" a="1"/>
  <c r="E16" i="26" s="1"/>
  <c r="E7" i="26" a="1"/>
  <c r="E7" i="26" s="1"/>
  <c r="H14" i="26" a="1"/>
  <c r="H14" i="26" s="1"/>
  <c r="I16" i="26" a="1"/>
  <c r="I16" i="26" s="1"/>
  <c r="I9" i="26" a="1"/>
  <c r="I9" i="26" s="1"/>
  <c r="J9" i="26" s="1"/>
  <c r="D12" i="26" a="1"/>
  <c r="D12" i="26" s="1"/>
  <c r="E15" i="26" a="1"/>
  <c r="E15" i="26" s="1"/>
  <c r="H13" i="26" a="1"/>
  <c r="H13" i="26" s="1"/>
  <c r="I15" i="26" a="1"/>
  <c r="I15" i="26" s="1"/>
  <c r="J15" i="26" s="1"/>
  <c r="I8" i="26" a="1"/>
  <c r="I8" i="26" s="1"/>
  <c r="I14" i="26" a="1"/>
  <c r="I14" i="26" s="1"/>
  <c r="L126" i="5"/>
  <c r="L124" i="5"/>
  <c r="L116" i="5"/>
  <c r="L108" i="5"/>
  <c r="L100" i="5"/>
  <c r="L123" i="5"/>
  <c r="L115" i="5"/>
  <c r="L107" i="5"/>
  <c r="L99" i="5"/>
  <c r="L122" i="5"/>
  <c r="L114" i="5"/>
  <c r="L106" i="5"/>
  <c r="L121" i="5"/>
  <c r="L113" i="5"/>
  <c r="L105" i="5"/>
  <c r="L128" i="5"/>
  <c r="L120" i="5"/>
  <c r="L112" i="5"/>
  <c r="L104" i="5"/>
  <c r="L127" i="5"/>
  <c r="L119" i="5"/>
  <c r="L111" i="5"/>
  <c r="L103" i="5"/>
  <c r="C17" i="26"/>
  <c r="J6" i="26"/>
  <c r="G17" i="26"/>
  <c r="F11" i="26"/>
  <c r="F2" i="20"/>
  <c r="J16" i="26" l="1"/>
  <c r="F7" i="26"/>
  <c r="F15" i="26"/>
  <c r="I13" i="26" a="1"/>
  <c r="I13" i="26" s="1"/>
  <c r="J13" i="26" s="1"/>
  <c r="F16" i="26"/>
  <c r="F14" i="26"/>
  <c r="E12" i="26" a="1"/>
  <c r="E12" i="26" s="1"/>
  <c r="F12" i="26" s="1"/>
  <c r="J8" i="26"/>
  <c r="J14" i="26"/>
  <c r="F6" i="26"/>
  <c r="H17" i="26"/>
  <c r="E13" i="26" a="1"/>
  <c r="E13" i="26" s="1"/>
  <c r="F13" i="26" s="1"/>
  <c r="I12" i="26" a="1"/>
  <c r="I12" i="26" s="1"/>
  <c r="J12" i="26" s="1"/>
  <c r="I7" i="26" a="1"/>
  <c r="I7" i="26" s="1"/>
  <c r="J7" i="26" s="1"/>
  <c r="F10" i="26"/>
  <c r="D17" i="26"/>
  <c r="F8" i="26"/>
  <c r="E17" i="26" l="1"/>
  <c r="I17" i="26"/>
  <c r="J17" i="26" s="1"/>
  <c r="C21" i="26"/>
  <c r="F17" i="26"/>
  <c r="A123" i="3" a="1"/>
  <c r="A123" i="3" s="1"/>
  <c r="A124" i="3" a="1"/>
  <c r="A124" i="3" s="1"/>
  <c r="A125" i="3" a="1"/>
  <c r="A125" i="3" s="1"/>
  <c r="A126" i="3" a="1"/>
  <c r="A126" i="3" s="1"/>
  <c r="A127" i="3" a="1"/>
  <c r="A127" i="3" s="1"/>
  <c r="A128" i="3" a="1"/>
  <c r="A128" i="3" s="1"/>
  <c r="A129" i="3" a="1"/>
  <c r="A129" i="3" s="1"/>
  <c r="A130" i="3" a="1"/>
  <c r="A130" i="3" s="1"/>
  <c r="A131" i="3" a="1"/>
  <c r="A131" i="3" s="1"/>
  <c r="A122" i="3" a="1"/>
  <c r="A122" i="3" s="1"/>
  <c r="D20" i="7"/>
  <c r="D19" i="7"/>
  <c r="D18" i="7"/>
  <c r="D17" i="7"/>
  <c r="D16" i="7"/>
  <c r="D15" i="7"/>
  <c r="D14" i="7"/>
  <c r="D13" i="7"/>
  <c r="D12" i="7"/>
  <c r="I65" i="1"/>
  <c r="C22" i="26" l="1"/>
  <c r="J8" i="4"/>
  <c r="J7" i="4"/>
  <c r="C23" i="26"/>
  <c r="I149" i="5"/>
  <c r="I150" i="5"/>
  <c r="I151" i="5"/>
  <c r="I152" i="5"/>
  <c r="C151" i="5"/>
  <c r="D151" i="5"/>
  <c r="L151" i="5" s="1"/>
  <c r="C152" i="5"/>
  <c r="D152" i="5"/>
  <c r="L152" i="5" s="1"/>
  <c r="C145" i="5"/>
  <c r="C146" i="5"/>
  <c r="D146" i="5"/>
  <c r="C147" i="5"/>
  <c r="D147" i="5"/>
  <c r="C148" i="5"/>
  <c r="D148" i="5"/>
  <c r="C149" i="5"/>
  <c r="D149" i="5"/>
  <c r="C150" i="5"/>
  <c r="D150" i="5"/>
  <c r="C144" i="5"/>
  <c r="I68" i="1"/>
  <c r="I147" i="5" s="1"/>
  <c r="I69" i="1"/>
  <c r="I148" i="5" s="1"/>
  <c r="I67" i="1"/>
  <c r="I146" i="5" s="1"/>
  <c r="I66" i="1"/>
  <c r="I145" i="5" s="1"/>
  <c r="I144" i="5"/>
  <c r="B62" i="1"/>
  <c r="C63" i="1"/>
  <c r="C62" i="1"/>
  <c r="L66" i="1"/>
  <c r="L65" i="1"/>
  <c r="E52" i="4"/>
  <c r="E53" i="4"/>
  <c r="E54" i="4"/>
  <c r="E55" i="4"/>
  <c r="E56" i="4"/>
  <c r="E57" i="4"/>
  <c r="E58" i="4"/>
  <c r="E59" i="4"/>
  <c r="E60" i="4"/>
  <c r="E51" i="4"/>
  <c r="J53" i="4"/>
  <c r="J54" i="4"/>
  <c r="J55" i="4"/>
  <c r="J56" i="4"/>
  <c r="J57" i="4"/>
  <c r="J58" i="4"/>
  <c r="J59" i="4"/>
  <c r="J60" i="4"/>
  <c r="L79" i="1"/>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381" i="5"/>
  <c r="L360" i="5"/>
  <c r="L361" i="5"/>
  <c r="L362" i="5"/>
  <c r="L363" i="5"/>
  <c r="L364" i="5"/>
  <c r="L365" i="5"/>
  <c r="L366" i="5"/>
  <c r="L367" i="5"/>
  <c r="L368" i="5"/>
  <c r="L369" i="5"/>
  <c r="L370" i="5"/>
  <c r="L371" i="5"/>
  <c r="L372" i="5"/>
  <c r="L373" i="5"/>
  <c r="L374" i="5"/>
  <c r="L375" i="5"/>
  <c r="L376" i="5"/>
  <c r="L377" i="5"/>
  <c r="L378" i="5"/>
  <c r="L359"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03" i="5"/>
  <c r="L182" i="5"/>
  <c r="L183" i="5"/>
  <c r="L184" i="5"/>
  <c r="L185" i="5"/>
  <c r="L186" i="5"/>
  <c r="L187" i="5"/>
  <c r="L188" i="5"/>
  <c r="L189" i="5"/>
  <c r="L190" i="5"/>
  <c r="L191" i="5"/>
  <c r="L192" i="5"/>
  <c r="L193" i="5"/>
  <c r="L194" i="5"/>
  <c r="L195" i="5"/>
  <c r="L196" i="5"/>
  <c r="L197" i="5"/>
  <c r="L198" i="5"/>
  <c r="L199" i="5"/>
  <c r="L200" i="5"/>
  <c r="L181" i="5"/>
  <c r="L260" i="5"/>
  <c r="L261" i="5"/>
  <c r="L262" i="5"/>
  <c r="L263" i="5"/>
  <c r="L264" i="5"/>
  <c r="L265" i="5"/>
  <c r="L266" i="5"/>
  <c r="L259" i="5"/>
  <c r="M3" i="13"/>
  <c r="M4" i="13"/>
  <c r="M5" i="13"/>
  <c r="M6" i="13"/>
  <c r="M7" i="13"/>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266" i="13"/>
  <c r="M267" i="13"/>
  <c r="M268" i="13"/>
  <c r="M269" i="13"/>
  <c r="M270" i="13"/>
  <c r="M271" i="13"/>
  <c r="M272" i="13"/>
  <c r="M273" i="13"/>
  <c r="M274" i="13"/>
  <c r="M275" i="13"/>
  <c r="M276" i="13"/>
  <c r="M277" i="13"/>
  <c r="M278" i="13"/>
  <c r="M279" i="13"/>
  <c r="M280" i="13"/>
  <c r="M281" i="13"/>
  <c r="M282" i="13"/>
  <c r="M283" i="13"/>
  <c r="M284" i="13"/>
  <c r="M285" i="13"/>
  <c r="M286" i="13"/>
  <c r="M287" i="13"/>
  <c r="M288" i="13"/>
  <c r="M289" i="13"/>
  <c r="M290" i="13"/>
  <c r="M291" i="13"/>
  <c r="M292" i="13"/>
  <c r="M293" i="13"/>
  <c r="M294" i="13"/>
  <c r="M295" i="13"/>
  <c r="M296" i="13"/>
  <c r="M297" i="13"/>
  <c r="M298" i="13"/>
  <c r="M299" i="13"/>
  <c r="M300" i="13"/>
  <c r="M301" i="13"/>
  <c r="M302" i="13"/>
  <c r="M303" i="13"/>
  <c r="M304" i="13"/>
  <c r="M305" i="13"/>
  <c r="M306" i="13"/>
  <c r="M307" i="13"/>
  <c r="M308" i="13"/>
  <c r="M309" i="13"/>
  <c r="M310" i="13"/>
  <c r="M311" i="13"/>
  <c r="M312" i="13"/>
  <c r="M313" i="13"/>
  <c r="M314" i="13"/>
  <c r="M315" i="13"/>
  <c r="M316" i="13"/>
  <c r="M317" i="13"/>
  <c r="M318" i="13"/>
  <c r="M319" i="13"/>
  <c r="M320" i="13"/>
  <c r="M321" i="13"/>
  <c r="M322" i="13"/>
  <c r="M323" i="13"/>
  <c r="M324" i="13"/>
  <c r="M325" i="13"/>
  <c r="M326" i="13"/>
  <c r="M327" i="13"/>
  <c r="M328" i="13"/>
  <c r="M329" i="13"/>
  <c r="M330" i="13"/>
  <c r="M331" i="13"/>
  <c r="M332" i="13"/>
  <c r="M333" i="13"/>
  <c r="M334" i="13"/>
  <c r="M335" i="13"/>
  <c r="M336" i="13"/>
  <c r="M337" i="13"/>
  <c r="M338" i="13"/>
  <c r="M339" i="13"/>
  <c r="M340" i="13"/>
  <c r="M341" i="13"/>
  <c r="M342" i="13"/>
  <c r="M343" i="13"/>
  <c r="M344" i="13"/>
  <c r="M345" i="13"/>
  <c r="M346" i="13"/>
  <c r="M347" i="13"/>
  <c r="M348" i="13"/>
  <c r="M349" i="13"/>
  <c r="M350" i="13"/>
  <c r="M351" i="13"/>
  <c r="M352" i="13"/>
  <c r="M353" i="13"/>
  <c r="M354" i="13"/>
  <c r="M355" i="13"/>
  <c r="M356" i="13"/>
  <c r="M357" i="13"/>
  <c r="M358" i="13"/>
  <c r="M359" i="13"/>
  <c r="M360" i="13"/>
  <c r="M361" i="13"/>
  <c r="M362" i="13"/>
  <c r="M363" i="13"/>
  <c r="M364" i="13"/>
  <c r="M365" i="13"/>
  <c r="M366" i="13"/>
  <c r="M367" i="13"/>
  <c r="M368" i="13"/>
  <c r="M369" i="13"/>
  <c r="M370" i="13"/>
  <c r="M371" i="13"/>
  <c r="M372" i="13"/>
  <c r="M373" i="13"/>
  <c r="M374" i="13"/>
  <c r="M375" i="13"/>
  <c r="M376" i="13"/>
  <c r="M377" i="13"/>
  <c r="M378" i="13"/>
  <c r="M379" i="13"/>
  <c r="M380" i="13"/>
  <c r="M381" i="13"/>
  <c r="M382" i="13"/>
  <c r="M383" i="13"/>
  <c r="M384" i="13"/>
  <c r="M385" i="13"/>
  <c r="M386" i="13"/>
  <c r="M387" i="13"/>
  <c r="M388" i="13"/>
  <c r="M389" i="13"/>
  <c r="M390" i="13"/>
  <c r="M391" i="13"/>
  <c r="M392" i="13"/>
  <c r="M393" i="13"/>
  <c r="M394" i="13"/>
  <c r="M395" i="13"/>
  <c r="M396" i="13"/>
  <c r="M397" i="13"/>
  <c r="M398" i="13"/>
  <c r="M399" i="13"/>
  <c r="M400" i="13"/>
  <c r="M401" i="13"/>
  <c r="M402" i="13"/>
  <c r="M403" i="13"/>
  <c r="M404" i="13"/>
  <c r="M405" i="13"/>
  <c r="M406" i="13"/>
  <c r="M407" i="13"/>
  <c r="M408" i="13"/>
  <c r="M409" i="13"/>
  <c r="M410" i="13"/>
  <c r="M411" i="13"/>
  <c r="M412" i="13"/>
  <c r="M413" i="13"/>
  <c r="M414" i="13"/>
  <c r="M415" i="13"/>
  <c r="M416" i="13"/>
  <c r="M417" i="13"/>
  <c r="M418" i="13"/>
  <c r="M419" i="13"/>
  <c r="M420" i="13"/>
  <c r="M421" i="13"/>
  <c r="M422" i="13"/>
  <c r="M423" i="13"/>
  <c r="M424" i="13"/>
  <c r="M425" i="13"/>
  <c r="M426" i="13"/>
  <c r="M427" i="13"/>
  <c r="M428" i="13"/>
  <c r="M429" i="13"/>
  <c r="M430" i="13"/>
  <c r="M431" i="13"/>
  <c r="M432" i="13"/>
  <c r="M433" i="13"/>
  <c r="M434" i="13"/>
  <c r="M435" i="13"/>
  <c r="M436" i="13"/>
  <c r="M437" i="13"/>
  <c r="M438" i="13"/>
  <c r="M439" i="13"/>
  <c r="M440" i="13"/>
  <c r="M441" i="13"/>
  <c r="M442" i="13"/>
  <c r="M443" i="13"/>
  <c r="M444" i="13"/>
  <c r="M445" i="13"/>
  <c r="M446" i="13"/>
  <c r="M447" i="13"/>
  <c r="M448" i="13"/>
  <c r="M449" i="13"/>
  <c r="M450" i="13"/>
  <c r="M451" i="13"/>
  <c r="M452" i="13"/>
  <c r="M453" i="13"/>
  <c r="M454" i="13"/>
  <c r="M455" i="13"/>
  <c r="M456" i="13"/>
  <c r="M457" i="13"/>
  <c r="M458" i="13"/>
  <c r="M459" i="13"/>
  <c r="M460" i="13"/>
  <c r="M461" i="13"/>
  <c r="M462" i="13"/>
  <c r="M463" i="13"/>
  <c r="M464" i="13"/>
  <c r="M465" i="13"/>
  <c r="M466" i="13"/>
  <c r="M467" i="13"/>
  <c r="M468" i="13"/>
  <c r="M469" i="13"/>
  <c r="M470" i="13"/>
  <c r="M471" i="13"/>
  <c r="M472" i="13"/>
  <c r="M473" i="13"/>
  <c r="M474" i="13"/>
  <c r="M475" i="13"/>
  <c r="M476" i="13"/>
  <c r="M477" i="13"/>
  <c r="M478" i="13"/>
  <c r="M479" i="13"/>
  <c r="M480" i="13"/>
  <c r="M481" i="13"/>
  <c r="M482" i="13"/>
  <c r="M483" i="13"/>
  <c r="M484" i="13"/>
  <c r="M485" i="13"/>
  <c r="M486" i="13"/>
  <c r="M487" i="13"/>
  <c r="M488" i="13"/>
  <c r="M489" i="13"/>
  <c r="M490" i="13"/>
  <c r="M491" i="13"/>
  <c r="M492" i="13"/>
  <c r="M493" i="13"/>
  <c r="M494" i="13"/>
  <c r="M495" i="13"/>
  <c r="M496" i="13"/>
  <c r="M497" i="13"/>
  <c r="M498" i="13"/>
  <c r="M499" i="13"/>
  <c r="M500" i="13"/>
  <c r="M501" i="13"/>
  <c r="M502" i="13"/>
  <c r="M503" i="13"/>
  <c r="M504" i="13"/>
  <c r="M505" i="13"/>
  <c r="M506" i="13"/>
  <c r="M507" i="13"/>
  <c r="M508" i="13"/>
  <c r="M509" i="13"/>
  <c r="M510" i="13"/>
  <c r="M511" i="13"/>
  <c r="M512" i="13"/>
  <c r="M513" i="13"/>
  <c r="M514" i="13"/>
  <c r="M515" i="13"/>
  <c r="M516" i="13"/>
  <c r="M517" i="13"/>
  <c r="M518" i="13"/>
  <c r="M519" i="13"/>
  <c r="M520" i="13"/>
  <c r="M521" i="13"/>
  <c r="M522" i="13"/>
  <c r="M523" i="13"/>
  <c r="M524" i="13"/>
  <c r="M525" i="13"/>
  <c r="M526" i="13"/>
  <c r="M527" i="13"/>
  <c r="M528" i="13"/>
  <c r="M529" i="13"/>
  <c r="M530" i="13"/>
  <c r="M531" i="13"/>
  <c r="M532" i="13"/>
  <c r="M533" i="13"/>
  <c r="M534" i="13"/>
  <c r="M535" i="13"/>
  <c r="M536" i="13"/>
  <c r="M537" i="13"/>
  <c r="M538" i="13"/>
  <c r="M539" i="13"/>
  <c r="M540" i="13"/>
  <c r="M541" i="13"/>
  <c r="M542" i="13"/>
  <c r="M543" i="13"/>
  <c r="M544" i="13"/>
  <c r="M545" i="13"/>
  <c r="M546" i="13"/>
  <c r="M547" i="13"/>
  <c r="M548" i="13"/>
  <c r="M549" i="13"/>
  <c r="M550" i="13"/>
  <c r="M551" i="13"/>
  <c r="M552" i="13"/>
  <c r="M553" i="13"/>
  <c r="M554" i="13"/>
  <c r="M555" i="13"/>
  <c r="M556" i="13"/>
  <c r="M557" i="13"/>
  <c r="M558" i="13"/>
  <c r="M559" i="13"/>
  <c r="M560" i="13"/>
  <c r="M561" i="13"/>
  <c r="M562" i="13"/>
  <c r="M563" i="13"/>
  <c r="M564" i="13"/>
  <c r="M565" i="13"/>
  <c r="M566" i="13"/>
  <c r="M567" i="13"/>
  <c r="M568" i="13"/>
  <c r="M569" i="13"/>
  <c r="M570" i="13"/>
  <c r="M571" i="13"/>
  <c r="M572" i="13"/>
  <c r="M573" i="13"/>
  <c r="M574" i="13"/>
  <c r="M575" i="13"/>
  <c r="M576" i="13"/>
  <c r="M577" i="13"/>
  <c r="M578" i="13"/>
  <c r="M579" i="13"/>
  <c r="M580" i="13"/>
  <c r="M581" i="13"/>
  <c r="M582" i="13"/>
  <c r="M583" i="13"/>
  <c r="M584" i="13"/>
  <c r="M585" i="13"/>
  <c r="M586" i="13"/>
  <c r="M587" i="13"/>
  <c r="M588" i="13"/>
  <c r="M589" i="13"/>
  <c r="M590" i="13"/>
  <c r="M591" i="13"/>
  <c r="M592" i="13"/>
  <c r="M593" i="13"/>
  <c r="M594" i="13"/>
  <c r="M595" i="13"/>
  <c r="M596" i="13"/>
  <c r="M597" i="13"/>
  <c r="M598" i="13"/>
  <c r="M599" i="13"/>
  <c r="M600" i="13"/>
  <c r="M601" i="13"/>
  <c r="M602" i="13"/>
  <c r="M603" i="13"/>
  <c r="M604" i="13"/>
  <c r="M605" i="13"/>
  <c r="M606" i="13"/>
  <c r="M607" i="13"/>
  <c r="M608" i="13"/>
  <c r="M609" i="13"/>
  <c r="M610" i="13"/>
  <c r="M611" i="13"/>
  <c r="M612" i="13"/>
  <c r="M613" i="13"/>
  <c r="M614" i="13"/>
  <c r="M615" i="13"/>
  <c r="M616" i="13"/>
  <c r="M617" i="13"/>
  <c r="M618" i="13"/>
  <c r="M619" i="13"/>
  <c r="M620" i="13"/>
  <c r="M621" i="13"/>
  <c r="M622" i="13"/>
  <c r="M623" i="13"/>
  <c r="M624" i="13"/>
  <c r="M625" i="13"/>
  <c r="M626" i="13"/>
  <c r="M627" i="13"/>
  <c r="M628" i="13"/>
  <c r="M629" i="13"/>
  <c r="M630" i="13"/>
  <c r="M631" i="13"/>
  <c r="M632" i="13"/>
  <c r="M633" i="13"/>
  <c r="M634" i="13"/>
  <c r="M635" i="13"/>
  <c r="M636" i="13"/>
  <c r="M637" i="13"/>
  <c r="M638" i="13"/>
  <c r="M639" i="13"/>
  <c r="M640" i="13"/>
  <c r="M641" i="13"/>
  <c r="M642" i="13"/>
  <c r="M643" i="13"/>
  <c r="M644" i="13"/>
  <c r="M645" i="13"/>
  <c r="M646" i="13"/>
  <c r="M647" i="13"/>
  <c r="M648" i="13"/>
  <c r="M649" i="13"/>
  <c r="M650" i="13"/>
  <c r="M651" i="13"/>
  <c r="M652" i="13"/>
  <c r="M653" i="13"/>
  <c r="M654" i="13"/>
  <c r="M655" i="13"/>
  <c r="M656" i="13"/>
  <c r="M657" i="13"/>
  <c r="M658" i="13"/>
  <c r="M659" i="13"/>
  <c r="M660" i="13"/>
  <c r="M661" i="13"/>
  <c r="M662" i="13"/>
  <c r="M663" i="13"/>
  <c r="M664" i="13"/>
  <c r="M665" i="13"/>
  <c r="M666" i="13"/>
  <c r="M667" i="13"/>
  <c r="M668" i="13"/>
  <c r="M669" i="13"/>
  <c r="M670" i="13"/>
  <c r="M671" i="13"/>
  <c r="M672" i="13"/>
  <c r="M673" i="13"/>
  <c r="M674" i="13"/>
  <c r="M675" i="13"/>
  <c r="M676" i="13"/>
  <c r="M677" i="13"/>
  <c r="M678" i="13"/>
  <c r="M679" i="13"/>
  <c r="M680" i="13"/>
  <c r="M681" i="13"/>
  <c r="M682" i="13"/>
  <c r="M683" i="13"/>
  <c r="M684" i="13"/>
  <c r="M685" i="13"/>
  <c r="M686" i="13"/>
  <c r="M687" i="13"/>
  <c r="M688" i="13"/>
  <c r="M689" i="13"/>
  <c r="M690" i="13"/>
  <c r="M691" i="13"/>
  <c r="M692" i="13"/>
  <c r="M693" i="13"/>
  <c r="M694" i="13"/>
  <c r="M695" i="13"/>
  <c r="M696" i="13"/>
  <c r="M697" i="13"/>
  <c r="M698" i="13"/>
  <c r="M699" i="13"/>
  <c r="M700" i="13"/>
  <c r="M701" i="13"/>
  <c r="M702" i="13"/>
  <c r="M703" i="13"/>
  <c r="M704" i="13"/>
  <c r="M705" i="13"/>
  <c r="M706" i="13"/>
  <c r="M707" i="13"/>
  <c r="M708" i="13"/>
  <c r="M709" i="13"/>
  <c r="M710" i="13"/>
  <c r="M711" i="13"/>
  <c r="M712" i="13"/>
  <c r="M713" i="13"/>
  <c r="M714" i="13"/>
  <c r="M715" i="13"/>
  <c r="M716" i="13"/>
  <c r="M717" i="13"/>
  <c r="M718" i="13"/>
  <c r="M719" i="13"/>
  <c r="M720" i="13"/>
  <c r="M721" i="13"/>
  <c r="M722" i="13"/>
  <c r="M723" i="13"/>
  <c r="M724" i="13"/>
  <c r="M725" i="13"/>
  <c r="M726" i="13"/>
  <c r="M727" i="13"/>
  <c r="M728" i="13"/>
  <c r="M729" i="13"/>
  <c r="M730" i="13"/>
  <c r="M731" i="13"/>
  <c r="M732" i="13"/>
  <c r="M733" i="13"/>
  <c r="M734" i="13"/>
  <c r="M735" i="13"/>
  <c r="M736" i="13"/>
  <c r="M737" i="13"/>
  <c r="M738" i="13"/>
  <c r="M739" i="13"/>
  <c r="M740" i="13"/>
  <c r="M741" i="13"/>
  <c r="M742" i="13"/>
  <c r="M743" i="13"/>
  <c r="M744" i="13"/>
  <c r="M745" i="13"/>
  <c r="M746" i="13"/>
  <c r="M747" i="13"/>
  <c r="M748" i="13"/>
  <c r="M749" i="13"/>
  <c r="M750" i="13"/>
  <c r="M751" i="13"/>
  <c r="M752" i="13"/>
  <c r="M753" i="13"/>
  <c r="M754" i="13"/>
  <c r="M755" i="13"/>
  <c r="M756" i="13"/>
  <c r="M757" i="13"/>
  <c r="M758" i="13"/>
  <c r="M759" i="13"/>
  <c r="M760" i="13"/>
  <c r="M761" i="13"/>
  <c r="M762" i="13"/>
  <c r="M763" i="13"/>
  <c r="M764" i="13"/>
  <c r="M765" i="13"/>
  <c r="M766" i="13"/>
  <c r="M767" i="13"/>
  <c r="M768" i="13"/>
  <c r="M769" i="13"/>
  <c r="M770" i="13"/>
  <c r="M771" i="13"/>
  <c r="M772" i="13"/>
  <c r="M773" i="13"/>
  <c r="M774" i="13"/>
  <c r="M775" i="13"/>
  <c r="M776" i="13"/>
  <c r="M777" i="13"/>
  <c r="M778" i="13"/>
  <c r="M779" i="13"/>
  <c r="M780" i="13"/>
  <c r="M781" i="13"/>
  <c r="M782" i="13"/>
  <c r="M783" i="13"/>
  <c r="M784" i="13"/>
  <c r="M785" i="13"/>
  <c r="M786" i="13"/>
  <c r="M787" i="13"/>
  <c r="M788" i="13"/>
  <c r="M789" i="13"/>
  <c r="M790" i="13"/>
  <c r="M791" i="13"/>
  <c r="M792" i="13"/>
  <c r="M793" i="13"/>
  <c r="M794" i="13"/>
  <c r="M795" i="13"/>
  <c r="M796" i="13"/>
  <c r="M797" i="13"/>
  <c r="M798" i="13"/>
  <c r="M799" i="13"/>
  <c r="M800" i="13"/>
  <c r="M801" i="13"/>
  <c r="M802" i="13"/>
  <c r="M803" i="13"/>
  <c r="M804" i="13"/>
  <c r="M805" i="13"/>
  <c r="M806" i="13"/>
  <c r="M807" i="13"/>
  <c r="M808" i="13"/>
  <c r="M809" i="13"/>
  <c r="M810" i="13"/>
  <c r="M811" i="13"/>
  <c r="M812" i="13"/>
  <c r="M813" i="13"/>
  <c r="M814" i="13"/>
  <c r="M815" i="13"/>
  <c r="M816" i="13"/>
  <c r="M817" i="13"/>
  <c r="M818" i="13"/>
  <c r="M819" i="13"/>
  <c r="M820" i="13"/>
  <c r="M821" i="13"/>
  <c r="M822" i="13"/>
  <c r="M823" i="13"/>
  <c r="M824" i="13"/>
  <c r="M825" i="13"/>
  <c r="M826" i="13"/>
  <c r="M827" i="13"/>
  <c r="M828" i="13"/>
  <c r="M829" i="13"/>
  <c r="M830" i="13"/>
  <c r="M831" i="13"/>
  <c r="M832" i="13"/>
  <c r="M833" i="13"/>
  <c r="M834" i="13"/>
  <c r="M835" i="13"/>
  <c r="M836" i="13"/>
  <c r="M837" i="13"/>
  <c r="M838" i="13"/>
  <c r="M839" i="13"/>
  <c r="M840" i="13"/>
  <c r="M841" i="13"/>
  <c r="M842" i="13"/>
  <c r="M843" i="13"/>
  <c r="M844" i="13"/>
  <c r="M845" i="13"/>
  <c r="M846" i="13"/>
  <c r="M847" i="13"/>
  <c r="M848" i="13"/>
  <c r="M849" i="13"/>
  <c r="M850" i="13"/>
  <c r="M851" i="13"/>
  <c r="M852" i="13"/>
  <c r="M853" i="13"/>
  <c r="M854" i="13"/>
  <c r="M855" i="13"/>
  <c r="M856" i="13"/>
  <c r="M857" i="13"/>
  <c r="M858" i="13"/>
  <c r="M859" i="13"/>
  <c r="M860" i="13"/>
  <c r="M861" i="13"/>
  <c r="M862" i="13"/>
  <c r="M863" i="13"/>
  <c r="M864" i="13"/>
  <c r="M865" i="13"/>
  <c r="M866" i="13"/>
  <c r="M867" i="13"/>
  <c r="M868" i="13"/>
  <c r="M869" i="13"/>
  <c r="M870" i="13"/>
  <c r="M871" i="13"/>
  <c r="M872" i="13"/>
  <c r="M873" i="13"/>
  <c r="M874" i="13"/>
  <c r="M875" i="13"/>
  <c r="M876" i="13"/>
  <c r="M877" i="13"/>
  <c r="M878" i="13"/>
  <c r="M879" i="13"/>
  <c r="M880" i="13"/>
  <c r="M881" i="13"/>
  <c r="M882" i="13"/>
  <c r="M883" i="13"/>
  <c r="M884" i="13"/>
  <c r="M885" i="13"/>
  <c r="M886" i="13"/>
  <c r="M887" i="13"/>
  <c r="M888" i="13"/>
  <c r="M889" i="13"/>
  <c r="M890" i="13"/>
  <c r="M891" i="13"/>
  <c r="M892" i="13"/>
  <c r="M893" i="13"/>
  <c r="M894" i="13"/>
  <c r="M895" i="13"/>
  <c r="M896" i="13"/>
  <c r="M897" i="13"/>
  <c r="M898" i="13"/>
  <c r="M899" i="13"/>
  <c r="M900" i="13"/>
  <c r="M901" i="13"/>
  <c r="M902" i="13"/>
  <c r="M903" i="13"/>
  <c r="M904" i="13"/>
  <c r="M905" i="13"/>
  <c r="M906" i="13"/>
  <c r="M907" i="13"/>
  <c r="M908" i="13"/>
  <c r="M909" i="13"/>
  <c r="M910" i="13"/>
  <c r="M911" i="13"/>
  <c r="M912" i="13"/>
  <c r="M913" i="13"/>
  <c r="M914" i="13"/>
  <c r="M915" i="13"/>
  <c r="M916" i="13"/>
  <c r="M917" i="13"/>
  <c r="M918" i="13"/>
  <c r="M919" i="13"/>
  <c r="M920" i="13"/>
  <c r="M921" i="13"/>
  <c r="M922" i="13"/>
  <c r="M923" i="13"/>
  <c r="M924" i="13"/>
  <c r="M925" i="13"/>
  <c r="M926" i="13"/>
  <c r="M927" i="13"/>
  <c r="M928" i="13"/>
  <c r="M929" i="13"/>
  <c r="M930" i="13"/>
  <c r="M931" i="13"/>
  <c r="M932" i="13"/>
  <c r="M933" i="13"/>
  <c r="M934" i="13"/>
  <c r="M935" i="13"/>
  <c r="M936" i="13"/>
  <c r="M937" i="13"/>
  <c r="M938" i="13"/>
  <c r="M939" i="13"/>
  <c r="M940" i="13"/>
  <c r="M941" i="13"/>
  <c r="M942" i="13"/>
  <c r="M943" i="13"/>
  <c r="M944" i="13"/>
  <c r="M945" i="13"/>
  <c r="M946" i="13"/>
  <c r="M947" i="13"/>
  <c r="M948" i="13"/>
  <c r="M949" i="13"/>
  <c r="M950" i="13"/>
  <c r="M951" i="13"/>
  <c r="M952" i="13"/>
  <c r="M953" i="13"/>
  <c r="M954" i="13"/>
  <c r="M955" i="13"/>
  <c r="M956" i="13"/>
  <c r="M957" i="13"/>
  <c r="M958" i="13"/>
  <c r="M959" i="13"/>
  <c r="M960" i="13"/>
  <c r="M961" i="13"/>
  <c r="M962" i="13"/>
  <c r="M963" i="13"/>
  <c r="M964" i="13"/>
  <c r="M965" i="13"/>
  <c r="M966" i="13"/>
  <c r="M967" i="13"/>
  <c r="M968" i="13"/>
  <c r="M969" i="13"/>
  <c r="M970" i="13"/>
  <c r="M971" i="13"/>
  <c r="M972" i="13"/>
  <c r="M973" i="13"/>
  <c r="M974" i="13"/>
  <c r="M975" i="13"/>
  <c r="M976" i="13"/>
  <c r="M977" i="13"/>
  <c r="M978" i="13"/>
  <c r="M979" i="13"/>
  <c r="M980" i="13"/>
  <c r="M981" i="13"/>
  <c r="M982" i="13"/>
  <c r="M983" i="13"/>
  <c r="M984" i="13"/>
  <c r="M985" i="13"/>
  <c r="M986" i="13"/>
  <c r="M987" i="13"/>
  <c r="M988" i="13"/>
  <c r="M989" i="13"/>
  <c r="M990" i="13"/>
  <c r="M991" i="13"/>
  <c r="M992" i="13"/>
  <c r="M993" i="13"/>
  <c r="M994" i="13"/>
  <c r="M995" i="13"/>
  <c r="M996" i="13"/>
  <c r="M997" i="13"/>
  <c r="M998" i="13"/>
  <c r="M999" i="13"/>
  <c r="M1000" i="13"/>
  <c r="M1001" i="13"/>
  <c r="M1002" i="13"/>
  <c r="M1003" i="13"/>
  <c r="M1004" i="13"/>
  <c r="M1005" i="13"/>
  <c r="M1006" i="13"/>
  <c r="M1007" i="13"/>
  <c r="M1008" i="13"/>
  <c r="M1009" i="13"/>
  <c r="M1010" i="13"/>
  <c r="M1011" i="13"/>
  <c r="M1012" i="13"/>
  <c r="M1013" i="13"/>
  <c r="M1014" i="13"/>
  <c r="M1015" i="13"/>
  <c r="M1016" i="13"/>
  <c r="M1017" i="13"/>
  <c r="M1018" i="13"/>
  <c r="M1019" i="13"/>
  <c r="M1020" i="13"/>
  <c r="M1021" i="13"/>
  <c r="M1022" i="13"/>
  <c r="M1023" i="13"/>
  <c r="M1024" i="13"/>
  <c r="M1025" i="13"/>
  <c r="M1026" i="13"/>
  <c r="M1027" i="13"/>
  <c r="M1028" i="13"/>
  <c r="M1029" i="13"/>
  <c r="M1030" i="13"/>
  <c r="M1031" i="13"/>
  <c r="M1032" i="13"/>
  <c r="M1033" i="13"/>
  <c r="M1034" i="13"/>
  <c r="M1035" i="13"/>
  <c r="M1036" i="13"/>
  <c r="M1037" i="13"/>
  <c r="M1038" i="13"/>
  <c r="M1039" i="13"/>
  <c r="M1040" i="13"/>
  <c r="M1041" i="13"/>
  <c r="M1042" i="13"/>
  <c r="M1043" i="13"/>
  <c r="M1044" i="13"/>
  <c r="M1045" i="13"/>
  <c r="M1046" i="13"/>
  <c r="M1047" i="13"/>
  <c r="M1048" i="13"/>
  <c r="M1049" i="13"/>
  <c r="M1050" i="13"/>
  <c r="M1051" i="13"/>
  <c r="M1052" i="13"/>
  <c r="M1053" i="13"/>
  <c r="M1054" i="13"/>
  <c r="M1055" i="13"/>
  <c r="M1056" i="13"/>
  <c r="M1057" i="13"/>
  <c r="M1058" i="13"/>
  <c r="M1059" i="13"/>
  <c r="M1060" i="13"/>
  <c r="M1061" i="13"/>
  <c r="M1062" i="13"/>
  <c r="M1063" i="13"/>
  <c r="M1064" i="13"/>
  <c r="M1065" i="13"/>
  <c r="M1066" i="13"/>
  <c r="M1067" i="13"/>
  <c r="M1068" i="13"/>
  <c r="M1069" i="13"/>
  <c r="M1070" i="13"/>
  <c r="M1071" i="13"/>
  <c r="M1072" i="13"/>
  <c r="M1073" i="13"/>
  <c r="M1074" i="13"/>
  <c r="M1075" i="13"/>
  <c r="M1076" i="13"/>
  <c r="M1077" i="13"/>
  <c r="M1078" i="13"/>
  <c r="M1079" i="13"/>
  <c r="M1080" i="13"/>
  <c r="M1081" i="13"/>
  <c r="M1082" i="13"/>
  <c r="M1083" i="13"/>
  <c r="M1084" i="13"/>
  <c r="M1085" i="13"/>
  <c r="M1086" i="13"/>
  <c r="M1087" i="13"/>
  <c r="M1088" i="13"/>
  <c r="M1089" i="13"/>
  <c r="M1090" i="13"/>
  <c r="M1091" i="13"/>
  <c r="M1092" i="13"/>
  <c r="M1093" i="13"/>
  <c r="M1094" i="13"/>
  <c r="M1095" i="13"/>
  <c r="M1096" i="13"/>
  <c r="M1097" i="13"/>
  <c r="M1098" i="13"/>
  <c r="M1099" i="13"/>
  <c r="M1100" i="13"/>
  <c r="M1101" i="13"/>
  <c r="M1102" i="13"/>
  <c r="M1103" i="13"/>
  <c r="M1104" i="13"/>
  <c r="M1105" i="13"/>
  <c r="M1106" i="13"/>
  <c r="M1107" i="13"/>
  <c r="M1108" i="13"/>
  <c r="M1109" i="13"/>
  <c r="M1110" i="13"/>
  <c r="M1111" i="13"/>
  <c r="M1112" i="13"/>
  <c r="M1113" i="13"/>
  <c r="M1114" i="13"/>
  <c r="M1115" i="13"/>
  <c r="M1116" i="13"/>
  <c r="M1117" i="13"/>
  <c r="M1118" i="13"/>
  <c r="M1119" i="13"/>
  <c r="M1120" i="13"/>
  <c r="M1121" i="13"/>
  <c r="M1122" i="13"/>
  <c r="M1123" i="13"/>
  <c r="M1124" i="13"/>
  <c r="M1125" i="13"/>
  <c r="M1126" i="13"/>
  <c r="M1127" i="13"/>
  <c r="M1128" i="13"/>
  <c r="M1129" i="13"/>
  <c r="M1130" i="13"/>
  <c r="M1131" i="13"/>
  <c r="M1132" i="13"/>
  <c r="M1133" i="13"/>
  <c r="M1134" i="13"/>
  <c r="M1135" i="13"/>
  <c r="M1136" i="13"/>
  <c r="M1137" i="13"/>
  <c r="M1138" i="13"/>
  <c r="M1139" i="13"/>
  <c r="M1140" i="13"/>
  <c r="M1141" i="13"/>
  <c r="M1142" i="13"/>
  <c r="M1143" i="13"/>
  <c r="M1144" i="13"/>
  <c r="M1145" i="13"/>
  <c r="M1146" i="13"/>
  <c r="M1147" i="13"/>
  <c r="M1148" i="13"/>
  <c r="M1149" i="13"/>
  <c r="M1150" i="13"/>
  <c r="M1151" i="13"/>
  <c r="M1152" i="13"/>
  <c r="M1153" i="13"/>
  <c r="M1154" i="13"/>
  <c r="M1155" i="13"/>
  <c r="M1156" i="13"/>
  <c r="M1157" i="13"/>
  <c r="M1158" i="13"/>
  <c r="M1159" i="13"/>
  <c r="M1160" i="13"/>
  <c r="M1161" i="13"/>
  <c r="M1162" i="13"/>
  <c r="M1163" i="13"/>
  <c r="M1164" i="13"/>
  <c r="M1165" i="13"/>
  <c r="M1166" i="13"/>
  <c r="M1167" i="13"/>
  <c r="M1168" i="13"/>
  <c r="M1169" i="13"/>
  <c r="M1170" i="13"/>
  <c r="M1171" i="13"/>
  <c r="M1172" i="13"/>
  <c r="M1173" i="13"/>
  <c r="M1174" i="13"/>
  <c r="M1175" i="13"/>
  <c r="M1176" i="13"/>
  <c r="M1177" i="13"/>
  <c r="M1178" i="13"/>
  <c r="M1179" i="13"/>
  <c r="M1180" i="13"/>
  <c r="M1181" i="13"/>
  <c r="M1182" i="13"/>
  <c r="M1183" i="13"/>
  <c r="M1184" i="13"/>
  <c r="M1185" i="13"/>
  <c r="M1186" i="13"/>
  <c r="M1187" i="13"/>
  <c r="M1188" i="13"/>
  <c r="M1189" i="13"/>
  <c r="M1190" i="13"/>
  <c r="M1191" i="13"/>
  <c r="M1192" i="13"/>
  <c r="M1193" i="13"/>
  <c r="M1194" i="13"/>
  <c r="M1195" i="13"/>
  <c r="M1196" i="13"/>
  <c r="M1197" i="13"/>
  <c r="M1198" i="13"/>
  <c r="M1199" i="13"/>
  <c r="M1200" i="13"/>
  <c r="M1201" i="13"/>
  <c r="M1202" i="13"/>
  <c r="M1203" i="13"/>
  <c r="M1204" i="13"/>
  <c r="M1205" i="13"/>
  <c r="M1206" i="13"/>
  <c r="M1207" i="13"/>
  <c r="M1208" i="13"/>
  <c r="M1209" i="13"/>
  <c r="M1210" i="13"/>
  <c r="M1211" i="13"/>
  <c r="M1212" i="13"/>
  <c r="M1213" i="13"/>
  <c r="M1214" i="13"/>
  <c r="M1215" i="13"/>
  <c r="M1216" i="13"/>
  <c r="M1217" i="13"/>
  <c r="M1218" i="13"/>
  <c r="M1219" i="13"/>
  <c r="M1220" i="13"/>
  <c r="M1221" i="13"/>
  <c r="M1222" i="13"/>
  <c r="M1223" i="13"/>
  <c r="M1224" i="13"/>
  <c r="M1225" i="13"/>
  <c r="M1226" i="13"/>
  <c r="M1227" i="13"/>
  <c r="M1228" i="13"/>
  <c r="M1229" i="13"/>
  <c r="M1230" i="13"/>
  <c r="M1231" i="13"/>
  <c r="M1232" i="13"/>
  <c r="M1233" i="13"/>
  <c r="M1234" i="13"/>
  <c r="M1235" i="13"/>
  <c r="M1236" i="13"/>
  <c r="M1237" i="13"/>
  <c r="M1238" i="13"/>
  <c r="M1239" i="13"/>
  <c r="M1240" i="13"/>
  <c r="M1241" i="13"/>
  <c r="M1242" i="13"/>
  <c r="M1243" i="13"/>
  <c r="M1244" i="13"/>
  <c r="M1245" i="13"/>
  <c r="M1246" i="13"/>
  <c r="M1247" i="13"/>
  <c r="M1248" i="13"/>
  <c r="M1249" i="13"/>
  <c r="M1250" i="13"/>
  <c r="M1251" i="13"/>
  <c r="M1252" i="13"/>
  <c r="M1253" i="13"/>
  <c r="M1254" i="13"/>
  <c r="M1255" i="13"/>
  <c r="M1256" i="13"/>
  <c r="M1257" i="13"/>
  <c r="M1258" i="13"/>
  <c r="M1259" i="13"/>
  <c r="M1260" i="13"/>
  <c r="M1261" i="13"/>
  <c r="M1262" i="13"/>
  <c r="M1263" i="13"/>
  <c r="M1264" i="13"/>
  <c r="M1265" i="13"/>
  <c r="M1266" i="13"/>
  <c r="M1267" i="13"/>
  <c r="M1268" i="13"/>
  <c r="M1269" i="13"/>
  <c r="M1270" i="13"/>
  <c r="M1271" i="13"/>
  <c r="M1272" i="13"/>
  <c r="M1273" i="13"/>
  <c r="M1274" i="13"/>
  <c r="M1275" i="13"/>
  <c r="M1276" i="13"/>
  <c r="M1277" i="13"/>
  <c r="M1278" i="13"/>
  <c r="M1279" i="13"/>
  <c r="M1280" i="13"/>
  <c r="M1281" i="13"/>
  <c r="M1282" i="13"/>
  <c r="M1283" i="13"/>
  <c r="M1284" i="13"/>
  <c r="M1285" i="13"/>
  <c r="M1286" i="13"/>
  <c r="M1287" i="13"/>
  <c r="M1288" i="13"/>
  <c r="M1289" i="13"/>
  <c r="M1290" i="13"/>
  <c r="M1291" i="13"/>
  <c r="M1292" i="13"/>
  <c r="M1293" i="13"/>
  <c r="M1294" i="13"/>
  <c r="M1295" i="13"/>
  <c r="M1296" i="13"/>
  <c r="M1297" i="13"/>
  <c r="M1298" i="13"/>
  <c r="M1299" i="13"/>
  <c r="M1300" i="13"/>
  <c r="M1301" i="13"/>
  <c r="M1302" i="13"/>
  <c r="M1303" i="13"/>
  <c r="M1304" i="13"/>
  <c r="M1305" i="13"/>
  <c r="M1306" i="13"/>
  <c r="M1307" i="13"/>
  <c r="M1308" i="13"/>
  <c r="M1309" i="13"/>
  <c r="M1310" i="13"/>
  <c r="M1311" i="13"/>
  <c r="M1312" i="13"/>
  <c r="M1313" i="13"/>
  <c r="M1314" i="13"/>
  <c r="M1315" i="13"/>
  <c r="M1316" i="13"/>
  <c r="M1317" i="13"/>
  <c r="M1318" i="13"/>
  <c r="M1319" i="13"/>
  <c r="M1320" i="13"/>
  <c r="M1321" i="13"/>
  <c r="M1322" i="13"/>
  <c r="M1323" i="13"/>
  <c r="M1324" i="13"/>
  <c r="M1325" i="13"/>
  <c r="M1326" i="13"/>
  <c r="M1327" i="13"/>
  <c r="M1328" i="13"/>
  <c r="M1329" i="13"/>
  <c r="M1330" i="13"/>
  <c r="M1331" i="13"/>
  <c r="M1332" i="13"/>
  <c r="M1333" i="13"/>
  <c r="M1334" i="13"/>
  <c r="M1335" i="13"/>
  <c r="M1336" i="13"/>
  <c r="M1337" i="13"/>
  <c r="M1338" i="13"/>
  <c r="M1339" i="13"/>
  <c r="M1340" i="13"/>
  <c r="M1341" i="13"/>
  <c r="M1342" i="13"/>
  <c r="M1343" i="13"/>
  <c r="M1344" i="13"/>
  <c r="M1345" i="13"/>
  <c r="M1346" i="13"/>
  <c r="M1347" i="13"/>
  <c r="M1348" i="13"/>
  <c r="M1349" i="13"/>
  <c r="M1350" i="13"/>
  <c r="M1351" i="13"/>
  <c r="M1352" i="13"/>
  <c r="M1353" i="13"/>
  <c r="M1354" i="13"/>
  <c r="M1355" i="13"/>
  <c r="M1356" i="13"/>
  <c r="M1357" i="13"/>
  <c r="M1358" i="13"/>
  <c r="M1359" i="13"/>
  <c r="M1360" i="13"/>
  <c r="M1361" i="13"/>
  <c r="M1362" i="13"/>
  <c r="M1363" i="13"/>
  <c r="M1364" i="13"/>
  <c r="M1365" i="13"/>
  <c r="M1366" i="13"/>
  <c r="M1367" i="13"/>
  <c r="M1368" i="13"/>
  <c r="M1369" i="13"/>
  <c r="M1370" i="13"/>
  <c r="M1371" i="13"/>
  <c r="M1372" i="13"/>
  <c r="M1373" i="13"/>
  <c r="M1374" i="13"/>
  <c r="M1375" i="13"/>
  <c r="M1376" i="13"/>
  <c r="M1377" i="13"/>
  <c r="M1378" i="13"/>
  <c r="M1379" i="13"/>
  <c r="M1380" i="13"/>
  <c r="M1381" i="13"/>
  <c r="M1382" i="13"/>
  <c r="M1383" i="13"/>
  <c r="M1384" i="13"/>
  <c r="M1385" i="13"/>
  <c r="M1386" i="13"/>
  <c r="M1387" i="13"/>
  <c r="M1388" i="13"/>
  <c r="M1389" i="13"/>
  <c r="M1390" i="13"/>
  <c r="M1391" i="13"/>
  <c r="M1392" i="13"/>
  <c r="M1393" i="13"/>
  <c r="M1394" i="13"/>
  <c r="M1395" i="13"/>
  <c r="M1396" i="13"/>
  <c r="M1397" i="13"/>
  <c r="M1398" i="13"/>
  <c r="M1399" i="13"/>
  <c r="M1400" i="13"/>
  <c r="M1401" i="13"/>
  <c r="M1402" i="13"/>
  <c r="M1403" i="13"/>
  <c r="M1404" i="13"/>
  <c r="M1405" i="13"/>
  <c r="M1406" i="13"/>
  <c r="M1407" i="13"/>
  <c r="M1408" i="13"/>
  <c r="M1409" i="13"/>
  <c r="M1410" i="13"/>
  <c r="M1411" i="13"/>
  <c r="M1412" i="13"/>
  <c r="M1413" i="13"/>
  <c r="M1414" i="13"/>
  <c r="M1415" i="13"/>
  <c r="M1416" i="13"/>
  <c r="M1417" i="13"/>
  <c r="M1418" i="13"/>
  <c r="M1419" i="13"/>
  <c r="M1420" i="13"/>
  <c r="M1421" i="13"/>
  <c r="M1422" i="13"/>
  <c r="M1423" i="13"/>
  <c r="M1424" i="13"/>
  <c r="M1425" i="13"/>
  <c r="M1426" i="13"/>
  <c r="M1427" i="13"/>
  <c r="M1428" i="13"/>
  <c r="M1429" i="13"/>
  <c r="M1430" i="13"/>
  <c r="M1431" i="13"/>
  <c r="M1432" i="13"/>
  <c r="M1433" i="13"/>
  <c r="M1434" i="13"/>
  <c r="M1435" i="13"/>
  <c r="M1436" i="13"/>
  <c r="M1437" i="13"/>
  <c r="M1438" i="13"/>
  <c r="M1439" i="13"/>
  <c r="M1440" i="13"/>
  <c r="M1441" i="13"/>
  <c r="M1442" i="13"/>
  <c r="M1443" i="13"/>
  <c r="M1444" i="13"/>
  <c r="M1445" i="13"/>
  <c r="M1446" i="13"/>
  <c r="M1447" i="13"/>
  <c r="M1448" i="13"/>
  <c r="M1449" i="13"/>
  <c r="M1450" i="13"/>
  <c r="M1451" i="13"/>
  <c r="M1452" i="13"/>
  <c r="M1453" i="13"/>
  <c r="M1454" i="13"/>
  <c r="M1455" i="13"/>
  <c r="M1456" i="13"/>
  <c r="M1457" i="13"/>
  <c r="M1458" i="13"/>
  <c r="M1459" i="13"/>
  <c r="M1460" i="13"/>
  <c r="M1461" i="13"/>
  <c r="M1462" i="13"/>
  <c r="M1463" i="13"/>
  <c r="M1464" i="13"/>
  <c r="M1465" i="13"/>
  <c r="M1466" i="13"/>
  <c r="M1467" i="13"/>
  <c r="M1468" i="13"/>
  <c r="M1469" i="13"/>
  <c r="M1470" i="13"/>
  <c r="M1471" i="13"/>
  <c r="M1472" i="13"/>
  <c r="M1473" i="13"/>
  <c r="M1474" i="13"/>
  <c r="M1475" i="13"/>
  <c r="M1476" i="13"/>
  <c r="M1477" i="13"/>
  <c r="M1478" i="13"/>
  <c r="M1479" i="13"/>
  <c r="M1480" i="13"/>
  <c r="M1481" i="13"/>
  <c r="M1482" i="13"/>
  <c r="M1483" i="13"/>
  <c r="M1484" i="13"/>
  <c r="M1485" i="13"/>
  <c r="M1486" i="13"/>
  <c r="M1487" i="13"/>
  <c r="M1488" i="13"/>
  <c r="M1489" i="13"/>
  <c r="M1490" i="13"/>
  <c r="M1491" i="13"/>
  <c r="M1492" i="13"/>
  <c r="M1493" i="13"/>
  <c r="M1494" i="13"/>
  <c r="M1495" i="13"/>
  <c r="M1496" i="13"/>
  <c r="M1497" i="13"/>
  <c r="M1498" i="13"/>
  <c r="M1499" i="13"/>
  <c r="M1500" i="13"/>
  <c r="M1501" i="13"/>
  <c r="M1502" i="13"/>
  <c r="M1503" i="13"/>
  <c r="M1504" i="13"/>
  <c r="M1505" i="13"/>
  <c r="M1506" i="13"/>
  <c r="M1507" i="13"/>
  <c r="M1508" i="13"/>
  <c r="M1509" i="13"/>
  <c r="M1510" i="13"/>
  <c r="M1511" i="13"/>
  <c r="M1512" i="13"/>
  <c r="M1513" i="13"/>
  <c r="M1514" i="13"/>
  <c r="M1515" i="13"/>
  <c r="M1516" i="13"/>
  <c r="M1517" i="13"/>
  <c r="M1518" i="13"/>
  <c r="M1519" i="13"/>
  <c r="M1520" i="13"/>
  <c r="M1521" i="13"/>
  <c r="M1522" i="13"/>
  <c r="M1523" i="13"/>
  <c r="M1524" i="13"/>
  <c r="M1525" i="13"/>
  <c r="M1526" i="13"/>
  <c r="M1527" i="13"/>
  <c r="M1528" i="13"/>
  <c r="M1529" i="13"/>
  <c r="M1530" i="13"/>
  <c r="M1531" i="13"/>
  <c r="M1532" i="13"/>
  <c r="M1533" i="13"/>
  <c r="M1534" i="13"/>
  <c r="M1535" i="13"/>
  <c r="M1536" i="13"/>
  <c r="M1537" i="13"/>
  <c r="M1538" i="13"/>
  <c r="M1539" i="13"/>
  <c r="M1540" i="13"/>
  <c r="M1541" i="13"/>
  <c r="M1542" i="13"/>
  <c r="M1543" i="13"/>
  <c r="M1544" i="13"/>
  <c r="M1545" i="13"/>
  <c r="M1546" i="13"/>
  <c r="M1547" i="13"/>
  <c r="M1548" i="13"/>
  <c r="M1549" i="13"/>
  <c r="M1550" i="13"/>
  <c r="M1551" i="13"/>
  <c r="M1552" i="13"/>
  <c r="M1553" i="13"/>
  <c r="M1554" i="13"/>
  <c r="M1555" i="13"/>
  <c r="M1556" i="13"/>
  <c r="M1557" i="13"/>
  <c r="M1558" i="13"/>
  <c r="M1559" i="13"/>
  <c r="M1560" i="13"/>
  <c r="M1561" i="13"/>
  <c r="M1562" i="13"/>
  <c r="M1563" i="13"/>
  <c r="M1564" i="13"/>
  <c r="M1565" i="13"/>
  <c r="M1566" i="13"/>
  <c r="M1567" i="13"/>
  <c r="M1568" i="13"/>
  <c r="M1569" i="13"/>
  <c r="M1570" i="13"/>
  <c r="M1571" i="13"/>
  <c r="M1572" i="13"/>
  <c r="M1573" i="13"/>
  <c r="M1574" i="13"/>
  <c r="M1575" i="13"/>
  <c r="M1576" i="13"/>
  <c r="M1577" i="13"/>
  <c r="M1578" i="13"/>
  <c r="M1579" i="13"/>
  <c r="M1580" i="13"/>
  <c r="M1581" i="13"/>
  <c r="M1582" i="13"/>
  <c r="M1583" i="13"/>
  <c r="M1584" i="13"/>
  <c r="M1585" i="13"/>
  <c r="M1586" i="13"/>
  <c r="M1587" i="13"/>
  <c r="M1588" i="13"/>
  <c r="M1589" i="13"/>
  <c r="M1590" i="13"/>
  <c r="M1591" i="13"/>
  <c r="M1592" i="13"/>
  <c r="M1593" i="13"/>
  <c r="M1594" i="13"/>
  <c r="M1595" i="13"/>
  <c r="M1596" i="13"/>
  <c r="M1597" i="13"/>
  <c r="M1598" i="13"/>
  <c r="M1599" i="13"/>
  <c r="M1600" i="13"/>
  <c r="M1601" i="13"/>
  <c r="M1602" i="13"/>
  <c r="M1603" i="13"/>
  <c r="M1604" i="13"/>
  <c r="M1605" i="13"/>
  <c r="M1606" i="13"/>
  <c r="M1607" i="13"/>
  <c r="M1608" i="13"/>
  <c r="M1609" i="13"/>
  <c r="M1610" i="13"/>
  <c r="M1611" i="13"/>
  <c r="M1612" i="13"/>
  <c r="M1613" i="13"/>
  <c r="M1614" i="13"/>
  <c r="M1615" i="13"/>
  <c r="M1616" i="13"/>
  <c r="M1617" i="13"/>
  <c r="M1618" i="13"/>
  <c r="M1619" i="13"/>
  <c r="M1620" i="13"/>
  <c r="M1621" i="13"/>
  <c r="M1622" i="13"/>
  <c r="M1623" i="13"/>
  <c r="M1624" i="13"/>
  <c r="M1625" i="13"/>
  <c r="M1626" i="13"/>
  <c r="M1627" i="13"/>
  <c r="M1628" i="13"/>
  <c r="M1629" i="13"/>
  <c r="M1630" i="13"/>
  <c r="M1631" i="13"/>
  <c r="M1632" i="13"/>
  <c r="M1633" i="13"/>
  <c r="M1634" i="13"/>
  <c r="M1635" i="13"/>
  <c r="M1636" i="13"/>
  <c r="M1637" i="13"/>
  <c r="M1638" i="13"/>
  <c r="M1639" i="13"/>
  <c r="M1640" i="13"/>
  <c r="M1641" i="13"/>
  <c r="M1642" i="13"/>
  <c r="M1643" i="13"/>
  <c r="M1644" i="13"/>
  <c r="M1645" i="13"/>
  <c r="M1646" i="13"/>
  <c r="M1647" i="13"/>
  <c r="M1648" i="13"/>
  <c r="M1649" i="13"/>
  <c r="M1650" i="13"/>
  <c r="M1651" i="13"/>
  <c r="M1652" i="13"/>
  <c r="M1653" i="13"/>
  <c r="M1654" i="13"/>
  <c r="M1655" i="13"/>
  <c r="M1656" i="13"/>
  <c r="M1657" i="13"/>
  <c r="M1658" i="13"/>
  <c r="M1659" i="13"/>
  <c r="M1660" i="13"/>
  <c r="M1661" i="13"/>
  <c r="M1662" i="13"/>
  <c r="M1663" i="13"/>
  <c r="M1664" i="13"/>
  <c r="M1665" i="13"/>
  <c r="M1666" i="13"/>
  <c r="M1667" i="13"/>
  <c r="M1668" i="13"/>
  <c r="M1669" i="13"/>
  <c r="M1670" i="13"/>
  <c r="M1671" i="13"/>
  <c r="M1672" i="13"/>
  <c r="M1673" i="13"/>
  <c r="M1674" i="13"/>
  <c r="M1675" i="13"/>
  <c r="M1676" i="13"/>
  <c r="M1677" i="13"/>
  <c r="M1678" i="13"/>
  <c r="M1679" i="13"/>
  <c r="M1680" i="13"/>
  <c r="M1681" i="13"/>
  <c r="M1682" i="13"/>
  <c r="M1683" i="13"/>
  <c r="M1684" i="13"/>
  <c r="M1685" i="13"/>
  <c r="M1686" i="13"/>
  <c r="M1687" i="13"/>
  <c r="M1688" i="13"/>
  <c r="M1689" i="13"/>
  <c r="M1690" i="13"/>
  <c r="M1691" i="13"/>
  <c r="M1692" i="13"/>
  <c r="M1693" i="13"/>
  <c r="M1694" i="13"/>
  <c r="M1695" i="13"/>
  <c r="M1696" i="13"/>
  <c r="M1697" i="13"/>
  <c r="M1698" i="13"/>
  <c r="M1699" i="13"/>
  <c r="M1700" i="13"/>
  <c r="M1701" i="13"/>
  <c r="M1702" i="13"/>
  <c r="M1703" i="13"/>
  <c r="M1704" i="13"/>
  <c r="M1705" i="13"/>
  <c r="M1706" i="13"/>
  <c r="M1707" i="13"/>
  <c r="M1708" i="13"/>
  <c r="M1709" i="13"/>
  <c r="M1710" i="13"/>
  <c r="M1711" i="13"/>
  <c r="M1712" i="13"/>
  <c r="M1713" i="13"/>
  <c r="M1714" i="13"/>
  <c r="M1715" i="13"/>
  <c r="M1716" i="13"/>
  <c r="M1717" i="13"/>
  <c r="M1718" i="13"/>
  <c r="M1719" i="13"/>
  <c r="M1720" i="13"/>
  <c r="M1721" i="13"/>
  <c r="M1722" i="13"/>
  <c r="M1723" i="13"/>
  <c r="M1724" i="13"/>
  <c r="M1725" i="13"/>
  <c r="M1726" i="13"/>
  <c r="M1727" i="13"/>
  <c r="M1728" i="13"/>
  <c r="M1729" i="13"/>
  <c r="M1730" i="13"/>
  <c r="M1731" i="13"/>
  <c r="M1732" i="13"/>
  <c r="M1733" i="13"/>
  <c r="M1734" i="13"/>
  <c r="M1735" i="13"/>
  <c r="M1736" i="13"/>
  <c r="M1737" i="13"/>
  <c r="M1738" i="13"/>
  <c r="M1739" i="13"/>
  <c r="M1740" i="13"/>
  <c r="M1741" i="13"/>
  <c r="M1742" i="13"/>
  <c r="M1743" i="13"/>
  <c r="M1744" i="13"/>
  <c r="M1745" i="13"/>
  <c r="M1746" i="13"/>
  <c r="M1747" i="13"/>
  <c r="M1748" i="13"/>
  <c r="M1749" i="13"/>
  <c r="M1750" i="13"/>
  <c r="M1751" i="13"/>
  <c r="M1752" i="13"/>
  <c r="M1753" i="13"/>
  <c r="M1754" i="13"/>
  <c r="M1755" i="13"/>
  <c r="M1756" i="13"/>
  <c r="M1757" i="13"/>
  <c r="M1758" i="13"/>
  <c r="M1759" i="13"/>
  <c r="M1760" i="13"/>
  <c r="M1761" i="13"/>
  <c r="M1762" i="13"/>
  <c r="M1763" i="13"/>
  <c r="M1764" i="13"/>
  <c r="M1765" i="13"/>
  <c r="M1766" i="13"/>
  <c r="M1767" i="13"/>
  <c r="M1768" i="13"/>
  <c r="M1769" i="13"/>
  <c r="M1770" i="13"/>
  <c r="M1771" i="13"/>
  <c r="M1772" i="13"/>
  <c r="M1773" i="13"/>
  <c r="M1774" i="13"/>
  <c r="M1775" i="13"/>
  <c r="M1776" i="13"/>
  <c r="M1777" i="13"/>
  <c r="M1778" i="13"/>
  <c r="M1779" i="13"/>
  <c r="M1780" i="13"/>
  <c r="M1781" i="13"/>
  <c r="M1782" i="13"/>
  <c r="M1783" i="13"/>
  <c r="M1784" i="13"/>
  <c r="M1785" i="13"/>
  <c r="M1786" i="13"/>
  <c r="M1787" i="13"/>
  <c r="M1788" i="13"/>
  <c r="M1789" i="13"/>
  <c r="M1790" i="13"/>
  <c r="M1791" i="13"/>
  <c r="M1792" i="13"/>
  <c r="M1793" i="13"/>
  <c r="M1794" i="13"/>
  <c r="M1795" i="13"/>
  <c r="M1796" i="13"/>
  <c r="M1797" i="13"/>
  <c r="M1798" i="13"/>
  <c r="M1799" i="13"/>
  <c r="M1800" i="13"/>
  <c r="M1801" i="13"/>
  <c r="M1802" i="13"/>
  <c r="M1803" i="13"/>
  <c r="M1804" i="13"/>
  <c r="M1805" i="13"/>
  <c r="M1806" i="13"/>
  <c r="M1807" i="13"/>
  <c r="M1808" i="13"/>
  <c r="M1809" i="13"/>
  <c r="M1810" i="13"/>
  <c r="M1811" i="13"/>
  <c r="M1812" i="13"/>
  <c r="M1813" i="13"/>
  <c r="M1814" i="13"/>
  <c r="M1815" i="13"/>
  <c r="M1816" i="13"/>
  <c r="M1817" i="13"/>
  <c r="M1818" i="13"/>
  <c r="M1819" i="13"/>
  <c r="M1820" i="13"/>
  <c r="M1821" i="13"/>
  <c r="M1822" i="13"/>
  <c r="M1823" i="13"/>
  <c r="M1824" i="13"/>
  <c r="M1825" i="13"/>
  <c r="M1826" i="13"/>
  <c r="M1827" i="13"/>
  <c r="M1828" i="13"/>
  <c r="M1829" i="13"/>
  <c r="M1830" i="13"/>
  <c r="M1831" i="13"/>
  <c r="M1832" i="13"/>
  <c r="M1833" i="13"/>
  <c r="M1834" i="13"/>
  <c r="M1835" i="13"/>
  <c r="M1836" i="13"/>
  <c r="M1837" i="13"/>
  <c r="M1838" i="13"/>
  <c r="M1839" i="13"/>
  <c r="M1840" i="13"/>
  <c r="M1841" i="13"/>
  <c r="M1842" i="13"/>
  <c r="M1843" i="13"/>
  <c r="M1844" i="13"/>
  <c r="M1845" i="13"/>
  <c r="M1846" i="13"/>
  <c r="M1847" i="13"/>
  <c r="M1848" i="13"/>
  <c r="M1849" i="13"/>
  <c r="M1850" i="13"/>
  <c r="M1851" i="13"/>
  <c r="M1852" i="13"/>
  <c r="M1853" i="13"/>
  <c r="M1854" i="13"/>
  <c r="M1855" i="13"/>
  <c r="M1856" i="13"/>
  <c r="M1857" i="13"/>
  <c r="M1858" i="13"/>
  <c r="M1859" i="13"/>
  <c r="M1860" i="13"/>
  <c r="M1861" i="13"/>
  <c r="M1862" i="13"/>
  <c r="M1863" i="13"/>
  <c r="M1864" i="13"/>
  <c r="M1865" i="13"/>
  <c r="M1866" i="13"/>
  <c r="M1867" i="13"/>
  <c r="M1868" i="13"/>
  <c r="M1869" i="13"/>
  <c r="M1870" i="13"/>
  <c r="M1871" i="13"/>
  <c r="M1872" i="13"/>
  <c r="M1873" i="13"/>
  <c r="M1874" i="13"/>
  <c r="M1875" i="13"/>
  <c r="M1876" i="13"/>
  <c r="M1877" i="13"/>
  <c r="M1878" i="13"/>
  <c r="M1879" i="13"/>
  <c r="M1880" i="13"/>
  <c r="M1881" i="13"/>
  <c r="M1882" i="13"/>
  <c r="M1883" i="13"/>
  <c r="M1884" i="13"/>
  <c r="M1885" i="13"/>
  <c r="M1886" i="13"/>
  <c r="M1887" i="13"/>
  <c r="M1888" i="13"/>
  <c r="M1889" i="13"/>
  <c r="M1890" i="13"/>
  <c r="M1891" i="13"/>
  <c r="M1892" i="13"/>
  <c r="M1893" i="13"/>
  <c r="M1894" i="13"/>
  <c r="M1895" i="13"/>
  <c r="M1896" i="13"/>
  <c r="M1897" i="13"/>
  <c r="M1898" i="13"/>
  <c r="M1899" i="13"/>
  <c r="M1900" i="13"/>
  <c r="M1901" i="13"/>
  <c r="M1902" i="13"/>
  <c r="M1903" i="13"/>
  <c r="M1904" i="13"/>
  <c r="M1905" i="13"/>
  <c r="M1906" i="13"/>
  <c r="M1907" i="13"/>
  <c r="M1908" i="13"/>
  <c r="M1909" i="13"/>
  <c r="M1910" i="13"/>
  <c r="M1911" i="13"/>
  <c r="M1912" i="13"/>
  <c r="M1913" i="13"/>
  <c r="M1914" i="13"/>
  <c r="M1915" i="13"/>
  <c r="M1916" i="13"/>
  <c r="M1917" i="13"/>
  <c r="M1918" i="13"/>
  <c r="M1919" i="13"/>
  <c r="M1920" i="13"/>
  <c r="M1921" i="13"/>
  <c r="M1922" i="13"/>
  <c r="M1923" i="13"/>
  <c r="M1924" i="13"/>
  <c r="M1925" i="13"/>
  <c r="M1926" i="13"/>
  <c r="M1927" i="13"/>
  <c r="M1928" i="13"/>
  <c r="M1929" i="13"/>
  <c r="M1930" i="13"/>
  <c r="M1931" i="13"/>
  <c r="M1932" i="13"/>
  <c r="M1933" i="13"/>
  <c r="M1934" i="13"/>
  <c r="M1935" i="13"/>
  <c r="M1936" i="13"/>
  <c r="M1937" i="13"/>
  <c r="M1938" i="13"/>
  <c r="M1939" i="13"/>
  <c r="M1940" i="13"/>
  <c r="M1941" i="13"/>
  <c r="M1942" i="13"/>
  <c r="M1943" i="13"/>
  <c r="M1944" i="13"/>
  <c r="M1945" i="13"/>
  <c r="M1946" i="13"/>
  <c r="M1947" i="13"/>
  <c r="M1948" i="13"/>
  <c r="M1949" i="13"/>
  <c r="M1950" i="13"/>
  <c r="M1951" i="13"/>
  <c r="M1952" i="13"/>
  <c r="M1953" i="13"/>
  <c r="M1954" i="13"/>
  <c r="M1955" i="13"/>
  <c r="M1956" i="13"/>
  <c r="M1957" i="13"/>
  <c r="M1958" i="13"/>
  <c r="M1959" i="13"/>
  <c r="M1960" i="13"/>
  <c r="M1961" i="13"/>
  <c r="M1962" i="13"/>
  <c r="M1963" i="13"/>
  <c r="M1964" i="13"/>
  <c r="M1965" i="13"/>
  <c r="M1966" i="13"/>
  <c r="M1967" i="13"/>
  <c r="M1968" i="13"/>
  <c r="M1969" i="13"/>
  <c r="M1970" i="13"/>
  <c r="M1971" i="13"/>
  <c r="M1972" i="13"/>
  <c r="M1973" i="13"/>
  <c r="M1974" i="13"/>
  <c r="M1975" i="13"/>
  <c r="M1976" i="13"/>
  <c r="M1977" i="13"/>
  <c r="M1978" i="13"/>
  <c r="M1979" i="13"/>
  <c r="M1980" i="13"/>
  <c r="M1981" i="13"/>
  <c r="M1982" i="13"/>
  <c r="M1983" i="13"/>
  <c r="M1984" i="13"/>
  <c r="M1985" i="13"/>
  <c r="M1986" i="13"/>
  <c r="M1987" i="13"/>
  <c r="M1988" i="13"/>
  <c r="M1989" i="13"/>
  <c r="M1990" i="13"/>
  <c r="M1991" i="13"/>
  <c r="M1992" i="13"/>
  <c r="M1993" i="13"/>
  <c r="M1994" i="13"/>
  <c r="M1995" i="13"/>
  <c r="M1996" i="13"/>
  <c r="M1997" i="13"/>
  <c r="M1998" i="13"/>
  <c r="M1999" i="13"/>
  <c r="M2000" i="13"/>
  <c r="M2001" i="13"/>
  <c r="M2002" i="13"/>
  <c r="M2003" i="13"/>
  <c r="M2004" i="13"/>
  <c r="M2005" i="13"/>
  <c r="M2006" i="13"/>
  <c r="M2007" i="13"/>
  <c r="M2008" i="13"/>
  <c r="M2009" i="13"/>
  <c r="M2010" i="13"/>
  <c r="M2011" i="13"/>
  <c r="M2012" i="13"/>
  <c r="M2013" i="13"/>
  <c r="M2014" i="13"/>
  <c r="M2015" i="13"/>
  <c r="M2016" i="13"/>
  <c r="M2017" i="13"/>
  <c r="M2018" i="13"/>
  <c r="M2019" i="13"/>
  <c r="M2020" i="13"/>
  <c r="M2021" i="13"/>
  <c r="M2022" i="13"/>
  <c r="M2023" i="13"/>
  <c r="M2024" i="13"/>
  <c r="M2025" i="13"/>
  <c r="M2026" i="13"/>
  <c r="M2027" i="13"/>
  <c r="M2028" i="13"/>
  <c r="M2029" i="13"/>
  <c r="M2030" i="13"/>
  <c r="M2031" i="13"/>
  <c r="M2032" i="13"/>
  <c r="M2033" i="13"/>
  <c r="M2034" i="13"/>
  <c r="M2035" i="13"/>
  <c r="M2036" i="13"/>
  <c r="M2037" i="13"/>
  <c r="M2038" i="13"/>
  <c r="M2039" i="13"/>
  <c r="M2040" i="13"/>
  <c r="M2041" i="13"/>
  <c r="M2042" i="13"/>
  <c r="M2043" i="13"/>
  <c r="M2044" i="13"/>
  <c r="M2045" i="13"/>
  <c r="M2046" i="13"/>
  <c r="M2047" i="13"/>
  <c r="M2048" i="13"/>
  <c r="M2049" i="13"/>
  <c r="M2050" i="13"/>
  <c r="M2051" i="13"/>
  <c r="M2052" i="13"/>
  <c r="M2053" i="13"/>
  <c r="M2054" i="13"/>
  <c r="M2055" i="13"/>
  <c r="M2056" i="13"/>
  <c r="M2057" i="13"/>
  <c r="M2058" i="13"/>
  <c r="M2059" i="13"/>
  <c r="M2060" i="13"/>
  <c r="M2061" i="13"/>
  <c r="M2062" i="13"/>
  <c r="M2063" i="13"/>
  <c r="M2064" i="13"/>
  <c r="M2065" i="13"/>
  <c r="M2066" i="13"/>
  <c r="M2067" i="13"/>
  <c r="M2068" i="13"/>
  <c r="M2069" i="13"/>
  <c r="M2070" i="13"/>
  <c r="M2071" i="13"/>
  <c r="M2072" i="13"/>
  <c r="M2073" i="13"/>
  <c r="M2074" i="13"/>
  <c r="M2075" i="13"/>
  <c r="M2076" i="13"/>
  <c r="M2077" i="13"/>
  <c r="M2078" i="13"/>
  <c r="M2079" i="13"/>
  <c r="M2080" i="13"/>
  <c r="M2081" i="13"/>
  <c r="M2082" i="13"/>
  <c r="M2083" i="13"/>
  <c r="M2084" i="13"/>
  <c r="M2085" i="13"/>
  <c r="M2086" i="13"/>
  <c r="M2087" i="13"/>
  <c r="M2088" i="13"/>
  <c r="M2089" i="13"/>
  <c r="M2090" i="13"/>
  <c r="M2091" i="13"/>
  <c r="M2092" i="13"/>
  <c r="M2093" i="13"/>
  <c r="M2094" i="13"/>
  <c r="M2095" i="13"/>
  <c r="M2096" i="13"/>
  <c r="M2097" i="13"/>
  <c r="M2098" i="13"/>
  <c r="M2099" i="13"/>
  <c r="M2100" i="13"/>
  <c r="M2101" i="13"/>
  <c r="M2102" i="13"/>
  <c r="M2103" i="13"/>
  <c r="M2104" i="13"/>
  <c r="M2105" i="13"/>
  <c r="M2106" i="13"/>
  <c r="M2107" i="13"/>
  <c r="M2108" i="13"/>
  <c r="M2109" i="13"/>
  <c r="M2110" i="13"/>
  <c r="M2111" i="13"/>
  <c r="M2112" i="13"/>
  <c r="M2113" i="13"/>
  <c r="M2114" i="13"/>
  <c r="M2115" i="13"/>
  <c r="M2116" i="13"/>
  <c r="M2117" i="13"/>
  <c r="M2118" i="13"/>
  <c r="M2119" i="13"/>
  <c r="M2120" i="13"/>
  <c r="M2121" i="13"/>
  <c r="M2122" i="13"/>
  <c r="M2123" i="13"/>
  <c r="M2124" i="13"/>
  <c r="M2125" i="13"/>
  <c r="M2126" i="13"/>
  <c r="M2127" i="13"/>
  <c r="M2128" i="13"/>
  <c r="M2129" i="13"/>
  <c r="M2130" i="13"/>
  <c r="M2131" i="13"/>
  <c r="M2132" i="13"/>
  <c r="M2133" i="13"/>
  <c r="M2134" i="13"/>
  <c r="M2135" i="13"/>
  <c r="M2136" i="13"/>
  <c r="M2137" i="13"/>
  <c r="M2138" i="13"/>
  <c r="M2139" i="13"/>
  <c r="M2140" i="13"/>
  <c r="M2141" i="13"/>
  <c r="M2142" i="13"/>
  <c r="M2143" i="13"/>
  <c r="M2144" i="13"/>
  <c r="M2145" i="13"/>
  <c r="M2146" i="13"/>
  <c r="M2147" i="13"/>
  <c r="M2148" i="13"/>
  <c r="M2149" i="13"/>
  <c r="M2150" i="13"/>
  <c r="M2151" i="13"/>
  <c r="M2152" i="13"/>
  <c r="M2153" i="13"/>
  <c r="M2154" i="13"/>
  <c r="M2155" i="13"/>
  <c r="M2156" i="13"/>
  <c r="M2157" i="13"/>
  <c r="M2158" i="13"/>
  <c r="M2159" i="13"/>
  <c r="M2160" i="13"/>
  <c r="M2161" i="13"/>
  <c r="M2162" i="13"/>
  <c r="M2163" i="13"/>
  <c r="M2164" i="13"/>
  <c r="M2165" i="13"/>
  <c r="M2166" i="13"/>
  <c r="M2167" i="13"/>
  <c r="M2168" i="13"/>
  <c r="M2169" i="13"/>
  <c r="M2170" i="13"/>
  <c r="M2171" i="13"/>
  <c r="M2172" i="13"/>
  <c r="M2173" i="13"/>
  <c r="M2174" i="13"/>
  <c r="M2175" i="13"/>
  <c r="M2176" i="13"/>
  <c r="M2177" i="13"/>
  <c r="M2178" i="13"/>
  <c r="M2179" i="13"/>
  <c r="M2180" i="13"/>
  <c r="M2181" i="13"/>
  <c r="M2182" i="13"/>
  <c r="M2183" i="13"/>
  <c r="M2184" i="13"/>
  <c r="M2185" i="13"/>
  <c r="M2186" i="13"/>
  <c r="M2187" i="13"/>
  <c r="M2188" i="13"/>
  <c r="M2189" i="13"/>
  <c r="M2190" i="13"/>
  <c r="M2191" i="13"/>
  <c r="M2192" i="13"/>
  <c r="M2193" i="13"/>
  <c r="M2194" i="13"/>
  <c r="M2195" i="13"/>
  <c r="M2196" i="13"/>
  <c r="M2197" i="13"/>
  <c r="M2198" i="13"/>
  <c r="M2199" i="13"/>
  <c r="M2200" i="13"/>
  <c r="M2201" i="13"/>
  <c r="M2202" i="13"/>
  <c r="M2203" i="13"/>
  <c r="M2204" i="13"/>
  <c r="M2205" i="13"/>
  <c r="M2206" i="13"/>
  <c r="M2207" i="13"/>
  <c r="M2208" i="13"/>
  <c r="M2209" i="13"/>
  <c r="M2210" i="13"/>
  <c r="M2211" i="13"/>
  <c r="M2212" i="13"/>
  <c r="M2213" i="13"/>
  <c r="M2214" i="13"/>
  <c r="M2215" i="13"/>
  <c r="M2216" i="13"/>
  <c r="M2217" i="13"/>
  <c r="M2218" i="13"/>
  <c r="M2219" i="13"/>
  <c r="M2220" i="13"/>
  <c r="M2221" i="13"/>
  <c r="M2222" i="13"/>
  <c r="M2223" i="13"/>
  <c r="M2224" i="13"/>
  <c r="M2225" i="13"/>
  <c r="M2226" i="13"/>
  <c r="M2227" i="13"/>
  <c r="M2228" i="13"/>
  <c r="M2229" i="13"/>
  <c r="M2230" i="13"/>
  <c r="M2231" i="13"/>
  <c r="M2232" i="13"/>
  <c r="M2233" i="13"/>
  <c r="M2234" i="13"/>
  <c r="M2235" i="13"/>
  <c r="M2236" i="13"/>
  <c r="M2237" i="13"/>
  <c r="M2238" i="13"/>
  <c r="M2239" i="13"/>
  <c r="M2240" i="13"/>
  <c r="M2241" i="13"/>
  <c r="M2242" i="13"/>
  <c r="M2243" i="13"/>
  <c r="M2244" i="13"/>
  <c r="M2245" i="13"/>
  <c r="M2246" i="13"/>
  <c r="M2247" i="13"/>
  <c r="M2248" i="13"/>
  <c r="M2249" i="13"/>
  <c r="M2250" i="13"/>
  <c r="M2251" i="13"/>
  <c r="M2252" i="13"/>
  <c r="M2253" i="13"/>
  <c r="M2254" i="13"/>
  <c r="M2255" i="13"/>
  <c r="M2256" i="13"/>
  <c r="M2257" i="13"/>
  <c r="M2258" i="13"/>
  <c r="M2259" i="13"/>
  <c r="M2260" i="13"/>
  <c r="M2261" i="13"/>
  <c r="M2262" i="13"/>
  <c r="M2263" i="13"/>
  <c r="M2264" i="13"/>
  <c r="M2265" i="13"/>
  <c r="M2266" i="13"/>
  <c r="M2267" i="13"/>
  <c r="M2268" i="13"/>
  <c r="M2269" i="13"/>
  <c r="M2270" i="13"/>
  <c r="M2271" i="13"/>
  <c r="M2272" i="13"/>
  <c r="M2273" i="13"/>
  <c r="M2274" i="13"/>
  <c r="M2275" i="13"/>
  <c r="M2276" i="13"/>
  <c r="M2277" i="13"/>
  <c r="M2278" i="13"/>
  <c r="M2279" i="13"/>
  <c r="M2280" i="13"/>
  <c r="M2281" i="13"/>
  <c r="M2282" i="13"/>
  <c r="M2283" i="13"/>
  <c r="M2284" i="13"/>
  <c r="M2285" i="13"/>
  <c r="M2286" i="13"/>
  <c r="M2287" i="13"/>
  <c r="M2288" i="13"/>
  <c r="M2289" i="13"/>
  <c r="M2290" i="13"/>
  <c r="M2291" i="13"/>
  <c r="M2292" i="13"/>
  <c r="M2293" i="13"/>
  <c r="M2294" i="13"/>
  <c r="M2295" i="13"/>
  <c r="M2296" i="13"/>
  <c r="M2297" i="13"/>
  <c r="M2298" i="13"/>
  <c r="M2299" i="13"/>
  <c r="M2300" i="13"/>
  <c r="M2301" i="13"/>
  <c r="M2302" i="13"/>
  <c r="M2303" i="13"/>
  <c r="M2304" i="13"/>
  <c r="M2305" i="13"/>
  <c r="M2306" i="13"/>
  <c r="M2307" i="13"/>
  <c r="M2308" i="13"/>
  <c r="M2309" i="13"/>
  <c r="M2310" i="13"/>
  <c r="M2311" i="13"/>
  <c r="M2312" i="13"/>
  <c r="M2313" i="13"/>
  <c r="M2314" i="13"/>
  <c r="M2315" i="13"/>
  <c r="M2316" i="13"/>
  <c r="M2317" i="13"/>
  <c r="M2318" i="13"/>
  <c r="M2319" i="13"/>
  <c r="M2320" i="13"/>
  <c r="M2321" i="13"/>
  <c r="M2322" i="13"/>
  <c r="M2323" i="13"/>
  <c r="M2324" i="13"/>
  <c r="M2325" i="13"/>
  <c r="M2326" i="13"/>
  <c r="M2327" i="13"/>
  <c r="M2328" i="13"/>
  <c r="M2329" i="13"/>
  <c r="M2330" i="13"/>
  <c r="M2331" i="13"/>
  <c r="M2332" i="13"/>
  <c r="M2333" i="13"/>
  <c r="M2334" i="13"/>
  <c r="M2335" i="13"/>
  <c r="M2336" i="13"/>
  <c r="M2337" i="13"/>
  <c r="M2338" i="13"/>
  <c r="M2339" i="13"/>
  <c r="M2340" i="13"/>
  <c r="M2341" i="13"/>
  <c r="M2342" i="13"/>
  <c r="M2343" i="13"/>
  <c r="M2344" i="13"/>
  <c r="M2345" i="13"/>
  <c r="M2346" i="13"/>
  <c r="M2347" i="13"/>
  <c r="M2348" i="13"/>
  <c r="M2349" i="13"/>
  <c r="M2350" i="13"/>
  <c r="M2351" i="13"/>
  <c r="M2352" i="13"/>
  <c r="M2353" i="13"/>
  <c r="M2354" i="13"/>
  <c r="M2355" i="13"/>
  <c r="M2356" i="13"/>
  <c r="M2357" i="13"/>
  <c r="M2358" i="13"/>
  <c r="M2359" i="13"/>
  <c r="M2360" i="13"/>
  <c r="M2361" i="13"/>
  <c r="M2362" i="13"/>
  <c r="M2363" i="13"/>
  <c r="M2364" i="13"/>
  <c r="M2365" i="13"/>
  <c r="M2366" i="13"/>
  <c r="M2367" i="13"/>
  <c r="M2368" i="13"/>
  <c r="M2369" i="13"/>
  <c r="M2370" i="13"/>
  <c r="M2371" i="13"/>
  <c r="M2372" i="13"/>
  <c r="M2373" i="13"/>
  <c r="M2374" i="13"/>
  <c r="M2375" i="13"/>
  <c r="M2376" i="13"/>
  <c r="M2377" i="13"/>
  <c r="M2378" i="13"/>
  <c r="M2379" i="13"/>
  <c r="M2380" i="13"/>
  <c r="M2381" i="13"/>
  <c r="M2382" i="13"/>
  <c r="M2383" i="13"/>
  <c r="M2384" i="13"/>
  <c r="M2385" i="13"/>
  <c r="M2386" i="13"/>
  <c r="M2387" i="13"/>
  <c r="M2388" i="13"/>
  <c r="M2389" i="13"/>
  <c r="M2390" i="13"/>
  <c r="M2391" i="13"/>
  <c r="M2392" i="13"/>
  <c r="M2393" i="13"/>
  <c r="M2394" i="13"/>
  <c r="M2395" i="13"/>
  <c r="M2396" i="13"/>
  <c r="M2397" i="13"/>
  <c r="M2398" i="13"/>
  <c r="M2399" i="13"/>
  <c r="M2400" i="13"/>
  <c r="M2401" i="13"/>
  <c r="M2402" i="13"/>
  <c r="M2403" i="13"/>
  <c r="M2404" i="13"/>
  <c r="M2405" i="13"/>
  <c r="M2406" i="13"/>
  <c r="M2407" i="13"/>
  <c r="M2408" i="13"/>
  <c r="M2409" i="13"/>
  <c r="M2410" i="13"/>
  <c r="M2411" i="13"/>
  <c r="M2412" i="13"/>
  <c r="M2413" i="13"/>
  <c r="M2414" i="13"/>
  <c r="M2415" i="13"/>
  <c r="M2416" i="13"/>
  <c r="M2417" i="13"/>
  <c r="M2418" i="13"/>
  <c r="M2419" i="13"/>
  <c r="M2420" i="13"/>
  <c r="M2421" i="13"/>
  <c r="M2422" i="13"/>
  <c r="M2423" i="13"/>
  <c r="M2424" i="13"/>
  <c r="M2425" i="13"/>
  <c r="M2426" i="13"/>
  <c r="M2427" i="13"/>
  <c r="M2428" i="13"/>
  <c r="M2429" i="13"/>
  <c r="M2430" i="13"/>
  <c r="M2431" i="13"/>
  <c r="M2432" i="13"/>
  <c r="M2433" i="13"/>
  <c r="M2434" i="13"/>
  <c r="M2435" i="13"/>
  <c r="M2436" i="13"/>
  <c r="M2437" i="13"/>
  <c r="M2438" i="13"/>
  <c r="M2439" i="13"/>
  <c r="M2440" i="13"/>
  <c r="M2441" i="13"/>
  <c r="M2442" i="13"/>
  <c r="M2443" i="13"/>
  <c r="M2444" i="13"/>
  <c r="M2445" i="13"/>
  <c r="M2446" i="13"/>
  <c r="M2447" i="13"/>
  <c r="M2448" i="13"/>
  <c r="M2449" i="13"/>
  <c r="M2450" i="13"/>
  <c r="M2451" i="13"/>
  <c r="M2452" i="13"/>
  <c r="M2453" i="13"/>
  <c r="M2454" i="13"/>
  <c r="M2455" i="13"/>
  <c r="M2456" i="13"/>
  <c r="M2457" i="13"/>
  <c r="M2458" i="13"/>
  <c r="M2459" i="13"/>
  <c r="M2460" i="13"/>
  <c r="M2461" i="13"/>
  <c r="M2462" i="13"/>
  <c r="M2463" i="13"/>
  <c r="M2464" i="13"/>
  <c r="M2465" i="13"/>
  <c r="M2466" i="13"/>
  <c r="M2467" i="13"/>
  <c r="M2468" i="13"/>
  <c r="M2469" i="13"/>
  <c r="M2470" i="13"/>
  <c r="M2471" i="13"/>
  <c r="M2472" i="13"/>
  <c r="M2473" i="13"/>
  <c r="M2474" i="13"/>
  <c r="M2475" i="13"/>
  <c r="M2476" i="13"/>
  <c r="M2477" i="13"/>
  <c r="M2478" i="13"/>
  <c r="M2479" i="13"/>
  <c r="M2480" i="13"/>
  <c r="M2481" i="13"/>
  <c r="M2482" i="13"/>
  <c r="M2483" i="13"/>
  <c r="M2484" i="13"/>
  <c r="M2485" i="13"/>
  <c r="M2486" i="13"/>
  <c r="M2487" i="13"/>
  <c r="M2488" i="13"/>
  <c r="M2489" i="13"/>
  <c r="M2490" i="13"/>
  <c r="M2491" i="13"/>
  <c r="M2492" i="13"/>
  <c r="M2493" i="13"/>
  <c r="M2494" i="13"/>
  <c r="M2495" i="13"/>
  <c r="M2496" i="13"/>
  <c r="M2497" i="13"/>
  <c r="M2498" i="13"/>
  <c r="M2499" i="13"/>
  <c r="M2500" i="13"/>
  <c r="M2501" i="13"/>
  <c r="M2502" i="13"/>
  <c r="M2503" i="13"/>
  <c r="M2504" i="13"/>
  <c r="M2505" i="13"/>
  <c r="M2506" i="13"/>
  <c r="M2507" i="13"/>
  <c r="M2508" i="13"/>
  <c r="M2509" i="13"/>
  <c r="M2510" i="13"/>
  <c r="M2511" i="13"/>
  <c r="M2512" i="13"/>
  <c r="M2513" i="13"/>
  <c r="M2514" i="13"/>
  <c r="M2515" i="13"/>
  <c r="M2516" i="13"/>
  <c r="M2517" i="13"/>
  <c r="M2518" i="13"/>
  <c r="M2519" i="13"/>
  <c r="M2520" i="13"/>
  <c r="M2521" i="13"/>
  <c r="M2522" i="13"/>
  <c r="M2523" i="13"/>
  <c r="M2524" i="13"/>
  <c r="M2525" i="13"/>
  <c r="M2526" i="13"/>
  <c r="M2527" i="13"/>
  <c r="M2528" i="13"/>
  <c r="M2529" i="13"/>
  <c r="M2530" i="13"/>
  <c r="M2531" i="13"/>
  <c r="M2532" i="13"/>
  <c r="M2533" i="13"/>
  <c r="M2534" i="13"/>
  <c r="M2535" i="13"/>
  <c r="M2536" i="13"/>
  <c r="M2537" i="13"/>
  <c r="M2538" i="13"/>
  <c r="M2539" i="13"/>
  <c r="M2540" i="13"/>
  <c r="M2541" i="13"/>
  <c r="M2542" i="13"/>
  <c r="M2543" i="13"/>
  <c r="M2544" i="13"/>
  <c r="M2545" i="13"/>
  <c r="M2546" i="13"/>
  <c r="M2547" i="13"/>
  <c r="M2548" i="13"/>
  <c r="M2549" i="13"/>
  <c r="M2550" i="13"/>
  <c r="M2551" i="13"/>
  <c r="M2552" i="13"/>
  <c r="M2553" i="13"/>
  <c r="M2554" i="13"/>
  <c r="M2555" i="13"/>
  <c r="M2556" i="13"/>
  <c r="M2557" i="13"/>
  <c r="M2558" i="13"/>
  <c r="M2559" i="13"/>
  <c r="M2560" i="13"/>
  <c r="M2561" i="13"/>
  <c r="M2562" i="13"/>
  <c r="M2563" i="13"/>
  <c r="M2564" i="13"/>
  <c r="M2565" i="13"/>
  <c r="M2566" i="13"/>
  <c r="M2567" i="13"/>
  <c r="M2568" i="13"/>
  <c r="M2569" i="13"/>
  <c r="M2570" i="13"/>
  <c r="M2571" i="13"/>
  <c r="M2572" i="13"/>
  <c r="M2573" i="13"/>
  <c r="M2574" i="13"/>
  <c r="M2575" i="13"/>
  <c r="M2576" i="13"/>
  <c r="M2577" i="13"/>
  <c r="M2578" i="13"/>
  <c r="M2579" i="13"/>
  <c r="M2580" i="13"/>
  <c r="M2581" i="13"/>
  <c r="M2582" i="13"/>
  <c r="M2583" i="13"/>
  <c r="M2584" i="13"/>
  <c r="M2585" i="13"/>
  <c r="M2586" i="13"/>
  <c r="M2587" i="13"/>
  <c r="M2588" i="13"/>
  <c r="M2589" i="13"/>
  <c r="M2590" i="13"/>
  <c r="M2591" i="13"/>
  <c r="M2592" i="13"/>
  <c r="M2593" i="13"/>
  <c r="M2594" i="13"/>
  <c r="M2595" i="13"/>
  <c r="M2596" i="13"/>
  <c r="M2597" i="13"/>
  <c r="M2598" i="13"/>
  <c r="M2599" i="13"/>
  <c r="M2600" i="13"/>
  <c r="M2601" i="13"/>
  <c r="M2602" i="13"/>
  <c r="M2603" i="13"/>
  <c r="M2604" i="13"/>
  <c r="M2605" i="13"/>
  <c r="M2606" i="13"/>
  <c r="M2607" i="13"/>
  <c r="M2608" i="13"/>
  <c r="M2609" i="13"/>
  <c r="M2610" i="13"/>
  <c r="M2611" i="13"/>
  <c r="M2612" i="13"/>
  <c r="M2613" i="13"/>
  <c r="M2614" i="13"/>
  <c r="M2615" i="13"/>
  <c r="M2616" i="13"/>
  <c r="M2617" i="13"/>
  <c r="M2618" i="13"/>
  <c r="M2619" i="13"/>
  <c r="M2620" i="13"/>
  <c r="M2621" i="13"/>
  <c r="M2622" i="13"/>
  <c r="M2623" i="13"/>
  <c r="M2624" i="13"/>
  <c r="M2625" i="13"/>
  <c r="M2626" i="13"/>
  <c r="M2627" i="13"/>
  <c r="M2628" i="13"/>
  <c r="M2629" i="13"/>
  <c r="M2630" i="13"/>
  <c r="M2631" i="13"/>
  <c r="M2632" i="13"/>
  <c r="M2633" i="13"/>
  <c r="M2634" i="13"/>
  <c r="M2635" i="13"/>
  <c r="M2636" i="13"/>
  <c r="M2637" i="13"/>
  <c r="M2638" i="13"/>
  <c r="M2639" i="13"/>
  <c r="M2640" i="13"/>
  <c r="M2641" i="13"/>
  <c r="M2642" i="13"/>
  <c r="M2643" i="13"/>
  <c r="M2644" i="13"/>
  <c r="M2645" i="13"/>
  <c r="M2646" i="13"/>
  <c r="M2647" i="13"/>
  <c r="M2648" i="13"/>
  <c r="M2649" i="13"/>
  <c r="M2650" i="13"/>
  <c r="M2651" i="13"/>
  <c r="M2652" i="13"/>
  <c r="M2653" i="13"/>
  <c r="M2654" i="13"/>
  <c r="M2655" i="13"/>
  <c r="M2656" i="13"/>
  <c r="M2657" i="13"/>
  <c r="M2658" i="13"/>
  <c r="M2659" i="13"/>
  <c r="M2660" i="13"/>
  <c r="M2661" i="13"/>
  <c r="M2662" i="13"/>
  <c r="M2663" i="13"/>
  <c r="M2664" i="13"/>
  <c r="M2665" i="13"/>
  <c r="M2666" i="13"/>
  <c r="M2667" i="13"/>
  <c r="M2668" i="13"/>
  <c r="M2669" i="13"/>
  <c r="M2670" i="13"/>
  <c r="M2671" i="13"/>
  <c r="M2672" i="13"/>
  <c r="M2673" i="13"/>
  <c r="M2674" i="13"/>
  <c r="M2675" i="13"/>
  <c r="M2676" i="13"/>
  <c r="M2677" i="13"/>
  <c r="M2678" i="13"/>
  <c r="M2679" i="13"/>
  <c r="M2680" i="13"/>
  <c r="M2681" i="13"/>
  <c r="M2682" i="13"/>
  <c r="M2683" i="13"/>
  <c r="M2684" i="13"/>
  <c r="M2685" i="13"/>
  <c r="M2686" i="13"/>
  <c r="M2687" i="13"/>
  <c r="M2688" i="13"/>
  <c r="M2689" i="13"/>
  <c r="M2690" i="13"/>
  <c r="M2691" i="13"/>
  <c r="M2692" i="13"/>
  <c r="M2693" i="13"/>
  <c r="M2694" i="13"/>
  <c r="M2695" i="13"/>
  <c r="M2696" i="13"/>
  <c r="M2697" i="13"/>
  <c r="M2698" i="13"/>
  <c r="M2699" i="13"/>
  <c r="M2700" i="13"/>
  <c r="M2701" i="13"/>
  <c r="M2702" i="13"/>
  <c r="M2703" i="13"/>
  <c r="M2704" i="13"/>
  <c r="M2705" i="13"/>
  <c r="M2706" i="13"/>
  <c r="M2707" i="13"/>
  <c r="M2708" i="13"/>
  <c r="M2709" i="13"/>
  <c r="M2710" i="13"/>
  <c r="M2711" i="13"/>
  <c r="M2712" i="13"/>
  <c r="M2713" i="13"/>
  <c r="M2714" i="13"/>
  <c r="M2715" i="13"/>
  <c r="M2716" i="13"/>
  <c r="M2717" i="13"/>
  <c r="M2718" i="13"/>
  <c r="M2719" i="13"/>
  <c r="M2720" i="13"/>
  <c r="M2721" i="13"/>
  <c r="M2722" i="13"/>
  <c r="M2723" i="13"/>
  <c r="M2724" i="13"/>
  <c r="M2725" i="13"/>
  <c r="M2726" i="13"/>
  <c r="M2727" i="13"/>
  <c r="M2728" i="13"/>
  <c r="M2729" i="13"/>
  <c r="M2730" i="13"/>
  <c r="M2731" i="13"/>
  <c r="M2732" i="13"/>
  <c r="M2733" i="13"/>
  <c r="M2734" i="13"/>
  <c r="M2735" i="13"/>
  <c r="M2736" i="13"/>
  <c r="M2737" i="13"/>
  <c r="M2738" i="13"/>
  <c r="M2739" i="13"/>
  <c r="M2740" i="13"/>
  <c r="M2741" i="13"/>
  <c r="M2742" i="13"/>
  <c r="M2743" i="13"/>
  <c r="M2744" i="13"/>
  <c r="M2745" i="13"/>
  <c r="M2746" i="13"/>
  <c r="M2747" i="13"/>
  <c r="M2748" i="13"/>
  <c r="M2749" i="13"/>
  <c r="M2750" i="13"/>
  <c r="M2751" i="13"/>
  <c r="M2752" i="13"/>
  <c r="M2753" i="13"/>
  <c r="M2754" i="13"/>
  <c r="M2755" i="13"/>
  <c r="M2756" i="13"/>
  <c r="M2757" i="13"/>
  <c r="M2758" i="13"/>
  <c r="M2759" i="13"/>
  <c r="M2760" i="13"/>
  <c r="M2761" i="13"/>
  <c r="M2762" i="13"/>
  <c r="M2763" i="13"/>
  <c r="M2764" i="13"/>
  <c r="M2765" i="13"/>
  <c r="M2766" i="13"/>
  <c r="M2767" i="13"/>
  <c r="M2768" i="13"/>
  <c r="M2769" i="13"/>
  <c r="M2770" i="13"/>
  <c r="M2771" i="13"/>
  <c r="M2772" i="13"/>
  <c r="M2773" i="13"/>
  <c r="M2774" i="13"/>
  <c r="M2775" i="13"/>
  <c r="M2776" i="13"/>
  <c r="M2777" i="13"/>
  <c r="M2778" i="13"/>
  <c r="M2779" i="13"/>
  <c r="M2780" i="13"/>
  <c r="M2781" i="13"/>
  <c r="M2782" i="13"/>
  <c r="M2783" i="13"/>
  <c r="M2784" i="13"/>
  <c r="M2785" i="13"/>
  <c r="M2786" i="13"/>
  <c r="M2787" i="13"/>
  <c r="M2788" i="13"/>
  <c r="M2789" i="13"/>
  <c r="M2790" i="13"/>
  <c r="M2791" i="13"/>
  <c r="M2792" i="13"/>
  <c r="M2793" i="13"/>
  <c r="M2794" i="13"/>
  <c r="M2795" i="13"/>
  <c r="M2796" i="13"/>
  <c r="M2797" i="13"/>
  <c r="M2798" i="13"/>
  <c r="M2799" i="13"/>
  <c r="M2800" i="13"/>
  <c r="M2801" i="13"/>
  <c r="M2802" i="13"/>
  <c r="M2803" i="13"/>
  <c r="M2804" i="13"/>
  <c r="M2805" i="13"/>
  <c r="M2806" i="13"/>
  <c r="M2807" i="13"/>
  <c r="M2808" i="13"/>
  <c r="M2809" i="13"/>
  <c r="M2810" i="13"/>
  <c r="M2811" i="13"/>
  <c r="M2812" i="13"/>
  <c r="M2813" i="13"/>
  <c r="M2814" i="13"/>
  <c r="M2815" i="13"/>
  <c r="M2816" i="13"/>
  <c r="M2817" i="13"/>
  <c r="M2818" i="13"/>
  <c r="M2819" i="13"/>
  <c r="M2820" i="13"/>
  <c r="M2821" i="13"/>
  <c r="M2822" i="13"/>
  <c r="M2823" i="13"/>
  <c r="M2824" i="13"/>
  <c r="M2825" i="13"/>
  <c r="M2826" i="13"/>
  <c r="M2827" i="13"/>
  <c r="M2828" i="13"/>
  <c r="M2829" i="13"/>
  <c r="M2830" i="13"/>
  <c r="M2831" i="13"/>
  <c r="M2832" i="13"/>
  <c r="M2833" i="13"/>
  <c r="M2834" i="13"/>
  <c r="M2835" i="13"/>
  <c r="M2836" i="13"/>
  <c r="M2837" i="13"/>
  <c r="M2838" i="13"/>
  <c r="M2839" i="13"/>
  <c r="M2840" i="13"/>
  <c r="M2841" i="13"/>
  <c r="M2842" i="13"/>
  <c r="M2843" i="13"/>
  <c r="M2844" i="13"/>
  <c r="M2845" i="13"/>
  <c r="M2846" i="13"/>
  <c r="M2847" i="13"/>
  <c r="M2848" i="13"/>
  <c r="M2849" i="13"/>
  <c r="M2850" i="13"/>
  <c r="M2851" i="13"/>
  <c r="M2852" i="13"/>
  <c r="M2853" i="13"/>
  <c r="M2854" i="13"/>
  <c r="M2855" i="13"/>
  <c r="M2856" i="13"/>
  <c r="M2857" i="13"/>
  <c r="M2858" i="13"/>
  <c r="M2859" i="13"/>
  <c r="M2860" i="13"/>
  <c r="M2861" i="13"/>
  <c r="M2862" i="13"/>
  <c r="M2863" i="13"/>
  <c r="M2864" i="13"/>
  <c r="M2865" i="13"/>
  <c r="M2866" i="13"/>
  <c r="M2867" i="13"/>
  <c r="M2868" i="13"/>
  <c r="M2869" i="13"/>
  <c r="M2870" i="13"/>
  <c r="M2871" i="13"/>
  <c r="M2872" i="13"/>
  <c r="M2873" i="13"/>
  <c r="M2874" i="13"/>
  <c r="M2875" i="13"/>
  <c r="M2876" i="13"/>
  <c r="M2877" i="13"/>
  <c r="M2878" i="13"/>
  <c r="M2879" i="13"/>
  <c r="M2880" i="13"/>
  <c r="M2881" i="13"/>
  <c r="M2882" i="13"/>
  <c r="M2883" i="13"/>
  <c r="M2884" i="13"/>
  <c r="M2885" i="13"/>
  <c r="M2886" i="13"/>
  <c r="M2887" i="13"/>
  <c r="M2888" i="13"/>
  <c r="M2889" i="13"/>
  <c r="M2890" i="13"/>
  <c r="M2891" i="13"/>
  <c r="M2892" i="13"/>
  <c r="M2893" i="13"/>
  <c r="M2894" i="13"/>
  <c r="M2895" i="13"/>
  <c r="M2896" i="13"/>
  <c r="M2897" i="13"/>
  <c r="M2898" i="13"/>
  <c r="M2899" i="13"/>
  <c r="M2900" i="13"/>
  <c r="M2901" i="13"/>
  <c r="M2902" i="13"/>
  <c r="M2903" i="13"/>
  <c r="M2904" i="13"/>
  <c r="M2905" i="13"/>
  <c r="M2906" i="13"/>
  <c r="M2907" i="13"/>
  <c r="M2908" i="13"/>
  <c r="M2909" i="13"/>
  <c r="M2910" i="13"/>
  <c r="M2911" i="13"/>
  <c r="M2912" i="13"/>
  <c r="M2913" i="13"/>
  <c r="M2914" i="13"/>
  <c r="M2915" i="13"/>
  <c r="M2916" i="13"/>
  <c r="M2917" i="13"/>
  <c r="M2918" i="13"/>
  <c r="M2919" i="13"/>
  <c r="M2920" i="13"/>
  <c r="M2921" i="13"/>
  <c r="M2922" i="13"/>
  <c r="M2923" i="13"/>
  <c r="M2924" i="13"/>
  <c r="M2925" i="13"/>
  <c r="M2926" i="13"/>
  <c r="M2927" i="13"/>
  <c r="M2928" i="13"/>
  <c r="M2929" i="13"/>
  <c r="M2930" i="13"/>
  <c r="M2931" i="13"/>
  <c r="M2932" i="13"/>
  <c r="M2933" i="13"/>
  <c r="M2934" i="13"/>
  <c r="M2935" i="13"/>
  <c r="M2936" i="13"/>
  <c r="M2937" i="13"/>
  <c r="M2938" i="13"/>
  <c r="M2939" i="13"/>
  <c r="M2940" i="13"/>
  <c r="M2941" i="13"/>
  <c r="M2942" i="13"/>
  <c r="M2943" i="13"/>
  <c r="M2944" i="13"/>
  <c r="M2945" i="13"/>
  <c r="M2946" i="13"/>
  <c r="M2947" i="13"/>
  <c r="M2948" i="13"/>
  <c r="M2949" i="13"/>
  <c r="M2950" i="13"/>
  <c r="M2951" i="13"/>
  <c r="M2952" i="13"/>
  <c r="M2953" i="13"/>
  <c r="M2954" i="13"/>
  <c r="M2955" i="13"/>
  <c r="M2956" i="13"/>
  <c r="M2957" i="13"/>
  <c r="M2958" i="13"/>
  <c r="M2959" i="13"/>
  <c r="M2960" i="13"/>
  <c r="M2961" i="13"/>
  <c r="M2962" i="13"/>
  <c r="M2963" i="13"/>
  <c r="M2964" i="13"/>
  <c r="M2965" i="13"/>
  <c r="M2966" i="13"/>
  <c r="M2967" i="13"/>
  <c r="M2968" i="13"/>
  <c r="M2969" i="13"/>
  <c r="M2970" i="13"/>
  <c r="M2971" i="13"/>
  <c r="M2972" i="13"/>
  <c r="M2973" i="13"/>
  <c r="M2974" i="13"/>
  <c r="M2975" i="13"/>
  <c r="M2976" i="13"/>
  <c r="M2977" i="13"/>
  <c r="M2978" i="13"/>
  <c r="M2979" i="13"/>
  <c r="M2980" i="13"/>
  <c r="M2981" i="13"/>
  <c r="M2982" i="13"/>
  <c r="M2983" i="13"/>
  <c r="M2984" i="13"/>
  <c r="M2985" i="13"/>
  <c r="M2986" i="13"/>
  <c r="M2987" i="13"/>
  <c r="M2988" i="13"/>
  <c r="M2989" i="13"/>
  <c r="M2990" i="13"/>
  <c r="M2991" i="13"/>
  <c r="M2992" i="13"/>
  <c r="M2993" i="13"/>
  <c r="M2994" i="13"/>
  <c r="M2995" i="13"/>
  <c r="M2996" i="13"/>
  <c r="M2997" i="13"/>
  <c r="M2998" i="13"/>
  <c r="M2999" i="13"/>
  <c r="M3000" i="13"/>
  <c r="M3001" i="13"/>
  <c r="M3002" i="13"/>
  <c r="M3003" i="13"/>
  <c r="M3004" i="13"/>
  <c r="M3005" i="13"/>
  <c r="M3006" i="13"/>
  <c r="M3007" i="13"/>
  <c r="M3008" i="13"/>
  <c r="M3009" i="13"/>
  <c r="M3010" i="13"/>
  <c r="M3011" i="13"/>
  <c r="M3012" i="13"/>
  <c r="M3013" i="13"/>
  <c r="M3014" i="13"/>
  <c r="M3015" i="13"/>
  <c r="M3016" i="13"/>
  <c r="M3017" i="13"/>
  <c r="M3018" i="13"/>
  <c r="M3019" i="13"/>
  <c r="M3020" i="13"/>
  <c r="M3021" i="13"/>
  <c r="M3022" i="13"/>
  <c r="M3023" i="13"/>
  <c r="M3024" i="13"/>
  <c r="M3025" i="13"/>
  <c r="M3026" i="13"/>
  <c r="M3027" i="13"/>
  <c r="M3028" i="13"/>
  <c r="M3029" i="13"/>
  <c r="M3030" i="13"/>
  <c r="M3031" i="13"/>
  <c r="M3032" i="13"/>
  <c r="M3033" i="13"/>
  <c r="M3034" i="13"/>
  <c r="M3035" i="13"/>
  <c r="M3036" i="13"/>
  <c r="M3037" i="13"/>
  <c r="M3038" i="13"/>
  <c r="M3039" i="13"/>
  <c r="M3040" i="13"/>
  <c r="M3041" i="13"/>
  <c r="M3042" i="13"/>
  <c r="M3043" i="13"/>
  <c r="M3044" i="13"/>
  <c r="M3045" i="13"/>
  <c r="M3046" i="13"/>
  <c r="M3047" i="13"/>
  <c r="M3048" i="13"/>
  <c r="M3049" i="13"/>
  <c r="M3050" i="13"/>
  <c r="M3051" i="13"/>
  <c r="M3052" i="13"/>
  <c r="M3053" i="13"/>
  <c r="M3054" i="13"/>
  <c r="M3055" i="13"/>
  <c r="M3056" i="13"/>
  <c r="M3057" i="13"/>
  <c r="M3058" i="13"/>
  <c r="M3059" i="13"/>
  <c r="M3060" i="13"/>
  <c r="M3061" i="13"/>
  <c r="M3062" i="13"/>
  <c r="M3063" i="13"/>
  <c r="M3064" i="13"/>
  <c r="M3065" i="13"/>
  <c r="M3066" i="13"/>
  <c r="M3067" i="13"/>
  <c r="M3068" i="13"/>
  <c r="M3069" i="13"/>
  <c r="M3070" i="13"/>
  <c r="M3071" i="13"/>
  <c r="M3072" i="13"/>
  <c r="M3073" i="13"/>
  <c r="M3074" i="13"/>
  <c r="M3075" i="13"/>
  <c r="M3076" i="13"/>
  <c r="M3077" i="13"/>
  <c r="M3078" i="13"/>
  <c r="M3079" i="13"/>
  <c r="M3080" i="13"/>
  <c r="M3081" i="13"/>
  <c r="M3082" i="13"/>
  <c r="M3083" i="13"/>
  <c r="M3084" i="13"/>
  <c r="M3085" i="13"/>
  <c r="M3086" i="13"/>
  <c r="M3087" i="13"/>
  <c r="M3088" i="13"/>
  <c r="M3089" i="13"/>
  <c r="M3090" i="13"/>
  <c r="M3091" i="13"/>
  <c r="M3092" i="13"/>
  <c r="M3093" i="13"/>
  <c r="M3094" i="13"/>
  <c r="M3095" i="13"/>
  <c r="M3096" i="13"/>
  <c r="M3097" i="13"/>
  <c r="M3098" i="13"/>
  <c r="M3099" i="13"/>
  <c r="M3100" i="13"/>
  <c r="M3101" i="13"/>
  <c r="M3102" i="13"/>
  <c r="M3103" i="13"/>
  <c r="M3104" i="13"/>
  <c r="M3105" i="13"/>
  <c r="M3106" i="13"/>
  <c r="M3107" i="13"/>
  <c r="M3108" i="13"/>
  <c r="M3109" i="13"/>
  <c r="M3110" i="13"/>
  <c r="M3111" i="13"/>
  <c r="M3112" i="13"/>
  <c r="M3113" i="13"/>
  <c r="M3114" i="13"/>
  <c r="M3115" i="13"/>
  <c r="M3116" i="13"/>
  <c r="M3117" i="13"/>
  <c r="M3118" i="13"/>
  <c r="M3119" i="13"/>
  <c r="M3120" i="13"/>
  <c r="M3121" i="13"/>
  <c r="M3122" i="13"/>
  <c r="M3123" i="13"/>
  <c r="M3124" i="13"/>
  <c r="M3125" i="13"/>
  <c r="M3126" i="13"/>
  <c r="M3127" i="13"/>
  <c r="M3128" i="13"/>
  <c r="M3129" i="13"/>
  <c r="M3130" i="13"/>
  <c r="M3131" i="13"/>
  <c r="M3132" i="13"/>
  <c r="M3133" i="13"/>
  <c r="M3134" i="13"/>
  <c r="M3135" i="13"/>
  <c r="M3136" i="13"/>
  <c r="M3137" i="13"/>
  <c r="M3138" i="13"/>
  <c r="M3139" i="13"/>
  <c r="M3140" i="13"/>
  <c r="M3141" i="13"/>
  <c r="M3142" i="13"/>
  <c r="M3143" i="13"/>
  <c r="M3144" i="13"/>
  <c r="M3145" i="13"/>
  <c r="M3146" i="13"/>
  <c r="M3147" i="13"/>
  <c r="M3148" i="13"/>
  <c r="M3149" i="13"/>
  <c r="M3150" i="13"/>
  <c r="M3151" i="13"/>
  <c r="M3152" i="13"/>
  <c r="M3153" i="13"/>
  <c r="M3154" i="13"/>
  <c r="M3155" i="13"/>
  <c r="M3156" i="13"/>
  <c r="M3157" i="13"/>
  <c r="M3158" i="13"/>
  <c r="M3159" i="13"/>
  <c r="M3160" i="13"/>
  <c r="M3161" i="13"/>
  <c r="M3162" i="13"/>
  <c r="M3163" i="13"/>
  <c r="M3164" i="13"/>
  <c r="M3165" i="13"/>
  <c r="M3166" i="13"/>
  <c r="M3167" i="13"/>
  <c r="M3168" i="13"/>
  <c r="M3169" i="13"/>
  <c r="M3170" i="13"/>
  <c r="M3171" i="13"/>
  <c r="M3172" i="13"/>
  <c r="M3173" i="13"/>
  <c r="M3174" i="13"/>
  <c r="M3175" i="13"/>
  <c r="M3176" i="13"/>
  <c r="M3177" i="13"/>
  <c r="M3178" i="13"/>
  <c r="M3179" i="13"/>
  <c r="M3180" i="13"/>
  <c r="M3181" i="13"/>
  <c r="M3182" i="13"/>
  <c r="M3183" i="13"/>
  <c r="M3184" i="13"/>
  <c r="M3185" i="13"/>
  <c r="M3186" i="13"/>
  <c r="M3187" i="13"/>
  <c r="M3188" i="13"/>
  <c r="M3189" i="13"/>
  <c r="M3190" i="13"/>
  <c r="M3191" i="13"/>
  <c r="M3192" i="13"/>
  <c r="M3193" i="13"/>
  <c r="M3194" i="13"/>
  <c r="M3195" i="13"/>
  <c r="M3196" i="13"/>
  <c r="M3197" i="13"/>
  <c r="M3198" i="13"/>
  <c r="M3199" i="13"/>
  <c r="M3200" i="13"/>
  <c r="M3201" i="13"/>
  <c r="M3202" i="13"/>
  <c r="M3203" i="13"/>
  <c r="M3204" i="13"/>
  <c r="M3205" i="13"/>
  <c r="M3206" i="13"/>
  <c r="M3207" i="13"/>
  <c r="M3208" i="13"/>
  <c r="M3209" i="13"/>
  <c r="M3210" i="13"/>
  <c r="M3211" i="13"/>
  <c r="M3212" i="13"/>
  <c r="M3213" i="13"/>
  <c r="M3214" i="13"/>
  <c r="M3215" i="13"/>
  <c r="M3216" i="13"/>
  <c r="M3217" i="13"/>
  <c r="M3218" i="13"/>
  <c r="M3219" i="13"/>
  <c r="M3220" i="13"/>
  <c r="M3221" i="13"/>
  <c r="M3222" i="13"/>
  <c r="M3223" i="13"/>
  <c r="M3224" i="13"/>
  <c r="M3225" i="13"/>
  <c r="M3226" i="13"/>
  <c r="M3227" i="13"/>
  <c r="M3228" i="13"/>
  <c r="M3229" i="13"/>
  <c r="M3230" i="13"/>
  <c r="M3231" i="13"/>
  <c r="M3232" i="13"/>
  <c r="M3233" i="13"/>
  <c r="M3234" i="13"/>
  <c r="M3235" i="13"/>
  <c r="M3236" i="13"/>
  <c r="M3237" i="13"/>
  <c r="M3238" i="13"/>
  <c r="M3239" i="13"/>
  <c r="M3240" i="13"/>
  <c r="M3241" i="13"/>
  <c r="M3242" i="13"/>
  <c r="M3243" i="13"/>
  <c r="M3244" i="13"/>
  <c r="M3245" i="13"/>
  <c r="M3246" i="13"/>
  <c r="M3247" i="13"/>
  <c r="M3248" i="13"/>
  <c r="M3249" i="13"/>
  <c r="M3250" i="13"/>
  <c r="M3251" i="13"/>
  <c r="M3252" i="13"/>
  <c r="M3253" i="13"/>
  <c r="M3254" i="13"/>
  <c r="M3255" i="13"/>
  <c r="M3256" i="13"/>
  <c r="M3257" i="13"/>
  <c r="M3258" i="13"/>
  <c r="M3259" i="13"/>
  <c r="M3260" i="13"/>
  <c r="M3261" i="13"/>
  <c r="M3262" i="13"/>
  <c r="M3263" i="13"/>
  <c r="M3264" i="13"/>
  <c r="M3265" i="13"/>
  <c r="M3266" i="13"/>
  <c r="M3267" i="13"/>
  <c r="M3268" i="13"/>
  <c r="M3269" i="13"/>
  <c r="M3270" i="13"/>
  <c r="M3271" i="13"/>
  <c r="M3272" i="13"/>
  <c r="M3273" i="13"/>
  <c r="M3274" i="13"/>
  <c r="M3275" i="13"/>
  <c r="M3276" i="13"/>
  <c r="M3277" i="13"/>
  <c r="M3278" i="13"/>
  <c r="M3279" i="13"/>
  <c r="M3280" i="13"/>
  <c r="M3281" i="13"/>
  <c r="M3282" i="13"/>
  <c r="M3283" i="13"/>
  <c r="M3284" i="13"/>
  <c r="M3285" i="13"/>
  <c r="M3286" i="13"/>
  <c r="M3287" i="13"/>
  <c r="M3288" i="13"/>
  <c r="M3289" i="13"/>
  <c r="M3290" i="13"/>
  <c r="M3291" i="13"/>
  <c r="M3292" i="13"/>
  <c r="M3293" i="13"/>
  <c r="M3294" i="13"/>
  <c r="M3295" i="13"/>
  <c r="M3296" i="13"/>
  <c r="M3297" i="13"/>
  <c r="M3298" i="13"/>
  <c r="M3299" i="13"/>
  <c r="M3300" i="13"/>
  <c r="M3301" i="13"/>
  <c r="M3302" i="13"/>
  <c r="M3303" i="13"/>
  <c r="M3304" i="13"/>
  <c r="M3305" i="13"/>
  <c r="M3306" i="13"/>
  <c r="M3307" i="13"/>
  <c r="M3308" i="13"/>
  <c r="M3309" i="13"/>
  <c r="M3310" i="13"/>
  <c r="M3311" i="13"/>
  <c r="M3312" i="13"/>
  <c r="M3313" i="13"/>
  <c r="M3314" i="13"/>
  <c r="M3315" i="13"/>
  <c r="M3316" i="13"/>
  <c r="M3317" i="13"/>
  <c r="M3318" i="13"/>
  <c r="M3319" i="13"/>
  <c r="M3320" i="13"/>
  <c r="M3321" i="13"/>
  <c r="M3322" i="13"/>
  <c r="M3323" i="13"/>
  <c r="M3324" i="13"/>
  <c r="M3325" i="13"/>
  <c r="M3326" i="13"/>
  <c r="M3327" i="13"/>
  <c r="M3328" i="13"/>
  <c r="M3329" i="13"/>
  <c r="M3330" i="13"/>
  <c r="M3331" i="13"/>
  <c r="M3332" i="13"/>
  <c r="M3333" i="13"/>
  <c r="M3334" i="13"/>
  <c r="M3335" i="13"/>
  <c r="M3336" i="13"/>
  <c r="M3337" i="13"/>
  <c r="M3338" i="13"/>
  <c r="M3339" i="13"/>
  <c r="M3340" i="13"/>
  <c r="M3341" i="13"/>
  <c r="M3342" i="13"/>
  <c r="M3343" i="13"/>
  <c r="M3344" i="13"/>
  <c r="M3345" i="13"/>
  <c r="M3346" i="13"/>
  <c r="M3347" i="13"/>
  <c r="M3348" i="13"/>
  <c r="M3349" i="13"/>
  <c r="M3350" i="13"/>
  <c r="M3351" i="13"/>
  <c r="M3352" i="13"/>
  <c r="M3353" i="13"/>
  <c r="M3354" i="13"/>
  <c r="M3355" i="13"/>
  <c r="M3356" i="13"/>
  <c r="M3357" i="13"/>
  <c r="M3358" i="13"/>
  <c r="M3359" i="13"/>
  <c r="M3360" i="13"/>
  <c r="M3361" i="13"/>
  <c r="M3362" i="13"/>
  <c r="M3363" i="13"/>
  <c r="M3364" i="13"/>
  <c r="M3365" i="13"/>
  <c r="M3366" i="13"/>
  <c r="M3367" i="13"/>
  <c r="M3368" i="13"/>
  <c r="M3369" i="13"/>
  <c r="M3370" i="13"/>
  <c r="M3371" i="13"/>
  <c r="M3372" i="13"/>
  <c r="M3373" i="13"/>
  <c r="M3374" i="13"/>
  <c r="M3375" i="13"/>
  <c r="M3376" i="13"/>
  <c r="M3377" i="13"/>
  <c r="M3378" i="13"/>
  <c r="M3379" i="13"/>
  <c r="M3380" i="13"/>
  <c r="M3381" i="13"/>
  <c r="M3382" i="13"/>
  <c r="M3383" i="13"/>
  <c r="M3384" i="13"/>
  <c r="M3385" i="13"/>
  <c r="M3386" i="13"/>
  <c r="M3387" i="13"/>
  <c r="M3388" i="13"/>
  <c r="M3389" i="13"/>
  <c r="M3390" i="13"/>
  <c r="M3391" i="13"/>
  <c r="M3392" i="13"/>
  <c r="M3393" i="13"/>
  <c r="M3394" i="13"/>
  <c r="M3395" i="13"/>
  <c r="M3396" i="13"/>
  <c r="M3397" i="13"/>
  <c r="M3398" i="13"/>
  <c r="M3399" i="13"/>
  <c r="M3400" i="13"/>
  <c r="M3401" i="13"/>
  <c r="M3402" i="13"/>
  <c r="M3403" i="13"/>
  <c r="M3404" i="13"/>
  <c r="M3405" i="13"/>
  <c r="M3406" i="13"/>
  <c r="M3407" i="13"/>
  <c r="M3408" i="13"/>
  <c r="M3409" i="13"/>
  <c r="M3410" i="13"/>
  <c r="M3411" i="13"/>
  <c r="M3412" i="13"/>
  <c r="M3413" i="13"/>
  <c r="M3414" i="13"/>
  <c r="M3415" i="13"/>
  <c r="M3416" i="13"/>
  <c r="M3417" i="13"/>
  <c r="M3418" i="13"/>
  <c r="M3419" i="13"/>
  <c r="M3420" i="13"/>
  <c r="M3421" i="13"/>
  <c r="M3422" i="13"/>
  <c r="M3423" i="13"/>
  <c r="M3424" i="13"/>
  <c r="M3425" i="13"/>
  <c r="M3426" i="13"/>
  <c r="M3427" i="13"/>
  <c r="M3428" i="13"/>
  <c r="M3429" i="13"/>
  <c r="M3430" i="13"/>
  <c r="M3431" i="13"/>
  <c r="M3432" i="13"/>
  <c r="M3433" i="13"/>
  <c r="M3434" i="13"/>
  <c r="M3435" i="13"/>
  <c r="M3436" i="13"/>
  <c r="M3437" i="13"/>
  <c r="M3438" i="13"/>
  <c r="M3439" i="13"/>
  <c r="M3440" i="13"/>
  <c r="M3441" i="13"/>
  <c r="M3442" i="13"/>
  <c r="M3443" i="13"/>
  <c r="M3444" i="13"/>
  <c r="M3445" i="13"/>
  <c r="M3446" i="13"/>
  <c r="M3447" i="13"/>
  <c r="M3448" i="13"/>
  <c r="M3449" i="13"/>
  <c r="M3450" i="13"/>
  <c r="M3451" i="13"/>
  <c r="M3452" i="13"/>
  <c r="M3453" i="13"/>
  <c r="M3454" i="13"/>
  <c r="M3455" i="13"/>
  <c r="M3456" i="13"/>
  <c r="M3457" i="13"/>
  <c r="M3458" i="13"/>
  <c r="M3459" i="13"/>
  <c r="M3460" i="13"/>
  <c r="M3461" i="13"/>
  <c r="M3462" i="13"/>
  <c r="M3463" i="13"/>
  <c r="M3464" i="13"/>
  <c r="M3465" i="13"/>
  <c r="M3466" i="13"/>
  <c r="M3467" i="13"/>
  <c r="M3468" i="13"/>
  <c r="M3469" i="13"/>
  <c r="M3470" i="13"/>
  <c r="M3471" i="13"/>
  <c r="M3472" i="13"/>
  <c r="M3473" i="13"/>
  <c r="M3474" i="13"/>
  <c r="M3475" i="13"/>
  <c r="M3476" i="13"/>
  <c r="M3477" i="13"/>
  <c r="M3478" i="13"/>
  <c r="M3479" i="13"/>
  <c r="M3480" i="13"/>
  <c r="M3481" i="13"/>
  <c r="M3482" i="13"/>
  <c r="M3483" i="13"/>
  <c r="M3484" i="13"/>
  <c r="M3485" i="13"/>
  <c r="M3486" i="13"/>
  <c r="M3487" i="13"/>
  <c r="M3488" i="13"/>
  <c r="M3489" i="13"/>
  <c r="M3490" i="13"/>
  <c r="M3491" i="13"/>
  <c r="M3492" i="13"/>
  <c r="M3493" i="13"/>
  <c r="M3494" i="13"/>
  <c r="M3495" i="13"/>
  <c r="M3496" i="13"/>
  <c r="M3497" i="13"/>
  <c r="M3498" i="13"/>
  <c r="M3499" i="13"/>
  <c r="M3500" i="13"/>
  <c r="M3501" i="13"/>
  <c r="M3502" i="13"/>
  <c r="M3503" i="13"/>
  <c r="M3504" i="13"/>
  <c r="M3505" i="13"/>
  <c r="M3506" i="13"/>
  <c r="M3507" i="13"/>
  <c r="M3508" i="13"/>
  <c r="M3509" i="13"/>
  <c r="M3510" i="13"/>
  <c r="M3511" i="13"/>
  <c r="M3512" i="13"/>
  <c r="M3513" i="13"/>
  <c r="M3514" i="13"/>
  <c r="M3515" i="13"/>
  <c r="M3516" i="13"/>
  <c r="M3517" i="13"/>
  <c r="M3518" i="13"/>
  <c r="M3519" i="13"/>
  <c r="M3520" i="13"/>
  <c r="M3521" i="13"/>
  <c r="M3522" i="13"/>
  <c r="M3523" i="13"/>
  <c r="M3524" i="13"/>
  <c r="M3525" i="13"/>
  <c r="M3526" i="13"/>
  <c r="M3527" i="13"/>
  <c r="M3528" i="13"/>
  <c r="M3529" i="13"/>
  <c r="M3530" i="13"/>
  <c r="M3531" i="13"/>
  <c r="M3532" i="13"/>
  <c r="M3533" i="13"/>
  <c r="M3534" i="13"/>
  <c r="M3535" i="13"/>
  <c r="M3536" i="13"/>
  <c r="M3537" i="13"/>
  <c r="M3538" i="13"/>
  <c r="M3539" i="13"/>
  <c r="M3540" i="13"/>
  <c r="M3541" i="13"/>
  <c r="M3542" i="13"/>
  <c r="M3543" i="13"/>
  <c r="M3544" i="13"/>
  <c r="M3545" i="13"/>
  <c r="M3546" i="13"/>
  <c r="M3547" i="13"/>
  <c r="M3548" i="13"/>
  <c r="M3549" i="13"/>
  <c r="M3550" i="13"/>
  <c r="M3551" i="13"/>
  <c r="M3552" i="13"/>
  <c r="M3553" i="13"/>
  <c r="M3554" i="13"/>
  <c r="M3555" i="13"/>
  <c r="M3556" i="13"/>
  <c r="M3557" i="13"/>
  <c r="M3558" i="13"/>
  <c r="M3559" i="13"/>
  <c r="M3560" i="13"/>
  <c r="M3561" i="13"/>
  <c r="M3562" i="13"/>
  <c r="M3563" i="13"/>
  <c r="M3564" i="13"/>
  <c r="M3565" i="13"/>
  <c r="M3566" i="13"/>
  <c r="M3567" i="13"/>
  <c r="M3568" i="13"/>
  <c r="M3569" i="13"/>
  <c r="M3570" i="13"/>
  <c r="M3571" i="13"/>
  <c r="M3572" i="13"/>
  <c r="M3573" i="13"/>
  <c r="M3574" i="13"/>
  <c r="M3575" i="13"/>
  <c r="M3576" i="13"/>
  <c r="M3577" i="13"/>
  <c r="M3578" i="13"/>
  <c r="M3579" i="13"/>
  <c r="M3580" i="13"/>
  <c r="M3581" i="13"/>
  <c r="M3582" i="13"/>
  <c r="M3583" i="13"/>
  <c r="M3584" i="13"/>
  <c r="M3585" i="13"/>
  <c r="M3586" i="13"/>
  <c r="M3587" i="13"/>
  <c r="M3588" i="13"/>
  <c r="M3589" i="13"/>
  <c r="M3590" i="13"/>
  <c r="M3591" i="13"/>
  <c r="M3592" i="13"/>
  <c r="M3593" i="13"/>
  <c r="M3594" i="13"/>
  <c r="M3595" i="13"/>
  <c r="M3596" i="13"/>
  <c r="M3597" i="13"/>
  <c r="M3598" i="13"/>
  <c r="M3599" i="13"/>
  <c r="M3600" i="13"/>
  <c r="M3601" i="13"/>
  <c r="M3602" i="13"/>
  <c r="M3603" i="13"/>
  <c r="M3604" i="13"/>
  <c r="M3605" i="13"/>
  <c r="M3606" i="13"/>
  <c r="M3607" i="13"/>
  <c r="M3608" i="13"/>
  <c r="M3609" i="13"/>
  <c r="M3610" i="13"/>
  <c r="M3611" i="13"/>
  <c r="M3612" i="13"/>
  <c r="M3613" i="13"/>
  <c r="M3614" i="13"/>
  <c r="M3615" i="13"/>
  <c r="M3616" i="13"/>
  <c r="M3617" i="13"/>
  <c r="M3618" i="13"/>
  <c r="M3619" i="13"/>
  <c r="M3620" i="13"/>
  <c r="M3621" i="13"/>
  <c r="M3622" i="13"/>
  <c r="M3623" i="13"/>
  <c r="M3624" i="13"/>
  <c r="M3625" i="13"/>
  <c r="M3626" i="13"/>
  <c r="M3627" i="13"/>
  <c r="M3628" i="13"/>
  <c r="M3629" i="13"/>
  <c r="M3630" i="13"/>
  <c r="M3631" i="13"/>
  <c r="M3632" i="13"/>
  <c r="M3633" i="13"/>
  <c r="M3634" i="13"/>
  <c r="M3635" i="13"/>
  <c r="M3636" i="13"/>
  <c r="M3637" i="13"/>
  <c r="M3638" i="13"/>
  <c r="M3639" i="13"/>
  <c r="M3640" i="13"/>
  <c r="M3641" i="13"/>
  <c r="M3642" i="13"/>
  <c r="M3643" i="13"/>
  <c r="M3644" i="13"/>
  <c r="M3645" i="13"/>
  <c r="M3646" i="13"/>
  <c r="M3647" i="13"/>
  <c r="M3648" i="13"/>
  <c r="M3649" i="13"/>
  <c r="M3650" i="13"/>
  <c r="M3651" i="13"/>
  <c r="M3652" i="13"/>
  <c r="M3653" i="13"/>
  <c r="M3654" i="13"/>
  <c r="M3655" i="13"/>
  <c r="M3656" i="13"/>
  <c r="M3657" i="13"/>
  <c r="M3658" i="13"/>
  <c r="M3659" i="13"/>
  <c r="M3660" i="13"/>
  <c r="M3661" i="13"/>
  <c r="M3662" i="13"/>
  <c r="M3663" i="13"/>
  <c r="M3664" i="13"/>
  <c r="M3665" i="13"/>
  <c r="M3666" i="13"/>
  <c r="M3667" i="13"/>
  <c r="M3668" i="13"/>
  <c r="M3669" i="13"/>
  <c r="M3670" i="13"/>
  <c r="M3671" i="13"/>
  <c r="M3672" i="13"/>
  <c r="M3673" i="13"/>
  <c r="M3674" i="13"/>
  <c r="M3675" i="13"/>
  <c r="M3676" i="13"/>
  <c r="M3677" i="13"/>
  <c r="M3678" i="13"/>
  <c r="M3679" i="13"/>
  <c r="M3680" i="13"/>
  <c r="M3681" i="13"/>
  <c r="M3682" i="13"/>
  <c r="M3683" i="13"/>
  <c r="M3684" i="13"/>
  <c r="M3685" i="13"/>
  <c r="M3686" i="13"/>
  <c r="M3687" i="13"/>
  <c r="M3688" i="13"/>
  <c r="M3689" i="13"/>
  <c r="M3690" i="13"/>
  <c r="M3691" i="13"/>
  <c r="M3692" i="13"/>
  <c r="M3693" i="13"/>
  <c r="M3694" i="13"/>
  <c r="M3695" i="13"/>
  <c r="M3696" i="13"/>
  <c r="M3697" i="13"/>
  <c r="M3698" i="13"/>
  <c r="M3699" i="13"/>
  <c r="M3700" i="13"/>
  <c r="M3701" i="13"/>
  <c r="M3702" i="13"/>
  <c r="M3703" i="13"/>
  <c r="M3704" i="13"/>
  <c r="M3705" i="13"/>
  <c r="M3706" i="13"/>
  <c r="M3707" i="13"/>
  <c r="M3708" i="13"/>
  <c r="M3709" i="13"/>
  <c r="M3710" i="13"/>
  <c r="M3711" i="13"/>
  <c r="M3712" i="13"/>
  <c r="M3713" i="13"/>
  <c r="M3714" i="13"/>
  <c r="M3715" i="13"/>
  <c r="M3716" i="13"/>
  <c r="M3717" i="13"/>
  <c r="M3718" i="13"/>
  <c r="M3719" i="13"/>
  <c r="M3720" i="13"/>
  <c r="M3721" i="13"/>
  <c r="M3722" i="13"/>
  <c r="M3723" i="13"/>
  <c r="M3724" i="13"/>
  <c r="M3725" i="13"/>
  <c r="M3726" i="13"/>
  <c r="M3727" i="13"/>
  <c r="M3728" i="13"/>
  <c r="M3729" i="13"/>
  <c r="M3730" i="13"/>
  <c r="M3731" i="13"/>
  <c r="M3732" i="13"/>
  <c r="M3733" i="13"/>
  <c r="M3734" i="13"/>
  <c r="M3735" i="13"/>
  <c r="M3736" i="13"/>
  <c r="M3737" i="13"/>
  <c r="M3738" i="13"/>
  <c r="M3739" i="13"/>
  <c r="M3740" i="13"/>
  <c r="M3741" i="13"/>
  <c r="M3742" i="13"/>
  <c r="M3743" i="13"/>
  <c r="M3744" i="13"/>
  <c r="M3745" i="13"/>
  <c r="M3746" i="13"/>
  <c r="M3747" i="13"/>
  <c r="M3748" i="13"/>
  <c r="M3749" i="13"/>
  <c r="M3750" i="13"/>
  <c r="M3751" i="13"/>
  <c r="M3752" i="13"/>
  <c r="M3753" i="13"/>
  <c r="M3754" i="13"/>
  <c r="M3755" i="13"/>
  <c r="M3756" i="13"/>
  <c r="M3757" i="13"/>
  <c r="M3758" i="13"/>
  <c r="M3759" i="13"/>
  <c r="M3760" i="13"/>
  <c r="M3761" i="13"/>
  <c r="M3762" i="13"/>
  <c r="M3763" i="13"/>
  <c r="M3764" i="13"/>
  <c r="M3765" i="13"/>
  <c r="M3766" i="13"/>
  <c r="M3767" i="13"/>
  <c r="M3768" i="13"/>
  <c r="M3769" i="13"/>
  <c r="M3770" i="13"/>
  <c r="M3771" i="13"/>
  <c r="M3772" i="13"/>
  <c r="M3773" i="13"/>
  <c r="M3774" i="13"/>
  <c r="M3775" i="13"/>
  <c r="M3776" i="13"/>
  <c r="M3777" i="13"/>
  <c r="M3778" i="13"/>
  <c r="M3779" i="13"/>
  <c r="M3780" i="13"/>
  <c r="M3781" i="13"/>
  <c r="M3782" i="13"/>
  <c r="M3783" i="13"/>
  <c r="M3784" i="13"/>
  <c r="M3785" i="13"/>
  <c r="M3786" i="13"/>
  <c r="M3787" i="13"/>
  <c r="M3788" i="13"/>
  <c r="M3789" i="13"/>
  <c r="M3790" i="13"/>
  <c r="M3791" i="13"/>
  <c r="M3792" i="13"/>
  <c r="M3793" i="13"/>
  <c r="M3794" i="13"/>
  <c r="M3795" i="13"/>
  <c r="M3796" i="13"/>
  <c r="M3797" i="13"/>
  <c r="M3798" i="13"/>
  <c r="M3799" i="13"/>
  <c r="M3800" i="13"/>
  <c r="M3801" i="13"/>
  <c r="M3802" i="13"/>
  <c r="M3803" i="13"/>
  <c r="M3804" i="13"/>
  <c r="M3805" i="13"/>
  <c r="M3806" i="13"/>
  <c r="M3807" i="13"/>
  <c r="M3808" i="13"/>
  <c r="M3809" i="13"/>
  <c r="M3810" i="13"/>
  <c r="M3811" i="13"/>
  <c r="M3812" i="13"/>
  <c r="M3813" i="13"/>
  <c r="M3814" i="13"/>
  <c r="M3815" i="13"/>
  <c r="M3816" i="13"/>
  <c r="M3817" i="13"/>
  <c r="M3818" i="13"/>
  <c r="M3819" i="13"/>
  <c r="M3820" i="13"/>
  <c r="M3821" i="13"/>
  <c r="M3822" i="13"/>
  <c r="M3823" i="13"/>
  <c r="M3824" i="13"/>
  <c r="M3825" i="13"/>
  <c r="M3826" i="13"/>
  <c r="M3827" i="13"/>
  <c r="M3828" i="13"/>
  <c r="M3829" i="13"/>
  <c r="M3830" i="13"/>
  <c r="M3831" i="13"/>
  <c r="M3832" i="13"/>
  <c r="M3833" i="13"/>
  <c r="M3834" i="13"/>
  <c r="M3835" i="13"/>
  <c r="M3836" i="13"/>
  <c r="M3837" i="13"/>
  <c r="M3838" i="13"/>
  <c r="M3839" i="13"/>
  <c r="M3840" i="13"/>
  <c r="M3841" i="13"/>
  <c r="M3842" i="13"/>
  <c r="M3843" i="13"/>
  <c r="M3844" i="13"/>
  <c r="M3845" i="13"/>
  <c r="M3846" i="13"/>
  <c r="M3847" i="13"/>
  <c r="M3848" i="13"/>
  <c r="M3849" i="13"/>
  <c r="M3850" i="13"/>
  <c r="M3851" i="13"/>
  <c r="M3852" i="13"/>
  <c r="M3853" i="13"/>
  <c r="M3854" i="13"/>
  <c r="M3855" i="13"/>
  <c r="M3856" i="13"/>
  <c r="M3857" i="13"/>
  <c r="M3858" i="13"/>
  <c r="M3859" i="13"/>
  <c r="M3860" i="13"/>
  <c r="M3861" i="13"/>
  <c r="M3862" i="13"/>
  <c r="M3863" i="13"/>
  <c r="M3864" i="13"/>
  <c r="M3865" i="13"/>
  <c r="M3866" i="13"/>
  <c r="M3867" i="13"/>
  <c r="M3868" i="13"/>
  <c r="M3869" i="13"/>
  <c r="M3870" i="13"/>
  <c r="M3871" i="13"/>
  <c r="M3872" i="13"/>
  <c r="M3873" i="13"/>
  <c r="M3874" i="13"/>
  <c r="M3875" i="13"/>
  <c r="M3876" i="13"/>
  <c r="M3877" i="13"/>
  <c r="M3878" i="13"/>
  <c r="M3879" i="13"/>
  <c r="M3880" i="13"/>
  <c r="M3881" i="13"/>
  <c r="M3882" i="13"/>
  <c r="M3883" i="13"/>
  <c r="M3884" i="13"/>
  <c r="M3885" i="13"/>
  <c r="M3886" i="13"/>
  <c r="M3887" i="13"/>
  <c r="M3888" i="13"/>
  <c r="M3889" i="13"/>
  <c r="M3890" i="13"/>
  <c r="M3891" i="13"/>
  <c r="M3892" i="13"/>
  <c r="M3893" i="13"/>
  <c r="M3894" i="13"/>
  <c r="M3895" i="13"/>
  <c r="M3896" i="13"/>
  <c r="M3897" i="13"/>
  <c r="M3898" i="13"/>
  <c r="M3899" i="13"/>
  <c r="M3900" i="13"/>
  <c r="M3901" i="13"/>
  <c r="M3902" i="13"/>
  <c r="M3903" i="13"/>
  <c r="M3904" i="13"/>
  <c r="M3905" i="13"/>
  <c r="M3906" i="13"/>
  <c r="M3907" i="13"/>
  <c r="M3908" i="13"/>
  <c r="M3909" i="13"/>
  <c r="M3910" i="13"/>
  <c r="M3911" i="13"/>
  <c r="M3912" i="13"/>
  <c r="M3913" i="13"/>
  <c r="M3914" i="13"/>
  <c r="M3915" i="13"/>
  <c r="M3916" i="13"/>
  <c r="M3917" i="13"/>
  <c r="M3918" i="13"/>
  <c r="M3919" i="13"/>
  <c r="M3920" i="13"/>
  <c r="M3921" i="13"/>
  <c r="M3922" i="13"/>
  <c r="M3923" i="13"/>
  <c r="M3924" i="13"/>
  <c r="M3925" i="13"/>
  <c r="M3926" i="13"/>
  <c r="M3927" i="13"/>
  <c r="M3928" i="13"/>
  <c r="M3929" i="13"/>
  <c r="M3930" i="13"/>
  <c r="M3931" i="13"/>
  <c r="M3932" i="13"/>
  <c r="M3933" i="13"/>
  <c r="M3934" i="13"/>
  <c r="M3935" i="13"/>
  <c r="M3936" i="13"/>
  <c r="M3937" i="13"/>
  <c r="M3938" i="13"/>
  <c r="M3939" i="13"/>
  <c r="M3940" i="13"/>
  <c r="M3941" i="13"/>
  <c r="M3942" i="13"/>
  <c r="M3943" i="13"/>
  <c r="M3944" i="13"/>
  <c r="M3945" i="13"/>
  <c r="M3946" i="13"/>
  <c r="M3947" i="13"/>
  <c r="M3948" i="13"/>
  <c r="M3949" i="13"/>
  <c r="M3950" i="13"/>
  <c r="M3951" i="13"/>
  <c r="M3952" i="13"/>
  <c r="M3953" i="13"/>
  <c r="M3954" i="13"/>
  <c r="M3955" i="13"/>
  <c r="M3956" i="13"/>
  <c r="M3957" i="13"/>
  <c r="M3958" i="13"/>
  <c r="M3959" i="13"/>
  <c r="M3960" i="13"/>
  <c r="M3961" i="13"/>
  <c r="M3962" i="13"/>
  <c r="M3963" i="13"/>
  <c r="M3964" i="13"/>
  <c r="M3965" i="13"/>
  <c r="M3966" i="13"/>
  <c r="M3967" i="13"/>
  <c r="M3968" i="13"/>
  <c r="M3969" i="13"/>
  <c r="M3970" i="13"/>
  <c r="M3971" i="13"/>
  <c r="M3972" i="13"/>
  <c r="M3973" i="13"/>
  <c r="M3974" i="13"/>
  <c r="M3975" i="13"/>
  <c r="M3976" i="13"/>
  <c r="M3977" i="13"/>
  <c r="M3978" i="13"/>
  <c r="M3979" i="13"/>
  <c r="M3980" i="13"/>
  <c r="M3981" i="13"/>
  <c r="M3982" i="13"/>
  <c r="M3983" i="13"/>
  <c r="M3984" i="13"/>
  <c r="M3985" i="13"/>
  <c r="M3986" i="13"/>
  <c r="M3987" i="13"/>
  <c r="M3988" i="13"/>
  <c r="M3989" i="13"/>
  <c r="M3990" i="13"/>
  <c r="M3991" i="13"/>
  <c r="M3992" i="13"/>
  <c r="M3993" i="13"/>
  <c r="M3994" i="13"/>
  <c r="M3995" i="13"/>
  <c r="M3996" i="13"/>
  <c r="M3997" i="13"/>
  <c r="M3998" i="13"/>
  <c r="M3999" i="13"/>
  <c r="M4000" i="13"/>
  <c r="M4001" i="13"/>
  <c r="M4002" i="13"/>
  <c r="M4003" i="13"/>
  <c r="M4004" i="13"/>
  <c r="M4005" i="13"/>
  <c r="M4006" i="13"/>
  <c r="M4007" i="13"/>
  <c r="M4008" i="13"/>
  <c r="M4009" i="13"/>
  <c r="M4010" i="13"/>
  <c r="M4011" i="13"/>
  <c r="M4012" i="13"/>
  <c r="M4013" i="13"/>
  <c r="M4014" i="13"/>
  <c r="M4015" i="13"/>
  <c r="M4016" i="13"/>
  <c r="M4017" i="13"/>
  <c r="M4018" i="13"/>
  <c r="M4019" i="13"/>
  <c r="M4020" i="13"/>
  <c r="M4021" i="13"/>
  <c r="M4022" i="13"/>
  <c r="M4023" i="13"/>
  <c r="M4024" i="13"/>
  <c r="M4025" i="13"/>
  <c r="M4026" i="13"/>
  <c r="M4027" i="13"/>
  <c r="M4028" i="13"/>
  <c r="M4029" i="13"/>
  <c r="M4030" i="13"/>
  <c r="M4031" i="13"/>
  <c r="M4032" i="13"/>
  <c r="M4033" i="13"/>
  <c r="M4034" i="13"/>
  <c r="M4035" i="13"/>
  <c r="M4036" i="13"/>
  <c r="M4037" i="13"/>
  <c r="M4038" i="13"/>
  <c r="M4039" i="13"/>
  <c r="M4040" i="13"/>
  <c r="M4041" i="13"/>
  <c r="M4042" i="13"/>
  <c r="M4043" i="13"/>
  <c r="M4044" i="13"/>
  <c r="M4045" i="13"/>
  <c r="M4046" i="13"/>
  <c r="M4047" i="13"/>
  <c r="M4048" i="13"/>
  <c r="M4049" i="13"/>
  <c r="M4050" i="13"/>
  <c r="M4051" i="13"/>
  <c r="M4052" i="13"/>
  <c r="M4053" i="13"/>
  <c r="M4054" i="13"/>
  <c r="M4055" i="13"/>
  <c r="M4056" i="13"/>
  <c r="M4057" i="13"/>
  <c r="M4058" i="13"/>
  <c r="M4059" i="13"/>
  <c r="M4060" i="13"/>
  <c r="M4061" i="13"/>
  <c r="M4062" i="13"/>
  <c r="M4063" i="13"/>
  <c r="M4064" i="13"/>
  <c r="M4065" i="13"/>
  <c r="M4066" i="13"/>
  <c r="M4067" i="13"/>
  <c r="M4068" i="13"/>
  <c r="M4069" i="13"/>
  <c r="M4070" i="13"/>
  <c r="M4071" i="13"/>
  <c r="M4072" i="13"/>
  <c r="M4073" i="13"/>
  <c r="M4074" i="13"/>
  <c r="M4075" i="13"/>
  <c r="M4076" i="13"/>
  <c r="M4077" i="13"/>
  <c r="M4078" i="13"/>
  <c r="M4079" i="13"/>
  <c r="M4080" i="13"/>
  <c r="M4081" i="13"/>
  <c r="M4082" i="13"/>
  <c r="M4083" i="13"/>
  <c r="M4084" i="13"/>
  <c r="M4085" i="13"/>
  <c r="M4086" i="13"/>
  <c r="M4087" i="13"/>
  <c r="M4088" i="13"/>
  <c r="M4089" i="13"/>
  <c r="M4090" i="13"/>
  <c r="M4091" i="13"/>
  <c r="M4092" i="13"/>
  <c r="M4093" i="13"/>
  <c r="M4094" i="13"/>
  <c r="M4095" i="13"/>
  <c r="M4096" i="13"/>
  <c r="M4097" i="13"/>
  <c r="M4098" i="13"/>
  <c r="M4099" i="13"/>
  <c r="M4100" i="13"/>
  <c r="M4101" i="13"/>
  <c r="M4102" i="13"/>
  <c r="M4103" i="13"/>
  <c r="M4104" i="13"/>
  <c r="M4105" i="13"/>
  <c r="M4106" i="13"/>
  <c r="M4107" i="13"/>
  <c r="M4108" i="13"/>
  <c r="M4109" i="13"/>
  <c r="M4110" i="13"/>
  <c r="M4111" i="13"/>
  <c r="M4112" i="13"/>
  <c r="M4113" i="13"/>
  <c r="M4114" i="13"/>
  <c r="M4115" i="13"/>
  <c r="M4116" i="13"/>
  <c r="M4117" i="13"/>
  <c r="M4118" i="13"/>
  <c r="M4119" i="13"/>
  <c r="M4120" i="13"/>
  <c r="M4121" i="13"/>
  <c r="M4122" i="13"/>
  <c r="M4123" i="13"/>
  <c r="M4124" i="13"/>
  <c r="M4125" i="13"/>
  <c r="M4126" i="13"/>
  <c r="M4127" i="13"/>
  <c r="M4128" i="13"/>
  <c r="M4129" i="13"/>
  <c r="M4130" i="13"/>
  <c r="M4131" i="13"/>
  <c r="M4132" i="13"/>
  <c r="M4133" i="13"/>
  <c r="M4134" i="13"/>
  <c r="M4135" i="13"/>
  <c r="M4136" i="13"/>
  <c r="M4137" i="13"/>
  <c r="M4138" i="13"/>
  <c r="M4139" i="13"/>
  <c r="M4140" i="13"/>
  <c r="M4141" i="13"/>
  <c r="M4142" i="13"/>
  <c r="M4143" i="13"/>
  <c r="M4144" i="13"/>
  <c r="M4145" i="13"/>
  <c r="M4146" i="13"/>
  <c r="M4147" i="13"/>
  <c r="M4148" i="13"/>
  <c r="M4149" i="13"/>
  <c r="M4150" i="13"/>
  <c r="M4151" i="13"/>
  <c r="M4152" i="13"/>
  <c r="M4153" i="13"/>
  <c r="M4154" i="13"/>
  <c r="M4155" i="13"/>
  <c r="M4156" i="13"/>
  <c r="M4157" i="13"/>
  <c r="M4158" i="13"/>
  <c r="M4159" i="13"/>
  <c r="M4160" i="13"/>
  <c r="M4161" i="13"/>
  <c r="M4162" i="13"/>
  <c r="M4163" i="13"/>
  <c r="M4164" i="13"/>
  <c r="M4165" i="13"/>
  <c r="M4166" i="13"/>
  <c r="M4167" i="13"/>
  <c r="M4168" i="13"/>
  <c r="M4169" i="13"/>
  <c r="M4170" i="13"/>
  <c r="M4171" i="13"/>
  <c r="M4172" i="13"/>
  <c r="M4173" i="13"/>
  <c r="M4174" i="13"/>
  <c r="M4175" i="13"/>
  <c r="M4176" i="13"/>
  <c r="M4177" i="13"/>
  <c r="M4178" i="13"/>
  <c r="M4179" i="13"/>
  <c r="M4180" i="13"/>
  <c r="M4181" i="13"/>
  <c r="M4182" i="13"/>
  <c r="M4183" i="13"/>
  <c r="M4184" i="13"/>
  <c r="M4185" i="13"/>
  <c r="M4186" i="13"/>
  <c r="M4187" i="13"/>
  <c r="M4188" i="13"/>
  <c r="M4189" i="13"/>
  <c r="M4190" i="13"/>
  <c r="M4191" i="13"/>
  <c r="M4192" i="13"/>
  <c r="M4193" i="13"/>
  <c r="M4194" i="13"/>
  <c r="M4195" i="13"/>
  <c r="M4196" i="13"/>
  <c r="M4197" i="13"/>
  <c r="M4198" i="13"/>
  <c r="M4199" i="13"/>
  <c r="M4200" i="13"/>
  <c r="M4201" i="13"/>
  <c r="M4202" i="13"/>
  <c r="M4203" i="13"/>
  <c r="M4204" i="13"/>
  <c r="M4205" i="13"/>
  <c r="M4206" i="13"/>
  <c r="M4207" i="13"/>
  <c r="M4208" i="13"/>
  <c r="M4209" i="13"/>
  <c r="M4210" i="13"/>
  <c r="M4211" i="13"/>
  <c r="M4212" i="13"/>
  <c r="M4213" i="13"/>
  <c r="M4214" i="13"/>
  <c r="M4215" i="13"/>
  <c r="M4216" i="13"/>
  <c r="M4217" i="13"/>
  <c r="M4218" i="13"/>
  <c r="M4219" i="13"/>
  <c r="M4220" i="13"/>
  <c r="M4221" i="13"/>
  <c r="M4222" i="13"/>
  <c r="M4223" i="13"/>
  <c r="M4224" i="13"/>
  <c r="M4225" i="13"/>
  <c r="M4226" i="13"/>
  <c r="M4227" i="13"/>
  <c r="M4228" i="13"/>
  <c r="M4229" i="13"/>
  <c r="M4230" i="13"/>
  <c r="M4231" i="13"/>
  <c r="M4232" i="13"/>
  <c r="M4233" i="13"/>
  <c r="M4234" i="13"/>
  <c r="M4235" i="13"/>
  <c r="M4236" i="13"/>
  <c r="M4237" i="13"/>
  <c r="M4238" i="13"/>
  <c r="M4239" i="13"/>
  <c r="M4240" i="13"/>
  <c r="M4241" i="13"/>
  <c r="M4242" i="13"/>
  <c r="M4243" i="13"/>
  <c r="M4244" i="13"/>
  <c r="M4245" i="13"/>
  <c r="M4246" i="13"/>
  <c r="M4247" i="13"/>
  <c r="M4248" i="13"/>
  <c r="M4249" i="13"/>
  <c r="M4250" i="13"/>
  <c r="M4251" i="13"/>
  <c r="M4252" i="13"/>
  <c r="M4253" i="13"/>
  <c r="M4254" i="13"/>
  <c r="M4255" i="13"/>
  <c r="M4256" i="13"/>
  <c r="M4257" i="13"/>
  <c r="M4258" i="13"/>
  <c r="M4259" i="13"/>
  <c r="M4260" i="13"/>
  <c r="M4261" i="13"/>
  <c r="M4262" i="13"/>
  <c r="M4263" i="13"/>
  <c r="M4264" i="13"/>
  <c r="M4265" i="13"/>
  <c r="M4266" i="13"/>
  <c r="M4267" i="13"/>
  <c r="M4268" i="13"/>
  <c r="M4269" i="13"/>
  <c r="M4270" i="13"/>
  <c r="M4271" i="13"/>
  <c r="M4272" i="13"/>
  <c r="M4273" i="13"/>
  <c r="M4274" i="13"/>
  <c r="M4275" i="13"/>
  <c r="M4276" i="13"/>
  <c r="M4277" i="13"/>
  <c r="M4278" i="13"/>
  <c r="M4279" i="13"/>
  <c r="M4280" i="13"/>
  <c r="M4281" i="13"/>
  <c r="M4282" i="13"/>
  <c r="M4283" i="13"/>
  <c r="M4284" i="13"/>
  <c r="M4285" i="13"/>
  <c r="M4286" i="13"/>
  <c r="M4287" i="13"/>
  <c r="M4288" i="13"/>
  <c r="M4289" i="13"/>
  <c r="M4290" i="13"/>
  <c r="M4291" i="13"/>
  <c r="M4292" i="13"/>
  <c r="M4293" i="13"/>
  <c r="M4294" i="13"/>
  <c r="M4295" i="13"/>
  <c r="M4296" i="13"/>
  <c r="M4297" i="13"/>
  <c r="M4298" i="13"/>
  <c r="M4299" i="13"/>
  <c r="M4300" i="13"/>
  <c r="M4301" i="13"/>
  <c r="M4302" i="13"/>
  <c r="M4303" i="13"/>
  <c r="M4304" i="13"/>
  <c r="M4305" i="13"/>
  <c r="M4306" i="13"/>
  <c r="M4307" i="13"/>
  <c r="M4308" i="13"/>
  <c r="M4309" i="13"/>
  <c r="M4310" i="13"/>
  <c r="M4311" i="13"/>
  <c r="M4312" i="13"/>
  <c r="M4313" i="13"/>
  <c r="M4314" i="13"/>
  <c r="M4315" i="13"/>
  <c r="M4316" i="13"/>
  <c r="M4317" i="13"/>
  <c r="M4318" i="13"/>
  <c r="M4319" i="13"/>
  <c r="M4320" i="13"/>
  <c r="M4321" i="13"/>
  <c r="M4322" i="13"/>
  <c r="M4323" i="13"/>
  <c r="M4324" i="13"/>
  <c r="M4325" i="13"/>
  <c r="M4326" i="13"/>
  <c r="M4327" i="13"/>
  <c r="M4328" i="13"/>
  <c r="M4329" i="13"/>
  <c r="M4330" i="13"/>
  <c r="M4331" i="13"/>
  <c r="M4332" i="13"/>
  <c r="M4333" i="13"/>
  <c r="M4334" i="13"/>
  <c r="M4335" i="13"/>
  <c r="M4336" i="13"/>
  <c r="M4337" i="13"/>
  <c r="M4338" i="13"/>
  <c r="M4339" i="13"/>
  <c r="M4340" i="13"/>
  <c r="M4341" i="13"/>
  <c r="M4342" i="13"/>
  <c r="M4343" i="13"/>
  <c r="M4344" i="13"/>
  <c r="M4345" i="13"/>
  <c r="M4346" i="13"/>
  <c r="M4347" i="13"/>
  <c r="M4348" i="13"/>
  <c r="M4349" i="13"/>
  <c r="M4350" i="13"/>
  <c r="M4351" i="13"/>
  <c r="M4352" i="13"/>
  <c r="M4353" i="13"/>
  <c r="M4354" i="13"/>
  <c r="M4355" i="13"/>
  <c r="M4356" i="13"/>
  <c r="M4357" i="13"/>
  <c r="M4358" i="13"/>
  <c r="M4359" i="13"/>
  <c r="M4360" i="13"/>
  <c r="M4361" i="13"/>
  <c r="M4362" i="13"/>
  <c r="M4363" i="13"/>
  <c r="M4364" i="13"/>
  <c r="M4365" i="13"/>
  <c r="M4366" i="13"/>
  <c r="M4367" i="13"/>
  <c r="M4368" i="13"/>
  <c r="M4369" i="13"/>
  <c r="M4370" i="13"/>
  <c r="M4371" i="13"/>
  <c r="M4372" i="13"/>
  <c r="M4373" i="13"/>
  <c r="M4374" i="13"/>
  <c r="M4375" i="13"/>
  <c r="M4376" i="13"/>
  <c r="M4377" i="13"/>
  <c r="M4378" i="13"/>
  <c r="M4379" i="13"/>
  <c r="M4380" i="13"/>
  <c r="M4381" i="13"/>
  <c r="M4382" i="13"/>
  <c r="M4383" i="13"/>
  <c r="M4384" i="13"/>
  <c r="M4385" i="13"/>
  <c r="M4386" i="13"/>
  <c r="M4387" i="13"/>
  <c r="M4388" i="13"/>
  <c r="M4389" i="13"/>
  <c r="M4390" i="13"/>
  <c r="M4391" i="13"/>
  <c r="M4392" i="13"/>
  <c r="M4393" i="13"/>
  <c r="M4394" i="13"/>
  <c r="M4395" i="13"/>
  <c r="M4396" i="13"/>
  <c r="M4397" i="13"/>
  <c r="M4398" i="13"/>
  <c r="M4399" i="13"/>
  <c r="M4400" i="13"/>
  <c r="M4401" i="13"/>
  <c r="M4402" i="13"/>
  <c r="M4403" i="13"/>
  <c r="M4404" i="13"/>
  <c r="M4405" i="13"/>
  <c r="M4406" i="13"/>
  <c r="M4407" i="13"/>
  <c r="M4408" i="13"/>
  <c r="M4409" i="13"/>
  <c r="M4410" i="13"/>
  <c r="M4411" i="13"/>
  <c r="M4412" i="13"/>
  <c r="M4413" i="13"/>
  <c r="M4414" i="13"/>
  <c r="M4415" i="13"/>
  <c r="M4416" i="13"/>
  <c r="M4417" i="13"/>
  <c r="M4418" i="13"/>
  <c r="M4419" i="13"/>
  <c r="M4420" i="13"/>
  <c r="M4421" i="13"/>
  <c r="M4422" i="13"/>
  <c r="M4423" i="13"/>
  <c r="M4424" i="13"/>
  <c r="M4425" i="13"/>
  <c r="M4426" i="13"/>
  <c r="M4427" i="13"/>
  <c r="M4428" i="13"/>
  <c r="M4429" i="13"/>
  <c r="M4430" i="13"/>
  <c r="M4431" i="13"/>
  <c r="M4432" i="13"/>
  <c r="M4433" i="13"/>
  <c r="M4434" i="13"/>
  <c r="M4435" i="13"/>
  <c r="M4436" i="13"/>
  <c r="M4437" i="13"/>
  <c r="M4438" i="13"/>
  <c r="M4439" i="13"/>
  <c r="M4440" i="13"/>
  <c r="M4441" i="13"/>
  <c r="M4442" i="13"/>
  <c r="M4443" i="13"/>
  <c r="M4444" i="13"/>
  <c r="M4445" i="13"/>
  <c r="M4446" i="13"/>
  <c r="M4447" i="13"/>
  <c r="M4448" i="13"/>
  <c r="M4449" i="13"/>
  <c r="M4450" i="13"/>
  <c r="M4451" i="13"/>
  <c r="M4452" i="13"/>
  <c r="M4453" i="13"/>
  <c r="M4454" i="13"/>
  <c r="M4455" i="13"/>
  <c r="M4456" i="13"/>
  <c r="M4457" i="13"/>
  <c r="M4458" i="13"/>
  <c r="M4459" i="13"/>
  <c r="M4460" i="13"/>
  <c r="M4461" i="13"/>
  <c r="M4462" i="13"/>
  <c r="M4463" i="13"/>
  <c r="M4464" i="13"/>
  <c r="M4465" i="13"/>
  <c r="M4466" i="13"/>
  <c r="M4467" i="13"/>
  <c r="M4468" i="13"/>
  <c r="M4469" i="13"/>
  <c r="M4470" i="13"/>
  <c r="M4471" i="13"/>
  <c r="M4472" i="13"/>
  <c r="M4473" i="13"/>
  <c r="M4474" i="13"/>
  <c r="M4475" i="13"/>
  <c r="M4476" i="13"/>
  <c r="M4477" i="13"/>
  <c r="M4478" i="13"/>
  <c r="M4479" i="13"/>
  <c r="M4480" i="13"/>
  <c r="M4481" i="13"/>
  <c r="M4482" i="13"/>
  <c r="M4483" i="13"/>
  <c r="M4484" i="13"/>
  <c r="M4485" i="13"/>
  <c r="M4486" i="13"/>
  <c r="M4487" i="13"/>
  <c r="M4488" i="13"/>
  <c r="M4489" i="13"/>
  <c r="M4490" i="13"/>
  <c r="M4491" i="13"/>
  <c r="M4492" i="13"/>
  <c r="M4493" i="13"/>
  <c r="M4494" i="13"/>
  <c r="M4495" i="13"/>
  <c r="M4496" i="13"/>
  <c r="M4497" i="13"/>
  <c r="M4498" i="13"/>
  <c r="M4499" i="13"/>
  <c r="M4500" i="13"/>
  <c r="M4501" i="13"/>
  <c r="M4502" i="13"/>
  <c r="M4503" i="13"/>
  <c r="M4504" i="13"/>
  <c r="M4505" i="13"/>
  <c r="M4506" i="13"/>
  <c r="M4507" i="13"/>
  <c r="M4508" i="13"/>
  <c r="M4509" i="13"/>
  <c r="M4510" i="13"/>
  <c r="M4511" i="13"/>
  <c r="M4512" i="13"/>
  <c r="M4513" i="13"/>
  <c r="M4514" i="13"/>
  <c r="M4515" i="13"/>
  <c r="M4516" i="13"/>
  <c r="M4517" i="13"/>
  <c r="M4518" i="13"/>
  <c r="M4519" i="13"/>
  <c r="M4520" i="13"/>
  <c r="M4521" i="13"/>
  <c r="M4522" i="13"/>
  <c r="M4523" i="13"/>
  <c r="M4524" i="13"/>
  <c r="M4525" i="13"/>
  <c r="M4526" i="13"/>
  <c r="M4527" i="13"/>
  <c r="M4528" i="13"/>
  <c r="M4529" i="13"/>
  <c r="M4530" i="13"/>
  <c r="M4531" i="13"/>
  <c r="M4532" i="13"/>
  <c r="M4533" i="13"/>
  <c r="M4534" i="13"/>
  <c r="M4535" i="13"/>
  <c r="M4536" i="13"/>
  <c r="M4537" i="13"/>
  <c r="M4538" i="13"/>
  <c r="M4539" i="13"/>
  <c r="M4540" i="13"/>
  <c r="M4541" i="13"/>
  <c r="M4542" i="13"/>
  <c r="M4543" i="13"/>
  <c r="M4544" i="13"/>
  <c r="M4545" i="13"/>
  <c r="M4546" i="13"/>
  <c r="M4547" i="13"/>
  <c r="M4548" i="13"/>
  <c r="M4549" i="13"/>
  <c r="M4550" i="13"/>
  <c r="M4551" i="13"/>
  <c r="M4552" i="13"/>
  <c r="M4553" i="13"/>
  <c r="M4554" i="13"/>
  <c r="M4555" i="13"/>
  <c r="M4556" i="13"/>
  <c r="M4557" i="13"/>
  <c r="M4558" i="13"/>
  <c r="M4559" i="13"/>
  <c r="M4560" i="13"/>
  <c r="M4561" i="13"/>
  <c r="M4562" i="13"/>
  <c r="M4563" i="13"/>
  <c r="M4564" i="13"/>
  <c r="M4565" i="13"/>
  <c r="M4566" i="13"/>
  <c r="M4567" i="13"/>
  <c r="M4568" i="13"/>
  <c r="M4569" i="13"/>
  <c r="M4570" i="13"/>
  <c r="M4571" i="13"/>
  <c r="M4572" i="13"/>
  <c r="M4573" i="13"/>
  <c r="M4574" i="13"/>
  <c r="M4575" i="13"/>
  <c r="M4576" i="13"/>
  <c r="M4577" i="13"/>
  <c r="M4578" i="13"/>
  <c r="M4579" i="13"/>
  <c r="M4580" i="13"/>
  <c r="M4581" i="13"/>
  <c r="M4582" i="13"/>
  <c r="M4583" i="13"/>
  <c r="M4584" i="13"/>
  <c r="M4585" i="13"/>
  <c r="M4586" i="13"/>
  <c r="M4587" i="13"/>
  <c r="M4588" i="13"/>
  <c r="M4589" i="13"/>
  <c r="M4590" i="13"/>
  <c r="M4591" i="13"/>
  <c r="M4592" i="13"/>
  <c r="M4593" i="13"/>
  <c r="M4594" i="13"/>
  <c r="M4595" i="13"/>
  <c r="M4596" i="13"/>
  <c r="M4597" i="13"/>
  <c r="M4598" i="13"/>
  <c r="M4599" i="13"/>
  <c r="M4600" i="13"/>
  <c r="M4601" i="13"/>
  <c r="M4602" i="13"/>
  <c r="M4603" i="13"/>
  <c r="M4604" i="13"/>
  <c r="M4605" i="13"/>
  <c r="M4606" i="13"/>
  <c r="M4607" i="13"/>
  <c r="M4608" i="13"/>
  <c r="M4609" i="13"/>
  <c r="M4610" i="13"/>
  <c r="M4611" i="13"/>
  <c r="M4612" i="13"/>
  <c r="M4613" i="13"/>
  <c r="M4614" i="13"/>
  <c r="M4615" i="13"/>
  <c r="M4616" i="13"/>
  <c r="M4617" i="13"/>
  <c r="M4618" i="13"/>
  <c r="M4619" i="13"/>
  <c r="M4620" i="13"/>
  <c r="M4621" i="13"/>
  <c r="M4622" i="13"/>
  <c r="M4623" i="13"/>
  <c r="M4624" i="13"/>
  <c r="M4625" i="13"/>
  <c r="M4626" i="13"/>
  <c r="M4627" i="13"/>
  <c r="M4628" i="13"/>
  <c r="M4629" i="13"/>
  <c r="M4630" i="13"/>
  <c r="M4631" i="13"/>
  <c r="M4632" i="13"/>
  <c r="M4633" i="13"/>
  <c r="M4634" i="13"/>
  <c r="M4635" i="13"/>
  <c r="M4636" i="13"/>
  <c r="M4637" i="13"/>
  <c r="M4638" i="13"/>
  <c r="M4639" i="13"/>
  <c r="M4640" i="13"/>
  <c r="M4641" i="13"/>
  <c r="M4642" i="13"/>
  <c r="M4643" i="13"/>
  <c r="M4644" i="13"/>
  <c r="M4645" i="13"/>
  <c r="M4646" i="13"/>
  <c r="M4647" i="13"/>
  <c r="M4648" i="13"/>
  <c r="M4649" i="13"/>
  <c r="M4650" i="13"/>
  <c r="M4651" i="13"/>
  <c r="M4652" i="13"/>
  <c r="M4653" i="13"/>
  <c r="M4654" i="13"/>
  <c r="M4655" i="13"/>
  <c r="M4656" i="13"/>
  <c r="M4657" i="13"/>
  <c r="M4658" i="13"/>
  <c r="M4659" i="13"/>
  <c r="M4660" i="13"/>
  <c r="M4661" i="13"/>
  <c r="M4662" i="13"/>
  <c r="M4663" i="13"/>
  <c r="M4664" i="13"/>
  <c r="M4665" i="13"/>
  <c r="M4666" i="13"/>
  <c r="M4667" i="13"/>
  <c r="M4668" i="13"/>
  <c r="M4669" i="13"/>
  <c r="M4670" i="13"/>
  <c r="M4671" i="13"/>
  <c r="M4672" i="13"/>
  <c r="M4673" i="13"/>
  <c r="M4674" i="13"/>
  <c r="M4675" i="13"/>
  <c r="M4676" i="13"/>
  <c r="M4677" i="13"/>
  <c r="M4678" i="13"/>
  <c r="M4679" i="13"/>
  <c r="M4680" i="13"/>
  <c r="M4681" i="13"/>
  <c r="M4682" i="13"/>
  <c r="M4683" i="13"/>
  <c r="M4684" i="13"/>
  <c r="M4685" i="13"/>
  <c r="M4686" i="13"/>
  <c r="M4687" i="13"/>
  <c r="M4688" i="13"/>
  <c r="M4689" i="13"/>
  <c r="M4690" i="13"/>
  <c r="M4691" i="13"/>
  <c r="M4692" i="13"/>
  <c r="M4693" i="13"/>
  <c r="M4694" i="13"/>
  <c r="M4695" i="13"/>
  <c r="M4696" i="13"/>
  <c r="M4697" i="13"/>
  <c r="M4698" i="13"/>
  <c r="M4699" i="13"/>
  <c r="M4700" i="13"/>
  <c r="M4701" i="13"/>
  <c r="M4702" i="13"/>
  <c r="M4703" i="13"/>
  <c r="M4704" i="13"/>
  <c r="M4705" i="13"/>
  <c r="M4706" i="13"/>
  <c r="M4707" i="13"/>
  <c r="M4708" i="13"/>
  <c r="M4709" i="13"/>
  <c r="M4710" i="13"/>
  <c r="M4711" i="13"/>
  <c r="M4712" i="13"/>
  <c r="M4713" i="13"/>
  <c r="M4714" i="13"/>
  <c r="M4715" i="13"/>
  <c r="M4716" i="13"/>
  <c r="M4717" i="13"/>
  <c r="M4718" i="13"/>
  <c r="M4719" i="13"/>
  <c r="M4720" i="13"/>
  <c r="M4721" i="13"/>
  <c r="M4722" i="13"/>
  <c r="M4723" i="13"/>
  <c r="M4724" i="13"/>
  <c r="M4725" i="13"/>
  <c r="M4726" i="13"/>
  <c r="M4727" i="13"/>
  <c r="M4728" i="13"/>
  <c r="M4729" i="13"/>
  <c r="M4730" i="13"/>
  <c r="M4731" i="13"/>
  <c r="M4732" i="13"/>
  <c r="M4733" i="13"/>
  <c r="M4734" i="13"/>
  <c r="M4735" i="13"/>
  <c r="M4736" i="13"/>
  <c r="M4737" i="13"/>
  <c r="M4738" i="13"/>
  <c r="M4739" i="13"/>
  <c r="M4740" i="13"/>
  <c r="M4741" i="13"/>
  <c r="M4742" i="13"/>
  <c r="M4743" i="13"/>
  <c r="M4744" i="13"/>
  <c r="M4745" i="13"/>
  <c r="M4746" i="13"/>
  <c r="M4747" i="13"/>
  <c r="M4748" i="13"/>
  <c r="M4749" i="13"/>
  <c r="M4750" i="13"/>
  <c r="M4751" i="13"/>
  <c r="M4752" i="13"/>
  <c r="M4753" i="13"/>
  <c r="M4754" i="13"/>
  <c r="M4755" i="13"/>
  <c r="M4756" i="13"/>
  <c r="M4757" i="13"/>
  <c r="M4758" i="13"/>
  <c r="M4759" i="13"/>
  <c r="M4760" i="13"/>
  <c r="M4761" i="13"/>
  <c r="M4762" i="13"/>
  <c r="M4763" i="13"/>
  <c r="M4764" i="13"/>
  <c r="M4765" i="13"/>
  <c r="M4766" i="13"/>
  <c r="M4767" i="13"/>
  <c r="M4768" i="13"/>
  <c r="M4769" i="13"/>
  <c r="M4770" i="13"/>
  <c r="M4771" i="13"/>
  <c r="M4772" i="13"/>
  <c r="M4773" i="13"/>
  <c r="M4774" i="13"/>
  <c r="M4775" i="13"/>
  <c r="M4776" i="13"/>
  <c r="M4777" i="13"/>
  <c r="M4778" i="13"/>
  <c r="M4779" i="13"/>
  <c r="M4780" i="13"/>
  <c r="M4781" i="13"/>
  <c r="M4782" i="13"/>
  <c r="M4783" i="13"/>
  <c r="M4784" i="13"/>
  <c r="M4785" i="13"/>
  <c r="M4786" i="13"/>
  <c r="M4787" i="13"/>
  <c r="M4788" i="13"/>
  <c r="M4789" i="13"/>
  <c r="M4790" i="13"/>
  <c r="M4791" i="13"/>
  <c r="M4792" i="13"/>
  <c r="M4793" i="13"/>
  <c r="M4794" i="13"/>
  <c r="M4795" i="13"/>
  <c r="M4796" i="13"/>
  <c r="M4797" i="13"/>
  <c r="M4798" i="13"/>
  <c r="M4799" i="13"/>
  <c r="M4800" i="13"/>
  <c r="M4801" i="13"/>
  <c r="M4802" i="13"/>
  <c r="M4803" i="13"/>
  <c r="M4804" i="13"/>
  <c r="M4805" i="13"/>
  <c r="M4806" i="13"/>
  <c r="M4807" i="13"/>
  <c r="M4808" i="13"/>
  <c r="M4809" i="13"/>
  <c r="M4810" i="13"/>
  <c r="M4811" i="13"/>
  <c r="M4812" i="13"/>
  <c r="M4813" i="13"/>
  <c r="M4814" i="13"/>
  <c r="M4815" i="13"/>
  <c r="M4816" i="13"/>
  <c r="M4817" i="13"/>
  <c r="M4818" i="13"/>
  <c r="M4819" i="13"/>
  <c r="M4820" i="13"/>
  <c r="M4821" i="13"/>
  <c r="M4822" i="13"/>
  <c r="M4823" i="13"/>
  <c r="M4824" i="13"/>
  <c r="M4825" i="13"/>
  <c r="M4826" i="13"/>
  <c r="M4827" i="13"/>
  <c r="M4828" i="13"/>
  <c r="M4829" i="13"/>
  <c r="M4830" i="13"/>
  <c r="M4831" i="13"/>
  <c r="M4832" i="13"/>
  <c r="M4833" i="13"/>
  <c r="M4834" i="13"/>
  <c r="M4835" i="13"/>
  <c r="M4836" i="13"/>
  <c r="M4837" i="13"/>
  <c r="M4838" i="13"/>
  <c r="M4839" i="13"/>
  <c r="M4840" i="13"/>
  <c r="M4841" i="13"/>
  <c r="M4842" i="13"/>
  <c r="M4843" i="13"/>
  <c r="M4844" i="13"/>
  <c r="M4845" i="13"/>
  <c r="M4846" i="13"/>
  <c r="M4847" i="13"/>
  <c r="M4848" i="13"/>
  <c r="M4849" i="13"/>
  <c r="M4850" i="13"/>
  <c r="M4851" i="13"/>
  <c r="M4852" i="13"/>
  <c r="M4853" i="13"/>
  <c r="M4854" i="13"/>
  <c r="M4855" i="13"/>
  <c r="M4856" i="13"/>
  <c r="M4857" i="13"/>
  <c r="M4858" i="13"/>
  <c r="M4859" i="13"/>
  <c r="M4860" i="13"/>
  <c r="M4861" i="13"/>
  <c r="M4862" i="13"/>
  <c r="M4863" i="13"/>
  <c r="M4864" i="13"/>
  <c r="M4865" i="13"/>
  <c r="M4866" i="13"/>
  <c r="M4867" i="13"/>
  <c r="M4868" i="13"/>
  <c r="M4869" i="13"/>
  <c r="M4870" i="13"/>
  <c r="M4871" i="13"/>
  <c r="M4872" i="13"/>
  <c r="M4873" i="13"/>
  <c r="M4874" i="13"/>
  <c r="M4875" i="13"/>
  <c r="M4876" i="13"/>
  <c r="M4877" i="13"/>
  <c r="M4878" i="13"/>
  <c r="M4879" i="13"/>
  <c r="M4880" i="13"/>
  <c r="M4881" i="13"/>
  <c r="M4882" i="13"/>
  <c r="M4883" i="13"/>
  <c r="M4884" i="13"/>
  <c r="M4885" i="13"/>
  <c r="M4886" i="13"/>
  <c r="M4887" i="13"/>
  <c r="M4888" i="13"/>
  <c r="M4889" i="13"/>
  <c r="M4890" i="13"/>
  <c r="M4891" i="13"/>
  <c r="M4892" i="13"/>
  <c r="M4893" i="13"/>
  <c r="M4894" i="13"/>
  <c r="M4895" i="13"/>
  <c r="M4896" i="13"/>
  <c r="M4897" i="13"/>
  <c r="M4898" i="13"/>
  <c r="M4899" i="13"/>
  <c r="M4900" i="13"/>
  <c r="M4901" i="13"/>
  <c r="M4902" i="13"/>
  <c r="M4903" i="13"/>
  <c r="M4904" i="13"/>
  <c r="M4905" i="13"/>
  <c r="M4906" i="13"/>
  <c r="M4907" i="13"/>
  <c r="M4908" i="13"/>
  <c r="M4909" i="13"/>
  <c r="M4910" i="13"/>
  <c r="M4911" i="13"/>
  <c r="M4912" i="13"/>
  <c r="M4913" i="13"/>
  <c r="M4914" i="13"/>
  <c r="M4915" i="13"/>
  <c r="M4916" i="13"/>
  <c r="M4917" i="13"/>
  <c r="M4918" i="13"/>
  <c r="M4919" i="13"/>
  <c r="M4920" i="13"/>
  <c r="M4921" i="13"/>
  <c r="M4922" i="13"/>
  <c r="M4923" i="13"/>
  <c r="M4924" i="13"/>
  <c r="M4925" i="13"/>
  <c r="M4926" i="13"/>
  <c r="M4927" i="13"/>
  <c r="M4928" i="13"/>
  <c r="M4929" i="13"/>
  <c r="M4930" i="13"/>
  <c r="M4931" i="13"/>
  <c r="M4932" i="13"/>
  <c r="M4933" i="13"/>
  <c r="M4934" i="13"/>
  <c r="M4935" i="13"/>
  <c r="M4936" i="13"/>
  <c r="M4937" i="13"/>
  <c r="M4938" i="13"/>
  <c r="M4939" i="13"/>
  <c r="M4940" i="13"/>
  <c r="M4941" i="13"/>
  <c r="M4942" i="13"/>
  <c r="M4943" i="13"/>
  <c r="M4944" i="13"/>
  <c r="M4945" i="13"/>
  <c r="M4946" i="13"/>
  <c r="M4947" i="13"/>
  <c r="M4948" i="13"/>
  <c r="M4949" i="13"/>
  <c r="M4950" i="13"/>
  <c r="M4951" i="13"/>
  <c r="M4952" i="13"/>
  <c r="M4953" i="13"/>
  <c r="M4954" i="13"/>
  <c r="M4955" i="13"/>
  <c r="M4956" i="13"/>
  <c r="M4957" i="13"/>
  <c r="M4958" i="13"/>
  <c r="M4959" i="13"/>
  <c r="M4960" i="13"/>
  <c r="M4961" i="13"/>
  <c r="M4962" i="13"/>
  <c r="M4963" i="13"/>
  <c r="M4964" i="13"/>
  <c r="M4965" i="13"/>
  <c r="M4966" i="13"/>
  <c r="M4967" i="13"/>
  <c r="M4968" i="13"/>
  <c r="M4969" i="13"/>
  <c r="M4970" i="13"/>
  <c r="M4971" i="13"/>
  <c r="M4972" i="13"/>
  <c r="M4973" i="13"/>
  <c r="M4974" i="13"/>
  <c r="M4975" i="13"/>
  <c r="M4976" i="13"/>
  <c r="M4977" i="13"/>
  <c r="M4978" i="13"/>
  <c r="M4979" i="13"/>
  <c r="M4980" i="13"/>
  <c r="M4981" i="13"/>
  <c r="M4982" i="13"/>
  <c r="M4983" i="13"/>
  <c r="M4984" i="13"/>
  <c r="M4985" i="13"/>
  <c r="M4986" i="13"/>
  <c r="M4987" i="13"/>
  <c r="M4988" i="13"/>
  <c r="M4989" i="13"/>
  <c r="M4990" i="13"/>
  <c r="M4991" i="13"/>
  <c r="M4992" i="13"/>
  <c r="M4993" i="13"/>
  <c r="M4994" i="13"/>
  <c r="M4995" i="13"/>
  <c r="M4996" i="13"/>
  <c r="M4997" i="13"/>
  <c r="M4998" i="13"/>
  <c r="M4999" i="13"/>
  <c r="M5000" i="13"/>
  <c r="M5001" i="13"/>
  <c r="M5002" i="13"/>
  <c r="M5003" i="13"/>
  <c r="M5004" i="13"/>
  <c r="M5005" i="13"/>
  <c r="M5006" i="13"/>
  <c r="M5007" i="13"/>
  <c r="M5008" i="13"/>
  <c r="M5009" i="13"/>
  <c r="M5010" i="13"/>
  <c r="M5011" i="13"/>
  <c r="M5012" i="13"/>
  <c r="M5013" i="13"/>
  <c r="M5014" i="13"/>
  <c r="M5015" i="13"/>
  <c r="M5016" i="13"/>
  <c r="M5017" i="13"/>
  <c r="M5018" i="13"/>
  <c r="M5019" i="13"/>
  <c r="M5020" i="13"/>
  <c r="M5021" i="13"/>
  <c r="M5022" i="13"/>
  <c r="M5023" i="13"/>
  <c r="M5024" i="13"/>
  <c r="M5025" i="13"/>
  <c r="M5026" i="13"/>
  <c r="M5027" i="13"/>
  <c r="M5028" i="13"/>
  <c r="M5029" i="13"/>
  <c r="M5030" i="13"/>
  <c r="M5031" i="13"/>
  <c r="M5032" i="13"/>
  <c r="M5033" i="13"/>
  <c r="M5034" i="13"/>
  <c r="M5035" i="13"/>
  <c r="M5036" i="13"/>
  <c r="M5037" i="13"/>
  <c r="M5038" i="13"/>
  <c r="M5039" i="13"/>
  <c r="M5040" i="13"/>
  <c r="M5041" i="13"/>
  <c r="M5042" i="13"/>
  <c r="M5043" i="13"/>
  <c r="M5044" i="13"/>
  <c r="M5045" i="13"/>
  <c r="M5046" i="13"/>
  <c r="M5047" i="13"/>
  <c r="M5048" i="13"/>
  <c r="M5049" i="13"/>
  <c r="M5050" i="13"/>
  <c r="M5051" i="13"/>
  <c r="M5052" i="13"/>
  <c r="M5053" i="13"/>
  <c r="M5054" i="13"/>
  <c r="M5055" i="13"/>
  <c r="M5056" i="13"/>
  <c r="M5057" i="13"/>
  <c r="M5058" i="13"/>
  <c r="M5059" i="13"/>
  <c r="M5060" i="13"/>
  <c r="M5061" i="13"/>
  <c r="M5062" i="13"/>
  <c r="M5063" i="13"/>
  <c r="M5064" i="13"/>
  <c r="M5065" i="13"/>
  <c r="M5066" i="13"/>
  <c r="M5067" i="13"/>
  <c r="M5068" i="13"/>
  <c r="M5069" i="13"/>
  <c r="M5070" i="13"/>
  <c r="M5071" i="13"/>
  <c r="M5072" i="13"/>
  <c r="M5073" i="13"/>
  <c r="M5074" i="13"/>
  <c r="M5075" i="13"/>
  <c r="M5076" i="13"/>
  <c r="M5077" i="13"/>
  <c r="M5078" i="13"/>
  <c r="M5079" i="13"/>
  <c r="M5080" i="13"/>
  <c r="M5081" i="13"/>
  <c r="M5082" i="13"/>
  <c r="M5083" i="13"/>
  <c r="M5084" i="13"/>
  <c r="M5085" i="13"/>
  <c r="M5086" i="13"/>
  <c r="M5087" i="13"/>
  <c r="M5088" i="13"/>
  <c r="M5089" i="13"/>
  <c r="M5090" i="13"/>
  <c r="M5091" i="13"/>
  <c r="M5092" i="13"/>
  <c r="M5093" i="13"/>
  <c r="M5094" i="13"/>
  <c r="M5095" i="13"/>
  <c r="M5096" i="13"/>
  <c r="M5097" i="13"/>
  <c r="M5098" i="13"/>
  <c r="M5099" i="13"/>
  <c r="M5100" i="13"/>
  <c r="M5101" i="13"/>
  <c r="M5102" i="13"/>
  <c r="M5103" i="13"/>
  <c r="M5104" i="13"/>
  <c r="M5105" i="13"/>
  <c r="M5106" i="13"/>
  <c r="M5107" i="13"/>
  <c r="M5108" i="13"/>
  <c r="M5109" i="13"/>
  <c r="M5110" i="13"/>
  <c r="M5111" i="13"/>
  <c r="M5112" i="13"/>
  <c r="M5113" i="13"/>
  <c r="M5114" i="13"/>
  <c r="M5115" i="13"/>
  <c r="M5116" i="13"/>
  <c r="M5117" i="13"/>
  <c r="M5118" i="13"/>
  <c r="M5119" i="13"/>
  <c r="M5120" i="13"/>
  <c r="M5121" i="13"/>
  <c r="M5122" i="13"/>
  <c r="M5123" i="13"/>
  <c r="M5124" i="13"/>
  <c r="M5125" i="13"/>
  <c r="M5126" i="13"/>
  <c r="M5127" i="13"/>
  <c r="M5128" i="13"/>
  <c r="M5129" i="13"/>
  <c r="M5130" i="13"/>
  <c r="M5131" i="13"/>
  <c r="M5132" i="13"/>
  <c r="M5133" i="13"/>
  <c r="M5134" i="13"/>
  <c r="M5135" i="13"/>
  <c r="M5136" i="13"/>
  <c r="M5137" i="13"/>
  <c r="M5138" i="13"/>
  <c r="M5139" i="13"/>
  <c r="M5140" i="13"/>
  <c r="M5141" i="13"/>
  <c r="M5142" i="13"/>
  <c r="M5143" i="13"/>
  <c r="M5144" i="13"/>
  <c r="M5145" i="13"/>
  <c r="M5146" i="13"/>
  <c r="M5147" i="13"/>
  <c r="M5148" i="13"/>
  <c r="M5149" i="13"/>
  <c r="M5150" i="13"/>
  <c r="M5151" i="13"/>
  <c r="M5152" i="13"/>
  <c r="M5153" i="13"/>
  <c r="M5154" i="13"/>
  <c r="M5155" i="13"/>
  <c r="M5156" i="13"/>
  <c r="M5157" i="13"/>
  <c r="M5158" i="13"/>
  <c r="M5159" i="13"/>
  <c r="M5160" i="13"/>
  <c r="M5161" i="13"/>
  <c r="M5162" i="13"/>
  <c r="M5163" i="13"/>
  <c r="M5164" i="13"/>
  <c r="M5165" i="13"/>
  <c r="M5166" i="13"/>
  <c r="M5167" i="13"/>
  <c r="M5168" i="13"/>
  <c r="M5169" i="13"/>
  <c r="M5170" i="13"/>
  <c r="M5171" i="13"/>
  <c r="M5172" i="13"/>
  <c r="M5173" i="13"/>
  <c r="M5174" i="13"/>
  <c r="M5175" i="13"/>
  <c r="M5176" i="13"/>
  <c r="M5177" i="13"/>
  <c r="M5178" i="13"/>
  <c r="M5179" i="13"/>
  <c r="M5180" i="13"/>
  <c r="M5181" i="13"/>
  <c r="M5182" i="13"/>
  <c r="M5183" i="13"/>
  <c r="M5184" i="13"/>
  <c r="M5185" i="13"/>
  <c r="M5186" i="13"/>
  <c r="M5187" i="13"/>
  <c r="M5188" i="13"/>
  <c r="M5189" i="13"/>
  <c r="M5190" i="13"/>
  <c r="M5191" i="13"/>
  <c r="M5192" i="13"/>
  <c r="M5193" i="13"/>
  <c r="M5194" i="13"/>
  <c r="M5195" i="13"/>
  <c r="M5196" i="13"/>
  <c r="M5197" i="13"/>
  <c r="M5198" i="13"/>
  <c r="M5199" i="13"/>
  <c r="M5200" i="13"/>
  <c r="M5201" i="13"/>
  <c r="M5202" i="13"/>
  <c r="M5203" i="13"/>
  <c r="M5204" i="13"/>
  <c r="M5205" i="13"/>
  <c r="M5206" i="13"/>
  <c r="M5207" i="13"/>
  <c r="M5208" i="13"/>
  <c r="M5209" i="13"/>
  <c r="M5210" i="13"/>
  <c r="M5211" i="13"/>
  <c r="M5212" i="13"/>
  <c r="M5213" i="13"/>
  <c r="M5214" i="13"/>
  <c r="M5215" i="13"/>
  <c r="M5216" i="13"/>
  <c r="M5217" i="13"/>
  <c r="M5218" i="13"/>
  <c r="M5219" i="13"/>
  <c r="M5220" i="13"/>
  <c r="M5221" i="13"/>
  <c r="M5222" i="13"/>
  <c r="M5223" i="13"/>
  <c r="M5224" i="13"/>
  <c r="M5225" i="13"/>
  <c r="M5226" i="13"/>
  <c r="M5227" i="13"/>
  <c r="M5228" i="13"/>
  <c r="M5229" i="13"/>
  <c r="M5230" i="13"/>
  <c r="M5231" i="13"/>
  <c r="M5232" i="13"/>
  <c r="M5233" i="13"/>
  <c r="M5234" i="13"/>
  <c r="M5235" i="13"/>
  <c r="M5236" i="13"/>
  <c r="M5237" i="13"/>
  <c r="M5238" i="13"/>
  <c r="M5239" i="13"/>
  <c r="M5240" i="13"/>
  <c r="M5241" i="13"/>
  <c r="M5242" i="13"/>
  <c r="M5243" i="13"/>
  <c r="M5244" i="13"/>
  <c r="M5245" i="13"/>
  <c r="M5246" i="13"/>
  <c r="M5247" i="13"/>
  <c r="M5248" i="13"/>
  <c r="M5249" i="13"/>
  <c r="M5250" i="13"/>
  <c r="M5251" i="13"/>
  <c r="M5252" i="13"/>
  <c r="M5253" i="13"/>
  <c r="M5254" i="13"/>
  <c r="M5255" i="13"/>
  <c r="M5256" i="13"/>
  <c r="M5257" i="13"/>
  <c r="M5258" i="13"/>
  <c r="M5259" i="13"/>
  <c r="M5260" i="13"/>
  <c r="M5261" i="13"/>
  <c r="M5262" i="13"/>
  <c r="M5263" i="13"/>
  <c r="M5264" i="13"/>
  <c r="M5265" i="13"/>
  <c r="M5266" i="13"/>
  <c r="M5267" i="13"/>
  <c r="M5268" i="13"/>
  <c r="M5269" i="13"/>
  <c r="M5270" i="13"/>
  <c r="M5271" i="13"/>
  <c r="M5272" i="13"/>
  <c r="M5273" i="13"/>
  <c r="M5274" i="13"/>
  <c r="M5275" i="13"/>
  <c r="M5276" i="13"/>
  <c r="M5277" i="13"/>
  <c r="M5278" i="13"/>
  <c r="M5279" i="13"/>
  <c r="M5280" i="13"/>
  <c r="M5281" i="13"/>
  <c r="M5282" i="13"/>
  <c r="M5283" i="13"/>
  <c r="M5284" i="13"/>
  <c r="M5285" i="13"/>
  <c r="M5286" i="13"/>
  <c r="M5287" i="13"/>
  <c r="M5288" i="13"/>
  <c r="M5289" i="13"/>
  <c r="M5290" i="13"/>
  <c r="M5291" i="13"/>
  <c r="M5292" i="13"/>
  <c r="M5293" i="13"/>
  <c r="M5294" i="13"/>
  <c r="M5295" i="13"/>
  <c r="M5296" i="13"/>
  <c r="M5297" i="13"/>
  <c r="M5298" i="13"/>
  <c r="M5299" i="13"/>
  <c r="M5300" i="13"/>
  <c r="M5301" i="13"/>
  <c r="M5302" i="13"/>
  <c r="M5303" i="13"/>
  <c r="M5304" i="13"/>
  <c r="M5305" i="13"/>
  <c r="M5306" i="13"/>
  <c r="M5307" i="13"/>
  <c r="M5308" i="13"/>
  <c r="M5309" i="13"/>
  <c r="M5310" i="13"/>
  <c r="M5311" i="13"/>
  <c r="M5312" i="13"/>
  <c r="M5313" i="13"/>
  <c r="M5314" i="13"/>
  <c r="M5315" i="13"/>
  <c r="M5316" i="13"/>
  <c r="M5317" i="13"/>
  <c r="M5318" i="13"/>
  <c r="M5319" i="13"/>
  <c r="M5320" i="13"/>
  <c r="M5321" i="13"/>
  <c r="M5322" i="13"/>
  <c r="M5323" i="13"/>
  <c r="M5324" i="13"/>
  <c r="M5325" i="13"/>
  <c r="M5326" i="13"/>
  <c r="M5327" i="13"/>
  <c r="M5328" i="13"/>
  <c r="M5329" i="13"/>
  <c r="M5330" i="13"/>
  <c r="M5331" i="13"/>
  <c r="M5332" i="13"/>
  <c r="M5333" i="13"/>
  <c r="M5334" i="13"/>
  <c r="M5335" i="13"/>
  <c r="M5336" i="13"/>
  <c r="M5337" i="13"/>
  <c r="M5338" i="13"/>
  <c r="M5339" i="13"/>
  <c r="M5340" i="13"/>
  <c r="M5341" i="13"/>
  <c r="M5342" i="13"/>
  <c r="M5343" i="13"/>
  <c r="M5344" i="13"/>
  <c r="M5345" i="13"/>
  <c r="M5346" i="13"/>
  <c r="M5347" i="13"/>
  <c r="M5348" i="13"/>
  <c r="M5349" i="13"/>
  <c r="M5350" i="13"/>
  <c r="M5351" i="13"/>
  <c r="M5352" i="13"/>
  <c r="M5353" i="13"/>
  <c r="M5354" i="13"/>
  <c r="M5355" i="13"/>
  <c r="M5356" i="13"/>
  <c r="M5357" i="13"/>
  <c r="M5358" i="13"/>
  <c r="M5359" i="13"/>
  <c r="M5360" i="13"/>
  <c r="M5361" i="13"/>
  <c r="M5362" i="13"/>
  <c r="M5363" i="13"/>
  <c r="M5364" i="13"/>
  <c r="M5365" i="13"/>
  <c r="M5366" i="13"/>
  <c r="M5367" i="13"/>
  <c r="M5368" i="13"/>
  <c r="M5369" i="13"/>
  <c r="M5370" i="13"/>
  <c r="M5371" i="13"/>
  <c r="M5372" i="13"/>
  <c r="M5373" i="13"/>
  <c r="M5374" i="13"/>
  <c r="M5375" i="13"/>
  <c r="M5376" i="13"/>
  <c r="M5377" i="13"/>
  <c r="M5378" i="13"/>
  <c r="M5379" i="13"/>
  <c r="M5380" i="13"/>
  <c r="M5381" i="13"/>
  <c r="M5382" i="13"/>
  <c r="M5383" i="13"/>
  <c r="M5384" i="13"/>
  <c r="M5385" i="13"/>
  <c r="M5386" i="13"/>
  <c r="M5387" i="13"/>
  <c r="M5388" i="13"/>
  <c r="M5389" i="13"/>
  <c r="M5390" i="13"/>
  <c r="M5391" i="13"/>
  <c r="M5392" i="13"/>
  <c r="M5393" i="13"/>
  <c r="M5394" i="13"/>
  <c r="M5395" i="13"/>
  <c r="M5396" i="13"/>
  <c r="M5397" i="13"/>
  <c r="M5398" i="13"/>
  <c r="M5399" i="13"/>
  <c r="M5400" i="13"/>
  <c r="M5401" i="13"/>
  <c r="M5402" i="13"/>
  <c r="M5403" i="13"/>
  <c r="M5404" i="13"/>
  <c r="M5405" i="13"/>
  <c r="M5406" i="13"/>
  <c r="M5407" i="13"/>
  <c r="M5408" i="13"/>
  <c r="M5409" i="13"/>
  <c r="M5410" i="13"/>
  <c r="M5411" i="13"/>
  <c r="M5412" i="13"/>
  <c r="M5413" i="13"/>
  <c r="M5414" i="13"/>
  <c r="M5415" i="13"/>
  <c r="M5416" i="13"/>
  <c r="M5417" i="13"/>
  <c r="M5418" i="13"/>
  <c r="M5419" i="13"/>
  <c r="M5420" i="13"/>
  <c r="M5421" i="13"/>
  <c r="M5422" i="13"/>
  <c r="M5423" i="13"/>
  <c r="M5424" i="13"/>
  <c r="M5425" i="13"/>
  <c r="M5426" i="13"/>
  <c r="M5427" i="13"/>
  <c r="M5428" i="13"/>
  <c r="M5429" i="13"/>
  <c r="M5430" i="13"/>
  <c r="M5431" i="13"/>
  <c r="M5432" i="13"/>
  <c r="M5433" i="13"/>
  <c r="M5434" i="13"/>
  <c r="M5435" i="13"/>
  <c r="M5436" i="13"/>
  <c r="M5437" i="13"/>
  <c r="M5438" i="13"/>
  <c r="M5439" i="13"/>
  <c r="M5440" i="13"/>
  <c r="M5441" i="13"/>
  <c r="M5442" i="13"/>
  <c r="M5443" i="13"/>
  <c r="M5444" i="13"/>
  <c r="M5445" i="13"/>
  <c r="M5446" i="13"/>
  <c r="M5447" i="13"/>
  <c r="M5448" i="13"/>
  <c r="M5449" i="13"/>
  <c r="M5450" i="13"/>
  <c r="M5451" i="13"/>
  <c r="M5452" i="13"/>
  <c r="M5453" i="13"/>
  <c r="M5454" i="13"/>
  <c r="M5455" i="13"/>
  <c r="M5456" i="13"/>
  <c r="M5457" i="13"/>
  <c r="M5458" i="13"/>
  <c r="M5459" i="13"/>
  <c r="M5460" i="13"/>
  <c r="M5461" i="13"/>
  <c r="M5462" i="13"/>
  <c r="M5463" i="13"/>
  <c r="M5464" i="13"/>
  <c r="M5465" i="13"/>
  <c r="M5466" i="13"/>
  <c r="M5467" i="13"/>
  <c r="M5468" i="13"/>
  <c r="M5469" i="13"/>
  <c r="M5470" i="13"/>
  <c r="M5471" i="13"/>
  <c r="M5472" i="13"/>
  <c r="M5473" i="13"/>
  <c r="M5474" i="13"/>
  <c r="M5475" i="13"/>
  <c r="M5476" i="13"/>
  <c r="M5477" i="13"/>
  <c r="M5478" i="13"/>
  <c r="M5479" i="13"/>
  <c r="M5480" i="13"/>
  <c r="M5481" i="13"/>
  <c r="M5482" i="13"/>
  <c r="M5483" i="13"/>
  <c r="M5484" i="13"/>
  <c r="M5485" i="13"/>
  <c r="M5486" i="13"/>
  <c r="M5487" i="13"/>
  <c r="M5488" i="13"/>
  <c r="M5489" i="13"/>
  <c r="M5490" i="13"/>
  <c r="M5491" i="13"/>
  <c r="M5492" i="13"/>
  <c r="M5493" i="13"/>
  <c r="M5494" i="13"/>
  <c r="M5495" i="13"/>
  <c r="M5496" i="13"/>
  <c r="M5497" i="13"/>
  <c r="M5498" i="13"/>
  <c r="M5499" i="13"/>
  <c r="M5500" i="13"/>
  <c r="M5501" i="13"/>
  <c r="M5502" i="13"/>
  <c r="M5503" i="13"/>
  <c r="M5504" i="13"/>
  <c r="M5505" i="13"/>
  <c r="M5506" i="13"/>
  <c r="M5507" i="13"/>
  <c r="M5508" i="13"/>
  <c r="M5509" i="13"/>
  <c r="M5510" i="13"/>
  <c r="M5511" i="13"/>
  <c r="M5512" i="13"/>
  <c r="M5513" i="13"/>
  <c r="M5514" i="13"/>
  <c r="M5515" i="13"/>
  <c r="M5516" i="13"/>
  <c r="M5517" i="13"/>
  <c r="M5518" i="13"/>
  <c r="M5519" i="13"/>
  <c r="M5520" i="13"/>
  <c r="M5521" i="13"/>
  <c r="M5522" i="13"/>
  <c r="M5523" i="13"/>
  <c r="M5524" i="13"/>
  <c r="M5525" i="13"/>
  <c r="M5526" i="13"/>
  <c r="M5527" i="13"/>
  <c r="M5528" i="13"/>
  <c r="M5529" i="13"/>
  <c r="M5530" i="13"/>
  <c r="M5531" i="13"/>
  <c r="M5532" i="13"/>
  <c r="M5533" i="13"/>
  <c r="M5534" i="13"/>
  <c r="M5535" i="13"/>
  <c r="M5536" i="13"/>
  <c r="M5537" i="13"/>
  <c r="M5538" i="13"/>
  <c r="M5539" i="13"/>
  <c r="M5540" i="13"/>
  <c r="M5541" i="13"/>
  <c r="M5542" i="13"/>
  <c r="M5543" i="13"/>
  <c r="M5544" i="13"/>
  <c r="M5545" i="13"/>
  <c r="M5546" i="13"/>
  <c r="M5547" i="13"/>
  <c r="M5548" i="13"/>
  <c r="M5549" i="13"/>
  <c r="M5550" i="13"/>
  <c r="M5551" i="13"/>
  <c r="M5552" i="13"/>
  <c r="M5553" i="13"/>
  <c r="M5554" i="13"/>
  <c r="M5555" i="13"/>
  <c r="M5556" i="13"/>
  <c r="M5557" i="13"/>
  <c r="M5558" i="13"/>
  <c r="M5559" i="13"/>
  <c r="M5560" i="13"/>
  <c r="M5561" i="13"/>
  <c r="M5562" i="13"/>
  <c r="M5563" i="13"/>
  <c r="M5564" i="13"/>
  <c r="M5565" i="13"/>
  <c r="M5566" i="13"/>
  <c r="M5567" i="13"/>
  <c r="M5568" i="13"/>
  <c r="M5569" i="13"/>
  <c r="M5570" i="13"/>
  <c r="M5571" i="13"/>
  <c r="M5572" i="13"/>
  <c r="M5573" i="13"/>
  <c r="M5574" i="13"/>
  <c r="M5575" i="13"/>
  <c r="M5576" i="13"/>
  <c r="M5577" i="13"/>
  <c r="M5578" i="13"/>
  <c r="M5579" i="13"/>
  <c r="M5580" i="13"/>
  <c r="M5581" i="13"/>
  <c r="M5582" i="13"/>
  <c r="M5583" i="13"/>
  <c r="M5584" i="13"/>
  <c r="M5585" i="13"/>
  <c r="M5586" i="13"/>
  <c r="M5587" i="13"/>
  <c r="M5588" i="13"/>
  <c r="M5589" i="13"/>
  <c r="M5590" i="13"/>
  <c r="M5591" i="13"/>
  <c r="M5592" i="13"/>
  <c r="M5593" i="13"/>
  <c r="M5594" i="13"/>
  <c r="M5595" i="13"/>
  <c r="M5596" i="13"/>
  <c r="M5597" i="13"/>
  <c r="M5598" i="13"/>
  <c r="M5599" i="13"/>
  <c r="M5600" i="13"/>
  <c r="M5601" i="13"/>
  <c r="M5602" i="13"/>
  <c r="M5603" i="13"/>
  <c r="M5604" i="13"/>
  <c r="M5605" i="13"/>
  <c r="M5606" i="13"/>
  <c r="M5607" i="13"/>
  <c r="M5608" i="13"/>
  <c r="M5609" i="13"/>
  <c r="M5610" i="13"/>
  <c r="M5611" i="13"/>
  <c r="M5612" i="13"/>
  <c r="M5613" i="13"/>
  <c r="M5614" i="13"/>
  <c r="M5615" i="13"/>
  <c r="M5616" i="13"/>
  <c r="M5617" i="13"/>
  <c r="M5618" i="13"/>
  <c r="M5619" i="13"/>
  <c r="M5620" i="13"/>
  <c r="M5621" i="13"/>
  <c r="M5622" i="13"/>
  <c r="M5623" i="13"/>
  <c r="M5624" i="13"/>
  <c r="M5625" i="13"/>
  <c r="M5626" i="13"/>
  <c r="M5627" i="13"/>
  <c r="M5628" i="13"/>
  <c r="M5629" i="13"/>
  <c r="M5630" i="13"/>
  <c r="M5631" i="13"/>
  <c r="M5632" i="13"/>
  <c r="M5633" i="13"/>
  <c r="M5634" i="13"/>
  <c r="M5635" i="13"/>
  <c r="M5636" i="13"/>
  <c r="M5637" i="13"/>
  <c r="M5638" i="13"/>
  <c r="M5639" i="13"/>
  <c r="M5640" i="13"/>
  <c r="M5641" i="13"/>
  <c r="M5642" i="13"/>
  <c r="M5643" i="13"/>
  <c r="M5644" i="13"/>
  <c r="M5645" i="13"/>
  <c r="M5646" i="13"/>
  <c r="M5647" i="13"/>
  <c r="M5648" i="13"/>
  <c r="M5649" i="13"/>
  <c r="M5650" i="13"/>
  <c r="M5651" i="13"/>
  <c r="M5652" i="13"/>
  <c r="M5653" i="13"/>
  <c r="M5654" i="13"/>
  <c r="M5655" i="13"/>
  <c r="M5656" i="13"/>
  <c r="M5657" i="13"/>
  <c r="M5658" i="13"/>
  <c r="M5659" i="13"/>
  <c r="M5660" i="13"/>
  <c r="M5661" i="13"/>
  <c r="M5662" i="13"/>
  <c r="M5663" i="13"/>
  <c r="M5664" i="13"/>
  <c r="M5665" i="13"/>
  <c r="M5666" i="13"/>
  <c r="M5667" i="13"/>
  <c r="M5668" i="13"/>
  <c r="M5669" i="13"/>
  <c r="M5670" i="13"/>
  <c r="M5671" i="13"/>
  <c r="M5672" i="13"/>
  <c r="M5673" i="13"/>
  <c r="M5674" i="13"/>
  <c r="M5675" i="13"/>
  <c r="M5676" i="13"/>
  <c r="M5677" i="13"/>
  <c r="M5678" i="13"/>
  <c r="M5679" i="13"/>
  <c r="M5680" i="13"/>
  <c r="M5681" i="13"/>
  <c r="M5682" i="13"/>
  <c r="M5683" i="13"/>
  <c r="M5684" i="13"/>
  <c r="M5685" i="13"/>
  <c r="M5686" i="13"/>
  <c r="M5687" i="13"/>
  <c r="M5688" i="13"/>
  <c r="M5689" i="13"/>
  <c r="M5690" i="13"/>
  <c r="M5691" i="13"/>
  <c r="M5692" i="13"/>
  <c r="M5693" i="13"/>
  <c r="M5694" i="13"/>
  <c r="M5695" i="13"/>
  <c r="M5696" i="13"/>
  <c r="M5697" i="13"/>
  <c r="M5698" i="13"/>
  <c r="M5699" i="13"/>
  <c r="M5700" i="13"/>
  <c r="M5701" i="13"/>
  <c r="M5702" i="13"/>
  <c r="M5703" i="13"/>
  <c r="M5704" i="13"/>
  <c r="M5705" i="13"/>
  <c r="M5706" i="13"/>
  <c r="M5707" i="13"/>
  <c r="M5708" i="13"/>
  <c r="M5709" i="13"/>
  <c r="M5710" i="13"/>
  <c r="M5711" i="13"/>
  <c r="M5712" i="13"/>
  <c r="M5713" i="13"/>
  <c r="M5714" i="13"/>
  <c r="M5715" i="13"/>
  <c r="M5716" i="13"/>
  <c r="M5717" i="13"/>
  <c r="M5718" i="13"/>
  <c r="M5719" i="13"/>
  <c r="M5720" i="13"/>
  <c r="M5721" i="13"/>
  <c r="M5722" i="13"/>
  <c r="M5723" i="13"/>
  <c r="M5724" i="13"/>
  <c r="M5725" i="13"/>
  <c r="M5726" i="13"/>
  <c r="M5727" i="13"/>
  <c r="M5728" i="13"/>
  <c r="M5729" i="13"/>
  <c r="M5730" i="13"/>
  <c r="M5731" i="13"/>
  <c r="M5732" i="13"/>
  <c r="M5733" i="13"/>
  <c r="M5734" i="13"/>
  <c r="M5735" i="13"/>
  <c r="M5736" i="13"/>
  <c r="M5737" i="13"/>
  <c r="M5738" i="13"/>
  <c r="M5739" i="13"/>
  <c r="M5740" i="13"/>
  <c r="M5741" i="13"/>
  <c r="M5742" i="13"/>
  <c r="M5743" i="13"/>
  <c r="M5744" i="13"/>
  <c r="M5745" i="13"/>
  <c r="M5746" i="13"/>
  <c r="M5747" i="13"/>
  <c r="M5748" i="13"/>
  <c r="M5749" i="13"/>
  <c r="M5750" i="13"/>
  <c r="M5751" i="13"/>
  <c r="M5752" i="13"/>
  <c r="M5753" i="13"/>
  <c r="M5754" i="13"/>
  <c r="M5755" i="13"/>
  <c r="M5756" i="13"/>
  <c r="M5757" i="13"/>
  <c r="M5758" i="13"/>
  <c r="M5759" i="13"/>
  <c r="M5760" i="13"/>
  <c r="M5761" i="13"/>
  <c r="M5762" i="13"/>
  <c r="M5763" i="13"/>
  <c r="M5764" i="13"/>
  <c r="M5765" i="13"/>
  <c r="M5766" i="13"/>
  <c r="M5767" i="13"/>
  <c r="M5768" i="13"/>
  <c r="M5769" i="13"/>
  <c r="M5770" i="13"/>
  <c r="M5771" i="13"/>
  <c r="M5772" i="13"/>
  <c r="M5773" i="13"/>
  <c r="M5774" i="13"/>
  <c r="M5775" i="13"/>
  <c r="M5776" i="13"/>
  <c r="M5777" i="13"/>
  <c r="M5778" i="13"/>
  <c r="M5779" i="13"/>
  <c r="M5780" i="13"/>
  <c r="M5781" i="13"/>
  <c r="M5782" i="13"/>
  <c r="M5783" i="13"/>
  <c r="M5784" i="13"/>
  <c r="M5785" i="13"/>
  <c r="M5786" i="13"/>
  <c r="M5787" i="13"/>
  <c r="M5788" i="13"/>
  <c r="M5789" i="13"/>
  <c r="M5790" i="13"/>
  <c r="M5791" i="13"/>
  <c r="M5792" i="13"/>
  <c r="M5793" i="13"/>
  <c r="M5794" i="13"/>
  <c r="M5795" i="13"/>
  <c r="M5796" i="13"/>
  <c r="M5797" i="13"/>
  <c r="M5798" i="13"/>
  <c r="M5799" i="13"/>
  <c r="M5800" i="13"/>
  <c r="M5801" i="13"/>
  <c r="M5802" i="13"/>
  <c r="M5803" i="13"/>
  <c r="M5804" i="13"/>
  <c r="M5805" i="13"/>
  <c r="M5806" i="13"/>
  <c r="M5807" i="13"/>
  <c r="M5808" i="13"/>
  <c r="M5809" i="13"/>
  <c r="M5810" i="13"/>
  <c r="M5811" i="13"/>
  <c r="M5812" i="13"/>
  <c r="M5813" i="13"/>
  <c r="M5814" i="13"/>
  <c r="M5815" i="13"/>
  <c r="M5816" i="13"/>
  <c r="M5817" i="13"/>
  <c r="M5818" i="13"/>
  <c r="M5819" i="13"/>
  <c r="M5820" i="13"/>
  <c r="M5821" i="13"/>
  <c r="M5822" i="13"/>
  <c r="M5823" i="13"/>
  <c r="M5824" i="13"/>
  <c r="M5825" i="13"/>
  <c r="M5826" i="13"/>
  <c r="M5827" i="13"/>
  <c r="M5828" i="13"/>
  <c r="M5829" i="13"/>
  <c r="M5830" i="13"/>
  <c r="M5831" i="13"/>
  <c r="M5832" i="13"/>
  <c r="M5833" i="13"/>
  <c r="M5834" i="13"/>
  <c r="M5835" i="13"/>
  <c r="M5836" i="13"/>
  <c r="M5837" i="13"/>
  <c r="M5838" i="13"/>
  <c r="M5839" i="13"/>
  <c r="M5840" i="13"/>
  <c r="M5841" i="13"/>
  <c r="M5842" i="13"/>
  <c r="M5843" i="13"/>
  <c r="M5844" i="13"/>
  <c r="M5845" i="13"/>
  <c r="M5846" i="13"/>
  <c r="M5847" i="13"/>
  <c r="M5848" i="13"/>
  <c r="M5849" i="13"/>
  <c r="M5850" i="13"/>
  <c r="M5851" i="13"/>
  <c r="M5852" i="13"/>
  <c r="M5853" i="13"/>
  <c r="M5854" i="13"/>
  <c r="M5855" i="13"/>
  <c r="M5856" i="13"/>
  <c r="M5857" i="13"/>
  <c r="M5858" i="13"/>
  <c r="M5859" i="13"/>
  <c r="M5860" i="13"/>
  <c r="M5861" i="13"/>
  <c r="M5862" i="13"/>
  <c r="M5863" i="13"/>
  <c r="M5864" i="13"/>
  <c r="M5865" i="13"/>
  <c r="M5866" i="13"/>
  <c r="M5867" i="13"/>
  <c r="M5868" i="13"/>
  <c r="M5869" i="13"/>
  <c r="M5870" i="13"/>
  <c r="M5871" i="13"/>
  <c r="M5872" i="13"/>
  <c r="M5873" i="13"/>
  <c r="M5874" i="13"/>
  <c r="M5875" i="13"/>
  <c r="M5876" i="13"/>
  <c r="M5877" i="13"/>
  <c r="M5878" i="13"/>
  <c r="M5879" i="13"/>
  <c r="M5880" i="13"/>
  <c r="M5881" i="13"/>
  <c r="M5882" i="13"/>
  <c r="M5883" i="13"/>
  <c r="M5884" i="13"/>
  <c r="M5885" i="13"/>
  <c r="M5886" i="13"/>
  <c r="M5887" i="13"/>
  <c r="M5888" i="13"/>
  <c r="M5889" i="13"/>
  <c r="M5890" i="13"/>
  <c r="M5891" i="13"/>
  <c r="M5892" i="13"/>
  <c r="M5893" i="13"/>
  <c r="M5894" i="13"/>
  <c r="M5895" i="13"/>
  <c r="M5896" i="13"/>
  <c r="M5897" i="13"/>
  <c r="M5898" i="13"/>
  <c r="M5899" i="13"/>
  <c r="M5900" i="13"/>
  <c r="M5901" i="13"/>
  <c r="M5902" i="13"/>
  <c r="M5903" i="13"/>
  <c r="M5904" i="13"/>
  <c r="M5905" i="13"/>
  <c r="M5906" i="13"/>
  <c r="M5907" i="13"/>
  <c r="M5908" i="13"/>
  <c r="M5909" i="13"/>
  <c r="M5910" i="13"/>
  <c r="M5911" i="13"/>
  <c r="M5912" i="13"/>
  <c r="M5913" i="13"/>
  <c r="M5914" i="13"/>
  <c r="M5915" i="13"/>
  <c r="M5916" i="13"/>
  <c r="M5917" i="13"/>
  <c r="M5918" i="13"/>
  <c r="M5919" i="13"/>
  <c r="M5920" i="13"/>
  <c r="M5921" i="13"/>
  <c r="M5922" i="13"/>
  <c r="M5923" i="13"/>
  <c r="M5924" i="13"/>
  <c r="M5925" i="13"/>
  <c r="M5926" i="13"/>
  <c r="M5927" i="13"/>
  <c r="M5928" i="13"/>
  <c r="M5929" i="13"/>
  <c r="M5930" i="13"/>
  <c r="M5931" i="13"/>
  <c r="M5932" i="13"/>
  <c r="M5933" i="13"/>
  <c r="M5934" i="13"/>
  <c r="M5935" i="13"/>
  <c r="M5936" i="13"/>
  <c r="M5937" i="13"/>
  <c r="M5938" i="13"/>
  <c r="M5939" i="13"/>
  <c r="M5940" i="13"/>
  <c r="M5941" i="13"/>
  <c r="M5942" i="13"/>
  <c r="M5943" i="13"/>
  <c r="M5944" i="13"/>
  <c r="M5945" i="13"/>
  <c r="M5946" i="13"/>
  <c r="M5947" i="13"/>
  <c r="M5948" i="13"/>
  <c r="M5949" i="13"/>
  <c r="M5950" i="13"/>
  <c r="M5951" i="13"/>
  <c r="M5952" i="13"/>
  <c r="M5953" i="13"/>
  <c r="M5954" i="13"/>
  <c r="M5955" i="13"/>
  <c r="M5956" i="13"/>
  <c r="M5957" i="13"/>
  <c r="M5958" i="13"/>
  <c r="M5959" i="13"/>
  <c r="M5960" i="13"/>
  <c r="M5961" i="13"/>
  <c r="M5962" i="13"/>
  <c r="M5963" i="13"/>
  <c r="M5964" i="13"/>
  <c r="M5965" i="13"/>
  <c r="M5966" i="13"/>
  <c r="M5967" i="13"/>
  <c r="M5968" i="13"/>
  <c r="M5969" i="13"/>
  <c r="M5970" i="13"/>
  <c r="M5971" i="13"/>
  <c r="M5972" i="13"/>
  <c r="M5973" i="13"/>
  <c r="M5974" i="13"/>
  <c r="M5975" i="13"/>
  <c r="M5976" i="13"/>
  <c r="M5977" i="13"/>
  <c r="M5978" i="13"/>
  <c r="M5979" i="13"/>
  <c r="M5980" i="13"/>
  <c r="M5981" i="13"/>
  <c r="M5982" i="13"/>
  <c r="M5983" i="13"/>
  <c r="M5984" i="13"/>
  <c r="M5985" i="13"/>
  <c r="M5986" i="13"/>
  <c r="M5987" i="13"/>
  <c r="M5988" i="13"/>
  <c r="M5989" i="13"/>
  <c r="M5990" i="13"/>
  <c r="M5991" i="13"/>
  <c r="M5992" i="13"/>
  <c r="M5993" i="13"/>
  <c r="M5994" i="13"/>
  <c r="M5995" i="13"/>
  <c r="M5996" i="13"/>
  <c r="M5997" i="13"/>
  <c r="M5998" i="13"/>
  <c r="M5999" i="13"/>
  <c r="M6000" i="13"/>
  <c r="M6001" i="13"/>
  <c r="M6002" i="13"/>
  <c r="M6003" i="13"/>
  <c r="M6004" i="13"/>
  <c r="M6005" i="13"/>
  <c r="M6006" i="13"/>
  <c r="M6007" i="13"/>
  <c r="M6008" i="13"/>
  <c r="M6009" i="13"/>
  <c r="M6010" i="13"/>
  <c r="M6011" i="13"/>
  <c r="M6012" i="13"/>
  <c r="M6013" i="13"/>
  <c r="M6014" i="13"/>
  <c r="M6015" i="13"/>
  <c r="M6016" i="13"/>
  <c r="M6017" i="13"/>
  <c r="M6018" i="13"/>
  <c r="M6019" i="13"/>
  <c r="M6020" i="13"/>
  <c r="M6021" i="13"/>
  <c r="M6022" i="13"/>
  <c r="M6023" i="13"/>
  <c r="M6024" i="13"/>
  <c r="M6025" i="13"/>
  <c r="M6026" i="13"/>
  <c r="M6027" i="13"/>
  <c r="M6028" i="13"/>
  <c r="M6029" i="13"/>
  <c r="M6030" i="13"/>
  <c r="M6031" i="13"/>
  <c r="M6032" i="13"/>
  <c r="M6033" i="13"/>
  <c r="M6034" i="13"/>
  <c r="M6035" i="13"/>
  <c r="M6036" i="13"/>
  <c r="M6037" i="13"/>
  <c r="M6038" i="13"/>
  <c r="M6039" i="13"/>
  <c r="M6040" i="13"/>
  <c r="M6041" i="13"/>
  <c r="M6042" i="13"/>
  <c r="M6043" i="13"/>
  <c r="M6044" i="13"/>
  <c r="M6045" i="13"/>
  <c r="M6046" i="13"/>
  <c r="M6047" i="13"/>
  <c r="M6048" i="13"/>
  <c r="M6049" i="13"/>
  <c r="M6050" i="13"/>
  <c r="M6051" i="13"/>
  <c r="M6052" i="13"/>
  <c r="M6053" i="13"/>
  <c r="M6054" i="13"/>
  <c r="M6055" i="13"/>
  <c r="M6056" i="13"/>
  <c r="M6057" i="13"/>
  <c r="M6058" i="13"/>
  <c r="M6059" i="13"/>
  <c r="M6060" i="13"/>
  <c r="M6061" i="13"/>
  <c r="M6062" i="13"/>
  <c r="M6063" i="13"/>
  <c r="M6064" i="13"/>
  <c r="M6065" i="13"/>
  <c r="M6066" i="13"/>
  <c r="M6067" i="13"/>
  <c r="M6068" i="13"/>
  <c r="M6069" i="13"/>
  <c r="M6070" i="13"/>
  <c r="M6071" i="13"/>
  <c r="M6072" i="13"/>
  <c r="M6073" i="13"/>
  <c r="M6074" i="13"/>
  <c r="M6075" i="13"/>
  <c r="M6076" i="13"/>
  <c r="M6077" i="13"/>
  <c r="M6078" i="13"/>
  <c r="M6079" i="13"/>
  <c r="M6080" i="13"/>
  <c r="M6081" i="13"/>
  <c r="M6082" i="13"/>
  <c r="M6083" i="13"/>
  <c r="M6084" i="13"/>
  <c r="M6085" i="13"/>
  <c r="M6086" i="13"/>
  <c r="M6087" i="13"/>
  <c r="M6088" i="13"/>
  <c r="M6089" i="13"/>
  <c r="M6090" i="13"/>
  <c r="M6091" i="13"/>
  <c r="M6092" i="13"/>
  <c r="M6093" i="13"/>
  <c r="M6094" i="13"/>
  <c r="M6095" i="13"/>
  <c r="M6096" i="13"/>
  <c r="M6097" i="13"/>
  <c r="M6098" i="13"/>
  <c r="M6099" i="13"/>
  <c r="M6100" i="13"/>
  <c r="M6101" i="13"/>
  <c r="M6102" i="13"/>
  <c r="M6103" i="13"/>
  <c r="M6104" i="13"/>
  <c r="M6105" i="13"/>
  <c r="M6106" i="13"/>
  <c r="M6107" i="13"/>
  <c r="M6108" i="13"/>
  <c r="M6109" i="13"/>
  <c r="M6110" i="13"/>
  <c r="M6111" i="13"/>
  <c r="M6112" i="13"/>
  <c r="M6113" i="13"/>
  <c r="M6114" i="13"/>
  <c r="M6115" i="13"/>
  <c r="M6116" i="13"/>
  <c r="M6117" i="13"/>
  <c r="M6118" i="13"/>
  <c r="M6119" i="13"/>
  <c r="M6120" i="13"/>
  <c r="M6121" i="13"/>
  <c r="M6122" i="13"/>
  <c r="M6123" i="13"/>
  <c r="M6124" i="13"/>
  <c r="M6125" i="13"/>
  <c r="M6126" i="13"/>
  <c r="M6127" i="13"/>
  <c r="M6128" i="13"/>
  <c r="M6129" i="13"/>
  <c r="M6130" i="13"/>
  <c r="M6131" i="13"/>
  <c r="M6132" i="13"/>
  <c r="M6133" i="13"/>
  <c r="M6134" i="13"/>
  <c r="M6135" i="13"/>
  <c r="M6136" i="13"/>
  <c r="M6137" i="13"/>
  <c r="M6138" i="13"/>
  <c r="M6139" i="13"/>
  <c r="M6140" i="13"/>
  <c r="M6141" i="13"/>
  <c r="M6142" i="13"/>
  <c r="M6143" i="13"/>
  <c r="M6144" i="13"/>
  <c r="M6145" i="13"/>
  <c r="M6146" i="13"/>
  <c r="M6147" i="13"/>
  <c r="M6148" i="13"/>
  <c r="M6149" i="13"/>
  <c r="M6150" i="13"/>
  <c r="M6151" i="13"/>
  <c r="M6152" i="13"/>
  <c r="M6153" i="13"/>
  <c r="M6154" i="13"/>
  <c r="M6155" i="13"/>
  <c r="M6156" i="13"/>
  <c r="M6157" i="13"/>
  <c r="M6158" i="13"/>
  <c r="M6159" i="13"/>
  <c r="M6160" i="13"/>
  <c r="M6161" i="13"/>
  <c r="M6162" i="13"/>
  <c r="M6163" i="13"/>
  <c r="M6164" i="13"/>
  <c r="M6165" i="13"/>
  <c r="M6166" i="13"/>
  <c r="M6167" i="13"/>
  <c r="M6168" i="13"/>
  <c r="M6169" i="13"/>
  <c r="M6170" i="13"/>
  <c r="M6171" i="13"/>
  <c r="M6172" i="13"/>
  <c r="M6173" i="13"/>
  <c r="M6174" i="13"/>
  <c r="M6175" i="13"/>
  <c r="M6176" i="13"/>
  <c r="M6177" i="13"/>
  <c r="M6178" i="13"/>
  <c r="M6179" i="13"/>
  <c r="M6180" i="13"/>
  <c r="M6181" i="13"/>
  <c r="M6182" i="13"/>
  <c r="M6183" i="13"/>
  <c r="M6184" i="13"/>
  <c r="M6185" i="13"/>
  <c r="M6186" i="13"/>
  <c r="M6187" i="13"/>
  <c r="M6188" i="13"/>
  <c r="M6189" i="13"/>
  <c r="M6190" i="13"/>
  <c r="M6191" i="13"/>
  <c r="M6192" i="13"/>
  <c r="M6193" i="13"/>
  <c r="M6194" i="13"/>
  <c r="M6195" i="13"/>
  <c r="M6196" i="13"/>
  <c r="M6197" i="13"/>
  <c r="M6198" i="13"/>
  <c r="M6199" i="13"/>
  <c r="M6200" i="13"/>
  <c r="M6201" i="13"/>
  <c r="M6202" i="13"/>
  <c r="M6203" i="13"/>
  <c r="M6204" i="13"/>
  <c r="M6205" i="13"/>
  <c r="M6206" i="13"/>
  <c r="M6207" i="13"/>
  <c r="M6208" i="13"/>
  <c r="M6209" i="13"/>
  <c r="M6210" i="13"/>
  <c r="M6211" i="13"/>
  <c r="M6212" i="13"/>
  <c r="M6213" i="13"/>
  <c r="M6214" i="13"/>
  <c r="M6215" i="13"/>
  <c r="M6216" i="13"/>
  <c r="M6217" i="13"/>
  <c r="M6218" i="13"/>
  <c r="M6219" i="13"/>
  <c r="M6220" i="13"/>
  <c r="M6221" i="13"/>
  <c r="M6222" i="13"/>
  <c r="M6223" i="13"/>
  <c r="M6224" i="13"/>
  <c r="M6225" i="13"/>
  <c r="M6226" i="13"/>
  <c r="M6227" i="13"/>
  <c r="M6228" i="13"/>
  <c r="M6229" i="13"/>
  <c r="M6230" i="13"/>
  <c r="M6231" i="13"/>
  <c r="M6232" i="13"/>
  <c r="M6233" i="13"/>
  <c r="M6234" i="13"/>
  <c r="M6235" i="13"/>
  <c r="M6236" i="13"/>
  <c r="M6237" i="13"/>
  <c r="M6238" i="13"/>
  <c r="M6239" i="13"/>
  <c r="M6240" i="13"/>
  <c r="M6241" i="13"/>
  <c r="M6242" i="13"/>
  <c r="M6243" i="13"/>
  <c r="M6244" i="13"/>
  <c r="M6245" i="13"/>
  <c r="M6246" i="13"/>
  <c r="M6247" i="13"/>
  <c r="M6248" i="13"/>
  <c r="M6249" i="13"/>
  <c r="M6250" i="13"/>
  <c r="M6251" i="13"/>
  <c r="M6252" i="13"/>
  <c r="M6253" i="13"/>
  <c r="M6254" i="13"/>
  <c r="M6255" i="13"/>
  <c r="M6256" i="13"/>
  <c r="M6257" i="13"/>
  <c r="M6258" i="13"/>
  <c r="M6259" i="13"/>
  <c r="M6260" i="13"/>
  <c r="M6261" i="13"/>
  <c r="M6262" i="13"/>
  <c r="M6263" i="13"/>
  <c r="M6264" i="13"/>
  <c r="M6265" i="13"/>
  <c r="M6266" i="13"/>
  <c r="M6267" i="13"/>
  <c r="M6268" i="13"/>
  <c r="M6269" i="13"/>
  <c r="M6270" i="13"/>
  <c r="M6271" i="13"/>
  <c r="M6272" i="13"/>
  <c r="M6273" i="13"/>
  <c r="M6274" i="13"/>
  <c r="M6275" i="13"/>
  <c r="M6276" i="13"/>
  <c r="M6277" i="13"/>
  <c r="M6278" i="13"/>
  <c r="M6279" i="13"/>
  <c r="M6280" i="13"/>
  <c r="M6281" i="13"/>
  <c r="M6282" i="13"/>
  <c r="M6283" i="13"/>
  <c r="M6284" i="13"/>
  <c r="M6285" i="13"/>
  <c r="M6286" i="13"/>
  <c r="M6287" i="13"/>
  <c r="M6288" i="13"/>
  <c r="M6289" i="13"/>
  <c r="M6290" i="13"/>
  <c r="M6291" i="13"/>
  <c r="M6292" i="13"/>
  <c r="M6293" i="13"/>
  <c r="M6294" i="13"/>
  <c r="M6295" i="13"/>
  <c r="M6296" i="13"/>
  <c r="M6297" i="13"/>
  <c r="M6298" i="13"/>
  <c r="M6299" i="13"/>
  <c r="M6300" i="13"/>
  <c r="M6301" i="13"/>
  <c r="M6302" i="13"/>
  <c r="M6303" i="13"/>
  <c r="M6304" i="13"/>
  <c r="M6305" i="13"/>
  <c r="M6306" i="13"/>
  <c r="M6307" i="13"/>
  <c r="M6308" i="13"/>
  <c r="M6309" i="13"/>
  <c r="M6310" i="13"/>
  <c r="M6311" i="13"/>
  <c r="M6312" i="13"/>
  <c r="M6313" i="13"/>
  <c r="M6314" i="13"/>
  <c r="M6315" i="13"/>
  <c r="M6316" i="13"/>
  <c r="M6317" i="13"/>
  <c r="M6318" i="13"/>
  <c r="M6319" i="13"/>
  <c r="M6320" i="13"/>
  <c r="M6321" i="13"/>
  <c r="M6322" i="13"/>
  <c r="M6323" i="13"/>
  <c r="M6324" i="13"/>
  <c r="M6325" i="13"/>
  <c r="M6326" i="13"/>
  <c r="M6327" i="13"/>
  <c r="M6328" i="13"/>
  <c r="M6329" i="13"/>
  <c r="M6330" i="13"/>
  <c r="M6331" i="13"/>
  <c r="M6332" i="13"/>
  <c r="M6333" i="13"/>
  <c r="M6334" i="13"/>
  <c r="M6335" i="13"/>
  <c r="M6336" i="13"/>
  <c r="M6337" i="13"/>
  <c r="M6338" i="13"/>
  <c r="M6339" i="13"/>
  <c r="M6340" i="13"/>
  <c r="M6341" i="13"/>
  <c r="M6342" i="13"/>
  <c r="M6343" i="13"/>
  <c r="M6344" i="13"/>
  <c r="M6345" i="13"/>
  <c r="M6346" i="13"/>
  <c r="M6347" i="13"/>
  <c r="M6348" i="13"/>
  <c r="M6349" i="13"/>
  <c r="M6350" i="13"/>
  <c r="M6351" i="13"/>
  <c r="M6352" i="13"/>
  <c r="M6353" i="13"/>
  <c r="M6354" i="13"/>
  <c r="M6355" i="13"/>
  <c r="M6356" i="13"/>
  <c r="M6357" i="13"/>
  <c r="M6358" i="13"/>
  <c r="M6359" i="13"/>
  <c r="M6360" i="13"/>
  <c r="M6361" i="13"/>
  <c r="M6362" i="13"/>
  <c r="M6363" i="13"/>
  <c r="M6364" i="13"/>
  <c r="M6365" i="13"/>
  <c r="M6366" i="13"/>
  <c r="M6367" i="13"/>
  <c r="M6368" i="13"/>
  <c r="M6369" i="13"/>
  <c r="M6370" i="13"/>
  <c r="M6371" i="13"/>
  <c r="M6372" i="13"/>
  <c r="M6373" i="13"/>
  <c r="M6374" i="13"/>
  <c r="M6375" i="13"/>
  <c r="M6376" i="13"/>
  <c r="M6377" i="13"/>
  <c r="M6378" i="13"/>
  <c r="M6379" i="13"/>
  <c r="M6380" i="13"/>
  <c r="M6381" i="13"/>
  <c r="M6382" i="13"/>
  <c r="M6383" i="13"/>
  <c r="M6384" i="13"/>
  <c r="M6385" i="13"/>
  <c r="M6386" i="13"/>
  <c r="M6387" i="13"/>
  <c r="M6388" i="13"/>
  <c r="M6389" i="13"/>
  <c r="M6390" i="13"/>
  <c r="M6391" i="13"/>
  <c r="M6392" i="13"/>
  <c r="M6393" i="13"/>
  <c r="M6394" i="13"/>
  <c r="M6395" i="13"/>
  <c r="M6396" i="13"/>
  <c r="M6397" i="13"/>
  <c r="M6398" i="13"/>
  <c r="M6399" i="13"/>
  <c r="M6400" i="13"/>
  <c r="M6401" i="13"/>
  <c r="M6402" i="13"/>
  <c r="M6403" i="13"/>
  <c r="M6404" i="13"/>
  <c r="M6405" i="13"/>
  <c r="M6406" i="13"/>
  <c r="M6407" i="13"/>
  <c r="M6408" i="13"/>
  <c r="M6409" i="13"/>
  <c r="M6410" i="13"/>
  <c r="M6411" i="13"/>
  <c r="M6412" i="13"/>
  <c r="M6413" i="13"/>
  <c r="M6414" i="13"/>
  <c r="M6415" i="13"/>
  <c r="M6416" i="13"/>
  <c r="M6417" i="13"/>
  <c r="M6418" i="13"/>
  <c r="M6419" i="13"/>
  <c r="M6420" i="13"/>
  <c r="M6421" i="13"/>
  <c r="M6422" i="13"/>
  <c r="M6423" i="13"/>
  <c r="M6424" i="13"/>
  <c r="M6425" i="13"/>
  <c r="M6426" i="13"/>
  <c r="M6427" i="13"/>
  <c r="M6428" i="13"/>
  <c r="M6429" i="13"/>
  <c r="M6430" i="13"/>
  <c r="M6431" i="13"/>
  <c r="M6432" i="13"/>
  <c r="M6433" i="13"/>
  <c r="M6434" i="13"/>
  <c r="M6435" i="13"/>
  <c r="M6436" i="13"/>
  <c r="M6437" i="13"/>
  <c r="M6438" i="13"/>
  <c r="M6439" i="13"/>
  <c r="M6440" i="13"/>
  <c r="M6441" i="13"/>
  <c r="M6442" i="13"/>
  <c r="M6443" i="13"/>
  <c r="M6444" i="13"/>
  <c r="M6445" i="13"/>
  <c r="M6446" i="13"/>
  <c r="M6447" i="13"/>
  <c r="M6448" i="13"/>
  <c r="M6449" i="13"/>
  <c r="M6450" i="13"/>
  <c r="M6451" i="13"/>
  <c r="M6452" i="13"/>
  <c r="M6453" i="13"/>
  <c r="M6454" i="13"/>
  <c r="M6455" i="13"/>
  <c r="M6456" i="13"/>
  <c r="M6457" i="13"/>
  <c r="M6458" i="13"/>
  <c r="M6459" i="13"/>
  <c r="M6460" i="13"/>
  <c r="M6461" i="13"/>
  <c r="M6462" i="13"/>
  <c r="M6463" i="13"/>
  <c r="M6464" i="13"/>
  <c r="M6465" i="13"/>
  <c r="M6466" i="13"/>
  <c r="M6467" i="13"/>
  <c r="M6468" i="13"/>
  <c r="M6469" i="13"/>
  <c r="M6470" i="13"/>
  <c r="M6471" i="13"/>
  <c r="M6472" i="13"/>
  <c r="M6473" i="13"/>
  <c r="M6474" i="13"/>
  <c r="M6475" i="13"/>
  <c r="M6476" i="13"/>
  <c r="M6477" i="13"/>
  <c r="M6478" i="13"/>
  <c r="M6479" i="13"/>
  <c r="M6480" i="13"/>
  <c r="M6481" i="13"/>
  <c r="M6482" i="13"/>
  <c r="M6483" i="13"/>
  <c r="M6484" i="13"/>
  <c r="M6485" i="13"/>
  <c r="M6486" i="13"/>
  <c r="M6487" i="13"/>
  <c r="M6488" i="13"/>
  <c r="M6489" i="13"/>
  <c r="M6490" i="13"/>
  <c r="M6491" i="13"/>
  <c r="M6492" i="13"/>
  <c r="M6493" i="13"/>
  <c r="M6494" i="13"/>
  <c r="M6495" i="13"/>
  <c r="M6496" i="13"/>
  <c r="M6497" i="13"/>
  <c r="M6498" i="13"/>
  <c r="M6499" i="13"/>
  <c r="M6500" i="13"/>
  <c r="M6501" i="13"/>
  <c r="M6502" i="13"/>
  <c r="M6503" i="13"/>
  <c r="M6504" i="13"/>
  <c r="M6505" i="13"/>
  <c r="M6506" i="13"/>
  <c r="M6507" i="13"/>
  <c r="M6508" i="13"/>
  <c r="M6509" i="13"/>
  <c r="M6510" i="13"/>
  <c r="M6511" i="13"/>
  <c r="M6512" i="13"/>
  <c r="M6513" i="13"/>
  <c r="M6514" i="13"/>
  <c r="M6515" i="13"/>
  <c r="M6516" i="13"/>
  <c r="M6517" i="13"/>
  <c r="M6518" i="13"/>
  <c r="M6519" i="13"/>
  <c r="M6520" i="13"/>
  <c r="M6521" i="13"/>
  <c r="M6522" i="13"/>
  <c r="M6523" i="13"/>
  <c r="M6524" i="13"/>
  <c r="M6525" i="13"/>
  <c r="M6526" i="13"/>
  <c r="M6527" i="13"/>
  <c r="M6528" i="13"/>
  <c r="M6529" i="13"/>
  <c r="M6530" i="13"/>
  <c r="M6531" i="13"/>
  <c r="M6532" i="13"/>
  <c r="M6533" i="13"/>
  <c r="M6534" i="13"/>
  <c r="M6535" i="13"/>
  <c r="M6536" i="13"/>
  <c r="M6537" i="13"/>
  <c r="M6538" i="13"/>
  <c r="M6539" i="13"/>
  <c r="M6540" i="13"/>
  <c r="M6541" i="13"/>
  <c r="M6542" i="13"/>
  <c r="M6543" i="13"/>
  <c r="M6544" i="13"/>
  <c r="M6545" i="13"/>
  <c r="M6546" i="13"/>
  <c r="M6547" i="13"/>
  <c r="M6548" i="13"/>
  <c r="M6549" i="13"/>
  <c r="M6550" i="13"/>
  <c r="M6551" i="13"/>
  <c r="M6552" i="13"/>
  <c r="M6553" i="13"/>
  <c r="M6554" i="13"/>
  <c r="M6555" i="13"/>
  <c r="M6556" i="13"/>
  <c r="M6557" i="13"/>
  <c r="M6558" i="13"/>
  <c r="M6559" i="13"/>
  <c r="M6560" i="13"/>
  <c r="M6561" i="13"/>
  <c r="M6562" i="13"/>
  <c r="M6563" i="13"/>
  <c r="M6564" i="13"/>
  <c r="M6565" i="13"/>
  <c r="M6566" i="13"/>
  <c r="M6567" i="13"/>
  <c r="M6568" i="13"/>
  <c r="M6569" i="13"/>
  <c r="M6570" i="13"/>
  <c r="M6571" i="13"/>
  <c r="M6572" i="13"/>
  <c r="M6573" i="13"/>
  <c r="M6574" i="13"/>
  <c r="M6575" i="13"/>
  <c r="M6576" i="13"/>
  <c r="M6577" i="13"/>
  <c r="M6578" i="13"/>
  <c r="M6579" i="13"/>
  <c r="M6580" i="13"/>
  <c r="M6581" i="13"/>
  <c r="M6582" i="13"/>
  <c r="M6583" i="13"/>
  <c r="M6584" i="13"/>
  <c r="M6585" i="13"/>
  <c r="M6586" i="13"/>
  <c r="M6587" i="13"/>
  <c r="M6588" i="13"/>
  <c r="M6589" i="13"/>
  <c r="M6590" i="13"/>
  <c r="M6591" i="13"/>
  <c r="M6592" i="13"/>
  <c r="M6593" i="13"/>
  <c r="M6594" i="13"/>
  <c r="M6595" i="13"/>
  <c r="M6596" i="13"/>
  <c r="M6597" i="13"/>
  <c r="M6598" i="13"/>
  <c r="M6599" i="13"/>
  <c r="M6600" i="13"/>
  <c r="M6601" i="13"/>
  <c r="M6602" i="13"/>
  <c r="M6603" i="13"/>
  <c r="M6604" i="13"/>
  <c r="M6605" i="13"/>
  <c r="M6606" i="13"/>
  <c r="M6607" i="13"/>
  <c r="M6608" i="13"/>
  <c r="M6609" i="13"/>
  <c r="M6610" i="13"/>
  <c r="M6611" i="13"/>
  <c r="M6612" i="13"/>
  <c r="M6613" i="13"/>
  <c r="M6614" i="13"/>
  <c r="M6615" i="13"/>
  <c r="M6616" i="13"/>
  <c r="M6617" i="13"/>
  <c r="M6618" i="13"/>
  <c r="M6619" i="13"/>
  <c r="M6620" i="13"/>
  <c r="M6621" i="13"/>
  <c r="M6622" i="13"/>
  <c r="M6623" i="13"/>
  <c r="M6624" i="13"/>
  <c r="M6625" i="13"/>
  <c r="M6626" i="13"/>
  <c r="M6627" i="13"/>
  <c r="M6628" i="13"/>
  <c r="M6629" i="13"/>
  <c r="M6630" i="13"/>
  <c r="M6631" i="13"/>
  <c r="M6632" i="13"/>
  <c r="M6633" i="13"/>
  <c r="M6634" i="13"/>
  <c r="M6635" i="13"/>
  <c r="M6636" i="13"/>
  <c r="M6637" i="13"/>
  <c r="M6638" i="13"/>
  <c r="M6639" i="13"/>
  <c r="M6640" i="13"/>
  <c r="M6641" i="13"/>
  <c r="M6642" i="13"/>
  <c r="M6643" i="13"/>
  <c r="M6644" i="13"/>
  <c r="M6645" i="13"/>
  <c r="M6646" i="13"/>
  <c r="M6647" i="13"/>
  <c r="M6648" i="13"/>
  <c r="M6649" i="13"/>
  <c r="M6650" i="13"/>
  <c r="M6651" i="13"/>
  <c r="M6652" i="13"/>
  <c r="M6653" i="13"/>
  <c r="M6654" i="13"/>
  <c r="M6655" i="13"/>
  <c r="M6656" i="13"/>
  <c r="M6657" i="13"/>
  <c r="M6658" i="13"/>
  <c r="M6659" i="13"/>
  <c r="M6660" i="13"/>
  <c r="M6661" i="13"/>
  <c r="M6662" i="13"/>
  <c r="M6663" i="13"/>
  <c r="M6664" i="13"/>
  <c r="M6665" i="13"/>
  <c r="M6666" i="13"/>
  <c r="M6667" i="13"/>
  <c r="M6668" i="13"/>
  <c r="M6669" i="13"/>
  <c r="M6670" i="13"/>
  <c r="M6671" i="13"/>
  <c r="M6672" i="13"/>
  <c r="M6673" i="13"/>
  <c r="M6674" i="13"/>
  <c r="M6675" i="13"/>
  <c r="M6676" i="13"/>
  <c r="M6677" i="13"/>
  <c r="M6678" i="13"/>
  <c r="M6679" i="13"/>
  <c r="M6680" i="13"/>
  <c r="M6681" i="13"/>
  <c r="M6682" i="13"/>
  <c r="M6683" i="13"/>
  <c r="M6684" i="13"/>
  <c r="M6685" i="13"/>
  <c r="M6686" i="13"/>
  <c r="M6687" i="13"/>
  <c r="M6688" i="13"/>
  <c r="M6689" i="13"/>
  <c r="M6690" i="13"/>
  <c r="M6691" i="13"/>
  <c r="M6692" i="13"/>
  <c r="M6693" i="13"/>
  <c r="M6694" i="13"/>
  <c r="M6695" i="13"/>
  <c r="M6696" i="13"/>
  <c r="M6697" i="13"/>
  <c r="M6698" i="13"/>
  <c r="M6699" i="13"/>
  <c r="M6700" i="13"/>
  <c r="M6701" i="13"/>
  <c r="M6702" i="13"/>
  <c r="M6703" i="13"/>
  <c r="M6704" i="13"/>
  <c r="M6705" i="13"/>
  <c r="M6706" i="13"/>
  <c r="M6707" i="13"/>
  <c r="M6708" i="13"/>
  <c r="M6709" i="13"/>
  <c r="M6710" i="13"/>
  <c r="M6711" i="13"/>
  <c r="M6712" i="13"/>
  <c r="M6713" i="13"/>
  <c r="M6714" i="13"/>
  <c r="M6715" i="13"/>
  <c r="M6716" i="13"/>
  <c r="M6717" i="13"/>
  <c r="M6718" i="13"/>
  <c r="M6719" i="13"/>
  <c r="M6720" i="13"/>
  <c r="M6721" i="13"/>
  <c r="M6722" i="13"/>
  <c r="M6723" i="13"/>
  <c r="M6724" i="13"/>
  <c r="M6725" i="13"/>
  <c r="M6726" i="13"/>
  <c r="M6727" i="13"/>
  <c r="M6728" i="13"/>
  <c r="M6729" i="13"/>
  <c r="M6730" i="13"/>
  <c r="M6731" i="13"/>
  <c r="M6732" i="13"/>
  <c r="M6733" i="13"/>
  <c r="M6734" i="13"/>
  <c r="M6735" i="13"/>
  <c r="M6736" i="13"/>
  <c r="M6737" i="13"/>
  <c r="M6738" i="13"/>
  <c r="M6739" i="13"/>
  <c r="M6740" i="13"/>
  <c r="M6741" i="13"/>
  <c r="M6742" i="13"/>
  <c r="M6743" i="13"/>
  <c r="M6744" i="13"/>
  <c r="M6745" i="13"/>
  <c r="M6746" i="13"/>
  <c r="M6747" i="13"/>
  <c r="M6748" i="13"/>
  <c r="M6749" i="13"/>
  <c r="M6750" i="13"/>
  <c r="M6751" i="13"/>
  <c r="M6752" i="13"/>
  <c r="M6753" i="13"/>
  <c r="M6754" i="13"/>
  <c r="M6755" i="13"/>
  <c r="M6756" i="13"/>
  <c r="M6757" i="13"/>
  <c r="M6758" i="13"/>
  <c r="M6759" i="13"/>
  <c r="M6760" i="13"/>
  <c r="M6761" i="13"/>
  <c r="M6762" i="13"/>
  <c r="M6763" i="13"/>
  <c r="M6764" i="13"/>
  <c r="M6765" i="13"/>
  <c r="M6766" i="13"/>
  <c r="M6767" i="13"/>
  <c r="M6768" i="13"/>
  <c r="M6769" i="13"/>
  <c r="M6770" i="13"/>
  <c r="M6771" i="13"/>
  <c r="M6772" i="13"/>
  <c r="M6773" i="13"/>
  <c r="M6774" i="13"/>
  <c r="M6775" i="13"/>
  <c r="M6776" i="13"/>
  <c r="M6777" i="13"/>
  <c r="M6778" i="13"/>
  <c r="M6779" i="13"/>
  <c r="M6780" i="13"/>
  <c r="M6781" i="13"/>
  <c r="M6782" i="13"/>
  <c r="M6783" i="13"/>
  <c r="M6784" i="13"/>
  <c r="M6785" i="13"/>
  <c r="M6786" i="13"/>
  <c r="M6787" i="13"/>
  <c r="M6788" i="13"/>
  <c r="M6789" i="13"/>
  <c r="M6790" i="13"/>
  <c r="M6791" i="13"/>
  <c r="M6792" i="13"/>
  <c r="M6793" i="13"/>
  <c r="M6794" i="13"/>
  <c r="M6795" i="13"/>
  <c r="M6796" i="13"/>
  <c r="M6797" i="13"/>
  <c r="M6798" i="13"/>
  <c r="M6799" i="13"/>
  <c r="M6800" i="13"/>
  <c r="M6801" i="13"/>
  <c r="M6802" i="13"/>
  <c r="M6803" i="13"/>
  <c r="M6804" i="13"/>
  <c r="M6805" i="13"/>
  <c r="M6806" i="13"/>
  <c r="M6807" i="13"/>
  <c r="M6808" i="13"/>
  <c r="M6809" i="13"/>
  <c r="M6810" i="13"/>
  <c r="M6811" i="13"/>
  <c r="M6812" i="13"/>
  <c r="M6813" i="13"/>
  <c r="M6814" i="13"/>
  <c r="M6815" i="13"/>
  <c r="M6816" i="13"/>
  <c r="M6817" i="13"/>
  <c r="M6818" i="13"/>
  <c r="M6819" i="13"/>
  <c r="M6820" i="13"/>
  <c r="M6821" i="13"/>
  <c r="M6822" i="13"/>
  <c r="M6823" i="13"/>
  <c r="M6824" i="13"/>
  <c r="M6825" i="13"/>
  <c r="M6826" i="13"/>
  <c r="M6827" i="13"/>
  <c r="M6828" i="13"/>
  <c r="M6829" i="13"/>
  <c r="M6830" i="13"/>
  <c r="M6831" i="13"/>
  <c r="M6832" i="13"/>
  <c r="M6833" i="13"/>
  <c r="M6834" i="13"/>
  <c r="M6835" i="13"/>
  <c r="M6836" i="13"/>
  <c r="M6837" i="13"/>
  <c r="M6838" i="13"/>
  <c r="M6839" i="13"/>
  <c r="M6840" i="13"/>
  <c r="M6841" i="13"/>
  <c r="M6842" i="13"/>
  <c r="M6843" i="13"/>
  <c r="M6844" i="13"/>
  <c r="M6845" i="13"/>
  <c r="M6846" i="13"/>
  <c r="M6847" i="13"/>
  <c r="M6848" i="13"/>
  <c r="M6849" i="13"/>
  <c r="M6850" i="13"/>
  <c r="M6851" i="13"/>
  <c r="M6852" i="13"/>
  <c r="M6853" i="13"/>
  <c r="M6854" i="13"/>
  <c r="M6855" i="13"/>
  <c r="M6856" i="13"/>
  <c r="M6857" i="13"/>
  <c r="M6858" i="13"/>
  <c r="M6859" i="13"/>
  <c r="M6860" i="13"/>
  <c r="M6861" i="13"/>
  <c r="M6862" i="13"/>
  <c r="M6863" i="13"/>
  <c r="M6864" i="13"/>
  <c r="M6865" i="13"/>
  <c r="M6866" i="13"/>
  <c r="M6867" i="13"/>
  <c r="M6868" i="13"/>
  <c r="M6869" i="13"/>
  <c r="M6870" i="13"/>
  <c r="M6871" i="13"/>
  <c r="M6872" i="13"/>
  <c r="M6873" i="13"/>
  <c r="M6874" i="13"/>
  <c r="M6875" i="13"/>
  <c r="M6876" i="13"/>
  <c r="M6877" i="13"/>
  <c r="M6878" i="13"/>
  <c r="M6879" i="13"/>
  <c r="M6880" i="13"/>
  <c r="M6881" i="13"/>
  <c r="M6882" i="13"/>
  <c r="M6883" i="13"/>
  <c r="M6884" i="13"/>
  <c r="M6885" i="13"/>
  <c r="M6886" i="13"/>
  <c r="M6887" i="13"/>
  <c r="M6888" i="13"/>
  <c r="M6889" i="13"/>
  <c r="M6890" i="13"/>
  <c r="M6891" i="13"/>
  <c r="M6892" i="13"/>
  <c r="M6893" i="13"/>
  <c r="M6894" i="13"/>
  <c r="M6895" i="13"/>
  <c r="M6896" i="13"/>
  <c r="M6897" i="13"/>
  <c r="M6898" i="13"/>
  <c r="M6899" i="13"/>
  <c r="M6900" i="13"/>
  <c r="M6901" i="13"/>
  <c r="M6902" i="13"/>
  <c r="M6903" i="13"/>
  <c r="M6904" i="13"/>
  <c r="M6905" i="13"/>
  <c r="M6906" i="13"/>
  <c r="M6907" i="13"/>
  <c r="M6908" i="13"/>
  <c r="M6909" i="13"/>
  <c r="M6910" i="13"/>
  <c r="M6911" i="13"/>
  <c r="M6912" i="13"/>
  <c r="M6913" i="13"/>
  <c r="M6914" i="13"/>
  <c r="M6915" i="13"/>
  <c r="M6916" i="13"/>
  <c r="M6917" i="13"/>
  <c r="M6918" i="13"/>
  <c r="M6919" i="13"/>
  <c r="M6920" i="13"/>
  <c r="M6921" i="13"/>
  <c r="M6922" i="13"/>
  <c r="M6923" i="13"/>
  <c r="M6924" i="13"/>
  <c r="M6925" i="13"/>
  <c r="M6926" i="13"/>
  <c r="M6927" i="13"/>
  <c r="M6928" i="13"/>
  <c r="M6929" i="13"/>
  <c r="M6930" i="13"/>
  <c r="M6931" i="13"/>
  <c r="M6932" i="13"/>
  <c r="M6933" i="13"/>
  <c r="M6934" i="13"/>
  <c r="M6935" i="13"/>
  <c r="M6936" i="13"/>
  <c r="M6937" i="13"/>
  <c r="M6938" i="13"/>
  <c r="M6939" i="13"/>
  <c r="M6940" i="13"/>
  <c r="M6941" i="13"/>
  <c r="M6942" i="13"/>
  <c r="M6943" i="13"/>
  <c r="M6944" i="13"/>
  <c r="M6945" i="13"/>
  <c r="M6946" i="13"/>
  <c r="M6947" i="13"/>
  <c r="M6948" i="13"/>
  <c r="M6949" i="13"/>
  <c r="M6950" i="13"/>
  <c r="M6951" i="13"/>
  <c r="M6952" i="13"/>
  <c r="M6953" i="13"/>
  <c r="M6954" i="13"/>
  <c r="M6955" i="13"/>
  <c r="M6956" i="13"/>
  <c r="M6957" i="13"/>
  <c r="M6958" i="13"/>
  <c r="M6959" i="13"/>
  <c r="M6960" i="13"/>
  <c r="M6961" i="13"/>
  <c r="M6962" i="13"/>
  <c r="M6963" i="13"/>
  <c r="M6964" i="13"/>
  <c r="M6965" i="13"/>
  <c r="M6966" i="13"/>
  <c r="M6967" i="13"/>
  <c r="M6968" i="13"/>
  <c r="M6969" i="13"/>
  <c r="M6970" i="13"/>
  <c r="M6971" i="13"/>
  <c r="M6972" i="13"/>
  <c r="M6973" i="13"/>
  <c r="M6974" i="13"/>
  <c r="M6975" i="13"/>
  <c r="M6976" i="13"/>
  <c r="M6977" i="13"/>
  <c r="M6978" i="13"/>
  <c r="M6979" i="13"/>
  <c r="M6980" i="13"/>
  <c r="M6981" i="13"/>
  <c r="M6982" i="13"/>
  <c r="M6983" i="13"/>
  <c r="M6984" i="13"/>
  <c r="M6985" i="13"/>
  <c r="M6986" i="13"/>
  <c r="M6987" i="13"/>
  <c r="M6988" i="13"/>
  <c r="M6989" i="13"/>
  <c r="M6990" i="13"/>
  <c r="M6991" i="13"/>
  <c r="M6992" i="13"/>
  <c r="M6993" i="13"/>
  <c r="M6994" i="13"/>
  <c r="M6995" i="13"/>
  <c r="M6996" i="13"/>
  <c r="M6997" i="13"/>
  <c r="M6998" i="13"/>
  <c r="M6999" i="13"/>
  <c r="M7000" i="13"/>
  <c r="M7001" i="13"/>
  <c r="M7002" i="13"/>
  <c r="M7003" i="13"/>
  <c r="M7004" i="13"/>
  <c r="M7005" i="13"/>
  <c r="M7006" i="13"/>
  <c r="M7007" i="13"/>
  <c r="M7008" i="13"/>
  <c r="M7009" i="13"/>
  <c r="M7010" i="13"/>
  <c r="M7011" i="13"/>
  <c r="M7012" i="13"/>
  <c r="M7013" i="13"/>
  <c r="M7014" i="13"/>
  <c r="M7015" i="13"/>
  <c r="M7016" i="13"/>
  <c r="M7017" i="13"/>
  <c r="M7018" i="13"/>
  <c r="M7019" i="13"/>
  <c r="M7020" i="13"/>
  <c r="M7021" i="13"/>
  <c r="M7022" i="13"/>
  <c r="M7023" i="13"/>
  <c r="M7024" i="13"/>
  <c r="M7025" i="13"/>
  <c r="M7026" i="13"/>
  <c r="M7027" i="13"/>
  <c r="M7028" i="13"/>
  <c r="M7029" i="13"/>
  <c r="M7030" i="13"/>
  <c r="M7031" i="13"/>
  <c r="M7032" i="13"/>
  <c r="M7033" i="13"/>
  <c r="M7034" i="13"/>
  <c r="M7035" i="13"/>
  <c r="M7036" i="13"/>
  <c r="M7037" i="13"/>
  <c r="M7038" i="13"/>
  <c r="M7039" i="13"/>
  <c r="M7040" i="13"/>
  <c r="M7041" i="13"/>
  <c r="M7042" i="13"/>
  <c r="M7043" i="13"/>
  <c r="M7044" i="13"/>
  <c r="M7045" i="13"/>
  <c r="M7046" i="13"/>
  <c r="M7047" i="13"/>
  <c r="M7048" i="13"/>
  <c r="M7049" i="13"/>
  <c r="M7050" i="13"/>
  <c r="M7051" i="13"/>
  <c r="M7052" i="13"/>
  <c r="M7053" i="13"/>
  <c r="M7054" i="13"/>
  <c r="M7055" i="13"/>
  <c r="M7056" i="13"/>
  <c r="M7057" i="13"/>
  <c r="M7058" i="13"/>
  <c r="M7059" i="13"/>
  <c r="M7060" i="13"/>
  <c r="M7061" i="13"/>
  <c r="M7062" i="13"/>
  <c r="M7063" i="13"/>
  <c r="M7064" i="13"/>
  <c r="M7065" i="13"/>
  <c r="M7066" i="13"/>
  <c r="M7067" i="13"/>
  <c r="M7068" i="13"/>
  <c r="M7069" i="13"/>
  <c r="M7070" i="13"/>
  <c r="M7071" i="13"/>
  <c r="M7072" i="13"/>
  <c r="M7073" i="13"/>
  <c r="M7074" i="13"/>
  <c r="M7075" i="13"/>
  <c r="M7076" i="13"/>
  <c r="M7077" i="13"/>
  <c r="M7078" i="13"/>
  <c r="M7079" i="13"/>
  <c r="M7080" i="13"/>
  <c r="M7081" i="13"/>
  <c r="M7082" i="13"/>
  <c r="M7083" i="13"/>
  <c r="M7084" i="13"/>
  <c r="M7085" i="13"/>
  <c r="M7086" i="13"/>
  <c r="M7087" i="13"/>
  <c r="M7088" i="13"/>
  <c r="M7089" i="13"/>
  <c r="M7090" i="13"/>
  <c r="M7091" i="13"/>
  <c r="M7092" i="13"/>
  <c r="M7093" i="13"/>
  <c r="M7094" i="13"/>
  <c r="M7095" i="13"/>
  <c r="M7096" i="13"/>
  <c r="M7097" i="13"/>
  <c r="M7098" i="13"/>
  <c r="M7099" i="13"/>
  <c r="M7100" i="13"/>
  <c r="M7101" i="13"/>
  <c r="M7102" i="13"/>
  <c r="M7103" i="13"/>
  <c r="M7104" i="13"/>
  <c r="M7105" i="13"/>
  <c r="M7106" i="13"/>
  <c r="M7107" i="13"/>
  <c r="M7108" i="13"/>
  <c r="M7109" i="13"/>
  <c r="M7110" i="13"/>
  <c r="M7111" i="13"/>
  <c r="M7112" i="13"/>
  <c r="M7113" i="13"/>
  <c r="M7114" i="13"/>
  <c r="M7115" i="13"/>
  <c r="M7116" i="13"/>
  <c r="M7117" i="13"/>
  <c r="M7118" i="13"/>
  <c r="M7119" i="13"/>
  <c r="M7120" i="13"/>
  <c r="M7121" i="13"/>
  <c r="M7122" i="13"/>
  <c r="M7123" i="13"/>
  <c r="M7124" i="13"/>
  <c r="M7125" i="13"/>
  <c r="M7126" i="13"/>
  <c r="M7127" i="13"/>
  <c r="M7128" i="13"/>
  <c r="M7129" i="13"/>
  <c r="M7130" i="13"/>
  <c r="M7131" i="13"/>
  <c r="M7132" i="13"/>
  <c r="M7133" i="13"/>
  <c r="M7134" i="13"/>
  <c r="M7135" i="13"/>
  <c r="M7136" i="13"/>
  <c r="M7137" i="13"/>
  <c r="M7138" i="13"/>
  <c r="M7139" i="13"/>
  <c r="M7140" i="13"/>
  <c r="M7141" i="13"/>
  <c r="M7142" i="13"/>
  <c r="M7143" i="13"/>
  <c r="M7144" i="13"/>
  <c r="M7145" i="13"/>
  <c r="M7146" i="13"/>
  <c r="M7147" i="13"/>
  <c r="M7148" i="13"/>
  <c r="M7149" i="13"/>
  <c r="M7150" i="13"/>
  <c r="M7151" i="13"/>
  <c r="M7152" i="13"/>
  <c r="M7153" i="13"/>
  <c r="M7154" i="13"/>
  <c r="M7155" i="13"/>
  <c r="M7156" i="13"/>
  <c r="M7157" i="13"/>
  <c r="M7158" i="13"/>
  <c r="M7159" i="13"/>
  <c r="M7160" i="13"/>
  <c r="M7161" i="13"/>
  <c r="M7162" i="13"/>
  <c r="M7163" i="13"/>
  <c r="M7164" i="13"/>
  <c r="M7165" i="13"/>
  <c r="M7166" i="13"/>
  <c r="M7167" i="13"/>
  <c r="M7168" i="13"/>
  <c r="M7169" i="13"/>
  <c r="M7170" i="13"/>
  <c r="M7171" i="13"/>
  <c r="M7172" i="13"/>
  <c r="M7173" i="13"/>
  <c r="M7174" i="13"/>
  <c r="M7175" i="13"/>
  <c r="M7176" i="13"/>
  <c r="M7177" i="13"/>
  <c r="M7178" i="13"/>
  <c r="M7179" i="13"/>
  <c r="M7180" i="13"/>
  <c r="M7181" i="13"/>
  <c r="M7182" i="13"/>
  <c r="M7183" i="13"/>
  <c r="M7184" i="13"/>
  <c r="M7185" i="13"/>
  <c r="M7186" i="13"/>
  <c r="M7187" i="13"/>
  <c r="M7188" i="13"/>
  <c r="M7189" i="13"/>
  <c r="M7190" i="13"/>
  <c r="M7191" i="13"/>
  <c r="M7192" i="13"/>
  <c r="M7193" i="13"/>
  <c r="M7194" i="13"/>
  <c r="M7195" i="13"/>
  <c r="M7196" i="13"/>
  <c r="M7197" i="13"/>
  <c r="M7198" i="13"/>
  <c r="M7199" i="13"/>
  <c r="M7200" i="13"/>
  <c r="M7201" i="13"/>
  <c r="M7202" i="13"/>
  <c r="M7203" i="13"/>
  <c r="M7204" i="13"/>
  <c r="M7205" i="13"/>
  <c r="M7206" i="13"/>
  <c r="M7207" i="13"/>
  <c r="M7208" i="13"/>
  <c r="M7209" i="13"/>
  <c r="M7210" i="13"/>
  <c r="M7211" i="13"/>
  <c r="M7212" i="13"/>
  <c r="M7213" i="13"/>
  <c r="M7214" i="13"/>
  <c r="M7215" i="13"/>
  <c r="M7216" i="13"/>
  <c r="M7217" i="13"/>
  <c r="M7218" i="13"/>
  <c r="M7219" i="13"/>
  <c r="M7220" i="13"/>
  <c r="M7221" i="13"/>
  <c r="M7222" i="13"/>
  <c r="M7223" i="13"/>
  <c r="M7224" i="13"/>
  <c r="M7225" i="13"/>
  <c r="M7226" i="13"/>
  <c r="M7227" i="13"/>
  <c r="M7228" i="13"/>
  <c r="M7229" i="13"/>
  <c r="M7230" i="13"/>
  <c r="M7231" i="13"/>
  <c r="M7232" i="13"/>
  <c r="M7233" i="13"/>
  <c r="M7234" i="13"/>
  <c r="M7235" i="13"/>
  <c r="M7236" i="13"/>
  <c r="M7237" i="13"/>
  <c r="M7238" i="13"/>
  <c r="M7239" i="13"/>
  <c r="M7240" i="13"/>
  <c r="M7241" i="13"/>
  <c r="M7242" i="13"/>
  <c r="M7243" i="13"/>
  <c r="M7244" i="13"/>
  <c r="M7245" i="13"/>
  <c r="M7246" i="13"/>
  <c r="M7247" i="13"/>
  <c r="M7248" i="13"/>
  <c r="M7249" i="13"/>
  <c r="M7250" i="13"/>
  <c r="M7251" i="13"/>
  <c r="M7252" i="13"/>
  <c r="M7253" i="13"/>
  <c r="M7254" i="13"/>
  <c r="M7255" i="13"/>
  <c r="M7256" i="13"/>
  <c r="M7257" i="13"/>
  <c r="M7258" i="13"/>
  <c r="M7259" i="13"/>
  <c r="M7260" i="13"/>
  <c r="M7261" i="13"/>
  <c r="M7262" i="13"/>
  <c r="M7263" i="13"/>
  <c r="M7264" i="13"/>
  <c r="M7265" i="13"/>
  <c r="M7266" i="13"/>
  <c r="M7267" i="13"/>
  <c r="M7268" i="13"/>
  <c r="M7269" i="13"/>
  <c r="M7270" i="13"/>
  <c r="M7271" i="13"/>
  <c r="M7272" i="13"/>
  <c r="M7273" i="13"/>
  <c r="M7274" i="13"/>
  <c r="M7275" i="13"/>
  <c r="M7276" i="13"/>
  <c r="M7277" i="13"/>
  <c r="M7278" i="13"/>
  <c r="M7279" i="13"/>
  <c r="M7280" i="13"/>
  <c r="M7281" i="13"/>
  <c r="M7282" i="13"/>
  <c r="M7283" i="13"/>
  <c r="M7284" i="13"/>
  <c r="M7285" i="13"/>
  <c r="M7286" i="13"/>
  <c r="M7287" i="13"/>
  <c r="M7288" i="13"/>
  <c r="M7289" i="13"/>
  <c r="M7290" i="13"/>
  <c r="M7291" i="13"/>
  <c r="M7292" i="13"/>
  <c r="M7293" i="13"/>
  <c r="M7294" i="13"/>
  <c r="M7295" i="13"/>
  <c r="M7296" i="13"/>
  <c r="M7297" i="13"/>
  <c r="M7298" i="13"/>
  <c r="M7299" i="13"/>
  <c r="M7300" i="13"/>
  <c r="M7301" i="13"/>
  <c r="M7302" i="13"/>
  <c r="M7303" i="13"/>
  <c r="M7304" i="13"/>
  <c r="M7305" i="13"/>
  <c r="M7306" i="13"/>
  <c r="M7307" i="13"/>
  <c r="M7308" i="13"/>
  <c r="M7309" i="13"/>
  <c r="M7310" i="13"/>
  <c r="M7311" i="13"/>
  <c r="M7312" i="13"/>
  <c r="M7313" i="13"/>
  <c r="M7314" i="13"/>
  <c r="M7315" i="13"/>
  <c r="M7316" i="13"/>
  <c r="M7317" i="13"/>
  <c r="M7318" i="13"/>
  <c r="M7319" i="13"/>
  <c r="M7320" i="13"/>
  <c r="M7321" i="13"/>
  <c r="M7322" i="13"/>
  <c r="M7323" i="13"/>
  <c r="M7324" i="13"/>
  <c r="M7325" i="13"/>
  <c r="M7326" i="13"/>
  <c r="M7327" i="13"/>
  <c r="M7328" i="13"/>
  <c r="M7329" i="13"/>
  <c r="M7330" i="13"/>
  <c r="M7331" i="13"/>
  <c r="M7332" i="13"/>
  <c r="M7333" i="13"/>
  <c r="M7334" i="13"/>
  <c r="M7335" i="13"/>
  <c r="M7336" i="13"/>
  <c r="M7337" i="13"/>
  <c r="M7338" i="13"/>
  <c r="M7339" i="13"/>
  <c r="M7340" i="13"/>
  <c r="M7341" i="13"/>
  <c r="M7342" i="13"/>
  <c r="M7343" i="13"/>
  <c r="M7344" i="13"/>
  <c r="M7345" i="13"/>
  <c r="M7346" i="13"/>
  <c r="M7347" i="13"/>
  <c r="M7348" i="13"/>
  <c r="M7349" i="13"/>
  <c r="M7350" i="13"/>
  <c r="M7351" i="13"/>
  <c r="M7352" i="13"/>
  <c r="M7353" i="13"/>
  <c r="M7354" i="13"/>
  <c r="M7355" i="13"/>
  <c r="M7356" i="13"/>
  <c r="M7357" i="13"/>
  <c r="M7358" i="13"/>
  <c r="M7359" i="13"/>
  <c r="M7360" i="13"/>
  <c r="M7361" i="13"/>
  <c r="M7362" i="13"/>
  <c r="M7363" i="13"/>
  <c r="M7364" i="13"/>
  <c r="M7365" i="13"/>
  <c r="M7366" i="13"/>
  <c r="M7367" i="13"/>
  <c r="M7368" i="13"/>
  <c r="M7369" i="13"/>
  <c r="M7370" i="13"/>
  <c r="M7371" i="13"/>
  <c r="M7372" i="13"/>
  <c r="M7373" i="13"/>
  <c r="M7374" i="13"/>
  <c r="M7375" i="13"/>
  <c r="M7376" i="13"/>
  <c r="M7377" i="13"/>
  <c r="M7378" i="13"/>
  <c r="M7379" i="13"/>
  <c r="M7380" i="13"/>
  <c r="M7381" i="13"/>
  <c r="M7382" i="13"/>
  <c r="M7383" i="13"/>
  <c r="M7384" i="13"/>
  <c r="M7385" i="13"/>
  <c r="M7386" i="13"/>
  <c r="M7387" i="13"/>
  <c r="M7388" i="13"/>
  <c r="M7389" i="13"/>
  <c r="M7390" i="13"/>
  <c r="M7391" i="13"/>
  <c r="M7392" i="13"/>
  <c r="M7393" i="13"/>
  <c r="M7394" i="13"/>
  <c r="M7395" i="13"/>
  <c r="M7396" i="13"/>
  <c r="M7397" i="13"/>
  <c r="M7398" i="13"/>
  <c r="M7399" i="13"/>
  <c r="M7400" i="13"/>
  <c r="M7401" i="13"/>
  <c r="M7402" i="13"/>
  <c r="M7403" i="13"/>
  <c r="M7404" i="13"/>
  <c r="M7405" i="13"/>
  <c r="M7406" i="13"/>
  <c r="M7407" i="13"/>
  <c r="M7408" i="13"/>
  <c r="M7409" i="13"/>
  <c r="M7410" i="13"/>
  <c r="M7411" i="13"/>
  <c r="M7412" i="13"/>
  <c r="M7413" i="13"/>
  <c r="M7414" i="13"/>
  <c r="M7415" i="13"/>
  <c r="M7416" i="13"/>
  <c r="M7417" i="13"/>
  <c r="M7418" i="13"/>
  <c r="M7419" i="13"/>
  <c r="M7420" i="13"/>
  <c r="M7421" i="13"/>
  <c r="M7422" i="13"/>
  <c r="M7423" i="13"/>
  <c r="M7424" i="13"/>
  <c r="M7425" i="13"/>
  <c r="M7426" i="13"/>
  <c r="M7427" i="13"/>
  <c r="M7428" i="13"/>
  <c r="M7429" i="13"/>
  <c r="M7430" i="13"/>
  <c r="M7431" i="13"/>
  <c r="M7432" i="13"/>
  <c r="M7433" i="13"/>
  <c r="M7434" i="13"/>
  <c r="M7435" i="13"/>
  <c r="M7436" i="13"/>
  <c r="M7437" i="13"/>
  <c r="M7438" i="13"/>
  <c r="M7439" i="13"/>
  <c r="M7440" i="13"/>
  <c r="M7441" i="13"/>
  <c r="M7442" i="13"/>
  <c r="M7443" i="13"/>
  <c r="M7444" i="13"/>
  <c r="M7445" i="13"/>
  <c r="M7446" i="13"/>
  <c r="M7447" i="13"/>
  <c r="M7448" i="13"/>
  <c r="M7449" i="13"/>
  <c r="M7450" i="13"/>
  <c r="M7451" i="13"/>
  <c r="M7452" i="13"/>
  <c r="M7453" i="13"/>
  <c r="M7454" i="13"/>
  <c r="M7455" i="13"/>
  <c r="M7456" i="13"/>
  <c r="M7457" i="13"/>
  <c r="M7458" i="13"/>
  <c r="M7459" i="13"/>
  <c r="M7460" i="13"/>
  <c r="M7461" i="13"/>
  <c r="M7462" i="13"/>
  <c r="M7463" i="13"/>
  <c r="M7464" i="13"/>
  <c r="M7465" i="13"/>
  <c r="M7466" i="13"/>
  <c r="M7467" i="13"/>
  <c r="M7468" i="13"/>
  <c r="M7469" i="13"/>
  <c r="M7470" i="13"/>
  <c r="M7471" i="13"/>
  <c r="M7472" i="13"/>
  <c r="M7473" i="13"/>
  <c r="M7474" i="13"/>
  <c r="M7475" i="13"/>
  <c r="M7476" i="13"/>
  <c r="M7477" i="13"/>
  <c r="M7478" i="13"/>
  <c r="M7479" i="13"/>
  <c r="M7480" i="13"/>
  <c r="M7481" i="13"/>
  <c r="M7482" i="13"/>
  <c r="M7483" i="13"/>
  <c r="M7484" i="13"/>
  <c r="M7485" i="13"/>
  <c r="M7486" i="13"/>
  <c r="M7487" i="13"/>
  <c r="M7488" i="13"/>
  <c r="M7489" i="13"/>
  <c r="M7490" i="13"/>
  <c r="M7491" i="13"/>
  <c r="M7492" i="13"/>
  <c r="M7493" i="13"/>
  <c r="M7494" i="13"/>
  <c r="M7495" i="13"/>
  <c r="M7496" i="13"/>
  <c r="M7497" i="13"/>
  <c r="M7498" i="13"/>
  <c r="M7499" i="13"/>
  <c r="M7500" i="13"/>
  <c r="M7501" i="13"/>
  <c r="M7502" i="13"/>
  <c r="M7503" i="13"/>
  <c r="M7504" i="13"/>
  <c r="M7505" i="13"/>
  <c r="M7506" i="13"/>
  <c r="M7507" i="13"/>
  <c r="M7508" i="13"/>
  <c r="M7509" i="13"/>
  <c r="M7510" i="13"/>
  <c r="M7511" i="13"/>
  <c r="M7512" i="13"/>
  <c r="M7513" i="13"/>
  <c r="M7514" i="13"/>
  <c r="M7515" i="13"/>
  <c r="M7516" i="13"/>
  <c r="M7517" i="13"/>
  <c r="M7518" i="13"/>
  <c r="M7519" i="13"/>
  <c r="M7520" i="13"/>
  <c r="M7521" i="13"/>
  <c r="M7522" i="13"/>
  <c r="M7523" i="13"/>
  <c r="M7524" i="13"/>
  <c r="M7525" i="13"/>
  <c r="M7526" i="13"/>
  <c r="M7527" i="13"/>
  <c r="M7528" i="13"/>
  <c r="M7529" i="13"/>
  <c r="M7530" i="13"/>
  <c r="M7531" i="13"/>
  <c r="M7532" i="13"/>
  <c r="M7533" i="13"/>
  <c r="M7534" i="13"/>
  <c r="M7535" i="13"/>
  <c r="M7536" i="13"/>
  <c r="M7537" i="13"/>
  <c r="M7538" i="13"/>
  <c r="M7539" i="13"/>
  <c r="M7540" i="13"/>
  <c r="M7541" i="13"/>
  <c r="M7542" i="13"/>
  <c r="M7543" i="13"/>
  <c r="M7544" i="13"/>
  <c r="M7545" i="13"/>
  <c r="M7546" i="13"/>
  <c r="M7547" i="13"/>
  <c r="M7548" i="13"/>
  <c r="M7549" i="13"/>
  <c r="M7550" i="13"/>
  <c r="M7551" i="13"/>
  <c r="M7552" i="13"/>
  <c r="M7553" i="13"/>
  <c r="M7554" i="13"/>
  <c r="M7555" i="13"/>
  <c r="M7556" i="13"/>
  <c r="M7557" i="13"/>
  <c r="M7558" i="13"/>
  <c r="M7559" i="13"/>
  <c r="M7560" i="13"/>
  <c r="M7561" i="13"/>
  <c r="M7562" i="13"/>
  <c r="M7563" i="13"/>
  <c r="M7564" i="13"/>
  <c r="M7565" i="13"/>
  <c r="M7566" i="13"/>
  <c r="M7567" i="13"/>
  <c r="M7568" i="13"/>
  <c r="M7569" i="13"/>
  <c r="M7570" i="13"/>
  <c r="M7571" i="13"/>
  <c r="M7572" i="13"/>
  <c r="M7573" i="13"/>
  <c r="M7574" i="13"/>
  <c r="M7575" i="13"/>
  <c r="M7576" i="13"/>
  <c r="M7577" i="13"/>
  <c r="M7578" i="13"/>
  <c r="M7579" i="13"/>
  <c r="M7580" i="13"/>
  <c r="M7581" i="13"/>
  <c r="M7582" i="13"/>
  <c r="M7583" i="13"/>
  <c r="M7584" i="13"/>
  <c r="M7585" i="13"/>
  <c r="M7586" i="13"/>
  <c r="M7587" i="13"/>
  <c r="M7588" i="13"/>
  <c r="M7589" i="13"/>
  <c r="M7590" i="13"/>
  <c r="M7591" i="13"/>
  <c r="M7592" i="13"/>
  <c r="M7593" i="13"/>
  <c r="M7594" i="13"/>
  <c r="M7595" i="13"/>
  <c r="M7596" i="13"/>
  <c r="M7597" i="13"/>
  <c r="M7598" i="13"/>
  <c r="M7599" i="13"/>
  <c r="M7600" i="13"/>
  <c r="M7601" i="13"/>
  <c r="M7602" i="13"/>
  <c r="M7603" i="13"/>
  <c r="M7604" i="13"/>
  <c r="M7605" i="13"/>
  <c r="M7606" i="13"/>
  <c r="M7607" i="13"/>
  <c r="M7608" i="13"/>
  <c r="M7609" i="13"/>
  <c r="M7610" i="13"/>
  <c r="M7611" i="13"/>
  <c r="M7612" i="13"/>
  <c r="M7613" i="13"/>
  <c r="M7614" i="13"/>
  <c r="M7615" i="13"/>
  <c r="M7616" i="13"/>
  <c r="M7617" i="13"/>
  <c r="M7618" i="13"/>
  <c r="M7619" i="13"/>
  <c r="M7620" i="13"/>
  <c r="M7621" i="13"/>
  <c r="M7622" i="13"/>
  <c r="M7623" i="13"/>
  <c r="M7624" i="13"/>
  <c r="M7625" i="13"/>
  <c r="M7626" i="13"/>
  <c r="M7627" i="13"/>
  <c r="M7628" i="13"/>
  <c r="M7629" i="13"/>
  <c r="M7630" i="13"/>
  <c r="M7631" i="13"/>
  <c r="M7632" i="13"/>
  <c r="M7633" i="13"/>
  <c r="M7634" i="13"/>
  <c r="M7635" i="13"/>
  <c r="M7636" i="13"/>
  <c r="M7637" i="13"/>
  <c r="M7638" i="13"/>
  <c r="M7639" i="13"/>
  <c r="M7640" i="13"/>
  <c r="M7641" i="13"/>
  <c r="M7642" i="13"/>
  <c r="M7643" i="13"/>
  <c r="M7644" i="13"/>
  <c r="M7645" i="13"/>
  <c r="M7646" i="13"/>
  <c r="M7647" i="13"/>
  <c r="M7648" i="13"/>
  <c r="M7649" i="13"/>
  <c r="M7650" i="13"/>
  <c r="M7651" i="13"/>
  <c r="M7652" i="13"/>
  <c r="M7653" i="13"/>
  <c r="M7654" i="13"/>
  <c r="M7655" i="13"/>
  <c r="M7656" i="13"/>
  <c r="M7657" i="13"/>
  <c r="M7658" i="13"/>
  <c r="M7659" i="13"/>
  <c r="M7660" i="13"/>
  <c r="M7661" i="13"/>
  <c r="M7662" i="13"/>
  <c r="M7663" i="13"/>
  <c r="M7664" i="13"/>
  <c r="M7665" i="13"/>
  <c r="M7666" i="13"/>
  <c r="M7667" i="13"/>
  <c r="M7668" i="13"/>
  <c r="M7669" i="13"/>
  <c r="M7670" i="13"/>
  <c r="M7671" i="13"/>
  <c r="M7672" i="13"/>
  <c r="M7673" i="13"/>
  <c r="M7674" i="13"/>
  <c r="M7675" i="13"/>
  <c r="M7676" i="13"/>
  <c r="M7677" i="13"/>
  <c r="M7678" i="13"/>
  <c r="M7679" i="13"/>
  <c r="M7680" i="13"/>
  <c r="M7681" i="13"/>
  <c r="M7682" i="13"/>
  <c r="M7683" i="13"/>
  <c r="M7684" i="13"/>
  <c r="M7685" i="13"/>
  <c r="M7686" i="13"/>
  <c r="M7687" i="13"/>
  <c r="M7688" i="13"/>
  <c r="M7689" i="13"/>
  <c r="M7690" i="13"/>
  <c r="M7691" i="13"/>
  <c r="M7692" i="13"/>
  <c r="M7693" i="13"/>
  <c r="M7694" i="13"/>
  <c r="M7695" i="13"/>
  <c r="M7696" i="13"/>
  <c r="M7697" i="13"/>
  <c r="M7698" i="13"/>
  <c r="M7699" i="13"/>
  <c r="M7700" i="13"/>
  <c r="M7701" i="13"/>
  <c r="M7702" i="13"/>
  <c r="M7703" i="13"/>
  <c r="M7704" i="13"/>
  <c r="M7705" i="13"/>
  <c r="M7706" i="13"/>
  <c r="M7707" i="13"/>
  <c r="M7708" i="13"/>
  <c r="M7709" i="13"/>
  <c r="M7710" i="13"/>
  <c r="M7711" i="13"/>
  <c r="M7712" i="13"/>
  <c r="M7713" i="13"/>
  <c r="M7714" i="13"/>
  <c r="M7715" i="13"/>
  <c r="M7716" i="13"/>
  <c r="M7717" i="13"/>
  <c r="M7718" i="13"/>
  <c r="M7719" i="13"/>
  <c r="M7720" i="13"/>
  <c r="M7721" i="13"/>
  <c r="M7722" i="13"/>
  <c r="M7723" i="13"/>
  <c r="M7724" i="13"/>
  <c r="M7725" i="13"/>
  <c r="M7726" i="13"/>
  <c r="M7727" i="13"/>
  <c r="M7728" i="13"/>
  <c r="M7729" i="13"/>
  <c r="M7730" i="13"/>
  <c r="M7731" i="13"/>
  <c r="M7732" i="13"/>
  <c r="M7733" i="13"/>
  <c r="M7734" i="13"/>
  <c r="M7735" i="13"/>
  <c r="M7736" i="13"/>
  <c r="M7737" i="13"/>
  <c r="M7738" i="13"/>
  <c r="M7739" i="13"/>
  <c r="M7740" i="13"/>
  <c r="M7741" i="13"/>
  <c r="M7742" i="13"/>
  <c r="M7743" i="13"/>
  <c r="M7744" i="13"/>
  <c r="M7745" i="13"/>
  <c r="M7746" i="13"/>
  <c r="M7747" i="13"/>
  <c r="M7748" i="13"/>
  <c r="M7749" i="13"/>
  <c r="M7750" i="13"/>
  <c r="M7751" i="13"/>
  <c r="M7752" i="13"/>
  <c r="M7753" i="13"/>
  <c r="M7754" i="13"/>
  <c r="M7755" i="13"/>
  <c r="M7756" i="13"/>
  <c r="M7757" i="13"/>
  <c r="M7758" i="13"/>
  <c r="M7759" i="13"/>
  <c r="M7760" i="13"/>
  <c r="M7761" i="13"/>
  <c r="M7762" i="13"/>
  <c r="M7763" i="13"/>
  <c r="M7764" i="13"/>
  <c r="M7765" i="13"/>
  <c r="M7766" i="13"/>
  <c r="M7767" i="13"/>
  <c r="M7768" i="13"/>
  <c r="M7769" i="13"/>
  <c r="M7770" i="13"/>
  <c r="M7771" i="13"/>
  <c r="M7772" i="13"/>
  <c r="M7773" i="13"/>
  <c r="M7774" i="13"/>
  <c r="M7775" i="13"/>
  <c r="M7776" i="13"/>
  <c r="M7777" i="13"/>
  <c r="M7778" i="13"/>
  <c r="M7779" i="13"/>
  <c r="M7780" i="13"/>
  <c r="M7781" i="13"/>
  <c r="M7782" i="13"/>
  <c r="M7783" i="13"/>
  <c r="M7784" i="13"/>
  <c r="M7785" i="13"/>
  <c r="M7786" i="13"/>
  <c r="M7787" i="13"/>
  <c r="M7788" i="13"/>
  <c r="M7789" i="13"/>
  <c r="M7790" i="13"/>
  <c r="M7791" i="13"/>
  <c r="M7792" i="13"/>
  <c r="M7793" i="13"/>
  <c r="M7794" i="13"/>
  <c r="M7795" i="13"/>
  <c r="M7796" i="13"/>
  <c r="M7797" i="13"/>
  <c r="M7798" i="13"/>
  <c r="M7799" i="13"/>
  <c r="M7800" i="13"/>
  <c r="M7801" i="13"/>
  <c r="M7802" i="13"/>
  <c r="M7803" i="13"/>
  <c r="M7804" i="13"/>
  <c r="M7805" i="13"/>
  <c r="M7806" i="13"/>
  <c r="M7807" i="13"/>
  <c r="M7808" i="13"/>
  <c r="M7809" i="13"/>
  <c r="M7810" i="13"/>
  <c r="M7811" i="13"/>
  <c r="M7812" i="13"/>
  <c r="M7813" i="13"/>
  <c r="M7814" i="13"/>
  <c r="M7815" i="13"/>
  <c r="M7816" i="13"/>
  <c r="M7817" i="13"/>
  <c r="M7818" i="13"/>
  <c r="M7819" i="13"/>
  <c r="M7820" i="13"/>
  <c r="M7821" i="13"/>
  <c r="M7822" i="13"/>
  <c r="M7823" i="13"/>
  <c r="M7824" i="13"/>
  <c r="M7825" i="13"/>
  <c r="M7826" i="13"/>
  <c r="M7827" i="13"/>
  <c r="M7828" i="13"/>
  <c r="M7829" i="13"/>
  <c r="M7830" i="13"/>
  <c r="M7831" i="13"/>
  <c r="M7832" i="13"/>
  <c r="M7833" i="13"/>
  <c r="M7834" i="13"/>
  <c r="M7835" i="13"/>
  <c r="M7836" i="13"/>
  <c r="M7837" i="13"/>
  <c r="M7838" i="13"/>
  <c r="M7839" i="13"/>
  <c r="M7840" i="13"/>
  <c r="M7841" i="13"/>
  <c r="M7842" i="13"/>
  <c r="M7843" i="13"/>
  <c r="M7844" i="13"/>
  <c r="M7845" i="13"/>
  <c r="M7846" i="13"/>
  <c r="M7847" i="13"/>
  <c r="M7848" i="13"/>
  <c r="M7849" i="13"/>
  <c r="M7850" i="13"/>
  <c r="M7851" i="13"/>
  <c r="M7852" i="13"/>
  <c r="M7853" i="13"/>
  <c r="M7854" i="13"/>
  <c r="M7855" i="13"/>
  <c r="M7856" i="13"/>
  <c r="M7857" i="13"/>
  <c r="M7858" i="13"/>
  <c r="M7859" i="13"/>
  <c r="M7860" i="13"/>
  <c r="M7861" i="13"/>
  <c r="M7862" i="13"/>
  <c r="M7863" i="13"/>
  <c r="M7864" i="13"/>
  <c r="M7865" i="13"/>
  <c r="M7866" i="13"/>
  <c r="M7867" i="13"/>
  <c r="M7868" i="13"/>
  <c r="M7869" i="13"/>
  <c r="M7870" i="13"/>
  <c r="M7871" i="13"/>
  <c r="M7872" i="13"/>
  <c r="M7873" i="13"/>
  <c r="M7874" i="13"/>
  <c r="M7875" i="13"/>
  <c r="M7876" i="13"/>
  <c r="M7877" i="13"/>
  <c r="M7878" i="13"/>
  <c r="M7879" i="13"/>
  <c r="M7880" i="13"/>
  <c r="M7881" i="13"/>
  <c r="M7882" i="13"/>
  <c r="M7883" i="13"/>
  <c r="M7884" i="13"/>
  <c r="M7885" i="13"/>
  <c r="M7886" i="13"/>
  <c r="M7887" i="13"/>
  <c r="M7888" i="13"/>
  <c r="M7889" i="13"/>
  <c r="M7890" i="13"/>
  <c r="M7891" i="13"/>
  <c r="M7892" i="13"/>
  <c r="M7893" i="13"/>
  <c r="M7894" i="13"/>
  <c r="M7895" i="13"/>
  <c r="M7896" i="13"/>
  <c r="M7897" i="13"/>
  <c r="M7898" i="13"/>
  <c r="M7899" i="13"/>
  <c r="M7900" i="13"/>
  <c r="M7901" i="13"/>
  <c r="M7902" i="13"/>
  <c r="M7903" i="13"/>
  <c r="M7904" i="13"/>
  <c r="M7905" i="13"/>
  <c r="M7906" i="13"/>
  <c r="M7907" i="13"/>
  <c r="M7908" i="13"/>
  <c r="M7909" i="13"/>
  <c r="M7910" i="13"/>
  <c r="M7911" i="13"/>
  <c r="M7912" i="13"/>
  <c r="M7913" i="13"/>
  <c r="M7914" i="13"/>
  <c r="M7915" i="13"/>
  <c r="M7916" i="13"/>
  <c r="M7917" i="13"/>
  <c r="M7918" i="13"/>
  <c r="M7919" i="13"/>
  <c r="M7920" i="13"/>
  <c r="M7921" i="13"/>
  <c r="M7922" i="13"/>
  <c r="M7923" i="13"/>
  <c r="M7924" i="13"/>
  <c r="M7925" i="13"/>
  <c r="M7926" i="13"/>
  <c r="M7927" i="13"/>
  <c r="M7928" i="13"/>
  <c r="M7929" i="13"/>
  <c r="M7930" i="13"/>
  <c r="M7931" i="13"/>
  <c r="M7932" i="13"/>
  <c r="M7933" i="13"/>
  <c r="M7934" i="13"/>
  <c r="M7935" i="13"/>
  <c r="M7936" i="13"/>
  <c r="M7937" i="13"/>
  <c r="M7938" i="13"/>
  <c r="M7939" i="13"/>
  <c r="M7940" i="13"/>
  <c r="M7941" i="13"/>
  <c r="M7942" i="13"/>
  <c r="M7943" i="13"/>
  <c r="M7944" i="13"/>
  <c r="M7945" i="13"/>
  <c r="M7946" i="13"/>
  <c r="M7947" i="13"/>
  <c r="M7948" i="13"/>
  <c r="M7949" i="13"/>
  <c r="M7950" i="13"/>
  <c r="M7951" i="13"/>
  <c r="M7952" i="13"/>
  <c r="M7953" i="13"/>
  <c r="M7954" i="13"/>
  <c r="M7955" i="13"/>
  <c r="M7956" i="13"/>
  <c r="M7957" i="13"/>
  <c r="M7958" i="13"/>
  <c r="M7959" i="13"/>
  <c r="M7960" i="13"/>
  <c r="M7961" i="13"/>
  <c r="M7962" i="13"/>
  <c r="M7963" i="13"/>
  <c r="M7964" i="13"/>
  <c r="M7965" i="13"/>
  <c r="M7966" i="13"/>
  <c r="M7967" i="13"/>
  <c r="M7968" i="13"/>
  <c r="M7969" i="13"/>
  <c r="M7970" i="13"/>
  <c r="M7971" i="13"/>
  <c r="M7972" i="13"/>
  <c r="M7973" i="13"/>
  <c r="M7974" i="13"/>
  <c r="M7975" i="13"/>
  <c r="M7976" i="13"/>
  <c r="M7977" i="13"/>
  <c r="M7978" i="13"/>
  <c r="M7979" i="13"/>
  <c r="M7980" i="13"/>
  <c r="M7981" i="13"/>
  <c r="M7982" i="13"/>
  <c r="M7983" i="13"/>
  <c r="M7984" i="13"/>
  <c r="M7985" i="13"/>
  <c r="M7986" i="13"/>
  <c r="M7987" i="13"/>
  <c r="M7988" i="13"/>
  <c r="M7989" i="13"/>
  <c r="M7990" i="13"/>
  <c r="M7991" i="13"/>
  <c r="M7992" i="13"/>
  <c r="M7993" i="13"/>
  <c r="M7994" i="13"/>
  <c r="M7995" i="13"/>
  <c r="M7996" i="13"/>
  <c r="M7997" i="13"/>
  <c r="M7998" i="13"/>
  <c r="M7999" i="13"/>
  <c r="M8000" i="13"/>
  <c r="M8001" i="13"/>
  <c r="M8002" i="13"/>
  <c r="M8003" i="13"/>
  <c r="M8004" i="13"/>
  <c r="M8005" i="13"/>
  <c r="M8006" i="13"/>
  <c r="M8007" i="13"/>
  <c r="M8008" i="13"/>
  <c r="M8009" i="13"/>
  <c r="M8010" i="13"/>
  <c r="M8011" i="13"/>
  <c r="M8012" i="13"/>
  <c r="M8013" i="13"/>
  <c r="M8014" i="13"/>
  <c r="M8015" i="13"/>
  <c r="M8016" i="13"/>
  <c r="M8017" i="13"/>
  <c r="M8018" i="13"/>
  <c r="M8019" i="13"/>
  <c r="M8020" i="13"/>
  <c r="M8021" i="13"/>
  <c r="M8022" i="13"/>
  <c r="M8023" i="13"/>
  <c r="M8024" i="13"/>
  <c r="M8025" i="13"/>
  <c r="M8026" i="13"/>
  <c r="M8027" i="13"/>
  <c r="M8028" i="13"/>
  <c r="M8029" i="13"/>
  <c r="M8030" i="13"/>
  <c r="M8031" i="13"/>
  <c r="M8032" i="13"/>
  <c r="M8033" i="13"/>
  <c r="M8034" i="13"/>
  <c r="M8035" i="13"/>
  <c r="M8036" i="13"/>
  <c r="M8037" i="13"/>
  <c r="M8038" i="13"/>
  <c r="M8039" i="13"/>
  <c r="M8040" i="13"/>
  <c r="M8041" i="13"/>
  <c r="M8042" i="13"/>
  <c r="M8043" i="13"/>
  <c r="M8044" i="13"/>
  <c r="M8045" i="13"/>
  <c r="M8046" i="13"/>
  <c r="M8047" i="13"/>
  <c r="M8048" i="13"/>
  <c r="M8049" i="13"/>
  <c r="M8050" i="13"/>
  <c r="M8051" i="13"/>
  <c r="M2" i="13"/>
  <c r="L150" i="5" l="1"/>
  <c r="L149" i="5"/>
  <c r="L74" i="1"/>
  <c r="L507" i="5"/>
  <c r="L508" i="5"/>
  <c r="L509" i="5"/>
  <c r="L510" i="5"/>
  <c r="L511" i="5"/>
  <c r="L512" i="5"/>
  <c r="L506" i="5"/>
  <c r="K491" i="5"/>
  <c r="L491" i="5" s="1"/>
  <c r="L489" i="5" s="1"/>
  <c r="AD21" i="5" s="1"/>
  <c r="C482" i="5"/>
  <c r="K263" i="5"/>
  <c r="K264" i="5"/>
  <c r="K265" i="5"/>
  <c r="K260" i="5"/>
  <c r="K261" i="5"/>
  <c r="K262" i="5"/>
  <c r="K266" i="5"/>
  <c r="K259" i="5"/>
  <c r="F482" i="21"/>
  <c r="F481" i="21"/>
  <c r="F480" i="21"/>
  <c r="F479" i="21"/>
  <c r="L62" i="1" l="1"/>
  <c r="L513" i="5"/>
  <c r="L503" i="5" s="1"/>
  <c r="AD22" i="5" s="1"/>
  <c r="L267" i="5"/>
  <c r="L257" i="5" s="1"/>
  <c r="K406" i="5" l="1"/>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03" i="5"/>
  <c r="A78" i="3" a="1"/>
  <c r="A78" i="3" s="1"/>
  <c r="A94" i="3" a="1"/>
  <c r="A94" i="3" s="1"/>
  <c r="A95" i="3" a="1"/>
  <c r="A95" i="3" s="1"/>
  <c r="A96" i="3" a="1"/>
  <c r="A96" i="3" s="1"/>
  <c r="A97" i="3" a="1"/>
  <c r="A97" i="3" s="1"/>
  <c r="A98" i="3" a="1"/>
  <c r="A98" i="3" s="1"/>
  <c r="A99" i="3" a="1"/>
  <c r="A99" i="3" s="1"/>
  <c r="A100" i="3" a="1"/>
  <c r="A100" i="3" s="1"/>
  <c r="A101" i="3" a="1"/>
  <c r="A101" i="3" s="1"/>
  <c r="A102" i="3" a="1"/>
  <c r="A102" i="3" s="1"/>
  <c r="A103" i="3" a="1"/>
  <c r="A103" i="3" s="1"/>
  <c r="A104" i="3" a="1"/>
  <c r="A104" i="3" s="1"/>
  <c r="A105" i="3" a="1"/>
  <c r="A105" i="3" s="1"/>
  <c r="A106" i="3" a="1"/>
  <c r="A106" i="3" s="1"/>
  <c r="A107" i="3" a="1"/>
  <c r="A107" i="3" s="1"/>
  <c r="A108" i="3" a="1"/>
  <c r="A108" i="3" s="1"/>
  <c r="A109" i="3" a="1"/>
  <c r="A109" i="3" s="1"/>
  <c r="A110" i="3" a="1"/>
  <c r="A110" i="3" s="1"/>
  <c r="A111" i="3" a="1"/>
  <c r="A111" i="3" s="1"/>
  <c r="A112" i="3" a="1"/>
  <c r="A112" i="3" s="1"/>
  <c r="A113" i="3" a="1"/>
  <c r="A113" i="3" s="1"/>
  <c r="A114" i="3" a="1"/>
  <c r="A114" i="3" s="1"/>
  <c r="A115" i="3" a="1"/>
  <c r="A115" i="3" s="1"/>
  <c r="A116" i="3" a="1"/>
  <c r="A116" i="3" s="1"/>
  <c r="A117" i="3" a="1"/>
  <c r="A117" i="3" s="1"/>
  <c r="A118" i="3" a="1"/>
  <c r="A118" i="3" s="1"/>
  <c r="A93" i="3" a="1"/>
  <c r="A93" i="3" s="1"/>
  <c r="L407" i="5" l="1"/>
  <c r="L357" i="5" s="1"/>
  <c r="AD19" i="5" s="1"/>
  <c r="L473" i="5"/>
  <c r="L472" i="5"/>
  <c r="L471" i="5"/>
  <c r="L470" i="5"/>
  <c r="L469" i="5"/>
  <c r="L468" i="5"/>
  <c r="L467" i="5"/>
  <c r="L466" i="5"/>
  <c r="L465" i="5"/>
  <c r="L464" i="5"/>
  <c r="L463" i="5"/>
  <c r="L462" i="5"/>
  <c r="L461" i="5"/>
  <c r="L460" i="5"/>
  <c r="L459" i="5"/>
  <c r="L458" i="5"/>
  <c r="L457" i="5"/>
  <c r="L456" i="5"/>
  <c r="L455" i="5"/>
  <c r="L454" i="5"/>
  <c r="L453" i="5"/>
  <c r="L452" i="5"/>
  <c r="L451" i="5"/>
  <c r="L450" i="5"/>
  <c r="L449" i="5"/>
  <c r="L448" i="5"/>
  <c r="L447" i="5"/>
  <c r="L446" i="5"/>
  <c r="L445" i="5"/>
  <c r="L444" i="5"/>
  <c r="L443" i="5"/>
  <c r="L442" i="5"/>
  <c r="L441" i="5"/>
  <c r="L440" i="5"/>
  <c r="L439" i="5"/>
  <c r="L438" i="5"/>
  <c r="L437" i="5"/>
  <c r="L436" i="5"/>
  <c r="L435" i="5"/>
  <c r="L434" i="5"/>
  <c r="L433" i="5"/>
  <c r="L432" i="5"/>
  <c r="L431" i="5"/>
  <c r="L430" i="5"/>
  <c r="L429" i="5"/>
  <c r="L428" i="5"/>
  <c r="L427" i="5"/>
  <c r="L426" i="5"/>
  <c r="L425" i="5"/>
  <c r="L424" i="5"/>
  <c r="L423" i="5"/>
  <c r="L422" i="5"/>
  <c r="L421" i="5"/>
  <c r="L420" i="5"/>
  <c r="L419" i="5"/>
  <c r="L418" i="5"/>
  <c r="L417" i="5"/>
  <c r="L416" i="5"/>
  <c r="L415" i="5"/>
  <c r="L414" i="5"/>
  <c r="L336" i="5"/>
  <c r="L335" i="5"/>
  <c r="L334" i="5"/>
  <c r="L333" i="5"/>
  <c r="L332" i="5"/>
  <c r="L331" i="5"/>
  <c r="L330" i="5"/>
  <c r="L329" i="5"/>
  <c r="L328" i="5"/>
  <c r="L327" i="5"/>
  <c r="L326" i="5"/>
  <c r="L325" i="5"/>
  <c r="L324" i="5"/>
  <c r="L323" i="5"/>
  <c r="L322" i="5"/>
  <c r="L321" i="5"/>
  <c r="L320" i="5"/>
  <c r="L319" i="5"/>
  <c r="L318" i="5"/>
  <c r="L317" i="5"/>
  <c r="L316" i="5"/>
  <c r="L315" i="5"/>
  <c r="L314" i="5"/>
  <c r="L313" i="5"/>
  <c r="L312" i="5"/>
  <c r="L311" i="5"/>
  <c r="L310" i="5"/>
  <c r="L309" i="5"/>
  <c r="L308" i="5"/>
  <c r="L307" i="5"/>
  <c r="L306" i="5"/>
  <c r="L305" i="5"/>
  <c r="L304" i="5"/>
  <c r="L303" i="5"/>
  <c r="L302" i="5"/>
  <c r="L301" i="5"/>
  <c r="L300" i="5"/>
  <c r="L299" i="5"/>
  <c r="L298" i="5"/>
  <c r="L297" i="5"/>
  <c r="L296" i="5"/>
  <c r="L295" i="5"/>
  <c r="L294" i="5"/>
  <c r="L293" i="5"/>
  <c r="L292" i="5"/>
  <c r="L291" i="5"/>
  <c r="L290" i="5"/>
  <c r="L289" i="5"/>
  <c r="L288" i="5"/>
  <c r="L287" i="5"/>
  <c r="L286" i="5"/>
  <c r="L285" i="5"/>
  <c r="L284" i="5"/>
  <c r="L283" i="5"/>
  <c r="L282" i="5"/>
  <c r="L281" i="5"/>
  <c r="L280" i="5"/>
  <c r="L279" i="5"/>
  <c r="L278" i="5"/>
  <c r="L277" i="5"/>
  <c r="L337" i="5" l="1"/>
  <c r="L275" i="5" s="1"/>
  <c r="AD15" i="5" s="1"/>
  <c r="L474" i="5"/>
  <c r="L412" i="5" s="1"/>
  <c r="AD20" i="5" s="1"/>
  <c r="AD14" i="5" l="1"/>
  <c r="L239" i="5"/>
  <c r="L240" i="5"/>
  <c r="L241" i="5"/>
  <c r="L242" i="5"/>
  <c r="L243" i="5"/>
  <c r="L244" i="5"/>
  <c r="L245" i="5"/>
  <c r="L246" i="5"/>
  <c r="L247" i="5"/>
  <c r="L248" i="5"/>
  <c r="L249" i="5"/>
  <c r="L250" i="5"/>
  <c r="L251" i="5"/>
  <c r="L238" i="5"/>
  <c r="L237" i="5"/>
  <c r="A71" i="3" a="1"/>
  <c r="A71" i="3" s="1"/>
  <c r="A63" i="3" a="1"/>
  <c r="A63" i="3" s="1"/>
  <c r="A64" i="3" a="1"/>
  <c r="A64" i="3" s="1"/>
  <c r="A65" i="3" a="1"/>
  <c r="A65" i="3" s="1"/>
  <c r="A66" i="3" a="1"/>
  <c r="A66" i="3" s="1"/>
  <c r="A67" i="3" a="1"/>
  <c r="A67" i="3" s="1"/>
  <c r="A68" i="3" a="1"/>
  <c r="A68" i="3" s="1"/>
  <c r="A69" i="3" a="1"/>
  <c r="A69" i="3" s="1"/>
  <c r="A70" i="3" a="1"/>
  <c r="A70" i="3" s="1"/>
  <c r="A58" i="3" a="1"/>
  <c r="A58" i="3" s="1"/>
  <c r="A59" i="3" a="1"/>
  <c r="A59" i="3" s="1"/>
  <c r="A60" i="3" a="1"/>
  <c r="A60" i="3" s="1"/>
  <c r="A61" i="3" a="1"/>
  <c r="A61" i="3" s="1"/>
  <c r="A62" i="3" a="1"/>
  <c r="A62" i="3" s="1"/>
  <c r="S2" i="3" a="1"/>
  <c r="S2" i="3" s="1"/>
  <c r="A57" i="3" a="1"/>
  <c r="A57" i="3" s="1"/>
  <c r="G273" i="21"/>
  <c r="G272" i="21"/>
  <c r="G271" i="21"/>
  <c r="G270" i="21"/>
  <c r="G269" i="21"/>
  <c r="G268" i="21"/>
  <c r="G267" i="21"/>
  <c r="G266" i="21"/>
  <c r="G265" i="21"/>
  <c r="G264" i="21"/>
  <c r="G262" i="21"/>
  <c r="G260" i="21"/>
  <c r="G259" i="21"/>
  <c r="G258" i="21"/>
  <c r="G257" i="21"/>
  <c r="G256" i="21"/>
  <c r="G255" i="21"/>
  <c r="G254" i="21"/>
  <c r="G251" i="21"/>
  <c r="G250" i="21"/>
  <c r="G249" i="21"/>
  <c r="G248" i="21"/>
  <c r="G247" i="21"/>
  <c r="G246" i="21"/>
  <c r="G244" i="21"/>
  <c r="G243" i="21"/>
  <c r="G242" i="21"/>
  <c r="G241" i="21"/>
  <c r="G240" i="21"/>
  <c r="G239" i="21"/>
  <c r="G238" i="21"/>
  <c r="G237" i="21"/>
  <c r="G236" i="21"/>
  <c r="G235" i="21"/>
  <c r="G234" i="21"/>
  <c r="G233" i="21"/>
  <c r="G232" i="21"/>
  <c r="G231" i="21"/>
  <c r="G230" i="21"/>
  <c r="G229" i="21"/>
  <c r="G228" i="21"/>
  <c r="G227" i="21"/>
  <c r="G226" i="21"/>
  <c r="G225" i="21"/>
  <c r="G224" i="21"/>
  <c r="G223" i="21"/>
  <c r="G222" i="21"/>
  <c r="G221" i="21"/>
  <c r="G220" i="21"/>
  <c r="G219" i="21"/>
  <c r="G218" i="21"/>
  <c r="G217" i="21"/>
  <c r="G216" i="21"/>
  <c r="G215" i="21"/>
  <c r="G214" i="21"/>
  <c r="G213" i="21"/>
  <c r="G212" i="21"/>
  <c r="G211" i="21"/>
  <c r="G210" i="21"/>
  <c r="G209" i="21"/>
  <c r="G208" i="21"/>
  <c r="G207" i="21"/>
  <c r="G206" i="21"/>
  <c r="G205" i="21"/>
  <c r="G204" i="21"/>
  <c r="G203" i="21"/>
  <c r="G202" i="21"/>
  <c r="G201" i="21"/>
  <c r="G200" i="21"/>
  <c r="G199" i="21"/>
  <c r="G192" i="21"/>
  <c r="G191" i="21"/>
  <c r="G190" i="21"/>
  <c r="G189" i="21"/>
  <c r="G188" i="21"/>
  <c r="G186" i="21"/>
  <c r="G185" i="21"/>
  <c r="G184" i="21"/>
  <c r="G183" i="21"/>
  <c r="G182" i="21"/>
  <c r="G181" i="21"/>
  <c r="G180" i="21"/>
  <c r="G179" i="21"/>
  <c r="G178" i="21"/>
  <c r="G177" i="21"/>
  <c r="G176" i="21"/>
  <c r="G175" i="21"/>
  <c r="G174" i="21"/>
  <c r="G173" i="21"/>
  <c r="G172" i="21"/>
  <c r="G171" i="21"/>
  <c r="G170" i="21"/>
  <c r="G169" i="21"/>
  <c r="G168" i="21"/>
  <c r="G167" i="21"/>
  <c r="G166" i="21"/>
  <c r="G165" i="21"/>
  <c r="G164" i="21"/>
  <c r="G163" i="21"/>
  <c r="G162" i="21"/>
  <c r="G161" i="21"/>
  <c r="G148" i="21"/>
  <c r="G147" i="21"/>
  <c r="G146" i="21"/>
  <c r="G145" i="21"/>
  <c r="G144" i="21"/>
  <c r="G143" i="21"/>
  <c r="G142" i="21"/>
  <c r="G141" i="21"/>
  <c r="G140" i="21"/>
  <c r="G139" i="21"/>
  <c r="G138" i="21"/>
  <c r="G137" i="21"/>
  <c r="G136" i="21"/>
  <c r="G135" i="21"/>
  <c r="G134" i="21"/>
  <c r="G133" i="21"/>
  <c r="G132" i="21"/>
  <c r="G131" i="21"/>
  <c r="G130" i="21"/>
  <c r="G129" i="21"/>
  <c r="G128" i="21"/>
  <c r="G127" i="21"/>
  <c r="G126" i="21"/>
  <c r="G125" i="21"/>
  <c r="G124" i="21"/>
  <c r="G123" i="21"/>
  <c r="G122" i="21"/>
  <c r="G121" i="21"/>
  <c r="G120" i="21"/>
  <c r="G119" i="21"/>
  <c r="G118" i="21"/>
  <c r="G117" i="21"/>
  <c r="G116" i="21"/>
  <c r="G115" i="21"/>
  <c r="G114" i="21"/>
  <c r="G113" i="21"/>
  <c r="G112" i="21"/>
  <c r="G111" i="21"/>
  <c r="G110" i="21"/>
  <c r="G109" i="21"/>
  <c r="G108" i="21"/>
  <c r="G107" i="21"/>
  <c r="G106" i="21"/>
  <c r="G105" i="21"/>
  <c r="K359" i="5" s="1"/>
  <c r="G104" i="21"/>
  <c r="G103" i="21"/>
  <c r="G102" i="21"/>
  <c r="G101" i="21"/>
  <c r="G100" i="21"/>
  <c r="G99" i="21"/>
  <c r="G98" i="21"/>
  <c r="G97" i="21"/>
  <c r="G96" i="21"/>
  <c r="G95" i="21"/>
  <c r="G94" i="21"/>
  <c r="G93" i="21"/>
  <c r="G92" i="21"/>
  <c r="G91" i="21"/>
  <c r="G90" i="21"/>
  <c r="G89" i="21"/>
  <c r="G88" i="21"/>
  <c r="G87" i="21"/>
  <c r="G86" i="21"/>
  <c r="G85" i="21"/>
  <c r="G84" i="21"/>
  <c r="G83" i="21"/>
  <c r="G82" i="21"/>
  <c r="G81" i="21"/>
  <c r="G80" i="21"/>
  <c r="G79" i="21"/>
  <c r="G78" i="21"/>
  <c r="G77" i="21"/>
  <c r="G76" i="21"/>
  <c r="G75" i="21"/>
  <c r="G74" i="21"/>
  <c r="G73" i="21"/>
  <c r="G72" i="21"/>
  <c r="G71" i="21"/>
  <c r="G70" i="21"/>
  <c r="G69" i="21"/>
  <c r="G68" i="21"/>
  <c r="G67" i="21"/>
  <c r="G66" i="21"/>
  <c r="G65" i="21"/>
  <c r="G64" i="21"/>
  <c r="G63" i="21"/>
  <c r="G62" i="21"/>
  <c r="K194" i="5" l="1"/>
  <c r="K372" i="5"/>
  <c r="K187" i="5"/>
  <c r="K369" i="5"/>
  <c r="K365" i="5"/>
  <c r="K188" i="5"/>
  <c r="K366" i="5"/>
  <c r="K193" i="5"/>
  <c r="K371" i="5"/>
  <c r="K182" i="5"/>
  <c r="K360" i="5"/>
  <c r="K186" i="5"/>
  <c r="K364" i="5"/>
  <c r="K370" i="5"/>
  <c r="K197" i="5"/>
  <c r="K375" i="5"/>
  <c r="K183" i="5"/>
  <c r="K361" i="5"/>
  <c r="K184" i="5"/>
  <c r="K362" i="5"/>
  <c r="K189" i="5"/>
  <c r="K367" i="5"/>
  <c r="K190" i="5"/>
  <c r="K368" i="5"/>
  <c r="K199" i="5"/>
  <c r="K377" i="5"/>
  <c r="K196" i="5"/>
  <c r="K374" i="5"/>
  <c r="K185" i="5"/>
  <c r="K363" i="5"/>
  <c r="K195" i="5"/>
  <c r="K373" i="5"/>
  <c r="K200" i="5"/>
  <c r="K378" i="5"/>
  <c r="K198" i="5"/>
  <c r="K376" i="5"/>
  <c r="L229" i="5"/>
  <c r="L179" i="5" s="1"/>
  <c r="AD12" i="5" s="1"/>
  <c r="K181" i="5"/>
  <c r="L252" i="5"/>
  <c r="L235" i="5" s="1"/>
  <c r="AD13" i="5" s="1"/>
  <c r="K192" i="5"/>
  <c r="K191" i="5"/>
  <c r="E63" i="21" l="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1" i="21"/>
  <c r="E112"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62" i="21"/>
  <c r="C133" i="5"/>
  <c r="G133" i="5"/>
  <c r="I133" i="5"/>
  <c r="J133" i="5"/>
  <c r="C134" i="5"/>
  <c r="G134" i="5"/>
  <c r="L134" i="5" s="1"/>
  <c r="I134" i="5"/>
  <c r="J134" i="5"/>
  <c r="C135" i="5"/>
  <c r="G135" i="5"/>
  <c r="I135" i="5"/>
  <c r="J135" i="5"/>
  <c r="C136" i="5"/>
  <c r="G136" i="5"/>
  <c r="L136" i="5" s="1"/>
  <c r="I136" i="5"/>
  <c r="J136" i="5"/>
  <c r="C137" i="5"/>
  <c r="G137" i="5"/>
  <c r="I137" i="5"/>
  <c r="J137" i="5"/>
  <c r="C138" i="5"/>
  <c r="G138" i="5"/>
  <c r="L138" i="5" s="1"/>
  <c r="I138" i="5"/>
  <c r="J138" i="5"/>
  <c r="C139" i="5"/>
  <c r="G139" i="5"/>
  <c r="I139" i="5"/>
  <c r="J139" i="5"/>
  <c r="C140" i="5"/>
  <c r="G140" i="5"/>
  <c r="L140" i="5" s="1"/>
  <c r="I140" i="5"/>
  <c r="J140" i="5"/>
  <c r="C141" i="5"/>
  <c r="G141" i="5"/>
  <c r="I141" i="5"/>
  <c r="J141" i="5"/>
  <c r="G132" i="5"/>
  <c r="I132" i="5"/>
  <c r="J132" i="5"/>
  <c r="C132"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94" i="5"/>
  <c r="C124" i="5"/>
  <c r="C125" i="5"/>
  <c r="C126" i="5"/>
  <c r="C127" i="5"/>
  <c r="C128" i="5"/>
  <c r="C129" i="5"/>
  <c r="C118" i="5"/>
  <c r="C119" i="5"/>
  <c r="C120" i="5"/>
  <c r="C121" i="5"/>
  <c r="C122" i="5"/>
  <c r="C123" i="5"/>
  <c r="C109" i="5"/>
  <c r="C110" i="5"/>
  <c r="C111" i="5"/>
  <c r="C112" i="5"/>
  <c r="C113" i="5"/>
  <c r="C114" i="5"/>
  <c r="C115" i="5"/>
  <c r="C116" i="5"/>
  <c r="C117" i="5"/>
  <c r="C95" i="5"/>
  <c r="C96" i="5"/>
  <c r="C97" i="5"/>
  <c r="C98" i="5"/>
  <c r="C99" i="5"/>
  <c r="C100" i="5"/>
  <c r="C101" i="5"/>
  <c r="C102" i="5"/>
  <c r="C103" i="5"/>
  <c r="C104" i="5"/>
  <c r="C105" i="5"/>
  <c r="C106" i="5"/>
  <c r="C107" i="5"/>
  <c r="C108" i="5"/>
  <c r="C94" i="5"/>
  <c r="K96" i="5" l="1"/>
  <c r="L96" i="5" s="1"/>
  <c r="K98" i="5"/>
  <c r="L98" i="5" s="1"/>
  <c r="U130" i="5"/>
  <c r="K97" i="5"/>
  <c r="K94" i="5"/>
  <c r="L94" i="5" s="1"/>
  <c r="K95" i="5"/>
  <c r="L95" i="5" s="1"/>
  <c r="L141" i="5"/>
  <c r="L139" i="5"/>
  <c r="L137" i="5"/>
  <c r="L135" i="5"/>
  <c r="A46" i="3" a="1"/>
  <c r="A46" i="3" s="1"/>
  <c r="A51" i="3" a="1"/>
  <c r="A51" i="3" s="1"/>
  <c r="A52" i="3" a="1"/>
  <c r="A52" i="3" s="1"/>
  <c r="A53" i="3" a="1"/>
  <c r="A53" i="3" s="1"/>
  <c r="A54" i="3" a="1"/>
  <c r="A54" i="3" s="1"/>
  <c r="A47" i="3" a="1"/>
  <c r="A47" i="3" s="1"/>
  <c r="A40" i="3" a="1"/>
  <c r="A40" i="3" s="1"/>
  <c r="A48" i="3" a="1"/>
  <c r="A48" i="3" s="1"/>
  <c r="A42" i="3" a="1"/>
  <c r="A42" i="3" s="1"/>
  <c r="A41" i="3" a="1"/>
  <c r="A41" i="3" s="1"/>
  <c r="A50" i="3" a="1"/>
  <c r="A50" i="3" s="1"/>
  <c r="A39" i="3" a="1"/>
  <c r="A39" i="3" s="1"/>
  <c r="A49" i="3" a="1"/>
  <c r="A49" i="3" s="1"/>
  <c r="A43" i="3" a="1"/>
  <c r="A43" i="3" s="1"/>
  <c r="A36" i="3" a="1"/>
  <c r="A36" i="3" s="1"/>
  <c r="A44" i="3" a="1"/>
  <c r="A44" i="3" s="1"/>
  <c r="A37" i="3" a="1"/>
  <c r="A37" i="3" s="1"/>
  <c r="A45" i="3" a="1"/>
  <c r="A45" i="3" s="1"/>
  <c r="A35" i="3" a="1"/>
  <c r="A35" i="3" s="1"/>
  <c r="Q2" i="3" a="1"/>
  <c r="Q2" i="3" s="1"/>
  <c r="A38" i="3" a="1"/>
  <c r="A38" i="3" s="1"/>
  <c r="L10" i="5"/>
  <c r="P28" i="5" s="1"/>
  <c r="L11" i="5"/>
  <c r="P29" i="5" s="1"/>
  <c r="L12" i="5"/>
  <c r="P30" i="5" s="1"/>
  <c r="L13" i="5"/>
  <c r="P31" i="5" s="1"/>
  <c r="L14" i="5"/>
  <c r="P32" i="5" s="1"/>
  <c r="L15" i="5"/>
  <c r="P33" i="5" s="1"/>
  <c r="L16" i="5"/>
  <c r="P34" i="5" s="1"/>
  <c r="L17" i="5"/>
  <c r="P35" i="5" s="1"/>
  <c r="L18" i="5"/>
  <c r="P36" i="5" s="1"/>
  <c r="L19" i="5"/>
  <c r="P37" i="5" s="1"/>
  <c r="L20" i="5"/>
  <c r="P38" i="5" s="1"/>
  <c r="L21" i="5"/>
  <c r="P39" i="5" s="1"/>
  <c r="L22" i="5"/>
  <c r="P40" i="5" s="1"/>
  <c r="L23" i="5"/>
  <c r="P41" i="5" s="1"/>
  <c r="L24" i="5"/>
  <c r="L25" i="5"/>
  <c r="P43" i="5" s="1"/>
  <c r="L26" i="5"/>
  <c r="P44" i="5" s="1"/>
  <c r="L27" i="5"/>
  <c r="P45" i="5" s="1"/>
  <c r="L28" i="5"/>
  <c r="P46" i="5" s="1"/>
  <c r="L29" i="5"/>
  <c r="P47" i="5" s="1"/>
  <c r="L30" i="5"/>
  <c r="P48" i="5" s="1"/>
  <c r="L31" i="5"/>
  <c r="P49" i="5" s="1"/>
  <c r="L32" i="5"/>
  <c r="P50" i="5" s="1"/>
  <c r="L33" i="5"/>
  <c r="P51" i="5" s="1"/>
  <c r="L34" i="5"/>
  <c r="P52" i="5" s="1"/>
  <c r="L35" i="5"/>
  <c r="P53" i="5" s="1"/>
  <c r="L36" i="5"/>
  <c r="P54" i="5" s="1"/>
  <c r="L37" i="5"/>
  <c r="P55" i="5" s="1"/>
  <c r="L38" i="5"/>
  <c r="P56" i="5" s="1"/>
  <c r="L39" i="5"/>
  <c r="P57" i="5" s="1"/>
  <c r="L40" i="5"/>
  <c r="P58" i="5" s="1"/>
  <c r="L41" i="5"/>
  <c r="P59" i="5" s="1"/>
  <c r="L42" i="5"/>
  <c r="P60" i="5" s="1"/>
  <c r="L43" i="5"/>
  <c r="P61" i="5" s="1"/>
  <c r="L44" i="5"/>
  <c r="P62" i="5" s="1"/>
  <c r="L45" i="5"/>
  <c r="P63" i="5" s="1"/>
  <c r="L46" i="5"/>
  <c r="P64" i="5" s="1"/>
  <c r="L47" i="5"/>
  <c r="P65" i="5" s="1"/>
  <c r="L48" i="5"/>
  <c r="P66" i="5" s="1"/>
  <c r="L49" i="5"/>
  <c r="P67" i="5" s="1"/>
  <c r="L50" i="5"/>
  <c r="P68" i="5" s="1"/>
  <c r="L51" i="5"/>
  <c r="P69" i="5" s="1"/>
  <c r="L52" i="5"/>
  <c r="P70" i="5" s="1"/>
  <c r="L53" i="5"/>
  <c r="P71" i="5" s="1"/>
  <c r="L54" i="5"/>
  <c r="P72" i="5" s="1"/>
  <c r="L55" i="5"/>
  <c r="P73" i="5" s="1"/>
  <c r="L56" i="5"/>
  <c r="P74" i="5" s="1"/>
  <c r="L57" i="5"/>
  <c r="P75" i="5" s="1"/>
  <c r="L58" i="5"/>
  <c r="P76" i="5" s="1"/>
  <c r="L59" i="5"/>
  <c r="P77" i="5" s="1"/>
  <c r="L60" i="5"/>
  <c r="P78" i="5" s="1"/>
  <c r="L61" i="5"/>
  <c r="P79" i="5" s="1"/>
  <c r="L62" i="5"/>
  <c r="P80" i="5" s="1"/>
  <c r="L63" i="5"/>
  <c r="P81" i="5" s="1"/>
  <c r="L64" i="5"/>
  <c r="P82" i="5" s="1"/>
  <c r="L65" i="5"/>
  <c r="P83" i="5" s="1"/>
  <c r="L66" i="5"/>
  <c r="P84" i="5" s="1"/>
  <c r="L67" i="5"/>
  <c r="P85" i="5" s="1"/>
  <c r="L68" i="5"/>
  <c r="P86" i="5" s="1"/>
  <c r="L9" i="5"/>
  <c r="P27" i="5" s="1"/>
  <c r="G42" i="4"/>
  <c r="D26" i="16"/>
  <c r="C26" i="16"/>
  <c r="B26" i="16"/>
  <c r="J42" i="4" l="1"/>
  <c r="Q43" i="4"/>
  <c r="L97" i="5"/>
  <c r="P42" i="5"/>
  <c r="U32" i="5" s="1"/>
  <c r="I129" i="5"/>
  <c r="L69" i="5"/>
  <c r="L7" i="5" s="1"/>
  <c r="K129" i="5" l="1"/>
  <c r="L129" i="5" s="1"/>
  <c r="L164" i="5"/>
  <c r="L161" i="5" s="1"/>
  <c r="AD11" i="5" s="1"/>
  <c r="U33" i="5"/>
  <c r="T33" i="5" s="1"/>
  <c r="U30" i="5"/>
  <c r="V30" i="5" s="1"/>
  <c r="U34" i="5"/>
  <c r="V34" i="5" s="1"/>
  <c r="U31" i="5"/>
  <c r="T31" i="5" s="1"/>
  <c r="V32" i="5"/>
  <c r="O76" i="5"/>
  <c r="T32" i="5"/>
  <c r="O68" i="5"/>
  <c r="O30" i="5"/>
  <c r="O47" i="5"/>
  <c r="O48" i="5"/>
  <c r="O81" i="5"/>
  <c r="O74" i="5"/>
  <c r="O70" i="5"/>
  <c r="O38" i="5"/>
  <c r="O55" i="5"/>
  <c r="O72" i="5"/>
  <c r="O53" i="5"/>
  <c r="O82" i="5"/>
  <c r="O46" i="5"/>
  <c r="O85" i="5"/>
  <c r="O27" i="5"/>
  <c r="O54" i="5"/>
  <c r="O62" i="5"/>
  <c r="O79" i="5"/>
  <c r="O41" i="5"/>
  <c r="O34" i="5"/>
  <c r="O36" i="5"/>
  <c r="O33" i="5"/>
  <c r="O61" i="5"/>
  <c r="O86" i="5"/>
  <c r="O78" i="5"/>
  <c r="O45" i="5"/>
  <c r="O49" i="5"/>
  <c r="O42" i="5"/>
  <c r="O60" i="5"/>
  <c r="O84" i="5"/>
  <c r="O28" i="5"/>
  <c r="O56" i="5"/>
  <c r="O64" i="5"/>
  <c r="O77" i="5"/>
  <c r="O57" i="5"/>
  <c r="O50" i="5"/>
  <c r="O59" i="5"/>
  <c r="O51" i="5"/>
  <c r="O75" i="5"/>
  <c r="O35" i="5"/>
  <c r="O43" i="5"/>
  <c r="O83" i="5"/>
  <c r="O67" i="5"/>
  <c r="O29" i="5"/>
  <c r="O44" i="5"/>
  <c r="O37" i="5"/>
  <c r="O31" i="5"/>
  <c r="O32" i="5"/>
  <c r="O65" i="5"/>
  <c r="O58" i="5"/>
  <c r="O71" i="5"/>
  <c r="O63" i="5"/>
  <c r="O52" i="5"/>
  <c r="O69" i="5"/>
  <c r="O39" i="5"/>
  <c r="O40" i="5"/>
  <c r="O73" i="5"/>
  <c r="O66" i="5"/>
  <c r="O80" i="5"/>
  <c r="T30" i="5" l="1"/>
  <c r="L6" i="5"/>
  <c r="AD8" i="5" s="1"/>
  <c r="V33" i="5"/>
  <c r="V31" i="5"/>
  <c r="U35" i="5"/>
  <c r="V35" i="5" s="1"/>
  <c r="T34" i="5"/>
  <c r="H133" i="5"/>
  <c r="H134" i="5"/>
  <c r="H135" i="5"/>
  <c r="H136" i="5"/>
  <c r="H137" i="5"/>
  <c r="H138" i="5"/>
  <c r="H139" i="5"/>
  <c r="H140" i="5"/>
  <c r="H141" i="5"/>
  <c r="H132" i="5"/>
  <c r="M48" i="19"/>
  <c r="O53" i="19"/>
  <c r="N54" i="19"/>
  <c r="O10" i="19"/>
  <c r="M17" i="19" s="1"/>
  <c r="B18" i="16"/>
  <c r="C18" i="16" s="1"/>
  <c r="B19" i="16"/>
  <c r="C19" i="16" s="1"/>
  <c r="B17" i="16"/>
  <c r="C17" i="16" s="1"/>
  <c r="O141" i="5" l="1"/>
  <c r="O155" i="5"/>
  <c r="H14" i="16"/>
  <c r="J14" i="16"/>
  <c r="I14" i="16"/>
  <c r="M40" i="19"/>
  <c r="M32" i="19"/>
  <c r="M20" i="19"/>
  <c r="M54" i="19"/>
  <c r="H54" i="19" s="1"/>
  <c r="N46" i="19"/>
  <c r="N38" i="19"/>
  <c r="N30" i="19"/>
  <c r="M18" i="19"/>
  <c r="O16" i="19"/>
  <c r="N28" i="19"/>
  <c r="P16" i="19"/>
  <c r="M52" i="19"/>
  <c r="M44" i="19"/>
  <c r="M36" i="19"/>
  <c r="M28" i="19"/>
  <c r="M30" i="19"/>
  <c r="N52" i="19"/>
  <c r="N56" i="19"/>
  <c r="N34" i="19"/>
  <c r="M26" i="19"/>
  <c r="M38" i="19"/>
  <c r="N44" i="19"/>
  <c r="N42" i="19"/>
  <c r="M56" i="19"/>
  <c r="M50" i="19"/>
  <c r="M42" i="19"/>
  <c r="M34" i="19"/>
  <c r="H34" i="19" s="1"/>
  <c r="F20" i="20" s="1"/>
  <c r="M24" i="19"/>
  <c r="M46" i="19"/>
  <c r="H46" i="19" s="1"/>
  <c r="J52" i="4" s="1"/>
  <c r="N36" i="19"/>
  <c r="N50" i="19"/>
  <c r="O55" i="19"/>
  <c r="N48" i="19"/>
  <c r="H48" i="19" s="1"/>
  <c r="F34" i="20" s="1"/>
  <c r="N40" i="19"/>
  <c r="N32" i="19"/>
  <c r="M22" i="19"/>
  <c r="M16" i="19"/>
  <c r="P56" i="19"/>
  <c r="P54" i="19"/>
  <c r="P52" i="19"/>
  <c r="P50" i="19"/>
  <c r="P48" i="19"/>
  <c r="P46" i="19"/>
  <c r="P44" i="19"/>
  <c r="P42" i="19"/>
  <c r="P40" i="19"/>
  <c r="P38" i="19"/>
  <c r="P36" i="19"/>
  <c r="P34" i="19"/>
  <c r="P32" i="19"/>
  <c r="P30" i="19"/>
  <c r="P28" i="19"/>
  <c r="P26" i="19"/>
  <c r="P24" i="19"/>
  <c r="P22" i="19"/>
  <c r="P20" i="19"/>
  <c r="P18" i="19"/>
  <c r="N16" i="19"/>
  <c r="O56" i="19"/>
  <c r="O54" i="19"/>
  <c r="O52" i="19"/>
  <c r="O50" i="19"/>
  <c r="O48" i="19"/>
  <c r="O46" i="19"/>
  <c r="O44" i="19"/>
  <c r="O42" i="19"/>
  <c r="O40" i="19"/>
  <c r="O38" i="19"/>
  <c r="O36" i="19"/>
  <c r="O34" i="19"/>
  <c r="O32" i="19"/>
  <c r="O30" i="19"/>
  <c r="O28" i="19"/>
  <c r="O26" i="19"/>
  <c r="O24" i="19"/>
  <c r="O22" i="19"/>
  <c r="O20" i="19"/>
  <c r="O18" i="19"/>
  <c r="N26" i="19"/>
  <c r="N24" i="19"/>
  <c r="N22" i="19"/>
  <c r="N20" i="19"/>
  <c r="N18" i="19"/>
  <c r="P55" i="19"/>
  <c r="P53" i="19"/>
  <c r="I53" i="19" s="1"/>
  <c r="P51" i="19"/>
  <c r="P49" i="19"/>
  <c r="P47" i="19"/>
  <c r="P45" i="19"/>
  <c r="P43" i="19"/>
  <c r="P41" i="19"/>
  <c r="P39" i="19"/>
  <c r="P37" i="19"/>
  <c r="P35" i="19"/>
  <c r="P33" i="19"/>
  <c r="P31" i="19"/>
  <c r="P29" i="19"/>
  <c r="P27" i="19"/>
  <c r="P25" i="19"/>
  <c r="P23" i="19"/>
  <c r="P21" i="19"/>
  <c r="P19" i="19"/>
  <c r="P17" i="19"/>
  <c r="O51" i="19"/>
  <c r="O49" i="19"/>
  <c r="O47" i="19"/>
  <c r="O45" i="19"/>
  <c r="O43" i="19"/>
  <c r="O41" i="19"/>
  <c r="O39" i="19"/>
  <c r="O37" i="19"/>
  <c r="O35" i="19"/>
  <c r="O33" i="19"/>
  <c r="O31" i="19"/>
  <c r="O29" i="19"/>
  <c r="O27" i="19"/>
  <c r="O25" i="19"/>
  <c r="O23" i="19"/>
  <c r="O21" i="19"/>
  <c r="O19" i="19"/>
  <c r="O17" i="19"/>
  <c r="N55" i="19"/>
  <c r="N53" i="19"/>
  <c r="N51" i="19"/>
  <c r="N49" i="19"/>
  <c r="N47" i="19"/>
  <c r="N45" i="19"/>
  <c r="N43" i="19"/>
  <c r="N41" i="19"/>
  <c r="N39" i="19"/>
  <c r="N37" i="19"/>
  <c r="N35" i="19"/>
  <c r="N33" i="19"/>
  <c r="N31" i="19"/>
  <c r="N29" i="19"/>
  <c r="N27" i="19"/>
  <c r="N25" i="19"/>
  <c r="N23" i="19"/>
  <c r="N21" i="19"/>
  <c r="N19" i="19"/>
  <c r="N17" i="19"/>
  <c r="H17" i="19" s="1"/>
  <c r="F3" i="20" s="1"/>
  <c r="M55" i="19"/>
  <c r="M53" i="19"/>
  <c r="M51" i="19"/>
  <c r="M49" i="19"/>
  <c r="M47" i="19"/>
  <c r="M45" i="19"/>
  <c r="M43" i="19"/>
  <c r="M41" i="19"/>
  <c r="M39" i="19"/>
  <c r="M37" i="19"/>
  <c r="M35" i="19"/>
  <c r="M33" i="19"/>
  <c r="M31" i="19"/>
  <c r="M29" i="19"/>
  <c r="M27" i="19"/>
  <c r="M25" i="19"/>
  <c r="M23" i="19"/>
  <c r="M21" i="19"/>
  <c r="M19" i="19"/>
  <c r="R6042" i="13"/>
  <c r="D4" i="16"/>
  <c r="D5" i="16"/>
  <c r="D3" i="16"/>
  <c r="E3" i="16"/>
  <c r="F3" i="16"/>
  <c r="G4" i="16"/>
  <c r="G5" i="16"/>
  <c r="G3" i="16"/>
  <c r="L3" i="13"/>
  <c r="L4" i="13"/>
  <c r="L5" i="1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4" i="13"/>
  <c r="L185" i="13"/>
  <c r="L186" i="13"/>
  <c r="L187" i="13"/>
  <c r="L188" i="13"/>
  <c r="L189" i="13"/>
  <c r="L190" i="13"/>
  <c r="L191" i="13"/>
  <c r="L192" i="13"/>
  <c r="L193" i="13"/>
  <c r="L194"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29"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5" i="13"/>
  <c r="L316" i="13"/>
  <c r="L317" i="13"/>
  <c r="L318" i="13"/>
  <c r="L319" i="13"/>
  <c r="L320" i="13"/>
  <c r="L321"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L499" i="13"/>
  <c r="L500" i="13"/>
  <c r="L501" i="13"/>
  <c r="L502" i="13"/>
  <c r="L503" i="13"/>
  <c r="L504" i="13"/>
  <c r="L505" i="13"/>
  <c r="L506" i="13"/>
  <c r="L507" i="13"/>
  <c r="L508" i="13"/>
  <c r="L509" i="13"/>
  <c r="L510" i="13"/>
  <c r="L511" i="13"/>
  <c r="L512" i="13"/>
  <c r="L513" i="13"/>
  <c r="L514" i="13"/>
  <c r="L515" i="13"/>
  <c r="L516" i="13"/>
  <c r="L517" i="13"/>
  <c r="L518" i="13"/>
  <c r="L519" i="13"/>
  <c r="L520" i="13"/>
  <c r="L521" i="13"/>
  <c r="L522" i="13"/>
  <c r="L523" i="13"/>
  <c r="L524" i="13"/>
  <c r="L525" i="13"/>
  <c r="L526" i="13"/>
  <c r="L527" i="13"/>
  <c r="L528" i="13"/>
  <c r="L529" i="13"/>
  <c r="L530" i="13"/>
  <c r="L531" i="13"/>
  <c r="L532" i="13"/>
  <c r="L533" i="13"/>
  <c r="L534" i="13"/>
  <c r="L535" i="13"/>
  <c r="L536" i="13"/>
  <c r="L537" i="13"/>
  <c r="L538" i="13"/>
  <c r="L539" i="13"/>
  <c r="L540" i="13"/>
  <c r="L541" i="13"/>
  <c r="L542" i="13"/>
  <c r="L543" i="13"/>
  <c r="L544" i="13"/>
  <c r="L545" i="13"/>
  <c r="L546" i="13"/>
  <c r="L547" i="13"/>
  <c r="L548" i="13"/>
  <c r="L549" i="13"/>
  <c r="L550" i="13"/>
  <c r="L551" i="13"/>
  <c r="L552" i="13"/>
  <c r="L553" i="13"/>
  <c r="L554" i="13"/>
  <c r="L555" i="13"/>
  <c r="L556" i="13"/>
  <c r="L557" i="13"/>
  <c r="L558" i="13"/>
  <c r="L559" i="13"/>
  <c r="L560" i="13"/>
  <c r="L561" i="13"/>
  <c r="L562" i="13"/>
  <c r="L563" i="13"/>
  <c r="L564" i="13"/>
  <c r="L565" i="13"/>
  <c r="L566" i="13"/>
  <c r="L567" i="13"/>
  <c r="L568" i="13"/>
  <c r="L569" i="13"/>
  <c r="L570" i="13"/>
  <c r="L571" i="13"/>
  <c r="L572" i="13"/>
  <c r="L573" i="13"/>
  <c r="L574" i="13"/>
  <c r="L575" i="13"/>
  <c r="L576" i="13"/>
  <c r="L577" i="13"/>
  <c r="L578" i="13"/>
  <c r="L579" i="13"/>
  <c r="L580" i="13"/>
  <c r="L581" i="13"/>
  <c r="L582" i="13"/>
  <c r="L583" i="13"/>
  <c r="L584" i="13"/>
  <c r="L585" i="13"/>
  <c r="L586" i="13"/>
  <c r="L587" i="13"/>
  <c r="L588" i="13"/>
  <c r="L589" i="13"/>
  <c r="L590" i="13"/>
  <c r="L591" i="13"/>
  <c r="L592" i="13"/>
  <c r="L593" i="13"/>
  <c r="L594" i="13"/>
  <c r="L595" i="13"/>
  <c r="L596" i="13"/>
  <c r="L597" i="13"/>
  <c r="L598" i="13"/>
  <c r="L599" i="13"/>
  <c r="L600" i="13"/>
  <c r="L601" i="13"/>
  <c r="L602" i="13"/>
  <c r="L603" i="13"/>
  <c r="L604" i="13"/>
  <c r="L605" i="13"/>
  <c r="L606" i="13"/>
  <c r="L607" i="13"/>
  <c r="L608" i="13"/>
  <c r="L609" i="13"/>
  <c r="L610" i="13"/>
  <c r="L611" i="13"/>
  <c r="L612" i="13"/>
  <c r="L613" i="13"/>
  <c r="L614" i="13"/>
  <c r="L615" i="13"/>
  <c r="L616" i="13"/>
  <c r="L617" i="13"/>
  <c r="L618" i="13"/>
  <c r="L619" i="13"/>
  <c r="L620" i="13"/>
  <c r="L621" i="13"/>
  <c r="L622" i="13"/>
  <c r="L623" i="13"/>
  <c r="L624" i="13"/>
  <c r="L625" i="13"/>
  <c r="L626" i="13"/>
  <c r="L627" i="13"/>
  <c r="L628" i="13"/>
  <c r="L629" i="13"/>
  <c r="L630" i="13"/>
  <c r="L631" i="13"/>
  <c r="L632" i="13"/>
  <c r="L633" i="13"/>
  <c r="L634" i="13"/>
  <c r="L635" i="13"/>
  <c r="L636" i="13"/>
  <c r="L637" i="13"/>
  <c r="L638" i="13"/>
  <c r="L639" i="13"/>
  <c r="L640" i="13"/>
  <c r="L641" i="13"/>
  <c r="L642" i="13"/>
  <c r="L643" i="13"/>
  <c r="L644" i="13"/>
  <c r="L645" i="13"/>
  <c r="L646" i="13"/>
  <c r="L647" i="13"/>
  <c r="L648" i="13"/>
  <c r="L649" i="13"/>
  <c r="L650" i="13"/>
  <c r="L651" i="13"/>
  <c r="L652" i="13"/>
  <c r="L653" i="13"/>
  <c r="L654" i="13"/>
  <c r="L655" i="13"/>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09"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L821" i="13"/>
  <c r="L822" i="13"/>
  <c r="L823" i="13"/>
  <c r="L824" i="13"/>
  <c r="L825" i="13"/>
  <c r="L826" i="13"/>
  <c r="L827" i="13"/>
  <c r="L828" i="13"/>
  <c r="L829" i="13"/>
  <c r="L830" i="13"/>
  <c r="L831" i="13"/>
  <c r="L832" i="13"/>
  <c r="L833" i="13"/>
  <c r="L834" i="13"/>
  <c r="L835" i="13"/>
  <c r="L836" i="13"/>
  <c r="L837" i="13"/>
  <c r="L838" i="13"/>
  <c r="L839" i="13"/>
  <c r="L840" i="13"/>
  <c r="L841" i="13"/>
  <c r="L842" i="13"/>
  <c r="L843" i="13"/>
  <c r="L844" i="13"/>
  <c r="L845" i="13"/>
  <c r="L846" i="13"/>
  <c r="L847" i="13"/>
  <c r="L848" i="13"/>
  <c r="L849" i="13"/>
  <c r="L850" i="13"/>
  <c r="L851" i="13"/>
  <c r="L852" i="13"/>
  <c r="L853" i="13"/>
  <c r="L854" i="13"/>
  <c r="L855" i="13"/>
  <c r="L856" i="13"/>
  <c r="L857" i="13"/>
  <c r="L858" i="13"/>
  <c r="L859" i="13"/>
  <c r="L860" i="13"/>
  <c r="L861" i="13"/>
  <c r="L862" i="13"/>
  <c r="L863" i="13"/>
  <c r="L864" i="13"/>
  <c r="L865" i="13"/>
  <c r="L866" i="13"/>
  <c r="L867" i="13"/>
  <c r="L868" i="13"/>
  <c r="L869" i="13"/>
  <c r="L870" i="13"/>
  <c r="L871" i="13"/>
  <c r="L872" i="13"/>
  <c r="L873" i="13"/>
  <c r="L874" i="13"/>
  <c r="L875" i="13"/>
  <c r="L876" i="13"/>
  <c r="L877" i="13"/>
  <c r="L878" i="13"/>
  <c r="L879" i="13"/>
  <c r="L880" i="13"/>
  <c r="L881" i="13"/>
  <c r="L882" i="13"/>
  <c r="L883" i="13"/>
  <c r="L884" i="13"/>
  <c r="L885" i="13"/>
  <c r="L886" i="13"/>
  <c r="L887" i="13"/>
  <c r="L888" i="13"/>
  <c r="L889" i="13"/>
  <c r="L890" i="13"/>
  <c r="L891" i="13"/>
  <c r="L892" i="13"/>
  <c r="L893" i="13"/>
  <c r="L894" i="13"/>
  <c r="L895" i="13"/>
  <c r="L896" i="13"/>
  <c r="L897" i="13"/>
  <c r="L898" i="13"/>
  <c r="L899" i="13"/>
  <c r="L900" i="13"/>
  <c r="L901" i="13"/>
  <c r="L902" i="13"/>
  <c r="L903" i="13"/>
  <c r="L904" i="13"/>
  <c r="L905" i="13"/>
  <c r="L906" i="13"/>
  <c r="L907" i="13"/>
  <c r="L908" i="13"/>
  <c r="L909" i="13"/>
  <c r="L910" i="13"/>
  <c r="L911" i="13"/>
  <c r="L912" i="13"/>
  <c r="L913" i="13"/>
  <c r="L914" i="13"/>
  <c r="L915" i="13"/>
  <c r="L916" i="13"/>
  <c r="L917" i="13"/>
  <c r="L918" i="13"/>
  <c r="L919" i="13"/>
  <c r="L920" i="13"/>
  <c r="L921" i="13"/>
  <c r="L922" i="13"/>
  <c r="L923" i="13"/>
  <c r="L924" i="13"/>
  <c r="L925" i="13"/>
  <c r="L926" i="13"/>
  <c r="L927" i="13"/>
  <c r="L928" i="13"/>
  <c r="L929" i="13"/>
  <c r="L930" i="13"/>
  <c r="L931" i="13"/>
  <c r="L932" i="13"/>
  <c r="L933" i="13"/>
  <c r="L934" i="13"/>
  <c r="L935" i="13"/>
  <c r="L936" i="13"/>
  <c r="L937" i="13"/>
  <c r="L938" i="13"/>
  <c r="L939" i="13"/>
  <c r="L940" i="13"/>
  <c r="L941" i="13"/>
  <c r="L942" i="13"/>
  <c r="L943" i="13"/>
  <c r="L944" i="13"/>
  <c r="L945" i="13"/>
  <c r="L946" i="13"/>
  <c r="L947" i="13"/>
  <c r="L948" i="13"/>
  <c r="L949" i="13"/>
  <c r="L950" i="13"/>
  <c r="L951" i="13"/>
  <c r="L952" i="13"/>
  <c r="L953" i="13"/>
  <c r="L954" i="13"/>
  <c r="L955" i="13"/>
  <c r="L956" i="13"/>
  <c r="L957" i="13"/>
  <c r="L958" i="13"/>
  <c r="L959" i="13"/>
  <c r="L960" i="13"/>
  <c r="L961" i="13"/>
  <c r="L962" i="13"/>
  <c r="L963" i="13"/>
  <c r="L964" i="13"/>
  <c r="L965" i="13"/>
  <c r="L966" i="13"/>
  <c r="L967" i="13"/>
  <c r="L968" i="13"/>
  <c r="L969" i="13"/>
  <c r="L970" i="13"/>
  <c r="L971" i="13"/>
  <c r="L972" i="13"/>
  <c r="L973" i="13"/>
  <c r="L974" i="13"/>
  <c r="L975" i="13"/>
  <c r="L976" i="13"/>
  <c r="L977" i="13"/>
  <c r="L978" i="13"/>
  <c r="L979" i="13"/>
  <c r="L980" i="13"/>
  <c r="L981" i="13"/>
  <c r="L982" i="13"/>
  <c r="L983" i="13"/>
  <c r="L984" i="13"/>
  <c r="L985" i="13"/>
  <c r="L986" i="13"/>
  <c r="L987" i="13"/>
  <c r="L988" i="13"/>
  <c r="L989" i="13"/>
  <c r="L990" i="13"/>
  <c r="L991" i="13"/>
  <c r="L992" i="13"/>
  <c r="L993" i="13"/>
  <c r="L994" i="13"/>
  <c r="L995" i="13"/>
  <c r="L996" i="13"/>
  <c r="L997" i="13"/>
  <c r="L998" i="13"/>
  <c r="L999" i="13"/>
  <c r="L1000" i="13"/>
  <c r="L1001" i="13"/>
  <c r="L1002" i="13"/>
  <c r="L1003" i="13"/>
  <c r="L1004" i="13"/>
  <c r="L1005" i="13"/>
  <c r="L1006" i="13"/>
  <c r="L1007" i="13"/>
  <c r="L1008" i="13"/>
  <c r="L1009" i="13"/>
  <c r="L1010" i="13"/>
  <c r="L1011" i="13"/>
  <c r="L1012" i="13"/>
  <c r="L1013" i="13"/>
  <c r="L1014" i="13"/>
  <c r="L1015" i="13"/>
  <c r="L1016" i="13"/>
  <c r="L1017" i="13"/>
  <c r="L1018" i="13"/>
  <c r="L1019" i="13"/>
  <c r="L1020" i="13"/>
  <c r="L1021" i="13"/>
  <c r="L1022" i="13"/>
  <c r="L1023" i="13"/>
  <c r="L1024" i="13"/>
  <c r="L1025" i="13"/>
  <c r="L1026" i="13"/>
  <c r="L1027" i="13"/>
  <c r="L1028" i="13"/>
  <c r="L1029" i="13"/>
  <c r="L1030" i="13"/>
  <c r="L1031" i="13"/>
  <c r="L1032" i="13"/>
  <c r="L1033" i="13"/>
  <c r="L1034" i="13"/>
  <c r="L1035" i="13"/>
  <c r="L1036" i="13"/>
  <c r="L1037" i="13"/>
  <c r="L1038" i="13"/>
  <c r="L1039" i="13"/>
  <c r="L1040" i="13"/>
  <c r="L1041" i="13"/>
  <c r="L1042" i="13"/>
  <c r="L1043" i="13"/>
  <c r="L1044" i="13"/>
  <c r="L1045" i="13"/>
  <c r="L1046" i="13"/>
  <c r="L1047" i="13"/>
  <c r="L1048" i="13"/>
  <c r="L1049" i="13"/>
  <c r="L1050" i="13"/>
  <c r="L1051" i="13"/>
  <c r="L1052" i="13"/>
  <c r="L1053" i="13"/>
  <c r="L1054" i="13"/>
  <c r="L1055" i="13"/>
  <c r="L1056" i="13"/>
  <c r="L1057" i="13"/>
  <c r="L1058" i="13"/>
  <c r="L1059" i="13"/>
  <c r="L1060" i="13"/>
  <c r="L1061" i="13"/>
  <c r="L1062" i="13"/>
  <c r="L1063" i="13"/>
  <c r="L1064" i="13"/>
  <c r="L1065" i="13"/>
  <c r="L1066" i="13"/>
  <c r="L1067" i="13"/>
  <c r="L1068" i="13"/>
  <c r="L1069" i="13"/>
  <c r="L1070" i="13"/>
  <c r="L1071" i="13"/>
  <c r="L1072" i="13"/>
  <c r="L1073" i="13"/>
  <c r="L1074" i="13"/>
  <c r="L1075" i="13"/>
  <c r="L1076" i="13"/>
  <c r="L1077" i="13"/>
  <c r="L1078" i="13"/>
  <c r="L1079" i="13"/>
  <c r="L1080" i="13"/>
  <c r="L1081" i="13"/>
  <c r="L1082" i="13"/>
  <c r="L1083" i="13"/>
  <c r="L1084" i="13"/>
  <c r="L1085" i="13"/>
  <c r="L1086" i="13"/>
  <c r="L1087" i="13"/>
  <c r="L1088" i="13"/>
  <c r="L1089" i="13"/>
  <c r="L1090" i="13"/>
  <c r="L1091" i="13"/>
  <c r="L1092" i="13"/>
  <c r="L1093" i="13"/>
  <c r="L1094" i="13"/>
  <c r="L1095" i="13"/>
  <c r="L1096" i="13"/>
  <c r="L1097" i="13"/>
  <c r="L1098" i="13"/>
  <c r="L1099" i="13"/>
  <c r="L1100" i="13"/>
  <c r="L1101" i="13"/>
  <c r="L1102" i="13"/>
  <c r="L1103" i="13"/>
  <c r="L1104" i="13"/>
  <c r="L1105" i="13"/>
  <c r="L1106" i="13"/>
  <c r="L1107" i="13"/>
  <c r="L1108" i="13"/>
  <c r="L1109" i="13"/>
  <c r="L1110" i="13"/>
  <c r="L1111" i="13"/>
  <c r="L1112" i="13"/>
  <c r="L1113" i="13"/>
  <c r="L1114" i="13"/>
  <c r="L1115" i="13"/>
  <c r="L1116" i="13"/>
  <c r="L1117" i="13"/>
  <c r="L1118" i="13"/>
  <c r="L1119" i="13"/>
  <c r="L1120" i="13"/>
  <c r="L1121" i="13"/>
  <c r="L1122" i="13"/>
  <c r="L1123" i="13"/>
  <c r="L1124" i="13"/>
  <c r="L1125" i="13"/>
  <c r="L1126" i="13"/>
  <c r="L1127" i="13"/>
  <c r="L1128" i="13"/>
  <c r="L1129" i="13"/>
  <c r="L1130" i="13"/>
  <c r="L1131" i="13"/>
  <c r="L1132" i="13"/>
  <c r="L1133" i="13"/>
  <c r="L1134" i="13"/>
  <c r="L1135" i="13"/>
  <c r="L1136" i="13"/>
  <c r="L1137" i="13"/>
  <c r="L1138" i="13"/>
  <c r="L1139" i="13"/>
  <c r="L1140" i="13"/>
  <c r="L1141" i="13"/>
  <c r="L1142" i="13"/>
  <c r="L1143" i="13"/>
  <c r="L1144" i="13"/>
  <c r="L1145" i="13"/>
  <c r="L1146" i="13"/>
  <c r="L1147" i="13"/>
  <c r="L1148" i="13"/>
  <c r="L1149" i="13"/>
  <c r="L1150" i="13"/>
  <c r="L1151" i="13"/>
  <c r="L1152" i="13"/>
  <c r="L1153" i="13"/>
  <c r="L1154" i="13"/>
  <c r="L1155" i="13"/>
  <c r="L1156" i="13"/>
  <c r="L1157" i="13"/>
  <c r="L1158" i="13"/>
  <c r="L1159" i="13"/>
  <c r="L1160" i="13"/>
  <c r="L1161" i="13"/>
  <c r="L1162" i="13"/>
  <c r="L1163" i="13"/>
  <c r="L1164" i="13"/>
  <c r="L1165" i="13"/>
  <c r="L1166" i="13"/>
  <c r="L1167" i="13"/>
  <c r="L1168" i="13"/>
  <c r="L1169" i="13"/>
  <c r="L1170" i="13"/>
  <c r="L1171" i="13"/>
  <c r="L1172" i="13"/>
  <c r="L1173" i="13"/>
  <c r="L1174" i="13"/>
  <c r="L1175" i="13"/>
  <c r="L1176" i="13"/>
  <c r="L1177" i="13"/>
  <c r="L1178" i="13"/>
  <c r="L1179" i="13"/>
  <c r="L1180" i="13"/>
  <c r="L1181" i="13"/>
  <c r="L1182" i="13"/>
  <c r="L1183" i="13"/>
  <c r="L1184" i="13"/>
  <c r="L1185" i="13"/>
  <c r="L1186" i="13"/>
  <c r="L1187" i="13"/>
  <c r="L1188" i="13"/>
  <c r="L1189" i="13"/>
  <c r="L1190" i="13"/>
  <c r="L1191" i="13"/>
  <c r="L1192" i="13"/>
  <c r="L1193" i="13"/>
  <c r="L1194" i="13"/>
  <c r="L1195" i="13"/>
  <c r="L1196" i="13"/>
  <c r="L1197" i="13"/>
  <c r="L1198" i="13"/>
  <c r="L1199" i="13"/>
  <c r="L1200" i="13"/>
  <c r="L1201" i="13"/>
  <c r="L1202" i="13"/>
  <c r="L1203" i="13"/>
  <c r="L1204" i="13"/>
  <c r="L1205" i="13"/>
  <c r="L1206" i="13"/>
  <c r="L1207" i="13"/>
  <c r="L1208" i="13"/>
  <c r="L1209" i="13"/>
  <c r="L1210" i="13"/>
  <c r="L1211" i="13"/>
  <c r="L1212" i="13"/>
  <c r="L1213" i="13"/>
  <c r="L1214" i="13"/>
  <c r="L1215" i="13"/>
  <c r="L1216" i="13"/>
  <c r="L1217" i="13"/>
  <c r="L1218" i="13"/>
  <c r="L1219" i="13"/>
  <c r="L1220" i="13"/>
  <c r="L1221" i="13"/>
  <c r="L1222" i="13"/>
  <c r="L1223" i="13"/>
  <c r="L1224" i="13"/>
  <c r="L1225" i="13"/>
  <c r="L1226" i="13"/>
  <c r="L1227" i="13"/>
  <c r="L1228" i="13"/>
  <c r="L1229" i="13"/>
  <c r="L1230" i="13"/>
  <c r="L1231" i="13"/>
  <c r="L1232" i="13"/>
  <c r="L1233" i="13"/>
  <c r="L1234" i="13"/>
  <c r="L1235" i="13"/>
  <c r="L1236" i="13"/>
  <c r="L1237" i="13"/>
  <c r="L1238" i="13"/>
  <c r="L1239" i="13"/>
  <c r="L1240" i="13"/>
  <c r="L1241" i="13"/>
  <c r="L1242" i="13"/>
  <c r="L1243" i="13"/>
  <c r="L1244" i="13"/>
  <c r="L1245" i="13"/>
  <c r="L1246" i="13"/>
  <c r="L1247" i="13"/>
  <c r="L1248" i="13"/>
  <c r="L1249" i="13"/>
  <c r="L1250" i="13"/>
  <c r="L1251" i="13"/>
  <c r="L1252" i="13"/>
  <c r="L1253" i="13"/>
  <c r="L1254" i="13"/>
  <c r="L1255" i="13"/>
  <c r="L1256" i="13"/>
  <c r="L1257" i="13"/>
  <c r="L1258" i="13"/>
  <c r="L1259" i="13"/>
  <c r="L1260" i="13"/>
  <c r="L1261" i="13"/>
  <c r="L1262" i="13"/>
  <c r="L1263" i="13"/>
  <c r="L1264" i="13"/>
  <c r="L1265" i="13"/>
  <c r="L1266" i="13"/>
  <c r="L1267" i="13"/>
  <c r="L1268" i="13"/>
  <c r="L1269" i="13"/>
  <c r="L1270" i="13"/>
  <c r="L1271" i="13"/>
  <c r="L1272" i="13"/>
  <c r="L1273" i="13"/>
  <c r="L1274" i="13"/>
  <c r="L1275" i="13"/>
  <c r="L1276" i="13"/>
  <c r="L1277" i="13"/>
  <c r="L1278" i="13"/>
  <c r="L1279" i="13"/>
  <c r="L1280" i="13"/>
  <c r="L1281" i="13"/>
  <c r="L1282" i="13"/>
  <c r="L1283" i="13"/>
  <c r="L1284" i="13"/>
  <c r="L1285" i="13"/>
  <c r="L1286" i="13"/>
  <c r="L1287" i="13"/>
  <c r="L1288" i="13"/>
  <c r="L1289" i="13"/>
  <c r="L1290" i="13"/>
  <c r="L1291" i="13"/>
  <c r="L1292" i="13"/>
  <c r="L1293" i="13"/>
  <c r="L1294" i="13"/>
  <c r="L1295" i="13"/>
  <c r="L1296" i="13"/>
  <c r="L1297" i="13"/>
  <c r="L1298" i="13"/>
  <c r="L1299" i="13"/>
  <c r="L1300" i="13"/>
  <c r="L1301" i="13"/>
  <c r="L1302" i="13"/>
  <c r="L1303" i="13"/>
  <c r="L1304" i="13"/>
  <c r="L1305" i="13"/>
  <c r="L1306" i="13"/>
  <c r="L1307" i="13"/>
  <c r="L1308" i="13"/>
  <c r="L1309" i="13"/>
  <c r="L1310" i="13"/>
  <c r="L1311" i="13"/>
  <c r="L1312" i="13"/>
  <c r="L1313" i="13"/>
  <c r="L1314" i="13"/>
  <c r="L1315" i="13"/>
  <c r="L1316" i="13"/>
  <c r="L1317" i="13"/>
  <c r="L1318" i="13"/>
  <c r="L1319" i="13"/>
  <c r="L1320" i="13"/>
  <c r="L1321" i="13"/>
  <c r="L1322" i="13"/>
  <c r="L1323" i="13"/>
  <c r="L1324" i="13"/>
  <c r="L1325" i="13"/>
  <c r="L1326" i="13"/>
  <c r="L1327" i="13"/>
  <c r="L1328" i="13"/>
  <c r="L1329" i="13"/>
  <c r="L1330" i="13"/>
  <c r="L1331" i="13"/>
  <c r="L1332" i="13"/>
  <c r="L1333" i="13"/>
  <c r="L1334" i="13"/>
  <c r="L1335" i="13"/>
  <c r="L1336" i="13"/>
  <c r="L1337" i="13"/>
  <c r="L1338" i="13"/>
  <c r="L1339" i="13"/>
  <c r="L1340" i="13"/>
  <c r="L1341" i="13"/>
  <c r="L1342" i="13"/>
  <c r="L1343" i="13"/>
  <c r="L1344" i="13"/>
  <c r="L1345" i="13"/>
  <c r="L1346" i="13"/>
  <c r="L1347" i="13"/>
  <c r="L1348" i="13"/>
  <c r="L1349" i="13"/>
  <c r="L1350" i="13"/>
  <c r="L1351" i="13"/>
  <c r="L1352" i="13"/>
  <c r="L1353" i="13"/>
  <c r="L1354" i="13"/>
  <c r="L1355" i="13"/>
  <c r="L1356" i="13"/>
  <c r="L1357" i="13"/>
  <c r="L1358" i="13"/>
  <c r="L1359" i="13"/>
  <c r="L1360" i="13"/>
  <c r="L1361" i="13"/>
  <c r="L1362" i="13"/>
  <c r="L1363" i="13"/>
  <c r="L1364" i="13"/>
  <c r="L1365" i="13"/>
  <c r="L1366" i="13"/>
  <c r="L1367" i="13"/>
  <c r="L1368" i="13"/>
  <c r="L1369" i="13"/>
  <c r="L1370" i="13"/>
  <c r="L1371" i="13"/>
  <c r="L1372" i="13"/>
  <c r="L1373" i="13"/>
  <c r="L1374" i="13"/>
  <c r="L1375" i="13"/>
  <c r="L1376" i="13"/>
  <c r="L1377" i="13"/>
  <c r="L1378" i="13"/>
  <c r="L1379" i="13"/>
  <c r="L1380" i="13"/>
  <c r="L1381" i="13"/>
  <c r="L1382" i="13"/>
  <c r="L1383" i="13"/>
  <c r="L1384" i="13"/>
  <c r="L1385" i="13"/>
  <c r="L1386" i="13"/>
  <c r="L1387" i="13"/>
  <c r="L1388" i="13"/>
  <c r="L1389" i="13"/>
  <c r="L1390" i="13"/>
  <c r="L1391" i="13"/>
  <c r="L1392" i="13"/>
  <c r="L1393" i="13"/>
  <c r="L1394" i="13"/>
  <c r="L1395" i="13"/>
  <c r="L1396" i="13"/>
  <c r="L1397" i="13"/>
  <c r="L1398" i="13"/>
  <c r="L1399" i="13"/>
  <c r="L1400" i="13"/>
  <c r="L1401" i="13"/>
  <c r="L1402" i="13"/>
  <c r="L1403" i="13"/>
  <c r="L1404" i="13"/>
  <c r="L1405" i="13"/>
  <c r="L1406" i="13"/>
  <c r="L1407" i="13"/>
  <c r="L1408" i="13"/>
  <c r="L1409" i="13"/>
  <c r="L1410" i="13"/>
  <c r="L1411" i="13"/>
  <c r="L1412" i="13"/>
  <c r="L1413" i="13"/>
  <c r="L1414" i="13"/>
  <c r="L1415" i="13"/>
  <c r="L1416" i="13"/>
  <c r="L1417" i="13"/>
  <c r="L1418" i="13"/>
  <c r="L1419" i="13"/>
  <c r="L1420" i="13"/>
  <c r="L1421" i="13"/>
  <c r="L1422" i="13"/>
  <c r="L1423" i="13"/>
  <c r="L1424" i="13"/>
  <c r="L1425" i="13"/>
  <c r="L1426" i="13"/>
  <c r="L1427" i="13"/>
  <c r="L1428" i="13"/>
  <c r="L1429" i="13"/>
  <c r="L1430" i="13"/>
  <c r="L1431" i="13"/>
  <c r="L1432" i="13"/>
  <c r="L1433" i="13"/>
  <c r="L1434" i="13"/>
  <c r="L1435" i="13"/>
  <c r="L1436" i="13"/>
  <c r="L1437" i="13"/>
  <c r="L1438" i="13"/>
  <c r="L1439" i="13"/>
  <c r="L1440" i="13"/>
  <c r="L1441" i="13"/>
  <c r="L1442" i="13"/>
  <c r="L1443" i="13"/>
  <c r="L1444" i="13"/>
  <c r="L1445" i="13"/>
  <c r="L1446" i="13"/>
  <c r="L1447" i="13"/>
  <c r="L1448" i="13"/>
  <c r="L1449" i="13"/>
  <c r="L1450" i="13"/>
  <c r="L1451" i="13"/>
  <c r="L1452" i="13"/>
  <c r="L1453" i="13"/>
  <c r="L1454" i="13"/>
  <c r="L1455" i="13"/>
  <c r="L1456" i="13"/>
  <c r="L1457" i="13"/>
  <c r="L1458" i="13"/>
  <c r="L1459" i="13"/>
  <c r="L1460" i="13"/>
  <c r="L1461" i="13"/>
  <c r="L1462" i="13"/>
  <c r="L1463" i="13"/>
  <c r="L1464" i="13"/>
  <c r="L1465" i="13"/>
  <c r="L1466" i="13"/>
  <c r="L1467" i="13"/>
  <c r="L1468" i="13"/>
  <c r="L1469" i="13"/>
  <c r="L1470" i="13"/>
  <c r="L1471" i="13"/>
  <c r="L1472" i="13"/>
  <c r="L1473" i="13"/>
  <c r="L1474" i="13"/>
  <c r="L1475" i="13"/>
  <c r="L1476" i="13"/>
  <c r="L1477" i="13"/>
  <c r="L1478" i="13"/>
  <c r="L1479" i="13"/>
  <c r="L1480" i="13"/>
  <c r="L1481" i="13"/>
  <c r="L1482" i="13"/>
  <c r="L1483" i="13"/>
  <c r="L1484" i="13"/>
  <c r="L1485" i="13"/>
  <c r="L1486" i="13"/>
  <c r="L1487" i="13"/>
  <c r="L1488" i="13"/>
  <c r="L1489" i="13"/>
  <c r="L1490" i="13"/>
  <c r="L1491" i="13"/>
  <c r="L1492" i="13"/>
  <c r="L1493" i="13"/>
  <c r="L1494" i="13"/>
  <c r="L1495" i="13"/>
  <c r="L1496" i="13"/>
  <c r="L1497" i="13"/>
  <c r="L1498" i="13"/>
  <c r="L1499" i="13"/>
  <c r="L1500" i="13"/>
  <c r="L1501" i="13"/>
  <c r="L1502" i="13"/>
  <c r="L1503" i="13"/>
  <c r="L1504" i="13"/>
  <c r="L1505" i="13"/>
  <c r="L1506" i="13"/>
  <c r="L1507" i="13"/>
  <c r="L1508" i="13"/>
  <c r="L1509" i="13"/>
  <c r="L1510" i="13"/>
  <c r="L1511" i="13"/>
  <c r="L1512" i="13"/>
  <c r="L1513" i="13"/>
  <c r="L1514" i="13"/>
  <c r="L1515" i="13"/>
  <c r="L1516" i="13"/>
  <c r="L1517" i="13"/>
  <c r="L1518" i="13"/>
  <c r="L1519" i="13"/>
  <c r="L1520" i="13"/>
  <c r="L1521" i="13"/>
  <c r="L1522" i="13"/>
  <c r="L1523" i="13"/>
  <c r="L1524" i="13"/>
  <c r="L1525" i="13"/>
  <c r="L1526" i="13"/>
  <c r="L1527" i="13"/>
  <c r="L1528" i="13"/>
  <c r="L1529" i="13"/>
  <c r="L1530" i="13"/>
  <c r="L1531" i="13"/>
  <c r="L1532" i="13"/>
  <c r="L1533" i="13"/>
  <c r="L1534" i="13"/>
  <c r="L1535" i="13"/>
  <c r="L1536" i="13"/>
  <c r="L1537" i="13"/>
  <c r="L1538" i="13"/>
  <c r="L1539" i="13"/>
  <c r="L1540" i="13"/>
  <c r="L1541" i="13"/>
  <c r="L1542" i="13"/>
  <c r="L1543" i="13"/>
  <c r="L1544" i="13"/>
  <c r="L1545" i="13"/>
  <c r="L1546" i="13"/>
  <c r="L1547" i="13"/>
  <c r="L1548" i="13"/>
  <c r="L1549" i="13"/>
  <c r="L1550" i="13"/>
  <c r="L1551" i="13"/>
  <c r="L1552" i="13"/>
  <c r="L1553" i="13"/>
  <c r="L1554" i="13"/>
  <c r="L1555" i="13"/>
  <c r="L1556" i="13"/>
  <c r="L1557" i="13"/>
  <c r="L1558" i="13"/>
  <c r="L1559" i="13"/>
  <c r="L1560" i="13"/>
  <c r="L1561" i="13"/>
  <c r="L1562" i="13"/>
  <c r="L1563" i="13"/>
  <c r="L1564" i="13"/>
  <c r="L1565" i="13"/>
  <c r="L1566" i="13"/>
  <c r="L1567" i="13"/>
  <c r="L1568" i="13"/>
  <c r="L1569" i="13"/>
  <c r="L1570" i="13"/>
  <c r="L1571" i="13"/>
  <c r="L1572" i="13"/>
  <c r="L1573" i="13"/>
  <c r="L1574" i="13"/>
  <c r="L1575" i="13"/>
  <c r="L1576" i="13"/>
  <c r="L1577" i="13"/>
  <c r="L1578" i="13"/>
  <c r="L1579" i="13"/>
  <c r="L1580" i="13"/>
  <c r="L1581" i="13"/>
  <c r="L1582" i="13"/>
  <c r="L1583" i="13"/>
  <c r="L1584" i="13"/>
  <c r="L1585" i="13"/>
  <c r="L1586" i="13"/>
  <c r="L1587" i="13"/>
  <c r="L1588" i="13"/>
  <c r="L1589" i="13"/>
  <c r="L1590" i="13"/>
  <c r="L1591" i="13"/>
  <c r="L1592" i="13"/>
  <c r="L1593" i="13"/>
  <c r="L1594" i="13"/>
  <c r="L1595" i="13"/>
  <c r="L1596" i="13"/>
  <c r="L1597" i="13"/>
  <c r="L1598" i="13"/>
  <c r="L1599" i="13"/>
  <c r="L1600" i="13"/>
  <c r="L1601" i="13"/>
  <c r="L1602" i="13"/>
  <c r="L1603" i="13"/>
  <c r="L1604" i="13"/>
  <c r="L1605" i="13"/>
  <c r="L1606" i="13"/>
  <c r="L1607" i="13"/>
  <c r="L1608" i="13"/>
  <c r="L1609" i="13"/>
  <c r="L1610" i="13"/>
  <c r="L1611" i="13"/>
  <c r="L1612" i="13"/>
  <c r="L1613" i="13"/>
  <c r="L1614" i="13"/>
  <c r="L1615" i="13"/>
  <c r="L1616" i="13"/>
  <c r="L1617" i="13"/>
  <c r="L1618" i="13"/>
  <c r="L1619" i="13"/>
  <c r="L1620" i="13"/>
  <c r="L1621" i="13"/>
  <c r="L1622" i="13"/>
  <c r="L1623" i="13"/>
  <c r="L1624" i="13"/>
  <c r="L1625" i="13"/>
  <c r="L1626" i="13"/>
  <c r="L1627" i="13"/>
  <c r="L1628" i="13"/>
  <c r="L1629" i="13"/>
  <c r="L1630" i="13"/>
  <c r="L1631" i="13"/>
  <c r="L1632" i="13"/>
  <c r="L1633" i="13"/>
  <c r="L1634" i="13"/>
  <c r="L1635" i="13"/>
  <c r="L1636" i="13"/>
  <c r="L1637" i="13"/>
  <c r="L1638" i="13"/>
  <c r="L1639" i="13"/>
  <c r="L1640" i="13"/>
  <c r="L1641" i="13"/>
  <c r="L1642" i="13"/>
  <c r="L1643" i="13"/>
  <c r="L1644" i="13"/>
  <c r="L1645" i="13"/>
  <c r="L1646" i="13"/>
  <c r="L1647" i="13"/>
  <c r="L1648" i="13"/>
  <c r="L1649" i="13"/>
  <c r="L1650" i="13"/>
  <c r="L1651" i="13"/>
  <c r="L1652" i="13"/>
  <c r="L1653" i="13"/>
  <c r="L1654" i="13"/>
  <c r="L1655" i="13"/>
  <c r="L1656" i="13"/>
  <c r="L1657" i="13"/>
  <c r="L1658" i="13"/>
  <c r="L1659" i="13"/>
  <c r="L1660" i="13"/>
  <c r="L1661" i="13"/>
  <c r="L1662" i="13"/>
  <c r="L1663" i="13"/>
  <c r="L1664" i="13"/>
  <c r="L1665" i="13"/>
  <c r="L1666" i="13"/>
  <c r="L1667" i="13"/>
  <c r="L1668" i="13"/>
  <c r="L1669" i="13"/>
  <c r="L1670" i="13"/>
  <c r="L1671" i="13"/>
  <c r="L1672" i="13"/>
  <c r="L1673" i="13"/>
  <c r="L1674" i="13"/>
  <c r="L1675" i="13"/>
  <c r="L1676" i="13"/>
  <c r="L1677" i="13"/>
  <c r="L1678" i="13"/>
  <c r="L1679" i="13"/>
  <c r="L1680" i="13"/>
  <c r="L1681" i="13"/>
  <c r="L1682" i="13"/>
  <c r="L1683" i="13"/>
  <c r="L1684" i="13"/>
  <c r="L1685" i="13"/>
  <c r="L1686" i="13"/>
  <c r="L1687" i="13"/>
  <c r="L1688" i="13"/>
  <c r="L1689" i="13"/>
  <c r="L1690" i="13"/>
  <c r="L1691" i="13"/>
  <c r="L1692" i="13"/>
  <c r="L1693" i="13"/>
  <c r="L1694" i="13"/>
  <c r="L1695" i="13"/>
  <c r="L1696" i="13"/>
  <c r="L1697" i="13"/>
  <c r="L1698" i="13"/>
  <c r="L1699" i="13"/>
  <c r="L1700" i="13"/>
  <c r="L1701" i="13"/>
  <c r="L1702" i="13"/>
  <c r="L1703" i="13"/>
  <c r="L1704" i="13"/>
  <c r="L1705" i="13"/>
  <c r="L1706" i="13"/>
  <c r="L1707" i="13"/>
  <c r="L1708" i="13"/>
  <c r="L1709" i="13"/>
  <c r="L1710" i="13"/>
  <c r="L1711" i="13"/>
  <c r="L1712" i="13"/>
  <c r="L1713" i="13"/>
  <c r="L1714" i="13"/>
  <c r="L1715" i="13"/>
  <c r="L1716" i="13"/>
  <c r="L1717" i="13"/>
  <c r="L1718" i="13"/>
  <c r="L1719" i="13"/>
  <c r="L1720" i="13"/>
  <c r="L1721" i="13"/>
  <c r="L1722" i="13"/>
  <c r="L1723" i="13"/>
  <c r="L1724" i="13"/>
  <c r="L1725" i="13"/>
  <c r="L1726" i="13"/>
  <c r="L1727" i="13"/>
  <c r="L1728" i="13"/>
  <c r="L1729" i="13"/>
  <c r="L1730" i="13"/>
  <c r="L1731" i="13"/>
  <c r="L1732" i="13"/>
  <c r="L1733" i="13"/>
  <c r="L1734" i="13"/>
  <c r="L1735" i="13"/>
  <c r="L1736" i="13"/>
  <c r="L1737" i="13"/>
  <c r="L1738" i="13"/>
  <c r="L1739" i="13"/>
  <c r="L1740" i="13"/>
  <c r="L1741" i="13"/>
  <c r="L1742" i="13"/>
  <c r="L1743" i="13"/>
  <c r="L1744" i="13"/>
  <c r="L1745" i="13"/>
  <c r="L1746" i="13"/>
  <c r="L1747" i="13"/>
  <c r="L1748" i="13"/>
  <c r="L1749" i="13"/>
  <c r="L1750" i="13"/>
  <c r="L1751" i="13"/>
  <c r="L1752" i="13"/>
  <c r="L1753" i="13"/>
  <c r="L1754" i="13"/>
  <c r="L1755" i="13"/>
  <c r="L1756" i="13"/>
  <c r="L1757" i="13"/>
  <c r="L1758" i="13"/>
  <c r="L1759" i="13"/>
  <c r="L1760" i="13"/>
  <c r="L1761" i="13"/>
  <c r="L1762" i="13"/>
  <c r="L1763" i="13"/>
  <c r="L1764" i="13"/>
  <c r="L1765" i="13"/>
  <c r="L1766" i="13"/>
  <c r="L1767" i="13"/>
  <c r="L1768" i="13"/>
  <c r="L1769" i="13"/>
  <c r="L1770" i="13"/>
  <c r="L1771" i="13"/>
  <c r="L1772" i="13"/>
  <c r="L1773" i="13"/>
  <c r="L1774" i="13"/>
  <c r="L1775" i="13"/>
  <c r="L1776" i="13"/>
  <c r="L1777" i="13"/>
  <c r="L1778" i="13"/>
  <c r="L1779" i="13"/>
  <c r="L1780" i="13"/>
  <c r="L1781" i="13"/>
  <c r="L1782" i="13"/>
  <c r="L1783" i="13"/>
  <c r="L1784" i="13"/>
  <c r="L1785" i="13"/>
  <c r="L1786" i="13"/>
  <c r="L1787" i="13"/>
  <c r="L1788" i="13"/>
  <c r="L1789" i="13"/>
  <c r="L1790" i="13"/>
  <c r="L1791" i="13"/>
  <c r="L1792" i="13"/>
  <c r="L1793" i="13"/>
  <c r="L1794" i="13"/>
  <c r="L1795" i="13"/>
  <c r="L1796" i="13"/>
  <c r="L1797" i="13"/>
  <c r="L1798" i="13"/>
  <c r="L1799" i="13"/>
  <c r="L1800" i="13"/>
  <c r="L1801" i="13"/>
  <c r="L1802" i="13"/>
  <c r="L1803" i="13"/>
  <c r="L1804" i="13"/>
  <c r="L1805" i="13"/>
  <c r="L1806" i="13"/>
  <c r="L1807" i="13"/>
  <c r="L1808" i="13"/>
  <c r="L1809" i="13"/>
  <c r="L1810" i="13"/>
  <c r="L1811" i="13"/>
  <c r="L1812" i="13"/>
  <c r="L1813" i="13"/>
  <c r="L1814" i="13"/>
  <c r="L1815" i="13"/>
  <c r="L1816" i="13"/>
  <c r="L1817" i="13"/>
  <c r="L1818" i="13"/>
  <c r="L1819" i="13"/>
  <c r="L1820" i="13"/>
  <c r="L1821" i="13"/>
  <c r="L1822" i="13"/>
  <c r="L1823" i="13"/>
  <c r="L1824" i="13"/>
  <c r="L1825" i="13"/>
  <c r="L1826" i="13"/>
  <c r="L1827" i="13"/>
  <c r="L1828" i="13"/>
  <c r="L1829" i="13"/>
  <c r="L1830" i="13"/>
  <c r="L1831" i="13"/>
  <c r="L1832" i="13"/>
  <c r="L1833" i="13"/>
  <c r="L1834" i="13"/>
  <c r="L1835" i="13"/>
  <c r="L1836" i="13"/>
  <c r="L1837" i="13"/>
  <c r="L1838" i="13"/>
  <c r="L1839" i="13"/>
  <c r="L1840" i="13"/>
  <c r="L1841" i="13"/>
  <c r="L1842" i="13"/>
  <c r="L1843" i="13"/>
  <c r="L1844" i="13"/>
  <c r="L1845" i="13"/>
  <c r="L1846" i="13"/>
  <c r="L1847" i="13"/>
  <c r="L1848" i="13"/>
  <c r="L1849" i="13"/>
  <c r="L1850" i="13"/>
  <c r="L1851" i="13"/>
  <c r="L1852" i="13"/>
  <c r="L1853" i="13"/>
  <c r="L1854" i="13"/>
  <c r="L1855" i="13"/>
  <c r="L1856" i="13"/>
  <c r="L1857" i="13"/>
  <c r="L1858" i="13"/>
  <c r="L1859" i="13"/>
  <c r="L1860" i="13"/>
  <c r="L1861" i="13"/>
  <c r="L1862" i="13"/>
  <c r="L1863" i="13"/>
  <c r="L1864" i="13"/>
  <c r="L1865" i="13"/>
  <c r="L1866" i="13"/>
  <c r="L1867" i="13"/>
  <c r="L1868" i="13"/>
  <c r="L1869" i="13"/>
  <c r="L1870" i="13"/>
  <c r="L1871" i="13"/>
  <c r="L1872" i="13"/>
  <c r="L1873" i="13"/>
  <c r="L1874" i="13"/>
  <c r="L1875" i="13"/>
  <c r="L1876" i="13"/>
  <c r="L1877" i="13"/>
  <c r="L1878" i="13"/>
  <c r="L1879" i="13"/>
  <c r="L1880" i="13"/>
  <c r="L1881" i="13"/>
  <c r="L1882" i="13"/>
  <c r="L1883" i="13"/>
  <c r="L1884" i="13"/>
  <c r="L1885" i="13"/>
  <c r="L1886" i="13"/>
  <c r="L1887" i="13"/>
  <c r="L1888" i="13"/>
  <c r="L1889" i="13"/>
  <c r="L1890" i="13"/>
  <c r="L1891" i="13"/>
  <c r="L1892" i="13"/>
  <c r="L1893" i="13"/>
  <c r="L1894" i="13"/>
  <c r="L1895" i="13"/>
  <c r="L1896" i="13"/>
  <c r="L1897" i="13"/>
  <c r="L1898" i="13"/>
  <c r="L1899" i="13"/>
  <c r="L1900" i="13"/>
  <c r="L1901" i="13"/>
  <c r="L1902" i="13"/>
  <c r="L1903" i="13"/>
  <c r="L1904" i="13"/>
  <c r="L1905" i="13"/>
  <c r="L1906" i="13"/>
  <c r="L1907" i="13"/>
  <c r="L1908" i="13"/>
  <c r="L1909" i="13"/>
  <c r="L1910" i="13"/>
  <c r="L1911" i="13"/>
  <c r="L1912" i="13"/>
  <c r="L1913" i="13"/>
  <c r="L1914" i="13"/>
  <c r="L1915" i="13"/>
  <c r="L1916" i="13"/>
  <c r="L1917" i="13"/>
  <c r="L1918" i="13"/>
  <c r="L1919" i="13"/>
  <c r="L1920" i="13"/>
  <c r="L1921" i="13"/>
  <c r="L1922" i="13"/>
  <c r="L1923" i="13"/>
  <c r="L1924" i="13"/>
  <c r="L1925" i="13"/>
  <c r="L1926" i="13"/>
  <c r="L1927" i="13"/>
  <c r="L1928" i="13"/>
  <c r="L1929" i="13"/>
  <c r="L1930" i="13"/>
  <c r="L1931" i="13"/>
  <c r="L1932" i="13"/>
  <c r="L1933" i="13"/>
  <c r="L1934" i="13"/>
  <c r="L1935" i="13"/>
  <c r="L1936" i="13"/>
  <c r="L1937" i="13"/>
  <c r="L1938" i="13"/>
  <c r="L1939" i="13"/>
  <c r="L1940" i="13"/>
  <c r="L1941" i="13"/>
  <c r="L1942" i="13"/>
  <c r="L1943" i="13"/>
  <c r="L1944" i="13"/>
  <c r="L1945" i="13"/>
  <c r="L1946" i="13"/>
  <c r="L1947" i="13"/>
  <c r="L1948" i="13"/>
  <c r="L1949" i="13"/>
  <c r="L1950" i="13"/>
  <c r="L1951" i="13"/>
  <c r="L1952" i="13"/>
  <c r="L1953" i="13"/>
  <c r="L1954" i="13"/>
  <c r="L1955" i="13"/>
  <c r="L1956" i="13"/>
  <c r="L1957" i="13"/>
  <c r="L1958" i="13"/>
  <c r="L1959" i="13"/>
  <c r="L1960" i="13"/>
  <c r="L1961" i="13"/>
  <c r="L1962" i="13"/>
  <c r="L1963" i="13"/>
  <c r="L1964" i="13"/>
  <c r="L1965" i="13"/>
  <c r="L1966" i="13"/>
  <c r="L1967" i="13"/>
  <c r="L1968" i="13"/>
  <c r="L1969" i="13"/>
  <c r="L1970" i="13"/>
  <c r="L1971" i="13"/>
  <c r="L1972" i="13"/>
  <c r="L1973" i="13"/>
  <c r="L1974" i="13"/>
  <c r="L1975" i="13"/>
  <c r="L1976" i="13"/>
  <c r="L1977" i="13"/>
  <c r="L1978" i="13"/>
  <c r="L1979" i="13"/>
  <c r="L1980" i="13"/>
  <c r="L1981" i="13"/>
  <c r="L1982" i="13"/>
  <c r="L1983" i="13"/>
  <c r="L1984" i="13"/>
  <c r="L1985" i="13"/>
  <c r="L1986" i="13"/>
  <c r="L1987" i="13"/>
  <c r="L1988" i="13"/>
  <c r="L1989" i="13"/>
  <c r="L1990" i="13"/>
  <c r="L1991" i="13"/>
  <c r="L1992" i="13"/>
  <c r="L1993" i="13"/>
  <c r="L1994" i="13"/>
  <c r="L1995" i="13"/>
  <c r="L1996" i="13"/>
  <c r="L1997" i="13"/>
  <c r="L1998" i="13"/>
  <c r="L1999" i="13"/>
  <c r="L2000" i="13"/>
  <c r="L2001" i="13"/>
  <c r="L2002" i="13"/>
  <c r="L2003" i="13"/>
  <c r="L2004" i="13"/>
  <c r="L2005" i="13"/>
  <c r="L2006" i="13"/>
  <c r="L2007" i="13"/>
  <c r="L2008" i="13"/>
  <c r="L2009" i="13"/>
  <c r="L2010" i="13"/>
  <c r="L2011" i="13"/>
  <c r="L2012" i="13"/>
  <c r="L2013" i="13"/>
  <c r="L2014" i="13"/>
  <c r="L2015" i="13"/>
  <c r="L2016" i="13"/>
  <c r="L2017" i="13"/>
  <c r="L2018" i="13"/>
  <c r="L2019" i="13"/>
  <c r="L2020" i="13"/>
  <c r="L2021" i="13"/>
  <c r="L2022" i="13"/>
  <c r="L2023" i="13"/>
  <c r="L2024" i="13"/>
  <c r="L2025" i="13"/>
  <c r="L2026" i="13"/>
  <c r="L2027" i="13"/>
  <c r="L2028" i="13"/>
  <c r="L2029" i="13"/>
  <c r="L2030" i="13"/>
  <c r="L2031" i="13"/>
  <c r="L2032" i="13"/>
  <c r="L2033" i="13"/>
  <c r="L2034" i="13"/>
  <c r="L2035" i="13"/>
  <c r="L2036" i="13"/>
  <c r="L2037" i="13"/>
  <c r="L2038" i="13"/>
  <c r="L2039" i="13"/>
  <c r="L2040" i="13"/>
  <c r="L2041" i="13"/>
  <c r="L2042" i="13"/>
  <c r="L2043" i="13"/>
  <c r="L2044" i="13"/>
  <c r="L2045" i="13"/>
  <c r="L2046" i="13"/>
  <c r="L2047" i="13"/>
  <c r="L2048" i="13"/>
  <c r="L2049" i="13"/>
  <c r="L2050" i="13"/>
  <c r="L2051" i="13"/>
  <c r="L2052" i="13"/>
  <c r="L2053" i="13"/>
  <c r="L2054" i="13"/>
  <c r="L2055" i="13"/>
  <c r="L2056" i="13"/>
  <c r="L2057" i="13"/>
  <c r="L2058" i="13"/>
  <c r="L2059" i="13"/>
  <c r="L2060" i="13"/>
  <c r="L2061" i="13"/>
  <c r="L2062" i="13"/>
  <c r="L2063" i="13"/>
  <c r="L2064" i="13"/>
  <c r="L2065" i="13"/>
  <c r="L2066" i="13"/>
  <c r="L2067" i="13"/>
  <c r="L2068" i="13"/>
  <c r="L2069" i="13"/>
  <c r="L2070" i="13"/>
  <c r="L2071" i="13"/>
  <c r="L2072" i="13"/>
  <c r="L2073" i="13"/>
  <c r="L2074" i="13"/>
  <c r="L2075" i="13"/>
  <c r="L2076" i="13"/>
  <c r="L2077" i="13"/>
  <c r="L2078" i="13"/>
  <c r="L2079" i="13"/>
  <c r="L2080" i="13"/>
  <c r="L2081" i="13"/>
  <c r="L2082" i="13"/>
  <c r="L2083" i="13"/>
  <c r="L2084" i="13"/>
  <c r="L2085" i="13"/>
  <c r="L2086" i="13"/>
  <c r="L2087" i="13"/>
  <c r="L2088" i="13"/>
  <c r="L2089" i="13"/>
  <c r="L2090" i="13"/>
  <c r="L2091" i="13"/>
  <c r="L2092" i="13"/>
  <c r="L2093" i="13"/>
  <c r="L2094" i="13"/>
  <c r="L2095" i="13"/>
  <c r="L2096" i="13"/>
  <c r="L2097" i="13"/>
  <c r="L2098" i="13"/>
  <c r="L2099" i="13"/>
  <c r="L2100" i="13"/>
  <c r="L2101" i="13"/>
  <c r="L2102" i="13"/>
  <c r="L2103" i="13"/>
  <c r="L2104" i="13"/>
  <c r="L2105" i="13"/>
  <c r="L2106" i="13"/>
  <c r="L2107" i="13"/>
  <c r="L2108" i="13"/>
  <c r="L2109" i="13"/>
  <c r="L2110" i="13"/>
  <c r="L2111" i="13"/>
  <c r="L2112" i="13"/>
  <c r="L2113" i="13"/>
  <c r="L2114" i="13"/>
  <c r="L2115" i="13"/>
  <c r="L2116" i="13"/>
  <c r="L2117" i="13"/>
  <c r="L2118" i="13"/>
  <c r="L2119" i="13"/>
  <c r="L2120" i="13"/>
  <c r="L2121" i="13"/>
  <c r="L2122" i="13"/>
  <c r="L2123" i="13"/>
  <c r="L2124" i="13"/>
  <c r="L2125" i="13"/>
  <c r="L2126" i="13"/>
  <c r="L2127" i="13"/>
  <c r="L2128" i="13"/>
  <c r="L2129" i="13"/>
  <c r="L2130" i="13"/>
  <c r="L2131" i="13"/>
  <c r="L2132" i="13"/>
  <c r="L2133" i="13"/>
  <c r="L2134" i="13"/>
  <c r="L2135" i="13"/>
  <c r="L2136" i="13"/>
  <c r="L2137" i="13"/>
  <c r="L2138" i="13"/>
  <c r="L2139" i="13"/>
  <c r="L2140" i="13"/>
  <c r="L2141" i="13"/>
  <c r="L2142" i="13"/>
  <c r="L2143" i="13"/>
  <c r="L2144" i="13"/>
  <c r="L2145" i="13"/>
  <c r="L2146" i="13"/>
  <c r="L2147" i="13"/>
  <c r="L2148" i="13"/>
  <c r="L2149" i="13"/>
  <c r="L2150" i="13"/>
  <c r="L2151" i="13"/>
  <c r="L2152" i="13"/>
  <c r="L2153" i="13"/>
  <c r="L2154" i="13"/>
  <c r="L2155" i="13"/>
  <c r="L2156" i="13"/>
  <c r="L2157" i="13"/>
  <c r="L2158" i="13"/>
  <c r="L2159" i="13"/>
  <c r="L2160" i="13"/>
  <c r="L2161" i="13"/>
  <c r="L2162" i="13"/>
  <c r="L2163" i="13"/>
  <c r="L2164" i="13"/>
  <c r="L2165" i="13"/>
  <c r="L2166" i="13"/>
  <c r="L2167" i="13"/>
  <c r="L2168" i="13"/>
  <c r="L2169" i="13"/>
  <c r="L2170" i="13"/>
  <c r="L2171" i="13"/>
  <c r="L2172" i="13"/>
  <c r="L2173" i="13"/>
  <c r="L2174" i="13"/>
  <c r="L2175" i="13"/>
  <c r="L2176" i="13"/>
  <c r="L2177" i="13"/>
  <c r="L2178" i="13"/>
  <c r="L2179" i="13"/>
  <c r="L2180" i="13"/>
  <c r="L2181" i="13"/>
  <c r="L2182" i="13"/>
  <c r="L2183" i="13"/>
  <c r="L2184" i="13"/>
  <c r="L2185" i="13"/>
  <c r="L2186" i="13"/>
  <c r="L2187" i="13"/>
  <c r="L2188" i="13"/>
  <c r="L2189" i="13"/>
  <c r="L2190" i="13"/>
  <c r="L2191" i="13"/>
  <c r="L2192" i="13"/>
  <c r="L2193" i="13"/>
  <c r="L2194" i="13"/>
  <c r="L2195" i="13"/>
  <c r="L2196" i="13"/>
  <c r="L2197" i="13"/>
  <c r="L2198" i="13"/>
  <c r="L2199" i="13"/>
  <c r="L2200" i="13"/>
  <c r="L2201" i="13"/>
  <c r="L2202" i="13"/>
  <c r="L2203" i="13"/>
  <c r="L2204" i="13"/>
  <c r="L2205" i="13"/>
  <c r="L2206" i="13"/>
  <c r="L2207" i="13"/>
  <c r="L2208" i="13"/>
  <c r="L2209" i="13"/>
  <c r="L2210" i="13"/>
  <c r="L2211" i="13"/>
  <c r="L2212" i="13"/>
  <c r="L2213" i="13"/>
  <c r="L2214" i="13"/>
  <c r="L2215" i="13"/>
  <c r="L2216" i="13"/>
  <c r="L2217" i="13"/>
  <c r="L2218" i="13"/>
  <c r="L2219" i="13"/>
  <c r="L2220" i="13"/>
  <c r="L2221" i="13"/>
  <c r="L2222" i="13"/>
  <c r="L2223" i="13"/>
  <c r="L2224" i="13"/>
  <c r="L2225" i="13"/>
  <c r="L2226" i="13"/>
  <c r="L2227" i="13"/>
  <c r="L2228" i="13"/>
  <c r="L2229" i="13"/>
  <c r="L2230" i="13"/>
  <c r="L2231" i="13"/>
  <c r="L2232" i="13"/>
  <c r="L2233" i="13"/>
  <c r="L2234" i="13"/>
  <c r="L2235" i="13"/>
  <c r="L2236" i="13"/>
  <c r="L2237" i="13"/>
  <c r="L2238" i="13"/>
  <c r="L2239" i="13"/>
  <c r="L2240" i="13"/>
  <c r="L2241" i="13"/>
  <c r="L2242" i="13"/>
  <c r="L2243" i="13"/>
  <c r="L2244" i="13"/>
  <c r="L2245" i="13"/>
  <c r="L2246" i="13"/>
  <c r="L2247" i="13"/>
  <c r="L2248" i="13"/>
  <c r="L2249" i="13"/>
  <c r="L2250" i="13"/>
  <c r="L2251" i="13"/>
  <c r="L2252" i="13"/>
  <c r="L2253" i="13"/>
  <c r="L2254" i="13"/>
  <c r="L2255" i="13"/>
  <c r="L2256" i="13"/>
  <c r="L2257" i="13"/>
  <c r="L2258" i="13"/>
  <c r="L2259" i="13"/>
  <c r="L2260" i="13"/>
  <c r="L2261" i="13"/>
  <c r="L2262" i="13"/>
  <c r="L2263" i="13"/>
  <c r="L2264" i="13"/>
  <c r="L2265" i="13"/>
  <c r="L2266" i="13"/>
  <c r="L2267" i="13"/>
  <c r="L2268" i="13"/>
  <c r="L2269" i="13"/>
  <c r="L2270" i="13"/>
  <c r="L2271" i="13"/>
  <c r="L2272" i="13"/>
  <c r="L2273" i="13"/>
  <c r="L2274" i="13"/>
  <c r="L2275" i="13"/>
  <c r="L2276" i="13"/>
  <c r="L2277" i="13"/>
  <c r="L2278" i="13"/>
  <c r="L2279" i="13"/>
  <c r="L2280" i="13"/>
  <c r="L2281" i="13"/>
  <c r="L2282" i="13"/>
  <c r="L2283" i="13"/>
  <c r="L2284" i="13"/>
  <c r="L2285" i="13"/>
  <c r="L2286" i="13"/>
  <c r="L2287" i="13"/>
  <c r="L2288" i="13"/>
  <c r="L2289" i="13"/>
  <c r="L2290" i="13"/>
  <c r="L2291" i="13"/>
  <c r="L2292" i="13"/>
  <c r="L2293" i="13"/>
  <c r="L2294" i="13"/>
  <c r="L2295" i="13"/>
  <c r="L2296" i="13"/>
  <c r="L2297" i="13"/>
  <c r="L2298" i="13"/>
  <c r="L2299" i="13"/>
  <c r="L2300" i="13"/>
  <c r="L2301" i="13"/>
  <c r="L2302" i="13"/>
  <c r="L2303" i="13"/>
  <c r="L2304" i="13"/>
  <c r="L2305" i="13"/>
  <c r="L2306" i="13"/>
  <c r="L2307" i="13"/>
  <c r="L2308" i="13"/>
  <c r="L2309" i="13"/>
  <c r="L2310" i="13"/>
  <c r="L2311" i="13"/>
  <c r="L2312" i="13"/>
  <c r="L2313" i="13"/>
  <c r="L2314" i="13"/>
  <c r="L2315" i="13"/>
  <c r="L2316" i="13"/>
  <c r="L2317" i="13"/>
  <c r="L2318" i="13"/>
  <c r="L2319" i="13"/>
  <c r="L2320" i="13"/>
  <c r="L2321" i="13"/>
  <c r="L2322" i="13"/>
  <c r="L2323" i="13"/>
  <c r="L2324" i="13"/>
  <c r="L2325" i="13"/>
  <c r="L2326" i="13"/>
  <c r="L2327" i="13"/>
  <c r="L2328" i="13"/>
  <c r="L2329" i="13"/>
  <c r="L2330" i="13"/>
  <c r="L2331" i="13"/>
  <c r="L2332" i="13"/>
  <c r="L2333" i="13"/>
  <c r="L2334" i="13"/>
  <c r="L2335" i="13"/>
  <c r="L2336" i="13"/>
  <c r="L2337" i="13"/>
  <c r="L2338" i="13"/>
  <c r="L2339" i="13"/>
  <c r="L2340" i="13"/>
  <c r="L2341" i="13"/>
  <c r="L2342" i="13"/>
  <c r="L2343" i="13"/>
  <c r="L2344" i="13"/>
  <c r="L2345" i="13"/>
  <c r="L2346" i="13"/>
  <c r="L2347" i="13"/>
  <c r="L2348" i="13"/>
  <c r="L2349" i="13"/>
  <c r="L2350" i="13"/>
  <c r="L2351" i="13"/>
  <c r="L2352" i="13"/>
  <c r="L2353" i="13"/>
  <c r="L2354" i="13"/>
  <c r="L2355" i="13"/>
  <c r="L2356" i="13"/>
  <c r="L2357" i="13"/>
  <c r="L2358" i="13"/>
  <c r="L2359" i="13"/>
  <c r="L2360" i="13"/>
  <c r="L2361" i="13"/>
  <c r="L2362" i="13"/>
  <c r="L2363" i="13"/>
  <c r="L2364" i="13"/>
  <c r="L2365" i="13"/>
  <c r="L2366" i="13"/>
  <c r="L2367" i="13"/>
  <c r="L2368" i="13"/>
  <c r="L2369" i="13"/>
  <c r="L2370" i="13"/>
  <c r="L2371" i="13"/>
  <c r="L2372" i="13"/>
  <c r="L2373" i="13"/>
  <c r="L2374" i="13"/>
  <c r="L2375" i="13"/>
  <c r="L2376" i="13"/>
  <c r="L2377" i="13"/>
  <c r="L2378" i="13"/>
  <c r="L2379" i="13"/>
  <c r="L2380" i="13"/>
  <c r="L2381" i="13"/>
  <c r="L2382" i="13"/>
  <c r="L2383" i="13"/>
  <c r="L2384" i="13"/>
  <c r="L2385" i="13"/>
  <c r="L2386" i="13"/>
  <c r="L2387" i="13"/>
  <c r="L2388" i="13"/>
  <c r="L2389" i="13"/>
  <c r="L2390" i="13"/>
  <c r="L2391" i="13"/>
  <c r="L2392" i="13"/>
  <c r="L2393" i="13"/>
  <c r="L2394" i="13"/>
  <c r="L2395" i="13"/>
  <c r="L2396" i="13"/>
  <c r="L2397" i="13"/>
  <c r="L2398" i="13"/>
  <c r="L2399" i="13"/>
  <c r="L2400" i="13"/>
  <c r="L2401" i="13"/>
  <c r="L2402" i="13"/>
  <c r="L2403" i="13"/>
  <c r="L2404" i="13"/>
  <c r="L2405" i="13"/>
  <c r="L2406" i="13"/>
  <c r="L2407" i="13"/>
  <c r="L2408" i="13"/>
  <c r="L2409" i="13"/>
  <c r="L2410" i="13"/>
  <c r="L2411" i="13"/>
  <c r="L2412" i="13"/>
  <c r="L2413" i="13"/>
  <c r="L2414" i="13"/>
  <c r="L2415" i="13"/>
  <c r="L2416" i="13"/>
  <c r="L2417" i="13"/>
  <c r="L2418" i="13"/>
  <c r="L2419" i="13"/>
  <c r="L2420" i="13"/>
  <c r="L2421" i="13"/>
  <c r="L2422" i="13"/>
  <c r="L2423" i="13"/>
  <c r="L2424" i="13"/>
  <c r="L2425" i="13"/>
  <c r="L2426" i="13"/>
  <c r="L2427" i="13"/>
  <c r="L2428" i="13"/>
  <c r="L2429" i="13"/>
  <c r="L2430" i="13"/>
  <c r="L2431" i="13"/>
  <c r="L2432" i="13"/>
  <c r="L2433" i="13"/>
  <c r="L2434" i="13"/>
  <c r="L2435" i="13"/>
  <c r="L2436" i="13"/>
  <c r="L2437" i="13"/>
  <c r="L2438" i="13"/>
  <c r="L2439" i="13"/>
  <c r="L2440" i="13"/>
  <c r="L2441" i="13"/>
  <c r="L2442" i="13"/>
  <c r="L2443" i="13"/>
  <c r="L2444" i="13"/>
  <c r="L2445" i="13"/>
  <c r="L2446" i="13"/>
  <c r="L2447" i="13"/>
  <c r="L2448" i="13"/>
  <c r="L2449" i="13"/>
  <c r="L2450" i="13"/>
  <c r="L2451" i="13"/>
  <c r="L2452" i="13"/>
  <c r="L2453" i="13"/>
  <c r="L2454" i="13"/>
  <c r="L2455" i="13"/>
  <c r="L2456" i="13"/>
  <c r="L2457" i="13"/>
  <c r="L2458" i="13"/>
  <c r="L2459" i="13"/>
  <c r="L2460" i="13"/>
  <c r="L2461" i="13"/>
  <c r="L2462" i="13"/>
  <c r="L2463" i="13"/>
  <c r="L2464" i="13"/>
  <c r="L2465" i="13"/>
  <c r="L2466" i="13"/>
  <c r="L2467" i="13"/>
  <c r="L2468" i="13"/>
  <c r="L2469" i="13"/>
  <c r="L2470" i="13"/>
  <c r="L2471" i="13"/>
  <c r="L2472" i="13"/>
  <c r="L2473" i="13"/>
  <c r="L2474" i="13"/>
  <c r="L2475" i="13"/>
  <c r="L2476" i="13"/>
  <c r="L2477" i="13"/>
  <c r="L2478" i="13"/>
  <c r="L2479" i="13"/>
  <c r="L2480" i="13"/>
  <c r="L2481" i="13"/>
  <c r="L2482" i="13"/>
  <c r="L2483" i="13"/>
  <c r="L2484" i="13"/>
  <c r="L2485" i="13"/>
  <c r="L2486" i="13"/>
  <c r="L2487" i="13"/>
  <c r="L2488" i="13"/>
  <c r="L2489" i="13"/>
  <c r="L2490" i="13"/>
  <c r="L2491" i="13"/>
  <c r="L2492" i="13"/>
  <c r="L2493" i="13"/>
  <c r="L2494" i="13"/>
  <c r="L2495" i="13"/>
  <c r="L2496" i="13"/>
  <c r="L2497" i="13"/>
  <c r="L2498" i="13"/>
  <c r="L2499" i="13"/>
  <c r="L2500" i="13"/>
  <c r="L2501" i="13"/>
  <c r="L2502" i="13"/>
  <c r="L2503" i="13"/>
  <c r="L2504" i="13"/>
  <c r="L2505" i="13"/>
  <c r="L2506" i="13"/>
  <c r="L2507" i="13"/>
  <c r="L2508" i="13"/>
  <c r="L2509" i="13"/>
  <c r="L2510" i="13"/>
  <c r="L2511" i="13"/>
  <c r="L2512" i="13"/>
  <c r="L2513" i="13"/>
  <c r="L2514" i="13"/>
  <c r="L2515" i="13"/>
  <c r="L2516" i="13"/>
  <c r="L2517" i="13"/>
  <c r="L2518" i="13"/>
  <c r="L2519" i="13"/>
  <c r="L2520" i="13"/>
  <c r="L2521" i="13"/>
  <c r="L2522" i="13"/>
  <c r="L2523" i="13"/>
  <c r="L2524" i="13"/>
  <c r="L2525" i="13"/>
  <c r="L2526" i="13"/>
  <c r="L2527" i="13"/>
  <c r="L2528" i="13"/>
  <c r="L2529" i="13"/>
  <c r="L2530" i="13"/>
  <c r="L2531" i="13"/>
  <c r="L2532" i="13"/>
  <c r="L2533" i="13"/>
  <c r="L2534" i="13"/>
  <c r="L2535" i="13"/>
  <c r="L2536" i="13"/>
  <c r="L2537" i="13"/>
  <c r="L2538" i="13"/>
  <c r="L2539" i="13"/>
  <c r="L2540" i="13"/>
  <c r="L2541" i="13"/>
  <c r="L2542" i="13"/>
  <c r="L2543" i="13"/>
  <c r="L2544" i="13"/>
  <c r="L2545" i="13"/>
  <c r="L2546" i="13"/>
  <c r="L2547" i="13"/>
  <c r="L2548" i="13"/>
  <c r="L2549" i="13"/>
  <c r="L2550" i="13"/>
  <c r="L2551" i="13"/>
  <c r="L2552" i="13"/>
  <c r="L2553" i="13"/>
  <c r="L2554" i="13"/>
  <c r="L2555" i="13"/>
  <c r="L2556" i="13"/>
  <c r="L2557" i="13"/>
  <c r="L2558" i="13"/>
  <c r="L2559" i="13"/>
  <c r="L2560" i="13"/>
  <c r="L2561" i="13"/>
  <c r="L2562" i="13"/>
  <c r="L2563" i="13"/>
  <c r="L2564" i="13"/>
  <c r="L2565" i="13"/>
  <c r="L2566" i="13"/>
  <c r="L2567" i="13"/>
  <c r="L2568" i="13"/>
  <c r="L2569" i="13"/>
  <c r="L2570" i="13"/>
  <c r="L2571" i="13"/>
  <c r="L2572" i="13"/>
  <c r="L2573" i="13"/>
  <c r="L2574" i="13"/>
  <c r="L2575" i="13"/>
  <c r="L2576" i="13"/>
  <c r="L2577" i="13"/>
  <c r="L2578" i="13"/>
  <c r="L2579" i="13"/>
  <c r="L2580" i="13"/>
  <c r="L2581" i="13"/>
  <c r="L2582" i="13"/>
  <c r="L2583" i="13"/>
  <c r="L2584" i="13"/>
  <c r="L2585" i="13"/>
  <c r="L2586" i="13"/>
  <c r="L2587" i="13"/>
  <c r="L2588" i="13"/>
  <c r="L2589" i="13"/>
  <c r="L2590" i="13"/>
  <c r="L2591" i="13"/>
  <c r="L2592" i="13"/>
  <c r="L2593" i="13"/>
  <c r="L2594" i="13"/>
  <c r="L2595" i="13"/>
  <c r="L2596" i="13"/>
  <c r="L2597" i="13"/>
  <c r="L2598" i="13"/>
  <c r="L2599" i="13"/>
  <c r="L2600" i="13"/>
  <c r="L2601" i="13"/>
  <c r="L2602" i="13"/>
  <c r="L2603" i="13"/>
  <c r="L2604" i="13"/>
  <c r="L2605" i="13"/>
  <c r="L2606" i="13"/>
  <c r="L2607" i="13"/>
  <c r="L2608" i="13"/>
  <c r="L2609" i="13"/>
  <c r="L2610" i="13"/>
  <c r="L2611" i="13"/>
  <c r="L2612" i="13"/>
  <c r="L2613" i="13"/>
  <c r="L2614" i="13"/>
  <c r="L2615" i="13"/>
  <c r="L2616" i="13"/>
  <c r="L2617" i="13"/>
  <c r="L2618" i="13"/>
  <c r="L2619" i="13"/>
  <c r="L2620" i="13"/>
  <c r="L2621" i="13"/>
  <c r="L2622" i="13"/>
  <c r="L2623" i="13"/>
  <c r="L2624" i="13"/>
  <c r="L2625" i="13"/>
  <c r="L2626" i="13"/>
  <c r="L2627" i="13"/>
  <c r="L2628" i="13"/>
  <c r="L2629" i="13"/>
  <c r="L2630" i="13"/>
  <c r="L2631" i="13"/>
  <c r="L2632" i="13"/>
  <c r="L2633" i="13"/>
  <c r="L2634" i="13"/>
  <c r="L2635" i="13"/>
  <c r="L2636" i="13"/>
  <c r="L2637" i="13"/>
  <c r="L2638" i="13"/>
  <c r="L2639" i="13"/>
  <c r="L2640" i="13"/>
  <c r="L2641" i="13"/>
  <c r="L2642" i="13"/>
  <c r="L2643" i="13"/>
  <c r="L2644" i="13"/>
  <c r="L2645" i="13"/>
  <c r="L2646" i="13"/>
  <c r="L2647" i="13"/>
  <c r="L2648" i="13"/>
  <c r="L2649" i="13"/>
  <c r="L2650" i="13"/>
  <c r="L2651" i="13"/>
  <c r="L2652" i="13"/>
  <c r="L2653" i="13"/>
  <c r="L2654" i="13"/>
  <c r="L2655" i="13"/>
  <c r="L2656" i="13"/>
  <c r="L2657" i="13"/>
  <c r="L2658" i="13"/>
  <c r="L2659" i="13"/>
  <c r="L2660" i="13"/>
  <c r="L2661" i="13"/>
  <c r="L2662" i="13"/>
  <c r="L2663" i="13"/>
  <c r="L2664" i="13"/>
  <c r="L2665" i="13"/>
  <c r="L2666" i="13"/>
  <c r="L2667" i="13"/>
  <c r="L2668" i="13"/>
  <c r="L2669" i="13"/>
  <c r="L2670" i="13"/>
  <c r="L2671" i="13"/>
  <c r="L2672" i="13"/>
  <c r="L2673" i="13"/>
  <c r="L2674" i="13"/>
  <c r="L2675" i="13"/>
  <c r="L2676" i="13"/>
  <c r="L2677" i="13"/>
  <c r="L2678" i="13"/>
  <c r="L2679" i="13"/>
  <c r="L2680" i="13"/>
  <c r="L2681" i="13"/>
  <c r="L2682" i="13"/>
  <c r="L2683" i="13"/>
  <c r="L2684" i="13"/>
  <c r="L2685" i="13"/>
  <c r="L2686" i="13"/>
  <c r="L2687" i="13"/>
  <c r="L2688" i="13"/>
  <c r="L2689" i="13"/>
  <c r="L2690" i="13"/>
  <c r="L2691" i="13"/>
  <c r="L2692" i="13"/>
  <c r="L2693" i="13"/>
  <c r="L2694" i="13"/>
  <c r="L2695" i="13"/>
  <c r="L2696" i="13"/>
  <c r="L2697" i="13"/>
  <c r="L2698" i="13"/>
  <c r="L2699" i="13"/>
  <c r="L2700" i="13"/>
  <c r="L2701" i="13"/>
  <c r="L2702" i="13"/>
  <c r="L2703" i="13"/>
  <c r="L2704" i="13"/>
  <c r="L2705" i="13"/>
  <c r="L2706" i="13"/>
  <c r="L2707" i="13"/>
  <c r="L2708" i="13"/>
  <c r="L2709" i="13"/>
  <c r="L2710" i="13"/>
  <c r="L2711" i="13"/>
  <c r="L2712" i="13"/>
  <c r="L2713" i="13"/>
  <c r="L2714" i="13"/>
  <c r="L2715" i="13"/>
  <c r="L2716" i="13"/>
  <c r="L2717" i="13"/>
  <c r="L2718" i="13"/>
  <c r="L2719" i="13"/>
  <c r="L2720" i="13"/>
  <c r="L2721" i="13"/>
  <c r="L2722" i="13"/>
  <c r="L2723" i="13"/>
  <c r="L2724" i="13"/>
  <c r="L2725" i="13"/>
  <c r="L2726" i="13"/>
  <c r="L2727" i="13"/>
  <c r="L2728" i="13"/>
  <c r="L2729" i="13"/>
  <c r="L2730" i="13"/>
  <c r="L2731" i="13"/>
  <c r="L2732" i="13"/>
  <c r="L2733" i="13"/>
  <c r="L2734" i="13"/>
  <c r="L2735" i="13"/>
  <c r="L2736" i="13"/>
  <c r="L2737" i="13"/>
  <c r="L2738" i="13"/>
  <c r="L2739" i="13"/>
  <c r="L2740" i="13"/>
  <c r="L2741" i="13"/>
  <c r="L2742" i="13"/>
  <c r="L2743" i="13"/>
  <c r="L2744" i="13"/>
  <c r="L2745" i="13"/>
  <c r="L2746" i="13"/>
  <c r="L2747" i="13"/>
  <c r="L2748" i="13"/>
  <c r="L2749" i="13"/>
  <c r="L2750" i="13"/>
  <c r="L2751" i="13"/>
  <c r="L2752" i="13"/>
  <c r="L2753" i="13"/>
  <c r="L2754" i="13"/>
  <c r="L2755" i="13"/>
  <c r="L2756" i="13"/>
  <c r="L2757" i="13"/>
  <c r="L2758" i="13"/>
  <c r="L2759" i="13"/>
  <c r="L2760" i="13"/>
  <c r="L2761" i="13"/>
  <c r="L2762" i="13"/>
  <c r="L2763" i="13"/>
  <c r="L2764" i="13"/>
  <c r="L2765" i="13"/>
  <c r="L2766" i="13"/>
  <c r="L2767" i="13"/>
  <c r="L2768" i="13"/>
  <c r="L2769" i="13"/>
  <c r="L2770" i="13"/>
  <c r="L2771" i="13"/>
  <c r="L2772" i="13"/>
  <c r="L2773" i="13"/>
  <c r="L2774" i="13"/>
  <c r="L2775" i="13"/>
  <c r="L2776" i="13"/>
  <c r="L2777" i="13"/>
  <c r="L2778" i="13"/>
  <c r="L2779" i="13"/>
  <c r="L2780" i="13"/>
  <c r="L2781" i="13"/>
  <c r="L2782" i="13"/>
  <c r="L2783" i="13"/>
  <c r="L2784" i="13"/>
  <c r="L2785" i="13"/>
  <c r="L2786" i="13"/>
  <c r="L2787" i="13"/>
  <c r="L2788" i="13"/>
  <c r="L2789" i="13"/>
  <c r="L2790" i="13"/>
  <c r="L2791" i="13"/>
  <c r="L2792" i="13"/>
  <c r="L2793" i="13"/>
  <c r="L2794" i="13"/>
  <c r="L2795" i="13"/>
  <c r="L2796" i="13"/>
  <c r="L2797" i="13"/>
  <c r="L2798" i="13"/>
  <c r="L2799" i="13"/>
  <c r="L2800" i="13"/>
  <c r="L2801" i="13"/>
  <c r="L2802" i="13"/>
  <c r="L2803" i="13"/>
  <c r="L2804" i="13"/>
  <c r="L2805" i="13"/>
  <c r="L2806" i="13"/>
  <c r="L2807" i="13"/>
  <c r="L2808" i="13"/>
  <c r="L2809" i="13"/>
  <c r="L2810" i="13"/>
  <c r="L2811" i="13"/>
  <c r="L2812" i="13"/>
  <c r="L2813" i="13"/>
  <c r="L2814" i="13"/>
  <c r="L2815" i="13"/>
  <c r="L2816" i="13"/>
  <c r="L2817" i="13"/>
  <c r="L2818" i="13"/>
  <c r="L2819" i="13"/>
  <c r="L2820" i="13"/>
  <c r="L2821" i="13"/>
  <c r="L2822" i="13"/>
  <c r="L2823" i="13"/>
  <c r="L2824" i="13"/>
  <c r="L2825" i="13"/>
  <c r="L2826" i="13"/>
  <c r="L2827" i="13"/>
  <c r="L2828" i="13"/>
  <c r="L2829" i="13"/>
  <c r="L2830" i="13"/>
  <c r="L2831" i="13"/>
  <c r="L2832" i="13"/>
  <c r="L2833" i="13"/>
  <c r="L2834" i="13"/>
  <c r="L2835" i="13"/>
  <c r="L2836" i="13"/>
  <c r="L2837" i="13"/>
  <c r="L2838" i="13"/>
  <c r="L2839" i="13"/>
  <c r="L2840" i="13"/>
  <c r="L2841" i="13"/>
  <c r="L2842" i="13"/>
  <c r="L2843" i="13"/>
  <c r="L2844" i="13"/>
  <c r="L2845" i="13"/>
  <c r="L2846" i="13"/>
  <c r="L2847" i="13"/>
  <c r="L2848" i="13"/>
  <c r="L2849" i="13"/>
  <c r="L2850" i="13"/>
  <c r="L2851" i="13"/>
  <c r="L2852" i="13"/>
  <c r="L2853" i="13"/>
  <c r="L2854" i="13"/>
  <c r="L2855" i="13"/>
  <c r="L2856" i="13"/>
  <c r="L2857" i="13"/>
  <c r="L2858" i="13"/>
  <c r="L2859" i="13"/>
  <c r="L2860" i="13"/>
  <c r="L2861" i="13"/>
  <c r="L2862" i="13"/>
  <c r="L2863" i="13"/>
  <c r="L2864" i="13"/>
  <c r="L2865" i="13"/>
  <c r="L2866" i="13"/>
  <c r="L2867" i="13"/>
  <c r="L2868" i="13"/>
  <c r="L2869" i="13"/>
  <c r="L2870" i="13"/>
  <c r="L2871" i="13"/>
  <c r="L2872" i="13"/>
  <c r="L2873" i="13"/>
  <c r="L2874" i="13"/>
  <c r="L2875" i="13"/>
  <c r="L2876" i="13"/>
  <c r="L2877" i="13"/>
  <c r="L2878" i="13"/>
  <c r="L2879" i="13"/>
  <c r="L2880" i="13"/>
  <c r="L2881" i="13"/>
  <c r="L2882" i="13"/>
  <c r="L2883" i="13"/>
  <c r="L2884" i="13"/>
  <c r="L2885" i="13"/>
  <c r="L2886" i="13"/>
  <c r="L2887" i="13"/>
  <c r="L2888" i="13"/>
  <c r="L2889" i="13"/>
  <c r="L2890" i="13"/>
  <c r="L2891" i="13"/>
  <c r="L2892" i="13"/>
  <c r="L2893" i="13"/>
  <c r="L2894" i="13"/>
  <c r="L2895" i="13"/>
  <c r="L2896" i="13"/>
  <c r="L2897" i="13"/>
  <c r="L2898" i="13"/>
  <c r="L2899" i="13"/>
  <c r="L2900" i="13"/>
  <c r="L2901" i="13"/>
  <c r="L2902" i="13"/>
  <c r="L2903" i="13"/>
  <c r="L2904" i="13"/>
  <c r="L2905" i="13"/>
  <c r="L2906" i="13"/>
  <c r="L2907" i="13"/>
  <c r="L2908" i="13"/>
  <c r="L2909" i="13"/>
  <c r="L2910" i="13"/>
  <c r="L2911" i="13"/>
  <c r="L2912" i="13"/>
  <c r="L2913" i="13"/>
  <c r="L2914" i="13"/>
  <c r="L2915" i="13"/>
  <c r="L2916" i="13"/>
  <c r="L2917" i="13"/>
  <c r="L2918" i="13"/>
  <c r="L2919" i="13"/>
  <c r="L2920" i="13"/>
  <c r="L2921" i="13"/>
  <c r="L2922" i="13"/>
  <c r="L2923" i="13"/>
  <c r="L2924" i="13"/>
  <c r="L2925" i="13"/>
  <c r="L2926" i="13"/>
  <c r="L2927" i="13"/>
  <c r="L2928" i="13"/>
  <c r="L2929" i="13"/>
  <c r="L2930" i="13"/>
  <c r="L2931" i="13"/>
  <c r="L2932" i="13"/>
  <c r="L2933" i="13"/>
  <c r="L2934" i="13"/>
  <c r="L2935" i="13"/>
  <c r="L2936" i="13"/>
  <c r="L2937" i="13"/>
  <c r="L2938" i="13"/>
  <c r="L2939" i="13"/>
  <c r="L2940" i="13"/>
  <c r="L2941" i="13"/>
  <c r="L2942" i="13"/>
  <c r="L2943" i="13"/>
  <c r="L2944" i="13"/>
  <c r="L2945" i="13"/>
  <c r="L2946" i="13"/>
  <c r="L2947" i="13"/>
  <c r="L2948" i="13"/>
  <c r="L2949" i="13"/>
  <c r="L2950" i="13"/>
  <c r="L2951" i="13"/>
  <c r="L2952" i="13"/>
  <c r="L2953" i="13"/>
  <c r="L2954" i="13"/>
  <c r="L2955" i="13"/>
  <c r="L2956" i="13"/>
  <c r="L2957" i="13"/>
  <c r="L2958" i="13"/>
  <c r="L2959" i="13"/>
  <c r="L2960" i="13"/>
  <c r="L2961" i="13"/>
  <c r="L2962" i="13"/>
  <c r="L2963" i="13"/>
  <c r="L2964" i="13"/>
  <c r="L2965" i="13"/>
  <c r="L2966" i="13"/>
  <c r="L2967" i="13"/>
  <c r="L2968" i="13"/>
  <c r="L2969" i="13"/>
  <c r="L2970" i="13"/>
  <c r="L2971" i="13"/>
  <c r="L2972" i="13"/>
  <c r="L2973" i="13"/>
  <c r="L2974" i="13"/>
  <c r="L2975" i="13"/>
  <c r="L2976" i="13"/>
  <c r="L2977" i="13"/>
  <c r="L2978" i="13"/>
  <c r="L2979" i="13"/>
  <c r="L2980" i="13"/>
  <c r="L2981" i="13"/>
  <c r="L2982" i="13"/>
  <c r="L2983" i="13"/>
  <c r="L2984" i="13"/>
  <c r="L2985" i="13"/>
  <c r="L2986" i="13"/>
  <c r="L2987" i="13"/>
  <c r="L2988" i="13"/>
  <c r="L2989" i="13"/>
  <c r="L2990" i="13"/>
  <c r="L2991" i="13"/>
  <c r="L2992" i="13"/>
  <c r="L2993" i="13"/>
  <c r="L2994" i="13"/>
  <c r="L2995" i="13"/>
  <c r="L2996" i="13"/>
  <c r="L2997" i="13"/>
  <c r="L2998" i="13"/>
  <c r="L2999" i="13"/>
  <c r="L3000" i="13"/>
  <c r="L3001" i="13"/>
  <c r="L3002" i="13"/>
  <c r="L3003" i="13"/>
  <c r="L3004" i="13"/>
  <c r="L3005" i="13"/>
  <c r="L3006" i="13"/>
  <c r="L3007" i="13"/>
  <c r="L3008" i="13"/>
  <c r="L3009" i="13"/>
  <c r="L3010" i="13"/>
  <c r="L3011" i="13"/>
  <c r="L3012" i="13"/>
  <c r="L3013" i="13"/>
  <c r="L3014" i="13"/>
  <c r="L3015" i="13"/>
  <c r="L3016" i="13"/>
  <c r="L3017" i="13"/>
  <c r="L3018" i="13"/>
  <c r="L3019" i="13"/>
  <c r="L3020" i="13"/>
  <c r="L3021" i="13"/>
  <c r="L3022" i="13"/>
  <c r="L3023" i="13"/>
  <c r="L3024" i="13"/>
  <c r="L3025" i="13"/>
  <c r="L3026" i="13"/>
  <c r="L3027" i="13"/>
  <c r="L3028" i="13"/>
  <c r="L3029" i="13"/>
  <c r="L3030" i="13"/>
  <c r="L3031" i="13"/>
  <c r="L3032" i="13"/>
  <c r="L3033" i="13"/>
  <c r="L3034" i="13"/>
  <c r="L3035" i="13"/>
  <c r="L3036" i="13"/>
  <c r="L3037" i="13"/>
  <c r="L3038" i="13"/>
  <c r="L3039" i="13"/>
  <c r="L3040" i="13"/>
  <c r="L3041" i="13"/>
  <c r="L3042" i="13"/>
  <c r="L3043" i="13"/>
  <c r="L3044" i="13"/>
  <c r="L3045" i="13"/>
  <c r="L3046" i="13"/>
  <c r="L3047" i="13"/>
  <c r="L3048" i="13"/>
  <c r="L3049" i="13"/>
  <c r="L3050" i="13"/>
  <c r="L3051" i="13"/>
  <c r="L3052" i="13"/>
  <c r="L3053" i="13"/>
  <c r="L3054" i="13"/>
  <c r="L3055" i="13"/>
  <c r="L3056" i="13"/>
  <c r="L3057" i="13"/>
  <c r="L3058" i="13"/>
  <c r="L3059" i="13"/>
  <c r="L3060" i="13"/>
  <c r="L3061" i="13"/>
  <c r="L3062" i="13"/>
  <c r="L3063" i="13"/>
  <c r="L3064" i="13"/>
  <c r="L3065" i="13"/>
  <c r="L3066" i="13"/>
  <c r="L3067" i="13"/>
  <c r="L3068" i="13"/>
  <c r="L3069" i="13"/>
  <c r="L3070" i="13"/>
  <c r="L3071" i="13"/>
  <c r="L3072" i="13"/>
  <c r="L3073" i="13"/>
  <c r="L3074" i="13"/>
  <c r="L3075" i="13"/>
  <c r="L3076" i="13"/>
  <c r="L3077" i="13"/>
  <c r="L3078" i="13"/>
  <c r="L3079" i="13"/>
  <c r="L3080" i="13"/>
  <c r="L3081" i="13"/>
  <c r="L3082" i="13"/>
  <c r="L3083" i="13"/>
  <c r="L3084" i="13"/>
  <c r="L3085" i="13"/>
  <c r="L3086" i="13"/>
  <c r="L3087" i="13"/>
  <c r="L3088" i="13"/>
  <c r="L3089" i="13"/>
  <c r="L3090" i="13"/>
  <c r="L3091" i="13"/>
  <c r="L3092" i="13"/>
  <c r="L3093" i="13"/>
  <c r="L3094" i="13"/>
  <c r="L3095" i="13"/>
  <c r="L3096" i="13"/>
  <c r="L3097" i="13"/>
  <c r="L3098" i="13"/>
  <c r="L3099" i="13"/>
  <c r="L3100" i="13"/>
  <c r="L3101" i="13"/>
  <c r="L3102" i="13"/>
  <c r="L3103" i="13"/>
  <c r="L3104" i="13"/>
  <c r="L3105" i="13"/>
  <c r="L3106" i="13"/>
  <c r="L3107" i="13"/>
  <c r="L3108" i="13"/>
  <c r="L3109" i="13"/>
  <c r="L3110" i="13"/>
  <c r="L3111" i="13"/>
  <c r="L3112" i="13"/>
  <c r="L3113" i="13"/>
  <c r="L3114" i="13"/>
  <c r="L3115" i="13"/>
  <c r="L3116" i="13"/>
  <c r="L3117" i="13"/>
  <c r="L3118" i="13"/>
  <c r="L3119" i="13"/>
  <c r="L3120" i="13"/>
  <c r="L3121" i="13"/>
  <c r="L3122" i="13"/>
  <c r="L3123" i="13"/>
  <c r="L3124" i="13"/>
  <c r="L3125" i="13"/>
  <c r="L3126" i="13"/>
  <c r="L3127" i="13"/>
  <c r="L3128" i="13"/>
  <c r="L3129" i="13"/>
  <c r="L3130" i="13"/>
  <c r="L3131" i="13"/>
  <c r="L3132" i="13"/>
  <c r="L3133" i="13"/>
  <c r="L3134" i="13"/>
  <c r="L3135" i="13"/>
  <c r="L3136" i="13"/>
  <c r="L3137" i="13"/>
  <c r="L3138" i="13"/>
  <c r="L3139" i="13"/>
  <c r="L3140" i="13"/>
  <c r="L3141" i="13"/>
  <c r="L3142" i="13"/>
  <c r="L3143" i="13"/>
  <c r="L3144" i="13"/>
  <c r="L3145" i="13"/>
  <c r="L3146" i="13"/>
  <c r="L3147" i="13"/>
  <c r="L3148" i="13"/>
  <c r="L3149" i="13"/>
  <c r="L3150" i="13"/>
  <c r="L3151" i="13"/>
  <c r="L3152" i="13"/>
  <c r="L3153" i="13"/>
  <c r="L3154" i="13"/>
  <c r="L3155" i="13"/>
  <c r="L3156" i="13"/>
  <c r="L3157" i="13"/>
  <c r="L3158" i="13"/>
  <c r="L3159" i="13"/>
  <c r="L3160" i="13"/>
  <c r="L3161" i="13"/>
  <c r="L3162" i="13"/>
  <c r="L3163" i="13"/>
  <c r="L3164" i="13"/>
  <c r="L3165" i="13"/>
  <c r="L3166" i="13"/>
  <c r="L3167" i="13"/>
  <c r="L3168" i="13"/>
  <c r="L3169" i="13"/>
  <c r="L3170" i="13"/>
  <c r="L3171" i="13"/>
  <c r="L3172" i="13"/>
  <c r="L3173" i="13"/>
  <c r="L3174" i="13"/>
  <c r="L3175" i="13"/>
  <c r="L3176" i="13"/>
  <c r="L3177" i="13"/>
  <c r="L3178" i="13"/>
  <c r="L3179" i="13"/>
  <c r="L3180" i="13"/>
  <c r="L3181" i="13"/>
  <c r="L3182" i="13"/>
  <c r="L3183" i="13"/>
  <c r="L3184" i="13"/>
  <c r="L3185" i="13"/>
  <c r="L3186" i="13"/>
  <c r="L3187" i="13"/>
  <c r="L3188" i="13"/>
  <c r="L3189" i="13"/>
  <c r="L3190" i="13"/>
  <c r="L3191" i="13"/>
  <c r="L3192" i="13"/>
  <c r="L3193" i="13"/>
  <c r="L3194" i="13"/>
  <c r="L3195" i="13"/>
  <c r="L3196" i="13"/>
  <c r="L3197" i="13"/>
  <c r="L3198" i="13"/>
  <c r="L3199" i="13"/>
  <c r="L3200" i="13"/>
  <c r="L3201" i="13"/>
  <c r="L3202" i="13"/>
  <c r="L3203" i="13"/>
  <c r="L3204" i="13"/>
  <c r="L3205" i="13"/>
  <c r="L3206" i="13"/>
  <c r="L3207" i="13"/>
  <c r="L3208" i="13"/>
  <c r="L3209" i="13"/>
  <c r="L3210" i="13"/>
  <c r="L3211" i="13"/>
  <c r="L3212" i="13"/>
  <c r="L3213" i="13"/>
  <c r="L3214" i="13"/>
  <c r="L3215" i="13"/>
  <c r="L3216" i="13"/>
  <c r="L3217" i="13"/>
  <c r="L3218" i="13"/>
  <c r="L3219" i="13"/>
  <c r="L3220" i="13"/>
  <c r="L3221" i="13"/>
  <c r="L3222" i="13"/>
  <c r="L3223" i="13"/>
  <c r="L3224" i="13"/>
  <c r="L3225" i="13"/>
  <c r="L3226" i="13"/>
  <c r="L3227" i="13"/>
  <c r="L3228" i="13"/>
  <c r="L3229" i="13"/>
  <c r="L3230" i="13"/>
  <c r="L3231" i="13"/>
  <c r="L3232" i="13"/>
  <c r="L3233" i="13"/>
  <c r="L3234" i="13"/>
  <c r="L3235" i="13"/>
  <c r="L3236" i="13"/>
  <c r="L3237" i="13"/>
  <c r="L3238" i="13"/>
  <c r="L3239" i="13"/>
  <c r="L3240" i="13"/>
  <c r="L3241" i="13"/>
  <c r="L3242" i="13"/>
  <c r="L3243" i="13"/>
  <c r="L3244" i="13"/>
  <c r="L3245" i="13"/>
  <c r="L3246" i="13"/>
  <c r="L3247" i="13"/>
  <c r="L3248" i="13"/>
  <c r="L3249" i="13"/>
  <c r="L3250" i="13"/>
  <c r="L3251" i="13"/>
  <c r="L3252" i="13"/>
  <c r="L3253" i="13"/>
  <c r="L3254" i="13"/>
  <c r="L3255" i="13"/>
  <c r="L3256" i="13"/>
  <c r="L3257" i="13"/>
  <c r="L3258" i="13"/>
  <c r="L3259" i="13"/>
  <c r="L3260" i="13"/>
  <c r="L3261" i="13"/>
  <c r="L3262" i="13"/>
  <c r="L3263" i="13"/>
  <c r="L3264" i="13"/>
  <c r="L3265" i="13"/>
  <c r="L3266" i="13"/>
  <c r="L3267" i="13"/>
  <c r="L3268" i="13"/>
  <c r="L3269" i="13"/>
  <c r="L3270" i="13"/>
  <c r="L3271" i="13"/>
  <c r="L3272" i="13"/>
  <c r="L3273" i="13"/>
  <c r="L3274" i="13"/>
  <c r="L3275" i="13"/>
  <c r="L3276" i="13"/>
  <c r="L3277" i="13"/>
  <c r="L3278" i="13"/>
  <c r="L3279" i="13"/>
  <c r="L3280" i="13"/>
  <c r="L3281" i="13"/>
  <c r="L3282" i="13"/>
  <c r="L3283" i="13"/>
  <c r="L3284" i="13"/>
  <c r="L3285" i="13"/>
  <c r="L3286" i="13"/>
  <c r="L3287" i="13"/>
  <c r="L3288" i="13"/>
  <c r="L3289" i="13"/>
  <c r="L3290" i="13"/>
  <c r="L3291" i="13"/>
  <c r="L3292" i="13"/>
  <c r="L3293" i="13"/>
  <c r="L3294" i="13"/>
  <c r="L3295" i="13"/>
  <c r="L3296" i="13"/>
  <c r="L3297" i="13"/>
  <c r="L3298" i="13"/>
  <c r="L3299" i="13"/>
  <c r="L3300" i="13"/>
  <c r="L3301" i="13"/>
  <c r="L3302" i="13"/>
  <c r="L3303" i="13"/>
  <c r="L3304" i="13"/>
  <c r="L3305" i="13"/>
  <c r="L3306" i="13"/>
  <c r="L3307" i="13"/>
  <c r="L3308" i="13"/>
  <c r="L3309" i="13"/>
  <c r="L3310" i="13"/>
  <c r="L3311" i="13"/>
  <c r="L3312" i="13"/>
  <c r="L3313" i="13"/>
  <c r="L3314" i="13"/>
  <c r="L3315" i="13"/>
  <c r="L3316" i="13"/>
  <c r="L3317" i="13"/>
  <c r="L3318" i="13"/>
  <c r="L3319" i="13"/>
  <c r="L3320" i="13"/>
  <c r="L3321" i="13"/>
  <c r="L3322" i="13"/>
  <c r="L3323" i="13"/>
  <c r="L3324" i="13"/>
  <c r="L3325" i="13"/>
  <c r="L3326" i="13"/>
  <c r="L3327" i="13"/>
  <c r="L3328" i="13"/>
  <c r="L3329" i="13"/>
  <c r="L3330" i="13"/>
  <c r="L3331" i="13"/>
  <c r="L3332" i="13"/>
  <c r="L3333" i="13"/>
  <c r="L3334" i="13"/>
  <c r="L3335" i="13"/>
  <c r="L3336" i="13"/>
  <c r="L3337" i="13"/>
  <c r="L3338" i="13"/>
  <c r="L3339" i="13"/>
  <c r="L3340" i="13"/>
  <c r="L3341" i="13"/>
  <c r="L3342" i="13"/>
  <c r="L3343" i="13"/>
  <c r="L3344" i="13"/>
  <c r="L3345" i="13"/>
  <c r="L3346" i="13"/>
  <c r="L3347" i="13"/>
  <c r="L3348" i="13"/>
  <c r="L3349" i="13"/>
  <c r="L3350" i="13"/>
  <c r="L3351" i="13"/>
  <c r="L3352" i="13"/>
  <c r="L3353" i="13"/>
  <c r="L3354" i="13"/>
  <c r="L3355" i="13"/>
  <c r="L3356" i="13"/>
  <c r="L3357" i="13"/>
  <c r="L3358" i="13"/>
  <c r="L3359" i="13"/>
  <c r="L3360" i="13"/>
  <c r="L3361" i="13"/>
  <c r="L3362" i="13"/>
  <c r="L3363" i="13"/>
  <c r="L3364" i="13"/>
  <c r="L3365" i="13"/>
  <c r="L3366" i="13"/>
  <c r="L3367" i="13"/>
  <c r="L3368" i="13"/>
  <c r="L3369" i="13"/>
  <c r="L3370" i="13"/>
  <c r="L3371" i="13"/>
  <c r="L3372" i="13"/>
  <c r="L3373" i="13"/>
  <c r="L3374" i="13"/>
  <c r="L3375" i="13"/>
  <c r="L3376" i="13"/>
  <c r="L3377" i="13"/>
  <c r="L3378" i="13"/>
  <c r="L3379" i="13"/>
  <c r="L3380" i="13"/>
  <c r="L3381" i="13"/>
  <c r="L3382" i="13"/>
  <c r="L3383" i="13"/>
  <c r="L3384" i="13"/>
  <c r="L3385" i="13"/>
  <c r="L3386" i="13"/>
  <c r="L3387" i="13"/>
  <c r="L3388" i="13"/>
  <c r="L3389" i="13"/>
  <c r="L3390" i="13"/>
  <c r="L3391" i="13"/>
  <c r="L3392" i="13"/>
  <c r="L3393" i="13"/>
  <c r="L3394" i="13"/>
  <c r="L3395" i="13"/>
  <c r="L3396" i="13"/>
  <c r="L3397" i="13"/>
  <c r="L3398" i="13"/>
  <c r="L3399" i="13"/>
  <c r="L3400" i="13"/>
  <c r="L3401" i="13"/>
  <c r="L3402" i="13"/>
  <c r="L3403" i="13"/>
  <c r="L3404" i="13"/>
  <c r="L3405" i="13"/>
  <c r="L3406" i="13"/>
  <c r="L3407" i="13"/>
  <c r="L3408" i="13"/>
  <c r="L3409" i="13"/>
  <c r="L3410" i="13"/>
  <c r="L3411" i="13"/>
  <c r="L3412" i="13"/>
  <c r="L3413" i="13"/>
  <c r="L3414" i="13"/>
  <c r="L3415" i="13"/>
  <c r="L3416" i="13"/>
  <c r="L3417" i="13"/>
  <c r="L3418" i="13"/>
  <c r="L3419" i="13"/>
  <c r="L3420" i="13"/>
  <c r="L3421" i="13"/>
  <c r="L3422" i="13"/>
  <c r="L3423" i="13"/>
  <c r="L3424" i="13"/>
  <c r="L3425" i="13"/>
  <c r="L3426" i="13"/>
  <c r="L3427" i="13"/>
  <c r="L3428" i="13"/>
  <c r="L3429" i="13"/>
  <c r="L3430" i="13"/>
  <c r="L3431" i="13"/>
  <c r="L3432" i="13"/>
  <c r="L3433" i="13"/>
  <c r="L3434" i="13"/>
  <c r="L3435" i="13"/>
  <c r="L3436" i="13"/>
  <c r="L3437" i="13"/>
  <c r="L3438" i="13"/>
  <c r="L3439" i="13"/>
  <c r="L3440" i="13"/>
  <c r="L3441" i="13"/>
  <c r="L3442" i="13"/>
  <c r="L3443" i="13"/>
  <c r="L3444" i="13"/>
  <c r="L3445" i="13"/>
  <c r="L3446" i="13"/>
  <c r="L3447" i="13"/>
  <c r="L3448" i="13"/>
  <c r="L3449" i="13"/>
  <c r="L3450" i="13"/>
  <c r="L3451" i="13"/>
  <c r="L3452" i="13"/>
  <c r="L3453" i="13"/>
  <c r="L3454" i="13"/>
  <c r="L3455" i="13"/>
  <c r="L3456" i="13"/>
  <c r="L3457" i="13"/>
  <c r="L3458" i="13"/>
  <c r="L3459" i="13"/>
  <c r="L3460" i="13"/>
  <c r="L3461" i="13"/>
  <c r="L3462" i="13"/>
  <c r="L3463" i="13"/>
  <c r="L3464" i="13"/>
  <c r="L3465" i="13"/>
  <c r="L3466" i="13"/>
  <c r="L3467" i="13"/>
  <c r="L3468" i="13"/>
  <c r="L3469" i="13"/>
  <c r="L3470" i="13"/>
  <c r="L3471" i="13"/>
  <c r="L3472" i="13"/>
  <c r="L3473" i="13"/>
  <c r="L3474" i="13"/>
  <c r="L3475" i="13"/>
  <c r="L3476" i="13"/>
  <c r="L3477" i="13"/>
  <c r="L3478" i="13"/>
  <c r="L3479" i="13"/>
  <c r="L3480" i="13"/>
  <c r="L3481" i="13"/>
  <c r="L3482" i="13"/>
  <c r="L3483" i="13"/>
  <c r="L3484" i="13"/>
  <c r="L3485" i="13"/>
  <c r="L3486" i="13"/>
  <c r="L3487" i="13"/>
  <c r="L3488" i="13"/>
  <c r="L3489" i="13"/>
  <c r="L3490" i="13"/>
  <c r="L3491" i="13"/>
  <c r="L3492" i="13"/>
  <c r="L3493" i="13"/>
  <c r="L3494" i="13"/>
  <c r="L3495" i="13"/>
  <c r="L3496" i="13"/>
  <c r="L3497" i="13"/>
  <c r="L3498" i="13"/>
  <c r="L3499" i="13"/>
  <c r="L3500" i="13"/>
  <c r="L3501" i="13"/>
  <c r="L3502" i="13"/>
  <c r="L3503" i="13"/>
  <c r="L3504" i="13"/>
  <c r="L3505" i="13"/>
  <c r="L3506" i="13"/>
  <c r="L3507" i="13"/>
  <c r="L3508" i="13"/>
  <c r="L3509" i="13"/>
  <c r="L3510" i="13"/>
  <c r="L3511" i="13"/>
  <c r="L3512" i="13"/>
  <c r="L3513" i="13"/>
  <c r="L3514" i="13"/>
  <c r="L3515" i="13"/>
  <c r="L3516" i="13"/>
  <c r="L3517" i="13"/>
  <c r="L3518" i="13"/>
  <c r="L3519" i="13"/>
  <c r="L3520" i="13"/>
  <c r="L3521" i="13"/>
  <c r="L3522" i="13"/>
  <c r="L3523" i="13"/>
  <c r="L3524" i="13"/>
  <c r="L3525" i="13"/>
  <c r="L3526" i="13"/>
  <c r="L3527" i="13"/>
  <c r="L3528" i="13"/>
  <c r="L3529" i="13"/>
  <c r="L3530" i="13"/>
  <c r="L3531" i="13"/>
  <c r="L3532" i="13"/>
  <c r="L3533" i="13"/>
  <c r="L3534" i="13"/>
  <c r="L3535" i="13"/>
  <c r="L3536" i="13"/>
  <c r="L3537" i="13"/>
  <c r="L3538" i="13"/>
  <c r="L3539" i="13"/>
  <c r="L3540" i="13"/>
  <c r="L3541" i="13"/>
  <c r="L3542" i="13"/>
  <c r="L3543" i="13"/>
  <c r="L3544" i="13"/>
  <c r="L3545" i="13"/>
  <c r="L3546" i="13"/>
  <c r="L3547" i="13"/>
  <c r="L3548" i="13"/>
  <c r="L3549" i="13"/>
  <c r="L3550" i="13"/>
  <c r="L3551" i="13"/>
  <c r="L3552" i="13"/>
  <c r="L3553" i="13"/>
  <c r="L3554" i="13"/>
  <c r="L3555" i="13"/>
  <c r="L3556" i="13"/>
  <c r="L3557" i="13"/>
  <c r="L3558" i="13"/>
  <c r="L3559" i="13"/>
  <c r="L3560" i="13"/>
  <c r="L3561" i="13"/>
  <c r="L3562" i="13"/>
  <c r="L3563" i="13"/>
  <c r="L3564" i="13"/>
  <c r="L3565" i="13"/>
  <c r="L3566" i="13"/>
  <c r="L3567" i="13"/>
  <c r="L3568" i="13"/>
  <c r="L3569" i="13"/>
  <c r="L3570" i="13"/>
  <c r="L3571" i="13"/>
  <c r="L3572" i="13"/>
  <c r="L3573" i="13"/>
  <c r="L3574" i="13"/>
  <c r="L3575" i="13"/>
  <c r="L3576" i="13"/>
  <c r="L3577" i="13"/>
  <c r="L3578" i="13"/>
  <c r="L3579" i="13"/>
  <c r="L3580" i="13"/>
  <c r="L3581" i="13"/>
  <c r="L3582" i="13"/>
  <c r="L3583" i="13"/>
  <c r="L3584" i="13"/>
  <c r="L3585" i="13"/>
  <c r="L3586" i="13"/>
  <c r="L3587" i="13"/>
  <c r="L3588" i="13"/>
  <c r="L3589" i="13"/>
  <c r="L3590" i="13"/>
  <c r="L3591" i="13"/>
  <c r="L3592" i="13"/>
  <c r="L3593" i="13"/>
  <c r="L3594" i="13"/>
  <c r="L3595" i="13"/>
  <c r="L3596" i="13"/>
  <c r="L3597" i="13"/>
  <c r="L3598" i="13"/>
  <c r="L3599" i="13"/>
  <c r="L3600" i="13"/>
  <c r="L3601" i="13"/>
  <c r="L3602" i="13"/>
  <c r="L3603" i="13"/>
  <c r="L3604" i="13"/>
  <c r="L3605" i="13"/>
  <c r="L3606" i="13"/>
  <c r="L3607" i="13"/>
  <c r="L3608" i="13"/>
  <c r="L3609" i="13"/>
  <c r="L3610" i="13"/>
  <c r="L3611" i="13"/>
  <c r="L3612" i="13"/>
  <c r="L3613" i="13"/>
  <c r="L3614" i="13"/>
  <c r="L3615" i="13"/>
  <c r="L3616" i="13"/>
  <c r="L3617" i="13"/>
  <c r="L3618" i="13"/>
  <c r="L3619" i="13"/>
  <c r="L3620" i="13"/>
  <c r="L3621" i="13"/>
  <c r="L3622" i="13"/>
  <c r="L3623" i="13"/>
  <c r="L3624" i="13"/>
  <c r="L3625" i="13"/>
  <c r="L3626" i="13"/>
  <c r="L3627" i="13"/>
  <c r="L3628" i="13"/>
  <c r="L3629" i="13"/>
  <c r="L3630" i="13"/>
  <c r="L3631" i="13"/>
  <c r="L3632" i="13"/>
  <c r="L3633" i="13"/>
  <c r="L3634" i="13"/>
  <c r="L3635" i="13"/>
  <c r="L3636" i="13"/>
  <c r="L3637" i="13"/>
  <c r="L3638" i="13"/>
  <c r="L3639" i="13"/>
  <c r="L3640" i="13"/>
  <c r="L3641" i="13"/>
  <c r="L3642" i="13"/>
  <c r="L3643" i="13"/>
  <c r="L3644" i="13"/>
  <c r="L3645" i="13"/>
  <c r="L3646" i="13"/>
  <c r="L3647" i="13"/>
  <c r="L3648" i="13"/>
  <c r="L3649" i="13"/>
  <c r="L3650" i="13"/>
  <c r="L3651" i="13"/>
  <c r="L3652" i="13"/>
  <c r="L3653" i="13"/>
  <c r="L3654" i="13"/>
  <c r="L3655" i="13"/>
  <c r="L3656" i="13"/>
  <c r="L3657" i="13"/>
  <c r="L3658" i="13"/>
  <c r="L3659" i="13"/>
  <c r="L3660" i="13"/>
  <c r="L3661" i="13"/>
  <c r="L3662" i="13"/>
  <c r="L3663" i="13"/>
  <c r="L3664" i="13"/>
  <c r="L3665" i="13"/>
  <c r="L3666" i="13"/>
  <c r="L3667" i="13"/>
  <c r="L3668" i="13"/>
  <c r="L3669" i="13"/>
  <c r="L3670" i="13"/>
  <c r="L3671" i="13"/>
  <c r="L3672" i="13"/>
  <c r="L3673" i="13"/>
  <c r="L3674" i="13"/>
  <c r="L3675" i="13"/>
  <c r="L3676" i="13"/>
  <c r="L3677" i="13"/>
  <c r="L3678" i="13"/>
  <c r="L3679" i="13"/>
  <c r="L3680" i="13"/>
  <c r="L3681" i="13"/>
  <c r="L3682" i="13"/>
  <c r="L3683" i="13"/>
  <c r="L3684" i="13"/>
  <c r="L3685" i="13"/>
  <c r="L3686" i="13"/>
  <c r="L3687" i="13"/>
  <c r="L3688" i="13"/>
  <c r="L3689" i="13"/>
  <c r="L3690" i="13"/>
  <c r="L3691" i="13"/>
  <c r="L3692" i="13"/>
  <c r="L3693" i="13"/>
  <c r="L3694" i="13"/>
  <c r="L3695" i="13"/>
  <c r="L3696" i="13"/>
  <c r="L3697" i="13"/>
  <c r="L3698" i="13"/>
  <c r="L3699" i="13"/>
  <c r="L3700" i="13"/>
  <c r="L3701" i="13"/>
  <c r="L3702" i="13"/>
  <c r="L3703" i="13"/>
  <c r="L3704" i="13"/>
  <c r="L3705" i="13"/>
  <c r="L3706" i="13"/>
  <c r="L3707" i="13"/>
  <c r="L3708" i="13"/>
  <c r="L3709" i="13"/>
  <c r="L3710" i="13"/>
  <c r="L3711" i="13"/>
  <c r="L3712" i="13"/>
  <c r="L3713" i="13"/>
  <c r="L3714" i="13"/>
  <c r="L3715" i="13"/>
  <c r="L3716" i="13"/>
  <c r="L3717" i="13"/>
  <c r="L3718" i="13"/>
  <c r="L3719" i="13"/>
  <c r="L3720" i="13"/>
  <c r="L3721" i="13"/>
  <c r="L3722" i="13"/>
  <c r="L3723" i="13"/>
  <c r="L3724" i="13"/>
  <c r="L3725" i="13"/>
  <c r="L3726" i="13"/>
  <c r="L3727" i="13"/>
  <c r="L3728" i="13"/>
  <c r="L3729" i="13"/>
  <c r="L3730" i="13"/>
  <c r="L3731" i="13"/>
  <c r="L3732" i="13"/>
  <c r="L3733" i="13"/>
  <c r="L3734" i="13"/>
  <c r="L3735" i="13"/>
  <c r="L3736" i="13"/>
  <c r="L3737" i="13"/>
  <c r="L3738" i="13"/>
  <c r="L3739" i="13"/>
  <c r="L3740" i="13"/>
  <c r="L3741" i="13"/>
  <c r="L3742" i="13"/>
  <c r="L3743" i="13"/>
  <c r="L3744" i="13"/>
  <c r="L3745" i="13"/>
  <c r="L3746" i="13"/>
  <c r="L3747" i="13"/>
  <c r="L3748" i="13"/>
  <c r="L3749" i="13"/>
  <c r="L3750" i="13"/>
  <c r="L3751" i="13"/>
  <c r="L3752" i="13"/>
  <c r="L3753" i="13"/>
  <c r="L3754" i="13"/>
  <c r="L3755" i="13"/>
  <c r="L3756" i="13"/>
  <c r="L3757" i="13"/>
  <c r="L3758" i="13"/>
  <c r="L3759" i="13"/>
  <c r="L3760" i="13"/>
  <c r="L3761" i="13"/>
  <c r="L3762" i="13"/>
  <c r="L3763" i="13"/>
  <c r="L3764" i="13"/>
  <c r="L3765" i="13"/>
  <c r="L3766" i="13"/>
  <c r="L3767" i="13"/>
  <c r="L3768" i="13"/>
  <c r="L3769" i="13"/>
  <c r="L3770" i="13"/>
  <c r="L3771" i="13"/>
  <c r="L3772" i="13"/>
  <c r="L3773" i="13"/>
  <c r="L3774" i="13"/>
  <c r="L3775" i="13"/>
  <c r="L3776" i="13"/>
  <c r="L3777" i="13"/>
  <c r="L3778" i="13"/>
  <c r="L3779" i="13"/>
  <c r="L3780" i="13"/>
  <c r="L3781" i="13"/>
  <c r="L3782" i="13"/>
  <c r="L3783" i="13"/>
  <c r="L3784" i="13"/>
  <c r="L3785" i="13"/>
  <c r="L3786" i="13"/>
  <c r="L3787" i="13"/>
  <c r="L3788" i="13"/>
  <c r="L3789" i="13"/>
  <c r="L3790" i="13"/>
  <c r="L3791" i="13"/>
  <c r="L3792" i="13"/>
  <c r="L3793" i="13"/>
  <c r="L3794" i="13"/>
  <c r="L3795" i="13"/>
  <c r="L3796" i="13"/>
  <c r="L3797" i="13"/>
  <c r="L3798" i="13"/>
  <c r="L3799" i="13"/>
  <c r="L3800" i="13"/>
  <c r="L3801" i="13"/>
  <c r="L3802" i="13"/>
  <c r="L3803" i="13"/>
  <c r="L3804" i="13"/>
  <c r="L3805" i="13"/>
  <c r="L3806" i="13"/>
  <c r="L3807" i="13"/>
  <c r="L3808" i="13"/>
  <c r="L3809" i="13"/>
  <c r="L3810" i="13"/>
  <c r="L3811" i="13"/>
  <c r="L3812" i="13"/>
  <c r="L3813" i="13"/>
  <c r="L3814" i="13"/>
  <c r="L3815" i="13"/>
  <c r="L3816" i="13"/>
  <c r="L3817" i="13"/>
  <c r="L3818" i="13"/>
  <c r="L3819" i="13"/>
  <c r="L3820" i="13"/>
  <c r="L3821" i="13"/>
  <c r="L3822" i="13"/>
  <c r="L3823" i="13"/>
  <c r="L3824" i="13"/>
  <c r="L3825" i="13"/>
  <c r="L3826" i="13"/>
  <c r="L3827" i="13"/>
  <c r="L3828" i="13"/>
  <c r="L3829" i="13"/>
  <c r="L3830" i="13"/>
  <c r="L3831" i="13"/>
  <c r="L3832" i="13"/>
  <c r="L3833" i="13"/>
  <c r="L3834" i="13"/>
  <c r="L3835" i="13"/>
  <c r="L3836" i="13"/>
  <c r="L3837" i="13"/>
  <c r="L3838" i="13"/>
  <c r="L3839" i="13"/>
  <c r="L3840" i="13"/>
  <c r="L3841" i="13"/>
  <c r="L3842" i="13"/>
  <c r="L3843" i="13"/>
  <c r="L3844" i="13"/>
  <c r="L3845" i="13"/>
  <c r="L3846" i="13"/>
  <c r="L3847" i="13"/>
  <c r="L3848" i="13"/>
  <c r="L3849" i="13"/>
  <c r="L3850" i="13"/>
  <c r="L3851" i="13"/>
  <c r="L3852" i="13"/>
  <c r="L3853" i="13"/>
  <c r="L3854" i="13"/>
  <c r="L3855" i="13"/>
  <c r="L3856" i="13"/>
  <c r="L3857" i="13"/>
  <c r="L3858" i="13"/>
  <c r="L3859" i="13"/>
  <c r="L3860" i="13"/>
  <c r="L3861" i="13"/>
  <c r="L3862" i="13"/>
  <c r="L3863" i="13"/>
  <c r="L3864" i="13"/>
  <c r="L3865" i="13"/>
  <c r="L3866" i="13"/>
  <c r="L3867" i="13"/>
  <c r="L3868" i="13"/>
  <c r="L3869" i="13"/>
  <c r="L3870" i="13"/>
  <c r="L3871" i="13"/>
  <c r="L3872" i="13"/>
  <c r="L3873" i="13"/>
  <c r="L3874" i="13"/>
  <c r="L3875" i="13"/>
  <c r="L3876" i="13"/>
  <c r="L3877" i="13"/>
  <c r="L3878" i="13"/>
  <c r="L3879" i="13"/>
  <c r="L3880" i="13"/>
  <c r="L3881" i="13"/>
  <c r="L3882" i="13"/>
  <c r="L3883" i="13"/>
  <c r="L3884" i="13"/>
  <c r="L3885" i="13"/>
  <c r="L3886" i="13"/>
  <c r="L3887" i="13"/>
  <c r="L3888" i="13"/>
  <c r="L3889" i="13"/>
  <c r="L3890" i="13"/>
  <c r="L3891" i="13"/>
  <c r="L3892" i="13"/>
  <c r="L3893" i="13"/>
  <c r="L3894" i="13"/>
  <c r="L3895" i="13"/>
  <c r="L3896" i="13"/>
  <c r="L3897" i="13"/>
  <c r="L3898" i="13"/>
  <c r="L3899" i="13"/>
  <c r="L3900" i="13"/>
  <c r="L3901" i="13"/>
  <c r="L3902" i="13"/>
  <c r="L3903" i="13"/>
  <c r="L3904" i="13"/>
  <c r="L3905" i="13"/>
  <c r="L3906" i="13"/>
  <c r="L3907" i="13"/>
  <c r="L3908" i="13"/>
  <c r="L3909" i="13"/>
  <c r="L3910" i="13"/>
  <c r="L3911" i="13"/>
  <c r="L3912" i="13"/>
  <c r="L3913" i="13"/>
  <c r="L3914" i="13"/>
  <c r="L3915" i="13"/>
  <c r="L3916" i="13"/>
  <c r="L3917" i="13"/>
  <c r="L3918" i="13"/>
  <c r="L3919" i="13"/>
  <c r="L3920" i="13"/>
  <c r="L3921" i="13"/>
  <c r="L3922" i="13"/>
  <c r="L3923" i="13"/>
  <c r="L3924" i="13"/>
  <c r="L3925" i="13"/>
  <c r="L3926" i="13"/>
  <c r="L3927" i="13"/>
  <c r="L3928" i="13"/>
  <c r="L3929" i="13"/>
  <c r="L3930" i="13"/>
  <c r="L3931" i="13"/>
  <c r="L3932" i="13"/>
  <c r="L3933" i="13"/>
  <c r="L3934" i="13"/>
  <c r="L3935" i="13"/>
  <c r="L3936" i="13"/>
  <c r="L3937" i="13"/>
  <c r="L3938" i="13"/>
  <c r="L3939" i="13"/>
  <c r="L3940" i="13"/>
  <c r="L3941" i="13"/>
  <c r="L3942" i="13"/>
  <c r="L3943" i="13"/>
  <c r="L3944" i="13"/>
  <c r="L3945" i="13"/>
  <c r="L3946" i="13"/>
  <c r="L3947" i="13"/>
  <c r="L3948" i="13"/>
  <c r="L3949" i="13"/>
  <c r="L3950" i="13"/>
  <c r="L3951" i="13"/>
  <c r="L3952" i="13"/>
  <c r="L3953" i="13"/>
  <c r="L3954" i="13"/>
  <c r="L3955" i="13"/>
  <c r="L3956" i="13"/>
  <c r="L3957" i="13"/>
  <c r="L3958" i="13"/>
  <c r="L3959" i="13"/>
  <c r="L3960" i="13"/>
  <c r="L3961" i="13"/>
  <c r="L3962" i="13"/>
  <c r="L3963" i="13"/>
  <c r="L3964" i="13"/>
  <c r="L3965" i="13"/>
  <c r="L3966" i="13"/>
  <c r="L3967" i="13"/>
  <c r="L3968" i="13"/>
  <c r="L3969" i="13"/>
  <c r="L3970" i="13"/>
  <c r="L3971" i="13"/>
  <c r="L3972" i="13"/>
  <c r="L3973" i="13"/>
  <c r="L3974" i="13"/>
  <c r="L3975" i="13"/>
  <c r="L3976" i="13"/>
  <c r="L3977" i="13"/>
  <c r="L3978" i="13"/>
  <c r="L3979" i="13"/>
  <c r="L3980" i="13"/>
  <c r="L3981" i="13"/>
  <c r="L3982" i="13"/>
  <c r="L3983" i="13"/>
  <c r="L3984" i="13"/>
  <c r="L3985" i="13"/>
  <c r="L3986" i="13"/>
  <c r="L3987" i="13"/>
  <c r="L3988" i="13"/>
  <c r="L3989" i="13"/>
  <c r="L3990" i="13"/>
  <c r="L3991" i="13"/>
  <c r="L3992" i="13"/>
  <c r="L3993" i="13"/>
  <c r="L3994" i="13"/>
  <c r="L3995" i="13"/>
  <c r="L3996" i="13"/>
  <c r="L3997" i="13"/>
  <c r="L3998" i="13"/>
  <c r="L3999" i="13"/>
  <c r="L4000" i="13"/>
  <c r="L4001" i="13"/>
  <c r="L4002" i="13"/>
  <c r="L4003" i="13"/>
  <c r="L4004" i="13"/>
  <c r="L4005" i="13"/>
  <c r="L4006" i="13"/>
  <c r="L4007" i="13"/>
  <c r="L4008" i="13"/>
  <c r="L4009" i="13"/>
  <c r="L4010" i="13"/>
  <c r="L4011" i="13"/>
  <c r="L4012" i="13"/>
  <c r="L4013" i="13"/>
  <c r="L4014" i="13"/>
  <c r="L4015" i="13"/>
  <c r="L4016" i="13"/>
  <c r="L4017" i="13"/>
  <c r="L4018" i="13"/>
  <c r="L4019" i="13"/>
  <c r="L4020" i="13"/>
  <c r="L4021" i="13"/>
  <c r="L4022" i="13"/>
  <c r="L4023" i="13"/>
  <c r="L4024" i="13"/>
  <c r="L4025" i="13"/>
  <c r="L4026" i="13"/>
  <c r="L4027" i="13"/>
  <c r="L4028" i="13"/>
  <c r="L4029" i="13"/>
  <c r="L4030" i="13"/>
  <c r="L4031" i="13"/>
  <c r="L4032" i="13"/>
  <c r="L4033" i="13"/>
  <c r="L4034" i="13"/>
  <c r="L4035" i="13"/>
  <c r="L4036" i="13"/>
  <c r="L4037" i="13"/>
  <c r="L4038" i="13"/>
  <c r="L4039" i="13"/>
  <c r="L4040" i="13"/>
  <c r="L4041" i="13"/>
  <c r="L4042" i="13"/>
  <c r="L4043" i="13"/>
  <c r="L4044" i="13"/>
  <c r="L4045" i="13"/>
  <c r="L4046" i="13"/>
  <c r="L4047" i="13"/>
  <c r="L4048" i="13"/>
  <c r="L4049" i="13"/>
  <c r="L4050" i="13"/>
  <c r="L4051" i="13"/>
  <c r="L4052" i="13"/>
  <c r="L4053" i="13"/>
  <c r="L4054" i="13"/>
  <c r="L4055" i="13"/>
  <c r="L4056" i="13"/>
  <c r="L4057" i="13"/>
  <c r="L4058" i="13"/>
  <c r="L4059" i="13"/>
  <c r="L4060" i="13"/>
  <c r="L4061" i="13"/>
  <c r="L4062" i="13"/>
  <c r="L4063" i="13"/>
  <c r="L4064" i="13"/>
  <c r="L4065" i="13"/>
  <c r="L4066" i="13"/>
  <c r="L4067" i="13"/>
  <c r="L4068" i="13"/>
  <c r="L4069" i="13"/>
  <c r="L4070" i="13"/>
  <c r="L4071" i="13"/>
  <c r="L4072" i="13"/>
  <c r="L4073" i="13"/>
  <c r="L4074" i="13"/>
  <c r="L4075" i="13"/>
  <c r="L4076" i="13"/>
  <c r="L4077" i="13"/>
  <c r="L4078" i="13"/>
  <c r="L4079" i="13"/>
  <c r="L4080" i="13"/>
  <c r="L4081" i="13"/>
  <c r="L4082" i="13"/>
  <c r="L4083" i="13"/>
  <c r="L4084" i="13"/>
  <c r="L4085" i="13"/>
  <c r="L4086" i="13"/>
  <c r="L4087" i="13"/>
  <c r="L4088" i="13"/>
  <c r="L4089" i="13"/>
  <c r="L4090" i="13"/>
  <c r="L4091" i="13"/>
  <c r="L4092" i="13"/>
  <c r="L4093" i="13"/>
  <c r="L4094" i="13"/>
  <c r="L4095" i="13"/>
  <c r="L4096" i="13"/>
  <c r="L4097" i="13"/>
  <c r="L4098" i="13"/>
  <c r="L4099" i="13"/>
  <c r="L4100" i="13"/>
  <c r="L4101" i="13"/>
  <c r="L4102" i="13"/>
  <c r="L4103" i="13"/>
  <c r="L4104" i="13"/>
  <c r="L4105" i="13"/>
  <c r="L4106" i="13"/>
  <c r="L4107" i="13"/>
  <c r="L4108" i="13"/>
  <c r="L4109" i="13"/>
  <c r="L4110" i="13"/>
  <c r="L4111" i="13"/>
  <c r="L4112" i="13"/>
  <c r="L4113" i="13"/>
  <c r="L4114" i="13"/>
  <c r="L4115" i="13"/>
  <c r="L4116" i="13"/>
  <c r="L4117" i="13"/>
  <c r="L4118" i="13"/>
  <c r="L4119" i="13"/>
  <c r="L4120" i="13"/>
  <c r="L4121" i="13"/>
  <c r="L4122" i="13"/>
  <c r="L4123" i="13"/>
  <c r="L4124" i="13"/>
  <c r="L4125" i="13"/>
  <c r="L4126" i="13"/>
  <c r="L4127" i="13"/>
  <c r="L4128" i="13"/>
  <c r="L4129" i="13"/>
  <c r="L4130" i="13"/>
  <c r="L4131" i="13"/>
  <c r="L4132" i="13"/>
  <c r="L4133" i="13"/>
  <c r="L4134" i="13"/>
  <c r="L4135" i="13"/>
  <c r="L4136" i="13"/>
  <c r="L4137" i="13"/>
  <c r="L4138" i="13"/>
  <c r="L4139" i="13"/>
  <c r="L4140" i="13"/>
  <c r="L4141" i="13"/>
  <c r="L4142" i="13"/>
  <c r="L4143" i="13"/>
  <c r="L4144" i="13"/>
  <c r="L4145" i="13"/>
  <c r="L4146" i="13"/>
  <c r="L4147" i="13"/>
  <c r="L4148" i="13"/>
  <c r="L4149" i="13"/>
  <c r="L4150" i="13"/>
  <c r="L4151" i="13"/>
  <c r="L4152" i="13"/>
  <c r="L4153" i="13"/>
  <c r="L4154" i="13"/>
  <c r="L4155" i="13"/>
  <c r="L4156" i="13"/>
  <c r="L4157" i="13"/>
  <c r="L4158" i="13"/>
  <c r="L4159" i="13"/>
  <c r="L4160" i="13"/>
  <c r="L4161" i="13"/>
  <c r="L4162" i="13"/>
  <c r="L4163" i="13"/>
  <c r="L4164" i="13"/>
  <c r="L4165" i="13"/>
  <c r="L4166" i="13"/>
  <c r="L4167" i="13"/>
  <c r="L4168" i="13"/>
  <c r="L4169" i="13"/>
  <c r="L4170" i="13"/>
  <c r="L4171" i="13"/>
  <c r="L4172" i="13"/>
  <c r="L4173" i="13"/>
  <c r="L4174" i="13"/>
  <c r="L4175" i="13"/>
  <c r="L4176" i="13"/>
  <c r="L4177" i="13"/>
  <c r="L4178" i="13"/>
  <c r="L4179" i="13"/>
  <c r="L4180" i="13"/>
  <c r="L4181" i="13"/>
  <c r="L4182" i="13"/>
  <c r="L4183" i="13"/>
  <c r="L4184" i="13"/>
  <c r="L4185" i="13"/>
  <c r="L4186" i="13"/>
  <c r="L4187" i="13"/>
  <c r="L4188" i="13"/>
  <c r="L4189" i="13"/>
  <c r="L4190" i="13"/>
  <c r="L4191" i="13"/>
  <c r="L4192" i="13"/>
  <c r="L4193" i="13"/>
  <c r="L4194" i="13"/>
  <c r="L4195" i="13"/>
  <c r="L4196" i="13"/>
  <c r="L4197" i="13"/>
  <c r="L4198" i="13"/>
  <c r="L4199" i="13"/>
  <c r="L4200" i="13"/>
  <c r="L4201" i="13"/>
  <c r="L4202" i="13"/>
  <c r="L4203" i="13"/>
  <c r="L4204" i="13"/>
  <c r="L4205" i="13"/>
  <c r="L4206" i="13"/>
  <c r="L4207" i="13"/>
  <c r="L4208" i="13"/>
  <c r="L4209" i="13"/>
  <c r="L4210" i="13"/>
  <c r="L4211" i="13"/>
  <c r="L4212" i="13"/>
  <c r="L4213" i="13"/>
  <c r="L4214" i="13"/>
  <c r="L4215" i="13"/>
  <c r="L4216" i="13"/>
  <c r="L4217" i="13"/>
  <c r="L4218" i="13"/>
  <c r="L4219" i="13"/>
  <c r="L4220" i="13"/>
  <c r="L4221" i="13"/>
  <c r="L4222" i="13"/>
  <c r="L4223" i="13"/>
  <c r="L4224" i="13"/>
  <c r="L4225" i="13"/>
  <c r="L4226" i="13"/>
  <c r="L4227" i="13"/>
  <c r="L4228" i="13"/>
  <c r="L4229" i="13"/>
  <c r="L4230" i="13"/>
  <c r="L4231" i="13"/>
  <c r="L4232" i="13"/>
  <c r="L4233" i="13"/>
  <c r="L4234" i="13"/>
  <c r="L4235" i="13"/>
  <c r="L4236" i="13"/>
  <c r="L4237" i="13"/>
  <c r="L4238" i="13"/>
  <c r="L4239" i="13"/>
  <c r="L4240" i="13"/>
  <c r="L4241" i="13"/>
  <c r="L4242" i="13"/>
  <c r="L4243" i="13"/>
  <c r="L4244" i="13"/>
  <c r="L4245" i="13"/>
  <c r="L4246" i="13"/>
  <c r="L4247" i="13"/>
  <c r="L4248" i="13"/>
  <c r="L4249" i="13"/>
  <c r="L4250" i="13"/>
  <c r="L4251" i="13"/>
  <c r="L4252" i="13"/>
  <c r="L4253" i="13"/>
  <c r="L4254" i="13"/>
  <c r="L4255" i="13"/>
  <c r="L4256" i="13"/>
  <c r="L4257" i="13"/>
  <c r="L4258" i="13"/>
  <c r="L4259" i="13"/>
  <c r="L4260" i="13"/>
  <c r="L4261" i="13"/>
  <c r="L4262" i="13"/>
  <c r="L4263" i="13"/>
  <c r="L4264" i="13"/>
  <c r="L4265" i="13"/>
  <c r="L4266" i="13"/>
  <c r="L4267" i="13"/>
  <c r="L4268" i="13"/>
  <c r="L4269" i="13"/>
  <c r="L4270" i="13"/>
  <c r="L4271" i="13"/>
  <c r="L4272" i="13"/>
  <c r="L4273" i="13"/>
  <c r="L4274" i="13"/>
  <c r="L4275" i="13"/>
  <c r="L4276" i="13"/>
  <c r="L4277" i="13"/>
  <c r="L4278" i="13"/>
  <c r="L4279" i="13"/>
  <c r="L4280" i="13"/>
  <c r="L4281" i="13"/>
  <c r="L4282" i="13"/>
  <c r="L4283" i="13"/>
  <c r="L4284" i="13"/>
  <c r="L4285" i="13"/>
  <c r="L4286" i="13"/>
  <c r="L4287" i="13"/>
  <c r="L4288" i="13"/>
  <c r="L4289" i="13"/>
  <c r="L4290" i="13"/>
  <c r="L4291" i="13"/>
  <c r="L4292" i="13"/>
  <c r="L4293" i="13"/>
  <c r="L4294" i="13"/>
  <c r="L4295" i="13"/>
  <c r="L4296" i="13"/>
  <c r="L4297" i="13"/>
  <c r="L4298" i="13"/>
  <c r="L4299" i="13"/>
  <c r="L4300" i="13"/>
  <c r="L4301" i="13"/>
  <c r="L4302" i="13"/>
  <c r="L4303" i="13"/>
  <c r="L4304" i="13"/>
  <c r="L4305" i="13"/>
  <c r="L4306" i="13"/>
  <c r="L4307" i="13"/>
  <c r="L4308" i="13"/>
  <c r="L4309" i="13"/>
  <c r="L4310" i="13"/>
  <c r="L4311" i="13"/>
  <c r="L4312" i="13"/>
  <c r="L4313" i="13"/>
  <c r="L4314" i="13"/>
  <c r="L4315" i="13"/>
  <c r="L4316" i="13"/>
  <c r="L4317" i="13"/>
  <c r="L4318" i="13"/>
  <c r="L4319" i="13"/>
  <c r="L4320" i="13"/>
  <c r="L4321" i="13"/>
  <c r="L4322" i="13"/>
  <c r="L4323" i="13"/>
  <c r="L4324" i="13"/>
  <c r="L4325" i="13"/>
  <c r="L4326" i="13"/>
  <c r="L4327" i="13"/>
  <c r="L4328" i="13"/>
  <c r="L4329" i="13"/>
  <c r="L4330" i="13"/>
  <c r="L4331" i="13"/>
  <c r="L4332" i="13"/>
  <c r="L4333" i="13"/>
  <c r="L4334" i="13"/>
  <c r="L4335" i="13"/>
  <c r="L4336" i="13"/>
  <c r="L4337" i="13"/>
  <c r="L4338" i="13"/>
  <c r="L4339" i="13"/>
  <c r="L4340" i="13"/>
  <c r="L4341" i="13"/>
  <c r="L4342" i="13"/>
  <c r="L4343" i="13"/>
  <c r="L4344" i="13"/>
  <c r="L4345" i="13"/>
  <c r="L4346" i="13"/>
  <c r="L4347" i="13"/>
  <c r="L4348" i="13"/>
  <c r="L4349" i="13"/>
  <c r="L4350" i="13"/>
  <c r="L4351" i="13"/>
  <c r="L4352" i="13"/>
  <c r="L4353" i="13"/>
  <c r="L4354" i="13"/>
  <c r="L4355" i="13"/>
  <c r="L4356" i="13"/>
  <c r="L4357" i="13"/>
  <c r="L4358" i="13"/>
  <c r="L4359" i="13"/>
  <c r="L4360" i="13"/>
  <c r="L4361" i="13"/>
  <c r="L4362" i="13"/>
  <c r="L4363" i="13"/>
  <c r="L4364" i="13"/>
  <c r="L4365" i="13"/>
  <c r="L4366" i="13"/>
  <c r="L4367" i="13"/>
  <c r="L4368" i="13"/>
  <c r="L4369" i="13"/>
  <c r="L4370" i="13"/>
  <c r="L4371" i="13"/>
  <c r="L4372" i="13"/>
  <c r="L4373" i="13"/>
  <c r="L4374" i="13"/>
  <c r="L4375" i="13"/>
  <c r="L4376" i="13"/>
  <c r="L4377" i="13"/>
  <c r="L4378" i="13"/>
  <c r="L4379" i="13"/>
  <c r="L4380" i="13"/>
  <c r="L4381" i="13"/>
  <c r="L4382" i="13"/>
  <c r="L4383" i="13"/>
  <c r="L4384" i="13"/>
  <c r="L4385" i="13"/>
  <c r="L4386" i="13"/>
  <c r="L4387" i="13"/>
  <c r="L4388" i="13"/>
  <c r="L4389" i="13"/>
  <c r="L4390" i="13"/>
  <c r="L4391" i="13"/>
  <c r="L4392" i="13"/>
  <c r="L4393" i="13"/>
  <c r="L4394" i="13"/>
  <c r="L4395" i="13"/>
  <c r="L4396" i="13"/>
  <c r="L4397" i="13"/>
  <c r="L4398" i="13"/>
  <c r="L4399" i="13"/>
  <c r="L4400" i="13"/>
  <c r="L4401" i="13"/>
  <c r="L4402" i="13"/>
  <c r="L4403" i="13"/>
  <c r="L4404" i="13"/>
  <c r="L4405" i="13"/>
  <c r="L4406" i="13"/>
  <c r="L4407" i="13"/>
  <c r="L4408" i="13"/>
  <c r="L4409" i="13"/>
  <c r="L4410" i="13"/>
  <c r="L4411" i="13"/>
  <c r="L4412" i="13"/>
  <c r="L4413" i="13"/>
  <c r="L4414" i="13"/>
  <c r="L4415" i="13"/>
  <c r="L4416" i="13"/>
  <c r="L4417" i="13"/>
  <c r="L4418" i="13"/>
  <c r="L4419" i="13"/>
  <c r="L4420" i="13"/>
  <c r="L4421" i="13"/>
  <c r="L4422" i="13"/>
  <c r="L4423" i="13"/>
  <c r="L4424" i="13"/>
  <c r="L4425" i="13"/>
  <c r="L4426" i="13"/>
  <c r="L4427" i="13"/>
  <c r="L4428" i="13"/>
  <c r="L4429" i="13"/>
  <c r="L4430" i="13"/>
  <c r="L4431" i="13"/>
  <c r="L4432" i="13"/>
  <c r="L4433" i="13"/>
  <c r="L4434" i="13"/>
  <c r="L4435" i="13"/>
  <c r="L4436" i="13"/>
  <c r="L4437" i="13"/>
  <c r="L4438" i="13"/>
  <c r="L4439" i="13"/>
  <c r="L4440" i="13"/>
  <c r="L4441" i="13"/>
  <c r="L4442" i="13"/>
  <c r="L4443" i="13"/>
  <c r="L4444" i="13"/>
  <c r="L4445" i="13"/>
  <c r="L4446" i="13"/>
  <c r="L4447" i="13"/>
  <c r="L4448" i="13"/>
  <c r="L4449" i="13"/>
  <c r="L4450" i="13"/>
  <c r="L4451" i="13"/>
  <c r="L4452" i="13"/>
  <c r="L4453" i="13"/>
  <c r="L4454" i="13"/>
  <c r="L4455" i="13"/>
  <c r="L4456" i="13"/>
  <c r="L4457" i="13"/>
  <c r="L4458" i="13"/>
  <c r="L4459" i="13"/>
  <c r="L4460" i="13"/>
  <c r="L4461" i="13"/>
  <c r="L4462" i="13"/>
  <c r="L4463" i="13"/>
  <c r="L4464" i="13"/>
  <c r="L4465" i="13"/>
  <c r="L4466" i="13"/>
  <c r="L4467" i="13"/>
  <c r="L4468" i="13"/>
  <c r="L4469" i="13"/>
  <c r="L4470" i="13"/>
  <c r="L4471" i="13"/>
  <c r="L4472" i="13"/>
  <c r="L4473" i="13"/>
  <c r="L4474" i="13"/>
  <c r="L4475" i="13"/>
  <c r="L4476" i="13"/>
  <c r="L4477" i="13"/>
  <c r="L4478" i="13"/>
  <c r="L4479" i="13"/>
  <c r="L4480" i="13"/>
  <c r="L4481" i="13"/>
  <c r="L4482" i="13"/>
  <c r="L4483" i="13"/>
  <c r="L4484" i="13"/>
  <c r="L4485" i="13"/>
  <c r="L4486" i="13"/>
  <c r="L4487" i="13"/>
  <c r="L4488" i="13"/>
  <c r="L4489" i="13"/>
  <c r="L4490" i="13"/>
  <c r="L4491" i="13"/>
  <c r="L4492" i="13"/>
  <c r="L4493" i="13"/>
  <c r="L4494" i="13"/>
  <c r="L4495" i="13"/>
  <c r="L4496" i="13"/>
  <c r="L4497" i="13"/>
  <c r="L4498" i="13"/>
  <c r="L4499" i="13"/>
  <c r="L4500" i="13"/>
  <c r="L4501" i="13"/>
  <c r="L4502" i="13"/>
  <c r="L4503" i="13"/>
  <c r="L4504" i="13"/>
  <c r="L4505" i="13"/>
  <c r="L4506" i="13"/>
  <c r="L4507" i="13"/>
  <c r="L4508" i="13"/>
  <c r="L4509" i="13"/>
  <c r="L4510" i="13"/>
  <c r="L4511" i="13"/>
  <c r="L4512" i="13"/>
  <c r="L4513" i="13"/>
  <c r="L4514" i="13"/>
  <c r="L4515" i="13"/>
  <c r="L4516" i="13"/>
  <c r="L4517" i="13"/>
  <c r="L4518" i="13"/>
  <c r="L4519" i="13"/>
  <c r="L4520" i="13"/>
  <c r="L4521" i="13"/>
  <c r="L4522" i="13"/>
  <c r="L4523" i="13"/>
  <c r="L4524" i="13"/>
  <c r="L4525" i="13"/>
  <c r="L4526" i="13"/>
  <c r="L4527" i="13"/>
  <c r="L4528" i="13"/>
  <c r="L4529" i="13"/>
  <c r="L4530" i="13"/>
  <c r="L4531" i="13"/>
  <c r="L4532" i="13"/>
  <c r="L4533" i="13"/>
  <c r="L4534" i="13"/>
  <c r="L4535" i="13"/>
  <c r="L4536" i="13"/>
  <c r="L4537" i="13"/>
  <c r="L4538" i="13"/>
  <c r="L4539" i="13"/>
  <c r="L4540" i="13"/>
  <c r="L4541" i="13"/>
  <c r="L4542" i="13"/>
  <c r="L4543" i="13"/>
  <c r="L4544" i="13"/>
  <c r="L4545" i="13"/>
  <c r="L4546" i="13"/>
  <c r="L4547" i="13"/>
  <c r="L4548" i="13"/>
  <c r="L4549" i="13"/>
  <c r="L4550" i="13"/>
  <c r="L4551" i="13"/>
  <c r="L4552" i="13"/>
  <c r="L4553" i="13"/>
  <c r="L4554" i="13"/>
  <c r="L4555" i="13"/>
  <c r="L4556" i="13"/>
  <c r="L4557" i="13"/>
  <c r="L4558" i="13"/>
  <c r="L4559" i="13"/>
  <c r="L4560" i="13"/>
  <c r="L4561" i="13"/>
  <c r="L4562" i="13"/>
  <c r="L4563" i="13"/>
  <c r="L4564" i="13"/>
  <c r="L4565" i="13"/>
  <c r="L4566" i="13"/>
  <c r="L4567" i="13"/>
  <c r="L4568" i="13"/>
  <c r="L4569" i="13"/>
  <c r="L4570" i="13"/>
  <c r="L4571" i="13"/>
  <c r="L4572" i="13"/>
  <c r="L4573" i="13"/>
  <c r="L4574" i="13"/>
  <c r="L4575" i="13"/>
  <c r="L4576" i="13"/>
  <c r="L4577" i="13"/>
  <c r="L4578" i="13"/>
  <c r="L4579" i="13"/>
  <c r="L4580" i="13"/>
  <c r="L4581" i="13"/>
  <c r="L4582" i="13"/>
  <c r="L4583" i="13"/>
  <c r="L4584" i="13"/>
  <c r="L4585" i="13"/>
  <c r="L4586" i="13"/>
  <c r="L4587" i="13"/>
  <c r="L4588" i="13"/>
  <c r="L4589" i="13"/>
  <c r="L4590" i="13"/>
  <c r="L4591" i="13"/>
  <c r="L4592" i="13"/>
  <c r="L4593" i="13"/>
  <c r="L4594" i="13"/>
  <c r="L4595" i="13"/>
  <c r="L4596" i="13"/>
  <c r="L4597" i="13"/>
  <c r="L4598" i="13"/>
  <c r="L4599" i="13"/>
  <c r="L4600" i="13"/>
  <c r="L4601" i="13"/>
  <c r="L4602" i="13"/>
  <c r="L4603" i="13"/>
  <c r="L4604" i="13"/>
  <c r="L4605" i="13"/>
  <c r="L4606" i="13"/>
  <c r="L4607" i="13"/>
  <c r="L4608" i="13"/>
  <c r="L4609" i="13"/>
  <c r="L4610" i="13"/>
  <c r="L4611" i="13"/>
  <c r="L4612" i="13"/>
  <c r="L4613" i="13"/>
  <c r="L4614" i="13"/>
  <c r="L4615" i="13"/>
  <c r="L4616" i="13"/>
  <c r="L4617" i="13"/>
  <c r="L4618" i="13"/>
  <c r="L4619" i="13"/>
  <c r="L4620" i="13"/>
  <c r="L4621" i="13"/>
  <c r="L4622" i="13"/>
  <c r="L4623" i="13"/>
  <c r="L4624" i="13"/>
  <c r="L4625" i="13"/>
  <c r="L4626" i="13"/>
  <c r="L4627" i="13"/>
  <c r="L4628" i="13"/>
  <c r="L4629" i="13"/>
  <c r="L4630" i="13"/>
  <c r="L4631" i="13"/>
  <c r="L4632" i="13"/>
  <c r="L4633" i="13"/>
  <c r="L4634" i="13"/>
  <c r="L4635" i="13"/>
  <c r="L4636" i="13"/>
  <c r="L4637" i="13"/>
  <c r="L4638" i="13"/>
  <c r="L4639" i="13"/>
  <c r="L4640" i="13"/>
  <c r="L4641" i="13"/>
  <c r="L4642" i="13"/>
  <c r="L4643" i="13"/>
  <c r="L4644" i="13"/>
  <c r="L4645" i="13"/>
  <c r="L4646" i="13"/>
  <c r="L4647" i="13"/>
  <c r="L4648" i="13"/>
  <c r="L4649" i="13"/>
  <c r="L4650" i="13"/>
  <c r="L4651" i="13"/>
  <c r="L4652" i="13"/>
  <c r="L4653" i="13"/>
  <c r="L4654" i="13"/>
  <c r="L4655" i="13"/>
  <c r="L4656" i="13"/>
  <c r="L4657" i="13"/>
  <c r="L4658" i="13"/>
  <c r="L4659" i="13"/>
  <c r="L4660" i="13"/>
  <c r="L4661" i="13"/>
  <c r="L4662" i="13"/>
  <c r="L4663" i="13"/>
  <c r="L4664" i="13"/>
  <c r="L4665" i="13"/>
  <c r="L4666" i="13"/>
  <c r="L4667" i="13"/>
  <c r="L4668" i="13"/>
  <c r="L4669" i="13"/>
  <c r="L4670" i="13"/>
  <c r="L4671" i="13"/>
  <c r="L4672" i="13"/>
  <c r="L4673" i="13"/>
  <c r="L4674" i="13"/>
  <c r="L4675" i="13"/>
  <c r="L4676" i="13"/>
  <c r="L4677" i="13"/>
  <c r="L4678" i="13"/>
  <c r="L4679" i="13"/>
  <c r="L4680" i="13"/>
  <c r="L4681" i="13"/>
  <c r="L4682" i="13"/>
  <c r="L4683" i="13"/>
  <c r="L4684" i="13"/>
  <c r="L4685" i="13"/>
  <c r="L4686" i="13"/>
  <c r="L4687" i="13"/>
  <c r="L4688" i="13"/>
  <c r="L4689" i="13"/>
  <c r="L4690" i="13"/>
  <c r="L4691" i="13"/>
  <c r="L4692" i="13"/>
  <c r="L4693" i="13"/>
  <c r="L4694" i="13"/>
  <c r="L4695" i="13"/>
  <c r="L4696" i="13"/>
  <c r="L4697" i="13"/>
  <c r="L4698" i="13"/>
  <c r="L4699" i="13"/>
  <c r="L4700" i="13"/>
  <c r="L4701" i="13"/>
  <c r="L4702" i="13"/>
  <c r="L4703" i="13"/>
  <c r="L4704" i="13"/>
  <c r="L4705" i="13"/>
  <c r="L4706" i="13"/>
  <c r="L4707" i="13"/>
  <c r="L4708" i="13"/>
  <c r="L4709" i="13"/>
  <c r="L4710" i="13"/>
  <c r="L4711" i="13"/>
  <c r="L4712" i="13"/>
  <c r="L4713" i="13"/>
  <c r="L4714" i="13"/>
  <c r="L4715" i="13"/>
  <c r="L4716" i="13"/>
  <c r="L4717" i="13"/>
  <c r="L4718" i="13"/>
  <c r="L4719" i="13"/>
  <c r="L4720" i="13"/>
  <c r="L4721" i="13"/>
  <c r="L4722" i="13"/>
  <c r="L4723" i="13"/>
  <c r="L4724" i="13"/>
  <c r="L4725" i="13"/>
  <c r="L4726" i="13"/>
  <c r="L4727" i="13"/>
  <c r="L4728" i="13"/>
  <c r="L4729" i="13"/>
  <c r="L4730" i="13"/>
  <c r="L4731" i="13"/>
  <c r="L4732" i="13"/>
  <c r="L4733" i="13"/>
  <c r="L4734" i="13"/>
  <c r="L4735" i="13"/>
  <c r="L4736" i="13"/>
  <c r="L4737" i="13"/>
  <c r="L4738" i="13"/>
  <c r="L4739" i="13"/>
  <c r="L4740" i="13"/>
  <c r="L4741" i="13"/>
  <c r="L4742" i="13"/>
  <c r="L4743" i="13"/>
  <c r="L4744" i="13"/>
  <c r="L4745" i="13"/>
  <c r="L4746" i="13"/>
  <c r="L4747" i="13"/>
  <c r="L4748" i="13"/>
  <c r="L4749" i="13"/>
  <c r="L4750" i="13"/>
  <c r="L4751" i="13"/>
  <c r="L4752" i="13"/>
  <c r="L4753" i="13"/>
  <c r="L4754" i="13"/>
  <c r="L4755" i="13"/>
  <c r="L4756" i="13"/>
  <c r="L4757" i="13"/>
  <c r="L4758" i="13"/>
  <c r="L4759" i="13"/>
  <c r="L4760" i="13"/>
  <c r="L4761" i="13"/>
  <c r="L4762" i="13"/>
  <c r="L4763" i="13"/>
  <c r="L4764" i="13"/>
  <c r="L4765" i="13"/>
  <c r="L4766" i="13"/>
  <c r="L4767" i="13"/>
  <c r="L4768" i="13"/>
  <c r="L4769" i="13"/>
  <c r="L4770" i="13"/>
  <c r="L4771" i="13"/>
  <c r="L4772" i="13"/>
  <c r="L4773" i="13"/>
  <c r="L4774" i="13"/>
  <c r="L4775" i="13"/>
  <c r="L4776" i="13"/>
  <c r="L4777" i="13"/>
  <c r="L4778" i="13"/>
  <c r="L4779" i="13"/>
  <c r="L4780" i="13"/>
  <c r="L4781" i="13"/>
  <c r="L4782" i="13"/>
  <c r="L4783" i="13"/>
  <c r="L4784" i="13"/>
  <c r="L4785" i="13"/>
  <c r="L4786" i="13"/>
  <c r="L4787" i="13"/>
  <c r="L4788" i="13"/>
  <c r="L4789" i="13"/>
  <c r="L4790" i="13"/>
  <c r="L4791" i="13"/>
  <c r="L4792" i="13"/>
  <c r="L4793" i="13"/>
  <c r="L4794" i="13"/>
  <c r="L4795" i="13"/>
  <c r="L4796" i="13"/>
  <c r="L4797" i="13"/>
  <c r="L4798" i="13"/>
  <c r="L4799" i="13"/>
  <c r="L4800" i="13"/>
  <c r="L4801" i="13"/>
  <c r="L4802" i="13"/>
  <c r="L4803" i="13"/>
  <c r="L4804" i="13"/>
  <c r="L4805" i="13"/>
  <c r="L4806" i="13"/>
  <c r="L4807" i="13"/>
  <c r="L4808" i="13"/>
  <c r="L4809" i="13"/>
  <c r="L4810" i="13"/>
  <c r="L4811" i="13"/>
  <c r="L4812" i="13"/>
  <c r="L4813" i="13"/>
  <c r="L4814" i="13"/>
  <c r="L4815" i="13"/>
  <c r="L4816" i="13"/>
  <c r="L4817" i="13"/>
  <c r="L4818" i="13"/>
  <c r="L4819" i="13"/>
  <c r="L4820" i="13"/>
  <c r="L4821" i="13"/>
  <c r="L4822" i="13"/>
  <c r="L4823" i="13"/>
  <c r="L4824" i="13"/>
  <c r="L4825" i="13"/>
  <c r="L4826" i="13"/>
  <c r="L4827" i="13"/>
  <c r="L4828" i="13"/>
  <c r="L4829" i="13"/>
  <c r="L4830" i="13"/>
  <c r="L4831" i="13"/>
  <c r="L4832" i="13"/>
  <c r="L4833" i="13"/>
  <c r="L4834" i="13"/>
  <c r="L4835" i="13"/>
  <c r="L4836" i="13"/>
  <c r="L4837" i="13"/>
  <c r="L4838" i="13"/>
  <c r="L4839" i="13"/>
  <c r="L4840" i="13"/>
  <c r="L4841" i="13"/>
  <c r="L4842" i="13"/>
  <c r="L4843" i="13"/>
  <c r="L4844" i="13"/>
  <c r="L4845" i="13"/>
  <c r="L4846" i="13"/>
  <c r="L4847" i="13"/>
  <c r="L4848" i="13"/>
  <c r="L4849" i="13"/>
  <c r="L4850" i="13"/>
  <c r="L4851" i="13"/>
  <c r="L4852" i="13"/>
  <c r="L4853" i="13"/>
  <c r="L4854" i="13"/>
  <c r="L4855" i="13"/>
  <c r="L4856" i="13"/>
  <c r="L4857" i="13"/>
  <c r="L4858" i="13"/>
  <c r="L4859" i="13"/>
  <c r="L4860" i="13"/>
  <c r="L4861" i="13"/>
  <c r="L4862" i="13"/>
  <c r="L4863" i="13"/>
  <c r="L4864" i="13"/>
  <c r="L4865" i="13"/>
  <c r="L4866" i="13"/>
  <c r="L4867" i="13"/>
  <c r="L4868" i="13"/>
  <c r="L4869" i="13"/>
  <c r="L4870" i="13"/>
  <c r="L4871" i="13"/>
  <c r="L4872" i="13"/>
  <c r="L4873" i="13"/>
  <c r="L4874" i="13"/>
  <c r="L4875" i="13"/>
  <c r="L4876" i="13"/>
  <c r="L4877" i="13"/>
  <c r="L4878" i="13"/>
  <c r="L4879" i="13"/>
  <c r="L4880" i="13"/>
  <c r="L4881" i="13"/>
  <c r="L4882" i="13"/>
  <c r="L4883" i="13"/>
  <c r="L4884" i="13"/>
  <c r="L4885" i="13"/>
  <c r="L4886" i="13"/>
  <c r="L4887" i="13"/>
  <c r="L4888" i="13"/>
  <c r="L4889" i="13"/>
  <c r="L4890" i="13"/>
  <c r="L4891" i="13"/>
  <c r="L4892" i="13"/>
  <c r="L4893" i="13"/>
  <c r="L4894" i="13"/>
  <c r="L4895" i="13"/>
  <c r="L4896" i="13"/>
  <c r="L4897" i="13"/>
  <c r="L4898" i="13"/>
  <c r="L4899" i="13"/>
  <c r="L4900" i="13"/>
  <c r="L4901" i="13"/>
  <c r="L4902" i="13"/>
  <c r="L4903" i="13"/>
  <c r="L4904" i="13"/>
  <c r="L4905" i="13"/>
  <c r="L4906" i="13"/>
  <c r="L4907" i="13"/>
  <c r="L4908" i="13"/>
  <c r="L4909" i="13"/>
  <c r="L4910" i="13"/>
  <c r="L4911" i="13"/>
  <c r="L4912" i="13"/>
  <c r="L4913" i="13"/>
  <c r="L4914" i="13"/>
  <c r="L4915" i="13"/>
  <c r="L4916" i="13"/>
  <c r="L4917" i="13"/>
  <c r="L4918" i="13"/>
  <c r="L4919" i="13"/>
  <c r="L4920" i="13"/>
  <c r="L4921" i="13"/>
  <c r="L4922" i="13"/>
  <c r="L4923" i="13"/>
  <c r="L4924" i="13"/>
  <c r="L4925" i="13"/>
  <c r="L4926" i="13"/>
  <c r="L4927" i="13"/>
  <c r="L4928" i="13"/>
  <c r="L4929" i="13"/>
  <c r="L4930" i="13"/>
  <c r="L4931" i="13"/>
  <c r="L4932" i="13"/>
  <c r="L4933" i="13"/>
  <c r="L4934" i="13"/>
  <c r="L4935" i="13"/>
  <c r="L4936" i="13"/>
  <c r="L4937" i="13"/>
  <c r="L4938" i="13"/>
  <c r="L4939" i="13"/>
  <c r="L4940" i="13"/>
  <c r="L4941" i="13"/>
  <c r="L4942" i="13"/>
  <c r="L4943" i="13"/>
  <c r="L4944" i="13"/>
  <c r="L4945" i="13"/>
  <c r="L4946" i="13"/>
  <c r="L4947" i="13"/>
  <c r="L4948" i="13"/>
  <c r="L4949" i="13"/>
  <c r="L4950" i="13"/>
  <c r="L4951" i="13"/>
  <c r="L4952" i="13"/>
  <c r="L4953" i="13"/>
  <c r="L4954" i="13"/>
  <c r="L4955" i="13"/>
  <c r="L4956" i="13"/>
  <c r="L4957" i="13"/>
  <c r="L4958" i="13"/>
  <c r="L4959" i="13"/>
  <c r="L4960" i="13"/>
  <c r="L4961" i="13"/>
  <c r="L4962" i="13"/>
  <c r="L4963" i="13"/>
  <c r="L4964" i="13"/>
  <c r="L4965" i="13"/>
  <c r="L4966" i="13"/>
  <c r="L4967" i="13"/>
  <c r="L4968" i="13"/>
  <c r="L4969" i="13"/>
  <c r="L4970" i="13"/>
  <c r="L4971" i="13"/>
  <c r="L4972" i="13"/>
  <c r="L4973" i="13"/>
  <c r="L4974" i="13"/>
  <c r="L4975" i="13"/>
  <c r="L4976" i="13"/>
  <c r="L4977" i="13"/>
  <c r="L4978" i="13"/>
  <c r="L4979" i="13"/>
  <c r="L4980" i="13"/>
  <c r="L4981" i="13"/>
  <c r="L4982" i="13"/>
  <c r="L4983" i="13"/>
  <c r="L4984" i="13"/>
  <c r="L4985" i="13"/>
  <c r="L4986" i="13"/>
  <c r="L4987" i="13"/>
  <c r="L4988" i="13"/>
  <c r="L4989" i="13"/>
  <c r="L4990" i="13"/>
  <c r="L4991" i="13"/>
  <c r="L4992" i="13"/>
  <c r="L4993" i="13"/>
  <c r="L4994" i="13"/>
  <c r="L4995" i="13"/>
  <c r="L4996" i="13"/>
  <c r="L4997" i="13"/>
  <c r="L4998" i="13"/>
  <c r="L4999" i="13"/>
  <c r="L5000" i="13"/>
  <c r="L5001" i="13"/>
  <c r="L5002" i="13"/>
  <c r="L5003" i="13"/>
  <c r="L5004" i="13"/>
  <c r="L5005" i="13"/>
  <c r="L5006" i="13"/>
  <c r="L5007" i="13"/>
  <c r="L5008" i="13"/>
  <c r="L5009" i="13"/>
  <c r="L5010" i="13"/>
  <c r="L5011" i="13"/>
  <c r="L5012" i="13"/>
  <c r="L5013" i="13"/>
  <c r="L5014" i="13"/>
  <c r="L5015" i="13"/>
  <c r="L5016" i="13"/>
  <c r="L5017" i="13"/>
  <c r="L5018" i="13"/>
  <c r="L5019" i="13"/>
  <c r="L5020" i="13"/>
  <c r="L5021" i="13"/>
  <c r="L5022" i="13"/>
  <c r="L5023" i="13"/>
  <c r="L5024" i="13"/>
  <c r="L5025" i="13"/>
  <c r="L5026" i="13"/>
  <c r="L5027" i="13"/>
  <c r="L5028" i="13"/>
  <c r="L5029" i="13"/>
  <c r="L5030" i="13"/>
  <c r="L5031" i="13"/>
  <c r="L5032" i="13"/>
  <c r="L5033" i="13"/>
  <c r="L5034" i="13"/>
  <c r="L5035" i="13"/>
  <c r="L5036" i="13"/>
  <c r="L5037" i="13"/>
  <c r="L5038" i="13"/>
  <c r="L5039" i="13"/>
  <c r="L5040" i="13"/>
  <c r="L5041" i="13"/>
  <c r="L5042" i="13"/>
  <c r="L5043" i="13"/>
  <c r="L5044" i="13"/>
  <c r="L5045" i="13"/>
  <c r="L5046" i="13"/>
  <c r="L5047" i="13"/>
  <c r="L5048" i="13"/>
  <c r="L5049" i="13"/>
  <c r="L5050" i="13"/>
  <c r="L5051" i="13"/>
  <c r="L5052" i="13"/>
  <c r="L5053" i="13"/>
  <c r="L5054" i="13"/>
  <c r="L5055" i="13"/>
  <c r="L5056" i="13"/>
  <c r="L5057" i="13"/>
  <c r="L5058" i="13"/>
  <c r="L5059" i="13"/>
  <c r="L5060" i="13"/>
  <c r="L5061" i="13"/>
  <c r="L5062" i="13"/>
  <c r="L5063" i="13"/>
  <c r="L5064" i="13"/>
  <c r="L5065" i="13"/>
  <c r="L5066" i="13"/>
  <c r="L5067" i="13"/>
  <c r="L5068" i="13"/>
  <c r="L5069" i="13"/>
  <c r="L5070" i="13"/>
  <c r="L5071" i="13"/>
  <c r="L5072" i="13"/>
  <c r="L5073" i="13"/>
  <c r="L5074" i="13"/>
  <c r="L5075" i="13"/>
  <c r="L5076" i="13"/>
  <c r="L5077" i="13"/>
  <c r="L5078" i="13"/>
  <c r="L5079" i="13"/>
  <c r="L5080" i="13"/>
  <c r="L5081" i="13"/>
  <c r="L5082" i="13"/>
  <c r="L5083" i="13"/>
  <c r="L5084" i="13"/>
  <c r="L5085" i="13"/>
  <c r="L5086" i="13"/>
  <c r="L5087" i="13"/>
  <c r="L5088" i="13"/>
  <c r="L5089" i="13"/>
  <c r="L5090" i="13"/>
  <c r="L5091" i="13"/>
  <c r="L5092" i="13"/>
  <c r="L5093" i="13"/>
  <c r="L5094" i="13"/>
  <c r="L5095" i="13"/>
  <c r="L5096" i="13"/>
  <c r="L5097" i="13"/>
  <c r="L5098" i="13"/>
  <c r="L5099" i="13"/>
  <c r="L5100" i="13"/>
  <c r="L5101" i="13"/>
  <c r="L5102" i="13"/>
  <c r="L5103" i="13"/>
  <c r="L5104" i="13"/>
  <c r="L5105" i="13"/>
  <c r="L5106" i="13"/>
  <c r="L5107" i="13"/>
  <c r="L5108" i="13"/>
  <c r="L5109" i="13"/>
  <c r="L5110" i="13"/>
  <c r="L5111" i="13"/>
  <c r="L5112" i="13"/>
  <c r="L5113" i="13"/>
  <c r="L5114" i="13"/>
  <c r="L5115" i="13"/>
  <c r="L5116" i="13"/>
  <c r="L5117" i="13"/>
  <c r="L5118" i="13"/>
  <c r="L5119" i="13"/>
  <c r="L5120" i="13"/>
  <c r="L5121" i="13"/>
  <c r="L5122" i="13"/>
  <c r="L5123" i="13"/>
  <c r="L5124" i="13"/>
  <c r="L5125" i="13"/>
  <c r="L5126" i="13"/>
  <c r="L5127" i="13"/>
  <c r="L5128" i="13"/>
  <c r="L5129" i="13"/>
  <c r="L5130" i="13"/>
  <c r="L5131" i="13"/>
  <c r="L5132" i="13"/>
  <c r="L5133" i="13"/>
  <c r="L5134" i="13"/>
  <c r="L5135" i="13"/>
  <c r="L5136" i="13"/>
  <c r="L5137" i="13"/>
  <c r="L5138" i="13"/>
  <c r="L5139" i="13"/>
  <c r="L5140" i="13"/>
  <c r="L5141" i="13"/>
  <c r="L5142" i="13"/>
  <c r="L5143" i="13"/>
  <c r="L5144" i="13"/>
  <c r="L5145" i="13"/>
  <c r="L5146" i="13"/>
  <c r="L5147" i="13"/>
  <c r="L5148" i="13"/>
  <c r="L5149" i="13"/>
  <c r="L5150" i="13"/>
  <c r="L5151" i="13"/>
  <c r="L5152" i="13"/>
  <c r="L5153" i="13"/>
  <c r="L5154" i="13"/>
  <c r="L5155" i="13"/>
  <c r="L5156" i="13"/>
  <c r="L5157" i="13"/>
  <c r="L5158" i="13"/>
  <c r="L5159" i="13"/>
  <c r="L5160" i="13"/>
  <c r="L5161" i="13"/>
  <c r="L5162" i="13"/>
  <c r="L5163" i="13"/>
  <c r="L5164" i="13"/>
  <c r="L5165" i="13"/>
  <c r="L5166" i="13"/>
  <c r="L5167" i="13"/>
  <c r="L5168" i="13"/>
  <c r="L5169" i="13"/>
  <c r="L5170" i="13"/>
  <c r="L5171" i="13"/>
  <c r="L5172" i="13"/>
  <c r="L5173" i="13"/>
  <c r="L5174" i="13"/>
  <c r="L5175" i="13"/>
  <c r="L5176" i="13"/>
  <c r="L5177" i="13"/>
  <c r="L5178" i="13"/>
  <c r="L5179" i="13"/>
  <c r="L5180" i="13"/>
  <c r="L5181" i="13"/>
  <c r="L5182" i="13"/>
  <c r="L5183" i="13"/>
  <c r="L5184" i="13"/>
  <c r="L5185" i="13"/>
  <c r="L5186" i="13"/>
  <c r="L5187" i="13"/>
  <c r="L5188" i="13"/>
  <c r="L5189" i="13"/>
  <c r="L5190" i="13"/>
  <c r="L5191" i="13"/>
  <c r="L5192" i="13"/>
  <c r="L5193" i="13"/>
  <c r="L5194" i="13"/>
  <c r="L5195" i="13"/>
  <c r="L5196" i="13"/>
  <c r="L5197" i="13"/>
  <c r="L5198" i="13"/>
  <c r="L5199" i="13"/>
  <c r="L5200" i="13"/>
  <c r="L5201" i="13"/>
  <c r="L5202" i="13"/>
  <c r="L5203" i="13"/>
  <c r="L5204" i="13"/>
  <c r="L5205" i="13"/>
  <c r="L5206" i="13"/>
  <c r="L5207" i="13"/>
  <c r="L5208" i="13"/>
  <c r="L5209" i="13"/>
  <c r="L5210" i="13"/>
  <c r="L5211" i="13"/>
  <c r="L5212" i="13"/>
  <c r="L5213" i="13"/>
  <c r="L5214" i="13"/>
  <c r="L5215" i="13"/>
  <c r="L5216" i="13"/>
  <c r="L5217" i="13"/>
  <c r="L5218" i="13"/>
  <c r="L5219" i="13"/>
  <c r="L5220" i="13"/>
  <c r="L5221" i="13"/>
  <c r="L5222" i="13"/>
  <c r="L5223" i="13"/>
  <c r="L5224" i="13"/>
  <c r="L5225" i="13"/>
  <c r="L5226" i="13"/>
  <c r="L5227" i="13"/>
  <c r="L5228" i="13"/>
  <c r="L5229" i="13"/>
  <c r="L5230" i="13"/>
  <c r="L5231" i="13"/>
  <c r="L5232" i="13"/>
  <c r="L5233" i="13"/>
  <c r="L5234" i="13"/>
  <c r="L5235" i="13"/>
  <c r="L5236" i="13"/>
  <c r="L5237" i="13"/>
  <c r="L5238" i="13"/>
  <c r="L5239" i="13"/>
  <c r="L5240" i="13"/>
  <c r="L5241" i="13"/>
  <c r="L5242" i="13"/>
  <c r="L5243" i="13"/>
  <c r="L5244" i="13"/>
  <c r="L5245" i="13"/>
  <c r="L5246" i="13"/>
  <c r="L5247" i="13"/>
  <c r="L5248" i="13"/>
  <c r="L5249" i="13"/>
  <c r="L5250" i="13"/>
  <c r="L5251" i="13"/>
  <c r="L5252" i="13"/>
  <c r="L5253" i="13"/>
  <c r="L5254" i="13"/>
  <c r="L5255" i="13"/>
  <c r="L5256" i="13"/>
  <c r="L5257" i="13"/>
  <c r="L5258" i="13"/>
  <c r="L5259" i="13"/>
  <c r="L5260" i="13"/>
  <c r="L5261" i="13"/>
  <c r="L5262" i="13"/>
  <c r="L5263" i="13"/>
  <c r="L5264" i="13"/>
  <c r="L5265" i="13"/>
  <c r="L5266" i="13"/>
  <c r="L5267" i="13"/>
  <c r="L5268" i="13"/>
  <c r="L5269" i="13"/>
  <c r="L5270" i="13"/>
  <c r="L5271" i="13"/>
  <c r="L5272" i="13"/>
  <c r="L5273" i="13"/>
  <c r="L5274" i="13"/>
  <c r="L5275" i="13"/>
  <c r="L5276" i="13"/>
  <c r="L5277" i="13"/>
  <c r="L5278" i="13"/>
  <c r="L5279" i="13"/>
  <c r="L5280" i="13"/>
  <c r="L5281" i="13"/>
  <c r="L5282" i="13"/>
  <c r="L5283" i="13"/>
  <c r="L5284" i="13"/>
  <c r="L5285" i="13"/>
  <c r="L5286" i="13"/>
  <c r="L5287" i="13"/>
  <c r="L5288" i="13"/>
  <c r="L5289" i="13"/>
  <c r="L5290" i="13"/>
  <c r="L5291" i="13"/>
  <c r="L5292" i="13"/>
  <c r="L5293" i="13"/>
  <c r="L5294" i="13"/>
  <c r="L5295" i="13"/>
  <c r="L5296" i="13"/>
  <c r="L5297" i="13"/>
  <c r="L5298" i="13"/>
  <c r="L5299" i="13"/>
  <c r="L5300" i="13"/>
  <c r="L5301" i="13"/>
  <c r="L5302" i="13"/>
  <c r="L5303" i="13"/>
  <c r="L5304" i="13"/>
  <c r="L5305" i="13"/>
  <c r="L5306" i="13"/>
  <c r="L5307" i="13"/>
  <c r="L5308" i="13"/>
  <c r="L5309" i="13"/>
  <c r="L5310" i="13"/>
  <c r="L5311" i="13"/>
  <c r="L5312" i="13"/>
  <c r="L5313" i="13"/>
  <c r="L5314" i="13"/>
  <c r="L5315" i="13"/>
  <c r="L5316" i="13"/>
  <c r="L5317" i="13"/>
  <c r="L5318" i="13"/>
  <c r="L5319" i="13"/>
  <c r="L5320" i="13"/>
  <c r="L5321" i="13"/>
  <c r="L5322" i="13"/>
  <c r="L5323" i="13"/>
  <c r="L5324" i="13"/>
  <c r="L5325" i="13"/>
  <c r="L5326" i="13"/>
  <c r="L5327" i="13"/>
  <c r="L5328" i="13"/>
  <c r="L5329" i="13"/>
  <c r="L5330" i="13"/>
  <c r="L5331" i="13"/>
  <c r="L5332" i="13"/>
  <c r="L5333" i="13"/>
  <c r="L5334" i="13"/>
  <c r="L5335" i="13"/>
  <c r="L5336" i="13"/>
  <c r="L5337" i="13"/>
  <c r="L5338" i="13"/>
  <c r="L5339" i="13"/>
  <c r="L5340" i="13"/>
  <c r="L5341" i="13"/>
  <c r="L5342" i="13"/>
  <c r="L5343" i="13"/>
  <c r="L5344" i="13"/>
  <c r="L5345" i="13"/>
  <c r="L5346" i="13"/>
  <c r="L5347" i="13"/>
  <c r="L5348" i="13"/>
  <c r="L5349" i="13"/>
  <c r="L5350" i="13"/>
  <c r="L5351" i="13"/>
  <c r="L5352" i="13"/>
  <c r="L5353" i="13"/>
  <c r="L5354" i="13"/>
  <c r="L5355" i="13"/>
  <c r="L5356" i="13"/>
  <c r="L5357" i="13"/>
  <c r="L5358" i="13"/>
  <c r="L5359" i="13"/>
  <c r="L5360" i="13"/>
  <c r="L5361" i="13"/>
  <c r="L5362" i="13"/>
  <c r="L5363" i="13"/>
  <c r="L5364" i="13"/>
  <c r="L5365" i="13"/>
  <c r="L5366" i="13"/>
  <c r="L5367" i="13"/>
  <c r="L5368" i="13"/>
  <c r="L5369" i="13"/>
  <c r="L5370" i="13"/>
  <c r="L5371" i="13"/>
  <c r="L5372" i="13"/>
  <c r="L5373" i="13"/>
  <c r="L5374" i="13"/>
  <c r="L5375" i="13"/>
  <c r="L5376" i="13"/>
  <c r="L5377" i="13"/>
  <c r="L5378" i="13"/>
  <c r="L5379" i="13"/>
  <c r="L5380" i="13"/>
  <c r="L5381" i="13"/>
  <c r="L5382" i="13"/>
  <c r="L5383" i="13"/>
  <c r="L5384" i="13"/>
  <c r="L5385" i="13"/>
  <c r="L5386" i="13"/>
  <c r="L5387" i="13"/>
  <c r="L5388" i="13"/>
  <c r="L5389" i="13"/>
  <c r="L5390" i="13"/>
  <c r="L5391" i="13"/>
  <c r="L5392" i="13"/>
  <c r="L5393" i="13"/>
  <c r="L5394" i="13"/>
  <c r="L5395" i="13"/>
  <c r="L5396" i="13"/>
  <c r="L5397" i="13"/>
  <c r="L5398" i="13"/>
  <c r="L5399" i="13"/>
  <c r="L5400" i="13"/>
  <c r="L5401" i="13"/>
  <c r="L5402" i="13"/>
  <c r="L5403" i="13"/>
  <c r="L5404" i="13"/>
  <c r="L5405" i="13"/>
  <c r="L5406" i="13"/>
  <c r="L5407" i="13"/>
  <c r="L5408" i="13"/>
  <c r="L5409" i="13"/>
  <c r="L5410" i="13"/>
  <c r="L5411" i="13"/>
  <c r="L5412" i="13"/>
  <c r="L5413" i="13"/>
  <c r="L5414" i="13"/>
  <c r="L5415" i="13"/>
  <c r="L5416" i="13"/>
  <c r="L5417" i="13"/>
  <c r="L5418" i="13"/>
  <c r="L5419" i="13"/>
  <c r="L5420" i="13"/>
  <c r="L5421" i="13"/>
  <c r="L5422" i="13"/>
  <c r="L5423" i="13"/>
  <c r="L5424" i="13"/>
  <c r="L5425" i="13"/>
  <c r="L5426" i="13"/>
  <c r="L5427" i="13"/>
  <c r="L5428" i="13"/>
  <c r="L5429" i="13"/>
  <c r="L5430" i="13"/>
  <c r="L5431" i="13"/>
  <c r="L5432" i="13"/>
  <c r="L5433" i="13"/>
  <c r="L5434" i="13"/>
  <c r="L5435" i="13"/>
  <c r="L5436" i="13"/>
  <c r="L5437" i="13"/>
  <c r="L5438" i="13"/>
  <c r="L5439" i="13"/>
  <c r="L5440" i="13"/>
  <c r="L5441" i="13"/>
  <c r="L5442" i="13"/>
  <c r="L5443" i="13"/>
  <c r="L5444" i="13"/>
  <c r="L5445" i="13"/>
  <c r="L5446" i="13"/>
  <c r="L5447" i="13"/>
  <c r="L5448" i="13"/>
  <c r="L5449" i="13"/>
  <c r="L5450" i="13"/>
  <c r="L5451" i="13"/>
  <c r="L5452" i="13"/>
  <c r="L5453" i="13"/>
  <c r="L5454" i="13"/>
  <c r="L5455" i="13"/>
  <c r="L5456" i="13"/>
  <c r="L5457" i="13"/>
  <c r="L5458" i="13"/>
  <c r="L5459" i="13"/>
  <c r="L5460" i="13"/>
  <c r="L5461" i="13"/>
  <c r="L5462" i="13"/>
  <c r="L5463" i="13"/>
  <c r="L5464" i="13"/>
  <c r="L5465" i="13"/>
  <c r="L5466" i="13"/>
  <c r="L5467" i="13"/>
  <c r="L5468" i="13"/>
  <c r="L5469" i="13"/>
  <c r="L5470" i="13"/>
  <c r="L5471" i="13"/>
  <c r="L5472" i="13"/>
  <c r="L5473" i="13"/>
  <c r="L5474" i="13"/>
  <c r="L5475" i="13"/>
  <c r="L5476" i="13"/>
  <c r="L5477" i="13"/>
  <c r="L5478" i="13"/>
  <c r="L5479" i="13"/>
  <c r="L5480" i="13"/>
  <c r="L5481" i="13"/>
  <c r="L5482" i="13"/>
  <c r="L5483" i="13"/>
  <c r="L5484" i="13"/>
  <c r="L5485" i="13"/>
  <c r="L5486" i="13"/>
  <c r="L5487" i="13"/>
  <c r="L5488" i="13"/>
  <c r="L5489" i="13"/>
  <c r="L5490" i="13"/>
  <c r="L5491" i="13"/>
  <c r="L5492" i="13"/>
  <c r="L5493" i="13"/>
  <c r="L5494" i="13"/>
  <c r="L5495" i="13"/>
  <c r="L5496" i="13"/>
  <c r="L5497" i="13"/>
  <c r="L5498" i="13"/>
  <c r="L5499" i="13"/>
  <c r="L5500" i="13"/>
  <c r="L5501" i="13"/>
  <c r="L5502" i="13"/>
  <c r="L5503" i="13"/>
  <c r="L5504" i="13"/>
  <c r="L5505" i="13"/>
  <c r="L5506" i="13"/>
  <c r="L5507" i="13"/>
  <c r="L5508" i="13"/>
  <c r="L5509" i="13"/>
  <c r="L5510" i="13"/>
  <c r="L5511" i="13"/>
  <c r="L5512" i="13"/>
  <c r="L5513" i="13"/>
  <c r="L5514" i="13"/>
  <c r="L5515" i="13"/>
  <c r="L5516" i="13"/>
  <c r="L5517" i="13"/>
  <c r="L5518" i="13"/>
  <c r="L5519" i="13"/>
  <c r="L5520" i="13"/>
  <c r="L5521" i="13"/>
  <c r="L5522" i="13"/>
  <c r="L5523" i="13"/>
  <c r="L5524" i="13"/>
  <c r="L5525" i="13"/>
  <c r="L5526" i="13"/>
  <c r="L5527" i="13"/>
  <c r="L5528" i="13"/>
  <c r="L5529" i="13"/>
  <c r="L5530" i="13"/>
  <c r="L5531" i="13"/>
  <c r="L5532" i="13"/>
  <c r="L5533" i="13"/>
  <c r="L5534" i="13"/>
  <c r="L5535" i="13"/>
  <c r="L5536" i="13"/>
  <c r="L5537" i="13"/>
  <c r="L5538" i="13"/>
  <c r="L5539" i="13"/>
  <c r="L5540" i="13"/>
  <c r="L5541" i="13"/>
  <c r="L5542" i="13"/>
  <c r="L5543" i="13"/>
  <c r="L5544" i="13"/>
  <c r="L5545" i="13"/>
  <c r="L5546" i="13"/>
  <c r="L5547" i="13"/>
  <c r="L5548" i="13"/>
  <c r="L5549" i="13"/>
  <c r="L5550" i="13"/>
  <c r="L5551" i="13"/>
  <c r="L5552" i="13"/>
  <c r="L5553" i="13"/>
  <c r="L5554" i="13"/>
  <c r="L5555" i="13"/>
  <c r="L5556" i="13"/>
  <c r="L5557" i="13"/>
  <c r="L5558" i="13"/>
  <c r="L5559" i="13"/>
  <c r="L5560" i="13"/>
  <c r="L5561" i="13"/>
  <c r="L5562" i="13"/>
  <c r="L5563" i="13"/>
  <c r="L5564" i="13"/>
  <c r="L5565" i="13"/>
  <c r="L5566" i="13"/>
  <c r="L5567" i="13"/>
  <c r="L5568" i="13"/>
  <c r="L5569" i="13"/>
  <c r="L5570" i="13"/>
  <c r="L5571" i="13"/>
  <c r="L5572" i="13"/>
  <c r="L5573" i="13"/>
  <c r="L5574" i="13"/>
  <c r="L5575" i="13"/>
  <c r="L5576" i="13"/>
  <c r="L5577" i="13"/>
  <c r="L5578" i="13"/>
  <c r="L5579" i="13"/>
  <c r="L5580" i="13"/>
  <c r="L5581" i="13"/>
  <c r="L5582" i="13"/>
  <c r="L5583" i="13"/>
  <c r="L5584" i="13"/>
  <c r="L5585" i="13"/>
  <c r="L5586" i="13"/>
  <c r="L5587" i="13"/>
  <c r="L5588" i="13"/>
  <c r="L5589" i="13"/>
  <c r="L5590" i="13"/>
  <c r="L5591" i="13"/>
  <c r="L5592" i="13"/>
  <c r="L5593" i="13"/>
  <c r="L5594" i="13"/>
  <c r="L5595" i="13"/>
  <c r="L5596" i="13"/>
  <c r="L5597" i="13"/>
  <c r="L5598" i="13"/>
  <c r="L5599" i="13"/>
  <c r="L5600" i="13"/>
  <c r="L5601" i="13"/>
  <c r="L5602" i="13"/>
  <c r="L5603" i="13"/>
  <c r="L5604" i="13"/>
  <c r="L5605" i="13"/>
  <c r="L5606" i="13"/>
  <c r="L5607" i="13"/>
  <c r="L5608" i="13"/>
  <c r="L5609" i="13"/>
  <c r="L5610" i="13"/>
  <c r="L5611" i="13"/>
  <c r="L5612" i="13"/>
  <c r="L5613" i="13"/>
  <c r="L5614" i="13"/>
  <c r="L5615" i="13"/>
  <c r="L5616" i="13"/>
  <c r="L5617" i="13"/>
  <c r="L5618" i="13"/>
  <c r="L5619" i="13"/>
  <c r="L5620" i="13"/>
  <c r="L5621" i="13"/>
  <c r="L5622" i="13"/>
  <c r="L5623" i="13"/>
  <c r="L5624" i="13"/>
  <c r="L5625" i="13"/>
  <c r="L5626" i="13"/>
  <c r="L5627" i="13"/>
  <c r="L5628" i="13"/>
  <c r="L5629" i="13"/>
  <c r="L5630" i="13"/>
  <c r="L5631" i="13"/>
  <c r="L5632" i="13"/>
  <c r="L5633" i="13"/>
  <c r="L5634" i="13"/>
  <c r="L5635" i="13"/>
  <c r="L5636" i="13"/>
  <c r="L5637" i="13"/>
  <c r="L5638" i="13"/>
  <c r="L5639" i="13"/>
  <c r="L5640" i="13"/>
  <c r="L5641" i="13"/>
  <c r="L5642" i="13"/>
  <c r="L5643" i="13"/>
  <c r="L5644" i="13"/>
  <c r="L5645" i="13"/>
  <c r="L5646" i="13"/>
  <c r="L5647" i="13"/>
  <c r="L5648" i="13"/>
  <c r="L5649" i="13"/>
  <c r="L5650" i="13"/>
  <c r="L5651" i="13"/>
  <c r="L5652" i="13"/>
  <c r="L5653" i="13"/>
  <c r="L5654" i="13"/>
  <c r="L5655" i="13"/>
  <c r="L5656" i="13"/>
  <c r="L5657" i="13"/>
  <c r="L5658" i="13"/>
  <c r="L5659" i="13"/>
  <c r="L5660" i="13"/>
  <c r="L5661" i="13"/>
  <c r="L5662" i="13"/>
  <c r="L5663" i="13"/>
  <c r="L5664" i="13"/>
  <c r="L5665" i="13"/>
  <c r="L5666" i="13"/>
  <c r="L5667" i="13"/>
  <c r="L5668" i="13"/>
  <c r="L5669" i="13"/>
  <c r="L5670" i="13"/>
  <c r="L5671" i="13"/>
  <c r="L5672" i="13"/>
  <c r="L5673" i="13"/>
  <c r="L5674" i="13"/>
  <c r="L5675" i="13"/>
  <c r="L5676" i="13"/>
  <c r="L5677" i="13"/>
  <c r="L5678" i="13"/>
  <c r="L5679" i="13"/>
  <c r="L5680" i="13"/>
  <c r="L5681" i="13"/>
  <c r="L5682" i="13"/>
  <c r="L5683" i="13"/>
  <c r="L5684" i="13"/>
  <c r="L5685" i="13"/>
  <c r="L5686" i="13"/>
  <c r="L5687" i="13"/>
  <c r="L5688" i="13"/>
  <c r="L5689" i="13"/>
  <c r="L5690" i="13"/>
  <c r="L5691" i="13"/>
  <c r="L5692" i="13"/>
  <c r="L5693" i="13"/>
  <c r="L5694" i="13"/>
  <c r="L5695" i="13"/>
  <c r="L5696" i="13"/>
  <c r="L5697" i="13"/>
  <c r="L5698" i="13"/>
  <c r="L5699" i="13"/>
  <c r="L5700" i="13"/>
  <c r="L5701" i="13"/>
  <c r="L5702" i="13"/>
  <c r="L5703" i="13"/>
  <c r="L5704" i="13"/>
  <c r="L5705" i="13"/>
  <c r="L5706" i="13"/>
  <c r="L5707" i="13"/>
  <c r="L5708" i="13"/>
  <c r="L5709" i="13"/>
  <c r="L5710" i="13"/>
  <c r="L5711" i="13"/>
  <c r="L5712" i="13"/>
  <c r="L5713" i="13"/>
  <c r="L5714" i="13"/>
  <c r="L5715" i="13"/>
  <c r="L5716" i="13"/>
  <c r="L5717" i="13"/>
  <c r="L5718" i="13"/>
  <c r="L5719" i="13"/>
  <c r="L5720" i="13"/>
  <c r="L5721" i="13"/>
  <c r="L5722" i="13"/>
  <c r="L5723" i="13"/>
  <c r="L5724" i="13"/>
  <c r="L5725" i="13"/>
  <c r="L5726" i="13"/>
  <c r="L5727" i="13"/>
  <c r="L5728" i="13"/>
  <c r="L5729" i="13"/>
  <c r="L5730" i="13"/>
  <c r="L5731" i="13"/>
  <c r="L5732" i="13"/>
  <c r="L5733" i="13"/>
  <c r="L5734" i="13"/>
  <c r="L5735" i="13"/>
  <c r="L5736" i="13"/>
  <c r="L5737" i="13"/>
  <c r="L5738" i="13"/>
  <c r="L5739" i="13"/>
  <c r="L5740" i="13"/>
  <c r="L5741" i="13"/>
  <c r="L5742" i="13"/>
  <c r="L5743" i="13"/>
  <c r="L5744" i="13"/>
  <c r="L5745" i="13"/>
  <c r="L5746" i="13"/>
  <c r="L5747" i="13"/>
  <c r="L5748" i="13"/>
  <c r="L5749" i="13"/>
  <c r="L5750" i="13"/>
  <c r="L5751" i="13"/>
  <c r="L5752" i="13"/>
  <c r="L5753" i="13"/>
  <c r="L5754" i="13"/>
  <c r="L5755" i="13"/>
  <c r="L5756" i="13"/>
  <c r="L5757" i="13"/>
  <c r="L5758" i="13"/>
  <c r="L5759" i="13"/>
  <c r="L5760" i="13"/>
  <c r="L5761" i="13"/>
  <c r="L5762" i="13"/>
  <c r="L5763" i="13"/>
  <c r="L5764" i="13"/>
  <c r="L5765" i="13"/>
  <c r="L5766" i="13"/>
  <c r="L5767" i="13"/>
  <c r="L5768" i="13"/>
  <c r="L5769" i="13"/>
  <c r="L5770" i="13"/>
  <c r="L5771" i="13"/>
  <c r="L5772" i="13"/>
  <c r="L5773" i="13"/>
  <c r="L5774" i="13"/>
  <c r="L5775" i="13"/>
  <c r="L5776" i="13"/>
  <c r="L5777" i="13"/>
  <c r="L5778" i="13"/>
  <c r="L5779" i="13"/>
  <c r="L5780" i="13"/>
  <c r="L5781" i="13"/>
  <c r="L5782" i="13"/>
  <c r="L5783" i="13"/>
  <c r="L5784" i="13"/>
  <c r="L5785" i="13"/>
  <c r="L5786" i="13"/>
  <c r="L5787" i="13"/>
  <c r="L5788" i="13"/>
  <c r="L5789" i="13"/>
  <c r="L5790" i="13"/>
  <c r="L5791" i="13"/>
  <c r="L5792" i="13"/>
  <c r="L5793" i="13"/>
  <c r="L5794" i="13"/>
  <c r="L5795" i="13"/>
  <c r="L5796" i="13"/>
  <c r="L5797" i="13"/>
  <c r="L5798" i="13"/>
  <c r="L5799" i="13"/>
  <c r="L5800" i="13"/>
  <c r="L5801" i="13"/>
  <c r="L5802" i="13"/>
  <c r="L5803" i="13"/>
  <c r="L5804" i="13"/>
  <c r="L5805" i="13"/>
  <c r="L5806" i="13"/>
  <c r="L5807" i="13"/>
  <c r="L5808" i="13"/>
  <c r="L5809" i="13"/>
  <c r="L5810" i="13"/>
  <c r="L5811" i="13"/>
  <c r="L5812" i="13"/>
  <c r="L5813" i="13"/>
  <c r="L5814" i="13"/>
  <c r="L5815" i="13"/>
  <c r="L5816" i="13"/>
  <c r="L5817" i="13"/>
  <c r="L5818" i="13"/>
  <c r="L5819" i="13"/>
  <c r="L5820" i="13"/>
  <c r="L5821" i="13"/>
  <c r="L5822" i="13"/>
  <c r="L5823" i="13"/>
  <c r="L5824" i="13"/>
  <c r="L5825" i="13"/>
  <c r="L5826" i="13"/>
  <c r="L5827" i="13"/>
  <c r="L5828" i="13"/>
  <c r="L5829" i="13"/>
  <c r="L5830" i="13"/>
  <c r="L5831" i="13"/>
  <c r="L5832" i="13"/>
  <c r="L5833" i="13"/>
  <c r="L5834" i="13"/>
  <c r="L5835" i="13"/>
  <c r="L5836" i="13"/>
  <c r="L5837" i="13"/>
  <c r="L5838" i="13"/>
  <c r="L5839" i="13"/>
  <c r="L5840" i="13"/>
  <c r="L5841" i="13"/>
  <c r="L5842" i="13"/>
  <c r="L5843" i="13"/>
  <c r="L5844" i="13"/>
  <c r="L5845" i="13"/>
  <c r="L5846" i="13"/>
  <c r="L5847" i="13"/>
  <c r="L5848" i="13"/>
  <c r="L5849" i="13"/>
  <c r="L5850" i="13"/>
  <c r="L5851" i="13"/>
  <c r="L5852" i="13"/>
  <c r="L5853" i="13"/>
  <c r="L5854" i="13"/>
  <c r="L5855" i="13"/>
  <c r="L5856" i="13"/>
  <c r="L5857" i="13"/>
  <c r="L5858" i="13"/>
  <c r="L5859" i="13"/>
  <c r="L5860" i="13"/>
  <c r="L5861" i="13"/>
  <c r="L5862" i="13"/>
  <c r="L5863" i="13"/>
  <c r="L5864" i="13"/>
  <c r="L5865" i="13"/>
  <c r="L5866" i="13"/>
  <c r="L5867" i="13"/>
  <c r="L5868" i="13"/>
  <c r="L5869" i="13"/>
  <c r="L5870" i="13"/>
  <c r="L5871" i="13"/>
  <c r="L5872" i="13"/>
  <c r="L5873" i="13"/>
  <c r="L5874" i="13"/>
  <c r="L5875" i="13"/>
  <c r="L5876" i="13"/>
  <c r="L5877" i="13"/>
  <c r="L5878" i="13"/>
  <c r="L5879" i="13"/>
  <c r="L5880" i="13"/>
  <c r="L5881" i="13"/>
  <c r="L5882" i="13"/>
  <c r="L5883" i="13"/>
  <c r="L5884" i="13"/>
  <c r="L5885" i="13"/>
  <c r="L5886" i="13"/>
  <c r="L5887" i="13"/>
  <c r="L5888" i="13"/>
  <c r="L5889" i="13"/>
  <c r="L5890" i="13"/>
  <c r="L5891" i="13"/>
  <c r="L5892" i="13"/>
  <c r="L5893" i="13"/>
  <c r="L5894" i="13"/>
  <c r="L5895" i="13"/>
  <c r="L5896" i="13"/>
  <c r="L5897" i="13"/>
  <c r="L5898" i="13"/>
  <c r="L5899" i="13"/>
  <c r="L5900" i="13"/>
  <c r="L5901" i="13"/>
  <c r="L5902" i="13"/>
  <c r="L5903" i="13"/>
  <c r="L5904" i="13"/>
  <c r="L5905" i="13"/>
  <c r="L5906" i="13"/>
  <c r="L5907" i="13"/>
  <c r="L5908" i="13"/>
  <c r="L5909" i="13"/>
  <c r="L5910" i="13"/>
  <c r="L5911" i="13"/>
  <c r="L5912" i="13"/>
  <c r="L5913" i="13"/>
  <c r="L5914" i="13"/>
  <c r="L5915" i="13"/>
  <c r="L5916" i="13"/>
  <c r="L5917" i="13"/>
  <c r="L5918" i="13"/>
  <c r="L5919" i="13"/>
  <c r="L5920" i="13"/>
  <c r="L5921" i="13"/>
  <c r="L5922" i="13"/>
  <c r="L5923" i="13"/>
  <c r="L5924" i="13"/>
  <c r="L5925" i="13"/>
  <c r="L5926" i="13"/>
  <c r="L5927" i="13"/>
  <c r="L5928" i="13"/>
  <c r="L5929" i="13"/>
  <c r="L5930" i="13"/>
  <c r="L5931" i="13"/>
  <c r="L5932" i="13"/>
  <c r="L5933" i="13"/>
  <c r="L5934" i="13"/>
  <c r="L5935" i="13"/>
  <c r="L5936" i="13"/>
  <c r="L5937" i="13"/>
  <c r="L5938" i="13"/>
  <c r="L5939" i="13"/>
  <c r="L5940" i="13"/>
  <c r="L5941" i="13"/>
  <c r="L5942" i="13"/>
  <c r="L5943" i="13"/>
  <c r="L5944" i="13"/>
  <c r="L5945" i="13"/>
  <c r="L5946" i="13"/>
  <c r="L5947" i="13"/>
  <c r="L5948" i="13"/>
  <c r="L5949" i="13"/>
  <c r="L5950" i="13"/>
  <c r="L5951" i="13"/>
  <c r="L5952" i="13"/>
  <c r="L5953" i="13"/>
  <c r="L5954" i="13"/>
  <c r="L5955" i="13"/>
  <c r="L5956" i="13"/>
  <c r="L5957" i="13"/>
  <c r="L5958" i="13"/>
  <c r="L5959" i="13"/>
  <c r="L5960" i="13"/>
  <c r="L5961" i="13"/>
  <c r="L5962" i="13"/>
  <c r="L5963" i="13"/>
  <c r="L5964" i="13"/>
  <c r="L5965" i="13"/>
  <c r="L5966" i="13"/>
  <c r="L5967" i="13"/>
  <c r="L5968" i="13"/>
  <c r="L5969" i="13"/>
  <c r="L5970" i="13"/>
  <c r="L5971" i="13"/>
  <c r="L5972" i="13"/>
  <c r="L5973" i="13"/>
  <c r="L5974" i="13"/>
  <c r="L5975" i="13"/>
  <c r="L5976" i="13"/>
  <c r="L5977" i="13"/>
  <c r="L5978" i="13"/>
  <c r="L5979" i="13"/>
  <c r="L5980" i="13"/>
  <c r="L5981" i="13"/>
  <c r="L5982" i="13"/>
  <c r="L5983" i="13"/>
  <c r="L5984" i="13"/>
  <c r="L5985" i="13"/>
  <c r="L5986" i="13"/>
  <c r="L5987" i="13"/>
  <c r="L5988" i="13"/>
  <c r="L5989" i="13"/>
  <c r="L5990" i="13"/>
  <c r="L5991" i="13"/>
  <c r="L5992" i="13"/>
  <c r="L5993" i="13"/>
  <c r="L5994" i="13"/>
  <c r="L5995" i="13"/>
  <c r="L5996" i="13"/>
  <c r="L5997" i="13"/>
  <c r="L5998" i="13"/>
  <c r="L5999" i="13"/>
  <c r="L6000" i="13"/>
  <c r="L6001" i="13"/>
  <c r="L6002" i="13"/>
  <c r="L6003" i="13"/>
  <c r="L6004" i="13"/>
  <c r="L6005" i="13"/>
  <c r="L6006" i="13"/>
  <c r="L6007" i="13"/>
  <c r="L6008" i="13"/>
  <c r="L6009" i="13"/>
  <c r="L6010" i="13"/>
  <c r="L6011" i="13"/>
  <c r="L6012" i="13"/>
  <c r="L6013" i="13"/>
  <c r="L6014" i="13"/>
  <c r="L6015" i="13"/>
  <c r="L6016" i="13"/>
  <c r="L6017" i="13"/>
  <c r="L6018" i="13"/>
  <c r="L6019" i="13"/>
  <c r="L6020" i="13"/>
  <c r="L6021" i="13"/>
  <c r="L6022" i="13"/>
  <c r="L6023" i="13"/>
  <c r="L6024" i="13"/>
  <c r="L6025" i="13"/>
  <c r="L6026" i="13"/>
  <c r="L6027" i="13"/>
  <c r="L6028" i="13"/>
  <c r="L6029" i="13"/>
  <c r="L6030" i="13"/>
  <c r="L6031" i="13"/>
  <c r="L6032" i="13"/>
  <c r="L6033" i="13"/>
  <c r="L6034" i="13"/>
  <c r="L6035" i="13"/>
  <c r="L6036" i="13"/>
  <c r="L6037" i="13"/>
  <c r="L6038" i="13"/>
  <c r="L6039" i="13"/>
  <c r="L6040" i="13"/>
  <c r="L6041" i="13"/>
  <c r="L6042" i="13"/>
  <c r="L6043" i="13"/>
  <c r="L6044" i="13"/>
  <c r="L6045" i="13"/>
  <c r="L6046" i="13"/>
  <c r="L6047" i="13"/>
  <c r="L6048" i="13"/>
  <c r="L6049" i="13"/>
  <c r="L6050" i="13"/>
  <c r="L6051" i="13"/>
  <c r="L6052" i="13"/>
  <c r="L6053" i="13"/>
  <c r="L6054" i="13"/>
  <c r="L6055" i="13"/>
  <c r="L6056" i="13"/>
  <c r="L6057" i="13"/>
  <c r="L6058" i="13"/>
  <c r="L6059" i="13"/>
  <c r="L6060" i="13"/>
  <c r="L6061" i="13"/>
  <c r="L6062" i="13"/>
  <c r="L6063" i="13"/>
  <c r="L6064" i="13"/>
  <c r="L6065" i="13"/>
  <c r="L6066" i="13"/>
  <c r="L6067" i="13"/>
  <c r="L6068" i="13"/>
  <c r="L6069" i="13"/>
  <c r="L6070" i="13"/>
  <c r="L6071" i="13"/>
  <c r="L6072" i="13"/>
  <c r="L6073" i="13"/>
  <c r="L6074" i="13"/>
  <c r="L6075" i="13"/>
  <c r="L6076" i="13"/>
  <c r="L6077" i="13"/>
  <c r="L6078" i="13"/>
  <c r="L6079" i="13"/>
  <c r="L6080" i="13"/>
  <c r="L6081" i="13"/>
  <c r="L6082" i="13"/>
  <c r="L6083" i="13"/>
  <c r="L6084" i="13"/>
  <c r="L6085" i="13"/>
  <c r="L6086" i="13"/>
  <c r="L6087" i="13"/>
  <c r="L6088" i="13"/>
  <c r="L6089" i="13"/>
  <c r="L6090" i="13"/>
  <c r="L6091" i="13"/>
  <c r="L6092" i="13"/>
  <c r="L6093" i="13"/>
  <c r="L6094" i="13"/>
  <c r="L6095" i="13"/>
  <c r="L6096" i="13"/>
  <c r="L6097" i="13"/>
  <c r="L6098" i="13"/>
  <c r="L6099" i="13"/>
  <c r="L6100" i="13"/>
  <c r="L6101" i="13"/>
  <c r="L6102" i="13"/>
  <c r="L6103" i="13"/>
  <c r="L6104" i="13"/>
  <c r="L6105" i="13"/>
  <c r="L6106" i="13"/>
  <c r="L6107" i="13"/>
  <c r="L6108" i="13"/>
  <c r="L6109" i="13"/>
  <c r="L6110" i="13"/>
  <c r="L6111" i="13"/>
  <c r="L6112" i="13"/>
  <c r="L6113" i="13"/>
  <c r="L6114" i="13"/>
  <c r="L6115" i="13"/>
  <c r="L6116" i="13"/>
  <c r="L6117" i="13"/>
  <c r="L6118" i="13"/>
  <c r="L6119" i="13"/>
  <c r="L6120" i="13"/>
  <c r="L6121" i="13"/>
  <c r="L6122" i="13"/>
  <c r="L6123" i="13"/>
  <c r="L6124" i="13"/>
  <c r="L6125" i="13"/>
  <c r="L6126" i="13"/>
  <c r="L6127" i="13"/>
  <c r="L6128" i="13"/>
  <c r="L6129" i="13"/>
  <c r="L6130" i="13"/>
  <c r="L6131" i="13"/>
  <c r="L6132" i="13"/>
  <c r="L6133" i="13"/>
  <c r="L6134" i="13"/>
  <c r="L6135" i="13"/>
  <c r="L6136" i="13"/>
  <c r="L6137" i="13"/>
  <c r="L6138" i="13"/>
  <c r="L6139" i="13"/>
  <c r="L6140" i="13"/>
  <c r="L6141" i="13"/>
  <c r="L6142" i="13"/>
  <c r="L6143" i="13"/>
  <c r="L6144" i="13"/>
  <c r="L6145" i="13"/>
  <c r="L6146" i="13"/>
  <c r="L6147" i="13"/>
  <c r="L6148" i="13"/>
  <c r="L6149" i="13"/>
  <c r="L6150" i="13"/>
  <c r="L6151" i="13"/>
  <c r="L6152" i="13"/>
  <c r="L6153" i="13"/>
  <c r="L6154" i="13"/>
  <c r="L6155" i="13"/>
  <c r="L6156" i="13"/>
  <c r="L6157" i="13"/>
  <c r="L6158" i="13"/>
  <c r="L6159" i="13"/>
  <c r="L6160" i="13"/>
  <c r="L6161" i="13"/>
  <c r="L6162" i="13"/>
  <c r="L6163" i="13"/>
  <c r="L6164" i="13"/>
  <c r="L6165" i="13"/>
  <c r="L6166" i="13"/>
  <c r="L6167" i="13"/>
  <c r="L6168" i="13"/>
  <c r="L6169" i="13"/>
  <c r="L6170" i="13"/>
  <c r="L6171" i="13"/>
  <c r="L6172" i="13"/>
  <c r="L6173" i="13"/>
  <c r="L6174" i="13"/>
  <c r="L6175" i="13"/>
  <c r="L6176" i="13"/>
  <c r="L6177" i="13"/>
  <c r="L6178" i="13"/>
  <c r="L6179" i="13"/>
  <c r="L6180" i="13"/>
  <c r="L6181" i="13"/>
  <c r="L6182" i="13"/>
  <c r="L6183" i="13"/>
  <c r="L6184" i="13"/>
  <c r="L6185" i="13"/>
  <c r="L6186" i="13"/>
  <c r="L6187" i="13"/>
  <c r="L6188" i="13"/>
  <c r="L6189" i="13"/>
  <c r="L6190" i="13"/>
  <c r="L6191" i="13"/>
  <c r="L6192" i="13"/>
  <c r="L6193" i="13"/>
  <c r="L6194" i="13"/>
  <c r="L6195" i="13"/>
  <c r="L6196" i="13"/>
  <c r="L6197" i="13"/>
  <c r="L6198" i="13"/>
  <c r="L6199" i="13"/>
  <c r="L6200" i="13"/>
  <c r="L6201" i="13"/>
  <c r="L6202" i="13"/>
  <c r="L6203" i="13"/>
  <c r="L6204" i="13"/>
  <c r="L6205" i="13"/>
  <c r="L6206" i="13"/>
  <c r="L6207" i="13"/>
  <c r="L6208" i="13"/>
  <c r="L6209" i="13"/>
  <c r="L6210" i="13"/>
  <c r="L6211" i="13"/>
  <c r="L6212" i="13"/>
  <c r="L6213" i="13"/>
  <c r="L6214" i="13"/>
  <c r="L6215" i="13"/>
  <c r="L6216" i="13"/>
  <c r="L6217" i="13"/>
  <c r="L6218" i="13"/>
  <c r="L6219" i="13"/>
  <c r="L6220" i="13"/>
  <c r="L6221" i="13"/>
  <c r="L6222" i="13"/>
  <c r="L6223" i="13"/>
  <c r="L6224" i="13"/>
  <c r="L6225" i="13"/>
  <c r="L6226" i="13"/>
  <c r="L6227" i="13"/>
  <c r="L6228" i="13"/>
  <c r="L6229" i="13"/>
  <c r="L6230" i="13"/>
  <c r="L6231" i="13"/>
  <c r="L6232" i="13"/>
  <c r="L6233" i="13"/>
  <c r="L6234" i="13"/>
  <c r="L6235" i="13"/>
  <c r="L6236" i="13"/>
  <c r="L6237" i="13"/>
  <c r="L6238" i="13"/>
  <c r="L6239" i="13"/>
  <c r="L6240" i="13"/>
  <c r="L6241" i="13"/>
  <c r="L6242" i="13"/>
  <c r="L6243" i="13"/>
  <c r="L6244" i="13"/>
  <c r="L6245" i="13"/>
  <c r="L6246" i="13"/>
  <c r="L6247" i="13"/>
  <c r="L6248" i="13"/>
  <c r="L6249" i="13"/>
  <c r="L6250" i="13"/>
  <c r="L6251" i="13"/>
  <c r="L6252" i="13"/>
  <c r="L6253" i="13"/>
  <c r="L6254" i="13"/>
  <c r="L6255" i="13"/>
  <c r="L6256" i="13"/>
  <c r="L6257" i="13"/>
  <c r="L6258" i="13"/>
  <c r="L6259" i="13"/>
  <c r="L6260" i="13"/>
  <c r="L6261" i="13"/>
  <c r="L6262" i="13"/>
  <c r="L6263" i="13"/>
  <c r="L6264" i="13"/>
  <c r="L6265" i="13"/>
  <c r="L6266" i="13"/>
  <c r="L6267" i="13"/>
  <c r="L6268" i="13"/>
  <c r="L6269" i="13"/>
  <c r="L6270" i="13"/>
  <c r="L6271" i="13"/>
  <c r="L6272" i="13"/>
  <c r="L6273" i="13"/>
  <c r="L6274" i="13"/>
  <c r="L6275" i="13"/>
  <c r="L6276" i="13"/>
  <c r="L6277" i="13"/>
  <c r="L6278" i="13"/>
  <c r="L6279" i="13"/>
  <c r="L6280" i="13"/>
  <c r="L6281" i="13"/>
  <c r="L6282" i="13"/>
  <c r="L6283" i="13"/>
  <c r="L6284" i="13"/>
  <c r="L6285" i="13"/>
  <c r="L6286" i="13"/>
  <c r="L6287" i="13"/>
  <c r="L6288" i="13"/>
  <c r="L6289" i="13"/>
  <c r="L6290" i="13"/>
  <c r="L6291" i="13"/>
  <c r="L6292" i="13"/>
  <c r="L6293" i="13"/>
  <c r="L6294" i="13"/>
  <c r="L6295" i="13"/>
  <c r="L6296" i="13"/>
  <c r="L6297" i="13"/>
  <c r="L6298" i="13"/>
  <c r="L6299" i="13"/>
  <c r="L6300" i="13"/>
  <c r="L6301" i="13"/>
  <c r="L6302" i="13"/>
  <c r="L6303" i="13"/>
  <c r="L6304" i="13"/>
  <c r="L6305" i="13"/>
  <c r="L6306" i="13"/>
  <c r="L6307" i="13"/>
  <c r="L6308" i="13"/>
  <c r="L6309" i="13"/>
  <c r="L6310" i="13"/>
  <c r="L6311" i="13"/>
  <c r="L6312" i="13"/>
  <c r="L6313" i="13"/>
  <c r="L6314" i="13"/>
  <c r="L6315" i="13"/>
  <c r="L6316" i="13"/>
  <c r="L6317" i="13"/>
  <c r="L6318" i="13"/>
  <c r="L6319" i="13"/>
  <c r="L6320" i="13"/>
  <c r="L6321" i="13"/>
  <c r="L6322" i="13"/>
  <c r="L6323" i="13"/>
  <c r="L6324" i="13"/>
  <c r="L6325" i="13"/>
  <c r="L6326" i="13"/>
  <c r="L6327" i="13"/>
  <c r="L6328" i="13"/>
  <c r="L6329" i="13"/>
  <c r="L6330" i="13"/>
  <c r="L6331" i="13"/>
  <c r="L6332" i="13"/>
  <c r="L6333" i="13"/>
  <c r="L6334" i="13"/>
  <c r="L6335" i="13"/>
  <c r="L6336" i="13"/>
  <c r="L6337" i="13"/>
  <c r="L6338" i="13"/>
  <c r="L6339" i="13"/>
  <c r="L6340" i="13"/>
  <c r="L6341" i="13"/>
  <c r="L6342" i="13"/>
  <c r="L6343" i="13"/>
  <c r="L6344" i="13"/>
  <c r="L6345" i="13"/>
  <c r="L6346" i="13"/>
  <c r="L6347" i="13"/>
  <c r="L6348" i="13"/>
  <c r="L6349" i="13"/>
  <c r="L6350" i="13"/>
  <c r="L6351" i="13"/>
  <c r="L6352" i="13"/>
  <c r="L6353" i="13"/>
  <c r="L6354" i="13"/>
  <c r="L6355" i="13"/>
  <c r="L6356" i="13"/>
  <c r="L6357" i="13"/>
  <c r="L6358" i="13"/>
  <c r="L6359" i="13"/>
  <c r="L6360" i="13"/>
  <c r="L6361" i="13"/>
  <c r="L6362" i="13"/>
  <c r="L6363" i="13"/>
  <c r="L6364" i="13"/>
  <c r="L6365" i="13"/>
  <c r="L6366" i="13"/>
  <c r="L6367" i="13"/>
  <c r="L6368" i="13"/>
  <c r="L6369" i="13"/>
  <c r="L6370" i="13"/>
  <c r="L6371" i="13"/>
  <c r="L6372" i="13"/>
  <c r="L6373" i="13"/>
  <c r="L6374" i="13"/>
  <c r="L6375" i="13"/>
  <c r="L6376" i="13"/>
  <c r="L6377" i="13"/>
  <c r="L6378" i="13"/>
  <c r="L6379" i="13"/>
  <c r="L6380" i="13"/>
  <c r="L6381" i="13"/>
  <c r="L6382" i="13"/>
  <c r="L6383" i="13"/>
  <c r="L6384" i="13"/>
  <c r="L6385" i="13"/>
  <c r="L6386" i="13"/>
  <c r="L6387" i="13"/>
  <c r="L6388" i="13"/>
  <c r="L6389" i="13"/>
  <c r="L6390" i="13"/>
  <c r="L6391" i="13"/>
  <c r="L6392" i="13"/>
  <c r="L6393" i="13"/>
  <c r="L6394" i="13"/>
  <c r="L6395" i="13"/>
  <c r="L6396" i="13"/>
  <c r="L6397" i="13"/>
  <c r="L6398" i="13"/>
  <c r="L6399" i="13"/>
  <c r="L6400" i="13"/>
  <c r="L6401" i="13"/>
  <c r="L6402" i="13"/>
  <c r="L6403" i="13"/>
  <c r="L6404" i="13"/>
  <c r="L6405" i="13"/>
  <c r="L6406" i="13"/>
  <c r="L6407" i="13"/>
  <c r="L6408" i="13"/>
  <c r="L6409" i="13"/>
  <c r="L6410" i="13"/>
  <c r="L6411" i="13"/>
  <c r="L6412" i="13"/>
  <c r="L6413" i="13"/>
  <c r="L6414" i="13"/>
  <c r="L6415" i="13"/>
  <c r="L6416" i="13"/>
  <c r="L6417" i="13"/>
  <c r="L6418" i="13"/>
  <c r="L6419" i="13"/>
  <c r="L6420" i="13"/>
  <c r="L6421" i="13"/>
  <c r="L6422" i="13"/>
  <c r="L6423" i="13"/>
  <c r="L6424" i="13"/>
  <c r="L6425" i="13"/>
  <c r="L6426" i="13"/>
  <c r="L6427" i="13"/>
  <c r="L6428" i="13"/>
  <c r="L6429" i="13"/>
  <c r="L6430" i="13"/>
  <c r="L6431" i="13"/>
  <c r="L6432" i="13"/>
  <c r="L6433" i="13"/>
  <c r="L6434" i="13"/>
  <c r="L6435" i="13"/>
  <c r="L6436" i="13"/>
  <c r="L6437" i="13"/>
  <c r="L6438" i="13"/>
  <c r="L6439" i="13"/>
  <c r="L6440" i="13"/>
  <c r="L6441" i="13"/>
  <c r="L6442" i="13"/>
  <c r="L6443" i="13"/>
  <c r="L6444" i="13"/>
  <c r="L6445" i="13"/>
  <c r="L6446" i="13"/>
  <c r="L6447" i="13"/>
  <c r="L6448" i="13"/>
  <c r="L6449" i="13"/>
  <c r="L6450" i="13"/>
  <c r="L6451" i="13"/>
  <c r="L6452" i="13"/>
  <c r="L6453" i="13"/>
  <c r="L6454" i="13"/>
  <c r="L6455" i="13"/>
  <c r="L6456" i="13"/>
  <c r="L6457" i="13"/>
  <c r="L6458" i="13"/>
  <c r="L6459" i="13"/>
  <c r="L6460" i="13"/>
  <c r="L6461" i="13"/>
  <c r="L6462" i="13"/>
  <c r="L6463" i="13"/>
  <c r="L6464" i="13"/>
  <c r="L6465" i="13"/>
  <c r="L6466" i="13"/>
  <c r="L6467" i="13"/>
  <c r="L6468" i="13"/>
  <c r="L6469" i="13"/>
  <c r="L6470" i="13"/>
  <c r="L6471" i="13"/>
  <c r="L6472" i="13"/>
  <c r="L6473" i="13"/>
  <c r="L6474" i="13"/>
  <c r="L6475" i="13"/>
  <c r="L6476" i="13"/>
  <c r="L6477" i="13"/>
  <c r="L6478" i="13"/>
  <c r="L6479" i="13"/>
  <c r="L6480" i="13"/>
  <c r="L6481" i="13"/>
  <c r="L6482" i="13"/>
  <c r="L6483" i="13"/>
  <c r="L6484" i="13"/>
  <c r="L6485" i="13"/>
  <c r="L6486" i="13"/>
  <c r="L6487" i="13"/>
  <c r="L6488" i="13"/>
  <c r="L6489" i="13"/>
  <c r="L6490" i="13"/>
  <c r="L6491" i="13"/>
  <c r="L6492" i="13"/>
  <c r="L6493" i="13"/>
  <c r="L6494" i="13"/>
  <c r="L6495" i="13"/>
  <c r="L6496" i="13"/>
  <c r="L6497" i="13"/>
  <c r="L6498" i="13"/>
  <c r="L6499" i="13"/>
  <c r="L6500" i="13"/>
  <c r="L6501" i="13"/>
  <c r="L6502" i="13"/>
  <c r="L6503" i="13"/>
  <c r="L6504" i="13"/>
  <c r="L6505" i="13"/>
  <c r="L6506" i="13"/>
  <c r="L6507" i="13"/>
  <c r="L6508" i="13"/>
  <c r="L6509" i="13"/>
  <c r="L6510" i="13"/>
  <c r="L6511" i="13"/>
  <c r="L6512" i="13"/>
  <c r="L6513" i="13"/>
  <c r="L6514" i="13"/>
  <c r="L6515" i="13"/>
  <c r="L6516" i="13"/>
  <c r="L6517" i="13"/>
  <c r="L6518" i="13"/>
  <c r="L6519" i="13"/>
  <c r="L6520" i="13"/>
  <c r="L6521" i="13"/>
  <c r="L6522" i="13"/>
  <c r="L6523" i="13"/>
  <c r="L6524" i="13"/>
  <c r="L6525" i="13"/>
  <c r="L6526" i="13"/>
  <c r="L6527" i="13"/>
  <c r="L6528" i="13"/>
  <c r="L6529" i="13"/>
  <c r="L6530" i="13"/>
  <c r="L6531" i="13"/>
  <c r="L6532" i="13"/>
  <c r="L6533" i="13"/>
  <c r="L6534" i="13"/>
  <c r="L6535" i="13"/>
  <c r="L6536" i="13"/>
  <c r="L6537" i="13"/>
  <c r="L6538" i="13"/>
  <c r="L6539" i="13"/>
  <c r="L6540" i="13"/>
  <c r="L6541" i="13"/>
  <c r="L6542" i="13"/>
  <c r="L6543" i="13"/>
  <c r="L6544" i="13"/>
  <c r="L6545" i="13"/>
  <c r="L6546" i="13"/>
  <c r="L6547" i="13"/>
  <c r="L6548" i="13"/>
  <c r="L6549" i="13"/>
  <c r="L6550" i="13"/>
  <c r="L6551" i="13"/>
  <c r="L6552" i="13"/>
  <c r="L6553" i="13"/>
  <c r="L6554" i="13"/>
  <c r="L6555" i="13"/>
  <c r="L6556" i="13"/>
  <c r="L6557" i="13"/>
  <c r="L6558" i="13"/>
  <c r="L6559" i="13"/>
  <c r="L6560" i="13"/>
  <c r="L6561" i="13"/>
  <c r="L6562" i="13"/>
  <c r="L6563" i="13"/>
  <c r="L6564" i="13"/>
  <c r="L6565" i="13"/>
  <c r="L6566" i="13"/>
  <c r="L6567" i="13"/>
  <c r="L6568" i="13"/>
  <c r="L6569" i="13"/>
  <c r="L6570" i="13"/>
  <c r="L6571" i="13"/>
  <c r="L6572" i="13"/>
  <c r="L6573" i="13"/>
  <c r="L6574" i="13"/>
  <c r="L6575" i="13"/>
  <c r="L6576" i="13"/>
  <c r="L6577" i="13"/>
  <c r="L6578" i="13"/>
  <c r="L6579" i="13"/>
  <c r="L6580" i="13"/>
  <c r="L6581" i="13"/>
  <c r="L6582" i="13"/>
  <c r="L6583" i="13"/>
  <c r="L6584" i="13"/>
  <c r="L6585" i="13"/>
  <c r="L6586" i="13"/>
  <c r="L6587" i="13"/>
  <c r="L6588" i="13"/>
  <c r="L6589" i="13"/>
  <c r="L6590" i="13"/>
  <c r="L6591" i="13"/>
  <c r="L6592" i="13"/>
  <c r="L6593" i="13"/>
  <c r="L6594" i="13"/>
  <c r="L6595" i="13"/>
  <c r="L6596" i="13"/>
  <c r="L6597" i="13"/>
  <c r="L6598" i="13"/>
  <c r="L6599" i="13"/>
  <c r="L6600" i="13"/>
  <c r="L6601" i="13"/>
  <c r="L6602" i="13"/>
  <c r="L6603" i="13"/>
  <c r="L6604" i="13"/>
  <c r="L6605" i="13"/>
  <c r="L6606" i="13"/>
  <c r="L6607" i="13"/>
  <c r="L6608" i="13"/>
  <c r="L6609" i="13"/>
  <c r="L6610" i="13"/>
  <c r="L6611" i="13"/>
  <c r="L6612" i="13"/>
  <c r="L6613" i="13"/>
  <c r="L6614" i="13"/>
  <c r="L6615" i="13"/>
  <c r="L6616" i="13"/>
  <c r="L6617" i="13"/>
  <c r="L6618" i="13"/>
  <c r="L6619" i="13"/>
  <c r="L6620" i="13"/>
  <c r="L6621" i="13"/>
  <c r="L6622" i="13"/>
  <c r="L6623" i="13"/>
  <c r="L6624" i="13"/>
  <c r="L6625" i="13"/>
  <c r="L6626" i="13"/>
  <c r="L6627" i="13"/>
  <c r="L6628" i="13"/>
  <c r="L6629" i="13"/>
  <c r="L6630" i="13"/>
  <c r="L6631" i="13"/>
  <c r="L6632" i="13"/>
  <c r="L6633" i="13"/>
  <c r="L6634" i="13"/>
  <c r="L6635" i="13"/>
  <c r="L6636" i="13"/>
  <c r="L6637" i="13"/>
  <c r="L6638" i="13"/>
  <c r="L6639" i="13"/>
  <c r="L6640" i="13"/>
  <c r="L6641" i="13"/>
  <c r="L6642" i="13"/>
  <c r="L6643" i="13"/>
  <c r="L6644" i="13"/>
  <c r="L6645" i="13"/>
  <c r="L6646" i="13"/>
  <c r="L6647" i="13"/>
  <c r="L6648" i="13"/>
  <c r="L6649" i="13"/>
  <c r="L6650" i="13"/>
  <c r="L6651" i="13"/>
  <c r="L6652" i="13"/>
  <c r="L6653" i="13"/>
  <c r="L6654" i="13"/>
  <c r="L6655" i="13"/>
  <c r="L6656" i="13"/>
  <c r="L6657" i="13"/>
  <c r="L6658" i="13"/>
  <c r="L6659" i="13"/>
  <c r="L6660" i="13"/>
  <c r="L6661" i="13"/>
  <c r="L6662" i="13"/>
  <c r="L6663" i="13"/>
  <c r="L6664" i="13"/>
  <c r="L6665" i="13"/>
  <c r="L6666" i="13"/>
  <c r="L6667" i="13"/>
  <c r="L6668" i="13"/>
  <c r="L6669" i="13"/>
  <c r="L6670" i="13"/>
  <c r="L6671" i="13"/>
  <c r="L6672" i="13"/>
  <c r="L6673" i="13"/>
  <c r="L6674" i="13"/>
  <c r="L6675" i="13"/>
  <c r="L6676" i="13"/>
  <c r="L6677" i="13"/>
  <c r="L6678" i="13"/>
  <c r="L6679" i="13"/>
  <c r="L6680" i="13"/>
  <c r="L6681" i="13"/>
  <c r="L6682" i="13"/>
  <c r="L6683" i="13"/>
  <c r="L6684" i="13"/>
  <c r="L6685" i="13"/>
  <c r="L6686" i="13"/>
  <c r="L6687" i="13"/>
  <c r="L6688" i="13"/>
  <c r="L6689" i="13"/>
  <c r="L6690" i="13"/>
  <c r="L6691" i="13"/>
  <c r="L6692" i="13"/>
  <c r="L6693" i="13"/>
  <c r="L6694" i="13"/>
  <c r="L6695" i="13"/>
  <c r="L6696" i="13"/>
  <c r="L6697" i="13"/>
  <c r="L6698" i="13"/>
  <c r="L6699" i="13"/>
  <c r="L6700" i="13"/>
  <c r="L6701" i="13"/>
  <c r="L6702" i="13"/>
  <c r="L6703" i="13"/>
  <c r="L6704" i="13"/>
  <c r="L6705" i="13"/>
  <c r="L6706" i="13"/>
  <c r="L6707" i="13"/>
  <c r="L6708" i="13"/>
  <c r="L6709" i="13"/>
  <c r="L6710" i="13"/>
  <c r="L6711" i="13"/>
  <c r="L6712" i="13"/>
  <c r="L6713" i="13"/>
  <c r="L6714" i="13"/>
  <c r="L6715" i="13"/>
  <c r="L6716" i="13"/>
  <c r="L6717" i="13"/>
  <c r="L6718" i="13"/>
  <c r="L6719" i="13"/>
  <c r="L6720" i="13"/>
  <c r="L6721" i="13"/>
  <c r="L6722" i="13"/>
  <c r="L6723" i="13"/>
  <c r="L6724" i="13"/>
  <c r="L6725" i="13"/>
  <c r="L6726" i="13"/>
  <c r="L6727" i="13"/>
  <c r="L6728" i="13"/>
  <c r="L6729" i="13"/>
  <c r="L6730" i="13"/>
  <c r="L6731" i="13"/>
  <c r="L6732" i="13"/>
  <c r="L6733" i="13"/>
  <c r="L6734" i="13"/>
  <c r="L6735" i="13"/>
  <c r="L6736" i="13"/>
  <c r="L6737" i="13"/>
  <c r="L6738" i="13"/>
  <c r="L6739" i="13"/>
  <c r="L6740" i="13"/>
  <c r="L6741" i="13"/>
  <c r="L6742" i="13"/>
  <c r="L6743" i="13"/>
  <c r="L6744" i="13"/>
  <c r="L6745" i="13"/>
  <c r="L6746" i="13"/>
  <c r="L6747" i="13"/>
  <c r="L6748" i="13"/>
  <c r="L6749" i="13"/>
  <c r="L6750" i="13"/>
  <c r="L6751" i="13"/>
  <c r="L6752" i="13"/>
  <c r="L6753" i="13"/>
  <c r="L6754" i="13"/>
  <c r="L6755" i="13"/>
  <c r="L6756" i="13"/>
  <c r="L6757" i="13"/>
  <c r="L6758" i="13"/>
  <c r="L6759" i="13"/>
  <c r="L6760" i="13"/>
  <c r="L6761" i="13"/>
  <c r="L6762" i="13"/>
  <c r="L6763" i="13"/>
  <c r="L6764" i="13"/>
  <c r="L6765" i="13"/>
  <c r="L6766" i="13"/>
  <c r="L6767" i="13"/>
  <c r="L6768" i="13"/>
  <c r="L6769" i="13"/>
  <c r="L6770" i="13"/>
  <c r="L6771" i="13"/>
  <c r="L6772" i="13"/>
  <c r="L6773" i="13"/>
  <c r="L6774" i="13"/>
  <c r="L6775" i="13"/>
  <c r="L6776" i="13"/>
  <c r="L6777" i="13"/>
  <c r="L6778" i="13"/>
  <c r="L6779" i="13"/>
  <c r="L6780" i="13"/>
  <c r="L6781" i="13"/>
  <c r="L6782" i="13"/>
  <c r="L6783" i="13"/>
  <c r="L6784" i="13"/>
  <c r="L6785" i="13"/>
  <c r="L6786" i="13"/>
  <c r="L6787" i="13"/>
  <c r="L6788" i="13"/>
  <c r="L6789" i="13"/>
  <c r="L6790" i="13"/>
  <c r="L6791" i="13"/>
  <c r="L6792" i="13"/>
  <c r="L6793" i="13"/>
  <c r="L6794" i="13"/>
  <c r="L6795" i="13"/>
  <c r="L6796" i="13"/>
  <c r="L6797" i="13"/>
  <c r="L6798" i="13"/>
  <c r="L6799" i="13"/>
  <c r="L6800" i="13"/>
  <c r="L6801" i="13"/>
  <c r="L6802" i="13"/>
  <c r="L6803" i="13"/>
  <c r="L6804" i="13"/>
  <c r="L6805" i="13"/>
  <c r="L6806" i="13"/>
  <c r="L6807" i="13"/>
  <c r="L6808" i="13"/>
  <c r="L6809" i="13"/>
  <c r="L6810" i="13"/>
  <c r="L6811" i="13"/>
  <c r="L6812" i="13"/>
  <c r="L6813" i="13"/>
  <c r="L6814" i="13"/>
  <c r="L6815" i="13"/>
  <c r="L6816" i="13"/>
  <c r="L6817" i="13"/>
  <c r="L6818" i="13"/>
  <c r="L6819" i="13"/>
  <c r="L6820" i="13"/>
  <c r="L6821" i="13"/>
  <c r="L6822" i="13"/>
  <c r="L6823" i="13"/>
  <c r="L6824" i="13"/>
  <c r="L6825" i="13"/>
  <c r="L6826" i="13"/>
  <c r="L6827" i="13"/>
  <c r="L6828" i="13"/>
  <c r="L6829" i="13"/>
  <c r="L6830" i="13"/>
  <c r="L6831" i="13"/>
  <c r="L6832" i="13"/>
  <c r="L6833" i="13"/>
  <c r="L6834" i="13"/>
  <c r="L6835" i="13"/>
  <c r="L6836" i="13"/>
  <c r="L6837" i="13"/>
  <c r="L6838" i="13"/>
  <c r="L6839" i="13"/>
  <c r="L6840" i="13"/>
  <c r="L6841" i="13"/>
  <c r="L6842" i="13"/>
  <c r="L6843" i="13"/>
  <c r="L6844" i="13"/>
  <c r="L6845" i="13"/>
  <c r="L6846" i="13"/>
  <c r="L6847" i="13"/>
  <c r="L6848" i="13"/>
  <c r="L6849" i="13"/>
  <c r="L6850" i="13"/>
  <c r="L6851" i="13"/>
  <c r="L6852" i="13"/>
  <c r="L6853" i="13"/>
  <c r="L6854" i="13"/>
  <c r="L6855" i="13"/>
  <c r="L6856" i="13"/>
  <c r="L6857" i="13"/>
  <c r="L6858" i="13"/>
  <c r="L6859" i="13"/>
  <c r="L6860" i="13"/>
  <c r="L6861" i="13"/>
  <c r="L6862" i="13"/>
  <c r="L6863" i="13"/>
  <c r="L6864" i="13"/>
  <c r="L6865" i="13"/>
  <c r="L6866" i="13"/>
  <c r="L6867" i="13"/>
  <c r="L6868" i="13"/>
  <c r="L6869" i="13"/>
  <c r="L6870" i="13"/>
  <c r="L6871" i="13"/>
  <c r="L6872" i="13"/>
  <c r="L6873" i="13"/>
  <c r="L6874" i="13"/>
  <c r="L6875" i="13"/>
  <c r="L6876" i="13"/>
  <c r="L6877" i="13"/>
  <c r="L6878" i="13"/>
  <c r="L6879" i="13"/>
  <c r="L6880" i="13"/>
  <c r="L6881" i="13"/>
  <c r="L6882" i="13"/>
  <c r="L6883" i="13"/>
  <c r="L6884" i="13"/>
  <c r="L6885" i="13"/>
  <c r="L6886" i="13"/>
  <c r="L6887" i="13"/>
  <c r="L6888" i="13"/>
  <c r="L6889" i="13"/>
  <c r="L6890" i="13"/>
  <c r="L6891" i="13"/>
  <c r="L6892" i="13"/>
  <c r="L6893" i="13"/>
  <c r="L6894" i="13"/>
  <c r="L6895" i="13"/>
  <c r="L6896" i="13"/>
  <c r="L6897" i="13"/>
  <c r="L6898" i="13"/>
  <c r="L6899" i="13"/>
  <c r="L6900" i="13"/>
  <c r="L6901" i="13"/>
  <c r="L6902" i="13"/>
  <c r="L6903" i="13"/>
  <c r="L6904" i="13"/>
  <c r="L6905" i="13"/>
  <c r="L6906" i="13"/>
  <c r="L6907" i="13"/>
  <c r="L6908" i="13"/>
  <c r="L6909" i="13"/>
  <c r="L6910" i="13"/>
  <c r="L6911" i="13"/>
  <c r="L6912" i="13"/>
  <c r="L6913" i="13"/>
  <c r="L6914" i="13"/>
  <c r="L6915" i="13"/>
  <c r="L6916" i="13"/>
  <c r="L6917" i="13"/>
  <c r="L6918" i="13"/>
  <c r="L6919" i="13"/>
  <c r="L6920" i="13"/>
  <c r="L6921" i="13"/>
  <c r="L6922" i="13"/>
  <c r="L6923" i="13"/>
  <c r="L6924" i="13"/>
  <c r="L6925" i="13"/>
  <c r="L6926" i="13"/>
  <c r="L6927" i="13"/>
  <c r="L6928" i="13"/>
  <c r="L6929" i="13"/>
  <c r="L6930" i="13"/>
  <c r="L6931" i="13"/>
  <c r="L6932" i="13"/>
  <c r="L6933" i="13"/>
  <c r="L6934" i="13"/>
  <c r="L6935" i="13"/>
  <c r="L6936" i="13"/>
  <c r="L6937" i="13"/>
  <c r="L6938" i="13"/>
  <c r="L6939" i="13"/>
  <c r="L6940" i="13"/>
  <c r="L6941" i="13"/>
  <c r="L6942" i="13"/>
  <c r="L6943" i="13"/>
  <c r="L6944" i="13"/>
  <c r="L6945" i="13"/>
  <c r="L6946" i="13"/>
  <c r="L6947" i="13"/>
  <c r="L6948" i="13"/>
  <c r="L6949" i="13"/>
  <c r="L6950" i="13"/>
  <c r="L6951" i="13"/>
  <c r="L6952" i="13"/>
  <c r="L6953" i="13"/>
  <c r="L6954" i="13"/>
  <c r="L6955" i="13"/>
  <c r="L6956" i="13"/>
  <c r="L6957" i="13"/>
  <c r="L6958" i="13"/>
  <c r="L6959" i="13"/>
  <c r="L6960" i="13"/>
  <c r="L6961" i="13"/>
  <c r="L6962" i="13"/>
  <c r="L6963" i="13"/>
  <c r="L6964" i="13"/>
  <c r="L6965" i="13"/>
  <c r="L6966" i="13"/>
  <c r="L6967" i="13"/>
  <c r="L6968" i="13"/>
  <c r="L6969" i="13"/>
  <c r="L6970" i="13"/>
  <c r="L6971" i="13"/>
  <c r="L6972" i="13"/>
  <c r="L6973" i="13"/>
  <c r="L6974" i="13"/>
  <c r="L6975" i="13"/>
  <c r="L6976" i="13"/>
  <c r="L6977" i="13"/>
  <c r="L6978" i="13"/>
  <c r="L6979" i="13"/>
  <c r="L6980" i="13"/>
  <c r="L6981" i="13"/>
  <c r="L6982" i="13"/>
  <c r="L6983" i="13"/>
  <c r="L6984" i="13"/>
  <c r="L6985" i="13"/>
  <c r="L6986" i="13"/>
  <c r="L6987" i="13"/>
  <c r="L6988" i="13"/>
  <c r="L6989" i="13"/>
  <c r="L6990" i="13"/>
  <c r="L6991" i="13"/>
  <c r="L6992" i="13"/>
  <c r="L6993" i="13"/>
  <c r="L6994" i="13"/>
  <c r="L6995" i="13"/>
  <c r="L6996" i="13"/>
  <c r="L6997" i="13"/>
  <c r="L6998" i="13"/>
  <c r="L6999" i="13"/>
  <c r="L7000" i="13"/>
  <c r="L7001" i="13"/>
  <c r="L7002" i="13"/>
  <c r="L7003" i="13"/>
  <c r="L7004" i="13"/>
  <c r="L7005" i="13"/>
  <c r="L7006" i="13"/>
  <c r="L7007" i="13"/>
  <c r="L7008" i="13"/>
  <c r="L7009" i="13"/>
  <c r="L7010" i="13"/>
  <c r="L7011" i="13"/>
  <c r="L7012" i="13"/>
  <c r="L7013" i="13"/>
  <c r="L7014" i="13"/>
  <c r="L7015" i="13"/>
  <c r="L7016" i="13"/>
  <c r="L7017" i="13"/>
  <c r="L7018" i="13"/>
  <c r="L7019" i="13"/>
  <c r="L7020" i="13"/>
  <c r="L7021" i="13"/>
  <c r="L7022" i="13"/>
  <c r="L7023" i="13"/>
  <c r="L7024" i="13"/>
  <c r="L7025" i="13"/>
  <c r="L7026" i="13"/>
  <c r="L7027" i="13"/>
  <c r="L7028" i="13"/>
  <c r="L7029" i="13"/>
  <c r="L7030" i="13"/>
  <c r="L7031" i="13"/>
  <c r="L7032" i="13"/>
  <c r="L7033" i="13"/>
  <c r="L7034" i="13"/>
  <c r="L7035" i="13"/>
  <c r="L7036" i="13"/>
  <c r="L7037" i="13"/>
  <c r="L7038" i="13"/>
  <c r="L7039" i="13"/>
  <c r="L7040" i="13"/>
  <c r="L7041" i="13"/>
  <c r="L7042" i="13"/>
  <c r="L7043" i="13"/>
  <c r="L7044" i="13"/>
  <c r="L7045" i="13"/>
  <c r="L7046" i="13"/>
  <c r="L7047" i="13"/>
  <c r="L7048" i="13"/>
  <c r="L7049" i="13"/>
  <c r="L7050" i="13"/>
  <c r="L7051" i="13"/>
  <c r="L7052" i="13"/>
  <c r="L7053" i="13"/>
  <c r="L7054" i="13"/>
  <c r="L7055" i="13"/>
  <c r="L7056" i="13"/>
  <c r="L7057" i="13"/>
  <c r="L7058" i="13"/>
  <c r="L7059" i="13"/>
  <c r="L7060" i="13"/>
  <c r="L7061" i="13"/>
  <c r="L7062" i="13"/>
  <c r="L7063" i="13"/>
  <c r="L7064" i="13"/>
  <c r="L7065" i="13"/>
  <c r="L7066" i="13"/>
  <c r="L7067" i="13"/>
  <c r="L7068" i="13"/>
  <c r="L7069" i="13"/>
  <c r="L7070" i="13"/>
  <c r="L7071" i="13"/>
  <c r="L7072" i="13"/>
  <c r="L7073" i="13"/>
  <c r="L7074" i="13"/>
  <c r="L7075" i="13"/>
  <c r="L7076" i="13"/>
  <c r="L7077" i="13"/>
  <c r="L7078" i="13"/>
  <c r="L7079" i="13"/>
  <c r="L7080" i="13"/>
  <c r="L7081" i="13"/>
  <c r="L7082" i="13"/>
  <c r="L7083" i="13"/>
  <c r="L7084" i="13"/>
  <c r="L7085" i="13"/>
  <c r="L7086" i="13"/>
  <c r="L7087" i="13"/>
  <c r="L7088" i="13"/>
  <c r="L7089" i="13"/>
  <c r="L7090" i="13"/>
  <c r="L7091" i="13"/>
  <c r="L7092" i="13"/>
  <c r="L7093" i="13"/>
  <c r="L7094" i="13"/>
  <c r="L7095" i="13"/>
  <c r="L7096" i="13"/>
  <c r="L7097" i="13"/>
  <c r="L7098" i="13"/>
  <c r="L7099" i="13"/>
  <c r="L7100" i="13"/>
  <c r="L7101" i="13"/>
  <c r="L7102" i="13"/>
  <c r="L7103" i="13"/>
  <c r="L7104" i="13"/>
  <c r="L7105" i="13"/>
  <c r="L7106" i="13"/>
  <c r="L7107" i="13"/>
  <c r="L7108" i="13"/>
  <c r="L7109" i="13"/>
  <c r="L7110" i="13"/>
  <c r="L7111" i="13"/>
  <c r="L7112" i="13"/>
  <c r="L7113" i="13"/>
  <c r="L7114" i="13"/>
  <c r="L7115" i="13"/>
  <c r="L7116" i="13"/>
  <c r="L7117" i="13"/>
  <c r="L7118" i="13"/>
  <c r="L7119" i="13"/>
  <c r="L7120" i="13"/>
  <c r="L7121" i="13"/>
  <c r="L7122" i="13"/>
  <c r="L7123" i="13"/>
  <c r="L7124" i="13"/>
  <c r="L7125" i="13"/>
  <c r="L7126" i="13"/>
  <c r="L7127" i="13"/>
  <c r="L7128" i="13"/>
  <c r="L7129" i="13"/>
  <c r="L7130" i="13"/>
  <c r="L7131" i="13"/>
  <c r="L7132" i="13"/>
  <c r="L7133" i="13"/>
  <c r="L7134" i="13"/>
  <c r="L7135" i="13"/>
  <c r="L7136" i="13"/>
  <c r="L7137" i="13"/>
  <c r="L7138" i="13"/>
  <c r="L7139" i="13"/>
  <c r="L7140" i="13"/>
  <c r="L7141" i="13"/>
  <c r="L7142" i="13"/>
  <c r="L7143" i="13"/>
  <c r="L7144" i="13"/>
  <c r="L7145" i="13"/>
  <c r="L7146" i="13"/>
  <c r="L7147" i="13"/>
  <c r="L7148" i="13"/>
  <c r="L7149" i="13"/>
  <c r="L7150" i="13"/>
  <c r="L7151" i="13"/>
  <c r="L7152" i="13"/>
  <c r="L7153" i="13"/>
  <c r="L7154" i="13"/>
  <c r="L7155" i="13"/>
  <c r="L7156" i="13"/>
  <c r="L7157" i="13"/>
  <c r="L7158" i="13"/>
  <c r="L7159" i="13"/>
  <c r="L7160" i="13"/>
  <c r="L7161" i="13"/>
  <c r="L7162" i="13"/>
  <c r="L7163" i="13"/>
  <c r="L7164" i="13"/>
  <c r="L7165" i="13"/>
  <c r="L7166" i="13"/>
  <c r="L7167" i="13"/>
  <c r="L7168" i="13"/>
  <c r="L7169" i="13"/>
  <c r="L7170" i="13"/>
  <c r="L7171" i="13"/>
  <c r="L7172" i="13"/>
  <c r="L7173" i="13"/>
  <c r="L7174" i="13"/>
  <c r="L7175" i="13"/>
  <c r="L7176" i="13"/>
  <c r="L7177" i="13"/>
  <c r="L7178" i="13"/>
  <c r="L7179" i="13"/>
  <c r="L7180" i="13"/>
  <c r="L7181" i="13"/>
  <c r="L7182" i="13"/>
  <c r="L7183" i="13"/>
  <c r="L7184" i="13"/>
  <c r="L7185" i="13"/>
  <c r="L7186" i="13"/>
  <c r="L7187" i="13"/>
  <c r="L7188" i="13"/>
  <c r="L7189" i="13"/>
  <c r="L7190" i="13"/>
  <c r="L7191" i="13"/>
  <c r="L7192" i="13"/>
  <c r="L7193" i="13"/>
  <c r="L7194" i="13"/>
  <c r="L7195" i="13"/>
  <c r="L7196" i="13"/>
  <c r="L7197" i="13"/>
  <c r="L7198" i="13"/>
  <c r="L7199" i="13"/>
  <c r="L7200" i="13"/>
  <c r="L7201" i="13"/>
  <c r="L7202" i="13"/>
  <c r="L7203" i="13"/>
  <c r="L7204" i="13"/>
  <c r="L7205" i="13"/>
  <c r="L7206" i="13"/>
  <c r="L7207" i="13"/>
  <c r="L7208" i="13"/>
  <c r="L7209" i="13"/>
  <c r="L7210" i="13"/>
  <c r="L7211" i="13"/>
  <c r="L7212" i="13"/>
  <c r="L7213" i="13"/>
  <c r="L7214" i="13"/>
  <c r="L7215" i="13"/>
  <c r="L7216" i="13"/>
  <c r="L7217" i="13"/>
  <c r="L7218" i="13"/>
  <c r="L7219" i="13"/>
  <c r="L7220" i="13"/>
  <c r="L7221" i="13"/>
  <c r="L7222" i="13"/>
  <c r="L7223" i="13"/>
  <c r="L7224" i="13"/>
  <c r="L7225" i="13"/>
  <c r="L7226" i="13"/>
  <c r="L7227" i="13"/>
  <c r="L7228" i="13"/>
  <c r="L7229" i="13"/>
  <c r="L7230" i="13"/>
  <c r="L7231" i="13"/>
  <c r="L7232" i="13"/>
  <c r="L7233" i="13"/>
  <c r="L7234" i="13"/>
  <c r="L7235" i="13"/>
  <c r="L7236" i="13"/>
  <c r="L7237" i="13"/>
  <c r="L7238" i="13"/>
  <c r="L7239" i="13"/>
  <c r="L7240" i="13"/>
  <c r="L7241" i="13"/>
  <c r="L7242" i="13"/>
  <c r="L7243" i="13"/>
  <c r="L7244" i="13"/>
  <c r="L7245" i="13"/>
  <c r="L7246" i="13"/>
  <c r="L7247" i="13"/>
  <c r="L7248" i="13"/>
  <c r="L7249" i="13"/>
  <c r="L7250" i="13"/>
  <c r="L7251" i="13"/>
  <c r="L7252" i="13"/>
  <c r="L7253" i="13"/>
  <c r="L7254" i="13"/>
  <c r="L7255" i="13"/>
  <c r="L7256" i="13"/>
  <c r="L7257" i="13"/>
  <c r="L7258" i="13"/>
  <c r="L7259" i="13"/>
  <c r="L7260" i="13"/>
  <c r="L7261" i="13"/>
  <c r="L7262" i="13"/>
  <c r="L7263" i="13"/>
  <c r="L7264" i="13"/>
  <c r="L7265" i="13"/>
  <c r="L7266" i="13"/>
  <c r="L7267" i="13"/>
  <c r="L7268" i="13"/>
  <c r="L7269" i="13"/>
  <c r="L7270" i="13"/>
  <c r="L7271" i="13"/>
  <c r="L7272" i="13"/>
  <c r="L7273" i="13"/>
  <c r="L7274" i="13"/>
  <c r="L7275" i="13"/>
  <c r="L7276" i="13"/>
  <c r="L7277" i="13"/>
  <c r="L7278" i="13"/>
  <c r="L7279" i="13"/>
  <c r="L7280" i="13"/>
  <c r="L7281" i="13"/>
  <c r="L7282" i="13"/>
  <c r="L7283" i="13"/>
  <c r="L7284" i="13"/>
  <c r="L7285" i="13"/>
  <c r="L7286" i="13"/>
  <c r="L7287" i="13"/>
  <c r="L7288" i="13"/>
  <c r="L7289" i="13"/>
  <c r="L7290" i="13"/>
  <c r="L7291" i="13"/>
  <c r="L7292" i="13"/>
  <c r="L7293" i="13"/>
  <c r="L7294" i="13"/>
  <c r="L7295" i="13"/>
  <c r="L7296" i="13"/>
  <c r="L7297" i="13"/>
  <c r="L7298" i="13"/>
  <c r="L7299" i="13"/>
  <c r="L7300" i="13"/>
  <c r="L7301" i="13"/>
  <c r="L7302" i="13"/>
  <c r="L7303" i="13"/>
  <c r="L7304" i="13"/>
  <c r="L7305" i="13"/>
  <c r="L7306" i="13"/>
  <c r="L7307" i="13"/>
  <c r="L7308" i="13"/>
  <c r="L7309" i="13"/>
  <c r="L7310" i="13"/>
  <c r="L7311" i="13"/>
  <c r="L7312" i="13"/>
  <c r="L7313" i="13"/>
  <c r="L7314" i="13"/>
  <c r="L7315" i="13"/>
  <c r="L7316" i="13"/>
  <c r="L7317" i="13"/>
  <c r="L7318" i="13"/>
  <c r="L7319" i="13"/>
  <c r="L7320" i="13"/>
  <c r="L7321" i="13"/>
  <c r="L7322" i="13"/>
  <c r="L7323" i="13"/>
  <c r="L7324" i="13"/>
  <c r="L7325" i="13"/>
  <c r="L7326" i="13"/>
  <c r="L7327" i="13"/>
  <c r="L7328" i="13"/>
  <c r="L7329" i="13"/>
  <c r="L7330" i="13"/>
  <c r="L7331" i="13"/>
  <c r="L7332" i="13"/>
  <c r="L7333" i="13"/>
  <c r="L7334" i="13"/>
  <c r="L7335" i="13"/>
  <c r="L7336" i="13"/>
  <c r="L7337" i="13"/>
  <c r="L7338" i="13"/>
  <c r="L7339" i="13"/>
  <c r="L7340" i="13"/>
  <c r="L7341" i="13"/>
  <c r="L7342" i="13"/>
  <c r="L7343" i="13"/>
  <c r="L7344" i="13"/>
  <c r="L7345" i="13"/>
  <c r="L7346" i="13"/>
  <c r="L7347" i="13"/>
  <c r="L7348" i="13"/>
  <c r="L7349" i="13"/>
  <c r="L7350" i="13"/>
  <c r="L7351" i="13"/>
  <c r="L7352" i="13"/>
  <c r="L7353" i="13"/>
  <c r="L7354" i="13"/>
  <c r="L7355" i="13"/>
  <c r="L7356" i="13"/>
  <c r="L7357" i="13"/>
  <c r="L7358" i="13"/>
  <c r="L7359" i="13"/>
  <c r="L7360" i="13"/>
  <c r="L7361" i="13"/>
  <c r="L7362" i="13"/>
  <c r="L7363" i="13"/>
  <c r="L7364" i="13"/>
  <c r="L7365" i="13"/>
  <c r="L7366" i="13"/>
  <c r="L7367" i="13"/>
  <c r="L7368" i="13"/>
  <c r="L7369" i="13"/>
  <c r="L7370" i="13"/>
  <c r="L7371" i="13"/>
  <c r="L7372" i="13"/>
  <c r="L7373" i="13"/>
  <c r="L7374" i="13"/>
  <c r="L7375" i="13"/>
  <c r="L7376" i="13"/>
  <c r="L7377" i="13"/>
  <c r="L7378" i="13"/>
  <c r="L7379" i="13"/>
  <c r="L7380" i="13"/>
  <c r="L7381" i="13"/>
  <c r="L7382" i="13"/>
  <c r="L7383" i="13"/>
  <c r="L7384" i="13"/>
  <c r="L7385" i="13"/>
  <c r="L7386" i="13"/>
  <c r="L7387" i="13"/>
  <c r="L7388" i="13"/>
  <c r="L7389" i="13"/>
  <c r="L7390" i="13"/>
  <c r="L7391" i="13"/>
  <c r="L7392" i="13"/>
  <c r="L7393" i="13"/>
  <c r="L7394" i="13"/>
  <c r="L7395" i="13"/>
  <c r="L7396" i="13"/>
  <c r="L7397" i="13"/>
  <c r="L7398" i="13"/>
  <c r="L7399" i="13"/>
  <c r="L7400" i="13"/>
  <c r="L7401" i="13"/>
  <c r="L7402" i="13"/>
  <c r="L7403" i="13"/>
  <c r="L7404" i="13"/>
  <c r="L7405" i="13"/>
  <c r="L7406" i="13"/>
  <c r="L7407" i="13"/>
  <c r="L7408" i="13"/>
  <c r="L7409" i="13"/>
  <c r="L7410" i="13"/>
  <c r="L7411" i="13"/>
  <c r="L7412" i="13"/>
  <c r="L7413" i="13"/>
  <c r="L7414" i="13"/>
  <c r="L7415" i="13"/>
  <c r="L7416" i="13"/>
  <c r="L7417" i="13"/>
  <c r="L7418" i="13"/>
  <c r="L7419" i="13"/>
  <c r="L7420" i="13"/>
  <c r="L7421" i="13"/>
  <c r="L7422" i="13"/>
  <c r="L7423" i="13"/>
  <c r="L7424" i="13"/>
  <c r="L7425" i="13"/>
  <c r="L7426" i="13"/>
  <c r="L7427" i="13"/>
  <c r="L7428" i="13"/>
  <c r="L7429" i="13"/>
  <c r="L7430" i="13"/>
  <c r="L7431" i="13"/>
  <c r="L7432" i="13"/>
  <c r="L7433" i="13"/>
  <c r="L7434" i="13"/>
  <c r="L7435" i="13"/>
  <c r="L7436" i="13"/>
  <c r="L7437" i="13"/>
  <c r="L7438" i="13"/>
  <c r="L7439" i="13"/>
  <c r="L7440" i="13"/>
  <c r="L7441" i="13"/>
  <c r="L7442" i="13"/>
  <c r="L7443" i="13"/>
  <c r="L7444" i="13"/>
  <c r="L7445" i="13"/>
  <c r="L7446" i="13"/>
  <c r="L7447" i="13"/>
  <c r="L7448" i="13"/>
  <c r="L7449" i="13"/>
  <c r="L7450" i="13"/>
  <c r="L7451" i="13"/>
  <c r="L7452" i="13"/>
  <c r="L7453" i="13"/>
  <c r="L7454" i="13"/>
  <c r="L7455" i="13"/>
  <c r="L7456" i="13"/>
  <c r="L7457" i="13"/>
  <c r="L7458" i="13"/>
  <c r="L7459" i="13"/>
  <c r="L7460" i="13"/>
  <c r="L7461" i="13"/>
  <c r="L7462" i="13"/>
  <c r="L7463" i="13"/>
  <c r="L7464" i="13"/>
  <c r="L7465" i="13"/>
  <c r="L7466" i="13"/>
  <c r="L7467" i="13"/>
  <c r="L7468" i="13"/>
  <c r="L7469" i="13"/>
  <c r="L7470" i="13"/>
  <c r="L7471" i="13"/>
  <c r="L7472" i="13"/>
  <c r="L7473" i="13"/>
  <c r="L7474" i="13"/>
  <c r="L7475" i="13"/>
  <c r="L7476" i="13"/>
  <c r="L7477" i="13"/>
  <c r="L7478" i="13"/>
  <c r="L7479" i="13"/>
  <c r="L7480" i="13"/>
  <c r="L7481" i="13"/>
  <c r="L7482" i="13"/>
  <c r="L7483" i="13"/>
  <c r="L7484" i="13"/>
  <c r="L7485" i="13"/>
  <c r="L7486" i="13"/>
  <c r="L7487" i="13"/>
  <c r="L7488" i="13"/>
  <c r="L7489" i="13"/>
  <c r="L7490" i="13"/>
  <c r="L7491" i="13"/>
  <c r="L7492" i="13"/>
  <c r="L7493" i="13"/>
  <c r="L7494" i="13"/>
  <c r="L7495" i="13"/>
  <c r="L7496" i="13"/>
  <c r="L7497" i="13"/>
  <c r="L7498" i="13"/>
  <c r="L7499" i="13"/>
  <c r="L7500" i="13"/>
  <c r="L7501" i="13"/>
  <c r="L7502" i="13"/>
  <c r="L7503" i="13"/>
  <c r="L7504" i="13"/>
  <c r="L7505" i="13"/>
  <c r="L7506" i="13"/>
  <c r="L7507" i="13"/>
  <c r="L7508" i="13"/>
  <c r="L7509" i="13"/>
  <c r="L7510" i="13"/>
  <c r="L7511" i="13"/>
  <c r="L7512" i="13"/>
  <c r="L7513" i="13"/>
  <c r="L7514" i="13"/>
  <c r="L7515" i="13"/>
  <c r="L7516" i="13"/>
  <c r="L7517" i="13"/>
  <c r="L7518" i="13"/>
  <c r="L7519" i="13"/>
  <c r="L7520" i="13"/>
  <c r="L7521" i="13"/>
  <c r="L7522" i="13"/>
  <c r="L7523" i="13"/>
  <c r="L7524" i="13"/>
  <c r="L7525" i="13"/>
  <c r="L7526" i="13"/>
  <c r="L7527" i="13"/>
  <c r="L7528" i="13"/>
  <c r="L7529" i="13"/>
  <c r="L7530" i="13"/>
  <c r="L7531" i="13"/>
  <c r="L7532" i="13"/>
  <c r="L7533" i="13"/>
  <c r="L7534" i="13"/>
  <c r="L7535" i="13"/>
  <c r="L7536" i="13"/>
  <c r="L7537" i="13"/>
  <c r="L7538" i="13"/>
  <c r="L7539" i="13"/>
  <c r="L7540" i="13"/>
  <c r="L7541" i="13"/>
  <c r="L7542" i="13"/>
  <c r="L7543" i="13"/>
  <c r="L7544" i="13"/>
  <c r="L7545" i="13"/>
  <c r="L7546" i="13"/>
  <c r="L7547" i="13"/>
  <c r="L7548" i="13"/>
  <c r="L7549" i="13"/>
  <c r="L7550" i="13"/>
  <c r="L7551" i="13"/>
  <c r="L7552" i="13"/>
  <c r="L7553" i="13"/>
  <c r="L7554" i="13"/>
  <c r="L7555" i="13"/>
  <c r="L7556" i="13"/>
  <c r="L7557" i="13"/>
  <c r="L7558" i="13"/>
  <c r="L7559" i="13"/>
  <c r="L7560" i="13"/>
  <c r="L7561" i="13"/>
  <c r="L7562" i="13"/>
  <c r="L7563" i="13"/>
  <c r="L7564" i="13"/>
  <c r="L7565" i="13"/>
  <c r="L7566" i="13"/>
  <c r="L7567" i="13"/>
  <c r="L7568" i="13"/>
  <c r="L7569" i="13"/>
  <c r="L7570" i="13"/>
  <c r="L7571" i="13"/>
  <c r="L7572" i="13"/>
  <c r="L7573" i="13"/>
  <c r="L7574" i="13"/>
  <c r="L7575" i="13"/>
  <c r="L7576" i="13"/>
  <c r="L7577" i="13"/>
  <c r="L7578" i="13"/>
  <c r="L7579" i="13"/>
  <c r="L7580" i="13"/>
  <c r="L7581" i="13"/>
  <c r="L7582" i="13"/>
  <c r="L7583" i="13"/>
  <c r="L7584" i="13"/>
  <c r="L7585" i="13"/>
  <c r="L7586" i="13"/>
  <c r="L7587" i="13"/>
  <c r="L7588" i="13"/>
  <c r="L7589" i="13"/>
  <c r="L7590" i="13"/>
  <c r="L7591" i="13"/>
  <c r="L7592" i="13"/>
  <c r="L7593" i="13"/>
  <c r="L7594" i="13"/>
  <c r="L7595" i="13"/>
  <c r="L7596" i="13"/>
  <c r="L7597" i="13"/>
  <c r="L7598" i="13"/>
  <c r="L7599" i="13"/>
  <c r="L7600" i="13"/>
  <c r="L7601" i="13"/>
  <c r="L7602" i="13"/>
  <c r="L7603" i="13"/>
  <c r="L7604" i="13"/>
  <c r="L7605" i="13"/>
  <c r="L7606" i="13"/>
  <c r="L7607" i="13"/>
  <c r="L7608" i="13"/>
  <c r="L7609" i="13"/>
  <c r="L7610" i="13"/>
  <c r="L7611" i="13"/>
  <c r="L7612" i="13"/>
  <c r="L7613" i="13"/>
  <c r="L7614" i="13"/>
  <c r="L7615" i="13"/>
  <c r="L7616" i="13"/>
  <c r="L7617" i="13"/>
  <c r="L7618" i="13"/>
  <c r="L7619" i="13"/>
  <c r="L7620" i="13"/>
  <c r="L7621" i="13"/>
  <c r="L7622" i="13"/>
  <c r="L7623" i="13"/>
  <c r="L7624" i="13"/>
  <c r="L7625" i="13"/>
  <c r="L7626" i="13"/>
  <c r="L7627" i="13"/>
  <c r="L7628" i="13"/>
  <c r="L7629" i="13"/>
  <c r="L7630" i="13"/>
  <c r="L7631" i="13"/>
  <c r="L7632" i="13"/>
  <c r="L7633" i="13"/>
  <c r="L7634" i="13"/>
  <c r="L7635" i="13"/>
  <c r="L7636" i="13"/>
  <c r="L7637" i="13"/>
  <c r="L7638" i="13"/>
  <c r="L7639" i="13"/>
  <c r="L7640" i="13"/>
  <c r="L7641" i="13"/>
  <c r="L7642" i="13"/>
  <c r="L7643" i="13"/>
  <c r="L7644" i="13"/>
  <c r="L7645" i="13"/>
  <c r="L7646" i="13"/>
  <c r="L7647" i="13"/>
  <c r="L7648" i="13"/>
  <c r="L7649" i="13"/>
  <c r="L7650" i="13"/>
  <c r="L7651" i="13"/>
  <c r="L7652" i="13"/>
  <c r="L7653" i="13"/>
  <c r="L7654" i="13"/>
  <c r="L7655" i="13"/>
  <c r="L7656" i="13"/>
  <c r="L7657" i="13"/>
  <c r="L7658" i="13"/>
  <c r="L7659" i="13"/>
  <c r="L7660" i="13"/>
  <c r="L7661" i="13"/>
  <c r="L7662" i="13"/>
  <c r="L7663" i="13"/>
  <c r="L7664" i="13"/>
  <c r="L7665" i="13"/>
  <c r="L7666" i="13"/>
  <c r="L7667" i="13"/>
  <c r="L7668" i="13"/>
  <c r="L7669" i="13"/>
  <c r="L7670" i="13"/>
  <c r="L7671" i="13"/>
  <c r="L7672" i="13"/>
  <c r="L7673" i="13"/>
  <c r="L7674" i="13"/>
  <c r="L7675" i="13"/>
  <c r="L7676" i="13"/>
  <c r="L7677" i="13"/>
  <c r="L7678" i="13"/>
  <c r="L7679" i="13"/>
  <c r="L7680" i="13"/>
  <c r="L7681" i="13"/>
  <c r="L7682" i="13"/>
  <c r="L7683" i="13"/>
  <c r="L7684" i="13"/>
  <c r="L7685" i="13"/>
  <c r="L7686" i="13"/>
  <c r="L7687" i="13"/>
  <c r="L7688" i="13"/>
  <c r="L7689" i="13"/>
  <c r="L7690" i="13"/>
  <c r="L7691" i="13"/>
  <c r="L7692" i="13"/>
  <c r="L7693" i="13"/>
  <c r="L7694" i="13"/>
  <c r="L7695" i="13"/>
  <c r="L7696" i="13"/>
  <c r="L7697" i="13"/>
  <c r="L7698" i="13"/>
  <c r="L7699" i="13"/>
  <c r="L7700" i="13"/>
  <c r="L7701" i="13"/>
  <c r="L7702" i="13"/>
  <c r="L7703" i="13"/>
  <c r="L7704" i="13"/>
  <c r="L7705" i="13"/>
  <c r="L7706" i="13"/>
  <c r="L7707" i="13"/>
  <c r="L7708" i="13"/>
  <c r="L7709" i="13"/>
  <c r="L7710" i="13"/>
  <c r="L7711" i="13"/>
  <c r="L7712" i="13"/>
  <c r="L7713" i="13"/>
  <c r="L7714" i="13"/>
  <c r="L7715" i="13"/>
  <c r="L7716" i="13"/>
  <c r="L7717" i="13"/>
  <c r="L7718" i="13"/>
  <c r="L7719" i="13"/>
  <c r="L7720" i="13"/>
  <c r="L7721" i="13"/>
  <c r="L7722" i="13"/>
  <c r="L7723" i="13"/>
  <c r="L7724" i="13"/>
  <c r="L7725" i="13"/>
  <c r="L7726" i="13"/>
  <c r="L7727" i="13"/>
  <c r="L7728" i="13"/>
  <c r="L7729" i="13"/>
  <c r="L7730" i="13"/>
  <c r="L7731" i="13"/>
  <c r="L7732" i="13"/>
  <c r="L7733" i="13"/>
  <c r="L7734" i="13"/>
  <c r="L7735" i="13"/>
  <c r="L7736" i="13"/>
  <c r="L7737" i="13"/>
  <c r="L7738" i="13"/>
  <c r="L7739" i="13"/>
  <c r="L7740" i="13"/>
  <c r="L7741" i="13"/>
  <c r="L7742" i="13"/>
  <c r="L7743" i="13"/>
  <c r="L7744" i="13"/>
  <c r="L7745" i="13"/>
  <c r="L7746" i="13"/>
  <c r="L7747" i="13"/>
  <c r="L7748" i="13"/>
  <c r="L7749" i="13"/>
  <c r="L7750" i="13"/>
  <c r="L7751" i="13"/>
  <c r="L7752" i="13"/>
  <c r="L7753" i="13"/>
  <c r="L7754" i="13"/>
  <c r="L7755" i="13"/>
  <c r="L7756" i="13"/>
  <c r="L7757" i="13"/>
  <c r="L7758" i="13"/>
  <c r="L7759" i="13"/>
  <c r="L7760" i="13"/>
  <c r="L7761" i="13"/>
  <c r="L7762" i="13"/>
  <c r="L7763" i="13"/>
  <c r="L7764" i="13"/>
  <c r="L7765" i="13"/>
  <c r="L7766" i="13"/>
  <c r="L7767" i="13"/>
  <c r="L7768" i="13"/>
  <c r="L7769" i="13"/>
  <c r="L7770" i="13"/>
  <c r="L7771" i="13"/>
  <c r="L7772" i="13"/>
  <c r="L7773" i="13"/>
  <c r="L7774" i="13"/>
  <c r="L7775" i="13"/>
  <c r="L7776" i="13"/>
  <c r="L7777" i="13"/>
  <c r="L7778" i="13"/>
  <c r="L7779" i="13"/>
  <c r="L7780" i="13"/>
  <c r="L7781" i="13"/>
  <c r="L7782" i="13"/>
  <c r="L7783" i="13"/>
  <c r="L7784" i="13"/>
  <c r="L7785" i="13"/>
  <c r="L7786" i="13"/>
  <c r="L7787" i="13"/>
  <c r="L7788" i="13"/>
  <c r="L7789" i="13"/>
  <c r="L7790" i="13"/>
  <c r="L7791" i="13"/>
  <c r="L7792" i="13"/>
  <c r="L7793" i="13"/>
  <c r="L7794" i="13"/>
  <c r="L7795" i="13"/>
  <c r="L7796" i="13"/>
  <c r="L7797" i="13"/>
  <c r="L7798" i="13"/>
  <c r="L7799" i="13"/>
  <c r="L7800" i="13"/>
  <c r="L7801" i="13"/>
  <c r="L7802" i="13"/>
  <c r="L7803" i="13"/>
  <c r="L7804" i="13"/>
  <c r="L7805" i="13"/>
  <c r="L7806" i="13"/>
  <c r="L7807" i="13"/>
  <c r="L7808" i="13"/>
  <c r="L7809" i="13"/>
  <c r="L7810" i="13"/>
  <c r="L7811" i="13"/>
  <c r="L7812" i="13"/>
  <c r="L7813" i="13"/>
  <c r="L7814" i="13"/>
  <c r="L7815" i="13"/>
  <c r="L7816" i="13"/>
  <c r="L7817" i="13"/>
  <c r="L7818" i="13"/>
  <c r="L7819" i="13"/>
  <c r="L7820" i="13"/>
  <c r="L7821" i="13"/>
  <c r="L7822" i="13"/>
  <c r="L7823" i="13"/>
  <c r="L7824" i="13"/>
  <c r="L7825" i="13"/>
  <c r="L7826" i="13"/>
  <c r="L7827" i="13"/>
  <c r="L7828" i="13"/>
  <c r="L7829" i="13"/>
  <c r="L7830" i="13"/>
  <c r="L7831" i="13"/>
  <c r="L7832" i="13"/>
  <c r="L7833" i="13"/>
  <c r="L7834" i="13"/>
  <c r="L7835" i="13"/>
  <c r="L7836" i="13"/>
  <c r="L7837" i="13"/>
  <c r="L7838" i="13"/>
  <c r="L7839" i="13"/>
  <c r="L7840" i="13"/>
  <c r="L7841" i="13"/>
  <c r="L7842" i="13"/>
  <c r="L7843" i="13"/>
  <c r="L7844" i="13"/>
  <c r="L7845" i="13"/>
  <c r="L7846" i="13"/>
  <c r="L7847" i="13"/>
  <c r="L7848" i="13"/>
  <c r="L7849" i="13"/>
  <c r="L7850" i="13"/>
  <c r="L7851" i="13"/>
  <c r="L7852" i="13"/>
  <c r="L7853" i="13"/>
  <c r="L7854" i="13"/>
  <c r="L7855" i="13"/>
  <c r="L7856" i="13"/>
  <c r="L7857" i="13"/>
  <c r="L7858" i="13"/>
  <c r="L7859" i="13"/>
  <c r="L7860" i="13"/>
  <c r="L7861" i="13"/>
  <c r="L7862" i="13"/>
  <c r="L7863" i="13"/>
  <c r="L7864" i="13"/>
  <c r="L7865" i="13"/>
  <c r="L7866" i="13"/>
  <c r="L7867" i="13"/>
  <c r="L7868" i="13"/>
  <c r="L7869" i="13"/>
  <c r="L7870" i="13"/>
  <c r="L7871" i="13"/>
  <c r="L7872" i="13"/>
  <c r="L7873" i="13"/>
  <c r="L7874" i="13"/>
  <c r="L7875" i="13"/>
  <c r="L7876" i="13"/>
  <c r="L7877" i="13"/>
  <c r="L7878" i="13"/>
  <c r="L7879" i="13"/>
  <c r="L7880" i="13"/>
  <c r="L7881" i="13"/>
  <c r="L7882" i="13"/>
  <c r="L7883" i="13"/>
  <c r="L7884" i="13"/>
  <c r="L7885" i="13"/>
  <c r="L7886" i="13"/>
  <c r="L7887" i="13"/>
  <c r="L7888" i="13"/>
  <c r="L7889" i="13"/>
  <c r="L7890" i="13"/>
  <c r="L7891" i="13"/>
  <c r="L7892" i="13"/>
  <c r="L7893" i="13"/>
  <c r="L7894" i="13"/>
  <c r="L7895" i="13"/>
  <c r="L7896" i="13"/>
  <c r="L7897" i="13"/>
  <c r="L7898" i="13"/>
  <c r="L7899" i="13"/>
  <c r="L7900" i="13"/>
  <c r="L7901" i="13"/>
  <c r="L7902" i="13"/>
  <c r="L7903" i="13"/>
  <c r="L7904" i="13"/>
  <c r="L7905" i="13"/>
  <c r="L7906" i="13"/>
  <c r="L7907" i="13"/>
  <c r="L7908" i="13"/>
  <c r="L7909" i="13"/>
  <c r="L7910" i="13"/>
  <c r="L7911" i="13"/>
  <c r="L7912" i="13"/>
  <c r="L7913" i="13"/>
  <c r="L7914" i="13"/>
  <c r="L7915" i="13"/>
  <c r="L7916" i="13"/>
  <c r="L7917" i="13"/>
  <c r="L7918" i="13"/>
  <c r="L7919" i="13"/>
  <c r="L7920" i="13"/>
  <c r="L7921" i="13"/>
  <c r="L7922" i="13"/>
  <c r="L7923" i="13"/>
  <c r="L7924" i="13"/>
  <c r="L7925" i="13"/>
  <c r="L7926" i="13"/>
  <c r="L7927" i="13"/>
  <c r="L7928" i="13"/>
  <c r="L7929" i="13"/>
  <c r="L7930" i="13"/>
  <c r="L7931" i="13"/>
  <c r="L7932" i="13"/>
  <c r="L7933" i="13"/>
  <c r="L7934" i="13"/>
  <c r="L7935" i="13"/>
  <c r="L7936" i="13"/>
  <c r="L7937" i="13"/>
  <c r="L7938" i="13"/>
  <c r="L7939" i="13"/>
  <c r="L7940" i="13"/>
  <c r="L7941" i="13"/>
  <c r="L7942" i="13"/>
  <c r="L7943" i="13"/>
  <c r="L7944" i="13"/>
  <c r="L7945" i="13"/>
  <c r="L7946" i="13"/>
  <c r="L7947" i="13"/>
  <c r="L7948" i="13"/>
  <c r="L7949" i="13"/>
  <c r="L7950" i="13"/>
  <c r="L7951" i="13"/>
  <c r="L7952" i="13"/>
  <c r="L7953" i="13"/>
  <c r="L7954" i="13"/>
  <c r="L7955" i="13"/>
  <c r="L7956" i="13"/>
  <c r="L7957" i="13"/>
  <c r="L7958" i="13"/>
  <c r="L7959" i="13"/>
  <c r="L7960" i="13"/>
  <c r="L7961" i="13"/>
  <c r="L7962" i="13"/>
  <c r="L7963" i="13"/>
  <c r="L7964" i="13"/>
  <c r="L7965" i="13"/>
  <c r="L7966" i="13"/>
  <c r="L7967" i="13"/>
  <c r="L7968" i="13"/>
  <c r="L7969" i="13"/>
  <c r="L7970" i="13"/>
  <c r="L7971" i="13"/>
  <c r="L7972" i="13"/>
  <c r="L7973" i="13"/>
  <c r="L7974" i="13"/>
  <c r="L7975" i="13"/>
  <c r="L7976" i="13"/>
  <c r="L7977" i="13"/>
  <c r="L7978" i="13"/>
  <c r="L7979" i="13"/>
  <c r="L7980" i="13"/>
  <c r="L7981" i="13"/>
  <c r="L7982" i="13"/>
  <c r="L7983" i="13"/>
  <c r="L7984" i="13"/>
  <c r="L7985" i="13"/>
  <c r="L7986" i="13"/>
  <c r="L7987" i="13"/>
  <c r="L7988" i="13"/>
  <c r="L7989" i="13"/>
  <c r="L7990" i="13"/>
  <c r="L7991" i="13"/>
  <c r="L7992" i="13"/>
  <c r="L7993" i="13"/>
  <c r="L7994" i="13"/>
  <c r="L7995" i="13"/>
  <c r="L7996" i="13"/>
  <c r="L7997" i="13"/>
  <c r="L7998" i="13"/>
  <c r="L7999" i="13"/>
  <c r="L8000" i="13"/>
  <c r="L8001" i="13"/>
  <c r="L8002" i="13"/>
  <c r="L8003" i="13"/>
  <c r="L8004" i="13"/>
  <c r="L8005" i="13"/>
  <c r="L8006" i="13"/>
  <c r="L8007" i="13"/>
  <c r="L8008" i="13"/>
  <c r="L8009" i="13"/>
  <c r="L8010" i="13"/>
  <c r="L8011" i="13"/>
  <c r="L8012" i="13"/>
  <c r="L8013" i="13"/>
  <c r="L8014" i="13"/>
  <c r="L8015" i="13"/>
  <c r="L8016" i="13"/>
  <c r="L8017" i="13"/>
  <c r="L8018" i="13"/>
  <c r="L8019" i="13"/>
  <c r="L8020" i="13"/>
  <c r="L8021" i="13"/>
  <c r="L8022" i="13"/>
  <c r="L8023" i="13"/>
  <c r="L8024" i="13"/>
  <c r="L8025" i="13"/>
  <c r="L8026" i="13"/>
  <c r="L8027" i="13"/>
  <c r="L8028" i="13"/>
  <c r="L8029" i="13"/>
  <c r="L8030" i="13"/>
  <c r="L8031" i="13"/>
  <c r="L8032" i="13"/>
  <c r="L8033" i="13"/>
  <c r="L8034" i="13"/>
  <c r="L8035" i="13"/>
  <c r="L8036" i="13"/>
  <c r="L8037" i="13"/>
  <c r="L8038" i="13"/>
  <c r="L8039" i="13"/>
  <c r="L8040" i="13"/>
  <c r="L8041" i="13"/>
  <c r="L8042" i="13"/>
  <c r="L8043" i="13"/>
  <c r="L8044" i="13"/>
  <c r="L8045" i="13"/>
  <c r="L8046" i="13"/>
  <c r="L8047" i="13"/>
  <c r="L8048" i="13"/>
  <c r="L8049" i="13"/>
  <c r="L8050" i="13"/>
  <c r="L8051" i="13"/>
  <c r="L2" i="13"/>
  <c r="H40" i="15"/>
  <c r="L40" i="15"/>
  <c r="F2" i="13"/>
  <c r="F3" i="1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5091" i="13"/>
  <c r="F5092" i="13"/>
  <c r="F5093" i="13"/>
  <c r="F5094" i="13"/>
  <c r="F5095" i="13"/>
  <c r="F5096"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F5182" i="13"/>
  <c r="F5183" i="13"/>
  <c r="F5184" i="13"/>
  <c r="F5185" i="13"/>
  <c r="F5186" i="13"/>
  <c r="F5187" i="13"/>
  <c r="F5188" i="13"/>
  <c r="F5189" i="13"/>
  <c r="F5190" i="13"/>
  <c r="F5191" i="13"/>
  <c r="F5192" i="13"/>
  <c r="F5193" i="13"/>
  <c r="F5194" i="13"/>
  <c r="F5195"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F5603" i="13"/>
  <c r="F5604" i="13"/>
  <c r="F5605" i="13"/>
  <c r="F5606" i="13"/>
  <c r="F5607" i="13"/>
  <c r="F5608" i="13"/>
  <c r="F5609" i="13"/>
  <c r="F5610" i="13"/>
  <c r="F5611" i="13"/>
  <c r="F5612" i="13"/>
  <c r="F5613" i="13"/>
  <c r="F5614" i="13"/>
  <c r="F5615" i="13"/>
  <c r="F5616" i="13"/>
  <c r="F5617" i="13"/>
  <c r="F5618" i="13"/>
  <c r="F5619" i="13"/>
  <c r="F5620" i="13"/>
  <c r="F5621" i="13"/>
  <c r="F5622" i="13"/>
  <c r="F562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F5714" i="13"/>
  <c r="F5715" i="13"/>
  <c r="F5716" i="13"/>
  <c r="F5717" i="13"/>
  <c r="F5718" i="13"/>
  <c r="F5719" i="13"/>
  <c r="F5720" i="13"/>
  <c r="F5721" i="13"/>
  <c r="F5722" i="13"/>
  <c r="F5723" i="13"/>
  <c r="F5724" i="13"/>
  <c r="F5725" i="13"/>
  <c r="F5726"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F5900" i="13"/>
  <c r="F5901" i="13"/>
  <c r="F5902" i="13"/>
  <c r="F5903" i="13"/>
  <c r="F5904" i="13"/>
  <c r="F5905" i="13"/>
  <c r="F5906" i="13"/>
  <c r="F5907" i="13"/>
  <c r="F5908" i="13"/>
  <c r="F5909" i="13"/>
  <c r="F5910" i="13"/>
  <c r="F5911" i="13"/>
  <c r="F5912" i="13"/>
  <c r="F5913" i="13"/>
  <c r="F5914" i="13"/>
  <c r="F5915" i="13"/>
  <c r="F5916" i="13"/>
  <c r="F5917" i="13"/>
  <c r="F5918" i="13"/>
  <c r="F5919" i="13"/>
  <c r="F5920" i="13"/>
  <c r="F5921" i="13"/>
  <c r="F5922" i="13"/>
  <c r="F5923" i="13"/>
  <c r="F5924" i="13"/>
  <c r="F5925" i="13"/>
  <c r="F5926" i="13"/>
  <c r="F5927" i="13"/>
  <c r="F5928" i="13"/>
  <c r="F5929" i="13"/>
  <c r="F5930" i="13"/>
  <c r="F5931" i="13"/>
  <c r="F5932" i="13"/>
  <c r="F5933" i="13"/>
  <c r="F5934" i="13"/>
  <c r="F5935" i="13"/>
  <c r="F5936" i="13"/>
  <c r="F5937" i="13"/>
  <c r="F5938" i="13"/>
  <c r="F5939" i="13"/>
  <c r="F5940" i="13"/>
  <c r="F5941" i="13"/>
  <c r="F5942" i="13"/>
  <c r="F5943" i="13"/>
  <c r="F5944" i="13"/>
  <c r="F5945" i="13"/>
  <c r="F5946" i="13"/>
  <c r="F5947" i="13"/>
  <c r="F5948" i="13"/>
  <c r="F5949" i="13"/>
  <c r="F5950" i="13"/>
  <c r="F5951" i="13"/>
  <c r="F5952" i="13"/>
  <c r="F5953" i="13"/>
  <c r="F5954" i="13"/>
  <c r="F5955" i="13"/>
  <c r="F5956" i="13"/>
  <c r="F5957" i="13"/>
  <c r="F5958" i="13"/>
  <c r="F5959" i="13"/>
  <c r="F5960" i="13"/>
  <c r="F5961" i="13"/>
  <c r="F5962" i="13"/>
  <c r="F5963" i="13"/>
  <c r="F5964" i="13"/>
  <c r="F5965" i="13"/>
  <c r="F5966" i="13"/>
  <c r="F5967" i="13"/>
  <c r="F5968" i="13"/>
  <c r="F5969" i="13"/>
  <c r="F5970" i="13"/>
  <c r="F5971" i="13"/>
  <c r="F5972" i="13"/>
  <c r="F5973" i="13"/>
  <c r="F5974" i="13"/>
  <c r="F5975" i="13"/>
  <c r="F5976" i="13"/>
  <c r="F5977" i="13"/>
  <c r="F5978" i="13"/>
  <c r="F5979" i="13"/>
  <c r="F5980" i="13"/>
  <c r="F5981" i="13"/>
  <c r="F5982" i="13"/>
  <c r="F5983" i="13"/>
  <c r="F5984" i="13"/>
  <c r="F5985" i="13"/>
  <c r="F5986" i="13"/>
  <c r="F5987" i="13"/>
  <c r="F5988" i="13"/>
  <c r="F5989" i="13"/>
  <c r="F5990" i="13"/>
  <c r="F5991" i="13"/>
  <c r="F5992" i="13"/>
  <c r="F5993" i="13"/>
  <c r="F5994" i="13"/>
  <c r="F5995" i="13"/>
  <c r="F5996" i="13"/>
  <c r="F5997" i="13"/>
  <c r="F5998" i="13"/>
  <c r="F5999" i="13"/>
  <c r="F6000" i="13"/>
  <c r="F6001" i="13"/>
  <c r="F6002" i="13"/>
  <c r="F6003" i="13"/>
  <c r="F6004" i="13"/>
  <c r="F6005" i="13"/>
  <c r="F6006" i="13"/>
  <c r="F6007" i="13"/>
  <c r="F6008" i="13"/>
  <c r="F6009" i="13"/>
  <c r="F6010" i="13"/>
  <c r="F6011" i="13"/>
  <c r="F6012" i="13"/>
  <c r="F6013" i="13"/>
  <c r="F6014" i="13"/>
  <c r="F6015" i="13"/>
  <c r="F6016" i="13"/>
  <c r="F6017" i="13"/>
  <c r="F6018" i="13"/>
  <c r="F6019" i="13"/>
  <c r="F6020" i="13"/>
  <c r="F6021" i="13"/>
  <c r="F6022" i="13"/>
  <c r="F6023" i="13"/>
  <c r="F6024" i="13"/>
  <c r="F6025" i="13"/>
  <c r="F6026" i="13"/>
  <c r="F6027" i="13"/>
  <c r="F6028" i="13"/>
  <c r="F6029" i="13"/>
  <c r="F6030" i="13"/>
  <c r="F6031" i="13"/>
  <c r="F6032" i="13"/>
  <c r="F6033" i="13"/>
  <c r="F6034" i="13"/>
  <c r="F6035" i="13"/>
  <c r="F6036" i="13"/>
  <c r="F6037" i="13"/>
  <c r="F6038" i="13"/>
  <c r="F6039" i="13"/>
  <c r="F6040" i="13"/>
  <c r="F6041" i="13"/>
  <c r="F6042" i="13"/>
  <c r="F6043" i="13"/>
  <c r="F6044" i="13"/>
  <c r="F6045" i="13"/>
  <c r="F6046" i="13"/>
  <c r="F6047" i="13"/>
  <c r="F6048" i="13"/>
  <c r="F6049" i="13"/>
  <c r="F6050" i="13"/>
  <c r="F6051" i="13"/>
  <c r="F6052" i="13"/>
  <c r="F6053" i="13"/>
  <c r="F6054" i="13"/>
  <c r="F6055" i="13"/>
  <c r="F6056" i="13"/>
  <c r="F6057" i="13"/>
  <c r="F6058" i="13"/>
  <c r="F6059" i="13"/>
  <c r="F6060" i="13"/>
  <c r="F6061" i="13"/>
  <c r="F6062" i="13"/>
  <c r="F6063" i="13"/>
  <c r="F6064" i="13"/>
  <c r="F6065" i="13"/>
  <c r="F6066" i="13"/>
  <c r="F6067" i="13"/>
  <c r="F6068" i="13"/>
  <c r="F6069" i="13"/>
  <c r="F6070" i="13"/>
  <c r="F6071" i="13"/>
  <c r="F6072" i="13"/>
  <c r="F6073" i="13"/>
  <c r="F6074" i="13"/>
  <c r="F6075" i="13"/>
  <c r="F6076" i="13"/>
  <c r="F6077" i="13"/>
  <c r="F6078" i="13"/>
  <c r="F6079" i="13"/>
  <c r="F6080" i="13"/>
  <c r="F6081" i="13"/>
  <c r="F6082" i="13"/>
  <c r="F6083" i="13"/>
  <c r="F6084" i="13"/>
  <c r="F6085" i="13"/>
  <c r="F6086" i="13"/>
  <c r="F6087" i="13"/>
  <c r="F6088" i="13"/>
  <c r="F6089" i="13"/>
  <c r="F6090" i="13"/>
  <c r="F6091" i="13"/>
  <c r="F6092" i="13"/>
  <c r="F6093" i="13"/>
  <c r="F6094" i="13"/>
  <c r="F6095" i="13"/>
  <c r="F6096" i="13"/>
  <c r="F6097" i="13"/>
  <c r="F6098" i="13"/>
  <c r="F6099" i="13"/>
  <c r="F6100" i="13"/>
  <c r="F6101" i="13"/>
  <c r="F6102" i="13"/>
  <c r="F6103" i="13"/>
  <c r="F6104" i="13"/>
  <c r="F6105" i="13"/>
  <c r="F6106" i="13"/>
  <c r="F6107" i="13"/>
  <c r="F6108" i="13"/>
  <c r="F6109" i="13"/>
  <c r="F6110" i="13"/>
  <c r="F6111" i="13"/>
  <c r="F6112" i="13"/>
  <c r="F6113" i="13"/>
  <c r="F6114" i="13"/>
  <c r="F6115" i="13"/>
  <c r="F6116" i="13"/>
  <c r="F6117" i="13"/>
  <c r="F6118" i="13"/>
  <c r="F6119" i="13"/>
  <c r="F6120" i="13"/>
  <c r="F6121" i="13"/>
  <c r="F6122" i="13"/>
  <c r="F6123" i="13"/>
  <c r="F6124" i="13"/>
  <c r="F6125" i="13"/>
  <c r="F6126" i="13"/>
  <c r="F6127" i="13"/>
  <c r="F6128" i="13"/>
  <c r="F6129" i="13"/>
  <c r="F6130" i="13"/>
  <c r="F6131" i="13"/>
  <c r="F6132" i="13"/>
  <c r="F6133" i="13"/>
  <c r="F6134" i="13"/>
  <c r="F6135" i="13"/>
  <c r="F6136" i="13"/>
  <c r="F6137" i="13"/>
  <c r="F6138" i="13"/>
  <c r="F6139" i="13"/>
  <c r="F6140" i="13"/>
  <c r="F6141" i="13"/>
  <c r="F6142" i="13"/>
  <c r="F6143" i="13"/>
  <c r="F6144" i="13"/>
  <c r="F6145" i="13"/>
  <c r="F6146" i="13"/>
  <c r="F6147" i="13"/>
  <c r="F6148" i="13"/>
  <c r="F6149" i="13"/>
  <c r="F6150" i="13"/>
  <c r="F6151" i="13"/>
  <c r="F6152" i="13"/>
  <c r="F6153" i="13"/>
  <c r="F6154" i="13"/>
  <c r="F6155" i="13"/>
  <c r="F6156" i="13"/>
  <c r="F6157" i="13"/>
  <c r="F6158" i="13"/>
  <c r="F6159" i="13"/>
  <c r="F6160" i="13"/>
  <c r="F6161" i="13"/>
  <c r="F6162" i="13"/>
  <c r="F6163" i="13"/>
  <c r="F6164" i="13"/>
  <c r="F6165" i="13"/>
  <c r="F6166" i="13"/>
  <c r="F6167" i="13"/>
  <c r="F6168" i="13"/>
  <c r="F6169" i="13"/>
  <c r="F6170" i="13"/>
  <c r="F6171" i="13"/>
  <c r="F6172" i="13"/>
  <c r="F6173" i="13"/>
  <c r="F6174" i="13"/>
  <c r="F6175" i="13"/>
  <c r="F6176" i="13"/>
  <c r="F6177" i="13"/>
  <c r="F6178" i="13"/>
  <c r="F6179" i="13"/>
  <c r="F6180" i="13"/>
  <c r="F6181" i="13"/>
  <c r="F6182" i="13"/>
  <c r="F6183" i="13"/>
  <c r="F6184" i="13"/>
  <c r="F6185" i="13"/>
  <c r="F6186" i="13"/>
  <c r="F6187" i="13"/>
  <c r="F6188" i="13"/>
  <c r="F6189" i="13"/>
  <c r="F6190" i="13"/>
  <c r="F6191" i="13"/>
  <c r="F6192" i="13"/>
  <c r="F6193" i="13"/>
  <c r="F6194" i="13"/>
  <c r="F6195" i="13"/>
  <c r="F6196" i="13"/>
  <c r="F6197" i="13"/>
  <c r="F6198" i="13"/>
  <c r="F6199" i="13"/>
  <c r="F6200" i="13"/>
  <c r="F6201" i="13"/>
  <c r="F6202" i="13"/>
  <c r="F6203" i="13"/>
  <c r="F6204" i="13"/>
  <c r="F6205" i="13"/>
  <c r="F6206" i="13"/>
  <c r="F6207" i="13"/>
  <c r="F6208" i="13"/>
  <c r="F6209" i="13"/>
  <c r="F6210" i="13"/>
  <c r="F6211" i="13"/>
  <c r="F6212" i="13"/>
  <c r="F6213" i="13"/>
  <c r="F6214" i="13"/>
  <c r="F6215" i="13"/>
  <c r="F6216" i="13"/>
  <c r="F6217" i="13"/>
  <c r="F6218" i="13"/>
  <c r="F6219" i="13"/>
  <c r="F6220" i="13"/>
  <c r="F6221" i="13"/>
  <c r="F6222" i="13"/>
  <c r="F6223" i="13"/>
  <c r="F6224" i="13"/>
  <c r="F6225" i="13"/>
  <c r="F6226" i="13"/>
  <c r="F6227" i="13"/>
  <c r="F6228" i="13"/>
  <c r="F6229" i="13"/>
  <c r="F6230" i="13"/>
  <c r="F6231" i="13"/>
  <c r="F6232" i="13"/>
  <c r="F6233" i="13"/>
  <c r="F6234" i="13"/>
  <c r="F6235" i="13"/>
  <c r="F6236" i="13"/>
  <c r="F6237" i="13"/>
  <c r="F6238" i="13"/>
  <c r="F6239" i="13"/>
  <c r="F6240" i="13"/>
  <c r="F6241" i="13"/>
  <c r="F6242" i="13"/>
  <c r="F6243" i="13"/>
  <c r="F6244" i="13"/>
  <c r="F6245" i="13"/>
  <c r="F6246" i="13"/>
  <c r="F6247" i="13"/>
  <c r="F6248" i="13"/>
  <c r="F6249" i="13"/>
  <c r="F6250" i="13"/>
  <c r="F6251" i="13"/>
  <c r="F6252" i="13"/>
  <c r="F6253" i="13"/>
  <c r="F6254" i="13"/>
  <c r="F6255" i="13"/>
  <c r="F6256" i="13"/>
  <c r="F6257" i="13"/>
  <c r="F6258" i="13"/>
  <c r="F6259" i="13"/>
  <c r="F6260" i="13"/>
  <c r="F6261" i="13"/>
  <c r="F6262" i="13"/>
  <c r="F6263" i="13"/>
  <c r="F6264" i="13"/>
  <c r="F6265" i="13"/>
  <c r="F6266" i="13"/>
  <c r="F6267" i="13"/>
  <c r="F6268" i="13"/>
  <c r="F6269" i="13"/>
  <c r="F6270" i="13"/>
  <c r="F6271" i="13"/>
  <c r="F6272" i="13"/>
  <c r="F6273" i="13"/>
  <c r="F6274" i="13"/>
  <c r="F6275" i="13"/>
  <c r="F6276" i="13"/>
  <c r="F6277" i="13"/>
  <c r="F6278" i="13"/>
  <c r="F6279" i="13"/>
  <c r="F6280" i="13"/>
  <c r="F6281" i="13"/>
  <c r="F6282" i="13"/>
  <c r="F6283" i="13"/>
  <c r="F6284" i="13"/>
  <c r="F6285" i="13"/>
  <c r="F6286" i="13"/>
  <c r="F6287" i="13"/>
  <c r="F6288" i="13"/>
  <c r="F6289" i="13"/>
  <c r="F6290" i="13"/>
  <c r="F6291" i="13"/>
  <c r="F6292" i="13"/>
  <c r="F6293" i="13"/>
  <c r="F6294" i="13"/>
  <c r="F6295" i="13"/>
  <c r="F6296" i="13"/>
  <c r="F6297" i="13"/>
  <c r="F6298" i="13"/>
  <c r="F6299" i="13"/>
  <c r="F6300" i="13"/>
  <c r="F6301" i="13"/>
  <c r="F6302" i="13"/>
  <c r="F6303" i="13"/>
  <c r="F6304" i="13"/>
  <c r="F6305" i="13"/>
  <c r="F6306" i="13"/>
  <c r="F6307" i="13"/>
  <c r="F6308" i="13"/>
  <c r="F6309" i="13"/>
  <c r="F6310" i="13"/>
  <c r="F6311" i="13"/>
  <c r="F6312" i="13"/>
  <c r="F6313" i="13"/>
  <c r="F6314" i="13"/>
  <c r="F6315" i="13"/>
  <c r="F6316" i="13"/>
  <c r="F6317" i="13"/>
  <c r="F6318" i="13"/>
  <c r="F6319" i="13"/>
  <c r="F6320" i="13"/>
  <c r="F6321" i="13"/>
  <c r="F6322" i="13"/>
  <c r="F6323" i="13"/>
  <c r="F6324" i="13"/>
  <c r="F6325" i="13"/>
  <c r="F6326" i="13"/>
  <c r="F6327" i="13"/>
  <c r="F6328" i="13"/>
  <c r="F6329" i="13"/>
  <c r="F6330" i="13"/>
  <c r="F6331" i="13"/>
  <c r="F6332" i="13"/>
  <c r="F6333" i="13"/>
  <c r="F6334" i="13"/>
  <c r="F6335" i="13"/>
  <c r="F6336" i="13"/>
  <c r="F6337" i="13"/>
  <c r="F6338" i="13"/>
  <c r="F6339" i="13"/>
  <c r="F6340" i="13"/>
  <c r="F6341" i="13"/>
  <c r="F6342" i="13"/>
  <c r="F6343" i="13"/>
  <c r="F6344" i="13"/>
  <c r="F6345" i="13"/>
  <c r="F6346" i="13"/>
  <c r="F6347" i="13"/>
  <c r="F6348" i="13"/>
  <c r="F6349" i="13"/>
  <c r="F6350" i="13"/>
  <c r="F6351" i="13"/>
  <c r="F6352" i="13"/>
  <c r="F6353" i="13"/>
  <c r="F6354" i="13"/>
  <c r="F6355" i="13"/>
  <c r="F6356" i="13"/>
  <c r="F6357" i="13"/>
  <c r="F6358" i="13"/>
  <c r="F6359" i="13"/>
  <c r="F6360" i="13"/>
  <c r="F6361" i="13"/>
  <c r="F6362" i="13"/>
  <c r="F6363" i="13"/>
  <c r="F6364" i="13"/>
  <c r="F6365" i="13"/>
  <c r="F6366" i="13"/>
  <c r="F6367" i="13"/>
  <c r="F6368" i="13"/>
  <c r="F6369" i="13"/>
  <c r="F6370" i="13"/>
  <c r="F6371" i="13"/>
  <c r="F6372" i="13"/>
  <c r="F6373" i="13"/>
  <c r="F6374" i="13"/>
  <c r="F6375" i="13"/>
  <c r="F6376" i="13"/>
  <c r="F6377" i="13"/>
  <c r="F6378" i="13"/>
  <c r="F6379" i="13"/>
  <c r="F6380" i="13"/>
  <c r="F6381" i="13"/>
  <c r="F6382" i="13"/>
  <c r="F6383" i="13"/>
  <c r="F6384" i="13"/>
  <c r="F6385" i="13"/>
  <c r="F6386" i="13"/>
  <c r="F6387" i="13"/>
  <c r="F6388" i="13"/>
  <c r="F6389" i="13"/>
  <c r="F6390" i="13"/>
  <c r="F6391" i="13"/>
  <c r="F6392" i="13"/>
  <c r="F6393" i="13"/>
  <c r="F6394" i="13"/>
  <c r="F6395" i="13"/>
  <c r="F6396" i="13"/>
  <c r="F6397" i="13"/>
  <c r="F6398" i="13"/>
  <c r="F6399" i="13"/>
  <c r="F6400" i="13"/>
  <c r="F6401" i="13"/>
  <c r="F6402" i="13"/>
  <c r="F6403" i="13"/>
  <c r="F6404" i="13"/>
  <c r="F6405" i="13"/>
  <c r="F6406" i="13"/>
  <c r="F6407" i="13"/>
  <c r="F6408" i="13"/>
  <c r="F6409" i="13"/>
  <c r="F6410" i="13"/>
  <c r="F6411" i="13"/>
  <c r="F6412" i="13"/>
  <c r="F6413" i="13"/>
  <c r="F6414" i="13"/>
  <c r="F6415" i="13"/>
  <c r="F6416" i="13"/>
  <c r="F6417" i="13"/>
  <c r="F6418" i="13"/>
  <c r="F6419" i="13"/>
  <c r="F6420" i="13"/>
  <c r="F6421" i="13"/>
  <c r="F6422" i="13"/>
  <c r="F6423" i="13"/>
  <c r="F6424" i="13"/>
  <c r="F6425" i="13"/>
  <c r="F6426" i="13"/>
  <c r="F6427" i="13"/>
  <c r="F6428" i="13"/>
  <c r="F6429" i="13"/>
  <c r="F6430" i="13"/>
  <c r="F6431" i="13"/>
  <c r="F6432" i="13"/>
  <c r="F6433" i="13"/>
  <c r="F6434" i="13"/>
  <c r="F6435" i="13"/>
  <c r="F6436" i="13"/>
  <c r="F6437" i="13"/>
  <c r="F6438" i="13"/>
  <c r="F6439" i="13"/>
  <c r="F6440" i="13"/>
  <c r="F6441" i="13"/>
  <c r="F6442" i="13"/>
  <c r="F6443" i="13"/>
  <c r="F6444" i="13"/>
  <c r="F6445" i="13"/>
  <c r="F6446" i="13"/>
  <c r="F6447" i="13"/>
  <c r="F6448" i="13"/>
  <c r="F6449" i="13"/>
  <c r="F6450" i="13"/>
  <c r="F6451" i="13"/>
  <c r="F6452" i="13"/>
  <c r="F6453" i="13"/>
  <c r="F6454" i="13"/>
  <c r="F6455" i="13"/>
  <c r="F6456" i="13"/>
  <c r="F6457" i="13"/>
  <c r="F6458" i="13"/>
  <c r="F6459" i="13"/>
  <c r="F6460" i="13"/>
  <c r="F6461" i="13"/>
  <c r="F6462" i="13"/>
  <c r="F6463" i="13"/>
  <c r="F6464" i="13"/>
  <c r="F6465" i="13"/>
  <c r="F6466" i="13"/>
  <c r="F6467" i="13"/>
  <c r="F6468" i="13"/>
  <c r="F6469" i="13"/>
  <c r="F6470" i="13"/>
  <c r="F6471" i="13"/>
  <c r="F6472" i="13"/>
  <c r="F6473" i="13"/>
  <c r="F6474" i="13"/>
  <c r="F6475" i="13"/>
  <c r="F6476" i="13"/>
  <c r="F6477" i="13"/>
  <c r="F6478" i="13"/>
  <c r="F6479" i="13"/>
  <c r="F6480" i="13"/>
  <c r="F6481" i="13"/>
  <c r="F6482" i="13"/>
  <c r="F6483" i="13"/>
  <c r="F6484" i="13"/>
  <c r="F6485" i="13"/>
  <c r="F6486" i="13"/>
  <c r="F6487" i="13"/>
  <c r="F6488" i="13"/>
  <c r="F6489" i="13"/>
  <c r="F6490" i="13"/>
  <c r="F6491" i="13"/>
  <c r="F6492" i="13"/>
  <c r="F6493" i="13"/>
  <c r="F6494" i="13"/>
  <c r="F6495" i="13"/>
  <c r="F6496" i="13"/>
  <c r="F6497" i="13"/>
  <c r="F6498" i="13"/>
  <c r="F6499" i="13"/>
  <c r="F6500" i="13"/>
  <c r="F6501" i="13"/>
  <c r="F6502" i="13"/>
  <c r="F6503" i="13"/>
  <c r="F6504" i="13"/>
  <c r="F6505" i="13"/>
  <c r="F6506" i="13"/>
  <c r="F6507" i="13"/>
  <c r="F6508" i="13"/>
  <c r="F6509" i="13"/>
  <c r="F6510" i="13"/>
  <c r="F6511" i="13"/>
  <c r="F6512" i="13"/>
  <c r="F6513" i="13"/>
  <c r="F6514" i="13"/>
  <c r="F6515" i="13"/>
  <c r="F6516" i="13"/>
  <c r="F6517" i="13"/>
  <c r="F6518" i="13"/>
  <c r="F6519" i="13"/>
  <c r="F6520" i="13"/>
  <c r="F6521" i="13"/>
  <c r="F6522" i="13"/>
  <c r="F6523" i="13"/>
  <c r="F6524" i="13"/>
  <c r="F6525" i="13"/>
  <c r="F6526" i="13"/>
  <c r="F6527" i="13"/>
  <c r="F6528" i="13"/>
  <c r="F6529" i="13"/>
  <c r="F6530" i="13"/>
  <c r="F6531" i="13"/>
  <c r="F6532" i="13"/>
  <c r="F6533" i="13"/>
  <c r="F6534" i="13"/>
  <c r="F6535" i="13"/>
  <c r="F6536" i="13"/>
  <c r="F6537" i="13"/>
  <c r="F6538" i="13"/>
  <c r="F6539" i="13"/>
  <c r="F6540" i="13"/>
  <c r="F6541" i="13"/>
  <c r="F6542" i="13"/>
  <c r="F6543" i="13"/>
  <c r="F6544" i="13"/>
  <c r="F6545" i="13"/>
  <c r="F6546" i="13"/>
  <c r="F6547" i="13"/>
  <c r="F6548" i="13"/>
  <c r="F6549" i="13"/>
  <c r="F6550" i="13"/>
  <c r="F6551" i="13"/>
  <c r="F6552" i="13"/>
  <c r="F6553" i="13"/>
  <c r="F6554" i="13"/>
  <c r="F6555" i="13"/>
  <c r="F6556" i="13"/>
  <c r="F6557" i="13"/>
  <c r="F6558" i="13"/>
  <c r="F6559" i="13"/>
  <c r="F6560" i="13"/>
  <c r="F6561" i="13"/>
  <c r="F6562" i="13"/>
  <c r="F6563" i="13"/>
  <c r="F6564" i="13"/>
  <c r="F6565" i="13"/>
  <c r="F6566" i="13"/>
  <c r="F6567" i="13"/>
  <c r="F6568" i="13"/>
  <c r="F6569" i="13"/>
  <c r="F6570" i="13"/>
  <c r="F6571" i="13"/>
  <c r="F6572" i="13"/>
  <c r="F6573" i="13"/>
  <c r="F6574" i="13"/>
  <c r="F6575" i="13"/>
  <c r="F6576" i="13"/>
  <c r="F6577" i="13"/>
  <c r="F6578" i="13"/>
  <c r="F6579" i="13"/>
  <c r="F6580" i="13"/>
  <c r="F6581" i="13"/>
  <c r="F6582" i="13"/>
  <c r="F6583" i="13"/>
  <c r="F6584" i="13"/>
  <c r="F6585" i="13"/>
  <c r="F6586" i="13"/>
  <c r="F6587" i="13"/>
  <c r="F6588" i="13"/>
  <c r="F6589" i="13"/>
  <c r="F6590" i="13"/>
  <c r="F6591" i="13"/>
  <c r="F6592" i="13"/>
  <c r="F6593" i="13"/>
  <c r="F6594" i="13"/>
  <c r="F6595" i="13"/>
  <c r="F6596" i="13"/>
  <c r="F6597" i="13"/>
  <c r="F6598" i="13"/>
  <c r="F6599" i="13"/>
  <c r="F6600" i="13"/>
  <c r="F6601" i="13"/>
  <c r="F6602" i="13"/>
  <c r="F6603" i="13"/>
  <c r="F6604" i="13"/>
  <c r="F6605" i="13"/>
  <c r="F6606" i="13"/>
  <c r="F6607" i="13"/>
  <c r="F6608" i="13"/>
  <c r="F6609" i="13"/>
  <c r="F6610" i="13"/>
  <c r="F6611" i="13"/>
  <c r="F6612" i="13"/>
  <c r="F6613" i="13"/>
  <c r="F6614" i="13"/>
  <c r="F6615" i="13"/>
  <c r="F6616" i="13"/>
  <c r="F6617" i="13"/>
  <c r="F6618" i="13"/>
  <c r="F6619" i="13"/>
  <c r="F6620" i="13"/>
  <c r="F6621" i="13"/>
  <c r="F6622" i="13"/>
  <c r="F6623" i="13"/>
  <c r="F6624" i="13"/>
  <c r="F6625" i="13"/>
  <c r="F6626" i="13"/>
  <c r="F6627" i="13"/>
  <c r="F6628" i="13"/>
  <c r="F6629" i="13"/>
  <c r="F6630" i="13"/>
  <c r="F6631" i="13"/>
  <c r="F6632" i="13"/>
  <c r="F6633" i="13"/>
  <c r="F6634" i="13"/>
  <c r="F6635" i="13"/>
  <c r="F6636" i="13"/>
  <c r="F6637" i="13"/>
  <c r="F6638" i="13"/>
  <c r="F6639" i="13"/>
  <c r="F6640" i="13"/>
  <c r="F6641" i="13"/>
  <c r="F6642" i="13"/>
  <c r="F6643" i="13"/>
  <c r="F6644" i="13"/>
  <c r="F6645" i="13"/>
  <c r="F6646" i="13"/>
  <c r="F6647" i="13"/>
  <c r="F6648" i="13"/>
  <c r="F6649" i="13"/>
  <c r="F6650" i="13"/>
  <c r="F6651" i="13"/>
  <c r="F6652" i="13"/>
  <c r="F6653" i="13"/>
  <c r="F6654" i="13"/>
  <c r="F6655" i="13"/>
  <c r="F6656" i="13"/>
  <c r="F6657" i="13"/>
  <c r="F6658" i="13"/>
  <c r="F6659" i="13"/>
  <c r="F6660" i="13"/>
  <c r="F6661" i="13"/>
  <c r="F6662" i="13"/>
  <c r="F6663" i="13"/>
  <c r="F6664" i="13"/>
  <c r="F6665" i="13"/>
  <c r="F6666" i="13"/>
  <c r="F6667" i="13"/>
  <c r="F6668" i="13"/>
  <c r="F6669" i="13"/>
  <c r="F6670" i="13"/>
  <c r="F6671" i="13"/>
  <c r="F6672" i="13"/>
  <c r="F6673" i="13"/>
  <c r="F6674" i="13"/>
  <c r="F6675" i="13"/>
  <c r="F6676" i="13"/>
  <c r="F6677" i="13"/>
  <c r="F6678" i="13"/>
  <c r="F6679" i="13"/>
  <c r="F6680" i="13"/>
  <c r="F6681" i="13"/>
  <c r="F6682" i="13"/>
  <c r="F6683" i="13"/>
  <c r="F6684" i="13"/>
  <c r="F6685" i="13"/>
  <c r="F6686" i="13"/>
  <c r="F6687" i="13"/>
  <c r="F6688" i="13"/>
  <c r="F6689" i="13"/>
  <c r="F6690" i="13"/>
  <c r="F6691" i="13"/>
  <c r="F6692" i="13"/>
  <c r="F6693" i="13"/>
  <c r="F6694" i="13"/>
  <c r="F6695" i="13"/>
  <c r="F6696" i="13"/>
  <c r="F6697" i="13"/>
  <c r="F6698" i="13"/>
  <c r="F6699" i="13"/>
  <c r="F6700" i="13"/>
  <c r="F6701" i="13"/>
  <c r="F6702" i="13"/>
  <c r="F6703" i="13"/>
  <c r="F6704" i="13"/>
  <c r="F6705" i="13"/>
  <c r="F6706" i="13"/>
  <c r="F6707" i="13"/>
  <c r="F6708" i="13"/>
  <c r="F6709" i="13"/>
  <c r="F6710" i="13"/>
  <c r="F6711" i="13"/>
  <c r="F6712" i="13"/>
  <c r="F6713" i="13"/>
  <c r="F6714" i="13"/>
  <c r="F6715" i="13"/>
  <c r="F6716" i="13"/>
  <c r="F6717" i="13"/>
  <c r="F6718" i="13"/>
  <c r="F6719" i="13"/>
  <c r="F6720" i="13"/>
  <c r="F6721" i="13"/>
  <c r="F6722" i="13"/>
  <c r="F6723" i="13"/>
  <c r="F6724" i="13"/>
  <c r="F6725" i="13"/>
  <c r="F6726" i="13"/>
  <c r="F6727" i="13"/>
  <c r="F6728" i="13"/>
  <c r="F6729" i="13"/>
  <c r="F6730" i="13"/>
  <c r="F6731" i="13"/>
  <c r="F6732" i="13"/>
  <c r="F6733" i="13"/>
  <c r="F6734" i="13"/>
  <c r="F6735" i="13"/>
  <c r="F6736" i="13"/>
  <c r="F6737" i="13"/>
  <c r="F6738" i="13"/>
  <c r="F6739" i="13"/>
  <c r="F6740" i="13"/>
  <c r="F6741" i="13"/>
  <c r="F6742" i="13"/>
  <c r="F6743" i="13"/>
  <c r="F6744" i="13"/>
  <c r="F6745" i="13"/>
  <c r="F6746" i="13"/>
  <c r="F6747" i="13"/>
  <c r="F6748" i="13"/>
  <c r="F6749" i="13"/>
  <c r="F6750" i="13"/>
  <c r="F6751" i="13"/>
  <c r="F6752" i="13"/>
  <c r="F6753" i="13"/>
  <c r="F6754" i="13"/>
  <c r="F6755" i="13"/>
  <c r="F6756" i="13"/>
  <c r="F6757" i="13"/>
  <c r="F6758" i="13"/>
  <c r="F6759" i="13"/>
  <c r="F6760" i="13"/>
  <c r="F6761" i="13"/>
  <c r="F6762" i="13"/>
  <c r="F6763" i="13"/>
  <c r="F6764" i="13"/>
  <c r="F6765" i="13"/>
  <c r="F6766" i="13"/>
  <c r="F6767" i="13"/>
  <c r="F6768" i="13"/>
  <c r="F6769" i="13"/>
  <c r="F6770" i="13"/>
  <c r="F6771" i="13"/>
  <c r="F6772" i="13"/>
  <c r="F6773" i="13"/>
  <c r="F6774" i="13"/>
  <c r="F6775" i="13"/>
  <c r="F6776" i="13"/>
  <c r="F6777" i="13"/>
  <c r="F6778" i="13"/>
  <c r="F6779" i="13"/>
  <c r="F6780" i="13"/>
  <c r="F6781" i="13"/>
  <c r="F6782" i="13"/>
  <c r="F6783" i="13"/>
  <c r="F6784" i="13"/>
  <c r="F6785" i="13"/>
  <c r="F6786" i="13"/>
  <c r="F6787" i="13"/>
  <c r="F6788" i="13"/>
  <c r="F6789" i="13"/>
  <c r="F6790" i="13"/>
  <c r="F6791" i="13"/>
  <c r="F6792" i="13"/>
  <c r="F6793" i="13"/>
  <c r="F6794" i="13"/>
  <c r="F6795" i="13"/>
  <c r="F6796" i="13"/>
  <c r="F6797" i="13"/>
  <c r="F6798" i="13"/>
  <c r="F6799" i="13"/>
  <c r="F6800" i="13"/>
  <c r="F6801" i="13"/>
  <c r="F6802" i="13"/>
  <c r="F6803" i="13"/>
  <c r="F6804" i="13"/>
  <c r="F6805" i="13"/>
  <c r="F6806" i="13"/>
  <c r="F6807" i="13"/>
  <c r="F6808" i="13"/>
  <c r="F6809" i="13"/>
  <c r="F6810" i="13"/>
  <c r="F6811" i="13"/>
  <c r="F6812" i="13"/>
  <c r="F6813" i="13"/>
  <c r="F6814" i="13"/>
  <c r="F6815" i="13"/>
  <c r="F6816" i="13"/>
  <c r="F6817" i="13"/>
  <c r="F6818" i="13"/>
  <c r="F6819" i="13"/>
  <c r="F6820" i="13"/>
  <c r="F6821" i="13"/>
  <c r="F6822" i="13"/>
  <c r="F6823" i="13"/>
  <c r="F6824" i="13"/>
  <c r="F6825" i="13"/>
  <c r="F6826" i="13"/>
  <c r="F6827" i="13"/>
  <c r="F6828" i="13"/>
  <c r="F6829" i="13"/>
  <c r="F6830" i="13"/>
  <c r="F6831" i="13"/>
  <c r="F6832" i="13"/>
  <c r="F6833" i="13"/>
  <c r="F6834" i="13"/>
  <c r="F6835" i="13"/>
  <c r="F6836" i="13"/>
  <c r="F6837" i="13"/>
  <c r="F6838" i="13"/>
  <c r="F6839" i="13"/>
  <c r="F6840" i="13"/>
  <c r="F6841" i="13"/>
  <c r="F6842" i="13"/>
  <c r="F6843" i="13"/>
  <c r="F6844" i="13"/>
  <c r="F6845" i="13"/>
  <c r="F6846" i="13"/>
  <c r="F6847" i="13"/>
  <c r="F6848" i="13"/>
  <c r="F6849" i="13"/>
  <c r="F6850" i="13"/>
  <c r="F6851" i="13"/>
  <c r="F6852" i="13"/>
  <c r="F6853" i="13"/>
  <c r="F6854" i="13"/>
  <c r="F6855" i="13"/>
  <c r="F6856" i="13"/>
  <c r="F6857" i="13"/>
  <c r="F6858" i="13"/>
  <c r="F6859" i="13"/>
  <c r="F6860" i="13"/>
  <c r="F6861" i="13"/>
  <c r="F6862" i="13"/>
  <c r="F6863" i="13"/>
  <c r="F6864" i="13"/>
  <c r="F6865" i="13"/>
  <c r="F6866" i="13"/>
  <c r="F6867" i="13"/>
  <c r="F6868" i="13"/>
  <c r="F6869" i="13"/>
  <c r="F6870" i="13"/>
  <c r="F6871" i="13"/>
  <c r="F6872" i="13"/>
  <c r="F6873" i="13"/>
  <c r="F6874" i="13"/>
  <c r="F6875" i="13"/>
  <c r="F6876" i="13"/>
  <c r="F6877" i="13"/>
  <c r="F6878" i="13"/>
  <c r="F6879" i="13"/>
  <c r="F6880" i="13"/>
  <c r="F6881" i="13"/>
  <c r="F6882" i="13"/>
  <c r="F6883" i="13"/>
  <c r="F6884" i="13"/>
  <c r="F6885" i="13"/>
  <c r="F6886" i="13"/>
  <c r="F6887" i="13"/>
  <c r="F6888" i="13"/>
  <c r="F6889" i="13"/>
  <c r="F6890" i="13"/>
  <c r="F6891" i="13"/>
  <c r="F6892" i="13"/>
  <c r="F6893" i="13"/>
  <c r="F6894" i="13"/>
  <c r="F6895" i="13"/>
  <c r="F6896" i="13"/>
  <c r="F6897" i="13"/>
  <c r="F6898" i="13"/>
  <c r="F6899" i="13"/>
  <c r="F6900" i="13"/>
  <c r="F6901" i="13"/>
  <c r="F6902" i="13"/>
  <c r="F6903" i="13"/>
  <c r="F6904" i="13"/>
  <c r="F6905" i="13"/>
  <c r="F6906" i="13"/>
  <c r="F6907" i="13"/>
  <c r="F6908" i="13"/>
  <c r="F6909" i="13"/>
  <c r="F6910" i="13"/>
  <c r="F6911" i="13"/>
  <c r="F6912" i="13"/>
  <c r="F6913" i="13"/>
  <c r="F6914" i="13"/>
  <c r="F6915" i="13"/>
  <c r="F6916" i="13"/>
  <c r="F6917" i="13"/>
  <c r="F6918" i="13"/>
  <c r="F6919" i="13"/>
  <c r="F6920" i="13"/>
  <c r="F6921" i="13"/>
  <c r="F6922" i="13"/>
  <c r="F6923" i="13"/>
  <c r="F6924" i="13"/>
  <c r="F6925" i="13"/>
  <c r="F6926" i="13"/>
  <c r="F6927" i="13"/>
  <c r="F6928" i="13"/>
  <c r="F6929" i="13"/>
  <c r="F6930" i="13"/>
  <c r="F6931" i="13"/>
  <c r="F6932" i="13"/>
  <c r="F6933" i="13"/>
  <c r="F6934" i="13"/>
  <c r="F6935" i="13"/>
  <c r="F6936" i="13"/>
  <c r="F6937" i="13"/>
  <c r="F6938" i="13"/>
  <c r="F6939" i="13"/>
  <c r="F6940" i="13"/>
  <c r="F6941" i="13"/>
  <c r="F6942" i="13"/>
  <c r="F6943" i="13"/>
  <c r="F6944" i="13"/>
  <c r="F6945" i="13"/>
  <c r="F6946" i="13"/>
  <c r="F6947" i="13"/>
  <c r="F6948" i="13"/>
  <c r="F6949" i="13"/>
  <c r="F6950" i="13"/>
  <c r="F6951" i="13"/>
  <c r="F6952" i="13"/>
  <c r="F6953" i="13"/>
  <c r="F6954" i="13"/>
  <c r="F6955" i="13"/>
  <c r="F6956" i="13"/>
  <c r="F6957" i="13"/>
  <c r="F6958" i="13"/>
  <c r="F6959" i="13"/>
  <c r="F6960" i="13"/>
  <c r="F6961" i="13"/>
  <c r="F6962" i="13"/>
  <c r="F6963" i="13"/>
  <c r="F6964" i="13"/>
  <c r="F6965" i="13"/>
  <c r="F6966" i="13"/>
  <c r="F6967" i="13"/>
  <c r="F6968" i="13"/>
  <c r="F6969" i="13"/>
  <c r="F6970" i="13"/>
  <c r="F6971" i="13"/>
  <c r="F6972" i="13"/>
  <c r="F6973" i="13"/>
  <c r="F6974" i="13"/>
  <c r="F6975" i="13"/>
  <c r="F6976" i="13"/>
  <c r="F6977" i="13"/>
  <c r="F6978" i="13"/>
  <c r="F6979" i="13"/>
  <c r="F6980" i="13"/>
  <c r="F6981" i="13"/>
  <c r="F6982" i="13"/>
  <c r="F6983" i="13"/>
  <c r="F6984" i="13"/>
  <c r="F6985" i="13"/>
  <c r="F6986" i="13"/>
  <c r="F6987" i="13"/>
  <c r="F6988" i="13"/>
  <c r="F6989" i="13"/>
  <c r="F6990" i="13"/>
  <c r="F6991" i="13"/>
  <c r="F6992" i="13"/>
  <c r="F6993" i="13"/>
  <c r="F6994" i="13"/>
  <c r="F6995" i="13"/>
  <c r="F6996" i="13"/>
  <c r="F6997" i="13"/>
  <c r="F6998" i="13"/>
  <c r="F6999" i="13"/>
  <c r="F7000" i="13"/>
  <c r="F7001" i="13"/>
  <c r="F7002" i="13"/>
  <c r="F7003" i="13"/>
  <c r="F7004" i="13"/>
  <c r="F7005" i="13"/>
  <c r="F7006" i="13"/>
  <c r="F7007" i="13"/>
  <c r="F7008" i="13"/>
  <c r="F7009" i="13"/>
  <c r="F7010" i="13"/>
  <c r="F7011" i="13"/>
  <c r="F7012" i="13"/>
  <c r="F7013" i="13"/>
  <c r="F7014" i="13"/>
  <c r="F7015" i="13"/>
  <c r="F7016" i="13"/>
  <c r="F7017" i="13"/>
  <c r="F7018" i="13"/>
  <c r="F7019" i="13"/>
  <c r="F7020" i="13"/>
  <c r="F7021" i="13"/>
  <c r="F7022" i="13"/>
  <c r="F7023" i="13"/>
  <c r="F7024" i="13"/>
  <c r="F7025" i="13"/>
  <c r="F7026" i="13"/>
  <c r="F7027" i="13"/>
  <c r="F7028" i="13"/>
  <c r="F7029" i="13"/>
  <c r="F7030" i="13"/>
  <c r="F7031" i="13"/>
  <c r="F7032" i="13"/>
  <c r="F7033" i="13"/>
  <c r="F7034" i="13"/>
  <c r="F7035" i="13"/>
  <c r="F7036" i="13"/>
  <c r="F7037" i="13"/>
  <c r="F7038" i="13"/>
  <c r="F7039" i="13"/>
  <c r="F7040" i="13"/>
  <c r="F7041" i="13"/>
  <c r="F7042" i="13"/>
  <c r="F7043" i="13"/>
  <c r="F7044" i="13"/>
  <c r="F7045" i="13"/>
  <c r="F7046" i="13"/>
  <c r="F7047" i="13"/>
  <c r="F7048" i="13"/>
  <c r="F7049" i="13"/>
  <c r="F7050" i="13"/>
  <c r="F7051" i="13"/>
  <c r="F7052" i="13"/>
  <c r="F7053" i="13"/>
  <c r="F7054" i="13"/>
  <c r="F7055" i="13"/>
  <c r="F7056" i="13"/>
  <c r="F7057" i="13"/>
  <c r="F7058" i="13"/>
  <c r="F7059" i="13"/>
  <c r="F7060" i="13"/>
  <c r="F7061" i="13"/>
  <c r="F7062" i="13"/>
  <c r="F7063" i="13"/>
  <c r="F7064" i="13"/>
  <c r="F7065" i="13"/>
  <c r="F7066" i="13"/>
  <c r="F7067" i="13"/>
  <c r="F7068" i="13"/>
  <c r="F7069" i="13"/>
  <c r="F7070" i="13"/>
  <c r="F7071" i="13"/>
  <c r="F7072" i="13"/>
  <c r="F7073" i="13"/>
  <c r="F7074" i="13"/>
  <c r="F7075" i="13"/>
  <c r="F7076" i="13"/>
  <c r="F7077" i="13"/>
  <c r="F7078" i="13"/>
  <c r="F7079" i="13"/>
  <c r="F7080" i="13"/>
  <c r="F7081" i="13"/>
  <c r="F7082" i="13"/>
  <c r="F7083" i="13"/>
  <c r="F7084" i="13"/>
  <c r="F7085" i="13"/>
  <c r="F7086" i="13"/>
  <c r="F7087" i="13"/>
  <c r="F7088" i="13"/>
  <c r="F7089" i="13"/>
  <c r="F7090" i="13"/>
  <c r="F7091" i="13"/>
  <c r="F7092" i="13"/>
  <c r="F7093" i="13"/>
  <c r="F7094" i="13"/>
  <c r="F7095" i="13"/>
  <c r="F7096" i="13"/>
  <c r="F7097" i="13"/>
  <c r="F7098" i="13"/>
  <c r="F7099" i="13"/>
  <c r="F7100" i="13"/>
  <c r="F7101" i="13"/>
  <c r="F7102" i="13"/>
  <c r="F7103" i="13"/>
  <c r="F7104" i="13"/>
  <c r="F7105" i="13"/>
  <c r="F7106" i="13"/>
  <c r="F7107" i="13"/>
  <c r="F7108" i="13"/>
  <c r="F7109" i="13"/>
  <c r="F7110" i="13"/>
  <c r="F7111" i="13"/>
  <c r="F7112" i="13"/>
  <c r="F7113" i="13"/>
  <c r="F7114" i="13"/>
  <c r="F7115" i="13"/>
  <c r="F7116" i="13"/>
  <c r="F7117" i="13"/>
  <c r="F7118" i="13"/>
  <c r="F7119" i="13"/>
  <c r="F7120" i="13"/>
  <c r="F7121" i="13"/>
  <c r="F7122" i="13"/>
  <c r="F7123" i="13"/>
  <c r="F7124" i="13"/>
  <c r="F7125" i="13"/>
  <c r="F7126" i="13"/>
  <c r="F7127" i="13"/>
  <c r="F7128" i="13"/>
  <c r="F7129" i="13"/>
  <c r="F7130" i="13"/>
  <c r="F7131" i="13"/>
  <c r="F7132" i="13"/>
  <c r="F7133" i="13"/>
  <c r="F7134" i="13"/>
  <c r="F7135" i="13"/>
  <c r="F7136" i="13"/>
  <c r="F7137" i="13"/>
  <c r="F7138" i="13"/>
  <c r="F7139" i="13"/>
  <c r="F7140" i="13"/>
  <c r="F7141" i="13"/>
  <c r="F7142" i="13"/>
  <c r="F7143" i="13"/>
  <c r="F7144" i="13"/>
  <c r="F7145" i="13"/>
  <c r="F7146" i="13"/>
  <c r="F7147" i="13"/>
  <c r="F7148" i="13"/>
  <c r="F7149" i="13"/>
  <c r="F7150" i="13"/>
  <c r="F7151" i="13"/>
  <c r="F7152" i="13"/>
  <c r="F7153" i="13"/>
  <c r="F7154" i="13"/>
  <c r="F7155" i="13"/>
  <c r="F7156" i="13"/>
  <c r="F7157" i="13"/>
  <c r="F7158" i="13"/>
  <c r="F7159" i="13"/>
  <c r="F7160" i="13"/>
  <c r="F7161" i="13"/>
  <c r="F7162" i="13"/>
  <c r="F7163" i="13"/>
  <c r="F7164" i="13"/>
  <c r="F7165" i="13"/>
  <c r="F7166" i="13"/>
  <c r="F7167" i="13"/>
  <c r="F7168" i="13"/>
  <c r="F7169" i="13"/>
  <c r="F7170" i="13"/>
  <c r="F7171" i="13"/>
  <c r="F7172" i="13"/>
  <c r="F7173" i="13"/>
  <c r="F7174" i="13"/>
  <c r="F7175" i="13"/>
  <c r="F7176" i="13"/>
  <c r="F7177" i="13"/>
  <c r="F7178" i="13"/>
  <c r="F7179" i="13"/>
  <c r="F7180" i="13"/>
  <c r="F7181" i="13"/>
  <c r="F7182" i="13"/>
  <c r="F7183" i="13"/>
  <c r="F7184" i="13"/>
  <c r="F7185" i="13"/>
  <c r="F7186" i="13"/>
  <c r="F7187" i="13"/>
  <c r="F7188" i="13"/>
  <c r="F7189" i="13"/>
  <c r="F7190" i="13"/>
  <c r="F7191" i="13"/>
  <c r="F7192" i="13"/>
  <c r="F7193" i="13"/>
  <c r="F7194" i="13"/>
  <c r="F7195" i="13"/>
  <c r="F7196" i="13"/>
  <c r="F7197" i="13"/>
  <c r="F7198" i="13"/>
  <c r="F7199" i="13"/>
  <c r="F7200" i="13"/>
  <c r="F7201" i="13"/>
  <c r="F7202" i="13"/>
  <c r="F7203" i="13"/>
  <c r="F7204" i="13"/>
  <c r="F7205" i="13"/>
  <c r="F7206" i="13"/>
  <c r="F7207" i="13"/>
  <c r="F7208" i="13"/>
  <c r="F7209" i="13"/>
  <c r="F7210" i="13"/>
  <c r="F7211" i="13"/>
  <c r="F7212" i="13"/>
  <c r="F7213" i="13"/>
  <c r="F7214" i="13"/>
  <c r="F7215" i="13"/>
  <c r="F7216" i="13"/>
  <c r="F7217" i="13"/>
  <c r="F7218" i="13"/>
  <c r="F7219" i="13"/>
  <c r="F7220" i="13"/>
  <c r="F7221" i="13"/>
  <c r="F7222" i="13"/>
  <c r="F7223" i="13"/>
  <c r="F7224" i="13"/>
  <c r="F7225" i="13"/>
  <c r="F7226" i="13"/>
  <c r="F7227" i="13"/>
  <c r="F7228" i="13"/>
  <c r="F7229" i="13"/>
  <c r="F7230" i="13"/>
  <c r="F7231" i="13"/>
  <c r="F7232" i="13"/>
  <c r="F7233" i="13"/>
  <c r="F7234" i="13"/>
  <c r="F7235" i="13"/>
  <c r="F7236" i="13"/>
  <c r="F7237" i="13"/>
  <c r="F7238" i="13"/>
  <c r="F7239" i="13"/>
  <c r="F7240" i="13"/>
  <c r="F7241" i="13"/>
  <c r="F7242" i="13"/>
  <c r="F7243" i="13"/>
  <c r="F7244" i="13"/>
  <c r="F7245" i="13"/>
  <c r="F7246" i="13"/>
  <c r="F7247" i="13"/>
  <c r="F7248" i="13"/>
  <c r="F7249" i="13"/>
  <c r="F7250" i="13"/>
  <c r="F7251" i="13"/>
  <c r="F7252" i="13"/>
  <c r="F7253" i="13"/>
  <c r="F7254" i="13"/>
  <c r="F7255" i="13"/>
  <c r="F7256" i="13"/>
  <c r="F7257" i="13"/>
  <c r="F7258" i="13"/>
  <c r="F7259" i="13"/>
  <c r="F7260" i="13"/>
  <c r="F7261" i="13"/>
  <c r="F7262" i="13"/>
  <c r="F7263" i="13"/>
  <c r="F7264" i="13"/>
  <c r="F7265" i="13"/>
  <c r="F7266" i="13"/>
  <c r="F7267" i="13"/>
  <c r="F7268" i="13"/>
  <c r="F7269" i="13"/>
  <c r="F7270" i="13"/>
  <c r="F7271" i="13"/>
  <c r="F7272" i="13"/>
  <c r="F7273" i="13"/>
  <c r="F7274" i="13"/>
  <c r="F7275" i="13"/>
  <c r="F7276" i="13"/>
  <c r="F7277" i="13"/>
  <c r="F7278" i="13"/>
  <c r="F7279" i="13"/>
  <c r="F7280" i="13"/>
  <c r="F7281" i="13"/>
  <c r="F7282" i="13"/>
  <c r="F7283" i="13"/>
  <c r="F7284" i="13"/>
  <c r="F7285" i="13"/>
  <c r="F7286" i="13"/>
  <c r="F7287" i="13"/>
  <c r="F7288" i="13"/>
  <c r="F7289" i="13"/>
  <c r="F7290" i="13"/>
  <c r="F7291" i="13"/>
  <c r="F7292" i="13"/>
  <c r="F7293" i="13"/>
  <c r="F7294" i="13"/>
  <c r="F7295" i="13"/>
  <c r="F7296" i="13"/>
  <c r="F7297" i="13"/>
  <c r="F7298" i="13"/>
  <c r="F7299" i="13"/>
  <c r="F7300" i="13"/>
  <c r="F7301" i="13"/>
  <c r="F7302" i="13"/>
  <c r="F7303" i="13"/>
  <c r="F7304" i="13"/>
  <c r="F7305" i="13"/>
  <c r="F7306" i="13"/>
  <c r="F7307" i="13"/>
  <c r="F7308" i="13"/>
  <c r="F7309" i="13"/>
  <c r="F7310" i="13"/>
  <c r="F7311" i="13"/>
  <c r="F7312" i="13"/>
  <c r="F7313" i="13"/>
  <c r="F7314" i="13"/>
  <c r="F7315" i="13"/>
  <c r="F7316" i="13"/>
  <c r="F7317" i="13"/>
  <c r="F7318" i="13"/>
  <c r="F7319" i="13"/>
  <c r="F7320" i="13"/>
  <c r="F7321" i="13"/>
  <c r="F7322" i="13"/>
  <c r="F7323" i="13"/>
  <c r="F7324" i="13"/>
  <c r="F7325" i="13"/>
  <c r="F7326" i="13"/>
  <c r="F7327" i="13"/>
  <c r="F7328" i="13"/>
  <c r="F7329" i="13"/>
  <c r="F7330" i="13"/>
  <c r="F7331" i="13"/>
  <c r="F7332" i="13"/>
  <c r="F7333" i="13"/>
  <c r="F7334" i="13"/>
  <c r="F7335" i="13"/>
  <c r="F7336" i="13"/>
  <c r="F7337" i="13"/>
  <c r="F7338" i="13"/>
  <c r="F7339" i="13"/>
  <c r="F7340" i="13"/>
  <c r="F7341" i="13"/>
  <c r="F7342" i="13"/>
  <c r="F7343" i="13"/>
  <c r="F7344" i="13"/>
  <c r="F7345" i="13"/>
  <c r="F7346" i="13"/>
  <c r="F7347" i="13"/>
  <c r="F7348" i="13"/>
  <c r="F7349" i="13"/>
  <c r="F7350" i="13"/>
  <c r="F7351" i="13"/>
  <c r="F7352" i="13"/>
  <c r="F7353" i="13"/>
  <c r="F7354" i="13"/>
  <c r="F7355" i="13"/>
  <c r="F7356" i="13"/>
  <c r="F7357" i="13"/>
  <c r="F7358" i="13"/>
  <c r="F7359" i="13"/>
  <c r="F7360" i="13"/>
  <c r="F7361" i="13"/>
  <c r="F7362" i="13"/>
  <c r="F7363" i="13"/>
  <c r="F7364" i="13"/>
  <c r="F7365" i="13"/>
  <c r="F7366" i="13"/>
  <c r="F7367" i="13"/>
  <c r="F7368" i="13"/>
  <c r="F7369" i="13"/>
  <c r="F7370" i="13"/>
  <c r="F7371" i="13"/>
  <c r="F7372" i="13"/>
  <c r="F7373" i="13"/>
  <c r="F7374" i="13"/>
  <c r="F7375" i="13"/>
  <c r="F7376" i="13"/>
  <c r="F7377" i="13"/>
  <c r="F7378" i="13"/>
  <c r="F7379" i="13"/>
  <c r="F7380" i="13"/>
  <c r="F7381" i="13"/>
  <c r="F7382" i="13"/>
  <c r="F7383" i="13"/>
  <c r="F7384" i="13"/>
  <c r="F7385" i="13"/>
  <c r="F7386" i="13"/>
  <c r="F7387" i="13"/>
  <c r="F7388" i="13"/>
  <c r="F7389" i="13"/>
  <c r="F7390" i="13"/>
  <c r="F7391" i="13"/>
  <c r="F7392" i="13"/>
  <c r="F7393" i="13"/>
  <c r="F7394" i="13"/>
  <c r="F7395" i="13"/>
  <c r="F7396" i="13"/>
  <c r="F7397" i="13"/>
  <c r="F7398" i="13"/>
  <c r="F7399" i="13"/>
  <c r="F7400" i="13"/>
  <c r="F7401" i="13"/>
  <c r="F7402" i="13"/>
  <c r="F7403" i="13"/>
  <c r="F7404" i="13"/>
  <c r="F7405" i="13"/>
  <c r="F7406" i="13"/>
  <c r="F7407" i="13"/>
  <c r="F7408" i="13"/>
  <c r="F7409" i="13"/>
  <c r="F7410" i="13"/>
  <c r="F7411" i="13"/>
  <c r="F7412" i="13"/>
  <c r="F7413" i="13"/>
  <c r="F7414" i="13"/>
  <c r="F7415" i="13"/>
  <c r="F7416" i="13"/>
  <c r="F7417" i="13"/>
  <c r="F7418" i="13"/>
  <c r="F7419" i="13"/>
  <c r="F7420" i="13"/>
  <c r="F7421" i="13"/>
  <c r="F7422" i="13"/>
  <c r="F7423" i="13"/>
  <c r="F7424" i="13"/>
  <c r="F7425" i="13"/>
  <c r="F7426" i="13"/>
  <c r="F7427" i="13"/>
  <c r="F7428" i="13"/>
  <c r="F7429" i="13"/>
  <c r="F7430" i="13"/>
  <c r="F7431" i="13"/>
  <c r="F7432" i="13"/>
  <c r="F7433" i="13"/>
  <c r="F7434" i="13"/>
  <c r="F7435" i="13"/>
  <c r="F7436" i="13"/>
  <c r="F7437" i="13"/>
  <c r="F7438" i="13"/>
  <c r="F7439" i="13"/>
  <c r="F7440" i="13"/>
  <c r="F7441" i="13"/>
  <c r="F7442" i="13"/>
  <c r="F7443" i="13"/>
  <c r="F7444" i="13"/>
  <c r="F7445" i="13"/>
  <c r="F7446" i="13"/>
  <c r="F7447" i="13"/>
  <c r="F7448" i="13"/>
  <c r="F7449" i="13"/>
  <c r="F7450" i="13"/>
  <c r="F7451" i="13"/>
  <c r="F7452" i="13"/>
  <c r="F7453" i="13"/>
  <c r="F7454" i="13"/>
  <c r="F7455" i="13"/>
  <c r="F7456" i="13"/>
  <c r="F7457" i="13"/>
  <c r="F7458" i="13"/>
  <c r="F7459" i="13"/>
  <c r="F7460" i="13"/>
  <c r="F7461" i="13"/>
  <c r="F7462" i="13"/>
  <c r="F7463" i="13"/>
  <c r="F7464" i="13"/>
  <c r="F7465" i="13"/>
  <c r="F7466" i="13"/>
  <c r="F7467" i="13"/>
  <c r="F7468" i="13"/>
  <c r="F7469" i="13"/>
  <c r="F7470" i="13"/>
  <c r="F7471" i="13"/>
  <c r="F7472" i="13"/>
  <c r="F7473" i="13"/>
  <c r="F7474" i="13"/>
  <c r="F7475" i="13"/>
  <c r="F7476" i="13"/>
  <c r="F7477" i="13"/>
  <c r="F7478" i="13"/>
  <c r="F7479" i="13"/>
  <c r="F7480" i="13"/>
  <c r="F7481" i="13"/>
  <c r="F7482" i="13"/>
  <c r="F7483" i="13"/>
  <c r="F7484" i="13"/>
  <c r="F7485" i="13"/>
  <c r="F7486" i="13"/>
  <c r="F7487" i="13"/>
  <c r="F7488" i="13"/>
  <c r="F7489" i="13"/>
  <c r="F7490" i="13"/>
  <c r="F7491" i="13"/>
  <c r="F7492" i="13"/>
  <c r="F7493" i="13"/>
  <c r="F7494" i="13"/>
  <c r="F7495" i="13"/>
  <c r="F7496" i="13"/>
  <c r="F7497" i="13"/>
  <c r="F7498" i="13"/>
  <c r="F7499" i="13"/>
  <c r="F7500" i="13"/>
  <c r="F7501" i="13"/>
  <c r="F7502" i="13"/>
  <c r="F7503" i="13"/>
  <c r="F7504" i="13"/>
  <c r="F7505" i="13"/>
  <c r="F7506" i="13"/>
  <c r="F7507" i="13"/>
  <c r="F7508" i="13"/>
  <c r="F7509" i="13"/>
  <c r="F7510" i="13"/>
  <c r="F7511" i="13"/>
  <c r="F7512" i="13"/>
  <c r="F7513" i="13"/>
  <c r="F7514" i="13"/>
  <c r="F7515" i="13"/>
  <c r="F7516" i="13"/>
  <c r="F7517" i="13"/>
  <c r="F7518" i="13"/>
  <c r="F7519" i="13"/>
  <c r="F7520" i="13"/>
  <c r="F7521" i="13"/>
  <c r="F7522" i="13"/>
  <c r="F7523" i="13"/>
  <c r="F7524" i="13"/>
  <c r="F7525" i="13"/>
  <c r="F7526" i="13"/>
  <c r="F7527" i="13"/>
  <c r="F7528" i="13"/>
  <c r="F7529" i="13"/>
  <c r="F7530" i="13"/>
  <c r="F7531" i="13"/>
  <c r="F7532" i="13"/>
  <c r="F7533" i="13"/>
  <c r="F7534" i="13"/>
  <c r="F7535" i="13"/>
  <c r="F7536" i="13"/>
  <c r="F7537" i="13"/>
  <c r="F7538" i="13"/>
  <c r="F7539" i="13"/>
  <c r="F7540" i="13"/>
  <c r="F7541" i="13"/>
  <c r="F7542" i="13"/>
  <c r="F7543" i="13"/>
  <c r="F7544" i="13"/>
  <c r="F7545" i="13"/>
  <c r="F7546" i="13"/>
  <c r="F7547" i="13"/>
  <c r="F7548" i="13"/>
  <c r="F7549" i="13"/>
  <c r="F7550" i="13"/>
  <c r="F7551" i="13"/>
  <c r="F7552" i="13"/>
  <c r="F7553" i="13"/>
  <c r="F7554" i="13"/>
  <c r="F7555" i="13"/>
  <c r="F7556" i="13"/>
  <c r="F7557" i="13"/>
  <c r="F7558" i="13"/>
  <c r="F7559" i="13"/>
  <c r="F7560" i="13"/>
  <c r="F7561" i="13"/>
  <c r="F7562" i="13"/>
  <c r="F7563" i="13"/>
  <c r="F7564" i="13"/>
  <c r="F7565" i="13"/>
  <c r="F7566" i="13"/>
  <c r="F7567" i="13"/>
  <c r="F7568" i="13"/>
  <c r="F7569" i="13"/>
  <c r="F7570" i="13"/>
  <c r="F7571" i="13"/>
  <c r="F7572" i="13"/>
  <c r="F7573" i="13"/>
  <c r="F7574" i="13"/>
  <c r="F7575" i="13"/>
  <c r="F7576" i="13"/>
  <c r="F7577" i="13"/>
  <c r="F7578" i="13"/>
  <c r="F7579" i="13"/>
  <c r="F7580" i="13"/>
  <c r="F7581" i="13"/>
  <c r="F7582" i="13"/>
  <c r="F7583" i="13"/>
  <c r="F7584" i="13"/>
  <c r="F7585" i="13"/>
  <c r="F7586" i="13"/>
  <c r="F7587" i="13"/>
  <c r="F7588" i="13"/>
  <c r="F7589" i="13"/>
  <c r="F7590" i="13"/>
  <c r="F7591" i="13"/>
  <c r="F7592" i="13"/>
  <c r="F7593" i="13"/>
  <c r="F7594" i="13"/>
  <c r="F7595" i="13"/>
  <c r="F7596" i="13"/>
  <c r="F7597" i="13"/>
  <c r="F7598" i="13"/>
  <c r="F7599" i="13"/>
  <c r="F7600" i="13"/>
  <c r="F7601" i="13"/>
  <c r="F7602" i="13"/>
  <c r="F7603" i="13"/>
  <c r="F7604" i="13"/>
  <c r="F7605" i="13"/>
  <c r="F7606" i="13"/>
  <c r="F7607" i="13"/>
  <c r="F7608" i="13"/>
  <c r="F7609" i="13"/>
  <c r="F7610" i="13"/>
  <c r="F7611" i="13"/>
  <c r="F7612" i="13"/>
  <c r="F7613" i="13"/>
  <c r="F7614" i="13"/>
  <c r="F7615" i="13"/>
  <c r="F7616" i="13"/>
  <c r="F7617" i="13"/>
  <c r="F7618" i="13"/>
  <c r="F7619" i="13"/>
  <c r="F7620" i="13"/>
  <c r="F7621" i="13"/>
  <c r="F7622" i="13"/>
  <c r="F7623" i="13"/>
  <c r="F7624" i="13"/>
  <c r="F7625" i="13"/>
  <c r="F7626" i="13"/>
  <c r="F7627" i="13"/>
  <c r="F7628" i="13"/>
  <c r="F7629" i="13"/>
  <c r="F7630" i="13"/>
  <c r="F7631" i="13"/>
  <c r="F7632" i="13"/>
  <c r="F7633" i="13"/>
  <c r="F7634" i="13"/>
  <c r="F7635" i="13"/>
  <c r="F7636" i="13"/>
  <c r="F7637" i="13"/>
  <c r="F7638" i="13"/>
  <c r="F7639" i="13"/>
  <c r="F7640" i="13"/>
  <c r="F7641" i="13"/>
  <c r="F7642" i="13"/>
  <c r="F7643" i="13"/>
  <c r="F7644" i="13"/>
  <c r="F7645" i="13"/>
  <c r="F7646" i="13"/>
  <c r="F7647" i="13"/>
  <c r="F7648" i="13"/>
  <c r="F7649" i="13"/>
  <c r="F7650" i="13"/>
  <c r="F7651" i="13"/>
  <c r="F7652" i="13"/>
  <c r="F7653" i="13"/>
  <c r="F7654" i="13"/>
  <c r="F7655" i="13"/>
  <c r="F7656" i="13"/>
  <c r="F7657" i="13"/>
  <c r="F7658" i="13"/>
  <c r="F7659" i="13"/>
  <c r="F7660" i="13"/>
  <c r="F7661" i="13"/>
  <c r="F7662" i="13"/>
  <c r="F7663" i="13"/>
  <c r="F7664" i="13"/>
  <c r="F7665" i="13"/>
  <c r="F7666" i="13"/>
  <c r="F7667" i="13"/>
  <c r="F7668" i="13"/>
  <c r="F7669" i="13"/>
  <c r="F7670" i="13"/>
  <c r="F7671" i="13"/>
  <c r="F7672" i="13"/>
  <c r="F7673" i="13"/>
  <c r="F7674" i="13"/>
  <c r="F7675" i="13"/>
  <c r="F7676" i="13"/>
  <c r="F7677" i="13"/>
  <c r="F7678" i="13"/>
  <c r="F7679" i="13"/>
  <c r="F7680" i="13"/>
  <c r="F7681" i="13"/>
  <c r="F7682" i="13"/>
  <c r="F7683" i="13"/>
  <c r="F7684" i="13"/>
  <c r="F7685" i="13"/>
  <c r="F7686" i="13"/>
  <c r="F7687" i="13"/>
  <c r="F7688" i="13"/>
  <c r="F7689" i="13"/>
  <c r="F7690" i="13"/>
  <c r="F7691" i="13"/>
  <c r="F7692" i="13"/>
  <c r="F7693" i="13"/>
  <c r="F7694" i="13"/>
  <c r="F7695" i="13"/>
  <c r="F7696" i="13"/>
  <c r="F7697" i="13"/>
  <c r="F7698" i="13"/>
  <c r="F7699" i="13"/>
  <c r="F7700" i="13"/>
  <c r="F7701" i="13"/>
  <c r="F7702" i="13"/>
  <c r="F7703" i="13"/>
  <c r="F7704" i="13"/>
  <c r="F7705" i="13"/>
  <c r="F7706" i="13"/>
  <c r="F7707" i="13"/>
  <c r="F7708" i="13"/>
  <c r="F7709" i="13"/>
  <c r="F7710" i="13"/>
  <c r="F7711" i="13"/>
  <c r="F7712" i="13"/>
  <c r="F7713" i="13"/>
  <c r="F7714" i="13"/>
  <c r="F7715" i="13"/>
  <c r="F7716" i="13"/>
  <c r="F7717" i="13"/>
  <c r="F7718" i="13"/>
  <c r="F7719" i="13"/>
  <c r="F7720" i="13"/>
  <c r="F7721" i="13"/>
  <c r="F7722" i="13"/>
  <c r="F7723" i="13"/>
  <c r="F7724" i="13"/>
  <c r="F7725" i="13"/>
  <c r="F7726" i="13"/>
  <c r="F7727" i="13"/>
  <c r="F7728" i="13"/>
  <c r="F7729" i="13"/>
  <c r="F7730" i="13"/>
  <c r="F7731" i="13"/>
  <c r="F7732" i="13"/>
  <c r="F7733" i="13"/>
  <c r="F7734" i="13"/>
  <c r="F7735" i="13"/>
  <c r="F7736" i="13"/>
  <c r="F7737" i="13"/>
  <c r="F7738" i="13"/>
  <c r="F7739" i="13"/>
  <c r="F7740" i="13"/>
  <c r="F7741" i="13"/>
  <c r="F7742" i="13"/>
  <c r="F7743" i="13"/>
  <c r="F7744" i="13"/>
  <c r="F7745" i="13"/>
  <c r="F7746" i="13"/>
  <c r="F7747" i="13"/>
  <c r="F7748" i="13"/>
  <c r="F7749" i="13"/>
  <c r="F7750" i="13"/>
  <c r="F7751" i="13"/>
  <c r="F7752" i="13"/>
  <c r="F7753" i="13"/>
  <c r="F7754" i="13"/>
  <c r="F7755" i="13"/>
  <c r="F7756" i="13"/>
  <c r="F7757" i="13"/>
  <c r="F7758" i="13"/>
  <c r="F7759" i="13"/>
  <c r="F7760" i="13"/>
  <c r="F7761" i="13"/>
  <c r="F7762" i="13"/>
  <c r="F7763" i="13"/>
  <c r="F7764" i="13"/>
  <c r="F7765" i="13"/>
  <c r="F7766" i="13"/>
  <c r="F7767" i="13"/>
  <c r="F7768" i="13"/>
  <c r="F7769" i="13"/>
  <c r="F7770" i="13"/>
  <c r="F7771" i="13"/>
  <c r="F7772" i="13"/>
  <c r="F7773" i="13"/>
  <c r="F7774" i="13"/>
  <c r="F7775" i="13"/>
  <c r="F7776" i="13"/>
  <c r="F7777" i="13"/>
  <c r="F7778" i="13"/>
  <c r="F7779" i="13"/>
  <c r="F7780" i="13"/>
  <c r="F7781" i="13"/>
  <c r="F7782" i="13"/>
  <c r="F7783" i="13"/>
  <c r="F7784" i="13"/>
  <c r="F7785" i="13"/>
  <c r="F7786" i="13"/>
  <c r="F7787" i="13"/>
  <c r="F7788" i="13"/>
  <c r="F7789" i="13"/>
  <c r="F7790" i="13"/>
  <c r="F7791" i="13"/>
  <c r="F7792" i="13"/>
  <c r="F7793" i="13"/>
  <c r="F7794" i="13"/>
  <c r="F7795" i="13"/>
  <c r="F7796" i="13"/>
  <c r="F7797" i="13"/>
  <c r="F7798" i="13"/>
  <c r="F7799" i="13"/>
  <c r="F7800" i="13"/>
  <c r="F7801" i="13"/>
  <c r="F7802" i="13"/>
  <c r="F7803" i="13"/>
  <c r="F7804" i="13"/>
  <c r="F7805" i="13"/>
  <c r="F7806" i="13"/>
  <c r="F7807" i="13"/>
  <c r="F7808" i="13"/>
  <c r="F7809" i="13"/>
  <c r="F7810" i="13"/>
  <c r="F7811" i="13"/>
  <c r="F7812" i="13"/>
  <c r="F7813" i="13"/>
  <c r="F7814" i="13"/>
  <c r="F7815" i="13"/>
  <c r="F7816" i="13"/>
  <c r="F7817" i="13"/>
  <c r="F7818" i="13"/>
  <c r="F7819" i="13"/>
  <c r="F7820" i="13"/>
  <c r="F7821" i="13"/>
  <c r="F7822" i="13"/>
  <c r="F7823" i="13"/>
  <c r="F7824" i="13"/>
  <c r="F7825" i="13"/>
  <c r="F7826" i="13"/>
  <c r="F7827" i="13"/>
  <c r="F7828" i="13"/>
  <c r="F7829" i="13"/>
  <c r="F7830" i="13"/>
  <c r="F7831" i="13"/>
  <c r="F7832" i="13"/>
  <c r="F7833" i="13"/>
  <c r="F7834" i="13"/>
  <c r="F7835" i="13"/>
  <c r="F7836" i="13"/>
  <c r="F7837" i="13"/>
  <c r="F7838" i="13"/>
  <c r="F7839" i="13"/>
  <c r="F7840" i="13"/>
  <c r="F7841" i="13"/>
  <c r="F7842" i="13"/>
  <c r="F7843" i="13"/>
  <c r="F7844" i="13"/>
  <c r="F7845" i="13"/>
  <c r="F7846" i="13"/>
  <c r="F7847" i="13"/>
  <c r="F7848" i="13"/>
  <c r="F7849" i="13"/>
  <c r="F7850" i="13"/>
  <c r="F7851" i="13"/>
  <c r="F7852" i="13"/>
  <c r="F7853" i="13"/>
  <c r="F7854" i="13"/>
  <c r="F7855" i="13"/>
  <c r="F7856" i="13"/>
  <c r="F7857" i="13"/>
  <c r="F7858" i="13"/>
  <c r="F7859" i="13"/>
  <c r="F7860" i="13"/>
  <c r="F7861" i="13"/>
  <c r="F7862" i="13"/>
  <c r="F7863" i="13"/>
  <c r="F7864" i="13"/>
  <c r="F7865" i="13"/>
  <c r="F7866" i="13"/>
  <c r="F7867" i="13"/>
  <c r="F7868" i="13"/>
  <c r="F7869" i="13"/>
  <c r="F7870" i="13"/>
  <c r="F7871" i="13"/>
  <c r="F7872" i="13"/>
  <c r="F7873" i="13"/>
  <c r="F7874" i="13"/>
  <c r="F7875" i="13"/>
  <c r="F7876" i="13"/>
  <c r="F7877" i="13"/>
  <c r="F7878" i="13"/>
  <c r="F7879" i="13"/>
  <c r="F7880" i="13"/>
  <c r="F7881" i="13"/>
  <c r="F7882" i="13"/>
  <c r="F7883" i="13"/>
  <c r="F7884" i="13"/>
  <c r="F7885" i="13"/>
  <c r="F7886" i="13"/>
  <c r="F7887" i="13"/>
  <c r="F7888" i="13"/>
  <c r="F7889" i="13"/>
  <c r="F7890" i="13"/>
  <c r="F7891" i="13"/>
  <c r="F7892" i="13"/>
  <c r="F7893" i="13"/>
  <c r="F7894" i="13"/>
  <c r="F7895" i="13"/>
  <c r="F7896" i="13"/>
  <c r="F7897" i="13"/>
  <c r="F7898" i="13"/>
  <c r="F7899" i="13"/>
  <c r="F7900" i="13"/>
  <c r="F7901" i="13"/>
  <c r="F7902" i="13"/>
  <c r="F7903" i="13"/>
  <c r="F7904" i="13"/>
  <c r="F7905" i="13"/>
  <c r="F7906" i="13"/>
  <c r="F7907" i="13"/>
  <c r="F7908" i="13"/>
  <c r="F7909" i="13"/>
  <c r="F7910" i="13"/>
  <c r="F7911" i="13"/>
  <c r="F7912" i="13"/>
  <c r="F7913" i="13"/>
  <c r="F7914" i="13"/>
  <c r="F7915" i="13"/>
  <c r="F7916" i="13"/>
  <c r="F7917" i="13"/>
  <c r="F7918" i="13"/>
  <c r="F7919" i="13"/>
  <c r="F7920" i="13"/>
  <c r="F7921" i="13"/>
  <c r="F7922" i="13"/>
  <c r="F7923" i="13"/>
  <c r="F7924" i="13"/>
  <c r="F7925" i="13"/>
  <c r="F7926" i="13"/>
  <c r="F7927" i="13"/>
  <c r="F7928" i="13"/>
  <c r="F7929" i="13"/>
  <c r="F7930" i="13"/>
  <c r="F7931" i="13"/>
  <c r="F7932" i="13"/>
  <c r="F7933" i="13"/>
  <c r="F7934" i="13"/>
  <c r="F7935" i="13"/>
  <c r="F7936" i="13"/>
  <c r="F7937" i="13"/>
  <c r="F7938" i="13"/>
  <c r="F7939" i="13"/>
  <c r="F7940" i="13"/>
  <c r="F7941" i="13"/>
  <c r="F7942" i="13"/>
  <c r="F7943" i="13"/>
  <c r="F7944" i="13"/>
  <c r="F7945" i="13"/>
  <c r="F7946" i="13"/>
  <c r="F7947" i="13"/>
  <c r="F7948" i="13"/>
  <c r="F7949" i="13"/>
  <c r="F7950" i="13"/>
  <c r="F7951" i="13"/>
  <c r="F7952" i="13"/>
  <c r="F7953" i="13"/>
  <c r="F7954" i="13"/>
  <c r="F7955" i="13"/>
  <c r="F7956" i="13"/>
  <c r="F7957" i="13"/>
  <c r="F7958" i="13"/>
  <c r="F7959" i="13"/>
  <c r="F7960" i="13"/>
  <c r="F7961" i="13"/>
  <c r="F7962" i="13"/>
  <c r="F7963" i="13"/>
  <c r="F7964" i="13"/>
  <c r="F7965" i="13"/>
  <c r="F7966" i="13"/>
  <c r="F7967" i="13"/>
  <c r="F7968" i="13"/>
  <c r="F7969" i="13"/>
  <c r="F7970" i="13"/>
  <c r="F7971" i="13"/>
  <c r="F7972" i="13"/>
  <c r="F7973" i="13"/>
  <c r="F7974" i="13"/>
  <c r="F7975" i="13"/>
  <c r="F7976" i="13"/>
  <c r="F7977" i="13"/>
  <c r="F7978" i="13"/>
  <c r="F7979" i="13"/>
  <c r="F7980" i="13"/>
  <c r="F7981" i="13"/>
  <c r="F7982" i="13"/>
  <c r="F7983" i="13"/>
  <c r="F7984" i="13"/>
  <c r="F7985" i="13"/>
  <c r="F7986" i="13"/>
  <c r="F7987" i="13"/>
  <c r="F7988" i="13"/>
  <c r="F7989" i="13"/>
  <c r="F7990" i="13"/>
  <c r="F7991" i="13"/>
  <c r="F7992" i="13"/>
  <c r="F7993" i="13"/>
  <c r="F7994" i="13"/>
  <c r="F7995" i="13"/>
  <c r="F7996" i="13"/>
  <c r="F7997" i="13"/>
  <c r="F7998" i="13"/>
  <c r="F7999" i="13"/>
  <c r="F8000" i="13"/>
  <c r="F8001" i="13"/>
  <c r="F8002" i="13"/>
  <c r="F8003" i="13"/>
  <c r="F8004" i="13"/>
  <c r="F8005" i="13"/>
  <c r="F8006" i="13"/>
  <c r="F8007" i="13"/>
  <c r="F8008" i="13"/>
  <c r="F8009" i="13"/>
  <c r="F8010" i="13"/>
  <c r="F8011" i="13"/>
  <c r="F8012" i="13"/>
  <c r="F8013" i="13"/>
  <c r="F8014" i="13"/>
  <c r="F8015" i="13"/>
  <c r="F8016" i="13"/>
  <c r="F8017" i="13"/>
  <c r="F8018" i="13"/>
  <c r="F8019" i="13"/>
  <c r="F8020" i="13"/>
  <c r="F8021" i="13"/>
  <c r="F8022" i="13"/>
  <c r="F8023" i="13"/>
  <c r="F8024" i="13"/>
  <c r="F8025" i="13"/>
  <c r="F8026" i="13"/>
  <c r="F8027" i="13"/>
  <c r="F8028" i="13"/>
  <c r="F8029" i="13"/>
  <c r="F8030" i="13"/>
  <c r="F8031" i="13"/>
  <c r="F8032" i="13"/>
  <c r="F8033" i="13"/>
  <c r="F8034" i="13"/>
  <c r="F8035" i="13"/>
  <c r="F8036" i="13"/>
  <c r="F8037" i="13"/>
  <c r="F8038" i="13"/>
  <c r="F8039" i="13"/>
  <c r="F8040" i="13"/>
  <c r="F8041" i="13"/>
  <c r="F8042" i="13"/>
  <c r="F8043" i="13"/>
  <c r="F8044" i="13"/>
  <c r="F8045" i="13"/>
  <c r="F8046" i="13"/>
  <c r="F8047" i="13"/>
  <c r="F8048" i="13"/>
  <c r="F8049" i="13"/>
  <c r="F8050" i="13"/>
  <c r="F8051" i="13"/>
  <c r="E4" i="16"/>
  <c r="F4" i="16"/>
  <c r="E5" i="16"/>
  <c r="F5" i="16"/>
  <c r="H30" i="19" l="1"/>
  <c r="F16" i="20" s="1"/>
  <c r="H20" i="19"/>
  <c r="F6" i="20" s="1"/>
  <c r="I38" i="19"/>
  <c r="H36" i="19"/>
  <c r="F22" i="20" s="1"/>
  <c r="H42" i="19"/>
  <c r="F28" i="20" s="1"/>
  <c r="H38" i="19"/>
  <c r="F24" i="20" s="1"/>
  <c r="H44" i="19"/>
  <c r="F30" i="20" s="1"/>
  <c r="H22" i="19"/>
  <c r="F8" i="20" s="1"/>
  <c r="H24" i="19"/>
  <c r="F10" i="20" s="1"/>
  <c r="I15" i="16"/>
  <c r="H26" i="19"/>
  <c r="F12" i="20" s="1"/>
  <c r="H31" i="19"/>
  <c r="F17" i="20" s="1"/>
  <c r="H47" i="19"/>
  <c r="F33" i="20" s="1"/>
  <c r="I26" i="19"/>
  <c r="I42" i="19"/>
  <c r="I18" i="19"/>
  <c r="L144" i="5" s="1"/>
  <c r="I34" i="19"/>
  <c r="H18" i="19"/>
  <c r="F4" i="20" s="1"/>
  <c r="I50" i="19"/>
  <c r="I25" i="19"/>
  <c r="L147" i="5" s="1"/>
  <c r="I41" i="19"/>
  <c r="H56" i="19"/>
  <c r="F42" i="20" s="1"/>
  <c r="H37" i="19"/>
  <c r="F23" i="20" s="1"/>
  <c r="H53" i="19"/>
  <c r="I22" i="19"/>
  <c r="H55" i="19"/>
  <c r="I33" i="19"/>
  <c r="I30" i="19"/>
  <c r="I46" i="19"/>
  <c r="L133" i="5" s="1"/>
  <c r="H50" i="19"/>
  <c r="F36" i="20" s="1"/>
  <c r="H52" i="19"/>
  <c r="F38" i="20" s="1"/>
  <c r="I55" i="19"/>
  <c r="O134" i="5" s="1"/>
  <c r="H29" i="19"/>
  <c r="F15" i="20" s="1"/>
  <c r="H45" i="19"/>
  <c r="F31" i="20" s="1"/>
  <c r="H23" i="19"/>
  <c r="H39" i="19"/>
  <c r="F25" i="20" s="1"/>
  <c r="I31" i="19"/>
  <c r="I47" i="19"/>
  <c r="I16" i="19"/>
  <c r="H40" i="19"/>
  <c r="F26" i="20" s="1"/>
  <c r="H25" i="19"/>
  <c r="F11" i="20" s="1"/>
  <c r="H41" i="19"/>
  <c r="F27" i="20" s="1"/>
  <c r="I23" i="19"/>
  <c r="I56" i="19"/>
  <c r="H27" i="19"/>
  <c r="F13" i="20" s="1"/>
  <c r="H43" i="19"/>
  <c r="H19" i="19"/>
  <c r="F5" i="20" s="1"/>
  <c r="H35" i="19"/>
  <c r="F21" i="20" s="1"/>
  <c r="H51" i="19"/>
  <c r="F37" i="20" s="1"/>
  <c r="I27" i="19"/>
  <c r="L148" i="5" s="1"/>
  <c r="I43" i="19"/>
  <c r="H21" i="19"/>
  <c r="F7" i="20" s="1"/>
  <c r="I29" i="19"/>
  <c r="O137" i="5" s="1"/>
  <c r="I45" i="19"/>
  <c r="F32" i="20"/>
  <c r="I39" i="19"/>
  <c r="F40" i="20"/>
  <c r="I54" i="19"/>
  <c r="H28" i="19"/>
  <c r="F14" i="20" s="1"/>
  <c r="H33" i="19"/>
  <c r="F19" i="20" s="1"/>
  <c r="H49" i="19"/>
  <c r="F35" i="20" s="1"/>
  <c r="I19" i="19"/>
  <c r="L145" i="5" s="1"/>
  <c r="I35" i="19"/>
  <c r="I51" i="19"/>
  <c r="J15" i="16"/>
  <c r="I21" i="19"/>
  <c r="I37" i="19"/>
  <c r="H32" i="19"/>
  <c r="F18" i="20" s="1"/>
  <c r="I20" i="19"/>
  <c r="I36" i="19"/>
  <c r="I52" i="19"/>
  <c r="I24" i="19"/>
  <c r="L146" i="5" s="1"/>
  <c r="I40" i="19"/>
  <c r="H16" i="19"/>
  <c r="I28" i="19"/>
  <c r="I44" i="19"/>
  <c r="I17" i="19"/>
  <c r="I49" i="19"/>
  <c r="I32" i="19"/>
  <c r="I48" i="19"/>
  <c r="B8" i="16"/>
  <c r="B10" i="16"/>
  <c r="C10" i="16" s="1"/>
  <c r="B9" i="16"/>
  <c r="C9" i="16" s="1"/>
  <c r="L60" i="4"/>
  <c r="G36" i="15"/>
  <c r="G51" i="15"/>
  <c r="L51" i="15" s="1"/>
  <c r="G46" i="15"/>
  <c r="L46" i="15" s="1"/>
  <c r="G42" i="15"/>
  <c r="L42" i="15" s="1"/>
  <c r="G43" i="15"/>
  <c r="L43" i="15" s="1"/>
  <c r="G3" i="15"/>
  <c r="G29" i="15"/>
  <c r="G30" i="15"/>
  <c r="G22" i="15"/>
  <c r="G23" i="15"/>
  <c r="G21" i="15"/>
  <c r="G39" i="15"/>
  <c r="G52" i="15"/>
  <c r="L52" i="15" s="1"/>
  <c r="G53" i="15"/>
  <c r="L53" i="15" s="1"/>
  <c r="G28" i="15"/>
  <c r="G27" i="15"/>
  <c r="G25" i="15"/>
  <c r="G26" i="15"/>
  <c r="G20" i="15"/>
  <c r="G18" i="15"/>
  <c r="G19" i="15"/>
  <c r="G17" i="15"/>
  <c r="G15" i="15"/>
  <c r="H15" i="15" s="1"/>
  <c r="G8" i="15"/>
  <c r="G7" i="15"/>
  <c r="H7" i="15" s="1"/>
  <c r="G4" i="15"/>
  <c r="G5" i="15"/>
  <c r="G13" i="15"/>
  <c r="G9" i="15"/>
  <c r="G6" i="15"/>
  <c r="L132" i="5" l="1"/>
  <c r="L154" i="5"/>
  <c r="F29" i="20"/>
  <c r="J51" i="4"/>
  <c r="O139" i="5"/>
  <c r="O142" i="5"/>
  <c r="O135" i="5"/>
  <c r="O140" i="5"/>
  <c r="O138" i="5"/>
  <c r="O132" i="5"/>
  <c r="O136" i="5"/>
  <c r="F39" i="20"/>
  <c r="F9" i="20"/>
  <c r="L56" i="4"/>
  <c r="O133" i="5"/>
  <c r="F41" i="20"/>
  <c r="I12" i="16"/>
  <c r="J12" i="16"/>
  <c r="C8" i="16"/>
  <c r="B11" i="16"/>
  <c r="C11" i="16" s="1"/>
  <c r="G37" i="15"/>
  <c r="L37" i="15" s="1"/>
  <c r="G48" i="15"/>
  <c r="G24" i="15"/>
  <c r="L24" i="15" s="1"/>
  <c r="G49" i="15"/>
  <c r="G16" i="15"/>
  <c r="H16" i="15" s="1"/>
  <c r="G54" i="15"/>
  <c r="G35" i="15"/>
  <c r="L35" i="15" s="1"/>
  <c r="G45" i="15"/>
  <c r="H51" i="15"/>
  <c r="G38" i="15"/>
  <c r="L38" i="15" s="1"/>
  <c r="G47" i="15"/>
  <c r="H42" i="15"/>
  <c r="H52" i="15"/>
  <c r="H53" i="15"/>
  <c r="G34" i="15"/>
  <c r="H34" i="15" s="1"/>
  <c r="G41" i="15"/>
  <c r="H43" i="15"/>
  <c r="G32" i="15"/>
  <c r="L32" i="15" s="1"/>
  <c r="G44" i="15"/>
  <c r="G31" i="15"/>
  <c r="L31" i="15" s="1"/>
  <c r="G50" i="15"/>
  <c r="H46" i="15"/>
  <c r="L6" i="15"/>
  <c r="H6" i="15"/>
  <c r="L20" i="15"/>
  <c r="H20" i="15"/>
  <c r="L21" i="15"/>
  <c r="H21" i="15"/>
  <c r="L36" i="15"/>
  <c r="H36" i="15"/>
  <c r="L8" i="15"/>
  <c r="H8" i="15"/>
  <c r="L26" i="15"/>
  <c r="H26" i="15"/>
  <c r="L23" i="15"/>
  <c r="H23" i="15"/>
  <c r="L3" i="15"/>
  <c r="H3" i="15"/>
  <c r="L17" i="15"/>
  <c r="H17" i="15"/>
  <c r="L28" i="15"/>
  <c r="H28" i="15"/>
  <c r="L22" i="15"/>
  <c r="H22" i="15"/>
  <c r="L13" i="15"/>
  <c r="H13" i="15"/>
  <c r="L30" i="15"/>
  <c r="H30" i="15"/>
  <c r="L5" i="15"/>
  <c r="H5" i="15"/>
  <c r="L29" i="15"/>
  <c r="H29" i="15"/>
  <c r="L27" i="15"/>
  <c r="H27" i="15"/>
  <c r="L9" i="15"/>
  <c r="H9" i="15"/>
  <c r="L19" i="15"/>
  <c r="H19" i="15"/>
  <c r="L18" i="15"/>
  <c r="H18" i="15"/>
  <c r="L39" i="15"/>
  <c r="H39" i="15"/>
  <c r="L4" i="15"/>
  <c r="H4" i="15"/>
  <c r="L25" i="15"/>
  <c r="H25" i="15"/>
  <c r="L7" i="15"/>
  <c r="L15" i="15"/>
  <c r="G33" i="15"/>
  <c r="G2" i="15"/>
  <c r="G14" i="15"/>
  <c r="G12" i="15"/>
  <c r="G11" i="15"/>
  <c r="G10" i="15"/>
  <c r="L142" i="5" l="1"/>
  <c r="U102" i="5"/>
  <c r="T102" i="5" s="1"/>
  <c r="U103" i="5"/>
  <c r="U104" i="5"/>
  <c r="H12" i="16"/>
  <c r="J13" i="16" s="1"/>
  <c r="L34" i="15"/>
  <c r="H35" i="15"/>
  <c r="H32" i="15"/>
  <c r="H38" i="15"/>
  <c r="H31" i="15"/>
  <c r="H24" i="15"/>
  <c r="L41" i="15"/>
  <c r="H41" i="15"/>
  <c r="L45" i="15"/>
  <c r="H45" i="15"/>
  <c r="H37" i="15"/>
  <c r="L16" i="15"/>
  <c r="L54" i="15"/>
  <c r="H54" i="15"/>
  <c r="L50" i="15"/>
  <c r="H50" i="15"/>
  <c r="L49" i="15"/>
  <c r="H49" i="15"/>
  <c r="L47" i="15"/>
  <c r="H47" i="15"/>
  <c r="L44" i="15"/>
  <c r="H44" i="15"/>
  <c r="L48" i="15"/>
  <c r="H48" i="15"/>
  <c r="L10" i="15"/>
  <c r="H10" i="15"/>
  <c r="L12" i="15"/>
  <c r="H12" i="15"/>
  <c r="L2" i="15"/>
  <c r="H2" i="15"/>
  <c r="L11" i="15"/>
  <c r="H11" i="15"/>
  <c r="L14" i="15"/>
  <c r="H14" i="15"/>
  <c r="L33" i="15"/>
  <c r="H33" i="15"/>
  <c r="V103" i="5" l="1"/>
  <c r="V102" i="5"/>
  <c r="T103" i="5"/>
  <c r="U105" i="5"/>
  <c r="V105" i="5" s="1"/>
  <c r="T104" i="5"/>
  <c r="V104" i="5"/>
  <c r="I13" i="16"/>
  <c r="L61" i="4"/>
  <c r="L52" i="4"/>
  <c r="L59" i="4"/>
  <c r="L53" i="4"/>
  <c r="L58" i="4"/>
  <c r="M18" i="4" l="1"/>
  <c r="P105" i="5"/>
  <c r="L54" i="4"/>
  <c r="L62" i="4"/>
  <c r="L55" i="4"/>
  <c r="L57" i="4"/>
  <c r="L51" i="4"/>
  <c r="J61" i="4"/>
  <c r="J49" i="4" s="1"/>
  <c r="Q10" i="4" s="1"/>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13" i="12"/>
  <c r="BY613" i="12"/>
  <c r="BY614" i="12"/>
  <c r="BY615" i="12"/>
  <c r="BY616" i="12"/>
  <c r="BY617" i="12"/>
  <c r="BY618" i="12"/>
  <c r="BY619" i="12"/>
  <c r="BY620" i="12"/>
  <c r="BY621" i="12"/>
  <c r="BY622" i="12"/>
  <c r="BY623" i="12"/>
  <c r="BY624" i="12"/>
  <c r="BY625" i="12"/>
  <c r="BY626" i="12"/>
  <c r="BY627" i="12"/>
  <c r="BY628" i="12"/>
  <c r="BY629" i="12"/>
  <c r="BY630" i="12"/>
  <c r="BY631" i="12"/>
  <c r="BY632" i="12"/>
  <c r="BY633" i="12"/>
  <c r="BY634" i="12"/>
  <c r="BY635" i="12"/>
  <c r="BY636" i="12"/>
  <c r="BY637" i="12"/>
  <c r="BY638" i="12"/>
  <c r="O15" i="12"/>
  <c r="O473" i="12"/>
  <c r="BF473" i="12" s="1"/>
  <c r="O612" i="12"/>
  <c r="N614" i="12"/>
  <c r="O110" i="12" s="1"/>
  <c r="N615" i="12"/>
  <c r="O276" i="12" s="1"/>
  <c r="N616" i="12"/>
  <c r="O59" i="12" s="1"/>
  <c r="N617" i="12"/>
  <c r="O507" i="12" s="1"/>
  <c r="BJ507" i="12" s="1"/>
  <c r="N618" i="12"/>
  <c r="O463" i="12" s="1"/>
  <c r="N619" i="12"/>
  <c r="O451" i="12" s="1"/>
  <c r="N620" i="12"/>
  <c r="O620" i="12" s="1"/>
  <c r="N621" i="12"/>
  <c r="O621" i="12" s="1"/>
  <c r="N622" i="12"/>
  <c r="O19" i="12" s="1"/>
  <c r="N623" i="12"/>
  <c r="O35" i="12" s="1"/>
  <c r="N624" i="12"/>
  <c r="O371" i="12" s="1"/>
  <c r="N625" i="12"/>
  <c r="O292" i="12" s="1"/>
  <c r="N626" i="12"/>
  <c r="O468" i="12" s="1"/>
  <c r="N627" i="12"/>
  <c r="O627" i="12" s="1"/>
  <c r="N628" i="12"/>
  <c r="O43" i="12" s="1"/>
  <c r="N629" i="12"/>
  <c r="O629" i="12" s="1"/>
  <c r="N630" i="12"/>
  <c r="O107" i="12" s="1"/>
  <c r="N631" i="12"/>
  <c r="O411" i="12" s="1"/>
  <c r="N632" i="12"/>
  <c r="O75" i="12" s="1"/>
  <c r="N633" i="12"/>
  <c r="O3" i="12" s="1"/>
  <c r="N634" i="12"/>
  <c r="O261" i="12" s="1"/>
  <c r="N635" i="12"/>
  <c r="O531" i="12" s="1"/>
  <c r="N636" i="12"/>
  <c r="O51" i="12" s="1"/>
  <c r="N637" i="12"/>
  <c r="O611" i="12" s="1"/>
  <c r="BB611" i="12" s="1"/>
  <c r="N638" i="12"/>
  <c r="O259" i="12" s="1"/>
  <c r="N613" i="12"/>
  <c r="O67" i="12" s="1"/>
  <c r="N612" i="12"/>
  <c r="R613" i="12"/>
  <c r="S613" i="12"/>
  <c r="T613" i="12"/>
  <c r="U613" i="12"/>
  <c r="V613" i="12"/>
  <c r="W613" i="12"/>
  <c r="X613" i="12"/>
  <c r="Y613" i="12"/>
  <c r="Z613" i="12"/>
  <c r="AA613" i="12"/>
  <c r="AC613" i="12"/>
  <c r="AD613" i="12"/>
  <c r="AE613" i="12"/>
  <c r="AF613" i="12"/>
  <c r="AG613" i="12"/>
  <c r="AH613" i="12"/>
  <c r="AI613" i="12"/>
  <c r="AJ613" i="12"/>
  <c r="AK613" i="12"/>
  <c r="AL613" i="12"/>
  <c r="AM613" i="12"/>
  <c r="R614" i="12"/>
  <c r="S614" i="12"/>
  <c r="T614" i="12"/>
  <c r="U614" i="12"/>
  <c r="V614" i="12"/>
  <c r="W614" i="12"/>
  <c r="X614" i="12"/>
  <c r="Y614" i="12"/>
  <c r="Z614" i="12"/>
  <c r="AA614" i="12"/>
  <c r="AC614" i="12"/>
  <c r="AD614" i="12"/>
  <c r="AE614" i="12"/>
  <c r="AF614" i="12"/>
  <c r="AG614" i="12"/>
  <c r="AH614" i="12"/>
  <c r="AI614" i="12"/>
  <c r="AJ614" i="12"/>
  <c r="AK614" i="12"/>
  <c r="AL614" i="12"/>
  <c r="AM614" i="12"/>
  <c r="R615" i="12"/>
  <c r="S615" i="12"/>
  <c r="T615" i="12"/>
  <c r="U615" i="12"/>
  <c r="V615" i="12"/>
  <c r="W615" i="12"/>
  <c r="X615" i="12"/>
  <c r="Y615" i="12"/>
  <c r="Z615" i="12"/>
  <c r="AA615" i="12"/>
  <c r="AC615" i="12"/>
  <c r="AD615" i="12"/>
  <c r="AE615" i="12"/>
  <c r="AF615" i="12"/>
  <c r="AG615" i="12"/>
  <c r="AH615" i="12"/>
  <c r="AI615" i="12"/>
  <c r="AJ615" i="12"/>
  <c r="AK615" i="12"/>
  <c r="AL615" i="12"/>
  <c r="AM615" i="12"/>
  <c r="R616" i="12"/>
  <c r="S616" i="12"/>
  <c r="T616" i="12"/>
  <c r="U616" i="12"/>
  <c r="V616" i="12"/>
  <c r="W616" i="12"/>
  <c r="X616" i="12"/>
  <c r="Y616" i="12"/>
  <c r="Z616" i="12"/>
  <c r="AA616" i="12"/>
  <c r="AC616" i="12"/>
  <c r="AD616" i="12"/>
  <c r="AE616" i="12"/>
  <c r="AF616" i="12"/>
  <c r="AG616" i="12"/>
  <c r="AH616" i="12"/>
  <c r="AI616" i="12"/>
  <c r="AJ616" i="12"/>
  <c r="AK616" i="12"/>
  <c r="AL616" i="12"/>
  <c r="AM616" i="12"/>
  <c r="R617" i="12"/>
  <c r="S617" i="12"/>
  <c r="T617" i="12"/>
  <c r="U617" i="12"/>
  <c r="V617" i="12"/>
  <c r="W617" i="12"/>
  <c r="X617" i="12"/>
  <c r="Y617" i="12"/>
  <c r="Z617" i="12"/>
  <c r="AA617" i="12"/>
  <c r="AC617" i="12"/>
  <c r="AD617" i="12"/>
  <c r="AE617" i="12"/>
  <c r="AF617" i="12"/>
  <c r="AG617" i="12"/>
  <c r="AH617" i="12"/>
  <c r="AI617" i="12"/>
  <c r="AJ617" i="12"/>
  <c r="AK617" i="12"/>
  <c r="AL617" i="12"/>
  <c r="AM617" i="12"/>
  <c r="R618" i="12"/>
  <c r="S618" i="12"/>
  <c r="T618" i="12"/>
  <c r="U618" i="12"/>
  <c r="V618" i="12"/>
  <c r="W618" i="12"/>
  <c r="X618" i="12"/>
  <c r="Y618" i="12"/>
  <c r="Z618" i="12"/>
  <c r="AA618" i="12"/>
  <c r="AC618" i="12"/>
  <c r="AD618" i="12"/>
  <c r="AE618" i="12"/>
  <c r="AF618" i="12"/>
  <c r="AG618" i="12"/>
  <c r="AH618" i="12"/>
  <c r="AI618" i="12"/>
  <c r="AJ618" i="12"/>
  <c r="AK618" i="12"/>
  <c r="AL618" i="12"/>
  <c r="AM618" i="12"/>
  <c r="R619" i="12"/>
  <c r="S619" i="12"/>
  <c r="T619" i="12"/>
  <c r="U619" i="12"/>
  <c r="V619" i="12"/>
  <c r="W619" i="12"/>
  <c r="X619" i="12"/>
  <c r="Y619" i="12"/>
  <c r="Z619" i="12"/>
  <c r="AA619" i="12"/>
  <c r="AC619" i="12"/>
  <c r="AD619" i="12"/>
  <c r="AE619" i="12"/>
  <c r="AF619" i="12"/>
  <c r="AG619" i="12"/>
  <c r="AH619" i="12"/>
  <c r="AI619" i="12"/>
  <c r="AJ619" i="12"/>
  <c r="AK619" i="12"/>
  <c r="AL619" i="12"/>
  <c r="AM619" i="12"/>
  <c r="R620" i="12"/>
  <c r="S620" i="12"/>
  <c r="T620" i="12"/>
  <c r="U620" i="12"/>
  <c r="V620" i="12"/>
  <c r="W620" i="12"/>
  <c r="X620" i="12"/>
  <c r="Y620" i="12"/>
  <c r="Z620" i="12"/>
  <c r="AA620" i="12"/>
  <c r="AC620" i="12"/>
  <c r="AD620" i="12"/>
  <c r="AE620" i="12"/>
  <c r="AF620" i="12"/>
  <c r="AG620" i="12"/>
  <c r="AH620" i="12"/>
  <c r="AI620" i="12"/>
  <c r="AJ620" i="12"/>
  <c r="AK620" i="12"/>
  <c r="AL620" i="12"/>
  <c r="AM620" i="12"/>
  <c r="R621" i="12"/>
  <c r="S621" i="12"/>
  <c r="T621" i="12"/>
  <c r="U621" i="12"/>
  <c r="V621" i="12"/>
  <c r="W621" i="12"/>
  <c r="X621" i="12"/>
  <c r="Y621" i="12"/>
  <c r="Z621" i="12"/>
  <c r="AA621" i="12"/>
  <c r="AC621" i="12"/>
  <c r="AD621" i="12"/>
  <c r="AE621" i="12"/>
  <c r="AF621" i="12"/>
  <c r="AG621" i="12"/>
  <c r="AH621" i="12"/>
  <c r="AI621" i="12"/>
  <c r="AJ621" i="12"/>
  <c r="AK621" i="12"/>
  <c r="AL621" i="12"/>
  <c r="AM621" i="12"/>
  <c r="R622" i="12"/>
  <c r="S622" i="12"/>
  <c r="T622" i="12"/>
  <c r="U622" i="12"/>
  <c r="V622" i="12"/>
  <c r="W622" i="12"/>
  <c r="X622" i="12"/>
  <c r="Y622" i="12"/>
  <c r="Z622" i="12"/>
  <c r="AA622" i="12"/>
  <c r="AC622" i="12"/>
  <c r="AD622" i="12"/>
  <c r="AE622" i="12"/>
  <c r="AF622" i="12"/>
  <c r="AG622" i="12"/>
  <c r="AH622" i="12"/>
  <c r="AI622" i="12"/>
  <c r="AJ622" i="12"/>
  <c r="AK622" i="12"/>
  <c r="AL622" i="12"/>
  <c r="AM622" i="12"/>
  <c r="R623" i="12"/>
  <c r="S623" i="12"/>
  <c r="T623" i="12"/>
  <c r="U623" i="12"/>
  <c r="V623" i="12"/>
  <c r="W623" i="12"/>
  <c r="X623" i="12"/>
  <c r="Y623" i="12"/>
  <c r="Z623" i="12"/>
  <c r="AA623" i="12"/>
  <c r="AC623" i="12"/>
  <c r="AD623" i="12"/>
  <c r="AE623" i="12"/>
  <c r="AF623" i="12"/>
  <c r="AG623" i="12"/>
  <c r="AH623" i="12"/>
  <c r="AI623" i="12"/>
  <c r="AJ623" i="12"/>
  <c r="AK623" i="12"/>
  <c r="AL623" i="12"/>
  <c r="AM623" i="12"/>
  <c r="R624" i="12"/>
  <c r="S624" i="12"/>
  <c r="T624" i="12"/>
  <c r="U624" i="12"/>
  <c r="V624" i="12"/>
  <c r="W624" i="12"/>
  <c r="X624" i="12"/>
  <c r="Y624" i="12"/>
  <c r="Z624" i="12"/>
  <c r="AA624" i="12"/>
  <c r="AC624" i="12"/>
  <c r="AD624" i="12"/>
  <c r="AE624" i="12"/>
  <c r="AF624" i="12"/>
  <c r="AG624" i="12"/>
  <c r="AH624" i="12"/>
  <c r="AI624" i="12"/>
  <c r="AJ624" i="12"/>
  <c r="AK624" i="12"/>
  <c r="AL624" i="12"/>
  <c r="AM624" i="12"/>
  <c r="R625" i="12"/>
  <c r="S625" i="12"/>
  <c r="T625" i="12"/>
  <c r="U625" i="12"/>
  <c r="V625" i="12"/>
  <c r="W625" i="12"/>
  <c r="X625" i="12"/>
  <c r="Y625" i="12"/>
  <c r="Z625" i="12"/>
  <c r="AA625" i="12"/>
  <c r="AC625" i="12"/>
  <c r="AD625" i="12"/>
  <c r="AE625" i="12"/>
  <c r="AF625" i="12"/>
  <c r="AG625" i="12"/>
  <c r="AH625" i="12"/>
  <c r="AI625" i="12"/>
  <c r="AJ625" i="12"/>
  <c r="AK625" i="12"/>
  <c r="AL625" i="12"/>
  <c r="AM625" i="12"/>
  <c r="R626" i="12"/>
  <c r="S626" i="12"/>
  <c r="T626" i="12"/>
  <c r="U626" i="12"/>
  <c r="V626" i="12"/>
  <c r="W626" i="12"/>
  <c r="X626" i="12"/>
  <c r="Y626" i="12"/>
  <c r="Z626" i="12"/>
  <c r="AA626" i="12"/>
  <c r="AC626" i="12"/>
  <c r="AD626" i="12"/>
  <c r="AE626" i="12"/>
  <c r="AF626" i="12"/>
  <c r="AG626" i="12"/>
  <c r="AH626" i="12"/>
  <c r="AI626" i="12"/>
  <c r="AJ626" i="12"/>
  <c r="AK626" i="12"/>
  <c r="AL626" i="12"/>
  <c r="AM626" i="12"/>
  <c r="R627" i="12"/>
  <c r="S627" i="12"/>
  <c r="T627" i="12"/>
  <c r="U627" i="12"/>
  <c r="V627" i="12"/>
  <c r="W627" i="12"/>
  <c r="X627" i="12"/>
  <c r="Y627" i="12"/>
  <c r="Z627" i="12"/>
  <c r="AA627" i="12"/>
  <c r="AC627" i="12"/>
  <c r="AD627" i="12"/>
  <c r="AE627" i="12"/>
  <c r="AF627" i="12"/>
  <c r="AG627" i="12"/>
  <c r="AH627" i="12"/>
  <c r="AI627" i="12"/>
  <c r="AJ627" i="12"/>
  <c r="AK627" i="12"/>
  <c r="AL627" i="12"/>
  <c r="AM627" i="12"/>
  <c r="R628" i="12"/>
  <c r="S628" i="12"/>
  <c r="T628" i="12"/>
  <c r="U628" i="12"/>
  <c r="V628" i="12"/>
  <c r="W628" i="12"/>
  <c r="X628" i="12"/>
  <c r="Y628" i="12"/>
  <c r="Z628" i="12"/>
  <c r="AA628" i="12"/>
  <c r="AC628" i="12"/>
  <c r="AD628" i="12"/>
  <c r="AE628" i="12"/>
  <c r="AF628" i="12"/>
  <c r="AG628" i="12"/>
  <c r="AH628" i="12"/>
  <c r="AI628" i="12"/>
  <c r="AJ628" i="12"/>
  <c r="AK628" i="12"/>
  <c r="AL628" i="12"/>
  <c r="AM628" i="12"/>
  <c r="R629" i="12"/>
  <c r="S629" i="12"/>
  <c r="T629" i="12"/>
  <c r="U629" i="12"/>
  <c r="V629" i="12"/>
  <c r="W629" i="12"/>
  <c r="X629" i="12"/>
  <c r="Y629" i="12"/>
  <c r="Z629" i="12"/>
  <c r="AA629" i="12"/>
  <c r="AC629" i="12"/>
  <c r="AD629" i="12"/>
  <c r="AE629" i="12"/>
  <c r="AF629" i="12"/>
  <c r="AG629" i="12"/>
  <c r="AH629" i="12"/>
  <c r="AI629" i="12"/>
  <c r="AJ629" i="12"/>
  <c r="AK629" i="12"/>
  <c r="AL629" i="12"/>
  <c r="AM629" i="12"/>
  <c r="R630" i="12"/>
  <c r="S630" i="12"/>
  <c r="T630" i="12"/>
  <c r="U630" i="12"/>
  <c r="V630" i="12"/>
  <c r="W630" i="12"/>
  <c r="X630" i="12"/>
  <c r="Y630" i="12"/>
  <c r="Z630" i="12"/>
  <c r="AA630" i="12"/>
  <c r="AC630" i="12"/>
  <c r="AD630" i="12"/>
  <c r="AE630" i="12"/>
  <c r="AF630" i="12"/>
  <c r="AG630" i="12"/>
  <c r="AH630" i="12"/>
  <c r="AI630" i="12"/>
  <c r="AJ630" i="12"/>
  <c r="AK630" i="12"/>
  <c r="AL630" i="12"/>
  <c r="AM630" i="12"/>
  <c r="R631" i="12"/>
  <c r="S631" i="12"/>
  <c r="T631" i="12"/>
  <c r="U631" i="12"/>
  <c r="V631" i="12"/>
  <c r="W631" i="12"/>
  <c r="X631" i="12"/>
  <c r="Y631" i="12"/>
  <c r="Z631" i="12"/>
  <c r="AA631" i="12"/>
  <c r="AC631" i="12"/>
  <c r="AD631" i="12"/>
  <c r="AE631" i="12"/>
  <c r="AF631" i="12"/>
  <c r="AG631" i="12"/>
  <c r="AH631" i="12"/>
  <c r="AI631" i="12"/>
  <c r="AJ631" i="12"/>
  <c r="AK631" i="12"/>
  <c r="AL631" i="12"/>
  <c r="AM631" i="12"/>
  <c r="R632" i="12"/>
  <c r="S632" i="12"/>
  <c r="T632" i="12"/>
  <c r="U632" i="12"/>
  <c r="V632" i="12"/>
  <c r="W632" i="12"/>
  <c r="X632" i="12"/>
  <c r="Y632" i="12"/>
  <c r="Z632" i="12"/>
  <c r="AA632" i="12"/>
  <c r="AC632" i="12"/>
  <c r="AD632" i="12"/>
  <c r="AE632" i="12"/>
  <c r="AF632" i="12"/>
  <c r="AG632" i="12"/>
  <c r="AH632" i="12"/>
  <c r="AI632" i="12"/>
  <c r="AJ632" i="12"/>
  <c r="AK632" i="12"/>
  <c r="AL632" i="12"/>
  <c r="AM632" i="12"/>
  <c r="R633" i="12"/>
  <c r="S633" i="12"/>
  <c r="T633" i="12"/>
  <c r="U633" i="12"/>
  <c r="V633" i="12"/>
  <c r="W633" i="12"/>
  <c r="X633" i="12"/>
  <c r="Y633" i="12"/>
  <c r="Z633" i="12"/>
  <c r="AA633" i="12"/>
  <c r="AC633" i="12"/>
  <c r="AD633" i="12"/>
  <c r="AE633" i="12"/>
  <c r="AF633" i="12"/>
  <c r="AG633" i="12"/>
  <c r="AH633" i="12"/>
  <c r="AI633" i="12"/>
  <c r="AJ633" i="12"/>
  <c r="AK633" i="12"/>
  <c r="AL633" i="12"/>
  <c r="AM633" i="12"/>
  <c r="R634" i="12"/>
  <c r="S634" i="12"/>
  <c r="T634" i="12"/>
  <c r="U634" i="12"/>
  <c r="V634" i="12"/>
  <c r="W634" i="12"/>
  <c r="X634" i="12"/>
  <c r="Y634" i="12"/>
  <c r="Z634" i="12"/>
  <c r="AA634" i="12"/>
  <c r="AC634" i="12"/>
  <c r="AD634" i="12"/>
  <c r="AE634" i="12"/>
  <c r="AF634" i="12"/>
  <c r="AG634" i="12"/>
  <c r="AH634" i="12"/>
  <c r="AI634" i="12"/>
  <c r="AJ634" i="12"/>
  <c r="AK634" i="12"/>
  <c r="AL634" i="12"/>
  <c r="AM634" i="12"/>
  <c r="R635" i="12"/>
  <c r="S635" i="12"/>
  <c r="T635" i="12"/>
  <c r="U635" i="12"/>
  <c r="V635" i="12"/>
  <c r="W635" i="12"/>
  <c r="X635" i="12"/>
  <c r="Y635" i="12"/>
  <c r="Z635" i="12"/>
  <c r="AA635" i="12"/>
  <c r="AC635" i="12"/>
  <c r="AD635" i="12"/>
  <c r="AE635" i="12"/>
  <c r="AF635" i="12"/>
  <c r="AG635" i="12"/>
  <c r="AH635" i="12"/>
  <c r="AI635" i="12"/>
  <c r="AJ635" i="12"/>
  <c r="AK635" i="12"/>
  <c r="AL635" i="12"/>
  <c r="AM635" i="12"/>
  <c r="R636" i="12"/>
  <c r="S636" i="12"/>
  <c r="T636" i="12"/>
  <c r="U636" i="12"/>
  <c r="V636" i="12"/>
  <c r="W636" i="12"/>
  <c r="X636" i="12"/>
  <c r="Y636" i="12"/>
  <c r="Z636" i="12"/>
  <c r="AA636" i="12"/>
  <c r="AC636" i="12"/>
  <c r="AD636" i="12"/>
  <c r="AE636" i="12"/>
  <c r="AF636" i="12"/>
  <c r="AG636" i="12"/>
  <c r="AH636" i="12"/>
  <c r="AI636" i="12"/>
  <c r="AJ636" i="12"/>
  <c r="AK636" i="12"/>
  <c r="AL636" i="12"/>
  <c r="AM636" i="12"/>
  <c r="R637" i="12"/>
  <c r="S637" i="12"/>
  <c r="T637" i="12"/>
  <c r="U637" i="12"/>
  <c r="V637" i="12"/>
  <c r="W637" i="12"/>
  <c r="X637" i="12"/>
  <c r="Y637" i="12"/>
  <c r="Z637" i="12"/>
  <c r="AA637" i="12"/>
  <c r="AC637" i="12"/>
  <c r="AD637" i="12"/>
  <c r="AE637" i="12"/>
  <c r="AF637" i="12"/>
  <c r="AG637" i="12"/>
  <c r="AH637" i="12"/>
  <c r="AI637" i="12"/>
  <c r="AJ637" i="12"/>
  <c r="AK637" i="12"/>
  <c r="AL637" i="12"/>
  <c r="AM637" i="12"/>
  <c r="R638" i="12"/>
  <c r="S638" i="12"/>
  <c r="T638" i="12"/>
  <c r="U638" i="12"/>
  <c r="V638" i="12"/>
  <c r="W638" i="12"/>
  <c r="X638" i="12"/>
  <c r="Y638" i="12"/>
  <c r="Z638" i="12"/>
  <c r="AA638" i="12"/>
  <c r="AC638" i="12"/>
  <c r="AD638" i="12"/>
  <c r="AE638" i="12"/>
  <c r="AF638" i="12"/>
  <c r="AG638" i="12"/>
  <c r="AH638" i="12"/>
  <c r="AI638" i="12"/>
  <c r="AJ638" i="12"/>
  <c r="AK638" i="12"/>
  <c r="AL638" i="12"/>
  <c r="AM638"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12" i="12"/>
  <c r="R612" i="12"/>
  <c r="S612" i="12"/>
  <c r="T612" i="12"/>
  <c r="U612" i="12"/>
  <c r="V612" i="12"/>
  <c r="W612" i="12"/>
  <c r="X612" i="12"/>
  <c r="Y612" i="12"/>
  <c r="Z612" i="12"/>
  <c r="AA612" i="12"/>
  <c r="AC612" i="12"/>
  <c r="AD612" i="12"/>
  <c r="AE612" i="12"/>
  <c r="AF612" i="12"/>
  <c r="AG612" i="12"/>
  <c r="AH612" i="12"/>
  <c r="AI612" i="12"/>
  <c r="AJ612" i="12"/>
  <c r="AK612" i="12"/>
  <c r="AL612" i="12"/>
  <c r="AM612" i="12"/>
  <c r="P612" i="12"/>
  <c r="AY611" i="12"/>
  <c r="AX611" i="12"/>
  <c r="AW611" i="12"/>
  <c r="AV611" i="12"/>
  <c r="AU611" i="12"/>
  <c r="AT611" i="12"/>
  <c r="AS611" i="12"/>
  <c r="AR611" i="12"/>
  <c r="AQ611" i="12"/>
  <c r="AP611" i="12"/>
  <c r="AO611" i="12"/>
  <c r="AY610" i="12"/>
  <c r="AX610" i="12"/>
  <c r="AW610" i="12"/>
  <c r="AV610" i="12"/>
  <c r="AU610" i="12"/>
  <c r="AT610" i="12"/>
  <c r="AS610" i="12"/>
  <c r="AR610" i="12"/>
  <c r="AQ610" i="12"/>
  <c r="AP610" i="12"/>
  <c r="AO610" i="12"/>
  <c r="AY609" i="12"/>
  <c r="AX609" i="12"/>
  <c r="AW609" i="12"/>
  <c r="AV609" i="12"/>
  <c r="AU609" i="12"/>
  <c r="AT609" i="12"/>
  <c r="AS609" i="12"/>
  <c r="AR609" i="12"/>
  <c r="AQ609" i="12"/>
  <c r="AP609" i="12"/>
  <c r="AO609" i="12"/>
  <c r="AY608" i="12"/>
  <c r="AX608" i="12"/>
  <c r="AW608" i="12"/>
  <c r="AV608" i="12"/>
  <c r="AU608" i="12"/>
  <c r="AT608" i="12"/>
  <c r="AS608" i="12"/>
  <c r="AR608" i="12"/>
  <c r="AQ608" i="12"/>
  <c r="AP608" i="12"/>
  <c r="AO608" i="12"/>
  <c r="AY607" i="12"/>
  <c r="AX607" i="12"/>
  <c r="AW607" i="12"/>
  <c r="AV607" i="12"/>
  <c r="AU607" i="12"/>
  <c r="AT607" i="12"/>
  <c r="AS607" i="12"/>
  <c r="AR607" i="12"/>
  <c r="AQ607" i="12"/>
  <c r="AP607" i="12"/>
  <c r="AO607" i="12"/>
  <c r="AY606" i="12"/>
  <c r="AX606" i="12"/>
  <c r="AW606" i="12"/>
  <c r="AV606" i="12"/>
  <c r="AU606" i="12"/>
  <c r="AT606" i="12"/>
  <c r="AS606" i="12"/>
  <c r="AR606" i="12"/>
  <c r="AQ606" i="12"/>
  <c r="AP606" i="12"/>
  <c r="AO606" i="12"/>
  <c r="AY605" i="12"/>
  <c r="AX605" i="12"/>
  <c r="AW605" i="12"/>
  <c r="AV605" i="12"/>
  <c r="AU605" i="12"/>
  <c r="AT605" i="12"/>
  <c r="AS605" i="12"/>
  <c r="AR605" i="12"/>
  <c r="AQ605" i="12"/>
  <c r="AP605" i="12"/>
  <c r="AO605" i="12"/>
  <c r="AY604" i="12"/>
  <c r="AX604" i="12"/>
  <c r="AW604" i="12"/>
  <c r="AV604" i="12"/>
  <c r="AU604" i="12"/>
  <c r="AT604" i="12"/>
  <c r="AS604" i="12"/>
  <c r="AR604" i="12"/>
  <c r="AQ604" i="12"/>
  <c r="AP604" i="12"/>
  <c r="AO604" i="12"/>
  <c r="AY603" i="12"/>
  <c r="AX603" i="12"/>
  <c r="AW603" i="12"/>
  <c r="AV603" i="12"/>
  <c r="AU603" i="12"/>
  <c r="AT603" i="12"/>
  <c r="AS603" i="12"/>
  <c r="AR603" i="12"/>
  <c r="AQ603" i="12"/>
  <c r="AP603" i="12"/>
  <c r="AO603" i="12"/>
  <c r="AY602" i="12"/>
  <c r="AX602" i="12"/>
  <c r="AW602" i="12"/>
  <c r="AV602" i="12"/>
  <c r="AU602" i="12"/>
  <c r="AT602" i="12"/>
  <c r="AS602" i="12"/>
  <c r="AR602" i="12"/>
  <c r="AQ602" i="12"/>
  <c r="AP602" i="12"/>
  <c r="AO602" i="12"/>
  <c r="AY601" i="12"/>
  <c r="AX601" i="12"/>
  <c r="AW601" i="12"/>
  <c r="AV601" i="12"/>
  <c r="AU601" i="12"/>
  <c r="AT601" i="12"/>
  <c r="AS601" i="12"/>
  <c r="AR601" i="12"/>
  <c r="AQ601" i="12"/>
  <c r="AP601" i="12"/>
  <c r="AO601" i="12"/>
  <c r="AY600" i="12"/>
  <c r="AX600" i="12"/>
  <c r="AW600" i="12"/>
  <c r="AV600" i="12"/>
  <c r="AU600" i="12"/>
  <c r="AT600" i="12"/>
  <c r="AS600" i="12"/>
  <c r="AR600" i="12"/>
  <c r="AQ600" i="12"/>
  <c r="AP600" i="12"/>
  <c r="AO600" i="12"/>
  <c r="AY599" i="12"/>
  <c r="AX599" i="12"/>
  <c r="AW599" i="12"/>
  <c r="AV599" i="12"/>
  <c r="AU599" i="12"/>
  <c r="AT599" i="12"/>
  <c r="AS599" i="12"/>
  <c r="AR599" i="12"/>
  <c r="AQ599" i="12"/>
  <c r="AP599" i="12"/>
  <c r="AO599" i="12"/>
  <c r="AY598" i="12"/>
  <c r="AX598" i="12"/>
  <c r="AW598" i="12"/>
  <c r="AV598" i="12"/>
  <c r="AU598" i="12"/>
  <c r="AT598" i="12"/>
  <c r="AS598" i="12"/>
  <c r="AR598" i="12"/>
  <c r="AQ598" i="12"/>
  <c r="AP598" i="12"/>
  <c r="AO598" i="12"/>
  <c r="AY597" i="12"/>
  <c r="AX597" i="12"/>
  <c r="AW597" i="12"/>
  <c r="AV597" i="12"/>
  <c r="AU597" i="12"/>
  <c r="AT597" i="12"/>
  <c r="AS597" i="12"/>
  <c r="AR597" i="12"/>
  <c r="AQ597" i="12"/>
  <c r="AP597" i="12"/>
  <c r="AO597" i="12"/>
  <c r="AY596" i="12"/>
  <c r="AX596" i="12"/>
  <c r="AW596" i="12"/>
  <c r="AV596" i="12"/>
  <c r="AU596" i="12"/>
  <c r="AT596" i="12"/>
  <c r="AS596" i="12"/>
  <c r="AR596" i="12"/>
  <c r="AQ596" i="12"/>
  <c r="AP596" i="12"/>
  <c r="AO596" i="12"/>
  <c r="AY595" i="12"/>
  <c r="AX595" i="12"/>
  <c r="AW595" i="12"/>
  <c r="AV595" i="12"/>
  <c r="AU595" i="12"/>
  <c r="AT595" i="12"/>
  <c r="AS595" i="12"/>
  <c r="AR595" i="12"/>
  <c r="AQ595" i="12"/>
  <c r="AP595" i="12"/>
  <c r="AO595" i="12"/>
  <c r="AY594" i="12"/>
  <c r="AX594" i="12"/>
  <c r="AW594" i="12"/>
  <c r="AV594" i="12"/>
  <c r="AU594" i="12"/>
  <c r="AT594" i="12"/>
  <c r="AS594" i="12"/>
  <c r="AR594" i="12"/>
  <c r="AQ594" i="12"/>
  <c r="AP594" i="12"/>
  <c r="AO594" i="12"/>
  <c r="AY593" i="12"/>
  <c r="AX593" i="12"/>
  <c r="AW593" i="12"/>
  <c r="AV593" i="12"/>
  <c r="AU593" i="12"/>
  <c r="AT593" i="12"/>
  <c r="AS593" i="12"/>
  <c r="AR593" i="12"/>
  <c r="AQ593" i="12"/>
  <c r="AP593" i="12"/>
  <c r="AO593" i="12"/>
  <c r="AY592" i="12"/>
  <c r="AX592" i="12"/>
  <c r="AW592" i="12"/>
  <c r="AV592" i="12"/>
  <c r="AU592" i="12"/>
  <c r="AT592" i="12"/>
  <c r="AS592" i="12"/>
  <c r="AR592" i="12"/>
  <c r="AQ592" i="12"/>
  <c r="AP592" i="12"/>
  <c r="AO592" i="12"/>
  <c r="AY591" i="12"/>
  <c r="AX591" i="12"/>
  <c r="AW591" i="12"/>
  <c r="AV591" i="12"/>
  <c r="AU591" i="12"/>
  <c r="AT591" i="12"/>
  <c r="AS591" i="12"/>
  <c r="AR591" i="12"/>
  <c r="AQ591" i="12"/>
  <c r="AP591" i="12"/>
  <c r="AO591" i="12"/>
  <c r="AY590" i="12"/>
  <c r="AX590" i="12"/>
  <c r="AW590" i="12"/>
  <c r="AV590" i="12"/>
  <c r="AU590" i="12"/>
  <c r="AT590" i="12"/>
  <c r="AS590" i="12"/>
  <c r="AR590" i="12"/>
  <c r="AQ590" i="12"/>
  <c r="AP590" i="12"/>
  <c r="AO590" i="12"/>
  <c r="AY589" i="12"/>
  <c r="AX589" i="12"/>
  <c r="AW589" i="12"/>
  <c r="AV589" i="12"/>
  <c r="AU589" i="12"/>
  <c r="AT589" i="12"/>
  <c r="AS589" i="12"/>
  <c r="AR589" i="12"/>
  <c r="AQ589" i="12"/>
  <c r="AP589" i="12"/>
  <c r="AO589" i="12"/>
  <c r="AY588" i="12"/>
  <c r="AX588" i="12"/>
  <c r="AW588" i="12"/>
  <c r="AV588" i="12"/>
  <c r="AU588" i="12"/>
  <c r="AT588" i="12"/>
  <c r="AS588" i="12"/>
  <c r="AR588" i="12"/>
  <c r="AQ588" i="12"/>
  <c r="AP588" i="12"/>
  <c r="AO588" i="12"/>
  <c r="AY587" i="12"/>
  <c r="AX587" i="12"/>
  <c r="AW587" i="12"/>
  <c r="AV587" i="12"/>
  <c r="AU587" i="12"/>
  <c r="AT587" i="12"/>
  <c r="AS587" i="12"/>
  <c r="AR587" i="12"/>
  <c r="AQ587" i="12"/>
  <c r="AP587" i="12"/>
  <c r="AO587" i="12"/>
  <c r="AY586" i="12"/>
  <c r="AX586" i="12"/>
  <c r="AW586" i="12"/>
  <c r="AV586" i="12"/>
  <c r="AU586" i="12"/>
  <c r="AT586" i="12"/>
  <c r="AS586" i="12"/>
  <c r="AR586" i="12"/>
  <c r="AQ586" i="12"/>
  <c r="AP586" i="12"/>
  <c r="AO586" i="12"/>
  <c r="AY585" i="12"/>
  <c r="AX585" i="12"/>
  <c r="AW585" i="12"/>
  <c r="AV585" i="12"/>
  <c r="AU585" i="12"/>
  <c r="AT585" i="12"/>
  <c r="AS585" i="12"/>
  <c r="AR585" i="12"/>
  <c r="AQ585" i="12"/>
  <c r="AP585" i="12"/>
  <c r="AO585" i="12"/>
  <c r="AY584" i="12"/>
  <c r="AX584" i="12"/>
  <c r="AW584" i="12"/>
  <c r="AV584" i="12"/>
  <c r="AU584" i="12"/>
  <c r="AT584" i="12"/>
  <c r="AS584" i="12"/>
  <c r="AR584" i="12"/>
  <c r="AQ584" i="12"/>
  <c r="AP584" i="12"/>
  <c r="AO584" i="12"/>
  <c r="AY583" i="12"/>
  <c r="AX583" i="12"/>
  <c r="AW583" i="12"/>
  <c r="AV583" i="12"/>
  <c r="AU583" i="12"/>
  <c r="AT583" i="12"/>
  <c r="AS583" i="12"/>
  <c r="AR583" i="12"/>
  <c r="AQ583" i="12"/>
  <c r="AP583" i="12"/>
  <c r="AO583" i="12"/>
  <c r="AY582" i="12"/>
  <c r="AX582" i="12"/>
  <c r="AW582" i="12"/>
  <c r="AV582" i="12"/>
  <c r="AU582" i="12"/>
  <c r="AT582" i="12"/>
  <c r="AS582" i="12"/>
  <c r="AR582" i="12"/>
  <c r="AQ582" i="12"/>
  <c r="AP582" i="12"/>
  <c r="AO582" i="12"/>
  <c r="AY581" i="12"/>
  <c r="AX581" i="12"/>
  <c r="AW581" i="12"/>
  <c r="AV581" i="12"/>
  <c r="AU581" i="12"/>
  <c r="AT581" i="12"/>
  <c r="AS581" i="12"/>
  <c r="AR581" i="12"/>
  <c r="AQ581" i="12"/>
  <c r="AP581" i="12"/>
  <c r="AO581" i="12"/>
  <c r="AY580" i="12"/>
  <c r="AX580" i="12"/>
  <c r="AW580" i="12"/>
  <c r="AV580" i="12"/>
  <c r="AU580" i="12"/>
  <c r="AT580" i="12"/>
  <c r="AS580" i="12"/>
  <c r="AR580" i="12"/>
  <c r="AQ580" i="12"/>
  <c r="AP580" i="12"/>
  <c r="AO580" i="12"/>
  <c r="AY579" i="12"/>
  <c r="AX579" i="12"/>
  <c r="AW579" i="12"/>
  <c r="AV579" i="12"/>
  <c r="AU579" i="12"/>
  <c r="AT579" i="12"/>
  <c r="AS579" i="12"/>
  <c r="AR579" i="12"/>
  <c r="AQ579" i="12"/>
  <c r="AP579" i="12"/>
  <c r="AO579" i="12"/>
  <c r="AY578" i="12"/>
  <c r="AX578" i="12"/>
  <c r="AW578" i="12"/>
  <c r="AV578" i="12"/>
  <c r="AU578" i="12"/>
  <c r="AT578" i="12"/>
  <c r="AS578" i="12"/>
  <c r="AR578" i="12"/>
  <c r="AQ578" i="12"/>
  <c r="AP578" i="12"/>
  <c r="AO578" i="12"/>
  <c r="AY577" i="12"/>
  <c r="AX577" i="12"/>
  <c r="AW577" i="12"/>
  <c r="AV577" i="12"/>
  <c r="AU577" i="12"/>
  <c r="AT577" i="12"/>
  <c r="AS577" i="12"/>
  <c r="AR577" i="12"/>
  <c r="AQ577" i="12"/>
  <c r="AP577" i="12"/>
  <c r="AO577" i="12"/>
  <c r="AY576" i="12"/>
  <c r="AX576" i="12"/>
  <c r="AW576" i="12"/>
  <c r="AV576" i="12"/>
  <c r="AU576" i="12"/>
  <c r="AT576" i="12"/>
  <c r="AS576" i="12"/>
  <c r="AR576" i="12"/>
  <c r="AQ576" i="12"/>
  <c r="AP576" i="12"/>
  <c r="AO576" i="12"/>
  <c r="AY575" i="12"/>
  <c r="AX575" i="12"/>
  <c r="AW575" i="12"/>
  <c r="AV575" i="12"/>
  <c r="AU575" i="12"/>
  <c r="AT575" i="12"/>
  <c r="AS575" i="12"/>
  <c r="AR575" i="12"/>
  <c r="AQ575" i="12"/>
  <c r="AP575" i="12"/>
  <c r="AO575" i="12"/>
  <c r="AY574" i="12"/>
  <c r="AX574" i="12"/>
  <c r="AW574" i="12"/>
  <c r="AV574" i="12"/>
  <c r="AU574" i="12"/>
  <c r="AT574" i="12"/>
  <c r="AS574" i="12"/>
  <c r="AR574" i="12"/>
  <c r="AQ574" i="12"/>
  <c r="AP574" i="12"/>
  <c r="AO574" i="12"/>
  <c r="AY573" i="12"/>
  <c r="AX573" i="12"/>
  <c r="AW573" i="12"/>
  <c r="AV573" i="12"/>
  <c r="AU573" i="12"/>
  <c r="AT573" i="12"/>
  <c r="AS573" i="12"/>
  <c r="AR573" i="12"/>
  <c r="AQ573" i="12"/>
  <c r="AP573" i="12"/>
  <c r="AO573" i="12"/>
  <c r="AY572" i="12"/>
  <c r="AX572" i="12"/>
  <c r="AW572" i="12"/>
  <c r="AV572" i="12"/>
  <c r="AU572" i="12"/>
  <c r="AT572" i="12"/>
  <c r="AS572" i="12"/>
  <c r="AR572" i="12"/>
  <c r="AQ572" i="12"/>
  <c r="AP572" i="12"/>
  <c r="AO572" i="12"/>
  <c r="AY571" i="12"/>
  <c r="AX571" i="12"/>
  <c r="AW571" i="12"/>
  <c r="AV571" i="12"/>
  <c r="AU571" i="12"/>
  <c r="AT571" i="12"/>
  <c r="AS571" i="12"/>
  <c r="AR571" i="12"/>
  <c r="AQ571" i="12"/>
  <c r="AP571" i="12"/>
  <c r="AO571" i="12"/>
  <c r="AY570" i="12"/>
  <c r="AX570" i="12"/>
  <c r="AW570" i="12"/>
  <c r="AV570" i="12"/>
  <c r="AU570" i="12"/>
  <c r="AT570" i="12"/>
  <c r="AS570" i="12"/>
  <c r="AR570" i="12"/>
  <c r="AQ570" i="12"/>
  <c r="AP570" i="12"/>
  <c r="AO570" i="12"/>
  <c r="AY569" i="12"/>
  <c r="AX569" i="12"/>
  <c r="AW569" i="12"/>
  <c r="AV569" i="12"/>
  <c r="AU569" i="12"/>
  <c r="AT569" i="12"/>
  <c r="AS569" i="12"/>
  <c r="AR569" i="12"/>
  <c r="AQ569" i="12"/>
  <c r="AP569" i="12"/>
  <c r="AO569" i="12"/>
  <c r="AY568" i="12"/>
  <c r="AX568" i="12"/>
  <c r="AW568" i="12"/>
  <c r="AV568" i="12"/>
  <c r="AU568" i="12"/>
  <c r="AT568" i="12"/>
  <c r="AS568" i="12"/>
  <c r="AR568" i="12"/>
  <c r="AQ568" i="12"/>
  <c r="AP568" i="12"/>
  <c r="AO568" i="12"/>
  <c r="AY567" i="12"/>
  <c r="AX567" i="12"/>
  <c r="AW567" i="12"/>
  <c r="AV567" i="12"/>
  <c r="AU567" i="12"/>
  <c r="AT567" i="12"/>
  <c r="AS567" i="12"/>
  <c r="AR567" i="12"/>
  <c r="AQ567" i="12"/>
  <c r="AP567" i="12"/>
  <c r="AO567" i="12"/>
  <c r="AY566" i="12"/>
  <c r="AX566" i="12"/>
  <c r="AW566" i="12"/>
  <c r="AV566" i="12"/>
  <c r="AU566" i="12"/>
  <c r="AT566" i="12"/>
  <c r="AS566" i="12"/>
  <c r="AR566" i="12"/>
  <c r="AQ566" i="12"/>
  <c r="AP566" i="12"/>
  <c r="AO566" i="12"/>
  <c r="AY565" i="12"/>
  <c r="AX565" i="12"/>
  <c r="AW565" i="12"/>
  <c r="AV565" i="12"/>
  <c r="AU565" i="12"/>
  <c r="AT565" i="12"/>
  <c r="AS565" i="12"/>
  <c r="AR565" i="12"/>
  <c r="AQ565" i="12"/>
  <c r="AP565" i="12"/>
  <c r="AO565" i="12"/>
  <c r="AY564" i="12"/>
  <c r="AX564" i="12"/>
  <c r="AW564" i="12"/>
  <c r="AV564" i="12"/>
  <c r="AU564" i="12"/>
  <c r="AT564" i="12"/>
  <c r="AS564" i="12"/>
  <c r="AR564" i="12"/>
  <c r="AQ564" i="12"/>
  <c r="AP564" i="12"/>
  <c r="AO564" i="12"/>
  <c r="AY563" i="12"/>
  <c r="AX563" i="12"/>
  <c r="AW563" i="12"/>
  <c r="AV563" i="12"/>
  <c r="AU563" i="12"/>
  <c r="AT563" i="12"/>
  <c r="AS563" i="12"/>
  <c r="AR563" i="12"/>
  <c r="AQ563" i="12"/>
  <c r="AP563" i="12"/>
  <c r="AO563" i="12"/>
  <c r="AY562" i="12"/>
  <c r="AX562" i="12"/>
  <c r="AW562" i="12"/>
  <c r="AV562" i="12"/>
  <c r="AU562" i="12"/>
  <c r="AT562" i="12"/>
  <c r="AS562" i="12"/>
  <c r="AR562" i="12"/>
  <c r="AQ562" i="12"/>
  <c r="AP562" i="12"/>
  <c r="AO562" i="12"/>
  <c r="AY561" i="12"/>
  <c r="AX561" i="12"/>
  <c r="AW561" i="12"/>
  <c r="AV561" i="12"/>
  <c r="AU561" i="12"/>
  <c r="AT561" i="12"/>
  <c r="AS561" i="12"/>
  <c r="AR561" i="12"/>
  <c r="AQ561" i="12"/>
  <c r="AP561" i="12"/>
  <c r="AO561" i="12"/>
  <c r="AY560" i="12"/>
  <c r="AX560" i="12"/>
  <c r="AW560" i="12"/>
  <c r="AV560" i="12"/>
  <c r="AU560" i="12"/>
  <c r="AT560" i="12"/>
  <c r="AS560" i="12"/>
  <c r="AR560" i="12"/>
  <c r="AQ560" i="12"/>
  <c r="AP560" i="12"/>
  <c r="AO560" i="12"/>
  <c r="AY559" i="12"/>
  <c r="AX559" i="12"/>
  <c r="AW559" i="12"/>
  <c r="AV559" i="12"/>
  <c r="AU559" i="12"/>
  <c r="AT559" i="12"/>
  <c r="AS559" i="12"/>
  <c r="AR559" i="12"/>
  <c r="AQ559" i="12"/>
  <c r="AP559" i="12"/>
  <c r="AO559" i="12"/>
  <c r="AY558" i="12"/>
  <c r="AX558" i="12"/>
  <c r="AW558" i="12"/>
  <c r="AV558" i="12"/>
  <c r="AU558" i="12"/>
  <c r="AT558" i="12"/>
  <c r="AS558" i="12"/>
  <c r="AR558" i="12"/>
  <c r="AQ558" i="12"/>
  <c r="AP558" i="12"/>
  <c r="AO558" i="12"/>
  <c r="AY557" i="12"/>
  <c r="AX557" i="12"/>
  <c r="AW557" i="12"/>
  <c r="AV557" i="12"/>
  <c r="AU557" i="12"/>
  <c r="AT557" i="12"/>
  <c r="AS557" i="12"/>
  <c r="AR557" i="12"/>
  <c r="AQ557" i="12"/>
  <c r="AP557" i="12"/>
  <c r="AO557" i="12"/>
  <c r="AY556" i="12"/>
  <c r="AX556" i="12"/>
  <c r="AW556" i="12"/>
  <c r="AV556" i="12"/>
  <c r="AU556" i="12"/>
  <c r="AT556" i="12"/>
  <c r="AS556" i="12"/>
  <c r="AR556" i="12"/>
  <c r="AQ556" i="12"/>
  <c r="AP556" i="12"/>
  <c r="AO556" i="12"/>
  <c r="AY555" i="12"/>
  <c r="AX555" i="12"/>
  <c r="AW555" i="12"/>
  <c r="AV555" i="12"/>
  <c r="AU555" i="12"/>
  <c r="AT555" i="12"/>
  <c r="AS555" i="12"/>
  <c r="AR555" i="12"/>
  <c r="AQ555" i="12"/>
  <c r="AP555" i="12"/>
  <c r="AO555" i="12"/>
  <c r="AY554" i="12"/>
  <c r="AX554" i="12"/>
  <c r="AW554" i="12"/>
  <c r="AV554" i="12"/>
  <c r="AU554" i="12"/>
  <c r="AT554" i="12"/>
  <c r="AS554" i="12"/>
  <c r="AR554" i="12"/>
  <c r="AQ554" i="12"/>
  <c r="AP554" i="12"/>
  <c r="AO554" i="12"/>
  <c r="AY553" i="12"/>
  <c r="AX553" i="12"/>
  <c r="AW553" i="12"/>
  <c r="AV553" i="12"/>
  <c r="AU553" i="12"/>
  <c r="AT553" i="12"/>
  <c r="AS553" i="12"/>
  <c r="AR553" i="12"/>
  <c r="AQ553" i="12"/>
  <c r="AP553" i="12"/>
  <c r="AO553" i="12"/>
  <c r="AY552" i="12"/>
  <c r="AX552" i="12"/>
  <c r="AW552" i="12"/>
  <c r="AV552" i="12"/>
  <c r="AU552" i="12"/>
  <c r="AT552" i="12"/>
  <c r="AS552" i="12"/>
  <c r="AR552" i="12"/>
  <c r="AQ552" i="12"/>
  <c r="AP552" i="12"/>
  <c r="AO552" i="12"/>
  <c r="AY551" i="12"/>
  <c r="AX551" i="12"/>
  <c r="AW551" i="12"/>
  <c r="AV551" i="12"/>
  <c r="AU551" i="12"/>
  <c r="AT551" i="12"/>
  <c r="AS551" i="12"/>
  <c r="AR551" i="12"/>
  <c r="AQ551" i="12"/>
  <c r="AP551" i="12"/>
  <c r="AO551" i="12"/>
  <c r="AY550" i="12"/>
  <c r="AX550" i="12"/>
  <c r="AW550" i="12"/>
  <c r="AV550" i="12"/>
  <c r="AU550" i="12"/>
  <c r="AT550" i="12"/>
  <c r="AS550" i="12"/>
  <c r="AR550" i="12"/>
  <c r="AQ550" i="12"/>
  <c r="AP550" i="12"/>
  <c r="AO550" i="12"/>
  <c r="AY549" i="12"/>
  <c r="AX549" i="12"/>
  <c r="AW549" i="12"/>
  <c r="AV549" i="12"/>
  <c r="AU549" i="12"/>
  <c r="AT549" i="12"/>
  <c r="AS549" i="12"/>
  <c r="AR549" i="12"/>
  <c r="AQ549" i="12"/>
  <c r="AP549" i="12"/>
  <c r="AO549" i="12"/>
  <c r="AY548" i="12"/>
  <c r="AX548" i="12"/>
  <c r="AW548" i="12"/>
  <c r="AV548" i="12"/>
  <c r="AU548" i="12"/>
  <c r="AT548" i="12"/>
  <c r="AS548" i="12"/>
  <c r="AR548" i="12"/>
  <c r="AQ548" i="12"/>
  <c r="AP548" i="12"/>
  <c r="AO548" i="12"/>
  <c r="AY547" i="12"/>
  <c r="AX547" i="12"/>
  <c r="AW547" i="12"/>
  <c r="AV547" i="12"/>
  <c r="AU547" i="12"/>
  <c r="AT547" i="12"/>
  <c r="AS547" i="12"/>
  <c r="AR547" i="12"/>
  <c r="AQ547" i="12"/>
  <c r="AP547" i="12"/>
  <c r="AO547" i="12"/>
  <c r="AY546" i="12"/>
  <c r="AX546" i="12"/>
  <c r="AW546" i="12"/>
  <c r="AV546" i="12"/>
  <c r="AU546" i="12"/>
  <c r="AT546" i="12"/>
  <c r="AS546" i="12"/>
  <c r="AR546" i="12"/>
  <c r="AQ546" i="12"/>
  <c r="AP546" i="12"/>
  <c r="AO546" i="12"/>
  <c r="AY545" i="12"/>
  <c r="AX545" i="12"/>
  <c r="AW545" i="12"/>
  <c r="AV545" i="12"/>
  <c r="AU545" i="12"/>
  <c r="AT545" i="12"/>
  <c r="AS545" i="12"/>
  <c r="AR545" i="12"/>
  <c r="AQ545" i="12"/>
  <c r="AP545" i="12"/>
  <c r="AO545" i="12"/>
  <c r="AY544" i="12"/>
  <c r="AX544" i="12"/>
  <c r="AW544" i="12"/>
  <c r="AV544" i="12"/>
  <c r="AU544" i="12"/>
  <c r="AT544" i="12"/>
  <c r="AS544" i="12"/>
  <c r="AR544" i="12"/>
  <c r="AQ544" i="12"/>
  <c r="AP544" i="12"/>
  <c r="AO544" i="12"/>
  <c r="AY543" i="12"/>
  <c r="AX543" i="12"/>
  <c r="AW543" i="12"/>
  <c r="AV543" i="12"/>
  <c r="AU543" i="12"/>
  <c r="AT543" i="12"/>
  <c r="AS543" i="12"/>
  <c r="AR543" i="12"/>
  <c r="AQ543" i="12"/>
  <c r="AP543" i="12"/>
  <c r="AO543" i="12"/>
  <c r="AY542" i="12"/>
  <c r="AX542" i="12"/>
  <c r="AW542" i="12"/>
  <c r="AV542" i="12"/>
  <c r="AU542" i="12"/>
  <c r="AT542" i="12"/>
  <c r="AS542" i="12"/>
  <c r="AR542" i="12"/>
  <c r="AQ542" i="12"/>
  <c r="AP542" i="12"/>
  <c r="AO542" i="12"/>
  <c r="AY541" i="12"/>
  <c r="AX541" i="12"/>
  <c r="AW541" i="12"/>
  <c r="AV541" i="12"/>
  <c r="AU541" i="12"/>
  <c r="AT541" i="12"/>
  <c r="AS541" i="12"/>
  <c r="AR541" i="12"/>
  <c r="AQ541" i="12"/>
  <c r="AP541" i="12"/>
  <c r="AO541" i="12"/>
  <c r="AY540" i="12"/>
  <c r="AX540" i="12"/>
  <c r="AW540" i="12"/>
  <c r="AV540" i="12"/>
  <c r="AU540" i="12"/>
  <c r="AT540" i="12"/>
  <c r="AS540" i="12"/>
  <c r="AR540" i="12"/>
  <c r="AQ540" i="12"/>
  <c r="AP540" i="12"/>
  <c r="AO540" i="12"/>
  <c r="AY539" i="12"/>
  <c r="AX539" i="12"/>
  <c r="AW539" i="12"/>
  <c r="AV539" i="12"/>
  <c r="AU539" i="12"/>
  <c r="AT539" i="12"/>
  <c r="AS539" i="12"/>
  <c r="AR539" i="12"/>
  <c r="AQ539" i="12"/>
  <c r="AP539" i="12"/>
  <c r="AO539" i="12"/>
  <c r="AY538" i="12"/>
  <c r="AX538" i="12"/>
  <c r="AW538" i="12"/>
  <c r="AV538" i="12"/>
  <c r="AU538" i="12"/>
  <c r="AT538" i="12"/>
  <c r="AS538" i="12"/>
  <c r="AR538" i="12"/>
  <c r="AQ538" i="12"/>
  <c r="AP538" i="12"/>
  <c r="AO538" i="12"/>
  <c r="AY537" i="12"/>
  <c r="AX537" i="12"/>
  <c r="AW537" i="12"/>
  <c r="AV537" i="12"/>
  <c r="AU537" i="12"/>
  <c r="AT537" i="12"/>
  <c r="AS537" i="12"/>
  <c r="AR537" i="12"/>
  <c r="AQ537" i="12"/>
  <c r="AP537" i="12"/>
  <c r="AO537" i="12"/>
  <c r="AY536" i="12"/>
  <c r="AX536" i="12"/>
  <c r="AW536" i="12"/>
  <c r="AV536" i="12"/>
  <c r="AU536" i="12"/>
  <c r="AT536" i="12"/>
  <c r="AS536" i="12"/>
  <c r="AR536" i="12"/>
  <c r="AQ536" i="12"/>
  <c r="AP536" i="12"/>
  <c r="AO536" i="12"/>
  <c r="AY535" i="12"/>
  <c r="AX535" i="12"/>
  <c r="AW535" i="12"/>
  <c r="AV535" i="12"/>
  <c r="AU535" i="12"/>
  <c r="AT535" i="12"/>
  <c r="AS535" i="12"/>
  <c r="AR535" i="12"/>
  <c r="AQ535" i="12"/>
  <c r="AP535" i="12"/>
  <c r="AO535" i="12"/>
  <c r="AY534" i="12"/>
  <c r="AX534" i="12"/>
  <c r="AW534" i="12"/>
  <c r="AV534" i="12"/>
  <c r="AU534" i="12"/>
  <c r="AT534" i="12"/>
  <c r="AS534" i="12"/>
  <c r="AR534" i="12"/>
  <c r="AQ534" i="12"/>
  <c r="AP534" i="12"/>
  <c r="AO534" i="12"/>
  <c r="AY533" i="12"/>
  <c r="AX533" i="12"/>
  <c r="AW533" i="12"/>
  <c r="AV533" i="12"/>
  <c r="AU533" i="12"/>
  <c r="AT533" i="12"/>
  <c r="AS533" i="12"/>
  <c r="AR533" i="12"/>
  <c r="AQ533" i="12"/>
  <c r="AP533" i="12"/>
  <c r="AO533" i="12"/>
  <c r="AY532" i="12"/>
  <c r="AX532" i="12"/>
  <c r="AW532" i="12"/>
  <c r="AV532" i="12"/>
  <c r="AU532" i="12"/>
  <c r="AT532" i="12"/>
  <c r="AS532" i="12"/>
  <c r="AR532" i="12"/>
  <c r="AQ532" i="12"/>
  <c r="AP532" i="12"/>
  <c r="AO532" i="12"/>
  <c r="AY531" i="12"/>
  <c r="CJ531" i="12" s="1"/>
  <c r="AX531" i="12"/>
  <c r="CI531" i="12" s="1"/>
  <c r="AW531" i="12"/>
  <c r="AV531" i="12"/>
  <c r="CG531" i="12" s="1"/>
  <c r="AU531" i="12"/>
  <c r="AT531" i="12"/>
  <c r="CE531" i="12" s="1"/>
  <c r="AS531" i="12"/>
  <c r="AR531" i="12"/>
  <c r="AQ531" i="12"/>
  <c r="CB531" i="12" s="1"/>
  <c r="AP531" i="12"/>
  <c r="CA531" i="12" s="1"/>
  <c r="AO531" i="12"/>
  <c r="AY530" i="12"/>
  <c r="AX530" i="12"/>
  <c r="AW530" i="12"/>
  <c r="AV530" i="12"/>
  <c r="AU530" i="12"/>
  <c r="AT530" i="12"/>
  <c r="AS530" i="12"/>
  <c r="AR530" i="12"/>
  <c r="AQ530" i="12"/>
  <c r="AP530" i="12"/>
  <c r="AO530" i="12"/>
  <c r="AY529" i="12"/>
  <c r="AX529" i="12"/>
  <c r="AW529" i="12"/>
  <c r="AV529" i="12"/>
  <c r="AU529" i="12"/>
  <c r="AT529" i="12"/>
  <c r="AS529" i="12"/>
  <c r="AR529" i="12"/>
  <c r="AQ529" i="12"/>
  <c r="AP529" i="12"/>
  <c r="AO529" i="12"/>
  <c r="AY528" i="12"/>
  <c r="AX528" i="12"/>
  <c r="AW528" i="12"/>
  <c r="AV528" i="12"/>
  <c r="AU528" i="12"/>
  <c r="AT528" i="12"/>
  <c r="AS528" i="12"/>
  <c r="AR528" i="12"/>
  <c r="AQ528" i="12"/>
  <c r="AP528" i="12"/>
  <c r="AO528" i="12"/>
  <c r="AY527" i="12"/>
  <c r="AX527" i="12"/>
  <c r="AW527" i="12"/>
  <c r="AV527" i="12"/>
  <c r="AU527" i="12"/>
  <c r="AT527" i="12"/>
  <c r="AS527" i="12"/>
  <c r="AR527" i="12"/>
  <c r="AQ527" i="12"/>
  <c r="AP527" i="12"/>
  <c r="AO527" i="12"/>
  <c r="AY526" i="12"/>
  <c r="AX526" i="12"/>
  <c r="AW526" i="12"/>
  <c r="AV526" i="12"/>
  <c r="AU526" i="12"/>
  <c r="AT526" i="12"/>
  <c r="AS526" i="12"/>
  <c r="AR526" i="12"/>
  <c r="AQ526" i="12"/>
  <c r="AQ620" i="12" s="1"/>
  <c r="AP526" i="12"/>
  <c r="AO526" i="12"/>
  <c r="AY525" i="12"/>
  <c r="AX525" i="12"/>
  <c r="AW525" i="12"/>
  <c r="AV525" i="12"/>
  <c r="AU525" i="12"/>
  <c r="AT525" i="12"/>
  <c r="AS525" i="12"/>
  <c r="AR525" i="12"/>
  <c r="AQ525" i="12"/>
  <c r="AP525" i="12"/>
  <c r="AO525" i="12"/>
  <c r="AY524" i="12"/>
  <c r="AX524" i="12"/>
  <c r="AW524" i="12"/>
  <c r="AV524" i="12"/>
  <c r="AU524" i="12"/>
  <c r="AT524" i="12"/>
  <c r="AS524" i="12"/>
  <c r="AR524" i="12"/>
  <c r="AQ524" i="12"/>
  <c r="AP524" i="12"/>
  <c r="AO524" i="12"/>
  <c r="AY523" i="12"/>
  <c r="AX523" i="12"/>
  <c r="AW523" i="12"/>
  <c r="AV523" i="12"/>
  <c r="AU523" i="12"/>
  <c r="AT523" i="12"/>
  <c r="AS523" i="12"/>
  <c r="AR523" i="12"/>
  <c r="AQ523" i="12"/>
  <c r="AP523" i="12"/>
  <c r="AO523" i="12"/>
  <c r="AY522" i="12"/>
  <c r="AX522" i="12"/>
  <c r="AW522" i="12"/>
  <c r="AV522" i="12"/>
  <c r="AU522" i="12"/>
  <c r="AT522" i="12"/>
  <c r="AS522" i="12"/>
  <c r="AR522" i="12"/>
  <c r="AQ522" i="12"/>
  <c r="AP522" i="12"/>
  <c r="AO522" i="12"/>
  <c r="AY521" i="12"/>
  <c r="AX521" i="12"/>
  <c r="AW521" i="12"/>
  <c r="AV521" i="12"/>
  <c r="AU521" i="12"/>
  <c r="AT521" i="12"/>
  <c r="AS521" i="12"/>
  <c r="AR521" i="12"/>
  <c r="AQ521" i="12"/>
  <c r="AP521" i="12"/>
  <c r="AO521" i="12"/>
  <c r="AY520" i="12"/>
  <c r="AX520" i="12"/>
  <c r="AW520" i="12"/>
  <c r="AV520" i="12"/>
  <c r="AU520" i="12"/>
  <c r="AT520" i="12"/>
  <c r="AS520" i="12"/>
  <c r="AR520" i="12"/>
  <c r="AQ520" i="12"/>
  <c r="AP520" i="12"/>
  <c r="AO520" i="12"/>
  <c r="AY519" i="12"/>
  <c r="AX519" i="12"/>
  <c r="AW519" i="12"/>
  <c r="AV519" i="12"/>
  <c r="AU519" i="12"/>
  <c r="AT519" i="12"/>
  <c r="AS519" i="12"/>
  <c r="AR519" i="12"/>
  <c r="AQ519" i="12"/>
  <c r="AP519" i="12"/>
  <c r="AO519" i="12"/>
  <c r="AY518" i="12"/>
  <c r="AX518" i="12"/>
  <c r="AW518" i="12"/>
  <c r="AV518" i="12"/>
  <c r="AU518" i="12"/>
  <c r="AT518" i="12"/>
  <c r="AS518" i="12"/>
  <c r="AR518" i="12"/>
  <c r="AQ518" i="12"/>
  <c r="AP518" i="12"/>
  <c r="AO518" i="12"/>
  <c r="AY517" i="12"/>
  <c r="AX517" i="12"/>
  <c r="AW517" i="12"/>
  <c r="AV517" i="12"/>
  <c r="AU517" i="12"/>
  <c r="AT517" i="12"/>
  <c r="AS517" i="12"/>
  <c r="AR517" i="12"/>
  <c r="AQ517" i="12"/>
  <c r="AP517" i="12"/>
  <c r="AO517" i="12"/>
  <c r="AY516" i="12"/>
  <c r="AX516" i="12"/>
  <c r="AW516" i="12"/>
  <c r="AV516" i="12"/>
  <c r="AU516" i="12"/>
  <c r="AT516" i="12"/>
  <c r="AS516" i="12"/>
  <c r="AR516" i="12"/>
  <c r="AQ516" i="12"/>
  <c r="AP516" i="12"/>
  <c r="AO516" i="12"/>
  <c r="AY515" i="12"/>
  <c r="AX515" i="12"/>
  <c r="AW515" i="12"/>
  <c r="AV515" i="12"/>
  <c r="AU515" i="12"/>
  <c r="AT515" i="12"/>
  <c r="AS515" i="12"/>
  <c r="AR515" i="12"/>
  <c r="AQ515" i="12"/>
  <c r="AP515" i="12"/>
  <c r="AO515" i="12"/>
  <c r="AY514" i="12"/>
  <c r="AX514" i="12"/>
  <c r="AW514" i="12"/>
  <c r="AV514" i="12"/>
  <c r="AU514" i="12"/>
  <c r="AT514" i="12"/>
  <c r="AS514" i="12"/>
  <c r="AR514" i="12"/>
  <c r="AQ514" i="12"/>
  <c r="AP514" i="12"/>
  <c r="AO514" i="12"/>
  <c r="AY513" i="12"/>
  <c r="AX513" i="12"/>
  <c r="AW513" i="12"/>
  <c r="AV513" i="12"/>
  <c r="AU513" i="12"/>
  <c r="AT513" i="12"/>
  <c r="AS513" i="12"/>
  <c r="AR513" i="12"/>
  <c r="AQ513" i="12"/>
  <c r="AP513" i="12"/>
  <c r="AO513" i="12"/>
  <c r="AY512" i="12"/>
  <c r="AX512" i="12"/>
  <c r="AW512" i="12"/>
  <c r="AV512" i="12"/>
  <c r="AU512" i="12"/>
  <c r="AT512" i="12"/>
  <c r="AS512" i="12"/>
  <c r="AR512" i="12"/>
  <c r="AQ512" i="12"/>
  <c r="AP512" i="12"/>
  <c r="AO512" i="12"/>
  <c r="AY511" i="12"/>
  <c r="AX511" i="12"/>
  <c r="AW511" i="12"/>
  <c r="AV511" i="12"/>
  <c r="AU511" i="12"/>
  <c r="AT511" i="12"/>
  <c r="AS511" i="12"/>
  <c r="AR511" i="12"/>
  <c r="AQ511" i="12"/>
  <c r="AP511" i="12"/>
  <c r="AO511" i="12"/>
  <c r="AY510" i="12"/>
  <c r="AX510" i="12"/>
  <c r="AW510" i="12"/>
  <c r="AV510" i="12"/>
  <c r="AU510" i="12"/>
  <c r="AT510" i="12"/>
  <c r="AS510" i="12"/>
  <c r="AR510" i="12"/>
  <c r="AQ510" i="12"/>
  <c r="AP510" i="12"/>
  <c r="AO510" i="12"/>
  <c r="AY509" i="12"/>
  <c r="AX509" i="12"/>
  <c r="AW509" i="12"/>
  <c r="AV509" i="12"/>
  <c r="AU509" i="12"/>
  <c r="AT509" i="12"/>
  <c r="AS509" i="12"/>
  <c r="AR509" i="12"/>
  <c r="AQ509" i="12"/>
  <c r="AP509" i="12"/>
  <c r="AO509" i="12"/>
  <c r="AY508" i="12"/>
  <c r="AX508" i="12"/>
  <c r="AW508" i="12"/>
  <c r="AV508" i="12"/>
  <c r="AU508" i="12"/>
  <c r="AT508" i="12"/>
  <c r="AS508" i="12"/>
  <c r="AR508" i="12"/>
  <c r="AQ508" i="12"/>
  <c r="AP508" i="12"/>
  <c r="AO508" i="12"/>
  <c r="AY507" i="12"/>
  <c r="CJ507" i="12" s="1"/>
  <c r="AX507" i="12"/>
  <c r="CI507" i="12" s="1"/>
  <c r="AW507" i="12"/>
  <c r="CH507" i="12" s="1"/>
  <c r="AV507" i="12"/>
  <c r="CG507" i="12" s="1"/>
  <c r="AU507" i="12"/>
  <c r="CF507" i="12" s="1"/>
  <c r="AT507" i="12"/>
  <c r="CE507" i="12" s="1"/>
  <c r="AS507" i="12"/>
  <c r="CD507" i="12" s="1"/>
  <c r="AR507" i="12"/>
  <c r="CC507" i="12" s="1"/>
  <c r="AQ507" i="12"/>
  <c r="CB507" i="12" s="1"/>
  <c r="AP507" i="12"/>
  <c r="CA507" i="12" s="1"/>
  <c r="AO507" i="12"/>
  <c r="BZ507" i="12" s="1"/>
  <c r="AY506" i="12"/>
  <c r="AX506" i="12"/>
  <c r="AW506" i="12"/>
  <c r="AV506" i="12"/>
  <c r="AU506" i="12"/>
  <c r="AT506" i="12"/>
  <c r="AS506" i="12"/>
  <c r="AR506" i="12"/>
  <c r="AQ506" i="12"/>
  <c r="AP506" i="12"/>
  <c r="AO506" i="12"/>
  <c r="AY505" i="12"/>
  <c r="AX505" i="12"/>
  <c r="AW505" i="12"/>
  <c r="AV505" i="12"/>
  <c r="AU505" i="12"/>
  <c r="AT505" i="12"/>
  <c r="AS505" i="12"/>
  <c r="AR505" i="12"/>
  <c r="AQ505" i="12"/>
  <c r="AP505" i="12"/>
  <c r="AO505" i="12"/>
  <c r="AY504" i="12"/>
  <c r="AX504" i="12"/>
  <c r="AW504" i="12"/>
  <c r="AV504" i="12"/>
  <c r="AU504" i="12"/>
  <c r="AT504" i="12"/>
  <c r="AS504" i="12"/>
  <c r="AR504" i="12"/>
  <c r="AQ504" i="12"/>
  <c r="AP504" i="12"/>
  <c r="AO504" i="12"/>
  <c r="AY503" i="12"/>
  <c r="AX503" i="12"/>
  <c r="AW503" i="12"/>
  <c r="AV503" i="12"/>
  <c r="AU503" i="12"/>
  <c r="AT503" i="12"/>
  <c r="AS503" i="12"/>
  <c r="AR503" i="12"/>
  <c r="AQ503" i="12"/>
  <c r="AP503" i="12"/>
  <c r="AO503" i="12"/>
  <c r="AY502" i="12"/>
  <c r="AX502" i="12"/>
  <c r="AW502" i="12"/>
  <c r="AV502" i="12"/>
  <c r="AU502" i="12"/>
  <c r="AT502" i="12"/>
  <c r="AS502" i="12"/>
  <c r="AR502" i="12"/>
  <c r="AQ502" i="12"/>
  <c r="AP502" i="12"/>
  <c r="AO502" i="12"/>
  <c r="AY501" i="12"/>
  <c r="AX501" i="12"/>
  <c r="AW501" i="12"/>
  <c r="AV501" i="12"/>
  <c r="AU501" i="12"/>
  <c r="AT501" i="12"/>
  <c r="AS501" i="12"/>
  <c r="AR501" i="12"/>
  <c r="AQ501" i="12"/>
  <c r="AP501" i="12"/>
  <c r="AO501" i="12"/>
  <c r="AY500" i="12"/>
  <c r="AX500" i="12"/>
  <c r="AW500" i="12"/>
  <c r="AV500" i="12"/>
  <c r="AU500" i="12"/>
  <c r="AT500" i="12"/>
  <c r="AS500" i="12"/>
  <c r="AR500" i="12"/>
  <c r="AQ500" i="12"/>
  <c r="AP500" i="12"/>
  <c r="AO500" i="12"/>
  <c r="AY499" i="12"/>
  <c r="AX499" i="12"/>
  <c r="AW499" i="12"/>
  <c r="AV499" i="12"/>
  <c r="AU499" i="12"/>
  <c r="AT499" i="12"/>
  <c r="AS499" i="12"/>
  <c r="AR499" i="12"/>
  <c r="AQ499" i="12"/>
  <c r="AP499" i="12"/>
  <c r="AO499" i="12"/>
  <c r="AY498" i="12"/>
  <c r="AX498" i="12"/>
  <c r="AW498" i="12"/>
  <c r="AV498" i="12"/>
  <c r="AU498" i="12"/>
  <c r="AT498" i="12"/>
  <c r="AS498" i="12"/>
  <c r="AR498" i="12"/>
  <c r="AQ498" i="12"/>
  <c r="AP498" i="12"/>
  <c r="AO498" i="12"/>
  <c r="AY497" i="12"/>
  <c r="AX497" i="12"/>
  <c r="AW497" i="12"/>
  <c r="AV497" i="12"/>
  <c r="AU497" i="12"/>
  <c r="AT497" i="12"/>
  <c r="AS497" i="12"/>
  <c r="AR497" i="12"/>
  <c r="AQ497" i="12"/>
  <c r="AP497" i="12"/>
  <c r="AO497" i="12"/>
  <c r="AY496" i="12"/>
  <c r="AX496" i="12"/>
  <c r="AW496" i="12"/>
  <c r="AV496" i="12"/>
  <c r="AU496" i="12"/>
  <c r="AT496" i="12"/>
  <c r="AS496" i="12"/>
  <c r="AR496" i="12"/>
  <c r="AQ496" i="12"/>
  <c r="AP496" i="12"/>
  <c r="AO496" i="12"/>
  <c r="AY495" i="12"/>
  <c r="AX495" i="12"/>
  <c r="AW495" i="12"/>
  <c r="AV495" i="12"/>
  <c r="AU495" i="12"/>
  <c r="AT495" i="12"/>
  <c r="AS495" i="12"/>
  <c r="AR495" i="12"/>
  <c r="AQ495" i="12"/>
  <c r="AP495" i="12"/>
  <c r="AO495" i="12"/>
  <c r="AY494" i="12"/>
  <c r="AX494" i="12"/>
  <c r="AW494" i="12"/>
  <c r="AV494" i="12"/>
  <c r="AU494" i="12"/>
  <c r="AT494" i="12"/>
  <c r="AS494" i="12"/>
  <c r="AR494" i="12"/>
  <c r="AQ494" i="12"/>
  <c r="AP494" i="12"/>
  <c r="AO494" i="12"/>
  <c r="AY493" i="12"/>
  <c r="AX493" i="12"/>
  <c r="AW493" i="12"/>
  <c r="AV493" i="12"/>
  <c r="AU493" i="12"/>
  <c r="AT493" i="12"/>
  <c r="AS493" i="12"/>
  <c r="AR493" i="12"/>
  <c r="AQ493" i="12"/>
  <c r="AP493" i="12"/>
  <c r="AO493" i="12"/>
  <c r="AY492" i="12"/>
  <c r="AX492" i="12"/>
  <c r="AW492" i="12"/>
  <c r="AV492" i="12"/>
  <c r="AU492" i="12"/>
  <c r="AT492" i="12"/>
  <c r="AS492" i="12"/>
  <c r="AR492" i="12"/>
  <c r="AQ492" i="12"/>
  <c r="AP492" i="12"/>
  <c r="AO492" i="12"/>
  <c r="AY491" i="12"/>
  <c r="AX491" i="12"/>
  <c r="AW491" i="12"/>
  <c r="AV491" i="12"/>
  <c r="AU491" i="12"/>
  <c r="AT491" i="12"/>
  <c r="AS491" i="12"/>
  <c r="AR491" i="12"/>
  <c r="AQ491" i="12"/>
  <c r="AP491" i="12"/>
  <c r="AO491" i="12"/>
  <c r="AY490" i="12"/>
  <c r="AX490" i="12"/>
  <c r="AW490" i="12"/>
  <c r="AV490" i="12"/>
  <c r="AU490" i="12"/>
  <c r="AT490" i="12"/>
  <c r="AS490" i="12"/>
  <c r="AR490" i="12"/>
  <c r="AQ490" i="12"/>
  <c r="AP490" i="12"/>
  <c r="AO490" i="12"/>
  <c r="AY489" i="12"/>
  <c r="AX489" i="12"/>
  <c r="AW489" i="12"/>
  <c r="AV489" i="12"/>
  <c r="AU489" i="12"/>
  <c r="AT489" i="12"/>
  <c r="AS489" i="12"/>
  <c r="AR489" i="12"/>
  <c r="AQ489" i="12"/>
  <c r="AP489" i="12"/>
  <c r="AO489" i="12"/>
  <c r="AY488" i="12"/>
  <c r="AX488" i="12"/>
  <c r="AW488" i="12"/>
  <c r="AV488" i="12"/>
  <c r="AU488" i="12"/>
  <c r="AT488" i="12"/>
  <c r="AS488" i="12"/>
  <c r="AR488" i="12"/>
  <c r="AQ488" i="12"/>
  <c r="AP488" i="12"/>
  <c r="AO488" i="12"/>
  <c r="AY487" i="12"/>
  <c r="AX487" i="12"/>
  <c r="AW487" i="12"/>
  <c r="AV487" i="12"/>
  <c r="AU487" i="12"/>
  <c r="AT487" i="12"/>
  <c r="AS487" i="12"/>
  <c r="AR487" i="12"/>
  <c r="AQ487" i="12"/>
  <c r="AP487" i="12"/>
  <c r="AO487" i="12"/>
  <c r="AY486" i="12"/>
  <c r="AX486" i="12"/>
  <c r="AW486" i="12"/>
  <c r="AV486" i="12"/>
  <c r="AU486" i="12"/>
  <c r="AT486" i="12"/>
  <c r="AS486" i="12"/>
  <c r="AR486" i="12"/>
  <c r="AQ486" i="12"/>
  <c r="AP486" i="12"/>
  <c r="AO486" i="12"/>
  <c r="AY485" i="12"/>
  <c r="AX485" i="12"/>
  <c r="AW485" i="12"/>
  <c r="AV485" i="12"/>
  <c r="AU485" i="12"/>
  <c r="AT485" i="12"/>
  <c r="AS485" i="12"/>
  <c r="AR485" i="12"/>
  <c r="AQ485" i="12"/>
  <c r="AP485" i="12"/>
  <c r="AO485" i="12"/>
  <c r="AY484" i="12"/>
  <c r="AX484" i="12"/>
  <c r="AW484" i="12"/>
  <c r="AV484" i="12"/>
  <c r="AU484" i="12"/>
  <c r="AT484" i="12"/>
  <c r="AS484" i="12"/>
  <c r="AR484" i="12"/>
  <c r="AQ484" i="12"/>
  <c r="AP484" i="12"/>
  <c r="AO484" i="12"/>
  <c r="AY483" i="12"/>
  <c r="AX483" i="12"/>
  <c r="AW483" i="12"/>
  <c r="AV483" i="12"/>
  <c r="AU483" i="12"/>
  <c r="AT483" i="12"/>
  <c r="AS483" i="12"/>
  <c r="AR483" i="12"/>
  <c r="AQ483" i="12"/>
  <c r="AP483" i="12"/>
  <c r="AO483" i="12"/>
  <c r="AY482" i="12"/>
  <c r="AX482" i="12"/>
  <c r="AW482" i="12"/>
  <c r="AV482" i="12"/>
  <c r="AU482" i="12"/>
  <c r="AT482" i="12"/>
  <c r="AS482" i="12"/>
  <c r="AR482" i="12"/>
  <c r="AQ482" i="12"/>
  <c r="AP482" i="12"/>
  <c r="AO482" i="12"/>
  <c r="AY481" i="12"/>
  <c r="AX481" i="12"/>
  <c r="AW481" i="12"/>
  <c r="AV481" i="12"/>
  <c r="AU481" i="12"/>
  <c r="AT481" i="12"/>
  <c r="AS481" i="12"/>
  <c r="AR481" i="12"/>
  <c r="AQ481" i="12"/>
  <c r="AP481" i="12"/>
  <c r="AO481" i="12"/>
  <c r="AY480" i="12"/>
  <c r="AX480" i="12"/>
  <c r="AW480" i="12"/>
  <c r="AV480" i="12"/>
  <c r="AU480" i="12"/>
  <c r="AT480" i="12"/>
  <c r="AS480" i="12"/>
  <c r="AR480" i="12"/>
  <c r="AQ480" i="12"/>
  <c r="AP480" i="12"/>
  <c r="AO480" i="12"/>
  <c r="AY479" i="12"/>
  <c r="AX479" i="12"/>
  <c r="AW479" i="12"/>
  <c r="AV479" i="12"/>
  <c r="AU479" i="12"/>
  <c r="AT479" i="12"/>
  <c r="AS479" i="12"/>
  <c r="AR479" i="12"/>
  <c r="AQ479" i="12"/>
  <c r="AP479" i="12"/>
  <c r="AO479" i="12"/>
  <c r="AY478" i="12"/>
  <c r="AX478" i="12"/>
  <c r="AW478" i="12"/>
  <c r="AV478" i="12"/>
  <c r="AU478" i="12"/>
  <c r="AT478" i="12"/>
  <c r="AS478" i="12"/>
  <c r="AR478" i="12"/>
  <c r="AQ478" i="12"/>
  <c r="AP478" i="12"/>
  <c r="AO478" i="12"/>
  <c r="AY477" i="12"/>
  <c r="AX477" i="12"/>
  <c r="AW477" i="12"/>
  <c r="AV477" i="12"/>
  <c r="AU477" i="12"/>
  <c r="AT477" i="12"/>
  <c r="AS477" i="12"/>
  <c r="AR477" i="12"/>
  <c r="AQ477" i="12"/>
  <c r="AP477" i="12"/>
  <c r="AO477" i="12"/>
  <c r="AY476" i="12"/>
  <c r="AX476" i="12"/>
  <c r="AW476" i="12"/>
  <c r="AV476" i="12"/>
  <c r="AU476" i="12"/>
  <c r="AT476" i="12"/>
  <c r="AS476" i="12"/>
  <c r="AR476" i="12"/>
  <c r="AQ476" i="12"/>
  <c r="AP476" i="12"/>
  <c r="AO476" i="12"/>
  <c r="AY475" i="12"/>
  <c r="AX475" i="12"/>
  <c r="AW475" i="12"/>
  <c r="AV475" i="12"/>
  <c r="AU475" i="12"/>
  <c r="AT475" i="12"/>
  <c r="AS475" i="12"/>
  <c r="AR475" i="12"/>
  <c r="AQ475" i="12"/>
  <c r="AP475" i="12"/>
  <c r="AO475" i="12"/>
  <c r="AY474" i="12"/>
  <c r="AX474" i="12"/>
  <c r="AW474" i="12"/>
  <c r="AV474" i="12"/>
  <c r="AU474" i="12"/>
  <c r="AT474" i="12"/>
  <c r="AS474" i="12"/>
  <c r="AR474" i="12"/>
  <c r="AQ474" i="12"/>
  <c r="AP474" i="12"/>
  <c r="AO474" i="12"/>
  <c r="AY473" i="12"/>
  <c r="CJ473" i="12" s="1"/>
  <c r="AX473" i="12"/>
  <c r="AW473" i="12"/>
  <c r="CH473" i="12" s="1"/>
  <c r="AV473" i="12"/>
  <c r="CG473" i="12" s="1"/>
  <c r="AU473" i="12"/>
  <c r="CF473" i="12" s="1"/>
  <c r="AT473" i="12"/>
  <c r="CE473" i="12" s="1"/>
  <c r="AS473" i="12"/>
  <c r="CD473" i="12" s="1"/>
  <c r="AR473" i="12"/>
  <c r="CC473" i="12" s="1"/>
  <c r="AQ473" i="12"/>
  <c r="CB473" i="12" s="1"/>
  <c r="AP473" i="12"/>
  <c r="AO473" i="12"/>
  <c r="BZ473" i="12" s="1"/>
  <c r="AY472" i="12"/>
  <c r="AX472" i="12"/>
  <c r="AW472" i="12"/>
  <c r="AV472" i="12"/>
  <c r="AU472" i="12"/>
  <c r="AT472" i="12"/>
  <c r="AS472" i="12"/>
  <c r="AR472" i="12"/>
  <c r="AQ472" i="12"/>
  <c r="AP472" i="12"/>
  <c r="AO472" i="12"/>
  <c r="AY471" i="12"/>
  <c r="AX471" i="12"/>
  <c r="AW471" i="12"/>
  <c r="AV471" i="12"/>
  <c r="AU471" i="12"/>
  <c r="AT471" i="12"/>
  <c r="AS471" i="12"/>
  <c r="AR471" i="12"/>
  <c r="AQ471" i="12"/>
  <c r="AP471" i="12"/>
  <c r="AO471" i="12"/>
  <c r="AY470" i="12"/>
  <c r="AX470" i="12"/>
  <c r="AW470" i="12"/>
  <c r="AV470" i="12"/>
  <c r="AU470" i="12"/>
  <c r="AT470" i="12"/>
  <c r="AS470" i="12"/>
  <c r="AR470" i="12"/>
  <c r="AQ470" i="12"/>
  <c r="AP470" i="12"/>
  <c r="AO470" i="12"/>
  <c r="AY469" i="12"/>
  <c r="AX469" i="12"/>
  <c r="AW469" i="12"/>
  <c r="AV469" i="12"/>
  <c r="AU469" i="12"/>
  <c r="AT469" i="12"/>
  <c r="AS469" i="12"/>
  <c r="AR469" i="12"/>
  <c r="AQ469" i="12"/>
  <c r="AP469" i="12"/>
  <c r="AO469" i="12"/>
  <c r="AY468" i="12"/>
  <c r="AX468" i="12"/>
  <c r="CI468" i="12" s="1"/>
  <c r="AW468" i="12"/>
  <c r="AV468" i="12"/>
  <c r="AU468" i="12"/>
  <c r="AT468" i="12"/>
  <c r="AS468" i="12"/>
  <c r="AR468" i="12"/>
  <c r="AQ468" i="12"/>
  <c r="AP468" i="12"/>
  <c r="CA468" i="12" s="1"/>
  <c r="AO468" i="12"/>
  <c r="AY467" i="12"/>
  <c r="AX467" i="12"/>
  <c r="AW467" i="12"/>
  <c r="AV467" i="12"/>
  <c r="AU467" i="12"/>
  <c r="AT467" i="12"/>
  <c r="AS467" i="12"/>
  <c r="AR467" i="12"/>
  <c r="AQ467" i="12"/>
  <c r="AP467" i="12"/>
  <c r="AO467" i="12"/>
  <c r="AY466" i="12"/>
  <c r="AX466" i="12"/>
  <c r="AW466" i="12"/>
  <c r="AV466" i="12"/>
  <c r="AU466" i="12"/>
  <c r="AT466" i="12"/>
  <c r="AS466" i="12"/>
  <c r="AR466" i="12"/>
  <c r="AQ466" i="12"/>
  <c r="AP466" i="12"/>
  <c r="AO466" i="12"/>
  <c r="AY465" i="12"/>
  <c r="AX465" i="12"/>
  <c r="AW465" i="12"/>
  <c r="AV465" i="12"/>
  <c r="AU465" i="12"/>
  <c r="AT465" i="12"/>
  <c r="AS465" i="12"/>
  <c r="AR465" i="12"/>
  <c r="AQ465" i="12"/>
  <c r="AP465" i="12"/>
  <c r="AO465" i="12"/>
  <c r="AY464" i="12"/>
  <c r="AX464" i="12"/>
  <c r="AW464" i="12"/>
  <c r="AV464" i="12"/>
  <c r="AU464" i="12"/>
  <c r="AT464" i="12"/>
  <c r="AS464" i="12"/>
  <c r="AR464" i="12"/>
  <c r="AQ464" i="12"/>
  <c r="AP464" i="12"/>
  <c r="AO464" i="12"/>
  <c r="AY463" i="12"/>
  <c r="AX463" i="12"/>
  <c r="AW463" i="12"/>
  <c r="AV463" i="12"/>
  <c r="AU463" i="12"/>
  <c r="AT463" i="12"/>
  <c r="AS463" i="12"/>
  <c r="AR463" i="12"/>
  <c r="AQ463" i="12"/>
  <c r="AP463" i="12"/>
  <c r="AO463" i="12"/>
  <c r="AY462" i="12"/>
  <c r="AX462" i="12"/>
  <c r="AW462" i="12"/>
  <c r="AV462" i="12"/>
  <c r="AU462" i="12"/>
  <c r="AT462" i="12"/>
  <c r="AS462" i="12"/>
  <c r="AR462" i="12"/>
  <c r="AQ462" i="12"/>
  <c r="AP462" i="12"/>
  <c r="AO462" i="12"/>
  <c r="AY461" i="12"/>
  <c r="AX461" i="12"/>
  <c r="AW461" i="12"/>
  <c r="AV461" i="12"/>
  <c r="AU461" i="12"/>
  <c r="AT461" i="12"/>
  <c r="AS461" i="12"/>
  <c r="AR461" i="12"/>
  <c r="AQ461" i="12"/>
  <c r="AP461" i="12"/>
  <c r="AO461" i="12"/>
  <c r="AY460" i="12"/>
  <c r="AX460" i="12"/>
  <c r="AW460" i="12"/>
  <c r="AV460" i="12"/>
  <c r="AU460" i="12"/>
  <c r="AT460" i="12"/>
  <c r="AS460" i="12"/>
  <c r="AR460" i="12"/>
  <c r="AQ460" i="12"/>
  <c r="AP460" i="12"/>
  <c r="AO460" i="12"/>
  <c r="AY459" i="12"/>
  <c r="AX459" i="12"/>
  <c r="AW459" i="12"/>
  <c r="AV459" i="12"/>
  <c r="AU459" i="12"/>
  <c r="AT459" i="12"/>
  <c r="AS459" i="12"/>
  <c r="AR459" i="12"/>
  <c r="AQ459" i="12"/>
  <c r="AP459" i="12"/>
  <c r="AO459" i="12"/>
  <c r="AY458" i="12"/>
  <c r="AX458" i="12"/>
  <c r="AW458" i="12"/>
  <c r="AV458" i="12"/>
  <c r="AU458" i="12"/>
  <c r="AT458" i="12"/>
  <c r="AS458" i="12"/>
  <c r="AR458" i="12"/>
  <c r="AQ458" i="12"/>
  <c r="AP458" i="12"/>
  <c r="AO458" i="12"/>
  <c r="AY457" i="12"/>
  <c r="AX457" i="12"/>
  <c r="AW457" i="12"/>
  <c r="AV457" i="12"/>
  <c r="AU457" i="12"/>
  <c r="AT457" i="12"/>
  <c r="AS457" i="12"/>
  <c r="AR457" i="12"/>
  <c r="AQ457" i="12"/>
  <c r="AP457" i="12"/>
  <c r="AO457" i="12"/>
  <c r="AY456" i="12"/>
  <c r="AX456" i="12"/>
  <c r="AW456" i="12"/>
  <c r="AV456" i="12"/>
  <c r="AU456" i="12"/>
  <c r="AT456" i="12"/>
  <c r="AS456" i="12"/>
  <c r="AR456" i="12"/>
  <c r="AQ456" i="12"/>
  <c r="AP456" i="12"/>
  <c r="AO456" i="12"/>
  <c r="AY455" i="12"/>
  <c r="AX455" i="12"/>
  <c r="AW455" i="12"/>
  <c r="AV455" i="12"/>
  <c r="AU455" i="12"/>
  <c r="AT455" i="12"/>
  <c r="AS455" i="12"/>
  <c r="AR455" i="12"/>
  <c r="AQ455" i="12"/>
  <c r="AP455" i="12"/>
  <c r="AO455" i="12"/>
  <c r="AY454" i="12"/>
  <c r="AX454" i="12"/>
  <c r="AW454" i="12"/>
  <c r="AV454" i="12"/>
  <c r="AU454" i="12"/>
  <c r="AT454" i="12"/>
  <c r="AS454" i="12"/>
  <c r="AR454" i="12"/>
  <c r="AQ454" i="12"/>
  <c r="AP454" i="12"/>
  <c r="AO454" i="12"/>
  <c r="AY453" i="12"/>
  <c r="AX453" i="12"/>
  <c r="AW453" i="12"/>
  <c r="AV453" i="12"/>
  <c r="AU453" i="12"/>
  <c r="AT453" i="12"/>
  <c r="AS453" i="12"/>
  <c r="AR453" i="12"/>
  <c r="AQ453" i="12"/>
  <c r="AP453" i="12"/>
  <c r="AO453" i="12"/>
  <c r="AY452" i="12"/>
  <c r="AX452" i="12"/>
  <c r="AW452" i="12"/>
  <c r="AV452" i="12"/>
  <c r="AU452" i="12"/>
  <c r="AT452" i="12"/>
  <c r="AS452" i="12"/>
  <c r="AR452" i="12"/>
  <c r="AQ452" i="12"/>
  <c r="AP452" i="12"/>
  <c r="AO452" i="12"/>
  <c r="AY451" i="12"/>
  <c r="CJ451" i="12" s="1"/>
  <c r="AX451" i="12"/>
  <c r="CI451" i="12" s="1"/>
  <c r="AW451" i="12"/>
  <c r="CH451" i="12" s="1"/>
  <c r="AV451" i="12"/>
  <c r="CG451" i="12" s="1"/>
  <c r="AU451" i="12"/>
  <c r="CF451" i="12" s="1"/>
  <c r="AT451" i="12"/>
  <c r="CE451" i="12" s="1"/>
  <c r="AS451" i="12"/>
  <c r="CD451" i="12" s="1"/>
  <c r="AR451" i="12"/>
  <c r="CC451" i="12" s="1"/>
  <c r="AQ451" i="12"/>
  <c r="CB451" i="12" s="1"/>
  <c r="AP451" i="12"/>
  <c r="CA451" i="12" s="1"/>
  <c r="AO451" i="12"/>
  <c r="BZ451" i="12" s="1"/>
  <c r="AY450" i="12"/>
  <c r="AX450" i="12"/>
  <c r="AW450" i="12"/>
  <c r="AV450" i="12"/>
  <c r="AU450" i="12"/>
  <c r="AT450" i="12"/>
  <c r="AS450" i="12"/>
  <c r="AR450" i="12"/>
  <c r="AQ450" i="12"/>
  <c r="AP450" i="12"/>
  <c r="AO450" i="12"/>
  <c r="AY449" i="12"/>
  <c r="AX449" i="12"/>
  <c r="AW449" i="12"/>
  <c r="AV449" i="12"/>
  <c r="AU449" i="12"/>
  <c r="AT449" i="12"/>
  <c r="AS449" i="12"/>
  <c r="AR449" i="12"/>
  <c r="AQ449" i="12"/>
  <c r="AP449" i="12"/>
  <c r="AO449" i="12"/>
  <c r="AY448" i="12"/>
  <c r="AX448" i="12"/>
  <c r="AW448" i="12"/>
  <c r="AV448" i="12"/>
  <c r="AU448" i="12"/>
  <c r="AT448" i="12"/>
  <c r="AS448" i="12"/>
  <c r="AR448" i="12"/>
  <c r="AQ448" i="12"/>
  <c r="AP448" i="12"/>
  <c r="AO448" i="12"/>
  <c r="AY447" i="12"/>
  <c r="AX447" i="12"/>
  <c r="AW447" i="12"/>
  <c r="AV447" i="12"/>
  <c r="AU447" i="12"/>
  <c r="AT447" i="12"/>
  <c r="AS447" i="12"/>
  <c r="AR447" i="12"/>
  <c r="AQ447" i="12"/>
  <c r="AP447" i="12"/>
  <c r="AO447" i="12"/>
  <c r="AY446" i="12"/>
  <c r="AX446" i="12"/>
  <c r="AW446" i="12"/>
  <c r="AV446" i="12"/>
  <c r="AU446" i="12"/>
  <c r="AT446" i="12"/>
  <c r="AS446" i="12"/>
  <c r="AR446" i="12"/>
  <c r="AQ446" i="12"/>
  <c r="AP446" i="12"/>
  <c r="AO446" i="12"/>
  <c r="AY445" i="12"/>
  <c r="AX445" i="12"/>
  <c r="AW445" i="12"/>
  <c r="AV445" i="12"/>
  <c r="AU445" i="12"/>
  <c r="AT445" i="12"/>
  <c r="AS445" i="12"/>
  <c r="AR445" i="12"/>
  <c r="AQ445" i="12"/>
  <c r="AP445" i="12"/>
  <c r="AO445" i="12"/>
  <c r="AY444" i="12"/>
  <c r="AX444" i="12"/>
  <c r="AW444" i="12"/>
  <c r="AV444" i="12"/>
  <c r="AU444" i="12"/>
  <c r="AT444" i="12"/>
  <c r="AS444" i="12"/>
  <c r="AR444" i="12"/>
  <c r="AQ444" i="12"/>
  <c r="AP444" i="12"/>
  <c r="AO444" i="12"/>
  <c r="AY443" i="12"/>
  <c r="AX443" i="12"/>
  <c r="AW443" i="12"/>
  <c r="AV443" i="12"/>
  <c r="AU443" i="12"/>
  <c r="AT443" i="12"/>
  <c r="AS443" i="12"/>
  <c r="AR443" i="12"/>
  <c r="AQ443" i="12"/>
  <c r="AP443" i="12"/>
  <c r="AO443" i="12"/>
  <c r="AY442" i="12"/>
  <c r="AX442" i="12"/>
  <c r="AW442" i="12"/>
  <c r="AV442" i="12"/>
  <c r="AU442" i="12"/>
  <c r="AT442" i="12"/>
  <c r="AS442" i="12"/>
  <c r="AR442" i="12"/>
  <c r="AQ442" i="12"/>
  <c r="AP442" i="12"/>
  <c r="AO442" i="12"/>
  <c r="AY441" i="12"/>
  <c r="AX441" i="12"/>
  <c r="AW441" i="12"/>
  <c r="AV441" i="12"/>
  <c r="AU441" i="12"/>
  <c r="AT441" i="12"/>
  <c r="AS441" i="12"/>
  <c r="AR441" i="12"/>
  <c r="AQ441" i="12"/>
  <c r="AP441" i="12"/>
  <c r="AO441" i="12"/>
  <c r="AY440" i="12"/>
  <c r="AX440" i="12"/>
  <c r="AW440" i="12"/>
  <c r="AV440" i="12"/>
  <c r="AU440" i="12"/>
  <c r="AT440" i="12"/>
  <c r="AS440" i="12"/>
  <c r="AR440" i="12"/>
  <c r="AQ440" i="12"/>
  <c r="AP440" i="12"/>
  <c r="AO440" i="12"/>
  <c r="AY439" i="12"/>
  <c r="AX439" i="12"/>
  <c r="AW439" i="12"/>
  <c r="AV439" i="12"/>
  <c r="AU439" i="12"/>
  <c r="AT439" i="12"/>
  <c r="AS439" i="12"/>
  <c r="AR439" i="12"/>
  <c r="AQ439" i="12"/>
  <c r="AP439" i="12"/>
  <c r="AO439" i="12"/>
  <c r="AY438" i="12"/>
  <c r="AX438" i="12"/>
  <c r="AW438" i="12"/>
  <c r="AV438" i="12"/>
  <c r="AU438" i="12"/>
  <c r="AT438" i="12"/>
  <c r="AS438" i="12"/>
  <c r="AR438" i="12"/>
  <c r="AQ438" i="12"/>
  <c r="AP438" i="12"/>
  <c r="AO438" i="12"/>
  <c r="AY437" i="12"/>
  <c r="AX437" i="12"/>
  <c r="AW437" i="12"/>
  <c r="AV437" i="12"/>
  <c r="AU437" i="12"/>
  <c r="AT437" i="12"/>
  <c r="AS437" i="12"/>
  <c r="AR437" i="12"/>
  <c r="AQ437" i="12"/>
  <c r="AP437" i="12"/>
  <c r="AO437" i="12"/>
  <c r="AY436" i="12"/>
  <c r="AX436" i="12"/>
  <c r="AW436" i="12"/>
  <c r="AV436" i="12"/>
  <c r="AU436" i="12"/>
  <c r="AT436" i="12"/>
  <c r="AS436" i="12"/>
  <c r="AR436" i="12"/>
  <c r="AQ436" i="12"/>
  <c r="AP436" i="12"/>
  <c r="AO436" i="12"/>
  <c r="AY435" i="12"/>
  <c r="AX435" i="12"/>
  <c r="AW435" i="12"/>
  <c r="AV435" i="12"/>
  <c r="AU435" i="12"/>
  <c r="AT435" i="12"/>
  <c r="AS435" i="12"/>
  <c r="AR435" i="12"/>
  <c r="AQ435" i="12"/>
  <c r="AP435" i="12"/>
  <c r="AO435" i="12"/>
  <c r="AY434" i="12"/>
  <c r="AX434" i="12"/>
  <c r="AW434" i="12"/>
  <c r="AV434" i="12"/>
  <c r="AU434" i="12"/>
  <c r="AT434" i="12"/>
  <c r="AS434" i="12"/>
  <c r="AR434" i="12"/>
  <c r="AQ434" i="12"/>
  <c r="AP434" i="12"/>
  <c r="AO434" i="12"/>
  <c r="AY433" i="12"/>
  <c r="AX433" i="12"/>
  <c r="AW433" i="12"/>
  <c r="AV433" i="12"/>
  <c r="AU433" i="12"/>
  <c r="AT433" i="12"/>
  <c r="AS433" i="12"/>
  <c r="AR433" i="12"/>
  <c r="AQ433" i="12"/>
  <c r="AP433" i="12"/>
  <c r="AO433" i="12"/>
  <c r="AY432" i="12"/>
  <c r="AX432" i="12"/>
  <c r="AW432" i="12"/>
  <c r="AV432" i="12"/>
  <c r="AU432" i="12"/>
  <c r="AT432" i="12"/>
  <c r="AS432" i="12"/>
  <c r="AR432" i="12"/>
  <c r="AQ432" i="12"/>
  <c r="AP432" i="12"/>
  <c r="AO432" i="12"/>
  <c r="AY431" i="12"/>
  <c r="AX431" i="12"/>
  <c r="AW431" i="12"/>
  <c r="AV431" i="12"/>
  <c r="AU431" i="12"/>
  <c r="AT431" i="12"/>
  <c r="AS431" i="12"/>
  <c r="AR431" i="12"/>
  <c r="AQ431" i="12"/>
  <c r="AP431" i="12"/>
  <c r="AO431" i="12"/>
  <c r="AY430" i="12"/>
  <c r="AX430" i="12"/>
  <c r="AW430" i="12"/>
  <c r="AV430" i="12"/>
  <c r="AU430" i="12"/>
  <c r="AT430" i="12"/>
  <c r="AS430" i="12"/>
  <c r="AR430" i="12"/>
  <c r="AQ430" i="12"/>
  <c r="AP430" i="12"/>
  <c r="AO430" i="12"/>
  <c r="AY429" i="12"/>
  <c r="AX429" i="12"/>
  <c r="AW429" i="12"/>
  <c r="AV429" i="12"/>
  <c r="AU429" i="12"/>
  <c r="AT429" i="12"/>
  <c r="AS429" i="12"/>
  <c r="AR429" i="12"/>
  <c r="AQ429" i="12"/>
  <c r="AP429" i="12"/>
  <c r="AO429" i="12"/>
  <c r="AY428" i="12"/>
  <c r="AX428" i="12"/>
  <c r="AW428" i="12"/>
  <c r="AV428" i="12"/>
  <c r="AU428" i="12"/>
  <c r="AT428" i="12"/>
  <c r="AS428" i="12"/>
  <c r="AR428" i="12"/>
  <c r="AQ428" i="12"/>
  <c r="AP428" i="12"/>
  <c r="AO428" i="12"/>
  <c r="AY427" i="12"/>
  <c r="AX427" i="12"/>
  <c r="AW427" i="12"/>
  <c r="AV427" i="12"/>
  <c r="AU427" i="12"/>
  <c r="AT427" i="12"/>
  <c r="AS427" i="12"/>
  <c r="AR427" i="12"/>
  <c r="AQ427" i="12"/>
  <c r="AP427" i="12"/>
  <c r="AO427" i="12"/>
  <c r="AY426" i="12"/>
  <c r="AX426" i="12"/>
  <c r="AW426" i="12"/>
  <c r="AV426" i="12"/>
  <c r="AU426" i="12"/>
  <c r="AT426" i="12"/>
  <c r="AS426" i="12"/>
  <c r="AR426" i="12"/>
  <c r="AQ426" i="12"/>
  <c r="AP426" i="12"/>
  <c r="AO426" i="12"/>
  <c r="AY425" i="12"/>
  <c r="AX425" i="12"/>
  <c r="AW425" i="12"/>
  <c r="AV425" i="12"/>
  <c r="AU425" i="12"/>
  <c r="AT425" i="12"/>
  <c r="AS425" i="12"/>
  <c r="AR425" i="12"/>
  <c r="AQ425" i="12"/>
  <c r="AP425" i="12"/>
  <c r="AO425" i="12"/>
  <c r="AY424" i="12"/>
  <c r="AX424" i="12"/>
  <c r="AW424" i="12"/>
  <c r="AV424" i="12"/>
  <c r="AU424" i="12"/>
  <c r="AT424" i="12"/>
  <c r="AS424" i="12"/>
  <c r="AR424" i="12"/>
  <c r="AQ424" i="12"/>
  <c r="AP424" i="12"/>
  <c r="AO424" i="12"/>
  <c r="AY423" i="12"/>
  <c r="AX423" i="12"/>
  <c r="AW423" i="12"/>
  <c r="AV423" i="12"/>
  <c r="AU423" i="12"/>
  <c r="AT423" i="12"/>
  <c r="AS423" i="12"/>
  <c r="AR423" i="12"/>
  <c r="AQ423" i="12"/>
  <c r="AP423" i="12"/>
  <c r="AO423" i="12"/>
  <c r="AY422" i="12"/>
  <c r="AX422" i="12"/>
  <c r="AW422" i="12"/>
  <c r="AV422" i="12"/>
  <c r="AU422" i="12"/>
  <c r="AT422" i="12"/>
  <c r="AS422" i="12"/>
  <c r="AR422" i="12"/>
  <c r="AQ422" i="12"/>
  <c r="AP422" i="12"/>
  <c r="AO422" i="12"/>
  <c r="AY421" i="12"/>
  <c r="AX421" i="12"/>
  <c r="AW421" i="12"/>
  <c r="AV421" i="12"/>
  <c r="AU421" i="12"/>
  <c r="AT421" i="12"/>
  <c r="AS421" i="12"/>
  <c r="AR421" i="12"/>
  <c r="AQ421" i="12"/>
  <c r="AP421" i="12"/>
  <c r="AO421" i="12"/>
  <c r="AY420" i="12"/>
  <c r="AX420" i="12"/>
  <c r="AW420" i="12"/>
  <c r="AV420" i="12"/>
  <c r="AU420" i="12"/>
  <c r="AT420" i="12"/>
  <c r="AS420" i="12"/>
  <c r="AR420" i="12"/>
  <c r="AQ420" i="12"/>
  <c r="AP420" i="12"/>
  <c r="AO420" i="12"/>
  <c r="AY419" i="12"/>
  <c r="AX419" i="12"/>
  <c r="AW419" i="12"/>
  <c r="AV419" i="12"/>
  <c r="AU419" i="12"/>
  <c r="AT419" i="12"/>
  <c r="AS419" i="12"/>
  <c r="AR419" i="12"/>
  <c r="AQ419" i="12"/>
  <c r="AP419" i="12"/>
  <c r="AO419" i="12"/>
  <c r="AY418" i="12"/>
  <c r="AX418" i="12"/>
  <c r="AW418" i="12"/>
  <c r="AV418" i="12"/>
  <c r="AU418" i="12"/>
  <c r="AT418" i="12"/>
  <c r="AS418" i="12"/>
  <c r="AR418" i="12"/>
  <c r="AQ418" i="12"/>
  <c r="AP418" i="12"/>
  <c r="AO418" i="12"/>
  <c r="AY417" i="12"/>
  <c r="AX417" i="12"/>
  <c r="AW417" i="12"/>
  <c r="AV417" i="12"/>
  <c r="AU417" i="12"/>
  <c r="AT417" i="12"/>
  <c r="AS417" i="12"/>
  <c r="AR417" i="12"/>
  <c r="AQ417" i="12"/>
  <c r="AP417" i="12"/>
  <c r="AO417" i="12"/>
  <c r="AY416" i="12"/>
  <c r="AX416" i="12"/>
  <c r="AW416" i="12"/>
  <c r="AV416" i="12"/>
  <c r="AU416" i="12"/>
  <c r="AT416" i="12"/>
  <c r="AS416" i="12"/>
  <c r="AR416" i="12"/>
  <c r="AQ416" i="12"/>
  <c r="AP416" i="12"/>
  <c r="AO416" i="12"/>
  <c r="AY415" i="12"/>
  <c r="AX415" i="12"/>
  <c r="AW415" i="12"/>
  <c r="AV415" i="12"/>
  <c r="AU415" i="12"/>
  <c r="AT415" i="12"/>
  <c r="AS415" i="12"/>
  <c r="AR415" i="12"/>
  <c r="AQ415" i="12"/>
  <c r="AP415" i="12"/>
  <c r="AO415" i="12"/>
  <c r="AY414" i="12"/>
  <c r="AX414" i="12"/>
  <c r="AW414" i="12"/>
  <c r="AV414" i="12"/>
  <c r="AU414" i="12"/>
  <c r="AT414" i="12"/>
  <c r="AS414" i="12"/>
  <c r="AR414" i="12"/>
  <c r="AQ414" i="12"/>
  <c r="AP414" i="12"/>
  <c r="AO414" i="12"/>
  <c r="AY413" i="12"/>
  <c r="AX413" i="12"/>
  <c r="AW413" i="12"/>
  <c r="AV413" i="12"/>
  <c r="AU413" i="12"/>
  <c r="AT413" i="12"/>
  <c r="AS413" i="12"/>
  <c r="AR413" i="12"/>
  <c r="AQ413" i="12"/>
  <c r="AP413" i="12"/>
  <c r="AO413" i="12"/>
  <c r="AY412" i="12"/>
  <c r="AX412" i="12"/>
  <c r="AW412" i="12"/>
  <c r="AV412" i="12"/>
  <c r="AU412" i="12"/>
  <c r="AT412" i="12"/>
  <c r="AS412" i="12"/>
  <c r="AR412" i="12"/>
  <c r="AQ412" i="12"/>
  <c r="AP412" i="12"/>
  <c r="AO412" i="12"/>
  <c r="AY411" i="12"/>
  <c r="CJ411" i="12" s="1"/>
  <c r="AX411" i="12"/>
  <c r="CI411" i="12" s="1"/>
  <c r="AW411" i="12"/>
  <c r="CH411" i="12" s="1"/>
  <c r="AV411" i="12"/>
  <c r="CG411" i="12" s="1"/>
  <c r="AU411" i="12"/>
  <c r="CF411" i="12" s="1"/>
  <c r="AT411" i="12"/>
  <c r="CE411" i="12" s="1"/>
  <c r="AS411" i="12"/>
  <c r="CD411" i="12" s="1"/>
  <c r="AR411" i="12"/>
  <c r="CC411" i="12" s="1"/>
  <c r="AQ411" i="12"/>
  <c r="CB411" i="12" s="1"/>
  <c r="AP411" i="12"/>
  <c r="CA411" i="12" s="1"/>
  <c r="AO411" i="12"/>
  <c r="BZ411" i="12" s="1"/>
  <c r="AY410" i="12"/>
  <c r="AX410" i="12"/>
  <c r="AW410" i="12"/>
  <c r="AV410" i="12"/>
  <c r="AU410" i="12"/>
  <c r="AT410" i="12"/>
  <c r="AS410" i="12"/>
  <c r="AR410" i="12"/>
  <c r="AQ410" i="12"/>
  <c r="AP410" i="12"/>
  <c r="AO410" i="12"/>
  <c r="AY409" i="12"/>
  <c r="AX409" i="12"/>
  <c r="AW409" i="12"/>
  <c r="AV409" i="12"/>
  <c r="AU409" i="12"/>
  <c r="AT409" i="12"/>
  <c r="AS409" i="12"/>
  <c r="AR409" i="12"/>
  <c r="AQ409" i="12"/>
  <c r="AP409" i="12"/>
  <c r="AO409" i="12"/>
  <c r="AY408" i="12"/>
  <c r="AX408" i="12"/>
  <c r="AW408" i="12"/>
  <c r="AV408" i="12"/>
  <c r="AU408" i="12"/>
  <c r="AT408" i="12"/>
  <c r="AS408" i="12"/>
  <c r="AR408" i="12"/>
  <c r="AQ408" i="12"/>
  <c r="AP408" i="12"/>
  <c r="AO408" i="12"/>
  <c r="AY407" i="12"/>
  <c r="AX407" i="12"/>
  <c r="AW407" i="12"/>
  <c r="AV407" i="12"/>
  <c r="AU407" i="12"/>
  <c r="AT407" i="12"/>
  <c r="AS407" i="12"/>
  <c r="AR407" i="12"/>
  <c r="AQ407" i="12"/>
  <c r="AP407" i="12"/>
  <c r="AO407" i="12"/>
  <c r="AY406" i="12"/>
  <c r="AX406" i="12"/>
  <c r="AW406" i="12"/>
  <c r="AV406" i="12"/>
  <c r="AU406" i="12"/>
  <c r="AT406" i="12"/>
  <c r="AS406" i="12"/>
  <c r="AR406" i="12"/>
  <c r="AQ406" i="12"/>
  <c r="AP406" i="12"/>
  <c r="AO406" i="12"/>
  <c r="AY405" i="12"/>
  <c r="AX405" i="12"/>
  <c r="AW405" i="12"/>
  <c r="AV405" i="12"/>
  <c r="AU405" i="12"/>
  <c r="AT405" i="12"/>
  <c r="AS405" i="12"/>
  <c r="AR405" i="12"/>
  <c r="AQ405" i="12"/>
  <c r="AP405" i="12"/>
  <c r="AO405" i="12"/>
  <c r="AY404" i="12"/>
  <c r="AX404" i="12"/>
  <c r="AW404" i="12"/>
  <c r="AV404" i="12"/>
  <c r="AU404" i="12"/>
  <c r="AT404" i="12"/>
  <c r="AS404" i="12"/>
  <c r="AR404" i="12"/>
  <c r="AQ404" i="12"/>
  <c r="AP404" i="12"/>
  <c r="AO404" i="12"/>
  <c r="AY403" i="12"/>
  <c r="AX403" i="12"/>
  <c r="AW403" i="12"/>
  <c r="AV403" i="12"/>
  <c r="AU403" i="12"/>
  <c r="AT403" i="12"/>
  <c r="AS403" i="12"/>
  <c r="AR403" i="12"/>
  <c r="AQ403" i="12"/>
  <c r="AP403" i="12"/>
  <c r="AO403" i="12"/>
  <c r="AY402" i="12"/>
  <c r="AX402" i="12"/>
  <c r="AW402" i="12"/>
  <c r="AV402" i="12"/>
  <c r="AU402" i="12"/>
  <c r="AT402" i="12"/>
  <c r="AS402" i="12"/>
  <c r="AR402" i="12"/>
  <c r="AQ402" i="12"/>
  <c r="AP402" i="12"/>
  <c r="AO402" i="12"/>
  <c r="AY401" i="12"/>
  <c r="AX401" i="12"/>
  <c r="AW401" i="12"/>
  <c r="AV401" i="12"/>
  <c r="AU401" i="12"/>
  <c r="AT401" i="12"/>
  <c r="AS401" i="12"/>
  <c r="AR401" i="12"/>
  <c r="AQ401" i="12"/>
  <c r="AP401" i="12"/>
  <c r="AO401" i="12"/>
  <c r="AY400" i="12"/>
  <c r="AX400" i="12"/>
  <c r="AW400" i="12"/>
  <c r="AV400" i="12"/>
  <c r="AU400" i="12"/>
  <c r="AT400" i="12"/>
  <c r="AS400" i="12"/>
  <c r="AR400" i="12"/>
  <c r="AQ400" i="12"/>
  <c r="AP400" i="12"/>
  <c r="AO400" i="12"/>
  <c r="AY399" i="12"/>
  <c r="AX399" i="12"/>
  <c r="AW399" i="12"/>
  <c r="AV399" i="12"/>
  <c r="AU399" i="12"/>
  <c r="AT399" i="12"/>
  <c r="AS399" i="12"/>
  <c r="AR399" i="12"/>
  <c r="AQ399" i="12"/>
  <c r="AP399" i="12"/>
  <c r="AO399" i="12"/>
  <c r="AY398" i="12"/>
  <c r="AX398" i="12"/>
  <c r="AW398" i="12"/>
  <c r="AV398" i="12"/>
  <c r="AU398" i="12"/>
  <c r="AT398" i="12"/>
  <c r="AS398" i="12"/>
  <c r="AR398" i="12"/>
  <c r="AQ398" i="12"/>
  <c r="AP398" i="12"/>
  <c r="AO398" i="12"/>
  <c r="AY397" i="12"/>
  <c r="AX397" i="12"/>
  <c r="AW397" i="12"/>
  <c r="AV397" i="12"/>
  <c r="AU397" i="12"/>
  <c r="AT397" i="12"/>
  <c r="AS397" i="12"/>
  <c r="AR397" i="12"/>
  <c r="AQ397" i="12"/>
  <c r="AP397" i="12"/>
  <c r="AO397" i="12"/>
  <c r="AY396" i="12"/>
  <c r="AX396" i="12"/>
  <c r="AW396" i="12"/>
  <c r="AV396" i="12"/>
  <c r="AU396" i="12"/>
  <c r="AT396" i="12"/>
  <c r="AS396" i="12"/>
  <c r="AR396" i="12"/>
  <c r="AQ396" i="12"/>
  <c r="AP396" i="12"/>
  <c r="AO396" i="12"/>
  <c r="AY395" i="12"/>
  <c r="AX395" i="12"/>
  <c r="AW395" i="12"/>
  <c r="AV395" i="12"/>
  <c r="AU395" i="12"/>
  <c r="AT395" i="12"/>
  <c r="AS395" i="12"/>
  <c r="AR395" i="12"/>
  <c r="AQ395" i="12"/>
  <c r="AP395" i="12"/>
  <c r="AO395" i="12"/>
  <c r="AY394" i="12"/>
  <c r="AX394" i="12"/>
  <c r="AW394" i="12"/>
  <c r="AV394" i="12"/>
  <c r="AU394" i="12"/>
  <c r="AT394" i="12"/>
  <c r="AS394" i="12"/>
  <c r="AR394" i="12"/>
  <c r="AQ394" i="12"/>
  <c r="AP394" i="12"/>
  <c r="AO394" i="12"/>
  <c r="AY393" i="12"/>
  <c r="AX393" i="12"/>
  <c r="AW393" i="12"/>
  <c r="AV393" i="12"/>
  <c r="AU393" i="12"/>
  <c r="AT393" i="12"/>
  <c r="AS393" i="12"/>
  <c r="AR393" i="12"/>
  <c r="AQ393" i="12"/>
  <c r="AP393" i="12"/>
  <c r="AO393" i="12"/>
  <c r="AY392" i="12"/>
  <c r="AX392" i="12"/>
  <c r="AW392" i="12"/>
  <c r="AV392" i="12"/>
  <c r="AU392" i="12"/>
  <c r="AT392" i="12"/>
  <c r="AS392" i="12"/>
  <c r="AR392" i="12"/>
  <c r="AQ392" i="12"/>
  <c r="AP392" i="12"/>
  <c r="AO392" i="12"/>
  <c r="AY391" i="12"/>
  <c r="AX391" i="12"/>
  <c r="AW391" i="12"/>
  <c r="AV391" i="12"/>
  <c r="AU391" i="12"/>
  <c r="AT391" i="12"/>
  <c r="AS391" i="12"/>
  <c r="AR391" i="12"/>
  <c r="AQ391" i="12"/>
  <c r="AP391" i="12"/>
  <c r="AO391" i="12"/>
  <c r="AY390" i="12"/>
  <c r="AX390" i="12"/>
  <c r="AW390" i="12"/>
  <c r="AV390" i="12"/>
  <c r="AU390" i="12"/>
  <c r="AT390" i="12"/>
  <c r="AS390" i="12"/>
  <c r="AR390" i="12"/>
  <c r="AQ390" i="12"/>
  <c r="AP390" i="12"/>
  <c r="AO390" i="12"/>
  <c r="AY389" i="12"/>
  <c r="AX389" i="12"/>
  <c r="AW389" i="12"/>
  <c r="AV389" i="12"/>
  <c r="AU389" i="12"/>
  <c r="AT389" i="12"/>
  <c r="AS389" i="12"/>
  <c r="AR389" i="12"/>
  <c r="AQ389" i="12"/>
  <c r="AP389" i="12"/>
  <c r="AO389" i="12"/>
  <c r="AY388" i="12"/>
  <c r="AX388" i="12"/>
  <c r="AW388" i="12"/>
  <c r="AV388" i="12"/>
  <c r="AU388" i="12"/>
  <c r="AT388" i="12"/>
  <c r="AS388" i="12"/>
  <c r="AR388" i="12"/>
  <c r="AQ388" i="12"/>
  <c r="AP388" i="12"/>
  <c r="AO388" i="12"/>
  <c r="AY387" i="12"/>
  <c r="AX387" i="12"/>
  <c r="AW387" i="12"/>
  <c r="AV387" i="12"/>
  <c r="AU387" i="12"/>
  <c r="AT387" i="12"/>
  <c r="AS387" i="12"/>
  <c r="AR387" i="12"/>
  <c r="AQ387" i="12"/>
  <c r="AP387" i="12"/>
  <c r="AO387" i="12"/>
  <c r="AY386" i="12"/>
  <c r="AX386" i="12"/>
  <c r="AW386" i="12"/>
  <c r="AV386" i="12"/>
  <c r="AU386" i="12"/>
  <c r="AT386" i="12"/>
  <c r="AS386" i="12"/>
  <c r="AR386" i="12"/>
  <c r="AQ386" i="12"/>
  <c r="AP386" i="12"/>
  <c r="AO386" i="12"/>
  <c r="AY385" i="12"/>
  <c r="AX385" i="12"/>
  <c r="AW385" i="12"/>
  <c r="AV385" i="12"/>
  <c r="AU385" i="12"/>
  <c r="AT385" i="12"/>
  <c r="AS385" i="12"/>
  <c r="AR385" i="12"/>
  <c r="AQ385" i="12"/>
  <c r="AP385" i="12"/>
  <c r="AO385" i="12"/>
  <c r="AY384" i="12"/>
  <c r="AX384" i="12"/>
  <c r="AW384" i="12"/>
  <c r="AV384" i="12"/>
  <c r="AU384" i="12"/>
  <c r="AT384" i="12"/>
  <c r="AS384" i="12"/>
  <c r="AR384" i="12"/>
  <c r="AQ384" i="12"/>
  <c r="AP384" i="12"/>
  <c r="AO384" i="12"/>
  <c r="AY383" i="12"/>
  <c r="AX383" i="12"/>
  <c r="AW383" i="12"/>
  <c r="AV383" i="12"/>
  <c r="AU383" i="12"/>
  <c r="AT383" i="12"/>
  <c r="AS383" i="12"/>
  <c r="AR383" i="12"/>
  <c r="AQ383" i="12"/>
  <c r="AP383" i="12"/>
  <c r="AO383" i="12"/>
  <c r="AY382" i="12"/>
  <c r="AX382" i="12"/>
  <c r="AW382" i="12"/>
  <c r="AV382" i="12"/>
  <c r="AU382" i="12"/>
  <c r="AT382" i="12"/>
  <c r="AS382" i="12"/>
  <c r="AR382" i="12"/>
  <c r="AQ382" i="12"/>
  <c r="AP382" i="12"/>
  <c r="AO382" i="12"/>
  <c r="AY381" i="12"/>
  <c r="AX381" i="12"/>
  <c r="AW381" i="12"/>
  <c r="AV381" i="12"/>
  <c r="AU381" i="12"/>
  <c r="AT381" i="12"/>
  <c r="AS381" i="12"/>
  <c r="AR381" i="12"/>
  <c r="AQ381" i="12"/>
  <c r="AP381" i="12"/>
  <c r="AO381" i="12"/>
  <c r="AY380" i="12"/>
  <c r="AX380" i="12"/>
  <c r="AW380" i="12"/>
  <c r="AV380" i="12"/>
  <c r="AU380" i="12"/>
  <c r="AT380" i="12"/>
  <c r="AS380" i="12"/>
  <c r="AR380" i="12"/>
  <c r="AQ380" i="12"/>
  <c r="AP380" i="12"/>
  <c r="AO380" i="12"/>
  <c r="AY379" i="12"/>
  <c r="AX379" i="12"/>
  <c r="AW379" i="12"/>
  <c r="AV379" i="12"/>
  <c r="AU379" i="12"/>
  <c r="AT379" i="12"/>
  <c r="AS379" i="12"/>
  <c r="AR379" i="12"/>
  <c r="AQ379" i="12"/>
  <c r="AP379" i="12"/>
  <c r="AO379" i="12"/>
  <c r="AY378" i="12"/>
  <c r="AX378" i="12"/>
  <c r="AW378" i="12"/>
  <c r="AV378" i="12"/>
  <c r="AU378" i="12"/>
  <c r="AT378" i="12"/>
  <c r="AS378" i="12"/>
  <c r="AR378" i="12"/>
  <c r="AQ378" i="12"/>
  <c r="AP378" i="12"/>
  <c r="AO378" i="12"/>
  <c r="AY377" i="12"/>
  <c r="AX377" i="12"/>
  <c r="AW377" i="12"/>
  <c r="AV377" i="12"/>
  <c r="AU377" i="12"/>
  <c r="AT377" i="12"/>
  <c r="AS377" i="12"/>
  <c r="AR377" i="12"/>
  <c r="AQ377" i="12"/>
  <c r="AP377" i="12"/>
  <c r="AO377" i="12"/>
  <c r="AY376" i="12"/>
  <c r="AX376" i="12"/>
  <c r="AW376" i="12"/>
  <c r="AV376" i="12"/>
  <c r="AU376" i="12"/>
  <c r="AT376" i="12"/>
  <c r="AS376" i="12"/>
  <c r="AR376" i="12"/>
  <c r="AQ376" i="12"/>
  <c r="AP376" i="12"/>
  <c r="AO376" i="12"/>
  <c r="AY375" i="12"/>
  <c r="AX375" i="12"/>
  <c r="AW375" i="12"/>
  <c r="AV375" i="12"/>
  <c r="AU375" i="12"/>
  <c r="AT375" i="12"/>
  <c r="AS375" i="12"/>
  <c r="AR375" i="12"/>
  <c r="AQ375" i="12"/>
  <c r="AP375" i="12"/>
  <c r="AO375" i="12"/>
  <c r="AY374" i="12"/>
  <c r="AX374" i="12"/>
  <c r="AW374" i="12"/>
  <c r="AV374" i="12"/>
  <c r="AU374" i="12"/>
  <c r="AT374" i="12"/>
  <c r="AS374" i="12"/>
  <c r="AR374" i="12"/>
  <c r="AQ374" i="12"/>
  <c r="AP374" i="12"/>
  <c r="AO374" i="12"/>
  <c r="AY373" i="12"/>
  <c r="AX373" i="12"/>
  <c r="AW373" i="12"/>
  <c r="AV373" i="12"/>
  <c r="AU373" i="12"/>
  <c r="AT373" i="12"/>
  <c r="AS373" i="12"/>
  <c r="AR373" i="12"/>
  <c r="AQ373" i="12"/>
  <c r="AP373" i="12"/>
  <c r="AO373" i="12"/>
  <c r="AY372" i="12"/>
  <c r="AX372" i="12"/>
  <c r="AW372" i="12"/>
  <c r="AV372" i="12"/>
  <c r="AU372" i="12"/>
  <c r="AT372" i="12"/>
  <c r="AS372" i="12"/>
  <c r="AR372" i="12"/>
  <c r="AQ372" i="12"/>
  <c r="AP372" i="12"/>
  <c r="AO372" i="12"/>
  <c r="AY371" i="12"/>
  <c r="CJ371" i="12" s="1"/>
  <c r="AX371" i="12"/>
  <c r="CI371" i="12" s="1"/>
  <c r="AW371" i="12"/>
  <c r="CH371" i="12" s="1"/>
  <c r="AV371" i="12"/>
  <c r="CG371" i="12" s="1"/>
  <c r="AU371" i="12"/>
  <c r="CF371" i="12" s="1"/>
  <c r="AT371" i="12"/>
  <c r="CE371" i="12" s="1"/>
  <c r="AS371" i="12"/>
  <c r="CD371" i="12" s="1"/>
  <c r="AR371" i="12"/>
  <c r="CC371" i="12" s="1"/>
  <c r="AQ371" i="12"/>
  <c r="CB371" i="12" s="1"/>
  <c r="AP371" i="12"/>
  <c r="CA371" i="12" s="1"/>
  <c r="AO371" i="12"/>
  <c r="BZ371" i="12" s="1"/>
  <c r="AY370" i="12"/>
  <c r="AX370" i="12"/>
  <c r="AW370" i="12"/>
  <c r="AV370" i="12"/>
  <c r="AU370" i="12"/>
  <c r="AT370" i="12"/>
  <c r="AS370" i="12"/>
  <c r="AR370" i="12"/>
  <c r="AQ370" i="12"/>
  <c r="AP370" i="12"/>
  <c r="AO370" i="12"/>
  <c r="AY369" i="12"/>
  <c r="AX369" i="12"/>
  <c r="AW369" i="12"/>
  <c r="AV369" i="12"/>
  <c r="AU369" i="12"/>
  <c r="AT369" i="12"/>
  <c r="AS369" i="12"/>
  <c r="AR369" i="12"/>
  <c r="AQ369" i="12"/>
  <c r="AP369" i="12"/>
  <c r="AO369" i="12"/>
  <c r="AY368" i="12"/>
  <c r="AX368" i="12"/>
  <c r="AW368" i="12"/>
  <c r="AV368" i="12"/>
  <c r="AU368" i="12"/>
  <c r="AT368" i="12"/>
  <c r="AS368" i="12"/>
  <c r="AR368" i="12"/>
  <c r="AQ368" i="12"/>
  <c r="AP368" i="12"/>
  <c r="AO368" i="12"/>
  <c r="AY367" i="12"/>
  <c r="AX367" i="12"/>
  <c r="AW367" i="12"/>
  <c r="AV367" i="12"/>
  <c r="AU367" i="12"/>
  <c r="AT367" i="12"/>
  <c r="AS367" i="12"/>
  <c r="AR367" i="12"/>
  <c r="AQ367" i="12"/>
  <c r="AP367" i="12"/>
  <c r="AO367" i="12"/>
  <c r="AY366" i="12"/>
  <c r="AX366" i="12"/>
  <c r="AW366" i="12"/>
  <c r="AV366" i="12"/>
  <c r="AU366" i="12"/>
  <c r="AT366" i="12"/>
  <c r="AS366" i="12"/>
  <c r="AR366" i="12"/>
  <c r="AQ366" i="12"/>
  <c r="AP366" i="12"/>
  <c r="AO366" i="12"/>
  <c r="AY365" i="12"/>
  <c r="AX365" i="12"/>
  <c r="AW365" i="12"/>
  <c r="AV365" i="12"/>
  <c r="AU365" i="12"/>
  <c r="AT365" i="12"/>
  <c r="AS365" i="12"/>
  <c r="AR365" i="12"/>
  <c r="AQ365" i="12"/>
  <c r="AP365" i="12"/>
  <c r="AO365" i="12"/>
  <c r="AY364" i="12"/>
  <c r="AX364" i="12"/>
  <c r="AW364" i="12"/>
  <c r="AV364" i="12"/>
  <c r="AU364" i="12"/>
  <c r="AT364" i="12"/>
  <c r="AS364" i="12"/>
  <c r="AR364" i="12"/>
  <c r="AQ364" i="12"/>
  <c r="AP364" i="12"/>
  <c r="AO364" i="12"/>
  <c r="AY363" i="12"/>
  <c r="AX363" i="12"/>
  <c r="AW363" i="12"/>
  <c r="AV363" i="12"/>
  <c r="AU363" i="12"/>
  <c r="AT363" i="12"/>
  <c r="AS363" i="12"/>
  <c r="AR363" i="12"/>
  <c r="AQ363" i="12"/>
  <c r="AP363" i="12"/>
  <c r="AO363" i="12"/>
  <c r="AY362" i="12"/>
  <c r="AX362" i="12"/>
  <c r="AW362" i="12"/>
  <c r="AV362" i="12"/>
  <c r="AU362" i="12"/>
  <c r="AT362" i="12"/>
  <c r="AS362" i="12"/>
  <c r="AR362" i="12"/>
  <c r="AQ362" i="12"/>
  <c r="AP362" i="12"/>
  <c r="AO362" i="12"/>
  <c r="AY361" i="12"/>
  <c r="AX361" i="12"/>
  <c r="AW361" i="12"/>
  <c r="AV361" i="12"/>
  <c r="AU361" i="12"/>
  <c r="AT361" i="12"/>
  <c r="AS361" i="12"/>
  <c r="AR361" i="12"/>
  <c r="AQ361" i="12"/>
  <c r="AP361" i="12"/>
  <c r="AO361" i="12"/>
  <c r="AY360" i="12"/>
  <c r="AX360" i="12"/>
  <c r="AW360" i="12"/>
  <c r="AV360" i="12"/>
  <c r="AU360" i="12"/>
  <c r="AT360" i="12"/>
  <c r="AS360" i="12"/>
  <c r="AR360" i="12"/>
  <c r="AQ360" i="12"/>
  <c r="AP360" i="12"/>
  <c r="AO360" i="12"/>
  <c r="AY359" i="12"/>
  <c r="AX359" i="12"/>
  <c r="AW359" i="12"/>
  <c r="AV359" i="12"/>
  <c r="AU359" i="12"/>
  <c r="AT359" i="12"/>
  <c r="AS359" i="12"/>
  <c r="AR359" i="12"/>
  <c r="AQ359" i="12"/>
  <c r="AP359" i="12"/>
  <c r="AO359" i="12"/>
  <c r="AY358" i="12"/>
  <c r="AX358" i="12"/>
  <c r="AW358" i="12"/>
  <c r="AV358" i="12"/>
  <c r="AU358" i="12"/>
  <c r="AT358" i="12"/>
  <c r="AS358" i="12"/>
  <c r="AR358" i="12"/>
  <c r="AQ358" i="12"/>
  <c r="AP358" i="12"/>
  <c r="AO358" i="12"/>
  <c r="AY357" i="12"/>
  <c r="AX357" i="12"/>
  <c r="AW357" i="12"/>
  <c r="AV357" i="12"/>
  <c r="AU357" i="12"/>
  <c r="AT357" i="12"/>
  <c r="AS357" i="12"/>
  <c r="AR357" i="12"/>
  <c r="AQ357" i="12"/>
  <c r="AP357" i="12"/>
  <c r="AO357" i="12"/>
  <c r="AY356" i="12"/>
  <c r="AX356" i="12"/>
  <c r="AW356" i="12"/>
  <c r="AV356" i="12"/>
  <c r="AU356" i="12"/>
  <c r="AT356" i="12"/>
  <c r="AS356" i="12"/>
  <c r="AR356" i="12"/>
  <c r="AQ356" i="12"/>
  <c r="AP356" i="12"/>
  <c r="AO356" i="12"/>
  <c r="AY355" i="12"/>
  <c r="AX355" i="12"/>
  <c r="AW355" i="12"/>
  <c r="AV355" i="12"/>
  <c r="AU355" i="12"/>
  <c r="AT355" i="12"/>
  <c r="AS355" i="12"/>
  <c r="AR355" i="12"/>
  <c r="AQ355" i="12"/>
  <c r="AP355" i="12"/>
  <c r="AO355" i="12"/>
  <c r="AY354" i="12"/>
  <c r="AX354" i="12"/>
  <c r="AW354" i="12"/>
  <c r="AV354" i="12"/>
  <c r="AU354" i="12"/>
  <c r="AT354" i="12"/>
  <c r="AS354" i="12"/>
  <c r="AR354" i="12"/>
  <c r="AQ354" i="12"/>
  <c r="AP354" i="12"/>
  <c r="AO354" i="12"/>
  <c r="AY353" i="12"/>
  <c r="AX353" i="12"/>
  <c r="AW353" i="12"/>
  <c r="AV353" i="12"/>
  <c r="AU353" i="12"/>
  <c r="AT353" i="12"/>
  <c r="AS353" i="12"/>
  <c r="AR353" i="12"/>
  <c r="AQ353" i="12"/>
  <c r="AP353" i="12"/>
  <c r="AO353" i="12"/>
  <c r="AY352" i="12"/>
  <c r="AX352" i="12"/>
  <c r="AW352" i="12"/>
  <c r="AV352" i="12"/>
  <c r="AU352" i="12"/>
  <c r="AT352" i="12"/>
  <c r="AS352" i="12"/>
  <c r="AR352" i="12"/>
  <c r="AQ352" i="12"/>
  <c r="AP352" i="12"/>
  <c r="AO352" i="12"/>
  <c r="AY351" i="12"/>
  <c r="AX351" i="12"/>
  <c r="AW351" i="12"/>
  <c r="AV351" i="12"/>
  <c r="AU351" i="12"/>
  <c r="AT351" i="12"/>
  <c r="AS351" i="12"/>
  <c r="AR351" i="12"/>
  <c r="AQ351" i="12"/>
  <c r="AP351" i="12"/>
  <c r="AO351" i="12"/>
  <c r="AY350" i="12"/>
  <c r="AX350" i="12"/>
  <c r="AW350" i="12"/>
  <c r="AV350" i="12"/>
  <c r="AU350" i="12"/>
  <c r="AT350" i="12"/>
  <c r="AS350" i="12"/>
  <c r="AR350" i="12"/>
  <c r="AQ350" i="12"/>
  <c r="AP350" i="12"/>
  <c r="AO350" i="12"/>
  <c r="AY349" i="12"/>
  <c r="AX349" i="12"/>
  <c r="AW349" i="12"/>
  <c r="AV349" i="12"/>
  <c r="AU349" i="12"/>
  <c r="AT349" i="12"/>
  <c r="AS349" i="12"/>
  <c r="AR349" i="12"/>
  <c r="AQ349" i="12"/>
  <c r="AP349" i="12"/>
  <c r="AO349" i="12"/>
  <c r="AY348" i="12"/>
  <c r="AX348" i="12"/>
  <c r="AW348" i="12"/>
  <c r="AV348" i="12"/>
  <c r="AU348" i="12"/>
  <c r="AT348" i="12"/>
  <c r="AS348" i="12"/>
  <c r="AR348" i="12"/>
  <c r="AQ348" i="12"/>
  <c r="AP348" i="12"/>
  <c r="AO348" i="12"/>
  <c r="AY347" i="12"/>
  <c r="AX347" i="12"/>
  <c r="AW347" i="12"/>
  <c r="AV347" i="12"/>
  <c r="AU347" i="12"/>
  <c r="AT347" i="12"/>
  <c r="AS347" i="12"/>
  <c r="AR347" i="12"/>
  <c r="AQ347" i="12"/>
  <c r="AP347" i="12"/>
  <c r="AO347" i="12"/>
  <c r="AY346" i="12"/>
  <c r="AX346" i="12"/>
  <c r="AW346" i="12"/>
  <c r="AV346" i="12"/>
  <c r="AU346" i="12"/>
  <c r="AT346" i="12"/>
  <c r="AS346" i="12"/>
  <c r="AR346" i="12"/>
  <c r="AQ346" i="12"/>
  <c r="AP346" i="12"/>
  <c r="AO346" i="12"/>
  <c r="AY345" i="12"/>
  <c r="AX345" i="12"/>
  <c r="AW345" i="12"/>
  <c r="AV345" i="12"/>
  <c r="AU345" i="12"/>
  <c r="AT345" i="12"/>
  <c r="AS345" i="12"/>
  <c r="AR345" i="12"/>
  <c r="AQ345" i="12"/>
  <c r="AP345" i="12"/>
  <c r="AO345" i="12"/>
  <c r="AY344" i="12"/>
  <c r="AX344" i="12"/>
  <c r="AW344" i="12"/>
  <c r="AV344" i="12"/>
  <c r="AU344" i="12"/>
  <c r="AT344" i="12"/>
  <c r="AS344" i="12"/>
  <c r="AR344" i="12"/>
  <c r="AQ344" i="12"/>
  <c r="AP344" i="12"/>
  <c r="AO344" i="12"/>
  <c r="AY343" i="12"/>
  <c r="AX343" i="12"/>
  <c r="AW343" i="12"/>
  <c r="AV343" i="12"/>
  <c r="AU343" i="12"/>
  <c r="AT343" i="12"/>
  <c r="AS343" i="12"/>
  <c r="AR343" i="12"/>
  <c r="AQ343" i="12"/>
  <c r="AP343" i="12"/>
  <c r="AO343" i="12"/>
  <c r="AY342" i="12"/>
  <c r="AX342" i="12"/>
  <c r="AW342" i="12"/>
  <c r="AV342" i="12"/>
  <c r="AU342" i="12"/>
  <c r="AT342" i="12"/>
  <c r="AS342" i="12"/>
  <c r="AR342" i="12"/>
  <c r="AQ342" i="12"/>
  <c r="AP342" i="12"/>
  <c r="AO342" i="12"/>
  <c r="AY341" i="12"/>
  <c r="AX341" i="12"/>
  <c r="AW341" i="12"/>
  <c r="AV341" i="12"/>
  <c r="AU341" i="12"/>
  <c r="AT341" i="12"/>
  <c r="AS341" i="12"/>
  <c r="AR341" i="12"/>
  <c r="AQ341" i="12"/>
  <c r="AP341" i="12"/>
  <c r="AO341" i="12"/>
  <c r="AY340" i="12"/>
  <c r="AX340" i="12"/>
  <c r="AW340" i="12"/>
  <c r="AV340" i="12"/>
  <c r="AU340" i="12"/>
  <c r="AT340" i="12"/>
  <c r="AS340" i="12"/>
  <c r="AR340" i="12"/>
  <c r="AQ340" i="12"/>
  <c r="AP340" i="12"/>
  <c r="AO340" i="12"/>
  <c r="AY339" i="12"/>
  <c r="AX339" i="12"/>
  <c r="AW339" i="12"/>
  <c r="AV339" i="12"/>
  <c r="AU339" i="12"/>
  <c r="AT339" i="12"/>
  <c r="AS339" i="12"/>
  <c r="AR339" i="12"/>
  <c r="AQ339" i="12"/>
  <c r="AP339" i="12"/>
  <c r="AO339" i="12"/>
  <c r="AY338" i="12"/>
  <c r="AX338" i="12"/>
  <c r="AW338" i="12"/>
  <c r="AV338" i="12"/>
  <c r="AU338" i="12"/>
  <c r="AT338" i="12"/>
  <c r="AS338" i="12"/>
  <c r="AR338" i="12"/>
  <c r="AQ338" i="12"/>
  <c r="AP338" i="12"/>
  <c r="AO338" i="12"/>
  <c r="AY337" i="12"/>
  <c r="AX337" i="12"/>
  <c r="AW337" i="12"/>
  <c r="AV337" i="12"/>
  <c r="AU337" i="12"/>
  <c r="AT337" i="12"/>
  <c r="AS337" i="12"/>
  <c r="AR337" i="12"/>
  <c r="AQ337" i="12"/>
  <c r="AP337" i="12"/>
  <c r="AO337" i="12"/>
  <c r="AY336" i="12"/>
  <c r="AX336" i="12"/>
  <c r="AW336" i="12"/>
  <c r="AV336" i="12"/>
  <c r="AU336" i="12"/>
  <c r="AT336" i="12"/>
  <c r="AS336" i="12"/>
  <c r="AR336" i="12"/>
  <c r="AQ336" i="12"/>
  <c r="AP336" i="12"/>
  <c r="AO336" i="12"/>
  <c r="AY335" i="12"/>
  <c r="AX335" i="12"/>
  <c r="AW335" i="12"/>
  <c r="AV335" i="12"/>
  <c r="AU335" i="12"/>
  <c r="AT335" i="12"/>
  <c r="AS335" i="12"/>
  <c r="AR335" i="12"/>
  <c r="AQ335" i="12"/>
  <c r="AP335" i="12"/>
  <c r="AO335" i="12"/>
  <c r="AY334" i="12"/>
  <c r="AX334" i="12"/>
  <c r="AW334" i="12"/>
  <c r="AV334" i="12"/>
  <c r="AU334" i="12"/>
  <c r="AT334" i="12"/>
  <c r="AS334" i="12"/>
  <c r="AR334" i="12"/>
  <c r="AQ334" i="12"/>
  <c r="AP334" i="12"/>
  <c r="AO334" i="12"/>
  <c r="AY333" i="12"/>
  <c r="AX333" i="12"/>
  <c r="AW333" i="12"/>
  <c r="AV333" i="12"/>
  <c r="AU333" i="12"/>
  <c r="AT333" i="12"/>
  <c r="AS333" i="12"/>
  <c r="AR333" i="12"/>
  <c r="AQ333" i="12"/>
  <c r="AP333" i="12"/>
  <c r="AO333" i="12"/>
  <c r="AY332" i="12"/>
  <c r="AX332" i="12"/>
  <c r="AW332" i="12"/>
  <c r="AV332" i="12"/>
  <c r="AU332" i="12"/>
  <c r="AT332" i="12"/>
  <c r="AS332" i="12"/>
  <c r="AR332" i="12"/>
  <c r="AQ332" i="12"/>
  <c r="AP332" i="12"/>
  <c r="AO332" i="12"/>
  <c r="AY331" i="12"/>
  <c r="AX331" i="12"/>
  <c r="AW331" i="12"/>
  <c r="AV331" i="12"/>
  <c r="AU331" i="12"/>
  <c r="AT331" i="12"/>
  <c r="AS331" i="12"/>
  <c r="AR331" i="12"/>
  <c r="AQ331" i="12"/>
  <c r="AP331" i="12"/>
  <c r="AO331" i="12"/>
  <c r="AY330" i="12"/>
  <c r="AX330" i="12"/>
  <c r="AW330" i="12"/>
  <c r="AV330" i="12"/>
  <c r="AU330" i="12"/>
  <c r="AT330" i="12"/>
  <c r="AS330" i="12"/>
  <c r="AR330" i="12"/>
  <c r="AQ330" i="12"/>
  <c r="AP330" i="12"/>
  <c r="AO330" i="12"/>
  <c r="AY329" i="12"/>
  <c r="AX329" i="12"/>
  <c r="AW329" i="12"/>
  <c r="AV329" i="12"/>
  <c r="AU329" i="12"/>
  <c r="AT329" i="12"/>
  <c r="AS329" i="12"/>
  <c r="AR329" i="12"/>
  <c r="AQ329" i="12"/>
  <c r="AP329" i="12"/>
  <c r="AO329" i="12"/>
  <c r="AY328" i="12"/>
  <c r="AX328" i="12"/>
  <c r="AW328" i="12"/>
  <c r="AV328" i="12"/>
  <c r="AU328" i="12"/>
  <c r="AT328" i="12"/>
  <c r="AS328" i="12"/>
  <c r="AR328" i="12"/>
  <c r="AQ328" i="12"/>
  <c r="AP328" i="12"/>
  <c r="AO328" i="12"/>
  <c r="AY327" i="12"/>
  <c r="AX327" i="12"/>
  <c r="AW327" i="12"/>
  <c r="AV327" i="12"/>
  <c r="AU327" i="12"/>
  <c r="AT327" i="12"/>
  <c r="AS327" i="12"/>
  <c r="AR327" i="12"/>
  <c r="AQ327" i="12"/>
  <c r="AP327" i="12"/>
  <c r="AO327" i="12"/>
  <c r="AY326" i="12"/>
  <c r="AX326" i="12"/>
  <c r="AW326" i="12"/>
  <c r="AV326" i="12"/>
  <c r="AU326" i="12"/>
  <c r="AT326" i="12"/>
  <c r="AS326" i="12"/>
  <c r="AR326" i="12"/>
  <c r="AQ326" i="12"/>
  <c r="AP326" i="12"/>
  <c r="AO326" i="12"/>
  <c r="AY325" i="12"/>
  <c r="AX325" i="12"/>
  <c r="AW325" i="12"/>
  <c r="AV325" i="12"/>
  <c r="AU325" i="12"/>
  <c r="AT325" i="12"/>
  <c r="AS325" i="12"/>
  <c r="AR325" i="12"/>
  <c r="AQ325" i="12"/>
  <c r="AP325" i="12"/>
  <c r="AO325" i="12"/>
  <c r="AY324" i="12"/>
  <c r="AX324" i="12"/>
  <c r="AW324" i="12"/>
  <c r="AV324" i="12"/>
  <c r="AU324" i="12"/>
  <c r="AT324" i="12"/>
  <c r="AS324" i="12"/>
  <c r="AR324" i="12"/>
  <c r="AQ324" i="12"/>
  <c r="AP324" i="12"/>
  <c r="AO324" i="12"/>
  <c r="AY323" i="12"/>
  <c r="AX323" i="12"/>
  <c r="AW323" i="12"/>
  <c r="AV323" i="12"/>
  <c r="AU323" i="12"/>
  <c r="AT323" i="12"/>
  <c r="AS323" i="12"/>
  <c r="AR323" i="12"/>
  <c r="AQ323" i="12"/>
  <c r="AP323" i="12"/>
  <c r="AO323" i="12"/>
  <c r="AY322" i="12"/>
  <c r="AX322" i="12"/>
  <c r="AW322" i="12"/>
  <c r="AV322" i="12"/>
  <c r="AU322" i="12"/>
  <c r="AT322" i="12"/>
  <c r="AS322" i="12"/>
  <c r="AR322" i="12"/>
  <c r="AQ322" i="12"/>
  <c r="AP322" i="12"/>
  <c r="AO322" i="12"/>
  <c r="AY321" i="12"/>
  <c r="AX321" i="12"/>
  <c r="AW321" i="12"/>
  <c r="AV321" i="12"/>
  <c r="AU321" i="12"/>
  <c r="AT321" i="12"/>
  <c r="AS321" i="12"/>
  <c r="AR321" i="12"/>
  <c r="AQ321" i="12"/>
  <c r="AP321" i="12"/>
  <c r="AO321" i="12"/>
  <c r="AY320" i="12"/>
  <c r="AX320" i="12"/>
  <c r="AW320" i="12"/>
  <c r="AV320" i="12"/>
  <c r="AU320" i="12"/>
  <c r="AT320" i="12"/>
  <c r="AS320" i="12"/>
  <c r="AR320" i="12"/>
  <c r="AQ320" i="12"/>
  <c r="AP320" i="12"/>
  <c r="AO320" i="12"/>
  <c r="AY319" i="12"/>
  <c r="AX319" i="12"/>
  <c r="AW319" i="12"/>
  <c r="AV319" i="12"/>
  <c r="AU319" i="12"/>
  <c r="AT319" i="12"/>
  <c r="AS319" i="12"/>
  <c r="AR319" i="12"/>
  <c r="AQ319" i="12"/>
  <c r="AP319" i="12"/>
  <c r="AO319" i="12"/>
  <c r="AY318" i="12"/>
  <c r="AX318" i="12"/>
  <c r="AW318" i="12"/>
  <c r="AV318" i="12"/>
  <c r="AU318" i="12"/>
  <c r="AT318" i="12"/>
  <c r="AS318" i="12"/>
  <c r="AR318" i="12"/>
  <c r="AQ318" i="12"/>
  <c r="AP318" i="12"/>
  <c r="AO318" i="12"/>
  <c r="AY317" i="12"/>
  <c r="AX317" i="12"/>
  <c r="AW317" i="12"/>
  <c r="AV317" i="12"/>
  <c r="AU317" i="12"/>
  <c r="AT317" i="12"/>
  <c r="AS317" i="12"/>
  <c r="AR317" i="12"/>
  <c r="AQ317" i="12"/>
  <c r="AP317" i="12"/>
  <c r="AO317" i="12"/>
  <c r="AY316" i="12"/>
  <c r="AX316" i="12"/>
  <c r="AW316" i="12"/>
  <c r="AV316" i="12"/>
  <c r="AU316" i="12"/>
  <c r="AT316" i="12"/>
  <c r="AS316" i="12"/>
  <c r="AR316" i="12"/>
  <c r="AQ316" i="12"/>
  <c r="AP316" i="12"/>
  <c r="AO316" i="12"/>
  <c r="AY315" i="12"/>
  <c r="AX315" i="12"/>
  <c r="AW315" i="12"/>
  <c r="AV315" i="12"/>
  <c r="AU315" i="12"/>
  <c r="AT315" i="12"/>
  <c r="AS315" i="12"/>
  <c r="AR315" i="12"/>
  <c r="AQ315" i="12"/>
  <c r="AP315" i="12"/>
  <c r="AO315" i="12"/>
  <c r="AY314" i="12"/>
  <c r="AX314" i="12"/>
  <c r="AW314" i="12"/>
  <c r="AV314" i="12"/>
  <c r="AU314" i="12"/>
  <c r="AT314" i="12"/>
  <c r="AS314" i="12"/>
  <c r="AR314" i="12"/>
  <c r="AQ314" i="12"/>
  <c r="AP314" i="12"/>
  <c r="AO314" i="12"/>
  <c r="AY313" i="12"/>
  <c r="AX313" i="12"/>
  <c r="AW313" i="12"/>
  <c r="AV313" i="12"/>
  <c r="AU313" i="12"/>
  <c r="AT313" i="12"/>
  <c r="AS313" i="12"/>
  <c r="AR313" i="12"/>
  <c r="AQ313" i="12"/>
  <c r="AP313" i="12"/>
  <c r="AO313" i="12"/>
  <c r="AY312" i="12"/>
  <c r="AX312" i="12"/>
  <c r="AW312" i="12"/>
  <c r="AV312" i="12"/>
  <c r="AU312" i="12"/>
  <c r="AT312" i="12"/>
  <c r="AS312" i="12"/>
  <c r="AR312" i="12"/>
  <c r="AQ312" i="12"/>
  <c r="AP312" i="12"/>
  <c r="AO312" i="12"/>
  <c r="AY311" i="12"/>
  <c r="AX311" i="12"/>
  <c r="AW311" i="12"/>
  <c r="AV311" i="12"/>
  <c r="AU311" i="12"/>
  <c r="AT311" i="12"/>
  <c r="AS311" i="12"/>
  <c r="AR311" i="12"/>
  <c r="AQ311" i="12"/>
  <c r="AP311" i="12"/>
  <c r="AO311" i="12"/>
  <c r="AY310" i="12"/>
  <c r="AX310" i="12"/>
  <c r="AW310" i="12"/>
  <c r="AV310" i="12"/>
  <c r="AU310" i="12"/>
  <c r="AT310" i="12"/>
  <c r="AS310" i="12"/>
  <c r="AR310" i="12"/>
  <c r="AQ310" i="12"/>
  <c r="AP310" i="12"/>
  <c r="AO310" i="12"/>
  <c r="AY309" i="12"/>
  <c r="AX309" i="12"/>
  <c r="AW309" i="12"/>
  <c r="AV309" i="12"/>
  <c r="AU309" i="12"/>
  <c r="AT309" i="12"/>
  <c r="AS309" i="12"/>
  <c r="AR309" i="12"/>
  <c r="AQ309" i="12"/>
  <c r="AP309" i="12"/>
  <c r="AO309" i="12"/>
  <c r="AY308" i="12"/>
  <c r="AX308" i="12"/>
  <c r="AW308" i="12"/>
  <c r="AV308" i="12"/>
  <c r="AU308" i="12"/>
  <c r="AT308" i="12"/>
  <c r="AS308" i="12"/>
  <c r="AR308" i="12"/>
  <c r="AQ308" i="12"/>
  <c r="AP308" i="12"/>
  <c r="AO308" i="12"/>
  <c r="AY307" i="12"/>
  <c r="AX307" i="12"/>
  <c r="AW307" i="12"/>
  <c r="AV307" i="12"/>
  <c r="AU307" i="12"/>
  <c r="AT307" i="12"/>
  <c r="AS307" i="12"/>
  <c r="AR307" i="12"/>
  <c r="AQ307" i="12"/>
  <c r="AP307" i="12"/>
  <c r="AO307" i="12"/>
  <c r="AY306" i="12"/>
  <c r="AX306" i="12"/>
  <c r="AW306" i="12"/>
  <c r="AV306" i="12"/>
  <c r="AU306" i="12"/>
  <c r="AT306" i="12"/>
  <c r="AS306" i="12"/>
  <c r="AR306" i="12"/>
  <c r="AQ306" i="12"/>
  <c r="AP306" i="12"/>
  <c r="AO306" i="12"/>
  <c r="AY305" i="12"/>
  <c r="AX305" i="12"/>
  <c r="AW305" i="12"/>
  <c r="AV305" i="12"/>
  <c r="AU305" i="12"/>
  <c r="AT305" i="12"/>
  <c r="AS305" i="12"/>
  <c r="AR305" i="12"/>
  <c r="AQ305" i="12"/>
  <c r="AP305" i="12"/>
  <c r="AO305" i="12"/>
  <c r="AY304" i="12"/>
  <c r="AX304" i="12"/>
  <c r="AW304" i="12"/>
  <c r="AV304" i="12"/>
  <c r="AU304" i="12"/>
  <c r="AT304" i="12"/>
  <c r="AS304" i="12"/>
  <c r="AR304" i="12"/>
  <c r="AQ304" i="12"/>
  <c r="AP304" i="12"/>
  <c r="AO304" i="12"/>
  <c r="AY303" i="12"/>
  <c r="AX303" i="12"/>
  <c r="AW303" i="12"/>
  <c r="AV303" i="12"/>
  <c r="AU303" i="12"/>
  <c r="AT303" i="12"/>
  <c r="AS303" i="12"/>
  <c r="AR303" i="12"/>
  <c r="AQ303" i="12"/>
  <c r="AP303" i="12"/>
  <c r="AO303" i="12"/>
  <c r="AY302" i="12"/>
  <c r="AX302" i="12"/>
  <c r="AW302" i="12"/>
  <c r="AV302" i="12"/>
  <c r="AU302" i="12"/>
  <c r="AT302" i="12"/>
  <c r="AS302" i="12"/>
  <c r="AR302" i="12"/>
  <c r="AQ302" i="12"/>
  <c r="AP302" i="12"/>
  <c r="AO302" i="12"/>
  <c r="AY301" i="12"/>
  <c r="AX301" i="12"/>
  <c r="AW301" i="12"/>
  <c r="AV301" i="12"/>
  <c r="AU301" i="12"/>
  <c r="AT301" i="12"/>
  <c r="AS301" i="12"/>
  <c r="AR301" i="12"/>
  <c r="AQ301" i="12"/>
  <c r="AP301" i="12"/>
  <c r="AO301" i="12"/>
  <c r="AY300" i="12"/>
  <c r="AX300" i="12"/>
  <c r="AW300" i="12"/>
  <c r="AV300" i="12"/>
  <c r="AU300" i="12"/>
  <c r="AT300" i="12"/>
  <c r="AS300" i="12"/>
  <c r="AR300" i="12"/>
  <c r="AQ300" i="12"/>
  <c r="AP300" i="12"/>
  <c r="AO300" i="12"/>
  <c r="AY299" i="12"/>
  <c r="AX299" i="12"/>
  <c r="AW299" i="12"/>
  <c r="AV299" i="12"/>
  <c r="AU299" i="12"/>
  <c r="AT299" i="12"/>
  <c r="AS299" i="12"/>
  <c r="AR299" i="12"/>
  <c r="AQ299" i="12"/>
  <c r="AP299" i="12"/>
  <c r="AO299" i="12"/>
  <c r="AY298" i="12"/>
  <c r="AX298" i="12"/>
  <c r="AW298" i="12"/>
  <c r="AV298" i="12"/>
  <c r="AU298" i="12"/>
  <c r="AT298" i="12"/>
  <c r="AS298" i="12"/>
  <c r="AR298" i="12"/>
  <c r="AQ298" i="12"/>
  <c r="AP298" i="12"/>
  <c r="AO298" i="12"/>
  <c r="AY297" i="12"/>
  <c r="AX297" i="12"/>
  <c r="AW297" i="12"/>
  <c r="AV297" i="12"/>
  <c r="AU297" i="12"/>
  <c r="AT297" i="12"/>
  <c r="AS297" i="12"/>
  <c r="AR297" i="12"/>
  <c r="AQ297" i="12"/>
  <c r="AP297" i="12"/>
  <c r="AO297" i="12"/>
  <c r="AY296" i="12"/>
  <c r="AX296" i="12"/>
  <c r="AW296" i="12"/>
  <c r="AV296" i="12"/>
  <c r="AU296" i="12"/>
  <c r="AT296" i="12"/>
  <c r="AS296" i="12"/>
  <c r="AR296" i="12"/>
  <c r="AQ296" i="12"/>
  <c r="AP296" i="12"/>
  <c r="AO296" i="12"/>
  <c r="AY295" i="12"/>
  <c r="AX295" i="12"/>
  <c r="AW295" i="12"/>
  <c r="AV295" i="12"/>
  <c r="AU295" i="12"/>
  <c r="AT295" i="12"/>
  <c r="AS295" i="12"/>
  <c r="AR295" i="12"/>
  <c r="AQ295" i="12"/>
  <c r="AP295" i="12"/>
  <c r="AO295" i="12"/>
  <c r="AY294" i="12"/>
  <c r="AX294" i="12"/>
  <c r="AW294" i="12"/>
  <c r="AV294" i="12"/>
  <c r="AU294" i="12"/>
  <c r="AT294" i="12"/>
  <c r="AS294" i="12"/>
  <c r="AR294" i="12"/>
  <c r="AQ294" i="12"/>
  <c r="AP294" i="12"/>
  <c r="AO294" i="12"/>
  <c r="AY293" i="12"/>
  <c r="AX293" i="12"/>
  <c r="AW293" i="12"/>
  <c r="AV293" i="12"/>
  <c r="AU293" i="12"/>
  <c r="AT293" i="12"/>
  <c r="AS293" i="12"/>
  <c r="AR293" i="12"/>
  <c r="AQ293" i="12"/>
  <c r="AP293" i="12"/>
  <c r="AO293" i="12"/>
  <c r="AY292" i="12"/>
  <c r="CJ292" i="12" s="1"/>
  <c r="AX292" i="12"/>
  <c r="CI292" i="12" s="1"/>
  <c r="AW292" i="12"/>
  <c r="CH292" i="12" s="1"/>
  <c r="AV292" i="12"/>
  <c r="CG292" i="12" s="1"/>
  <c r="AU292" i="12"/>
  <c r="CF292" i="12" s="1"/>
  <c r="AT292" i="12"/>
  <c r="CE292" i="12" s="1"/>
  <c r="AS292" i="12"/>
  <c r="CD292" i="12" s="1"/>
  <c r="AR292" i="12"/>
  <c r="CC292" i="12" s="1"/>
  <c r="AQ292" i="12"/>
  <c r="CB292" i="12" s="1"/>
  <c r="AP292" i="12"/>
  <c r="CA292" i="12" s="1"/>
  <c r="AO292" i="12"/>
  <c r="BZ292" i="12" s="1"/>
  <c r="AY291" i="12"/>
  <c r="AX291" i="12"/>
  <c r="AW291" i="12"/>
  <c r="AV291" i="12"/>
  <c r="AU291" i="12"/>
  <c r="AT291" i="12"/>
  <c r="AS291" i="12"/>
  <c r="AR291" i="12"/>
  <c r="AQ291" i="12"/>
  <c r="AP291" i="12"/>
  <c r="AO291" i="12"/>
  <c r="AY290" i="12"/>
  <c r="AX290" i="12"/>
  <c r="AW290" i="12"/>
  <c r="AV290" i="12"/>
  <c r="AU290" i="12"/>
  <c r="AT290" i="12"/>
  <c r="AS290" i="12"/>
  <c r="AR290" i="12"/>
  <c r="AQ290" i="12"/>
  <c r="AP290" i="12"/>
  <c r="AO290" i="12"/>
  <c r="AY289" i="12"/>
  <c r="AX289" i="12"/>
  <c r="AW289" i="12"/>
  <c r="AV289" i="12"/>
  <c r="AU289" i="12"/>
  <c r="AT289" i="12"/>
  <c r="AS289" i="12"/>
  <c r="AR289" i="12"/>
  <c r="AQ289" i="12"/>
  <c r="AP289" i="12"/>
  <c r="AO289" i="12"/>
  <c r="AY288" i="12"/>
  <c r="AX288" i="12"/>
  <c r="AW288" i="12"/>
  <c r="AV288" i="12"/>
  <c r="AU288" i="12"/>
  <c r="AT288" i="12"/>
  <c r="AS288" i="12"/>
  <c r="AR288" i="12"/>
  <c r="AQ288" i="12"/>
  <c r="AP288" i="12"/>
  <c r="AO288" i="12"/>
  <c r="AY287" i="12"/>
  <c r="AX287" i="12"/>
  <c r="AW287" i="12"/>
  <c r="AV287" i="12"/>
  <c r="AU287" i="12"/>
  <c r="AT287" i="12"/>
  <c r="AS287" i="12"/>
  <c r="AR287" i="12"/>
  <c r="AQ287" i="12"/>
  <c r="AP287" i="12"/>
  <c r="AO287" i="12"/>
  <c r="AY286" i="12"/>
  <c r="AX286" i="12"/>
  <c r="AW286" i="12"/>
  <c r="AV286" i="12"/>
  <c r="AU286" i="12"/>
  <c r="AT286" i="12"/>
  <c r="AS286" i="12"/>
  <c r="AR286" i="12"/>
  <c r="AQ286" i="12"/>
  <c r="AP286" i="12"/>
  <c r="AO286" i="12"/>
  <c r="AY285" i="12"/>
  <c r="AX285" i="12"/>
  <c r="AW285" i="12"/>
  <c r="AV285" i="12"/>
  <c r="AU285" i="12"/>
  <c r="AT285" i="12"/>
  <c r="AS285" i="12"/>
  <c r="AR285" i="12"/>
  <c r="AQ285" i="12"/>
  <c r="AP285" i="12"/>
  <c r="AO285" i="12"/>
  <c r="AY284" i="12"/>
  <c r="AX284" i="12"/>
  <c r="AW284" i="12"/>
  <c r="AV284" i="12"/>
  <c r="AU284" i="12"/>
  <c r="AT284" i="12"/>
  <c r="AS284" i="12"/>
  <c r="AR284" i="12"/>
  <c r="AQ284" i="12"/>
  <c r="AP284" i="12"/>
  <c r="AO284" i="12"/>
  <c r="AY283" i="12"/>
  <c r="AX283" i="12"/>
  <c r="AW283" i="12"/>
  <c r="AV283" i="12"/>
  <c r="AU283" i="12"/>
  <c r="AT283" i="12"/>
  <c r="AS283" i="12"/>
  <c r="AR283" i="12"/>
  <c r="AQ283" i="12"/>
  <c r="AP283" i="12"/>
  <c r="AO283" i="12"/>
  <c r="AY282" i="12"/>
  <c r="AX282" i="12"/>
  <c r="AW282" i="12"/>
  <c r="AV282" i="12"/>
  <c r="AU282" i="12"/>
  <c r="AT282" i="12"/>
  <c r="AS282" i="12"/>
  <c r="AR282" i="12"/>
  <c r="AQ282" i="12"/>
  <c r="AP282" i="12"/>
  <c r="AO282" i="12"/>
  <c r="AY281" i="12"/>
  <c r="AX281" i="12"/>
  <c r="AW281" i="12"/>
  <c r="AV281" i="12"/>
  <c r="AU281" i="12"/>
  <c r="AT281" i="12"/>
  <c r="AS281" i="12"/>
  <c r="AR281" i="12"/>
  <c r="AQ281" i="12"/>
  <c r="AP281" i="12"/>
  <c r="AO281" i="12"/>
  <c r="AY280" i="12"/>
  <c r="AX280" i="12"/>
  <c r="AW280" i="12"/>
  <c r="AV280" i="12"/>
  <c r="AU280" i="12"/>
  <c r="AT280" i="12"/>
  <c r="AS280" i="12"/>
  <c r="AR280" i="12"/>
  <c r="AQ280" i="12"/>
  <c r="AP280" i="12"/>
  <c r="AO280" i="12"/>
  <c r="AY279" i="12"/>
  <c r="AX279" i="12"/>
  <c r="AW279" i="12"/>
  <c r="AV279" i="12"/>
  <c r="AU279" i="12"/>
  <c r="AT279" i="12"/>
  <c r="AS279" i="12"/>
  <c r="AR279" i="12"/>
  <c r="AQ279" i="12"/>
  <c r="AP279" i="12"/>
  <c r="AO279" i="12"/>
  <c r="AY278" i="12"/>
  <c r="AX278" i="12"/>
  <c r="AW278" i="12"/>
  <c r="AV278" i="12"/>
  <c r="AU278" i="12"/>
  <c r="AT278" i="12"/>
  <c r="AS278" i="12"/>
  <c r="AR278" i="12"/>
  <c r="AQ278" i="12"/>
  <c r="AP278" i="12"/>
  <c r="AO278" i="12"/>
  <c r="AY277" i="12"/>
  <c r="AX277" i="12"/>
  <c r="AW277" i="12"/>
  <c r="AV277" i="12"/>
  <c r="AU277" i="12"/>
  <c r="AT277" i="12"/>
  <c r="AS277" i="12"/>
  <c r="AR277" i="12"/>
  <c r="AQ277" i="12"/>
  <c r="AP277" i="12"/>
  <c r="AO277" i="12"/>
  <c r="AY276" i="12"/>
  <c r="CJ276" i="12" s="1"/>
  <c r="AX276" i="12"/>
  <c r="CI276" i="12" s="1"/>
  <c r="AW276" i="12"/>
  <c r="CH276" i="12" s="1"/>
  <c r="AV276" i="12"/>
  <c r="CG276" i="12" s="1"/>
  <c r="AU276" i="12"/>
  <c r="CF276" i="12" s="1"/>
  <c r="AT276" i="12"/>
  <c r="CE276" i="12" s="1"/>
  <c r="AS276" i="12"/>
  <c r="CD276" i="12" s="1"/>
  <c r="AR276" i="12"/>
  <c r="CC276" i="12" s="1"/>
  <c r="AQ276" i="12"/>
  <c r="CB276" i="12" s="1"/>
  <c r="AP276" i="12"/>
  <c r="CA276" i="12" s="1"/>
  <c r="AO276" i="12"/>
  <c r="BZ276" i="12" s="1"/>
  <c r="AY275" i="12"/>
  <c r="AX275" i="12"/>
  <c r="AW275" i="12"/>
  <c r="AV275" i="12"/>
  <c r="AU275" i="12"/>
  <c r="AT275" i="12"/>
  <c r="AS275" i="12"/>
  <c r="AR275" i="12"/>
  <c r="AQ275" i="12"/>
  <c r="AP275" i="12"/>
  <c r="AO275" i="12"/>
  <c r="AY274" i="12"/>
  <c r="AX274" i="12"/>
  <c r="AW274" i="12"/>
  <c r="AV274" i="12"/>
  <c r="AU274" i="12"/>
  <c r="AT274" i="12"/>
  <c r="AS274" i="12"/>
  <c r="AR274" i="12"/>
  <c r="AQ274" i="12"/>
  <c r="AP274" i="12"/>
  <c r="AO274" i="12"/>
  <c r="AY273" i="12"/>
  <c r="AX273" i="12"/>
  <c r="AW273" i="12"/>
  <c r="AV273" i="12"/>
  <c r="AU273" i="12"/>
  <c r="AT273" i="12"/>
  <c r="AS273" i="12"/>
  <c r="AR273" i="12"/>
  <c r="AQ273" i="12"/>
  <c r="AP273" i="12"/>
  <c r="AO273" i="12"/>
  <c r="AY272" i="12"/>
  <c r="AX272" i="12"/>
  <c r="AW272" i="12"/>
  <c r="AV272" i="12"/>
  <c r="AU272" i="12"/>
  <c r="AT272" i="12"/>
  <c r="AS272" i="12"/>
  <c r="AR272" i="12"/>
  <c r="AQ272" i="12"/>
  <c r="AP272" i="12"/>
  <c r="AO272" i="12"/>
  <c r="AY271" i="12"/>
  <c r="AX271" i="12"/>
  <c r="AW271" i="12"/>
  <c r="AV271" i="12"/>
  <c r="AU271" i="12"/>
  <c r="AT271" i="12"/>
  <c r="AS271" i="12"/>
  <c r="AR271" i="12"/>
  <c r="AQ271" i="12"/>
  <c r="AP271" i="12"/>
  <c r="AO271" i="12"/>
  <c r="AY270" i="12"/>
  <c r="AX270" i="12"/>
  <c r="AW270" i="12"/>
  <c r="AV270" i="12"/>
  <c r="AU270" i="12"/>
  <c r="AT270" i="12"/>
  <c r="AS270" i="12"/>
  <c r="AR270" i="12"/>
  <c r="AQ270" i="12"/>
  <c r="AP270" i="12"/>
  <c r="AO270" i="12"/>
  <c r="AY269" i="12"/>
  <c r="AX269" i="12"/>
  <c r="AW269" i="12"/>
  <c r="AV269" i="12"/>
  <c r="AU269" i="12"/>
  <c r="AT269" i="12"/>
  <c r="AS269" i="12"/>
  <c r="AR269" i="12"/>
  <c r="AQ269" i="12"/>
  <c r="AP269" i="12"/>
  <c r="AO269" i="12"/>
  <c r="AY268" i="12"/>
  <c r="AX268" i="12"/>
  <c r="AW268" i="12"/>
  <c r="AV268" i="12"/>
  <c r="AU268" i="12"/>
  <c r="AT268" i="12"/>
  <c r="AS268" i="12"/>
  <c r="AR268" i="12"/>
  <c r="AQ268" i="12"/>
  <c r="AP268" i="12"/>
  <c r="AO268" i="12"/>
  <c r="AY267" i="12"/>
  <c r="AX267" i="12"/>
  <c r="AW267" i="12"/>
  <c r="AV267" i="12"/>
  <c r="AU267" i="12"/>
  <c r="AT267" i="12"/>
  <c r="AS267" i="12"/>
  <c r="AR267" i="12"/>
  <c r="AQ267" i="12"/>
  <c r="AP267" i="12"/>
  <c r="AO267" i="12"/>
  <c r="AY266" i="12"/>
  <c r="AX266" i="12"/>
  <c r="AW266" i="12"/>
  <c r="AV266" i="12"/>
  <c r="AU266" i="12"/>
  <c r="AT266" i="12"/>
  <c r="AS266" i="12"/>
  <c r="AR266" i="12"/>
  <c r="AQ266" i="12"/>
  <c r="AP266" i="12"/>
  <c r="AO266" i="12"/>
  <c r="AY265" i="12"/>
  <c r="AX265" i="12"/>
  <c r="AW265" i="12"/>
  <c r="AV265" i="12"/>
  <c r="AU265" i="12"/>
  <c r="AT265" i="12"/>
  <c r="AS265" i="12"/>
  <c r="AR265" i="12"/>
  <c r="AQ265" i="12"/>
  <c r="AP265" i="12"/>
  <c r="AO265" i="12"/>
  <c r="AY264" i="12"/>
  <c r="AX264" i="12"/>
  <c r="AW264" i="12"/>
  <c r="AV264" i="12"/>
  <c r="AU264" i="12"/>
  <c r="AT264" i="12"/>
  <c r="AS264" i="12"/>
  <c r="AR264" i="12"/>
  <c r="AQ264" i="12"/>
  <c r="AP264" i="12"/>
  <c r="AO264" i="12"/>
  <c r="AY263" i="12"/>
  <c r="AX263" i="12"/>
  <c r="AW263" i="12"/>
  <c r="AV263" i="12"/>
  <c r="AU263" i="12"/>
  <c r="AT263" i="12"/>
  <c r="AS263" i="12"/>
  <c r="AR263" i="12"/>
  <c r="AQ263" i="12"/>
  <c r="AP263" i="12"/>
  <c r="AO263" i="12"/>
  <c r="AY262" i="12"/>
  <c r="AX262" i="12"/>
  <c r="AW262" i="12"/>
  <c r="AV262" i="12"/>
  <c r="AU262" i="12"/>
  <c r="AT262" i="12"/>
  <c r="AS262" i="12"/>
  <c r="AR262" i="12"/>
  <c r="AQ262" i="12"/>
  <c r="AP262" i="12"/>
  <c r="AO262" i="12"/>
  <c r="AY261" i="12"/>
  <c r="AX261" i="12"/>
  <c r="AW261" i="12"/>
  <c r="AV261" i="12"/>
  <c r="AU261" i="12"/>
  <c r="CF261" i="12" s="1"/>
  <c r="AT261" i="12"/>
  <c r="AS261" i="12"/>
  <c r="AR261" i="12"/>
  <c r="AQ261" i="12"/>
  <c r="AP261" i="12"/>
  <c r="AO261" i="12"/>
  <c r="AY260" i="12"/>
  <c r="AX260" i="12"/>
  <c r="AW260" i="12"/>
  <c r="AV260" i="12"/>
  <c r="AU260" i="12"/>
  <c r="AT260" i="12"/>
  <c r="AS260" i="12"/>
  <c r="AR260" i="12"/>
  <c r="AQ260" i="12"/>
  <c r="AP260" i="12"/>
  <c r="AO260" i="12"/>
  <c r="AY259" i="12"/>
  <c r="CJ259" i="12" s="1"/>
  <c r="AX259" i="12"/>
  <c r="CI259" i="12" s="1"/>
  <c r="AW259" i="12"/>
  <c r="CH259" i="12" s="1"/>
  <c r="AV259" i="12"/>
  <c r="CG259" i="12" s="1"/>
  <c r="AU259" i="12"/>
  <c r="CF259" i="12" s="1"/>
  <c r="AT259" i="12"/>
  <c r="CE259" i="12" s="1"/>
  <c r="AS259" i="12"/>
  <c r="CD259" i="12" s="1"/>
  <c r="AR259" i="12"/>
  <c r="CC259" i="12" s="1"/>
  <c r="AQ259" i="12"/>
  <c r="CB259" i="12" s="1"/>
  <c r="AP259" i="12"/>
  <c r="CA259" i="12" s="1"/>
  <c r="AO259" i="12"/>
  <c r="BZ259" i="12" s="1"/>
  <c r="AY258" i="12"/>
  <c r="AX258" i="12"/>
  <c r="AW258" i="12"/>
  <c r="AV258" i="12"/>
  <c r="AU258" i="12"/>
  <c r="AT258" i="12"/>
  <c r="AS258" i="12"/>
  <c r="AR258" i="12"/>
  <c r="AQ258" i="12"/>
  <c r="AP258" i="12"/>
  <c r="AO258" i="12"/>
  <c r="AY257" i="12"/>
  <c r="AX257" i="12"/>
  <c r="AW257" i="12"/>
  <c r="AV257" i="12"/>
  <c r="AU257" i="12"/>
  <c r="AT257" i="12"/>
  <c r="AS257" i="12"/>
  <c r="AR257" i="12"/>
  <c r="AQ257" i="12"/>
  <c r="AP257" i="12"/>
  <c r="AO257" i="12"/>
  <c r="AY256" i="12"/>
  <c r="AX256" i="12"/>
  <c r="AW256" i="12"/>
  <c r="AV256" i="12"/>
  <c r="AU256" i="12"/>
  <c r="AT256" i="12"/>
  <c r="AS256" i="12"/>
  <c r="AR256" i="12"/>
  <c r="AQ256" i="12"/>
  <c r="AP256" i="12"/>
  <c r="AO256" i="12"/>
  <c r="AY255" i="12"/>
  <c r="AX255" i="12"/>
  <c r="AW255" i="12"/>
  <c r="AV255" i="12"/>
  <c r="AU255" i="12"/>
  <c r="AT255" i="12"/>
  <c r="AS255" i="12"/>
  <c r="AR255" i="12"/>
  <c r="AQ255" i="12"/>
  <c r="AP255" i="12"/>
  <c r="AO255" i="12"/>
  <c r="AY254" i="12"/>
  <c r="AX254" i="12"/>
  <c r="AW254" i="12"/>
  <c r="AV254" i="12"/>
  <c r="AU254" i="12"/>
  <c r="AT254" i="12"/>
  <c r="AS254" i="12"/>
  <c r="AR254" i="12"/>
  <c r="AQ254" i="12"/>
  <c r="AP254" i="12"/>
  <c r="AO254" i="12"/>
  <c r="AY253" i="12"/>
  <c r="AX253" i="12"/>
  <c r="AW253" i="12"/>
  <c r="AV253" i="12"/>
  <c r="AU253" i="12"/>
  <c r="AT253" i="12"/>
  <c r="AS253" i="12"/>
  <c r="AR253" i="12"/>
  <c r="AQ253" i="12"/>
  <c r="AP253" i="12"/>
  <c r="AO253" i="12"/>
  <c r="AY252" i="12"/>
  <c r="AX252" i="12"/>
  <c r="AW252" i="12"/>
  <c r="AV252" i="12"/>
  <c r="AU252" i="12"/>
  <c r="AT252" i="12"/>
  <c r="AS252" i="12"/>
  <c r="AR252" i="12"/>
  <c r="AQ252" i="12"/>
  <c r="AP252" i="12"/>
  <c r="AO252" i="12"/>
  <c r="AY251" i="12"/>
  <c r="AX251" i="12"/>
  <c r="AW251" i="12"/>
  <c r="AV251" i="12"/>
  <c r="AU251" i="12"/>
  <c r="AT251" i="12"/>
  <c r="AS251" i="12"/>
  <c r="AR251" i="12"/>
  <c r="AQ251" i="12"/>
  <c r="AP251" i="12"/>
  <c r="AO251" i="12"/>
  <c r="AY250" i="12"/>
  <c r="AX250" i="12"/>
  <c r="AW250" i="12"/>
  <c r="AV250" i="12"/>
  <c r="AU250" i="12"/>
  <c r="AT250" i="12"/>
  <c r="AS250" i="12"/>
  <c r="AR250" i="12"/>
  <c r="AQ250" i="12"/>
  <c r="AP250" i="12"/>
  <c r="AO250" i="12"/>
  <c r="AY249" i="12"/>
  <c r="AX249" i="12"/>
  <c r="AW249" i="12"/>
  <c r="AV249" i="12"/>
  <c r="AU249" i="12"/>
  <c r="AT249" i="12"/>
  <c r="AS249" i="12"/>
  <c r="AR249" i="12"/>
  <c r="AQ249" i="12"/>
  <c r="AP249" i="12"/>
  <c r="AO249" i="12"/>
  <c r="AY248" i="12"/>
  <c r="AX248" i="12"/>
  <c r="AW248" i="12"/>
  <c r="AV248" i="12"/>
  <c r="AU248" i="12"/>
  <c r="AT248" i="12"/>
  <c r="AS248" i="12"/>
  <c r="AR248" i="12"/>
  <c r="AQ248" i="12"/>
  <c r="AP248" i="12"/>
  <c r="AO248" i="12"/>
  <c r="AY247" i="12"/>
  <c r="AX247" i="12"/>
  <c r="AW247" i="12"/>
  <c r="AV247" i="12"/>
  <c r="AU247" i="12"/>
  <c r="AT247" i="12"/>
  <c r="AS247" i="12"/>
  <c r="AR247" i="12"/>
  <c r="AQ247" i="12"/>
  <c r="AP247" i="12"/>
  <c r="AO247" i="12"/>
  <c r="AY246" i="12"/>
  <c r="AX246" i="12"/>
  <c r="AW246" i="12"/>
  <c r="AV246" i="12"/>
  <c r="AU246" i="12"/>
  <c r="AT246" i="12"/>
  <c r="AS246" i="12"/>
  <c r="AR246" i="12"/>
  <c r="AQ246" i="12"/>
  <c r="AP246" i="12"/>
  <c r="AO246" i="12"/>
  <c r="AY245" i="12"/>
  <c r="AX245" i="12"/>
  <c r="AW245" i="12"/>
  <c r="AV245" i="12"/>
  <c r="AU245" i="12"/>
  <c r="AT245" i="12"/>
  <c r="AS245" i="12"/>
  <c r="AR245" i="12"/>
  <c r="AQ245" i="12"/>
  <c r="AP245" i="12"/>
  <c r="AO245" i="12"/>
  <c r="AY244" i="12"/>
  <c r="AX244" i="12"/>
  <c r="AW244" i="12"/>
  <c r="AV244" i="12"/>
  <c r="AU244" i="12"/>
  <c r="AT244" i="12"/>
  <c r="AS244" i="12"/>
  <c r="AR244" i="12"/>
  <c r="AQ244" i="12"/>
  <c r="AP244" i="12"/>
  <c r="AO244" i="12"/>
  <c r="AY243" i="12"/>
  <c r="AX243" i="12"/>
  <c r="AW243" i="12"/>
  <c r="AV243" i="12"/>
  <c r="AU243" i="12"/>
  <c r="AT243" i="12"/>
  <c r="AS243" i="12"/>
  <c r="AR243" i="12"/>
  <c r="AQ243" i="12"/>
  <c r="AP243" i="12"/>
  <c r="AO243" i="12"/>
  <c r="AY242" i="12"/>
  <c r="AX242" i="12"/>
  <c r="AW242" i="12"/>
  <c r="AV242" i="12"/>
  <c r="AU242" i="12"/>
  <c r="AT242" i="12"/>
  <c r="AS242" i="12"/>
  <c r="AR242" i="12"/>
  <c r="AQ242" i="12"/>
  <c r="AP242" i="12"/>
  <c r="AO242" i="12"/>
  <c r="AY241" i="12"/>
  <c r="AX241" i="12"/>
  <c r="AW241" i="12"/>
  <c r="AV241" i="12"/>
  <c r="AU241" i="12"/>
  <c r="AT241" i="12"/>
  <c r="AS241" i="12"/>
  <c r="AR241" i="12"/>
  <c r="AQ241" i="12"/>
  <c r="AP241" i="12"/>
  <c r="AO241" i="12"/>
  <c r="AY240" i="12"/>
  <c r="AX240" i="12"/>
  <c r="AW240" i="12"/>
  <c r="AV240" i="12"/>
  <c r="AU240" i="12"/>
  <c r="AT240" i="12"/>
  <c r="AS240" i="12"/>
  <c r="AR240" i="12"/>
  <c r="AQ240" i="12"/>
  <c r="AP240" i="12"/>
  <c r="AO240" i="12"/>
  <c r="AY239" i="12"/>
  <c r="AX239" i="12"/>
  <c r="AW239" i="12"/>
  <c r="AV239" i="12"/>
  <c r="AU239" i="12"/>
  <c r="AT239" i="12"/>
  <c r="AS239" i="12"/>
  <c r="AR239" i="12"/>
  <c r="AQ239" i="12"/>
  <c r="AP239" i="12"/>
  <c r="AO239" i="12"/>
  <c r="AY238" i="12"/>
  <c r="AX238" i="12"/>
  <c r="AW238" i="12"/>
  <c r="AV238" i="12"/>
  <c r="AU238" i="12"/>
  <c r="AT238" i="12"/>
  <c r="AS238" i="12"/>
  <c r="AR238" i="12"/>
  <c r="AQ238" i="12"/>
  <c r="AP238" i="12"/>
  <c r="AO238" i="12"/>
  <c r="AY237" i="12"/>
  <c r="AX237" i="12"/>
  <c r="AW237" i="12"/>
  <c r="AV237" i="12"/>
  <c r="AU237" i="12"/>
  <c r="AT237" i="12"/>
  <c r="AS237" i="12"/>
  <c r="AR237" i="12"/>
  <c r="AQ237" i="12"/>
  <c r="AP237" i="12"/>
  <c r="AO237" i="12"/>
  <c r="AY236" i="12"/>
  <c r="AX236" i="12"/>
  <c r="AW236" i="12"/>
  <c r="AV236" i="12"/>
  <c r="AU236" i="12"/>
  <c r="AT236" i="12"/>
  <c r="AS236" i="12"/>
  <c r="AR236" i="12"/>
  <c r="AQ236" i="12"/>
  <c r="AP236" i="12"/>
  <c r="AO236" i="12"/>
  <c r="AY235" i="12"/>
  <c r="AX235" i="12"/>
  <c r="AW235" i="12"/>
  <c r="AV235" i="12"/>
  <c r="AU235" i="12"/>
  <c r="AT235" i="12"/>
  <c r="AS235" i="12"/>
  <c r="AR235" i="12"/>
  <c r="AQ235" i="12"/>
  <c r="AP235" i="12"/>
  <c r="AO235" i="12"/>
  <c r="AY234" i="12"/>
  <c r="AX234" i="12"/>
  <c r="AW234" i="12"/>
  <c r="AV234" i="12"/>
  <c r="AU234" i="12"/>
  <c r="AT234" i="12"/>
  <c r="AS234" i="12"/>
  <c r="AR234" i="12"/>
  <c r="AQ234" i="12"/>
  <c r="AP234" i="12"/>
  <c r="AO234" i="12"/>
  <c r="AY233" i="12"/>
  <c r="AX233" i="12"/>
  <c r="AW233" i="12"/>
  <c r="AV233" i="12"/>
  <c r="AU233" i="12"/>
  <c r="AT233" i="12"/>
  <c r="AS233" i="12"/>
  <c r="AR233" i="12"/>
  <c r="AQ233" i="12"/>
  <c r="AP233" i="12"/>
  <c r="AO233" i="12"/>
  <c r="AY232" i="12"/>
  <c r="AX232" i="12"/>
  <c r="AW232" i="12"/>
  <c r="AV232" i="12"/>
  <c r="AU232" i="12"/>
  <c r="AT232" i="12"/>
  <c r="AS232" i="12"/>
  <c r="AR232" i="12"/>
  <c r="AQ232" i="12"/>
  <c r="AP232" i="12"/>
  <c r="AO232" i="12"/>
  <c r="AY231" i="12"/>
  <c r="AX231" i="12"/>
  <c r="AW231" i="12"/>
  <c r="AV231" i="12"/>
  <c r="AU231" i="12"/>
  <c r="AT231" i="12"/>
  <c r="AS231" i="12"/>
  <c r="AR231" i="12"/>
  <c r="AQ231" i="12"/>
  <c r="AP231" i="12"/>
  <c r="AO231" i="12"/>
  <c r="AY230" i="12"/>
  <c r="AX230" i="12"/>
  <c r="AW230" i="12"/>
  <c r="AV230" i="12"/>
  <c r="AU230" i="12"/>
  <c r="AT230" i="12"/>
  <c r="AS230" i="12"/>
  <c r="AR230" i="12"/>
  <c r="AQ230" i="12"/>
  <c r="AP230" i="12"/>
  <c r="AO230" i="12"/>
  <c r="AY229" i="12"/>
  <c r="AX229" i="12"/>
  <c r="AW229" i="12"/>
  <c r="AV229" i="12"/>
  <c r="AU229" i="12"/>
  <c r="AT229" i="12"/>
  <c r="AS229" i="12"/>
  <c r="AR229" i="12"/>
  <c r="AQ229" i="12"/>
  <c r="AP229" i="12"/>
  <c r="AO229" i="12"/>
  <c r="AY228" i="12"/>
  <c r="AX228" i="12"/>
  <c r="AW228" i="12"/>
  <c r="AV228" i="12"/>
  <c r="AU228" i="12"/>
  <c r="AT228" i="12"/>
  <c r="AS228" i="12"/>
  <c r="AR228" i="12"/>
  <c r="AQ228" i="12"/>
  <c r="AP228" i="12"/>
  <c r="AO228" i="12"/>
  <c r="AY227" i="12"/>
  <c r="AX227" i="12"/>
  <c r="AW227" i="12"/>
  <c r="AV227" i="12"/>
  <c r="AU227" i="12"/>
  <c r="AT227" i="12"/>
  <c r="AS227" i="12"/>
  <c r="AR227" i="12"/>
  <c r="AQ227" i="12"/>
  <c r="AP227" i="12"/>
  <c r="AO227" i="12"/>
  <c r="AY226" i="12"/>
  <c r="AX226" i="12"/>
  <c r="AW226" i="12"/>
  <c r="AV226" i="12"/>
  <c r="AU226" i="12"/>
  <c r="AT226" i="12"/>
  <c r="AS226" i="12"/>
  <c r="AR226" i="12"/>
  <c r="AQ226" i="12"/>
  <c r="AP226" i="12"/>
  <c r="AO226" i="12"/>
  <c r="AY225" i="12"/>
  <c r="AX225" i="12"/>
  <c r="AW225" i="12"/>
  <c r="AV225" i="12"/>
  <c r="AU225" i="12"/>
  <c r="AT225" i="12"/>
  <c r="AS225" i="12"/>
  <c r="AR225" i="12"/>
  <c r="AQ225" i="12"/>
  <c r="AP225" i="12"/>
  <c r="AO225" i="12"/>
  <c r="AY224" i="12"/>
  <c r="AX224" i="12"/>
  <c r="AW224" i="12"/>
  <c r="AV224" i="12"/>
  <c r="AU224" i="12"/>
  <c r="AT224" i="12"/>
  <c r="AS224" i="12"/>
  <c r="AR224" i="12"/>
  <c r="AQ224" i="12"/>
  <c r="AP224" i="12"/>
  <c r="AO224" i="12"/>
  <c r="AY223" i="12"/>
  <c r="AX223" i="12"/>
  <c r="AW223" i="12"/>
  <c r="AV223" i="12"/>
  <c r="AU223" i="12"/>
  <c r="AT223" i="12"/>
  <c r="AS223" i="12"/>
  <c r="AR223" i="12"/>
  <c r="AQ223" i="12"/>
  <c r="AP223" i="12"/>
  <c r="AO223" i="12"/>
  <c r="AY222" i="12"/>
  <c r="AX222" i="12"/>
  <c r="AW222" i="12"/>
  <c r="AV222" i="12"/>
  <c r="AU222" i="12"/>
  <c r="AT222" i="12"/>
  <c r="AS222" i="12"/>
  <c r="AR222" i="12"/>
  <c r="AQ222" i="12"/>
  <c r="AP222" i="12"/>
  <c r="AO222" i="12"/>
  <c r="AY221" i="12"/>
  <c r="AX221" i="12"/>
  <c r="AW221" i="12"/>
  <c r="AV221" i="12"/>
  <c r="AU221" i="12"/>
  <c r="AT221" i="12"/>
  <c r="AS221" i="12"/>
  <c r="AR221" i="12"/>
  <c r="AQ221" i="12"/>
  <c r="AP221" i="12"/>
  <c r="AO221" i="12"/>
  <c r="AY220" i="12"/>
  <c r="AX220" i="12"/>
  <c r="AW220" i="12"/>
  <c r="AV220" i="12"/>
  <c r="AU220" i="12"/>
  <c r="AT220" i="12"/>
  <c r="AS220" i="12"/>
  <c r="AR220" i="12"/>
  <c r="AQ220" i="12"/>
  <c r="AP220" i="12"/>
  <c r="AO220" i="12"/>
  <c r="AY219" i="12"/>
  <c r="AX219" i="12"/>
  <c r="AW219" i="12"/>
  <c r="AV219" i="12"/>
  <c r="AU219" i="12"/>
  <c r="AT219" i="12"/>
  <c r="AS219" i="12"/>
  <c r="AR219" i="12"/>
  <c r="AQ219" i="12"/>
  <c r="AP219" i="12"/>
  <c r="AO219" i="12"/>
  <c r="AY218" i="12"/>
  <c r="AX218" i="12"/>
  <c r="AW218" i="12"/>
  <c r="AV218" i="12"/>
  <c r="AU218" i="12"/>
  <c r="AT218" i="12"/>
  <c r="AS218" i="12"/>
  <c r="AR218" i="12"/>
  <c r="AQ218" i="12"/>
  <c r="AP218" i="12"/>
  <c r="AO218" i="12"/>
  <c r="AY217" i="12"/>
  <c r="AX217" i="12"/>
  <c r="AW217" i="12"/>
  <c r="AV217" i="12"/>
  <c r="AU217" i="12"/>
  <c r="AT217" i="12"/>
  <c r="AS217" i="12"/>
  <c r="AR217" i="12"/>
  <c r="AQ217" i="12"/>
  <c r="AP217" i="12"/>
  <c r="AO217" i="12"/>
  <c r="AY216" i="12"/>
  <c r="AX216" i="12"/>
  <c r="AW216" i="12"/>
  <c r="AV216" i="12"/>
  <c r="AU216" i="12"/>
  <c r="AT216" i="12"/>
  <c r="AS216" i="12"/>
  <c r="AR216" i="12"/>
  <c r="AQ216" i="12"/>
  <c r="AP216" i="12"/>
  <c r="AO216" i="12"/>
  <c r="AY215" i="12"/>
  <c r="AX215" i="12"/>
  <c r="AW215" i="12"/>
  <c r="AV215" i="12"/>
  <c r="AU215" i="12"/>
  <c r="AT215" i="12"/>
  <c r="AS215" i="12"/>
  <c r="AR215" i="12"/>
  <c r="AQ215" i="12"/>
  <c r="AP215" i="12"/>
  <c r="AO215" i="12"/>
  <c r="AY214" i="12"/>
  <c r="AX214" i="12"/>
  <c r="AW214" i="12"/>
  <c r="AV214" i="12"/>
  <c r="AU214" i="12"/>
  <c r="AT214" i="12"/>
  <c r="AS214" i="12"/>
  <c r="AR214" i="12"/>
  <c r="AQ214" i="12"/>
  <c r="AP214" i="12"/>
  <c r="AO214" i="12"/>
  <c r="AY213" i="12"/>
  <c r="AX213" i="12"/>
  <c r="AW213" i="12"/>
  <c r="AV213" i="12"/>
  <c r="AU213" i="12"/>
  <c r="AT213" i="12"/>
  <c r="AS213" i="12"/>
  <c r="AR213" i="12"/>
  <c r="AQ213" i="12"/>
  <c r="AP213" i="12"/>
  <c r="AO213" i="12"/>
  <c r="AY212" i="12"/>
  <c r="AX212" i="12"/>
  <c r="AW212" i="12"/>
  <c r="AV212" i="12"/>
  <c r="AU212" i="12"/>
  <c r="AT212" i="12"/>
  <c r="AS212" i="12"/>
  <c r="AR212" i="12"/>
  <c r="AQ212" i="12"/>
  <c r="AP212" i="12"/>
  <c r="AO212" i="12"/>
  <c r="AY211" i="12"/>
  <c r="AX211" i="12"/>
  <c r="AW211" i="12"/>
  <c r="AV211" i="12"/>
  <c r="AU211" i="12"/>
  <c r="AT211" i="12"/>
  <c r="AS211" i="12"/>
  <c r="AR211" i="12"/>
  <c r="AQ211" i="12"/>
  <c r="AP211" i="12"/>
  <c r="AO211" i="12"/>
  <c r="AY210" i="12"/>
  <c r="AX210" i="12"/>
  <c r="AW210" i="12"/>
  <c r="AV210" i="12"/>
  <c r="AU210" i="12"/>
  <c r="AT210" i="12"/>
  <c r="AS210" i="12"/>
  <c r="AR210" i="12"/>
  <c r="AQ210" i="12"/>
  <c r="AP210" i="12"/>
  <c r="AO210" i="12"/>
  <c r="AY209" i="12"/>
  <c r="AX209" i="12"/>
  <c r="AW209" i="12"/>
  <c r="AV209" i="12"/>
  <c r="AU209" i="12"/>
  <c r="AT209" i="12"/>
  <c r="AS209" i="12"/>
  <c r="AR209" i="12"/>
  <c r="AQ209" i="12"/>
  <c r="AP209" i="12"/>
  <c r="AO209" i="12"/>
  <c r="AY208" i="12"/>
  <c r="AX208" i="12"/>
  <c r="AW208" i="12"/>
  <c r="AV208" i="12"/>
  <c r="AU208" i="12"/>
  <c r="AT208" i="12"/>
  <c r="AS208" i="12"/>
  <c r="AR208" i="12"/>
  <c r="AQ208" i="12"/>
  <c r="AP208" i="12"/>
  <c r="AO208" i="12"/>
  <c r="AY207" i="12"/>
  <c r="AX207" i="12"/>
  <c r="AW207" i="12"/>
  <c r="AV207" i="12"/>
  <c r="AU207" i="12"/>
  <c r="AT207" i="12"/>
  <c r="AS207" i="12"/>
  <c r="AR207" i="12"/>
  <c r="AQ207" i="12"/>
  <c r="AP207" i="12"/>
  <c r="AO207" i="12"/>
  <c r="AY206" i="12"/>
  <c r="AX206" i="12"/>
  <c r="AW206" i="12"/>
  <c r="AV206" i="12"/>
  <c r="AU206" i="12"/>
  <c r="AT206" i="12"/>
  <c r="AS206" i="12"/>
  <c r="AR206" i="12"/>
  <c r="AQ206" i="12"/>
  <c r="AP206" i="12"/>
  <c r="AO206" i="12"/>
  <c r="AY205" i="12"/>
  <c r="AX205" i="12"/>
  <c r="AW205" i="12"/>
  <c r="AV205" i="12"/>
  <c r="AU205" i="12"/>
  <c r="AT205" i="12"/>
  <c r="AS205" i="12"/>
  <c r="AR205" i="12"/>
  <c r="AQ205" i="12"/>
  <c r="AP205" i="12"/>
  <c r="AO205" i="12"/>
  <c r="AY204" i="12"/>
  <c r="AX204" i="12"/>
  <c r="AW204" i="12"/>
  <c r="AV204" i="12"/>
  <c r="AU204" i="12"/>
  <c r="AT204" i="12"/>
  <c r="AS204" i="12"/>
  <c r="AR204" i="12"/>
  <c r="AQ204" i="12"/>
  <c r="AP204" i="12"/>
  <c r="AO204" i="12"/>
  <c r="AY203" i="12"/>
  <c r="AX203" i="12"/>
  <c r="AW203" i="12"/>
  <c r="AV203" i="12"/>
  <c r="AU203" i="12"/>
  <c r="AT203" i="12"/>
  <c r="AS203" i="12"/>
  <c r="AR203" i="12"/>
  <c r="AQ203" i="12"/>
  <c r="AP203" i="12"/>
  <c r="AO203" i="12"/>
  <c r="AY202" i="12"/>
  <c r="AX202" i="12"/>
  <c r="AW202" i="12"/>
  <c r="AV202" i="12"/>
  <c r="AU202" i="12"/>
  <c r="AT202" i="12"/>
  <c r="AS202" i="12"/>
  <c r="AR202" i="12"/>
  <c r="AQ202" i="12"/>
  <c r="AP202" i="12"/>
  <c r="AO202" i="12"/>
  <c r="AY201" i="12"/>
  <c r="AX201" i="12"/>
  <c r="AW201" i="12"/>
  <c r="AV201" i="12"/>
  <c r="AU201" i="12"/>
  <c r="AT201" i="12"/>
  <c r="AS201" i="12"/>
  <c r="AR201" i="12"/>
  <c r="AQ201" i="12"/>
  <c r="AP201" i="12"/>
  <c r="AO201" i="12"/>
  <c r="AY200" i="12"/>
  <c r="AX200" i="12"/>
  <c r="AW200" i="12"/>
  <c r="AV200" i="12"/>
  <c r="AU200" i="12"/>
  <c r="AT200" i="12"/>
  <c r="AS200" i="12"/>
  <c r="AR200" i="12"/>
  <c r="AQ200" i="12"/>
  <c r="AP200" i="12"/>
  <c r="AO200" i="12"/>
  <c r="AY199" i="12"/>
  <c r="AX199" i="12"/>
  <c r="AW199" i="12"/>
  <c r="AV199" i="12"/>
  <c r="AU199" i="12"/>
  <c r="AT199" i="12"/>
  <c r="AS199" i="12"/>
  <c r="AR199" i="12"/>
  <c r="AQ199" i="12"/>
  <c r="AP199" i="12"/>
  <c r="AO199" i="12"/>
  <c r="AY198" i="12"/>
  <c r="AX198" i="12"/>
  <c r="AW198" i="12"/>
  <c r="AV198" i="12"/>
  <c r="AU198" i="12"/>
  <c r="AT198" i="12"/>
  <c r="AS198" i="12"/>
  <c r="AR198" i="12"/>
  <c r="AQ198" i="12"/>
  <c r="AP198" i="12"/>
  <c r="AO198" i="12"/>
  <c r="AY197" i="12"/>
  <c r="AX197" i="12"/>
  <c r="AW197" i="12"/>
  <c r="AV197" i="12"/>
  <c r="AU197" i="12"/>
  <c r="AT197" i="12"/>
  <c r="AS197" i="12"/>
  <c r="AR197" i="12"/>
  <c r="AQ197" i="12"/>
  <c r="AP197" i="12"/>
  <c r="AO197" i="12"/>
  <c r="AY196" i="12"/>
  <c r="AX196" i="12"/>
  <c r="AW196" i="12"/>
  <c r="AV196" i="12"/>
  <c r="AU196" i="12"/>
  <c r="AT196" i="12"/>
  <c r="AS196" i="12"/>
  <c r="AR196" i="12"/>
  <c r="AQ196" i="12"/>
  <c r="AP196" i="12"/>
  <c r="AO196" i="12"/>
  <c r="AY195" i="12"/>
  <c r="AX195" i="12"/>
  <c r="AW195" i="12"/>
  <c r="AV195" i="12"/>
  <c r="AU195" i="12"/>
  <c r="AT195" i="12"/>
  <c r="AS195" i="12"/>
  <c r="AR195" i="12"/>
  <c r="AQ195" i="12"/>
  <c r="AP195" i="12"/>
  <c r="AO195" i="12"/>
  <c r="AY194" i="12"/>
  <c r="AX194" i="12"/>
  <c r="AW194" i="12"/>
  <c r="AV194" i="12"/>
  <c r="AU194" i="12"/>
  <c r="AT194" i="12"/>
  <c r="AS194" i="12"/>
  <c r="AR194" i="12"/>
  <c r="AQ194" i="12"/>
  <c r="AP194" i="12"/>
  <c r="AO194" i="12"/>
  <c r="AY193" i="12"/>
  <c r="AX193" i="12"/>
  <c r="AW193" i="12"/>
  <c r="AV193" i="12"/>
  <c r="AU193" i="12"/>
  <c r="AT193" i="12"/>
  <c r="AS193" i="12"/>
  <c r="AR193" i="12"/>
  <c r="AQ193" i="12"/>
  <c r="AP193" i="12"/>
  <c r="AO193" i="12"/>
  <c r="AY192" i="12"/>
  <c r="AX192" i="12"/>
  <c r="AW192" i="12"/>
  <c r="AV192" i="12"/>
  <c r="AU192" i="12"/>
  <c r="AT192" i="12"/>
  <c r="AS192" i="12"/>
  <c r="AR192" i="12"/>
  <c r="AQ192" i="12"/>
  <c r="AP192" i="12"/>
  <c r="AO192" i="12"/>
  <c r="AY191" i="12"/>
  <c r="AX191" i="12"/>
  <c r="AW191" i="12"/>
  <c r="AV191" i="12"/>
  <c r="AU191" i="12"/>
  <c r="AT191" i="12"/>
  <c r="AS191" i="12"/>
  <c r="AR191" i="12"/>
  <c r="AQ191" i="12"/>
  <c r="AP191" i="12"/>
  <c r="AO191" i="12"/>
  <c r="AY190" i="12"/>
  <c r="AX190" i="12"/>
  <c r="AW190" i="12"/>
  <c r="AV190" i="12"/>
  <c r="AU190" i="12"/>
  <c r="AT190" i="12"/>
  <c r="AS190" i="12"/>
  <c r="AR190" i="12"/>
  <c r="AQ190" i="12"/>
  <c r="AP190" i="12"/>
  <c r="AO190" i="12"/>
  <c r="AY189" i="12"/>
  <c r="AX189" i="12"/>
  <c r="AW189" i="12"/>
  <c r="AV189" i="12"/>
  <c r="AU189" i="12"/>
  <c r="AT189" i="12"/>
  <c r="AS189" i="12"/>
  <c r="AR189" i="12"/>
  <c r="AQ189" i="12"/>
  <c r="AP189" i="12"/>
  <c r="AO189" i="12"/>
  <c r="AY188" i="12"/>
  <c r="AX188" i="12"/>
  <c r="AW188" i="12"/>
  <c r="AV188" i="12"/>
  <c r="AU188" i="12"/>
  <c r="AT188" i="12"/>
  <c r="AS188" i="12"/>
  <c r="AR188" i="12"/>
  <c r="AQ188" i="12"/>
  <c r="AP188" i="12"/>
  <c r="AO188" i="12"/>
  <c r="AY187" i="12"/>
  <c r="AX187" i="12"/>
  <c r="AW187" i="12"/>
  <c r="AV187" i="12"/>
  <c r="AU187" i="12"/>
  <c r="AT187" i="12"/>
  <c r="AS187" i="12"/>
  <c r="AR187" i="12"/>
  <c r="AQ187" i="12"/>
  <c r="AP187" i="12"/>
  <c r="AO187" i="12"/>
  <c r="AY186" i="12"/>
  <c r="AX186" i="12"/>
  <c r="AW186" i="12"/>
  <c r="AV186" i="12"/>
  <c r="AU186" i="12"/>
  <c r="AT186" i="12"/>
  <c r="AS186" i="12"/>
  <c r="AR186" i="12"/>
  <c r="AQ186" i="12"/>
  <c r="AP186" i="12"/>
  <c r="AO186" i="12"/>
  <c r="AY185" i="12"/>
  <c r="AX185" i="12"/>
  <c r="AW185" i="12"/>
  <c r="AV185" i="12"/>
  <c r="AU185" i="12"/>
  <c r="AT185" i="12"/>
  <c r="AS185" i="12"/>
  <c r="AR185" i="12"/>
  <c r="AQ185" i="12"/>
  <c r="AP185" i="12"/>
  <c r="AO185" i="12"/>
  <c r="AY184" i="12"/>
  <c r="AX184" i="12"/>
  <c r="AW184" i="12"/>
  <c r="AV184" i="12"/>
  <c r="AU184" i="12"/>
  <c r="AT184" i="12"/>
  <c r="AS184" i="12"/>
  <c r="AR184" i="12"/>
  <c r="AQ184" i="12"/>
  <c r="AP184" i="12"/>
  <c r="AO184" i="12"/>
  <c r="AY183" i="12"/>
  <c r="AX183" i="12"/>
  <c r="AW183" i="12"/>
  <c r="AV183" i="12"/>
  <c r="AU183" i="12"/>
  <c r="AT183" i="12"/>
  <c r="AS183" i="12"/>
  <c r="AR183" i="12"/>
  <c r="AQ183" i="12"/>
  <c r="AP183" i="12"/>
  <c r="AO183" i="12"/>
  <c r="AY182" i="12"/>
  <c r="AX182" i="12"/>
  <c r="AW182" i="12"/>
  <c r="AV182" i="12"/>
  <c r="AU182" i="12"/>
  <c r="AT182" i="12"/>
  <c r="AS182" i="12"/>
  <c r="AR182" i="12"/>
  <c r="AQ182" i="12"/>
  <c r="AP182" i="12"/>
  <c r="AO182" i="12"/>
  <c r="AY181" i="12"/>
  <c r="AX181" i="12"/>
  <c r="AW181" i="12"/>
  <c r="AV181" i="12"/>
  <c r="AU181" i="12"/>
  <c r="AT181" i="12"/>
  <c r="AS181" i="12"/>
  <c r="AR181" i="12"/>
  <c r="AQ181" i="12"/>
  <c r="AP181" i="12"/>
  <c r="AO181" i="12"/>
  <c r="AY180" i="12"/>
  <c r="AX180" i="12"/>
  <c r="AW180" i="12"/>
  <c r="AV180" i="12"/>
  <c r="AU180" i="12"/>
  <c r="AT180" i="12"/>
  <c r="AS180" i="12"/>
  <c r="AR180" i="12"/>
  <c r="AQ180" i="12"/>
  <c r="AP180" i="12"/>
  <c r="AO180" i="12"/>
  <c r="AY179" i="12"/>
  <c r="AX179" i="12"/>
  <c r="AW179" i="12"/>
  <c r="AV179" i="12"/>
  <c r="AU179" i="12"/>
  <c r="AT179" i="12"/>
  <c r="AS179" i="12"/>
  <c r="AR179" i="12"/>
  <c r="AQ179" i="12"/>
  <c r="AP179" i="12"/>
  <c r="AO179" i="12"/>
  <c r="AY178" i="12"/>
  <c r="AX178" i="12"/>
  <c r="AW178" i="12"/>
  <c r="AV178" i="12"/>
  <c r="AU178" i="12"/>
  <c r="AT178" i="12"/>
  <c r="AS178" i="12"/>
  <c r="AR178" i="12"/>
  <c r="AQ178" i="12"/>
  <c r="AP178" i="12"/>
  <c r="AO178" i="12"/>
  <c r="AY177" i="12"/>
  <c r="AX177" i="12"/>
  <c r="AW177" i="12"/>
  <c r="AV177" i="12"/>
  <c r="AU177" i="12"/>
  <c r="AT177" i="12"/>
  <c r="AS177" i="12"/>
  <c r="AR177" i="12"/>
  <c r="AQ177" i="12"/>
  <c r="AP177" i="12"/>
  <c r="AO177" i="12"/>
  <c r="AY176" i="12"/>
  <c r="AX176" i="12"/>
  <c r="AW176" i="12"/>
  <c r="AV176" i="12"/>
  <c r="AU176" i="12"/>
  <c r="AT176" i="12"/>
  <c r="AS176" i="12"/>
  <c r="AR176" i="12"/>
  <c r="AQ176" i="12"/>
  <c r="AP176" i="12"/>
  <c r="AO176" i="12"/>
  <c r="AY175" i="12"/>
  <c r="AX175" i="12"/>
  <c r="AW175" i="12"/>
  <c r="AV175" i="12"/>
  <c r="AU175" i="12"/>
  <c r="AT175" i="12"/>
  <c r="AS175" i="12"/>
  <c r="AR175" i="12"/>
  <c r="AQ175" i="12"/>
  <c r="AP175" i="12"/>
  <c r="AO175" i="12"/>
  <c r="AY174" i="12"/>
  <c r="AX174" i="12"/>
  <c r="AW174" i="12"/>
  <c r="AV174" i="12"/>
  <c r="AU174" i="12"/>
  <c r="AT174" i="12"/>
  <c r="AS174" i="12"/>
  <c r="AR174" i="12"/>
  <c r="AQ174" i="12"/>
  <c r="AP174" i="12"/>
  <c r="AO174" i="12"/>
  <c r="AY173" i="12"/>
  <c r="AX173" i="12"/>
  <c r="AW173" i="12"/>
  <c r="AV173" i="12"/>
  <c r="AU173" i="12"/>
  <c r="AT173" i="12"/>
  <c r="AS173" i="12"/>
  <c r="AR173" i="12"/>
  <c r="AQ173" i="12"/>
  <c r="AP173" i="12"/>
  <c r="AO173" i="12"/>
  <c r="AY172" i="12"/>
  <c r="AX172" i="12"/>
  <c r="AW172" i="12"/>
  <c r="AV172" i="12"/>
  <c r="AU172" i="12"/>
  <c r="AT172" i="12"/>
  <c r="AS172" i="12"/>
  <c r="AR172" i="12"/>
  <c r="AQ172" i="12"/>
  <c r="AP172" i="12"/>
  <c r="AO172" i="12"/>
  <c r="AY171" i="12"/>
  <c r="AX171" i="12"/>
  <c r="AW171" i="12"/>
  <c r="AV171" i="12"/>
  <c r="AU171" i="12"/>
  <c r="AT171" i="12"/>
  <c r="AS171" i="12"/>
  <c r="AR171" i="12"/>
  <c r="AQ171" i="12"/>
  <c r="AP171" i="12"/>
  <c r="AO171" i="12"/>
  <c r="AY170" i="12"/>
  <c r="AX170" i="12"/>
  <c r="AW170" i="12"/>
  <c r="AV170" i="12"/>
  <c r="AU170" i="12"/>
  <c r="AT170" i="12"/>
  <c r="AS170" i="12"/>
  <c r="AR170" i="12"/>
  <c r="AQ170" i="12"/>
  <c r="AP170" i="12"/>
  <c r="AO170" i="12"/>
  <c r="AY169" i="12"/>
  <c r="AX169" i="12"/>
  <c r="AW169" i="12"/>
  <c r="AV169" i="12"/>
  <c r="AU169" i="12"/>
  <c r="AT169" i="12"/>
  <c r="AS169" i="12"/>
  <c r="AR169" i="12"/>
  <c r="AQ169" i="12"/>
  <c r="AP169" i="12"/>
  <c r="AO169" i="12"/>
  <c r="AY168" i="12"/>
  <c r="AX168" i="12"/>
  <c r="AW168" i="12"/>
  <c r="AV168" i="12"/>
  <c r="AU168" i="12"/>
  <c r="AT168" i="12"/>
  <c r="AS168" i="12"/>
  <c r="AR168" i="12"/>
  <c r="AQ168" i="12"/>
  <c r="AP168" i="12"/>
  <c r="AO168" i="12"/>
  <c r="AY167" i="12"/>
  <c r="AX167" i="12"/>
  <c r="AW167" i="12"/>
  <c r="AV167" i="12"/>
  <c r="AU167" i="12"/>
  <c r="AT167" i="12"/>
  <c r="AS167" i="12"/>
  <c r="AR167" i="12"/>
  <c r="AQ167" i="12"/>
  <c r="AP167" i="12"/>
  <c r="AO167" i="12"/>
  <c r="AY166" i="12"/>
  <c r="AX166" i="12"/>
  <c r="AW166" i="12"/>
  <c r="AV166" i="12"/>
  <c r="AU166" i="12"/>
  <c r="AT166" i="12"/>
  <c r="AS166" i="12"/>
  <c r="AR166" i="12"/>
  <c r="AQ166" i="12"/>
  <c r="AP166" i="12"/>
  <c r="AO166" i="12"/>
  <c r="AY165" i="12"/>
  <c r="AX165" i="12"/>
  <c r="AW165" i="12"/>
  <c r="AV165" i="12"/>
  <c r="AU165" i="12"/>
  <c r="AT165" i="12"/>
  <c r="AS165" i="12"/>
  <c r="AR165" i="12"/>
  <c r="AQ165" i="12"/>
  <c r="AP165" i="12"/>
  <c r="AO165" i="12"/>
  <c r="AY164" i="12"/>
  <c r="AX164" i="12"/>
  <c r="AW164" i="12"/>
  <c r="AV164" i="12"/>
  <c r="AU164" i="12"/>
  <c r="AT164" i="12"/>
  <c r="AS164" i="12"/>
  <c r="AR164" i="12"/>
  <c r="AQ164" i="12"/>
  <c r="AP164" i="12"/>
  <c r="AO164" i="12"/>
  <c r="AY163" i="12"/>
  <c r="AX163" i="12"/>
  <c r="AW163" i="12"/>
  <c r="AV163" i="12"/>
  <c r="AU163" i="12"/>
  <c r="AT163" i="12"/>
  <c r="AS163" i="12"/>
  <c r="AR163" i="12"/>
  <c r="AQ163" i="12"/>
  <c r="AP163" i="12"/>
  <c r="AO163" i="12"/>
  <c r="AY162" i="12"/>
  <c r="AX162" i="12"/>
  <c r="AW162" i="12"/>
  <c r="AV162" i="12"/>
  <c r="AU162" i="12"/>
  <c r="AT162" i="12"/>
  <c r="AS162" i="12"/>
  <c r="AR162" i="12"/>
  <c r="AQ162" i="12"/>
  <c r="AP162" i="12"/>
  <c r="AO162" i="12"/>
  <c r="AY161" i="12"/>
  <c r="AX161" i="12"/>
  <c r="AW161" i="12"/>
  <c r="AV161" i="12"/>
  <c r="AU161" i="12"/>
  <c r="AT161" i="12"/>
  <c r="AS161" i="12"/>
  <c r="AR161" i="12"/>
  <c r="AQ161" i="12"/>
  <c r="AP161" i="12"/>
  <c r="AO161" i="12"/>
  <c r="AY160" i="12"/>
  <c r="AX160" i="12"/>
  <c r="AW160" i="12"/>
  <c r="AV160" i="12"/>
  <c r="AU160" i="12"/>
  <c r="AT160" i="12"/>
  <c r="AS160" i="12"/>
  <c r="AR160" i="12"/>
  <c r="AQ160" i="12"/>
  <c r="AP160" i="12"/>
  <c r="AO160" i="12"/>
  <c r="AY159" i="12"/>
  <c r="AX159" i="12"/>
  <c r="AW159" i="12"/>
  <c r="AV159" i="12"/>
  <c r="AU159" i="12"/>
  <c r="AT159" i="12"/>
  <c r="AS159" i="12"/>
  <c r="AR159" i="12"/>
  <c r="AQ159" i="12"/>
  <c r="AP159" i="12"/>
  <c r="AO159" i="12"/>
  <c r="AY158" i="12"/>
  <c r="AX158" i="12"/>
  <c r="AW158" i="12"/>
  <c r="AV158" i="12"/>
  <c r="AU158" i="12"/>
  <c r="AT158" i="12"/>
  <c r="AS158" i="12"/>
  <c r="AR158" i="12"/>
  <c r="AQ158" i="12"/>
  <c r="AP158" i="12"/>
  <c r="AO158" i="12"/>
  <c r="AY157" i="12"/>
  <c r="AX157" i="12"/>
  <c r="AW157" i="12"/>
  <c r="AV157" i="12"/>
  <c r="AU157" i="12"/>
  <c r="AT157" i="12"/>
  <c r="AS157" i="12"/>
  <c r="AR157" i="12"/>
  <c r="AQ157" i="12"/>
  <c r="AP157" i="12"/>
  <c r="AO157" i="12"/>
  <c r="AY156" i="12"/>
  <c r="AX156" i="12"/>
  <c r="AW156" i="12"/>
  <c r="AV156" i="12"/>
  <c r="AU156" i="12"/>
  <c r="AT156" i="12"/>
  <c r="AS156" i="12"/>
  <c r="AR156" i="12"/>
  <c r="AQ156" i="12"/>
  <c r="AP156" i="12"/>
  <c r="AO156" i="12"/>
  <c r="AY155" i="12"/>
  <c r="AX155" i="12"/>
  <c r="AW155" i="12"/>
  <c r="AV155" i="12"/>
  <c r="AU155" i="12"/>
  <c r="AT155" i="12"/>
  <c r="AS155" i="12"/>
  <c r="AR155" i="12"/>
  <c r="AQ155" i="12"/>
  <c r="AP155" i="12"/>
  <c r="AO155" i="12"/>
  <c r="AY154" i="12"/>
  <c r="AX154" i="12"/>
  <c r="AW154" i="12"/>
  <c r="AV154" i="12"/>
  <c r="AU154" i="12"/>
  <c r="AT154" i="12"/>
  <c r="AS154" i="12"/>
  <c r="AR154" i="12"/>
  <c r="AQ154" i="12"/>
  <c r="AP154" i="12"/>
  <c r="AO154" i="12"/>
  <c r="AY153" i="12"/>
  <c r="AX153" i="12"/>
  <c r="AW153" i="12"/>
  <c r="AV153" i="12"/>
  <c r="AU153" i="12"/>
  <c r="AT153" i="12"/>
  <c r="AS153" i="12"/>
  <c r="AR153" i="12"/>
  <c r="AQ153" i="12"/>
  <c r="AP153" i="12"/>
  <c r="AO153" i="12"/>
  <c r="AY152" i="12"/>
  <c r="AX152" i="12"/>
  <c r="AW152" i="12"/>
  <c r="AV152" i="12"/>
  <c r="AU152" i="12"/>
  <c r="AT152" i="12"/>
  <c r="AS152" i="12"/>
  <c r="AR152" i="12"/>
  <c r="AQ152" i="12"/>
  <c r="AP152" i="12"/>
  <c r="AO152" i="12"/>
  <c r="AY151" i="12"/>
  <c r="AX151" i="12"/>
  <c r="AW151" i="12"/>
  <c r="AV151" i="12"/>
  <c r="AU151" i="12"/>
  <c r="AT151" i="12"/>
  <c r="AS151" i="12"/>
  <c r="AR151" i="12"/>
  <c r="AQ151" i="12"/>
  <c r="AP151" i="12"/>
  <c r="AO151" i="12"/>
  <c r="AY150" i="12"/>
  <c r="AX150" i="12"/>
  <c r="AW150" i="12"/>
  <c r="AV150" i="12"/>
  <c r="AU150" i="12"/>
  <c r="AT150" i="12"/>
  <c r="AS150" i="12"/>
  <c r="AR150" i="12"/>
  <c r="AQ150" i="12"/>
  <c r="AP150" i="12"/>
  <c r="AO150" i="12"/>
  <c r="AY149" i="12"/>
  <c r="AX149" i="12"/>
  <c r="AW149" i="12"/>
  <c r="AV149" i="12"/>
  <c r="AU149" i="12"/>
  <c r="AT149" i="12"/>
  <c r="AS149" i="12"/>
  <c r="AR149" i="12"/>
  <c r="AQ149" i="12"/>
  <c r="AP149" i="12"/>
  <c r="AO149" i="12"/>
  <c r="AY148" i="12"/>
  <c r="AX148" i="12"/>
  <c r="AW148" i="12"/>
  <c r="AV148" i="12"/>
  <c r="AU148" i="12"/>
  <c r="AT148" i="12"/>
  <c r="AS148" i="12"/>
  <c r="AR148" i="12"/>
  <c r="AQ148" i="12"/>
  <c r="AP148" i="12"/>
  <c r="AO148" i="12"/>
  <c r="AY147" i="12"/>
  <c r="AX147" i="12"/>
  <c r="AW147" i="12"/>
  <c r="AV147" i="12"/>
  <c r="AU147" i="12"/>
  <c r="AT147" i="12"/>
  <c r="AS147" i="12"/>
  <c r="AR147" i="12"/>
  <c r="AQ147" i="12"/>
  <c r="AP147" i="12"/>
  <c r="AO147" i="12"/>
  <c r="AY146" i="12"/>
  <c r="AX146" i="12"/>
  <c r="AW146" i="12"/>
  <c r="AV146" i="12"/>
  <c r="AU146" i="12"/>
  <c r="AT146" i="12"/>
  <c r="AS146" i="12"/>
  <c r="AR146" i="12"/>
  <c r="AQ146" i="12"/>
  <c r="AP146" i="12"/>
  <c r="AO146" i="12"/>
  <c r="AY145" i="12"/>
  <c r="AX145" i="12"/>
  <c r="AW145" i="12"/>
  <c r="AV145" i="12"/>
  <c r="AU145" i="12"/>
  <c r="AT145" i="12"/>
  <c r="AS145" i="12"/>
  <c r="AR145" i="12"/>
  <c r="AQ145" i="12"/>
  <c r="AP145" i="12"/>
  <c r="AO145" i="12"/>
  <c r="AY144" i="12"/>
  <c r="AX144" i="12"/>
  <c r="AW144" i="12"/>
  <c r="AV144" i="12"/>
  <c r="AU144" i="12"/>
  <c r="AT144" i="12"/>
  <c r="AS144" i="12"/>
  <c r="AR144" i="12"/>
  <c r="AQ144" i="12"/>
  <c r="AP144" i="12"/>
  <c r="AO144" i="12"/>
  <c r="AY143" i="12"/>
  <c r="AX143" i="12"/>
  <c r="AW143" i="12"/>
  <c r="AV143" i="12"/>
  <c r="AU143" i="12"/>
  <c r="AT143" i="12"/>
  <c r="AS143" i="12"/>
  <c r="AR143" i="12"/>
  <c r="AQ143" i="12"/>
  <c r="AP143" i="12"/>
  <c r="AO143" i="12"/>
  <c r="AY142" i="12"/>
  <c r="AX142" i="12"/>
  <c r="AW142" i="12"/>
  <c r="AV142" i="12"/>
  <c r="AU142" i="12"/>
  <c r="AT142" i="12"/>
  <c r="AS142" i="12"/>
  <c r="AR142" i="12"/>
  <c r="AQ142" i="12"/>
  <c r="AP142" i="12"/>
  <c r="AO142" i="12"/>
  <c r="AY141" i="12"/>
  <c r="AX141" i="12"/>
  <c r="AW141" i="12"/>
  <c r="AV141" i="12"/>
  <c r="AU141" i="12"/>
  <c r="AT141" i="12"/>
  <c r="AS141" i="12"/>
  <c r="AR141" i="12"/>
  <c r="AQ141" i="12"/>
  <c r="AP141" i="12"/>
  <c r="AO141" i="12"/>
  <c r="AY140" i="12"/>
  <c r="AX140" i="12"/>
  <c r="AW140" i="12"/>
  <c r="AV140" i="12"/>
  <c r="AU140" i="12"/>
  <c r="AT140" i="12"/>
  <c r="AS140" i="12"/>
  <c r="AR140" i="12"/>
  <c r="AQ140" i="12"/>
  <c r="AP140" i="12"/>
  <c r="AO140" i="12"/>
  <c r="AY139" i="12"/>
  <c r="AX139" i="12"/>
  <c r="AW139" i="12"/>
  <c r="AV139" i="12"/>
  <c r="AU139" i="12"/>
  <c r="AT139" i="12"/>
  <c r="AS139" i="12"/>
  <c r="AR139" i="12"/>
  <c r="AQ139" i="12"/>
  <c r="AP139" i="12"/>
  <c r="AO139" i="12"/>
  <c r="AY138" i="12"/>
  <c r="AX138" i="12"/>
  <c r="AW138" i="12"/>
  <c r="AV138" i="12"/>
  <c r="AU138" i="12"/>
  <c r="AT138" i="12"/>
  <c r="AS138" i="12"/>
  <c r="AR138" i="12"/>
  <c r="AQ138" i="12"/>
  <c r="AP138" i="12"/>
  <c r="AO138" i="12"/>
  <c r="AY137" i="12"/>
  <c r="AX137" i="12"/>
  <c r="AW137" i="12"/>
  <c r="AV137" i="12"/>
  <c r="AU137" i="12"/>
  <c r="AT137" i="12"/>
  <c r="AS137" i="12"/>
  <c r="AR137" i="12"/>
  <c r="AQ137" i="12"/>
  <c r="AP137" i="12"/>
  <c r="AO137" i="12"/>
  <c r="AY136" i="12"/>
  <c r="AX136" i="12"/>
  <c r="AW136" i="12"/>
  <c r="AV136" i="12"/>
  <c r="AU136" i="12"/>
  <c r="AT136" i="12"/>
  <c r="AS136" i="12"/>
  <c r="AR136" i="12"/>
  <c r="AQ136" i="12"/>
  <c r="AP136" i="12"/>
  <c r="AO136" i="12"/>
  <c r="AY135" i="12"/>
  <c r="AX135" i="12"/>
  <c r="AW135" i="12"/>
  <c r="AV135" i="12"/>
  <c r="AU135" i="12"/>
  <c r="AT135" i="12"/>
  <c r="AS135" i="12"/>
  <c r="AR135" i="12"/>
  <c r="AQ135" i="12"/>
  <c r="AP135" i="12"/>
  <c r="AO135" i="12"/>
  <c r="AY134" i="12"/>
  <c r="AX134" i="12"/>
  <c r="AW134" i="12"/>
  <c r="AV134" i="12"/>
  <c r="AU134" i="12"/>
  <c r="AT134" i="12"/>
  <c r="AS134" i="12"/>
  <c r="AR134" i="12"/>
  <c r="AQ134" i="12"/>
  <c r="AP134" i="12"/>
  <c r="AO134" i="12"/>
  <c r="AY133" i="12"/>
  <c r="AX133" i="12"/>
  <c r="AW133" i="12"/>
  <c r="AV133" i="12"/>
  <c r="AU133" i="12"/>
  <c r="AT133" i="12"/>
  <c r="AS133" i="12"/>
  <c r="AR133" i="12"/>
  <c r="AQ133" i="12"/>
  <c r="AP133" i="12"/>
  <c r="AO133" i="12"/>
  <c r="AY132" i="12"/>
  <c r="AX132" i="12"/>
  <c r="AW132" i="12"/>
  <c r="AV132" i="12"/>
  <c r="AU132" i="12"/>
  <c r="AT132" i="12"/>
  <c r="AS132" i="12"/>
  <c r="AR132" i="12"/>
  <c r="AQ132" i="12"/>
  <c r="AP132" i="12"/>
  <c r="AO132" i="12"/>
  <c r="AY131" i="12"/>
  <c r="AX131" i="12"/>
  <c r="AW131" i="12"/>
  <c r="AV131" i="12"/>
  <c r="AU131" i="12"/>
  <c r="AT131" i="12"/>
  <c r="AS131" i="12"/>
  <c r="AR131" i="12"/>
  <c r="AQ131" i="12"/>
  <c r="AP131" i="12"/>
  <c r="AO131" i="12"/>
  <c r="AY130" i="12"/>
  <c r="AX130" i="12"/>
  <c r="AW130" i="12"/>
  <c r="AV130" i="12"/>
  <c r="AU130" i="12"/>
  <c r="AT130" i="12"/>
  <c r="AS130" i="12"/>
  <c r="AR130" i="12"/>
  <c r="AQ130" i="12"/>
  <c r="AP130" i="12"/>
  <c r="AO130" i="12"/>
  <c r="AY129" i="12"/>
  <c r="AX129" i="12"/>
  <c r="AW129" i="12"/>
  <c r="AV129" i="12"/>
  <c r="AU129" i="12"/>
  <c r="AT129" i="12"/>
  <c r="AS129" i="12"/>
  <c r="AR129" i="12"/>
  <c r="AQ129" i="12"/>
  <c r="AP129" i="12"/>
  <c r="AO129" i="12"/>
  <c r="AY128" i="12"/>
  <c r="AX128" i="12"/>
  <c r="AW128" i="12"/>
  <c r="AV128" i="12"/>
  <c r="AU128" i="12"/>
  <c r="AT128" i="12"/>
  <c r="AS128" i="12"/>
  <c r="AR128" i="12"/>
  <c r="AQ128" i="12"/>
  <c r="AP128" i="12"/>
  <c r="AO128" i="12"/>
  <c r="AY127" i="12"/>
  <c r="AX127" i="12"/>
  <c r="AW127" i="12"/>
  <c r="AV127" i="12"/>
  <c r="AU127" i="12"/>
  <c r="AT127" i="12"/>
  <c r="AS127" i="12"/>
  <c r="AR127" i="12"/>
  <c r="AQ127" i="12"/>
  <c r="AP127" i="12"/>
  <c r="AO127" i="12"/>
  <c r="AY126" i="12"/>
  <c r="AX126" i="12"/>
  <c r="AW126" i="12"/>
  <c r="AV126" i="12"/>
  <c r="AU126" i="12"/>
  <c r="AT126" i="12"/>
  <c r="AS126" i="12"/>
  <c r="AR126" i="12"/>
  <c r="AQ126" i="12"/>
  <c r="AP126" i="12"/>
  <c r="AO126" i="12"/>
  <c r="AY125" i="12"/>
  <c r="AX125" i="12"/>
  <c r="AW125" i="12"/>
  <c r="AV125" i="12"/>
  <c r="AU125" i="12"/>
  <c r="AT125" i="12"/>
  <c r="AS125" i="12"/>
  <c r="AR125" i="12"/>
  <c r="AQ125" i="12"/>
  <c r="AP125" i="12"/>
  <c r="AO125" i="12"/>
  <c r="AY124" i="12"/>
  <c r="AX124" i="12"/>
  <c r="AW124" i="12"/>
  <c r="AV124" i="12"/>
  <c r="AU124" i="12"/>
  <c r="AT124" i="12"/>
  <c r="AS124" i="12"/>
  <c r="AR124" i="12"/>
  <c r="AQ124" i="12"/>
  <c r="AP124" i="12"/>
  <c r="AO124" i="12"/>
  <c r="AY123" i="12"/>
  <c r="AX123" i="12"/>
  <c r="AW123" i="12"/>
  <c r="AV123" i="12"/>
  <c r="AU123" i="12"/>
  <c r="AT123" i="12"/>
  <c r="AS123" i="12"/>
  <c r="AR123" i="12"/>
  <c r="AQ123" i="12"/>
  <c r="AP123" i="12"/>
  <c r="AO123" i="12"/>
  <c r="AY122" i="12"/>
  <c r="AX122" i="12"/>
  <c r="AW122" i="12"/>
  <c r="AV122" i="12"/>
  <c r="AU122" i="12"/>
  <c r="AT122" i="12"/>
  <c r="AS122" i="12"/>
  <c r="AR122" i="12"/>
  <c r="AQ122" i="12"/>
  <c r="AP122" i="12"/>
  <c r="AO122" i="12"/>
  <c r="AY121" i="12"/>
  <c r="AX121" i="12"/>
  <c r="AW121" i="12"/>
  <c r="AV121" i="12"/>
  <c r="AU121" i="12"/>
  <c r="AT121" i="12"/>
  <c r="AS121" i="12"/>
  <c r="AR121" i="12"/>
  <c r="AQ121" i="12"/>
  <c r="AP121" i="12"/>
  <c r="AO121" i="12"/>
  <c r="AY120" i="12"/>
  <c r="AX120" i="12"/>
  <c r="AW120" i="12"/>
  <c r="AV120" i="12"/>
  <c r="AU120" i="12"/>
  <c r="AT120" i="12"/>
  <c r="AS120" i="12"/>
  <c r="AR120" i="12"/>
  <c r="AQ120" i="12"/>
  <c r="AP120" i="12"/>
  <c r="AO120" i="12"/>
  <c r="AY119" i="12"/>
  <c r="AX119" i="12"/>
  <c r="AW119" i="12"/>
  <c r="AV119" i="12"/>
  <c r="AU119" i="12"/>
  <c r="AT119" i="12"/>
  <c r="AS119" i="12"/>
  <c r="AR119" i="12"/>
  <c r="AQ119" i="12"/>
  <c r="AP119" i="12"/>
  <c r="AO119" i="12"/>
  <c r="AY118" i="12"/>
  <c r="AX118" i="12"/>
  <c r="AW118" i="12"/>
  <c r="AV118" i="12"/>
  <c r="AU118" i="12"/>
  <c r="AT118" i="12"/>
  <c r="AS118" i="12"/>
  <c r="AR118" i="12"/>
  <c r="AQ118" i="12"/>
  <c r="AP118" i="12"/>
  <c r="AO118" i="12"/>
  <c r="AY117" i="12"/>
  <c r="AX117" i="12"/>
  <c r="AW117" i="12"/>
  <c r="AV117" i="12"/>
  <c r="AU117" i="12"/>
  <c r="AT117" i="12"/>
  <c r="AS117" i="12"/>
  <c r="AR117" i="12"/>
  <c r="AQ117" i="12"/>
  <c r="AP117" i="12"/>
  <c r="AO117" i="12"/>
  <c r="AY116" i="12"/>
  <c r="AX116" i="12"/>
  <c r="AW116" i="12"/>
  <c r="AV116" i="12"/>
  <c r="AU116" i="12"/>
  <c r="AT116" i="12"/>
  <c r="AS116" i="12"/>
  <c r="AR116" i="12"/>
  <c r="AQ116" i="12"/>
  <c r="AP116" i="12"/>
  <c r="AO116" i="12"/>
  <c r="AY115" i="12"/>
  <c r="AX115" i="12"/>
  <c r="AW115" i="12"/>
  <c r="AV115" i="12"/>
  <c r="AU115" i="12"/>
  <c r="AT115" i="12"/>
  <c r="AS115" i="12"/>
  <c r="AR115" i="12"/>
  <c r="AQ115" i="12"/>
  <c r="AP115" i="12"/>
  <c r="AO115" i="12"/>
  <c r="AY114" i="12"/>
  <c r="AX114" i="12"/>
  <c r="AW114" i="12"/>
  <c r="AV114" i="12"/>
  <c r="AU114" i="12"/>
  <c r="AT114" i="12"/>
  <c r="AS114" i="12"/>
  <c r="AR114" i="12"/>
  <c r="AQ114" i="12"/>
  <c r="AP114" i="12"/>
  <c r="AO114" i="12"/>
  <c r="AY113" i="12"/>
  <c r="AX113" i="12"/>
  <c r="AW113" i="12"/>
  <c r="AV113" i="12"/>
  <c r="AU113" i="12"/>
  <c r="AT113" i="12"/>
  <c r="AS113" i="12"/>
  <c r="AR113" i="12"/>
  <c r="AQ113" i="12"/>
  <c r="AP113" i="12"/>
  <c r="AO113" i="12"/>
  <c r="AY112" i="12"/>
  <c r="AX112" i="12"/>
  <c r="AW112" i="12"/>
  <c r="AV112" i="12"/>
  <c r="AU112" i="12"/>
  <c r="AT112" i="12"/>
  <c r="AS112" i="12"/>
  <c r="AR112" i="12"/>
  <c r="AQ112" i="12"/>
  <c r="AP112" i="12"/>
  <c r="AO112" i="12"/>
  <c r="AY111" i="12"/>
  <c r="AX111" i="12"/>
  <c r="AW111" i="12"/>
  <c r="AV111" i="12"/>
  <c r="AU111" i="12"/>
  <c r="AT111" i="12"/>
  <c r="AS111" i="12"/>
  <c r="AR111" i="12"/>
  <c r="AQ111" i="12"/>
  <c r="AP111" i="12"/>
  <c r="AO111" i="12"/>
  <c r="AY110" i="12"/>
  <c r="CJ110" i="12" s="1"/>
  <c r="AX110" i="12"/>
  <c r="CI110" i="12" s="1"/>
  <c r="AW110" i="12"/>
  <c r="CH110" i="12" s="1"/>
  <c r="AV110" i="12"/>
  <c r="CG110" i="12" s="1"/>
  <c r="AU110" i="12"/>
  <c r="CF110" i="12" s="1"/>
  <c r="AT110" i="12"/>
  <c r="CE110" i="12" s="1"/>
  <c r="AS110" i="12"/>
  <c r="CD110" i="12" s="1"/>
  <c r="AR110" i="12"/>
  <c r="CC110" i="12" s="1"/>
  <c r="AQ110" i="12"/>
  <c r="CB110" i="12" s="1"/>
  <c r="AP110" i="12"/>
  <c r="CA110" i="12" s="1"/>
  <c r="AO110" i="12"/>
  <c r="BZ110" i="12" s="1"/>
  <c r="AY109" i="12"/>
  <c r="AX109" i="12"/>
  <c r="AW109" i="12"/>
  <c r="AV109" i="12"/>
  <c r="AU109" i="12"/>
  <c r="AT109" i="12"/>
  <c r="AS109" i="12"/>
  <c r="AR109" i="12"/>
  <c r="AQ109" i="12"/>
  <c r="AP109" i="12"/>
  <c r="AO109" i="12"/>
  <c r="AY108" i="12"/>
  <c r="AX108" i="12"/>
  <c r="AW108" i="12"/>
  <c r="AV108" i="12"/>
  <c r="AU108" i="12"/>
  <c r="AT108" i="12"/>
  <c r="AS108" i="12"/>
  <c r="AR108" i="12"/>
  <c r="AQ108" i="12"/>
  <c r="AP108" i="12"/>
  <c r="AO108" i="12"/>
  <c r="AY107" i="12"/>
  <c r="CJ107" i="12" s="1"/>
  <c r="AX107" i="12"/>
  <c r="CI107" i="12" s="1"/>
  <c r="AW107" i="12"/>
  <c r="CH107" i="12" s="1"/>
  <c r="AV107" i="12"/>
  <c r="CG107" i="12" s="1"/>
  <c r="AU107" i="12"/>
  <c r="CF107" i="12" s="1"/>
  <c r="AT107" i="12"/>
  <c r="CE107" i="12" s="1"/>
  <c r="AS107" i="12"/>
  <c r="CD107" i="12" s="1"/>
  <c r="AR107" i="12"/>
  <c r="CC107" i="12" s="1"/>
  <c r="AQ107" i="12"/>
  <c r="CB107" i="12" s="1"/>
  <c r="AP107" i="12"/>
  <c r="CA107" i="12" s="1"/>
  <c r="AO107" i="12"/>
  <c r="BZ107" i="12" s="1"/>
  <c r="AY106" i="12"/>
  <c r="AX106" i="12"/>
  <c r="AW106" i="12"/>
  <c r="AV106" i="12"/>
  <c r="AU106" i="12"/>
  <c r="AT106" i="12"/>
  <c r="AS106" i="12"/>
  <c r="AR106" i="12"/>
  <c r="AQ106" i="12"/>
  <c r="AP106" i="12"/>
  <c r="AO106" i="12"/>
  <c r="AY105" i="12"/>
  <c r="AX105" i="12"/>
  <c r="AW105" i="12"/>
  <c r="AV105" i="12"/>
  <c r="AU105" i="12"/>
  <c r="AT105" i="12"/>
  <c r="AS105" i="12"/>
  <c r="AR105" i="12"/>
  <c r="AQ105" i="12"/>
  <c r="AP105" i="12"/>
  <c r="AO105" i="12"/>
  <c r="AY104" i="12"/>
  <c r="AX104" i="12"/>
  <c r="AW104" i="12"/>
  <c r="AV104" i="12"/>
  <c r="AU104" i="12"/>
  <c r="AT104" i="12"/>
  <c r="AS104" i="12"/>
  <c r="AR104" i="12"/>
  <c r="AQ104" i="12"/>
  <c r="AP104" i="12"/>
  <c r="AO104" i="12"/>
  <c r="AY103" i="12"/>
  <c r="AX103" i="12"/>
  <c r="AW103" i="12"/>
  <c r="AV103" i="12"/>
  <c r="AU103" i="12"/>
  <c r="AT103" i="12"/>
  <c r="AS103" i="12"/>
  <c r="AR103" i="12"/>
  <c r="AQ103" i="12"/>
  <c r="AP103" i="12"/>
  <c r="AO103" i="12"/>
  <c r="AY102" i="12"/>
  <c r="AX102" i="12"/>
  <c r="AW102" i="12"/>
  <c r="AV102" i="12"/>
  <c r="AU102" i="12"/>
  <c r="AT102" i="12"/>
  <c r="AS102" i="12"/>
  <c r="AR102" i="12"/>
  <c r="AQ102" i="12"/>
  <c r="AP102" i="12"/>
  <c r="AO102" i="12"/>
  <c r="AY101" i="12"/>
  <c r="AX101" i="12"/>
  <c r="AW101" i="12"/>
  <c r="AV101" i="12"/>
  <c r="AU101" i="12"/>
  <c r="AT101" i="12"/>
  <c r="AS101" i="12"/>
  <c r="AR101" i="12"/>
  <c r="AQ101" i="12"/>
  <c r="AP101" i="12"/>
  <c r="AO101" i="12"/>
  <c r="AY100" i="12"/>
  <c r="AX100" i="12"/>
  <c r="AW100" i="12"/>
  <c r="AV100" i="12"/>
  <c r="AU100" i="12"/>
  <c r="AT100" i="12"/>
  <c r="AS100" i="12"/>
  <c r="AR100" i="12"/>
  <c r="AQ100" i="12"/>
  <c r="AP100" i="12"/>
  <c r="AO100" i="12"/>
  <c r="AY99" i="12"/>
  <c r="AX99" i="12"/>
  <c r="AW99" i="12"/>
  <c r="AV99" i="12"/>
  <c r="AU99" i="12"/>
  <c r="AT99" i="12"/>
  <c r="AS99" i="12"/>
  <c r="AR99" i="12"/>
  <c r="AQ99" i="12"/>
  <c r="AP99" i="12"/>
  <c r="AO99" i="12"/>
  <c r="AY98" i="12"/>
  <c r="AX98" i="12"/>
  <c r="AW98" i="12"/>
  <c r="AV98" i="12"/>
  <c r="AU98" i="12"/>
  <c r="AT98" i="12"/>
  <c r="AS98" i="12"/>
  <c r="AR98" i="12"/>
  <c r="AQ98" i="12"/>
  <c r="AP98" i="12"/>
  <c r="AO98" i="12"/>
  <c r="AY97" i="12"/>
  <c r="AX97" i="12"/>
  <c r="AW97" i="12"/>
  <c r="AV97" i="12"/>
  <c r="AU97" i="12"/>
  <c r="AT97" i="12"/>
  <c r="AS97" i="12"/>
  <c r="AR97" i="12"/>
  <c r="AQ97" i="12"/>
  <c r="AP97" i="12"/>
  <c r="AO97" i="12"/>
  <c r="AY96" i="12"/>
  <c r="AX96" i="12"/>
  <c r="AW96" i="12"/>
  <c r="AV96" i="12"/>
  <c r="AU96" i="12"/>
  <c r="AT96" i="12"/>
  <c r="AS96" i="12"/>
  <c r="AR96" i="12"/>
  <c r="AQ96" i="12"/>
  <c r="AP96" i="12"/>
  <c r="AO96" i="12"/>
  <c r="AY95" i="12"/>
  <c r="AX95" i="12"/>
  <c r="AW95" i="12"/>
  <c r="AV95" i="12"/>
  <c r="AU95" i="12"/>
  <c r="AT95" i="12"/>
  <c r="AS95" i="12"/>
  <c r="AR95" i="12"/>
  <c r="AQ95" i="12"/>
  <c r="AP95" i="12"/>
  <c r="AO95" i="12"/>
  <c r="AY94" i="12"/>
  <c r="AX94" i="12"/>
  <c r="AW94" i="12"/>
  <c r="AV94" i="12"/>
  <c r="AU94" i="12"/>
  <c r="AT94" i="12"/>
  <c r="AS94" i="12"/>
  <c r="AR94" i="12"/>
  <c r="AQ94" i="12"/>
  <c r="AP94" i="12"/>
  <c r="AO94" i="12"/>
  <c r="AY93" i="12"/>
  <c r="AX93" i="12"/>
  <c r="AW93" i="12"/>
  <c r="AV93" i="12"/>
  <c r="AU93" i="12"/>
  <c r="AT93" i="12"/>
  <c r="AS93" i="12"/>
  <c r="AR93" i="12"/>
  <c r="AQ93" i="12"/>
  <c r="AP93" i="12"/>
  <c r="AO93" i="12"/>
  <c r="AY92" i="12"/>
  <c r="AX92" i="12"/>
  <c r="AW92" i="12"/>
  <c r="AV92" i="12"/>
  <c r="AU92" i="12"/>
  <c r="AT92" i="12"/>
  <c r="AS92" i="12"/>
  <c r="AR92" i="12"/>
  <c r="AQ92" i="12"/>
  <c r="AP92" i="12"/>
  <c r="AO92" i="12"/>
  <c r="AY91" i="12"/>
  <c r="AX91" i="12"/>
  <c r="AW91" i="12"/>
  <c r="AV91" i="12"/>
  <c r="AU91" i="12"/>
  <c r="AT91" i="12"/>
  <c r="AS91" i="12"/>
  <c r="AR91" i="12"/>
  <c r="AQ91" i="12"/>
  <c r="AP91" i="12"/>
  <c r="AO91" i="12"/>
  <c r="AY90" i="12"/>
  <c r="AX90" i="12"/>
  <c r="AW90" i="12"/>
  <c r="AV90" i="12"/>
  <c r="AU90" i="12"/>
  <c r="AT90" i="12"/>
  <c r="AS90" i="12"/>
  <c r="AR90" i="12"/>
  <c r="AQ90" i="12"/>
  <c r="AP90" i="12"/>
  <c r="AO90" i="12"/>
  <c r="AY89" i="12"/>
  <c r="AX89" i="12"/>
  <c r="AW89" i="12"/>
  <c r="AV89" i="12"/>
  <c r="AU89" i="12"/>
  <c r="AT89" i="12"/>
  <c r="AS89" i="12"/>
  <c r="AR89" i="12"/>
  <c r="AQ89" i="12"/>
  <c r="AP89" i="12"/>
  <c r="AO89" i="12"/>
  <c r="AY88" i="12"/>
  <c r="AX88" i="12"/>
  <c r="AW88" i="12"/>
  <c r="AV88" i="12"/>
  <c r="AU88" i="12"/>
  <c r="AT88" i="12"/>
  <c r="AS88" i="12"/>
  <c r="AR88" i="12"/>
  <c r="AQ88" i="12"/>
  <c r="AP88" i="12"/>
  <c r="AO88" i="12"/>
  <c r="AY87" i="12"/>
  <c r="AX87" i="12"/>
  <c r="AW87" i="12"/>
  <c r="AV87" i="12"/>
  <c r="AU87" i="12"/>
  <c r="AT87" i="12"/>
  <c r="AS87" i="12"/>
  <c r="AR87" i="12"/>
  <c r="AQ87" i="12"/>
  <c r="AP87" i="12"/>
  <c r="AO87" i="12"/>
  <c r="AY86" i="12"/>
  <c r="AX86" i="12"/>
  <c r="AW86" i="12"/>
  <c r="AV86" i="12"/>
  <c r="AU86" i="12"/>
  <c r="AT86" i="12"/>
  <c r="AS86" i="12"/>
  <c r="AR86" i="12"/>
  <c r="AQ86" i="12"/>
  <c r="AP86" i="12"/>
  <c r="AO86" i="12"/>
  <c r="AY85" i="12"/>
  <c r="AX85" i="12"/>
  <c r="AW85" i="12"/>
  <c r="AV85" i="12"/>
  <c r="AU85" i="12"/>
  <c r="AT85" i="12"/>
  <c r="AS85" i="12"/>
  <c r="AR85" i="12"/>
  <c r="AQ85" i="12"/>
  <c r="AP85" i="12"/>
  <c r="AO85" i="12"/>
  <c r="AY84" i="12"/>
  <c r="AX84" i="12"/>
  <c r="AW84" i="12"/>
  <c r="AV84" i="12"/>
  <c r="AU84" i="12"/>
  <c r="AT84" i="12"/>
  <c r="AS84" i="12"/>
  <c r="AR84" i="12"/>
  <c r="AQ84" i="12"/>
  <c r="AP84" i="12"/>
  <c r="AO84" i="12"/>
  <c r="AY83" i="12"/>
  <c r="AX83" i="12"/>
  <c r="AW83" i="12"/>
  <c r="AV83" i="12"/>
  <c r="AU83" i="12"/>
  <c r="AT83" i="12"/>
  <c r="AS83" i="12"/>
  <c r="AR83" i="12"/>
  <c r="AQ83" i="12"/>
  <c r="AP83" i="12"/>
  <c r="AO83" i="12"/>
  <c r="AY82" i="12"/>
  <c r="AX82" i="12"/>
  <c r="AW82" i="12"/>
  <c r="AV82" i="12"/>
  <c r="AU82" i="12"/>
  <c r="AT82" i="12"/>
  <c r="AS82" i="12"/>
  <c r="AR82" i="12"/>
  <c r="AQ82" i="12"/>
  <c r="AP82" i="12"/>
  <c r="AO82" i="12"/>
  <c r="AY81" i="12"/>
  <c r="AX81" i="12"/>
  <c r="AW81" i="12"/>
  <c r="AV81" i="12"/>
  <c r="AU81" i="12"/>
  <c r="AT81" i="12"/>
  <c r="AS81" i="12"/>
  <c r="AR81" i="12"/>
  <c r="AQ81" i="12"/>
  <c r="AP81" i="12"/>
  <c r="AO81" i="12"/>
  <c r="AY80" i="12"/>
  <c r="AX80" i="12"/>
  <c r="AW80" i="12"/>
  <c r="AV80" i="12"/>
  <c r="AU80" i="12"/>
  <c r="AT80" i="12"/>
  <c r="AS80" i="12"/>
  <c r="AR80" i="12"/>
  <c r="AQ80" i="12"/>
  <c r="AP80" i="12"/>
  <c r="AO80" i="12"/>
  <c r="AY79" i="12"/>
  <c r="AX79" i="12"/>
  <c r="AW79" i="12"/>
  <c r="AV79" i="12"/>
  <c r="AU79" i="12"/>
  <c r="AT79" i="12"/>
  <c r="AS79" i="12"/>
  <c r="AR79" i="12"/>
  <c r="AQ79" i="12"/>
  <c r="AP79" i="12"/>
  <c r="AO79" i="12"/>
  <c r="AY78" i="12"/>
  <c r="AX78" i="12"/>
  <c r="AW78" i="12"/>
  <c r="AV78" i="12"/>
  <c r="AU78" i="12"/>
  <c r="AT78" i="12"/>
  <c r="AS78" i="12"/>
  <c r="AR78" i="12"/>
  <c r="AQ78" i="12"/>
  <c r="AP78" i="12"/>
  <c r="AO78" i="12"/>
  <c r="AY77" i="12"/>
  <c r="AX77" i="12"/>
  <c r="AW77" i="12"/>
  <c r="AV77" i="12"/>
  <c r="AU77" i="12"/>
  <c r="AT77" i="12"/>
  <c r="AS77" i="12"/>
  <c r="AR77" i="12"/>
  <c r="AQ77" i="12"/>
  <c r="AP77" i="12"/>
  <c r="AO77" i="12"/>
  <c r="AY76" i="12"/>
  <c r="AX76" i="12"/>
  <c r="AW76" i="12"/>
  <c r="AV76" i="12"/>
  <c r="AU76" i="12"/>
  <c r="AT76" i="12"/>
  <c r="AS76" i="12"/>
  <c r="AR76" i="12"/>
  <c r="AQ76" i="12"/>
  <c r="AP76" i="12"/>
  <c r="AO76" i="12"/>
  <c r="AY75" i="12"/>
  <c r="CJ75" i="12" s="1"/>
  <c r="AX75" i="12"/>
  <c r="CI75" i="12" s="1"/>
  <c r="AW75" i="12"/>
  <c r="CH75" i="12" s="1"/>
  <c r="AV75" i="12"/>
  <c r="CG75" i="12" s="1"/>
  <c r="AU75" i="12"/>
  <c r="CF75" i="12" s="1"/>
  <c r="AT75" i="12"/>
  <c r="CE75" i="12" s="1"/>
  <c r="AS75" i="12"/>
  <c r="CD75" i="12" s="1"/>
  <c r="AR75" i="12"/>
  <c r="CC75" i="12" s="1"/>
  <c r="AQ75" i="12"/>
  <c r="CB75" i="12" s="1"/>
  <c r="AP75" i="12"/>
  <c r="CA75" i="12" s="1"/>
  <c r="AO75" i="12"/>
  <c r="BZ75" i="12" s="1"/>
  <c r="AY74" i="12"/>
  <c r="AX74" i="12"/>
  <c r="AW74" i="12"/>
  <c r="AV74" i="12"/>
  <c r="AU74" i="12"/>
  <c r="AT74" i="12"/>
  <c r="AS74" i="12"/>
  <c r="AR74" i="12"/>
  <c r="AQ74" i="12"/>
  <c r="AP74" i="12"/>
  <c r="AO74" i="12"/>
  <c r="AY73" i="12"/>
  <c r="AX73" i="12"/>
  <c r="AW73" i="12"/>
  <c r="AV73" i="12"/>
  <c r="AU73" i="12"/>
  <c r="AT73" i="12"/>
  <c r="AS73" i="12"/>
  <c r="AR73" i="12"/>
  <c r="AQ73" i="12"/>
  <c r="AP73" i="12"/>
  <c r="AO73" i="12"/>
  <c r="AY72" i="12"/>
  <c r="AX72" i="12"/>
  <c r="AW72" i="12"/>
  <c r="AV72" i="12"/>
  <c r="AU72" i="12"/>
  <c r="AT72" i="12"/>
  <c r="AS72" i="12"/>
  <c r="AR72" i="12"/>
  <c r="AQ72" i="12"/>
  <c r="AP72" i="12"/>
  <c r="AO72" i="12"/>
  <c r="AY71" i="12"/>
  <c r="AX71" i="12"/>
  <c r="AW71" i="12"/>
  <c r="AV71" i="12"/>
  <c r="AU71" i="12"/>
  <c r="AT71" i="12"/>
  <c r="AS71" i="12"/>
  <c r="AR71" i="12"/>
  <c r="AQ71" i="12"/>
  <c r="AP71" i="12"/>
  <c r="AO71" i="12"/>
  <c r="AY70" i="12"/>
  <c r="AX70" i="12"/>
  <c r="AW70" i="12"/>
  <c r="AV70" i="12"/>
  <c r="AU70" i="12"/>
  <c r="AT70" i="12"/>
  <c r="AS70" i="12"/>
  <c r="AR70" i="12"/>
  <c r="AQ70" i="12"/>
  <c r="AP70" i="12"/>
  <c r="AO70" i="12"/>
  <c r="AY69" i="12"/>
  <c r="AX69" i="12"/>
  <c r="AW69" i="12"/>
  <c r="AV69" i="12"/>
  <c r="AU69" i="12"/>
  <c r="AT69" i="12"/>
  <c r="AS69" i="12"/>
  <c r="AR69" i="12"/>
  <c r="AQ69" i="12"/>
  <c r="AP69" i="12"/>
  <c r="AO69" i="12"/>
  <c r="AY68" i="12"/>
  <c r="AX68" i="12"/>
  <c r="AW68" i="12"/>
  <c r="AV68" i="12"/>
  <c r="AU68" i="12"/>
  <c r="AT68" i="12"/>
  <c r="AS68" i="12"/>
  <c r="AR68" i="12"/>
  <c r="AQ68" i="12"/>
  <c r="AP68" i="12"/>
  <c r="AO68" i="12"/>
  <c r="AY67" i="12"/>
  <c r="CJ67" i="12" s="1"/>
  <c r="AX67" i="12"/>
  <c r="CI67" i="12" s="1"/>
  <c r="AW67" i="12"/>
  <c r="CH67" i="12" s="1"/>
  <c r="AV67" i="12"/>
  <c r="CG67" i="12" s="1"/>
  <c r="AU67" i="12"/>
  <c r="CF67" i="12" s="1"/>
  <c r="AT67" i="12"/>
  <c r="CE67" i="12" s="1"/>
  <c r="AS67" i="12"/>
  <c r="CD67" i="12" s="1"/>
  <c r="AR67" i="12"/>
  <c r="CC67" i="12" s="1"/>
  <c r="AQ67" i="12"/>
  <c r="CB67" i="12" s="1"/>
  <c r="AP67" i="12"/>
  <c r="CA67" i="12" s="1"/>
  <c r="AO67" i="12"/>
  <c r="BZ67" i="12" s="1"/>
  <c r="AY66" i="12"/>
  <c r="AX66" i="12"/>
  <c r="AW66" i="12"/>
  <c r="AV66" i="12"/>
  <c r="AU66" i="12"/>
  <c r="AT66" i="12"/>
  <c r="AS66" i="12"/>
  <c r="AR66" i="12"/>
  <c r="AQ66" i="12"/>
  <c r="AP66" i="12"/>
  <c r="AO66" i="12"/>
  <c r="AY65" i="12"/>
  <c r="AX65" i="12"/>
  <c r="AW65" i="12"/>
  <c r="AV65" i="12"/>
  <c r="AU65" i="12"/>
  <c r="AT65" i="12"/>
  <c r="AS65" i="12"/>
  <c r="AR65" i="12"/>
  <c r="AQ65" i="12"/>
  <c r="AP65" i="12"/>
  <c r="AO65" i="12"/>
  <c r="AY64" i="12"/>
  <c r="AX64" i="12"/>
  <c r="AW64" i="12"/>
  <c r="AV64" i="12"/>
  <c r="AU64" i="12"/>
  <c r="AT64" i="12"/>
  <c r="AS64" i="12"/>
  <c r="AR64" i="12"/>
  <c r="AQ64" i="12"/>
  <c r="AP64" i="12"/>
  <c r="AO64" i="12"/>
  <c r="AY63" i="12"/>
  <c r="AX63" i="12"/>
  <c r="AW63" i="12"/>
  <c r="AV63" i="12"/>
  <c r="AU63" i="12"/>
  <c r="AT63" i="12"/>
  <c r="AS63" i="12"/>
  <c r="AR63" i="12"/>
  <c r="AQ63" i="12"/>
  <c r="AP63" i="12"/>
  <c r="AO63" i="12"/>
  <c r="AY62" i="12"/>
  <c r="AX62" i="12"/>
  <c r="AW62" i="12"/>
  <c r="AV62" i="12"/>
  <c r="AU62" i="12"/>
  <c r="AT62" i="12"/>
  <c r="AS62" i="12"/>
  <c r="AR62" i="12"/>
  <c r="AQ62" i="12"/>
  <c r="AP62" i="12"/>
  <c r="AO62" i="12"/>
  <c r="AY61" i="12"/>
  <c r="AX61" i="12"/>
  <c r="AW61" i="12"/>
  <c r="AV61" i="12"/>
  <c r="AU61" i="12"/>
  <c r="AT61" i="12"/>
  <c r="AS61" i="12"/>
  <c r="AR61" i="12"/>
  <c r="AQ61" i="12"/>
  <c r="AP61" i="12"/>
  <c r="AO61" i="12"/>
  <c r="AY60" i="12"/>
  <c r="AX60" i="12"/>
  <c r="AW60" i="12"/>
  <c r="AV60" i="12"/>
  <c r="AU60" i="12"/>
  <c r="AT60" i="12"/>
  <c r="AS60" i="12"/>
  <c r="AR60" i="12"/>
  <c r="AQ60" i="12"/>
  <c r="AP60" i="12"/>
  <c r="AO60" i="12"/>
  <c r="AY59" i="12"/>
  <c r="CJ59" i="12" s="1"/>
  <c r="AX59" i="12"/>
  <c r="CI59" i="12" s="1"/>
  <c r="AW59" i="12"/>
  <c r="CH59" i="12" s="1"/>
  <c r="AV59" i="12"/>
  <c r="CG59" i="12" s="1"/>
  <c r="AU59" i="12"/>
  <c r="CF59" i="12" s="1"/>
  <c r="AT59" i="12"/>
  <c r="CE59" i="12" s="1"/>
  <c r="AS59" i="12"/>
  <c r="CD59" i="12" s="1"/>
  <c r="AR59" i="12"/>
  <c r="CC59" i="12" s="1"/>
  <c r="AQ59" i="12"/>
  <c r="CB59" i="12" s="1"/>
  <c r="AP59" i="12"/>
  <c r="CA59" i="12" s="1"/>
  <c r="AO59" i="12"/>
  <c r="BZ59" i="12" s="1"/>
  <c r="AY58" i="12"/>
  <c r="AX58" i="12"/>
  <c r="AW58" i="12"/>
  <c r="AV58" i="12"/>
  <c r="AU58" i="12"/>
  <c r="AT58" i="12"/>
  <c r="AS58" i="12"/>
  <c r="AR58" i="12"/>
  <c r="AQ58" i="12"/>
  <c r="AP58" i="12"/>
  <c r="AO58" i="12"/>
  <c r="AY57" i="12"/>
  <c r="AX57" i="12"/>
  <c r="AW57" i="12"/>
  <c r="AV57" i="12"/>
  <c r="AU57" i="12"/>
  <c r="AT57" i="12"/>
  <c r="AS57" i="12"/>
  <c r="AR57" i="12"/>
  <c r="AQ57" i="12"/>
  <c r="AP57" i="12"/>
  <c r="AO57" i="12"/>
  <c r="AY56" i="12"/>
  <c r="AX56" i="12"/>
  <c r="AW56" i="12"/>
  <c r="AV56" i="12"/>
  <c r="AU56" i="12"/>
  <c r="AT56" i="12"/>
  <c r="AS56" i="12"/>
  <c r="AR56" i="12"/>
  <c r="AQ56" i="12"/>
  <c r="AP56" i="12"/>
  <c r="AO56" i="12"/>
  <c r="AY55" i="12"/>
  <c r="AX55" i="12"/>
  <c r="AW55" i="12"/>
  <c r="AV55" i="12"/>
  <c r="AU55" i="12"/>
  <c r="AT55" i="12"/>
  <c r="AS55" i="12"/>
  <c r="AR55" i="12"/>
  <c r="AQ55" i="12"/>
  <c r="AP55" i="12"/>
  <c r="AO55" i="12"/>
  <c r="AY54" i="12"/>
  <c r="AX54" i="12"/>
  <c r="AW54" i="12"/>
  <c r="AV54" i="12"/>
  <c r="AU54" i="12"/>
  <c r="AT54" i="12"/>
  <c r="AS54" i="12"/>
  <c r="AR54" i="12"/>
  <c r="AQ54" i="12"/>
  <c r="AP54" i="12"/>
  <c r="AO54" i="12"/>
  <c r="AY53" i="12"/>
  <c r="AX53" i="12"/>
  <c r="AW53" i="12"/>
  <c r="AV53" i="12"/>
  <c r="AU53" i="12"/>
  <c r="AT53" i="12"/>
  <c r="AS53" i="12"/>
  <c r="AR53" i="12"/>
  <c r="AQ53" i="12"/>
  <c r="AP53" i="12"/>
  <c r="AO53" i="12"/>
  <c r="AY52" i="12"/>
  <c r="AX52" i="12"/>
  <c r="AW52" i="12"/>
  <c r="AV52" i="12"/>
  <c r="AU52" i="12"/>
  <c r="AT52" i="12"/>
  <c r="AS52" i="12"/>
  <c r="AR52" i="12"/>
  <c r="AQ52" i="12"/>
  <c r="AP52" i="12"/>
  <c r="AO52" i="12"/>
  <c r="AY51" i="12"/>
  <c r="AX51" i="12"/>
  <c r="CI51" i="12" s="1"/>
  <c r="AW51" i="12"/>
  <c r="AV51" i="12"/>
  <c r="AU51" i="12"/>
  <c r="AT51" i="12"/>
  <c r="AS51" i="12"/>
  <c r="AR51" i="12"/>
  <c r="AQ51" i="12"/>
  <c r="AP51" i="12"/>
  <c r="CA51" i="12" s="1"/>
  <c r="AO51" i="12"/>
  <c r="AY50" i="12"/>
  <c r="AX50" i="12"/>
  <c r="AW50" i="12"/>
  <c r="AV50" i="12"/>
  <c r="AU50" i="12"/>
  <c r="AT50" i="12"/>
  <c r="AS50" i="12"/>
  <c r="AR50" i="12"/>
  <c r="AQ50" i="12"/>
  <c r="AP50" i="12"/>
  <c r="AO50" i="12"/>
  <c r="AY49" i="12"/>
  <c r="AX49" i="12"/>
  <c r="AW49" i="12"/>
  <c r="AV49" i="12"/>
  <c r="AU49" i="12"/>
  <c r="AT49" i="12"/>
  <c r="AS49" i="12"/>
  <c r="AR49" i="12"/>
  <c r="AQ49" i="12"/>
  <c r="AP49" i="12"/>
  <c r="AO49" i="12"/>
  <c r="AY48" i="12"/>
  <c r="AX48" i="12"/>
  <c r="AW48" i="12"/>
  <c r="AV48" i="12"/>
  <c r="AU48" i="12"/>
  <c r="AT48" i="12"/>
  <c r="AS48" i="12"/>
  <c r="AR48" i="12"/>
  <c r="AQ48" i="12"/>
  <c r="AP48" i="12"/>
  <c r="AO48" i="12"/>
  <c r="AY47" i="12"/>
  <c r="AX47" i="12"/>
  <c r="AW47" i="12"/>
  <c r="AV47" i="12"/>
  <c r="AU47" i="12"/>
  <c r="AT47" i="12"/>
  <c r="AS47" i="12"/>
  <c r="AR47" i="12"/>
  <c r="AQ47" i="12"/>
  <c r="AP47" i="12"/>
  <c r="AO47" i="12"/>
  <c r="AY46" i="12"/>
  <c r="AX46" i="12"/>
  <c r="AW46" i="12"/>
  <c r="AV46" i="12"/>
  <c r="AU46" i="12"/>
  <c r="AT46" i="12"/>
  <c r="AS46" i="12"/>
  <c r="AR46" i="12"/>
  <c r="AQ46" i="12"/>
  <c r="AP46" i="12"/>
  <c r="AO46" i="12"/>
  <c r="AY45" i="12"/>
  <c r="AX45" i="12"/>
  <c r="AW45" i="12"/>
  <c r="AV45" i="12"/>
  <c r="AU45" i="12"/>
  <c r="AT45" i="12"/>
  <c r="AS45" i="12"/>
  <c r="AR45" i="12"/>
  <c r="AQ45" i="12"/>
  <c r="AP45" i="12"/>
  <c r="AO45" i="12"/>
  <c r="AY44" i="12"/>
  <c r="AX44" i="12"/>
  <c r="AW44" i="12"/>
  <c r="AV44" i="12"/>
  <c r="AU44" i="12"/>
  <c r="AT44" i="12"/>
  <c r="AS44" i="12"/>
  <c r="AR44" i="12"/>
  <c r="AQ44" i="12"/>
  <c r="AP44" i="12"/>
  <c r="AO44" i="12"/>
  <c r="AY43" i="12"/>
  <c r="AX43" i="12"/>
  <c r="CI43" i="12" s="1"/>
  <c r="AW43" i="12"/>
  <c r="AV43" i="12"/>
  <c r="AU43" i="12"/>
  <c r="AT43" i="12"/>
  <c r="AS43" i="12"/>
  <c r="AR43" i="12"/>
  <c r="CC43" i="12" s="1"/>
  <c r="AQ43" i="12"/>
  <c r="AP43" i="12"/>
  <c r="CA43" i="12" s="1"/>
  <c r="AO43" i="12"/>
  <c r="AY42" i="12"/>
  <c r="AX42" i="12"/>
  <c r="AW42" i="12"/>
  <c r="AV42" i="12"/>
  <c r="AU42" i="12"/>
  <c r="AT42" i="12"/>
  <c r="AS42" i="12"/>
  <c r="AR42" i="12"/>
  <c r="AQ42" i="12"/>
  <c r="AP42" i="12"/>
  <c r="AO42" i="12"/>
  <c r="AY41" i="12"/>
  <c r="AX41" i="12"/>
  <c r="AW41" i="12"/>
  <c r="AV41" i="12"/>
  <c r="AU41" i="12"/>
  <c r="AT41" i="12"/>
  <c r="AS41" i="12"/>
  <c r="AR41" i="12"/>
  <c r="AQ41" i="12"/>
  <c r="AP41" i="12"/>
  <c r="AO41" i="12"/>
  <c r="AY40" i="12"/>
  <c r="AX40" i="12"/>
  <c r="AW40" i="12"/>
  <c r="AV40" i="12"/>
  <c r="AU40" i="12"/>
  <c r="AT40" i="12"/>
  <c r="AS40" i="12"/>
  <c r="AR40" i="12"/>
  <c r="AQ40" i="12"/>
  <c r="AP40" i="12"/>
  <c r="AO40" i="12"/>
  <c r="AY39" i="12"/>
  <c r="AX39" i="12"/>
  <c r="AW39" i="12"/>
  <c r="AV39" i="12"/>
  <c r="AU39" i="12"/>
  <c r="AT39" i="12"/>
  <c r="AS39" i="12"/>
  <c r="AR39" i="12"/>
  <c r="AQ39" i="12"/>
  <c r="AP39" i="12"/>
  <c r="AO39" i="12"/>
  <c r="AY38" i="12"/>
  <c r="AX38" i="12"/>
  <c r="AW38" i="12"/>
  <c r="AV38" i="12"/>
  <c r="AU38" i="12"/>
  <c r="AT38" i="12"/>
  <c r="AS38" i="12"/>
  <c r="AR38" i="12"/>
  <c r="AQ38" i="12"/>
  <c r="AP38" i="12"/>
  <c r="AO38" i="12"/>
  <c r="AY37" i="12"/>
  <c r="AX37" i="12"/>
  <c r="AW37" i="12"/>
  <c r="AV37" i="12"/>
  <c r="AU37" i="12"/>
  <c r="AT37" i="12"/>
  <c r="AS37" i="12"/>
  <c r="AR37" i="12"/>
  <c r="AQ37" i="12"/>
  <c r="AP37" i="12"/>
  <c r="AO37" i="12"/>
  <c r="AY36" i="12"/>
  <c r="AX36" i="12"/>
  <c r="AW36" i="12"/>
  <c r="AV36" i="12"/>
  <c r="AU36" i="12"/>
  <c r="AT36" i="12"/>
  <c r="AS36" i="12"/>
  <c r="AR36" i="12"/>
  <c r="AQ36" i="12"/>
  <c r="AP36" i="12"/>
  <c r="AO36" i="12"/>
  <c r="AY35" i="12"/>
  <c r="CJ35" i="12" s="1"/>
  <c r="AX35" i="12"/>
  <c r="CI35" i="12" s="1"/>
  <c r="AW35" i="12"/>
  <c r="CH35" i="12" s="1"/>
  <c r="AV35" i="12"/>
  <c r="CG35" i="12" s="1"/>
  <c r="AU35" i="12"/>
  <c r="CF35" i="12" s="1"/>
  <c r="AT35" i="12"/>
  <c r="CE35" i="12" s="1"/>
  <c r="AS35" i="12"/>
  <c r="CD35" i="12" s="1"/>
  <c r="AR35" i="12"/>
  <c r="CC35" i="12" s="1"/>
  <c r="AQ35" i="12"/>
  <c r="CB35" i="12" s="1"/>
  <c r="AP35" i="12"/>
  <c r="CA35" i="12" s="1"/>
  <c r="AO35" i="12"/>
  <c r="BZ35" i="12" s="1"/>
  <c r="AY34" i="12"/>
  <c r="AX34" i="12"/>
  <c r="AW34" i="12"/>
  <c r="AV34" i="12"/>
  <c r="AU34" i="12"/>
  <c r="AT34" i="12"/>
  <c r="AS34" i="12"/>
  <c r="AR34" i="12"/>
  <c r="AQ34" i="12"/>
  <c r="AP34" i="12"/>
  <c r="AO34" i="12"/>
  <c r="AY33" i="12"/>
  <c r="AX33" i="12"/>
  <c r="AW33" i="12"/>
  <c r="AV33" i="12"/>
  <c r="AU33" i="12"/>
  <c r="AT33" i="12"/>
  <c r="AS33" i="12"/>
  <c r="AR33" i="12"/>
  <c r="AQ33" i="12"/>
  <c r="AP33" i="12"/>
  <c r="AO33" i="12"/>
  <c r="AY32" i="12"/>
  <c r="AX32" i="12"/>
  <c r="AW32" i="12"/>
  <c r="AV32" i="12"/>
  <c r="AU32" i="12"/>
  <c r="AT32" i="12"/>
  <c r="AS32" i="12"/>
  <c r="AR32" i="12"/>
  <c r="AQ32" i="12"/>
  <c r="AP32" i="12"/>
  <c r="AO32" i="12"/>
  <c r="AY31" i="12"/>
  <c r="AX31" i="12"/>
  <c r="AW31" i="12"/>
  <c r="AV31" i="12"/>
  <c r="AU31" i="12"/>
  <c r="AT31" i="12"/>
  <c r="AS31" i="12"/>
  <c r="AR31" i="12"/>
  <c r="AQ31" i="12"/>
  <c r="AP31" i="12"/>
  <c r="AO31" i="12"/>
  <c r="AY30" i="12"/>
  <c r="AX30" i="12"/>
  <c r="AW30" i="12"/>
  <c r="AV30" i="12"/>
  <c r="AU30" i="12"/>
  <c r="AT30" i="12"/>
  <c r="AS30" i="12"/>
  <c r="AR30" i="12"/>
  <c r="AQ30" i="12"/>
  <c r="AP30" i="12"/>
  <c r="AO30" i="12"/>
  <c r="AY29" i="12"/>
  <c r="AX29" i="12"/>
  <c r="AW29" i="12"/>
  <c r="AV29" i="12"/>
  <c r="AU29" i="12"/>
  <c r="AT29" i="12"/>
  <c r="AS29" i="12"/>
  <c r="AR29" i="12"/>
  <c r="AQ29" i="12"/>
  <c r="AP29" i="12"/>
  <c r="AO29" i="12"/>
  <c r="AY28" i="12"/>
  <c r="AX28" i="12"/>
  <c r="AW28" i="12"/>
  <c r="AV28" i="12"/>
  <c r="AU28" i="12"/>
  <c r="AT28" i="12"/>
  <c r="AS28" i="12"/>
  <c r="AR28" i="12"/>
  <c r="AQ28" i="12"/>
  <c r="AP28" i="12"/>
  <c r="AO28" i="12"/>
  <c r="AY27" i="12"/>
  <c r="AX27" i="12"/>
  <c r="AW27" i="12"/>
  <c r="AV27" i="12"/>
  <c r="AU27" i="12"/>
  <c r="AT27" i="12"/>
  <c r="AS27" i="12"/>
  <c r="AR27" i="12"/>
  <c r="AQ27" i="12"/>
  <c r="AP27" i="12"/>
  <c r="AO27" i="12"/>
  <c r="AY26" i="12"/>
  <c r="AX26" i="12"/>
  <c r="AW26" i="12"/>
  <c r="AV26" i="12"/>
  <c r="AU26" i="12"/>
  <c r="AT26" i="12"/>
  <c r="AS26" i="12"/>
  <c r="AR26" i="12"/>
  <c r="AQ26" i="12"/>
  <c r="AP26" i="12"/>
  <c r="AO26" i="12"/>
  <c r="AY25" i="12"/>
  <c r="AX25" i="12"/>
  <c r="AW25" i="12"/>
  <c r="AV25" i="12"/>
  <c r="AU25" i="12"/>
  <c r="AT25" i="12"/>
  <c r="AS25" i="12"/>
  <c r="AR25" i="12"/>
  <c r="AQ25" i="12"/>
  <c r="AP25" i="12"/>
  <c r="AO25" i="12"/>
  <c r="AY24" i="12"/>
  <c r="AX24" i="12"/>
  <c r="AW24" i="12"/>
  <c r="AV24" i="12"/>
  <c r="AU24" i="12"/>
  <c r="AT24" i="12"/>
  <c r="AS24" i="12"/>
  <c r="AR24" i="12"/>
  <c r="AQ24" i="12"/>
  <c r="AP24" i="12"/>
  <c r="AO24" i="12"/>
  <c r="AY23" i="12"/>
  <c r="AX23" i="12"/>
  <c r="AW23" i="12"/>
  <c r="AV23" i="12"/>
  <c r="AU23" i="12"/>
  <c r="AT23" i="12"/>
  <c r="AS23" i="12"/>
  <c r="AR23" i="12"/>
  <c r="AQ23" i="12"/>
  <c r="AP23" i="12"/>
  <c r="AO23" i="12"/>
  <c r="AY22" i="12"/>
  <c r="AX22" i="12"/>
  <c r="AW22" i="12"/>
  <c r="AV22" i="12"/>
  <c r="AU22" i="12"/>
  <c r="AT22" i="12"/>
  <c r="AS22" i="12"/>
  <c r="AR22" i="12"/>
  <c r="AQ22" i="12"/>
  <c r="AP22" i="12"/>
  <c r="AO22" i="12"/>
  <c r="AY21" i="12"/>
  <c r="AX21" i="12"/>
  <c r="AW21" i="12"/>
  <c r="AV21" i="12"/>
  <c r="AU21" i="12"/>
  <c r="AT21" i="12"/>
  <c r="AS21" i="12"/>
  <c r="AR21" i="12"/>
  <c r="AQ21" i="12"/>
  <c r="AP21" i="12"/>
  <c r="AO21" i="12"/>
  <c r="AY20" i="12"/>
  <c r="AX20" i="12"/>
  <c r="AW20" i="12"/>
  <c r="AV20" i="12"/>
  <c r="AU20" i="12"/>
  <c r="AT20" i="12"/>
  <c r="AS20" i="12"/>
  <c r="AR20" i="12"/>
  <c r="AQ20" i="12"/>
  <c r="AP20" i="12"/>
  <c r="AO20" i="12"/>
  <c r="AY19" i="12"/>
  <c r="CJ19" i="12" s="1"/>
  <c r="AX19" i="12"/>
  <c r="CI19" i="12" s="1"/>
  <c r="AW19" i="12"/>
  <c r="CH19" i="12" s="1"/>
  <c r="AV19" i="12"/>
  <c r="CG19" i="12" s="1"/>
  <c r="AU19" i="12"/>
  <c r="CF19" i="12" s="1"/>
  <c r="AT19" i="12"/>
  <c r="CE19" i="12" s="1"/>
  <c r="AS19" i="12"/>
  <c r="CD19" i="12" s="1"/>
  <c r="AR19" i="12"/>
  <c r="CC19" i="12" s="1"/>
  <c r="AQ19" i="12"/>
  <c r="CB19" i="12" s="1"/>
  <c r="AP19" i="12"/>
  <c r="CA19" i="12" s="1"/>
  <c r="AO19" i="12"/>
  <c r="BZ19" i="12" s="1"/>
  <c r="AY18" i="12"/>
  <c r="AX18" i="12"/>
  <c r="AW18" i="12"/>
  <c r="AV18" i="12"/>
  <c r="AU18" i="12"/>
  <c r="AT18" i="12"/>
  <c r="AS18" i="12"/>
  <c r="AR18" i="12"/>
  <c r="AQ18" i="12"/>
  <c r="AP18" i="12"/>
  <c r="AO18" i="12"/>
  <c r="AY17" i="12"/>
  <c r="AX17" i="12"/>
  <c r="AW17" i="12"/>
  <c r="AV17" i="12"/>
  <c r="AU17" i="12"/>
  <c r="AT17" i="12"/>
  <c r="AS17" i="12"/>
  <c r="AR17" i="12"/>
  <c r="AQ17" i="12"/>
  <c r="AP17" i="12"/>
  <c r="AO17" i="12"/>
  <c r="AY16" i="12"/>
  <c r="AX16" i="12"/>
  <c r="AW16" i="12"/>
  <c r="AV16" i="12"/>
  <c r="AU16" i="12"/>
  <c r="AT16" i="12"/>
  <c r="AS16" i="12"/>
  <c r="AR16" i="12"/>
  <c r="AQ16" i="12"/>
  <c r="AP16" i="12"/>
  <c r="AO16" i="12"/>
  <c r="AY15" i="12"/>
  <c r="CJ15" i="12" s="1"/>
  <c r="AX15" i="12"/>
  <c r="CI15" i="12" s="1"/>
  <c r="AW15" i="12"/>
  <c r="CH15" i="12" s="1"/>
  <c r="AV15" i="12"/>
  <c r="CG15" i="12" s="1"/>
  <c r="AU15" i="12"/>
  <c r="CF15" i="12" s="1"/>
  <c r="AT15" i="12"/>
  <c r="CE15" i="12" s="1"/>
  <c r="AS15" i="12"/>
  <c r="CD15" i="12" s="1"/>
  <c r="AR15" i="12"/>
  <c r="CC15" i="12" s="1"/>
  <c r="AQ15" i="12"/>
  <c r="CB15" i="12" s="1"/>
  <c r="AP15" i="12"/>
  <c r="CA15" i="12" s="1"/>
  <c r="AO15" i="12"/>
  <c r="BZ15" i="12" s="1"/>
  <c r="AY14" i="12"/>
  <c r="AX14" i="12"/>
  <c r="AW14" i="12"/>
  <c r="AV14" i="12"/>
  <c r="AU14" i="12"/>
  <c r="AT14" i="12"/>
  <c r="AS14" i="12"/>
  <c r="AR14" i="12"/>
  <c r="AQ14" i="12"/>
  <c r="AP14" i="12"/>
  <c r="AO14" i="12"/>
  <c r="AY13" i="12"/>
  <c r="AX13" i="12"/>
  <c r="AW13" i="12"/>
  <c r="AV13" i="12"/>
  <c r="AU13" i="12"/>
  <c r="AT13" i="12"/>
  <c r="AS13" i="12"/>
  <c r="AR13" i="12"/>
  <c r="AQ13" i="12"/>
  <c r="AP13" i="12"/>
  <c r="AO13" i="12"/>
  <c r="AY12" i="12"/>
  <c r="AX12" i="12"/>
  <c r="AW12" i="12"/>
  <c r="AV12" i="12"/>
  <c r="AU12" i="12"/>
  <c r="AT12" i="12"/>
  <c r="AS12" i="12"/>
  <c r="AR12" i="12"/>
  <c r="AQ12" i="12"/>
  <c r="AP12" i="12"/>
  <c r="AO12" i="12"/>
  <c r="AY11" i="12"/>
  <c r="AX11" i="12"/>
  <c r="AW11" i="12"/>
  <c r="AV11" i="12"/>
  <c r="AU11" i="12"/>
  <c r="AT11" i="12"/>
  <c r="AS11" i="12"/>
  <c r="AR11" i="12"/>
  <c r="AQ11" i="12"/>
  <c r="AP11" i="12"/>
  <c r="AO11" i="12"/>
  <c r="AY10" i="12"/>
  <c r="AX10" i="12"/>
  <c r="AW10" i="12"/>
  <c r="AV10" i="12"/>
  <c r="AU10" i="12"/>
  <c r="AT10" i="12"/>
  <c r="AS10" i="12"/>
  <c r="AR10" i="12"/>
  <c r="AQ10" i="12"/>
  <c r="AP10" i="12"/>
  <c r="AO10" i="12"/>
  <c r="AY9" i="12"/>
  <c r="AX9" i="12"/>
  <c r="AW9" i="12"/>
  <c r="AV9" i="12"/>
  <c r="AU9" i="12"/>
  <c r="AT9" i="12"/>
  <c r="AS9" i="12"/>
  <c r="AR9" i="12"/>
  <c r="AQ9" i="12"/>
  <c r="AP9" i="12"/>
  <c r="AO9" i="12"/>
  <c r="AY8" i="12"/>
  <c r="AX8" i="12"/>
  <c r="AW8" i="12"/>
  <c r="AV8" i="12"/>
  <c r="AU8" i="12"/>
  <c r="AT8" i="12"/>
  <c r="AS8" i="12"/>
  <c r="AR8" i="12"/>
  <c r="AQ8" i="12"/>
  <c r="AP8" i="12"/>
  <c r="AO8" i="12"/>
  <c r="AY7" i="12"/>
  <c r="AX7" i="12"/>
  <c r="AW7" i="12"/>
  <c r="AV7" i="12"/>
  <c r="AU7" i="12"/>
  <c r="AT7" i="12"/>
  <c r="AS7" i="12"/>
  <c r="AR7" i="12"/>
  <c r="AQ7" i="12"/>
  <c r="AP7" i="12"/>
  <c r="AO7" i="12"/>
  <c r="AY6" i="12"/>
  <c r="AX6" i="12"/>
  <c r="AW6" i="12"/>
  <c r="AV6" i="12"/>
  <c r="AU6" i="12"/>
  <c r="AT6" i="12"/>
  <c r="AS6" i="12"/>
  <c r="AR6" i="12"/>
  <c r="AQ6" i="12"/>
  <c r="AP6" i="12"/>
  <c r="AO6" i="12"/>
  <c r="AY5" i="12"/>
  <c r="AX5" i="12"/>
  <c r="AW5" i="12"/>
  <c r="AV5" i="12"/>
  <c r="AU5" i="12"/>
  <c r="AT5" i="12"/>
  <c r="AS5" i="12"/>
  <c r="AR5" i="12"/>
  <c r="AQ5" i="12"/>
  <c r="AP5" i="12"/>
  <c r="AO5" i="12"/>
  <c r="AY4" i="12"/>
  <c r="AX4" i="12"/>
  <c r="AW4" i="12"/>
  <c r="AV4" i="12"/>
  <c r="AU4" i="12"/>
  <c r="AT4" i="12"/>
  <c r="AS4" i="12"/>
  <c r="AR4" i="12"/>
  <c r="AQ4" i="12"/>
  <c r="AP4" i="12"/>
  <c r="AO4" i="12"/>
  <c r="AY3" i="12"/>
  <c r="CJ3" i="12" s="1"/>
  <c r="AX3" i="12"/>
  <c r="CI3" i="12" s="1"/>
  <c r="AW3" i="12"/>
  <c r="CH3" i="12" s="1"/>
  <c r="AV3" i="12"/>
  <c r="CG3" i="12" s="1"/>
  <c r="AU3" i="12"/>
  <c r="CF3" i="12" s="1"/>
  <c r="AT3" i="12"/>
  <c r="CE3" i="12" s="1"/>
  <c r="AS3" i="12"/>
  <c r="CD3" i="12" s="1"/>
  <c r="AR3" i="12"/>
  <c r="CC3" i="12" s="1"/>
  <c r="AQ3" i="12"/>
  <c r="CB3" i="12" s="1"/>
  <c r="AP3" i="12"/>
  <c r="CA3" i="12" s="1"/>
  <c r="AO3" i="12"/>
  <c r="BZ3" i="12" s="1"/>
  <c r="AY2" i="12"/>
  <c r="AX2" i="12"/>
  <c r="AW2" i="12"/>
  <c r="AV2" i="12"/>
  <c r="AU2" i="12"/>
  <c r="AT2" i="12"/>
  <c r="AS2" i="12"/>
  <c r="AR2" i="12"/>
  <c r="AQ2" i="12"/>
  <c r="AP2" i="12"/>
  <c r="AO2" i="12"/>
  <c r="P104" i="5" l="1"/>
  <c r="Q39" i="4"/>
  <c r="Q40" i="4"/>
  <c r="Q41" i="4"/>
  <c r="CD261" i="12"/>
  <c r="BZ611" i="12"/>
  <c r="CH611" i="12"/>
  <c r="CG468" i="12"/>
  <c r="CE261" i="12"/>
  <c r="BZ468" i="12"/>
  <c r="CH468" i="12"/>
  <c r="CG261" i="12"/>
  <c r="CB468" i="12"/>
  <c r="CJ468" i="12"/>
  <c r="BZ261" i="12"/>
  <c r="CH261" i="12"/>
  <c r="CC468" i="12"/>
  <c r="CA261" i="12"/>
  <c r="CI261" i="12"/>
  <c r="CD468" i="12"/>
  <c r="CB261" i="12"/>
  <c r="CJ261" i="12"/>
  <c r="CE468" i="12"/>
  <c r="CC261" i="12"/>
  <c r="CF468" i="12"/>
  <c r="CB611" i="12"/>
  <c r="CJ611" i="12"/>
  <c r="CA473" i="12"/>
  <c r="CI473" i="12"/>
  <c r="CC611" i="12"/>
  <c r="BJ611" i="12"/>
  <c r="CD611" i="12"/>
  <c r="CA611" i="12"/>
  <c r="CE611" i="12"/>
  <c r="CI611" i="12"/>
  <c r="CF611" i="12"/>
  <c r="CG611" i="12"/>
  <c r="CC531" i="12"/>
  <c r="CD531" i="12"/>
  <c r="BT611" i="12"/>
  <c r="CF531" i="12"/>
  <c r="BZ531" i="12"/>
  <c r="CH531" i="12"/>
  <c r="BE51" i="12"/>
  <c r="BM51" i="12"/>
  <c r="BU51" i="12"/>
  <c r="BF51" i="12"/>
  <c r="BN51" i="12"/>
  <c r="BV51" i="12"/>
  <c r="BA51" i="12"/>
  <c r="BI51" i="12"/>
  <c r="BQ51" i="12"/>
  <c r="BJ51" i="12"/>
  <c r="BW51" i="12"/>
  <c r="BL51" i="12"/>
  <c r="BC51" i="12"/>
  <c r="BP51" i="12"/>
  <c r="BK51" i="12"/>
  <c r="BO51" i="12"/>
  <c r="BR51" i="12"/>
  <c r="BB51" i="12"/>
  <c r="BD51" i="12"/>
  <c r="BG51" i="12"/>
  <c r="BH51" i="12"/>
  <c r="BS51" i="12"/>
  <c r="BT51" i="12"/>
  <c r="BX51" i="12"/>
  <c r="AW620" i="12"/>
  <c r="BA43" i="12"/>
  <c r="BI43" i="12"/>
  <c r="BQ43" i="12"/>
  <c r="BB43" i="12"/>
  <c r="BJ43" i="12"/>
  <c r="BR43" i="12"/>
  <c r="BF43" i="12"/>
  <c r="BN43" i="12"/>
  <c r="BV43" i="12"/>
  <c r="BD43" i="12"/>
  <c r="BP43" i="12"/>
  <c r="BE43" i="12"/>
  <c r="BS43" i="12"/>
  <c r="BG43" i="12"/>
  <c r="BT43" i="12"/>
  <c r="BK43" i="12"/>
  <c r="BW43" i="12"/>
  <c r="BH43" i="12"/>
  <c r="BM43" i="12"/>
  <c r="BU43" i="12"/>
  <c r="BL43" i="12"/>
  <c r="BO43" i="12"/>
  <c r="BX43" i="12"/>
  <c r="BC43" i="12"/>
  <c r="CB43" i="12"/>
  <c r="CJ43" i="12"/>
  <c r="CB51" i="12"/>
  <c r="CJ51" i="12"/>
  <c r="CD43" i="12"/>
  <c r="AS627" i="12"/>
  <c r="CC51" i="12"/>
  <c r="CE43" i="12"/>
  <c r="CE51" i="12"/>
  <c r="AO620" i="12"/>
  <c r="CD51" i="12"/>
  <c r="CF43" i="12"/>
  <c r="CF51" i="12"/>
  <c r="CG43" i="12"/>
  <c r="CG51" i="12"/>
  <c r="AT618" i="12"/>
  <c r="CE463" i="12"/>
  <c r="CE618" i="12" s="1"/>
  <c r="BZ43" i="12"/>
  <c r="CH43" i="12"/>
  <c r="BZ51" i="12"/>
  <c r="CH51" i="12"/>
  <c r="AT627" i="12"/>
  <c r="AU627" i="12"/>
  <c r="AV627" i="12"/>
  <c r="AO627" i="12"/>
  <c r="AW627" i="12"/>
  <c r="AP618" i="12"/>
  <c r="CA463" i="12"/>
  <c r="CA618" i="12" s="1"/>
  <c r="AX618" i="12"/>
  <c r="CI463" i="12"/>
  <c r="CI618" i="12" s="1"/>
  <c r="AQ627" i="12"/>
  <c r="AY627" i="12"/>
  <c r="AR618" i="12"/>
  <c r="CC463" i="12"/>
  <c r="CC618" i="12" s="1"/>
  <c r="AR627" i="12"/>
  <c r="AS618" i="12"/>
  <c r="CD463" i="12"/>
  <c r="CD618" i="12" s="1"/>
  <c r="AV620" i="12"/>
  <c r="AU618" i="12"/>
  <c r="CF463" i="12"/>
  <c r="CF618" i="12" s="1"/>
  <c r="AP620" i="12"/>
  <c r="AX620" i="12"/>
  <c r="BF531" i="12"/>
  <c r="BN531" i="12"/>
  <c r="BV531" i="12"/>
  <c r="BG531" i="12"/>
  <c r="BO531" i="12"/>
  <c r="BW531" i="12"/>
  <c r="BC531" i="12"/>
  <c r="BM531" i="12"/>
  <c r="BD531" i="12"/>
  <c r="BP531" i="12"/>
  <c r="BE531" i="12"/>
  <c r="BQ531" i="12"/>
  <c r="BH531" i="12"/>
  <c r="BR531" i="12"/>
  <c r="BI531" i="12"/>
  <c r="BS531" i="12"/>
  <c r="BJ531" i="12"/>
  <c r="BT531" i="12"/>
  <c r="BA531" i="12"/>
  <c r="BK531" i="12"/>
  <c r="BU531" i="12"/>
  <c r="BD451" i="12"/>
  <c r="BL451" i="12"/>
  <c r="BT451" i="12"/>
  <c r="BE451" i="12"/>
  <c r="BM451" i="12"/>
  <c r="BU451" i="12"/>
  <c r="BA451" i="12"/>
  <c r="BK451" i="12"/>
  <c r="BW451" i="12"/>
  <c r="BB451" i="12"/>
  <c r="BN451" i="12"/>
  <c r="BX451" i="12"/>
  <c r="BC451" i="12"/>
  <c r="BO451" i="12"/>
  <c r="BF451" i="12"/>
  <c r="BP451" i="12"/>
  <c r="BG451" i="12"/>
  <c r="BQ451" i="12"/>
  <c r="BH451" i="12"/>
  <c r="BR451" i="12"/>
  <c r="BI451" i="12"/>
  <c r="BS451" i="12"/>
  <c r="BJ451" i="12"/>
  <c r="BV451" i="12"/>
  <c r="BF15" i="12"/>
  <c r="BN15" i="12"/>
  <c r="BV15" i="12"/>
  <c r="BG15" i="12"/>
  <c r="BO15" i="12"/>
  <c r="BW15" i="12"/>
  <c r="BH15" i="12"/>
  <c r="BP15" i="12"/>
  <c r="BX15" i="12"/>
  <c r="BA15" i="12"/>
  <c r="BI15" i="12"/>
  <c r="BQ15" i="12"/>
  <c r="BB15" i="12"/>
  <c r="BJ15" i="12"/>
  <c r="BR15" i="12"/>
  <c r="BD15" i="12"/>
  <c r="BL15" i="12"/>
  <c r="BT15" i="12"/>
  <c r="BC15" i="12"/>
  <c r="BE15" i="12"/>
  <c r="BK15" i="12"/>
  <c r="BS15" i="12"/>
  <c r="BU15" i="12"/>
  <c r="BM15" i="12"/>
  <c r="BS611" i="12"/>
  <c r="BG611" i="12"/>
  <c r="AV618" i="12"/>
  <c r="CG463" i="12"/>
  <c r="CG618" i="12" s="1"/>
  <c r="AY620" i="12"/>
  <c r="BC261" i="12"/>
  <c r="BK261" i="12"/>
  <c r="BS261" i="12"/>
  <c r="BD261" i="12"/>
  <c r="BL261" i="12"/>
  <c r="BT261" i="12"/>
  <c r="BE261" i="12"/>
  <c r="BM261" i="12"/>
  <c r="BU261" i="12"/>
  <c r="BN261" i="12"/>
  <c r="BA261" i="12"/>
  <c r="BO261" i="12"/>
  <c r="BB261" i="12"/>
  <c r="BP261" i="12"/>
  <c r="BF261" i="12"/>
  <c r="BQ261" i="12"/>
  <c r="BG261" i="12"/>
  <c r="BR261" i="12"/>
  <c r="BH261" i="12"/>
  <c r="BV261" i="12"/>
  <c r="BI261" i="12"/>
  <c r="BW261" i="12"/>
  <c r="BJ261" i="12"/>
  <c r="BX261" i="12"/>
  <c r="BF468" i="12"/>
  <c r="BN468" i="12"/>
  <c r="BV468" i="12"/>
  <c r="BG468" i="12"/>
  <c r="BO468" i="12"/>
  <c r="BW468" i="12"/>
  <c r="BH468" i="12"/>
  <c r="BP468" i="12"/>
  <c r="BX468" i="12"/>
  <c r="BA468" i="12"/>
  <c r="BI468" i="12"/>
  <c r="BQ468" i="12"/>
  <c r="BB468" i="12"/>
  <c r="BJ468" i="12"/>
  <c r="BR468" i="12"/>
  <c r="BC468" i="12"/>
  <c r="BK468" i="12"/>
  <c r="BS468" i="12"/>
  <c r="BD468" i="12"/>
  <c r="BL468" i="12"/>
  <c r="BT468" i="12"/>
  <c r="BE468" i="12"/>
  <c r="BM468" i="12"/>
  <c r="BU468" i="12"/>
  <c r="BE463" i="12"/>
  <c r="BE618" i="12" s="1"/>
  <c r="BM463" i="12"/>
  <c r="BM618" i="12" s="1"/>
  <c r="BU463" i="12"/>
  <c r="BU618" i="12" s="1"/>
  <c r="BF463" i="12"/>
  <c r="BF618" i="12" s="1"/>
  <c r="BN463" i="12"/>
  <c r="BN618" i="12" s="1"/>
  <c r="BV463" i="12"/>
  <c r="BV618" i="12" s="1"/>
  <c r="BG463" i="12"/>
  <c r="BG618" i="12" s="1"/>
  <c r="BO463" i="12"/>
  <c r="BO618" i="12" s="1"/>
  <c r="BW463" i="12"/>
  <c r="BW618" i="12" s="1"/>
  <c r="BH463" i="12"/>
  <c r="BH618" i="12" s="1"/>
  <c r="BP463" i="12"/>
  <c r="BP618" i="12" s="1"/>
  <c r="BX463" i="12"/>
  <c r="BX618" i="12" s="1"/>
  <c r="BA463" i="12"/>
  <c r="BA618" i="12" s="1"/>
  <c r="BI463" i="12"/>
  <c r="BI618" i="12" s="1"/>
  <c r="BQ463" i="12"/>
  <c r="BQ618" i="12" s="1"/>
  <c r="BB463" i="12"/>
  <c r="BB618" i="12" s="1"/>
  <c r="BJ463" i="12"/>
  <c r="BJ618" i="12" s="1"/>
  <c r="BR463" i="12"/>
  <c r="BR618" i="12" s="1"/>
  <c r="BC463" i="12"/>
  <c r="BC618" i="12" s="1"/>
  <c r="BK463" i="12"/>
  <c r="BK618" i="12" s="1"/>
  <c r="BS463" i="12"/>
  <c r="BS618" i="12" s="1"/>
  <c r="BD463" i="12"/>
  <c r="BD618" i="12" s="1"/>
  <c r="BL463" i="12"/>
  <c r="BL618" i="12" s="1"/>
  <c r="BT463" i="12"/>
  <c r="BT618" i="12" s="1"/>
  <c r="BR611" i="12"/>
  <c r="BF611" i="12"/>
  <c r="AO618" i="12"/>
  <c r="BZ463" i="12"/>
  <c r="BZ618" i="12" s="1"/>
  <c r="AW618" i="12"/>
  <c r="CH463" i="12"/>
  <c r="CH618" i="12" s="1"/>
  <c r="AR620" i="12"/>
  <c r="BG3" i="12"/>
  <c r="BO3" i="12"/>
  <c r="BW3" i="12"/>
  <c r="BA3" i="12"/>
  <c r="BI3" i="12"/>
  <c r="BQ3" i="12"/>
  <c r="BH3" i="12"/>
  <c r="BS3" i="12"/>
  <c r="BJ3" i="12"/>
  <c r="BT3" i="12"/>
  <c r="BK3" i="12"/>
  <c r="BU3" i="12"/>
  <c r="BB3" i="12"/>
  <c r="BL3" i="12"/>
  <c r="BV3" i="12"/>
  <c r="BC3" i="12"/>
  <c r="BM3" i="12"/>
  <c r="BX3" i="12"/>
  <c r="BD3" i="12"/>
  <c r="BN3" i="12"/>
  <c r="BE3" i="12"/>
  <c r="BP3" i="12"/>
  <c r="BF3" i="12"/>
  <c r="BR3" i="12"/>
  <c r="BF292" i="12"/>
  <c r="BN292" i="12"/>
  <c r="BV292" i="12"/>
  <c r="BG292" i="12"/>
  <c r="BO292" i="12"/>
  <c r="BW292" i="12"/>
  <c r="BH292" i="12"/>
  <c r="BP292" i="12"/>
  <c r="BX292" i="12"/>
  <c r="BA292" i="12"/>
  <c r="BI292" i="12"/>
  <c r="BQ292" i="12"/>
  <c r="BB292" i="12"/>
  <c r="BJ292" i="12"/>
  <c r="BR292" i="12"/>
  <c r="BC292" i="12"/>
  <c r="BK292" i="12"/>
  <c r="BS292" i="12"/>
  <c r="BD292" i="12"/>
  <c r="BL292" i="12"/>
  <c r="BT292" i="12"/>
  <c r="BE292" i="12"/>
  <c r="BM292" i="12"/>
  <c r="BU292" i="12"/>
  <c r="BE507" i="12"/>
  <c r="BM507" i="12"/>
  <c r="BU507" i="12"/>
  <c r="BF507" i="12"/>
  <c r="BN507" i="12"/>
  <c r="BV507" i="12"/>
  <c r="BG507" i="12"/>
  <c r="BO507" i="12"/>
  <c r="BW507" i="12"/>
  <c r="BK507" i="12"/>
  <c r="BA507" i="12"/>
  <c r="BL507" i="12"/>
  <c r="BB507" i="12"/>
  <c r="BP507" i="12"/>
  <c r="BC507" i="12"/>
  <c r="BQ507" i="12"/>
  <c r="BD507" i="12"/>
  <c r="BR507" i="12"/>
  <c r="BH507" i="12"/>
  <c r="BS507" i="12"/>
  <c r="BI507" i="12"/>
  <c r="BT507" i="12"/>
  <c r="BO611" i="12"/>
  <c r="BE611" i="12"/>
  <c r="BX531" i="12"/>
  <c r="AS620" i="12"/>
  <c r="BE75" i="12"/>
  <c r="BM75" i="12"/>
  <c r="BA75" i="12"/>
  <c r="BI75" i="12"/>
  <c r="BJ75" i="12"/>
  <c r="BS75" i="12"/>
  <c r="BD75" i="12"/>
  <c r="BO75" i="12"/>
  <c r="BW75" i="12"/>
  <c r="BC75" i="12"/>
  <c r="BQ75" i="12"/>
  <c r="BF75" i="12"/>
  <c r="BR75" i="12"/>
  <c r="BL75" i="12"/>
  <c r="BN75" i="12"/>
  <c r="BP75" i="12"/>
  <c r="BK75" i="12"/>
  <c r="BT75" i="12"/>
  <c r="BU75" i="12"/>
  <c r="BB75" i="12"/>
  <c r="BG75" i="12"/>
  <c r="BH75" i="12"/>
  <c r="BV75" i="12"/>
  <c r="BX75" i="12"/>
  <c r="BF371" i="12"/>
  <c r="BN371" i="12"/>
  <c r="BV371" i="12"/>
  <c r="BG371" i="12"/>
  <c r="BO371" i="12"/>
  <c r="BW371" i="12"/>
  <c r="BH371" i="12"/>
  <c r="BP371" i="12"/>
  <c r="BX371" i="12"/>
  <c r="BI371" i="12"/>
  <c r="BT371" i="12"/>
  <c r="BJ371" i="12"/>
  <c r="BU371" i="12"/>
  <c r="BK371" i="12"/>
  <c r="BA371" i="12"/>
  <c r="BL371" i="12"/>
  <c r="BB371" i="12"/>
  <c r="BM371" i="12"/>
  <c r="BC371" i="12"/>
  <c r="BQ371" i="12"/>
  <c r="BD371" i="12"/>
  <c r="BR371" i="12"/>
  <c r="BE371" i="12"/>
  <c r="BS371" i="12"/>
  <c r="BE59" i="12"/>
  <c r="BM59" i="12"/>
  <c r="BU59" i="12"/>
  <c r="BF59" i="12"/>
  <c r="BN59" i="12"/>
  <c r="BV59" i="12"/>
  <c r="BA59" i="12"/>
  <c r="BI59" i="12"/>
  <c r="BQ59" i="12"/>
  <c r="BK59" i="12"/>
  <c r="BX59" i="12"/>
  <c r="BB59" i="12"/>
  <c r="BO59" i="12"/>
  <c r="BD59" i="12"/>
  <c r="BR59" i="12"/>
  <c r="BS59" i="12"/>
  <c r="BT59" i="12"/>
  <c r="BC59" i="12"/>
  <c r="BW59" i="12"/>
  <c r="BG59" i="12"/>
  <c r="BH59" i="12"/>
  <c r="BJ59" i="12"/>
  <c r="BL59" i="12"/>
  <c r="BP59" i="12"/>
  <c r="BN611" i="12"/>
  <c r="BD611" i="12"/>
  <c r="BL531" i="12"/>
  <c r="AP627" i="12"/>
  <c r="AX627" i="12"/>
  <c r="AQ618" i="12"/>
  <c r="CB463" i="12"/>
  <c r="CB618" i="12" s="1"/>
  <c r="AY618" i="12"/>
  <c r="CJ463" i="12"/>
  <c r="CJ618" i="12" s="1"/>
  <c r="AT620" i="12"/>
  <c r="BE67" i="12"/>
  <c r="BM67" i="12"/>
  <c r="BU67" i="12"/>
  <c r="BA67" i="12"/>
  <c r="BI67" i="12"/>
  <c r="BQ67" i="12"/>
  <c r="BB67" i="12"/>
  <c r="BL67" i="12"/>
  <c r="BW67" i="12"/>
  <c r="BD67" i="12"/>
  <c r="BO67" i="12"/>
  <c r="BG67" i="12"/>
  <c r="BR67" i="12"/>
  <c r="BC67" i="12"/>
  <c r="BT67" i="12"/>
  <c r="BF67" i="12"/>
  <c r="BV67" i="12"/>
  <c r="BS67" i="12"/>
  <c r="BX67" i="12"/>
  <c r="BK67" i="12"/>
  <c r="BN67" i="12"/>
  <c r="BP67" i="12"/>
  <c r="BH67" i="12"/>
  <c r="BJ67" i="12"/>
  <c r="BC411" i="12"/>
  <c r="BK411" i="12"/>
  <c r="BS411" i="12"/>
  <c r="BD411" i="12"/>
  <c r="BL411" i="12"/>
  <c r="BT411" i="12"/>
  <c r="BE411" i="12"/>
  <c r="BM411" i="12"/>
  <c r="BU411" i="12"/>
  <c r="BA411" i="12"/>
  <c r="BO411" i="12"/>
  <c r="BB411" i="12"/>
  <c r="BP411" i="12"/>
  <c r="BF411" i="12"/>
  <c r="BQ411" i="12"/>
  <c r="BG411" i="12"/>
  <c r="BR411" i="12"/>
  <c r="BH411" i="12"/>
  <c r="BV411" i="12"/>
  <c r="BI411" i="12"/>
  <c r="BW411" i="12"/>
  <c r="BJ411" i="12"/>
  <c r="BX411" i="12"/>
  <c r="BN411" i="12"/>
  <c r="BF35" i="12"/>
  <c r="BN35" i="12"/>
  <c r="BV35" i="12"/>
  <c r="BA35" i="12"/>
  <c r="BI35" i="12"/>
  <c r="BQ35" i="12"/>
  <c r="BB35" i="12"/>
  <c r="BJ35" i="12"/>
  <c r="BR35" i="12"/>
  <c r="BK35" i="12"/>
  <c r="BW35" i="12"/>
  <c r="BL35" i="12"/>
  <c r="BX35" i="12"/>
  <c r="BE35" i="12"/>
  <c r="BS35" i="12"/>
  <c r="BC35" i="12"/>
  <c r="BU35" i="12"/>
  <c r="BD35" i="12"/>
  <c r="BG35" i="12"/>
  <c r="BM35" i="12"/>
  <c r="BH35" i="12"/>
  <c r="BP35" i="12"/>
  <c r="BO35" i="12"/>
  <c r="BT35" i="12"/>
  <c r="BF276" i="12"/>
  <c r="BN276" i="12"/>
  <c r="BV276" i="12"/>
  <c r="BG276" i="12"/>
  <c r="BO276" i="12"/>
  <c r="BW276" i="12"/>
  <c r="BH276" i="12"/>
  <c r="BP276" i="12"/>
  <c r="BX276" i="12"/>
  <c r="BA276" i="12"/>
  <c r="BL276" i="12"/>
  <c r="BB276" i="12"/>
  <c r="BM276" i="12"/>
  <c r="BC276" i="12"/>
  <c r="BQ276" i="12"/>
  <c r="BD276" i="12"/>
  <c r="BR276" i="12"/>
  <c r="BE276" i="12"/>
  <c r="BS276" i="12"/>
  <c r="BI276" i="12"/>
  <c r="BT276" i="12"/>
  <c r="BJ276" i="12"/>
  <c r="BU276" i="12"/>
  <c r="BK276" i="12"/>
  <c r="BW611" i="12"/>
  <c r="BM611" i="12"/>
  <c r="BC611" i="12"/>
  <c r="BB531" i="12"/>
  <c r="AU620" i="12"/>
  <c r="BA259" i="12"/>
  <c r="BI259" i="12"/>
  <c r="BQ259" i="12"/>
  <c r="BB259" i="12"/>
  <c r="BJ259" i="12"/>
  <c r="BR259" i="12"/>
  <c r="BC259" i="12"/>
  <c r="BK259" i="12"/>
  <c r="BS259" i="12"/>
  <c r="BF259" i="12"/>
  <c r="BT259" i="12"/>
  <c r="BG259" i="12"/>
  <c r="BU259" i="12"/>
  <c r="BH259" i="12"/>
  <c r="BV259" i="12"/>
  <c r="BL259" i="12"/>
  <c r="BW259" i="12"/>
  <c r="BM259" i="12"/>
  <c r="BX259" i="12"/>
  <c r="BN259" i="12"/>
  <c r="BD259" i="12"/>
  <c r="BO259" i="12"/>
  <c r="BE259" i="12"/>
  <c r="BP259" i="12"/>
  <c r="BA107" i="12"/>
  <c r="BI107" i="12"/>
  <c r="BQ107" i="12"/>
  <c r="BB107" i="12"/>
  <c r="BJ107" i="12"/>
  <c r="BR107" i="12"/>
  <c r="BC107" i="12"/>
  <c r="BK107" i="12"/>
  <c r="BS107" i="12"/>
  <c r="BD107" i="12"/>
  <c r="BO107" i="12"/>
  <c r="BE107" i="12"/>
  <c r="BP107" i="12"/>
  <c r="BF107" i="12"/>
  <c r="BT107" i="12"/>
  <c r="BG107" i="12"/>
  <c r="BU107" i="12"/>
  <c r="BH107" i="12"/>
  <c r="BV107" i="12"/>
  <c r="BL107" i="12"/>
  <c r="BW107" i="12"/>
  <c r="BM107" i="12"/>
  <c r="BX107" i="12"/>
  <c r="BN107" i="12"/>
  <c r="BB19" i="12"/>
  <c r="BJ19" i="12"/>
  <c r="BR19" i="12"/>
  <c r="BC19" i="12"/>
  <c r="BK19" i="12"/>
  <c r="BS19" i="12"/>
  <c r="BE19" i="12"/>
  <c r="BM19" i="12"/>
  <c r="BU19" i="12"/>
  <c r="BF19" i="12"/>
  <c r="BN19" i="12"/>
  <c r="BV19" i="12"/>
  <c r="BH19" i="12"/>
  <c r="BP19" i="12"/>
  <c r="BX19" i="12"/>
  <c r="BI19" i="12"/>
  <c r="BL19" i="12"/>
  <c r="BO19" i="12"/>
  <c r="BT19" i="12"/>
  <c r="BA19" i="12"/>
  <c r="BW19" i="12"/>
  <c r="BD19" i="12"/>
  <c r="BG19" i="12"/>
  <c r="BQ19" i="12"/>
  <c r="BH110" i="12"/>
  <c r="BP110" i="12"/>
  <c r="BX110" i="12"/>
  <c r="BA110" i="12"/>
  <c r="BI110" i="12"/>
  <c r="BQ110" i="12"/>
  <c r="BB110" i="12"/>
  <c r="BJ110" i="12"/>
  <c r="BR110" i="12"/>
  <c r="BM110" i="12"/>
  <c r="BC110" i="12"/>
  <c r="BN110" i="12"/>
  <c r="BD110" i="12"/>
  <c r="BO110" i="12"/>
  <c r="BE110" i="12"/>
  <c r="BS110" i="12"/>
  <c r="BF110" i="12"/>
  <c r="BT110" i="12"/>
  <c r="BG110" i="12"/>
  <c r="BU110" i="12"/>
  <c r="BK110" i="12"/>
  <c r="BV110" i="12"/>
  <c r="BL110" i="12"/>
  <c r="BW110" i="12"/>
  <c r="BV611" i="12"/>
  <c r="BL611" i="12"/>
  <c r="BH611" i="12"/>
  <c r="BP611" i="12"/>
  <c r="BX611" i="12"/>
  <c r="BA611" i="12"/>
  <c r="BI611" i="12"/>
  <c r="BQ611" i="12"/>
  <c r="BU611" i="12"/>
  <c r="BK611" i="12"/>
  <c r="BX507" i="12"/>
  <c r="BG473" i="12"/>
  <c r="BO473" i="12"/>
  <c r="BW473" i="12"/>
  <c r="BH473" i="12"/>
  <c r="BP473" i="12"/>
  <c r="BX473" i="12"/>
  <c r="BA473" i="12"/>
  <c r="BI473" i="12"/>
  <c r="BQ473" i="12"/>
  <c r="BB473" i="12"/>
  <c r="BJ473" i="12"/>
  <c r="BR473" i="12"/>
  <c r="BC473" i="12"/>
  <c r="BK473" i="12"/>
  <c r="BS473" i="12"/>
  <c r="BD473" i="12"/>
  <c r="BL473" i="12"/>
  <c r="BT473" i="12"/>
  <c r="BE473" i="12"/>
  <c r="BM473" i="12"/>
  <c r="BU473" i="12"/>
  <c r="BV473" i="12"/>
  <c r="BN473" i="12"/>
  <c r="AT625" i="12"/>
  <c r="AQ634" i="12"/>
  <c r="AY634" i="12"/>
  <c r="AV625" i="12"/>
  <c r="AQ629" i="12"/>
  <c r="AY629" i="12"/>
  <c r="AO625" i="12"/>
  <c r="AW625" i="12"/>
  <c r="AQ626" i="12"/>
  <c r="AY626" i="12"/>
  <c r="AU623" i="12"/>
  <c r="AP625" i="12"/>
  <c r="AX625" i="12"/>
  <c r="AV634" i="12"/>
  <c r="AS629" i="12"/>
  <c r="AR626" i="12"/>
  <c r="AS637" i="12"/>
  <c r="AV614" i="12"/>
  <c r="O426" i="12"/>
  <c r="AT623" i="12"/>
  <c r="AS614" i="12"/>
  <c r="AQ625" i="12"/>
  <c r="AY625" i="12"/>
  <c r="AV622" i="12"/>
  <c r="AX636" i="12"/>
  <c r="AV628" i="12"/>
  <c r="AQ613" i="12"/>
  <c r="AT632" i="12"/>
  <c r="AU628" i="12"/>
  <c r="AQ621" i="12"/>
  <c r="O346" i="12"/>
  <c r="CA346" i="12" s="1"/>
  <c r="AW633" i="12"/>
  <c r="AU616" i="12"/>
  <c r="AV633" i="12"/>
  <c r="AT637" i="12"/>
  <c r="AS626" i="12"/>
  <c r="O634" i="12"/>
  <c r="O330" i="12"/>
  <c r="CA330" i="12" s="1"/>
  <c r="AP636" i="12"/>
  <c r="AR631" i="12"/>
  <c r="AO614" i="12"/>
  <c r="AU619" i="12"/>
  <c r="O266" i="12"/>
  <c r="AY613" i="12"/>
  <c r="AS624" i="12"/>
  <c r="AU617" i="12"/>
  <c r="AU634" i="12"/>
  <c r="O586" i="12"/>
  <c r="CA586" i="12" s="1"/>
  <c r="O226" i="12"/>
  <c r="AR630" i="12"/>
  <c r="AP638" i="12"/>
  <c r="AW623" i="12"/>
  <c r="AP615" i="12"/>
  <c r="AT629" i="12"/>
  <c r="O522" i="12"/>
  <c r="BZ522" i="12" s="1"/>
  <c r="O42" i="12"/>
  <c r="AO633" i="12"/>
  <c r="AX638" i="12"/>
  <c r="AO623" i="12"/>
  <c r="AX615" i="12"/>
  <c r="AW614" i="12"/>
  <c r="AR625" i="12"/>
  <c r="O498" i="12"/>
  <c r="CI498" i="12" s="1"/>
  <c r="O146" i="12"/>
  <c r="O66" i="12"/>
  <c r="AP623" i="12"/>
  <c r="AX623" i="12"/>
  <c r="AV617" i="12"/>
  <c r="AS631" i="12"/>
  <c r="AQ615" i="12"/>
  <c r="AY615" i="12"/>
  <c r="AR634" i="12"/>
  <c r="AU625" i="12"/>
  <c r="O578" i="12"/>
  <c r="CB578" i="12" s="1"/>
  <c r="O514" i="12"/>
  <c r="CJ514" i="12" s="1"/>
  <c r="O418" i="12"/>
  <c r="CI418" i="12" s="1"/>
  <c r="O338" i="12"/>
  <c r="O250" i="12"/>
  <c r="O138" i="12"/>
  <c r="O50" i="12"/>
  <c r="AQ638" i="12"/>
  <c r="O570" i="12"/>
  <c r="CA570" i="12" s="1"/>
  <c r="O410" i="12"/>
  <c r="CI410" i="12" s="1"/>
  <c r="O130" i="12"/>
  <c r="AX633" i="12"/>
  <c r="AY623" i="12"/>
  <c r="AT626" i="12"/>
  <c r="AQ635" i="12"/>
  <c r="AS621" i="12"/>
  <c r="O626" i="12"/>
  <c r="O562" i="12"/>
  <c r="O482" i="12"/>
  <c r="O394" i="12"/>
  <c r="O322" i="12"/>
  <c r="CA322" i="12" s="1"/>
  <c r="O218" i="12"/>
  <c r="O122" i="12"/>
  <c r="O34" i="12"/>
  <c r="AY638" i="12"/>
  <c r="AR623" i="12"/>
  <c r="AU613" i="12"/>
  <c r="AO624" i="12"/>
  <c r="AY617" i="12"/>
  <c r="AW629" i="12"/>
  <c r="AU626" i="12"/>
  <c r="AV619" i="12"/>
  <c r="O618" i="12"/>
  <c r="O554" i="12"/>
  <c r="CJ554" i="12" s="1"/>
  <c r="O386" i="12"/>
  <c r="O306" i="12"/>
  <c r="O202" i="12"/>
  <c r="O114" i="12"/>
  <c r="O26" i="12"/>
  <c r="AR613" i="12"/>
  <c r="AQ623" i="12"/>
  <c r="AO637" i="12"/>
  <c r="AS623" i="12"/>
  <c r="AQ617" i="12"/>
  <c r="AR614" i="12"/>
  <c r="AP637" i="12"/>
  <c r="AP624" i="12"/>
  <c r="AV626" i="12"/>
  <c r="AS635" i="12"/>
  <c r="AU621" i="12"/>
  <c r="O546" i="12"/>
  <c r="BZ546" i="12" s="1"/>
  <c r="O458" i="12"/>
  <c r="O378" i="12"/>
  <c r="CA378" i="12" s="1"/>
  <c r="O290" i="12"/>
  <c r="O186" i="12"/>
  <c r="O106" i="12"/>
  <c r="O18" i="12"/>
  <c r="AS630" i="12"/>
  <c r="AU632" i="12"/>
  <c r="AU629" i="12"/>
  <c r="AW637" i="12"/>
  <c r="AW624" i="12"/>
  <c r="AO629" i="12"/>
  <c r="AP629" i="12"/>
  <c r="AV621" i="12"/>
  <c r="O610" i="12"/>
  <c r="O538" i="12"/>
  <c r="CB538" i="12" s="1"/>
  <c r="O450" i="12"/>
  <c r="O362" i="12"/>
  <c r="CA362" i="12" s="1"/>
  <c r="O282" i="12"/>
  <c r="O170" i="12"/>
  <c r="O90" i="12"/>
  <c r="AP633" i="12"/>
  <c r="AT624" i="12"/>
  <c r="AX637" i="12"/>
  <c r="AX624" i="12"/>
  <c r="AX629" i="12"/>
  <c r="AV623" i="12"/>
  <c r="AU614" i="12"/>
  <c r="AR629" i="12"/>
  <c r="AS625" i="12"/>
  <c r="AP626" i="12"/>
  <c r="AX626" i="12"/>
  <c r="O602" i="12"/>
  <c r="O530" i="12"/>
  <c r="BZ530" i="12" s="1"/>
  <c r="O442" i="12"/>
  <c r="O354" i="12"/>
  <c r="CA354" i="12" s="1"/>
  <c r="CA627" i="12" s="1"/>
  <c r="O274" i="12"/>
  <c r="O154" i="12"/>
  <c r="O82" i="12"/>
  <c r="O10" i="12"/>
  <c r="AS619" i="12"/>
  <c r="AQ636" i="12"/>
  <c r="AQ633" i="12"/>
  <c r="AS613" i="12"/>
  <c r="AX622" i="12"/>
  <c r="AR638" i="12"/>
  <c r="AW616" i="12"/>
  <c r="AR636" i="12"/>
  <c r="AW628" i="12"/>
  <c r="AO617" i="12"/>
  <c r="AW617" i="12"/>
  <c r="AT631" i="12"/>
  <c r="AR615" i="12"/>
  <c r="AP614" i="12"/>
  <c r="AX614" i="12"/>
  <c r="AS634" i="12"/>
  <c r="AT619" i="12"/>
  <c r="AW622" i="12"/>
  <c r="AT638" i="12"/>
  <c r="AT630" i="12"/>
  <c r="AY633" i="12"/>
  <c r="AP622" i="12"/>
  <c r="AU637" i="12"/>
  <c r="AO616" i="12"/>
  <c r="AU624" i="12"/>
  <c r="AT636" i="12"/>
  <c r="AO628" i="12"/>
  <c r="AU630" i="12"/>
  <c r="AR633" i="12"/>
  <c r="AT613" i="12"/>
  <c r="AQ622" i="12"/>
  <c r="AY622" i="12"/>
  <c r="AV637" i="12"/>
  <c r="AS638" i="12"/>
  <c r="AP616" i="12"/>
  <c r="AX616" i="12"/>
  <c r="AO632" i="12"/>
  <c r="AW632" i="12"/>
  <c r="AV624" i="12"/>
  <c r="AS636" i="12"/>
  <c r="AP628" i="12"/>
  <c r="AX628" i="12"/>
  <c r="AP617" i="12"/>
  <c r="AX617" i="12"/>
  <c r="AU631" i="12"/>
  <c r="AS615" i="12"/>
  <c r="AQ614" i="12"/>
  <c r="AY614" i="12"/>
  <c r="AT634" i="12"/>
  <c r="AY636" i="12"/>
  <c r="AS633" i="12"/>
  <c r="AX632" i="12"/>
  <c r="AY628" i="12"/>
  <c r="AQ616" i="12"/>
  <c r="AQ628" i="12"/>
  <c r="AT615" i="12"/>
  <c r="AO630" i="12"/>
  <c r="AV613" i="12"/>
  <c r="AU638" i="12"/>
  <c r="AY632" i="12"/>
  <c r="AU636" i="12"/>
  <c r="AR628" i="12"/>
  <c r="AO631" i="12"/>
  <c r="AO619" i="12"/>
  <c r="AW619" i="12"/>
  <c r="AP632" i="12"/>
  <c r="AT633" i="12"/>
  <c r="AS622" i="12"/>
  <c r="AR616" i="12"/>
  <c r="AQ632" i="12"/>
  <c r="AR617" i="12"/>
  <c r="AW631" i="12"/>
  <c r="AU615" i="12"/>
  <c r="AP630" i="12"/>
  <c r="AX630" i="12"/>
  <c r="AU633" i="12"/>
  <c r="AO613" i="12"/>
  <c r="AW613" i="12"/>
  <c r="AT622" i="12"/>
  <c r="AQ637" i="12"/>
  <c r="AY637" i="12"/>
  <c r="AS616" i="12"/>
  <c r="AR632" i="12"/>
  <c r="AQ624" i="12"/>
  <c r="AY624" i="12"/>
  <c r="AS628" i="12"/>
  <c r="AS617" i="12"/>
  <c r="AP631" i="12"/>
  <c r="AX631" i="12"/>
  <c r="AV615" i="12"/>
  <c r="AT614" i="12"/>
  <c r="AO634" i="12"/>
  <c r="AW634" i="12"/>
  <c r="AO626" i="12"/>
  <c r="AO622" i="12"/>
  <c r="AV616" i="12"/>
  <c r="AR622" i="12"/>
  <c r="AY616" i="12"/>
  <c r="AW630" i="12"/>
  <c r="AQ630" i="12"/>
  <c r="AY630" i="12"/>
  <c r="AP613" i="12"/>
  <c r="AX613" i="12"/>
  <c r="AU622" i="12"/>
  <c r="AR637" i="12"/>
  <c r="AO638" i="12"/>
  <c r="AW638" i="12"/>
  <c r="AT616" i="12"/>
  <c r="AS632" i="12"/>
  <c r="AR624" i="12"/>
  <c r="AO636" i="12"/>
  <c r="AW636" i="12"/>
  <c r="AT628" i="12"/>
  <c r="AT617" i="12"/>
  <c r="AQ631" i="12"/>
  <c r="AY631" i="12"/>
  <c r="AO615" i="12"/>
  <c r="AW615" i="12"/>
  <c r="AP634" i="12"/>
  <c r="AX634" i="12"/>
  <c r="AQ619" i="12"/>
  <c r="AY619" i="12"/>
  <c r="AV638" i="12"/>
  <c r="AV630" i="12"/>
  <c r="AV632" i="12"/>
  <c r="AV631" i="12"/>
  <c r="AV636" i="12"/>
  <c r="O594" i="12"/>
  <c r="O506" i="12"/>
  <c r="O490" i="12"/>
  <c r="CI490" i="12" s="1"/>
  <c r="O474" i="12"/>
  <c r="O466" i="12"/>
  <c r="O434" i="12"/>
  <c r="CA434" i="12" s="1"/>
  <c r="O402" i="12"/>
  <c r="O370" i="12"/>
  <c r="O314" i="12"/>
  <c r="O298" i="12"/>
  <c r="O258" i="12"/>
  <c r="O242" i="12"/>
  <c r="O234" i="12"/>
  <c r="O210" i="12"/>
  <c r="O194" i="12"/>
  <c r="O178" i="12"/>
  <c r="O162" i="12"/>
  <c r="O98" i="12"/>
  <c r="O74" i="12"/>
  <c r="O58" i="12"/>
  <c r="AW626" i="12"/>
  <c r="AP619" i="12"/>
  <c r="AX619" i="12"/>
  <c r="O633" i="12"/>
  <c r="O625" i="12"/>
  <c r="O617" i="12"/>
  <c r="O609" i="12"/>
  <c r="CE609" i="12" s="1"/>
  <c r="O601" i="12"/>
  <c r="CE601" i="12" s="1"/>
  <c r="O593" i="12"/>
  <c r="CE593" i="12" s="1"/>
  <c r="O585" i="12"/>
  <c r="O577" i="12"/>
  <c r="CE577" i="12" s="1"/>
  <c r="O569" i="12"/>
  <c r="O561" i="12"/>
  <c r="CE561" i="12" s="1"/>
  <c r="O553" i="12"/>
  <c r="O545" i="12"/>
  <c r="CE545" i="12" s="1"/>
  <c r="O537" i="12"/>
  <c r="O529" i="12"/>
  <c r="CC529" i="12" s="1"/>
  <c r="O521" i="12"/>
  <c r="O513" i="12"/>
  <c r="CD513" i="12" s="1"/>
  <c r="O505" i="12"/>
  <c r="CC505" i="12" s="1"/>
  <c r="O497" i="12"/>
  <c r="O489" i="12"/>
  <c r="O481" i="12"/>
  <c r="CC481" i="12" s="1"/>
  <c r="O465" i="12"/>
  <c r="O457" i="12"/>
  <c r="CD457" i="12" s="1"/>
  <c r="O449" i="12"/>
  <c r="O441" i="12"/>
  <c r="CD441" i="12" s="1"/>
  <c r="O433" i="12"/>
  <c r="O425" i="12"/>
  <c r="O417" i="12"/>
  <c r="O409" i="12"/>
  <c r="CD409" i="12" s="1"/>
  <c r="O401" i="12"/>
  <c r="O393" i="12"/>
  <c r="CD393" i="12" s="1"/>
  <c r="O385" i="12"/>
  <c r="O377" i="12"/>
  <c r="O369" i="12"/>
  <c r="O361" i="12"/>
  <c r="O353" i="12"/>
  <c r="O345" i="12"/>
  <c r="CD345" i="12" s="1"/>
  <c r="O337" i="12"/>
  <c r="O329" i="12"/>
  <c r="CD329" i="12" s="1"/>
  <c r="O321" i="12"/>
  <c r="O313" i="12"/>
  <c r="O305" i="12"/>
  <c r="O297" i="12"/>
  <c r="O289" i="12"/>
  <c r="O281" i="12"/>
  <c r="O273" i="12"/>
  <c r="O265" i="12"/>
  <c r="O257" i="12"/>
  <c r="O249" i="12"/>
  <c r="O241" i="12"/>
  <c r="O233" i="12"/>
  <c r="O225" i="12"/>
  <c r="O217" i="12"/>
  <c r="O209" i="12"/>
  <c r="O201" i="12"/>
  <c r="O193" i="12"/>
  <c r="O185" i="12"/>
  <c r="O177" i="12"/>
  <c r="O169" i="12"/>
  <c r="O161" i="12"/>
  <c r="O153" i="12"/>
  <c r="O145" i="12"/>
  <c r="O137" i="12"/>
  <c r="O129" i="12"/>
  <c r="O121" i="12"/>
  <c r="O113" i="12"/>
  <c r="O105" i="12"/>
  <c r="O97" i="12"/>
  <c r="O89" i="12"/>
  <c r="O81" i="12"/>
  <c r="O73" i="12"/>
  <c r="O65" i="12"/>
  <c r="O57" i="12"/>
  <c r="O49" i="12"/>
  <c r="O41" i="12"/>
  <c r="O33" i="12"/>
  <c r="O25" i="12"/>
  <c r="O17" i="12"/>
  <c r="O9" i="12"/>
  <c r="AU635" i="12"/>
  <c r="AO621" i="12"/>
  <c r="AW621" i="12"/>
  <c r="O632" i="12"/>
  <c r="O624" i="12"/>
  <c r="O616" i="12"/>
  <c r="O608" i="12"/>
  <c r="BZ608" i="12" s="1"/>
  <c r="O600" i="12"/>
  <c r="BZ600" i="12" s="1"/>
  <c r="O592" i="12"/>
  <c r="CG592" i="12" s="1"/>
  <c r="O584" i="12"/>
  <c r="BZ584" i="12" s="1"/>
  <c r="O576" i="12"/>
  <c r="CG576" i="12" s="1"/>
  <c r="O568" i="12"/>
  <c r="CI568" i="12" s="1"/>
  <c r="O560" i="12"/>
  <c r="O552" i="12"/>
  <c r="BZ552" i="12" s="1"/>
  <c r="O544" i="12"/>
  <c r="O536" i="12"/>
  <c r="CF536" i="12" s="1"/>
  <c r="O528" i="12"/>
  <c r="CG528" i="12" s="1"/>
  <c r="O520" i="12"/>
  <c r="O512" i="12"/>
  <c r="CG512" i="12" s="1"/>
  <c r="O504" i="12"/>
  <c r="O496" i="12"/>
  <c r="O488" i="12"/>
  <c r="CF488" i="12" s="1"/>
  <c r="O480" i="12"/>
  <c r="O472" i="12"/>
  <c r="O464" i="12"/>
  <c r="CG464" i="12" s="1"/>
  <c r="O456" i="12"/>
  <c r="O448" i="12"/>
  <c r="O440" i="12"/>
  <c r="O432" i="12"/>
  <c r="O424" i="12"/>
  <c r="CG424" i="12" s="1"/>
  <c r="O416" i="12"/>
  <c r="O408" i="12"/>
  <c r="CG408" i="12" s="1"/>
  <c r="O400" i="12"/>
  <c r="O392" i="12"/>
  <c r="CG392" i="12" s="1"/>
  <c r="O384" i="12"/>
  <c r="O376" i="12"/>
  <c r="O368" i="12"/>
  <c r="O360" i="12"/>
  <c r="O352" i="12"/>
  <c r="O344" i="12"/>
  <c r="O336" i="12"/>
  <c r="CG336" i="12" s="1"/>
  <c r="O328" i="12"/>
  <c r="CG328" i="12" s="1"/>
  <c r="O320" i="12"/>
  <c r="O312" i="12"/>
  <c r="O304" i="12"/>
  <c r="O296" i="12"/>
  <c r="O288" i="12"/>
  <c r="O280" i="12"/>
  <c r="O272" i="12"/>
  <c r="O264" i="12"/>
  <c r="O256" i="12"/>
  <c r="O248" i="12"/>
  <c r="O240" i="12"/>
  <c r="O232" i="12"/>
  <c r="O224" i="12"/>
  <c r="O216" i="12"/>
  <c r="O208" i="12"/>
  <c r="O200" i="12"/>
  <c r="O192" i="12"/>
  <c r="O184" i="12"/>
  <c r="O176" i="12"/>
  <c r="O168" i="12"/>
  <c r="O160" i="12"/>
  <c r="O152" i="12"/>
  <c r="O144" i="12"/>
  <c r="O136" i="12"/>
  <c r="O128" i="12"/>
  <c r="O120" i="12"/>
  <c r="O112" i="12"/>
  <c r="O104" i="12"/>
  <c r="O96" i="12"/>
  <c r="O88" i="12"/>
  <c r="O80" i="12"/>
  <c r="O72" i="12"/>
  <c r="O64" i="12"/>
  <c r="O56" i="12"/>
  <c r="O48" i="12"/>
  <c r="O40" i="12"/>
  <c r="O32" i="12"/>
  <c r="O24" i="12"/>
  <c r="O16" i="12"/>
  <c r="O8" i="12"/>
  <c r="AR619" i="12"/>
  <c r="AV635" i="12"/>
  <c r="AV629" i="12"/>
  <c r="AP621" i="12"/>
  <c r="AX621" i="12"/>
  <c r="O2" i="12"/>
  <c r="O631" i="12"/>
  <c r="O623" i="12"/>
  <c r="O615" i="12"/>
  <c r="O607" i="12"/>
  <c r="O599" i="12"/>
  <c r="O591" i="12"/>
  <c r="CB591" i="12" s="1"/>
  <c r="O583" i="12"/>
  <c r="CB583" i="12" s="1"/>
  <c r="O575" i="12"/>
  <c r="CB575" i="12" s="1"/>
  <c r="O567" i="12"/>
  <c r="CC567" i="12" s="1"/>
  <c r="O559" i="12"/>
  <c r="CB559" i="12" s="1"/>
  <c r="O551" i="12"/>
  <c r="CD551" i="12" s="1"/>
  <c r="O543" i="12"/>
  <c r="O535" i="12"/>
  <c r="O527" i="12"/>
  <c r="CA527" i="12" s="1"/>
  <c r="O519" i="12"/>
  <c r="CA519" i="12" s="1"/>
  <c r="O511" i="12"/>
  <c r="CB511" i="12" s="1"/>
  <c r="O503" i="12"/>
  <c r="CI503" i="12" s="1"/>
  <c r="O495" i="12"/>
  <c r="CB495" i="12" s="1"/>
  <c r="O487" i="12"/>
  <c r="O479" i="12"/>
  <c r="O471" i="12"/>
  <c r="O455" i="12"/>
  <c r="CJ455" i="12" s="1"/>
  <c r="O447" i="12"/>
  <c r="O439" i="12"/>
  <c r="CB439" i="12" s="1"/>
  <c r="O431" i="12"/>
  <c r="O423" i="12"/>
  <c r="CB423" i="12" s="1"/>
  <c r="O415" i="12"/>
  <c r="O407" i="12"/>
  <c r="O399" i="12"/>
  <c r="O391" i="12"/>
  <c r="CB391" i="12" s="1"/>
  <c r="O383" i="12"/>
  <c r="O375" i="12"/>
  <c r="CB375" i="12" s="1"/>
  <c r="O367" i="12"/>
  <c r="CB367" i="12" s="1"/>
  <c r="O359" i="12"/>
  <c r="CJ359" i="12" s="1"/>
  <c r="O351" i="12"/>
  <c r="O343" i="12"/>
  <c r="CB343" i="12" s="1"/>
  <c r="O335" i="12"/>
  <c r="O327" i="12"/>
  <c r="CJ327" i="12" s="1"/>
  <c r="O319" i="12"/>
  <c r="O311" i="12"/>
  <c r="O303" i="12"/>
  <c r="O295" i="12"/>
  <c r="O287" i="12"/>
  <c r="O279" i="12"/>
  <c r="O271" i="12"/>
  <c r="O263" i="12"/>
  <c r="O255" i="12"/>
  <c r="O247" i="12"/>
  <c r="O239" i="12"/>
  <c r="O231" i="12"/>
  <c r="O223" i="12"/>
  <c r="O215" i="12"/>
  <c r="O207" i="12"/>
  <c r="O199" i="12"/>
  <c r="O191" i="12"/>
  <c r="O183" i="12"/>
  <c r="O175" i="12"/>
  <c r="O167" i="12"/>
  <c r="O159" i="12"/>
  <c r="O151" i="12"/>
  <c r="O143" i="12"/>
  <c r="O135" i="12"/>
  <c r="O127" i="12"/>
  <c r="O119" i="12"/>
  <c r="O111" i="12"/>
  <c r="O103" i="12"/>
  <c r="O95" i="12"/>
  <c r="O87" i="12"/>
  <c r="O79" i="12"/>
  <c r="O71" i="12"/>
  <c r="O63" i="12"/>
  <c r="O55" i="12"/>
  <c r="O47" i="12"/>
  <c r="O39" i="12"/>
  <c r="O31" i="12"/>
  <c r="O23" i="12"/>
  <c r="O7" i="12"/>
  <c r="AO635" i="12"/>
  <c r="AW635" i="12"/>
  <c r="AY621" i="12"/>
  <c r="O638" i="12"/>
  <c r="O630" i="12"/>
  <c r="O622" i="12"/>
  <c r="O614" i="12"/>
  <c r="O606" i="12"/>
  <c r="O598" i="12"/>
  <c r="CF598" i="12" s="1"/>
  <c r="O590" i="12"/>
  <c r="CF590" i="12" s="1"/>
  <c r="O582" i="12"/>
  <c r="CF582" i="12" s="1"/>
  <c r="O574" i="12"/>
  <c r="CG574" i="12" s="1"/>
  <c r="O566" i="12"/>
  <c r="CF566" i="12" s="1"/>
  <c r="O558" i="12"/>
  <c r="O550" i="12"/>
  <c r="O542" i="12"/>
  <c r="O534" i="12"/>
  <c r="CD534" i="12" s="1"/>
  <c r="O526" i="12"/>
  <c r="CB526" i="12" s="1"/>
  <c r="CB620" i="12" s="1"/>
  <c r="O518" i="12"/>
  <c r="CC518" i="12" s="1"/>
  <c r="O510" i="12"/>
  <c r="CD510" i="12" s="1"/>
  <c r="O502" i="12"/>
  <c r="CF502" i="12" s="1"/>
  <c r="O494" i="12"/>
  <c r="CE494" i="12" s="1"/>
  <c r="O486" i="12"/>
  <c r="O478" i="12"/>
  <c r="O470" i="12"/>
  <c r="CE470" i="12" s="1"/>
  <c r="O462" i="12"/>
  <c r="O454" i="12"/>
  <c r="CE454" i="12" s="1"/>
  <c r="O446" i="12"/>
  <c r="CE446" i="12" s="1"/>
  <c r="O438" i="12"/>
  <c r="O430" i="12"/>
  <c r="CE430" i="12" s="1"/>
  <c r="O422" i="12"/>
  <c r="O414" i="12"/>
  <c r="O406" i="12"/>
  <c r="O398" i="12"/>
  <c r="O390" i="12"/>
  <c r="O382" i="12"/>
  <c r="CE382" i="12" s="1"/>
  <c r="O374" i="12"/>
  <c r="CE374" i="12" s="1"/>
  <c r="O366" i="12"/>
  <c r="O358" i="12"/>
  <c r="O350" i="12"/>
  <c r="O342" i="12"/>
  <c r="CE342" i="12" s="1"/>
  <c r="O334" i="12"/>
  <c r="CE334" i="12" s="1"/>
  <c r="O326" i="12"/>
  <c r="CE326" i="12" s="1"/>
  <c r="O318" i="12"/>
  <c r="O310" i="12"/>
  <c r="O302" i="12"/>
  <c r="O294" i="12"/>
  <c r="O286" i="12"/>
  <c r="O278" i="12"/>
  <c r="O270" i="12"/>
  <c r="O262" i="12"/>
  <c r="O254" i="12"/>
  <c r="O246" i="12"/>
  <c r="O238" i="12"/>
  <c r="O230" i="12"/>
  <c r="O222" i="12"/>
  <c r="O214" i="12"/>
  <c r="O206" i="12"/>
  <c r="O198" i="12"/>
  <c r="O190" i="12"/>
  <c r="O182" i="12"/>
  <c r="O174" i="12"/>
  <c r="O166" i="12"/>
  <c r="O158" i="12"/>
  <c r="O150" i="12"/>
  <c r="O142" i="12"/>
  <c r="O134" i="12"/>
  <c r="O126" i="12"/>
  <c r="O118" i="12"/>
  <c r="O102" i="12"/>
  <c r="O94" i="12"/>
  <c r="O86" i="12"/>
  <c r="O78" i="12"/>
  <c r="O70" i="12"/>
  <c r="O62" i="12"/>
  <c r="O54" i="12"/>
  <c r="O46" i="12"/>
  <c r="O38" i="12"/>
  <c r="O30" i="12"/>
  <c r="O22" i="12"/>
  <c r="O14" i="12"/>
  <c r="O6" i="12"/>
  <c r="AP635" i="12"/>
  <c r="AX635" i="12"/>
  <c r="AT635" i="12"/>
  <c r="AR621" i="12"/>
  <c r="O637" i="12"/>
  <c r="O613" i="12"/>
  <c r="O605" i="12"/>
  <c r="CA605" i="12" s="1"/>
  <c r="O597" i="12"/>
  <c r="O589" i="12"/>
  <c r="CA589" i="12" s="1"/>
  <c r="O581" i="12"/>
  <c r="BZ581" i="12" s="1"/>
  <c r="O573" i="12"/>
  <c r="CA573" i="12" s="1"/>
  <c r="O565" i="12"/>
  <c r="BZ565" i="12" s="1"/>
  <c r="O557" i="12"/>
  <c r="CB557" i="12" s="1"/>
  <c r="O549" i="12"/>
  <c r="O541" i="12"/>
  <c r="CF541" i="12" s="1"/>
  <c r="O533" i="12"/>
  <c r="O525" i="12"/>
  <c r="CG525" i="12" s="1"/>
  <c r="O517" i="12"/>
  <c r="BZ517" i="12" s="1"/>
  <c r="O509" i="12"/>
  <c r="CA509" i="12" s="1"/>
  <c r="O501" i="12"/>
  <c r="CI501" i="12" s="1"/>
  <c r="O493" i="12"/>
  <c r="O485" i="12"/>
  <c r="O477" i="12"/>
  <c r="CG477" i="12" s="1"/>
  <c r="O469" i="12"/>
  <c r="CG469" i="12" s="1"/>
  <c r="O461" i="12"/>
  <c r="O453" i="12"/>
  <c r="BZ453" i="12" s="1"/>
  <c r="O445" i="12"/>
  <c r="O437" i="12"/>
  <c r="O429" i="12"/>
  <c r="O421" i="12"/>
  <c r="O413" i="12"/>
  <c r="O405" i="12"/>
  <c r="BZ405" i="12" s="1"/>
  <c r="O397" i="12"/>
  <c r="BZ397" i="12" s="1"/>
  <c r="O389" i="12"/>
  <c r="O381" i="12"/>
  <c r="BZ381" i="12" s="1"/>
  <c r="O373" i="12"/>
  <c r="O365" i="12"/>
  <c r="O357" i="12"/>
  <c r="O349" i="12"/>
  <c r="BZ349" i="12" s="1"/>
  <c r="O341" i="12"/>
  <c r="O333" i="12"/>
  <c r="CH333" i="12" s="1"/>
  <c r="O325" i="12"/>
  <c r="O317" i="12"/>
  <c r="O309" i="12"/>
  <c r="O301" i="12"/>
  <c r="O293" i="12"/>
  <c r="O285" i="12"/>
  <c r="O277" i="12"/>
  <c r="O269" i="12"/>
  <c r="O253" i="12"/>
  <c r="O245" i="12"/>
  <c r="O237" i="12"/>
  <c r="O229" i="12"/>
  <c r="O221" i="12"/>
  <c r="O213" i="12"/>
  <c r="O205" i="12"/>
  <c r="O197" i="12"/>
  <c r="O189" i="12"/>
  <c r="O181" i="12"/>
  <c r="O173" i="12"/>
  <c r="O165" i="12"/>
  <c r="O157" i="12"/>
  <c r="O149" i="12"/>
  <c r="O141" i="12"/>
  <c r="O133" i="12"/>
  <c r="O125" i="12"/>
  <c r="O117" i="12"/>
  <c r="O109" i="12"/>
  <c r="O101" i="12"/>
  <c r="O93" i="12"/>
  <c r="O85" i="12"/>
  <c r="O77" i="12"/>
  <c r="O69" i="12"/>
  <c r="O61" i="12"/>
  <c r="O53" i="12"/>
  <c r="O45" i="12"/>
  <c r="O37" i="12"/>
  <c r="O29" i="12"/>
  <c r="O21" i="12"/>
  <c r="O13" i="12"/>
  <c r="O5" i="12"/>
  <c r="AY635" i="12"/>
  <c r="O636" i="12"/>
  <c r="O628" i="12"/>
  <c r="O604" i="12"/>
  <c r="O596" i="12"/>
  <c r="O588" i="12"/>
  <c r="CD588" i="12" s="1"/>
  <c r="O580" i="12"/>
  <c r="CC580" i="12" s="1"/>
  <c r="O572" i="12"/>
  <c r="CD572" i="12" s="1"/>
  <c r="O564" i="12"/>
  <c r="CC564" i="12" s="1"/>
  <c r="O556" i="12"/>
  <c r="O548" i="12"/>
  <c r="CC548" i="12" s="1"/>
  <c r="O540" i="12"/>
  <c r="O532" i="12"/>
  <c r="O524" i="12"/>
  <c r="CA524" i="12" s="1"/>
  <c r="O516" i="12"/>
  <c r="O508" i="12"/>
  <c r="CJ508" i="12" s="1"/>
  <c r="O500" i="12"/>
  <c r="CD500" i="12" s="1"/>
  <c r="O492" i="12"/>
  <c r="CB492" i="12" s="1"/>
  <c r="O484" i="12"/>
  <c r="CB484" i="12" s="1"/>
  <c r="O476" i="12"/>
  <c r="O460" i="12"/>
  <c r="O452" i="12"/>
  <c r="CC452" i="12" s="1"/>
  <c r="O444" i="12"/>
  <c r="O436" i="12"/>
  <c r="CC436" i="12" s="1"/>
  <c r="O428" i="12"/>
  <c r="CC428" i="12" s="1"/>
  <c r="O420" i="12"/>
  <c r="O412" i="12"/>
  <c r="CC412" i="12" s="1"/>
  <c r="O404" i="12"/>
  <c r="O396" i="12"/>
  <c r="O388" i="12"/>
  <c r="O380" i="12"/>
  <c r="O372" i="12"/>
  <c r="CC372" i="12" s="1"/>
  <c r="O364" i="12"/>
  <c r="O356" i="12"/>
  <c r="O348" i="12"/>
  <c r="O340" i="12"/>
  <c r="O332" i="12"/>
  <c r="O324" i="12"/>
  <c r="O316" i="12"/>
  <c r="O308" i="12"/>
  <c r="O300" i="12"/>
  <c r="O284" i="12"/>
  <c r="O268" i="12"/>
  <c r="O260" i="12"/>
  <c r="O252" i="12"/>
  <c r="O244" i="12"/>
  <c r="O236" i="12"/>
  <c r="O228" i="12"/>
  <c r="O220" i="12"/>
  <c r="O212" i="12"/>
  <c r="O204" i="12"/>
  <c r="O196" i="12"/>
  <c r="O188" i="12"/>
  <c r="O180" i="12"/>
  <c r="O172" i="12"/>
  <c r="O164" i="12"/>
  <c r="O156" i="12"/>
  <c r="O148" i="12"/>
  <c r="O140" i="12"/>
  <c r="O132" i="12"/>
  <c r="O124" i="12"/>
  <c r="O116" i="12"/>
  <c r="O108" i="12"/>
  <c r="O100" i="12"/>
  <c r="O92" i="12"/>
  <c r="O84" i="12"/>
  <c r="O76" i="12"/>
  <c r="O68" i="12"/>
  <c r="O60" i="12"/>
  <c r="O52" i="12"/>
  <c r="O44" i="12"/>
  <c r="O36" i="12"/>
  <c r="O28" i="12"/>
  <c r="O20" i="12"/>
  <c r="O12" i="12"/>
  <c r="O4" i="12"/>
  <c r="AR635" i="12"/>
  <c r="AT621" i="12"/>
  <c r="O635" i="12"/>
  <c r="O619" i="12"/>
  <c r="O603" i="12"/>
  <c r="CH603" i="12" s="1"/>
  <c r="O595" i="12"/>
  <c r="BZ595" i="12" s="1"/>
  <c r="O587" i="12"/>
  <c r="O579" i="12"/>
  <c r="BZ579" i="12" s="1"/>
  <c r="O571" i="12"/>
  <c r="O563" i="12"/>
  <c r="BZ563" i="12" s="1"/>
  <c r="O555" i="12"/>
  <c r="CD555" i="12" s="1"/>
  <c r="O547" i="12"/>
  <c r="CD547" i="12" s="1"/>
  <c r="O539" i="12"/>
  <c r="CE539" i="12" s="1"/>
  <c r="O523" i="12"/>
  <c r="CE523" i="12" s="1"/>
  <c r="O515" i="12"/>
  <c r="CG515" i="12" s="1"/>
  <c r="O499" i="12"/>
  <c r="O491" i="12"/>
  <c r="O483" i="12"/>
  <c r="O475" i="12"/>
  <c r="O467" i="12"/>
  <c r="CF467" i="12" s="1"/>
  <c r="O459" i="12"/>
  <c r="CF459" i="12" s="1"/>
  <c r="O443" i="12"/>
  <c r="O435" i="12"/>
  <c r="CF435" i="12" s="1"/>
  <c r="O427" i="12"/>
  <c r="O419" i="12"/>
  <c r="O403" i="12"/>
  <c r="O395" i="12"/>
  <c r="O387" i="12"/>
  <c r="CF387" i="12" s="1"/>
  <c r="O379" i="12"/>
  <c r="CF379" i="12" s="1"/>
  <c r="O363" i="12"/>
  <c r="O355" i="12"/>
  <c r="CF355" i="12" s="1"/>
  <c r="O347" i="12"/>
  <c r="O339" i="12"/>
  <c r="O331" i="12"/>
  <c r="CF331" i="12" s="1"/>
  <c r="O323" i="12"/>
  <c r="CF323" i="12" s="1"/>
  <c r="O315" i="12"/>
  <c r="O307" i="12"/>
  <c r="O299" i="12"/>
  <c r="O291" i="12"/>
  <c r="O283" i="12"/>
  <c r="O275" i="12"/>
  <c r="O267" i="12"/>
  <c r="O251" i="12"/>
  <c r="O243" i="12"/>
  <c r="O235" i="12"/>
  <c r="O227" i="12"/>
  <c r="O219" i="12"/>
  <c r="O211" i="12"/>
  <c r="O203" i="12"/>
  <c r="O195" i="12"/>
  <c r="O187" i="12"/>
  <c r="O179" i="12"/>
  <c r="O171" i="12"/>
  <c r="O163" i="12"/>
  <c r="O155" i="12"/>
  <c r="O147" i="12"/>
  <c r="O139" i="12"/>
  <c r="O131" i="12"/>
  <c r="O123" i="12"/>
  <c r="O115" i="12"/>
  <c r="O99" i="12"/>
  <c r="O91" i="12"/>
  <c r="O83" i="12"/>
  <c r="O27" i="12"/>
  <c r="O11" i="12"/>
  <c r="AW612" i="12"/>
  <c r="AP612" i="12"/>
  <c r="AQ612" i="12"/>
  <c r="AV612" i="12"/>
  <c r="AR612" i="12"/>
  <c r="AO612" i="12"/>
  <c r="AX612" i="12"/>
  <c r="AT612" i="12"/>
  <c r="AY612" i="12"/>
  <c r="AS612" i="12"/>
  <c r="AU612" i="12"/>
  <c r="L49" i="1"/>
  <c r="L50" i="1"/>
  <c r="L51" i="1"/>
  <c r="L52" i="1"/>
  <c r="L53" i="1"/>
  <c r="L54" i="1"/>
  <c r="L55" i="1"/>
  <c r="L56" i="1"/>
  <c r="L48" i="1"/>
  <c r="L98" i="1"/>
  <c r="L99" i="1"/>
  <c r="L100" i="1"/>
  <c r="L101" i="1"/>
  <c r="L102" i="1"/>
  <c r="L103" i="1"/>
  <c r="L104" i="1"/>
  <c r="L97" i="1"/>
  <c r="P103" i="5" l="1"/>
  <c r="P99" i="5"/>
  <c r="P94" i="5"/>
  <c r="P102" i="5"/>
  <c r="P100" i="5"/>
  <c r="M11" i="4"/>
  <c r="P98" i="5"/>
  <c r="P41" i="4"/>
  <c r="R41" i="4"/>
  <c r="P40" i="4"/>
  <c r="R40" i="4"/>
  <c r="P39" i="4"/>
  <c r="R39" i="4"/>
  <c r="M15" i="4"/>
  <c r="M10" i="4"/>
  <c r="M13" i="4"/>
  <c r="CF609" i="12"/>
  <c r="CA592" i="12"/>
  <c r="CC586" i="12"/>
  <c r="CC578" i="12"/>
  <c r="BA475" i="12"/>
  <c r="BI475" i="12"/>
  <c r="BQ475" i="12"/>
  <c r="BC475" i="12"/>
  <c r="BK475" i="12"/>
  <c r="BS475" i="12"/>
  <c r="BE475" i="12"/>
  <c r="BM475" i="12"/>
  <c r="BU475" i="12"/>
  <c r="BF475" i="12"/>
  <c r="BN475" i="12"/>
  <c r="BV475" i="12"/>
  <c r="BG475" i="12"/>
  <c r="BO475" i="12"/>
  <c r="BW475" i="12"/>
  <c r="BL475" i="12"/>
  <c r="BP475" i="12"/>
  <c r="BR475" i="12"/>
  <c r="BT475" i="12"/>
  <c r="BB475" i="12"/>
  <c r="BX475" i="12"/>
  <c r="BD475" i="12"/>
  <c r="BH475" i="12"/>
  <c r="BJ475" i="12"/>
  <c r="CI475" i="12"/>
  <c r="CA475" i="12"/>
  <c r="BZ475" i="12"/>
  <c r="CH475" i="12"/>
  <c r="CD475" i="12"/>
  <c r="CG475" i="12"/>
  <c r="CB475" i="12"/>
  <c r="CJ475" i="12"/>
  <c r="CC475" i="12"/>
  <c r="BC380" i="12"/>
  <c r="BK380" i="12"/>
  <c r="BS380" i="12"/>
  <c r="BD380" i="12"/>
  <c r="BL380" i="12"/>
  <c r="BT380" i="12"/>
  <c r="BE380" i="12"/>
  <c r="BM380" i="12"/>
  <c r="BU380" i="12"/>
  <c r="BN380" i="12"/>
  <c r="BA380" i="12"/>
  <c r="BO380" i="12"/>
  <c r="BB380" i="12"/>
  <c r="BP380" i="12"/>
  <c r="BF380" i="12"/>
  <c r="BQ380" i="12"/>
  <c r="BG380" i="12"/>
  <c r="BR380" i="12"/>
  <c r="BH380" i="12"/>
  <c r="BV380" i="12"/>
  <c r="BI380" i="12"/>
  <c r="BW380" i="12"/>
  <c r="BJ380" i="12"/>
  <c r="BX380" i="12"/>
  <c r="CF380" i="12"/>
  <c r="CH380" i="12"/>
  <c r="CA380" i="12"/>
  <c r="BZ380" i="12"/>
  <c r="CI380" i="12"/>
  <c r="CB380" i="12"/>
  <c r="CG380" i="12"/>
  <c r="CJ380" i="12"/>
  <c r="CE380" i="12"/>
  <c r="CD380" i="12"/>
  <c r="BH205" i="12"/>
  <c r="BP205" i="12"/>
  <c r="BX205" i="12"/>
  <c r="BA205" i="12"/>
  <c r="BI205" i="12"/>
  <c r="BQ205" i="12"/>
  <c r="BF205" i="12"/>
  <c r="BR205" i="12"/>
  <c r="BG205" i="12"/>
  <c r="BS205" i="12"/>
  <c r="BJ205" i="12"/>
  <c r="BT205" i="12"/>
  <c r="BK205" i="12"/>
  <c r="BL205" i="12"/>
  <c r="BM205" i="12"/>
  <c r="BN205" i="12"/>
  <c r="BB205" i="12"/>
  <c r="BO205" i="12"/>
  <c r="BC205" i="12"/>
  <c r="BU205" i="12"/>
  <c r="BD205" i="12"/>
  <c r="BV205" i="12"/>
  <c r="BE205" i="12"/>
  <c r="BW205" i="12"/>
  <c r="CC205" i="12"/>
  <c r="CG205" i="12"/>
  <c r="CA205" i="12"/>
  <c r="CB205" i="12"/>
  <c r="CI205" i="12"/>
  <c r="CJ205" i="12"/>
  <c r="CE205" i="12"/>
  <c r="CD205" i="12"/>
  <c r="BZ205" i="12"/>
  <c r="CH205" i="12"/>
  <c r="CF205" i="12"/>
  <c r="BE533" i="12"/>
  <c r="BM533" i="12"/>
  <c r="BU533" i="12"/>
  <c r="BF533" i="12"/>
  <c r="BN533" i="12"/>
  <c r="BV533" i="12"/>
  <c r="BG533" i="12"/>
  <c r="BO533" i="12"/>
  <c r="BW533" i="12"/>
  <c r="BH533" i="12"/>
  <c r="BP533" i="12"/>
  <c r="BX533" i="12"/>
  <c r="BA533" i="12"/>
  <c r="BI533" i="12"/>
  <c r="BQ533" i="12"/>
  <c r="BB533" i="12"/>
  <c r="BJ533" i="12"/>
  <c r="BR533" i="12"/>
  <c r="BC533" i="12"/>
  <c r="BK533" i="12"/>
  <c r="BS533" i="12"/>
  <c r="BD533" i="12"/>
  <c r="BL533" i="12"/>
  <c r="BT533" i="12"/>
  <c r="CC533" i="12"/>
  <c r="CE533" i="12"/>
  <c r="CD533" i="12"/>
  <c r="CF533" i="12"/>
  <c r="CB533" i="12"/>
  <c r="CJ533" i="12"/>
  <c r="BF398" i="12"/>
  <c r="BN398" i="12"/>
  <c r="BV398" i="12"/>
  <c r="BG398" i="12"/>
  <c r="BO398" i="12"/>
  <c r="BW398" i="12"/>
  <c r="BB398" i="12"/>
  <c r="BL398" i="12"/>
  <c r="BX398" i="12"/>
  <c r="BC398" i="12"/>
  <c r="BM398" i="12"/>
  <c r="BD398" i="12"/>
  <c r="BP398" i="12"/>
  <c r="BE398" i="12"/>
  <c r="BQ398" i="12"/>
  <c r="BH398" i="12"/>
  <c r="BR398" i="12"/>
  <c r="BI398" i="12"/>
  <c r="BS398" i="12"/>
  <c r="BJ398" i="12"/>
  <c r="BT398" i="12"/>
  <c r="BA398" i="12"/>
  <c r="BK398" i="12"/>
  <c r="BU398" i="12"/>
  <c r="CH398" i="12"/>
  <c r="BZ398" i="12"/>
  <c r="CB398" i="12"/>
  <c r="CJ398" i="12"/>
  <c r="CA398" i="12"/>
  <c r="CI398" i="12"/>
  <c r="CC398" i="12"/>
  <c r="CD398" i="12"/>
  <c r="CG398" i="12"/>
  <c r="CF398" i="12"/>
  <c r="BH447" i="12"/>
  <c r="BP447" i="12"/>
  <c r="BX447" i="12"/>
  <c r="BA447" i="12"/>
  <c r="BI447" i="12"/>
  <c r="BQ447" i="12"/>
  <c r="BC447" i="12"/>
  <c r="BM447" i="12"/>
  <c r="BW447" i="12"/>
  <c r="BD447" i="12"/>
  <c r="BN447" i="12"/>
  <c r="BE447" i="12"/>
  <c r="BO447" i="12"/>
  <c r="BF447" i="12"/>
  <c r="BR447" i="12"/>
  <c r="BG447" i="12"/>
  <c r="BS447" i="12"/>
  <c r="BJ447" i="12"/>
  <c r="BT447" i="12"/>
  <c r="BK447" i="12"/>
  <c r="BU447" i="12"/>
  <c r="BV447" i="12"/>
  <c r="BB447" i="12"/>
  <c r="BL447" i="12"/>
  <c r="CE447" i="12"/>
  <c r="CG447" i="12"/>
  <c r="CC447" i="12"/>
  <c r="CF447" i="12"/>
  <c r="BZ447" i="12"/>
  <c r="CH447" i="12"/>
  <c r="CA447" i="12"/>
  <c r="CD447" i="12"/>
  <c r="CI447" i="12"/>
  <c r="BD544" i="12"/>
  <c r="BL544" i="12"/>
  <c r="BT544" i="12"/>
  <c r="BE544" i="12"/>
  <c r="BM544" i="12"/>
  <c r="BU544" i="12"/>
  <c r="BF544" i="12"/>
  <c r="BN544" i="12"/>
  <c r="BV544" i="12"/>
  <c r="BG544" i="12"/>
  <c r="BO544" i="12"/>
  <c r="BW544" i="12"/>
  <c r="BH544" i="12"/>
  <c r="BP544" i="12"/>
  <c r="BX544" i="12"/>
  <c r="BA544" i="12"/>
  <c r="BI544" i="12"/>
  <c r="BQ544" i="12"/>
  <c r="BB544" i="12"/>
  <c r="BJ544" i="12"/>
  <c r="BR544" i="12"/>
  <c r="BC544" i="12"/>
  <c r="BK544" i="12"/>
  <c r="BS544" i="12"/>
  <c r="CJ544" i="12"/>
  <c r="CB544" i="12"/>
  <c r="CC544" i="12"/>
  <c r="CE544" i="12"/>
  <c r="CF544" i="12"/>
  <c r="CA544" i="12"/>
  <c r="CI544" i="12"/>
  <c r="CD544" i="12"/>
  <c r="BF145" i="12"/>
  <c r="BN145" i="12"/>
  <c r="BV145" i="12"/>
  <c r="BG145" i="12"/>
  <c r="BO145" i="12"/>
  <c r="BW145" i="12"/>
  <c r="BH145" i="12"/>
  <c r="BP145" i="12"/>
  <c r="BX145" i="12"/>
  <c r="BK145" i="12"/>
  <c r="BA145" i="12"/>
  <c r="BL145" i="12"/>
  <c r="BB145" i="12"/>
  <c r="BM145" i="12"/>
  <c r="BC145" i="12"/>
  <c r="BQ145" i="12"/>
  <c r="BD145" i="12"/>
  <c r="BR145" i="12"/>
  <c r="BE145" i="12"/>
  <c r="BS145" i="12"/>
  <c r="BI145" i="12"/>
  <c r="BT145" i="12"/>
  <c r="BU145" i="12"/>
  <c r="BJ145" i="12"/>
  <c r="CI145" i="12"/>
  <c r="CC145" i="12"/>
  <c r="CA145" i="12"/>
  <c r="CE145" i="12"/>
  <c r="CG145" i="12"/>
  <c r="CD145" i="12"/>
  <c r="BZ145" i="12"/>
  <c r="CF145" i="12"/>
  <c r="CH145" i="12"/>
  <c r="CB145" i="12"/>
  <c r="CJ145" i="12"/>
  <c r="BA537" i="12"/>
  <c r="BI537" i="12"/>
  <c r="BQ537" i="12"/>
  <c r="BB537" i="12"/>
  <c r="BJ537" i="12"/>
  <c r="BR537" i="12"/>
  <c r="BC537" i="12"/>
  <c r="BK537" i="12"/>
  <c r="BS537" i="12"/>
  <c r="BD537" i="12"/>
  <c r="BL537" i="12"/>
  <c r="BT537" i="12"/>
  <c r="BE537" i="12"/>
  <c r="BM537" i="12"/>
  <c r="BU537" i="12"/>
  <c r="BF537" i="12"/>
  <c r="BN537" i="12"/>
  <c r="BV537" i="12"/>
  <c r="BG537" i="12"/>
  <c r="BO537" i="12"/>
  <c r="BW537" i="12"/>
  <c r="BH537" i="12"/>
  <c r="BP537" i="12"/>
  <c r="BX537" i="12"/>
  <c r="CG537" i="12"/>
  <c r="CB537" i="12"/>
  <c r="CF537" i="12"/>
  <c r="CA537" i="12"/>
  <c r="BZ537" i="12"/>
  <c r="CI537" i="12"/>
  <c r="CH537" i="12"/>
  <c r="BG442" i="12"/>
  <c r="BO442" i="12"/>
  <c r="BW442" i="12"/>
  <c r="BH442" i="12"/>
  <c r="BP442" i="12"/>
  <c r="BX442" i="12"/>
  <c r="BF442" i="12"/>
  <c r="BR442" i="12"/>
  <c r="BI442" i="12"/>
  <c r="BS442" i="12"/>
  <c r="BJ442" i="12"/>
  <c r="BT442" i="12"/>
  <c r="BA442" i="12"/>
  <c r="BK442" i="12"/>
  <c r="BU442" i="12"/>
  <c r="BB442" i="12"/>
  <c r="BL442" i="12"/>
  <c r="BV442" i="12"/>
  <c r="BC442" i="12"/>
  <c r="BM442" i="12"/>
  <c r="BD442" i="12"/>
  <c r="BN442" i="12"/>
  <c r="BE442" i="12"/>
  <c r="BQ442" i="12"/>
  <c r="CG442" i="12"/>
  <c r="CD442" i="12"/>
  <c r="BZ442" i="12"/>
  <c r="CB442" i="12"/>
  <c r="CF442" i="12"/>
  <c r="CH442" i="12"/>
  <c r="CJ442" i="12"/>
  <c r="CE442" i="12"/>
  <c r="CC442" i="12"/>
  <c r="BE282" i="12"/>
  <c r="BM282" i="12"/>
  <c r="BU282" i="12"/>
  <c r="BF282" i="12"/>
  <c r="BN282" i="12"/>
  <c r="BV282" i="12"/>
  <c r="BH282" i="12"/>
  <c r="BR282" i="12"/>
  <c r="BI282" i="12"/>
  <c r="BS282" i="12"/>
  <c r="BJ282" i="12"/>
  <c r="BT282" i="12"/>
  <c r="BA282" i="12"/>
  <c r="BK282" i="12"/>
  <c r="BW282" i="12"/>
  <c r="BB282" i="12"/>
  <c r="BL282" i="12"/>
  <c r="BX282" i="12"/>
  <c r="BC282" i="12"/>
  <c r="BO282" i="12"/>
  <c r="BD282" i="12"/>
  <c r="BP282" i="12"/>
  <c r="BG282" i="12"/>
  <c r="BQ282" i="12"/>
  <c r="BZ282" i="12"/>
  <c r="CH282" i="12"/>
  <c r="CC282" i="12"/>
  <c r="CF282" i="12"/>
  <c r="CD282" i="12"/>
  <c r="CB282" i="12"/>
  <c r="CJ282" i="12"/>
  <c r="CG282" i="12"/>
  <c r="CA282" i="12"/>
  <c r="CI282" i="12"/>
  <c r="CE282" i="12"/>
  <c r="BH131" i="12"/>
  <c r="BP131" i="12"/>
  <c r="BX131" i="12"/>
  <c r="BA131" i="12"/>
  <c r="BI131" i="12"/>
  <c r="BQ131" i="12"/>
  <c r="BB131" i="12"/>
  <c r="BJ131" i="12"/>
  <c r="BR131" i="12"/>
  <c r="BC131" i="12"/>
  <c r="BN131" i="12"/>
  <c r="BD131" i="12"/>
  <c r="BO131" i="12"/>
  <c r="BE131" i="12"/>
  <c r="BS131" i="12"/>
  <c r="BF131" i="12"/>
  <c r="BT131" i="12"/>
  <c r="BG131" i="12"/>
  <c r="BU131" i="12"/>
  <c r="BK131" i="12"/>
  <c r="BV131" i="12"/>
  <c r="BL131" i="12"/>
  <c r="BW131" i="12"/>
  <c r="BM131" i="12"/>
  <c r="CA131" i="12"/>
  <c r="CC131" i="12"/>
  <c r="CB131" i="12"/>
  <c r="CD131" i="12"/>
  <c r="CJ131" i="12"/>
  <c r="CE131" i="12"/>
  <c r="BZ131" i="12"/>
  <c r="CI131" i="12"/>
  <c r="CF131" i="12"/>
  <c r="CH131" i="12"/>
  <c r="CG131" i="12"/>
  <c r="BA267" i="12"/>
  <c r="BI267" i="12"/>
  <c r="BQ267" i="12"/>
  <c r="BB267" i="12"/>
  <c r="BJ267" i="12"/>
  <c r="BR267" i="12"/>
  <c r="BC267" i="12"/>
  <c r="BK267" i="12"/>
  <c r="BS267" i="12"/>
  <c r="BG267" i="12"/>
  <c r="BU267" i="12"/>
  <c r="BH267" i="12"/>
  <c r="BV267" i="12"/>
  <c r="BL267" i="12"/>
  <c r="BW267" i="12"/>
  <c r="BM267" i="12"/>
  <c r="BX267" i="12"/>
  <c r="BN267" i="12"/>
  <c r="BD267" i="12"/>
  <c r="BO267" i="12"/>
  <c r="BE267" i="12"/>
  <c r="BP267" i="12"/>
  <c r="BF267" i="12"/>
  <c r="BT267" i="12"/>
  <c r="CG267" i="12"/>
  <c r="CA267" i="12"/>
  <c r="CI267" i="12"/>
  <c r="CB267" i="12"/>
  <c r="CJ267" i="12"/>
  <c r="CE267" i="12"/>
  <c r="CF267" i="12"/>
  <c r="CC267" i="12"/>
  <c r="CD267" i="12"/>
  <c r="BZ267" i="12"/>
  <c r="CH267" i="12"/>
  <c r="BG403" i="12"/>
  <c r="BO403" i="12"/>
  <c r="BW403" i="12"/>
  <c r="BH403" i="12"/>
  <c r="BP403" i="12"/>
  <c r="BX403" i="12"/>
  <c r="BC403" i="12"/>
  <c r="BM403" i="12"/>
  <c r="BD403" i="12"/>
  <c r="BN403" i="12"/>
  <c r="BE403" i="12"/>
  <c r="BQ403" i="12"/>
  <c r="BK403" i="12"/>
  <c r="BL403" i="12"/>
  <c r="BR403" i="12"/>
  <c r="BA403" i="12"/>
  <c r="BS403" i="12"/>
  <c r="BB403" i="12"/>
  <c r="BT403" i="12"/>
  <c r="BF403" i="12"/>
  <c r="BU403" i="12"/>
  <c r="BI403" i="12"/>
  <c r="BV403" i="12"/>
  <c r="BJ403" i="12"/>
  <c r="CA403" i="12"/>
  <c r="CI403" i="12"/>
  <c r="CD403" i="12"/>
  <c r="CB403" i="12"/>
  <c r="CC403" i="12"/>
  <c r="CE403" i="12"/>
  <c r="CJ403" i="12"/>
  <c r="BZ403" i="12"/>
  <c r="CH403" i="12"/>
  <c r="CG403" i="12"/>
  <c r="BA483" i="12"/>
  <c r="BI483" i="12"/>
  <c r="BQ483" i="12"/>
  <c r="BC483" i="12"/>
  <c r="BK483" i="12"/>
  <c r="BS483" i="12"/>
  <c r="BE483" i="12"/>
  <c r="BM483" i="12"/>
  <c r="BU483" i="12"/>
  <c r="BF483" i="12"/>
  <c r="BN483" i="12"/>
  <c r="BV483" i="12"/>
  <c r="BG483" i="12"/>
  <c r="BO483" i="12"/>
  <c r="BW483" i="12"/>
  <c r="BJ483" i="12"/>
  <c r="BL483" i="12"/>
  <c r="BP483" i="12"/>
  <c r="BR483" i="12"/>
  <c r="BT483" i="12"/>
  <c r="BB483" i="12"/>
  <c r="BX483" i="12"/>
  <c r="BD483" i="12"/>
  <c r="BH483" i="12"/>
  <c r="CC483" i="12"/>
  <c r="CI483" i="12"/>
  <c r="CB483" i="12"/>
  <c r="CJ483" i="12"/>
  <c r="CA483" i="12"/>
  <c r="BZ483" i="12"/>
  <c r="CH483" i="12"/>
  <c r="CG483" i="12"/>
  <c r="CD483" i="12"/>
  <c r="BC563" i="12"/>
  <c r="BK563" i="12"/>
  <c r="BS563" i="12"/>
  <c r="BE563" i="12"/>
  <c r="BM563" i="12"/>
  <c r="BU563" i="12"/>
  <c r="BG563" i="12"/>
  <c r="BO563" i="12"/>
  <c r="BW563" i="12"/>
  <c r="BH563" i="12"/>
  <c r="BP563" i="12"/>
  <c r="BX563" i="12"/>
  <c r="BA563" i="12"/>
  <c r="BI563" i="12"/>
  <c r="BQ563" i="12"/>
  <c r="BT563" i="12"/>
  <c r="BB563" i="12"/>
  <c r="BV563" i="12"/>
  <c r="BD563" i="12"/>
  <c r="BF563" i="12"/>
  <c r="BJ563" i="12"/>
  <c r="BL563" i="12"/>
  <c r="BN563" i="12"/>
  <c r="BR563" i="12"/>
  <c r="CI563" i="12"/>
  <c r="CA563" i="12"/>
  <c r="CB563" i="12"/>
  <c r="CC563" i="12"/>
  <c r="CE563" i="12"/>
  <c r="CJ563" i="12"/>
  <c r="CD563" i="12"/>
  <c r="BB52" i="12"/>
  <c r="BJ52" i="12"/>
  <c r="BR52" i="12"/>
  <c r="BC52" i="12"/>
  <c r="BK52" i="12"/>
  <c r="BS52" i="12"/>
  <c r="BF52" i="12"/>
  <c r="BN52" i="12"/>
  <c r="BV52" i="12"/>
  <c r="BM52" i="12"/>
  <c r="BD52" i="12"/>
  <c r="BP52" i="12"/>
  <c r="BG52" i="12"/>
  <c r="BT52" i="12"/>
  <c r="BQ52" i="12"/>
  <c r="BU52" i="12"/>
  <c r="BA52" i="12"/>
  <c r="BW52" i="12"/>
  <c r="BE52" i="12"/>
  <c r="BH52" i="12"/>
  <c r="BI52" i="12"/>
  <c r="BL52" i="12"/>
  <c r="BO52" i="12"/>
  <c r="BX52" i="12"/>
  <c r="BZ52" i="12"/>
  <c r="CB52" i="12"/>
  <c r="CC52" i="12"/>
  <c r="CG52" i="12"/>
  <c r="CF52" i="12"/>
  <c r="CA52" i="12"/>
  <c r="CE52" i="12"/>
  <c r="CJ52" i="12"/>
  <c r="CI52" i="12"/>
  <c r="CH52" i="12"/>
  <c r="CD52" i="12"/>
  <c r="BF116" i="12"/>
  <c r="BN116" i="12"/>
  <c r="BV116" i="12"/>
  <c r="BG116" i="12"/>
  <c r="BO116" i="12"/>
  <c r="BW116" i="12"/>
  <c r="BH116" i="12"/>
  <c r="BP116" i="12"/>
  <c r="BX116" i="12"/>
  <c r="BB116" i="12"/>
  <c r="BM116" i="12"/>
  <c r="BC116" i="12"/>
  <c r="BQ116" i="12"/>
  <c r="BD116" i="12"/>
  <c r="BR116" i="12"/>
  <c r="BT116" i="12"/>
  <c r="BA116" i="12"/>
  <c r="BU116" i="12"/>
  <c r="BE116" i="12"/>
  <c r="BI116" i="12"/>
  <c r="BJ116" i="12"/>
  <c r="BK116" i="12"/>
  <c r="BL116" i="12"/>
  <c r="BS116" i="12"/>
  <c r="CB116" i="12"/>
  <c r="CJ116" i="12"/>
  <c r="CD116" i="12"/>
  <c r="CC116" i="12"/>
  <c r="CF116" i="12"/>
  <c r="CH116" i="12"/>
  <c r="CA116" i="12"/>
  <c r="BZ116" i="12"/>
  <c r="CI116" i="12"/>
  <c r="CE116" i="12"/>
  <c r="CG116" i="12"/>
  <c r="BD244" i="12"/>
  <c r="BL244" i="12"/>
  <c r="BT244" i="12"/>
  <c r="BE244" i="12"/>
  <c r="BM244" i="12"/>
  <c r="BU244" i="12"/>
  <c r="BJ244" i="12"/>
  <c r="BV244" i="12"/>
  <c r="BB244" i="12"/>
  <c r="BN244" i="12"/>
  <c r="BX244" i="12"/>
  <c r="BF244" i="12"/>
  <c r="BP244" i="12"/>
  <c r="BG244" i="12"/>
  <c r="BQ244" i="12"/>
  <c r="BH244" i="12"/>
  <c r="BR244" i="12"/>
  <c r="BW244" i="12"/>
  <c r="BA244" i="12"/>
  <c r="BC244" i="12"/>
  <c r="BI244" i="12"/>
  <c r="BK244" i="12"/>
  <c r="BO244" i="12"/>
  <c r="BS244" i="12"/>
  <c r="CB244" i="12"/>
  <c r="BZ244" i="12"/>
  <c r="CJ244" i="12"/>
  <c r="CD244" i="12"/>
  <c r="CH244" i="12"/>
  <c r="CF244" i="12"/>
  <c r="CC244" i="12"/>
  <c r="CE244" i="12"/>
  <c r="CG244" i="12"/>
  <c r="CA244" i="12"/>
  <c r="CI244" i="12"/>
  <c r="BD388" i="12"/>
  <c r="BL388" i="12"/>
  <c r="BT388" i="12"/>
  <c r="BE388" i="12"/>
  <c r="BM388" i="12"/>
  <c r="BU388" i="12"/>
  <c r="BJ388" i="12"/>
  <c r="BV388" i="12"/>
  <c r="BA388" i="12"/>
  <c r="BK388" i="12"/>
  <c r="BW388" i="12"/>
  <c r="BB388" i="12"/>
  <c r="BN388" i="12"/>
  <c r="BX388" i="12"/>
  <c r="BC388" i="12"/>
  <c r="BO388" i="12"/>
  <c r="BF388" i="12"/>
  <c r="BP388" i="12"/>
  <c r="BG388" i="12"/>
  <c r="BQ388" i="12"/>
  <c r="BH388" i="12"/>
  <c r="BR388" i="12"/>
  <c r="BI388" i="12"/>
  <c r="BS388" i="12"/>
  <c r="CF388" i="12"/>
  <c r="BZ388" i="12"/>
  <c r="CH388" i="12"/>
  <c r="CA388" i="12"/>
  <c r="CD388" i="12"/>
  <c r="CI388" i="12"/>
  <c r="CB388" i="12"/>
  <c r="CJ388" i="12"/>
  <c r="CG388" i="12"/>
  <c r="CE388" i="12"/>
  <c r="BA11" i="12"/>
  <c r="BI11" i="12"/>
  <c r="BQ11" i="12"/>
  <c r="BE11" i="12"/>
  <c r="BN11" i="12"/>
  <c r="BW11" i="12"/>
  <c r="BF11" i="12"/>
  <c r="BO11" i="12"/>
  <c r="BX11" i="12"/>
  <c r="BG11" i="12"/>
  <c r="BP11" i="12"/>
  <c r="BH11" i="12"/>
  <c r="BR11" i="12"/>
  <c r="BJ11" i="12"/>
  <c r="BS11" i="12"/>
  <c r="BC11" i="12"/>
  <c r="BL11" i="12"/>
  <c r="BU11" i="12"/>
  <c r="BK11" i="12"/>
  <c r="BM11" i="12"/>
  <c r="BT11" i="12"/>
  <c r="BB11" i="12"/>
  <c r="BV11" i="12"/>
  <c r="BD11" i="12"/>
  <c r="CC11" i="12"/>
  <c r="CI11" i="12"/>
  <c r="CA11" i="12"/>
  <c r="CB11" i="12"/>
  <c r="CF11" i="12"/>
  <c r="BZ11" i="12"/>
  <c r="CJ11" i="12"/>
  <c r="CD11" i="12"/>
  <c r="CH11" i="12"/>
  <c r="CE11" i="12"/>
  <c r="CG11" i="12"/>
  <c r="BH139" i="12"/>
  <c r="BP139" i="12"/>
  <c r="BX139" i="12"/>
  <c r="BA139" i="12"/>
  <c r="BI139" i="12"/>
  <c r="BQ139" i="12"/>
  <c r="BB139" i="12"/>
  <c r="BJ139" i="12"/>
  <c r="BR139" i="12"/>
  <c r="BD139" i="12"/>
  <c r="BO139" i="12"/>
  <c r="BE139" i="12"/>
  <c r="BS139" i="12"/>
  <c r="BF139" i="12"/>
  <c r="BT139" i="12"/>
  <c r="BG139" i="12"/>
  <c r="BU139" i="12"/>
  <c r="BK139" i="12"/>
  <c r="BV139" i="12"/>
  <c r="BL139" i="12"/>
  <c r="BW139" i="12"/>
  <c r="BM139" i="12"/>
  <c r="BC139" i="12"/>
  <c r="BN139" i="12"/>
  <c r="CE139" i="12"/>
  <c r="BZ139" i="12"/>
  <c r="CG139" i="12"/>
  <c r="CA139" i="12"/>
  <c r="CF139" i="12"/>
  <c r="CI139" i="12"/>
  <c r="CB139" i="12"/>
  <c r="CC139" i="12"/>
  <c r="CD139" i="12"/>
  <c r="CJ139" i="12"/>
  <c r="CH139" i="12"/>
  <c r="BF203" i="12"/>
  <c r="BN203" i="12"/>
  <c r="BV203" i="12"/>
  <c r="BG203" i="12"/>
  <c r="BO203" i="12"/>
  <c r="BW203" i="12"/>
  <c r="BB203" i="12"/>
  <c r="BL203" i="12"/>
  <c r="BX203" i="12"/>
  <c r="BC203" i="12"/>
  <c r="BM203" i="12"/>
  <c r="BD203" i="12"/>
  <c r="BP203" i="12"/>
  <c r="BJ203" i="12"/>
  <c r="BK203" i="12"/>
  <c r="BQ203" i="12"/>
  <c r="BR203" i="12"/>
  <c r="BA203" i="12"/>
  <c r="BS203" i="12"/>
  <c r="BE203" i="12"/>
  <c r="BT203" i="12"/>
  <c r="BH203" i="12"/>
  <c r="BU203" i="12"/>
  <c r="BI203" i="12"/>
  <c r="CE203" i="12"/>
  <c r="BZ203" i="12"/>
  <c r="CG203" i="12"/>
  <c r="CA203" i="12"/>
  <c r="CF203" i="12"/>
  <c r="CI203" i="12"/>
  <c r="CB203" i="12"/>
  <c r="CC203" i="12"/>
  <c r="CJ203" i="12"/>
  <c r="CD203" i="12"/>
  <c r="CH203" i="12"/>
  <c r="BA275" i="12"/>
  <c r="BI275" i="12"/>
  <c r="BQ275" i="12"/>
  <c r="BB275" i="12"/>
  <c r="BJ275" i="12"/>
  <c r="BR275" i="12"/>
  <c r="BC275" i="12"/>
  <c r="BK275" i="12"/>
  <c r="BS275" i="12"/>
  <c r="BH275" i="12"/>
  <c r="BV275" i="12"/>
  <c r="BL275" i="12"/>
  <c r="BW275" i="12"/>
  <c r="BM275" i="12"/>
  <c r="BX275" i="12"/>
  <c r="BN275" i="12"/>
  <c r="BD275" i="12"/>
  <c r="BO275" i="12"/>
  <c r="BE275" i="12"/>
  <c r="BP275" i="12"/>
  <c r="BF275" i="12"/>
  <c r="BT275" i="12"/>
  <c r="BG275" i="12"/>
  <c r="BU275" i="12"/>
  <c r="CE275" i="12"/>
  <c r="CH275" i="12"/>
  <c r="CC275" i="12"/>
  <c r="CA275" i="12"/>
  <c r="CB275" i="12"/>
  <c r="CJ275" i="12"/>
  <c r="CG275" i="12"/>
  <c r="BZ275" i="12"/>
  <c r="CF275" i="12"/>
  <c r="CI275" i="12"/>
  <c r="CD275" i="12"/>
  <c r="BF339" i="12"/>
  <c r="BN339" i="12"/>
  <c r="BV339" i="12"/>
  <c r="BG339" i="12"/>
  <c r="BO339" i="12"/>
  <c r="BW339" i="12"/>
  <c r="BD339" i="12"/>
  <c r="BP339" i="12"/>
  <c r="BE339" i="12"/>
  <c r="BQ339" i="12"/>
  <c r="BH339" i="12"/>
  <c r="BR339" i="12"/>
  <c r="BI339" i="12"/>
  <c r="BS339" i="12"/>
  <c r="BJ339" i="12"/>
  <c r="BT339" i="12"/>
  <c r="BA339" i="12"/>
  <c r="BK339" i="12"/>
  <c r="BU339" i="12"/>
  <c r="BB339" i="12"/>
  <c r="BL339" i="12"/>
  <c r="BX339" i="12"/>
  <c r="BC339" i="12"/>
  <c r="BM339" i="12"/>
  <c r="CI339" i="12"/>
  <c r="CA339" i="12"/>
  <c r="CE339" i="12"/>
  <c r="CB339" i="12"/>
  <c r="BZ339" i="12"/>
  <c r="CJ339" i="12"/>
  <c r="CC339" i="12"/>
  <c r="CD339" i="12"/>
  <c r="CG339" i="12"/>
  <c r="CH339" i="12"/>
  <c r="BC419" i="12"/>
  <c r="BK419" i="12"/>
  <c r="BS419" i="12"/>
  <c r="BD419" i="12"/>
  <c r="BL419" i="12"/>
  <c r="BT419" i="12"/>
  <c r="BE419" i="12"/>
  <c r="BM419" i="12"/>
  <c r="BU419" i="12"/>
  <c r="BB419" i="12"/>
  <c r="BP419" i="12"/>
  <c r="BF419" i="12"/>
  <c r="BQ419" i="12"/>
  <c r="BG419" i="12"/>
  <c r="BR419" i="12"/>
  <c r="BH419" i="12"/>
  <c r="BV419" i="12"/>
  <c r="BI419" i="12"/>
  <c r="BW419" i="12"/>
  <c r="BJ419" i="12"/>
  <c r="BX419" i="12"/>
  <c r="BN419" i="12"/>
  <c r="BA419" i="12"/>
  <c r="BO419" i="12"/>
  <c r="CD419" i="12"/>
  <c r="CA419" i="12"/>
  <c r="CI419" i="12"/>
  <c r="CH419" i="12"/>
  <c r="CC419" i="12"/>
  <c r="CE419" i="12"/>
  <c r="CG419" i="12"/>
  <c r="CB419" i="12"/>
  <c r="CJ419" i="12"/>
  <c r="BZ419" i="12"/>
  <c r="BA491" i="12"/>
  <c r="BI491" i="12"/>
  <c r="BQ491" i="12"/>
  <c r="BC491" i="12"/>
  <c r="BK491" i="12"/>
  <c r="BS491" i="12"/>
  <c r="BE491" i="12"/>
  <c r="BM491" i="12"/>
  <c r="BU491" i="12"/>
  <c r="BF491" i="12"/>
  <c r="BN491" i="12"/>
  <c r="BV491" i="12"/>
  <c r="BG491" i="12"/>
  <c r="BO491" i="12"/>
  <c r="BW491" i="12"/>
  <c r="BH491" i="12"/>
  <c r="BJ491" i="12"/>
  <c r="BL491" i="12"/>
  <c r="BP491" i="12"/>
  <c r="BR491" i="12"/>
  <c r="BT491" i="12"/>
  <c r="BB491" i="12"/>
  <c r="BX491" i="12"/>
  <c r="BD491" i="12"/>
  <c r="CA491" i="12"/>
  <c r="CI491" i="12"/>
  <c r="CH491" i="12"/>
  <c r="CG491" i="12"/>
  <c r="CD491" i="12"/>
  <c r="CB491" i="12"/>
  <c r="CC491" i="12"/>
  <c r="CE491" i="12"/>
  <c r="CJ491" i="12"/>
  <c r="BZ491" i="12"/>
  <c r="BG571" i="12"/>
  <c r="BO571" i="12"/>
  <c r="BW571" i="12"/>
  <c r="BH571" i="12"/>
  <c r="BP571" i="12"/>
  <c r="BX571" i="12"/>
  <c r="BA571" i="12"/>
  <c r="BI571" i="12"/>
  <c r="BQ571" i="12"/>
  <c r="BK571" i="12"/>
  <c r="BV571" i="12"/>
  <c r="BL571" i="12"/>
  <c r="BB571" i="12"/>
  <c r="BM571" i="12"/>
  <c r="BC571" i="12"/>
  <c r="BN571" i="12"/>
  <c r="BD571" i="12"/>
  <c r="BR571" i="12"/>
  <c r="BE571" i="12"/>
  <c r="BS571" i="12"/>
  <c r="BF571" i="12"/>
  <c r="BT571" i="12"/>
  <c r="BJ571" i="12"/>
  <c r="BU571" i="12"/>
  <c r="CJ571" i="12"/>
  <c r="CA571" i="12"/>
  <c r="CB571" i="12"/>
  <c r="CI571" i="12"/>
  <c r="CC571" i="12"/>
  <c r="CE571" i="12"/>
  <c r="CD571" i="12"/>
  <c r="BB60" i="12"/>
  <c r="BJ60" i="12"/>
  <c r="BR60" i="12"/>
  <c r="BC60" i="12"/>
  <c r="BK60" i="12"/>
  <c r="BS60" i="12"/>
  <c r="BF60" i="12"/>
  <c r="BN60" i="12"/>
  <c r="BV60" i="12"/>
  <c r="BA60" i="12"/>
  <c r="BO60" i="12"/>
  <c r="BE60" i="12"/>
  <c r="BQ60" i="12"/>
  <c r="BH60" i="12"/>
  <c r="BU60" i="12"/>
  <c r="BG60" i="12"/>
  <c r="BI60" i="12"/>
  <c r="BT60" i="12"/>
  <c r="BW60" i="12"/>
  <c r="BX60" i="12"/>
  <c r="BP60" i="12"/>
  <c r="BL60" i="12"/>
  <c r="BM60" i="12"/>
  <c r="BD60" i="12"/>
  <c r="CI60" i="12"/>
  <c r="CA60" i="12"/>
  <c r="CH60" i="12"/>
  <c r="CG60" i="12"/>
  <c r="BZ60" i="12"/>
  <c r="CC60" i="12"/>
  <c r="CE60" i="12"/>
  <c r="CJ60" i="12"/>
  <c r="CB60" i="12"/>
  <c r="CF60" i="12"/>
  <c r="CD60" i="12"/>
  <c r="BH124" i="12"/>
  <c r="BP124" i="12"/>
  <c r="BX124" i="12"/>
  <c r="BI124" i="12"/>
  <c r="BR124" i="12"/>
  <c r="BA124" i="12"/>
  <c r="BJ124" i="12"/>
  <c r="BS124" i="12"/>
  <c r="BB124" i="12"/>
  <c r="BK124" i="12"/>
  <c r="BT124" i="12"/>
  <c r="BD124" i="12"/>
  <c r="BQ124" i="12"/>
  <c r="BE124" i="12"/>
  <c r="BU124" i="12"/>
  <c r="BF124" i="12"/>
  <c r="BV124" i="12"/>
  <c r="BG124" i="12"/>
  <c r="BW124" i="12"/>
  <c r="BL124" i="12"/>
  <c r="BM124" i="12"/>
  <c r="BN124" i="12"/>
  <c r="BC124" i="12"/>
  <c r="BO124" i="12"/>
  <c r="CH124" i="12"/>
  <c r="BZ124" i="12"/>
  <c r="CA124" i="12"/>
  <c r="CI124" i="12"/>
  <c r="CB124" i="12"/>
  <c r="CF124" i="12"/>
  <c r="CJ124" i="12"/>
  <c r="CD124" i="12"/>
  <c r="CE124" i="12"/>
  <c r="CC124" i="12"/>
  <c r="CG124" i="12"/>
  <c r="BB188" i="12"/>
  <c r="BJ188" i="12"/>
  <c r="BR188" i="12"/>
  <c r="BC188" i="12"/>
  <c r="BK188" i="12"/>
  <c r="BS188" i="12"/>
  <c r="BD188" i="12"/>
  <c r="BL188" i="12"/>
  <c r="BT188" i="12"/>
  <c r="BH188" i="12"/>
  <c r="BV188" i="12"/>
  <c r="BI188" i="12"/>
  <c r="BW188" i="12"/>
  <c r="BM188" i="12"/>
  <c r="BX188" i="12"/>
  <c r="BN188" i="12"/>
  <c r="BA188" i="12"/>
  <c r="BO188" i="12"/>
  <c r="BE188" i="12"/>
  <c r="BP188" i="12"/>
  <c r="BF188" i="12"/>
  <c r="BQ188" i="12"/>
  <c r="BU188" i="12"/>
  <c r="BG188" i="12"/>
  <c r="CH188" i="12"/>
  <c r="CB188" i="12"/>
  <c r="CJ188" i="12"/>
  <c r="CD188" i="12"/>
  <c r="CE188" i="12"/>
  <c r="BZ188" i="12"/>
  <c r="CF188" i="12"/>
  <c r="CG188" i="12"/>
  <c r="CC188" i="12"/>
  <c r="CA188" i="12"/>
  <c r="CI188" i="12"/>
  <c r="BB252" i="12"/>
  <c r="BJ252" i="12"/>
  <c r="BR252" i="12"/>
  <c r="BD252" i="12"/>
  <c r="BL252" i="12"/>
  <c r="BT252" i="12"/>
  <c r="BF252" i="12"/>
  <c r="BN252" i="12"/>
  <c r="BV252" i="12"/>
  <c r="BG252" i="12"/>
  <c r="BO252" i="12"/>
  <c r="BW252" i="12"/>
  <c r="BH252" i="12"/>
  <c r="BP252" i="12"/>
  <c r="BX252" i="12"/>
  <c r="BA252" i="12"/>
  <c r="BU252" i="12"/>
  <c r="BC252" i="12"/>
  <c r="BE252" i="12"/>
  <c r="BI252" i="12"/>
  <c r="BK252" i="12"/>
  <c r="BM252" i="12"/>
  <c r="BQ252" i="12"/>
  <c r="BS252" i="12"/>
  <c r="BZ252" i="12"/>
  <c r="CB252" i="12"/>
  <c r="CJ252" i="12"/>
  <c r="CD252" i="12"/>
  <c r="CE252" i="12"/>
  <c r="CH252" i="12"/>
  <c r="CF252" i="12"/>
  <c r="CC252" i="12"/>
  <c r="CG252" i="12"/>
  <c r="CA252" i="12"/>
  <c r="CI252" i="12"/>
  <c r="BC332" i="12"/>
  <c r="BK332" i="12"/>
  <c r="BS332" i="12"/>
  <c r="BD332" i="12"/>
  <c r="BL332" i="12"/>
  <c r="BT332" i="12"/>
  <c r="BE332" i="12"/>
  <c r="BO332" i="12"/>
  <c r="BF332" i="12"/>
  <c r="BP332" i="12"/>
  <c r="BG332" i="12"/>
  <c r="BQ332" i="12"/>
  <c r="BH332" i="12"/>
  <c r="BR332" i="12"/>
  <c r="BI332" i="12"/>
  <c r="BU332" i="12"/>
  <c r="BJ332" i="12"/>
  <c r="BV332" i="12"/>
  <c r="BA332" i="12"/>
  <c r="BM332" i="12"/>
  <c r="BW332" i="12"/>
  <c r="BB332" i="12"/>
  <c r="BN332" i="12"/>
  <c r="BX332" i="12"/>
  <c r="CF332" i="12"/>
  <c r="CJ332" i="12"/>
  <c r="CA332" i="12"/>
  <c r="CG332" i="12"/>
  <c r="CH332" i="12"/>
  <c r="CB332" i="12"/>
  <c r="CD332" i="12"/>
  <c r="CE332" i="12"/>
  <c r="CI332" i="12"/>
  <c r="BZ332" i="12"/>
  <c r="BD396" i="12"/>
  <c r="BL396" i="12"/>
  <c r="BT396" i="12"/>
  <c r="BE396" i="12"/>
  <c r="BM396" i="12"/>
  <c r="BU396" i="12"/>
  <c r="BH396" i="12"/>
  <c r="BR396" i="12"/>
  <c r="BI396" i="12"/>
  <c r="BS396" i="12"/>
  <c r="BJ396" i="12"/>
  <c r="BV396" i="12"/>
  <c r="BA396" i="12"/>
  <c r="BK396" i="12"/>
  <c r="BW396" i="12"/>
  <c r="BB396" i="12"/>
  <c r="BN396" i="12"/>
  <c r="BX396" i="12"/>
  <c r="BC396" i="12"/>
  <c r="BO396" i="12"/>
  <c r="BF396" i="12"/>
  <c r="BP396" i="12"/>
  <c r="BG396" i="12"/>
  <c r="BQ396" i="12"/>
  <c r="CB396" i="12"/>
  <c r="CA396" i="12"/>
  <c r="CJ396" i="12"/>
  <c r="CF396" i="12"/>
  <c r="CI396" i="12"/>
  <c r="CE396" i="12"/>
  <c r="BZ396" i="12"/>
  <c r="CH396" i="12"/>
  <c r="CD396" i="12"/>
  <c r="CG396" i="12"/>
  <c r="BF460" i="12"/>
  <c r="BN460" i="12"/>
  <c r="BV460" i="12"/>
  <c r="BG460" i="12"/>
  <c r="BO460" i="12"/>
  <c r="BW460" i="12"/>
  <c r="BH460" i="12"/>
  <c r="BP460" i="12"/>
  <c r="BX460" i="12"/>
  <c r="BA460" i="12"/>
  <c r="BI460" i="12"/>
  <c r="BQ460" i="12"/>
  <c r="BB460" i="12"/>
  <c r="BJ460" i="12"/>
  <c r="BR460" i="12"/>
  <c r="BC460" i="12"/>
  <c r="BK460" i="12"/>
  <c r="BS460" i="12"/>
  <c r="BD460" i="12"/>
  <c r="BL460" i="12"/>
  <c r="BT460" i="12"/>
  <c r="BU460" i="12"/>
  <c r="BE460" i="12"/>
  <c r="BM460" i="12"/>
  <c r="CF460" i="12"/>
  <c r="CD460" i="12"/>
  <c r="CA460" i="12"/>
  <c r="CI460" i="12"/>
  <c r="CB460" i="12"/>
  <c r="CG460" i="12"/>
  <c r="CJ460" i="12"/>
  <c r="BZ460" i="12"/>
  <c r="CE460" i="12"/>
  <c r="CH460" i="12"/>
  <c r="BC532" i="12"/>
  <c r="BK532" i="12"/>
  <c r="BS532" i="12"/>
  <c r="BD532" i="12"/>
  <c r="BL532" i="12"/>
  <c r="BT532" i="12"/>
  <c r="BJ532" i="12"/>
  <c r="BV532" i="12"/>
  <c r="BA532" i="12"/>
  <c r="BM532" i="12"/>
  <c r="BW532" i="12"/>
  <c r="BB532" i="12"/>
  <c r="BN532" i="12"/>
  <c r="BX532" i="12"/>
  <c r="BE532" i="12"/>
  <c r="BO532" i="12"/>
  <c r="BF532" i="12"/>
  <c r="BP532" i="12"/>
  <c r="BG532" i="12"/>
  <c r="BQ532" i="12"/>
  <c r="BH532" i="12"/>
  <c r="BR532" i="12"/>
  <c r="BI532" i="12"/>
  <c r="BU532" i="12"/>
  <c r="CF532" i="12"/>
  <c r="CG532" i="12"/>
  <c r="CI532" i="12"/>
  <c r="CJ532" i="12"/>
  <c r="CE532" i="12"/>
  <c r="BZ532" i="12"/>
  <c r="CH532" i="12"/>
  <c r="BE596" i="12"/>
  <c r="BM596" i="12"/>
  <c r="BU596" i="12"/>
  <c r="BF596" i="12"/>
  <c r="BN596" i="12"/>
  <c r="BV596" i="12"/>
  <c r="BB596" i="12"/>
  <c r="BL596" i="12"/>
  <c r="BX596" i="12"/>
  <c r="BC596" i="12"/>
  <c r="BO596" i="12"/>
  <c r="BD596" i="12"/>
  <c r="BP596" i="12"/>
  <c r="BG596" i="12"/>
  <c r="BQ596" i="12"/>
  <c r="BH596" i="12"/>
  <c r="BR596" i="12"/>
  <c r="BI596" i="12"/>
  <c r="BS596" i="12"/>
  <c r="BJ596" i="12"/>
  <c r="BT596" i="12"/>
  <c r="BW596" i="12"/>
  <c r="CH596" i="12"/>
  <c r="BA596" i="12"/>
  <c r="BK596" i="12"/>
  <c r="CG596" i="12"/>
  <c r="CF596" i="12"/>
  <c r="CB596" i="12"/>
  <c r="CJ596" i="12"/>
  <c r="CA596" i="12"/>
  <c r="BZ596" i="12"/>
  <c r="CI596" i="12"/>
  <c r="CC596" i="12"/>
  <c r="BB29" i="12"/>
  <c r="BJ29" i="12"/>
  <c r="BR29" i="12"/>
  <c r="BE29" i="12"/>
  <c r="BN29" i="12"/>
  <c r="BW29" i="12"/>
  <c r="BF29" i="12"/>
  <c r="BO29" i="12"/>
  <c r="BX29" i="12"/>
  <c r="BG29" i="12"/>
  <c r="BP29" i="12"/>
  <c r="BI29" i="12"/>
  <c r="BS29" i="12"/>
  <c r="BA29" i="12"/>
  <c r="BK29" i="12"/>
  <c r="BT29" i="12"/>
  <c r="BL29" i="12"/>
  <c r="BM29" i="12"/>
  <c r="BV29" i="12"/>
  <c r="BC29" i="12"/>
  <c r="BH29" i="12"/>
  <c r="BD29" i="12"/>
  <c r="BU29" i="12"/>
  <c r="BQ29" i="12"/>
  <c r="BZ29" i="12"/>
  <c r="CD29" i="12"/>
  <c r="CH29" i="12"/>
  <c r="CB29" i="12"/>
  <c r="CC29" i="12"/>
  <c r="CJ29" i="12"/>
  <c r="CG29" i="12"/>
  <c r="CA29" i="12"/>
  <c r="CE29" i="12"/>
  <c r="CI29" i="12"/>
  <c r="CF29" i="12"/>
  <c r="BD93" i="12"/>
  <c r="BL93" i="12"/>
  <c r="BT93" i="12"/>
  <c r="BE93" i="12"/>
  <c r="BM93" i="12"/>
  <c r="BU93" i="12"/>
  <c r="BF93" i="12"/>
  <c r="BN93" i="12"/>
  <c r="BV93" i="12"/>
  <c r="BK93" i="12"/>
  <c r="BA93" i="12"/>
  <c r="BO93" i="12"/>
  <c r="BB93" i="12"/>
  <c r="BP93" i="12"/>
  <c r="BS93" i="12"/>
  <c r="BC93" i="12"/>
  <c r="BW93" i="12"/>
  <c r="BG93" i="12"/>
  <c r="BX93" i="12"/>
  <c r="BH93" i="12"/>
  <c r="BI93" i="12"/>
  <c r="BJ93" i="12"/>
  <c r="BQ93" i="12"/>
  <c r="BR93" i="12"/>
  <c r="CF93" i="12"/>
  <c r="CG93" i="12"/>
  <c r="CE93" i="12"/>
  <c r="CA93" i="12"/>
  <c r="CD93" i="12"/>
  <c r="CI93" i="12"/>
  <c r="CB93" i="12"/>
  <c r="CJ93" i="12"/>
  <c r="BZ93" i="12"/>
  <c r="CH93" i="12"/>
  <c r="CC93" i="12"/>
  <c r="BC157" i="12"/>
  <c r="BK157" i="12"/>
  <c r="BS157" i="12"/>
  <c r="BD157" i="12"/>
  <c r="BL157" i="12"/>
  <c r="BT157" i="12"/>
  <c r="BI157" i="12"/>
  <c r="BU157" i="12"/>
  <c r="BJ157" i="12"/>
  <c r="BV157" i="12"/>
  <c r="BA157" i="12"/>
  <c r="BM157" i="12"/>
  <c r="BW157" i="12"/>
  <c r="BF157" i="12"/>
  <c r="BX157" i="12"/>
  <c r="BG157" i="12"/>
  <c r="BH157" i="12"/>
  <c r="BN157" i="12"/>
  <c r="BO157" i="12"/>
  <c r="BP157" i="12"/>
  <c r="BB157" i="12"/>
  <c r="BQ157" i="12"/>
  <c r="BE157" i="12"/>
  <c r="BR157" i="12"/>
  <c r="CG157" i="12"/>
  <c r="CA157" i="12"/>
  <c r="CI157" i="12"/>
  <c r="CJ157" i="12"/>
  <c r="BZ157" i="12"/>
  <c r="CH157" i="12"/>
  <c r="CE157" i="12"/>
  <c r="CC157" i="12"/>
  <c r="CD157" i="12"/>
  <c r="CB157" i="12"/>
  <c r="CF157" i="12"/>
  <c r="BH221" i="12"/>
  <c r="BP221" i="12"/>
  <c r="BX221" i="12"/>
  <c r="BA221" i="12"/>
  <c r="BI221" i="12"/>
  <c r="BQ221" i="12"/>
  <c r="BB221" i="12"/>
  <c r="BJ221" i="12"/>
  <c r="BR221" i="12"/>
  <c r="BK221" i="12"/>
  <c r="BV221" i="12"/>
  <c r="BL221" i="12"/>
  <c r="BW221" i="12"/>
  <c r="BM221" i="12"/>
  <c r="BC221" i="12"/>
  <c r="BN221" i="12"/>
  <c r="BD221" i="12"/>
  <c r="BO221" i="12"/>
  <c r="BE221" i="12"/>
  <c r="BS221" i="12"/>
  <c r="BF221" i="12"/>
  <c r="BT221" i="12"/>
  <c r="BG221" i="12"/>
  <c r="BU221" i="12"/>
  <c r="CG221" i="12"/>
  <c r="CA221" i="12"/>
  <c r="CI221" i="12"/>
  <c r="CJ221" i="12"/>
  <c r="BZ221" i="12"/>
  <c r="CH221" i="12"/>
  <c r="CE221" i="12"/>
  <c r="CC221" i="12"/>
  <c r="CB221" i="12"/>
  <c r="CD221" i="12"/>
  <c r="CF221" i="12"/>
  <c r="BC293" i="12"/>
  <c r="BK293" i="12"/>
  <c r="BS293" i="12"/>
  <c r="BD293" i="12"/>
  <c r="BL293" i="12"/>
  <c r="BT293" i="12"/>
  <c r="BE293" i="12"/>
  <c r="BM293" i="12"/>
  <c r="BU293" i="12"/>
  <c r="BF293" i="12"/>
  <c r="BN293" i="12"/>
  <c r="BV293" i="12"/>
  <c r="BG293" i="12"/>
  <c r="BO293" i="12"/>
  <c r="BW293" i="12"/>
  <c r="BH293" i="12"/>
  <c r="BP293" i="12"/>
  <c r="BX293" i="12"/>
  <c r="BA293" i="12"/>
  <c r="BI293" i="12"/>
  <c r="BQ293" i="12"/>
  <c r="BB293" i="12"/>
  <c r="BJ293" i="12"/>
  <c r="BR293" i="12"/>
  <c r="CC293" i="12"/>
  <c r="CJ293" i="12"/>
  <c r="CE293" i="12"/>
  <c r="BZ293" i="12"/>
  <c r="CH293" i="12"/>
  <c r="CB293" i="12"/>
  <c r="CD293" i="12"/>
  <c r="CF293" i="12"/>
  <c r="CA293" i="12"/>
  <c r="CG293" i="12"/>
  <c r="CI293" i="12"/>
  <c r="BD357" i="12"/>
  <c r="BL357" i="12"/>
  <c r="BT357" i="12"/>
  <c r="BF357" i="12"/>
  <c r="BN357" i="12"/>
  <c r="BV357" i="12"/>
  <c r="BH357" i="12"/>
  <c r="BP357" i="12"/>
  <c r="BX357" i="12"/>
  <c r="BA357" i="12"/>
  <c r="BI357" i="12"/>
  <c r="BQ357" i="12"/>
  <c r="BB357" i="12"/>
  <c r="BJ357" i="12"/>
  <c r="BR357" i="12"/>
  <c r="BM357" i="12"/>
  <c r="BO357" i="12"/>
  <c r="BS357" i="12"/>
  <c r="BU357" i="12"/>
  <c r="BC357" i="12"/>
  <c r="BW357" i="12"/>
  <c r="BE357" i="12"/>
  <c r="BG357" i="12"/>
  <c r="BK357" i="12"/>
  <c r="CE357" i="12"/>
  <c r="CC357" i="12"/>
  <c r="CI357" i="12"/>
  <c r="CF357" i="12"/>
  <c r="CD357" i="12"/>
  <c r="CG357" i="12"/>
  <c r="CB357" i="12"/>
  <c r="CA357" i="12"/>
  <c r="CJ357" i="12"/>
  <c r="BE421" i="12"/>
  <c r="BM421" i="12"/>
  <c r="BU421" i="12"/>
  <c r="BF421" i="12"/>
  <c r="BN421" i="12"/>
  <c r="BV421" i="12"/>
  <c r="BG421" i="12"/>
  <c r="BO421" i="12"/>
  <c r="BW421" i="12"/>
  <c r="BJ421" i="12"/>
  <c r="BX421" i="12"/>
  <c r="BK421" i="12"/>
  <c r="BA421" i="12"/>
  <c r="BL421" i="12"/>
  <c r="BB421" i="12"/>
  <c r="BP421" i="12"/>
  <c r="BC421" i="12"/>
  <c r="BQ421" i="12"/>
  <c r="BD421" i="12"/>
  <c r="BR421" i="12"/>
  <c r="BH421" i="12"/>
  <c r="BS421" i="12"/>
  <c r="BI421" i="12"/>
  <c r="BT421" i="12"/>
  <c r="CC421" i="12"/>
  <c r="CF421" i="12"/>
  <c r="CB421" i="12"/>
  <c r="CG421" i="12"/>
  <c r="CJ421" i="12"/>
  <c r="CA421" i="12"/>
  <c r="CE421" i="12"/>
  <c r="CI421" i="12"/>
  <c r="CD421" i="12"/>
  <c r="BC485" i="12"/>
  <c r="BK485" i="12"/>
  <c r="BS485" i="12"/>
  <c r="BE485" i="12"/>
  <c r="BM485" i="12"/>
  <c r="BU485" i="12"/>
  <c r="BG485" i="12"/>
  <c r="BO485" i="12"/>
  <c r="BW485" i="12"/>
  <c r="BH485" i="12"/>
  <c r="BP485" i="12"/>
  <c r="BX485" i="12"/>
  <c r="BA485" i="12"/>
  <c r="BI485" i="12"/>
  <c r="BQ485" i="12"/>
  <c r="BD485" i="12"/>
  <c r="BF485" i="12"/>
  <c r="BJ485" i="12"/>
  <c r="BL485" i="12"/>
  <c r="BN485" i="12"/>
  <c r="BR485" i="12"/>
  <c r="BT485" i="12"/>
  <c r="BB485" i="12"/>
  <c r="BV485" i="12"/>
  <c r="CC485" i="12"/>
  <c r="CJ485" i="12"/>
  <c r="CA485" i="12"/>
  <c r="CI485" i="12"/>
  <c r="CF485" i="12"/>
  <c r="CD485" i="12"/>
  <c r="CE485" i="12"/>
  <c r="CG485" i="12"/>
  <c r="CB485" i="12"/>
  <c r="BE549" i="12"/>
  <c r="BM549" i="12"/>
  <c r="BU549" i="12"/>
  <c r="BG549" i="12"/>
  <c r="BO549" i="12"/>
  <c r="BW549" i="12"/>
  <c r="BA549" i="12"/>
  <c r="BI549" i="12"/>
  <c r="BQ549" i="12"/>
  <c r="BB549" i="12"/>
  <c r="BJ549" i="12"/>
  <c r="BR549" i="12"/>
  <c r="BC549" i="12"/>
  <c r="BK549" i="12"/>
  <c r="BS549" i="12"/>
  <c r="BT549" i="12"/>
  <c r="BV549" i="12"/>
  <c r="BD549" i="12"/>
  <c r="BX549" i="12"/>
  <c r="BF549" i="12"/>
  <c r="BH549" i="12"/>
  <c r="BL549" i="12"/>
  <c r="BN549" i="12"/>
  <c r="BP549" i="12"/>
  <c r="CC549" i="12"/>
  <c r="CE549" i="12"/>
  <c r="CG549" i="12"/>
  <c r="CD549" i="12"/>
  <c r="BA22" i="12"/>
  <c r="BI22" i="12"/>
  <c r="BQ22" i="12"/>
  <c r="BD22" i="12"/>
  <c r="BL22" i="12"/>
  <c r="BE22" i="12"/>
  <c r="BM22" i="12"/>
  <c r="BG22" i="12"/>
  <c r="BO22" i="12"/>
  <c r="BW22" i="12"/>
  <c r="BH22" i="12"/>
  <c r="BU22" i="12"/>
  <c r="BJ22" i="12"/>
  <c r="BV22" i="12"/>
  <c r="BK22" i="12"/>
  <c r="BX22" i="12"/>
  <c r="BP22" i="12"/>
  <c r="BB22" i="12"/>
  <c r="BR22" i="12"/>
  <c r="BF22" i="12"/>
  <c r="BN22" i="12"/>
  <c r="BC22" i="12"/>
  <c r="BS22" i="12"/>
  <c r="BT22" i="12"/>
  <c r="CI22" i="12"/>
  <c r="CG22" i="12"/>
  <c r="CB22" i="12"/>
  <c r="CC22" i="12"/>
  <c r="CD22" i="12"/>
  <c r="CJ22" i="12"/>
  <c r="CF22" i="12"/>
  <c r="BZ22" i="12"/>
  <c r="CA22" i="12"/>
  <c r="CH22" i="12"/>
  <c r="CE22" i="12"/>
  <c r="BA86" i="12"/>
  <c r="BI86" i="12"/>
  <c r="BQ86" i="12"/>
  <c r="BB86" i="12"/>
  <c r="BJ86" i="12"/>
  <c r="BR86" i="12"/>
  <c r="BC86" i="12"/>
  <c r="BK86" i="12"/>
  <c r="BS86" i="12"/>
  <c r="BN86" i="12"/>
  <c r="BD86" i="12"/>
  <c r="BO86" i="12"/>
  <c r="BE86" i="12"/>
  <c r="BP86" i="12"/>
  <c r="BU86" i="12"/>
  <c r="BV86" i="12"/>
  <c r="BF86" i="12"/>
  <c r="BW86" i="12"/>
  <c r="BG86" i="12"/>
  <c r="BX86" i="12"/>
  <c r="BH86" i="12"/>
  <c r="BL86" i="12"/>
  <c r="BM86" i="12"/>
  <c r="BT86" i="12"/>
  <c r="CJ86" i="12"/>
  <c r="CA86" i="12"/>
  <c r="CF86" i="12"/>
  <c r="CI86" i="12"/>
  <c r="CG86" i="12"/>
  <c r="CD86" i="12"/>
  <c r="CC86" i="12"/>
  <c r="CE86" i="12"/>
  <c r="BZ86" i="12"/>
  <c r="CB86" i="12"/>
  <c r="CH86" i="12"/>
  <c r="BH158" i="12"/>
  <c r="BP158" i="12"/>
  <c r="BX158" i="12"/>
  <c r="BA158" i="12"/>
  <c r="BI158" i="12"/>
  <c r="BQ158" i="12"/>
  <c r="BF158" i="12"/>
  <c r="BR158" i="12"/>
  <c r="BG158" i="12"/>
  <c r="BS158" i="12"/>
  <c r="BJ158" i="12"/>
  <c r="BT158" i="12"/>
  <c r="BD158" i="12"/>
  <c r="BV158" i="12"/>
  <c r="BE158" i="12"/>
  <c r="BW158" i="12"/>
  <c r="BK158" i="12"/>
  <c r="BL158" i="12"/>
  <c r="BM158" i="12"/>
  <c r="BN158" i="12"/>
  <c r="BB158" i="12"/>
  <c r="BO158" i="12"/>
  <c r="BC158" i="12"/>
  <c r="BU158" i="12"/>
  <c r="CD158" i="12"/>
  <c r="CJ158" i="12"/>
  <c r="CF158" i="12"/>
  <c r="CG158" i="12"/>
  <c r="CB158" i="12"/>
  <c r="CH158" i="12"/>
  <c r="BZ158" i="12"/>
  <c r="CC158" i="12"/>
  <c r="CA158" i="12"/>
  <c r="CI158" i="12"/>
  <c r="CE158" i="12"/>
  <c r="BE222" i="12"/>
  <c r="BM222" i="12"/>
  <c r="BU222" i="12"/>
  <c r="BF222" i="12"/>
  <c r="BN222" i="12"/>
  <c r="BV222" i="12"/>
  <c r="BG222" i="12"/>
  <c r="BO222" i="12"/>
  <c r="BW222" i="12"/>
  <c r="BA222" i="12"/>
  <c r="BL222" i="12"/>
  <c r="BB222" i="12"/>
  <c r="BP222" i="12"/>
  <c r="BC222" i="12"/>
  <c r="BQ222" i="12"/>
  <c r="BD222" i="12"/>
  <c r="BR222" i="12"/>
  <c r="BH222" i="12"/>
  <c r="BS222" i="12"/>
  <c r="BI222" i="12"/>
  <c r="BT222" i="12"/>
  <c r="BJ222" i="12"/>
  <c r="BX222" i="12"/>
  <c r="BK222" i="12"/>
  <c r="CH222" i="12"/>
  <c r="CB222" i="12"/>
  <c r="CD222" i="12"/>
  <c r="CF222" i="12"/>
  <c r="CG222" i="12"/>
  <c r="BZ222" i="12"/>
  <c r="CJ222" i="12"/>
  <c r="CE222" i="12"/>
  <c r="CA222" i="12"/>
  <c r="CI222" i="12"/>
  <c r="CC222" i="12"/>
  <c r="BA286" i="12"/>
  <c r="BI286" i="12"/>
  <c r="BQ286" i="12"/>
  <c r="BB286" i="12"/>
  <c r="BJ286" i="12"/>
  <c r="BR286" i="12"/>
  <c r="BF286" i="12"/>
  <c r="BP286" i="12"/>
  <c r="BG286" i="12"/>
  <c r="BS286" i="12"/>
  <c r="BH286" i="12"/>
  <c r="BT286" i="12"/>
  <c r="BK286" i="12"/>
  <c r="BU286" i="12"/>
  <c r="BL286" i="12"/>
  <c r="BV286" i="12"/>
  <c r="BC286" i="12"/>
  <c r="BM286" i="12"/>
  <c r="BW286" i="12"/>
  <c r="BD286" i="12"/>
  <c r="BN286" i="12"/>
  <c r="BX286" i="12"/>
  <c r="BE286" i="12"/>
  <c r="BO286" i="12"/>
  <c r="CG286" i="12"/>
  <c r="CA286" i="12"/>
  <c r="CI286" i="12"/>
  <c r="CH286" i="12"/>
  <c r="BZ286" i="12"/>
  <c r="CD286" i="12"/>
  <c r="CB286" i="12"/>
  <c r="CJ286" i="12"/>
  <c r="CE286" i="12"/>
  <c r="CC286" i="12"/>
  <c r="CF286" i="12"/>
  <c r="BA350" i="12"/>
  <c r="BI350" i="12"/>
  <c r="BQ350" i="12"/>
  <c r="BC350" i="12"/>
  <c r="BK350" i="12"/>
  <c r="BS350" i="12"/>
  <c r="BE350" i="12"/>
  <c r="BM350" i="12"/>
  <c r="BU350" i="12"/>
  <c r="BF350" i="12"/>
  <c r="BN350" i="12"/>
  <c r="BV350" i="12"/>
  <c r="BG350" i="12"/>
  <c r="BO350" i="12"/>
  <c r="BW350" i="12"/>
  <c r="BB350" i="12"/>
  <c r="BX350" i="12"/>
  <c r="BD350" i="12"/>
  <c r="BH350" i="12"/>
  <c r="BJ350" i="12"/>
  <c r="BL350" i="12"/>
  <c r="BP350" i="12"/>
  <c r="BR350" i="12"/>
  <c r="BT350" i="12"/>
  <c r="BZ350" i="12"/>
  <c r="CD350" i="12"/>
  <c r="CA350" i="12"/>
  <c r="CH350" i="12"/>
  <c r="CI350" i="12"/>
  <c r="CC350" i="12"/>
  <c r="CE350" i="12"/>
  <c r="CB350" i="12"/>
  <c r="CF350" i="12"/>
  <c r="CG350" i="12"/>
  <c r="CJ350" i="12"/>
  <c r="BB414" i="12"/>
  <c r="BJ414" i="12"/>
  <c r="BR414" i="12"/>
  <c r="BC414" i="12"/>
  <c r="BK414" i="12"/>
  <c r="BS414" i="12"/>
  <c r="BD414" i="12"/>
  <c r="BL414" i="12"/>
  <c r="BT414" i="12"/>
  <c r="BM414" i="12"/>
  <c r="BX414" i="12"/>
  <c r="BN414" i="12"/>
  <c r="BA414" i="12"/>
  <c r="BO414" i="12"/>
  <c r="BE414" i="12"/>
  <c r="BP414" i="12"/>
  <c r="BF414" i="12"/>
  <c r="BQ414" i="12"/>
  <c r="BG414" i="12"/>
  <c r="BU414" i="12"/>
  <c r="BH414" i="12"/>
  <c r="BV414" i="12"/>
  <c r="BI414" i="12"/>
  <c r="BW414" i="12"/>
  <c r="CH414" i="12"/>
  <c r="BZ414" i="12"/>
  <c r="CD414" i="12"/>
  <c r="CC414" i="12"/>
  <c r="CJ414" i="12"/>
  <c r="CG414" i="12"/>
  <c r="CF414" i="12"/>
  <c r="CA414" i="12"/>
  <c r="CI414" i="12"/>
  <c r="CB414" i="12"/>
  <c r="BH478" i="12"/>
  <c r="BP478" i="12"/>
  <c r="BX478" i="12"/>
  <c r="BB478" i="12"/>
  <c r="BJ478" i="12"/>
  <c r="BR478" i="12"/>
  <c r="BD478" i="12"/>
  <c r="BL478" i="12"/>
  <c r="BT478" i="12"/>
  <c r="BE478" i="12"/>
  <c r="BM478" i="12"/>
  <c r="BU478" i="12"/>
  <c r="BF478" i="12"/>
  <c r="BN478" i="12"/>
  <c r="BV478" i="12"/>
  <c r="BO478" i="12"/>
  <c r="BQ478" i="12"/>
  <c r="BS478" i="12"/>
  <c r="BA478" i="12"/>
  <c r="BW478" i="12"/>
  <c r="BC478" i="12"/>
  <c r="BG478" i="12"/>
  <c r="BI478" i="12"/>
  <c r="BK478" i="12"/>
  <c r="CH478" i="12"/>
  <c r="BZ478" i="12"/>
  <c r="CF478" i="12"/>
  <c r="CC478" i="12"/>
  <c r="CA478" i="12"/>
  <c r="CI478" i="12"/>
  <c r="CB478" i="12"/>
  <c r="CJ478" i="12"/>
  <c r="CG478" i="12"/>
  <c r="BB542" i="12"/>
  <c r="BJ542" i="12"/>
  <c r="BR542" i="12"/>
  <c r="BC542" i="12"/>
  <c r="BK542" i="12"/>
  <c r="BS542" i="12"/>
  <c r="BD542" i="12"/>
  <c r="BL542" i="12"/>
  <c r="BT542" i="12"/>
  <c r="BE542" i="12"/>
  <c r="BM542" i="12"/>
  <c r="BU542" i="12"/>
  <c r="BF542" i="12"/>
  <c r="BN542" i="12"/>
  <c r="BV542" i="12"/>
  <c r="BG542" i="12"/>
  <c r="BO542" i="12"/>
  <c r="BW542" i="12"/>
  <c r="BH542" i="12"/>
  <c r="BP542" i="12"/>
  <c r="BX542" i="12"/>
  <c r="BA542" i="12"/>
  <c r="BI542" i="12"/>
  <c r="BQ542" i="12"/>
  <c r="CH542" i="12"/>
  <c r="BZ542" i="12"/>
  <c r="CG542" i="12"/>
  <c r="CB542" i="12"/>
  <c r="CA542" i="12"/>
  <c r="CJ542" i="12"/>
  <c r="CI542" i="12"/>
  <c r="CC542" i="12"/>
  <c r="BG606" i="12"/>
  <c r="BO606" i="12"/>
  <c r="BW606" i="12"/>
  <c r="BH606" i="12"/>
  <c r="BP606" i="12"/>
  <c r="BX606" i="12"/>
  <c r="BD606" i="12"/>
  <c r="BN606" i="12"/>
  <c r="BE606" i="12"/>
  <c r="BQ606" i="12"/>
  <c r="BF606" i="12"/>
  <c r="BR606" i="12"/>
  <c r="BI606" i="12"/>
  <c r="BS606" i="12"/>
  <c r="BJ606" i="12"/>
  <c r="BT606" i="12"/>
  <c r="BA606" i="12"/>
  <c r="BK606" i="12"/>
  <c r="BU606" i="12"/>
  <c r="BB606" i="12"/>
  <c r="BL606" i="12"/>
  <c r="BV606" i="12"/>
  <c r="BM606" i="12"/>
  <c r="CJ606" i="12"/>
  <c r="BC606" i="12"/>
  <c r="BZ606" i="12"/>
  <c r="CI606" i="12"/>
  <c r="CD606" i="12"/>
  <c r="CB606" i="12"/>
  <c r="CE606" i="12"/>
  <c r="CC606" i="12"/>
  <c r="CA606" i="12"/>
  <c r="CH606" i="12"/>
  <c r="BC7" i="12"/>
  <c r="BK7" i="12"/>
  <c r="BS7" i="12"/>
  <c r="BE7" i="12"/>
  <c r="BM7" i="12"/>
  <c r="BU7" i="12"/>
  <c r="BG7" i="12"/>
  <c r="BQ7" i="12"/>
  <c r="BH7" i="12"/>
  <c r="BR7" i="12"/>
  <c r="BI7" i="12"/>
  <c r="BT7" i="12"/>
  <c r="BJ7" i="12"/>
  <c r="BV7" i="12"/>
  <c r="BA7" i="12"/>
  <c r="BL7" i="12"/>
  <c r="BW7" i="12"/>
  <c r="BB7" i="12"/>
  <c r="BN7" i="12"/>
  <c r="BX7" i="12"/>
  <c r="BD7" i="12"/>
  <c r="BO7" i="12"/>
  <c r="BP7" i="12"/>
  <c r="BF7" i="12"/>
  <c r="CC7" i="12"/>
  <c r="BZ7" i="12"/>
  <c r="CH7" i="12"/>
  <c r="CI7" i="12"/>
  <c r="CG7" i="12"/>
  <c r="CA7" i="12"/>
  <c r="CB7" i="12"/>
  <c r="CF7" i="12"/>
  <c r="CJ7" i="12"/>
  <c r="CE7" i="12"/>
  <c r="CD7" i="12"/>
  <c r="BD79" i="12"/>
  <c r="BE79" i="12"/>
  <c r="BM79" i="12"/>
  <c r="BU79" i="12"/>
  <c r="BI79" i="12"/>
  <c r="BR79" i="12"/>
  <c r="BJ79" i="12"/>
  <c r="BS79" i="12"/>
  <c r="BA79" i="12"/>
  <c r="BK79" i="12"/>
  <c r="BT79" i="12"/>
  <c r="BB79" i="12"/>
  <c r="BP79" i="12"/>
  <c r="BC79" i="12"/>
  <c r="BQ79" i="12"/>
  <c r="BF79" i="12"/>
  <c r="BV79" i="12"/>
  <c r="BG79" i="12"/>
  <c r="BH79" i="12"/>
  <c r="BL79" i="12"/>
  <c r="BN79" i="12"/>
  <c r="BO79" i="12"/>
  <c r="BW79" i="12"/>
  <c r="BX79" i="12"/>
  <c r="CF79" i="12"/>
  <c r="CD79" i="12"/>
  <c r="CG79" i="12"/>
  <c r="BZ79" i="12"/>
  <c r="CH79" i="12"/>
  <c r="CB79" i="12"/>
  <c r="CJ79" i="12"/>
  <c r="CA79" i="12"/>
  <c r="CE79" i="12"/>
  <c r="CI79" i="12"/>
  <c r="CC79" i="12"/>
  <c r="BD143" i="12"/>
  <c r="BL143" i="12"/>
  <c r="BT143" i="12"/>
  <c r="BE143" i="12"/>
  <c r="BM143" i="12"/>
  <c r="BU143" i="12"/>
  <c r="BF143" i="12"/>
  <c r="BN143" i="12"/>
  <c r="BV143" i="12"/>
  <c r="BC143" i="12"/>
  <c r="BQ143" i="12"/>
  <c r="BG143" i="12"/>
  <c r="BR143" i="12"/>
  <c r="BH143" i="12"/>
  <c r="BS143" i="12"/>
  <c r="BI143" i="12"/>
  <c r="BW143" i="12"/>
  <c r="BJ143" i="12"/>
  <c r="BX143" i="12"/>
  <c r="BK143" i="12"/>
  <c r="BA143" i="12"/>
  <c r="BO143" i="12"/>
  <c r="BB143" i="12"/>
  <c r="BP143" i="12"/>
  <c r="BZ143" i="12"/>
  <c r="CF143" i="12"/>
  <c r="CE143" i="12"/>
  <c r="CH143" i="12"/>
  <c r="CA143" i="12"/>
  <c r="CG143" i="12"/>
  <c r="CI143" i="12"/>
  <c r="CB143" i="12"/>
  <c r="CJ143" i="12"/>
  <c r="CC143" i="12"/>
  <c r="CD143" i="12"/>
  <c r="BB207" i="12"/>
  <c r="BJ207" i="12"/>
  <c r="BR207" i="12"/>
  <c r="BC207" i="12"/>
  <c r="BK207" i="12"/>
  <c r="BS207" i="12"/>
  <c r="BL207" i="12"/>
  <c r="BV207" i="12"/>
  <c r="BA207" i="12"/>
  <c r="BM207" i="12"/>
  <c r="BW207" i="12"/>
  <c r="BD207" i="12"/>
  <c r="BN207" i="12"/>
  <c r="BX207" i="12"/>
  <c r="BG207" i="12"/>
  <c r="BH207" i="12"/>
  <c r="BI207" i="12"/>
  <c r="BO207" i="12"/>
  <c r="BP207" i="12"/>
  <c r="BQ207" i="12"/>
  <c r="BE207" i="12"/>
  <c r="BT207" i="12"/>
  <c r="BF207" i="12"/>
  <c r="BU207" i="12"/>
  <c r="CG207" i="12"/>
  <c r="BZ207" i="12"/>
  <c r="CF207" i="12"/>
  <c r="CH207" i="12"/>
  <c r="CE207" i="12"/>
  <c r="CA207" i="12"/>
  <c r="CI207" i="12"/>
  <c r="CD207" i="12"/>
  <c r="CC207" i="12"/>
  <c r="CB207" i="12"/>
  <c r="CJ207" i="12"/>
  <c r="BE271" i="12"/>
  <c r="BM271" i="12"/>
  <c r="BU271" i="12"/>
  <c r="BF271" i="12"/>
  <c r="BN271" i="12"/>
  <c r="BV271" i="12"/>
  <c r="BG271" i="12"/>
  <c r="BO271" i="12"/>
  <c r="BW271" i="12"/>
  <c r="BI271" i="12"/>
  <c r="BT271" i="12"/>
  <c r="BJ271" i="12"/>
  <c r="BX271" i="12"/>
  <c r="BK271" i="12"/>
  <c r="BA271" i="12"/>
  <c r="BL271" i="12"/>
  <c r="BB271" i="12"/>
  <c r="BP271" i="12"/>
  <c r="BC271" i="12"/>
  <c r="BQ271" i="12"/>
  <c r="BD271" i="12"/>
  <c r="BR271" i="12"/>
  <c r="BS271" i="12"/>
  <c r="BH271" i="12"/>
  <c r="CH271" i="12"/>
  <c r="CE271" i="12"/>
  <c r="CA271" i="12"/>
  <c r="CD271" i="12"/>
  <c r="CI271" i="12"/>
  <c r="CF271" i="12"/>
  <c r="CJ271" i="12"/>
  <c r="BZ271" i="12"/>
  <c r="CC271" i="12"/>
  <c r="CG271" i="12"/>
  <c r="CB271" i="12"/>
  <c r="BB335" i="12"/>
  <c r="BJ335" i="12"/>
  <c r="BR335" i="12"/>
  <c r="BC335" i="12"/>
  <c r="BK335" i="12"/>
  <c r="BS335" i="12"/>
  <c r="BF335" i="12"/>
  <c r="BP335" i="12"/>
  <c r="BG335" i="12"/>
  <c r="BQ335" i="12"/>
  <c r="BH335" i="12"/>
  <c r="BT335" i="12"/>
  <c r="BI335" i="12"/>
  <c r="BU335" i="12"/>
  <c r="BL335" i="12"/>
  <c r="BV335" i="12"/>
  <c r="BA335" i="12"/>
  <c r="BM335" i="12"/>
  <c r="BW335" i="12"/>
  <c r="BD335" i="12"/>
  <c r="BN335" i="12"/>
  <c r="BX335" i="12"/>
  <c r="BE335" i="12"/>
  <c r="BO335" i="12"/>
  <c r="CD335" i="12"/>
  <c r="CG335" i="12"/>
  <c r="CE335" i="12"/>
  <c r="BZ335" i="12"/>
  <c r="CH335" i="12"/>
  <c r="CA335" i="12"/>
  <c r="CF335" i="12"/>
  <c r="CI335" i="12"/>
  <c r="CC335" i="12"/>
  <c r="BC399" i="12"/>
  <c r="BK399" i="12"/>
  <c r="BS399" i="12"/>
  <c r="BD399" i="12"/>
  <c r="BL399" i="12"/>
  <c r="BT399" i="12"/>
  <c r="BI399" i="12"/>
  <c r="BU399" i="12"/>
  <c r="BJ399" i="12"/>
  <c r="BV399" i="12"/>
  <c r="BA399" i="12"/>
  <c r="BM399" i="12"/>
  <c r="BW399" i="12"/>
  <c r="BB399" i="12"/>
  <c r="BN399" i="12"/>
  <c r="BX399" i="12"/>
  <c r="BE399" i="12"/>
  <c r="BO399" i="12"/>
  <c r="BF399" i="12"/>
  <c r="BP399" i="12"/>
  <c r="BG399" i="12"/>
  <c r="BQ399" i="12"/>
  <c r="BH399" i="12"/>
  <c r="BR399" i="12"/>
  <c r="CG399" i="12"/>
  <c r="CE399" i="12"/>
  <c r="CC399" i="12"/>
  <c r="CF399" i="12"/>
  <c r="BZ399" i="12"/>
  <c r="CH399" i="12"/>
  <c r="CA399" i="12"/>
  <c r="CI399" i="12"/>
  <c r="CD399" i="12"/>
  <c r="BE471" i="12"/>
  <c r="BM471" i="12"/>
  <c r="BU471" i="12"/>
  <c r="BF471" i="12"/>
  <c r="BN471" i="12"/>
  <c r="BV471" i="12"/>
  <c r="BG471" i="12"/>
  <c r="BO471" i="12"/>
  <c r="BW471" i="12"/>
  <c r="BH471" i="12"/>
  <c r="BP471" i="12"/>
  <c r="BX471" i="12"/>
  <c r="BA471" i="12"/>
  <c r="BI471" i="12"/>
  <c r="BQ471" i="12"/>
  <c r="BB471" i="12"/>
  <c r="BJ471" i="12"/>
  <c r="BR471" i="12"/>
  <c r="BC471" i="12"/>
  <c r="BK471" i="12"/>
  <c r="BS471" i="12"/>
  <c r="BT471" i="12"/>
  <c r="BD471" i="12"/>
  <c r="BL471" i="12"/>
  <c r="CE471" i="12"/>
  <c r="CC471" i="12"/>
  <c r="BZ471" i="12"/>
  <c r="CH471" i="12"/>
  <c r="CF471" i="12"/>
  <c r="CG471" i="12"/>
  <c r="CD471" i="12"/>
  <c r="BG535" i="12"/>
  <c r="BO535" i="12"/>
  <c r="BW535" i="12"/>
  <c r="BH535" i="12"/>
  <c r="BP535" i="12"/>
  <c r="BX535" i="12"/>
  <c r="BA535" i="12"/>
  <c r="BI535" i="12"/>
  <c r="BQ535" i="12"/>
  <c r="BB535" i="12"/>
  <c r="BJ535" i="12"/>
  <c r="BR535" i="12"/>
  <c r="BC535" i="12"/>
  <c r="BK535" i="12"/>
  <c r="BS535" i="12"/>
  <c r="BD535" i="12"/>
  <c r="BL535" i="12"/>
  <c r="BT535" i="12"/>
  <c r="BE535" i="12"/>
  <c r="BM535" i="12"/>
  <c r="BU535" i="12"/>
  <c r="BF535" i="12"/>
  <c r="BN535" i="12"/>
  <c r="BV535" i="12"/>
  <c r="CD535" i="12"/>
  <c r="CG535" i="12"/>
  <c r="CF535" i="12"/>
  <c r="CE535" i="12"/>
  <c r="BZ535" i="12"/>
  <c r="BD599" i="12"/>
  <c r="BL599" i="12"/>
  <c r="BT599" i="12"/>
  <c r="BE599" i="12"/>
  <c r="BM599" i="12"/>
  <c r="BU599" i="12"/>
  <c r="BC599" i="12"/>
  <c r="BO599" i="12"/>
  <c r="BO625" i="12" s="1"/>
  <c r="BF599" i="12"/>
  <c r="BP599" i="12"/>
  <c r="BG599" i="12"/>
  <c r="BQ599" i="12"/>
  <c r="BH599" i="12"/>
  <c r="BR599" i="12"/>
  <c r="BI599" i="12"/>
  <c r="BS599" i="12"/>
  <c r="BS625" i="12" s="1"/>
  <c r="BJ599" i="12"/>
  <c r="BV599" i="12"/>
  <c r="BA599" i="12"/>
  <c r="BK599" i="12"/>
  <c r="BW599" i="12"/>
  <c r="BB599" i="12"/>
  <c r="BN599" i="12"/>
  <c r="BX599" i="12"/>
  <c r="BX625" i="12" s="1"/>
  <c r="CI599" i="12"/>
  <c r="CI625" i="12" s="1"/>
  <c r="CE599" i="12"/>
  <c r="CE625" i="12" s="1"/>
  <c r="BZ599" i="12"/>
  <c r="BZ625" i="12" s="1"/>
  <c r="CA599" i="12"/>
  <c r="CA625" i="12" s="1"/>
  <c r="CB599" i="12"/>
  <c r="CB625" i="12" s="1"/>
  <c r="CF599" i="12"/>
  <c r="CF625" i="12" s="1"/>
  <c r="CJ599" i="12"/>
  <c r="CJ625" i="12" s="1"/>
  <c r="CG599" i="12"/>
  <c r="CG625" i="12" s="1"/>
  <c r="CH599" i="12"/>
  <c r="CH625" i="12" s="1"/>
  <c r="BB48" i="12"/>
  <c r="BJ48" i="12"/>
  <c r="BG48" i="12"/>
  <c r="BD48" i="12"/>
  <c r="BN48" i="12"/>
  <c r="BV48" i="12"/>
  <c r="BE48" i="12"/>
  <c r="BO48" i="12"/>
  <c r="BW48" i="12"/>
  <c r="BI48" i="12"/>
  <c r="BR48" i="12"/>
  <c r="BL48" i="12"/>
  <c r="BP48" i="12"/>
  <c r="BC48" i="12"/>
  <c r="BS48" i="12"/>
  <c r="BM48" i="12"/>
  <c r="BQ48" i="12"/>
  <c r="BT48" i="12"/>
  <c r="BA48" i="12"/>
  <c r="BF48" i="12"/>
  <c r="BH48" i="12"/>
  <c r="BK48" i="12"/>
  <c r="BU48" i="12"/>
  <c r="BX48" i="12"/>
  <c r="CJ48" i="12"/>
  <c r="CH48" i="12"/>
  <c r="CE48" i="12"/>
  <c r="CC48" i="12"/>
  <c r="CG48" i="12"/>
  <c r="CD48" i="12"/>
  <c r="CA48" i="12"/>
  <c r="CI48" i="12"/>
  <c r="CB48" i="12"/>
  <c r="CF48" i="12"/>
  <c r="BZ48" i="12"/>
  <c r="BB112" i="12"/>
  <c r="BJ112" i="12"/>
  <c r="BR112" i="12"/>
  <c r="BC112" i="12"/>
  <c r="BK112" i="12"/>
  <c r="BS112" i="12"/>
  <c r="BD112" i="12"/>
  <c r="BL112" i="12"/>
  <c r="BT112" i="12"/>
  <c r="BG112" i="12"/>
  <c r="BU112" i="12"/>
  <c r="BH112" i="12"/>
  <c r="BV112" i="12"/>
  <c r="BI112" i="12"/>
  <c r="BW112" i="12"/>
  <c r="BM112" i="12"/>
  <c r="BX112" i="12"/>
  <c r="BN112" i="12"/>
  <c r="BA112" i="12"/>
  <c r="BO112" i="12"/>
  <c r="BE112" i="12"/>
  <c r="BP112" i="12"/>
  <c r="BF112" i="12"/>
  <c r="BQ112" i="12"/>
  <c r="CB112" i="12"/>
  <c r="CE112" i="12"/>
  <c r="CF112" i="12"/>
  <c r="BZ112" i="12"/>
  <c r="CA112" i="12"/>
  <c r="CH112" i="12"/>
  <c r="CI112" i="12"/>
  <c r="CJ112" i="12"/>
  <c r="CD112" i="12"/>
  <c r="CC112" i="12"/>
  <c r="CG112" i="12"/>
  <c r="BF176" i="12"/>
  <c r="BN176" i="12"/>
  <c r="BV176" i="12"/>
  <c r="BG176" i="12"/>
  <c r="BO176" i="12"/>
  <c r="BW176" i="12"/>
  <c r="BH176" i="12"/>
  <c r="BP176" i="12"/>
  <c r="BX176" i="12"/>
  <c r="BE176" i="12"/>
  <c r="BS176" i="12"/>
  <c r="BI176" i="12"/>
  <c r="BT176" i="12"/>
  <c r="BJ176" i="12"/>
  <c r="BU176" i="12"/>
  <c r="BK176" i="12"/>
  <c r="BA176" i="12"/>
  <c r="BL176" i="12"/>
  <c r="BB176" i="12"/>
  <c r="BM176" i="12"/>
  <c r="BC176" i="12"/>
  <c r="BQ176" i="12"/>
  <c r="BD176" i="12"/>
  <c r="BR176" i="12"/>
  <c r="CD176" i="12"/>
  <c r="CF176" i="12"/>
  <c r="CJ176" i="12"/>
  <c r="BZ176" i="12"/>
  <c r="CA176" i="12"/>
  <c r="CH176" i="12"/>
  <c r="CB176" i="12"/>
  <c r="CI176" i="12"/>
  <c r="CE176" i="12"/>
  <c r="CG176" i="12"/>
  <c r="CC176" i="12"/>
  <c r="BH240" i="12"/>
  <c r="BP240" i="12"/>
  <c r="BX240" i="12"/>
  <c r="BA240" i="12"/>
  <c r="BI240" i="12"/>
  <c r="BQ240" i="12"/>
  <c r="BB240" i="12"/>
  <c r="BL240" i="12"/>
  <c r="BV240" i="12"/>
  <c r="BD240" i="12"/>
  <c r="BN240" i="12"/>
  <c r="BF240" i="12"/>
  <c r="BR240" i="12"/>
  <c r="BG240" i="12"/>
  <c r="BS240" i="12"/>
  <c r="BJ240" i="12"/>
  <c r="BT240" i="12"/>
  <c r="BU240" i="12"/>
  <c r="BW240" i="12"/>
  <c r="BC240" i="12"/>
  <c r="BE240" i="12"/>
  <c r="BK240" i="12"/>
  <c r="BM240" i="12"/>
  <c r="BO240" i="12"/>
  <c r="CB240" i="12"/>
  <c r="CF240" i="12"/>
  <c r="BZ240" i="12"/>
  <c r="CA240" i="12"/>
  <c r="CJ240" i="12"/>
  <c r="CH240" i="12"/>
  <c r="CI240" i="12"/>
  <c r="CD240" i="12"/>
  <c r="CE240" i="12"/>
  <c r="CC240" i="12"/>
  <c r="CG240" i="12"/>
  <c r="BF304" i="12"/>
  <c r="BN304" i="12"/>
  <c r="BV304" i="12"/>
  <c r="BG304" i="12"/>
  <c r="BO304" i="12"/>
  <c r="BW304" i="12"/>
  <c r="BH304" i="12"/>
  <c r="BP304" i="12"/>
  <c r="BX304" i="12"/>
  <c r="BK304" i="12"/>
  <c r="BA304" i="12"/>
  <c r="BL304" i="12"/>
  <c r="BB304" i="12"/>
  <c r="BM304" i="12"/>
  <c r="BC304" i="12"/>
  <c r="BQ304" i="12"/>
  <c r="BD304" i="12"/>
  <c r="BR304" i="12"/>
  <c r="BE304" i="12"/>
  <c r="BS304" i="12"/>
  <c r="BI304" i="12"/>
  <c r="BT304" i="12"/>
  <c r="BJ304" i="12"/>
  <c r="BU304" i="12"/>
  <c r="CJ304" i="12"/>
  <c r="CB304" i="12"/>
  <c r="CF304" i="12"/>
  <c r="CG304" i="12"/>
  <c r="CC304" i="12"/>
  <c r="CE304" i="12"/>
  <c r="CA304" i="12"/>
  <c r="CI304" i="12"/>
  <c r="BZ304" i="12"/>
  <c r="CD304" i="12"/>
  <c r="CH304" i="12"/>
  <c r="BG368" i="12"/>
  <c r="BO368" i="12"/>
  <c r="BW368" i="12"/>
  <c r="BH368" i="12"/>
  <c r="BP368" i="12"/>
  <c r="BX368" i="12"/>
  <c r="BA368" i="12"/>
  <c r="BI368" i="12"/>
  <c r="BQ368" i="12"/>
  <c r="BK368" i="12"/>
  <c r="BV368" i="12"/>
  <c r="BL368" i="12"/>
  <c r="BB368" i="12"/>
  <c r="BM368" i="12"/>
  <c r="BC368" i="12"/>
  <c r="BN368" i="12"/>
  <c r="BD368" i="12"/>
  <c r="BR368" i="12"/>
  <c r="BE368" i="12"/>
  <c r="BS368" i="12"/>
  <c r="BF368" i="12"/>
  <c r="BT368" i="12"/>
  <c r="BJ368" i="12"/>
  <c r="BU368" i="12"/>
  <c r="CJ368" i="12"/>
  <c r="CB368" i="12"/>
  <c r="CD368" i="12"/>
  <c r="CC368" i="12"/>
  <c r="CE368" i="12"/>
  <c r="CA368" i="12"/>
  <c r="CF368" i="12"/>
  <c r="BZ368" i="12"/>
  <c r="CI368" i="12"/>
  <c r="CH368" i="12"/>
  <c r="BD432" i="12"/>
  <c r="BL432" i="12"/>
  <c r="BT432" i="12"/>
  <c r="BE432" i="12"/>
  <c r="BM432" i="12"/>
  <c r="BU432" i="12"/>
  <c r="BF432" i="12"/>
  <c r="BN432" i="12"/>
  <c r="BV432" i="12"/>
  <c r="BI432" i="12"/>
  <c r="BW432" i="12"/>
  <c r="BJ432" i="12"/>
  <c r="BX432" i="12"/>
  <c r="BK432" i="12"/>
  <c r="BA432" i="12"/>
  <c r="BO432" i="12"/>
  <c r="BB432" i="12"/>
  <c r="BP432" i="12"/>
  <c r="BC432" i="12"/>
  <c r="BQ432" i="12"/>
  <c r="BG432" i="12"/>
  <c r="BR432" i="12"/>
  <c r="BH432" i="12"/>
  <c r="BS432" i="12"/>
  <c r="CB432" i="12"/>
  <c r="CJ432" i="12"/>
  <c r="CF432" i="12"/>
  <c r="CA432" i="12"/>
  <c r="CI432" i="12"/>
  <c r="BZ432" i="12"/>
  <c r="CD432" i="12"/>
  <c r="CH432" i="12"/>
  <c r="CE432" i="12"/>
  <c r="CC432" i="12"/>
  <c r="BF496" i="12"/>
  <c r="BN496" i="12"/>
  <c r="BV496" i="12"/>
  <c r="BG496" i="12"/>
  <c r="BO496" i="12"/>
  <c r="BW496" i="12"/>
  <c r="BH496" i="12"/>
  <c r="BP496" i="12"/>
  <c r="BX496" i="12"/>
  <c r="BA496" i="12"/>
  <c r="BL496" i="12"/>
  <c r="BB496" i="12"/>
  <c r="BM496" i="12"/>
  <c r="BC496" i="12"/>
  <c r="BQ496" i="12"/>
  <c r="BD496" i="12"/>
  <c r="BR496" i="12"/>
  <c r="BE496" i="12"/>
  <c r="BS496" i="12"/>
  <c r="BI496" i="12"/>
  <c r="BT496" i="12"/>
  <c r="BJ496" i="12"/>
  <c r="BU496" i="12"/>
  <c r="BK496" i="12"/>
  <c r="CB496" i="12"/>
  <c r="CJ496" i="12"/>
  <c r="BZ496" i="12"/>
  <c r="CD496" i="12"/>
  <c r="CH496" i="12"/>
  <c r="CE496" i="12"/>
  <c r="CC496" i="12"/>
  <c r="CA496" i="12"/>
  <c r="CI496" i="12"/>
  <c r="BD560" i="12"/>
  <c r="BL560" i="12"/>
  <c r="BT560" i="12"/>
  <c r="BF560" i="12"/>
  <c r="BN560" i="12"/>
  <c r="BV560" i="12"/>
  <c r="BH560" i="12"/>
  <c r="BP560" i="12"/>
  <c r="BX560" i="12"/>
  <c r="BA560" i="12"/>
  <c r="BI560" i="12"/>
  <c r="BQ560" i="12"/>
  <c r="BB560" i="12"/>
  <c r="BJ560" i="12"/>
  <c r="BR560" i="12"/>
  <c r="BS560" i="12"/>
  <c r="BU560" i="12"/>
  <c r="BC560" i="12"/>
  <c r="BW560" i="12"/>
  <c r="BE560" i="12"/>
  <c r="BG560" i="12"/>
  <c r="BK560" i="12"/>
  <c r="BM560" i="12"/>
  <c r="BO560" i="12"/>
  <c r="CD560" i="12"/>
  <c r="CB560" i="12"/>
  <c r="CJ560" i="12"/>
  <c r="CE560" i="12"/>
  <c r="CC560" i="12"/>
  <c r="CF560" i="12"/>
  <c r="BD33" i="12"/>
  <c r="BL33" i="12"/>
  <c r="BT33" i="12"/>
  <c r="BG33" i="12"/>
  <c r="BO33" i="12"/>
  <c r="BW33" i="12"/>
  <c r="BH33" i="12"/>
  <c r="BP33" i="12"/>
  <c r="BX33" i="12"/>
  <c r="BC33" i="12"/>
  <c r="BQ33" i="12"/>
  <c r="BE33" i="12"/>
  <c r="BR33" i="12"/>
  <c r="BK33" i="12"/>
  <c r="BJ33" i="12"/>
  <c r="BM33" i="12"/>
  <c r="BN33" i="12"/>
  <c r="BA33" i="12"/>
  <c r="BU33" i="12"/>
  <c r="BF33" i="12"/>
  <c r="BS33" i="12"/>
  <c r="BB33" i="12"/>
  <c r="BI33" i="12"/>
  <c r="BV33" i="12"/>
  <c r="CC33" i="12"/>
  <c r="CJ33" i="12"/>
  <c r="CB33" i="12"/>
  <c r="CE33" i="12"/>
  <c r="CG33" i="12"/>
  <c r="CA33" i="12"/>
  <c r="CI33" i="12"/>
  <c r="BZ33" i="12"/>
  <c r="CD33" i="12"/>
  <c r="CH33" i="12"/>
  <c r="CF33" i="12"/>
  <c r="BH97" i="12"/>
  <c r="BP97" i="12"/>
  <c r="BX97" i="12"/>
  <c r="BA97" i="12"/>
  <c r="BI97" i="12"/>
  <c r="BQ97" i="12"/>
  <c r="BB97" i="12"/>
  <c r="BJ97" i="12"/>
  <c r="BR97" i="12"/>
  <c r="BM97" i="12"/>
  <c r="BC97" i="12"/>
  <c r="BN97" i="12"/>
  <c r="BD97" i="12"/>
  <c r="BO97" i="12"/>
  <c r="BE97" i="12"/>
  <c r="BV97" i="12"/>
  <c r="BF97" i="12"/>
  <c r="BW97" i="12"/>
  <c r="BG97" i="12"/>
  <c r="BK97" i="12"/>
  <c r="BL97" i="12"/>
  <c r="BS97" i="12"/>
  <c r="BT97" i="12"/>
  <c r="BU97" i="12"/>
  <c r="BZ97" i="12"/>
  <c r="CE97" i="12"/>
  <c r="CH97" i="12"/>
  <c r="CF97" i="12"/>
  <c r="CG97" i="12"/>
  <c r="CJ97" i="12"/>
  <c r="CI97" i="12"/>
  <c r="CB97" i="12"/>
  <c r="CC97" i="12"/>
  <c r="CA97" i="12"/>
  <c r="CD97" i="12"/>
  <c r="BG161" i="12"/>
  <c r="BO161" i="12"/>
  <c r="BW161" i="12"/>
  <c r="BH161" i="12"/>
  <c r="BP161" i="12"/>
  <c r="BX161" i="12"/>
  <c r="BI161" i="12"/>
  <c r="BS161" i="12"/>
  <c r="BJ161" i="12"/>
  <c r="BT161" i="12"/>
  <c r="BA161" i="12"/>
  <c r="BK161" i="12"/>
  <c r="BU161" i="12"/>
  <c r="BC161" i="12"/>
  <c r="BR161" i="12"/>
  <c r="BD161" i="12"/>
  <c r="BV161" i="12"/>
  <c r="BE161" i="12"/>
  <c r="BF161" i="12"/>
  <c r="BL161" i="12"/>
  <c r="BM161" i="12"/>
  <c r="BN161" i="12"/>
  <c r="BB161" i="12"/>
  <c r="BQ161" i="12"/>
  <c r="BZ161" i="12"/>
  <c r="CB161" i="12"/>
  <c r="CI161" i="12"/>
  <c r="CH161" i="12"/>
  <c r="CJ161" i="12"/>
  <c r="CA161" i="12"/>
  <c r="CG161" i="12"/>
  <c r="CC161" i="12"/>
  <c r="CF161" i="12"/>
  <c r="CE161" i="12"/>
  <c r="CD161" i="12"/>
  <c r="BD225" i="12"/>
  <c r="BL225" i="12"/>
  <c r="BT225" i="12"/>
  <c r="BE225" i="12"/>
  <c r="BM225" i="12"/>
  <c r="BU225" i="12"/>
  <c r="BF225" i="12"/>
  <c r="BN225" i="12"/>
  <c r="BV225" i="12"/>
  <c r="BJ225" i="12"/>
  <c r="BX225" i="12"/>
  <c r="BA225" i="12"/>
  <c r="BO225" i="12"/>
  <c r="BC225" i="12"/>
  <c r="BQ225" i="12"/>
  <c r="BG225" i="12"/>
  <c r="BR225" i="12"/>
  <c r="BH225" i="12"/>
  <c r="BS225" i="12"/>
  <c r="BB225" i="12"/>
  <c r="BI225" i="12"/>
  <c r="BK225" i="12"/>
  <c r="BP225" i="12"/>
  <c r="BW225" i="12"/>
  <c r="CG225" i="12"/>
  <c r="CI225" i="12"/>
  <c r="BZ225" i="12"/>
  <c r="CB225" i="12"/>
  <c r="CH225" i="12"/>
  <c r="CC225" i="12"/>
  <c r="CA225" i="12"/>
  <c r="CD225" i="12"/>
  <c r="CF225" i="12"/>
  <c r="CJ225" i="12"/>
  <c r="CE225" i="12"/>
  <c r="BA289" i="12"/>
  <c r="BG289" i="12"/>
  <c r="BO289" i="12"/>
  <c r="BW289" i="12"/>
  <c r="BH289" i="12"/>
  <c r="BP289" i="12"/>
  <c r="BX289" i="12"/>
  <c r="BI289" i="12"/>
  <c r="BQ289" i="12"/>
  <c r="BB289" i="12"/>
  <c r="BJ289" i="12"/>
  <c r="BR289" i="12"/>
  <c r="BC289" i="12"/>
  <c r="BK289" i="12"/>
  <c r="BS289" i="12"/>
  <c r="BD289" i="12"/>
  <c r="BL289" i="12"/>
  <c r="BT289" i="12"/>
  <c r="BE289" i="12"/>
  <c r="BM289" i="12"/>
  <c r="BU289" i="12"/>
  <c r="BN289" i="12"/>
  <c r="BV289" i="12"/>
  <c r="BF289" i="12"/>
  <c r="CG289" i="12"/>
  <c r="CF289" i="12"/>
  <c r="CA289" i="12"/>
  <c r="CI289" i="12"/>
  <c r="CB289" i="12"/>
  <c r="CE289" i="12"/>
  <c r="BZ289" i="12"/>
  <c r="CJ289" i="12"/>
  <c r="CC289" i="12"/>
  <c r="CH289" i="12"/>
  <c r="CD289" i="12"/>
  <c r="BH353" i="12"/>
  <c r="BP353" i="12"/>
  <c r="BX353" i="12"/>
  <c r="BB353" i="12"/>
  <c r="BJ353" i="12"/>
  <c r="BR353" i="12"/>
  <c r="BD353" i="12"/>
  <c r="BL353" i="12"/>
  <c r="BT353" i="12"/>
  <c r="BE353" i="12"/>
  <c r="BM353" i="12"/>
  <c r="BU353" i="12"/>
  <c r="BF353" i="12"/>
  <c r="BN353" i="12"/>
  <c r="BV353" i="12"/>
  <c r="BC353" i="12"/>
  <c r="BG353" i="12"/>
  <c r="BI353" i="12"/>
  <c r="BK353" i="12"/>
  <c r="BO353" i="12"/>
  <c r="BQ353" i="12"/>
  <c r="BS353" i="12"/>
  <c r="BA353" i="12"/>
  <c r="BW353" i="12"/>
  <c r="CG353" i="12"/>
  <c r="CA353" i="12"/>
  <c r="CI353" i="12"/>
  <c r="CH353" i="12"/>
  <c r="CE353" i="12"/>
  <c r="CF353" i="12"/>
  <c r="CB353" i="12"/>
  <c r="CJ353" i="12"/>
  <c r="CC353" i="12"/>
  <c r="BZ353" i="12"/>
  <c r="BA417" i="12"/>
  <c r="BI417" i="12"/>
  <c r="BQ417" i="12"/>
  <c r="BB417" i="12"/>
  <c r="BJ417" i="12"/>
  <c r="BR417" i="12"/>
  <c r="BC417" i="12"/>
  <c r="BK417" i="12"/>
  <c r="BS417" i="12"/>
  <c r="BH417" i="12"/>
  <c r="BV417" i="12"/>
  <c r="BL417" i="12"/>
  <c r="BW417" i="12"/>
  <c r="BM417" i="12"/>
  <c r="BX417" i="12"/>
  <c r="BN417" i="12"/>
  <c r="BD417" i="12"/>
  <c r="BO417" i="12"/>
  <c r="BE417" i="12"/>
  <c r="BP417" i="12"/>
  <c r="BF417" i="12"/>
  <c r="BT417" i="12"/>
  <c r="BG417" i="12"/>
  <c r="BU417" i="12"/>
  <c r="CA417" i="12"/>
  <c r="CI417" i="12"/>
  <c r="BZ417" i="12"/>
  <c r="CH417" i="12"/>
  <c r="CG417" i="12"/>
  <c r="CF417" i="12"/>
  <c r="CB417" i="12"/>
  <c r="CJ417" i="12"/>
  <c r="CC417" i="12"/>
  <c r="CE417" i="12"/>
  <c r="BG489" i="12"/>
  <c r="BO489" i="12"/>
  <c r="BW489" i="12"/>
  <c r="BA489" i="12"/>
  <c r="BI489" i="12"/>
  <c r="BQ489" i="12"/>
  <c r="BC489" i="12"/>
  <c r="BK489" i="12"/>
  <c r="BS489" i="12"/>
  <c r="BD489" i="12"/>
  <c r="BL489" i="12"/>
  <c r="BT489" i="12"/>
  <c r="BE489" i="12"/>
  <c r="BM489" i="12"/>
  <c r="BU489" i="12"/>
  <c r="BN489" i="12"/>
  <c r="BP489" i="12"/>
  <c r="BR489" i="12"/>
  <c r="BV489" i="12"/>
  <c r="BB489" i="12"/>
  <c r="BX489" i="12"/>
  <c r="BF489" i="12"/>
  <c r="BH489" i="12"/>
  <c r="BJ489" i="12"/>
  <c r="CG489" i="12"/>
  <c r="BZ489" i="12"/>
  <c r="CA489" i="12"/>
  <c r="CJ489" i="12"/>
  <c r="CH489" i="12"/>
  <c r="CI489" i="12"/>
  <c r="CF489" i="12"/>
  <c r="CE489" i="12"/>
  <c r="CB489" i="12"/>
  <c r="BA553" i="12"/>
  <c r="BI553" i="12"/>
  <c r="BQ553" i="12"/>
  <c r="BC553" i="12"/>
  <c r="BK553" i="12"/>
  <c r="BS553" i="12"/>
  <c r="BE553" i="12"/>
  <c r="BM553" i="12"/>
  <c r="BU553" i="12"/>
  <c r="BF553" i="12"/>
  <c r="BN553" i="12"/>
  <c r="BV553" i="12"/>
  <c r="BG553" i="12"/>
  <c r="BO553" i="12"/>
  <c r="BW553" i="12"/>
  <c r="BH553" i="12"/>
  <c r="BJ553" i="12"/>
  <c r="BL553" i="12"/>
  <c r="BP553" i="12"/>
  <c r="BR553" i="12"/>
  <c r="BT553" i="12"/>
  <c r="BB553" i="12"/>
  <c r="BX553" i="12"/>
  <c r="BD553" i="12"/>
  <c r="CA553" i="12"/>
  <c r="CG553" i="12"/>
  <c r="CI553" i="12"/>
  <c r="CC553" i="12"/>
  <c r="BZ553" i="12"/>
  <c r="CH553" i="12"/>
  <c r="CJ553" i="12"/>
  <c r="BE98" i="12"/>
  <c r="BM98" i="12"/>
  <c r="BU98" i="12"/>
  <c r="BF98" i="12"/>
  <c r="BN98" i="12"/>
  <c r="BV98" i="12"/>
  <c r="BG98" i="12"/>
  <c r="BO98" i="12"/>
  <c r="BW98" i="12"/>
  <c r="BC98" i="12"/>
  <c r="BQ98" i="12"/>
  <c r="BD98" i="12"/>
  <c r="BR98" i="12"/>
  <c r="BH98" i="12"/>
  <c r="BS98" i="12"/>
  <c r="BJ98" i="12"/>
  <c r="BK98" i="12"/>
  <c r="BL98" i="12"/>
  <c r="BP98" i="12"/>
  <c r="BT98" i="12"/>
  <c r="BA98" i="12"/>
  <c r="BX98" i="12"/>
  <c r="BB98" i="12"/>
  <c r="BI98" i="12"/>
  <c r="CD98" i="12"/>
  <c r="CF98" i="12"/>
  <c r="CB98" i="12"/>
  <c r="CE98" i="12"/>
  <c r="CJ98" i="12"/>
  <c r="CC98" i="12"/>
  <c r="CA98" i="12"/>
  <c r="CI98" i="12"/>
  <c r="CG98" i="12"/>
  <c r="BZ98" i="12"/>
  <c r="CH98" i="12"/>
  <c r="BH298" i="12"/>
  <c r="BP298" i="12"/>
  <c r="BX298" i="12"/>
  <c r="BA298" i="12"/>
  <c r="BI298" i="12"/>
  <c r="BQ298" i="12"/>
  <c r="BB298" i="12"/>
  <c r="BJ298" i="12"/>
  <c r="BR298" i="12"/>
  <c r="BD298" i="12"/>
  <c r="BO298" i="12"/>
  <c r="BE298" i="12"/>
  <c r="BS298" i="12"/>
  <c r="BF298" i="12"/>
  <c r="BT298" i="12"/>
  <c r="BG298" i="12"/>
  <c r="BU298" i="12"/>
  <c r="BK298" i="12"/>
  <c r="BV298" i="12"/>
  <c r="BL298" i="12"/>
  <c r="BW298" i="12"/>
  <c r="BM298" i="12"/>
  <c r="BC298" i="12"/>
  <c r="BN298" i="12"/>
  <c r="CD298" i="12"/>
  <c r="BZ298" i="12"/>
  <c r="CH298" i="12"/>
  <c r="CI298" i="12"/>
  <c r="CE298" i="12"/>
  <c r="CF298" i="12"/>
  <c r="CG298" i="12"/>
  <c r="CB298" i="12"/>
  <c r="CJ298" i="12"/>
  <c r="CC298" i="12"/>
  <c r="CA298" i="12"/>
  <c r="BH506" i="12"/>
  <c r="BP506" i="12"/>
  <c r="BX506" i="12"/>
  <c r="BA506" i="12"/>
  <c r="BI506" i="12"/>
  <c r="BQ506" i="12"/>
  <c r="BB506" i="12"/>
  <c r="BJ506" i="12"/>
  <c r="BR506" i="12"/>
  <c r="BG506" i="12"/>
  <c r="BU506" i="12"/>
  <c r="BK506" i="12"/>
  <c r="BV506" i="12"/>
  <c r="BL506" i="12"/>
  <c r="BW506" i="12"/>
  <c r="BM506" i="12"/>
  <c r="BC506" i="12"/>
  <c r="BN506" i="12"/>
  <c r="BD506" i="12"/>
  <c r="BO506" i="12"/>
  <c r="BE506" i="12"/>
  <c r="BS506" i="12"/>
  <c r="BF506" i="12"/>
  <c r="BT506" i="12"/>
  <c r="CD506" i="12"/>
  <c r="CF506" i="12"/>
  <c r="CC506" i="12"/>
  <c r="CE506" i="12"/>
  <c r="CG506" i="12"/>
  <c r="BC602" i="12"/>
  <c r="BK602" i="12"/>
  <c r="BS602" i="12"/>
  <c r="BD602" i="12"/>
  <c r="BL602" i="12"/>
  <c r="BT602" i="12"/>
  <c r="BF602" i="12"/>
  <c r="BP602" i="12"/>
  <c r="BG602" i="12"/>
  <c r="BQ602" i="12"/>
  <c r="BH602" i="12"/>
  <c r="BR602" i="12"/>
  <c r="BI602" i="12"/>
  <c r="BU602" i="12"/>
  <c r="BJ602" i="12"/>
  <c r="BV602" i="12"/>
  <c r="BA602" i="12"/>
  <c r="BM602" i="12"/>
  <c r="BW602" i="12"/>
  <c r="BB602" i="12"/>
  <c r="BN602" i="12"/>
  <c r="BX602" i="12"/>
  <c r="BE602" i="12"/>
  <c r="BO602" i="12"/>
  <c r="BZ602" i="12"/>
  <c r="CE602" i="12"/>
  <c r="CF602" i="12"/>
  <c r="CD602" i="12"/>
  <c r="CG602" i="12"/>
  <c r="CH602" i="12"/>
  <c r="CA602" i="12"/>
  <c r="CI602" i="12"/>
  <c r="BG450" i="12"/>
  <c r="BO450" i="12"/>
  <c r="BW450" i="12"/>
  <c r="BH450" i="12"/>
  <c r="BP450" i="12"/>
  <c r="BX450" i="12"/>
  <c r="BD450" i="12"/>
  <c r="BN450" i="12"/>
  <c r="BE450" i="12"/>
  <c r="BQ450" i="12"/>
  <c r="BF450" i="12"/>
  <c r="BR450" i="12"/>
  <c r="BI450" i="12"/>
  <c r="BS450" i="12"/>
  <c r="BJ450" i="12"/>
  <c r="BT450" i="12"/>
  <c r="BA450" i="12"/>
  <c r="BK450" i="12"/>
  <c r="BU450" i="12"/>
  <c r="BB450" i="12"/>
  <c r="BL450" i="12"/>
  <c r="BV450" i="12"/>
  <c r="BC450" i="12"/>
  <c r="BM450" i="12"/>
  <c r="CD450" i="12"/>
  <c r="BZ450" i="12"/>
  <c r="CG450" i="12"/>
  <c r="CH450" i="12"/>
  <c r="CF450" i="12"/>
  <c r="CC450" i="12"/>
  <c r="CB450" i="12"/>
  <c r="CJ450" i="12"/>
  <c r="CE450" i="12"/>
  <c r="BD458" i="12"/>
  <c r="BL458" i="12"/>
  <c r="BT458" i="12"/>
  <c r="BE458" i="12"/>
  <c r="BM458" i="12"/>
  <c r="BU458" i="12"/>
  <c r="BF458" i="12"/>
  <c r="BN458" i="12"/>
  <c r="BV458" i="12"/>
  <c r="BG458" i="12"/>
  <c r="BO458" i="12"/>
  <c r="BW458" i="12"/>
  <c r="BH458" i="12"/>
  <c r="BP458" i="12"/>
  <c r="BX458" i="12"/>
  <c r="BA458" i="12"/>
  <c r="BI458" i="12"/>
  <c r="BQ458" i="12"/>
  <c r="BB458" i="12"/>
  <c r="BJ458" i="12"/>
  <c r="BR458" i="12"/>
  <c r="BC458" i="12"/>
  <c r="BK458" i="12"/>
  <c r="BS458" i="12"/>
  <c r="CD458" i="12"/>
  <c r="BZ458" i="12"/>
  <c r="CE458" i="12"/>
  <c r="CH458" i="12"/>
  <c r="CC458" i="12"/>
  <c r="CF458" i="12"/>
  <c r="CB458" i="12"/>
  <c r="CJ458" i="12"/>
  <c r="CG458" i="12"/>
  <c r="BH306" i="12"/>
  <c r="BP306" i="12"/>
  <c r="BX306" i="12"/>
  <c r="BA306" i="12"/>
  <c r="BI306" i="12"/>
  <c r="BQ306" i="12"/>
  <c r="BB306" i="12"/>
  <c r="BJ306" i="12"/>
  <c r="BR306" i="12"/>
  <c r="BE306" i="12"/>
  <c r="BS306" i="12"/>
  <c r="BF306" i="12"/>
  <c r="BT306" i="12"/>
  <c r="BG306" i="12"/>
  <c r="BU306" i="12"/>
  <c r="BK306" i="12"/>
  <c r="BV306" i="12"/>
  <c r="BL306" i="12"/>
  <c r="BW306" i="12"/>
  <c r="BM306" i="12"/>
  <c r="BC306" i="12"/>
  <c r="BN306" i="12"/>
  <c r="BD306" i="12"/>
  <c r="BO306" i="12"/>
  <c r="CD306" i="12"/>
  <c r="CC306" i="12"/>
  <c r="CF306" i="12"/>
  <c r="CA306" i="12"/>
  <c r="CJ306" i="12"/>
  <c r="CI306" i="12"/>
  <c r="CG306" i="12"/>
  <c r="BZ306" i="12"/>
  <c r="CH306" i="12"/>
  <c r="CE306" i="12"/>
  <c r="CB306" i="12"/>
  <c r="BB394" i="12"/>
  <c r="BJ394" i="12"/>
  <c r="BR394" i="12"/>
  <c r="BC394" i="12"/>
  <c r="BK394" i="12"/>
  <c r="BS394" i="12"/>
  <c r="BD394" i="12"/>
  <c r="BN394" i="12"/>
  <c r="BX394" i="12"/>
  <c r="BE394" i="12"/>
  <c r="BO394" i="12"/>
  <c r="BF394" i="12"/>
  <c r="BP394" i="12"/>
  <c r="BG394" i="12"/>
  <c r="BQ394" i="12"/>
  <c r="BH394" i="12"/>
  <c r="BT394" i="12"/>
  <c r="BI394" i="12"/>
  <c r="BU394" i="12"/>
  <c r="BL394" i="12"/>
  <c r="BV394" i="12"/>
  <c r="BA394" i="12"/>
  <c r="BM394" i="12"/>
  <c r="BW394" i="12"/>
  <c r="CD394" i="12"/>
  <c r="CF394" i="12"/>
  <c r="CG394" i="12"/>
  <c r="BZ394" i="12"/>
  <c r="CH394" i="12"/>
  <c r="CB394" i="12"/>
  <c r="CJ394" i="12"/>
  <c r="CE394" i="12"/>
  <c r="CC394" i="12"/>
  <c r="BA338" i="12"/>
  <c r="BI338" i="12"/>
  <c r="BQ338" i="12"/>
  <c r="BB338" i="12"/>
  <c r="BJ338" i="12"/>
  <c r="BR338" i="12"/>
  <c r="BG338" i="12"/>
  <c r="BS338" i="12"/>
  <c r="BH338" i="12"/>
  <c r="BT338" i="12"/>
  <c r="BK338" i="12"/>
  <c r="BU338" i="12"/>
  <c r="BL338" i="12"/>
  <c r="BV338" i="12"/>
  <c r="BC338" i="12"/>
  <c r="BM338" i="12"/>
  <c r="BW338" i="12"/>
  <c r="BD338" i="12"/>
  <c r="BN338" i="12"/>
  <c r="BX338" i="12"/>
  <c r="BE338" i="12"/>
  <c r="BO338" i="12"/>
  <c r="BP338" i="12"/>
  <c r="BF338" i="12"/>
  <c r="CD338" i="12"/>
  <c r="CH338" i="12"/>
  <c r="CE338" i="12"/>
  <c r="CB338" i="12"/>
  <c r="CC338" i="12"/>
  <c r="CI338" i="12"/>
  <c r="CF338" i="12"/>
  <c r="CG338" i="12"/>
  <c r="CJ338" i="12"/>
  <c r="BZ338" i="12"/>
  <c r="CA608" i="12"/>
  <c r="CC602" i="12"/>
  <c r="CE596" i="12"/>
  <c r="CG590" i="12"/>
  <c r="CI584" i="12"/>
  <c r="CB573" i="12"/>
  <c r="CD567" i="12"/>
  <c r="CF561" i="12"/>
  <c r="CH555" i="12"/>
  <c r="CJ549" i="12"/>
  <c r="CB602" i="12"/>
  <c r="CD596" i="12"/>
  <c r="CH584" i="12"/>
  <c r="CJ578" i="12"/>
  <c r="CG555" i="12"/>
  <c r="CI549" i="12"/>
  <c r="BZ544" i="12"/>
  <c r="CD532" i="12"/>
  <c r="CD524" i="12"/>
  <c r="CI509" i="12"/>
  <c r="BZ589" i="12"/>
  <c r="CD577" i="12"/>
  <c r="CF571" i="12"/>
  <c r="CH565" i="12"/>
  <c r="CJ559" i="12"/>
  <c r="CA554" i="12"/>
  <c r="CE542" i="12"/>
  <c r="CG536" i="12"/>
  <c r="CA530" i="12"/>
  <c r="BZ525" i="12"/>
  <c r="CB519" i="12"/>
  <c r="CI506" i="12"/>
  <c r="BZ501" i="12"/>
  <c r="CD489" i="12"/>
  <c r="CF483" i="12"/>
  <c r="CH477" i="12"/>
  <c r="CB471" i="12"/>
  <c r="CC460" i="12"/>
  <c r="CJ447" i="12"/>
  <c r="CA442" i="12"/>
  <c r="CH405" i="12"/>
  <c r="CJ399" i="12"/>
  <c r="CA394" i="12"/>
  <c r="CC388" i="12"/>
  <c r="CJ375" i="12"/>
  <c r="CG368" i="12"/>
  <c r="CH349" i="12"/>
  <c r="CB532" i="12"/>
  <c r="CF512" i="12"/>
  <c r="CH498" i="12"/>
  <c r="CJ484" i="12"/>
  <c r="CD478" i="12"/>
  <c r="CA471" i="12"/>
  <c r="CA532" i="12"/>
  <c r="CC494" i="12"/>
  <c r="BC123" i="12"/>
  <c r="BK123" i="12"/>
  <c r="BS123" i="12"/>
  <c r="BG123" i="12"/>
  <c r="BP123" i="12"/>
  <c r="BH123" i="12"/>
  <c r="BQ123" i="12"/>
  <c r="BI123" i="12"/>
  <c r="BR123" i="12"/>
  <c r="BJ123" i="12"/>
  <c r="BW123" i="12"/>
  <c r="BL123" i="12"/>
  <c r="BX123" i="12"/>
  <c r="BM123" i="12"/>
  <c r="BA123" i="12"/>
  <c r="BN123" i="12"/>
  <c r="BB123" i="12"/>
  <c r="BO123" i="12"/>
  <c r="BD123" i="12"/>
  <c r="BT123" i="12"/>
  <c r="BE123" i="12"/>
  <c r="BU123" i="12"/>
  <c r="BF123" i="12"/>
  <c r="BV123" i="12"/>
  <c r="CD123" i="12"/>
  <c r="CE123" i="12"/>
  <c r="BZ123" i="12"/>
  <c r="CG123" i="12"/>
  <c r="CH123" i="12"/>
  <c r="CA123" i="12"/>
  <c r="CC123" i="12"/>
  <c r="CI123" i="12"/>
  <c r="CB123" i="12"/>
  <c r="CJ123" i="12"/>
  <c r="CF123" i="12"/>
  <c r="BC555" i="12"/>
  <c r="BK555" i="12"/>
  <c r="BS555" i="12"/>
  <c r="BE555" i="12"/>
  <c r="BM555" i="12"/>
  <c r="BU555" i="12"/>
  <c r="BG555" i="12"/>
  <c r="BO555" i="12"/>
  <c r="BW555" i="12"/>
  <c r="BH555" i="12"/>
  <c r="BP555" i="12"/>
  <c r="BX555" i="12"/>
  <c r="BA555" i="12"/>
  <c r="BI555" i="12"/>
  <c r="BQ555" i="12"/>
  <c r="BB555" i="12"/>
  <c r="BV555" i="12"/>
  <c r="BD555" i="12"/>
  <c r="BF555" i="12"/>
  <c r="BJ555" i="12"/>
  <c r="BL555" i="12"/>
  <c r="BN555" i="12"/>
  <c r="BR555" i="12"/>
  <c r="BT555" i="12"/>
  <c r="CI555" i="12"/>
  <c r="CA555" i="12"/>
  <c r="CJ555" i="12"/>
  <c r="CE555" i="12"/>
  <c r="CC555" i="12"/>
  <c r="CB555" i="12"/>
  <c r="BF108" i="12"/>
  <c r="BN108" i="12"/>
  <c r="BV108" i="12"/>
  <c r="BG108" i="12"/>
  <c r="BO108" i="12"/>
  <c r="BW108" i="12"/>
  <c r="BH108" i="12"/>
  <c r="BP108" i="12"/>
  <c r="BX108" i="12"/>
  <c r="BE108" i="12"/>
  <c r="BS108" i="12"/>
  <c r="BI108" i="12"/>
  <c r="BT108" i="12"/>
  <c r="BJ108" i="12"/>
  <c r="BU108" i="12"/>
  <c r="BK108" i="12"/>
  <c r="BA108" i="12"/>
  <c r="BL108" i="12"/>
  <c r="BB108" i="12"/>
  <c r="BM108" i="12"/>
  <c r="BC108" i="12"/>
  <c r="BQ108" i="12"/>
  <c r="BD108" i="12"/>
  <c r="BR108" i="12"/>
  <c r="CI108" i="12"/>
  <c r="CB108" i="12"/>
  <c r="CJ108" i="12"/>
  <c r="CG108" i="12"/>
  <c r="BZ108" i="12"/>
  <c r="CD108" i="12"/>
  <c r="CF108" i="12"/>
  <c r="CA108" i="12"/>
  <c r="CC108" i="12"/>
  <c r="CH108" i="12"/>
  <c r="CE108" i="12"/>
  <c r="BC516" i="12"/>
  <c r="BK516" i="12"/>
  <c r="BS516" i="12"/>
  <c r="BD516" i="12"/>
  <c r="BL516" i="12"/>
  <c r="BT516" i="12"/>
  <c r="BF516" i="12"/>
  <c r="BP516" i="12"/>
  <c r="BG516" i="12"/>
  <c r="BQ516" i="12"/>
  <c r="BH516" i="12"/>
  <c r="BR516" i="12"/>
  <c r="BI516" i="12"/>
  <c r="BU516" i="12"/>
  <c r="BJ516" i="12"/>
  <c r="BV516" i="12"/>
  <c r="BA516" i="12"/>
  <c r="BM516" i="12"/>
  <c r="BW516" i="12"/>
  <c r="BB516" i="12"/>
  <c r="BN516" i="12"/>
  <c r="BX516" i="12"/>
  <c r="BE516" i="12"/>
  <c r="BO516" i="12"/>
  <c r="CF516" i="12"/>
  <c r="BZ516" i="12"/>
  <c r="CE516" i="12"/>
  <c r="CG516" i="12"/>
  <c r="CA516" i="12"/>
  <c r="CH516" i="12"/>
  <c r="CI516" i="12"/>
  <c r="BD341" i="12"/>
  <c r="BL341" i="12"/>
  <c r="BT341" i="12"/>
  <c r="BE341" i="12"/>
  <c r="BM341" i="12"/>
  <c r="BU341" i="12"/>
  <c r="BF341" i="12"/>
  <c r="BN341" i="12"/>
  <c r="BV341" i="12"/>
  <c r="BG341" i="12"/>
  <c r="BO341" i="12"/>
  <c r="BW341" i="12"/>
  <c r="BH341" i="12"/>
  <c r="BP341" i="12"/>
  <c r="BX341" i="12"/>
  <c r="BA341" i="12"/>
  <c r="BI341" i="12"/>
  <c r="BQ341" i="12"/>
  <c r="BB341" i="12"/>
  <c r="BJ341" i="12"/>
  <c r="BR341" i="12"/>
  <c r="BC341" i="12"/>
  <c r="BK341" i="12"/>
  <c r="BS341" i="12"/>
  <c r="CC341" i="12"/>
  <c r="CE341" i="12"/>
  <c r="CF341" i="12"/>
  <c r="CI341" i="12"/>
  <c r="CJ341" i="12"/>
  <c r="CG341" i="12"/>
  <c r="CD341" i="12"/>
  <c r="CA341" i="12"/>
  <c r="CB341" i="12"/>
  <c r="BB597" i="12"/>
  <c r="BJ597" i="12"/>
  <c r="BR597" i="12"/>
  <c r="BC597" i="12"/>
  <c r="BK597" i="12"/>
  <c r="BS597" i="12"/>
  <c r="BI597" i="12"/>
  <c r="BU597" i="12"/>
  <c r="BL597" i="12"/>
  <c r="BV597" i="12"/>
  <c r="BA597" i="12"/>
  <c r="BM597" i="12"/>
  <c r="BW597" i="12"/>
  <c r="BD597" i="12"/>
  <c r="BN597" i="12"/>
  <c r="BX597" i="12"/>
  <c r="BE597" i="12"/>
  <c r="BO597" i="12"/>
  <c r="BF597" i="12"/>
  <c r="BP597" i="12"/>
  <c r="BG597" i="12"/>
  <c r="BQ597" i="12"/>
  <c r="BH597" i="12"/>
  <c r="BT597" i="12"/>
  <c r="CE597" i="12"/>
  <c r="CC597" i="12"/>
  <c r="CD597" i="12"/>
  <c r="BZ597" i="12"/>
  <c r="CH597" i="12"/>
  <c r="CG597" i="12"/>
  <c r="CF597" i="12"/>
  <c r="BG142" i="12"/>
  <c r="BO142" i="12"/>
  <c r="BW142" i="12"/>
  <c r="BH142" i="12"/>
  <c r="BP142" i="12"/>
  <c r="BX142" i="12"/>
  <c r="BA142" i="12"/>
  <c r="BI142" i="12"/>
  <c r="BQ142" i="12"/>
  <c r="BB142" i="12"/>
  <c r="BM142" i="12"/>
  <c r="BC142" i="12"/>
  <c r="BN142" i="12"/>
  <c r="BD142" i="12"/>
  <c r="BR142" i="12"/>
  <c r="BE142" i="12"/>
  <c r="BS142" i="12"/>
  <c r="BF142" i="12"/>
  <c r="BT142" i="12"/>
  <c r="BJ142" i="12"/>
  <c r="BU142" i="12"/>
  <c r="BK142" i="12"/>
  <c r="BV142" i="12"/>
  <c r="BL142" i="12"/>
  <c r="BZ142" i="12"/>
  <c r="CC142" i="12"/>
  <c r="CI142" i="12"/>
  <c r="CH142" i="12"/>
  <c r="CD142" i="12"/>
  <c r="CF142" i="12"/>
  <c r="CG142" i="12"/>
  <c r="CB142" i="12"/>
  <c r="CA142" i="12"/>
  <c r="CE142" i="12"/>
  <c r="CJ142" i="12"/>
  <c r="BF590" i="12"/>
  <c r="BN590" i="12"/>
  <c r="BV590" i="12"/>
  <c r="BG590" i="12"/>
  <c r="BO590" i="12"/>
  <c r="BW590" i="12"/>
  <c r="BH590" i="12"/>
  <c r="BP590" i="12"/>
  <c r="BX590" i="12"/>
  <c r="BK590" i="12"/>
  <c r="BA590" i="12"/>
  <c r="BL590" i="12"/>
  <c r="BB590" i="12"/>
  <c r="BM590" i="12"/>
  <c r="BC590" i="12"/>
  <c r="BQ590" i="12"/>
  <c r="BD590" i="12"/>
  <c r="BR590" i="12"/>
  <c r="BE590" i="12"/>
  <c r="BS590" i="12"/>
  <c r="BI590" i="12"/>
  <c r="BT590" i="12"/>
  <c r="BJ590" i="12"/>
  <c r="BU590" i="12"/>
  <c r="CJ590" i="12"/>
  <c r="BZ590" i="12"/>
  <c r="CH590" i="12"/>
  <c r="CA590" i="12"/>
  <c r="CI590" i="12"/>
  <c r="CB590" i="12"/>
  <c r="CD590" i="12"/>
  <c r="CC590" i="12"/>
  <c r="BD127" i="12"/>
  <c r="BL127" i="12"/>
  <c r="BT127" i="12"/>
  <c r="BE127" i="12"/>
  <c r="BM127" i="12"/>
  <c r="BU127" i="12"/>
  <c r="BF127" i="12"/>
  <c r="BN127" i="12"/>
  <c r="BV127" i="12"/>
  <c r="BA127" i="12"/>
  <c r="BO127" i="12"/>
  <c r="BB127" i="12"/>
  <c r="BP127" i="12"/>
  <c r="BC127" i="12"/>
  <c r="BQ127" i="12"/>
  <c r="BG127" i="12"/>
  <c r="BR127" i="12"/>
  <c r="BH127" i="12"/>
  <c r="BS127" i="12"/>
  <c r="BI127" i="12"/>
  <c r="BW127" i="12"/>
  <c r="BJ127" i="12"/>
  <c r="BX127" i="12"/>
  <c r="BK127" i="12"/>
  <c r="CE127" i="12"/>
  <c r="CI127" i="12"/>
  <c r="CC127" i="12"/>
  <c r="CD127" i="12"/>
  <c r="CJ127" i="12"/>
  <c r="BZ127" i="12"/>
  <c r="CF127" i="12"/>
  <c r="CH127" i="12"/>
  <c r="CG127" i="12"/>
  <c r="CA127" i="12"/>
  <c r="CB127" i="12"/>
  <c r="BA319" i="12"/>
  <c r="BI319" i="12"/>
  <c r="BQ319" i="12"/>
  <c r="BB319" i="12"/>
  <c r="BJ319" i="12"/>
  <c r="BR319" i="12"/>
  <c r="BC319" i="12"/>
  <c r="BK319" i="12"/>
  <c r="BS319" i="12"/>
  <c r="BL319" i="12"/>
  <c r="BW319" i="12"/>
  <c r="BM319" i="12"/>
  <c r="BX319" i="12"/>
  <c r="BN319" i="12"/>
  <c r="BD319" i="12"/>
  <c r="BO319" i="12"/>
  <c r="BE319" i="12"/>
  <c r="BP319" i="12"/>
  <c r="BF319" i="12"/>
  <c r="BT319" i="12"/>
  <c r="BG319" i="12"/>
  <c r="BU319" i="12"/>
  <c r="BH319" i="12"/>
  <c r="BV319" i="12"/>
  <c r="CF319" i="12"/>
  <c r="CH319" i="12"/>
  <c r="CE319" i="12"/>
  <c r="CD319" i="12"/>
  <c r="CB319" i="12"/>
  <c r="BZ319" i="12"/>
  <c r="CJ319" i="12"/>
  <c r="CC319" i="12"/>
  <c r="CA319" i="12"/>
  <c r="CI319" i="12"/>
  <c r="CG319" i="12"/>
  <c r="BB519" i="12"/>
  <c r="BJ519" i="12"/>
  <c r="BR519" i="12"/>
  <c r="BC519" i="12"/>
  <c r="BK519" i="12"/>
  <c r="BS519" i="12"/>
  <c r="BG519" i="12"/>
  <c r="BQ519" i="12"/>
  <c r="BH519" i="12"/>
  <c r="BT519" i="12"/>
  <c r="BI519" i="12"/>
  <c r="BU519" i="12"/>
  <c r="BL519" i="12"/>
  <c r="BV519" i="12"/>
  <c r="BA519" i="12"/>
  <c r="BM519" i="12"/>
  <c r="BW519" i="12"/>
  <c r="BD519" i="12"/>
  <c r="BN519" i="12"/>
  <c r="BX519" i="12"/>
  <c r="BE519" i="12"/>
  <c r="BO519" i="12"/>
  <c r="BF519" i="12"/>
  <c r="BP519" i="12"/>
  <c r="CE519" i="12"/>
  <c r="CG519" i="12"/>
  <c r="CH519" i="12"/>
  <c r="CD519" i="12"/>
  <c r="CC519" i="12"/>
  <c r="CF519" i="12"/>
  <c r="BZ519" i="12"/>
  <c r="BC96" i="12"/>
  <c r="BK96" i="12"/>
  <c r="BS96" i="12"/>
  <c r="BD96" i="12"/>
  <c r="BL96" i="12"/>
  <c r="BT96" i="12"/>
  <c r="BE96" i="12"/>
  <c r="BM96" i="12"/>
  <c r="BU96" i="12"/>
  <c r="BI96" i="12"/>
  <c r="BW96" i="12"/>
  <c r="BJ96" i="12"/>
  <c r="BX96" i="12"/>
  <c r="BN96" i="12"/>
  <c r="BQ96" i="12"/>
  <c r="BA96" i="12"/>
  <c r="BR96" i="12"/>
  <c r="BB96" i="12"/>
  <c r="BV96" i="12"/>
  <c r="BF96" i="12"/>
  <c r="BG96" i="12"/>
  <c r="BH96" i="12"/>
  <c r="BO96" i="12"/>
  <c r="BP96" i="12"/>
  <c r="CJ96" i="12"/>
  <c r="CI96" i="12"/>
  <c r="CE96" i="12"/>
  <c r="CB96" i="12"/>
  <c r="CD96" i="12"/>
  <c r="BZ96" i="12"/>
  <c r="CC96" i="12"/>
  <c r="CF96" i="12"/>
  <c r="CH96" i="12"/>
  <c r="CA96" i="12"/>
  <c r="CG96" i="12"/>
  <c r="BB480" i="12"/>
  <c r="BJ480" i="12"/>
  <c r="BR480" i="12"/>
  <c r="BD480" i="12"/>
  <c r="BL480" i="12"/>
  <c r="BT480" i="12"/>
  <c r="BF480" i="12"/>
  <c r="BN480" i="12"/>
  <c r="BV480" i="12"/>
  <c r="BG480" i="12"/>
  <c r="BO480" i="12"/>
  <c r="BW480" i="12"/>
  <c r="BH480" i="12"/>
  <c r="BP480" i="12"/>
  <c r="BX480" i="12"/>
  <c r="BI480" i="12"/>
  <c r="BK480" i="12"/>
  <c r="BM480" i="12"/>
  <c r="BQ480" i="12"/>
  <c r="BS480" i="12"/>
  <c r="BA480" i="12"/>
  <c r="BU480" i="12"/>
  <c r="BC480" i="12"/>
  <c r="BE480" i="12"/>
  <c r="CB480" i="12"/>
  <c r="CJ480" i="12"/>
  <c r="CA480" i="12"/>
  <c r="CI480" i="12"/>
  <c r="BZ480" i="12"/>
  <c r="CH480" i="12"/>
  <c r="CE480" i="12"/>
  <c r="CC480" i="12"/>
  <c r="CD480" i="12"/>
  <c r="BD209" i="12"/>
  <c r="BL209" i="12"/>
  <c r="BT209" i="12"/>
  <c r="BE209" i="12"/>
  <c r="BM209" i="12"/>
  <c r="BU209" i="12"/>
  <c r="BF209" i="12"/>
  <c r="BP209" i="12"/>
  <c r="BG209" i="12"/>
  <c r="BQ209" i="12"/>
  <c r="BH209" i="12"/>
  <c r="BR209" i="12"/>
  <c r="BC209" i="12"/>
  <c r="BW209" i="12"/>
  <c r="BI209" i="12"/>
  <c r="BX209" i="12"/>
  <c r="BJ209" i="12"/>
  <c r="BK209" i="12"/>
  <c r="BN209" i="12"/>
  <c r="BO209" i="12"/>
  <c r="BA209" i="12"/>
  <c r="BS209" i="12"/>
  <c r="BB209" i="12"/>
  <c r="BV209" i="12"/>
  <c r="CC209" i="12"/>
  <c r="CI209" i="12"/>
  <c r="CE209" i="12"/>
  <c r="CD209" i="12"/>
  <c r="CG209" i="12"/>
  <c r="BZ209" i="12"/>
  <c r="CA209" i="12"/>
  <c r="CB209" i="12"/>
  <c r="CF209" i="12"/>
  <c r="CJ209" i="12"/>
  <c r="CH209" i="12"/>
  <c r="BB242" i="12"/>
  <c r="BJ242" i="12"/>
  <c r="BR242" i="12"/>
  <c r="BC242" i="12"/>
  <c r="BK242" i="12"/>
  <c r="BS242" i="12"/>
  <c r="BF242" i="12"/>
  <c r="BP242" i="12"/>
  <c r="BH242" i="12"/>
  <c r="BT242" i="12"/>
  <c r="BL242" i="12"/>
  <c r="BV242" i="12"/>
  <c r="BA242" i="12"/>
  <c r="BM242" i="12"/>
  <c r="BW242" i="12"/>
  <c r="BD242" i="12"/>
  <c r="BN242" i="12"/>
  <c r="BX242" i="12"/>
  <c r="BG242" i="12"/>
  <c r="BI242" i="12"/>
  <c r="BO242" i="12"/>
  <c r="BQ242" i="12"/>
  <c r="BU242" i="12"/>
  <c r="BE242" i="12"/>
  <c r="CE242" i="12"/>
  <c r="CG242" i="12"/>
  <c r="CD242" i="12"/>
  <c r="BZ242" i="12"/>
  <c r="CH242" i="12"/>
  <c r="CB242" i="12"/>
  <c r="CJ242" i="12"/>
  <c r="CC242" i="12"/>
  <c r="CF242" i="12"/>
  <c r="CA242" i="12"/>
  <c r="CI242" i="12"/>
  <c r="BF211" i="12"/>
  <c r="BN211" i="12"/>
  <c r="BV211" i="12"/>
  <c r="BG211" i="12"/>
  <c r="BO211" i="12"/>
  <c r="BW211" i="12"/>
  <c r="BH211" i="12"/>
  <c r="BP211" i="12"/>
  <c r="BX211" i="12"/>
  <c r="BB211" i="12"/>
  <c r="BM211" i="12"/>
  <c r="BC211" i="12"/>
  <c r="BQ211" i="12"/>
  <c r="BD211" i="12"/>
  <c r="BR211" i="12"/>
  <c r="BE211" i="12"/>
  <c r="BS211" i="12"/>
  <c r="BI211" i="12"/>
  <c r="BT211" i="12"/>
  <c r="BJ211" i="12"/>
  <c r="BU211" i="12"/>
  <c r="BK211" i="12"/>
  <c r="BA211" i="12"/>
  <c r="BL211" i="12"/>
  <c r="CC211" i="12"/>
  <c r="CA211" i="12"/>
  <c r="CE211" i="12"/>
  <c r="BZ211" i="12"/>
  <c r="CG211" i="12"/>
  <c r="CH211" i="12"/>
  <c r="CI211" i="12"/>
  <c r="CJ211" i="12"/>
  <c r="CF211" i="12"/>
  <c r="CD211" i="12"/>
  <c r="CB211" i="12"/>
  <c r="BB283" i="12"/>
  <c r="BJ283" i="12"/>
  <c r="BR283" i="12"/>
  <c r="BC283" i="12"/>
  <c r="BK283" i="12"/>
  <c r="BS283" i="12"/>
  <c r="BE283" i="12"/>
  <c r="BO283" i="12"/>
  <c r="BF283" i="12"/>
  <c r="BP283" i="12"/>
  <c r="BG283" i="12"/>
  <c r="BQ283" i="12"/>
  <c r="BH283" i="12"/>
  <c r="BT283" i="12"/>
  <c r="BI283" i="12"/>
  <c r="BU283" i="12"/>
  <c r="BL283" i="12"/>
  <c r="BV283" i="12"/>
  <c r="BA283" i="12"/>
  <c r="BM283" i="12"/>
  <c r="BW283" i="12"/>
  <c r="BD283" i="12"/>
  <c r="BN283" i="12"/>
  <c r="BX283" i="12"/>
  <c r="CI283" i="12"/>
  <c r="CE283" i="12"/>
  <c r="BZ283" i="12"/>
  <c r="CH283" i="12"/>
  <c r="CC283" i="12"/>
  <c r="CA283" i="12"/>
  <c r="CJ283" i="12"/>
  <c r="CG283" i="12"/>
  <c r="CD283" i="12"/>
  <c r="CF283" i="12"/>
  <c r="CB283" i="12"/>
  <c r="BE499" i="12"/>
  <c r="BM499" i="12"/>
  <c r="BU499" i="12"/>
  <c r="BF499" i="12"/>
  <c r="BN499" i="12"/>
  <c r="BV499" i="12"/>
  <c r="BG499" i="12"/>
  <c r="BO499" i="12"/>
  <c r="BW499" i="12"/>
  <c r="BJ499" i="12"/>
  <c r="BX499" i="12"/>
  <c r="BK499" i="12"/>
  <c r="BA499" i="12"/>
  <c r="BL499" i="12"/>
  <c r="BB499" i="12"/>
  <c r="BP499" i="12"/>
  <c r="BC499" i="12"/>
  <c r="BQ499" i="12"/>
  <c r="BD499" i="12"/>
  <c r="BR499" i="12"/>
  <c r="BH499" i="12"/>
  <c r="BS499" i="12"/>
  <c r="BI499" i="12"/>
  <c r="BT499" i="12"/>
  <c r="CI499" i="12"/>
  <c r="CA499" i="12"/>
  <c r="BZ499" i="12"/>
  <c r="CH499" i="12"/>
  <c r="CC499" i="12"/>
  <c r="CB499" i="12"/>
  <c r="CD499" i="12"/>
  <c r="CJ499" i="12"/>
  <c r="BD4" i="12"/>
  <c r="BL4" i="12"/>
  <c r="BT4" i="12"/>
  <c r="BF4" i="12"/>
  <c r="BN4" i="12"/>
  <c r="BV4" i="12"/>
  <c r="BE4" i="12"/>
  <c r="BP4" i="12"/>
  <c r="BG4" i="12"/>
  <c r="BQ4" i="12"/>
  <c r="BH4" i="12"/>
  <c r="BR4" i="12"/>
  <c r="BI4" i="12"/>
  <c r="BS4" i="12"/>
  <c r="BJ4" i="12"/>
  <c r="BU4" i="12"/>
  <c r="BA4" i="12"/>
  <c r="BK4" i="12"/>
  <c r="BW4" i="12"/>
  <c r="BB4" i="12"/>
  <c r="BM4" i="12"/>
  <c r="BX4" i="12"/>
  <c r="BC4" i="12"/>
  <c r="BO4" i="12"/>
  <c r="CI4" i="12"/>
  <c r="CC4" i="12"/>
  <c r="CG4" i="12"/>
  <c r="CA4" i="12"/>
  <c r="CE4" i="12"/>
  <c r="CH4" i="12"/>
  <c r="CJ4" i="12"/>
  <c r="BZ4" i="12"/>
  <c r="CD4" i="12"/>
  <c r="CF4" i="12"/>
  <c r="CB4" i="12"/>
  <c r="BE132" i="12"/>
  <c r="BM132" i="12"/>
  <c r="BU132" i="12"/>
  <c r="BF132" i="12"/>
  <c r="BN132" i="12"/>
  <c r="BV132" i="12"/>
  <c r="BG132" i="12"/>
  <c r="BO132" i="12"/>
  <c r="BW132" i="12"/>
  <c r="BD132" i="12"/>
  <c r="BR132" i="12"/>
  <c r="BH132" i="12"/>
  <c r="BS132" i="12"/>
  <c r="BI132" i="12"/>
  <c r="BT132" i="12"/>
  <c r="BJ132" i="12"/>
  <c r="BX132" i="12"/>
  <c r="BK132" i="12"/>
  <c r="BA132" i="12"/>
  <c r="BL132" i="12"/>
  <c r="BB132" i="12"/>
  <c r="BP132" i="12"/>
  <c r="BC132" i="12"/>
  <c r="BQ132" i="12"/>
  <c r="CF132" i="12"/>
  <c r="BZ132" i="12"/>
  <c r="CH132" i="12"/>
  <c r="CA132" i="12"/>
  <c r="CG132" i="12"/>
  <c r="CI132" i="12"/>
  <c r="CB132" i="12"/>
  <c r="CJ132" i="12"/>
  <c r="CC132" i="12"/>
  <c r="CE132" i="12"/>
  <c r="CD132" i="12"/>
  <c r="BB196" i="12"/>
  <c r="BJ196" i="12"/>
  <c r="BR196" i="12"/>
  <c r="BC196" i="12"/>
  <c r="BK196" i="12"/>
  <c r="BS196" i="12"/>
  <c r="BD196" i="12"/>
  <c r="BL196" i="12"/>
  <c r="BT196" i="12"/>
  <c r="BI196" i="12"/>
  <c r="BW196" i="12"/>
  <c r="BM196" i="12"/>
  <c r="BX196" i="12"/>
  <c r="BN196" i="12"/>
  <c r="BA196" i="12"/>
  <c r="BO196" i="12"/>
  <c r="BE196" i="12"/>
  <c r="BP196" i="12"/>
  <c r="BF196" i="12"/>
  <c r="BQ196" i="12"/>
  <c r="BG196" i="12"/>
  <c r="BU196" i="12"/>
  <c r="BH196" i="12"/>
  <c r="BV196" i="12"/>
  <c r="CH196" i="12"/>
  <c r="CA196" i="12"/>
  <c r="BZ196" i="12"/>
  <c r="CG196" i="12"/>
  <c r="CB196" i="12"/>
  <c r="CF196" i="12"/>
  <c r="CJ196" i="12"/>
  <c r="CD196" i="12"/>
  <c r="CE196" i="12"/>
  <c r="CC196" i="12"/>
  <c r="CI196" i="12"/>
  <c r="BG340" i="12"/>
  <c r="BO340" i="12"/>
  <c r="BW340" i="12"/>
  <c r="BH340" i="12"/>
  <c r="BP340" i="12"/>
  <c r="BX340" i="12"/>
  <c r="BA340" i="12"/>
  <c r="BI340" i="12"/>
  <c r="BQ340" i="12"/>
  <c r="BB340" i="12"/>
  <c r="BJ340" i="12"/>
  <c r="BR340" i="12"/>
  <c r="BC340" i="12"/>
  <c r="BK340" i="12"/>
  <c r="BS340" i="12"/>
  <c r="BD340" i="12"/>
  <c r="BL340" i="12"/>
  <c r="BT340" i="12"/>
  <c r="BE340" i="12"/>
  <c r="BM340" i="12"/>
  <c r="BU340" i="12"/>
  <c r="BV340" i="12"/>
  <c r="BF340" i="12"/>
  <c r="BN340" i="12"/>
  <c r="BZ340" i="12"/>
  <c r="CF340" i="12"/>
  <c r="CH340" i="12"/>
  <c r="CJ340" i="12"/>
  <c r="CG340" i="12"/>
  <c r="CA340" i="12"/>
  <c r="CD340" i="12"/>
  <c r="CE340" i="12"/>
  <c r="CI340" i="12"/>
  <c r="CB340" i="12"/>
  <c r="BD404" i="12"/>
  <c r="BL404" i="12"/>
  <c r="BT404" i="12"/>
  <c r="BE404" i="12"/>
  <c r="BM404" i="12"/>
  <c r="BU404" i="12"/>
  <c r="BJ404" i="12"/>
  <c r="BV404" i="12"/>
  <c r="BA404" i="12"/>
  <c r="BK404" i="12"/>
  <c r="BW404" i="12"/>
  <c r="BB404" i="12"/>
  <c r="BN404" i="12"/>
  <c r="BX404" i="12"/>
  <c r="BI404" i="12"/>
  <c r="BO404" i="12"/>
  <c r="BP404" i="12"/>
  <c r="BQ404" i="12"/>
  <c r="BC404" i="12"/>
  <c r="BR404" i="12"/>
  <c r="BF404" i="12"/>
  <c r="BS404" i="12"/>
  <c r="BG404" i="12"/>
  <c r="BH404" i="12"/>
  <c r="BZ404" i="12"/>
  <c r="CH404" i="12"/>
  <c r="CF404" i="12"/>
  <c r="CA404" i="12"/>
  <c r="CI404" i="12"/>
  <c r="CB404" i="12"/>
  <c r="CG404" i="12"/>
  <c r="CJ404" i="12"/>
  <c r="CE404" i="12"/>
  <c r="CD404" i="12"/>
  <c r="BH540" i="12"/>
  <c r="BP540" i="12"/>
  <c r="BX540" i="12"/>
  <c r="BA540" i="12"/>
  <c r="BI540" i="12"/>
  <c r="BQ540" i="12"/>
  <c r="BB540" i="12"/>
  <c r="BJ540" i="12"/>
  <c r="BR540" i="12"/>
  <c r="BC540" i="12"/>
  <c r="BK540" i="12"/>
  <c r="BS540" i="12"/>
  <c r="BD540" i="12"/>
  <c r="BL540" i="12"/>
  <c r="BT540" i="12"/>
  <c r="BE540" i="12"/>
  <c r="BM540" i="12"/>
  <c r="BU540" i="12"/>
  <c r="BF540" i="12"/>
  <c r="BN540" i="12"/>
  <c r="BV540" i="12"/>
  <c r="BG540" i="12"/>
  <c r="BO540" i="12"/>
  <c r="BW540" i="12"/>
  <c r="CF540" i="12"/>
  <c r="CE540" i="12"/>
  <c r="BZ540" i="12"/>
  <c r="CH540" i="12"/>
  <c r="CG540" i="12"/>
  <c r="CA540" i="12"/>
  <c r="CI540" i="12"/>
  <c r="BD37" i="12"/>
  <c r="BL37" i="12"/>
  <c r="BT37" i="12"/>
  <c r="BF37" i="12"/>
  <c r="BO37" i="12"/>
  <c r="BX37" i="12"/>
  <c r="BG37" i="12"/>
  <c r="BP37" i="12"/>
  <c r="BB37" i="12"/>
  <c r="BK37" i="12"/>
  <c r="BU37" i="12"/>
  <c r="BC37" i="12"/>
  <c r="BR37" i="12"/>
  <c r="BE37" i="12"/>
  <c r="BS37" i="12"/>
  <c r="BH37" i="12"/>
  <c r="BV37" i="12"/>
  <c r="BJ37" i="12"/>
  <c r="BI37" i="12"/>
  <c r="BN37" i="12"/>
  <c r="BW37" i="12"/>
  <c r="BM37" i="12"/>
  <c r="BQ37" i="12"/>
  <c r="BA37" i="12"/>
  <c r="CA37" i="12"/>
  <c r="CI37" i="12"/>
  <c r="CC37" i="12"/>
  <c r="BZ37" i="12"/>
  <c r="CD37" i="12"/>
  <c r="CH37" i="12"/>
  <c r="CB37" i="12"/>
  <c r="CE37" i="12"/>
  <c r="CF37" i="12"/>
  <c r="CG37" i="12"/>
  <c r="CJ37" i="12"/>
  <c r="BH229" i="12"/>
  <c r="BP229" i="12"/>
  <c r="BX229" i="12"/>
  <c r="BA229" i="12"/>
  <c r="BI229" i="12"/>
  <c r="BQ229" i="12"/>
  <c r="BB229" i="12"/>
  <c r="BJ229" i="12"/>
  <c r="BR229" i="12"/>
  <c r="BL229" i="12"/>
  <c r="BW229" i="12"/>
  <c r="BC229" i="12"/>
  <c r="BN229" i="12"/>
  <c r="BE229" i="12"/>
  <c r="BS229" i="12"/>
  <c r="BF229" i="12"/>
  <c r="BT229" i="12"/>
  <c r="BG229" i="12"/>
  <c r="BU229" i="12"/>
  <c r="BD229" i="12"/>
  <c r="BK229" i="12"/>
  <c r="BM229" i="12"/>
  <c r="BO229" i="12"/>
  <c r="BV229" i="12"/>
  <c r="CC229" i="12"/>
  <c r="CE229" i="12"/>
  <c r="CG229" i="12"/>
  <c r="CA229" i="12"/>
  <c r="CB229" i="12"/>
  <c r="CI229" i="12"/>
  <c r="CJ229" i="12"/>
  <c r="CD229" i="12"/>
  <c r="BZ229" i="12"/>
  <c r="CH229" i="12"/>
  <c r="CF229" i="12"/>
  <c r="BG301" i="12"/>
  <c r="BO301" i="12"/>
  <c r="BW301" i="12"/>
  <c r="BH301" i="12"/>
  <c r="BP301" i="12"/>
  <c r="BX301" i="12"/>
  <c r="BA301" i="12"/>
  <c r="BI301" i="12"/>
  <c r="BQ301" i="12"/>
  <c r="BB301" i="12"/>
  <c r="BM301" i="12"/>
  <c r="BC301" i="12"/>
  <c r="BN301" i="12"/>
  <c r="BD301" i="12"/>
  <c r="BR301" i="12"/>
  <c r="BE301" i="12"/>
  <c r="BS301" i="12"/>
  <c r="BF301" i="12"/>
  <c r="BT301" i="12"/>
  <c r="BJ301" i="12"/>
  <c r="BU301" i="12"/>
  <c r="BK301" i="12"/>
  <c r="BV301" i="12"/>
  <c r="BL301" i="12"/>
  <c r="CC301" i="12"/>
  <c r="CB301" i="12"/>
  <c r="CJ301" i="12"/>
  <c r="CE301" i="12"/>
  <c r="CG301" i="12"/>
  <c r="CA301" i="12"/>
  <c r="CI301" i="12"/>
  <c r="BZ301" i="12"/>
  <c r="CH301" i="12"/>
  <c r="CD301" i="12"/>
  <c r="CF301" i="12"/>
  <c r="BH365" i="12"/>
  <c r="BP365" i="12"/>
  <c r="BX365" i="12"/>
  <c r="BA365" i="12"/>
  <c r="BI365" i="12"/>
  <c r="BQ365" i="12"/>
  <c r="BB365" i="12"/>
  <c r="BJ365" i="12"/>
  <c r="BR365" i="12"/>
  <c r="BM365" i="12"/>
  <c r="BC365" i="12"/>
  <c r="BN365" i="12"/>
  <c r="BD365" i="12"/>
  <c r="BO365" i="12"/>
  <c r="BE365" i="12"/>
  <c r="BS365" i="12"/>
  <c r="BF365" i="12"/>
  <c r="BT365" i="12"/>
  <c r="BG365" i="12"/>
  <c r="BU365" i="12"/>
  <c r="BK365" i="12"/>
  <c r="BV365" i="12"/>
  <c r="BL365" i="12"/>
  <c r="BW365" i="12"/>
  <c r="CD365" i="12"/>
  <c r="CF365" i="12"/>
  <c r="CC365" i="12"/>
  <c r="CB365" i="12"/>
  <c r="CA365" i="12"/>
  <c r="CJ365" i="12"/>
  <c r="CI365" i="12"/>
  <c r="CG365" i="12"/>
  <c r="CE365" i="12"/>
  <c r="BE429" i="12"/>
  <c r="BM429" i="12"/>
  <c r="BU429" i="12"/>
  <c r="BF429" i="12"/>
  <c r="BN429" i="12"/>
  <c r="BV429" i="12"/>
  <c r="BG429" i="12"/>
  <c r="BO429" i="12"/>
  <c r="BW429" i="12"/>
  <c r="BK429" i="12"/>
  <c r="BA429" i="12"/>
  <c r="BL429" i="12"/>
  <c r="BB429" i="12"/>
  <c r="BP429" i="12"/>
  <c r="BC429" i="12"/>
  <c r="BQ429" i="12"/>
  <c r="BD429" i="12"/>
  <c r="BR429" i="12"/>
  <c r="BH429" i="12"/>
  <c r="BS429" i="12"/>
  <c r="BI429" i="12"/>
  <c r="BT429" i="12"/>
  <c r="BJ429" i="12"/>
  <c r="BX429" i="12"/>
  <c r="CE429" i="12"/>
  <c r="CC429" i="12"/>
  <c r="CI429" i="12"/>
  <c r="CD429" i="12"/>
  <c r="CF429" i="12"/>
  <c r="CG429" i="12"/>
  <c r="CB429" i="12"/>
  <c r="CJ429" i="12"/>
  <c r="CA429" i="12"/>
  <c r="BC493" i="12"/>
  <c r="BG493" i="12"/>
  <c r="BO493" i="12"/>
  <c r="BW493" i="12"/>
  <c r="BH493" i="12"/>
  <c r="BP493" i="12"/>
  <c r="BX493" i="12"/>
  <c r="BA493" i="12"/>
  <c r="BI493" i="12"/>
  <c r="BQ493" i="12"/>
  <c r="BB493" i="12"/>
  <c r="BN493" i="12"/>
  <c r="BD493" i="12"/>
  <c r="BR493" i="12"/>
  <c r="BE493" i="12"/>
  <c r="BS493" i="12"/>
  <c r="BF493" i="12"/>
  <c r="BT493" i="12"/>
  <c r="BJ493" i="12"/>
  <c r="BU493" i="12"/>
  <c r="BK493" i="12"/>
  <c r="BV493" i="12"/>
  <c r="BL493" i="12"/>
  <c r="BM493" i="12"/>
  <c r="CC493" i="12"/>
  <c r="CB493" i="12"/>
  <c r="CJ493" i="12"/>
  <c r="CA493" i="12"/>
  <c r="CI493" i="12"/>
  <c r="CE493" i="12"/>
  <c r="CF493" i="12"/>
  <c r="CD493" i="12"/>
  <c r="BE557" i="12"/>
  <c r="BM557" i="12"/>
  <c r="BU557" i="12"/>
  <c r="BG557" i="12"/>
  <c r="BO557" i="12"/>
  <c r="BW557" i="12"/>
  <c r="BA557" i="12"/>
  <c r="BI557" i="12"/>
  <c r="BQ557" i="12"/>
  <c r="BB557" i="12"/>
  <c r="BJ557" i="12"/>
  <c r="BR557" i="12"/>
  <c r="BC557" i="12"/>
  <c r="BK557" i="12"/>
  <c r="BS557" i="12"/>
  <c r="BP557" i="12"/>
  <c r="BT557" i="12"/>
  <c r="BV557" i="12"/>
  <c r="BD557" i="12"/>
  <c r="BX557" i="12"/>
  <c r="BF557" i="12"/>
  <c r="BH557" i="12"/>
  <c r="BL557" i="12"/>
  <c r="BN557" i="12"/>
  <c r="CC557" i="12"/>
  <c r="CD557" i="12"/>
  <c r="CF557" i="12"/>
  <c r="CG557" i="12"/>
  <c r="CE557" i="12"/>
  <c r="BD30" i="12"/>
  <c r="BL30" i="12"/>
  <c r="BT30" i="12"/>
  <c r="BE30" i="12"/>
  <c r="BM30" i="12"/>
  <c r="BU30" i="12"/>
  <c r="BF30" i="12"/>
  <c r="BN30" i="12"/>
  <c r="BV30" i="12"/>
  <c r="BH30" i="12"/>
  <c r="BP30" i="12"/>
  <c r="BX30" i="12"/>
  <c r="BA30" i="12"/>
  <c r="BI30" i="12"/>
  <c r="BQ30" i="12"/>
  <c r="BS30" i="12"/>
  <c r="BB30" i="12"/>
  <c r="BW30" i="12"/>
  <c r="BJ30" i="12"/>
  <c r="BK30" i="12"/>
  <c r="BC30" i="12"/>
  <c r="BG30" i="12"/>
  <c r="BR30" i="12"/>
  <c r="BO30" i="12"/>
  <c r="CC30" i="12"/>
  <c r="CH30" i="12"/>
  <c r="CA30" i="12"/>
  <c r="BZ30" i="12"/>
  <c r="CE30" i="12"/>
  <c r="CI30" i="12"/>
  <c r="CJ30" i="12"/>
  <c r="CG30" i="12"/>
  <c r="CB30" i="12"/>
  <c r="CD30" i="12"/>
  <c r="CF30" i="12"/>
  <c r="BA94" i="12"/>
  <c r="BI94" i="12"/>
  <c r="BQ94" i="12"/>
  <c r="BB94" i="12"/>
  <c r="BJ94" i="12"/>
  <c r="BR94" i="12"/>
  <c r="BC94" i="12"/>
  <c r="BK94" i="12"/>
  <c r="BS94" i="12"/>
  <c r="BD94" i="12"/>
  <c r="BO94" i="12"/>
  <c r="BE94" i="12"/>
  <c r="BP94" i="12"/>
  <c r="BF94" i="12"/>
  <c r="BT94" i="12"/>
  <c r="BG94" i="12"/>
  <c r="BX94" i="12"/>
  <c r="BH94" i="12"/>
  <c r="BL94" i="12"/>
  <c r="BM94" i="12"/>
  <c r="BN94" i="12"/>
  <c r="BU94" i="12"/>
  <c r="BV94" i="12"/>
  <c r="BW94" i="12"/>
  <c r="CH94" i="12"/>
  <c r="CD94" i="12"/>
  <c r="CJ94" i="12"/>
  <c r="CC94" i="12"/>
  <c r="CA94" i="12"/>
  <c r="CF94" i="12"/>
  <c r="CI94" i="12"/>
  <c r="CB94" i="12"/>
  <c r="CG94" i="12"/>
  <c r="BZ94" i="12"/>
  <c r="CE94" i="12"/>
  <c r="BH166" i="12"/>
  <c r="BP166" i="12"/>
  <c r="BX166" i="12"/>
  <c r="BA166" i="12"/>
  <c r="BI166" i="12"/>
  <c r="BQ166" i="12"/>
  <c r="BD166" i="12"/>
  <c r="BN166" i="12"/>
  <c r="BE166" i="12"/>
  <c r="BO166" i="12"/>
  <c r="BF166" i="12"/>
  <c r="BR166" i="12"/>
  <c r="BM166" i="12"/>
  <c r="BS166" i="12"/>
  <c r="BB166" i="12"/>
  <c r="BT166" i="12"/>
  <c r="BC166" i="12"/>
  <c r="BU166" i="12"/>
  <c r="BG166" i="12"/>
  <c r="BV166" i="12"/>
  <c r="BJ166" i="12"/>
  <c r="BW166" i="12"/>
  <c r="BK166" i="12"/>
  <c r="BL166" i="12"/>
  <c r="CH166" i="12"/>
  <c r="CA166" i="12"/>
  <c r="CC166" i="12"/>
  <c r="CI166" i="12"/>
  <c r="CD166" i="12"/>
  <c r="BZ166" i="12"/>
  <c r="CJ166" i="12"/>
  <c r="CG166" i="12"/>
  <c r="CE166" i="12"/>
  <c r="CB166" i="12"/>
  <c r="CF166" i="12"/>
  <c r="BE230" i="12"/>
  <c r="BM230" i="12"/>
  <c r="BU230" i="12"/>
  <c r="BF230" i="12"/>
  <c r="BN230" i="12"/>
  <c r="BV230" i="12"/>
  <c r="BG230" i="12"/>
  <c r="BO230" i="12"/>
  <c r="BW230" i="12"/>
  <c r="BB230" i="12"/>
  <c r="BP230" i="12"/>
  <c r="BD230" i="12"/>
  <c r="BR230" i="12"/>
  <c r="BI230" i="12"/>
  <c r="BT230" i="12"/>
  <c r="BJ230" i="12"/>
  <c r="BX230" i="12"/>
  <c r="BK230" i="12"/>
  <c r="BA230" i="12"/>
  <c r="BC230" i="12"/>
  <c r="BH230" i="12"/>
  <c r="BL230" i="12"/>
  <c r="BQ230" i="12"/>
  <c r="BS230" i="12"/>
  <c r="BZ230" i="12"/>
  <c r="CA230" i="12"/>
  <c r="CC230" i="12"/>
  <c r="CJ230" i="12"/>
  <c r="CH230" i="12"/>
  <c r="CI230" i="12"/>
  <c r="CD230" i="12"/>
  <c r="CB230" i="12"/>
  <c r="CG230" i="12"/>
  <c r="CF230" i="12"/>
  <c r="CE230" i="12"/>
  <c r="BD294" i="12"/>
  <c r="BL294" i="12"/>
  <c r="BT294" i="12"/>
  <c r="BE294" i="12"/>
  <c r="BM294" i="12"/>
  <c r="BU294" i="12"/>
  <c r="BF294" i="12"/>
  <c r="BN294" i="12"/>
  <c r="BV294" i="12"/>
  <c r="BB294" i="12"/>
  <c r="BP294" i="12"/>
  <c r="BC294" i="12"/>
  <c r="BQ294" i="12"/>
  <c r="BG294" i="12"/>
  <c r="BR294" i="12"/>
  <c r="BH294" i="12"/>
  <c r="BS294" i="12"/>
  <c r="BI294" i="12"/>
  <c r="BW294" i="12"/>
  <c r="BJ294" i="12"/>
  <c r="BX294" i="12"/>
  <c r="BK294" i="12"/>
  <c r="BO294" i="12"/>
  <c r="BA294" i="12"/>
  <c r="CH294" i="12"/>
  <c r="BZ294" i="12"/>
  <c r="CG294" i="12"/>
  <c r="CB294" i="12"/>
  <c r="CJ294" i="12"/>
  <c r="CD294" i="12"/>
  <c r="CF294" i="12"/>
  <c r="CE294" i="12"/>
  <c r="CA294" i="12"/>
  <c r="CI294" i="12"/>
  <c r="CC294" i="12"/>
  <c r="BA358" i="12"/>
  <c r="BI358" i="12"/>
  <c r="BQ358" i="12"/>
  <c r="BC358" i="12"/>
  <c r="BK358" i="12"/>
  <c r="BS358" i="12"/>
  <c r="BE358" i="12"/>
  <c r="BM358" i="12"/>
  <c r="BU358" i="12"/>
  <c r="BF358" i="12"/>
  <c r="BN358" i="12"/>
  <c r="BV358" i="12"/>
  <c r="BG358" i="12"/>
  <c r="BO358" i="12"/>
  <c r="BW358" i="12"/>
  <c r="BT358" i="12"/>
  <c r="BB358" i="12"/>
  <c r="BX358" i="12"/>
  <c r="BD358" i="12"/>
  <c r="BH358" i="12"/>
  <c r="BJ358" i="12"/>
  <c r="BL358" i="12"/>
  <c r="BP358" i="12"/>
  <c r="BR358" i="12"/>
  <c r="BZ358" i="12"/>
  <c r="CB358" i="12"/>
  <c r="CJ358" i="12"/>
  <c r="CH358" i="12"/>
  <c r="CG358" i="12"/>
  <c r="CF358" i="12"/>
  <c r="CC358" i="12"/>
  <c r="CA358" i="12"/>
  <c r="CD358" i="12"/>
  <c r="CI358" i="12"/>
  <c r="BB422" i="12"/>
  <c r="BJ422" i="12"/>
  <c r="BR422" i="12"/>
  <c r="BC422" i="12"/>
  <c r="BK422" i="12"/>
  <c r="BS422" i="12"/>
  <c r="BD422" i="12"/>
  <c r="BL422" i="12"/>
  <c r="BT422" i="12"/>
  <c r="BN422" i="12"/>
  <c r="BA422" i="12"/>
  <c r="BO422" i="12"/>
  <c r="BE422" i="12"/>
  <c r="BP422" i="12"/>
  <c r="BF422" i="12"/>
  <c r="BQ422" i="12"/>
  <c r="BG422" i="12"/>
  <c r="BU422" i="12"/>
  <c r="BH422" i="12"/>
  <c r="BV422" i="12"/>
  <c r="BI422" i="12"/>
  <c r="BW422" i="12"/>
  <c r="BM422" i="12"/>
  <c r="BX422" i="12"/>
  <c r="CB422" i="12"/>
  <c r="CJ422" i="12"/>
  <c r="BZ422" i="12"/>
  <c r="CH422" i="12"/>
  <c r="CA422" i="12"/>
  <c r="CI422" i="12"/>
  <c r="CC422" i="12"/>
  <c r="CD422" i="12"/>
  <c r="CG422" i="12"/>
  <c r="CF422" i="12"/>
  <c r="BH486" i="12"/>
  <c r="BP486" i="12"/>
  <c r="BX486" i="12"/>
  <c r="BB486" i="12"/>
  <c r="BJ486" i="12"/>
  <c r="BR486" i="12"/>
  <c r="BD486" i="12"/>
  <c r="BL486" i="12"/>
  <c r="BT486" i="12"/>
  <c r="BE486" i="12"/>
  <c r="BM486" i="12"/>
  <c r="BU486" i="12"/>
  <c r="BF486" i="12"/>
  <c r="BN486" i="12"/>
  <c r="BV486" i="12"/>
  <c r="BK486" i="12"/>
  <c r="BO486" i="12"/>
  <c r="BQ486" i="12"/>
  <c r="BS486" i="12"/>
  <c r="BA486" i="12"/>
  <c r="BW486" i="12"/>
  <c r="BC486" i="12"/>
  <c r="BG486" i="12"/>
  <c r="BI486" i="12"/>
  <c r="CH486" i="12"/>
  <c r="CG486" i="12"/>
  <c r="CF486" i="12"/>
  <c r="CC486" i="12"/>
  <c r="BZ486" i="12"/>
  <c r="CA486" i="12"/>
  <c r="CB486" i="12"/>
  <c r="CI486" i="12"/>
  <c r="CJ486" i="12"/>
  <c r="BB550" i="12"/>
  <c r="BJ550" i="12"/>
  <c r="BR550" i="12"/>
  <c r="BD550" i="12"/>
  <c r="BL550" i="12"/>
  <c r="BT550" i="12"/>
  <c r="BF550" i="12"/>
  <c r="BN550" i="12"/>
  <c r="BV550" i="12"/>
  <c r="BG550" i="12"/>
  <c r="BO550" i="12"/>
  <c r="BW550" i="12"/>
  <c r="BH550" i="12"/>
  <c r="BP550" i="12"/>
  <c r="BX550" i="12"/>
  <c r="BE550" i="12"/>
  <c r="BI550" i="12"/>
  <c r="BK550" i="12"/>
  <c r="BM550" i="12"/>
  <c r="BQ550" i="12"/>
  <c r="BS550" i="12"/>
  <c r="BA550" i="12"/>
  <c r="BU550" i="12"/>
  <c r="BC550" i="12"/>
  <c r="CH550" i="12"/>
  <c r="BZ550" i="12"/>
  <c r="CA550" i="12"/>
  <c r="CI550" i="12"/>
  <c r="CB550" i="12"/>
  <c r="CC550" i="12"/>
  <c r="CJ550" i="12"/>
  <c r="CD550" i="12"/>
  <c r="BD23" i="12"/>
  <c r="BL23" i="12"/>
  <c r="BT23" i="12"/>
  <c r="BE23" i="12"/>
  <c r="BN23" i="12"/>
  <c r="BW23" i="12"/>
  <c r="BF23" i="12"/>
  <c r="BO23" i="12"/>
  <c r="BX23" i="12"/>
  <c r="BG23" i="12"/>
  <c r="BP23" i="12"/>
  <c r="BI23" i="12"/>
  <c r="BR23" i="12"/>
  <c r="BA23" i="12"/>
  <c r="BJ23" i="12"/>
  <c r="BS23" i="12"/>
  <c r="BB23" i="12"/>
  <c r="BC23" i="12"/>
  <c r="BM23" i="12"/>
  <c r="BQ23" i="12"/>
  <c r="BH23" i="12"/>
  <c r="BK23" i="12"/>
  <c r="BV23" i="12"/>
  <c r="BU23" i="12"/>
  <c r="CB23" i="12"/>
  <c r="CF23" i="12"/>
  <c r="CJ23" i="12"/>
  <c r="CD23" i="12"/>
  <c r="CH23" i="12"/>
  <c r="BZ23" i="12"/>
  <c r="CA23" i="12"/>
  <c r="CG23" i="12"/>
  <c r="CI23" i="12"/>
  <c r="CC23" i="12"/>
  <c r="CE23" i="12"/>
  <c r="BF87" i="12"/>
  <c r="BN87" i="12"/>
  <c r="BV87" i="12"/>
  <c r="BG87" i="12"/>
  <c r="BO87" i="12"/>
  <c r="BW87" i="12"/>
  <c r="BH87" i="12"/>
  <c r="BP87" i="12"/>
  <c r="BX87" i="12"/>
  <c r="BD87" i="12"/>
  <c r="BR87" i="12"/>
  <c r="BE87" i="12"/>
  <c r="BS87" i="12"/>
  <c r="BI87" i="12"/>
  <c r="BT87" i="12"/>
  <c r="BC87" i="12"/>
  <c r="BJ87" i="12"/>
  <c r="BK87" i="12"/>
  <c r="BL87" i="12"/>
  <c r="BM87" i="12"/>
  <c r="BQ87" i="12"/>
  <c r="BA87" i="12"/>
  <c r="BU87" i="12"/>
  <c r="BB87" i="12"/>
  <c r="CC87" i="12"/>
  <c r="CF87" i="12"/>
  <c r="CA87" i="12"/>
  <c r="CD87" i="12"/>
  <c r="BZ87" i="12"/>
  <c r="CI87" i="12"/>
  <c r="CB87" i="12"/>
  <c r="CG87" i="12"/>
  <c r="CH87" i="12"/>
  <c r="CJ87" i="12"/>
  <c r="CE87" i="12"/>
  <c r="BD151" i="12"/>
  <c r="BL151" i="12"/>
  <c r="BT151" i="12"/>
  <c r="BE151" i="12"/>
  <c r="BM151" i="12"/>
  <c r="BU151" i="12"/>
  <c r="BF151" i="12"/>
  <c r="BN151" i="12"/>
  <c r="BV151" i="12"/>
  <c r="BK151" i="12"/>
  <c r="BA151" i="12"/>
  <c r="BO151" i="12"/>
  <c r="BB151" i="12"/>
  <c r="BP151" i="12"/>
  <c r="BS151" i="12"/>
  <c r="BC151" i="12"/>
  <c r="BW151" i="12"/>
  <c r="BG151" i="12"/>
  <c r="BX151" i="12"/>
  <c r="BH151" i="12"/>
  <c r="BI151" i="12"/>
  <c r="BJ151" i="12"/>
  <c r="BQ151" i="12"/>
  <c r="BR151" i="12"/>
  <c r="CA151" i="12"/>
  <c r="CI151" i="12"/>
  <c r="CC151" i="12"/>
  <c r="CB151" i="12"/>
  <c r="CJ151" i="12"/>
  <c r="CE151" i="12"/>
  <c r="CG151" i="12"/>
  <c r="BZ151" i="12"/>
  <c r="CH151" i="12"/>
  <c r="CD151" i="12"/>
  <c r="CF151" i="12"/>
  <c r="BB215" i="12"/>
  <c r="BJ215" i="12"/>
  <c r="BR215" i="12"/>
  <c r="BC215" i="12"/>
  <c r="BK215" i="12"/>
  <c r="BS215" i="12"/>
  <c r="BD215" i="12"/>
  <c r="BL215" i="12"/>
  <c r="BT215" i="12"/>
  <c r="BA215" i="12"/>
  <c r="BO215" i="12"/>
  <c r="BE215" i="12"/>
  <c r="BP215" i="12"/>
  <c r="BF215" i="12"/>
  <c r="BQ215" i="12"/>
  <c r="BG215" i="12"/>
  <c r="BU215" i="12"/>
  <c r="BH215" i="12"/>
  <c r="BV215" i="12"/>
  <c r="BI215" i="12"/>
  <c r="BW215" i="12"/>
  <c r="BM215" i="12"/>
  <c r="BX215" i="12"/>
  <c r="BN215" i="12"/>
  <c r="CA215" i="12"/>
  <c r="CI215" i="12"/>
  <c r="CC215" i="12"/>
  <c r="CB215" i="12"/>
  <c r="CJ215" i="12"/>
  <c r="CE215" i="12"/>
  <c r="CG215" i="12"/>
  <c r="CH215" i="12"/>
  <c r="CF215" i="12"/>
  <c r="CD215" i="12"/>
  <c r="BZ215" i="12"/>
  <c r="BF279" i="12"/>
  <c r="BN279" i="12"/>
  <c r="BV279" i="12"/>
  <c r="BG279" i="12"/>
  <c r="BO279" i="12"/>
  <c r="BW279" i="12"/>
  <c r="BE279" i="12"/>
  <c r="BQ279" i="12"/>
  <c r="BH279" i="12"/>
  <c r="BR279" i="12"/>
  <c r="BI279" i="12"/>
  <c r="BS279" i="12"/>
  <c r="BJ279" i="12"/>
  <c r="BT279" i="12"/>
  <c r="BA279" i="12"/>
  <c r="BK279" i="12"/>
  <c r="BU279" i="12"/>
  <c r="BB279" i="12"/>
  <c r="BL279" i="12"/>
  <c r="BX279" i="12"/>
  <c r="BC279" i="12"/>
  <c r="BM279" i="12"/>
  <c r="BD279" i="12"/>
  <c r="BP279" i="12"/>
  <c r="BZ279" i="12"/>
  <c r="CF279" i="12"/>
  <c r="CH279" i="12"/>
  <c r="CA279" i="12"/>
  <c r="CI279" i="12"/>
  <c r="CB279" i="12"/>
  <c r="CJ279" i="12"/>
  <c r="CG279" i="12"/>
  <c r="CD279" i="12"/>
  <c r="CE279" i="12"/>
  <c r="CC279" i="12"/>
  <c r="BF343" i="12"/>
  <c r="BN343" i="12"/>
  <c r="BV343" i="12"/>
  <c r="BH343" i="12"/>
  <c r="BP343" i="12"/>
  <c r="BX343" i="12"/>
  <c r="BB343" i="12"/>
  <c r="BJ343" i="12"/>
  <c r="BR343" i="12"/>
  <c r="BC343" i="12"/>
  <c r="BK343" i="12"/>
  <c r="BS343" i="12"/>
  <c r="BD343" i="12"/>
  <c r="BL343" i="12"/>
  <c r="BT343" i="12"/>
  <c r="BM343" i="12"/>
  <c r="BO343" i="12"/>
  <c r="BQ343" i="12"/>
  <c r="BU343" i="12"/>
  <c r="BA343" i="12"/>
  <c r="BW343" i="12"/>
  <c r="BE343" i="12"/>
  <c r="BG343" i="12"/>
  <c r="BI343" i="12"/>
  <c r="CE343" i="12"/>
  <c r="BZ343" i="12"/>
  <c r="CF343" i="12"/>
  <c r="CH343" i="12"/>
  <c r="CC343" i="12"/>
  <c r="CD343" i="12"/>
  <c r="CA343" i="12"/>
  <c r="CI343" i="12"/>
  <c r="CG343" i="12"/>
  <c r="BG407" i="12"/>
  <c r="BO407" i="12"/>
  <c r="BW407" i="12"/>
  <c r="BH407" i="12"/>
  <c r="BP407" i="12"/>
  <c r="BX407" i="12"/>
  <c r="BA407" i="12"/>
  <c r="BI407" i="12"/>
  <c r="BQ407" i="12"/>
  <c r="BB407" i="12"/>
  <c r="BM407" i="12"/>
  <c r="BC407" i="12"/>
  <c r="BN407" i="12"/>
  <c r="BD407" i="12"/>
  <c r="BR407" i="12"/>
  <c r="BE407" i="12"/>
  <c r="BS407" i="12"/>
  <c r="BF407" i="12"/>
  <c r="BT407" i="12"/>
  <c r="BJ407" i="12"/>
  <c r="BU407" i="12"/>
  <c r="BK407" i="12"/>
  <c r="BV407" i="12"/>
  <c r="BL407" i="12"/>
  <c r="CE407" i="12"/>
  <c r="BZ407" i="12"/>
  <c r="CI407" i="12"/>
  <c r="CH407" i="12"/>
  <c r="CD407" i="12"/>
  <c r="CG407" i="12"/>
  <c r="CC407" i="12"/>
  <c r="CA407" i="12"/>
  <c r="CF407" i="12"/>
  <c r="BE479" i="12"/>
  <c r="BM479" i="12"/>
  <c r="BU479" i="12"/>
  <c r="BG479" i="12"/>
  <c r="BO479" i="12"/>
  <c r="BW479" i="12"/>
  <c r="BA479" i="12"/>
  <c r="BI479" i="12"/>
  <c r="BQ479" i="12"/>
  <c r="BB479" i="12"/>
  <c r="BJ479" i="12"/>
  <c r="BR479" i="12"/>
  <c r="BC479" i="12"/>
  <c r="BK479" i="12"/>
  <c r="BS479" i="12"/>
  <c r="BV479" i="12"/>
  <c r="BD479" i="12"/>
  <c r="BX479" i="12"/>
  <c r="BF479" i="12"/>
  <c r="BH479" i="12"/>
  <c r="BL479" i="12"/>
  <c r="BN479" i="12"/>
  <c r="BP479" i="12"/>
  <c r="BT479" i="12"/>
  <c r="CE479" i="12"/>
  <c r="CC479" i="12"/>
  <c r="BZ479" i="12"/>
  <c r="CH479" i="12"/>
  <c r="CF479" i="12"/>
  <c r="CI479" i="12"/>
  <c r="CG479" i="12"/>
  <c r="CD479" i="12"/>
  <c r="BG543" i="12"/>
  <c r="BO543" i="12"/>
  <c r="BW543" i="12"/>
  <c r="BH543" i="12"/>
  <c r="BP543" i="12"/>
  <c r="BX543" i="12"/>
  <c r="BA543" i="12"/>
  <c r="BI543" i="12"/>
  <c r="BQ543" i="12"/>
  <c r="BB543" i="12"/>
  <c r="BJ543" i="12"/>
  <c r="BR543" i="12"/>
  <c r="BC543" i="12"/>
  <c r="BK543" i="12"/>
  <c r="BS543" i="12"/>
  <c r="BD543" i="12"/>
  <c r="BL543" i="12"/>
  <c r="BT543" i="12"/>
  <c r="BE543" i="12"/>
  <c r="BM543" i="12"/>
  <c r="BU543" i="12"/>
  <c r="BF543" i="12"/>
  <c r="BN543" i="12"/>
  <c r="BV543" i="12"/>
  <c r="CE543" i="12"/>
  <c r="BZ543" i="12"/>
  <c r="CD543" i="12"/>
  <c r="CG543" i="12"/>
  <c r="CF543" i="12"/>
  <c r="BD607" i="12"/>
  <c r="BL607" i="12"/>
  <c r="BT607" i="12"/>
  <c r="BE607" i="12"/>
  <c r="BM607" i="12"/>
  <c r="BU607" i="12"/>
  <c r="BA607" i="12"/>
  <c r="BK607" i="12"/>
  <c r="BW607" i="12"/>
  <c r="BB607" i="12"/>
  <c r="BN607" i="12"/>
  <c r="BX607" i="12"/>
  <c r="BC607" i="12"/>
  <c r="BO607" i="12"/>
  <c r="BF607" i="12"/>
  <c r="BP607" i="12"/>
  <c r="BG607" i="12"/>
  <c r="BQ607" i="12"/>
  <c r="BH607" i="12"/>
  <c r="BR607" i="12"/>
  <c r="BI607" i="12"/>
  <c r="BS607" i="12"/>
  <c r="BJ607" i="12"/>
  <c r="BV607" i="12"/>
  <c r="CG607" i="12"/>
  <c r="CE607" i="12"/>
  <c r="CA607" i="12"/>
  <c r="CF607" i="12"/>
  <c r="CI607" i="12"/>
  <c r="CB607" i="12"/>
  <c r="BZ607" i="12"/>
  <c r="CJ607" i="12"/>
  <c r="CH607" i="12"/>
  <c r="BF56" i="12"/>
  <c r="BN56" i="12"/>
  <c r="BV56" i="12"/>
  <c r="BG56" i="12"/>
  <c r="BO56" i="12"/>
  <c r="BW56" i="12"/>
  <c r="BB56" i="12"/>
  <c r="BJ56" i="12"/>
  <c r="BR56" i="12"/>
  <c r="BA56" i="12"/>
  <c r="BM56" i="12"/>
  <c r="BD56" i="12"/>
  <c r="BQ56" i="12"/>
  <c r="BH56" i="12"/>
  <c r="BT56" i="12"/>
  <c r="BU56" i="12"/>
  <c r="BC56" i="12"/>
  <c r="BX56" i="12"/>
  <c r="BE56" i="12"/>
  <c r="BI56" i="12"/>
  <c r="BK56" i="12"/>
  <c r="BL56" i="12"/>
  <c r="BP56" i="12"/>
  <c r="BS56" i="12"/>
  <c r="CB56" i="12"/>
  <c r="CJ56" i="12"/>
  <c r="BZ56" i="12"/>
  <c r="CH56" i="12"/>
  <c r="CF56" i="12"/>
  <c r="CC56" i="12"/>
  <c r="CD56" i="12"/>
  <c r="CE56" i="12"/>
  <c r="CG56" i="12"/>
  <c r="CA56" i="12"/>
  <c r="CI56" i="12"/>
  <c r="BB120" i="12"/>
  <c r="BJ120" i="12"/>
  <c r="BR120" i="12"/>
  <c r="BC120" i="12"/>
  <c r="BK120" i="12"/>
  <c r="BS120" i="12"/>
  <c r="BD120" i="12"/>
  <c r="BL120" i="12"/>
  <c r="BT120" i="12"/>
  <c r="BA120" i="12"/>
  <c r="BO120" i="12"/>
  <c r="BE120" i="12"/>
  <c r="BP120" i="12"/>
  <c r="BF120" i="12"/>
  <c r="BQ120" i="12"/>
  <c r="BW120" i="12"/>
  <c r="BG120" i="12"/>
  <c r="BX120" i="12"/>
  <c r="BH120" i="12"/>
  <c r="BI120" i="12"/>
  <c r="BM120" i="12"/>
  <c r="BN120" i="12"/>
  <c r="BU120" i="12"/>
  <c r="BV120" i="12"/>
  <c r="CB120" i="12"/>
  <c r="CD120" i="12"/>
  <c r="CC120" i="12"/>
  <c r="CE120" i="12"/>
  <c r="CJ120" i="12"/>
  <c r="CF120" i="12"/>
  <c r="CH120" i="12"/>
  <c r="CA120" i="12"/>
  <c r="CI120" i="12"/>
  <c r="CG120" i="12"/>
  <c r="BZ120" i="12"/>
  <c r="BF184" i="12"/>
  <c r="BN184" i="12"/>
  <c r="BV184" i="12"/>
  <c r="BG184" i="12"/>
  <c r="BO184" i="12"/>
  <c r="BW184" i="12"/>
  <c r="BH184" i="12"/>
  <c r="BP184" i="12"/>
  <c r="BX184" i="12"/>
  <c r="BI184" i="12"/>
  <c r="BT184" i="12"/>
  <c r="BJ184" i="12"/>
  <c r="BU184" i="12"/>
  <c r="BK184" i="12"/>
  <c r="BA184" i="12"/>
  <c r="BL184" i="12"/>
  <c r="BB184" i="12"/>
  <c r="BM184" i="12"/>
  <c r="BC184" i="12"/>
  <c r="BQ184" i="12"/>
  <c r="BD184" i="12"/>
  <c r="BR184" i="12"/>
  <c r="BE184" i="12"/>
  <c r="BS184" i="12"/>
  <c r="CC184" i="12"/>
  <c r="CE184" i="12"/>
  <c r="CB184" i="12"/>
  <c r="CF184" i="12"/>
  <c r="CA184" i="12"/>
  <c r="BZ184" i="12"/>
  <c r="CI184" i="12"/>
  <c r="CH184" i="12"/>
  <c r="CD184" i="12"/>
  <c r="CJ184" i="12"/>
  <c r="CG184" i="12"/>
  <c r="BH248" i="12"/>
  <c r="BP248" i="12"/>
  <c r="BX248" i="12"/>
  <c r="BA248" i="12"/>
  <c r="BI248" i="12"/>
  <c r="BQ248" i="12"/>
  <c r="BJ248" i="12"/>
  <c r="BT248" i="12"/>
  <c r="BB248" i="12"/>
  <c r="BL248" i="12"/>
  <c r="BV248" i="12"/>
  <c r="BD248" i="12"/>
  <c r="BN248" i="12"/>
  <c r="BE248" i="12"/>
  <c r="BO248" i="12"/>
  <c r="BF248" i="12"/>
  <c r="BR248" i="12"/>
  <c r="BW248" i="12"/>
  <c r="BC248" i="12"/>
  <c r="BG248" i="12"/>
  <c r="BK248" i="12"/>
  <c r="BM248" i="12"/>
  <c r="BS248" i="12"/>
  <c r="BU248" i="12"/>
  <c r="CD248" i="12"/>
  <c r="CC248" i="12"/>
  <c r="CE248" i="12"/>
  <c r="CB248" i="12"/>
  <c r="CJ248" i="12"/>
  <c r="CF248" i="12"/>
  <c r="BZ248" i="12"/>
  <c r="CH248" i="12"/>
  <c r="CA248" i="12"/>
  <c r="CG248" i="12"/>
  <c r="CI248" i="12"/>
  <c r="BF312" i="12"/>
  <c r="BN312" i="12"/>
  <c r="BV312" i="12"/>
  <c r="BG312" i="12"/>
  <c r="BO312" i="12"/>
  <c r="BW312" i="12"/>
  <c r="BH312" i="12"/>
  <c r="BP312" i="12"/>
  <c r="BX312" i="12"/>
  <c r="BA312" i="12"/>
  <c r="BL312" i="12"/>
  <c r="BB312" i="12"/>
  <c r="BM312" i="12"/>
  <c r="BC312" i="12"/>
  <c r="BQ312" i="12"/>
  <c r="BD312" i="12"/>
  <c r="BR312" i="12"/>
  <c r="BE312" i="12"/>
  <c r="BS312" i="12"/>
  <c r="BI312" i="12"/>
  <c r="BT312" i="12"/>
  <c r="BJ312" i="12"/>
  <c r="BU312" i="12"/>
  <c r="BK312" i="12"/>
  <c r="CA312" i="12"/>
  <c r="CB312" i="12"/>
  <c r="CI312" i="12"/>
  <c r="CD312" i="12"/>
  <c r="CJ312" i="12"/>
  <c r="CG312" i="12"/>
  <c r="CH312" i="12"/>
  <c r="CE312" i="12"/>
  <c r="CC312" i="12"/>
  <c r="CF312" i="12"/>
  <c r="BZ312" i="12"/>
  <c r="BG376" i="12"/>
  <c r="BG614" i="12" s="1"/>
  <c r="BO376" i="12"/>
  <c r="BW376" i="12"/>
  <c r="BH376" i="12"/>
  <c r="BP376" i="12"/>
  <c r="BX376" i="12"/>
  <c r="BX614" i="12" s="1"/>
  <c r="BA376" i="12"/>
  <c r="BA614" i="12" s="1"/>
  <c r="BI376" i="12"/>
  <c r="BQ376" i="12"/>
  <c r="BQ614" i="12" s="1"/>
  <c r="BL376" i="12"/>
  <c r="BB376" i="12"/>
  <c r="BM376" i="12"/>
  <c r="BC376" i="12"/>
  <c r="BC614" i="12" s="1"/>
  <c r="BN376" i="12"/>
  <c r="BN614" i="12" s="1"/>
  <c r="BD376" i="12"/>
  <c r="BD614" i="12" s="1"/>
  <c r="BR376" i="12"/>
  <c r="BE376" i="12"/>
  <c r="BS376" i="12"/>
  <c r="BF376" i="12"/>
  <c r="BT376" i="12"/>
  <c r="BJ376" i="12"/>
  <c r="BU376" i="12"/>
  <c r="BU614" i="12" s="1"/>
  <c r="BK376" i="12"/>
  <c r="BK614" i="12" s="1"/>
  <c r="BV376" i="12"/>
  <c r="CJ376" i="12"/>
  <c r="CJ614" i="12" s="1"/>
  <c r="CD376" i="12"/>
  <c r="CD614" i="12" s="1"/>
  <c r="CB376" i="12"/>
  <c r="CB614" i="12" s="1"/>
  <c r="BZ376" i="12"/>
  <c r="BZ614" i="12" s="1"/>
  <c r="CH376" i="12"/>
  <c r="CH614" i="12" s="1"/>
  <c r="CC376" i="12"/>
  <c r="CC614" i="12" s="1"/>
  <c r="CE376" i="12"/>
  <c r="CE614" i="12" s="1"/>
  <c r="CF376" i="12"/>
  <c r="CF614" i="12" s="1"/>
  <c r="CA376" i="12"/>
  <c r="CA614" i="12" s="1"/>
  <c r="CI376" i="12"/>
  <c r="CI614" i="12" s="1"/>
  <c r="BE440" i="12"/>
  <c r="BM440" i="12"/>
  <c r="BU440" i="12"/>
  <c r="BF440" i="12"/>
  <c r="BN440" i="12"/>
  <c r="BV440" i="12"/>
  <c r="BB440" i="12"/>
  <c r="BL440" i="12"/>
  <c r="BX440" i="12"/>
  <c r="BC440" i="12"/>
  <c r="BO440" i="12"/>
  <c r="BD440" i="12"/>
  <c r="BP440" i="12"/>
  <c r="BG440" i="12"/>
  <c r="BQ440" i="12"/>
  <c r="BH440" i="12"/>
  <c r="BR440" i="12"/>
  <c r="BI440" i="12"/>
  <c r="BS440" i="12"/>
  <c r="BJ440" i="12"/>
  <c r="BT440" i="12"/>
  <c r="BK440" i="12"/>
  <c r="BW440" i="12"/>
  <c r="BA440" i="12"/>
  <c r="CB440" i="12"/>
  <c r="CD440" i="12"/>
  <c r="CJ440" i="12"/>
  <c r="CC440" i="12"/>
  <c r="CA440" i="12"/>
  <c r="CI440" i="12"/>
  <c r="CE440" i="12"/>
  <c r="BZ440" i="12"/>
  <c r="CF440" i="12"/>
  <c r="CH440" i="12"/>
  <c r="BF504" i="12"/>
  <c r="BN504" i="12"/>
  <c r="BV504" i="12"/>
  <c r="BG504" i="12"/>
  <c r="BO504" i="12"/>
  <c r="BW504" i="12"/>
  <c r="BH504" i="12"/>
  <c r="BP504" i="12"/>
  <c r="BX504" i="12"/>
  <c r="BB504" i="12"/>
  <c r="BM504" i="12"/>
  <c r="BC504" i="12"/>
  <c r="BQ504" i="12"/>
  <c r="BD504" i="12"/>
  <c r="BR504" i="12"/>
  <c r="BE504" i="12"/>
  <c r="BS504" i="12"/>
  <c r="BI504" i="12"/>
  <c r="BT504" i="12"/>
  <c r="BJ504" i="12"/>
  <c r="BU504" i="12"/>
  <c r="BK504" i="12"/>
  <c r="BA504" i="12"/>
  <c r="BL504" i="12"/>
  <c r="CJ504" i="12"/>
  <c r="CB504" i="12"/>
  <c r="CA504" i="12"/>
  <c r="CI504" i="12"/>
  <c r="CD504" i="12"/>
  <c r="CC504" i="12"/>
  <c r="CE504" i="12"/>
  <c r="BD568" i="12"/>
  <c r="BL568" i="12"/>
  <c r="BT568" i="12"/>
  <c r="BF568" i="12"/>
  <c r="BN568" i="12"/>
  <c r="BV568" i="12"/>
  <c r="BH568" i="12"/>
  <c r="BP568" i="12"/>
  <c r="BX568" i="12"/>
  <c r="BA568" i="12"/>
  <c r="BI568" i="12"/>
  <c r="BQ568" i="12"/>
  <c r="BB568" i="12"/>
  <c r="BJ568" i="12"/>
  <c r="BR568" i="12"/>
  <c r="BO568" i="12"/>
  <c r="BS568" i="12"/>
  <c r="BU568" i="12"/>
  <c r="BC568" i="12"/>
  <c r="BW568" i="12"/>
  <c r="BE568" i="12"/>
  <c r="BG568" i="12"/>
  <c r="BK568" i="12"/>
  <c r="BM568" i="12"/>
  <c r="CJ568" i="12"/>
  <c r="CB568" i="12"/>
  <c r="CC568" i="12"/>
  <c r="CE568" i="12"/>
  <c r="CD568" i="12"/>
  <c r="CF568" i="12"/>
  <c r="BG41" i="12"/>
  <c r="BO41" i="12"/>
  <c r="BW41" i="12"/>
  <c r="BH41" i="12"/>
  <c r="BP41" i="12"/>
  <c r="BX41" i="12"/>
  <c r="BD41" i="12"/>
  <c r="BL41" i="12"/>
  <c r="BT41" i="12"/>
  <c r="BJ41" i="12"/>
  <c r="BV41" i="12"/>
  <c r="BK41" i="12"/>
  <c r="BA41" i="12"/>
  <c r="BM41" i="12"/>
  <c r="BC41" i="12"/>
  <c r="BQ41" i="12"/>
  <c r="BB41" i="12"/>
  <c r="BF41" i="12"/>
  <c r="BN41" i="12"/>
  <c r="BE41" i="12"/>
  <c r="BI41" i="12"/>
  <c r="BR41" i="12"/>
  <c r="BS41" i="12"/>
  <c r="BU41" i="12"/>
  <c r="CC41" i="12"/>
  <c r="BZ41" i="12"/>
  <c r="CA41" i="12"/>
  <c r="CD41" i="12"/>
  <c r="CI41" i="12"/>
  <c r="CH41" i="12"/>
  <c r="CF41" i="12"/>
  <c r="CG41" i="12"/>
  <c r="CB41" i="12"/>
  <c r="CE41" i="12"/>
  <c r="CJ41" i="12"/>
  <c r="BG105" i="12"/>
  <c r="BO105" i="12"/>
  <c r="BW105" i="12"/>
  <c r="BH105" i="12"/>
  <c r="BP105" i="12"/>
  <c r="BX105" i="12"/>
  <c r="BA105" i="12"/>
  <c r="BI105" i="12"/>
  <c r="BQ105" i="12"/>
  <c r="BJ105" i="12"/>
  <c r="BU105" i="12"/>
  <c r="BK105" i="12"/>
  <c r="BV105" i="12"/>
  <c r="BL105" i="12"/>
  <c r="BB105" i="12"/>
  <c r="BM105" i="12"/>
  <c r="BC105" i="12"/>
  <c r="BN105" i="12"/>
  <c r="BD105" i="12"/>
  <c r="BR105" i="12"/>
  <c r="BE105" i="12"/>
  <c r="BS105" i="12"/>
  <c r="BF105" i="12"/>
  <c r="BT105" i="12"/>
  <c r="CC105" i="12"/>
  <c r="BZ105" i="12"/>
  <c r="CI105" i="12"/>
  <c r="CE105" i="12"/>
  <c r="CG105" i="12"/>
  <c r="CH105" i="12"/>
  <c r="CB105" i="12"/>
  <c r="CA105" i="12"/>
  <c r="CF105" i="12"/>
  <c r="CJ105" i="12"/>
  <c r="CD105" i="12"/>
  <c r="BC169" i="12"/>
  <c r="BK169" i="12"/>
  <c r="BS169" i="12"/>
  <c r="BD169" i="12"/>
  <c r="BL169" i="12"/>
  <c r="BT169" i="12"/>
  <c r="BE169" i="12"/>
  <c r="BM169" i="12"/>
  <c r="BU169" i="12"/>
  <c r="BH169" i="12"/>
  <c r="BV169" i="12"/>
  <c r="BI169" i="12"/>
  <c r="BW169" i="12"/>
  <c r="BJ169" i="12"/>
  <c r="BX169" i="12"/>
  <c r="BN169" i="12"/>
  <c r="BA169" i="12"/>
  <c r="BO169" i="12"/>
  <c r="BB169" i="12"/>
  <c r="BP169" i="12"/>
  <c r="BF169" i="12"/>
  <c r="BQ169" i="12"/>
  <c r="BG169" i="12"/>
  <c r="BR169" i="12"/>
  <c r="CI169" i="12"/>
  <c r="CA169" i="12"/>
  <c r="CC169" i="12"/>
  <c r="CE169" i="12"/>
  <c r="CF169" i="12"/>
  <c r="CD169" i="12"/>
  <c r="CG169" i="12"/>
  <c r="BZ169" i="12"/>
  <c r="CB169" i="12"/>
  <c r="CH169" i="12"/>
  <c r="CJ169" i="12"/>
  <c r="BE233" i="12"/>
  <c r="BM233" i="12"/>
  <c r="BU233" i="12"/>
  <c r="BF233" i="12"/>
  <c r="BN233" i="12"/>
  <c r="BV233" i="12"/>
  <c r="BA233" i="12"/>
  <c r="BK233" i="12"/>
  <c r="BW233" i="12"/>
  <c r="BC233" i="12"/>
  <c r="BO233" i="12"/>
  <c r="BG233" i="12"/>
  <c r="BQ233" i="12"/>
  <c r="BH233" i="12"/>
  <c r="BR233" i="12"/>
  <c r="BI233" i="12"/>
  <c r="BS233" i="12"/>
  <c r="BJ233" i="12"/>
  <c r="BL233" i="12"/>
  <c r="BP233" i="12"/>
  <c r="BT233" i="12"/>
  <c r="BX233" i="12"/>
  <c r="BB233" i="12"/>
  <c r="BD233" i="12"/>
  <c r="CA233" i="12"/>
  <c r="CC233" i="12"/>
  <c r="CE233" i="12"/>
  <c r="CF233" i="12"/>
  <c r="CD233" i="12"/>
  <c r="CG233" i="12"/>
  <c r="CI233" i="12"/>
  <c r="CB233" i="12"/>
  <c r="CJ233" i="12"/>
  <c r="BZ233" i="12"/>
  <c r="CH233" i="12"/>
  <c r="BC297" i="12"/>
  <c r="BK297" i="12"/>
  <c r="BS297" i="12"/>
  <c r="BD297" i="12"/>
  <c r="BL297" i="12"/>
  <c r="BT297" i="12"/>
  <c r="BE297" i="12"/>
  <c r="BM297" i="12"/>
  <c r="BU297" i="12"/>
  <c r="BN297" i="12"/>
  <c r="BA297" i="12"/>
  <c r="BO297" i="12"/>
  <c r="BB297" i="12"/>
  <c r="BP297" i="12"/>
  <c r="BF297" i="12"/>
  <c r="BQ297" i="12"/>
  <c r="BG297" i="12"/>
  <c r="BR297" i="12"/>
  <c r="BH297" i="12"/>
  <c r="BV297" i="12"/>
  <c r="BI297" i="12"/>
  <c r="BW297" i="12"/>
  <c r="BJ297" i="12"/>
  <c r="BX297" i="12"/>
  <c r="BZ297" i="12"/>
  <c r="CB297" i="12"/>
  <c r="CE297" i="12"/>
  <c r="CH297" i="12"/>
  <c r="CG297" i="12"/>
  <c r="CI297" i="12"/>
  <c r="CJ297" i="12"/>
  <c r="CC297" i="12"/>
  <c r="CF297" i="12"/>
  <c r="CD297" i="12"/>
  <c r="CA297" i="12"/>
  <c r="BH361" i="12"/>
  <c r="BP361" i="12"/>
  <c r="BX361" i="12"/>
  <c r="BB361" i="12"/>
  <c r="BJ361" i="12"/>
  <c r="BR361" i="12"/>
  <c r="BD361" i="12"/>
  <c r="BL361" i="12"/>
  <c r="BT361" i="12"/>
  <c r="BE361" i="12"/>
  <c r="BM361" i="12"/>
  <c r="BU361" i="12"/>
  <c r="BF361" i="12"/>
  <c r="BN361" i="12"/>
  <c r="BV361" i="12"/>
  <c r="BA361" i="12"/>
  <c r="BW361" i="12"/>
  <c r="BC361" i="12"/>
  <c r="BG361" i="12"/>
  <c r="BI361" i="12"/>
  <c r="BK361" i="12"/>
  <c r="BO361" i="12"/>
  <c r="BQ361" i="12"/>
  <c r="BS361" i="12"/>
  <c r="CC361" i="12"/>
  <c r="BZ361" i="12"/>
  <c r="CH361" i="12"/>
  <c r="CG361" i="12"/>
  <c r="CA361" i="12"/>
  <c r="CF361" i="12"/>
  <c r="CI361" i="12"/>
  <c r="CB361" i="12"/>
  <c r="CE361" i="12"/>
  <c r="CJ361" i="12"/>
  <c r="BA425" i="12"/>
  <c r="BI425" i="12"/>
  <c r="BQ425" i="12"/>
  <c r="BB425" i="12"/>
  <c r="BJ425" i="12"/>
  <c r="BR425" i="12"/>
  <c r="BC425" i="12"/>
  <c r="BK425" i="12"/>
  <c r="BS425" i="12"/>
  <c r="BL425" i="12"/>
  <c r="BW425" i="12"/>
  <c r="BM425" i="12"/>
  <c r="BX425" i="12"/>
  <c r="BN425" i="12"/>
  <c r="BD425" i="12"/>
  <c r="BO425" i="12"/>
  <c r="BE425" i="12"/>
  <c r="BP425" i="12"/>
  <c r="BF425" i="12"/>
  <c r="BT425" i="12"/>
  <c r="BG425" i="12"/>
  <c r="BU425" i="12"/>
  <c r="BH425" i="12"/>
  <c r="BV425" i="12"/>
  <c r="CG425" i="12"/>
  <c r="CB425" i="12"/>
  <c r="CJ425" i="12"/>
  <c r="CC425" i="12"/>
  <c r="CF425" i="12"/>
  <c r="CE425" i="12"/>
  <c r="BZ425" i="12"/>
  <c r="CH425" i="12"/>
  <c r="CA425" i="12"/>
  <c r="CI425" i="12"/>
  <c r="BC497" i="12"/>
  <c r="BK497" i="12"/>
  <c r="BS497" i="12"/>
  <c r="BD497" i="12"/>
  <c r="BL497" i="12"/>
  <c r="BT497" i="12"/>
  <c r="BE497" i="12"/>
  <c r="BM497" i="12"/>
  <c r="BU497" i="12"/>
  <c r="BB497" i="12"/>
  <c r="BP497" i="12"/>
  <c r="BF497" i="12"/>
  <c r="BQ497" i="12"/>
  <c r="BG497" i="12"/>
  <c r="BR497" i="12"/>
  <c r="BH497" i="12"/>
  <c r="BV497" i="12"/>
  <c r="BI497" i="12"/>
  <c r="BW497" i="12"/>
  <c r="BJ497" i="12"/>
  <c r="BX497" i="12"/>
  <c r="BN497" i="12"/>
  <c r="BA497" i="12"/>
  <c r="BO497" i="12"/>
  <c r="CG497" i="12"/>
  <c r="CF497" i="12"/>
  <c r="CI497" i="12"/>
  <c r="CA497" i="12"/>
  <c r="CE497" i="12"/>
  <c r="CB497" i="12"/>
  <c r="BZ497" i="12"/>
  <c r="CJ497" i="12"/>
  <c r="CC497" i="12"/>
  <c r="CH497" i="12"/>
  <c r="BA561" i="12"/>
  <c r="BI561" i="12"/>
  <c r="BQ561" i="12"/>
  <c r="BC561" i="12"/>
  <c r="BK561" i="12"/>
  <c r="BS561" i="12"/>
  <c r="BE561" i="12"/>
  <c r="BM561" i="12"/>
  <c r="BU561" i="12"/>
  <c r="BF561" i="12"/>
  <c r="BN561" i="12"/>
  <c r="BV561" i="12"/>
  <c r="BG561" i="12"/>
  <c r="BO561" i="12"/>
  <c r="BW561" i="12"/>
  <c r="BD561" i="12"/>
  <c r="BH561" i="12"/>
  <c r="BJ561" i="12"/>
  <c r="BL561" i="12"/>
  <c r="BP561" i="12"/>
  <c r="BR561" i="12"/>
  <c r="BT561" i="12"/>
  <c r="BB561" i="12"/>
  <c r="BX561" i="12"/>
  <c r="CG561" i="12"/>
  <c r="CC561" i="12"/>
  <c r="CH561" i="12"/>
  <c r="CA561" i="12"/>
  <c r="CI561" i="12"/>
  <c r="CJ561" i="12"/>
  <c r="BZ561" i="12"/>
  <c r="BD162" i="12"/>
  <c r="BL162" i="12"/>
  <c r="BT162" i="12"/>
  <c r="BE162" i="12"/>
  <c r="BM162" i="12"/>
  <c r="BU162" i="12"/>
  <c r="BF162" i="12"/>
  <c r="BP162" i="12"/>
  <c r="BG162" i="12"/>
  <c r="BQ162" i="12"/>
  <c r="BH162" i="12"/>
  <c r="BR162" i="12"/>
  <c r="BA162" i="12"/>
  <c r="BS162" i="12"/>
  <c r="BB162" i="12"/>
  <c r="BV162" i="12"/>
  <c r="BC162" i="12"/>
  <c r="BW162" i="12"/>
  <c r="BI162" i="12"/>
  <c r="BX162" i="12"/>
  <c r="BJ162" i="12"/>
  <c r="BK162" i="12"/>
  <c r="BN162" i="12"/>
  <c r="BO162" i="12"/>
  <c r="CH162" i="12"/>
  <c r="CB162" i="12"/>
  <c r="CC162" i="12"/>
  <c r="CJ162" i="12"/>
  <c r="CI162" i="12"/>
  <c r="CF162" i="12"/>
  <c r="CD162" i="12"/>
  <c r="CE162" i="12"/>
  <c r="BZ162" i="12"/>
  <c r="CA162" i="12"/>
  <c r="CG162" i="12"/>
  <c r="BH314" i="12"/>
  <c r="BP314" i="12"/>
  <c r="BX314" i="12"/>
  <c r="BA314" i="12"/>
  <c r="BI314" i="12"/>
  <c r="BQ314" i="12"/>
  <c r="BB314" i="12"/>
  <c r="BJ314" i="12"/>
  <c r="BR314" i="12"/>
  <c r="BF314" i="12"/>
  <c r="BT314" i="12"/>
  <c r="BG314" i="12"/>
  <c r="BU314" i="12"/>
  <c r="BK314" i="12"/>
  <c r="BV314" i="12"/>
  <c r="BL314" i="12"/>
  <c r="BW314" i="12"/>
  <c r="BM314" i="12"/>
  <c r="BC314" i="12"/>
  <c r="BN314" i="12"/>
  <c r="BD314" i="12"/>
  <c r="BO314" i="12"/>
  <c r="BE314" i="12"/>
  <c r="BS314" i="12"/>
  <c r="CD314" i="12"/>
  <c r="CE314" i="12"/>
  <c r="CG314" i="12"/>
  <c r="CC314" i="12"/>
  <c r="CA314" i="12"/>
  <c r="CB314" i="12"/>
  <c r="CF314" i="12"/>
  <c r="CI314" i="12"/>
  <c r="CJ314" i="12"/>
  <c r="BZ314" i="12"/>
  <c r="CH314" i="12"/>
  <c r="BC594" i="12"/>
  <c r="BK594" i="12"/>
  <c r="BS594" i="12"/>
  <c r="BD594" i="12"/>
  <c r="BL594" i="12"/>
  <c r="BT594" i="12"/>
  <c r="BH594" i="12"/>
  <c r="BR594" i="12"/>
  <c r="BI594" i="12"/>
  <c r="BU594" i="12"/>
  <c r="BJ594" i="12"/>
  <c r="BV594" i="12"/>
  <c r="BA594" i="12"/>
  <c r="BM594" i="12"/>
  <c r="BW594" i="12"/>
  <c r="BB594" i="12"/>
  <c r="BN594" i="12"/>
  <c r="BX594" i="12"/>
  <c r="BE594" i="12"/>
  <c r="BO594" i="12"/>
  <c r="BF594" i="12"/>
  <c r="BP594" i="12"/>
  <c r="BG594" i="12"/>
  <c r="BQ594" i="12"/>
  <c r="CF594" i="12"/>
  <c r="CD594" i="12"/>
  <c r="CG594" i="12"/>
  <c r="CA594" i="12"/>
  <c r="CE594" i="12"/>
  <c r="BZ594" i="12"/>
  <c r="CI594" i="12"/>
  <c r="CH594" i="12"/>
  <c r="BB10" i="12"/>
  <c r="BJ10" i="12"/>
  <c r="BR10" i="12"/>
  <c r="BD10" i="12"/>
  <c r="BL10" i="12"/>
  <c r="BT10" i="12"/>
  <c r="BH10" i="12"/>
  <c r="BS10" i="12"/>
  <c r="BI10" i="12"/>
  <c r="BU10" i="12"/>
  <c r="BK10" i="12"/>
  <c r="BV10" i="12"/>
  <c r="BA10" i="12"/>
  <c r="BM10" i="12"/>
  <c r="BW10" i="12"/>
  <c r="BC10" i="12"/>
  <c r="BN10" i="12"/>
  <c r="BX10" i="12"/>
  <c r="BE10" i="12"/>
  <c r="BF10" i="12"/>
  <c r="BP10" i="12"/>
  <c r="BG10" i="12"/>
  <c r="BO10" i="12"/>
  <c r="BQ10" i="12"/>
  <c r="CA10" i="12"/>
  <c r="CE10" i="12"/>
  <c r="CI10" i="12"/>
  <c r="CC10" i="12"/>
  <c r="CD10" i="12"/>
  <c r="CG10" i="12"/>
  <c r="BZ10" i="12"/>
  <c r="CF10" i="12"/>
  <c r="CB10" i="12"/>
  <c r="CH10" i="12"/>
  <c r="CJ10" i="12"/>
  <c r="BF538" i="12"/>
  <c r="BN538" i="12"/>
  <c r="BV538" i="12"/>
  <c r="BG538" i="12"/>
  <c r="BO538" i="12"/>
  <c r="BW538" i="12"/>
  <c r="BH538" i="12"/>
  <c r="BP538" i="12"/>
  <c r="BX538" i="12"/>
  <c r="BA538" i="12"/>
  <c r="BI538" i="12"/>
  <c r="BQ538" i="12"/>
  <c r="BB538" i="12"/>
  <c r="BJ538" i="12"/>
  <c r="BR538" i="12"/>
  <c r="BC538" i="12"/>
  <c r="BK538" i="12"/>
  <c r="BS538" i="12"/>
  <c r="BD538" i="12"/>
  <c r="BL538" i="12"/>
  <c r="BT538" i="12"/>
  <c r="BM538" i="12"/>
  <c r="BU538" i="12"/>
  <c r="BE538" i="12"/>
  <c r="CD538" i="12"/>
  <c r="CE538" i="12"/>
  <c r="CG538" i="12"/>
  <c r="CH538" i="12"/>
  <c r="CC538" i="12"/>
  <c r="CF538" i="12"/>
  <c r="BF546" i="12"/>
  <c r="BN546" i="12"/>
  <c r="BV546" i="12"/>
  <c r="BG546" i="12"/>
  <c r="BO546" i="12"/>
  <c r="BW546" i="12"/>
  <c r="BH546" i="12"/>
  <c r="BP546" i="12"/>
  <c r="BX546" i="12"/>
  <c r="BA546" i="12"/>
  <c r="BI546" i="12"/>
  <c r="BQ546" i="12"/>
  <c r="BB546" i="12"/>
  <c r="BJ546" i="12"/>
  <c r="BR546" i="12"/>
  <c r="BC546" i="12"/>
  <c r="BK546" i="12"/>
  <c r="BS546" i="12"/>
  <c r="BD546" i="12"/>
  <c r="BL546" i="12"/>
  <c r="BT546" i="12"/>
  <c r="BE546" i="12"/>
  <c r="BM546" i="12"/>
  <c r="BU546" i="12"/>
  <c r="CD546" i="12"/>
  <c r="CC546" i="12"/>
  <c r="CF546" i="12"/>
  <c r="CE546" i="12"/>
  <c r="CG546" i="12"/>
  <c r="BB386" i="12"/>
  <c r="BJ386" i="12"/>
  <c r="BR386" i="12"/>
  <c r="BC386" i="12"/>
  <c r="BK386" i="12"/>
  <c r="BS386" i="12"/>
  <c r="BF386" i="12"/>
  <c r="BP386" i="12"/>
  <c r="BG386" i="12"/>
  <c r="BQ386" i="12"/>
  <c r="BH386" i="12"/>
  <c r="BT386" i="12"/>
  <c r="BI386" i="12"/>
  <c r="BU386" i="12"/>
  <c r="BL386" i="12"/>
  <c r="BV386" i="12"/>
  <c r="BA386" i="12"/>
  <c r="BM386" i="12"/>
  <c r="BW386" i="12"/>
  <c r="BD386" i="12"/>
  <c r="BN386" i="12"/>
  <c r="BX386" i="12"/>
  <c r="BE386" i="12"/>
  <c r="BO386" i="12"/>
  <c r="CD386" i="12"/>
  <c r="CF386" i="12"/>
  <c r="CH386" i="12"/>
  <c r="CE386" i="12"/>
  <c r="CC386" i="12"/>
  <c r="CB386" i="12"/>
  <c r="CG386" i="12"/>
  <c r="BZ386" i="12"/>
  <c r="CJ386" i="12"/>
  <c r="BD482" i="12"/>
  <c r="BL482" i="12"/>
  <c r="BT482" i="12"/>
  <c r="BF482" i="12"/>
  <c r="BN482" i="12"/>
  <c r="BV482" i="12"/>
  <c r="BH482" i="12"/>
  <c r="BP482" i="12"/>
  <c r="BX482" i="12"/>
  <c r="BA482" i="12"/>
  <c r="BI482" i="12"/>
  <c r="BQ482" i="12"/>
  <c r="BB482" i="12"/>
  <c r="BJ482" i="12"/>
  <c r="BR482" i="12"/>
  <c r="BC482" i="12"/>
  <c r="BW482" i="12"/>
  <c r="BE482" i="12"/>
  <c r="BG482" i="12"/>
  <c r="BK482" i="12"/>
  <c r="BM482" i="12"/>
  <c r="BO482" i="12"/>
  <c r="BS482" i="12"/>
  <c r="BU482" i="12"/>
  <c r="CD482" i="12"/>
  <c r="CF482" i="12"/>
  <c r="CC482" i="12"/>
  <c r="CB482" i="12"/>
  <c r="CJ482" i="12"/>
  <c r="CE482" i="12"/>
  <c r="BC130" i="12"/>
  <c r="BK130" i="12"/>
  <c r="BS130" i="12"/>
  <c r="BD130" i="12"/>
  <c r="BL130" i="12"/>
  <c r="BT130" i="12"/>
  <c r="BE130" i="12"/>
  <c r="BM130" i="12"/>
  <c r="BU130" i="12"/>
  <c r="BJ130" i="12"/>
  <c r="BX130" i="12"/>
  <c r="BN130" i="12"/>
  <c r="BA130" i="12"/>
  <c r="BO130" i="12"/>
  <c r="BB130" i="12"/>
  <c r="BP130" i="12"/>
  <c r="BF130" i="12"/>
  <c r="BQ130" i="12"/>
  <c r="BG130" i="12"/>
  <c r="BR130" i="12"/>
  <c r="BH130" i="12"/>
  <c r="BV130" i="12"/>
  <c r="BI130" i="12"/>
  <c r="BW130" i="12"/>
  <c r="CG130" i="12"/>
  <c r="BZ130" i="12"/>
  <c r="CH130" i="12"/>
  <c r="CB130" i="12"/>
  <c r="CC130" i="12"/>
  <c r="CJ130" i="12"/>
  <c r="CD130" i="12"/>
  <c r="CE130" i="12"/>
  <c r="CA130" i="12"/>
  <c r="CF130" i="12"/>
  <c r="CI130" i="12"/>
  <c r="BF418" i="12"/>
  <c r="BN418" i="12"/>
  <c r="BV418" i="12"/>
  <c r="BG418" i="12"/>
  <c r="BO418" i="12"/>
  <c r="BW418" i="12"/>
  <c r="BH418" i="12"/>
  <c r="BP418" i="12"/>
  <c r="BX418" i="12"/>
  <c r="BA418" i="12"/>
  <c r="BL418" i="12"/>
  <c r="BB418" i="12"/>
  <c r="BM418" i="12"/>
  <c r="BC418" i="12"/>
  <c r="BQ418" i="12"/>
  <c r="BD418" i="12"/>
  <c r="BR418" i="12"/>
  <c r="BE418" i="12"/>
  <c r="BS418" i="12"/>
  <c r="BI418" i="12"/>
  <c r="BT418" i="12"/>
  <c r="BJ418" i="12"/>
  <c r="BU418" i="12"/>
  <c r="BK418" i="12"/>
  <c r="CD418" i="12"/>
  <c r="CF418" i="12"/>
  <c r="CG418" i="12"/>
  <c r="BZ418" i="12"/>
  <c r="CB418" i="12"/>
  <c r="CH418" i="12"/>
  <c r="CJ418" i="12"/>
  <c r="CE418" i="12"/>
  <c r="CC418" i="12"/>
  <c r="CD607" i="12"/>
  <c r="CF601" i="12"/>
  <c r="CH595" i="12"/>
  <c r="CJ589" i="12"/>
  <c r="CA584" i="12"/>
  <c r="CE572" i="12"/>
  <c r="CG566" i="12"/>
  <c r="CI560" i="12"/>
  <c r="BZ555" i="12"/>
  <c r="CB549" i="12"/>
  <c r="CC607" i="12"/>
  <c r="CG595" i="12"/>
  <c r="CI589" i="12"/>
  <c r="CH560" i="12"/>
  <c r="CA549" i="12"/>
  <c r="CC543" i="12"/>
  <c r="CE537" i="12"/>
  <c r="CJ530" i="12"/>
  <c r="CG523" i="12"/>
  <c r="CG623" i="12" s="1"/>
  <c r="CC588" i="12"/>
  <c r="CE582" i="12"/>
  <c r="CI570" i="12"/>
  <c r="CD553" i="12"/>
  <c r="CF547" i="12"/>
  <c r="CH541" i="12"/>
  <c r="CJ535" i="12"/>
  <c r="CD529" i="12"/>
  <c r="CC524" i="12"/>
  <c r="CE518" i="12"/>
  <c r="CA506" i="12"/>
  <c r="CC500" i="12"/>
  <c r="CG488" i="12"/>
  <c r="CI482" i="12"/>
  <c r="BZ477" i="12"/>
  <c r="CH453" i="12"/>
  <c r="CB447" i="12"/>
  <c r="CH429" i="12"/>
  <c r="CJ423" i="12"/>
  <c r="CA418" i="12"/>
  <c r="CB399" i="12"/>
  <c r="CH381" i="12"/>
  <c r="CJ367" i="12"/>
  <c r="CD361" i="12"/>
  <c r="CJ335" i="12"/>
  <c r="CI322" i="12"/>
  <c r="CC545" i="12"/>
  <c r="BZ538" i="12"/>
  <c r="CH530" i="12"/>
  <c r="CJ524" i="12"/>
  <c r="CD518" i="12"/>
  <c r="CI511" i="12"/>
  <c r="CF504" i="12"/>
  <c r="BZ498" i="12"/>
  <c r="CH490" i="12"/>
  <c r="BD625" i="12"/>
  <c r="BI625" i="12"/>
  <c r="BV625" i="12"/>
  <c r="CB553" i="12"/>
  <c r="CB529" i="12"/>
  <c r="CE488" i="12"/>
  <c r="BG395" i="12"/>
  <c r="BO395" i="12"/>
  <c r="BW395" i="12"/>
  <c r="BH395" i="12"/>
  <c r="BP395" i="12"/>
  <c r="BX395" i="12"/>
  <c r="BA395" i="12"/>
  <c r="BK395" i="12"/>
  <c r="BU395" i="12"/>
  <c r="BB395" i="12"/>
  <c r="BL395" i="12"/>
  <c r="BV395" i="12"/>
  <c r="BC395" i="12"/>
  <c r="BM395" i="12"/>
  <c r="BD395" i="12"/>
  <c r="BN395" i="12"/>
  <c r="BE395" i="12"/>
  <c r="BQ395" i="12"/>
  <c r="BF395" i="12"/>
  <c r="BR395" i="12"/>
  <c r="BI395" i="12"/>
  <c r="BS395" i="12"/>
  <c r="BJ395" i="12"/>
  <c r="BT395" i="12"/>
  <c r="CA395" i="12"/>
  <c r="CD395" i="12"/>
  <c r="CI395" i="12"/>
  <c r="BZ395" i="12"/>
  <c r="CH395" i="12"/>
  <c r="CC395" i="12"/>
  <c r="CE395" i="12"/>
  <c r="CG395" i="12"/>
  <c r="CB395" i="12"/>
  <c r="CJ395" i="12"/>
  <c r="BA444" i="12"/>
  <c r="BI444" i="12"/>
  <c r="BQ444" i="12"/>
  <c r="BB444" i="12"/>
  <c r="BJ444" i="12"/>
  <c r="BR444" i="12"/>
  <c r="BL444" i="12"/>
  <c r="BV444" i="12"/>
  <c r="BC444" i="12"/>
  <c r="BM444" i="12"/>
  <c r="BW444" i="12"/>
  <c r="BD444" i="12"/>
  <c r="BN444" i="12"/>
  <c r="BX444" i="12"/>
  <c r="BE444" i="12"/>
  <c r="BO444" i="12"/>
  <c r="BF444" i="12"/>
  <c r="BP444" i="12"/>
  <c r="BG444" i="12"/>
  <c r="BS444" i="12"/>
  <c r="BH444" i="12"/>
  <c r="BT444" i="12"/>
  <c r="BK444" i="12"/>
  <c r="BU444" i="12"/>
  <c r="CF444" i="12"/>
  <c r="CB444" i="12"/>
  <c r="CA444" i="12"/>
  <c r="CI444" i="12"/>
  <c r="CE444" i="12"/>
  <c r="CJ444" i="12"/>
  <c r="BZ444" i="12"/>
  <c r="CD444" i="12"/>
  <c r="CH444" i="12"/>
  <c r="CG444" i="12"/>
  <c r="BC469" i="12"/>
  <c r="BK469" i="12"/>
  <c r="BS469" i="12"/>
  <c r="BD469" i="12"/>
  <c r="BL469" i="12"/>
  <c r="BT469" i="12"/>
  <c r="BE469" i="12"/>
  <c r="BM469" i="12"/>
  <c r="BU469" i="12"/>
  <c r="BF469" i="12"/>
  <c r="BN469" i="12"/>
  <c r="BV469" i="12"/>
  <c r="BG469" i="12"/>
  <c r="BO469" i="12"/>
  <c r="BW469" i="12"/>
  <c r="BH469" i="12"/>
  <c r="BP469" i="12"/>
  <c r="BX469" i="12"/>
  <c r="BA469" i="12"/>
  <c r="BI469" i="12"/>
  <c r="BQ469" i="12"/>
  <c r="BB469" i="12"/>
  <c r="BJ469" i="12"/>
  <c r="BR469" i="12"/>
  <c r="CC469" i="12"/>
  <c r="CE469" i="12"/>
  <c r="CB469" i="12"/>
  <c r="CJ469" i="12"/>
  <c r="CA469" i="12"/>
  <c r="CI469" i="12"/>
  <c r="CD469" i="12"/>
  <c r="BC383" i="12"/>
  <c r="BK383" i="12"/>
  <c r="BS383" i="12"/>
  <c r="BD383" i="12"/>
  <c r="BL383" i="12"/>
  <c r="BT383" i="12"/>
  <c r="BE383" i="12"/>
  <c r="BO383" i="12"/>
  <c r="BF383" i="12"/>
  <c r="BP383" i="12"/>
  <c r="BG383" i="12"/>
  <c r="BQ383" i="12"/>
  <c r="BH383" i="12"/>
  <c r="BR383" i="12"/>
  <c r="BI383" i="12"/>
  <c r="BU383" i="12"/>
  <c r="BJ383" i="12"/>
  <c r="BV383" i="12"/>
  <c r="BA383" i="12"/>
  <c r="BM383" i="12"/>
  <c r="BW383" i="12"/>
  <c r="BB383" i="12"/>
  <c r="BN383" i="12"/>
  <c r="BX383" i="12"/>
  <c r="CE383" i="12"/>
  <c r="CH383" i="12"/>
  <c r="CD383" i="12"/>
  <c r="CG383" i="12"/>
  <c r="CC383" i="12"/>
  <c r="BZ383" i="12"/>
  <c r="CA383" i="12"/>
  <c r="CF383" i="12"/>
  <c r="CI383" i="12"/>
  <c r="BC583" i="12"/>
  <c r="BK583" i="12"/>
  <c r="BS583" i="12"/>
  <c r="BD583" i="12"/>
  <c r="BL583" i="12"/>
  <c r="BT583" i="12"/>
  <c r="BE583" i="12"/>
  <c r="BM583" i="12"/>
  <c r="BU583" i="12"/>
  <c r="BN583" i="12"/>
  <c r="BA583" i="12"/>
  <c r="BO583" i="12"/>
  <c r="BB583" i="12"/>
  <c r="BP583" i="12"/>
  <c r="BF583" i="12"/>
  <c r="BQ583" i="12"/>
  <c r="BG583" i="12"/>
  <c r="BR583" i="12"/>
  <c r="BH583" i="12"/>
  <c r="BV583" i="12"/>
  <c r="BI583" i="12"/>
  <c r="BW583" i="12"/>
  <c r="BJ583" i="12"/>
  <c r="BX583" i="12"/>
  <c r="CF583" i="12"/>
  <c r="CE583" i="12"/>
  <c r="CG583" i="12"/>
  <c r="CA583" i="12"/>
  <c r="CI583" i="12"/>
  <c r="BZ583" i="12"/>
  <c r="CH583" i="12"/>
  <c r="BA608" i="12"/>
  <c r="BI608" i="12"/>
  <c r="BQ608" i="12"/>
  <c r="BB608" i="12"/>
  <c r="BJ608" i="12"/>
  <c r="BR608" i="12"/>
  <c r="BH608" i="12"/>
  <c r="BT608" i="12"/>
  <c r="BK608" i="12"/>
  <c r="BU608" i="12"/>
  <c r="BL608" i="12"/>
  <c r="BV608" i="12"/>
  <c r="BC608" i="12"/>
  <c r="BM608" i="12"/>
  <c r="BW608" i="12"/>
  <c r="BD608" i="12"/>
  <c r="BN608" i="12"/>
  <c r="BX608" i="12"/>
  <c r="BE608" i="12"/>
  <c r="BO608" i="12"/>
  <c r="BF608" i="12"/>
  <c r="BP608" i="12"/>
  <c r="CD608" i="12"/>
  <c r="BG608" i="12"/>
  <c r="BS608" i="12"/>
  <c r="CB608" i="12"/>
  <c r="CJ608" i="12"/>
  <c r="CC608" i="12"/>
  <c r="CF608" i="12"/>
  <c r="CG608" i="12"/>
  <c r="CE608" i="12"/>
  <c r="BE401" i="12"/>
  <c r="BM401" i="12"/>
  <c r="BU401" i="12"/>
  <c r="BF401" i="12"/>
  <c r="BN401" i="12"/>
  <c r="BV401" i="12"/>
  <c r="BC401" i="12"/>
  <c r="BH401" i="12"/>
  <c r="BI401" i="12"/>
  <c r="BS401" i="12"/>
  <c r="BJ401" i="12"/>
  <c r="BT401" i="12"/>
  <c r="BA401" i="12"/>
  <c r="BK401" i="12"/>
  <c r="BW401" i="12"/>
  <c r="BO401" i="12"/>
  <c r="BP401" i="12"/>
  <c r="BQ401" i="12"/>
  <c r="BR401" i="12"/>
  <c r="BB401" i="12"/>
  <c r="BX401" i="12"/>
  <c r="BD401" i="12"/>
  <c r="BG401" i="12"/>
  <c r="BL401" i="12"/>
  <c r="CG401" i="12"/>
  <c r="CB401" i="12"/>
  <c r="CJ401" i="12"/>
  <c r="CC401" i="12"/>
  <c r="CF401" i="12"/>
  <c r="CE401" i="12"/>
  <c r="BZ401" i="12"/>
  <c r="CA401" i="12"/>
  <c r="CH401" i="12"/>
  <c r="CI401" i="12"/>
  <c r="BH58" i="12"/>
  <c r="BP58" i="12"/>
  <c r="BX58" i="12"/>
  <c r="BA58" i="12"/>
  <c r="BI58" i="12"/>
  <c r="BQ58" i="12"/>
  <c r="BD58" i="12"/>
  <c r="BL58" i="12"/>
  <c r="BT58" i="12"/>
  <c r="BG58" i="12"/>
  <c r="BU58" i="12"/>
  <c r="BK58" i="12"/>
  <c r="BW58" i="12"/>
  <c r="BB58" i="12"/>
  <c r="BN58" i="12"/>
  <c r="BM58" i="12"/>
  <c r="BO58" i="12"/>
  <c r="BR58" i="12"/>
  <c r="BC58" i="12"/>
  <c r="BE58" i="12"/>
  <c r="BS58" i="12"/>
  <c r="BV58" i="12"/>
  <c r="BF58" i="12"/>
  <c r="BJ58" i="12"/>
  <c r="CA58" i="12"/>
  <c r="CE58" i="12"/>
  <c r="CI58" i="12"/>
  <c r="CC58" i="12"/>
  <c r="BZ58" i="12"/>
  <c r="CH58" i="12"/>
  <c r="CB58" i="12"/>
  <c r="CJ58" i="12"/>
  <c r="CD58" i="12"/>
  <c r="CF58" i="12"/>
  <c r="CG58" i="12"/>
  <c r="BH27" i="12"/>
  <c r="BP27" i="12"/>
  <c r="BX27" i="12"/>
  <c r="BB27" i="12"/>
  <c r="BK27" i="12"/>
  <c r="BT27" i="12"/>
  <c r="BC27" i="12"/>
  <c r="BL27" i="12"/>
  <c r="BU27" i="12"/>
  <c r="BD27" i="12"/>
  <c r="BM27" i="12"/>
  <c r="BV27" i="12"/>
  <c r="BF27" i="12"/>
  <c r="BO27" i="12"/>
  <c r="BG27" i="12"/>
  <c r="BQ27" i="12"/>
  <c r="BI27" i="12"/>
  <c r="BJ27" i="12"/>
  <c r="BS27" i="12"/>
  <c r="BW27" i="12"/>
  <c r="BE27" i="12"/>
  <c r="BN27" i="12"/>
  <c r="BR27" i="12"/>
  <c r="BA27" i="12"/>
  <c r="CI27" i="12"/>
  <c r="CA27" i="12"/>
  <c r="CE27" i="12"/>
  <c r="CG27" i="12"/>
  <c r="CC27" i="12"/>
  <c r="CB27" i="12"/>
  <c r="CD27" i="12"/>
  <c r="CF27" i="12"/>
  <c r="CJ27" i="12"/>
  <c r="BZ27" i="12"/>
  <c r="CH27" i="12"/>
  <c r="BH147" i="12"/>
  <c r="BP147" i="12"/>
  <c r="BX147" i="12"/>
  <c r="BA147" i="12"/>
  <c r="BI147" i="12"/>
  <c r="BQ147" i="12"/>
  <c r="BB147" i="12"/>
  <c r="BJ147" i="12"/>
  <c r="BR147" i="12"/>
  <c r="BE147" i="12"/>
  <c r="BS147" i="12"/>
  <c r="BF147" i="12"/>
  <c r="BT147" i="12"/>
  <c r="BG147" i="12"/>
  <c r="BU147" i="12"/>
  <c r="BK147" i="12"/>
  <c r="BV147" i="12"/>
  <c r="BL147" i="12"/>
  <c r="BW147" i="12"/>
  <c r="BM147" i="12"/>
  <c r="BC147" i="12"/>
  <c r="BN147" i="12"/>
  <c r="BD147" i="12"/>
  <c r="BO147" i="12"/>
  <c r="CA147" i="12"/>
  <c r="CE147" i="12"/>
  <c r="CI147" i="12"/>
  <c r="BZ147" i="12"/>
  <c r="CG147" i="12"/>
  <c r="CH147" i="12"/>
  <c r="CC147" i="12"/>
  <c r="CF147" i="12"/>
  <c r="CB147" i="12"/>
  <c r="CJ147" i="12"/>
  <c r="CD147" i="12"/>
  <c r="BB347" i="12"/>
  <c r="BJ347" i="12"/>
  <c r="BR347" i="12"/>
  <c r="BD347" i="12"/>
  <c r="BL347" i="12"/>
  <c r="BT347" i="12"/>
  <c r="BF347" i="12"/>
  <c r="BN347" i="12"/>
  <c r="BV347" i="12"/>
  <c r="BG347" i="12"/>
  <c r="BO347" i="12"/>
  <c r="BW347" i="12"/>
  <c r="BH347" i="12"/>
  <c r="BP347" i="12"/>
  <c r="BX347" i="12"/>
  <c r="BA347" i="12"/>
  <c r="BU347" i="12"/>
  <c r="BC347" i="12"/>
  <c r="BE347" i="12"/>
  <c r="BI347" i="12"/>
  <c r="BK347" i="12"/>
  <c r="BM347" i="12"/>
  <c r="BQ347" i="12"/>
  <c r="BS347" i="12"/>
  <c r="CI347" i="12"/>
  <c r="CA347" i="12"/>
  <c r="CC347" i="12"/>
  <c r="CG347" i="12"/>
  <c r="CH347" i="12"/>
  <c r="CB347" i="12"/>
  <c r="CJ347" i="12"/>
  <c r="CD347" i="12"/>
  <c r="CE347" i="12"/>
  <c r="BZ347" i="12"/>
  <c r="BC427" i="12"/>
  <c r="BK427" i="12"/>
  <c r="BS427" i="12"/>
  <c r="BD427" i="12"/>
  <c r="BL427" i="12"/>
  <c r="BT427" i="12"/>
  <c r="BE427" i="12"/>
  <c r="BM427" i="12"/>
  <c r="BU427" i="12"/>
  <c r="BF427" i="12"/>
  <c r="BQ427" i="12"/>
  <c r="BG427" i="12"/>
  <c r="BR427" i="12"/>
  <c r="BH427" i="12"/>
  <c r="BV427" i="12"/>
  <c r="BI427" i="12"/>
  <c r="BW427" i="12"/>
  <c r="BJ427" i="12"/>
  <c r="BX427" i="12"/>
  <c r="BN427" i="12"/>
  <c r="BA427" i="12"/>
  <c r="BO427" i="12"/>
  <c r="BB427" i="12"/>
  <c r="BP427" i="12"/>
  <c r="CA427" i="12"/>
  <c r="CI427" i="12"/>
  <c r="CD427" i="12"/>
  <c r="CJ427" i="12"/>
  <c r="CC427" i="12"/>
  <c r="CE427" i="12"/>
  <c r="BZ427" i="12"/>
  <c r="CH427" i="12"/>
  <c r="CG427" i="12"/>
  <c r="CB427" i="12"/>
  <c r="BG579" i="12"/>
  <c r="BO579" i="12"/>
  <c r="BW579" i="12"/>
  <c r="BH579" i="12"/>
  <c r="BP579" i="12"/>
  <c r="BX579" i="12"/>
  <c r="BA579" i="12"/>
  <c r="BI579" i="12"/>
  <c r="BQ579" i="12"/>
  <c r="BL579" i="12"/>
  <c r="BB579" i="12"/>
  <c r="BM579" i="12"/>
  <c r="BC579" i="12"/>
  <c r="BN579" i="12"/>
  <c r="BD579" i="12"/>
  <c r="BR579" i="12"/>
  <c r="BE579" i="12"/>
  <c r="BS579" i="12"/>
  <c r="BF579" i="12"/>
  <c r="BT579" i="12"/>
  <c r="BJ579" i="12"/>
  <c r="BU579" i="12"/>
  <c r="BV579" i="12"/>
  <c r="BK579" i="12"/>
  <c r="CC579" i="12"/>
  <c r="CE579" i="12"/>
  <c r="CA579" i="12"/>
  <c r="CI579" i="12"/>
  <c r="CD579" i="12"/>
  <c r="CB579" i="12"/>
  <c r="CJ579" i="12"/>
  <c r="BB68" i="12"/>
  <c r="BJ68" i="12"/>
  <c r="BR68" i="12"/>
  <c r="BF68" i="12"/>
  <c r="BN68" i="12"/>
  <c r="BV68" i="12"/>
  <c r="BI68" i="12"/>
  <c r="BT68" i="12"/>
  <c r="BA68" i="12"/>
  <c r="BL68" i="12"/>
  <c r="BW68" i="12"/>
  <c r="BD68" i="12"/>
  <c r="BO68" i="12"/>
  <c r="BC68" i="12"/>
  <c r="BS68" i="12"/>
  <c r="BE68" i="12"/>
  <c r="BU68" i="12"/>
  <c r="BH68" i="12"/>
  <c r="BK68" i="12"/>
  <c r="BM68" i="12"/>
  <c r="BP68" i="12"/>
  <c r="BQ68" i="12"/>
  <c r="BX68" i="12"/>
  <c r="BG68" i="12"/>
  <c r="CD68" i="12"/>
  <c r="CJ68" i="12"/>
  <c r="CG68" i="12"/>
  <c r="CH68" i="12"/>
  <c r="CE68" i="12"/>
  <c r="CI68" i="12"/>
  <c r="CB68" i="12"/>
  <c r="CC68" i="12"/>
  <c r="BZ68" i="12"/>
  <c r="CF68" i="12"/>
  <c r="CA68" i="12"/>
  <c r="BF260" i="12"/>
  <c r="BN260" i="12"/>
  <c r="BV260" i="12"/>
  <c r="BG260" i="12"/>
  <c r="BO260" i="12"/>
  <c r="BW260" i="12"/>
  <c r="BH260" i="12"/>
  <c r="BP260" i="12"/>
  <c r="BX260" i="12"/>
  <c r="BJ260" i="12"/>
  <c r="BU260" i="12"/>
  <c r="BK260" i="12"/>
  <c r="BA260" i="12"/>
  <c r="BL260" i="12"/>
  <c r="BB260" i="12"/>
  <c r="BM260" i="12"/>
  <c r="BC260" i="12"/>
  <c r="BQ260" i="12"/>
  <c r="BD260" i="12"/>
  <c r="BR260" i="12"/>
  <c r="BE260" i="12"/>
  <c r="BS260" i="12"/>
  <c r="BI260" i="12"/>
  <c r="BT260" i="12"/>
  <c r="CF260" i="12"/>
  <c r="CH260" i="12"/>
  <c r="CG260" i="12"/>
  <c r="CA260" i="12"/>
  <c r="CI260" i="12"/>
  <c r="CB260" i="12"/>
  <c r="CE260" i="12"/>
  <c r="BZ260" i="12"/>
  <c r="CJ260" i="12"/>
  <c r="CC260" i="12"/>
  <c r="CD260" i="12"/>
  <c r="BF476" i="12"/>
  <c r="BN476" i="12"/>
  <c r="BV476" i="12"/>
  <c r="BH476" i="12"/>
  <c r="BP476" i="12"/>
  <c r="BX476" i="12"/>
  <c r="BB476" i="12"/>
  <c r="BJ476" i="12"/>
  <c r="BR476" i="12"/>
  <c r="BC476" i="12"/>
  <c r="BK476" i="12"/>
  <c r="BS476" i="12"/>
  <c r="BD476" i="12"/>
  <c r="BL476" i="12"/>
  <c r="BT476" i="12"/>
  <c r="BU476" i="12"/>
  <c r="BA476" i="12"/>
  <c r="BW476" i="12"/>
  <c r="BE476" i="12"/>
  <c r="BG476" i="12"/>
  <c r="BI476" i="12"/>
  <c r="BM476" i="12"/>
  <c r="BO476" i="12"/>
  <c r="BQ476" i="12"/>
  <c r="CF476" i="12"/>
  <c r="BZ476" i="12"/>
  <c r="CH476" i="12"/>
  <c r="CE476" i="12"/>
  <c r="CA476" i="12"/>
  <c r="CD476" i="12"/>
  <c r="CG476" i="12"/>
  <c r="BE604" i="12"/>
  <c r="BM604" i="12"/>
  <c r="BU604" i="12"/>
  <c r="BF604" i="12"/>
  <c r="BN604" i="12"/>
  <c r="BV604" i="12"/>
  <c r="BJ604" i="12"/>
  <c r="BT604" i="12"/>
  <c r="BA604" i="12"/>
  <c r="BK604" i="12"/>
  <c r="BW604" i="12"/>
  <c r="BB604" i="12"/>
  <c r="BL604" i="12"/>
  <c r="BX604" i="12"/>
  <c r="BC604" i="12"/>
  <c r="BO604" i="12"/>
  <c r="BD604" i="12"/>
  <c r="BP604" i="12"/>
  <c r="BG604" i="12"/>
  <c r="BQ604" i="12"/>
  <c r="BH604" i="12"/>
  <c r="BR604" i="12"/>
  <c r="BI604" i="12"/>
  <c r="BS604" i="12"/>
  <c r="CA604" i="12"/>
  <c r="CI604" i="12"/>
  <c r="BZ604" i="12"/>
  <c r="CH604" i="12"/>
  <c r="CC604" i="12"/>
  <c r="CG604" i="12"/>
  <c r="CB604" i="12"/>
  <c r="CF604" i="12"/>
  <c r="CJ604" i="12"/>
  <c r="BD101" i="12"/>
  <c r="BL101" i="12"/>
  <c r="BT101" i="12"/>
  <c r="BE101" i="12"/>
  <c r="BM101" i="12"/>
  <c r="BU101" i="12"/>
  <c r="BF101" i="12"/>
  <c r="BN101" i="12"/>
  <c r="BV101" i="12"/>
  <c r="BA101" i="12"/>
  <c r="BO101" i="12"/>
  <c r="BB101" i="12"/>
  <c r="BP101" i="12"/>
  <c r="BC101" i="12"/>
  <c r="BQ101" i="12"/>
  <c r="BH101" i="12"/>
  <c r="BI101" i="12"/>
  <c r="BJ101" i="12"/>
  <c r="BK101" i="12"/>
  <c r="BR101" i="12"/>
  <c r="BS101" i="12"/>
  <c r="BW101" i="12"/>
  <c r="BG101" i="12"/>
  <c r="BX101" i="12"/>
  <c r="CE101" i="12"/>
  <c r="CG101" i="12"/>
  <c r="CF101" i="12"/>
  <c r="CA101" i="12"/>
  <c r="CD101" i="12"/>
  <c r="CC101" i="12"/>
  <c r="CI101" i="12"/>
  <c r="BZ101" i="12"/>
  <c r="CH101" i="12"/>
  <c r="CB101" i="12"/>
  <c r="CJ101" i="12"/>
  <c r="BC165" i="12"/>
  <c r="BK165" i="12"/>
  <c r="BS165" i="12"/>
  <c r="BD165" i="12"/>
  <c r="BL165" i="12"/>
  <c r="BT165" i="12"/>
  <c r="BG165" i="12"/>
  <c r="BQ165" i="12"/>
  <c r="BH165" i="12"/>
  <c r="BR165" i="12"/>
  <c r="BI165" i="12"/>
  <c r="BU165" i="12"/>
  <c r="BO165" i="12"/>
  <c r="BA165" i="12"/>
  <c r="BP165" i="12"/>
  <c r="BB165" i="12"/>
  <c r="BV165" i="12"/>
  <c r="BE165" i="12"/>
  <c r="BW165" i="12"/>
  <c r="BF165" i="12"/>
  <c r="BX165" i="12"/>
  <c r="BJ165" i="12"/>
  <c r="BM165" i="12"/>
  <c r="BN165" i="12"/>
  <c r="CG165" i="12"/>
  <c r="CE165" i="12"/>
  <c r="CA165" i="12"/>
  <c r="CB165" i="12"/>
  <c r="CI165" i="12"/>
  <c r="CJ165" i="12"/>
  <c r="CC165" i="12"/>
  <c r="CD165" i="12"/>
  <c r="BZ165" i="12"/>
  <c r="CH165" i="12"/>
  <c r="CF165" i="12"/>
  <c r="BB83" i="12"/>
  <c r="BJ83" i="12"/>
  <c r="BR83" i="12"/>
  <c r="BC83" i="12"/>
  <c r="BK83" i="12"/>
  <c r="BS83" i="12"/>
  <c r="BD83" i="12"/>
  <c r="BL83" i="12"/>
  <c r="BT83" i="12"/>
  <c r="BE83" i="12"/>
  <c r="BP83" i="12"/>
  <c r="BF83" i="12"/>
  <c r="BQ83" i="12"/>
  <c r="BG83" i="12"/>
  <c r="BU83" i="12"/>
  <c r="BW83" i="12"/>
  <c r="BA83" i="12"/>
  <c r="BX83" i="12"/>
  <c r="BH83" i="12"/>
  <c r="BI83" i="12"/>
  <c r="BM83" i="12"/>
  <c r="BN83" i="12"/>
  <c r="BO83" i="12"/>
  <c r="BV83" i="12"/>
  <c r="CI83" i="12"/>
  <c r="CE83" i="12"/>
  <c r="CF83" i="12"/>
  <c r="CD83" i="12"/>
  <c r="CB83" i="12"/>
  <c r="CC83" i="12"/>
  <c r="CG83" i="12"/>
  <c r="BZ83" i="12"/>
  <c r="CA83" i="12"/>
  <c r="CJ83" i="12"/>
  <c r="CH83" i="12"/>
  <c r="BH155" i="12"/>
  <c r="BP155" i="12"/>
  <c r="BX155" i="12"/>
  <c r="BA155" i="12"/>
  <c r="BI155" i="12"/>
  <c r="BQ155" i="12"/>
  <c r="BB155" i="12"/>
  <c r="BJ155" i="12"/>
  <c r="BR155" i="12"/>
  <c r="BM155" i="12"/>
  <c r="BC155" i="12"/>
  <c r="BN155" i="12"/>
  <c r="BD155" i="12"/>
  <c r="BO155" i="12"/>
  <c r="BE155" i="12"/>
  <c r="BV155" i="12"/>
  <c r="BF155" i="12"/>
  <c r="BW155" i="12"/>
  <c r="BG155" i="12"/>
  <c r="BK155" i="12"/>
  <c r="BL155" i="12"/>
  <c r="BS155" i="12"/>
  <c r="BT155" i="12"/>
  <c r="BU155" i="12"/>
  <c r="CC155" i="12"/>
  <c r="CA155" i="12"/>
  <c r="CB155" i="12"/>
  <c r="CD155" i="12"/>
  <c r="CJ155" i="12"/>
  <c r="CI155" i="12"/>
  <c r="CE155" i="12"/>
  <c r="CF155" i="12"/>
  <c r="CG155" i="12"/>
  <c r="BZ155" i="12"/>
  <c r="CH155" i="12"/>
  <c r="BF219" i="12"/>
  <c r="BN219" i="12"/>
  <c r="BV219" i="12"/>
  <c r="BG219" i="12"/>
  <c r="BO219" i="12"/>
  <c r="BW219" i="12"/>
  <c r="BH219" i="12"/>
  <c r="BP219" i="12"/>
  <c r="BX219" i="12"/>
  <c r="BC219" i="12"/>
  <c r="BQ219" i="12"/>
  <c r="BD219" i="12"/>
  <c r="BR219" i="12"/>
  <c r="BE219" i="12"/>
  <c r="BS219" i="12"/>
  <c r="BI219" i="12"/>
  <c r="BT219" i="12"/>
  <c r="BJ219" i="12"/>
  <c r="BU219" i="12"/>
  <c r="BK219" i="12"/>
  <c r="BA219" i="12"/>
  <c r="BL219" i="12"/>
  <c r="BB219" i="12"/>
  <c r="BM219" i="12"/>
  <c r="CB219" i="12"/>
  <c r="CD219" i="12"/>
  <c r="CJ219" i="12"/>
  <c r="CI219" i="12"/>
  <c r="CE219" i="12"/>
  <c r="CC219" i="12"/>
  <c r="CA219" i="12"/>
  <c r="CG219" i="12"/>
  <c r="CF219" i="12"/>
  <c r="BZ219" i="12"/>
  <c r="CH219" i="12"/>
  <c r="BA291" i="12"/>
  <c r="BI291" i="12"/>
  <c r="BQ291" i="12"/>
  <c r="BB291" i="12"/>
  <c r="BJ291" i="12"/>
  <c r="BR291" i="12"/>
  <c r="BC291" i="12"/>
  <c r="BK291" i="12"/>
  <c r="BS291" i="12"/>
  <c r="BD291" i="12"/>
  <c r="BL291" i="12"/>
  <c r="BT291" i="12"/>
  <c r="BE291" i="12"/>
  <c r="BM291" i="12"/>
  <c r="BU291" i="12"/>
  <c r="BF291" i="12"/>
  <c r="BN291" i="12"/>
  <c r="BV291" i="12"/>
  <c r="BG291" i="12"/>
  <c r="BO291" i="12"/>
  <c r="BW291" i="12"/>
  <c r="BH291" i="12"/>
  <c r="BP291" i="12"/>
  <c r="BX291" i="12"/>
  <c r="CI291" i="12"/>
  <c r="CB291" i="12"/>
  <c r="CD291" i="12"/>
  <c r="CG291" i="12"/>
  <c r="CJ291" i="12"/>
  <c r="CA291" i="12"/>
  <c r="BZ291" i="12"/>
  <c r="CH291" i="12"/>
  <c r="CC291" i="12"/>
  <c r="CE291" i="12"/>
  <c r="CF291" i="12"/>
  <c r="BB355" i="12"/>
  <c r="BJ355" i="12"/>
  <c r="BR355" i="12"/>
  <c r="BD355" i="12"/>
  <c r="BL355" i="12"/>
  <c r="BT355" i="12"/>
  <c r="BF355" i="12"/>
  <c r="BN355" i="12"/>
  <c r="BV355" i="12"/>
  <c r="BG355" i="12"/>
  <c r="BO355" i="12"/>
  <c r="BW355" i="12"/>
  <c r="BH355" i="12"/>
  <c r="BP355" i="12"/>
  <c r="BX355" i="12"/>
  <c r="BS355" i="12"/>
  <c r="BA355" i="12"/>
  <c r="BU355" i="12"/>
  <c r="BC355" i="12"/>
  <c r="BE355" i="12"/>
  <c r="BI355" i="12"/>
  <c r="BK355" i="12"/>
  <c r="BM355" i="12"/>
  <c r="BQ355" i="12"/>
  <c r="CE355" i="12"/>
  <c r="CB355" i="12"/>
  <c r="CJ355" i="12"/>
  <c r="CI355" i="12"/>
  <c r="CC355" i="12"/>
  <c r="CA355" i="12"/>
  <c r="BZ355" i="12"/>
  <c r="CH355" i="12"/>
  <c r="CG355" i="12"/>
  <c r="CD355" i="12"/>
  <c r="BC435" i="12"/>
  <c r="BK435" i="12"/>
  <c r="BS435" i="12"/>
  <c r="BD435" i="12"/>
  <c r="BL435" i="12"/>
  <c r="BT435" i="12"/>
  <c r="BE435" i="12"/>
  <c r="BM435" i="12"/>
  <c r="BU435" i="12"/>
  <c r="BG435" i="12"/>
  <c r="BR435" i="12"/>
  <c r="BH435" i="12"/>
  <c r="BV435" i="12"/>
  <c r="BI435" i="12"/>
  <c r="BW435" i="12"/>
  <c r="BJ435" i="12"/>
  <c r="BX435" i="12"/>
  <c r="BN435" i="12"/>
  <c r="BA435" i="12"/>
  <c r="BO435" i="12"/>
  <c r="BB435" i="12"/>
  <c r="BP435" i="12"/>
  <c r="BF435" i="12"/>
  <c r="BQ435" i="12"/>
  <c r="CA435" i="12"/>
  <c r="CC435" i="12"/>
  <c r="CI435" i="12"/>
  <c r="CG435" i="12"/>
  <c r="CD435" i="12"/>
  <c r="CE435" i="12"/>
  <c r="CB435" i="12"/>
  <c r="CJ435" i="12"/>
  <c r="BZ435" i="12"/>
  <c r="CH435" i="12"/>
  <c r="BF515" i="12"/>
  <c r="BN515" i="12"/>
  <c r="BV515" i="12"/>
  <c r="BG515" i="12"/>
  <c r="BO515" i="12"/>
  <c r="BW515" i="12"/>
  <c r="BI515" i="12"/>
  <c r="BS515" i="12"/>
  <c r="BJ515" i="12"/>
  <c r="BT515" i="12"/>
  <c r="BA515" i="12"/>
  <c r="BK515" i="12"/>
  <c r="BU515" i="12"/>
  <c r="BB515" i="12"/>
  <c r="BL515" i="12"/>
  <c r="BX515" i="12"/>
  <c r="BC515" i="12"/>
  <c r="BM515" i="12"/>
  <c r="BD515" i="12"/>
  <c r="BP515" i="12"/>
  <c r="BE515" i="12"/>
  <c r="BQ515" i="12"/>
  <c r="BH515" i="12"/>
  <c r="BR515" i="12"/>
  <c r="CI515" i="12"/>
  <c r="CA515" i="12"/>
  <c r="CC515" i="12"/>
  <c r="CB515" i="12"/>
  <c r="CJ515" i="12"/>
  <c r="CD515" i="12"/>
  <c r="CE515" i="12"/>
  <c r="BZ515" i="12"/>
  <c r="CH515" i="12"/>
  <c r="BG587" i="12"/>
  <c r="BO587" i="12"/>
  <c r="BW587" i="12"/>
  <c r="BH587" i="12"/>
  <c r="BP587" i="12"/>
  <c r="BX587" i="12"/>
  <c r="BA587" i="12"/>
  <c r="BI587" i="12"/>
  <c r="BQ587" i="12"/>
  <c r="BB587" i="12"/>
  <c r="BM587" i="12"/>
  <c r="BC587" i="12"/>
  <c r="BN587" i="12"/>
  <c r="BD587" i="12"/>
  <c r="BR587" i="12"/>
  <c r="BE587" i="12"/>
  <c r="BS587" i="12"/>
  <c r="BF587" i="12"/>
  <c r="BT587" i="12"/>
  <c r="BJ587" i="12"/>
  <c r="BU587" i="12"/>
  <c r="BK587" i="12"/>
  <c r="BV587" i="12"/>
  <c r="BL587" i="12"/>
  <c r="CA587" i="12"/>
  <c r="CI587" i="12"/>
  <c r="CC587" i="12"/>
  <c r="CJ587" i="12"/>
  <c r="CD587" i="12"/>
  <c r="CB587" i="12"/>
  <c r="CE587" i="12"/>
  <c r="BF12" i="12"/>
  <c r="BG12" i="12"/>
  <c r="BO12" i="12"/>
  <c r="BW12" i="12"/>
  <c r="BH12" i="12"/>
  <c r="BP12" i="12"/>
  <c r="BX12" i="12"/>
  <c r="BI12" i="12"/>
  <c r="BQ12" i="12"/>
  <c r="BA12" i="12"/>
  <c r="BJ12" i="12"/>
  <c r="BR12" i="12"/>
  <c r="BB12" i="12"/>
  <c r="BK12" i="12"/>
  <c r="BS12" i="12"/>
  <c r="BD12" i="12"/>
  <c r="BM12" i="12"/>
  <c r="BU12" i="12"/>
  <c r="BL12" i="12"/>
  <c r="BN12" i="12"/>
  <c r="BT12" i="12"/>
  <c r="BC12" i="12"/>
  <c r="BE12" i="12"/>
  <c r="BV12" i="12"/>
  <c r="CB12" i="12"/>
  <c r="CD12" i="12"/>
  <c r="CF12" i="12"/>
  <c r="CC12" i="12"/>
  <c r="CG12" i="12"/>
  <c r="CA12" i="12"/>
  <c r="CI12" i="12"/>
  <c r="CE12" i="12"/>
  <c r="CJ12" i="12"/>
  <c r="CH12" i="12"/>
  <c r="BZ12" i="12"/>
  <c r="BH76" i="12"/>
  <c r="BD76" i="12"/>
  <c r="BC76" i="12"/>
  <c r="BM76" i="12"/>
  <c r="BU76" i="12"/>
  <c r="BE76" i="12"/>
  <c r="BN76" i="12"/>
  <c r="BV76" i="12"/>
  <c r="BG76" i="12"/>
  <c r="BR76" i="12"/>
  <c r="BI76" i="12"/>
  <c r="BS76" i="12"/>
  <c r="BJ76" i="12"/>
  <c r="BT76" i="12"/>
  <c r="BA76" i="12"/>
  <c r="BW76" i="12"/>
  <c r="BB76" i="12"/>
  <c r="BX76" i="12"/>
  <c r="BF76" i="12"/>
  <c r="BK76" i="12"/>
  <c r="BL76" i="12"/>
  <c r="BO76" i="12"/>
  <c r="BP76" i="12"/>
  <c r="BQ76" i="12"/>
  <c r="CI76" i="12"/>
  <c r="BZ76" i="12"/>
  <c r="CB76" i="12"/>
  <c r="CJ76" i="12"/>
  <c r="CD76" i="12"/>
  <c r="CG76" i="12"/>
  <c r="CE76" i="12"/>
  <c r="CC76" i="12"/>
  <c r="CF76" i="12"/>
  <c r="CH76" i="12"/>
  <c r="CA76" i="12"/>
  <c r="BE140" i="12"/>
  <c r="BM140" i="12"/>
  <c r="BU140" i="12"/>
  <c r="BF140" i="12"/>
  <c r="BN140" i="12"/>
  <c r="BV140" i="12"/>
  <c r="BG140" i="12"/>
  <c r="BO140" i="12"/>
  <c r="BW140" i="12"/>
  <c r="BH140" i="12"/>
  <c r="BS140" i="12"/>
  <c r="BI140" i="12"/>
  <c r="BT140" i="12"/>
  <c r="BJ140" i="12"/>
  <c r="BX140" i="12"/>
  <c r="BK140" i="12"/>
  <c r="BA140" i="12"/>
  <c r="BL140" i="12"/>
  <c r="BB140" i="12"/>
  <c r="BP140" i="12"/>
  <c r="BC140" i="12"/>
  <c r="BQ140" i="12"/>
  <c r="BD140" i="12"/>
  <c r="BR140" i="12"/>
  <c r="CI140" i="12"/>
  <c r="CB140" i="12"/>
  <c r="CF140" i="12"/>
  <c r="CJ140" i="12"/>
  <c r="CD140" i="12"/>
  <c r="CE140" i="12"/>
  <c r="CC140" i="12"/>
  <c r="CH140" i="12"/>
  <c r="BZ140" i="12"/>
  <c r="CA140" i="12"/>
  <c r="CG140" i="12"/>
  <c r="BC204" i="12"/>
  <c r="BK204" i="12"/>
  <c r="BS204" i="12"/>
  <c r="BD204" i="12"/>
  <c r="BL204" i="12"/>
  <c r="BT204" i="12"/>
  <c r="BI204" i="12"/>
  <c r="BU204" i="12"/>
  <c r="BJ204" i="12"/>
  <c r="BV204" i="12"/>
  <c r="BA204" i="12"/>
  <c r="BM204" i="12"/>
  <c r="BW204" i="12"/>
  <c r="BH204" i="12"/>
  <c r="BN204" i="12"/>
  <c r="BO204" i="12"/>
  <c r="BP204" i="12"/>
  <c r="BB204" i="12"/>
  <c r="BQ204" i="12"/>
  <c r="BE204" i="12"/>
  <c r="BR204" i="12"/>
  <c r="BF204" i="12"/>
  <c r="BX204" i="12"/>
  <c r="BG204" i="12"/>
  <c r="CH204" i="12"/>
  <c r="CF204" i="12"/>
  <c r="CB204" i="12"/>
  <c r="CJ204" i="12"/>
  <c r="CD204" i="12"/>
  <c r="CE204" i="12"/>
  <c r="CC204" i="12"/>
  <c r="BZ204" i="12"/>
  <c r="CG204" i="12"/>
  <c r="CA204" i="12"/>
  <c r="CI204" i="12"/>
  <c r="BF268" i="12"/>
  <c r="BN268" i="12"/>
  <c r="BV268" i="12"/>
  <c r="BG268" i="12"/>
  <c r="BO268" i="12"/>
  <c r="BW268" i="12"/>
  <c r="BH268" i="12"/>
  <c r="BP268" i="12"/>
  <c r="BX268" i="12"/>
  <c r="BK268" i="12"/>
  <c r="BA268" i="12"/>
  <c r="BL268" i="12"/>
  <c r="BB268" i="12"/>
  <c r="BM268" i="12"/>
  <c r="BC268" i="12"/>
  <c r="BQ268" i="12"/>
  <c r="BD268" i="12"/>
  <c r="BR268" i="12"/>
  <c r="BE268" i="12"/>
  <c r="BS268" i="12"/>
  <c r="BI268" i="12"/>
  <c r="BT268" i="12"/>
  <c r="BU268" i="12"/>
  <c r="BJ268" i="12"/>
  <c r="CB268" i="12"/>
  <c r="CE268" i="12"/>
  <c r="CJ268" i="12"/>
  <c r="CH268" i="12"/>
  <c r="CF268" i="12"/>
  <c r="CG268" i="12"/>
  <c r="CD268" i="12"/>
  <c r="CC268" i="12"/>
  <c r="BZ268" i="12"/>
  <c r="CA268" i="12"/>
  <c r="CI268" i="12"/>
  <c r="BG348" i="12"/>
  <c r="BO348" i="12"/>
  <c r="BW348" i="12"/>
  <c r="BA348" i="12"/>
  <c r="BI348" i="12"/>
  <c r="BQ348" i="12"/>
  <c r="BC348" i="12"/>
  <c r="BK348" i="12"/>
  <c r="BS348" i="12"/>
  <c r="BD348" i="12"/>
  <c r="BL348" i="12"/>
  <c r="BT348" i="12"/>
  <c r="BE348" i="12"/>
  <c r="BM348" i="12"/>
  <c r="BU348" i="12"/>
  <c r="BH348" i="12"/>
  <c r="BJ348" i="12"/>
  <c r="BN348" i="12"/>
  <c r="BP348" i="12"/>
  <c r="BR348" i="12"/>
  <c r="BV348" i="12"/>
  <c r="BB348" i="12"/>
  <c r="BX348" i="12"/>
  <c r="BF348" i="12"/>
  <c r="CF348" i="12"/>
  <c r="CG348" i="12"/>
  <c r="CI348" i="12"/>
  <c r="BZ348" i="12"/>
  <c r="CB348" i="12"/>
  <c r="CJ348" i="12"/>
  <c r="CD348" i="12"/>
  <c r="CE348" i="12"/>
  <c r="CH348" i="12"/>
  <c r="CA348" i="12"/>
  <c r="BH412" i="12"/>
  <c r="BP412" i="12"/>
  <c r="BX412" i="12"/>
  <c r="BA412" i="12"/>
  <c r="BI412" i="12"/>
  <c r="BQ412" i="12"/>
  <c r="BB412" i="12"/>
  <c r="BJ412" i="12"/>
  <c r="BR412" i="12"/>
  <c r="BE412" i="12"/>
  <c r="BS412" i="12"/>
  <c r="BF412" i="12"/>
  <c r="BT412" i="12"/>
  <c r="BG412" i="12"/>
  <c r="BU412" i="12"/>
  <c r="BK412" i="12"/>
  <c r="BV412" i="12"/>
  <c r="BL412" i="12"/>
  <c r="BW412" i="12"/>
  <c r="BM412" i="12"/>
  <c r="BC412" i="12"/>
  <c r="BN412" i="12"/>
  <c r="BD412" i="12"/>
  <c r="BO412" i="12"/>
  <c r="CF412" i="12"/>
  <c r="BZ412" i="12"/>
  <c r="CH412" i="12"/>
  <c r="CD412" i="12"/>
  <c r="CA412" i="12"/>
  <c r="CI412" i="12"/>
  <c r="CB412" i="12"/>
  <c r="CJ412" i="12"/>
  <c r="CG412" i="12"/>
  <c r="CE412" i="12"/>
  <c r="BF484" i="12"/>
  <c r="BN484" i="12"/>
  <c r="BV484" i="12"/>
  <c r="BH484" i="12"/>
  <c r="BP484" i="12"/>
  <c r="BX484" i="12"/>
  <c r="BB484" i="12"/>
  <c r="BJ484" i="12"/>
  <c r="BR484" i="12"/>
  <c r="BC484" i="12"/>
  <c r="BK484" i="12"/>
  <c r="BS484" i="12"/>
  <c r="BD484" i="12"/>
  <c r="BL484" i="12"/>
  <c r="BT484" i="12"/>
  <c r="BQ484" i="12"/>
  <c r="BU484" i="12"/>
  <c r="BA484" i="12"/>
  <c r="BW484" i="12"/>
  <c r="BE484" i="12"/>
  <c r="BG484" i="12"/>
  <c r="BI484" i="12"/>
  <c r="BM484" i="12"/>
  <c r="BO484" i="12"/>
  <c r="CF484" i="12"/>
  <c r="CD484" i="12"/>
  <c r="CA484" i="12"/>
  <c r="BZ484" i="12"/>
  <c r="CI484" i="12"/>
  <c r="CG484" i="12"/>
  <c r="CH484" i="12"/>
  <c r="CE484" i="12"/>
  <c r="BH548" i="12"/>
  <c r="BP548" i="12"/>
  <c r="BX548" i="12"/>
  <c r="BA548" i="12"/>
  <c r="BI548" i="12"/>
  <c r="BQ548" i="12"/>
  <c r="BB548" i="12"/>
  <c r="BJ548" i="12"/>
  <c r="BR548" i="12"/>
  <c r="BC548" i="12"/>
  <c r="BK548" i="12"/>
  <c r="BS548" i="12"/>
  <c r="BD548" i="12"/>
  <c r="BL548" i="12"/>
  <c r="BT548" i="12"/>
  <c r="BE548" i="12"/>
  <c r="BM548" i="12"/>
  <c r="BU548" i="12"/>
  <c r="BF548" i="12"/>
  <c r="BN548" i="12"/>
  <c r="BV548" i="12"/>
  <c r="BG548" i="12"/>
  <c r="BO548" i="12"/>
  <c r="BW548" i="12"/>
  <c r="CF548" i="12"/>
  <c r="CH548" i="12"/>
  <c r="CI548" i="12"/>
  <c r="CE548" i="12"/>
  <c r="CB548" i="12"/>
  <c r="BZ548" i="12"/>
  <c r="CJ548" i="12"/>
  <c r="CG548" i="12"/>
  <c r="CA548" i="12"/>
  <c r="BC45" i="12"/>
  <c r="BK45" i="12"/>
  <c r="BS45" i="12"/>
  <c r="BD45" i="12"/>
  <c r="BL45" i="12"/>
  <c r="BT45" i="12"/>
  <c r="BH45" i="12"/>
  <c r="BP45" i="12"/>
  <c r="BX45" i="12"/>
  <c r="BJ45" i="12"/>
  <c r="BW45" i="12"/>
  <c r="BM45" i="12"/>
  <c r="BA45" i="12"/>
  <c r="BN45" i="12"/>
  <c r="BE45" i="12"/>
  <c r="BQ45" i="12"/>
  <c r="BO45" i="12"/>
  <c r="BU45" i="12"/>
  <c r="BB45" i="12"/>
  <c r="BV45" i="12"/>
  <c r="BF45" i="12"/>
  <c r="BG45" i="12"/>
  <c r="BI45" i="12"/>
  <c r="BR45" i="12"/>
  <c r="CJ45" i="12"/>
  <c r="CF45" i="12"/>
  <c r="CE45" i="12"/>
  <c r="CG45" i="12"/>
  <c r="CA45" i="12"/>
  <c r="CI45" i="12"/>
  <c r="BZ45" i="12"/>
  <c r="CD45" i="12"/>
  <c r="CC45" i="12"/>
  <c r="CB45" i="12"/>
  <c r="CH45" i="12"/>
  <c r="BC109" i="12"/>
  <c r="BK109" i="12"/>
  <c r="BS109" i="12"/>
  <c r="BD109" i="12"/>
  <c r="BL109" i="12"/>
  <c r="BT109" i="12"/>
  <c r="BE109" i="12"/>
  <c r="BM109" i="12"/>
  <c r="BU109" i="12"/>
  <c r="BI109" i="12"/>
  <c r="BW109" i="12"/>
  <c r="BJ109" i="12"/>
  <c r="BX109" i="12"/>
  <c r="BN109" i="12"/>
  <c r="BA109" i="12"/>
  <c r="BO109" i="12"/>
  <c r="BB109" i="12"/>
  <c r="BP109" i="12"/>
  <c r="BF109" i="12"/>
  <c r="BQ109" i="12"/>
  <c r="BG109" i="12"/>
  <c r="BR109" i="12"/>
  <c r="BH109" i="12"/>
  <c r="BV109" i="12"/>
  <c r="CI109" i="12"/>
  <c r="CJ109" i="12"/>
  <c r="CF109" i="12"/>
  <c r="CC109" i="12"/>
  <c r="CE109" i="12"/>
  <c r="CG109" i="12"/>
  <c r="CD109" i="12"/>
  <c r="BZ109" i="12"/>
  <c r="CH109" i="12"/>
  <c r="CA109" i="12"/>
  <c r="CB109" i="12"/>
  <c r="BG173" i="12"/>
  <c r="BO173" i="12"/>
  <c r="BW173" i="12"/>
  <c r="BH173" i="12"/>
  <c r="BP173" i="12"/>
  <c r="BX173" i="12"/>
  <c r="BA173" i="12"/>
  <c r="BI173" i="12"/>
  <c r="BQ173" i="12"/>
  <c r="BJ173" i="12"/>
  <c r="BU173" i="12"/>
  <c r="BK173" i="12"/>
  <c r="BV173" i="12"/>
  <c r="BL173" i="12"/>
  <c r="BB173" i="12"/>
  <c r="BM173" i="12"/>
  <c r="BC173" i="12"/>
  <c r="BN173" i="12"/>
  <c r="BD173" i="12"/>
  <c r="BR173" i="12"/>
  <c r="BE173" i="12"/>
  <c r="BS173" i="12"/>
  <c r="BF173" i="12"/>
  <c r="BT173" i="12"/>
  <c r="CI173" i="12"/>
  <c r="CJ173" i="12"/>
  <c r="CE173" i="12"/>
  <c r="CC173" i="12"/>
  <c r="CD173" i="12"/>
  <c r="CF173" i="12"/>
  <c r="CG173" i="12"/>
  <c r="CA173" i="12"/>
  <c r="BZ173" i="12"/>
  <c r="CH173" i="12"/>
  <c r="CB173" i="12"/>
  <c r="BA237" i="12"/>
  <c r="BI237" i="12"/>
  <c r="BQ237" i="12"/>
  <c r="BB237" i="12"/>
  <c r="BJ237" i="12"/>
  <c r="BR237" i="12"/>
  <c r="BK237" i="12"/>
  <c r="BU237" i="12"/>
  <c r="BC237" i="12"/>
  <c r="BM237" i="12"/>
  <c r="BW237" i="12"/>
  <c r="BE237" i="12"/>
  <c r="BO237" i="12"/>
  <c r="BF237" i="12"/>
  <c r="BP237" i="12"/>
  <c r="BG237" i="12"/>
  <c r="BS237" i="12"/>
  <c r="BL237" i="12"/>
  <c r="BN237" i="12"/>
  <c r="BT237" i="12"/>
  <c r="BV237" i="12"/>
  <c r="BX237" i="12"/>
  <c r="BD237" i="12"/>
  <c r="BH237" i="12"/>
  <c r="CI237" i="12"/>
  <c r="CJ237" i="12"/>
  <c r="CC237" i="12"/>
  <c r="CE237" i="12"/>
  <c r="CD237" i="12"/>
  <c r="CG237" i="12"/>
  <c r="CA237" i="12"/>
  <c r="CB237" i="12"/>
  <c r="CH237" i="12"/>
  <c r="CF237" i="12"/>
  <c r="BZ237" i="12"/>
  <c r="BG309" i="12"/>
  <c r="BO309" i="12"/>
  <c r="BW309" i="12"/>
  <c r="BH309" i="12"/>
  <c r="BP309" i="12"/>
  <c r="BX309" i="12"/>
  <c r="BA309" i="12"/>
  <c r="BI309" i="12"/>
  <c r="BQ309" i="12"/>
  <c r="BC309" i="12"/>
  <c r="BN309" i="12"/>
  <c r="BD309" i="12"/>
  <c r="BR309" i="12"/>
  <c r="BE309" i="12"/>
  <c r="BS309" i="12"/>
  <c r="BF309" i="12"/>
  <c r="BT309" i="12"/>
  <c r="BJ309" i="12"/>
  <c r="BU309" i="12"/>
  <c r="BK309" i="12"/>
  <c r="BV309" i="12"/>
  <c r="BL309" i="12"/>
  <c r="BB309" i="12"/>
  <c r="BM309" i="12"/>
  <c r="CC309" i="12"/>
  <c r="CG309" i="12"/>
  <c r="CD309" i="12"/>
  <c r="CE309" i="12"/>
  <c r="CA309" i="12"/>
  <c r="BZ309" i="12"/>
  <c r="CI309" i="12"/>
  <c r="CH309" i="12"/>
  <c r="CB309" i="12"/>
  <c r="CF309" i="12"/>
  <c r="CJ309" i="12"/>
  <c r="BH373" i="12"/>
  <c r="BP373" i="12"/>
  <c r="BX373" i="12"/>
  <c r="BA373" i="12"/>
  <c r="BI373" i="12"/>
  <c r="BQ373" i="12"/>
  <c r="BB373" i="12"/>
  <c r="BJ373" i="12"/>
  <c r="BR373" i="12"/>
  <c r="BC373" i="12"/>
  <c r="BN373" i="12"/>
  <c r="BD373" i="12"/>
  <c r="BO373" i="12"/>
  <c r="BE373" i="12"/>
  <c r="BS373" i="12"/>
  <c r="BF373" i="12"/>
  <c r="BT373" i="12"/>
  <c r="BG373" i="12"/>
  <c r="BU373" i="12"/>
  <c r="BK373" i="12"/>
  <c r="BV373" i="12"/>
  <c r="BL373" i="12"/>
  <c r="BW373" i="12"/>
  <c r="BM373" i="12"/>
  <c r="CC373" i="12"/>
  <c r="CG373" i="12"/>
  <c r="CF373" i="12"/>
  <c r="CB373" i="12"/>
  <c r="CJ373" i="12"/>
  <c r="BZ373" i="12"/>
  <c r="CE373" i="12"/>
  <c r="CA373" i="12"/>
  <c r="CI373" i="12"/>
  <c r="CD373" i="12"/>
  <c r="BE437" i="12"/>
  <c r="BM437" i="12"/>
  <c r="BU437" i="12"/>
  <c r="BF437" i="12"/>
  <c r="BN437" i="12"/>
  <c r="BV437" i="12"/>
  <c r="BG437" i="12"/>
  <c r="BO437" i="12"/>
  <c r="BW437" i="12"/>
  <c r="BA437" i="12"/>
  <c r="BL437" i="12"/>
  <c r="BB437" i="12"/>
  <c r="BP437" i="12"/>
  <c r="BC437" i="12"/>
  <c r="BQ437" i="12"/>
  <c r="BD437" i="12"/>
  <c r="BR437" i="12"/>
  <c r="BH437" i="12"/>
  <c r="BS437" i="12"/>
  <c r="BI437" i="12"/>
  <c r="BT437" i="12"/>
  <c r="BJ437" i="12"/>
  <c r="BX437" i="12"/>
  <c r="BK437" i="12"/>
  <c r="CC437" i="12"/>
  <c r="CG437" i="12"/>
  <c r="CF437" i="12"/>
  <c r="CB437" i="12"/>
  <c r="CJ437" i="12"/>
  <c r="CA437" i="12"/>
  <c r="CI437" i="12"/>
  <c r="CD437" i="12"/>
  <c r="CE437" i="12"/>
  <c r="BG501" i="12"/>
  <c r="BO501" i="12"/>
  <c r="BW501" i="12"/>
  <c r="BH501" i="12"/>
  <c r="BP501" i="12"/>
  <c r="BX501" i="12"/>
  <c r="BA501" i="12"/>
  <c r="BI501" i="12"/>
  <c r="BQ501" i="12"/>
  <c r="BD501" i="12"/>
  <c r="BR501" i="12"/>
  <c r="BE501" i="12"/>
  <c r="BS501" i="12"/>
  <c r="BF501" i="12"/>
  <c r="BT501" i="12"/>
  <c r="BJ501" i="12"/>
  <c r="BU501" i="12"/>
  <c r="BK501" i="12"/>
  <c r="BV501" i="12"/>
  <c r="BL501" i="12"/>
  <c r="BB501" i="12"/>
  <c r="BM501" i="12"/>
  <c r="BC501" i="12"/>
  <c r="BN501" i="12"/>
  <c r="CC501" i="12"/>
  <c r="CD501" i="12"/>
  <c r="CF501" i="12"/>
  <c r="CB501" i="12"/>
  <c r="CJ501" i="12"/>
  <c r="CE501" i="12"/>
  <c r="BE565" i="12"/>
  <c r="BM565" i="12"/>
  <c r="BU565" i="12"/>
  <c r="BG565" i="12"/>
  <c r="BO565" i="12"/>
  <c r="BW565" i="12"/>
  <c r="BA565" i="12"/>
  <c r="BI565" i="12"/>
  <c r="BQ565" i="12"/>
  <c r="BB565" i="12"/>
  <c r="BJ565" i="12"/>
  <c r="BR565" i="12"/>
  <c r="BC565" i="12"/>
  <c r="BK565" i="12"/>
  <c r="BS565" i="12"/>
  <c r="BN565" i="12"/>
  <c r="BP565" i="12"/>
  <c r="BT565" i="12"/>
  <c r="BV565" i="12"/>
  <c r="BD565" i="12"/>
  <c r="BX565" i="12"/>
  <c r="BF565" i="12"/>
  <c r="BH565" i="12"/>
  <c r="BL565" i="12"/>
  <c r="CG565" i="12"/>
  <c r="CC565" i="12"/>
  <c r="CE565" i="12"/>
  <c r="CD565" i="12"/>
  <c r="CF565" i="12"/>
  <c r="BA38" i="12"/>
  <c r="BI38" i="12"/>
  <c r="BG38" i="12"/>
  <c r="BP38" i="12"/>
  <c r="BX38" i="12"/>
  <c r="BH38" i="12"/>
  <c r="BQ38" i="12"/>
  <c r="BD38" i="12"/>
  <c r="BM38" i="12"/>
  <c r="BU38" i="12"/>
  <c r="BL38" i="12"/>
  <c r="BN38" i="12"/>
  <c r="BB38" i="12"/>
  <c r="BO38" i="12"/>
  <c r="BE38" i="12"/>
  <c r="BS38" i="12"/>
  <c r="BC38" i="12"/>
  <c r="BJ38" i="12"/>
  <c r="BR38" i="12"/>
  <c r="BV38" i="12"/>
  <c r="BW38" i="12"/>
  <c r="BF38" i="12"/>
  <c r="BK38" i="12"/>
  <c r="BT38" i="12"/>
  <c r="CB38" i="12"/>
  <c r="CJ38" i="12"/>
  <c r="CD38" i="12"/>
  <c r="CF38" i="12"/>
  <c r="CC38" i="12"/>
  <c r="CA38" i="12"/>
  <c r="BZ38" i="12"/>
  <c r="CH38" i="12"/>
  <c r="CE38" i="12"/>
  <c r="CI38" i="12"/>
  <c r="CG38" i="12"/>
  <c r="BA102" i="12"/>
  <c r="BI102" i="12"/>
  <c r="BQ102" i="12"/>
  <c r="BB102" i="12"/>
  <c r="BJ102" i="12"/>
  <c r="BR102" i="12"/>
  <c r="BC102" i="12"/>
  <c r="BK102" i="12"/>
  <c r="BS102" i="12"/>
  <c r="BE102" i="12"/>
  <c r="BP102" i="12"/>
  <c r="BF102" i="12"/>
  <c r="BT102" i="12"/>
  <c r="BG102" i="12"/>
  <c r="BU102" i="12"/>
  <c r="BM102" i="12"/>
  <c r="BN102" i="12"/>
  <c r="BO102" i="12"/>
  <c r="BV102" i="12"/>
  <c r="BW102" i="12"/>
  <c r="BD102" i="12"/>
  <c r="BX102" i="12"/>
  <c r="BH102" i="12"/>
  <c r="BL102" i="12"/>
  <c r="CI102" i="12"/>
  <c r="CG102" i="12"/>
  <c r="CJ102" i="12"/>
  <c r="CC102" i="12"/>
  <c r="CB102" i="12"/>
  <c r="BZ102" i="12"/>
  <c r="CD102" i="12"/>
  <c r="CH102" i="12"/>
  <c r="CA102" i="12"/>
  <c r="CE102" i="12"/>
  <c r="CF102" i="12"/>
  <c r="BD174" i="12"/>
  <c r="BL174" i="12"/>
  <c r="BT174" i="12"/>
  <c r="BE174" i="12"/>
  <c r="BM174" i="12"/>
  <c r="BU174" i="12"/>
  <c r="BF174" i="12"/>
  <c r="BN174" i="12"/>
  <c r="BV174" i="12"/>
  <c r="BK174" i="12"/>
  <c r="BA174" i="12"/>
  <c r="BO174" i="12"/>
  <c r="BB174" i="12"/>
  <c r="BP174" i="12"/>
  <c r="BC174" i="12"/>
  <c r="BQ174" i="12"/>
  <c r="BG174" i="12"/>
  <c r="BR174" i="12"/>
  <c r="BH174" i="12"/>
  <c r="BS174" i="12"/>
  <c r="BI174" i="12"/>
  <c r="BW174" i="12"/>
  <c r="BJ174" i="12"/>
  <c r="BX174" i="12"/>
  <c r="BZ174" i="12"/>
  <c r="CB174" i="12"/>
  <c r="CD174" i="12"/>
  <c r="CF174" i="12"/>
  <c r="CE174" i="12"/>
  <c r="CH174" i="12"/>
  <c r="CJ174" i="12"/>
  <c r="CA174" i="12"/>
  <c r="CG174" i="12"/>
  <c r="CI174" i="12"/>
  <c r="CC174" i="12"/>
  <c r="BF238" i="12"/>
  <c r="BN238" i="12"/>
  <c r="BV238" i="12"/>
  <c r="BG238" i="12"/>
  <c r="BO238" i="12"/>
  <c r="BW238" i="12"/>
  <c r="BH238" i="12"/>
  <c r="BR238" i="12"/>
  <c r="BJ238" i="12"/>
  <c r="BT238" i="12"/>
  <c r="BB238" i="12"/>
  <c r="BL238" i="12"/>
  <c r="BX238" i="12"/>
  <c r="BC238" i="12"/>
  <c r="BM238" i="12"/>
  <c r="BD238" i="12"/>
  <c r="BP238" i="12"/>
  <c r="BE238" i="12"/>
  <c r="BI238" i="12"/>
  <c r="BK238" i="12"/>
  <c r="BQ238" i="12"/>
  <c r="BS238" i="12"/>
  <c r="BU238" i="12"/>
  <c r="BA238" i="12"/>
  <c r="CB238" i="12"/>
  <c r="CD238" i="12"/>
  <c r="CF238" i="12"/>
  <c r="CH238" i="12"/>
  <c r="CJ238" i="12"/>
  <c r="BZ238" i="12"/>
  <c r="CA238" i="12"/>
  <c r="CG238" i="12"/>
  <c r="CI238" i="12"/>
  <c r="CE238" i="12"/>
  <c r="CC238" i="12"/>
  <c r="BD302" i="12"/>
  <c r="BL302" i="12"/>
  <c r="BT302" i="12"/>
  <c r="BE302" i="12"/>
  <c r="BM302" i="12"/>
  <c r="BU302" i="12"/>
  <c r="BF302" i="12"/>
  <c r="BN302" i="12"/>
  <c r="BV302" i="12"/>
  <c r="BC302" i="12"/>
  <c r="BQ302" i="12"/>
  <c r="BG302" i="12"/>
  <c r="BR302" i="12"/>
  <c r="BH302" i="12"/>
  <c r="BS302" i="12"/>
  <c r="BI302" i="12"/>
  <c r="BW302" i="12"/>
  <c r="BJ302" i="12"/>
  <c r="BX302" i="12"/>
  <c r="BK302" i="12"/>
  <c r="BA302" i="12"/>
  <c r="BO302" i="12"/>
  <c r="BB302" i="12"/>
  <c r="BP302" i="12"/>
  <c r="CH302" i="12"/>
  <c r="CA302" i="12"/>
  <c r="CC302" i="12"/>
  <c r="CI302" i="12"/>
  <c r="BZ302" i="12"/>
  <c r="CG302" i="12"/>
  <c r="CD302" i="12"/>
  <c r="CB302" i="12"/>
  <c r="CF302" i="12"/>
  <c r="CJ302" i="12"/>
  <c r="CE302" i="12"/>
  <c r="BE366" i="12"/>
  <c r="BM366" i="12"/>
  <c r="BU366" i="12"/>
  <c r="BF366" i="12"/>
  <c r="BN366" i="12"/>
  <c r="BV366" i="12"/>
  <c r="BG366" i="12"/>
  <c r="BO366" i="12"/>
  <c r="BW366" i="12"/>
  <c r="BC366" i="12"/>
  <c r="BQ366" i="12"/>
  <c r="BQ634" i="12" s="1"/>
  <c r="BD366" i="12"/>
  <c r="BR366" i="12"/>
  <c r="BH366" i="12"/>
  <c r="BS366" i="12"/>
  <c r="BI366" i="12"/>
  <c r="BT366" i="12"/>
  <c r="BJ366" i="12"/>
  <c r="BX366" i="12"/>
  <c r="BK366" i="12"/>
  <c r="BA366" i="12"/>
  <c r="BL366" i="12"/>
  <c r="BB366" i="12"/>
  <c r="BP366" i="12"/>
  <c r="CH366" i="12"/>
  <c r="CD366" i="12"/>
  <c r="CA366" i="12"/>
  <c r="CC366" i="12"/>
  <c r="CI366" i="12"/>
  <c r="BZ366" i="12"/>
  <c r="CJ366" i="12"/>
  <c r="CG366" i="12"/>
  <c r="CE366" i="12"/>
  <c r="CF366" i="12"/>
  <c r="CB366" i="12"/>
  <c r="BB430" i="12"/>
  <c r="BJ430" i="12"/>
  <c r="BR430" i="12"/>
  <c r="BC430" i="12"/>
  <c r="BK430" i="12"/>
  <c r="BS430" i="12"/>
  <c r="BD430" i="12"/>
  <c r="BL430" i="12"/>
  <c r="BT430" i="12"/>
  <c r="BA430" i="12"/>
  <c r="BO430" i="12"/>
  <c r="BE430" i="12"/>
  <c r="BP430" i="12"/>
  <c r="BF430" i="12"/>
  <c r="BQ430" i="12"/>
  <c r="BG430" i="12"/>
  <c r="BU430" i="12"/>
  <c r="BH430" i="12"/>
  <c r="BV430" i="12"/>
  <c r="BI430" i="12"/>
  <c r="BW430" i="12"/>
  <c r="BM430" i="12"/>
  <c r="BX430" i="12"/>
  <c r="BN430" i="12"/>
  <c r="CH430" i="12"/>
  <c r="BZ430" i="12"/>
  <c r="CB430" i="12"/>
  <c r="CF430" i="12"/>
  <c r="CJ430" i="12"/>
  <c r="CA430" i="12"/>
  <c r="CC430" i="12"/>
  <c r="CI430" i="12"/>
  <c r="CD430" i="12"/>
  <c r="CG430" i="12"/>
  <c r="BD494" i="12"/>
  <c r="BL494" i="12"/>
  <c r="BT494" i="12"/>
  <c r="BE494" i="12"/>
  <c r="BM494" i="12"/>
  <c r="BU494" i="12"/>
  <c r="BF494" i="12"/>
  <c r="BN494" i="12"/>
  <c r="BV494" i="12"/>
  <c r="BG494" i="12"/>
  <c r="BR494" i="12"/>
  <c r="BH494" i="12"/>
  <c r="BS494" i="12"/>
  <c r="BI494" i="12"/>
  <c r="BW494" i="12"/>
  <c r="BJ494" i="12"/>
  <c r="BX494" i="12"/>
  <c r="BK494" i="12"/>
  <c r="BA494" i="12"/>
  <c r="BO494" i="12"/>
  <c r="BB494" i="12"/>
  <c r="BP494" i="12"/>
  <c r="BC494" i="12"/>
  <c r="BQ494" i="12"/>
  <c r="BZ494" i="12"/>
  <c r="CH494" i="12"/>
  <c r="CI494" i="12"/>
  <c r="CG494" i="12"/>
  <c r="CF494" i="12"/>
  <c r="CB494" i="12"/>
  <c r="CA494" i="12"/>
  <c r="CJ494" i="12"/>
  <c r="BB558" i="12"/>
  <c r="BJ558" i="12"/>
  <c r="BR558" i="12"/>
  <c r="BD558" i="12"/>
  <c r="BL558" i="12"/>
  <c r="BT558" i="12"/>
  <c r="BF558" i="12"/>
  <c r="BN558" i="12"/>
  <c r="BV558" i="12"/>
  <c r="BG558" i="12"/>
  <c r="BO558" i="12"/>
  <c r="BW558" i="12"/>
  <c r="BH558" i="12"/>
  <c r="BP558" i="12"/>
  <c r="BX558" i="12"/>
  <c r="BC558" i="12"/>
  <c r="BE558" i="12"/>
  <c r="BI558" i="12"/>
  <c r="BK558" i="12"/>
  <c r="BM558" i="12"/>
  <c r="BQ558" i="12"/>
  <c r="BS558" i="12"/>
  <c r="BA558" i="12"/>
  <c r="BU558" i="12"/>
  <c r="CJ558" i="12"/>
  <c r="CH558" i="12"/>
  <c r="BZ558" i="12"/>
  <c r="CB558" i="12"/>
  <c r="CA558" i="12"/>
  <c r="CI558" i="12"/>
  <c r="CC558" i="12"/>
  <c r="CD558" i="12"/>
  <c r="BA31" i="12"/>
  <c r="BB31" i="12"/>
  <c r="BJ31" i="12"/>
  <c r="BR31" i="12"/>
  <c r="BC31" i="12"/>
  <c r="BK31" i="12"/>
  <c r="BS31" i="12"/>
  <c r="BE31" i="12"/>
  <c r="BM31" i="12"/>
  <c r="BU31" i="12"/>
  <c r="BF31" i="12"/>
  <c r="BN31" i="12"/>
  <c r="BV31" i="12"/>
  <c r="BG31" i="12"/>
  <c r="BW31" i="12"/>
  <c r="BH31" i="12"/>
  <c r="BX31" i="12"/>
  <c r="BO31" i="12"/>
  <c r="BP31" i="12"/>
  <c r="BD31" i="12"/>
  <c r="BI31" i="12"/>
  <c r="BL31" i="12"/>
  <c r="BT31" i="12"/>
  <c r="BQ31" i="12"/>
  <c r="BZ31" i="12"/>
  <c r="CC31" i="12"/>
  <c r="CH31" i="12"/>
  <c r="CE31" i="12"/>
  <c r="CB31" i="12"/>
  <c r="CF31" i="12"/>
  <c r="CJ31" i="12"/>
  <c r="CD31" i="12"/>
  <c r="CG31" i="12"/>
  <c r="CA31" i="12"/>
  <c r="CI31" i="12"/>
  <c r="BF95" i="12"/>
  <c r="BN95" i="12"/>
  <c r="BV95" i="12"/>
  <c r="BG95" i="12"/>
  <c r="BO95" i="12"/>
  <c r="BW95" i="12"/>
  <c r="BH95" i="12"/>
  <c r="BP95" i="12"/>
  <c r="BX95" i="12"/>
  <c r="BE95" i="12"/>
  <c r="BS95" i="12"/>
  <c r="BI95" i="12"/>
  <c r="BT95" i="12"/>
  <c r="BJ95" i="12"/>
  <c r="BU95" i="12"/>
  <c r="BL95" i="12"/>
  <c r="BM95" i="12"/>
  <c r="BQ95" i="12"/>
  <c r="BA95" i="12"/>
  <c r="BR95" i="12"/>
  <c r="BB95" i="12"/>
  <c r="BC95" i="12"/>
  <c r="BD95" i="12"/>
  <c r="BK95" i="12"/>
  <c r="CB95" i="12"/>
  <c r="BZ95" i="12"/>
  <c r="CA95" i="12"/>
  <c r="CE95" i="12"/>
  <c r="CH95" i="12"/>
  <c r="CI95" i="12"/>
  <c r="CC95" i="12"/>
  <c r="CF95" i="12"/>
  <c r="CG95" i="12"/>
  <c r="CD95" i="12"/>
  <c r="CJ95" i="12"/>
  <c r="BE159" i="12"/>
  <c r="BM159" i="12"/>
  <c r="BU159" i="12"/>
  <c r="BF159" i="12"/>
  <c r="BN159" i="12"/>
  <c r="BV159" i="12"/>
  <c r="BC159" i="12"/>
  <c r="BO159" i="12"/>
  <c r="BD159" i="12"/>
  <c r="BP159" i="12"/>
  <c r="BG159" i="12"/>
  <c r="BQ159" i="12"/>
  <c r="BB159" i="12"/>
  <c r="BT159" i="12"/>
  <c r="BH159" i="12"/>
  <c r="BW159" i="12"/>
  <c r="BI159" i="12"/>
  <c r="BX159" i="12"/>
  <c r="BJ159" i="12"/>
  <c r="BK159" i="12"/>
  <c r="BL159" i="12"/>
  <c r="BR159" i="12"/>
  <c r="BA159" i="12"/>
  <c r="BS159" i="12"/>
  <c r="CG159" i="12"/>
  <c r="CA159" i="12"/>
  <c r="CI159" i="12"/>
  <c r="CC159" i="12"/>
  <c r="CD159" i="12"/>
  <c r="CE159" i="12"/>
  <c r="BZ159" i="12"/>
  <c r="CH159" i="12"/>
  <c r="CF159" i="12"/>
  <c r="CB159" i="12"/>
  <c r="CJ159" i="12"/>
  <c r="BB223" i="12"/>
  <c r="BJ223" i="12"/>
  <c r="BR223" i="12"/>
  <c r="BC223" i="12"/>
  <c r="BK223" i="12"/>
  <c r="BS223" i="12"/>
  <c r="BD223" i="12"/>
  <c r="BL223" i="12"/>
  <c r="BT223" i="12"/>
  <c r="BE223" i="12"/>
  <c r="BP223" i="12"/>
  <c r="BF223" i="12"/>
  <c r="BQ223" i="12"/>
  <c r="BG223" i="12"/>
  <c r="BU223" i="12"/>
  <c r="BH223" i="12"/>
  <c r="BV223" i="12"/>
  <c r="BI223" i="12"/>
  <c r="BW223" i="12"/>
  <c r="BM223" i="12"/>
  <c r="BX223" i="12"/>
  <c r="BN223" i="12"/>
  <c r="BA223" i="12"/>
  <c r="BO223" i="12"/>
  <c r="CE223" i="12"/>
  <c r="CG223" i="12"/>
  <c r="CA223" i="12"/>
  <c r="CI223" i="12"/>
  <c r="CC223" i="12"/>
  <c r="CD223" i="12"/>
  <c r="CF223" i="12"/>
  <c r="BZ223" i="12"/>
  <c r="CH223" i="12"/>
  <c r="CB223" i="12"/>
  <c r="CJ223" i="12"/>
  <c r="BF287" i="12"/>
  <c r="BN287" i="12"/>
  <c r="BV287" i="12"/>
  <c r="BG287" i="12"/>
  <c r="BO287" i="12"/>
  <c r="BW287" i="12"/>
  <c r="BC287" i="12"/>
  <c r="BM287" i="12"/>
  <c r="BD287" i="12"/>
  <c r="BP287" i="12"/>
  <c r="BE287" i="12"/>
  <c r="BQ287" i="12"/>
  <c r="BH287" i="12"/>
  <c r="BR287" i="12"/>
  <c r="BI287" i="12"/>
  <c r="BS287" i="12"/>
  <c r="BJ287" i="12"/>
  <c r="BT287" i="12"/>
  <c r="BA287" i="12"/>
  <c r="BK287" i="12"/>
  <c r="BU287" i="12"/>
  <c r="BB287" i="12"/>
  <c r="BL287" i="12"/>
  <c r="BX287" i="12"/>
  <c r="CA287" i="12"/>
  <c r="CE287" i="12"/>
  <c r="CG287" i="12"/>
  <c r="CB287" i="12"/>
  <c r="CH287" i="12"/>
  <c r="CD287" i="12"/>
  <c r="CF287" i="12"/>
  <c r="CI287" i="12"/>
  <c r="CJ287" i="12"/>
  <c r="BZ287" i="12"/>
  <c r="CC287" i="12"/>
  <c r="BF351" i="12"/>
  <c r="BN351" i="12"/>
  <c r="BV351" i="12"/>
  <c r="BH351" i="12"/>
  <c r="BP351" i="12"/>
  <c r="BX351" i="12"/>
  <c r="BB351" i="12"/>
  <c r="BJ351" i="12"/>
  <c r="BR351" i="12"/>
  <c r="BC351" i="12"/>
  <c r="BK351" i="12"/>
  <c r="BS351" i="12"/>
  <c r="BD351" i="12"/>
  <c r="BL351" i="12"/>
  <c r="BT351" i="12"/>
  <c r="BI351" i="12"/>
  <c r="BM351" i="12"/>
  <c r="BO351" i="12"/>
  <c r="BQ351" i="12"/>
  <c r="BU351" i="12"/>
  <c r="BA351" i="12"/>
  <c r="BW351" i="12"/>
  <c r="BE351" i="12"/>
  <c r="BG351" i="12"/>
  <c r="CG351" i="12"/>
  <c r="CA351" i="12"/>
  <c r="CE351" i="12"/>
  <c r="BZ351" i="12"/>
  <c r="CH351" i="12"/>
  <c r="CI351" i="12"/>
  <c r="CF351" i="12"/>
  <c r="CC351" i="12"/>
  <c r="CD351" i="12"/>
  <c r="BG415" i="12"/>
  <c r="BO415" i="12"/>
  <c r="BW415" i="12"/>
  <c r="BH415" i="12"/>
  <c r="BP415" i="12"/>
  <c r="BX415" i="12"/>
  <c r="BA415" i="12"/>
  <c r="BI415" i="12"/>
  <c r="BQ415" i="12"/>
  <c r="BC415" i="12"/>
  <c r="BN415" i="12"/>
  <c r="BD415" i="12"/>
  <c r="BR415" i="12"/>
  <c r="BE415" i="12"/>
  <c r="BS415" i="12"/>
  <c r="BF415" i="12"/>
  <c r="BT415" i="12"/>
  <c r="BJ415" i="12"/>
  <c r="BU415" i="12"/>
  <c r="BK415" i="12"/>
  <c r="BV415" i="12"/>
  <c r="BL415" i="12"/>
  <c r="BB415" i="12"/>
  <c r="BM415" i="12"/>
  <c r="CE415" i="12"/>
  <c r="CA415" i="12"/>
  <c r="CG415" i="12"/>
  <c r="CD415" i="12"/>
  <c r="BZ415" i="12"/>
  <c r="CH415" i="12"/>
  <c r="CC415" i="12"/>
  <c r="CI415" i="12"/>
  <c r="CF415" i="12"/>
  <c r="BE487" i="12"/>
  <c r="BM487" i="12"/>
  <c r="BU487" i="12"/>
  <c r="BG487" i="12"/>
  <c r="BO487" i="12"/>
  <c r="BW487" i="12"/>
  <c r="BA487" i="12"/>
  <c r="BI487" i="12"/>
  <c r="BQ487" i="12"/>
  <c r="BB487" i="12"/>
  <c r="BJ487" i="12"/>
  <c r="BR487" i="12"/>
  <c r="BC487" i="12"/>
  <c r="BK487" i="12"/>
  <c r="BS487" i="12"/>
  <c r="BT487" i="12"/>
  <c r="BV487" i="12"/>
  <c r="BD487" i="12"/>
  <c r="BX487" i="12"/>
  <c r="BF487" i="12"/>
  <c r="BH487" i="12"/>
  <c r="BL487" i="12"/>
  <c r="BN487" i="12"/>
  <c r="BP487" i="12"/>
  <c r="CE487" i="12"/>
  <c r="CD487" i="12"/>
  <c r="CC487" i="12"/>
  <c r="BZ487" i="12"/>
  <c r="CH487" i="12"/>
  <c r="CF487" i="12"/>
  <c r="CG487" i="12"/>
  <c r="BG551" i="12"/>
  <c r="BO551" i="12"/>
  <c r="BW551" i="12"/>
  <c r="BA551" i="12"/>
  <c r="BI551" i="12"/>
  <c r="BQ551" i="12"/>
  <c r="BC551" i="12"/>
  <c r="BK551" i="12"/>
  <c r="BS551" i="12"/>
  <c r="BD551" i="12"/>
  <c r="BL551" i="12"/>
  <c r="BT551" i="12"/>
  <c r="BE551" i="12"/>
  <c r="BM551" i="12"/>
  <c r="BU551" i="12"/>
  <c r="BN551" i="12"/>
  <c r="BP551" i="12"/>
  <c r="BR551" i="12"/>
  <c r="BV551" i="12"/>
  <c r="BB551" i="12"/>
  <c r="BX551" i="12"/>
  <c r="BF551" i="12"/>
  <c r="BH551" i="12"/>
  <c r="BJ551" i="12"/>
  <c r="CG551" i="12"/>
  <c r="CI551" i="12"/>
  <c r="CE551" i="12"/>
  <c r="CA551" i="12"/>
  <c r="CF551" i="12"/>
  <c r="BZ551" i="12"/>
  <c r="CH551" i="12"/>
  <c r="BF64" i="12"/>
  <c r="BN64" i="12"/>
  <c r="BV64" i="12"/>
  <c r="BB64" i="12"/>
  <c r="BJ64" i="12"/>
  <c r="BR64" i="12"/>
  <c r="BK64" i="12"/>
  <c r="BU64" i="12"/>
  <c r="BC64" i="12"/>
  <c r="BM64" i="12"/>
  <c r="BX64" i="12"/>
  <c r="BE64" i="12"/>
  <c r="BP64" i="12"/>
  <c r="BG64" i="12"/>
  <c r="BW64" i="12"/>
  <c r="BH64" i="12"/>
  <c r="BL64" i="12"/>
  <c r="BO64" i="12"/>
  <c r="BQ64" i="12"/>
  <c r="BD64" i="12"/>
  <c r="BI64" i="12"/>
  <c r="BS64" i="12"/>
  <c r="BA64" i="12"/>
  <c r="BT64" i="12"/>
  <c r="CB64" i="12"/>
  <c r="CG64" i="12"/>
  <c r="CI64" i="12"/>
  <c r="CD64" i="12"/>
  <c r="CE64" i="12"/>
  <c r="CF64" i="12"/>
  <c r="CJ64" i="12"/>
  <c r="BZ64" i="12"/>
  <c r="CH64" i="12"/>
  <c r="CC64" i="12"/>
  <c r="CA64" i="12"/>
  <c r="BA128" i="12"/>
  <c r="BI128" i="12"/>
  <c r="BQ128" i="12"/>
  <c r="BB128" i="12"/>
  <c r="BJ128" i="12"/>
  <c r="BR128" i="12"/>
  <c r="BC128" i="12"/>
  <c r="BK128" i="12"/>
  <c r="BS128" i="12"/>
  <c r="BE128" i="12"/>
  <c r="BP128" i="12"/>
  <c r="BF128" i="12"/>
  <c r="BT128" i="12"/>
  <c r="BG128" i="12"/>
  <c r="BU128" i="12"/>
  <c r="BH128" i="12"/>
  <c r="BV128" i="12"/>
  <c r="BL128" i="12"/>
  <c r="BW128" i="12"/>
  <c r="BM128" i="12"/>
  <c r="BX128" i="12"/>
  <c r="BN128" i="12"/>
  <c r="BD128" i="12"/>
  <c r="BO128" i="12"/>
  <c r="CD128" i="12"/>
  <c r="CF128" i="12"/>
  <c r="BZ128" i="12"/>
  <c r="CH128" i="12"/>
  <c r="CI128" i="12"/>
  <c r="CG128" i="12"/>
  <c r="CJ128" i="12"/>
  <c r="CE128" i="12"/>
  <c r="CA128" i="12"/>
  <c r="CB128" i="12"/>
  <c r="CC128" i="12"/>
  <c r="BF192" i="12"/>
  <c r="BN192" i="12"/>
  <c r="BV192" i="12"/>
  <c r="BG192" i="12"/>
  <c r="BO192" i="12"/>
  <c r="BW192" i="12"/>
  <c r="BH192" i="12"/>
  <c r="BP192" i="12"/>
  <c r="BX192" i="12"/>
  <c r="BJ192" i="12"/>
  <c r="BU192" i="12"/>
  <c r="BK192" i="12"/>
  <c r="BA192" i="12"/>
  <c r="BL192" i="12"/>
  <c r="BB192" i="12"/>
  <c r="BM192" i="12"/>
  <c r="BC192" i="12"/>
  <c r="BQ192" i="12"/>
  <c r="BD192" i="12"/>
  <c r="BR192" i="12"/>
  <c r="BE192" i="12"/>
  <c r="BS192" i="12"/>
  <c r="BI192" i="12"/>
  <c r="BT192" i="12"/>
  <c r="CD192" i="12"/>
  <c r="CF192" i="12"/>
  <c r="BZ192" i="12"/>
  <c r="CH192" i="12"/>
  <c r="CI192" i="12"/>
  <c r="CG192" i="12"/>
  <c r="CB192" i="12"/>
  <c r="CJ192" i="12"/>
  <c r="CE192" i="12"/>
  <c r="CA192" i="12"/>
  <c r="CC192" i="12"/>
  <c r="BB256" i="12"/>
  <c r="BJ256" i="12"/>
  <c r="BR256" i="12"/>
  <c r="BC256" i="12"/>
  <c r="BK256" i="12"/>
  <c r="BS256" i="12"/>
  <c r="BD256" i="12"/>
  <c r="BL256" i="12"/>
  <c r="BT256" i="12"/>
  <c r="BH256" i="12"/>
  <c r="BV256" i="12"/>
  <c r="BI256" i="12"/>
  <c r="BW256" i="12"/>
  <c r="BM256" i="12"/>
  <c r="BX256" i="12"/>
  <c r="BN256" i="12"/>
  <c r="BA256" i="12"/>
  <c r="BO256" i="12"/>
  <c r="BE256" i="12"/>
  <c r="BP256" i="12"/>
  <c r="BF256" i="12"/>
  <c r="BQ256" i="12"/>
  <c r="BG256" i="12"/>
  <c r="BU256" i="12"/>
  <c r="CB256" i="12"/>
  <c r="CJ256" i="12"/>
  <c r="CF256" i="12"/>
  <c r="BZ256" i="12"/>
  <c r="CH256" i="12"/>
  <c r="CI256" i="12"/>
  <c r="CG256" i="12"/>
  <c r="CD256" i="12"/>
  <c r="CA256" i="12"/>
  <c r="CE256" i="12"/>
  <c r="CC256" i="12"/>
  <c r="BF320" i="12"/>
  <c r="BN320" i="12"/>
  <c r="BV320" i="12"/>
  <c r="BG320" i="12"/>
  <c r="BO320" i="12"/>
  <c r="BW320" i="12"/>
  <c r="BH320" i="12"/>
  <c r="BP320" i="12"/>
  <c r="BX320" i="12"/>
  <c r="BB320" i="12"/>
  <c r="BM320" i="12"/>
  <c r="BC320" i="12"/>
  <c r="BQ320" i="12"/>
  <c r="BD320" i="12"/>
  <c r="BR320" i="12"/>
  <c r="BE320" i="12"/>
  <c r="BS320" i="12"/>
  <c r="BI320" i="12"/>
  <c r="BT320" i="12"/>
  <c r="BJ320" i="12"/>
  <c r="BU320" i="12"/>
  <c r="BK320" i="12"/>
  <c r="BA320" i="12"/>
  <c r="BL320" i="12"/>
  <c r="CC320" i="12"/>
  <c r="CE320" i="12"/>
  <c r="CB320" i="12"/>
  <c r="CJ320" i="12"/>
  <c r="CG320" i="12"/>
  <c r="BZ320" i="12"/>
  <c r="CH320" i="12"/>
  <c r="CF320" i="12"/>
  <c r="CA320" i="12"/>
  <c r="CI320" i="12"/>
  <c r="CD320" i="12"/>
  <c r="BH384" i="12"/>
  <c r="BP384" i="12"/>
  <c r="BX384" i="12"/>
  <c r="BA384" i="12"/>
  <c r="BI384" i="12"/>
  <c r="BQ384" i="12"/>
  <c r="BB384" i="12"/>
  <c r="BL384" i="12"/>
  <c r="BV384" i="12"/>
  <c r="BC384" i="12"/>
  <c r="BM384" i="12"/>
  <c r="BW384" i="12"/>
  <c r="BD384" i="12"/>
  <c r="BN384" i="12"/>
  <c r="BE384" i="12"/>
  <c r="BO384" i="12"/>
  <c r="BF384" i="12"/>
  <c r="BR384" i="12"/>
  <c r="BG384" i="12"/>
  <c r="BS384" i="12"/>
  <c r="BJ384" i="12"/>
  <c r="BT384" i="12"/>
  <c r="BK384" i="12"/>
  <c r="BU384" i="12"/>
  <c r="CF384" i="12"/>
  <c r="CE384" i="12"/>
  <c r="CJ384" i="12"/>
  <c r="CB384" i="12"/>
  <c r="CA384" i="12"/>
  <c r="CI384" i="12"/>
  <c r="CD384" i="12"/>
  <c r="BZ384" i="12"/>
  <c r="CH384" i="12"/>
  <c r="CC384" i="12"/>
  <c r="BE448" i="12"/>
  <c r="BM448" i="12"/>
  <c r="BU448" i="12"/>
  <c r="BF448" i="12"/>
  <c r="BN448" i="12"/>
  <c r="BV448" i="12"/>
  <c r="BJ448" i="12"/>
  <c r="BT448" i="12"/>
  <c r="BA448" i="12"/>
  <c r="BK448" i="12"/>
  <c r="BW448" i="12"/>
  <c r="BB448" i="12"/>
  <c r="BL448" i="12"/>
  <c r="BX448" i="12"/>
  <c r="BC448" i="12"/>
  <c r="BO448" i="12"/>
  <c r="BD448" i="12"/>
  <c r="BP448" i="12"/>
  <c r="BG448" i="12"/>
  <c r="BQ448" i="12"/>
  <c r="BH448" i="12"/>
  <c r="BR448" i="12"/>
  <c r="BI448" i="12"/>
  <c r="BS448" i="12"/>
  <c r="CE448" i="12"/>
  <c r="CB448" i="12"/>
  <c r="CJ448" i="12"/>
  <c r="CF448" i="12"/>
  <c r="CI448" i="12"/>
  <c r="BZ448" i="12"/>
  <c r="CH448" i="12"/>
  <c r="CC448" i="12"/>
  <c r="CD448" i="12"/>
  <c r="CA448" i="12"/>
  <c r="BF512" i="12"/>
  <c r="BN512" i="12"/>
  <c r="BV512" i="12"/>
  <c r="BG512" i="12"/>
  <c r="BO512" i="12"/>
  <c r="BW512" i="12"/>
  <c r="BH512" i="12"/>
  <c r="BP512" i="12"/>
  <c r="BX512" i="12"/>
  <c r="BC512" i="12"/>
  <c r="BQ512" i="12"/>
  <c r="BD512" i="12"/>
  <c r="BR512" i="12"/>
  <c r="BE512" i="12"/>
  <c r="BS512" i="12"/>
  <c r="BI512" i="12"/>
  <c r="BT512" i="12"/>
  <c r="BJ512" i="12"/>
  <c r="BU512" i="12"/>
  <c r="BK512" i="12"/>
  <c r="BA512" i="12"/>
  <c r="BL512" i="12"/>
  <c r="BB512" i="12"/>
  <c r="BM512" i="12"/>
  <c r="CB512" i="12"/>
  <c r="CJ512" i="12"/>
  <c r="CA512" i="12"/>
  <c r="CD512" i="12"/>
  <c r="CI512" i="12"/>
  <c r="CC512" i="12"/>
  <c r="BH576" i="12"/>
  <c r="BP576" i="12"/>
  <c r="BX576" i="12"/>
  <c r="BA576" i="12"/>
  <c r="BI576" i="12"/>
  <c r="BQ576" i="12"/>
  <c r="BB576" i="12"/>
  <c r="BJ576" i="12"/>
  <c r="BR576" i="12"/>
  <c r="BC576" i="12"/>
  <c r="BN576" i="12"/>
  <c r="BD576" i="12"/>
  <c r="BO576" i="12"/>
  <c r="BE576" i="12"/>
  <c r="BS576" i="12"/>
  <c r="BF576" i="12"/>
  <c r="BT576" i="12"/>
  <c r="BG576" i="12"/>
  <c r="BU576" i="12"/>
  <c r="BK576" i="12"/>
  <c r="BV576" i="12"/>
  <c r="BL576" i="12"/>
  <c r="BW576" i="12"/>
  <c r="BM576" i="12"/>
  <c r="CB576" i="12"/>
  <c r="CJ576" i="12"/>
  <c r="CC576" i="12"/>
  <c r="CE576" i="12"/>
  <c r="CD576" i="12"/>
  <c r="CF576" i="12"/>
  <c r="BC49" i="12"/>
  <c r="BK49" i="12"/>
  <c r="BS49" i="12"/>
  <c r="BD49" i="12"/>
  <c r="BL49" i="12"/>
  <c r="BT49" i="12"/>
  <c r="BG49" i="12"/>
  <c r="BO49" i="12"/>
  <c r="BW49" i="12"/>
  <c r="BB49" i="12"/>
  <c r="BP49" i="12"/>
  <c r="BF49" i="12"/>
  <c r="BR49" i="12"/>
  <c r="BI49" i="12"/>
  <c r="BV49" i="12"/>
  <c r="BU49" i="12"/>
  <c r="BA49" i="12"/>
  <c r="BX49" i="12"/>
  <c r="BE49" i="12"/>
  <c r="BH49" i="12"/>
  <c r="BJ49" i="12"/>
  <c r="BM49" i="12"/>
  <c r="BN49" i="12"/>
  <c r="BQ49" i="12"/>
  <c r="CB49" i="12"/>
  <c r="CG49" i="12"/>
  <c r="CE49" i="12"/>
  <c r="CJ49" i="12"/>
  <c r="BZ49" i="12"/>
  <c r="CA49" i="12"/>
  <c r="CD49" i="12"/>
  <c r="CI49" i="12"/>
  <c r="CH49" i="12"/>
  <c r="CF49" i="12"/>
  <c r="CC49" i="12"/>
  <c r="BG113" i="12"/>
  <c r="BO113" i="12"/>
  <c r="BW113" i="12"/>
  <c r="BH113" i="12"/>
  <c r="BP113" i="12"/>
  <c r="BX113" i="12"/>
  <c r="BA113" i="12"/>
  <c r="BI113" i="12"/>
  <c r="BQ113" i="12"/>
  <c r="BK113" i="12"/>
  <c r="BV113" i="12"/>
  <c r="BL113" i="12"/>
  <c r="BB113" i="12"/>
  <c r="BM113" i="12"/>
  <c r="BC113" i="12"/>
  <c r="BN113" i="12"/>
  <c r="BD113" i="12"/>
  <c r="BR113" i="12"/>
  <c r="BE113" i="12"/>
  <c r="BS113" i="12"/>
  <c r="BF113" i="12"/>
  <c r="BT113" i="12"/>
  <c r="BJ113" i="12"/>
  <c r="BU113" i="12"/>
  <c r="CB113" i="12"/>
  <c r="CG113" i="12"/>
  <c r="CH113" i="12"/>
  <c r="CJ113" i="12"/>
  <c r="CA113" i="12"/>
  <c r="CC113" i="12"/>
  <c r="CI113" i="12"/>
  <c r="CE113" i="12"/>
  <c r="CF113" i="12"/>
  <c r="BZ113" i="12"/>
  <c r="CD113" i="12"/>
  <c r="BC177" i="12"/>
  <c r="BK177" i="12"/>
  <c r="BS177" i="12"/>
  <c r="BD177" i="12"/>
  <c r="BL177" i="12"/>
  <c r="BT177" i="12"/>
  <c r="BE177" i="12"/>
  <c r="BM177" i="12"/>
  <c r="BU177" i="12"/>
  <c r="BI177" i="12"/>
  <c r="BW177" i="12"/>
  <c r="BJ177" i="12"/>
  <c r="BX177" i="12"/>
  <c r="BN177" i="12"/>
  <c r="BA177" i="12"/>
  <c r="BO177" i="12"/>
  <c r="BB177" i="12"/>
  <c r="BP177" i="12"/>
  <c r="BF177" i="12"/>
  <c r="BQ177" i="12"/>
  <c r="BG177" i="12"/>
  <c r="BR177" i="12"/>
  <c r="BH177" i="12"/>
  <c r="BV177" i="12"/>
  <c r="CG177" i="12"/>
  <c r="CA177" i="12"/>
  <c r="CH177" i="12"/>
  <c r="CJ177" i="12"/>
  <c r="CC177" i="12"/>
  <c r="CI177" i="12"/>
  <c r="CE177" i="12"/>
  <c r="CF177" i="12"/>
  <c r="BZ177" i="12"/>
  <c r="CB177" i="12"/>
  <c r="CD177" i="12"/>
  <c r="BE241" i="12"/>
  <c r="BM241" i="12"/>
  <c r="BU241" i="12"/>
  <c r="BF241" i="12"/>
  <c r="BN241" i="12"/>
  <c r="BV241" i="12"/>
  <c r="BI241" i="12"/>
  <c r="BS241" i="12"/>
  <c r="BA241" i="12"/>
  <c r="BK241" i="12"/>
  <c r="BW241" i="12"/>
  <c r="BC241" i="12"/>
  <c r="BO241" i="12"/>
  <c r="BD241" i="12"/>
  <c r="BP241" i="12"/>
  <c r="BG241" i="12"/>
  <c r="BQ241" i="12"/>
  <c r="BL241" i="12"/>
  <c r="BR241" i="12"/>
  <c r="BT241" i="12"/>
  <c r="BX241" i="12"/>
  <c r="BB241" i="12"/>
  <c r="BH241" i="12"/>
  <c r="BJ241" i="12"/>
  <c r="CA241" i="12"/>
  <c r="CH241" i="12"/>
  <c r="CJ241" i="12"/>
  <c r="CC241" i="12"/>
  <c r="CE241" i="12"/>
  <c r="CF241" i="12"/>
  <c r="CI241" i="12"/>
  <c r="CG241" i="12"/>
  <c r="CB241" i="12"/>
  <c r="BZ241" i="12"/>
  <c r="CD241" i="12"/>
  <c r="BC305" i="12"/>
  <c r="BK305" i="12"/>
  <c r="BS305" i="12"/>
  <c r="BD305" i="12"/>
  <c r="BL305" i="12"/>
  <c r="BT305" i="12"/>
  <c r="BE305" i="12"/>
  <c r="BM305" i="12"/>
  <c r="BU305" i="12"/>
  <c r="BA305" i="12"/>
  <c r="BO305" i="12"/>
  <c r="BB305" i="12"/>
  <c r="BP305" i="12"/>
  <c r="BF305" i="12"/>
  <c r="BQ305" i="12"/>
  <c r="BG305" i="12"/>
  <c r="BR305" i="12"/>
  <c r="BH305" i="12"/>
  <c r="BV305" i="12"/>
  <c r="BI305" i="12"/>
  <c r="BW305" i="12"/>
  <c r="BJ305" i="12"/>
  <c r="BX305" i="12"/>
  <c r="BN305" i="12"/>
  <c r="CF305" i="12"/>
  <c r="CA305" i="12"/>
  <c r="CI305" i="12"/>
  <c r="CG305" i="12"/>
  <c r="CB305" i="12"/>
  <c r="CJ305" i="12"/>
  <c r="CC305" i="12"/>
  <c r="BZ305" i="12"/>
  <c r="CH305" i="12"/>
  <c r="CE305" i="12"/>
  <c r="CD305" i="12"/>
  <c r="BD369" i="12"/>
  <c r="BL369" i="12"/>
  <c r="BT369" i="12"/>
  <c r="BE369" i="12"/>
  <c r="BM369" i="12"/>
  <c r="BU369" i="12"/>
  <c r="BF369" i="12"/>
  <c r="BN369" i="12"/>
  <c r="BV369" i="12"/>
  <c r="BA369" i="12"/>
  <c r="BO369" i="12"/>
  <c r="BB369" i="12"/>
  <c r="BP369" i="12"/>
  <c r="BC369" i="12"/>
  <c r="BQ369" i="12"/>
  <c r="BG369" i="12"/>
  <c r="BR369" i="12"/>
  <c r="BH369" i="12"/>
  <c r="BS369" i="12"/>
  <c r="BI369" i="12"/>
  <c r="BW369" i="12"/>
  <c r="BJ369" i="12"/>
  <c r="BX369" i="12"/>
  <c r="BK369" i="12"/>
  <c r="CA369" i="12"/>
  <c r="CI369" i="12"/>
  <c r="CE369" i="12"/>
  <c r="BZ369" i="12"/>
  <c r="CH369" i="12"/>
  <c r="CG369" i="12"/>
  <c r="CB369" i="12"/>
  <c r="CJ369" i="12"/>
  <c r="CC369" i="12"/>
  <c r="CF369" i="12"/>
  <c r="BA433" i="12"/>
  <c r="BI433" i="12"/>
  <c r="BQ433" i="12"/>
  <c r="BB433" i="12"/>
  <c r="BJ433" i="12"/>
  <c r="BR433" i="12"/>
  <c r="BC433" i="12"/>
  <c r="BK433" i="12"/>
  <c r="BS433" i="12"/>
  <c r="BM433" i="12"/>
  <c r="BX433" i="12"/>
  <c r="BN433" i="12"/>
  <c r="BD433" i="12"/>
  <c r="BO433" i="12"/>
  <c r="BE433" i="12"/>
  <c r="BP433" i="12"/>
  <c r="BF433" i="12"/>
  <c r="BT433" i="12"/>
  <c r="BG433" i="12"/>
  <c r="BU433" i="12"/>
  <c r="BH433" i="12"/>
  <c r="BV433" i="12"/>
  <c r="BL433" i="12"/>
  <c r="BW433" i="12"/>
  <c r="CG433" i="12"/>
  <c r="CI433" i="12"/>
  <c r="CH433" i="12"/>
  <c r="CF433" i="12"/>
  <c r="CA433" i="12"/>
  <c r="CE433" i="12"/>
  <c r="CB433" i="12"/>
  <c r="CJ433" i="12"/>
  <c r="CC433" i="12"/>
  <c r="BZ433" i="12"/>
  <c r="BC505" i="12"/>
  <c r="BK505" i="12"/>
  <c r="BS505" i="12"/>
  <c r="BD505" i="12"/>
  <c r="BL505" i="12"/>
  <c r="BT505" i="12"/>
  <c r="BE505" i="12"/>
  <c r="BM505" i="12"/>
  <c r="BU505" i="12"/>
  <c r="BF505" i="12"/>
  <c r="BQ505" i="12"/>
  <c r="BG505" i="12"/>
  <c r="BR505" i="12"/>
  <c r="BH505" i="12"/>
  <c r="BV505" i="12"/>
  <c r="BI505" i="12"/>
  <c r="BW505" i="12"/>
  <c r="BJ505" i="12"/>
  <c r="BX505" i="12"/>
  <c r="BN505" i="12"/>
  <c r="BA505" i="12"/>
  <c r="BO505" i="12"/>
  <c r="BB505" i="12"/>
  <c r="BP505" i="12"/>
  <c r="CG505" i="12"/>
  <c r="CE505" i="12"/>
  <c r="CF505" i="12"/>
  <c r="CA505" i="12"/>
  <c r="CI505" i="12"/>
  <c r="BZ505" i="12"/>
  <c r="CB505" i="12"/>
  <c r="CH505" i="12"/>
  <c r="BA569" i="12"/>
  <c r="BC569" i="12"/>
  <c r="BE569" i="12"/>
  <c r="BM569" i="12"/>
  <c r="BU569" i="12"/>
  <c r="BF569" i="12"/>
  <c r="BN569" i="12"/>
  <c r="BV569" i="12"/>
  <c r="BG569" i="12"/>
  <c r="BO569" i="12"/>
  <c r="BW569" i="12"/>
  <c r="BB569" i="12"/>
  <c r="BQ569" i="12"/>
  <c r="BD569" i="12"/>
  <c r="BR569" i="12"/>
  <c r="BH569" i="12"/>
  <c r="BS569" i="12"/>
  <c r="BI569" i="12"/>
  <c r="BT569" i="12"/>
  <c r="BJ569" i="12"/>
  <c r="BX569" i="12"/>
  <c r="BK569" i="12"/>
  <c r="BL569" i="12"/>
  <c r="BP569" i="12"/>
  <c r="CB569" i="12"/>
  <c r="BZ569" i="12"/>
  <c r="CH569" i="12"/>
  <c r="CG569" i="12"/>
  <c r="CI569" i="12"/>
  <c r="CI621" i="12" s="1"/>
  <c r="CJ569" i="12"/>
  <c r="CA569" i="12"/>
  <c r="CC569" i="12"/>
  <c r="BH178" i="12"/>
  <c r="BP178" i="12"/>
  <c r="BX178" i="12"/>
  <c r="BA178" i="12"/>
  <c r="BI178" i="12"/>
  <c r="BQ178" i="12"/>
  <c r="BB178" i="12"/>
  <c r="BJ178" i="12"/>
  <c r="BR178" i="12"/>
  <c r="BM178" i="12"/>
  <c r="BC178" i="12"/>
  <c r="BN178" i="12"/>
  <c r="BD178" i="12"/>
  <c r="BO178" i="12"/>
  <c r="BE178" i="12"/>
  <c r="BS178" i="12"/>
  <c r="BF178" i="12"/>
  <c r="BT178" i="12"/>
  <c r="BG178" i="12"/>
  <c r="BU178" i="12"/>
  <c r="BK178" i="12"/>
  <c r="BV178" i="12"/>
  <c r="BL178" i="12"/>
  <c r="BW178" i="12"/>
  <c r="CF178" i="12"/>
  <c r="CE178" i="12"/>
  <c r="CG178" i="12"/>
  <c r="CD178" i="12"/>
  <c r="BZ178" i="12"/>
  <c r="CH178" i="12"/>
  <c r="CA178" i="12"/>
  <c r="CC178" i="12"/>
  <c r="CI178" i="12"/>
  <c r="CB178" i="12"/>
  <c r="CJ178" i="12"/>
  <c r="BA370" i="12"/>
  <c r="BI370" i="12"/>
  <c r="BQ370" i="12"/>
  <c r="BB370" i="12"/>
  <c r="BJ370" i="12"/>
  <c r="BR370" i="12"/>
  <c r="BC370" i="12"/>
  <c r="BK370" i="12"/>
  <c r="BS370" i="12"/>
  <c r="BE370" i="12"/>
  <c r="BP370" i="12"/>
  <c r="BF370" i="12"/>
  <c r="BT370" i="12"/>
  <c r="BG370" i="12"/>
  <c r="BU370" i="12"/>
  <c r="BH370" i="12"/>
  <c r="BV370" i="12"/>
  <c r="BL370" i="12"/>
  <c r="BW370" i="12"/>
  <c r="BM370" i="12"/>
  <c r="BX370" i="12"/>
  <c r="BN370" i="12"/>
  <c r="BD370" i="12"/>
  <c r="BO370" i="12"/>
  <c r="CF370" i="12"/>
  <c r="CD370" i="12"/>
  <c r="CG370" i="12"/>
  <c r="BZ370" i="12"/>
  <c r="CC370" i="12"/>
  <c r="CH370" i="12"/>
  <c r="CB370" i="12"/>
  <c r="CJ370" i="12"/>
  <c r="CE370" i="12"/>
  <c r="BD82" i="12"/>
  <c r="BE82" i="12"/>
  <c r="BM82" i="12"/>
  <c r="BU82" i="12"/>
  <c r="BF82" i="12"/>
  <c r="BN82" i="12"/>
  <c r="BV82" i="12"/>
  <c r="BG82" i="12"/>
  <c r="BO82" i="12"/>
  <c r="BW82" i="12"/>
  <c r="BL82" i="12"/>
  <c r="BA82" i="12"/>
  <c r="BP82" i="12"/>
  <c r="BB82" i="12"/>
  <c r="BQ82" i="12"/>
  <c r="BR82" i="12"/>
  <c r="BS82" i="12"/>
  <c r="BT82" i="12"/>
  <c r="BC82" i="12"/>
  <c r="BX82" i="12"/>
  <c r="BH82" i="12"/>
  <c r="BI82" i="12"/>
  <c r="BJ82" i="12"/>
  <c r="BK82" i="12"/>
  <c r="CH82" i="12"/>
  <c r="CG82" i="12"/>
  <c r="CF82" i="12"/>
  <c r="CD82" i="12"/>
  <c r="CB82" i="12"/>
  <c r="CE82" i="12"/>
  <c r="CJ82" i="12"/>
  <c r="CC82" i="12"/>
  <c r="CA82" i="12"/>
  <c r="BZ82" i="12"/>
  <c r="CI82" i="12"/>
  <c r="BC610" i="12"/>
  <c r="BK610" i="12"/>
  <c r="BS610" i="12"/>
  <c r="BD610" i="12"/>
  <c r="BL610" i="12"/>
  <c r="BT610" i="12"/>
  <c r="BB610" i="12"/>
  <c r="BN610" i="12"/>
  <c r="BX610" i="12"/>
  <c r="BE610" i="12"/>
  <c r="BO610" i="12"/>
  <c r="BF610" i="12"/>
  <c r="BP610" i="12"/>
  <c r="BG610" i="12"/>
  <c r="BQ610" i="12"/>
  <c r="BH610" i="12"/>
  <c r="BR610" i="12"/>
  <c r="BI610" i="12"/>
  <c r="BU610" i="12"/>
  <c r="BJ610" i="12"/>
  <c r="BV610" i="12"/>
  <c r="BA610" i="12"/>
  <c r="BM610" i="12"/>
  <c r="BW610" i="12"/>
  <c r="CH610" i="12"/>
  <c r="CF610" i="12"/>
  <c r="CG610" i="12"/>
  <c r="CI610" i="12"/>
  <c r="CD610" i="12"/>
  <c r="CA610" i="12"/>
  <c r="BZ610" i="12"/>
  <c r="CE610" i="12"/>
  <c r="BF554" i="12"/>
  <c r="BN554" i="12"/>
  <c r="BV554" i="12"/>
  <c r="BH554" i="12"/>
  <c r="BP554" i="12"/>
  <c r="BX554" i="12"/>
  <c r="BB554" i="12"/>
  <c r="BJ554" i="12"/>
  <c r="BR554" i="12"/>
  <c r="BC554" i="12"/>
  <c r="BK554" i="12"/>
  <c r="BS554" i="12"/>
  <c r="BD554" i="12"/>
  <c r="BL554" i="12"/>
  <c r="BT554" i="12"/>
  <c r="BO554" i="12"/>
  <c r="BQ554" i="12"/>
  <c r="BU554" i="12"/>
  <c r="BA554" i="12"/>
  <c r="BW554" i="12"/>
  <c r="BE554" i="12"/>
  <c r="BG554" i="12"/>
  <c r="BI554" i="12"/>
  <c r="BM554" i="12"/>
  <c r="CH554" i="12"/>
  <c r="CD554" i="12"/>
  <c r="CF554" i="12"/>
  <c r="CG554" i="12"/>
  <c r="BZ554" i="12"/>
  <c r="CE554" i="12"/>
  <c r="BF562" i="12"/>
  <c r="BN562" i="12"/>
  <c r="BV562" i="12"/>
  <c r="BH562" i="12"/>
  <c r="BP562" i="12"/>
  <c r="BX562" i="12"/>
  <c r="BB562" i="12"/>
  <c r="BJ562" i="12"/>
  <c r="BR562" i="12"/>
  <c r="BC562" i="12"/>
  <c r="BK562" i="12"/>
  <c r="BS562" i="12"/>
  <c r="BD562" i="12"/>
  <c r="BL562" i="12"/>
  <c r="BT562" i="12"/>
  <c r="BM562" i="12"/>
  <c r="BO562" i="12"/>
  <c r="BQ562" i="12"/>
  <c r="BU562" i="12"/>
  <c r="BA562" i="12"/>
  <c r="BW562" i="12"/>
  <c r="BE562" i="12"/>
  <c r="BG562" i="12"/>
  <c r="BI562" i="12"/>
  <c r="CF562" i="12"/>
  <c r="CD562" i="12"/>
  <c r="BZ562" i="12"/>
  <c r="CE562" i="12"/>
  <c r="CH562" i="12"/>
  <c r="CG562" i="12"/>
  <c r="BF410" i="12"/>
  <c r="BN410" i="12"/>
  <c r="BV410" i="12"/>
  <c r="BG410" i="12"/>
  <c r="BO410" i="12"/>
  <c r="BW410" i="12"/>
  <c r="BH410" i="12"/>
  <c r="BP410" i="12"/>
  <c r="BX410" i="12"/>
  <c r="BK410" i="12"/>
  <c r="BA410" i="12"/>
  <c r="BL410" i="12"/>
  <c r="BB410" i="12"/>
  <c r="BM410" i="12"/>
  <c r="BC410" i="12"/>
  <c r="BQ410" i="12"/>
  <c r="BD410" i="12"/>
  <c r="BR410" i="12"/>
  <c r="BE410" i="12"/>
  <c r="BS410" i="12"/>
  <c r="BI410" i="12"/>
  <c r="BT410" i="12"/>
  <c r="BJ410" i="12"/>
  <c r="BU410" i="12"/>
  <c r="CD410" i="12"/>
  <c r="CJ410" i="12"/>
  <c r="CF410" i="12"/>
  <c r="CG410" i="12"/>
  <c r="BZ410" i="12"/>
  <c r="CH410" i="12"/>
  <c r="CE410" i="12"/>
  <c r="CC410" i="12"/>
  <c r="CB410" i="12"/>
  <c r="BA514" i="12"/>
  <c r="BI514" i="12"/>
  <c r="BQ514" i="12"/>
  <c r="BB514" i="12"/>
  <c r="BJ514" i="12"/>
  <c r="BR514" i="12"/>
  <c r="BL514" i="12"/>
  <c r="BV514" i="12"/>
  <c r="BC514" i="12"/>
  <c r="BM514" i="12"/>
  <c r="BW514" i="12"/>
  <c r="BD514" i="12"/>
  <c r="BN514" i="12"/>
  <c r="BX514" i="12"/>
  <c r="BE514" i="12"/>
  <c r="BO514" i="12"/>
  <c r="BF514" i="12"/>
  <c r="BP514" i="12"/>
  <c r="BG514" i="12"/>
  <c r="BS514" i="12"/>
  <c r="BH514" i="12"/>
  <c r="BT514" i="12"/>
  <c r="BK514" i="12"/>
  <c r="BU514" i="12"/>
  <c r="CD514" i="12"/>
  <c r="CG514" i="12"/>
  <c r="CC514" i="12"/>
  <c r="CF514" i="12"/>
  <c r="CE514" i="12"/>
  <c r="BD266" i="12"/>
  <c r="BL266" i="12"/>
  <c r="BT266" i="12"/>
  <c r="BE266" i="12"/>
  <c r="BM266" i="12"/>
  <c r="BU266" i="12"/>
  <c r="BF266" i="12"/>
  <c r="BN266" i="12"/>
  <c r="BV266" i="12"/>
  <c r="BC266" i="12"/>
  <c r="BQ266" i="12"/>
  <c r="BG266" i="12"/>
  <c r="BR266" i="12"/>
  <c r="BH266" i="12"/>
  <c r="BS266" i="12"/>
  <c r="BI266" i="12"/>
  <c r="BW266" i="12"/>
  <c r="BJ266" i="12"/>
  <c r="BX266" i="12"/>
  <c r="BK266" i="12"/>
  <c r="BA266" i="12"/>
  <c r="BO266" i="12"/>
  <c r="BB266" i="12"/>
  <c r="BP266" i="12"/>
  <c r="CE266" i="12"/>
  <c r="CG266" i="12"/>
  <c r="CD266" i="12"/>
  <c r="BZ266" i="12"/>
  <c r="CC266" i="12"/>
  <c r="CH266" i="12"/>
  <c r="CB266" i="12"/>
  <c r="CA266" i="12"/>
  <c r="CJ266" i="12"/>
  <c r="CI266" i="12"/>
  <c r="CF266" i="12"/>
  <c r="BF426" i="12"/>
  <c r="BN426" i="12"/>
  <c r="BV426" i="12"/>
  <c r="BG426" i="12"/>
  <c r="BO426" i="12"/>
  <c r="BW426" i="12"/>
  <c r="BH426" i="12"/>
  <c r="BP426" i="12"/>
  <c r="BX426" i="12"/>
  <c r="BB426" i="12"/>
  <c r="BM426" i="12"/>
  <c r="BC426" i="12"/>
  <c r="BQ426" i="12"/>
  <c r="BD426" i="12"/>
  <c r="BR426" i="12"/>
  <c r="BE426" i="12"/>
  <c r="BS426" i="12"/>
  <c r="BI426" i="12"/>
  <c r="BT426" i="12"/>
  <c r="BJ426" i="12"/>
  <c r="BU426" i="12"/>
  <c r="BK426" i="12"/>
  <c r="BA426" i="12"/>
  <c r="BL426" i="12"/>
  <c r="CD426" i="12"/>
  <c r="BZ426" i="12"/>
  <c r="CH426" i="12"/>
  <c r="CF426" i="12"/>
  <c r="CC426" i="12"/>
  <c r="CB426" i="12"/>
  <c r="CJ426" i="12"/>
  <c r="CE426" i="12"/>
  <c r="CG426" i="12"/>
  <c r="CG606" i="12"/>
  <c r="CI600" i="12"/>
  <c r="CB589" i="12"/>
  <c r="CD583" i="12"/>
  <c r="CF577" i="12"/>
  <c r="CH571" i="12"/>
  <c r="CJ565" i="12"/>
  <c r="CA560" i="12"/>
  <c r="CC554" i="12"/>
  <c r="BT614" i="12"/>
  <c r="BM614" i="12"/>
  <c r="BP614" i="12"/>
  <c r="CF606" i="12"/>
  <c r="CH600" i="12"/>
  <c r="CJ594" i="12"/>
  <c r="CC583" i="12"/>
  <c r="CG571" i="12"/>
  <c r="CI565" i="12"/>
  <c r="BZ560" i="12"/>
  <c r="CB554" i="12"/>
  <c r="CD548" i="12"/>
  <c r="CF542" i="12"/>
  <c r="CH536" i="12"/>
  <c r="BZ528" i="12"/>
  <c r="CJ522" i="12"/>
  <c r="CB514" i="12"/>
  <c r="CD508" i="12"/>
  <c r="CA501" i="12"/>
  <c r="CF587" i="12"/>
  <c r="CH581" i="12"/>
  <c r="CJ575" i="12"/>
  <c r="CE558" i="12"/>
  <c r="CG552" i="12"/>
  <c r="CI546" i="12"/>
  <c r="BZ541" i="12"/>
  <c r="CB535" i="12"/>
  <c r="CF523" i="12"/>
  <c r="CH517" i="12"/>
  <c r="CJ511" i="12"/>
  <c r="CD505" i="12"/>
  <c r="CF499" i="12"/>
  <c r="CH493" i="12"/>
  <c r="CJ487" i="12"/>
  <c r="CA482" i="12"/>
  <c r="CC476" i="12"/>
  <c r="CH469" i="12"/>
  <c r="CI458" i="12"/>
  <c r="CG440" i="12"/>
  <c r="CI434" i="12"/>
  <c r="BZ429" i="12"/>
  <c r="CD417" i="12"/>
  <c r="CA410" i="12"/>
  <c r="CC404" i="12"/>
  <c r="CE398" i="12"/>
  <c r="CI386" i="12"/>
  <c r="CC348" i="12"/>
  <c r="CH341" i="12"/>
  <c r="CB335" i="12"/>
  <c r="CI543" i="12"/>
  <c r="CC537" i="12"/>
  <c r="CB524" i="12"/>
  <c r="CG517" i="12"/>
  <c r="CA511" i="12"/>
  <c r="CF496" i="12"/>
  <c r="BZ490" i="12"/>
  <c r="CE483" i="12"/>
  <c r="CJ476" i="12"/>
  <c r="BA625" i="12"/>
  <c r="BN625" i="12"/>
  <c r="CF549" i="12"/>
  <c r="CG482" i="12"/>
  <c r="BE251" i="12"/>
  <c r="BM251" i="12"/>
  <c r="BU251" i="12"/>
  <c r="BG251" i="12"/>
  <c r="BO251" i="12"/>
  <c r="BW251" i="12"/>
  <c r="BA251" i="12"/>
  <c r="BI251" i="12"/>
  <c r="BQ251" i="12"/>
  <c r="BB251" i="12"/>
  <c r="BJ251" i="12"/>
  <c r="BR251" i="12"/>
  <c r="BC251" i="12"/>
  <c r="BK251" i="12"/>
  <c r="BS251" i="12"/>
  <c r="BN251" i="12"/>
  <c r="BP251" i="12"/>
  <c r="BT251" i="12"/>
  <c r="BV251" i="12"/>
  <c r="BD251" i="12"/>
  <c r="BX251" i="12"/>
  <c r="BF251" i="12"/>
  <c r="BH251" i="12"/>
  <c r="BL251" i="12"/>
  <c r="CE251" i="12"/>
  <c r="BZ251" i="12"/>
  <c r="CG251" i="12"/>
  <c r="CH251" i="12"/>
  <c r="CC251" i="12"/>
  <c r="CA251" i="12"/>
  <c r="CI251" i="12"/>
  <c r="CF251" i="12"/>
  <c r="CB251" i="12"/>
  <c r="CJ251" i="12"/>
  <c r="CD251" i="12"/>
  <c r="BF44" i="12"/>
  <c r="BN44" i="12"/>
  <c r="BV44" i="12"/>
  <c r="BG44" i="12"/>
  <c r="BO44" i="12"/>
  <c r="BW44" i="12"/>
  <c r="BC44" i="12"/>
  <c r="BK44" i="12"/>
  <c r="BS44" i="12"/>
  <c r="BH44" i="12"/>
  <c r="BT44" i="12"/>
  <c r="BI44" i="12"/>
  <c r="BU44" i="12"/>
  <c r="BJ44" i="12"/>
  <c r="BX44" i="12"/>
  <c r="BA44" i="12"/>
  <c r="BM44" i="12"/>
  <c r="BD44" i="12"/>
  <c r="BL44" i="12"/>
  <c r="BQ44" i="12"/>
  <c r="BR44" i="12"/>
  <c r="BB44" i="12"/>
  <c r="BE44" i="12"/>
  <c r="BP44" i="12"/>
  <c r="CI44" i="12"/>
  <c r="CA44" i="12"/>
  <c r="BZ44" i="12"/>
  <c r="CB44" i="12"/>
  <c r="CH44" i="12"/>
  <c r="CD44" i="12"/>
  <c r="CF44" i="12"/>
  <c r="CJ44" i="12"/>
  <c r="CC44" i="12"/>
  <c r="CG44" i="12"/>
  <c r="CE44" i="12"/>
  <c r="BB316" i="12"/>
  <c r="BJ316" i="12"/>
  <c r="BR316" i="12"/>
  <c r="BC316" i="12"/>
  <c r="BK316" i="12"/>
  <c r="BS316" i="12"/>
  <c r="BD316" i="12"/>
  <c r="BL316" i="12"/>
  <c r="BT316" i="12"/>
  <c r="BN316" i="12"/>
  <c r="BA316" i="12"/>
  <c r="BO316" i="12"/>
  <c r="BE316" i="12"/>
  <c r="BP316" i="12"/>
  <c r="BF316" i="12"/>
  <c r="BQ316" i="12"/>
  <c r="BG316" i="12"/>
  <c r="BU316" i="12"/>
  <c r="BH316" i="12"/>
  <c r="BV316" i="12"/>
  <c r="BI316" i="12"/>
  <c r="BW316" i="12"/>
  <c r="BM316" i="12"/>
  <c r="BX316" i="12"/>
  <c r="CH316" i="12"/>
  <c r="CB316" i="12"/>
  <c r="CC316" i="12"/>
  <c r="CF316" i="12"/>
  <c r="CE316" i="12"/>
  <c r="CG316" i="12"/>
  <c r="BZ316" i="12"/>
  <c r="CA316" i="12"/>
  <c r="CD316" i="12"/>
  <c r="CI316" i="12"/>
  <c r="CJ316" i="12"/>
  <c r="BB141" i="12"/>
  <c r="BJ141" i="12"/>
  <c r="BR141" i="12"/>
  <c r="BC141" i="12"/>
  <c r="BK141" i="12"/>
  <c r="BS141" i="12"/>
  <c r="BD141" i="12"/>
  <c r="BL141" i="12"/>
  <c r="BT141" i="12"/>
  <c r="BI141" i="12"/>
  <c r="BW141" i="12"/>
  <c r="BM141" i="12"/>
  <c r="BX141" i="12"/>
  <c r="BN141" i="12"/>
  <c r="BA141" i="12"/>
  <c r="BO141" i="12"/>
  <c r="BE141" i="12"/>
  <c r="BP141" i="12"/>
  <c r="BF141" i="12"/>
  <c r="BQ141" i="12"/>
  <c r="BG141" i="12"/>
  <c r="BU141" i="12"/>
  <c r="BH141" i="12"/>
  <c r="BV141" i="12"/>
  <c r="CF141" i="12"/>
  <c r="CG141" i="12"/>
  <c r="CE141" i="12"/>
  <c r="CA141" i="12"/>
  <c r="CB141" i="12"/>
  <c r="CI141" i="12"/>
  <c r="CJ141" i="12"/>
  <c r="CC141" i="12"/>
  <c r="BZ141" i="12"/>
  <c r="CH141" i="12"/>
  <c r="CD141" i="12"/>
  <c r="BH270" i="12"/>
  <c r="BP270" i="12"/>
  <c r="BX270" i="12"/>
  <c r="BA270" i="12"/>
  <c r="BI270" i="12"/>
  <c r="BQ270" i="12"/>
  <c r="BB270" i="12"/>
  <c r="BJ270" i="12"/>
  <c r="BR270" i="12"/>
  <c r="BE270" i="12"/>
  <c r="BS270" i="12"/>
  <c r="BF270" i="12"/>
  <c r="BT270" i="12"/>
  <c r="BG270" i="12"/>
  <c r="BU270" i="12"/>
  <c r="BK270" i="12"/>
  <c r="BV270" i="12"/>
  <c r="BL270" i="12"/>
  <c r="BW270" i="12"/>
  <c r="BM270" i="12"/>
  <c r="BC270" i="12"/>
  <c r="BN270" i="12"/>
  <c r="BD270" i="12"/>
  <c r="BO270" i="12"/>
  <c r="CD270" i="12"/>
  <c r="CG270" i="12"/>
  <c r="CB270" i="12"/>
  <c r="CH270" i="12"/>
  <c r="CJ270" i="12"/>
  <c r="BZ270" i="12"/>
  <c r="CC270" i="12"/>
  <c r="CF270" i="12"/>
  <c r="CA270" i="12"/>
  <c r="CE270" i="12"/>
  <c r="CI270" i="12"/>
  <c r="BE526" i="12"/>
  <c r="BE620" i="12" s="1"/>
  <c r="BM526" i="12"/>
  <c r="BM620" i="12" s="1"/>
  <c r="BU526" i="12"/>
  <c r="BU620" i="12" s="1"/>
  <c r="BF526" i="12"/>
  <c r="BF620" i="12" s="1"/>
  <c r="BN526" i="12"/>
  <c r="BN620" i="12" s="1"/>
  <c r="BV526" i="12"/>
  <c r="BV620" i="12" s="1"/>
  <c r="BH526" i="12"/>
  <c r="BH620" i="12" s="1"/>
  <c r="BR526" i="12"/>
  <c r="BR620" i="12" s="1"/>
  <c r="BI526" i="12"/>
  <c r="BI620" i="12" s="1"/>
  <c r="BS526" i="12"/>
  <c r="BS620" i="12" s="1"/>
  <c r="BJ526" i="12"/>
  <c r="BJ620" i="12" s="1"/>
  <c r="BT526" i="12"/>
  <c r="BT620" i="12" s="1"/>
  <c r="BA526" i="12"/>
  <c r="BA620" i="12" s="1"/>
  <c r="BK526" i="12"/>
  <c r="BK620" i="12" s="1"/>
  <c r="BW526" i="12"/>
  <c r="BW620" i="12" s="1"/>
  <c r="BB526" i="12"/>
  <c r="BB620" i="12" s="1"/>
  <c r="BL526" i="12"/>
  <c r="BL620" i="12" s="1"/>
  <c r="BX526" i="12"/>
  <c r="BX620" i="12" s="1"/>
  <c r="BC526" i="12"/>
  <c r="BC620" i="12" s="1"/>
  <c r="BO526" i="12"/>
  <c r="BO620" i="12" s="1"/>
  <c r="BD526" i="12"/>
  <c r="BD620" i="12" s="1"/>
  <c r="BP526" i="12"/>
  <c r="BP620" i="12" s="1"/>
  <c r="BG526" i="12"/>
  <c r="BG620" i="12" s="1"/>
  <c r="BQ526" i="12"/>
  <c r="BQ620" i="12" s="1"/>
  <c r="BZ526" i="12"/>
  <c r="BZ620" i="12" s="1"/>
  <c r="CH526" i="12"/>
  <c r="CH620" i="12" s="1"/>
  <c r="CA526" i="12"/>
  <c r="CA620" i="12" s="1"/>
  <c r="CJ526" i="12"/>
  <c r="CJ620" i="12" s="1"/>
  <c r="CI526" i="12"/>
  <c r="CI620" i="12" s="1"/>
  <c r="CC526" i="12"/>
  <c r="CC620" i="12" s="1"/>
  <c r="CD526" i="12"/>
  <c r="CD620" i="12" s="1"/>
  <c r="CG526" i="12"/>
  <c r="CG620" i="12" s="1"/>
  <c r="BA191" i="12"/>
  <c r="BI191" i="12"/>
  <c r="BQ191" i="12"/>
  <c r="BB191" i="12"/>
  <c r="BJ191" i="12"/>
  <c r="BR191" i="12"/>
  <c r="BC191" i="12"/>
  <c r="BK191" i="12"/>
  <c r="BS191" i="12"/>
  <c r="BF191" i="12"/>
  <c r="BT191" i="12"/>
  <c r="BG191" i="12"/>
  <c r="BU191" i="12"/>
  <c r="BH191" i="12"/>
  <c r="BV191" i="12"/>
  <c r="BL191" i="12"/>
  <c r="BW191" i="12"/>
  <c r="BM191" i="12"/>
  <c r="BX191" i="12"/>
  <c r="BN191" i="12"/>
  <c r="BD191" i="12"/>
  <c r="BO191" i="12"/>
  <c r="BP191" i="12"/>
  <c r="BE191" i="12"/>
  <c r="CI191" i="12"/>
  <c r="CC191" i="12"/>
  <c r="CE191" i="12"/>
  <c r="CD191" i="12"/>
  <c r="CG191" i="12"/>
  <c r="CJ191" i="12"/>
  <c r="CF191" i="12"/>
  <c r="CA191" i="12"/>
  <c r="BZ191" i="12"/>
  <c r="CB191" i="12"/>
  <c r="CH191" i="12"/>
  <c r="BD416" i="12"/>
  <c r="BL416" i="12"/>
  <c r="BT416" i="12"/>
  <c r="BE416" i="12"/>
  <c r="BM416" i="12"/>
  <c r="BU416" i="12"/>
  <c r="BF416" i="12"/>
  <c r="BF634" i="12" s="1"/>
  <c r="BN416" i="12"/>
  <c r="BV416" i="12"/>
  <c r="BG416" i="12"/>
  <c r="BR416" i="12"/>
  <c r="BH416" i="12"/>
  <c r="BS416" i="12"/>
  <c r="BI416" i="12"/>
  <c r="BW416" i="12"/>
  <c r="BW634" i="12" s="1"/>
  <c r="BJ416" i="12"/>
  <c r="BX416" i="12"/>
  <c r="BK416" i="12"/>
  <c r="BA416" i="12"/>
  <c r="BO416" i="12"/>
  <c r="BB416" i="12"/>
  <c r="BP416" i="12"/>
  <c r="BC416" i="12"/>
  <c r="BQ416" i="12"/>
  <c r="CB416" i="12"/>
  <c r="CD416" i="12"/>
  <c r="CJ416" i="12"/>
  <c r="CC416" i="12"/>
  <c r="CA416" i="12"/>
  <c r="CI416" i="12"/>
  <c r="CE416" i="12"/>
  <c r="BZ416" i="12"/>
  <c r="CF416" i="12"/>
  <c r="CH416" i="12"/>
  <c r="BH17" i="12"/>
  <c r="BP17" i="12"/>
  <c r="BX17" i="12"/>
  <c r="BA17" i="12"/>
  <c r="BI17" i="12"/>
  <c r="BQ17" i="12"/>
  <c r="BB17" i="12"/>
  <c r="BJ17" i="12"/>
  <c r="BR17" i="12"/>
  <c r="BC17" i="12"/>
  <c r="BK17" i="12"/>
  <c r="BS17" i="12"/>
  <c r="BD17" i="12"/>
  <c r="BL17" i="12"/>
  <c r="BT17" i="12"/>
  <c r="BF17" i="12"/>
  <c r="BN17" i="12"/>
  <c r="BV17" i="12"/>
  <c r="BE17" i="12"/>
  <c r="BM17" i="12"/>
  <c r="BO17" i="12"/>
  <c r="BG17" i="12"/>
  <c r="BU17" i="12"/>
  <c r="BW17" i="12"/>
  <c r="CJ17" i="12"/>
  <c r="CA17" i="12"/>
  <c r="CD17" i="12"/>
  <c r="BZ17" i="12"/>
  <c r="CI17" i="12"/>
  <c r="CH17" i="12"/>
  <c r="CF17" i="12"/>
  <c r="CC17" i="12"/>
  <c r="CG17" i="12"/>
  <c r="CE17" i="12"/>
  <c r="CB17" i="12"/>
  <c r="BG273" i="12"/>
  <c r="BO273" i="12"/>
  <c r="BW273" i="12"/>
  <c r="BH273" i="12"/>
  <c r="BP273" i="12"/>
  <c r="BX273" i="12"/>
  <c r="BA273" i="12"/>
  <c r="BI273" i="12"/>
  <c r="BQ273" i="12"/>
  <c r="BC273" i="12"/>
  <c r="BN273" i="12"/>
  <c r="BD273" i="12"/>
  <c r="BR273" i="12"/>
  <c r="BE273" i="12"/>
  <c r="BS273" i="12"/>
  <c r="BF273" i="12"/>
  <c r="BT273" i="12"/>
  <c r="BJ273" i="12"/>
  <c r="BU273" i="12"/>
  <c r="BK273" i="12"/>
  <c r="BV273" i="12"/>
  <c r="BL273" i="12"/>
  <c r="BB273" i="12"/>
  <c r="BM273" i="12"/>
  <c r="CG273" i="12"/>
  <c r="BZ273" i="12"/>
  <c r="CE273" i="12"/>
  <c r="CH273" i="12"/>
  <c r="CC273" i="12"/>
  <c r="CA273" i="12"/>
  <c r="CI273" i="12"/>
  <c r="CF273" i="12"/>
  <c r="CB273" i="12"/>
  <c r="CD273" i="12"/>
  <c r="CJ273" i="12"/>
  <c r="BD290" i="12"/>
  <c r="BL290" i="12"/>
  <c r="BT290" i="12"/>
  <c r="BE290" i="12"/>
  <c r="BM290" i="12"/>
  <c r="BU290" i="12"/>
  <c r="BF290" i="12"/>
  <c r="BN290" i="12"/>
  <c r="BV290" i="12"/>
  <c r="BG290" i="12"/>
  <c r="BO290" i="12"/>
  <c r="BW290" i="12"/>
  <c r="BH290" i="12"/>
  <c r="BP290" i="12"/>
  <c r="BX290" i="12"/>
  <c r="BA290" i="12"/>
  <c r="BI290" i="12"/>
  <c r="BQ290" i="12"/>
  <c r="BB290" i="12"/>
  <c r="BJ290" i="12"/>
  <c r="BR290" i="12"/>
  <c r="BC290" i="12"/>
  <c r="BK290" i="12"/>
  <c r="BS290" i="12"/>
  <c r="CE290" i="12"/>
  <c r="CG290" i="12"/>
  <c r="CC290" i="12"/>
  <c r="CD290" i="12"/>
  <c r="CF290" i="12"/>
  <c r="CB290" i="12"/>
  <c r="BZ290" i="12"/>
  <c r="CJ290" i="12"/>
  <c r="CH290" i="12"/>
  <c r="CA290" i="12"/>
  <c r="CI290" i="12"/>
  <c r="BD114" i="12"/>
  <c r="BL114" i="12"/>
  <c r="BT114" i="12"/>
  <c r="BE114" i="12"/>
  <c r="BM114" i="12"/>
  <c r="BU114" i="12"/>
  <c r="BF114" i="12"/>
  <c r="BN114" i="12"/>
  <c r="BV114" i="12"/>
  <c r="BA114" i="12"/>
  <c r="BO114" i="12"/>
  <c r="BB114" i="12"/>
  <c r="BP114" i="12"/>
  <c r="BC114" i="12"/>
  <c r="BQ114" i="12"/>
  <c r="BG114" i="12"/>
  <c r="BR114" i="12"/>
  <c r="BH114" i="12"/>
  <c r="BS114" i="12"/>
  <c r="BI114" i="12"/>
  <c r="BW114" i="12"/>
  <c r="BJ114" i="12"/>
  <c r="BX114" i="12"/>
  <c r="BK114" i="12"/>
  <c r="CF114" i="12"/>
  <c r="CD114" i="12"/>
  <c r="CE114" i="12"/>
  <c r="CG114" i="12"/>
  <c r="BZ114" i="12"/>
  <c r="CH114" i="12"/>
  <c r="CB114" i="12"/>
  <c r="CC114" i="12"/>
  <c r="CJ114" i="12"/>
  <c r="CA114" i="12"/>
  <c r="CI114" i="12"/>
  <c r="BC138" i="12"/>
  <c r="BK138" i="12"/>
  <c r="BS138" i="12"/>
  <c r="BD138" i="12"/>
  <c r="BL138" i="12"/>
  <c r="BT138" i="12"/>
  <c r="BE138" i="12"/>
  <c r="BM138" i="12"/>
  <c r="BU138" i="12"/>
  <c r="BN138" i="12"/>
  <c r="BA138" i="12"/>
  <c r="BO138" i="12"/>
  <c r="BB138" i="12"/>
  <c r="BP138" i="12"/>
  <c r="BF138" i="12"/>
  <c r="BQ138" i="12"/>
  <c r="BG138" i="12"/>
  <c r="BR138" i="12"/>
  <c r="BH138" i="12"/>
  <c r="BV138" i="12"/>
  <c r="BI138" i="12"/>
  <c r="BW138" i="12"/>
  <c r="BJ138" i="12"/>
  <c r="BX138" i="12"/>
  <c r="CD138" i="12"/>
  <c r="CJ138" i="12"/>
  <c r="CF138" i="12"/>
  <c r="CE138" i="12"/>
  <c r="CG138" i="12"/>
  <c r="BZ138" i="12"/>
  <c r="CH138" i="12"/>
  <c r="CI138" i="12"/>
  <c r="CC138" i="12"/>
  <c r="CB138" i="12"/>
  <c r="CA138" i="12"/>
  <c r="BD443" i="12"/>
  <c r="BL443" i="12"/>
  <c r="BT443" i="12"/>
  <c r="BE443" i="12"/>
  <c r="BM443" i="12"/>
  <c r="BU443" i="12"/>
  <c r="BC443" i="12"/>
  <c r="BO443" i="12"/>
  <c r="BF443" i="12"/>
  <c r="BP443" i="12"/>
  <c r="BG443" i="12"/>
  <c r="BQ443" i="12"/>
  <c r="BH443" i="12"/>
  <c r="BR443" i="12"/>
  <c r="BI443" i="12"/>
  <c r="BS443" i="12"/>
  <c r="BJ443" i="12"/>
  <c r="BV443" i="12"/>
  <c r="BA443" i="12"/>
  <c r="BK443" i="12"/>
  <c r="BW443" i="12"/>
  <c r="BB443" i="12"/>
  <c r="BN443" i="12"/>
  <c r="BX443" i="12"/>
  <c r="CE443" i="12"/>
  <c r="CD443" i="12"/>
  <c r="CA443" i="12"/>
  <c r="CI443" i="12"/>
  <c r="BZ443" i="12"/>
  <c r="CH443" i="12"/>
  <c r="CC443" i="12"/>
  <c r="CG443" i="12"/>
  <c r="CB443" i="12"/>
  <c r="CJ443" i="12"/>
  <c r="BG20" i="12"/>
  <c r="BO20" i="12"/>
  <c r="BW20" i="12"/>
  <c r="BH20" i="12"/>
  <c r="BP20" i="12"/>
  <c r="BX20" i="12"/>
  <c r="BB20" i="12"/>
  <c r="BJ20" i="12"/>
  <c r="BR20" i="12"/>
  <c r="BC20" i="12"/>
  <c r="BK20" i="12"/>
  <c r="BS20" i="12"/>
  <c r="BE20" i="12"/>
  <c r="BM20" i="12"/>
  <c r="BU20" i="12"/>
  <c r="BQ20" i="12"/>
  <c r="BT20" i="12"/>
  <c r="BA20" i="12"/>
  <c r="BV20" i="12"/>
  <c r="BF20" i="12"/>
  <c r="BI20" i="12"/>
  <c r="BD20" i="12"/>
  <c r="BN20" i="12"/>
  <c r="BL20" i="12"/>
  <c r="CJ20" i="12"/>
  <c r="CI20" i="12"/>
  <c r="CA20" i="12"/>
  <c r="BZ20" i="12"/>
  <c r="CD20" i="12"/>
  <c r="CH20" i="12"/>
  <c r="CC20" i="12"/>
  <c r="CG20" i="12"/>
  <c r="CE20" i="12"/>
  <c r="CF20" i="12"/>
  <c r="CB20" i="12"/>
  <c r="BE148" i="12"/>
  <c r="BM148" i="12"/>
  <c r="BU148" i="12"/>
  <c r="BF148" i="12"/>
  <c r="BN148" i="12"/>
  <c r="BV148" i="12"/>
  <c r="BG148" i="12"/>
  <c r="BO148" i="12"/>
  <c r="BW148" i="12"/>
  <c r="BI148" i="12"/>
  <c r="BT148" i="12"/>
  <c r="BJ148" i="12"/>
  <c r="BX148" i="12"/>
  <c r="BK148" i="12"/>
  <c r="BA148" i="12"/>
  <c r="BL148" i="12"/>
  <c r="BB148" i="12"/>
  <c r="BP148" i="12"/>
  <c r="BC148" i="12"/>
  <c r="BQ148" i="12"/>
  <c r="BD148" i="12"/>
  <c r="BR148" i="12"/>
  <c r="BS148" i="12"/>
  <c r="BH148" i="12"/>
  <c r="BZ148" i="12"/>
  <c r="CG148" i="12"/>
  <c r="CI148" i="12"/>
  <c r="CB148" i="12"/>
  <c r="CF148" i="12"/>
  <c r="CJ148" i="12"/>
  <c r="CD148" i="12"/>
  <c r="CE148" i="12"/>
  <c r="CH148" i="12"/>
  <c r="CA148" i="12"/>
  <c r="CC148" i="12"/>
  <c r="BC212" i="12"/>
  <c r="BK212" i="12"/>
  <c r="BS212" i="12"/>
  <c r="BD212" i="12"/>
  <c r="BL212" i="12"/>
  <c r="BT212" i="12"/>
  <c r="BE212" i="12"/>
  <c r="BM212" i="12"/>
  <c r="BU212" i="12"/>
  <c r="BF212" i="12"/>
  <c r="BQ212" i="12"/>
  <c r="BG212" i="12"/>
  <c r="BR212" i="12"/>
  <c r="BH212" i="12"/>
  <c r="BV212" i="12"/>
  <c r="BI212" i="12"/>
  <c r="BW212" i="12"/>
  <c r="BJ212" i="12"/>
  <c r="BX212" i="12"/>
  <c r="BN212" i="12"/>
  <c r="BA212" i="12"/>
  <c r="BO212" i="12"/>
  <c r="BB212" i="12"/>
  <c r="BP212" i="12"/>
  <c r="BZ212" i="12"/>
  <c r="CG212" i="12"/>
  <c r="CI212" i="12"/>
  <c r="CF212" i="12"/>
  <c r="CB212" i="12"/>
  <c r="CH212" i="12"/>
  <c r="CJ212" i="12"/>
  <c r="CD212" i="12"/>
  <c r="CE212" i="12"/>
  <c r="CC212" i="12"/>
  <c r="CA212" i="12"/>
  <c r="BG284" i="12"/>
  <c r="BO284" i="12"/>
  <c r="BW284" i="12"/>
  <c r="BH284" i="12"/>
  <c r="BP284" i="12"/>
  <c r="BX284" i="12"/>
  <c r="BB284" i="12"/>
  <c r="BL284" i="12"/>
  <c r="BV284" i="12"/>
  <c r="BC284" i="12"/>
  <c r="BM284" i="12"/>
  <c r="BD284" i="12"/>
  <c r="BN284" i="12"/>
  <c r="BE284" i="12"/>
  <c r="BQ284" i="12"/>
  <c r="BF284" i="12"/>
  <c r="BR284" i="12"/>
  <c r="BI284" i="12"/>
  <c r="BS284" i="12"/>
  <c r="BJ284" i="12"/>
  <c r="BT284" i="12"/>
  <c r="BU284" i="12"/>
  <c r="BA284" i="12"/>
  <c r="BK284" i="12"/>
  <c r="CF284" i="12"/>
  <c r="CG284" i="12"/>
  <c r="CI284" i="12"/>
  <c r="CB284" i="12"/>
  <c r="CJ284" i="12"/>
  <c r="CE284" i="12"/>
  <c r="BZ284" i="12"/>
  <c r="CD284" i="12"/>
  <c r="CA284" i="12"/>
  <c r="CH284" i="12"/>
  <c r="CC284" i="12"/>
  <c r="BG356" i="12"/>
  <c r="BO356" i="12"/>
  <c r="BW356" i="12"/>
  <c r="BA356" i="12"/>
  <c r="BI356" i="12"/>
  <c r="BQ356" i="12"/>
  <c r="BC356" i="12"/>
  <c r="BK356" i="12"/>
  <c r="BS356" i="12"/>
  <c r="BD356" i="12"/>
  <c r="BL356" i="12"/>
  <c r="BT356" i="12"/>
  <c r="BE356" i="12"/>
  <c r="BM356" i="12"/>
  <c r="BU356" i="12"/>
  <c r="BF356" i="12"/>
  <c r="BH356" i="12"/>
  <c r="BJ356" i="12"/>
  <c r="BN356" i="12"/>
  <c r="BP356" i="12"/>
  <c r="BR356" i="12"/>
  <c r="BV356" i="12"/>
  <c r="BB356" i="12"/>
  <c r="BX356" i="12"/>
  <c r="CH356" i="12"/>
  <c r="CF356" i="12"/>
  <c r="CA356" i="12"/>
  <c r="BZ356" i="12"/>
  <c r="CI356" i="12"/>
  <c r="CB356" i="12"/>
  <c r="CG356" i="12"/>
  <c r="CJ356" i="12"/>
  <c r="CE356" i="12"/>
  <c r="CD356" i="12"/>
  <c r="BH420" i="12"/>
  <c r="BP420" i="12"/>
  <c r="BX420" i="12"/>
  <c r="BA420" i="12"/>
  <c r="BI420" i="12"/>
  <c r="BQ420" i="12"/>
  <c r="BB420" i="12"/>
  <c r="BJ420" i="12"/>
  <c r="BR420" i="12"/>
  <c r="BF420" i="12"/>
  <c r="BT420" i="12"/>
  <c r="BG420" i="12"/>
  <c r="BU420" i="12"/>
  <c r="BK420" i="12"/>
  <c r="BV420" i="12"/>
  <c r="BL420" i="12"/>
  <c r="BW420" i="12"/>
  <c r="BM420" i="12"/>
  <c r="BC420" i="12"/>
  <c r="BN420" i="12"/>
  <c r="BD420" i="12"/>
  <c r="BO420" i="12"/>
  <c r="BE420" i="12"/>
  <c r="BS420" i="12"/>
  <c r="CB420" i="12"/>
  <c r="CA420" i="12"/>
  <c r="CJ420" i="12"/>
  <c r="CI420" i="12"/>
  <c r="CE420" i="12"/>
  <c r="BZ420" i="12"/>
  <c r="CD420" i="12"/>
  <c r="CH420" i="12"/>
  <c r="CF420" i="12"/>
  <c r="CG420" i="12"/>
  <c r="BF492" i="12"/>
  <c r="BN492" i="12"/>
  <c r="BV492" i="12"/>
  <c r="BH492" i="12"/>
  <c r="BP492" i="12"/>
  <c r="BX492" i="12"/>
  <c r="BB492" i="12"/>
  <c r="BJ492" i="12"/>
  <c r="BR492" i="12"/>
  <c r="BC492" i="12"/>
  <c r="BK492" i="12"/>
  <c r="BS492" i="12"/>
  <c r="BD492" i="12"/>
  <c r="BL492" i="12"/>
  <c r="BT492" i="12"/>
  <c r="BO492" i="12"/>
  <c r="BQ492" i="12"/>
  <c r="BU492" i="12"/>
  <c r="BA492" i="12"/>
  <c r="BW492" i="12"/>
  <c r="BE492" i="12"/>
  <c r="BG492" i="12"/>
  <c r="BI492" i="12"/>
  <c r="BM492" i="12"/>
  <c r="CF492" i="12"/>
  <c r="CH492" i="12"/>
  <c r="CE492" i="12"/>
  <c r="CD492" i="12"/>
  <c r="CA492" i="12"/>
  <c r="BZ492" i="12"/>
  <c r="CI492" i="12"/>
  <c r="CG492" i="12"/>
  <c r="BH556" i="12"/>
  <c r="BP556" i="12"/>
  <c r="BX556" i="12"/>
  <c r="BB556" i="12"/>
  <c r="BJ556" i="12"/>
  <c r="BR556" i="12"/>
  <c r="BD556" i="12"/>
  <c r="BL556" i="12"/>
  <c r="BT556" i="12"/>
  <c r="BE556" i="12"/>
  <c r="BM556" i="12"/>
  <c r="BU556" i="12"/>
  <c r="BF556" i="12"/>
  <c r="BN556" i="12"/>
  <c r="BV556" i="12"/>
  <c r="BI556" i="12"/>
  <c r="BK556" i="12"/>
  <c r="BO556" i="12"/>
  <c r="BQ556" i="12"/>
  <c r="BS556" i="12"/>
  <c r="BA556" i="12"/>
  <c r="BW556" i="12"/>
  <c r="BC556" i="12"/>
  <c r="BG556" i="12"/>
  <c r="CB556" i="12"/>
  <c r="CF556" i="12"/>
  <c r="CG556" i="12"/>
  <c r="CA556" i="12"/>
  <c r="CI556" i="12"/>
  <c r="CJ556" i="12"/>
  <c r="BZ556" i="12"/>
  <c r="CH556" i="12"/>
  <c r="BG53" i="12"/>
  <c r="BO53" i="12"/>
  <c r="BW53" i="12"/>
  <c r="BH53" i="12"/>
  <c r="BP53" i="12"/>
  <c r="BX53" i="12"/>
  <c r="BC53" i="12"/>
  <c r="BK53" i="12"/>
  <c r="BS53" i="12"/>
  <c r="BD53" i="12"/>
  <c r="BQ53" i="12"/>
  <c r="BF53" i="12"/>
  <c r="BT53" i="12"/>
  <c r="BJ53" i="12"/>
  <c r="BV53" i="12"/>
  <c r="BB53" i="12"/>
  <c r="BE53" i="12"/>
  <c r="BI53" i="12"/>
  <c r="BU53" i="12"/>
  <c r="BA53" i="12"/>
  <c r="BL53" i="12"/>
  <c r="BM53" i="12"/>
  <c r="BN53" i="12"/>
  <c r="BR53" i="12"/>
  <c r="CC53" i="12"/>
  <c r="CG53" i="12"/>
  <c r="BZ53" i="12"/>
  <c r="CD53" i="12"/>
  <c r="CH53" i="12"/>
  <c r="CB53" i="12"/>
  <c r="CJ53" i="12"/>
  <c r="CE53" i="12"/>
  <c r="CF53" i="12"/>
  <c r="CA53" i="12"/>
  <c r="CI53" i="12"/>
  <c r="BC117" i="12"/>
  <c r="BK117" i="12"/>
  <c r="BS117" i="12"/>
  <c r="BD117" i="12"/>
  <c r="BL117" i="12"/>
  <c r="BT117" i="12"/>
  <c r="BE117" i="12"/>
  <c r="BM117" i="12"/>
  <c r="BU117" i="12"/>
  <c r="BF117" i="12"/>
  <c r="BQ117" i="12"/>
  <c r="BG117" i="12"/>
  <c r="BR117" i="12"/>
  <c r="BH117" i="12"/>
  <c r="BV117" i="12"/>
  <c r="BB117" i="12"/>
  <c r="BI117" i="12"/>
  <c r="BJ117" i="12"/>
  <c r="BN117" i="12"/>
  <c r="BO117" i="12"/>
  <c r="BP117" i="12"/>
  <c r="BW117" i="12"/>
  <c r="BA117" i="12"/>
  <c r="BX117" i="12"/>
  <c r="CF117" i="12"/>
  <c r="CC117" i="12"/>
  <c r="CG117" i="12"/>
  <c r="CE117" i="12"/>
  <c r="CA117" i="12"/>
  <c r="CB117" i="12"/>
  <c r="CI117" i="12"/>
  <c r="CJ117" i="12"/>
  <c r="BZ117" i="12"/>
  <c r="CH117" i="12"/>
  <c r="CD117" i="12"/>
  <c r="BG181" i="12"/>
  <c r="BO181" i="12"/>
  <c r="BW181" i="12"/>
  <c r="BH181" i="12"/>
  <c r="BP181" i="12"/>
  <c r="BX181" i="12"/>
  <c r="BA181" i="12"/>
  <c r="BI181" i="12"/>
  <c r="BQ181" i="12"/>
  <c r="BK181" i="12"/>
  <c r="BV181" i="12"/>
  <c r="BL181" i="12"/>
  <c r="BB181" i="12"/>
  <c r="BM181" i="12"/>
  <c r="BC181" i="12"/>
  <c r="BN181" i="12"/>
  <c r="BD181" i="12"/>
  <c r="BR181" i="12"/>
  <c r="BE181" i="12"/>
  <c r="BS181" i="12"/>
  <c r="BF181" i="12"/>
  <c r="BT181" i="12"/>
  <c r="BJ181" i="12"/>
  <c r="BU181" i="12"/>
  <c r="CC181" i="12"/>
  <c r="CG181" i="12"/>
  <c r="CA181" i="12"/>
  <c r="CB181" i="12"/>
  <c r="CE181" i="12"/>
  <c r="CI181" i="12"/>
  <c r="CJ181" i="12"/>
  <c r="BZ181" i="12"/>
  <c r="CD181" i="12"/>
  <c r="CH181" i="12"/>
  <c r="CF181" i="12"/>
  <c r="BA245" i="12"/>
  <c r="BI245" i="12"/>
  <c r="BQ245" i="12"/>
  <c r="BB245" i="12"/>
  <c r="BJ245" i="12"/>
  <c r="BR245" i="12"/>
  <c r="BG245" i="12"/>
  <c r="BS245" i="12"/>
  <c r="BK245" i="12"/>
  <c r="BU245" i="12"/>
  <c r="BC245" i="12"/>
  <c r="BM245" i="12"/>
  <c r="BW245" i="12"/>
  <c r="BD245" i="12"/>
  <c r="BN245" i="12"/>
  <c r="BX245" i="12"/>
  <c r="BE245" i="12"/>
  <c r="BO245" i="12"/>
  <c r="BP245" i="12"/>
  <c r="BT245" i="12"/>
  <c r="BV245" i="12"/>
  <c r="BF245" i="12"/>
  <c r="BH245" i="12"/>
  <c r="BL245" i="12"/>
  <c r="CE245" i="12"/>
  <c r="CG245" i="12"/>
  <c r="CA245" i="12"/>
  <c r="CB245" i="12"/>
  <c r="CI245" i="12"/>
  <c r="CJ245" i="12"/>
  <c r="BZ245" i="12"/>
  <c r="CC245" i="12"/>
  <c r="CH245" i="12"/>
  <c r="CD245" i="12"/>
  <c r="CF245" i="12"/>
  <c r="BG317" i="12"/>
  <c r="BO317" i="12"/>
  <c r="BW317" i="12"/>
  <c r="BH317" i="12"/>
  <c r="BP317" i="12"/>
  <c r="BX317" i="12"/>
  <c r="BA317" i="12"/>
  <c r="BI317" i="12"/>
  <c r="BQ317" i="12"/>
  <c r="BD317" i="12"/>
  <c r="BR317" i="12"/>
  <c r="BE317" i="12"/>
  <c r="BS317" i="12"/>
  <c r="BF317" i="12"/>
  <c r="BT317" i="12"/>
  <c r="BJ317" i="12"/>
  <c r="BU317" i="12"/>
  <c r="BK317" i="12"/>
  <c r="BV317" i="12"/>
  <c r="BL317" i="12"/>
  <c r="BB317" i="12"/>
  <c r="BM317" i="12"/>
  <c r="BC317" i="12"/>
  <c r="BN317" i="12"/>
  <c r="CB317" i="12"/>
  <c r="CJ317" i="12"/>
  <c r="CE317" i="12"/>
  <c r="CC317" i="12"/>
  <c r="CG317" i="12"/>
  <c r="BZ317" i="12"/>
  <c r="CD317" i="12"/>
  <c r="CH317" i="12"/>
  <c r="CA317" i="12"/>
  <c r="CF317" i="12"/>
  <c r="CI317" i="12"/>
  <c r="BH381" i="12"/>
  <c r="BP381" i="12"/>
  <c r="BX381" i="12"/>
  <c r="BA381" i="12"/>
  <c r="BI381" i="12"/>
  <c r="BQ381" i="12"/>
  <c r="BB381" i="12"/>
  <c r="BJ381" i="12"/>
  <c r="BR381" i="12"/>
  <c r="BD381" i="12"/>
  <c r="BO381" i="12"/>
  <c r="BE381" i="12"/>
  <c r="BS381" i="12"/>
  <c r="BF381" i="12"/>
  <c r="BT381" i="12"/>
  <c r="BG381" i="12"/>
  <c r="BU381" i="12"/>
  <c r="BK381" i="12"/>
  <c r="BV381" i="12"/>
  <c r="BL381" i="12"/>
  <c r="BW381" i="12"/>
  <c r="BM381" i="12"/>
  <c r="BC381" i="12"/>
  <c r="BN381" i="12"/>
  <c r="CC381" i="12"/>
  <c r="CE381" i="12"/>
  <c r="CI381" i="12"/>
  <c r="CF381" i="12"/>
  <c r="CD381" i="12"/>
  <c r="CG381" i="12"/>
  <c r="CB381" i="12"/>
  <c r="CJ381" i="12"/>
  <c r="CA381" i="12"/>
  <c r="BF445" i="12"/>
  <c r="BN445" i="12"/>
  <c r="BV445" i="12"/>
  <c r="BG445" i="12"/>
  <c r="BO445" i="12"/>
  <c r="BW445" i="12"/>
  <c r="BI445" i="12"/>
  <c r="BS445" i="12"/>
  <c r="BJ445" i="12"/>
  <c r="BT445" i="12"/>
  <c r="BA445" i="12"/>
  <c r="BK445" i="12"/>
  <c r="BU445" i="12"/>
  <c r="BB445" i="12"/>
  <c r="BL445" i="12"/>
  <c r="BX445" i="12"/>
  <c r="BC445" i="12"/>
  <c r="BM445" i="12"/>
  <c r="BD445" i="12"/>
  <c r="BP445" i="12"/>
  <c r="BE445" i="12"/>
  <c r="BQ445" i="12"/>
  <c r="BH445" i="12"/>
  <c r="BR445" i="12"/>
  <c r="CE445" i="12"/>
  <c r="CC445" i="12"/>
  <c r="CD445" i="12"/>
  <c r="CF445" i="12"/>
  <c r="CB445" i="12"/>
  <c r="CG445" i="12"/>
  <c r="CJ445" i="12"/>
  <c r="CA445" i="12"/>
  <c r="CI445" i="12"/>
  <c r="BG509" i="12"/>
  <c r="BO509" i="12"/>
  <c r="BW509" i="12"/>
  <c r="BH509" i="12"/>
  <c r="BP509" i="12"/>
  <c r="BX509" i="12"/>
  <c r="BA509" i="12"/>
  <c r="BI509" i="12"/>
  <c r="BQ509" i="12"/>
  <c r="BE509" i="12"/>
  <c r="BS509" i="12"/>
  <c r="BF509" i="12"/>
  <c r="BT509" i="12"/>
  <c r="BJ509" i="12"/>
  <c r="BU509" i="12"/>
  <c r="BK509" i="12"/>
  <c r="BV509" i="12"/>
  <c r="BL509" i="12"/>
  <c r="BB509" i="12"/>
  <c r="BM509" i="12"/>
  <c r="BC509" i="12"/>
  <c r="BN509" i="12"/>
  <c r="BD509" i="12"/>
  <c r="BR509" i="12"/>
  <c r="CC509" i="12"/>
  <c r="CF509" i="12"/>
  <c r="CG509" i="12"/>
  <c r="CD509" i="12"/>
  <c r="CB509" i="12"/>
  <c r="CE509" i="12"/>
  <c r="CJ509" i="12"/>
  <c r="BA573" i="12"/>
  <c r="BI573" i="12"/>
  <c r="BQ573" i="12"/>
  <c r="BB573" i="12"/>
  <c r="BJ573" i="12"/>
  <c r="BR573" i="12"/>
  <c r="BC573" i="12"/>
  <c r="BK573" i="12"/>
  <c r="BS573" i="12"/>
  <c r="BE573" i="12"/>
  <c r="BP573" i="12"/>
  <c r="BF573" i="12"/>
  <c r="BT573" i="12"/>
  <c r="BG573" i="12"/>
  <c r="BU573" i="12"/>
  <c r="BH573" i="12"/>
  <c r="BV573" i="12"/>
  <c r="BL573" i="12"/>
  <c r="BW573" i="12"/>
  <c r="BM573" i="12"/>
  <c r="BX573" i="12"/>
  <c r="BN573" i="12"/>
  <c r="CD573" i="12"/>
  <c r="BD573" i="12"/>
  <c r="BO573" i="12"/>
  <c r="CE573" i="12"/>
  <c r="CC573" i="12"/>
  <c r="CG573" i="12"/>
  <c r="CF573" i="12"/>
  <c r="BH46" i="12"/>
  <c r="BP46" i="12"/>
  <c r="BX46" i="12"/>
  <c r="BE46" i="12"/>
  <c r="BM46" i="12"/>
  <c r="BU46" i="12"/>
  <c r="BJ46" i="12"/>
  <c r="BT46" i="12"/>
  <c r="BA46" i="12"/>
  <c r="BK46" i="12"/>
  <c r="BV46" i="12"/>
  <c r="BB46" i="12"/>
  <c r="BL46" i="12"/>
  <c r="BW46" i="12"/>
  <c r="BD46" i="12"/>
  <c r="BO46" i="12"/>
  <c r="BC46" i="12"/>
  <c r="BG46" i="12"/>
  <c r="BN46" i="12"/>
  <c r="BS46" i="12"/>
  <c r="BQ46" i="12"/>
  <c r="BR46" i="12"/>
  <c r="BF46" i="12"/>
  <c r="BI46" i="12"/>
  <c r="CA46" i="12"/>
  <c r="CE46" i="12"/>
  <c r="CI46" i="12"/>
  <c r="CC46" i="12"/>
  <c r="CG46" i="12"/>
  <c r="CH46" i="12"/>
  <c r="CF46" i="12"/>
  <c r="CD46" i="12"/>
  <c r="BZ46" i="12"/>
  <c r="CB46" i="12"/>
  <c r="CJ46" i="12"/>
  <c r="BH118" i="12"/>
  <c r="BP118" i="12"/>
  <c r="BX118" i="12"/>
  <c r="BA118" i="12"/>
  <c r="BI118" i="12"/>
  <c r="BQ118" i="12"/>
  <c r="BB118" i="12"/>
  <c r="BJ118" i="12"/>
  <c r="BR118" i="12"/>
  <c r="BG118" i="12"/>
  <c r="BU118" i="12"/>
  <c r="BK118" i="12"/>
  <c r="BV118" i="12"/>
  <c r="BL118" i="12"/>
  <c r="BW118" i="12"/>
  <c r="BM118" i="12"/>
  <c r="BN118" i="12"/>
  <c r="BO118" i="12"/>
  <c r="BS118" i="12"/>
  <c r="BC118" i="12"/>
  <c r="BT118" i="12"/>
  <c r="BD118" i="12"/>
  <c r="BE118" i="12"/>
  <c r="BF118" i="12"/>
  <c r="CC118" i="12"/>
  <c r="CH118" i="12"/>
  <c r="CD118" i="12"/>
  <c r="BZ118" i="12"/>
  <c r="CF118" i="12"/>
  <c r="CG118" i="12"/>
  <c r="CB118" i="12"/>
  <c r="CI118" i="12"/>
  <c r="CE118" i="12"/>
  <c r="CJ118" i="12"/>
  <c r="CA118" i="12"/>
  <c r="BD182" i="12"/>
  <c r="BL182" i="12"/>
  <c r="BT182" i="12"/>
  <c r="BE182" i="12"/>
  <c r="BM182" i="12"/>
  <c r="BU182" i="12"/>
  <c r="BF182" i="12"/>
  <c r="BN182" i="12"/>
  <c r="BV182" i="12"/>
  <c r="BA182" i="12"/>
  <c r="BO182" i="12"/>
  <c r="BB182" i="12"/>
  <c r="BP182" i="12"/>
  <c r="BC182" i="12"/>
  <c r="BQ182" i="12"/>
  <c r="BG182" i="12"/>
  <c r="BR182" i="12"/>
  <c r="BH182" i="12"/>
  <c r="BS182" i="12"/>
  <c r="BI182" i="12"/>
  <c r="BW182" i="12"/>
  <c r="BJ182" i="12"/>
  <c r="BX182" i="12"/>
  <c r="BK182" i="12"/>
  <c r="CD182" i="12"/>
  <c r="CH182" i="12"/>
  <c r="CF182" i="12"/>
  <c r="CG182" i="12"/>
  <c r="BZ182" i="12"/>
  <c r="CJ182" i="12"/>
  <c r="CB182" i="12"/>
  <c r="CA182" i="12"/>
  <c r="CI182" i="12"/>
  <c r="CE182" i="12"/>
  <c r="CC182" i="12"/>
  <c r="BF246" i="12"/>
  <c r="BN246" i="12"/>
  <c r="BV246" i="12"/>
  <c r="BG246" i="12"/>
  <c r="BO246" i="12"/>
  <c r="BW246" i="12"/>
  <c r="BD246" i="12"/>
  <c r="BP246" i="12"/>
  <c r="BH246" i="12"/>
  <c r="BR246" i="12"/>
  <c r="BJ246" i="12"/>
  <c r="BT246" i="12"/>
  <c r="BA246" i="12"/>
  <c r="BK246" i="12"/>
  <c r="BU246" i="12"/>
  <c r="BB246" i="12"/>
  <c r="BL246" i="12"/>
  <c r="BX246" i="12"/>
  <c r="BI246" i="12"/>
  <c r="BM246" i="12"/>
  <c r="BQ246" i="12"/>
  <c r="BS246" i="12"/>
  <c r="BC246" i="12"/>
  <c r="BE246" i="12"/>
  <c r="CJ246" i="12"/>
  <c r="CD246" i="12"/>
  <c r="CF246" i="12"/>
  <c r="CG246" i="12"/>
  <c r="CB246" i="12"/>
  <c r="CI246" i="12"/>
  <c r="CC246" i="12"/>
  <c r="CE246" i="12"/>
  <c r="CH246" i="12"/>
  <c r="BZ246" i="12"/>
  <c r="CA246" i="12"/>
  <c r="BD310" i="12"/>
  <c r="BL310" i="12"/>
  <c r="BT310" i="12"/>
  <c r="BE310" i="12"/>
  <c r="BM310" i="12"/>
  <c r="BU310" i="12"/>
  <c r="BF310" i="12"/>
  <c r="BN310" i="12"/>
  <c r="BV310" i="12"/>
  <c r="BG310" i="12"/>
  <c r="BR310" i="12"/>
  <c r="BH310" i="12"/>
  <c r="BS310" i="12"/>
  <c r="BI310" i="12"/>
  <c r="BW310" i="12"/>
  <c r="BJ310" i="12"/>
  <c r="BX310" i="12"/>
  <c r="BK310" i="12"/>
  <c r="BA310" i="12"/>
  <c r="BO310" i="12"/>
  <c r="BB310" i="12"/>
  <c r="BP310" i="12"/>
  <c r="BC310" i="12"/>
  <c r="BQ310" i="12"/>
  <c r="CJ310" i="12"/>
  <c r="BZ310" i="12"/>
  <c r="CD310" i="12"/>
  <c r="CE310" i="12"/>
  <c r="CA310" i="12"/>
  <c r="CG310" i="12"/>
  <c r="CI310" i="12"/>
  <c r="CB310" i="12"/>
  <c r="CF310" i="12"/>
  <c r="CH310" i="12"/>
  <c r="CC310" i="12"/>
  <c r="BE374" i="12"/>
  <c r="BM374" i="12"/>
  <c r="BU374" i="12"/>
  <c r="BF374" i="12"/>
  <c r="BN374" i="12"/>
  <c r="BV374" i="12"/>
  <c r="BG374" i="12"/>
  <c r="BO374" i="12"/>
  <c r="BW374" i="12"/>
  <c r="BD374" i="12"/>
  <c r="BR374" i="12"/>
  <c r="BH374" i="12"/>
  <c r="BS374" i="12"/>
  <c r="BI374" i="12"/>
  <c r="BT374" i="12"/>
  <c r="BJ374" i="12"/>
  <c r="BX374" i="12"/>
  <c r="BK374" i="12"/>
  <c r="BA374" i="12"/>
  <c r="BL374" i="12"/>
  <c r="BB374" i="12"/>
  <c r="BP374" i="12"/>
  <c r="BC374" i="12"/>
  <c r="BQ374" i="12"/>
  <c r="BZ374" i="12"/>
  <c r="CJ374" i="12"/>
  <c r="CH374" i="12"/>
  <c r="CA374" i="12"/>
  <c r="CI374" i="12"/>
  <c r="CC374" i="12"/>
  <c r="CD374" i="12"/>
  <c r="CG374" i="12"/>
  <c r="CB374" i="12"/>
  <c r="CF374" i="12"/>
  <c r="BB438" i="12"/>
  <c r="BJ438" i="12"/>
  <c r="BR438" i="12"/>
  <c r="BC438" i="12"/>
  <c r="BK438" i="12"/>
  <c r="BS438" i="12"/>
  <c r="BD438" i="12"/>
  <c r="BL438" i="12"/>
  <c r="BT438" i="12"/>
  <c r="BE438" i="12"/>
  <c r="BP438" i="12"/>
  <c r="BF438" i="12"/>
  <c r="BQ438" i="12"/>
  <c r="BG438" i="12"/>
  <c r="BU438" i="12"/>
  <c r="BH438" i="12"/>
  <c r="BV438" i="12"/>
  <c r="BI438" i="12"/>
  <c r="BW438" i="12"/>
  <c r="BM438" i="12"/>
  <c r="BX438" i="12"/>
  <c r="BN438" i="12"/>
  <c r="BA438" i="12"/>
  <c r="BO438" i="12"/>
  <c r="BZ438" i="12"/>
  <c r="CD438" i="12"/>
  <c r="CH438" i="12"/>
  <c r="CB438" i="12"/>
  <c r="CJ438" i="12"/>
  <c r="CG438" i="12"/>
  <c r="CC438" i="12"/>
  <c r="CF438" i="12"/>
  <c r="CA438" i="12"/>
  <c r="CI438" i="12"/>
  <c r="BD502" i="12"/>
  <c r="BL502" i="12"/>
  <c r="BT502" i="12"/>
  <c r="BE502" i="12"/>
  <c r="BM502" i="12"/>
  <c r="BU502" i="12"/>
  <c r="BF502" i="12"/>
  <c r="BN502" i="12"/>
  <c r="BV502" i="12"/>
  <c r="BH502" i="12"/>
  <c r="BS502" i="12"/>
  <c r="BI502" i="12"/>
  <c r="BW502" i="12"/>
  <c r="BJ502" i="12"/>
  <c r="BX502" i="12"/>
  <c r="BK502" i="12"/>
  <c r="BA502" i="12"/>
  <c r="BO502" i="12"/>
  <c r="BB502" i="12"/>
  <c r="BP502" i="12"/>
  <c r="BC502" i="12"/>
  <c r="BQ502" i="12"/>
  <c r="BG502" i="12"/>
  <c r="BR502" i="12"/>
  <c r="CH502" i="12"/>
  <c r="BZ502" i="12"/>
  <c r="CJ502" i="12"/>
  <c r="CA502" i="12"/>
  <c r="CC502" i="12"/>
  <c r="CI502" i="12"/>
  <c r="CG502" i="12"/>
  <c r="CB502" i="12"/>
  <c r="BB566" i="12"/>
  <c r="BJ566" i="12"/>
  <c r="BR566" i="12"/>
  <c r="BD566" i="12"/>
  <c r="BL566" i="12"/>
  <c r="BT566" i="12"/>
  <c r="BF566" i="12"/>
  <c r="BN566" i="12"/>
  <c r="BV566" i="12"/>
  <c r="BG566" i="12"/>
  <c r="BO566" i="12"/>
  <c r="BW566" i="12"/>
  <c r="BH566" i="12"/>
  <c r="BP566" i="12"/>
  <c r="BX566" i="12"/>
  <c r="BA566" i="12"/>
  <c r="BU566" i="12"/>
  <c r="BC566" i="12"/>
  <c r="BE566" i="12"/>
  <c r="BI566" i="12"/>
  <c r="BK566" i="12"/>
  <c r="BM566" i="12"/>
  <c r="BQ566" i="12"/>
  <c r="BS566" i="12"/>
  <c r="BZ566" i="12"/>
  <c r="CB566" i="12"/>
  <c r="CH566" i="12"/>
  <c r="CJ566" i="12"/>
  <c r="CD566" i="12"/>
  <c r="CC566" i="12"/>
  <c r="CA566" i="12"/>
  <c r="CI566" i="12"/>
  <c r="BE39" i="12"/>
  <c r="BM39" i="12"/>
  <c r="BU39" i="12"/>
  <c r="BF39" i="12"/>
  <c r="BN39" i="12"/>
  <c r="BV39" i="12"/>
  <c r="BB39" i="12"/>
  <c r="BJ39" i="12"/>
  <c r="BR39" i="12"/>
  <c r="BC39" i="12"/>
  <c r="BP39" i="12"/>
  <c r="BD39" i="12"/>
  <c r="BQ39" i="12"/>
  <c r="BG39" i="12"/>
  <c r="BS39" i="12"/>
  <c r="BI39" i="12"/>
  <c r="BW39" i="12"/>
  <c r="BT39" i="12"/>
  <c r="BH39" i="12"/>
  <c r="BK39" i="12"/>
  <c r="BL39" i="12"/>
  <c r="BO39" i="12"/>
  <c r="BX39" i="12"/>
  <c r="BA39" i="12"/>
  <c r="CG39" i="12"/>
  <c r="CE39" i="12"/>
  <c r="CC39" i="12"/>
  <c r="BZ39" i="12"/>
  <c r="CH39" i="12"/>
  <c r="CA39" i="12"/>
  <c r="CB39" i="12"/>
  <c r="CF39" i="12"/>
  <c r="CJ39" i="12"/>
  <c r="CI39" i="12"/>
  <c r="CD39" i="12"/>
  <c r="BG103" i="12"/>
  <c r="BO103" i="12"/>
  <c r="BW103" i="12"/>
  <c r="BH103" i="12"/>
  <c r="BP103" i="12"/>
  <c r="BX103" i="12"/>
  <c r="BE103" i="12"/>
  <c r="BQ103" i="12"/>
  <c r="BF103" i="12"/>
  <c r="BR103" i="12"/>
  <c r="BI103" i="12"/>
  <c r="BS103" i="12"/>
  <c r="BM103" i="12"/>
  <c r="BA103" i="12"/>
  <c r="BN103" i="12"/>
  <c r="BB103" i="12"/>
  <c r="BT103" i="12"/>
  <c r="BC103" i="12"/>
  <c r="BU103" i="12"/>
  <c r="BD103" i="12"/>
  <c r="BV103" i="12"/>
  <c r="BJ103" i="12"/>
  <c r="BK103" i="12"/>
  <c r="BL103" i="12"/>
  <c r="CC103" i="12"/>
  <c r="CF103" i="12"/>
  <c r="CE103" i="12"/>
  <c r="CD103" i="12"/>
  <c r="CH103" i="12"/>
  <c r="CJ103" i="12"/>
  <c r="CG103" i="12"/>
  <c r="BZ103" i="12"/>
  <c r="CA103" i="12"/>
  <c r="CI103" i="12"/>
  <c r="CB103" i="12"/>
  <c r="BE167" i="12"/>
  <c r="BM167" i="12"/>
  <c r="BU167" i="12"/>
  <c r="BF167" i="12"/>
  <c r="BN167" i="12"/>
  <c r="BV167" i="12"/>
  <c r="BA167" i="12"/>
  <c r="BK167" i="12"/>
  <c r="BW167" i="12"/>
  <c r="BB167" i="12"/>
  <c r="BL167" i="12"/>
  <c r="BX167" i="12"/>
  <c r="BC167" i="12"/>
  <c r="BO167" i="12"/>
  <c r="BP167" i="12"/>
  <c r="BQ167" i="12"/>
  <c r="BR167" i="12"/>
  <c r="BD167" i="12"/>
  <c r="BS167" i="12"/>
  <c r="BG167" i="12"/>
  <c r="BT167" i="12"/>
  <c r="BH167" i="12"/>
  <c r="BI167" i="12"/>
  <c r="BJ167" i="12"/>
  <c r="CE167" i="12"/>
  <c r="BZ167" i="12"/>
  <c r="CF167" i="12"/>
  <c r="CH167" i="12"/>
  <c r="CG167" i="12"/>
  <c r="CA167" i="12"/>
  <c r="CI167" i="12"/>
  <c r="CC167" i="12"/>
  <c r="CD167" i="12"/>
  <c r="CB167" i="12"/>
  <c r="CJ167" i="12"/>
  <c r="BB231" i="12"/>
  <c r="BJ231" i="12"/>
  <c r="BC231" i="12"/>
  <c r="BK231" i="12"/>
  <c r="BS231" i="12"/>
  <c r="BD231" i="12"/>
  <c r="BL231" i="12"/>
  <c r="BT231" i="12"/>
  <c r="BF231" i="12"/>
  <c r="BQ231" i="12"/>
  <c r="BH231" i="12"/>
  <c r="BU231" i="12"/>
  <c r="BM231" i="12"/>
  <c r="BW231" i="12"/>
  <c r="BN231" i="12"/>
  <c r="BX231" i="12"/>
  <c r="BA231" i="12"/>
  <c r="BO231" i="12"/>
  <c r="BV231" i="12"/>
  <c r="BE231" i="12"/>
  <c r="BG231" i="12"/>
  <c r="BI231" i="12"/>
  <c r="BP231" i="12"/>
  <c r="BR231" i="12"/>
  <c r="CE231" i="12"/>
  <c r="BZ231" i="12"/>
  <c r="CF231" i="12"/>
  <c r="CA231" i="12"/>
  <c r="CI231" i="12"/>
  <c r="CH231" i="12"/>
  <c r="CB231" i="12"/>
  <c r="CJ231" i="12"/>
  <c r="CG231" i="12"/>
  <c r="CD231" i="12"/>
  <c r="CC231" i="12"/>
  <c r="BA295" i="12"/>
  <c r="BI295" i="12"/>
  <c r="BQ295" i="12"/>
  <c r="BB295" i="12"/>
  <c r="BJ295" i="12"/>
  <c r="BR295" i="12"/>
  <c r="BC295" i="12"/>
  <c r="BK295" i="12"/>
  <c r="BS295" i="12"/>
  <c r="BF295" i="12"/>
  <c r="BT295" i="12"/>
  <c r="BG295" i="12"/>
  <c r="BU295" i="12"/>
  <c r="BH295" i="12"/>
  <c r="BV295" i="12"/>
  <c r="BL295" i="12"/>
  <c r="BW295" i="12"/>
  <c r="BM295" i="12"/>
  <c r="BX295" i="12"/>
  <c r="BN295" i="12"/>
  <c r="BD295" i="12"/>
  <c r="BO295" i="12"/>
  <c r="BE295" i="12"/>
  <c r="BP295" i="12"/>
  <c r="CE295" i="12"/>
  <c r="CD295" i="12"/>
  <c r="CG295" i="12"/>
  <c r="CF295" i="12"/>
  <c r="BZ295" i="12"/>
  <c r="CH295" i="12"/>
  <c r="CA295" i="12"/>
  <c r="CC295" i="12"/>
  <c r="CI295" i="12"/>
  <c r="CB295" i="12"/>
  <c r="CJ295" i="12"/>
  <c r="BF359" i="12"/>
  <c r="BN359" i="12"/>
  <c r="BV359" i="12"/>
  <c r="BH359" i="12"/>
  <c r="BP359" i="12"/>
  <c r="BX359" i="12"/>
  <c r="BB359" i="12"/>
  <c r="BJ359" i="12"/>
  <c r="BR359" i="12"/>
  <c r="BC359" i="12"/>
  <c r="BK359" i="12"/>
  <c r="BS359" i="12"/>
  <c r="BD359" i="12"/>
  <c r="BL359" i="12"/>
  <c r="BT359" i="12"/>
  <c r="BG359" i="12"/>
  <c r="BI359" i="12"/>
  <c r="BM359" i="12"/>
  <c r="BO359" i="12"/>
  <c r="BQ359" i="12"/>
  <c r="BU359" i="12"/>
  <c r="BA359" i="12"/>
  <c r="BW359" i="12"/>
  <c r="BE359" i="12"/>
  <c r="CF359" i="12"/>
  <c r="CH359" i="12"/>
  <c r="CE359" i="12"/>
  <c r="CD359" i="12"/>
  <c r="CG359" i="12"/>
  <c r="CC359" i="12"/>
  <c r="BZ359" i="12"/>
  <c r="CA359" i="12"/>
  <c r="CI359" i="12"/>
  <c r="BG423" i="12"/>
  <c r="BO423" i="12"/>
  <c r="BW423" i="12"/>
  <c r="BH423" i="12"/>
  <c r="BP423" i="12"/>
  <c r="BX423" i="12"/>
  <c r="BA423" i="12"/>
  <c r="BI423" i="12"/>
  <c r="BQ423" i="12"/>
  <c r="BD423" i="12"/>
  <c r="BR423" i="12"/>
  <c r="BE423" i="12"/>
  <c r="BS423" i="12"/>
  <c r="BF423" i="12"/>
  <c r="BT423" i="12"/>
  <c r="BJ423" i="12"/>
  <c r="BU423" i="12"/>
  <c r="BK423" i="12"/>
  <c r="BV423" i="12"/>
  <c r="BL423" i="12"/>
  <c r="BB423" i="12"/>
  <c r="BM423" i="12"/>
  <c r="BC423" i="12"/>
  <c r="BN423" i="12"/>
  <c r="CE423" i="12"/>
  <c r="CG423" i="12"/>
  <c r="CF423" i="12"/>
  <c r="BZ423" i="12"/>
  <c r="CH423" i="12"/>
  <c r="CA423" i="12"/>
  <c r="CD423" i="12"/>
  <c r="CI423" i="12"/>
  <c r="CC423" i="12"/>
  <c r="BA495" i="12"/>
  <c r="BI495" i="12"/>
  <c r="BQ495" i="12"/>
  <c r="BB495" i="12"/>
  <c r="BJ495" i="12"/>
  <c r="BR495" i="12"/>
  <c r="BC495" i="12"/>
  <c r="BK495" i="12"/>
  <c r="BS495" i="12"/>
  <c r="BH495" i="12"/>
  <c r="BV495" i="12"/>
  <c r="BL495" i="12"/>
  <c r="BW495" i="12"/>
  <c r="BM495" i="12"/>
  <c r="BX495" i="12"/>
  <c r="BN495" i="12"/>
  <c r="BD495" i="12"/>
  <c r="BO495" i="12"/>
  <c r="BE495" i="12"/>
  <c r="BP495" i="12"/>
  <c r="BF495" i="12"/>
  <c r="BT495" i="12"/>
  <c r="BG495" i="12"/>
  <c r="BU495" i="12"/>
  <c r="CG495" i="12"/>
  <c r="CE495" i="12"/>
  <c r="CH495" i="12"/>
  <c r="CF495" i="12"/>
  <c r="CD495" i="12"/>
  <c r="CC495" i="12"/>
  <c r="BZ495" i="12"/>
  <c r="BG559" i="12"/>
  <c r="BO559" i="12"/>
  <c r="BW559" i="12"/>
  <c r="BA559" i="12"/>
  <c r="BI559" i="12"/>
  <c r="BQ559" i="12"/>
  <c r="BC559" i="12"/>
  <c r="BK559" i="12"/>
  <c r="BS559" i="12"/>
  <c r="BD559" i="12"/>
  <c r="BL559" i="12"/>
  <c r="BT559" i="12"/>
  <c r="BE559" i="12"/>
  <c r="BM559" i="12"/>
  <c r="BU559" i="12"/>
  <c r="BJ559" i="12"/>
  <c r="BN559" i="12"/>
  <c r="BP559" i="12"/>
  <c r="BR559" i="12"/>
  <c r="BV559" i="12"/>
  <c r="BB559" i="12"/>
  <c r="BX559" i="12"/>
  <c r="BF559" i="12"/>
  <c r="BH559" i="12"/>
  <c r="CA559" i="12"/>
  <c r="CG559" i="12"/>
  <c r="CI559" i="12"/>
  <c r="CE559" i="12"/>
  <c r="CF559" i="12"/>
  <c r="CH559" i="12"/>
  <c r="BH8" i="12"/>
  <c r="BP8" i="12"/>
  <c r="BX8" i="12"/>
  <c r="BB8" i="12"/>
  <c r="BJ8" i="12"/>
  <c r="BR8" i="12"/>
  <c r="BD8" i="12"/>
  <c r="BN8" i="12"/>
  <c r="BE8" i="12"/>
  <c r="BO8" i="12"/>
  <c r="BF8" i="12"/>
  <c r="BQ8" i="12"/>
  <c r="BG8" i="12"/>
  <c r="BS8" i="12"/>
  <c r="BI8" i="12"/>
  <c r="BT8" i="12"/>
  <c r="BK8" i="12"/>
  <c r="BU8" i="12"/>
  <c r="BA8" i="12"/>
  <c r="BL8" i="12"/>
  <c r="BV8" i="12"/>
  <c r="BC8" i="12"/>
  <c r="BW8" i="12"/>
  <c r="BM8" i="12"/>
  <c r="CJ8" i="12"/>
  <c r="CI8" i="12"/>
  <c r="BZ8" i="12"/>
  <c r="CB8" i="12"/>
  <c r="CE8" i="12"/>
  <c r="CF8" i="12"/>
  <c r="CH8" i="12"/>
  <c r="CD8" i="12"/>
  <c r="CC8" i="12"/>
  <c r="CA8" i="12"/>
  <c r="CG8" i="12"/>
  <c r="BF72" i="12"/>
  <c r="BN72" i="12"/>
  <c r="BV72" i="12"/>
  <c r="BB72" i="12"/>
  <c r="BJ72" i="12"/>
  <c r="BR72" i="12"/>
  <c r="BH72" i="12"/>
  <c r="BS72" i="12"/>
  <c r="BC72" i="12"/>
  <c r="BM72" i="12"/>
  <c r="BX72" i="12"/>
  <c r="BI72" i="12"/>
  <c r="BW72" i="12"/>
  <c r="BK72" i="12"/>
  <c r="BD72" i="12"/>
  <c r="BU72" i="12"/>
  <c r="BE72" i="12"/>
  <c r="BG72" i="12"/>
  <c r="BA72" i="12"/>
  <c r="BL72" i="12"/>
  <c r="BO72" i="12"/>
  <c r="BP72" i="12"/>
  <c r="BQ72" i="12"/>
  <c r="BT72" i="12"/>
  <c r="CC72" i="12"/>
  <c r="CA72" i="12"/>
  <c r="CI72" i="12"/>
  <c r="CG72" i="12"/>
  <c r="CF72" i="12"/>
  <c r="CJ72" i="12"/>
  <c r="CB72" i="12"/>
  <c r="CE72" i="12"/>
  <c r="CD72" i="12"/>
  <c r="BZ72" i="12"/>
  <c r="CH72" i="12"/>
  <c r="BA136" i="12"/>
  <c r="BI136" i="12"/>
  <c r="BQ136" i="12"/>
  <c r="BB136" i="12"/>
  <c r="BJ136" i="12"/>
  <c r="BR136" i="12"/>
  <c r="BC136" i="12"/>
  <c r="BK136" i="12"/>
  <c r="BS136" i="12"/>
  <c r="BF136" i="12"/>
  <c r="BT136" i="12"/>
  <c r="BG136" i="12"/>
  <c r="BU136" i="12"/>
  <c r="BH136" i="12"/>
  <c r="BV136" i="12"/>
  <c r="BL136" i="12"/>
  <c r="BW136" i="12"/>
  <c r="BM136" i="12"/>
  <c r="BX136" i="12"/>
  <c r="BN136" i="12"/>
  <c r="BD136" i="12"/>
  <c r="BO136" i="12"/>
  <c r="BE136" i="12"/>
  <c r="BP136" i="12"/>
  <c r="CJ136" i="12"/>
  <c r="CD136" i="12"/>
  <c r="CB136" i="12"/>
  <c r="CE136" i="12"/>
  <c r="CF136" i="12"/>
  <c r="BZ136" i="12"/>
  <c r="CA136" i="12"/>
  <c r="CH136" i="12"/>
  <c r="CI136" i="12"/>
  <c r="CC136" i="12"/>
  <c r="CG136" i="12"/>
  <c r="BG200" i="12"/>
  <c r="BO200" i="12"/>
  <c r="BW200" i="12"/>
  <c r="BH200" i="12"/>
  <c r="BP200" i="12"/>
  <c r="BX200" i="12"/>
  <c r="BE200" i="12"/>
  <c r="BQ200" i="12"/>
  <c r="BF200" i="12"/>
  <c r="BI200" i="12"/>
  <c r="BS200" i="12"/>
  <c r="BJ200" i="12"/>
  <c r="BA200" i="12"/>
  <c r="BK200" i="12"/>
  <c r="BU200" i="12"/>
  <c r="BB200" i="12"/>
  <c r="BL200" i="12"/>
  <c r="BV200" i="12"/>
  <c r="BC200" i="12"/>
  <c r="BM200" i="12"/>
  <c r="BD200" i="12"/>
  <c r="BN200" i="12"/>
  <c r="BR200" i="12"/>
  <c r="BT200" i="12"/>
  <c r="CB200" i="12"/>
  <c r="CJ200" i="12"/>
  <c r="CF200" i="12"/>
  <c r="BZ200" i="12"/>
  <c r="CA200" i="12"/>
  <c r="CH200" i="12"/>
  <c r="CI200" i="12"/>
  <c r="CD200" i="12"/>
  <c r="CC200" i="12"/>
  <c r="CE200" i="12"/>
  <c r="CG200" i="12"/>
  <c r="BB264" i="12"/>
  <c r="BJ264" i="12"/>
  <c r="BR264" i="12"/>
  <c r="BC264" i="12"/>
  <c r="BK264" i="12"/>
  <c r="BS264" i="12"/>
  <c r="BD264" i="12"/>
  <c r="BL264" i="12"/>
  <c r="BT264" i="12"/>
  <c r="BI264" i="12"/>
  <c r="BW264" i="12"/>
  <c r="BM264" i="12"/>
  <c r="BX264" i="12"/>
  <c r="BN264" i="12"/>
  <c r="BA264" i="12"/>
  <c r="BO264" i="12"/>
  <c r="BE264" i="12"/>
  <c r="BP264" i="12"/>
  <c r="BF264" i="12"/>
  <c r="BQ264" i="12"/>
  <c r="BG264" i="12"/>
  <c r="BU264" i="12"/>
  <c r="BH264" i="12"/>
  <c r="BV264" i="12"/>
  <c r="CB264" i="12"/>
  <c r="CJ264" i="12"/>
  <c r="CA264" i="12"/>
  <c r="CF264" i="12"/>
  <c r="BZ264" i="12"/>
  <c r="CI264" i="12"/>
  <c r="CH264" i="12"/>
  <c r="CD264" i="12"/>
  <c r="CC264" i="12"/>
  <c r="CE264" i="12"/>
  <c r="CG264" i="12"/>
  <c r="BG328" i="12"/>
  <c r="BO328" i="12"/>
  <c r="BW328" i="12"/>
  <c r="BH328" i="12"/>
  <c r="BP328" i="12"/>
  <c r="BX328" i="12"/>
  <c r="BE328" i="12"/>
  <c r="BQ328" i="12"/>
  <c r="BF328" i="12"/>
  <c r="BR328" i="12"/>
  <c r="BI328" i="12"/>
  <c r="BS328" i="12"/>
  <c r="BJ328" i="12"/>
  <c r="BT328" i="12"/>
  <c r="BA328" i="12"/>
  <c r="BK328" i="12"/>
  <c r="BU328" i="12"/>
  <c r="BB328" i="12"/>
  <c r="BL328" i="12"/>
  <c r="BV328" i="12"/>
  <c r="BC328" i="12"/>
  <c r="BM328" i="12"/>
  <c r="BD328" i="12"/>
  <c r="BN328" i="12"/>
  <c r="CB328" i="12"/>
  <c r="CJ328" i="12"/>
  <c r="CI328" i="12"/>
  <c r="CD328" i="12"/>
  <c r="CE328" i="12"/>
  <c r="CF328" i="12"/>
  <c r="CA328" i="12"/>
  <c r="CC328" i="12"/>
  <c r="BZ328" i="12"/>
  <c r="CH328" i="12"/>
  <c r="BH392" i="12"/>
  <c r="BP392" i="12"/>
  <c r="BX392" i="12"/>
  <c r="BA392" i="12"/>
  <c r="BI392" i="12"/>
  <c r="BQ392" i="12"/>
  <c r="BJ392" i="12"/>
  <c r="BT392" i="12"/>
  <c r="BK392" i="12"/>
  <c r="BU392" i="12"/>
  <c r="BB392" i="12"/>
  <c r="BL392" i="12"/>
  <c r="BV392" i="12"/>
  <c r="BC392" i="12"/>
  <c r="BM392" i="12"/>
  <c r="BW392" i="12"/>
  <c r="BD392" i="12"/>
  <c r="BN392" i="12"/>
  <c r="BE392" i="12"/>
  <c r="BO392" i="12"/>
  <c r="BF392" i="12"/>
  <c r="BR392" i="12"/>
  <c r="BS392" i="12"/>
  <c r="BG392" i="12"/>
  <c r="CD392" i="12"/>
  <c r="CB392" i="12"/>
  <c r="CC392" i="12"/>
  <c r="CJ392" i="12"/>
  <c r="CA392" i="12"/>
  <c r="CE392" i="12"/>
  <c r="CI392" i="12"/>
  <c r="CF392" i="12"/>
  <c r="BZ392" i="12"/>
  <c r="CH392" i="12"/>
  <c r="BB456" i="12"/>
  <c r="BJ456" i="12"/>
  <c r="BR456" i="12"/>
  <c r="BC456" i="12"/>
  <c r="BK456" i="12"/>
  <c r="BS456" i="12"/>
  <c r="BD456" i="12"/>
  <c r="BL456" i="12"/>
  <c r="BT456" i="12"/>
  <c r="BE456" i="12"/>
  <c r="BM456" i="12"/>
  <c r="BU456" i="12"/>
  <c r="BF456" i="12"/>
  <c r="BN456" i="12"/>
  <c r="BV456" i="12"/>
  <c r="BG456" i="12"/>
  <c r="BO456" i="12"/>
  <c r="BW456" i="12"/>
  <c r="BH456" i="12"/>
  <c r="BP456" i="12"/>
  <c r="BX456" i="12"/>
  <c r="BA456" i="12"/>
  <c r="BI456" i="12"/>
  <c r="BQ456" i="12"/>
  <c r="CJ456" i="12"/>
  <c r="CF456" i="12"/>
  <c r="CB456" i="12"/>
  <c r="CA456" i="12"/>
  <c r="CD456" i="12"/>
  <c r="CI456" i="12"/>
  <c r="BZ456" i="12"/>
  <c r="CH456" i="12"/>
  <c r="CE456" i="12"/>
  <c r="CC456" i="12"/>
  <c r="BG520" i="12"/>
  <c r="BO520" i="12"/>
  <c r="BW520" i="12"/>
  <c r="BH520" i="12"/>
  <c r="BP520" i="12"/>
  <c r="BX520" i="12"/>
  <c r="BD520" i="12"/>
  <c r="BN520" i="12"/>
  <c r="BE520" i="12"/>
  <c r="BQ520" i="12"/>
  <c r="BF520" i="12"/>
  <c r="BR520" i="12"/>
  <c r="BI520" i="12"/>
  <c r="BS520" i="12"/>
  <c r="BJ520" i="12"/>
  <c r="BT520" i="12"/>
  <c r="BA520" i="12"/>
  <c r="BK520" i="12"/>
  <c r="BU520" i="12"/>
  <c r="BB520" i="12"/>
  <c r="BL520" i="12"/>
  <c r="BV520" i="12"/>
  <c r="BC520" i="12"/>
  <c r="BM520" i="12"/>
  <c r="CB520" i="12"/>
  <c r="CJ520" i="12"/>
  <c r="CD520" i="12"/>
  <c r="CE520" i="12"/>
  <c r="CA520" i="12"/>
  <c r="BZ520" i="12"/>
  <c r="CI520" i="12"/>
  <c r="CC520" i="12"/>
  <c r="BH584" i="12"/>
  <c r="BP584" i="12"/>
  <c r="BX584" i="12"/>
  <c r="BA584" i="12"/>
  <c r="BI584" i="12"/>
  <c r="BQ584" i="12"/>
  <c r="BB584" i="12"/>
  <c r="BJ584" i="12"/>
  <c r="BR584" i="12"/>
  <c r="BD584" i="12"/>
  <c r="BO584" i="12"/>
  <c r="BE584" i="12"/>
  <c r="BS584" i="12"/>
  <c r="BF584" i="12"/>
  <c r="BT584" i="12"/>
  <c r="BG584" i="12"/>
  <c r="BU584" i="12"/>
  <c r="BK584" i="12"/>
  <c r="BV584" i="12"/>
  <c r="BL584" i="12"/>
  <c r="BW584" i="12"/>
  <c r="BM584" i="12"/>
  <c r="BC584" i="12"/>
  <c r="BN584" i="12"/>
  <c r="CC584" i="12"/>
  <c r="CJ584" i="12"/>
  <c r="CB584" i="12"/>
  <c r="CE584" i="12"/>
  <c r="CD584" i="12"/>
  <c r="CF584" i="12"/>
  <c r="BC57" i="12"/>
  <c r="BK57" i="12"/>
  <c r="BS57" i="12"/>
  <c r="BD57" i="12"/>
  <c r="BL57" i="12"/>
  <c r="BT57" i="12"/>
  <c r="BG57" i="12"/>
  <c r="BO57" i="12"/>
  <c r="BW57" i="12"/>
  <c r="BE57" i="12"/>
  <c r="BQ57" i="12"/>
  <c r="BH57" i="12"/>
  <c r="BU57" i="12"/>
  <c r="BJ57" i="12"/>
  <c r="BX57" i="12"/>
  <c r="BF57" i="12"/>
  <c r="BI57" i="12"/>
  <c r="BM57" i="12"/>
  <c r="BA57" i="12"/>
  <c r="BB57" i="12"/>
  <c r="BN57" i="12"/>
  <c r="BP57" i="12"/>
  <c r="BR57" i="12"/>
  <c r="BV57" i="12"/>
  <c r="CH57" i="12"/>
  <c r="CF57" i="12"/>
  <c r="CB57" i="12"/>
  <c r="CC57" i="12"/>
  <c r="CE57" i="12"/>
  <c r="CG57" i="12"/>
  <c r="BZ57" i="12"/>
  <c r="CA57" i="12"/>
  <c r="CD57" i="12"/>
  <c r="CI57" i="12"/>
  <c r="CJ57" i="12"/>
  <c r="BG121" i="12"/>
  <c r="BA121" i="12"/>
  <c r="BI121" i="12"/>
  <c r="BQ121" i="12"/>
  <c r="BC121" i="12"/>
  <c r="BM121" i="12"/>
  <c r="BV121" i="12"/>
  <c r="BD121" i="12"/>
  <c r="BN121" i="12"/>
  <c r="BW121" i="12"/>
  <c r="BE121" i="12"/>
  <c r="BO121" i="12"/>
  <c r="BX121" i="12"/>
  <c r="BF121" i="12"/>
  <c r="BT121" i="12"/>
  <c r="BH121" i="12"/>
  <c r="BU121" i="12"/>
  <c r="BJ121" i="12"/>
  <c r="BK121" i="12"/>
  <c r="BL121" i="12"/>
  <c r="BP121" i="12"/>
  <c r="BR121" i="12"/>
  <c r="BS121" i="12"/>
  <c r="BB121" i="12"/>
  <c r="CA121" i="12"/>
  <c r="CE121" i="12"/>
  <c r="CF121" i="12"/>
  <c r="CG121" i="12"/>
  <c r="BZ121" i="12"/>
  <c r="CB121" i="12"/>
  <c r="CH121" i="12"/>
  <c r="CJ121" i="12"/>
  <c r="CI121" i="12"/>
  <c r="CC121" i="12"/>
  <c r="CD121" i="12"/>
  <c r="BC185" i="12"/>
  <c r="BK185" i="12"/>
  <c r="BS185" i="12"/>
  <c r="BD185" i="12"/>
  <c r="BL185" i="12"/>
  <c r="BT185" i="12"/>
  <c r="BE185" i="12"/>
  <c r="BM185" i="12"/>
  <c r="BU185" i="12"/>
  <c r="BJ185" i="12"/>
  <c r="BX185" i="12"/>
  <c r="BN185" i="12"/>
  <c r="BA185" i="12"/>
  <c r="BO185" i="12"/>
  <c r="BB185" i="12"/>
  <c r="BP185" i="12"/>
  <c r="BF185" i="12"/>
  <c r="BQ185" i="12"/>
  <c r="BG185" i="12"/>
  <c r="BR185" i="12"/>
  <c r="BH185" i="12"/>
  <c r="BV185" i="12"/>
  <c r="BW185" i="12"/>
  <c r="BI185" i="12"/>
  <c r="CE185" i="12"/>
  <c r="CF185" i="12"/>
  <c r="BZ185" i="12"/>
  <c r="CI185" i="12"/>
  <c r="CH185" i="12"/>
  <c r="CG185" i="12"/>
  <c r="CA185" i="12"/>
  <c r="CC185" i="12"/>
  <c r="CB185" i="12"/>
  <c r="CD185" i="12"/>
  <c r="CJ185" i="12"/>
  <c r="BE249" i="12"/>
  <c r="BM249" i="12"/>
  <c r="BU249" i="12"/>
  <c r="BF249" i="12"/>
  <c r="BN249" i="12"/>
  <c r="BV249" i="12"/>
  <c r="BG249" i="12"/>
  <c r="BQ249" i="12"/>
  <c r="BI249" i="12"/>
  <c r="BS249" i="12"/>
  <c r="BA249" i="12"/>
  <c r="BK249" i="12"/>
  <c r="BW249" i="12"/>
  <c r="BB249" i="12"/>
  <c r="BL249" i="12"/>
  <c r="BX249" i="12"/>
  <c r="BC249" i="12"/>
  <c r="BO249" i="12"/>
  <c r="BR249" i="12"/>
  <c r="BT249" i="12"/>
  <c r="BD249" i="12"/>
  <c r="BH249" i="12"/>
  <c r="BJ249" i="12"/>
  <c r="BP249" i="12"/>
  <c r="CE249" i="12"/>
  <c r="CG249" i="12"/>
  <c r="CF249" i="12"/>
  <c r="CI249" i="12"/>
  <c r="BZ249" i="12"/>
  <c r="CH249" i="12"/>
  <c r="CA249" i="12"/>
  <c r="CC249" i="12"/>
  <c r="CB249" i="12"/>
  <c r="CJ249" i="12"/>
  <c r="CD249" i="12"/>
  <c r="BC313" i="12"/>
  <c r="BK313" i="12"/>
  <c r="BS313" i="12"/>
  <c r="BD313" i="12"/>
  <c r="BL313" i="12"/>
  <c r="BT313" i="12"/>
  <c r="BE313" i="12"/>
  <c r="BM313" i="12"/>
  <c r="BU313" i="12"/>
  <c r="BB313" i="12"/>
  <c r="BP313" i="12"/>
  <c r="BF313" i="12"/>
  <c r="BQ313" i="12"/>
  <c r="BG313" i="12"/>
  <c r="BR313" i="12"/>
  <c r="BH313" i="12"/>
  <c r="BV313" i="12"/>
  <c r="BI313" i="12"/>
  <c r="BW313" i="12"/>
  <c r="BJ313" i="12"/>
  <c r="BX313" i="12"/>
  <c r="BN313" i="12"/>
  <c r="BA313" i="12"/>
  <c r="BO313" i="12"/>
  <c r="CH313" i="12"/>
  <c r="CJ313" i="12"/>
  <c r="CF313" i="12"/>
  <c r="CA313" i="12"/>
  <c r="CG313" i="12"/>
  <c r="CD313" i="12"/>
  <c r="CE313" i="12"/>
  <c r="CI313" i="12"/>
  <c r="CB313" i="12"/>
  <c r="BZ313" i="12"/>
  <c r="CC313" i="12"/>
  <c r="BD377" i="12"/>
  <c r="BL377" i="12"/>
  <c r="BT377" i="12"/>
  <c r="BE377" i="12"/>
  <c r="BM377" i="12"/>
  <c r="BU377" i="12"/>
  <c r="BF377" i="12"/>
  <c r="BN377" i="12"/>
  <c r="BV377" i="12"/>
  <c r="BB377" i="12"/>
  <c r="BP377" i="12"/>
  <c r="BC377" i="12"/>
  <c r="BQ377" i="12"/>
  <c r="BG377" i="12"/>
  <c r="BR377" i="12"/>
  <c r="BH377" i="12"/>
  <c r="BS377" i="12"/>
  <c r="BI377" i="12"/>
  <c r="BW377" i="12"/>
  <c r="BJ377" i="12"/>
  <c r="BX377" i="12"/>
  <c r="BK377" i="12"/>
  <c r="BA377" i="12"/>
  <c r="BO377" i="12"/>
  <c r="CG377" i="12"/>
  <c r="CJ377" i="12"/>
  <c r="CA377" i="12"/>
  <c r="CF377" i="12"/>
  <c r="CE377" i="12"/>
  <c r="BZ377" i="12"/>
  <c r="CH377" i="12"/>
  <c r="CI377" i="12"/>
  <c r="CB377" i="12"/>
  <c r="CC377" i="12"/>
  <c r="BB441" i="12"/>
  <c r="BJ441" i="12"/>
  <c r="BR441" i="12"/>
  <c r="BC441" i="12"/>
  <c r="BK441" i="12"/>
  <c r="BS441" i="12"/>
  <c r="BI441" i="12"/>
  <c r="BU441" i="12"/>
  <c r="BL441" i="12"/>
  <c r="BV441" i="12"/>
  <c r="BA441" i="12"/>
  <c r="BM441" i="12"/>
  <c r="BW441" i="12"/>
  <c r="BD441" i="12"/>
  <c r="BN441" i="12"/>
  <c r="BX441" i="12"/>
  <c r="BE441" i="12"/>
  <c r="BO441" i="12"/>
  <c r="BF441" i="12"/>
  <c r="BP441" i="12"/>
  <c r="BG441" i="12"/>
  <c r="BQ441" i="12"/>
  <c r="BH441" i="12"/>
  <c r="BT441" i="12"/>
  <c r="CG441" i="12"/>
  <c r="CA441" i="12"/>
  <c r="CI441" i="12"/>
  <c r="CJ441" i="12"/>
  <c r="CC441" i="12"/>
  <c r="CE441" i="12"/>
  <c r="BZ441" i="12"/>
  <c r="CH441" i="12"/>
  <c r="CF441" i="12"/>
  <c r="CB441" i="12"/>
  <c r="BD513" i="12"/>
  <c r="BL513" i="12"/>
  <c r="BT513" i="12"/>
  <c r="BE513" i="12"/>
  <c r="BM513" i="12"/>
  <c r="BU513" i="12"/>
  <c r="BC513" i="12"/>
  <c r="BO513" i="12"/>
  <c r="BF513" i="12"/>
  <c r="BP513" i="12"/>
  <c r="BG513" i="12"/>
  <c r="BQ513" i="12"/>
  <c r="BH513" i="12"/>
  <c r="BR513" i="12"/>
  <c r="BI513" i="12"/>
  <c r="BS513" i="12"/>
  <c r="BJ513" i="12"/>
  <c r="BV513" i="12"/>
  <c r="BA513" i="12"/>
  <c r="BK513" i="12"/>
  <c r="BW513" i="12"/>
  <c r="BN513" i="12"/>
  <c r="BX513" i="12"/>
  <c r="BB513" i="12"/>
  <c r="CG513" i="12"/>
  <c r="CJ513" i="12"/>
  <c r="CA513" i="12"/>
  <c r="CF513" i="12"/>
  <c r="CI513" i="12"/>
  <c r="BZ513" i="12"/>
  <c r="CH513" i="12"/>
  <c r="CB513" i="12"/>
  <c r="BE577" i="12"/>
  <c r="BM577" i="12"/>
  <c r="BU577" i="12"/>
  <c r="BF577" i="12"/>
  <c r="BN577" i="12"/>
  <c r="BV577" i="12"/>
  <c r="BG577" i="12"/>
  <c r="BO577" i="12"/>
  <c r="BW577" i="12"/>
  <c r="BD577" i="12"/>
  <c r="BR577" i="12"/>
  <c r="BH577" i="12"/>
  <c r="BS577" i="12"/>
  <c r="BI577" i="12"/>
  <c r="BT577" i="12"/>
  <c r="BJ577" i="12"/>
  <c r="BX577" i="12"/>
  <c r="BK577" i="12"/>
  <c r="BA577" i="12"/>
  <c r="BL577" i="12"/>
  <c r="BB577" i="12"/>
  <c r="BP577" i="12"/>
  <c r="BC577" i="12"/>
  <c r="BQ577" i="12"/>
  <c r="CC577" i="12"/>
  <c r="CG577" i="12"/>
  <c r="CJ577" i="12"/>
  <c r="BZ577" i="12"/>
  <c r="CH577" i="12"/>
  <c r="CB577" i="12"/>
  <c r="CA577" i="12"/>
  <c r="CI577" i="12"/>
  <c r="BH194" i="12"/>
  <c r="BP194" i="12"/>
  <c r="BX194" i="12"/>
  <c r="BA194" i="12"/>
  <c r="BI194" i="12"/>
  <c r="BQ194" i="12"/>
  <c r="BB194" i="12"/>
  <c r="BJ194" i="12"/>
  <c r="BR194" i="12"/>
  <c r="BD194" i="12"/>
  <c r="BO194" i="12"/>
  <c r="BE194" i="12"/>
  <c r="BS194" i="12"/>
  <c r="BF194" i="12"/>
  <c r="BT194" i="12"/>
  <c r="BG194" i="12"/>
  <c r="BU194" i="12"/>
  <c r="BK194" i="12"/>
  <c r="BV194" i="12"/>
  <c r="BL194" i="12"/>
  <c r="BW194" i="12"/>
  <c r="BM194" i="12"/>
  <c r="BN194" i="12"/>
  <c r="BC194" i="12"/>
  <c r="CD194" i="12"/>
  <c r="CF194" i="12"/>
  <c r="BZ194" i="12"/>
  <c r="CH194" i="12"/>
  <c r="CB194" i="12"/>
  <c r="CC194" i="12"/>
  <c r="CJ194" i="12"/>
  <c r="CA194" i="12"/>
  <c r="CI194" i="12"/>
  <c r="CG194" i="12"/>
  <c r="CE194" i="12"/>
  <c r="BB402" i="12"/>
  <c r="BJ402" i="12"/>
  <c r="BR402" i="12"/>
  <c r="BC402" i="12"/>
  <c r="BK402" i="12"/>
  <c r="BS402" i="12"/>
  <c r="BF402" i="12"/>
  <c r="BP402" i="12"/>
  <c r="BG402" i="12"/>
  <c r="BQ402" i="12"/>
  <c r="BH402" i="12"/>
  <c r="BT402" i="12"/>
  <c r="BM402" i="12"/>
  <c r="BN402" i="12"/>
  <c r="BO402" i="12"/>
  <c r="BA402" i="12"/>
  <c r="BU402" i="12"/>
  <c r="BD402" i="12"/>
  <c r="BV402" i="12"/>
  <c r="BE402" i="12"/>
  <c r="BW402" i="12"/>
  <c r="BI402" i="12"/>
  <c r="BX402" i="12"/>
  <c r="BL402" i="12"/>
  <c r="CD402" i="12"/>
  <c r="BZ402" i="12"/>
  <c r="CH402" i="12"/>
  <c r="CF402" i="12"/>
  <c r="CC402" i="12"/>
  <c r="CB402" i="12"/>
  <c r="CJ402" i="12"/>
  <c r="CG402" i="12"/>
  <c r="CE402" i="12"/>
  <c r="BC154" i="12"/>
  <c r="BK154" i="12"/>
  <c r="BS154" i="12"/>
  <c r="BD154" i="12"/>
  <c r="BL154" i="12"/>
  <c r="BT154" i="12"/>
  <c r="BE154" i="12"/>
  <c r="BM154" i="12"/>
  <c r="BU154" i="12"/>
  <c r="BI154" i="12"/>
  <c r="BW154" i="12"/>
  <c r="BJ154" i="12"/>
  <c r="BX154" i="12"/>
  <c r="BN154" i="12"/>
  <c r="BQ154" i="12"/>
  <c r="BA154" i="12"/>
  <c r="BR154" i="12"/>
  <c r="BB154" i="12"/>
  <c r="BV154" i="12"/>
  <c r="BF154" i="12"/>
  <c r="BG154" i="12"/>
  <c r="BH154" i="12"/>
  <c r="BO154" i="12"/>
  <c r="BP154" i="12"/>
  <c r="CF154" i="12"/>
  <c r="CE154" i="12"/>
  <c r="CG154" i="12"/>
  <c r="CD154" i="12"/>
  <c r="BZ154" i="12"/>
  <c r="CH154" i="12"/>
  <c r="CB154" i="12"/>
  <c r="CC154" i="12"/>
  <c r="CI154" i="12"/>
  <c r="CJ154" i="12"/>
  <c r="CA154" i="12"/>
  <c r="BE18" i="12"/>
  <c r="BM18" i="12"/>
  <c r="BU18" i="12"/>
  <c r="BF18" i="12"/>
  <c r="BN18" i="12"/>
  <c r="BV18" i="12"/>
  <c r="BG18" i="12"/>
  <c r="BO18" i="12"/>
  <c r="BH18" i="12"/>
  <c r="BP18" i="12"/>
  <c r="BX18" i="12"/>
  <c r="BA18" i="12"/>
  <c r="BI18" i="12"/>
  <c r="BQ18" i="12"/>
  <c r="BC18" i="12"/>
  <c r="BK18" i="12"/>
  <c r="BS18" i="12"/>
  <c r="BW18" i="12"/>
  <c r="BB18" i="12"/>
  <c r="BJ18" i="12"/>
  <c r="BL18" i="12"/>
  <c r="BD18" i="12"/>
  <c r="BR18" i="12"/>
  <c r="BT18" i="12"/>
  <c r="CG18" i="12"/>
  <c r="CJ18" i="12"/>
  <c r="CA18" i="12"/>
  <c r="CI18" i="12"/>
  <c r="CE18" i="12"/>
  <c r="CC18" i="12"/>
  <c r="CD18" i="12"/>
  <c r="BZ18" i="12"/>
  <c r="CH18" i="12"/>
  <c r="CF18" i="12"/>
  <c r="CB18" i="12"/>
  <c r="BB570" i="12"/>
  <c r="BJ570" i="12"/>
  <c r="BR570" i="12"/>
  <c r="BC570" i="12"/>
  <c r="BK570" i="12"/>
  <c r="BS570" i="12"/>
  <c r="BD570" i="12"/>
  <c r="BL570" i="12"/>
  <c r="BT570" i="12"/>
  <c r="BG570" i="12"/>
  <c r="BU570" i="12"/>
  <c r="BH570" i="12"/>
  <c r="BV570" i="12"/>
  <c r="BI570" i="12"/>
  <c r="BW570" i="12"/>
  <c r="BM570" i="12"/>
  <c r="BX570" i="12"/>
  <c r="BN570" i="12"/>
  <c r="BA570" i="12"/>
  <c r="BO570" i="12"/>
  <c r="BE570" i="12"/>
  <c r="BP570" i="12"/>
  <c r="CF570" i="12"/>
  <c r="BF570" i="12"/>
  <c r="BQ570" i="12"/>
  <c r="CD570" i="12"/>
  <c r="CE570" i="12"/>
  <c r="BZ570" i="12"/>
  <c r="CH570" i="12"/>
  <c r="CG570" i="12"/>
  <c r="BB578" i="12"/>
  <c r="BJ578" i="12"/>
  <c r="BR578" i="12"/>
  <c r="BC578" i="12"/>
  <c r="BK578" i="12"/>
  <c r="BS578" i="12"/>
  <c r="BD578" i="12"/>
  <c r="BL578" i="12"/>
  <c r="BT578" i="12"/>
  <c r="BH578" i="12"/>
  <c r="BV578" i="12"/>
  <c r="BI578" i="12"/>
  <c r="BW578" i="12"/>
  <c r="BM578" i="12"/>
  <c r="BX578" i="12"/>
  <c r="BN578" i="12"/>
  <c r="BA578" i="12"/>
  <c r="BO578" i="12"/>
  <c r="BE578" i="12"/>
  <c r="BP578" i="12"/>
  <c r="BF578" i="12"/>
  <c r="BQ578" i="12"/>
  <c r="BG578" i="12"/>
  <c r="BU578" i="12"/>
  <c r="CG578" i="12"/>
  <c r="CD578" i="12"/>
  <c r="CE578" i="12"/>
  <c r="CH578" i="12"/>
  <c r="CF578" i="12"/>
  <c r="BZ578" i="12"/>
  <c r="CJ605" i="12"/>
  <c r="CA600" i="12"/>
  <c r="CC594" i="12"/>
  <c r="CE588" i="12"/>
  <c r="CG582" i="12"/>
  <c r="CI576" i="12"/>
  <c r="BZ571" i="12"/>
  <c r="CB565" i="12"/>
  <c r="CD559" i="12"/>
  <c r="CF553" i="12"/>
  <c r="BF614" i="12"/>
  <c r="BR614" i="12"/>
  <c r="BH614" i="12"/>
  <c r="CI605" i="12"/>
  <c r="CB594" i="12"/>
  <c r="CH576" i="12"/>
  <c r="CJ570" i="12"/>
  <c r="CA565" i="12"/>
  <c r="CC559" i="12"/>
  <c r="CE553" i="12"/>
  <c r="CG547" i="12"/>
  <c r="CI541" i="12"/>
  <c r="BZ536" i="12"/>
  <c r="CC527" i="12"/>
  <c r="CB522" i="12"/>
  <c r="CE513" i="12"/>
  <c r="CJ506" i="12"/>
  <c r="CI586" i="12"/>
  <c r="CD569" i="12"/>
  <c r="CF563" i="12"/>
  <c r="CH557" i="12"/>
  <c r="CJ551" i="12"/>
  <c r="CA546" i="12"/>
  <c r="CC540" i="12"/>
  <c r="CE534" i="12"/>
  <c r="CJ527" i="12"/>
  <c r="CI522" i="12"/>
  <c r="CG504" i="12"/>
  <c r="BZ493" i="12"/>
  <c r="CB487" i="12"/>
  <c r="CD481" i="12"/>
  <c r="CF475" i="12"/>
  <c r="BZ469" i="12"/>
  <c r="CA458" i="12"/>
  <c r="CH445" i="12"/>
  <c r="CJ439" i="12"/>
  <c r="CE422" i="12"/>
  <c r="CG416" i="12"/>
  <c r="CF403" i="12"/>
  <c r="CH397" i="12"/>
  <c r="CJ391" i="12"/>
  <c r="CA386" i="12"/>
  <c r="CC380" i="12"/>
  <c r="CH373" i="12"/>
  <c r="CH365" i="12"/>
  <c r="CB359" i="12"/>
  <c r="CF347" i="12"/>
  <c r="BZ341" i="12"/>
  <c r="CA543" i="12"/>
  <c r="CJ516" i="12"/>
  <c r="CD502" i="12"/>
  <c r="CI495" i="12"/>
  <c r="CC489" i="12"/>
  <c r="CH482" i="12"/>
  <c r="CB476" i="12"/>
  <c r="BK625" i="12"/>
  <c r="BF625" i="12"/>
  <c r="CI476" i="12"/>
  <c r="BE323" i="12"/>
  <c r="BM323" i="12"/>
  <c r="BU323" i="12"/>
  <c r="BF323" i="12"/>
  <c r="BN323" i="12"/>
  <c r="BV323" i="12"/>
  <c r="BG323" i="12"/>
  <c r="BO323" i="12"/>
  <c r="BW323" i="12"/>
  <c r="BK323" i="12"/>
  <c r="BA323" i="12"/>
  <c r="BL323" i="12"/>
  <c r="BB323" i="12"/>
  <c r="BP323" i="12"/>
  <c r="BC323" i="12"/>
  <c r="BQ323" i="12"/>
  <c r="BD323" i="12"/>
  <c r="BR323" i="12"/>
  <c r="BH323" i="12"/>
  <c r="BS323" i="12"/>
  <c r="BI323" i="12"/>
  <c r="BT323" i="12"/>
  <c r="BX323" i="12"/>
  <c r="BJ323" i="12"/>
  <c r="CI323" i="12"/>
  <c r="BZ323" i="12"/>
  <c r="CH323" i="12"/>
  <c r="CC323" i="12"/>
  <c r="CA323" i="12"/>
  <c r="CB323" i="12"/>
  <c r="CJ323" i="12"/>
  <c r="CD323" i="12"/>
  <c r="CE323" i="12"/>
  <c r="CG323" i="12"/>
  <c r="BD236" i="12"/>
  <c r="BL236" i="12"/>
  <c r="BT236" i="12"/>
  <c r="BE236" i="12"/>
  <c r="BM236" i="12"/>
  <c r="BU236" i="12"/>
  <c r="BB236" i="12"/>
  <c r="BN236" i="12"/>
  <c r="BX236" i="12"/>
  <c r="BF236" i="12"/>
  <c r="BP236" i="12"/>
  <c r="BH236" i="12"/>
  <c r="BR236" i="12"/>
  <c r="BI236" i="12"/>
  <c r="BS236" i="12"/>
  <c r="BJ236" i="12"/>
  <c r="BV236" i="12"/>
  <c r="BQ236" i="12"/>
  <c r="BW236" i="12"/>
  <c r="BA236" i="12"/>
  <c r="BC236" i="12"/>
  <c r="BG236" i="12"/>
  <c r="BK236" i="12"/>
  <c r="BO236" i="12"/>
  <c r="BZ236" i="12"/>
  <c r="CA236" i="12"/>
  <c r="CG236" i="12"/>
  <c r="CI236" i="12"/>
  <c r="CF236" i="12"/>
  <c r="CB236" i="12"/>
  <c r="CJ236" i="12"/>
  <c r="CH236" i="12"/>
  <c r="CC236" i="12"/>
  <c r="CD236" i="12"/>
  <c r="CE236" i="12"/>
  <c r="BB77" i="12"/>
  <c r="BJ77" i="12"/>
  <c r="BR77" i="12"/>
  <c r="BC77" i="12"/>
  <c r="BK77" i="12"/>
  <c r="BS77" i="12"/>
  <c r="BE77" i="12"/>
  <c r="BO77" i="12"/>
  <c r="BF77" i="12"/>
  <c r="BP77" i="12"/>
  <c r="BG77" i="12"/>
  <c r="BQ77" i="12"/>
  <c r="BA77" i="12"/>
  <c r="BU77" i="12"/>
  <c r="BD77" i="12"/>
  <c r="BV77" i="12"/>
  <c r="BH77" i="12"/>
  <c r="BW77" i="12"/>
  <c r="BT77" i="12"/>
  <c r="BX77" i="12"/>
  <c r="BI77" i="12"/>
  <c r="BL77" i="12"/>
  <c r="BM77" i="12"/>
  <c r="BN77" i="12"/>
  <c r="CF77" i="12"/>
  <c r="CH77" i="12"/>
  <c r="CE77" i="12"/>
  <c r="CC77" i="12"/>
  <c r="CA77" i="12"/>
  <c r="CD77" i="12"/>
  <c r="CI77" i="12"/>
  <c r="CB77" i="12"/>
  <c r="CG77" i="12"/>
  <c r="BZ77" i="12"/>
  <c r="CJ77" i="12"/>
  <c r="BD70" i="12"/>
  <c r="BL70" i="12"/>
  <c r="BT70" i="12"/>
  <c r="BH70" i="12"/>
  <c r="BP70" i="12"/>
  <c r="BX70" i="12"/>
  <c r="BC70" i="12"/>
  <c r="BN70" i="12"/>
  <c r="BI70" i="12"/>
  <c r="BS70" i="12"/>
  <c r="BG70" i="12"/>
  <c r="BV70" i="12"/>
  <c r="BJ70" i="12"/>
  <c r="BW70" i="12"/>
  <c r="BQ70" i="12"/>
  <c r="BA70" i="12"/>
  <c r="BR70" i="12"/>
  <c r="BB70" i="12"/>
  <c r="BU70" i="12"/>
  <c r="BF70" i="12"/>
  <c r="BK70" i="12"/>
  <c r="BM70" i="12"/>
  <c r="BE70" i="12"/>
  <c r="BO70" i="12"/>
  <c r="CH70" i="12"/>
  <c r="CD70" i="12"/>
  <c r="CB70" i="12"/>
  <c r="CF70" i="12"/>
  <c r="CA70" i="12"/>
  <c r="BZ70" i="12"/>
  <c r="CJ70" i="12"/>
  <c r="CI70" i="12"/>
  <c r="CC70" i="12"/>
  <c r="CE70" i="12"/>
  <c r="CG70" i="12"/>
  <c r="BA63" i="12"/>
  <c r="BI63" i="12"/>
  <c r="BQ63" i="12"/>
  <c r="BB63" i="12"/>
  <c r="BJ63" i="12"/>
  <c r="BR63" i="12"/>
  <c r="BE63" i="12"/>
  <c r="BM63" i="12"/>
  <c r="BU63" i="12"/>
  <c r="BL63" i="12"/>
  <c r="BX63" i="12"/>
  <c r="BC63" i="12"/>
  <c r="BO63" i="12"/>
  <c r="BF63" i="12"/>
  <c r="BS63" i="12"/>
  <c r="BD63" i="12"/>
  <c r="BW63" i="12"/>
  <c r="BG63" i="12"/>
  <c r="BV63" i="12"/>
  <c r="BH63" i="12"/>
  <c r="BK63" i="12"/>
  <c r="BN63" i="12"/>
  <c r="BP63" i="12"/>
  <c r="BT63" i="12"/>
  <c r="CG63" i="12"/>
  <c r="BZ63" i="12"/>
  <c r="CI63" i="12"/>
  <c r="CH63" i="12"/>
  <c r="CE63" i="12"/>
  <c r="CC63" i="12"/>
  <c r="CF63" i="12"/>
  <c r="CB63" i="12"/>
  <c r="CA63" i="12"/>
  <c r="CD63" i="12"/>
  <c r="CJ63" i="12"/>
  <c r="BG32" i="12"/>
  <c r="BO32" i="12"/>
  <c r="BW32" i="12"/>
  <c r="BB32" i="12"/>
  <c r="BJ32" i="12"/>
  <c r="BR32" i="12"/>
  <c r="BC32" i="12"/>
  <c r="BK32" i="12"/>
  <c r="BS32" i="12"/>
  <c r="BM32" i="12"/>
  <c r="BA32" i="12"/>
  <c r="BN32" i="12"/>
  <c r="BF32" i="12"/>
  <c r="BT32" i="12"/>
  <c r="BH32" i="12"/>
  <c r="BU32" i="12"/>
  <c r="BX32" i="12"/>
  <c r="BD32" i="12"/>
  <c r="BE32" i="12"/>
  <c r="BL32" i="12"/>
  <c r="BI32" i="12"/>
  <c r="BP32" i="12"/>
  <c r="BQ32" i="12"/>
  <c r="BV32" i="12"/>
  <c r="CF32" i="12"/>
  <c r="CE32" i="12"/>
  <c r="BZ32" i="12"/>
  <c r="CJ32" i="12"/>
  <c r="CH32" i="12"/>
  <c r="CB32" i="12"/>
  <c r="CC32" i="12"/>
  <c r="CG32" i="12"/>
  <c r="CA32" i="12"/>
  <c r="CD32" i="12"/>
  <c r="CI32" i="12"/>
  <c r="BG224" i="12"/>
  <c r="BO224" i="12"/>
  <c r="BW224" i="12"/>
  <c r="BH224" i="12"/>
  <c r="BP224" i="12"/>
  <c r="BX224" i="12"/>
  <c r="BA224" i="12"/>
  <c r="BI224" i="12"/>
  <c r="BQ224" i="12"/>
  <c r="BF224" i="12"/>
  <c r="BT224" i="12"/>
  <c r="BJ224" i="12"/>
  <c r="BK224" i="12"/>
  <c r="BV224" i="12"/>
  <c r="BL224" i="12"/>
  <c r="BB224" i="12"/>
  <c r="BM224" i="12"/>
  <c r="BC224" i="12"/>
  <c r="BN224" i="12"/>
  <c r="BD224" i="12"/>
  <c r="BR224" i="12"/>
  <c r="BE224" i="12"/>
  <c r="BS224" i="12"/>
  <c r="BU224" i="12"/>
  <c r="CJ224" i="12"/>
  <c r="CC224" i="12"/>
  <c r="CE224" i="12"/>
  <c r="CF224" i="12"/>
  <c r="BZ224" i="12"/>
  <c r="CA224" i="12"/>
  <c r="CD224" i="12"/>
  <c r="CB224" i="12"/>
  <c r="CG224" i="12"/>
  <c r="CI224" i="12"/>
  <c r="CH224" i="12"/>
  <c r="BG81" i="12"/>
  <c r="BO81" i="12"/>
  <c r="BW81" i="12"/>
  <c r="BC81" i="12"/>
  <c r="BL81" i="12"/>
  <c r="BU81" i="12"/>
  <c r="BD81" i="12"/>
  <c r="BM81" i="12"/>
  <c r="BV81" i="12"/>
  <c r="BE81" i="12"/>
  <c r="BN81" i="12"/>
  <c r="BX81" i="12"/>
  <c r="BF81" i="12"/>
  <c r="BS81" i="12"/>
  <c r="BH81" i="12"/>
  <c r="BT81" i="12"/>
  <c r="BI81" i="12"/>
  <c r="BB81" i="12"/>
  <c r="BJ81" i="12"/>
  <c r="BK81" i="12"/>
  <c r="BP81" i="12"/>
  <c r="BQ81" i="12"/>
  <c r="BR81" i="12"/>
  <c r="BA81" i="12"/>
  <c r="CC81" i="12"/>
  <c r="BZ81" i="12"/>
  <c r="CA81" i="12"/>
  <c r="CB81" i="12"/>
  <c r="CE81" i="12"/>
  <c r="CH81" i="12"/>
  <c r="CJ81" i="12"/>
  <c r="CF81" i="12"/>
  <c r="CG81" i="12"/>
  <c r="CI81" i="12"/>
  <c r="CD81" i="12"/>
  <c r="BF601" i="12"/>
  <c r="BN601" i="12"/>
  <c r="BV601" i="12"/>
  <c r="BG601" i="12"/>
  <c r="BO601" i="12"/>
  <c r="BW601" i="12"/>
  <c r="BI601" i="12"/>
  <c r="BS601" i="12"/>
  <c r="BJ601" i="12"/>
  <c r="BT601" i="12"/>
  <c r="BA601" i="12"/>
  <c r="BK601" i="12"/>
  <c r="BU601" i="12"/>
  <c r="BB601" i="12"/>
  <c r="BL601" i="12"/>
  <c r="BX601" i="12"/>
  <c r="BC601" i="12"/>
  <c r="BM601" i="12"/>
  <c r="BD601" i="12"/>
  <c r="BP601" i="12"/>
  <c r="BE601" i="12"/>
  <c r="BQ601" i="12"/>
  <c r="BR601" i="12"/>
  <c r="CC601" i="12"/>
  <c r="BH601" i="12"/>
  <c r="BZ601" i="12"/>
  <c r="CA601" i="12"/>
  <c r="CH601" i="12"/>
  <c r="CI601" i="12"/>
  <c r="CG601" i="12"/>
  <c r="CJ601" i="12"/>
  <c r="CD601" i="12"/>
  <c r="CB601" i="12"/>
  <c r="BD474" i="12"/>
  <c r="BL474" i="12"/>
  <c r="BT474" i="12"/>
  <c r="BE474" i="12"/>
  <c r="BM474" i="12"/>
  <c r="BF474" i="12"/>
  <c r="BN474" i="12"/>
  <c r="BV474" i="12"/>
  <c r="BG474" i="12"/>
  <c r="BO474" i="12"/>
  <c r="BH474" i="12"/>
  <c r="BP474" i="12"/>
  <c r="BX474" i="12"/>
  <c r="BA474" i="12"/>
  <c r="BI474" i="12"/>
  <c r="BQ474" i="12"/>
  <c r="BB474" i="12"/>
  <c r="BJ474" i="12"/>
  <c r="BR474" i="12"/>
  <c r="BC474" i="12"/>
  <c r="BK474" i="12"/>
  <c r="BS474" i="12"/>
  <c r="BU474" i="12"/>
  <c r="BW474" i="12"/>
  <c r="CD474" i="12"/>
  <c r="CC474" i="12"/>
  <c r="CB474" i="12"/>
  <c r="CG474" i="12"/>
  <c r="BZ474" i="12"/>
  <c r="CJ474" i="12"/>
  <c r="CE474" i="12"/>
  <c r="CF474" i="12"/>
  <c r="BH498" i="12"/>
  <c r="BP498" i="12"/>
  <c r="BX498" i="12"/>
  <c r="BA498" i="12"/>
  <c r="BI498" i="12"/>
  <c r="BQ498" i="12"/>
  <c r="BB498" i="12"/>
  <c r="BJ498" i="12"/>
  <c r="BR498" i="12"/>
  <c r="BF498" i="12"/>
  <c r="BT498" i="12"/>
  <c r="BG498" i="12"/>
  <c r="BU498" i="12"/>
  <c r="BK498" i="12"/>
  <c r="BV498" i="12"/>
  <c r="BL498" i="12"/>
  <c r="BW498" i="12"/>
  <c r="BM498" i="12"/>
  <c r="BC498" i="12"/>
  <c r="BN498" i="12"/>
  <c r="BD498" i="12"/>
  <c r="BO498" i="12"/>
  <c r="BE498" i="12"/>
  <c r="BS498" i="12"/>
  <c r="CD498" i="12"/>
  <c r="CC498" i="12"/>
  <c r="CF498" i="12"/>
  <c r="CE498" i="12"/>
  <c r="CG498" i="12"/>
  <c r="BB91" i="12"/>
  <c r="BJ91" i="12"/>
  <c r="BR91" i="12"/>
  <c r="BC91" i="12"/>
  <c r="BK91" i="12"/>
  <c r="BS91" i="12"/>
  <c r="BD91" i="12"/>
  <c r="BL91" i="12"/>
  <c r="BT91" i="12"/>
  <c r="BF91" i="12"/>
  <c r="BQ91" i="12"/>
  <c r="BG91" i="12"/>
  <c r="BU91" i="12"/>
  <c r="BH91" i="12"/>
  <c r="BV91" i="12"/>
  <c r="BI91" i="12"/>
  <c r="BM91" i="12"/>
  <c r="BN91" i="12"/>
  <c r="BO91" i="12"/>
  <c r="BP91" i="12"/>
  <c r="BW91" i="12"/>
  <c r="BA91" i="12"/>
  <c r="BX91" i="12"/>
  <c r="BE91" i="12"/>
  <c r="CB91" i="12"/>
  <c r="CG91" i="12"/>
  <c r="BZ91" i="12"/>
  <c r="CJ91" i="12"/>
  <c r="CD91" i="12"/>
  <c r="CH91" i="12"/>
  <c r="CI91" i="12"/>
  <c r="CF91" i="12"/>
  <c r="CC91" i="12"/>
  <c r="CA91" i="12"/>
  <c r="CE91" i="12"/>
  <c r="BA163" i="12"/>
  <c r="BI163" i="12"/>
  <c r="BQ163" i="12"/>
  <c r="BB163" i="12"/>
  <c r="BJ163" i="12"/>
  <c r="BR163" i="12"/>
  <c r="BC163" i="12"/>
  <c r="BM163" i="12"/>
  <c r="BW163" i="12"/>
  <c r="BD163" i="12"/>
  <c r="BN163" i="12"/>
  <c r="BX163" i="12"/>
  <c r="BE163" i="12"/>
  <c r="BO163" i="12"/>
  <c r="BS163" i="12"/>
  <c r="BT163" i="12"/>
  <c r="BF163" i="12"/>
  <c r="BU163" i="12"/>
  <c r="BG163" i="12"/>
  <c r="BV163" i="12"/>
  <c r="BH163" i="12"/>
  <c r="BK163" i="12"/>
  <c r="BL163" i="12"/>
  <c r="BP163" i="12"/>
  <c r="CA163" i="12"/>
  <c r="CE163" i="12"/>
  <c r="CG163" i="12"/>
  <c r="CH163" i="12"/>
  <c r="CF163" i="12"/>
  <c r="CC163" i="12"/>
  <c r="CI163" i="12"/>
  <c r="BZ163" i="12"/>
  <c r="CD163" i="12"/>
  <c r="CB163" i="12"/>
  <c r="CJ163" i="12"/>
  <c r="BF227" i="12"/>
  <c r="BN227" i="12"/>
  <c r="BV227" i="12"/>
  <c r="BG227" i="12"/>
  <c r="BO227" i="12"/>
  <c r="BW227" i="12"/>
  <c r="BH227" i="12"/>
  <c r="BP227" i="12"/>
  <c r="BX227" i="12"/>
  <c r="BD227" i="12"/>
  <c r="BR227" i="12"/>
  <c r="BI227" i="12"/>
  <c r="BT227" i="12"/>
  <c r="BK227" i="12"/>
  <c r="BA227" i="12"/>
  <c r="BL227" i="12"/>
  <c r="BB227" i="12"/>
  <c r="BM227" i="12"/>
  <c r="BC227" i="12"/>
  <c r="BE227" i="12"/>
  <c r="BJ227" i="12"/>
  <c r="BQ227" i="12"/>
  <c r="BS227" i="12"/>
  <c r="BU227" i="12"/>
  <c r="CI227" i="12"/>
  <c r="CE227" i="12"/>
  <c r="CG227" i="12"/>
  <c r="CA227" i="12"/>
  <c r="CH227" i="12"/>
  <c r="CF227" i="12"/>
  <c r="CC227" i="12"/>
  <c r="CB227" i="12"/>
  <c r="CJ227" i="12"/>
  <c r="BZ227" i="12"/>
  <c r="CD227" i="12"/>
  <c r="BE299" i="12"/>
  <c r="BM299" i="12"/>
  <c r="BU299" i="12"/>
  <c r="BF299" i="12"/>
  <c r="BN299" i="12"/>
  <c r="BV299" i="12"/>
  <c r="BG299" i="12"/>
  <c r="BO299" i="12"/>
  <c r="BW299" i="12"/>
  <c r="BH299" i="12"/>
  <c r="BS299" i="12"/>
  <c r="BI299" i="12"/>
  <c r="BT299" i="12"/>
  <c r="BJ299" i="12"/>
  <c r="BX299" i="12"/>
  <c r="BK299" i="12"/>
  <c r="BA299" i="12"/>
  <c r="BL299" i="12"/>
  <c r="BB299" i="12"/>
  <c r="BP299" i="12"/>
  <c r="BC299" i="12"/>
  <c r="BQ299" i="12"/>
  <c r="BD299" i="12"/>
  <c r="BR299" i="12"/>
  <c r="CI299" i="12"/>
  <c r="CA299" i="12"/>
  <c r="CH299" i="12"/>
  <c r="CC299" i="12"/>
  <c r="BZ299" i="12"/>
  <c r="CF299" i="12"/>
  <c r="CB299" i="12"/>
  <c r="CJ299" i="12"/>
  <c r="CD299" i="12"/>
  <c r="CE299" i="12"/>
  <c r="CG299" i="12"/>
  <c r="BH595" i="12"/>
  <c r="BP595" i="12"/>
  <c r="BX595" i="12"/>
  <c r="BA595" i="12"/>
  <c r="BI595" i="12"/>
  <c r="BQ595" i="12"/>
  <c r="BE595" i="12"/>
  <c r="BO595" i="12"/>
  <c r="BF595" i="12"/>
  <c r="BR595" i="12"/>
  <c r="BG595" i="12"/>
  <c r="BS595" i="12"/>
  <c r="BJ595" i="12"/>
  <c r="BT595" i="12"/>
  <c r="BK595" i="12"/>
  <c r="BU595" i="12"/>
  <c r="BB595" i="12"/>
  <c r="BL595" i="12"/>
  <c r="BV595" i="12"/>
  <c r="BC595" i="12"/>
  <c r="BM595" i="12"/>
  <c r="BW595" i="12"/>
  <c r="BD595" i="12"/>
  <c r="BN595" i="12"/>
  <c r="CB595" i="12"/>
  <c r="CJ595" i="12"/>
  <c r="CA595" i="12"/>
  <c r="CI595" i="12"/>
  <c r="CD595" i="12"/>
  <c r="CC595" i="12"/>
  <c r="CF595" i="12"/>
  <c r="CE595" i="12"/>
  <c r="BG84" i="12"/>
  <c r="BO84" i="12"/>
  <c r="BW84" i="12"/>
  <c r="BH84" i="12"/>
  <c r="BP84" i="12"/>
  <c r="BX84" i="12"/>
  <c r="BA84" i="12"/>
  <c r="BI84" i="12"/>
  <c r="BQ84" i="12"/>
  <c r="BF84" i="12"/>
  <c r="BT84" i="12"/>
  <c r="BJ84" i="12"/>
  <c r="BU84" i="12"/>
  <c r="BK84" i="12"/>
  <c r="BV84" i="12"/>
  <c r="BE84" i="12"/>
  <c r="BL84" i="12"/>
  <c r="BM84" i="12"/>
  <c r="BN84" i="12"/>
  <c r="BR84" i="12"/>
  <c r="BB84" i="12"/>
  <c r="BS84" i="12"/>
  <c r="BC84" i="12"/>
  <c r="BD84" i="12"/>
  <c r="CB84" i="12"/>
  <c r="CC84" i="12"/>
  <c r="CJ84" i="12"/>
  <c r="CI84" i="12"/>
  <c r="CA84" i="12"/>
  <c r="BZ84" i="12"/>
  <c r="CF84" i="12"/>
  <c r="CH84" i="12"/>
  <c r="CD84" i="12"/>
  <c r="CG84" i="12"/>
  <c r="CE84" i="12"/>
  <c r="BG235" i="12"/>
  <c r="BO235" i="12"/>
  <c r="BW235" i="12"/>
  <c r="BH235" i="12"/>
  <c r="BP235" i="12"/>
  <c r="BX235" i="12"/>
  <c r="BE235" i="12"/>
  <c r="BQ235" i="12"/>
  <c r="BI235" i="12"/>
  <c r="BS235" i="12"/>
  <c r="BA235" i="12"/>
  <c r="BK235" i="12"/>
  <c r="BU235" i="12"/>
  <c r="BB235" i="12"/>
  <c r="BL235" i="12"/>
  <c r="BV235" i="12"/>
  <c r="BC235" i="12"/>
  <c r="BM235" i="12"/>
  <c r="BD235" i="12"/>
  <c r="BF235" i="12"/>
  <c r="BJ235" i="12"/>
  <c r="BN235" i="12"/>
  <c r="BR235" i="12"/>
  <c r="BT235" i="12"/>
  <c r="CA235" i="12"/>
  <c r="CI235" i="12"/>
  <c r="CJ235" i="12"/>
  <c r="CE235" i="12"/>
  <c r="BZ235" i="12"/>
  <c r="CG235" i="12"/>
  <c r="CH235" i="12"/>
  <c r="CC235" i="12"/>
  <c r="CB235" i="12"/>
  <c r="CD235" i="12"/>
  <c r="CF235" i="12"/>
  <c r="BE307" i="12"/>
  <c r="BM307" i="12"/>
  <c r="BU307" i="12"/>
  <c r="BF307" i="12"/>
  <c r="BN307" i="12"/>
  <c r="BV307" i="12"/>
  <c r="BG307" i="12"/>
  <c r="BO307" i="12"/>
  <c r="BW307" i="12"/>
  <c r="BI307" i="12"/>
  <c r="BT307" i="12"/>
  <c r="BJ307" i="12"/>
  <c r="BX307" i="12"/>
  <c r="BK307" i="12"/>
  <c r="BA307" i="12"/>
  <c r="BL307" i="12"/>
  <c r="BB307" i="12"/>
  <c r="BP307" i="12"/>
  <c r="BC307" i="12"/>
  <c r="BQ307" i="12"/>
  <c r="BD307" i="12"/>
  <c r="BR307" i="12"/>
  <c r="BH307" i="12"/>
  <c r="BS307" i="12"/>
  <c r="CA307" i="12"/>
  <c r="CJ307" i="12"/>
  <c r="BZ307" i="12"/>
  <c r="CI307" i="12"/>
  <c r="CH307" i="12"/>
  <c r="CC307" i="12"/>
  <c r="CB307" i="12"/>
  <c r="CG307" i="12"/>
  <c r="CF307" i="12"/>
  <c r="CD307" i="12"/>
  <c r="CE307" i="12"/>
  <c r="BC539" i="12"/>
  <c r="BK539" i="12"/>
  <c r="BS539" i="12"/>
  <c r="BD539" i="12"/>
  <c r="BL539" i="12"/>
  <c r="BT539" i="12"/>
  <c r="BE539" i="12"/>
  <c r="BM539" i="12"/>
  <c r="BU539" i="12"/>
  <c r="BF539" i="12"/>
  <c r="BN539" i="12"/>
  <c r="BV539" i="12"/>
  <c r="BG539" i="12"/>
  <c r="BO539" i="12"/>
  <c r="BW539" i="12"/>
  <c r="BH539" i="12"/>
  <c r="BP539" i="12"/>
  <c r="BX539" i="12"/>
  <c r="BA539" i="12"/>
  <c r="BI539" i="12"/>
  <c r="BQ539" i="12"/>
  <c r="BB539" i="12"/>
  <c r="BJ539" i="12"/>
  <c r="BR539" i="12"/>
  <c r="CA539" i="12"/>
  <c r="CI539" i="12"/>
  <c r="CC539" i="12"/>
  <c r="CB539" i="12"/>
  <c r="CJ539" i="12"/>
  <c r="CD539" i="12"/>
  <c r="BZ539" i="12"/>
  <c r="CH539" i="12"/>
  <c r="BH603" i="12"/>
  <c r="BP603" i="12"/>
  <c r="BX603" i="12"/>
  <c r="BA603" i="12"/>
  <c r="BI603" i="12"/>
  <c r="BQ603" i="12"/>
  <c r="BC603" i="12"/>
  <c r="BM603" i="12"/>
  <c r="BW603" i="12"/>
  <c r="BD603" i="12"/>
  <c r="BN603" i="12"/>
  <c r="BE603" i="12"/>
  <c r="BO603" i="12"/>
  <c r="BF603" i="12"/>
  <c r="BR603" i="12"/>
  <c r="BG603" i="12"/>
  <c r="BS603" i="12"/>
  <c r="BJ603" i="12"/>
  <c r="BT603" i="12"/>
  <c r="BK603" i="12"/>
  <c r="BU603" i="12"/>
  <c r="BB603" i="12"/>
  <c r="BL603" i="12"/>
  <c r="BV603" i="12"/>
  <c r="CA603" i="12"/>
  <c r="CI603" i="12"/>
  <c r="CB603" i="12"/>
  <c r="CF603" i="12"/>
  <c r="CJ603" i="12"/>
  <c r="CD603" i="12"/>
  <c r="CE603" i="12"/>
  <c r="CC603" i="12"/>
  <c r="BE28" i="12"/>
  <c r="BM28" i="12"/>
  <c r="BU28" i="12"/>
  <c r="BC28" i="12"/>
  <c r="BL28" i="12"/>
  <c r="BV28" i="12"/>
  <c r="BD28" i="12"/>
  <c r="BN28" i="12"/>
  <c r="BW28" i="12"/>
  <c r="BF28" i="12"/>
  <c r="BO28" i="12"/>
  <c r="BX28" i="12"/>
  <c r="BH28" i="12"/>
  <c r="BQ28" i="12"/>
  <c r="BI28" i="12"/>
  <c r="BR28" i="12"/>
  <c r="BT28" i="12"/>
  <c r="BA28" i="12"/>
  <c r="BJ28" i="12"/>
  <c r="BK28" i="12"/>
  <c r="BS28" i="12"/>
  <c r="BG28" i="12"/>
  <c r="BP28" i="12"/>
  <c r="BB28" i="12"/>
  <c r="CG28" i="12"/>
  <c r="CF28" i="12"/>
  <c r="CE28" i="12"/>
  <c r="BZ28" i="12"/>
  <c r="CB28" i="12"/>
  <c r="CJ28" i="12"/>
  <c r="CH28" i="12"/>
  <c r="CD28" i="12"/>
  <c r="CA28" i="12"/>
  <c r="CI28" i="12"/>
  <c r="CC28" i="12"/>
  <c r="BG92" i="12"/>
  <c r="BO92" i="12"/>
  <c r="BW92" i="12"/>
  <c r="BH92" i="12"/>
  <c r="BP92" i="12"/>
  <c r="BX92" i="12"/>
  <c r="BA92" i="12"/>
  <c r="BI92" i="12"/>
  <c r="BQ92" i="12"/>
  <c r="BJ92" i="12"/>
  <c r="BU92" i="12"/>
  <c r="BK92" i="12"/>
  <c r="BV92" i="12"/>
  <c r="BL92" i="12"/>
  <c r="BN92" i="12"/>
  <c r="BR92" i="12"/>
  <c r="BB92" i="12"/>
  <c r="BS92" i="12"/>
  <c r="BC92" i="12"/>
  <c r="BT92" i="12"/>
  <c r="BD92" i="12"/>
  <c r="BE92" i="12"/>
  <c r="BF92" i="12"/>
  <c r="BM92" i="12"/>
  <c r="CJ92" i="12"/>
  <c r="BZ92" i="12"/>
  <c r="CD92" i="12"/>
  <c r="CG92" i="12"/>
  <c r="CF92" i="12"/>
  <c r="CI92" i="12"/>
  <c r="CE92" i="12"/>
  <c r="CC92" i="12"/>
  <c r="CH92" i="12"/>
  <c r="CB92" i="12"/>
  <c r="CA92" i="12"/>
  <c r="BF156" i="12"/>
  <c r="BN156" i="12"/>
  <c r="BV156" i="12"/>
  <c r="BG156" i="12"/>
  <c r="BO156" i="12"/>
  <c r="BW156" i="12"/>
  <c r="BB156" i="12"/>
  <c r="BL156" i="12"/>
  <c r="BX156" i="12"/>
  <c r="BC156" i="12"/>
  <c r="BM156" i="12"/>
  <c r="BD156" i="12"/>
  <c r="BP156" i="12"/>
  <c r="BH156" i="12"/>
  <c r="BU156" i="12"/>
  <c r="BI156" i="12"/>
  <c r="BJ156" i="12"/>
  <c r="BK156" i="12"/>
  <c r="BQ156" i="12"/>
  <c r="BR156" i="12"/>
  <c r="BA156" i="12"/>
  <c r="BS156" i="12"/>
  <c r="BE156" i="12"/>
  <c r="BT156" i="12"/>
  <c r="CJ156" i="12"/>
  <c r="CD156" i="12"/>
  <c r="CE156" i="12"/>
  <c r="CH156" i="12"/>
  <c r="BZ156" i="12"/>
  <c r="CA156" i="12"/>
  <c r="CG156" i="12"/>
  <c r="CB156" i="12"/>
  <c r="CC156" i="12"/>
  <c r="CF156" i="12"/>
  <c r="CI156" i="12"/>
  <c r="BC220" i="12"/>
  <c r="BK220" i="12"/>
  <c r="BS220" i="12"/>
  <c r="BD220" i="12"/>
  <c r="BL220" i="12"/>
  <c r="BT220" i="12"/>
  <c r="BE220" i="12"/>
  <c r="BM220" i="12"/>
  <c r="BU220" i="12"/>
  <c r="BG220" i="12"/>
  <c r="BR220" i="12"/>
  <c r="BH220" i="12"/>
  <c r="BV220" i="12"/>
  <c r="BI220" i="12"/>
  <c r="BW220" i="12"/>
  <c r="BJ220" i="12"/>
  <c r="BX220" i="12"/>
  <c r="BN220" i="12"/>
  <c r="BA220" i="12"/>
  <c r="BO220" i="12"/>
  <c r="BB220" i="12"/>
  <c r="BP220" i="12"/>
  <c r="BF220" i="12"/>
  <c r="BQ220" i="12"/>
  <c r="CJ220" i="12"/>
  <c r="CH220" i="12"/>
  <c r="CD220" i="12"/>
  <c r="CF220" i="12"/>
  <c r="CE220" i="12"/>
  <c r="BZ220" i="12"/>
  <c r="CG220" i="12"/>
  <c r="CB220" i="12"/>
  <c r="CA220" i="12"/>
  <c r="CC220" i="12"/>
  <c r="CI220" i="12"/>
  <c r="BB300" i="12"/>
  <c r="BJ300" i="12"/>
  <c r="BR300" i="12"/>
  <c r="BC300" i="12"/>
  <c r="BK300" i="12"/>
  <c r="BS300" i="12"/>
  <c r="BD300" i="12"/>
  <c r="BL300" i="12"/>
  <c r="BT300" i="12"/>
  <c r="BI300" i="12"/>
  <c r="BW300" i="12"/>
  <c r="BM300" i="12"/>
  <c r="BX300" i="12"/>
  <c r="BN300" i="12"/>
  <c r="BA300" i="12"/>
  <c r="BO300" i="12"/>
  <c r="BE300" i="12"/>
  <c r="BP300" i="12"/>
  <c r="BF300" i="12"/>
  <c r="BQ300" i="12"/>
  <c r="BG300" i="12"/>
  <c r="BU300" i="12"/>
  <c r="BH300" i="12"/>
  <c r="BV300" i="12"/>
  <c r="CE300" i="12"/>
  <c r="BZ300" i="12"/>
  <c r="CF300" i="12"/>
  <c r="CH300" i="12"/>
  <c r="CC300" i="12"/>
  <c r="CG300" i="12"/>
  <c r="CA300" i="12"/>
  <c r="CI300" i="12"/>
  <c r="CB300" i="12"/>
  <c r="CJ300" i="12"/>
  <c r="CD300" i="12"/>
  <c r="BC364" i="12"/>
  <c r="BK364" i="12"/>
  <c r="BS364" i="12"/>
  <c r="BD364" i="12"/>
  <c r="BL364" i="12"/>
  <c r="BT364" i="12"/>
  <c r="BE364" i="12"/>
  <c r="BM364" i="12"/>
  <c r="BU364" i="12"/>
  <c r="BI364" i="12"/>
  <c r="BW364" i="12"/>
  <c r="BJ364" i="12"/>
  <c r="BX364" i="12"/>
  <c r="BN364" i="12"/>
  <c r="BA364" i="12"/>
  <c r="BO364" i="12"/>
  <c r="BB364" i="12"/>
  <c r="BP364" i="12"/>
  <c r="BF364" i="12"/>
  <c r="BQ364" i="12"/>
  <c r="BG364" i="12"/>
  <c r="BR364" i="12"/>
  <c r="BH364" i="12"/>
  <c r="BV364" i="12"/>
  <c r="BZ364" i="12"/>
  <c r="CH364" i="12"/>
  <c r="CF364" i="12"/>
  <c r="CE364" i="12"/>
  <c r="CG364" i="12"/>
  <c r="CA364" i="12"/>
  <c r="CD364" i="12"/>
  <c r="CI364" i="12"/>
  <c r="CB364" i="12"/>
  <c r="CJ364" i="12"/>
  <c r="BH428" i="12"/>
  <c r="BP428" i="12"/>
  <c r="BX428" i="12"/>
  <c r="BA428" i="12"/>
  <c r="BI428" i="12"/>
  <c r="BQ428" i="12"/>
  <c r="BB428" i="12"/>
  <c r="BJ428" i="12"/>
  <c r="BR428" i="12"/>
  <c r="BG428" i="12"/>
  <c r="BU428" i="12"/>
  <c r="BK428" i="12"/>
  <c r="BV428" i="12"/>
  <c r="BL428" i="12"/>
  <c r="BW428" i="12"/>
  <c r="BM428" i="12"/>
  <c r="BC428" i="12"/>
  <c r="BN428" i="12"/>
  <c r="BD428" i="12"/>
  <c r="BO428" i="12"/>
  <c r="BE428" i="12"/>
  <c r="BS428" i="12"/>
  <c r="BF428" i="12"/>
  <c r="BT428" i="12"/>
  <c r="CF428" i="12"/>
  <c r="BZ428" i="12"/>
  <c r="CH428" i="12"/>
  <c r="CA428" i="12"/>
  <c r="CG428" i="12"/>
  <c r="CI428" i="12"/>
  <c r="CB428" i="12"/>
  <c r="CJ428" i="12"/>
  <c r="CE428" i="12"/>
  <c r="CD428" i="12"/>
  <c r="BB500" i="12"/>
  <c r="BJ500" i="12"/>
  <c r="BR500" i="12"/>
  <c r="BC500" i="12"/>
  <c r="BK500" i="12"/>
  <c r="BS500" i="12"/>
  <c r="BD500" i="12"/>
  <c r="BL500" i="12"/>
  <c r="BT500" i="12"/>
  <c r="BN500" i="12"/>
  <c r="BA500" i="12"/>
  <c r="BO500" i="12"/>
  <c r="BE500" i="12"/>
  <c r="BP500" i="12"/>
  <c r="BF500" i="12"/>
  <c r="BQ500" i="12"/>
  <c r="BG500" i="12"/>
  <c r="BU500" i="12"/>
  <c r="BH500" i="12"/>
  <c r="BV500" i="12"/>
  <c r="BI500" i="12"/>
  <c r="BW500" i="12"/>
  <c r="BM500" i="12"/>
  <c r="BX500" i="12"/>
  <c r="CF500" i="12"/>
  <c r="CE500" i="12"/>
  <c r="BZ500" i="12"/>
  <c r="CH500" i="12"/>
  <c r="CG500" i="12"/>
  <c r="CI500" i="12"/>
  <c r="BH564" i="12"/>
  <c r="BP564" i="12"/>
  <c r="BX564" i="12"/>
  <c r="BB564" i="12"/>
  <c r="BJ564" i="12"/>
  <c r="BR564" i="12"/>
  <c r="BD564" i="12"/>
  <c r="BL564" i="12"/>
  <c r="BT564" i="12"/>
  <c r="BE564" i="12"/>
  <c r="BM564" i="12"/>
  <c r="BU564" i="12"/>
  <c r="BF564" i="12"/>
  <c r="BN564" i="12"/>
  <c r="BV564" i="12"/>
  <c r="BG564" i="12"/>
  <c r="BI564" i="12"/>
  <c r="BK564" i="12"/>
  <c r="BO564" i="12"/>
  <c r="BQ564" i="12"/>
  <c r="BS564" i="12"/>
  <c r="BA564" i="12"/>
  <c r="BW564" i="12"/>
  <c r="BC564" i="12"/>
  <c r="BZ564" i="12"/>
  <c r="CF564" i="12"/>
  <c r="CJ564" i="12"/>
  <c r="CH564" i="12"/>
  <c r="CB564" i="12"/>
  <c r="CG564" i="12"/>
  <c r="CA564" i="12"/>
  <c r="BG61" i="12"/>
  <c r="BO61" i="12"/>
  <c r="BW61" i="12"/>
  <c r="BH61" i="12"/>
  <c r="BP61" i="12"/>
  <c r="BX61" i="12"/>
  <c r="BC61" i="12"/>
  <c r="BK61" i="12"/>
  <c r="BS61" i="12"/>
  <c r="BE61" i="12"/>
  <c r="BR61" i="12"/>
  <c r="BI61" i="12"/>
  <c r="BU61" i="12"/>
  <c r="BL61" i="12"/>
  <c r="BM61" i="12"/>
  <c r="BN61" i="12"/>
  <c r="BJ61" i="12"/>
  <c r="BQ61" i="12"/>
  <c r="BT61" i="12"/>
  <c r="BA61" i="12"/>
  <c r="BB61" i="12"/>
  <c r="BD61" i="12"/>
  <c r="BF61" i="12"/>
  <c r="BV61" i="12"/>
  <c r="CE61" i="12"/>
  <c r="CA61" i="12"/>
  <c r="CF61" i="12"/>
  <c r="CI61" i="12"/>
  <c r="CD61" i="12"/>
  <c r="CC61" i="12"/>
  <c r="BZ61" i="12"/>
  <c r="CB61" i="12"/>
  <c r="CH61" i="12"/>
  <c r="CJ61" i="12"/>
  <c r="CG61" i="12"/>
  <c r="BE125" i="12"/>
  <c r="BM125" i="12"/>
  <c r="BU125" i="12"/>
  <c r="BA125" i="12"/>
  <c r="BJ125" i="12"/>
  <c r="BS125" i="12"/>
  <c r="BB125" i="12"/>
  <c r="BK125" i="12"/>
  <c r="BT125" i="12"/>
  <c r="BC125" i="12"/>
  <c r="BL125" i="12"/>
  <c r="BV125" i="12"/>
  <c r="BN125" i="12"/>
  <c r="BO125" i="12"/>
  <c r="BP125" i="12"/>
  <c r="BD125" i="12"/>
  <c r="BQ125" i="12"/>
  <c r="BF125" i="12"/>
  <c r="BR125" i="12"/>
  <c r="BG125" i="12"/>
  <c r="BW125" i="12"/>
  <c r="BH125" i="12"/>
  <c r="BX125" i="12"/>
  <c r="BI125" i="12"/>
  <c r="CD125" i="12"/>
  <c r="CF125" i="12"/>
  <c r="CG125" i="12"/>
  <c r="CE125" i="12"/>
  <c r="CA125" i="12"/>
  <c r="CB125" i="12"/>
  <c r="CI125" i="12"/>
  <c r="BZ125" i="12"/>
  <c r="CH125" i="12"/>
  <c r="CC125" i="12"/>
  <c r="CJ125" i="12"/>
  <c r="BG189" i="12"/>
  <c r="BO189" i="12"/>
  <c r="BW189" i="12"/>
  <c r="BH189" i="12"/>
  <c r="BP189" i="12"/>
  <c r="BX189" i="12"/>
  <c r="BA189" i="12"/>
  <c r="BI189" i="12"/>
  <c r="BQ189" i="12"/>
  <c r="BL189" i="12"/>
  <c r="BB189" i="12"/>
  <c r="BM189" i="12"/>
  <c r="BC189" i="12"/>
  <c r="BN189" i="12"/>
  <c r="BD189" i="12"/>
  <c r="BR189" i="12"/>
  <c r="BE189" i="12"/>
  <c r="BS189" i="12"/>
  <c r="BF189" i="12"/>
  <c r="BT189" i="12"/>
  <c r="BJ189" i="12"/>
  <c r="BU189" i="12"/>
  <c r="BK189" i="12"/>
  <c r="BV189" i="12"/>
  <c r="CE189" i="12"/>
  <c r="CD189" i="12"/>
  <c r="CF189" i="12"/>
  <c r="CG189" i="12"/>
  <c r="CA189" i="12"/>
  <c r="CB189" i="12"/>
  <c r="CC189" i="12"/>
  <c r="BZ189" i="12"/>
  <c r="CH189" i="12"/>
  <c r="CI189" i="12"/>
  <c r="CJ189" i="12"/>
  <c r="BG253" i="12"/>
  <c r="BA253" i="12"/>
  <c r="BI253" i="12"/>
  <c r="BQ253" i="12"/>
  <c r="BC253" i="12"/>
  <c r="BK253" i="12"/>
  <c r="BS253" i="12"/>
  <c r="BD253" i="12"/>
  <c r="BL253" i="12"/>
  <c r="BT253" i="12"/>
  <c r="BE253" i="12"/>
  <c r="BM253" i="12"/>
  <c r="BU253" i="12"/>
  <c r="BH253" i="12"/>
  <c r="BX253" i="12"/>
  <c r="BJ253" i="12"/>
  <c r="BN253" i="12"/>
  <c r="BO253" i="12"/>
  <c r="BP253" i="12"/>
  <c r="BR253" i="12"/>
  <c r="BB253" i="12"/>
  <c r="BV253" i="12"/>
  <c r="BF253" i="12"/>
  <c r="BW253" i="12"/>
  <c r="CE253" i="12"/>
  <c r="CD253" i="12"/>
  <c r="CF253" i="12"/>
  <c r="CG253" i="12"/>
  <c r="CA253" i="12"/>
  <c r="CB253" i="12"/>
  <c r="CC253" i="12"/>
  <c r="CJ253" i="12"/>
  <c r="BZ253" i="12"/>
  <c r="CH253" i="12"/>
  <c r="CI253" i="12"/>
  <c r="BH325" i="12"/>
  <c r="BP325" i="12"/>
  <c r="BX325" i="12"/>
  <c r="BA325" i="12"/>
  <c r="BI325" i="12"/>
  <c r="BQ325" i="12"/>
  <c r="BD325" i="12"/>
  <c r="BN325" i="12"/>
  <c r="BE325" i="12"/>
  <c r="BO325" i="12"/>
  <c r="BF325" i="12"/>
  <c r="BR325" i="12"/>
  <c r="BG325" i="12"/>
  <c r="BS325" i="12"/>
  <c r="BJ325" i="12"/>
  <c r="BT325" i="12"/>
  <c r="BK325" i="12"/>
  <c r="BU325" i="12"/>
  <c r="BB325" i="12"/>
  <c r="BL325" i="12"/>
  <c r="BV325" i="12"/>
  <c r="BC325" i="12"/>
  <c r="BM325" i="12"/>
  <c r="BW325" i="12"/>
  <c r="CD325" i="12"/>
  <c r="CF325" i="12"/>
  <c r="CB325" i="12"/>
  <c r="CC325" i="12"/>
  <c r="CJ325" i="12"/>
  <c r="CG325" i="12"/>
  <c r="CA325" i="12"/>
  <c r="CE325" i="12"/>
  <c r="CI325" i="12"/>
  <c r="BA389" i="12"/>
  <c r="BI389" i="12"/>
  <c r="BQ389" i="12"/>
  <c r="BB389" i="12"/>
  <c r="BJ389" i="12"/>
  <c r="BR389" i="12"/>
  <c r="BG389" i="12"/>
  <c r="BS389" i="12"/>
  <c r="BH389" i="12"/>
  <c r="BT389" i="12"/>
  <c r="BK389" i="12"/>
  <c r="BU389" i="12"/>
  <c r="BL389" i="12"/>
  <c r="BV389" i="12"/>
  <c r="BC389" i="12"/>
  <c r="BM389" i="12"/>
  <c r="BW389" i="12"/>
  <c r="BD389" i="12"/>
  <c r="BN389" i="12"/>
  <c r="BX389" i="12"/>
  <c r="BE389" i="12"/>
  <c r="BO389" i="12"/>
  <c r="BF389" i="12"/>
  <c r="BP389" i="12"/>
  <c r="CC389" i="12"/>
  <c r="CF389" i="12"/>
  <c r="CB389" i="12"/>
  <c r="CJ389" i="12"/>
  <c r="CA389" i="12"/>
  <c r="CI389" i="12"/>
  <c r="CG389" i="12"/>
  <c r="CD389" i="12"/>
  <c r="CE389" i="12"/>
  <c r="BF453" i="12"/>
  <c r="BN453" i="12"/>
  <c r="BV453" i="12"/>
  <c r="BG453" i="12"/>
  <c r="BO453" i="12"/>
  <c r="BW453" i="12"/>
  <c r="BE453" i="12"/>
  <c r="BQ453" i="12"/>
  <c r="BH453" i="12"/>
  <c r="BR453" i="12"/>
  <c r="BI453" i="12"/>
  <c r="BS453" i="12"/>
  <c r="BJ453" i="12"/>
  <c r="BT453" i="12"/>
  <c r="BA453" i="12"/>
  <c r="BK453" i="12"/>
  <c r="BU453" i="12"/>
  <c r="BB453" i="12"/>
  <c r="BL453" i="12"/>
  <c r="BX453" i="12"/>
  <c r="BC453" i="12"/>
  <c r="BM453" i="12"/>
  <c r="BD453" i="12"/>
  <c r="BP453" i="12"/>
  <c r="CC453" i="12"/>
  <c r="CI453" i="12"/>
  <c r="CF453" i="12"/>
  <c r="CD453" i="12"/>
  <c r="CG453" i="12"/>
  <c r="CB453" i="12"/>
  <c r="CE453" i="12"/>
  <c r="CJ453" i="12"/>
  <c r="CA453" i="12"/>
  <c r="BH517" i="12"/>
  <c r="BP517" i="12"/>
  <c r="BX517" i="12"/>
  <c r="BA517" i="12"/>
  <c r="BI517" i="12"/>
  <c r="BQ517" i="12"/>
  <c r="BC517" i="12"/>
  <c r="BM517" i="12"/>
  <c r="BW517" i="12"/>
  <c r="BD517" i="12"/>
  <c r="BN517" i="12"/>
  <c r="BE517" i="12"/>
  <c r="BO517" i="12"/>
  <c r="BF517" i="12"/>
  <c r="BR517" i="12"/>
  <c r="BG517" i="12"/>
  <c r="BS517" i="12"/>
  <c r="BJ517" i="12"/>
  <c r="BT517" i="12"/>
  <c r="BK517" i="12"/>
  <c r="BU517" i="12"/>
  <c r="BB517" i="12"/>
  <c r="BL517" i="12"/>
  <c r="BV517" i="12"/>
  <c r="CI517" i="12"/>
  <c r="CC517" i="12"/>
  <c r="CB517" i="12"/>
  <c r="CJ517" i="12"/>
  <c r="CD517" i="12"/>
  <c r="CE517" i="12"/>
  <c r="CF517" i="12"/>
  <c r="BA581" i="12"/>
  <c r="BI581" i="12"/>
  <c r="BQ581" i="12"/>
  <c r="BB581" i="12"/>
  <c r="BJ581" i="12"/>
  <c r="BR581" i="12"/>
  <c r="BC581" i="12"/>
  <c r="BK581" i="12"/>
  <c r="BS581" i="12"/>
  <c r="BF581" i="12"/>
  <c r="BT581" i="12"/>
  <c r="BG581" i="12"/>
  <c r="BU581" i="12"/>
  <c r="BH581" i="12"/>
  <c r="BV581" i="12"/>
  <c r="BL581" i="12"/>
  <c r="BW581" i="12"/>
  <c r="BM581" i="12"/>
  <c r="BX581" i="12"/>
  <c r="BN581" i="12"/>
  <c r="BD581" i="12"/>
  <c r="BO581" i="12"/>
  <c r="BE581" i="12"/>
  <c r="BP581" i="12"/>
  <c r="CE581" i="12"/>
  <c r="CC581" i="12"/>
  <c r="CG581" i="12"/>
  <c r="CF581" i="12"/>
  <c r="CD581" i="12"/>
  <c r="BD54" i="12"/>
  <c r="BL54" i="12"/>
  <c r="BT54" i="12"/>
  <c r="BE54" i="12"/>
  <c r="BM54" i="12"/>
  <c r="BU54" i="12"/>
  <c r="BH54" i="12"/>
  <c r="BP54" i="12"/>
  <c r="BX54" i="12"/>
  <c r="BG54" i="12"/>
  <c r="BS54" i="12"/>
  <c r="BJ54" i="12"/>
  <c r="BW54" i="12"/>
  <c r="BA54" i="12"/>
  <c r="BN54" i="12"/>
  <c r="BI54" i="12"/>
  <c r="BK54" i="12"/>
  <c r="BO54" i="12"/>
  <c r="BV54" i="12"/>
  <c r="BB54" i="12"/>
  <c r="BC54" i="12"/>
  <c r="BF54" i="12"/>
  <c r="BQ54" i="12"/>
  <c r="BR54" i="12"/>
  <c r="CF54" i="12"/>
  <c r="CJ54" i="12"/>
  <c r="CA54" i="12"/>
  <c r="CD54" i="12"/>
  <c r="CE54" i="12"/>
  <c r="CI54" i="12"/>
  <c r="CG54" i="12"/>
  <c r="CC54" i="12"/>
  <c r="CH54" i="12"/>
  <c r="BZ54" i="12"/>
  <c r="CB54" i="12"/>
  <c r="BB126" i="12"/>
  <c r="BJ126" i="12"/>
  <c r="BR126" i="12"/>
  <c r="BC126" i="12"/>
  <c r="BL126" i="12"/>
  <c r="BU126" i="12"/>
  <c r="BD126" i="12"/>
  <c r="BM126" i="12"/>
  <c r="BV126" i="12"/>
  <c r="BE126" i="12"/>
  <c r="BN126" i="12"/>
  <c r="BW126" i="12"/>
  <c r="BG126" i="12"/>
  <c r="BT126" i="12"/>
  <c r="BH126" i="12"/>
  <c r="BX126" i="12"/>
  <c r="BI126" i="12"/>
  <c r="BK126" i="12"/>
  <c r="BO126" i="12"/>
  <c r="BP126" i="12"/>
  <c r="BA126" i="12"/>
  <c r="BQ126" i="12"/>
  <c r="BF126" i="12"/>
  <c r="BS126" i="12"/>
  <c r="CB126" i="12"/>
  <c r="CJ126" i="12"/>
  <c r="BZ126" i="12"/>
  <c r="CA126" i="12"/>
  <c r="CC126" i="12"/>
  <c r="CI126" i="12"/>
  <c r="CH126" i="12"/>
  <c r="CD126" i="12"/>
  <c r="CF126" i="12"/>
  <c r="CE126" i="12"/>
  <c r="CG126" i="12"/>
  <c r="BD190" i="12"/>
  <c r="BL190" i="12"/>
  <c r="BT190" i="12"/>
  <c r="BE190" i="12"/>
  <c r="BM190" i="12"/>
  <c r="BU190" i="12"/>
  <c r="BF190" i="12"/>
  <c r="BN190" i="12"/>
  <c r="BV190" i="12"/>
  <c r="BB190" i="12"/>
  <c r="BP190" i="12"/>
  <c r="BC190" i="12"/>
  <c r="BQ190" i="12"/>
  <c r="BG190" i="12"/>
  <c r="BR190" i="12"/>
  <c r="BH190" i="12"/>
  <c r="BS190" i="12"/>
  <c r="BI190" i="12"/>
  <c r="BW190" i="12"/>
  <c r="BJ190" i="12"/>
  <c r="BX190" i="12"/>
  <c r="BK190" i="12"/>
  <c r="BA190" i="12"/>
  <c r="BO190" i="12"/>
  <c r="CJ190" i="12"/>
  <c r="CA190" i="12"/>
  <c r="CC190" i="12"/>
  <c r="CI190" i="12"/>
  <c r="CH190" i="12"/>
  <c r="CD190" i="12"/>
  <c r="BZ190" i="12"/>
  <c r="CB190" i="12"/>
  <c r="CF190" i="12"/>
  <c r="CG190" i="12"/>
  <c r="CE190" i="12"/>
  <c r="BH254" i="12"/>
  <c r="BP254" i="12"/>
  <c r="BX254" i="12"/>
  <c r="BA254" i="12"/>
  <c r="BI254" i="12"/>
  <c r="BQ254" i="12"/>
  <c r="BB254" i="12"/>
  <c r="BJ254" i="12"/>
  <c r="BR254" i="12"/>
  <c r="BC254" i="12"/>
  <c r="BN254" i="12"/>
  <c r="BD254" i="12"/>
  <c r="BO254" i="12"/>
  <c r="BE254" i="12"/>
  <c r="BS254" i="12"/>
  <c r="BF254" i="12"/>
  <c r="BT254" i="12"/>
  <c r="BG254" i="12"/>
  <c r="BU254" i="12"/>
  <c r="BK254" i="12"/>
  <c r="BV254" i="12"/>
  <c r="BL254" i="12"/>
  <c r="BW254" i="12"/>
  <c r="BM254" i="12"/>
  <c r="CH254" i="12"/>
  <c r="BZ254" i="12"/>
  <c r="CA254" i="12"/>
  <c r="CC254" i="12"/>
  <c r="CI254" i="12"/>
  <c r="CD254" i="12"/>
  <c r="CB254" i="12"/>
  <c r="CG254" i="12"/>
  <c r="CJ254" i="12"/>
  <c r="CE254" i="12"/>
  <c r="CF254" i="12"/>
  <c r="BD318" i="12"/>
  <c r="BL318" i="12"/>
  <c r="BT318" i="12"/>
  <c r="BE318" i="12"/>
  <c r="BM318" i="12"/>
  <c r="BU318" i="12"/>
  <c r="BF318" i="12"/>
  <c r="BN318" i="12"/>
  <c r="BV318" i="12"/>
  <c r="BH318" i="12"/>
  <c r="BS318" i="12"/>
  <c r="BI318" i="12"/>
  <c r="BW318" i="12"/>
  <c r="BJ318" i="12"/>
  <c r="BX318" i="12"/>
  <c r="BK318" i="12"/>
  <c r="BA318" i="12"/>
  <c r="BO318" i="12"/>
  <c r="BB318" i="12"/>
  <c r="BP318" i="12"/>
  <c r="BC318" i="12"/>
  <c r="BQ318" i="12"/>
  <c r="BG318" i="12"/>
  <c r="BR318" i="12"/>
  <c r="CG318" i="12"/>
  <c r="CB318" i="12"/>
  <c r="CJ318" i="12"/>
  <c r="BZ318" i="12"/>
  <c r="CH318" i="12"/>
  <c r="CI318" i="12"/>
  <c r="CC318" i="12"/>
  <c r="CF318" i="12"/>
  <c r="CD318" i="12"/>
  <c r="CA318" i="12"/>
  <c r="CE318" i="12"/>
  <c r="BE382" i="12"/>
  <c r="BF382" i="12"/>
  <c r="BN382" i="12"/>
  <c r="BV382" i="12"/>
  <c r="BG382" i="12"/>
  <c r="BO382" i="12"/>
  <c r="BW382" i="12"/>
  <c r="BH382" i="12"/>
  <c r="BR382" i="12"/>
  <c r="BI382" i="12"/>
  <c r="BS382" i="12"/>
  <c r="BJ382" i="12"/>
  <c r="BT382" i="12"/>
  <c r="BK382" i="12"/>
  <c r="BU382" i="12"/>
  <c r="BA382" i="12"/>
  <c r="BL382" i="12"/>
  <c r="BX382" i="12"/>
  <c r="BB382" i="12"/>
  <c r="BM382" i="12"/>
  <c r="BC382" i="12"/>
  <c r="BP382" i="12"/>
  <c r="BD382" i="12"/>
  <c r="BQ382" i="12"/>
  <c r="BZ382" i="12"/>
  <c r="CH382" i="12"/>
  <c r="CB382" i="12"/>
  <c r="CJ382" i="12"/>
  <c r="CF382" i="12"/>
  <c r="CC382" i="12"/>
  <c r="CA382" i="12"/>
  <c r="CD382" i="12"/>
  <c r="CI382" i="12"/>
  <c r="CG382" i="12"/>
  <c r="BC446" i="12"/>
  <c r="BK446" i="12"/>
  <c r="BS446" i="12"/>
  <c r="BD446" i="12"/>
  <c r="BL446" i="12"/>
  <c r="BT446" i="12"/>
  <c r="BF446" i="12"/>
  <c r="BP446" i="12"/>
  <c r="BG446" i="12"/>
  <c r="BQ446" i="12"/>
  <c r="BH446" i="12"/>
  <c r="BR446" i="12"/>
  <c r="BI446" i="12"/>
  <c r="BU446" i="12"/>
  <c r="BJ446" i="12"/>
  <c r="BV446" i="12"/>
  <c r="BA446" i="12"/>
  <c r="BM446" i="12"/>
  <c r="BW446" i="12"/>
  <c r="BB446" i="12"/>
  <c r="BN446" i="12"/>
  <c r="BX446" i="12"/>
  <c r="BE446" i="12"/>
  <c r="BO446" i="12"/>
  <c r="CH446" i="12"/>
  <c r="CB446" i="12"/>
  <c r="CJ446" i="12"/>
  <c r="BZ446" i="12"/>
  <c r="CA446" i="12"/>
  <c r="CI446" i="12"/>
  <c r="CC446" i="12"/>
  <c r="CD446" i="12"/>
  <c r="CG446" i="12"/>
  <c r="CF446" i="12"/>
  <c r="BD510" i="12"/>
  <c r="BL510" i="12"/>
  <c r="BT510" i="12"/>
  <c r="BE510" i="12"/>
  <c r="BM510" i="12"/>
  <c r="BU510" i="12"/>
  <c r="BF510" i="12"/>
  <c r="BN510" i="12"/>
  <c r="BV510" i="12"/>
  <c r="BI510" i="12"/>
  <c r="BW510" i="12"/>
  <c r="BJ510" i="12"/>
  <c r="BX510" i="12"/>
  <c r="BK510" i="12"/>
  <c r="BA510" i="12"/>
  <c r="BO510" i="12"/>
  <c r="BB510" i="12"/>
  <c r="BP510" i="12"/>
  <c r="BC510" i="12"/>
  <c r="BQ510" i="12"/>
  <c r="BG510" i="12"/>
  <c r="BR510" i="12"/>
  <c r="BS510" i="12"/>
  <c r="BH510" i="12"/>
  <c r="BZ510" i="12"/>
  <c r="CH510" i="12"/>
  <c r="CG510" i="12"/>
  <c r="CJ510" i="12"/>
  <c r="CA510" i="12"/>
  <c r="CI510" i="12"/>
  <c r="CC510" i="12"/>
  <c r="CB510" i="12"/>
  <c r="BF574" i="12"/>
  <c r="BN574" i="12"/>
  <c r="BV574" i="12"/>
  <c r="BG574" i="12"/>
  <c r="BO574" i="12"/>
  <c r="BW574" i="12"/>
  <c r="BH574" i="12"/>
  <c r="BP574" i="12"/>
  <c r="BX574" i="12"/>
  <c r="BI574" i="12"/>
  <c r="BT574" i="12"/>
  <c r="BJ574" i="12"/>
  <c r="BU574" i="12"/>
  <c r="BK574" i="12"/>
  <c r="BA574" i="12"/>
  <c r="BL574" i="12"/>
  <c r="BB574" i="12"/>
  <c r="BM574" i="12"/>
  <c r="BC574" i="12"/>
  <c r="BQ574" i="12"/>
  <c r="BD574" i="12"/>
  <c r="BR574" i="12"/>
  <c r="BE574" i="12"/>
  <c r="BS574" i="12"/>
  <c r="CH574" i="12"/>
  <c r="CB574" i="12"/>
  <c r="CJ574" i="12"/>
  <c r="BZ574" i="12"/>
  <c r="CI574" i="12"/>
  <c r="CD574" i="12"/>
  <c r="CC574" i="12"/>
  <c r="CA574" i="12"/>
  <c r="BE47" i="12"/>
  <c r="BM47" i="12"/>
  <c r="BU47" i="12"/>
  <c r="BB47" i="12"/>
  <c r="BJ47" i="12"/>
  <c r="BR47" i="12"/>
  <c r="BG47" i="12"/>
  <c r="BQ47" i="12"/>
  <c r="BH47" i="12"/>
  <c r="BS47" i="12"/>
  <c r="BI47" i="12"/>
  <c r="BT47" i="12"/>
  <c r="BA47" i="12"/>
  <c r="BL47" i="12"/>
  <c r="BW47" i="12"/>
  <c r="BK47" i="12"/>
  <c r="BO47" i="12"/>
  <c r="BV47" i="12"/>
  <c r="BX47" i="12"/>
  <c r="BC47" i="12"/>
  <c r="BD47" i="12"/>
  <c r="BF47" i="12"/>
  <c r="BN47" i="12"/>
  <c r="BP47" i="12"/>
  <c r="CB47" i="12"/>
  <c r="CF47" i="12"/>
  <c r="CH47" i="12"/>
  <c r="CJ47" i="12"/>
  <c r="CD47" i="12"/>
  <c r="CG47" i="12"/>
  <c r="CE47" i="12"/>
  <c r="CA47" i="12"/>
  <c r="CI47" i="12"/>
  <c r="CC47" i="12"/>
  <c r="BZ47" i="12"/>
  <c r="BE111" i="12"/>
  <c r="BM111" i="12"/>
  <c r="BU111" i="12"/>
  <c r="BF111" i="12"/>
  <c r="BN111" i="12"/>
  <c r="BV111" i="12"/>
  <c r="BG111" i="12"/>
  <c r="BO111" i="12"/>
  <c r="BW111" i="12"/>
  <c r="BC111" i="12"/>
  <c r="BQ111" i="12"/>
  <c r="BD111" i="12"/>
  <c r="BR111" i="12"/>
  <c r="BH111" i="12"/>
  <c r="BS111" i="12"/>
  <c r="BI111" i="12"/>
  <c r="BT111" i="12"/>
  <c r="BJ111" i="12"/>
  <c r="BX111" i="12"/>
  <c r="BK111" i="12"/>
  <c r="BA111" i="12"/>
  <c r="BL111" i="12"/>
  <c r="BB111" i="12"/>
  <c r="BP111" i="12"/>
  <c r="CE111" i="12"/>
  <c r="CH111" i="12"/>
  <c r="CG111" i="12"/>
  <c r="CA111" i="12"/>
  <c r="CI111" i="12"/>
  <c r="CC111" i="12"/>
  <c r="CD111" i="12"/>
  <c r="CB111" i="12"/>
  <c r="BZ111" i="12"/>
  <c r="CF111" i="12"/>
  <c r="CJ111" i="12"/>
  <c r="BA175" i="12"/>
  <c r="BI175" i="12"/>
  <c r="BQ175" i="12"/>
  <c r="BB175" i="12"/>
  <c r="BJ175" i="12"/>
  <c r="BR175" i="12"/>
  <c r="BC175" i="12"/>
  <c r="BK175" i="12"/>
  <c r="BS175" i="12"/>
  <c r="BD175" i="12"/>
  <c r="BO175" i="12"/>
  <c r="BE175" i="12"/>
  <c r="BP175" i="12"/>
  <c r="BF175" i="12"/>
  <c r="BT175" i="12"/>
  <c r="BG175" i="12"/>
  <c r="BU175" i="12"/>
  <c r="BH175" i="12"/>
  <c r="BV175" i="12"/>
  <c r="BL175" i="12"/>
  <c r="BW175" i="12"/>
  <c r="BM175" i="12"/>
  <c r="BX175" i="12"/>
  <c r="BN175" i="12"/>
  <c r="CA175" i="12"/>
  <c r="CE175" i="12"/>
  <c r="CI175" i="12"/>
  <c r="CC175" i="12"/>
  <c r="CD175" i="12"/>
  <c r="CB175" i="12"/>
  <c r="CG175" i="12"/>
  <c r="CJ175" i="12"/>
  <c r="CF175" i="12"/>
  <c r="BZ175" i="12"/>
  <c r="CH175" i="12"/>
  <c r="BC239" i="12"/>
  <c r="BK239" i="12"/>
  <c r="BS239" i="12"/>
  <c r="BD239" i="12"/>
  <c r="BL239" i="12"/>
  <c r="BT239" i="12"/>
  <c r="BE239" i="12"/>
  <c r="BO239" i="12"/>
  <c r="BG239" i="12"/>
  <c r="BQ239" i="12"/>
  <c r="BI239" i="12"/>
  <c r="BU239" i="12"/>
  <c r="BJ239" i="12"/>
  <c r="BV239" i="12"/>
  <c r="BA239" i="12"/>
  <c r="BM239" i="12"/>
  <c r="BW239" i="12"/>
  <c r="BB239" i="12"/>
  <c r="BF239" i="12"/>
  <c r="BH239" i="12"/>
  <c r="BN239" i="12"/>
  <c r="BP239" i="12"/>
  <c r="BR239" i="12"/>
  <c r="BX239" i="12"/>
  <c r="CG239" i="12"/>
  <c r="CA239" i="12"/>
  <c r="CI239" i="12"/>
  <c r="CC239" i="12"/>
  <c r="CD239" i="12"/>
  <c r="CB239" i="12"/>
  <c r="CE239" i="12"/>
  <c r="BZ239" i="12"/>
  <c r="CH239" i="12"/>
  <c r="CF239" i="12"/>
  <c r="CJ239" i="12"/>
  <c r="BA303" i="12"/>
  <c r="BI303" i="12"/>
  <c r="BQ303" i="12"/>
  <c r="BB303" i="12"/>
  <c r="BJ303" i="12"/>
  <c r="BR303" i="12"/>
  <c r="BC303" i="12"/>
  <c r="BK303" i="12"/>
  <c r="BS303" i="12"/>
  <c r="BG303" i="12"/>
  <c r="BU303" i="12"/>
  <c r="BH303" i="12"/>
  <c r="BV303" i="12"/>
  <c r="BL303" i="12"/>
  <c r="BW303" i="12"/>
  <c r="BM303" i="12"/>
  <c r="BX303" i="12"/>
  <c r="BN303" i="12"/>
  <c r="BD303" i="12"/>
  <c r="BO303" i="12"/>
  <c r="BE303" i="12"/>
  <c r="BP303" i="12"/>
  <c r="BF303" i="12"/>
  <c r="BT303" i="12"/>
  <c r="CI303" i="12"/>
  <c r="CE303" i="12"/>
  <c r="BZ303" i="12"/>
  <c r="CF303" i="12"/>
  <c r="CH303" i="12"/>
  <c r="CD303" i="12"/>
  <c r="CA303" i="12"/>
  <c r="CC303" i="12"/>
  <c r="CG303" i="12"/>
  <c r="CB303" i="12"/>
  <c r="CJ303" i="12"/>
  <c r="BB367" i="12"/>
  <c r="BJ367" i="12"/>
  <c r="BR367" i="12"/>
  <c r="BC367" i="12"/>
  <c r="BK367" i="12"/>
  <c r="BS367" i="12"/>
  <c r="BD367" i="12"/>
  <c r="BL367" i="12"/>
  <c r="BT367" i="12"/>
  <c r="BG367" i="12"/>
  <c r="BU367" i="12"/>
  <c r="BH367" i="12"/>
  <c r="BV367" i="12"/>
  <c r="BI367" i="12"/>
  <c r="BW367" i="12"/>
  <c r="BM367" i="12"/>
  <c r="BX367" i="12"/>
  <c r="BN367" i="12"/>
  <c r="BA367" i="12"/>
  <c r="BO367" i="12"/>
  <c r="BE367" i="12"/>
  <c r="BP367" i="12"/>
  <c r="BF367" i="12"/>
  <c r="BQ367" i="12"/>
  <c r="CA367" i="12"/>
  <c r="CF367" i="12"/>
  <c r="CE367" i="12"/>
  <c r="CG367" i="12"/>
  <c r="BZ367" i="12"/>
  <c r="CH367" i="12"/>
  <c r="CD367" i="12"/>
  <c r="CI367" i="12"/>
  <c r="CC367" i="12"/>
  <c r="BG431" i="12"/>
  <c r="BO431" i="12"/>
  <c r="BW431" i="12"/>
  <c r="BH431" i="12"/>
  <c r="BP431" i="12"/>
  <c r="BX431" i="12"/>
  <c r="BA431" i="12"/>
  <c r="BI431" i="12"/>
  <c r="BQ431" i="12"/>
  <c r="BE431" i="12"/>
  <c r="BS431" i="12"/>
  <c r="BF431" i="12"/>
  <c r="BT431" i="12"/>
  <c r="BJ431" i="12"/>
  <c r="BU431" i="12"/>
  <c r="BK431" i="12"/>
  <c r="BV431" i="12"/>
  <c r="BL431" i="12"/>
  <c r="BB431" i="12"/>
  <c r="BM431" i="12"/>
  <c r="BC431" i="12"/>
  <c r="BN431" i="12"/>
  <c r="BD431" i="12"/>
  <c r="BR431" i="12"/>
  <c r="BZ431" i="12"/>
  <c r="CI431" i="12"/>
  <c r="CE431" i="12"/>
  <c r="CH431" i="12"/>
  <c r="CD431" i="12"/>
  <c r="CC431" i="12"/>
  <c r="CG431" i="12"/>
  <c r="CF431" i="12"/>
  <c r="CA431" i="12"/>
  <c r="BA503" i="12"/>
  <c r="BI503" i="12"/>
  <c r="BQ503" i="12"/>
  <c r="BB503" i="12"/>
  <c r="BJ503" i="12"/>
  <c r="BR503" i="12"/>
  <c r="BC503" i="12"/>
  <c r="BK503" i="12"/>
  <c r="BS503" i="12"/>
  <c r="BL503" i="12"/>
  <c r="BW503" i="12"/>
  <c r="BM503" i="12"/>
  <c r="BX503" i="12"/>
  <c r="BN503" i="12"/>
  <c r="BD503" i="12"/>
  <c r="BO503" i="12"/>
  <c r="BE503" i="12"/>
  <c r="BP503" i="12"/>
  <c r="BF503" i="12"/>
  <c r="BT503" i="12"/>
  <c r="BG503" i="12"/>
  <c r="BU503" i="12"/>
  <c r="BH503" i="12"/>
  <c r="BV503" i="12"/>
  <c r="CE503" i="12"/>
  <c r="CD503" i="12"/>
  <c r="CG503" i="12"/>
  <c r="BZ503" i="12"/>
  <c r="CF503" i="12"/>
  <c r="CH503" i="12"/>
  <c r="CA503" i="12"/>
  <c r="BG567" i="12"/>
  <c r="BO567" i="12"/>
  <c r="BW567" i="12"/>
  <c r="BA567" i="12"/>
  <c r="BI567" i="12"/>
  <c r="BQ567" i="12"/>
  <c r="BC567" i="12"/>
  <c r="BK567" i="12"/>
  <c r="BS567" i="12"/>
  <c r="BD567" i="12"/>
  <c r="BL567" i="12"/>
  <c r="BT567" i="12"/>
  <c r="BE567" i="12"/>
  <c r="BM567" i="12"/>
  <c r="BU567" i="12"/>
  <c r="BH567" i="12"/>
  <c r="BJ567" i="12"/>
  <c r="BN567" i="12"/>
  <c r="BP567" i="12"/>
  <c r="BR567" i="12"/>
  <c r="BV567" i="12"/>
  <c r="BB567" i="12"/>
  <c r="BX567" i="12"/>
  <c r="BF567" i="12"/>
  <c r="CA567" i="12"/>
  <c r="CE567" i="12"/>
  <c r="CG567" i="12"/>
  <c r="CF567" i="12"/>
  <c r="CH567" i="12"/>
  <c r="CI567" i="12"/>
  <c r="BC16" i="12"/>
  <c r="BK16" i="12"/>
  <c r="BS16" i="12"/>
  <c r="BD16" i="12"/>
  <c r="BL16" i="12"/>
  <c r="BT16" i="12"/>
  <c r="BE16" i="12"/>
  <c r="BM16" i="12"/>
  <c r="BU16" i="12"/>
  <c r="BF16" i="12"/>
  <c r="BN16" i="12"/>
  <c r="BV16" i="12"/>
  <c r="BG16" i="12"/>
  <c r="BO16" i="12"/>
  <c r="BW16" i="12"/>
  <c r="BA16" i="12"/>
  <c r="BI16" i="12"/>
  <c r="BQ16" i="12"/>
  <c r="BB16" i="12"/>
  <c r="BH16" i="12"/>
  <c r="BP16" i="12"/>
  <c r="BR16" i="12"/>
  <c r="BX16" i="12"/>
  <c r="BJ16" i="12"/>
  <c r="CG16" i="12"/>
  <c r="CD16" i="12"/>
  <c r="CC16" i="12"/>
  <c r="CA16" i="12"/>
  <c r="CI16" i="12"/>
  <c r="CF16" i="12"/>
  <c r="CJ16" i="12"/>
  <c r="CB16" i="12"/>
  <c r="BZ16" i="12"/>
  <c r="CH16" i="12"/>
  <c r="CE16" i="12"/>
  <c r="BB80" i="12"/>
  <c r="BJ80" i="12"/>
  <c r="BR80" i="12"/>
  <c r="BA80" i="12"/>
  <c r="BK80" i="12"/>
  <c r="BT80" i="12"/>
  <c r="BC80" i="12"/>
  <c r="BL80" i="12"/>
  <c r="BU80" i="12"/>
  <c r="BD80" i="12"/>
  <c r="BM80" i="12"/>
  <c r="BV80" i="12"/>
  <c r="BI80" i="12"/>
  <c r="BN80" i="12"/>
  <c r="BO80" i="12"/>
  <c r="BQ80" i="12"/>
  <c r="BS80" i="12"/>
  <c r="BW80" i="12"/>
  <c r="BE80" i="12"/>
  <c r="BX80" i="12"/>
  <c r="BF80" i="12"/>
  <c r="BG80" i="12"/>
  <c r="BH80" i="12"/>
  <c r="BP80" i="12"/>
  <c r="CJ80" i="12"/>
  <c r="BZ80" i="12"/>
  <c r="CC80" i="12"/>
  <c r="CH80" i="12"/>
  <c r="CA80" i="12"/>
  <c r="CE80" i="12"/>
  <c r="CI80" i="12"/>
  <c r="CD80" i="12"/>
  <c r="CG80" i="12"/>
  <c r="CB80" i="12"/>
  <c r="CF80" i="12"/>
  <c r="BA144" i="12"/>
  <c r="BI144" i="12"/>
  <c r="BQ144" i="12"/>
  <c r="BB144" i="12"/>
  <c r="BJ144" i="12"/>
  <c r="BR144" i="12"/>
  <c r="BC144" i="12"/>
  <c r="BK144" i="12"/>
  <c r="BS144" i="12"/>
  <c r="BG144" i="12"/>
  <c r="BU144" i="12"/>
  <c r="BH144" i="12"/>
  <c r="BV144" i="12"/>
  <c r="BL144" i="12"/>
  <c r="BW144" i="12"/>
  <c r="BM144" i="12"/>
  <c r="BX144" i="12"/>
  <c r="BN144" i="12"/>
  <c r="BD144" i="12"/>
  <c r="BO144" i="12"/>
  <c r="BE144" i="12"/>
  <c r="BP144" i="12"/>
  <c r="BF144" i="12"/>
  <c r="BT144" i="12"/>
  <c r="CB144" i="12"/>
  <c r="CH144" i="12"/>
  <c r="CI144" i="12"/>
  <c r="CJ144" i="12"/>
  <c r="CD144" i="12"/>
  <c r="CC144" i="12"/>
  <c r="CE144" i="12"/>
  <c r="CF144" i="12"/>
  <c r="BZ144" i="12"/>
  <c r="CA144" i="12"/>
  <c r="CG144" i="12"/>
  <c r="BG208" i="12"/>
  <c r="BO208" i="12"/>
  <c r="BW208" i="12"/>
  <c r="BH208" i="12"/>
  <c r="BP208" i="12"/>
  <c r="BX208" i="12"/>
  <c r="BI208" i="12"/>
  <c r="BS208" i="12"/>
  <c r="BJ208" i="12"/>
  <c r="BT208" i="12"/>
  <c r="BA208" i="12"/>
  <c r="BK208" i="12"/>
  <c r="BU208" i="12"/>
  <c r="BE208" i="12"/>
  <c r="BF208" i="12"/>
  <c r="BL208" i="12"/>
  <c r="BM208" i="12"/>
  <c r="BN208" i="12"/>
  <c r="BB208" i="12"/>
  <c r="BQ208" i="12"/>
  <c r="BC208" i="12"/>
  <c r="BR208" i="12"/>
  <c r="BD208" i="12"/>
  <c r="BV208" i="12"/>
  <c r="CH208" i="12"/>
  <c r="CI208" i="12"/>
  <c r="CB208" i="12"/>
  <c r="CD208" i="12"/>
  <c r="CJ208" i="12"/>
  <c r="CC208" i="12"/>
  <c r="CF208" i="12"/>
  <c r="CE208" i="12"/>
  <c r="CG208" i="12"/>
  <c r="CA208" i="12"/>
  <c r="BZ208" i="12"/>
  <c r="BB272" i="12"/>
  <c r="BJ272" i="12"/>
  <c r="BR272" i="12"/>
  <c r="BC272" i="12"/>
  <c r="BK272" i="12"/>
  <c r="BS272" i="12"/>
  <c r="BD272" i="12"/>
  <c r="BL272" i="12"/>
  <c r="BT272" i="12"/>
  <c r="BM272" i="12"/>
  <c r="BX272" i="12"/>
  <c r="BN272" i="12"/>
  <c r="BA272" i="12"/>
  <c r="BO272" i="12"/>
  <c r="BE272" i="12"/>
  <c r="BP272" i="12"/>
  <c r="BF272" i="12"/>
  <c r="BQ272" i="12"/>
  <c r="BG272" i="12"/>
  <c r="BU272" i="12"/>
  <c r="BH272" i="12"/>
  <c r="BV272" i="12"/>
  <c r="BI272" i="12"/>
  <c r="BW272" i="12"/>
  <c r="CC272" i="12"/>
  <c r="CE272" i="12"/>
  <c r="CB272" i="12"/>
  <c r="CJ272" i="12"/>
  <c r="CA272" i="12"/>
  <c r="CF272" i="12"/>
  <c r="CI272" i="12"/>
  <c r="CG272" i="12"/>
  <c r="BZ272" i="12"/>
  <c r="CD272" i="12"/>
  <c r="CH272" i="12"/>
  <c r="BG336" i="12"/>
  <c r="BO336" i="12"/>
  <c r="BW336" i="12"/>
  <c r="BH336" i="12"/>
  <c r="BP336" i="12"/>
  <c r="BX336" i="12"/>
  <c r="BC336" i="12"/>
  <c r="BM336" i="12"/>
  <c r="BD336" i="12"/>
  <c r="BN336" i="12"/>
  <c r="BE336" i="12"/>
  <c r="BQ336" i="12"/>
  <c r="BF336" i="12"/>
  <c r="BR336" i="12"/>
  <c r="BI336" i="12"/>
  <c r="BS336" i="12"/>
  <c r="BJ336" i="12"/>
  <c r="BT336" i="12"/>
  <c r="BA336" i="12"/>
  <c r="BK336" i="12"/>
  <c r="BU336" i="12"/>
  <c r="BB336" i="12"/>
  <c r="BL336" i="12"/>
  <c r="BV336" i="12"/>
  <c r="CB336" i="12"/>
  <c r="CJ336" i="12"/>
  <c r="CA336" i="12"/>
  <c r="CI336" i="12"/>
  <c r="CD336" i="12"/>
  <c r="BZ336" i="12"/>
  <c r="CH336" i="12"/>
  <c r="CE336" i="12"/>
  <c r="CC336" i="12"/>
  <c r="CF336" i="12"/>
  <c r="BH400" i="12"/>
  <c r="BP400" i="12"/>
  <c r="BX400" i="12"/>
  <c r="BA400" i="12"/>
  <c r="BI400" i="12"/>
  <c r="BQ400" i="12"/>
  <c r="BF400" i="12"/>
  <c r="BR400" i="12"/>
  <c r="BG400" i="12"/>
  <c r="BS400" i="12"/>
  <c r="BJ400" i="12"/>
  <c r="BT400" i="12"/>
  <c r="BK400" i="12"/>
  <c r="BU400" i="12"/>
  <c r="BB400" i="12"/>
  <c r="BL400" i="12"/>
  <c r="BV400" i="12"/>
  <c r="BC400" i="12"/>
  <c r="BM400" i="12"/>
  <c r="BW400" i="12"/>
  <c r="BD400" i="12"/>
  <c r="BN400" i="12"/>
  <c r="BE400" i="12"/>
  <c r="BO400" i="12"/>
  <c r="CJ400" i="12"/>
  <c r="CD400" i="12"/>
  <c r="CB400" i="12"/>
  <c r="CI400" i="12"/>
  <c r="BZ400" i="12"/>
  <c r="CH400" i="12"/>
  <c r="CC400" i="12"/>
  <c r="CE400" i="12"/>
  <c r="CF400" i="12"/>
  <c r="CA400" i="12"/>
  <c r="BB464" i="12"/>
  <c r="BJ464" i="12"/>
  <c r="BR464" i="12"/>
  <c r="BC464" i="12"/>
  <c r="BK464" i="12"/>
  <c r="BS464" i="12"/>
  <c r="BD464" i="12"/>
  <c r="BL464" i="12"/>
  <c r="BT464" i="12"/>
  <c r="BE464" i="12"/>
  <c r="BM464" i="12"/>
  <c r="BU464" i="12"/>
  <c r="BF464" i="12"/>
  <c r="BN464" i="12"/>
  <c r="BV464" i="12"/>
  <c r="BG464" i="12"/>
  <c r="BO464" i="12"/>
  <c r="BW464" i="12"/>
  <c r="BH464" i="12"/>
  <c r="BP464" i="12"/>
  <c r="BX464" i="12"/>
  <c r="BI464" i="12"/>
  <c r="BQ464" i="12"/>
  <c r="BA464" i="12"/>
  <c r="CB464" i="12"/>
  <c r="CJ464" i="12"/>
  <c r="CH464" i="12"/>
  <c r="CF464" i="12"/>
  <c r="CC464" i="12"/>
  <c r="CE464" i="12"/>
  <c r="CA464" i="12"/>
  <c r="CD464" i="12"/>
  <c r="CI464" i="12"/>
  <c r="BZ464" i="12"/>
  <c r="BG528" i="12"/>
  <c r="BO528" i="12"/>
  <c r="BW528" i="12"/>
  <c r="BH528" i="12"/>
  <c r="BP528" i="12"/>
  <c r="BX528" i="12"/>
  <c r="BB528" i="12"/>
  <c r="BL528" i="12"/>
  <c r="BV528" i="12"/>
  <c r="BC528" i="12"/>
  <c r="BM528" i="12"/>
  <c r="BM623" i="12" s="1"/>
  <c r="BD528" i="12"/>
  <c r="BN528" i="12"/>
  <c r="BE528" i="12"/>
  <c r="BQ528" i="12"/>
  <c r="BF528" i="12"/>
  <c r="BR528" i="12"/>
  <c r="BI528" i="12"/>
  <c r="BS528" i="12"/>
  <c r="BJ528" i="12"/>
  <c r="BT528" i="12"/>
  <c r="BA528" i="12"/>
  <c r="BK528" i="12"/>
  <c r="BU528" i="12"/>
  <c r="CB528" i="12"/>
  <c r="CJ528" i="12"/>
  <c r="CA528" i="12"/>
  <c r="CI528" i="12"/>
  <c r="CD528" i="12"/>
  <c r="CC528" i="12"/>
  <c r="CE528" i="12"/>
  <c r="CH528" i="12"/>
  <c r="BH592" i="12"/>
  <c r="BP592" i="12"/>
  <c r="BX592" i="12"/>
  <c r="BA592" i="12"/>
  <c r="BI592" i="12"/>
  <c r="BQ592" i="12"/>
  <c r="BB592" i="12"/>
  <c r="BJ592" i="12"/>
  <c r="BR592" i="12"/>
  <c r="BE592" i="12"/>
  <c r="BS592" i="12"/>
  <c r="BF592" i="12"/>
  <c r="BT592" i="12"/>
  <c r="BG592" i="12"/>
  <c r="BU592" i="12"/>
  <c r="BK592" i="12"/>
  <c r="BV592" i="12"/>
  <c r="BL592" i="12"/>
  <c r="BW592" i="12"/>
  <c r="BM592" i="12"/>
  <c r="BC592" i="12"/>
  <c r="BN592" i="12"/>
  <c r="BD592" i="12"/>
  <c r="BO592" i="12"/>
  <c r="CD592" i="12"/>
  <c r="CE592" i="12"/>
  <c r="CF592" i="12"/>
  <c r="CJ592" i="12"/>
  <c r="CB592" i="12"/>
  <c r="CC592" i="12"/>
  <c r="BC65" i="12"/>
  <c r="BK65" i="12"/>
  <c r="BS65" i="12"/>
  <c r="BG65" i="12"/>
  <c r="BO65" i="12"/>
  <c r="BW65" i="12"/>
  <c r="BH65" i="12"/>
  <c r="BR65" i="12"/>
  <c r="BJ65" i="12"/>
  <c r="BU65" i="12"/>
  <c r="BB65" i="12"/>
  <c r="BM65" i="12"/>
  <c r="BX65" i="12"/>
  <c r="BE65" i="12"/>
  <c r="BV65" i="12"/>
  <c r="BF65" i="12"/>
  <c r="BT65" i="12"/>
  <c r="BA65" i="12"/>
  <c r="BD65" i="12"/>
  <c r="BL65" i="12"/>
  <c r="BN65" i="12"/>
  <c r="BP65" i="12"/>
  <c r="BI65" i="12"/>
  <c r="BQ65" i="12"/>
  <c r="BZ65" i="12"/>
  <c r="CC65" i="12"/>
  <c r="CG65" i="12"/>
  <c r="CH65" i="12"/>
  <c r="CD65" i="12"/>
  <c r="CF65" i="12"/>
  <c r="CI65" i="12"/>
  <c r="CA65" i="12"/>
  <c r="CJ65" i="12"/>
  <c r="CB65" i="12"/>
  <c r="CE65" i="12"/>
  <c r="BF129" i="12"/>
  <c r="BN129" i="12"/>
  <c r="BV129" i="12"/>
  <c r="BG129" i="12"/>
  <c r="BO129" i="12"/>
  <c r="BW129" i="12"/>
  <c r="BH129" i="12"/>
  <c r="BP129" i="12"/>
  <c r="BX129" i="12"/>
  <c r="BI129" i="12"/>
  <c r="BT129" i="12"/>
  <c r="BJ129" i="12"/>
  <c r="BU129" i="12"/>
  <c r="BK129" i="12"/>
  <c r="BA129" i="12"/>
  <c r="BL129" i="12"/>
  <c r="BB129" i="12"/>
  <c r="BM129" i="12"/>
  <c r="BC129" i="12"/>
  <c r="BQ129" i="12"/>
  <c r="BD129" i="12"/>
  <c r="BR129" i="12"/>
  <c r="BE129" i="12"/>
  <c r="BS129" i="12"/>
  <c r="CB129" i="12"/>
  <c r="CJ129" i="12"/>
  <c r="CC129" i="12"/>
  <c r="CA129" i="12"/>
  <c r="CI129" i="12"/>
  <c r="CE129" i="12"/>
  <c r="CF129" i="12"/>
  <c r="CG129" i="12"/>
  <c r="CD129" i="12"/>
  <c r="BZ129" i="12"/>
  <c r="CH129" i="12"/>
  <c r="BC193" i="12"/>
  <c r="BK193" i="12"/>
  <c r="BS193" i="12"/>
  <c r="BD193" i="12"/>
  <c r="BL193" i="12"/>
  <c r="BT193" i="12"/>
  <c r="BE193" i="12"/>
  <c r="BM193" i="12"/>
  <c r="BU193" i="12"/>
  <c r="BN193" i="12"/>
  <c r="BA193" i="12"/>
  <c r="BO193" i="12"/>
  <c r="BB193" i="12"/>
  <c r="BP193" i="12"/>
  <c r="BF193" i="12"/>
  <c r="BQ193" i="12"/>
  <c r="BG193" i="12"/>
  <c r="BR193" i="12"/>
  <c r="BH193" i="12"/>
  <c r="BV193" i="12"/>
  <c r="BI193" i="12"/>
  <c r="BW193" i="12"/>
  <c r="BJ193" i="12"/>
  <c r="BX193" i="12"/>
  <c r="CA193" i="12"/>
  <c r="CG193" i="12"/>
  <c r="CC193" i="12"/>
  <c r="CI193" i="12"/>
  <c r="CE193" i="12"/>
  <c r="CF193" i="12"/>
  <c r="CB193" i="12"/>
  <c r="BZ193" i="12"/>
  <c r="CJ193" i="12"/>
  <c r="CH193" i="12"/>
  <c r="CD193" i="12"/>
  <c r="BG257" i="12"/>
  <c r="BO257" i="12"/>
  <c r="BW257" i="12"/>
  <c r="BH257" i="12"/>
  <c r="BP257" i="12"/>
  <c r="BX257" i="12"/>
  <c r="BA257" i="12"/>
  <c r="BI257" i="12"/>
  <c r="BQ257" i="12"/>
  <c r="BL257" i="12"/>
  <c r="BB257" i="12"/>
  <c r="BM257" i="12"/>
  <c r="BC257" i="12"/>
  <c r="BN257" i="12"/>
  <c r="BD257" i="12"/>
  <c r="BR257" i="12"/>
  <c r="BE257" i="12"/>
  <c r="BS257" i="12"/>
  <c r="BF257" i="12"/>
  <c r="BT257" i="12"/>
  <c r="BJ257" i="12"/>
  <c r="BU257" i="12"/>
  <c r="BK257" i="12"/>
  <c r="BV257" i="12"/>
  <c r="CA257" i="12"/>
  <c r="CG257" i="12"/>
  <c r="CI257" i="12"/>
  <c r="CC257" i="12"/>
  <c r="CE257" i="12"/>
  <c r="CF257" i="12"/>
  <c r="CB257" i="12"/>
  <c r="CJ257" i="12"/>
  <c r="BZ257" i="12"/>
  <c r="CH257" i="12"/>
  <c r="CD257" i="12"/>
  <c r="BC321" i="12"/>
  <c r="BK321" i="12"/>
  <c r="BS321" i="12"/>
  <c r="BD321" i="12"/>
  <c r="BL321" i="12"/>
  <c r="BT321" i="12"/>
  <c r="BE321" i="12"/>
  <c r="BM321" i="12"/>
  <c r="BU321" i="12"/>
  <c r="BF321" i="12"/>
  <c r="BQ321" i="12"/>
  <c r="BG321" i="12"/>
  <c r="BR321" i="12"/>
  <c r="BH321" i="12"/>
  <c r="BV321" i="12"/>
  <c r="BI321" i="12"/>
  <c r="BW321" i="12"/>
  <c r="BJ321" i="12"/>
  <c r="BX321" i="12"/>
  <c r="BN321" i="12"/>
  <c r="BA321" i="12"/>
  <c r="BO321" i="12"/>
  <c r="BB321" i="12"/>
  <c r="BP321" i="12"/>
  <c r="CG321" i="12"/>
  <c r="CC321" i="12"/>
  <c r="BZ321" i="12"/>
  <c r="CH321" i="12"/>
  <c r="CA321" i="12"/>
  <c r="CI321" i="12"/>
  <c r="CB321" i="12"/>
  <c r="CJ321" i="12"/>
  <c r="CD321" i="12"/>
  <c r="CE321" i="12"/>
  <c r="CF321" i="12"/>
  <c r="BE385" i="12"/>
  <c r="BM385" i="12"/>
  <c r="BU385" i="12"/>
  <c r="BF385" i="12"/>
  <c r="BN385" i="12"/>
  <c r="BV385" i="12"/>
  <c r="BI385" i="12"/>
  <c r="BS385" i="12"/>
  <c r="BJ385" i="12"/>
  <c r="BT385" i="12"/>
  <c r="BA385" i="12"/>
  <c r="BK385" i="12"/>
  <c r="BW385" i="12"/>
  <c r="BB385" i="12"/>
  <c r="BL385" i="12"/>
  <c r="BX385" i="12"/>
  <c r="BC385" i="12"/>
  <c r="BO385" i="12"/>
  <c r="BD385" i="12"/>
  <c r="BP385" i="12"/>
  <c r="BG385" i="12"/>
  <c r="BQ385" i="12"/>
  <c r="BH385" i="12"/>
  <c r="BR385" i="12"/>
  <c r="CG385" i="12"/>
  <c r="CC385" i="12"/>
  <c r="CH385" i="12"/>
  <c r="CF385" i="12"/>
  <c r="CA385" i="12"/>
  <c r="CI385" i="12"/>
  <c r="CB385" i="12"/>
  <c r="CE385" i="12"/>
  <c r="CJ385" i="12"/>
  <c r="BZ385" i="12"/>
  <c r="BB449" i="12"/>
  <c r="BJ449" i="12"/>
  <c r="BR449" i="12"/>
  <c r="BC449" i="12"/>
  <c r="BK449" i="12"/>
  <c r="BS449" i="12"/>
  <c r="BG449" i="12"/>
  <c r="BQ449" i="12"/>
  <c r="BH449" i="12"/>
  <c r="BT449" i="12"/>
  <c r="BI449" i="12"/>
  <c r="BU449" i="12"/>
  <c r="BL449" i="12"/>
  <c r="BV449" i="12"/>
  <c r="BA449" i="12"/>
  <c r="BM449" i="12"/>
  <c r="BW449" i="12"/>
  <c r="BD449" i="12"/>
  <c r="BN449" i="12"/>
  <c r="BX449" i="12"/>
  <c r="BE449" i="12"/>
  <c r="BO449" i="12"/>
  <c r="BF449" i="12"/>
  <c r="BP449" i="12"/>
  <c r="CC449" i="12"/>
  <c r="CB449" i="12"/>
  <c r="CG449" i="12"/>
  <c r="CI449" i="12"/>
  <c r="CF449" i="12"/>
  <c r="CE449" i="12"/>
  <c r="BZ449" i="12"/>
  <c r="CH449" i="12"/>
  <c r="CA449" i="12"/>
  <c r="CJ449" i="12"/>
  <c r="BD521" i="12"/>
  <c r="BL521" i="12"/>
  <c r="BT521" i="12"/>
  <c r="BE521" i="12"/>
  <c r="BM521" i="12"/>
  <c r="BU521" i="12"/>
  <c r="BA521" i="12"/>
  <c r="BK521" i="12"/>
  <c r="BW521" i="12"/>
  <c r="BB521" i="12"/>
  <c r="BN521" i="12"/>
  <c r="BX521" i="12"/>
  <c r="BC521" i="12"/>
  <c r="BO521" i="12"/>
  <c r="BF521" i="12"/>
  <c r="BP521" i="12"/>
  <c r="BG521" i="12"/>
  <c r="BQ521" i="12"/>
  <c r="BH521" i="12"/>
  <c r="BR521" i="12"/>
  <c r="BI521" i="12"/>
  <c r="BS521" i="12"/>
  <c r="BJ521" i="12"/>
  <c r="BV521" i="12"/>
  <c r="CG521" i="12"/>
  <c r="BZ521" i="12"/>
  <c r="CH521" i="12"/>
  <c r="CA521" i="12"/>
  <c r="CB521" i="12"/>
  <c r="CI521" i="12"/>
  <c r="CJ521" i="12"/>
  <c r="CC521" i="12"/>
  <c r="CF521" i="12"/>
  <c r="BE585" i="12"/>
  <c r="BM585" i="12"/>
  <c r="BU585" i="12"/>
  <c r="BF585" i="12"/>
  <c r="BN585" i="12"/>
  <c r="BV585" i="12"/>
  <c r="BG585" i="12"/>
  <c r="BO585" i="12"/>
  <c r="BW585" i="12"/>
  <c r="BH585" i="12"/>
  <c r="BS585" i="12"/>
  <c r="BI585" i="12"/>
  <c r="BT585" i="12"/>
  <c r="BJ585" i="12"/>
  <c r="BX585" i="12"/>
  <c r="BK585" i="12"/>
  <c r="BA585" i="12"/>
  <c r="BL585" i="12"/>
  <c r="BB585" i="12"/>
  <c r="BP585" i="12"/>
  <c r="BC585" i="12"/>
  <c r="BQ585" i="12"/>
  <c r="BR585" i="12"/>
  <c r="BD585" i="12"/>
  <c r="CI585" i="12"/>
  <c r="CB585" i="12"/>
  <c r="CC585" i="12"/>
  <c r="CJ585" i="12"/>
  <c r="BZ585" i="12"/>
  <c r="CH585" i="12"/>
  <c r="CG585" i="12"/>
  <c r="CA585" i="12"/>
  <c r="BA210" i="12"/>
  <c r="BI210" i="12"/>
  <c r="BQ210" i="12"/>
  <c r="BB210" i="12"/>
  <c r="BJ210" i="12"/>
  <c r="BR210" i="12"/>
  <c r="BC210" i="12"/>
  <c r="BM210" i="12"/>
  <c r="BW210" i="12"/>
  <c r="BD210" i="12"/>
  <c r="BN210" i="12"/>
  <c r="BX210" i="12"/>
  <c r="BE210" i="12"/>
  <c r="BO210" i="12"/>
  <c r="BF210" i="12"/>
  <c r="BU210" i="12"/>
  <c r="BG210" i="12"/>
  <c r="BV210" i="12"/>
  <c r="BH210" i="12"/>
  <c r="BK210" i="12"/>
  <c r="BL210" i="12"/>
  <c r="BP210" i="12"/>
  <c r="BS210" i="12"/>
  <c r="BT210" i="12"/>
  <c r="BZ210" i="12"/>
  <c r="CH210" i="12"/>
  <c r="CB210" i="12"/>
  <c r="CC210" i="12"/>
  <c r="CF210" i="12"/>
  <c r="CJ210" i="12"/>
  <c r="CA210" i="12"/>
  <c r="CD210" i="12"/>
  <c r="CI210" i="12"/>
  <c r="CG210" i="12"/>
  <c r="CE210" i="12"/>
  <c r="BF434" i="12"/>
  <c r="BN434" i="12"/>
  <c r="BV434" i="12"/>
  <c r="BG434" i="12"/>
  <c r="BO434" i="12"/>
  <c r="BW434" i="12"/>
  <c r="BH434" i="12"/>
  <c r="BP434" i="12"/>
  <c r="BX434" i="12"/>
  <c r="BC434" i="12"/>
  <c r="BQ434" i="12"/>
  <c r="BD434" i="12"/>
  <c r="BR434" i="12"/>
  <c r="BE434" i="12"/>
  <c r="BS434" i="12"/>
  <c r="BI434" i="12"/>
  <c r="BT434" i="12"/>
  <c r="BJ434" i="12"/>
  <c r="BU434" i="12"/>
  <c r="BK434" i="12"/>
  <c r="BA434" i="12"/>
  <c r="BL434" i="12"/>
  <c r="BB434" i="12"/>
  <c r="BM434" i="12"/>
  <c r="CF434" i="12"/>
  <c r="CD434" i="12"/>
  <c r="CG434" i="12"/>
  <c r="BZ434" i="12"/>
  <c r="CH434" i="12"/>
  <c r="CE434" i="12"/>
  <c r="CC434" i="12"/>
  <c r="CB434" i="12"/>
  <c r="CJ434" i="12"/>
  <c r="BD274" i="12"/>
  <c r="BL274" i="12"/>
  <c r="BT274" i="12"/>
  <c r="BE274" i="12"/>
  <c r="BM274" i="12"/>
  <c r="BU274" i="12"/>
  <c r="BF274" i="12"/>
  <c r="BN274" i="12"/>
  <c r="BV274" i="12"/>
  <c r="BG274" i="12"/>
  <c r="BR274" i="12"/>
  <c r="BH274" i="12"/>
  <c r="BS274" i="12"/>
  <c r="BI274" i="12"/>
  <c r="BW274" i="12"/>
  <c r="BJ274" i="12"/>
  <c r="BX274" i="12"/>
  <c r="BK274" i="12"/>
  <c r="BA274" i="12"/>
  <c r="BO274" i="12"/>
  <c r="BB274" i="12"/>
  <c r="BP274" i="12"/>
  <c r="BQ274" i="12"/>
  <c r="BC274" i="12"/>
  <c r="BZ274" i="12"/>
  <c r="CC274" i="12"/>
  <c r="CH274" i="12"/>
  <c r="CF274" i="12"/>
  <c r="CI274" i="12"/>
  <c r="CE274" i="12"/>
  <c r="CD274" i="12"/>
  <c r="CB274" i="12"/>
  <c r="CJ274" i="12"/>
  <c r="CA274" i="12"/>
  <c r="CG274" i="12"/>
  <c r="BE90" i="12"/>
  <c r="BM90" i="12"/>
  <c r="BU90" i="12"/>
  <c r="BF90" i="12"/>
  <c r="BN90" i="12"/>
  <c r="BV90" i="12"/>
  <c r="BG90" i="12"/>
  <c r="BO90" i="12"/>
  <c r="BW90" i="12"/>
  <c r="BB90" i="12"/>
  <c r="BP90" i="12"/>
  <c r="BC90" i="12"/>
  <c r="BQ90" i="12"/>
  <c r="BD90" i="12"/>
  <c r="BR90" i="12"/>
  <c r="BA90" i="12"/>
  <c r="BX90" i="12"/>
  <c r="BH90" i="12"/>
  <c r="BI90" i="12"/>
  <c r="BJ90" i="12"/>
  <c r="BK90" i="12"/>
  <c r="BL90" i="12"/>
  <c r="BS90" i="12"/>
  <c r="BT90" i="12"/>
  <c r="CD90" i="12"/>
  <c r="CF90" i="12"/>
  <c r="CA90" i="12"/>
  <c r="CI90" i="12"/>
  <c r="CH90" i="12"/>
  <c r="CG90" i="12"/>
  <c r="BZ90" i="12"/>
  <c r="CB90" i="12"/>
  <c r="CE90" i="12"/>
  <c r="CC90" i="12"/>
  <c r="CJ90" i="12"/>
  <c r="BD106" i="12"/>
  <c r="BL106" i="12"/>
  <c r="BT106" i="12"/>
  <c r="BE106" i="12"/>
  <c r="BM106" i="12"/>
  <c r="BU106" i="12"/>
  <c r="BF106" i="12"/>
  <c r="BN106" i="12"/>
  <c r="BV106" i="12"/>
  <c r="BK106" i="12"/>
  <c r="BA106" i="12"/>
  <c r="BO106" i="12"/>
  <c r="BB106" i="12"/>
  <c r="BP106" i="12"/>
  <c r="BC106" i="12"/>
  <c r="BQ106" i="12"/>
  <c r="BG106" i="12"/>
  <c r="BR106" i="12"/>
  <c r="BH106" i="12"/>
  <c r="BS106" i="12"/>
  <c r="BI106" i="12"/>
  <c r="BW106" i="12"/>
  <c r="BJ106" i="12"/>
  <c r="BX106" i="12"/>
  <c r="BZ106" i="12"/>
  <c r="CH106" i="12"/>
  <c r="CB106" i="12"/>
  <c r="CE106" i="12"/>
  <c r="CF106" i="12"/>
  <c r="CJ106" i="12"/>
  <c r="CC106" i="12"/>
  <c r="CD106" i="12"/>
  <c r="CG106" i="12"/>
  <c r="CA106" i="12"/>
  <c r="CI106" i="12"/>
  <c r="BA34" i="12"/>
  <c r="BI34" i="12"/>
  <c r="BQ34" i="12"/>
  <c r="BD34" i="12"/>
  <c r="BL34" i="12"/>
  <c r="BT34" i="12"/>
  <c r="BE34" i="12"/>
  <c r="BM34" i="12"/>
  <c r="BU34" i="12"/>
  <c r="BG34" i="12"/>
  <c r="BS34" i="12"/>
  <c r="BH34" i="12"/>
  <c r="BV34" i="12"/>
  <c r="BB34" i="12"/>
  <c r="BO34" i="12"/>
  <c r="BP34" i="12"/>
  <c r="BR34" i="12"/>
  <c r="BW34" i="12"/>
  <c r="BF34" i="12"/>
  <c r="BC34" i="12"/>
  <c r="BK34" i="12"/>
  <c r="BX34" i="12"/>
  <c r="BJ34" i="12"/>
  <c r="BN34" i="12"/>
  <c r="CE34" i="12"/>
  <c r="CI34" i="12"/>
  <c r="CC34" i="12"/>
  <c r="BZ34" i="12"/>
  <c r="CG34" i="12"/>
  <c r="CH34" i="12"/>
  <c r="CD34" i="12"/>
  <c r="CB34" i="12"/>
  <c r="CJ34" i="12"/>
  <c r="CF34" i="12"/>
  <c r="CA34" i="12"/>
  <c r="BH66" i="12"/>
  <c r="BP66" i="12"/>
  <c r="BX66" i="12"/>
  <c r="BD66" i="12"/>
  <c r="BL66" i="12"/>
  <c r="BT66" i="12"/>
  <c r="BE66" i="12"/>
  <c r="BO66" i="12"/>
  <c r="BG66" i="12"/>
  <c r="BR66" i="12"/>
  <c r="BJ66" i="12"/>
  <c r="BU66" i="12"/>
  <c r="BC66" i="12"/>
  <c r="BV66" i="12"/>
  <c r="BF66" i="12"/>
  <c r="BW66" i="12"/>
  <c r="BK66" i="12"/>
  <c r="BM66" i="12"/>
  <c r="BN66" i="12"/>
  <c r="BI66" i="12"/>
  <c r="BQ66" i="12"/>
  <c r="BS66" i="12"/>
  <c r="BA66" i="12"/>
  <c r="BB66" i="12"/>
  <c r="CJ66" i="12"/>
  <c r="CH66" i="12"/>
  <c r="CE66" i="12"/>
  <c r="CA66" i="12"/>
  <c r="CC66" i="12"/>
  <c r="CG66" i="12"/>
  <c r="BZ66" i="12"/>
  <c r="CI66" i="12"/>
  <c r="CF66" i="12"/>
  <c r="CD66" i="12"/>
  <c r="CB66" i="12"/>
  <c r="BA226" i="12"/>
  <c r="BI226" i="12"/>
  <c r="BQ226" i="12"/>
  <c r="BB226" i="12"/>
  <c r="BJ226" i="12"/>
  <c r="BR226" i="12"/>
  <c r="BC226" i="12"/>
  <c r="BK226" i="12"/>
  <c r="BS226" i="12"/>
  <c r="BN226" i="12"/>
  <c r="BE226" i="12"/>
  <c r="BP226" i="12"/>
  <c r="BG226" i="12"/>
  <c r="BU226" i="12"/>
  <c r="BH226" i="12"/>
  <c r="BV226" i="12"/>
  <c r="BL226" i="12"/>
  <c r="BW226" i="12"/>
  <c r="BD226" i="12"/>
  <c r="BF226" i="12"/>
  <c r="BM226" i="12"/>
  <c r="BO226" i="12"/>
  <c r="BT226" i="12"/>
  <c r="BX226" i="12"/>
  <c r="CF226" i="12"/>
  <c r="CH226" i="12"/>
  <c r="CB226" i="12"/>
  <c r="CC226" i="12"/>
  <c r="CJ226" i="12"/>
  <c r="CE226" i="12"/>
  <c r="CD226" i="12"/>
  <c r="BZ226" i="12"/>
  <c r="CA226" i="12"/>
  <c r="CG226" i="12"/>
  <c r="CI226" i="12"/>
  <c r="CB605" i="12"/>
  <c r="CD599" i="12"/>
  <c r="CD625" i="12" s="1"/>
  <c r="CF593" i="12"/>
  <c r="CH587" i="12"/>
  <c r="CJ581" i="12"/>
  <c r="CA576" i="12"/>
  <c r="CC570" i="12"/>
  <c r="CE564" i="12"/>
  <c r="CG558" i="12"/>
  <c r="CI552" i="12"/>
  <c r="BW614" i="12"/>
  <c r="BS614" i="12"/>
  <c r="BJ614" i="12"/>
  <c r="CJ610" i="12"/>
  <c r="CC599" i="12"/>
  <c r="CC625" i="12" s="1"/>
  <c r="CG587" i="12"/>
  <c r="CI581" i="12"/>
  <c r="BZ576" i="12"/>
  <c r="CB570" i="12"/>
  <c r="CD564" i="12"/>
  <c r="CF558" i="12"/>
  <c r="CH552" i="12"/>
  <c r="CJ546" i="12"/>
  <c r="CA541" i="12"/>
  <c r="CC535" i="12"/>
  <c r="CF526" i="12"/>
  <c r="CF620" i="12" s="1"/>
  <c r="CE521" i="12"/>
  <c r="CH512" i="12"/>
  <c r="CB506" i="12"/>
  <c r="CG499" i="12"/>
  <c r="CJ591" i="12"/>
  <c r="CE574" i="12"/>
  <c r="CG568" i="12"/>
  <c r="CI562" i="12"/>
  <c r="BZ557" i="12"/>
  <c r="CB551" i="12"/>
  <c r="CD545" i="12"/>
  <c r="CF539" i="12"/>
  <c r="CH533" i="12"/>
  <c r="CB527" i="12"/>
  <c r="CA522" i="12"/>
  <c r="CC516" i="12"/>
  <c r="CE510" i="12"/>
  <c r="CJ503" i="12"/>
  <c r="CA498" i="12"/>
  <c r="CC492" i="12"/>
  <c r="CE486" i="12"/>
  <c r="CG480" i="12"/>
  <c r="CI474" i="12"/>
  <c r="CI450" i="12"/>
  <c r="BZ445" i="12"/>
  <c r="CD433" i="12"/>
  <c r="CF427" i="12"/>
  <c r="CH421" i="12"/>
  <c r="CJ415" i="12"/>
  <c r="CI402" i="12"/>
  <c r="CD385" i="12"/>
  <c r="BZ365" i="12"/>
  <c r="CE358" i="12"/>
  <c r="CD353" i="12"/>
  <c r="CI346" i="12"/>
  <c r="CC340" i="12"/>
  <c r="CD542" i="12"/>
  <c r="CI535" i="12"/>
  <c r="CF528" i="12"/>
  <c r="CH522" i="12"/>
  <c r="CB516" i="12"/>
  <c r="CG501" i="12"/>
  <c r="CA495" i="12"/>
  <c r="BZ482" i="12"/>
  <c r="CE475" i="12"/>
  <c r="BZ567" i="12"/>
  <c r="CH543" i="12"/>
  <c r="CF469" i="12"/>
  <c r="BD580" i="12"/>
  <c r="BL580" i="12"/>
  <c r="BT580" i="12"/>
  <c r="BE580" i="12"/>
  <c r="BM580" i="12"/>
  <c r="BU580" i="12"/>
  <c r="BF580" i="12"/>
  <c r="BN580" i="12"/>
  <c r="BV580" i="12"/>
  <c r="BB580" i="12"/>
  <c r="BP580" i="12"/>
  <c r="BC580" i="12"/>
  <c r="BQ580" i="12"/>
  <c r="BG580" i="12"/>
  <c r="BR580" i="12"/>
  <c r="BH580" i="12"/>
  <c r="BS580" i="12"/>
  <c r="BI580" i="12"/>
  <c r="BW580" i="12"/>
  <c r="BJ580" i="12"/>
  <c r="BX580" i="12"/>
  <c r="BK580" i="12"/>
  <c r="BA580" i="12"/>
  <c r="BO580" i="12"/>
  <c r="CA580" i="12"/>
  <c r="BZ580" i="12"/>
  <c r="CB580" i="12"/>
  <c r="CF580" i="12"/>
  <c r="CH580" i="12"/>
  <c r="CJ580" i="12"/>
  <c r="CI580" i="12"/>
  <c r="CG580" i="12"/>
  <c r="BD13" i="12"/>
  <c r="BL13" i="12"/>
  <c r="BT13" i="12"/>
  <c r="BE13" i="12"/>
  <c r="BM13" i="12"/>
  <c r="BU13" i="12"/>
  <c r="BF13" i="12"/>
  <c r="BN13" i="12"/>
  <c r="BV13" i="12"/>
  <c r="BG13" i="12"/>
  <c r="BO13" i="12"/>
  <c r="BW13" i="12"/>
  <c r="BH13" i="12"/>
  <c r="BP13" i="12"/>
  <c r="BX13" i="12"/>
  <c r="BB13" i="12"/>
  <c r="BJ13" i="12"/>
  <c r="BR13" i="12"/>
  <c r="BI13" i="12"/>
  <c r="BK13" i="12"/>
  <c r="BQ13" i="12"/>
  <c r="BC13" i="12"/>
  <c r="BS13" i="12"/>
  <c r="BA13" i="12"/>
  <c r="CG13" i="12"/>
  <c r="CA13" i="12"/>
  <c r="CC13" i="12"/>
  <c r="CI13" i="12"/>
  <c r="BZ13" i="12"/>
  <c r="CD13" i="12"/>
  <c r="CF13" i="12"/>
  <c r="CH13" i="12"/>
  <c r="CE13" i="12"/>
  <c r="CB13" i="12"/>
  <c r="CJ13" i="12"/>
  <c r="BE405" i="12"/>
  <c r="BM405" i="12"/>
  <c r="BU405" i="12"/>
  <c r="BF405" i="12"/>
  <c r="BN405" i="12"/>
  <c r="BV405" i="12"/>
  <c r="BG405" i="12"/>
  <c r="BO405" i="12"/>
  <c r="BW405" i="12"/>
  <c r="BH405" i="12"/>
  <c r="BS405" i="12"/>
  <c r="BI405" i="12"/>
  <c r="BT405" i="12"/>
  <c r="BJ405" i="12"/>
  <c r="BX405" i="12"/>
  <c r="BK405" i="12"/>
  <c r="BA405" i="12"/>
  <c r="BL405" i="12"/>
  <c r="BB405" i="12"/>
  <c r="BP405" i="12"/>
  <c r="BC405" i="12"/>
  <c r="BQ405" i="12"/>
  <c r="BR405" i="12"/>
  <c r="BD405" i="12"/>
  <c r="CC405" i="12"/>
  <c r="CE405" i="12"/>
  <c r="CA405" i="12"/>
  <c r="CI405" i="12"/>
  <c r="CF405" i="12"/>
  <c r="CD405" i="12"/>
  <c r="CG405" i="12"/>
  <c r="CB405" i="12"/>
  <c r="CJ405" i="12"/>
  <c r="BE206" i="12"/>
  <c r="BM206" i="12"/>
  <c r="BU206" i="12"/>
  <c r="BF206" i="12"/>
  <c r="BN206" i="12"/>
  <c r="BV206" i="12"/>
  <c r="BC206" i="12"/>
  <c r="BO206" i="12"/>
  <c r="BD206" i="12"/>
  <c r="BP206" i="12"/>
  <c r="BG206" i="12"/>
  <c r="BQ206" i="12"/>
  <c r="BI206" i="12"/>
  <c r="BX206" i="12"/>
  <c r="BJ206" i="12"/>
  <c r="BK206" i="12"/>
  <c r="BL206" i="12"/>
  <c r="BR206" i="12"/>
  <c r="BA206" i="12"/>
  <c r="BS206" i="12"/>
  <c r="BB206" i="12"/>
  <c r="BT206" i="12"/>
  <c r="BH206" i="12"/>
  <c r="BW206" i="12"/>
  <c r="CJ206" i="12"/>
  <c r="CI206" i="12"/>
  <c r="CH206" i="12"/>
  <c r="CD206" i="12"/>
  <c r="BZ206" i="12"/>
  <c r="CF206" i="12"/>
  <c r="CG206" i="12"/>
  <c r="CB206" i="12"/>
  <c r="CA206" i="12"/>
  <c r="CE206" i="12"/>
  <c r="CC206" i="12"/>
  <c r="BH462" i="12"/>
  <c r="BP462" i="12"/>
  <c r="BX462" i="12"/>
  <c r="BA462" i="12"/>
  <c r="BI462" i="12"/>
  <c r="BQ462" i="12"/>
  <c r="BB462" i="12"/>
  <c r="BJ462" i="12"/>
  <c r="BR462" i="12"/>
  <c r="BC462" i="12"/>
  <c r="BK462" i="12"/>
  <c r="BS462" i="12"/>
  <c r="BD462" i="12"/>
  <c r="BL462" i="12"/>
  <c r="BT462" i="12"/>
  <c r="BE462" i="12"/>
  <c r="BM462" i="12"/>
  <c r="BU462" i="12"/>
  <c r="BF462" i="12"/>
  <c r="BN462" i="12"/>
  <c r="BV462" i="12"/>
  <c r="BO462" i="12"/>
  <c r="BW462" i="12"/>
  <c r="BG462" i="12"/>
  <c r="CH462" i="12"/>
  <c r="BZ462" i="12"/>
  <c r="CD462" i="12"/>
  <c r="CB462" i="12"/>
  <c r="CG462" i="12"/>
  <c r="CJ462" i="12"/>
  <c r="CF462" i="12"/>
  <c r="CC462" i="12"/>
  <c r="CA462" i="12"/>
  <c r="CI462" i="12"/>
  <c r="BE255" i="12"/>
  <c r="BM255" i="12"/>
  <c r="BM629" i="12" s="1"/>
  <c r="BU255" i="12"/>
  <c r="BF255" i="12"/>
  <c r="BN255" i="12"/>
  <c r="BV255" i="12"/>
  <c r="BG255" i="12"/>
  <c r="BO255" i="12"/>
  <c r="BW255" i="12"/>
  <c r="BD255" i="12"/>
  <c r="BR255" i="12"/>
  <c r="BH255" i="12"/>
  <c r="BS255" i="12"/>
  <c r="BI255" i="12"/>
  <c r="BT255" i="12"/>
  <c r="BJ255" i="12"/>
  <c r="BJ629" i="12" s="1"/>
  <c r="BX255" i="12"/>
  <c r="BK255" i="12"/>
  <c r="BA255" i="12"/>
  <c r="BA629" i="12" s="1"/>
  <c r="BL255" i="12"/>
  <c r="BB255" i="12"/>
  <c r="BP255" i="12"/>
  <c r="BC255" i="12"/>
  <c r="BQ255" i="12"/>
  <c r="BQ629" i="12" s="1"/>
  <c r="CI255" i="12"/>
  <c r="CC255" i="12"/>
  <c r="CC629" i="12" s="1"/>
  <c r="CD255" i="12"/>
  <c r="CD629" i="12" s="1"/>
  <c r="CE255" i="12"/>
  <c r="CG255" i="12"/>
  <c r="CF255" i="12"/>
  <c r="CA255" i="12"/>
  <c r="BZ255" i="12"/>
  <c r="BZ629" i="12" s="1"/>
  <c r="CH255" i="12"/>
  <c r="CB255" i="12"/>
  <c r="CJ255" i="12"/>
  <c r="BC352" i="12"/>
  <c r="BK352" i="12"/>
  <c r="BS352" i="12"/>
  <c r="BE352" i="12"/>
  <c r="BM352" i="12"/>
  <c r="BU352" i="12"/>
  <c r="BG352" i="12"/>
  <c r="BO352" i="12"/>
  <c r="BW352" i="12"/>
  <c r="BH352" i="12"/>
  <c r="BP352" i="12"/>
  <c r="BX352" i="12"/>
  <c r="BA352" i="12"/>
  <c r="BI352" i="12"/>
  <c r="BQ352" i="12"/>
  <c r="BR352" i="12"/>
  <c r="BT352" i="12"/>
  <c r="BB352" i="12"/>
  <c r="BV352" i="12"/>
  <c r="BD352" i="12"/>
  <c r="BF352" i="12"/>
  <c r="BJ352" i="12"/>
  <c r="BL352" i="12"/>
  <c r="BN352" i="12"/>
  <c r="CD352" i="12"/>
  <c r="CJ352" i="12"/>
  <c r="CB352" i="12"/>
  <c r="CE352" i="12"/>
  <c r="CF352" i="12"/>
  <c r="CC352" i="12"/>
  <c r="BZ352" i="12"/>
  <c r="CA352" i="12"/>
  <c r="CH352" i="12"/>
  <c r="CI352" i="12"/>
  <c r="BG465" i="12"/>
  <c r="BO465" i="12"/>
  <c r="BW465" i="12"/>
  <c r="BH465" i="12"/>
  <c r="BP465" i="12"/>
  <c r="BX465" i="12"/>
  <c r="BA465" i="12"/>
  <c r="BI465" i="12"/>
  <c r="BQ465" i="12"/>
  <c r="BB465" i="12"/>
  <c r="BJ465" i="12"/>
  <c r="BR465" i="12"/>
  <c r="BC465" i="12"/>
  <c r="BK465" i="12"/>
  <c r="BS465" i="12"/>
  <c r="BD465" i="12"/>
  <c r="BL465" i="12"/>
  <c r="BT465" i="12"/>
  <c r="BE465" i="12"/>
  <c r="BM465" i="12"/>
  <c r="BU465" i="12"/>
  <c r="BF465" i="12"/>
  <c r="BN465" i="12"/>
  <c r="BV465" i="12"/>
  <c r="CG465" i="12"/>
  <c r="CE465" i="12"/>
  <c r="CC465" i="12"/>
  <c r="BZ465" i="12"/>
  <c r="CB465" i="12"/>
  <c r="CH465" i="12"/>
  <c r="CJ465" i="12"/>
  <c r="CA465" i="12"/>
  <c r="CF465" i="12"/>
  <c r="CI465" i="12"/>
  <c r="BF363" i="12"/>
  <c r="BN363" i="12"/>
  <c r="BV363" i="12"/>
  <c r="BG363" i="12"/>
  <c r="BO363" i="12"/>
  <c r="BW363" i="12"/>
  <c r="BH363" i="12"/>
  <c r="BP363" i="12"/>
  <c r="BX363" i="12"/>
  <c r="BE363" i="12"/>
  <c r="BS363" i="12"/>
  <c r="BI363" i="12"/>
  <c r="BT363" i="12"/>
  <c r="BJ363" i="12"/>
  <c r="BU363" i="12"/>
  <c r="BK363" i="12"/>
  <c r="BA363" i="12"/>
  <c r="BL363" i="12"/>
  <c r="BB363" i="12"/>
  <c r="BM363" i="12"/>
  <c r="BC363" i="12"/>
  <c r="BQ363" i="12"/>
  <c r="BD363" i="12"/>
  <c r="BR363" i="12"/>
  <c r="CI363" i="12"/>
  <c r="CA363" i="12"/>
  <c r="CC363" i="12"/>
  <c r="CJ363" i="12"/>
  <c r="CD363" i="12"/>
  <c r="CG363" i="12"/>
  <c r="CE363" i="12"/>
  <c r="BZ363" i="12"/>
  <c r="CB363" i="12"/>
  <c r="CH363" i="12"/>
  <c r="BF523" i="12"/>
  <c r="BN523" i="12"/>
  <c r="BV523" i="12"/>
  <c r="BG523" i="12"/>
  <c r="BO523" i="12"/>
  <c r="BW523" i="12"/>
  <c r="BE523" i="12"/>
  <c r="BQ523" i="12"/>
  <c r="BH523" i="12"/>
  <c r="BR523" i="12"/>
  <c r="BI523" i="12"/>
  <c r="BS523" i="12"/>
  <c r="BJ523" i="12"/>
  <c r="BT523" i="12"/>
  <c r="BA523" i="12"/>
  <c r="BK523" i="12"/>
  <c r="BU523" i="12"/>
  <c r="BB523" i="12"/>
  <c r="BL523" i="12"/>
  <c r="BX523" i="12"/>
  <c r="BC523" i="12"/>
  <c r="BM523" i="12"/>
  <c r="BD523" i="12"/>
  <c r="BP523" i="12"/>
  <c r="CA523" i="12"/>
  <c r="CI523" i="12"/>
  <c r="BZ523" i="12"/>
  <c r="CH523" i="12"/>
  <c r="CB523" i="12"/>
  <c r="CJ523" i="12"/>
  <c r="CC523" i="12"/>
  <c r="CD523" i="12"/>
  <c r="BB99" i="12"/>
  <c r="BJ99" i="12"/>
  <c r="BR99" i="12"/>
  <c r="BC99" i="12"/>
  <c r="BK99" i="12"/>
  <c r="BS99" i="12"/>
  <c r="BD99" i="12"/>
  <c r="BL99" i="12"/>
  <c r="BT99" i="12"/>
  <c r="BG99" i="12"/>
  <c r="BU99" i="12"/>
  <c r="BH99" i="12"/>
  <c r="BV99" i="12"/>
  <c r="BI99" i="12"/>
  <c r="BW99" i="12"/>
  <c r="BO99" i="12"/>
  <c r="BP99" i="12"/>
  <c r="BQ99" i="12"/>
  <c r="BA99" i="12"/>
  <c r="BX99" i="12"/>
  <c r="BE99" i="12"/>
  <c r="BF99" i="12"/>
  <c r="BM99" i="12"/>
  <c r="BN99" i="12"/>
  <c r="CE99" i="12"/>
  <c r="CB99" i="12"/>
  <c r="CG99" i="12"/>
  <c r="BZ99" i="12"/>
  <c r="CJ99" i="12"/>
  <c r="CI99" i="12"/>
  <c r="CH99" i="12"/>
  <c r="CA99" i="12"/>
  <c r="CC99" i="12"/>
  <c r="CD99" i="12"/>
  <c r="CF99" i="12"/>
  <c r="BE171" i="12"/>
  <c r="BM171" i="12"/>
  <c r="BU171" i="12"/>
  <c r="BF171" i="12"/>
  <c r="BN171" i="12"/>
  <c r="BV171" i="12"/>
  <c r="BG171" i="12"/>
  <c r="BO171" i="12"/>
  <c r="BW171" i="12"/>
  <c r="BB171" i="12"/>
  <c r="BP171" i="12"/>
  <c r="BC171" i="12"/>
  <c r="BQ171" i="12"/>
  <c r="BD171" i="12"/>
  <c r="BR171" i="12"/>
  <c r="BH171" i="12"/>
  <c r="BS171" i="12"/>
  <c r="BI171" i="12"/>
  <c r="BT171" i="12"/>
  <c r="BJ171" i="12"/>
  <c r="BX171" i="12"/>
  <c r="BK171" i="12"/>
  <c r="BA171" i="12"/>
  <c r="BL171" i="12"/>
  <c r="CI171" i="12"/>
  <c r="CC171" i="12"/>
  <c r="CA171" i="12"/>
  <c r="CJ171" i="12"/>
  <c r="CE171" i="12"/>
  <c r="BZ171" i="12"/>
  <c r="CG171" i="12"/>
  <c r="CH171" i="12"/>
  <c r="CF171" i="12"/>
  <c r="CB171" i="12"/>
  <c r="CD171" i="12"/>
  <c r="BF379" i="12"/>
  <c r="BN379" i="12"/>
  <c r="BV379" i="12"/>
  <c r="BG379" i="12"/>
  <c r="BO379" i="12"/>
  <c r="BW379" i="12"/>
  <c r="BH379" i="12"/>
  <c r="BP379" i="12"/>
  <c r="BX379" i="12"/>
  <c r="BJ379" i="12"/>
  <c r="BU379" i="12"/>
  <c r="BK379" i="12"/>
  <c r="BA379" i="12"/>
  <c r="BL379" i="12"/>
  <c r="BB379" i="12"/>
  <c r="BM379" i="12"/>
  <c r="BC379" i="12"/>
  <c r="BQ379" i="12"/>
  <c r="BD379" i="12"/>
  <c r="BR379" i="12"/>
  <c r="BE379" i="12"/>
  <c r="BS379" i="12"/>
  <c r="BI379" i="12"/>
  <c r="BT379" i="12"/>
  <c r="CA379" i="12"/>
  <c r="CE379" i="12"/>
  <c r="CI379" i="12"/>
  <c r="CC379" i="12"/>
  <c r="CJ379" i="12"/>
  <c r="BZ379" i="12"/>
  <c r="CH379" i="12"/>
  <c r="CG379" i="12"/>
  <c r="CD379" i="12"/>
  <c r="CB379" i="12"/>
  <c r="BA459" i="12"/>
  <c r="BI459" i="12"/>
  <c r="BQ459" i="12"/>
  <c r="BB459" i="12"/>
  <c r="BJ459" i="12"/>
  <c r="BR459" i="12"/>
  <c r="BC459" i="12"/>
  <c r="BK459" i="12"/>
  <c r="BS459" i="12"/>
  <c r="BD459" i="12"/>
  <c r="BL459" i="12"/>
  <c r="BT459" i="12"/>
  <c r="BE459" i="12"/>
  <c r="BM459" i="12"/>
  <c r="BU459" i="12"/>
  <c r="BF459" i="12"/>
  <c r="BN459" i="12"/>
  <c r="BV459" i="12"/>
  <c r="BG459" i="12"/>
  <c r="BO459" i="12"/>
  <c r="BW459" i="12"/>
  <c r="BH459" i="12"/>
  <c r="BP459" i="12"/>
  <c r="BX459" i="12"/>
  <c r="CI459" i="12"/>
  <c r="CA459" i="12"/>
  <c r="CG459" i="12"/>
  <c r="CD459" i="12"/>
  <c r="CB459" i="12"/>
  <c r="CE459" i="12"/>
  <c r="CJ459" i="12"/>
  <c r="BZ459" i="12"/>
  <c r="CC459" i="12"/>
  <c r="CH459" i="12"/>
  <c r="BA115" i="12"/>
  <c r="BI115" i="12"/>
  <c r="BQ115" i="12"/>
  <c r="BB115" i="12"/>
  <c r="BJ115" i="12"/>
  <c r="BR115" i="12"/>
  <c r="BC115" i="12"/>
  <c r="BK115" i="12"/>
  <c r="BS115" i="12"/>
  <c r="BL115" i="12"/>
  <c r="BW115" i="12"/>
  <c r="BM115" i="12"/>
  <c r="BX115" i="12"/>
  <c r="BN115" i="12"/>
  <c r="BO115" i="12"/>
  <c r="BP115" i="12"/>
  <c r="BT115" i="12"/>
  <c r="BD115" i="12"/>
  <c r="BU115" i="12"/>
  <c r="BE115" i="12"/>
  <c r="BV115" i="12"/>
  <c r="BF115" i="12"/>
  <c r="BG115" i="12"/>
  <c r="BH115" i="12"/>
  <c r="CG115" i="12"/>
  <c r="CH115" i="12"/>
  <c r="CA115" i="12"/>
  <c r="CI115" i="12"/>
  <c r="CB115" i="12"/>
  <c r="CD115" i="12"/>
  <c r="CJ115" i="12"/>
  <c r="CC115" i="12"/>
  <c r="CE115" i="12"/>
  <c r="CF115" i="12"/>
  <c r="BZ115" i="12"/>
  <c r="BE179" i="12"/>
  <c r="BM179" i="12"/>
  <c r="BU179" i="12"/>
  <c r="BF179" i="12"/>
  <c r="BN179" i="12"/>
  <c r="BV179" i="12"/>
  <c r="BG179" i="12"/>
  <c r="BO179" i="12"/>
  <c r="BW179" i="12"/>
  <c r="BC179" i="12"/>
  <c r="BQ179" i="12"/>
  <c r="BD179" i="12"/>
  <c r="BR179" i="12"/>
  <c r="BH179" i="12"/>
  <c r="BS179" i="12"/>
  <c r="BI179" i="12"/>
  <c r="BT179" i="12"/>
  <c r="BJ179" i="12"/>
  <c r="BX179" i="12"/>
  <c r="BK179" i="12"/>
  <c r="BA179" i="12"/>
  <c r="BL179" i="12"/>
  <c r="BB179" i="12"/>
  <c r="BP179" i="12"/>
  <c r="CG179" i="12"/>
  <c r="CH179" i="12"/>
  <c r="CC179" i="12"/>
  <c r="CA179" i="12"/>
  <c r="CB179" i="12"/>
  <c r="CI179" i="12"/>
  <c r="CJ179" i="12"/>
  <c r="CE179" i="12"/>
  <c r="BZ179" i="12"/>
  <c r="CD179" i="12"/>
  <c r="CF179" i="12"/>
  <c r="BG243" i="12"/>
  <c r="BO243" i="12"/>
  <c r="BW243" i="12"/>
  <c r="BH243" i="12"/>
  <c r="BP243" i="12"/>
  <c r="BX243" i="12"/>
  <c r="BC243" i="12"/>
  <c r="BM243" i="12"/>
  <c r="BE243" i="12"/>
  <c r="BQ243" i="12"/>
  <c r="BI243" i="12"/>
  <c r="BS243" i="12"/>
  <c r="BJ243" i="12"/>
  <c r="BT243" i="12"/>
  <c r="BA243" i="12"/>
  <c r="BK243" i="12"/>
  <c r="BU243" i="12"/>
  <c r="BB243" i="12"/>
  <c r="BD243" i="12"/>
  <c r="BF243" i="12"/>
  <c r="BL243" i="12"/>
  <c r="BN243" i="12"/>
  <c r="BR243" i="12"/>
  <c r="BV243" i="12"/>
  <c r="CG243" i="12"/>
  <c r="CH243" i="12"/>
  <c r="CC243" i="12"/>
  <c r="CI243" i="12"/>
  <c r="CB243" i="12"/>
  <c r="CJ243" i="12"/>
  <c r="CA243" i="12"/>
  <c r="CE243" i="12"/>
  <c r="BZ243" i="12"/>
  <c r="CD243" i="12"/>
  <c r="CF243" i="12"/>
  <c r="BE315" i="12"/>
  <c r="BM315" i="12"/>
  <c r="BU315" i="12"/>
  <c r="BF315" i="12"/>
  <c r="BN315" i="12"/>
  <c r="BV315" i="12"/>
  <c r="BG315" i="12"/>
  <c r="BO315" i="12"/>
  <c r="BW315" i="12"/>
  <c r="BJ315" i="12"/>
  <c r="BX315" i="12"/>
  <c r="BK315" i="12"/>
  <c r="BA315" i="12"/>
  <c r="BL315" i="12"/>
  <c r="BB315" i="12"/>
  <c r="BP315" i="12"/>
  <c r="BC315" i="12"/>
  <c r="BQ315" i="12"/>
  <c r="BD315" i="12"/>
  <c r="BR315" i="12"/>
  <c r="BH315" i="12"/>
  <c r="BS315" i="12"/>
  <c r="BI315" i="12"/>
  <c r="BT315" i="12"/>
  <c r="CE315" i="12"/>
  <c r="CA315" i="12"/>
  <c r="CB315" i="12"/>
  <c r="CJ315" i="12"/>
  <c r="CI315" i="12"/>
  <c r="BZ315" i="12"/>
  <c r="CH315" i="12"/>
  <c r="CC315" i="12"/>
  <c r="CD315" i="12"/>
  <c r="CF315" i="12"/>
  <c r="CG315" i="12"/>
  <c r="BG387" i="12"/>
  <c r="BO387" i="12"/>
  <c r="BW387" i="12"/>
  <c r="BH387" i="12"/>
  <c r="BP387" i="12"/>
  <c r="BX387" i="12"/>
  <c r="BC387" i="12"/>
  <c r="BM387" i="12"/>
  <c r="BD387" i="12"/>
  <c r="BN387" i="12"/>
  <c r="BE387" i="12"/>
  <c r="BQ387" i="12"/>
  <c r="BF387" i="12"/>
  <c r="BR387" i="12"/>
  <c r="BI387" i="12"/>
  <c r="BS387" i="12"/>
  <c r="BJ387" i="12"/>
  <c r="BT387" i="12"/>
  <c r="BA387" i="12"/>
  <c r="BK387" i="12"/>
  <c r="BU387" i="12"/>
  <c r="BV387" i="12"/>
  <c r="BB387" i="12"/>
  <c r="BL387" i="12"/>
  <c r="CC387" i="12"/>
  <c r="CI387" i="12"/>
  <c r="CD387" i="12"/>
  <c r="CG387" i="12"/>
  <c r="CE387" i="12"/>
  <c r="CB387" i="12"/>
  <c r="CA387" i="12"/>
  <c r="CJ387" i="12"/>
  <c r="BZ387" i="12"/>
  <c r="CH387" i="12"/>
  <c r="BA467" i="12"/>
  <c r="BI467" i="12"/>
  <c r="BQ467" i="12"/>
  <c r="BB467" i="12"/>
  <c r="BJ467" i="12"/>
  <c r="BR467" i="12"/>
  <c r="BC467" i="12"/>
  <c r="BK467" i="12"/>
  <c r="BS467" i="12"/>
  <c r="BD467" i="12"/>
  <c r="BL467" i="12"/>
  <c r="BT467" i="12"/>
  <c r="BE467" i="12"/>
  <c r="BM467" i="12"/>
  <c r="BU467" i="12"/>
  <c r="BF467" i="12"/>
  <c r="BN467" i="12"/>
  <c r="BV467" i="12"/>
  <c r="BG467" i="12"/>
  <c r="BO467" i="12"/>
  <c r="BW467" i="12"/>
  <c r="BH467" i="12"/>
  <c r="BP467" i="12"/>
  <c r="BX467" i="12"/>
  <c r="CI467" i="12"/>
  <c r="CA467" i="12"/>
  <c r="BZ467" i="12"/>
  <c r="CC467" i="12"/>
  <c r="CH467" i="12"/>
  <c r="CE467" i="12"/>
  <c r="CG467" i="12"/>
  <c r="CB467" i="12"/>
  <c r="CD467" i="12"/>
  <c r="CJ467" i="12"/>
  <c r="BC547" i="12"/>
  <c r="BK547" i="12"/>
  <c r="BS547" i="12"/>
  <c r="BD547" i="12"/>
  <c r="BL547" i="12"/>
  <c r="BT547" i="12"/>
  <c r="BE547" i="12"/>
  <c r="BM547" i="12"/>
  <c r="BU547" i="12"/>
  <c r="BF547" i="12"/>
  <c r="BN547" i="12"/>
  <c r="BV547" i="12"/>
  <c r="BG547" i="12"/>
  <c r="BO547" i="12"/>
  <c r="BW547" i="12"/>
  <c r="BH547" i="12"/>
  <c r="BP547" i="12"/>
  <c r="BX547" i="12"/>
  <c r="BA547" i="12"/>
  <c r="BI547" i="12"/>
  <c r="BQ547" i="12"/>
  <c r="BR547" i="12"/>
  <c r="BB547" i="12"/>
  <c r="BJ547" i="12"/>
  <c r="CA547" i="12"/>
  <c r="CI547" i="12"/>
  <c r="BZ547" i="12"/>
  <c r="CH547" i="12"/>
  <c r="CC547" i="12"/>
  <c r="CB547" i="12"/>
  <c r="CJ547" i="12"/>
  <c r="BC36" i="12"/>
  <c r="BK36" i="12"/>
  <c r="BF36" i="12"/>
  <c r="BG36" i="12"/>
  <c r="BO36" i="12"/>
  <c r="BW36" i="12"/>
  <c r="BA36" i="12"/>
  <c r="BM36" i="12"/>
  <c r="BV36" i="12"/>
  <c r="BB36" i="12"/>
  <c r="BN36" i="12"/>
  <c r="BX36" i="12"/>
  <c r="BI36" i="12"/>
  <c r="BS36" i="12"/>
  <c r="BH36" i="12"/>
  <c r="BJ36" i="12"/>
  <c r="BL36" i="12"/>
  <c r="BQ36" i="12"/>
  <c r="BP36" i="12"/>
  <c r="BT36" i="12"/>
  <c r="BD36" i="12"/>
  <c r="BE36" i="12"/>
  <c r="BR36" i="12"/>
  <c r="BU36" i="12"/>
  <c r="BZ36" i="12"/>
  <c r="CJ36" i="12"/>
  <c r="CC36" i="12"/>
  <c r="CG36" i="12"/>
  <c r="CF36" i="12"/>
  <c r="CA36" i="12"/>
  <c r="CE36" i="12"/>
  <c r="CI36" i="12"/>
  <c r="CB36" i="12"/>
  <c r="CH36" i="12"/>
  <c r="CD36" i="12"/>
  <c r="BG100" i="12"/>
  <c r="BO100" i="12"/>
  <c r="BW100" i="12"/>
  <c r="BH100" i="12"/>
  <c r="BP100" i="12"/>
  <c r="BX100" i="12"/>
  <c r="BA100" i="12"/>
  <c r="BI100" i="12"/>
  <c r="BQ100" i="12"/>
  <c r="BK100" i="12"/>
  <c r="BV100" i="12"/>
  <c r="BL100" i="12"/>
  <c r="BB100" i="12"/>
  <c r="BM100" i="12"/>
  <c r="BC100" i="12"/>
  <c r="BT100" i="12"/>
  <c r="BD100" i="12"/>
  <c r="BU100" i="12"/>
  <c r="BE100" i="12"/>
  <c r="BF100" i="12"/>
  <c r="BJ100" i="12"/>
  <c r="BN100" i="12"/>
  <c r="BR100" i="12"/>
  <c r="BS100" i="12"/>
  <c r="CI100" i="12"/>
  <c r="CF100" i="12"/>
  <c r="CB100" i="12"/>
  <c r="BZ100" i="12"/>
  <c r="CJ100" i="12"/>
  <c r="CA100" i="12"/>
  <c r="CD100" i="12"/>
  <c r="CG100" i="12"/>
  <c r="CE100" i="12"/>
  <c r="CH100" i="12"/>
  <c r="CC100" i="12"/>
  <c r="BF164" i="12"/>
  <c r="BN164" i="12"/>
  <c r="BV164" i="12"/>
  <c r="BG164" i="12"/>
  <c r="BO164" i="12"/>
  <c r="BW164" i="12"/>
  <c r="BJ164" i="12"/>
  <c r="BT164" i="12"/>
  <c r="BA164" i="12"/>
  <c r="BK164" i="12"/>
  <c r="BU164" i="12"/>
  <c r="BB164" i="12"/>
  <c r="BL164" i="12"/>
  <c r="BX164" i="12"/>
  <c r="BQ164" i="12"/>
  <c r="BC164" i="12"/>
  <c r="BR164" i="12"/>
  <c r="BD164" i="12"/>
  <c r="BS164" i="12"/>
  <c r="BE164" i="12"/>
  <c r="BH164" i="12"/>
  <c r="BI164" i="12"/>
  <c r="BM164" i="12"/>
  <c r="BP164" i="12"/>
  <c r="CF164" i="12"/>
  <c r="CB164" i="12"/>
  <c r="CJ164" i="12"/>
  <c r="CD164" i="12"/>
  <c r="CE164" i="12"/>
  <c r="CH164" i="12"/>
  <c r="BZ164" i="12"/>
  <c r="CC164" i="12"/>
  <c r="CA164" i="12"/>
  <c r="CI164" i="12"/>
  <c r="CG164" i="12"/>
  <c r="BC228" i="12"/>
  <c r="BK228" i="12"/>
  <c r="BS228" i="12"/>
  <c r="BD228" i="12"/>
  <c r="BL228" i="12"/>
  <c r="BT228" i="12"/>
  <c r="BE228" i="12"/>
  <c r="BM228" i="12"/>
  <c r="BU228" i="12"/>
  <c r="BH228" i="12"/>
  <c r="BV228" i="12"/>
  <c r="BJ228" i="12"/>
  <c r="BX228" i="12"/>
  <c r="BA228" i="12"/>
  <c r="BO228" i="12"/>
  <c r="BB228" i="12"/>
  <c r="BP228" i="12"/>
  <c r="BF228" i="12"/>
  <c r="BQ228" i="12"/>
  <c r="BG228" i="12"/>
  <c r="BI228" i="12"/>
  <c r="BN228" i="12"/>
  <c r="BR228" i="12"/>
  <c r="BW228" i="12"/>
  <c r="BZ228" i="12"/>
  <c r="CB228" i="12"/>
  <c r="CF228" i="12"/>
  <c r="CJ228" i="12"/>
  <c r="CD228" i="12"/>
  <c r="CE228" i="12"/>
  <c r="CH228" i="12"/>
  <c r="CG228" i="12"/>
  <c r="CC228" i="12"/>
  <c r="CA228" i="12"/>
  <c r="CI228" i="12"/>
  <c r="BB308" i="12"/>
  <c r="BJ308" i="12"/>
  <c r="BR308" i="12"/>
  <c r="BC308" i="12"/>
  <c r="BK308" i="12"/>
  <c r="BS308" i="12"/>
  <c r="BD308" i="12"/>
  <c r="BL308" i="12"/>
  <c r="BT308" i="12"/>
  <c r="BM308" i="12"/>
  <c r="BX308" i="12"/>
  <c r="BN308" i="12"/>
  <c r="BA308" i="12"/>
  <c r="BO308" i="12"/>
  <c r="BE308" i="12"/>
  <c r="BP308" i="12"/>
  <c r="BF308" i="12"/>
  <c r="BQ308" i="12"/>
  <c r="BG308" i="12"/>
  <c r="BU308" i="12"/>
  <c r="BH308" i="12"/>
  <c r="BV308" i="12"/>
  <c r="BI308" i="12"/>
  <c r="BW308" i="12"/>
  <c r="CA308" i="12"/>
  <c r="CG308" i="12"/>
  <c r="CI308" i="12"/>
  <c r="CF308" i="12"/>
  <c r="CJ308" i="12"/>
  <c r="CD308" i="12"/>
  <c r="CC308" i="12"/>
  <c r="CE308" i="12"/>
  <c r="BZ308" i="12"/>
  <c r="CH308" i="12"/>
  <c r="CB308" i="12"/>
  <c r="BC372" i="12"/>
  <c r="BK372" i="12"/>
  <c r="BS372" i="12"/>
  <c r="BD372" i="12"/>
  <c r="BL372" i="12"/>
  <c r="BT372" i="12"/>
  <c r="BE372" i="12"/>
  <c r="BM372" i="12"/>
  <c r="BU372" i="12"/>
  <c r="BJ372" i="12"/>
  <c r="BX372" i="12"/>
  <c r="BN372" i="12"/>
  <c r="BA372" i="12"/>
  <c r="BO372" i="12"/>
  <c r="BB372" i="12"/>
  <c r="BP372" i="12"/>
  <c r="BF372" i="12"/>
  <c r="BQ372" i="12"/>
  <c r="BG372" i="12"/>
  <c r="BR372" i="12"/>
  <c r="BH372" i="12"/>
  <c r="BV372" i="12"/>
  <c r="BI372" i="12"/>
  <c r="BW372" i="12"/>
  <c r="CA372" i="12"/>
  <c r="CJ372" i="12"/>
  <c r="CI372" i="12"/>
  <c r="CF372" i="12"/>
  <c r="CE372" i="12"/>
  <c r="BZ372" i="12"/>
  <c r="CB372" i="12"/>
  <c r="CH372" i="12"/>
  <c r="CD372" i="12"/>
  <c r="CG372" i="12"/>
  <c r="BH436" i="12"/>
  <c r="BP436" i="12"/>
  <c r="BX436" i="12"/>
  <c r="BA436" i="12"/>
  <c r="BI436" i="12"/>
  <c r="BQ436" i="12"/>
  <c r="BB436" i="12"/>
  <c r="BJ436" i="12"/>
  <c r="BR436" i="12"/>
  <c r="BK436" i="12"/>
  <c r="BV436" i="12"/>
  <c r="BL436" i="12"/>
  <c r="BW436" i="12"/>
  <c r="BM436" i="12"/>
  <c r="BC436" i="12"/>
  <c r="BN436" i="12"/>
  <c r="BD436" i="12"/>
  <c r="BO436" i="12"/>
  <c r="BE436" i="12"/>
  <c r="BS436" i="12"/>
  <c r="BF436" i="12"/>
  <c r="BT436" i="12"/>
  <c r="BG436" i="12"/>
  <c r="BU436" i="12"/>
  <c r="CI436" i="12"/>
  <c r="CF436" i="12"/>
  <c r="BZ436" i="12"/>
  <c r="CD436" i="12"/>
  <c r="CA436" i="12"/>
  <c r="CB436" i="12"/>
  <c r="CJ436" i="12"/>
  <c r="CG436" i="12"/>
  <c r="CH436" i="12"/>
  <c r="CE436" i="12"/>
  <c r="BB508" i="12"/>
  <c r="BJ508" i="12"/>
  <c r="BR508" i="12"/>
  <c r="BC508" i="12"/>
  <c r="BK508" i="12"/>
  <c r="BS508" i="12"/>
  <c r="BD508" i="12"/>
  <c r="BL508" i="12"/>
  <c r="BT508" i="12"/>
  <c r="BA508" i="12"/>
  <c r="BO508" i="12"/>
  <c r="BE508" i="12"/>
  <c r="BP508" i="12"/>
  <c r="BF508" i="12"/>
  <c r="BQ508" i="12"/>
  <c r="BG508" i="12"/>
  <c r="BU508" i="12"/>
  <c r="BH508" i="12"/>
  <c r="BV508" i="12"/>
  <c r="BI508" i="12"/>
  <c r="BW508" i="12"/>
  <c r="BM508" i="12"/>
  <c r="BX508" i="12"/>
  <c r="BN508" i="12"/>
  <c r="CF508" i="12"/>
  <c r="CG508" i="12"/>
  <c r="CA508" i="12"/>
  <c r="CI508" i="12"/>
  <c r="BZ508" i="12"/>
  <c r="CE508" i="12"/>
  <c r="CH508" i="12"/>
  <c r="BD572" i="12"/>
  <c r="BL572" i="12"/>
  <c r="BT572" i="12"/>
  <c r="BE572" i="12"/>
  <c r="BM572" i="12"/>
  <c r="BU572" i="12"/>
  <c r="BF572" i="12"/>
  <c r="BN572" i="12"/>
  <c r="BV572" i="12"/>
  <c r="BA572" i="12"/>
  <c r="BO572" i="12"/>
  <c r="BB572" i="12"/>
  <c r="BP572" i="12"/>
  <c r="BC572" i="12"/>
  <c r="BQ572" i="12"/>
  <c r="BG572" i="12"/>
  <c r="BR572" i="12"/>
  <c r="BH572" i="12"/>
  <c r="BS572" i="12"/>
  <c r="BI572" i="12"/>
  <c r="BW572" i="12"/>
  <c r="BJ572" i="12"/>
  <c r="BX572" i="12"/>
  <c r="BK572" i="12"/>
  <c r="BZ572" i="12"/>
  <c r="CA572" i="12"/>
  <c r="CB572" i="12"/>
  <c r="CI572" i="12"/>
  <c r="CJ572" i="12"/>
  <c r="CF572" i="12"/>
  <c r="CH572" i="12"/>
  <c r="CG572" i="12"/>
  <c r="BA5" i="12"/>
  <c r="BI5" i="12"/>
  <c r="BQ5" i="12"/>
  <c r="BC5" i="12"/>
  <c r="BK5" i="12"/>
  <c r="BS5" i="12"/>
  <c r="BB5" i="12"/>
  <c r="BM5" i="12"/>
  <c r="BW5" i="12"/>
  <c r="BD5" i="12"/>
  <c r="BN5" i="12"/>
  <c r="BX5" i="12"/>
  <c r="BE5" i="12"/>
  <c r="BO5" i="12"/>
  <c r="BF5" i="12"/>
  <c r="BP5" i="12"/>
  <c r="BG5" i="12"/>
  <c r="BR5" i="12"/>
  <c r="BH5" i="12"/>
  <c r="BT5" i="12"/>
  <c r="BJ5" i="12"/>
  <c r="BU5" i="12"/>
  <c r="BL5" i="12"/>
  <c r="BV5" i="12"/>
  <c r="CF5" i="12"/>
  <c r="CG5" i="12"/>
  <c r="BZ5" i="12"/>
  <c r="CD5" i="12"/>
  <c r="CH5" i="12"/>
  <c r="CE5" i="12"/>
  <c r="CB5" i="12"/>
  <c r="CJ5" i="12"/>
  <c r="CC5" i="12"/>
  <c r="CA5" i="12"/>
  <c r="CI5" i="12"/>
  <c r="BG69" i="12"/>
  <c r="BO69" i="12"/>
  <c r="BW69" i="12"/>
  <c r="BC69" i="12"/>
  <c r="BK69" i="12"/>
  <c r="BS69" i="12"/>
  <c r="BF69" i="12"/>
  <c r="BQ69" i="12"/>
  <c r="BA69" i="12"/>
  <c r="BL69" i="12"/>
  <c r="BV69" i="12"/>
  <c r="BN69" i="12"/>
  <c r="BB69" i="12"/>
  <c r="BP69" i="12"/>
  <c r="BM69" i="12"/>
  <c r="BR69" i="12"/>
  <c r="BT69" i="12"/>
  <c r="BI69" i="12"/>
  <c r="BJ69" i="12"/>
  <c r="BU69" i="12"/>
  <c r="BE69" i="12"/>
  <c r="BH69" i="12"/>
  <c r="BX69" i="12"/>
  <c r="BD69" i="12"/>
  <c r="CC69" i="12"/>
  <c r="CA69" i="12"/>
  <c r="CE69" i="12"/>
  <c r="CI69" i="12"/>
  <c r="CD69" i="12"/>
  <c r="CF69" i="12"/>
  <c r="CB69" i="12"/>
  <c r="CG69" i="12"/>
  <c r="BZ69" i="12"/>
  <c r="CJ69" i="12"/>
  <c r="CH69" i="12"/>
  <c r="BB133" i="12"/>
  <c r="BJ133" i="12"/>
  <c r="BR133" i="12"/>
  <c r="BC133" i="12"/>
  <c r="BK133" i="12"/>
  <c r="BS133" i="12"/>
  <c r="BD133" i="12"/>
  <c r="BL133" i="12"/>
  <c r="BT133" i="12"/>
  <c r="BH133" i="12"/>
  <c r="BV133" i="12"/>
  <c r="BI133" i="12"/>
  <c r="BW133" i="12"/>
  <c r="BM133" i="12"/>
  <c r="BX133" i="12"/>
  <c r="BN133" i="12"/>
  <c r="BA133" i="12"/>
  <c r="BO133" i="12"/>
  <c r="BE133" i="12"/>
  <c r="BP133" i="12"/>
  <c r="BF133" i="12"/>
  <c r="BQ133" i="12"/>
  <c r="BG133" i="12"/>
  <c r="BU133" i="12"/>
  <c r="CG133" i="12"/>
  <c r="CE133" i="12"/>
  <c r="CA133" i="12"/>
  <c r="CB133" i="12"/>
  <c r="CI133" i="12"/>
  <c r="CH133" i="12"/>
  <c r="CC133" i="12"/>
  <c r="CD133" i="12"/>
  <c r="CF133" i="12"/>
  <c r="BZ133" i="12"/>
  <c r="CJ133" i="12"/>
  <c r="BG197" i="12"/>
  <c r="BO197" i="12"/>
  <c r="BH197" i="12"/>
  <c r="BP197" i="12"/>
  <c r="BX197" i="12"/>
  <c r="BA197" i="12"/>
  <c r="BI197" i="12"/>
  <c r="BQ197" i="12"/>
  <c r="BB197" i="12"/>
  <c r="BM197" i="12"/>
  <c r="BC197" i="12"/>
  <c r="BN197" i="12"/>
  <c r="BD197" i="12"/>
  <c r="BR197" i="12"/>
  <c r="BE197" i="12"/>
  <c r="BS197" i="12"/>
  <c r="BF197" i="12"/>
  <c r="BT197" i="12"/>
  <c r="BJ197" i="12"/>
  <c r="BU197" i="12"/>
  <c r="BK197" i="12"/>
  <c r="BV197" i="12"/>
  <c r="BL197" i="12"/>
  <c r="BW197" i="12"/>
  <c r="CG197" i="12"/>
  <c r="CA197" i="12"/>
  <c r="CB197" i="12"/>
  <c r="CI197" i="12"/>
  <c r="CE197" i="12"/>
  <c r="CC197" i="12"/>
  <c r="CH197" i="12"/>
  <c r="CD197" i="12"/>
  <c r="CJ197" i="12"/>
  <c r="BZ197" i="12"/>
  <c r="CF197" i="12"/>
  <c r="BC269" i="12"/>
  <c r="BK269" i="12"/>
  <c r="BS269" i="12"/>
  <c r="BD269" i="12"/>
  <c r="BL269" i="12"/>
  <c r="BT269" i="12"/>
  <c r="BE269" i="12"/>
  <c r="BM269" i="12"/>
  <c r="BU269" i="12"/>
  <c r="BA269" i="12"/>
  <c r="BO269" i="12"/>
  <c r="BB269" i="12"/>
  <c r="BP269" i="12"/>
  <c r="BF269" i="12"/>
  <c r="BQ269" i="12"/>
  <c r="BG269" i="12"/>
  <c r="BR269" i="12"/>
  <c r="BH269" i="12"/>
  <c r="BV269" i="12"/>
  <c r="BI269" i="12"/>
  <c r="BW269" i="12"/>
  <c r="BJ269" i="12"/>
  <c r="BX269" i="12"/>
  <c r="BN269" i="12"/>
  <c r="CC269" i="12"/>
  <c r="CG269" i="12"/>
  <c r="CJ269" i="12"/>
  <c r="CE269" i="12"/>
  <c r="BZ269" i="12"/>
  <c r="CB269" i="12"/>
  <c r="CA269" i="12"/>
  <c r="CI269" i="12"/>
  <c r="CD269" i="12"/>
  <c r="CH269" i="12"/>
  <c r="CF269" i="12"/>
  <c r="BH333" i="12"/>
  <c r="BP333" i="12"/>
  <c r="BX333" i="12"/>
  <c r="BA333" i="12"/>
  <c r="BI333" i="12"/>
  <c r="BQ333" i="12"/>
  <c r="BB333" i="12"/>
  <c r="BL333" i="12"/>
  <c r="BV333" i="12"/>
  <c r="BC333" i="12"/>
  <c r="BM333" i="12"/>
  <c r="BW333" i="12"/>
  <c r="BD333" i="12"/>
  <c r="BN333" i="12"/>
  <c r="BE333" i="12"/>
  <c r="BO333" i="12"/>
  <c r="BF333" i="12"/>
  <c r="BR333" i="12"/>
  <c r="BG333" i="12"/>
  <c r="BS333" i="12"/>
  <c r="BJ333" i="12"/>
  <c r="BT333" i="12"/>
  <c r="BU333" i="12"/>
  <c r="BK333" i="12"/>
  <c r="CG333" i="12"/>
  <c r="CD333" i="12"/>
  <c r="CC333" i="12"/>
  <c r="CJ333" i="12"/>
  <c r="CE333" i="12"/>
  <c r="BZ333" i="12"/>
  <c r="CA333" i="12"/>
  <c r="CI333" i="12"/>
  <c r="CB333" i="12"/>
  <c r="CF333" i="12"/>
  <c r="BA397" i="12"/>
  <c r="BI397" i="12"/>
  <c r="BQ397" i="12"/>
  <c r="BB397" i="12"/>
  <c r="BJ397" i="12"/>
  <c r="BR397" i="12"/>
  <c r="BE397" i="12"/>
  <c r="BO397" i="12"/>
  <c r="BF397" i="12"/>
  <c r="BP397" i="12"/>
  <c r="BG397" i="12"/>
  <c r="BS397" i="12"/>
  <c r="BH397" i="12"/>
  <c r="BT397" i="12"/>
  <c r="BK397" i="12"/>
  <c r="BU397" i="12"/>
  <c r="BL397" i="12"/>
  <c r="BV397" i="12"/>
  <c r="BC397" i="12"/>
  <c r="BM397" i="12"/>
  <c r="BW397" i="12"/>
  <c r="BN397" i="12"/>
  <c r="BX397" i="12"/>
  <c r="BD397" i="12"/>
  <c r="CC397" i="12"/>
  <c r="CD397" i="12"/>
  <c r="CF397" i="12"/>
  <c r="CG397" i="12"/>
  <c r="CB397" i="12"/>
  <c r="CJ397" i="12"/>
  <c r="CE397" i="12"/>
  <c r="CA397" i="12"/>
  <c r="CI397" i="12"/>
  <c r="BC461" i="12"/>
  <c r="BK461" i="12"/>
  <c r="BS461" i="12"/>
  <c r="BD461" i="12"/>
  <c r="BL461" i="12"/>
  <c r="BT461" i="12"/>
  <c r="BE461" i="12"/>
  <c r="BM461" i="12"/>
  <c r="BU461" i="12"/>
  <c r="BF461" i="12"/>
  <c r="BN461" i="12"/>
  <c r="BV461" i="12"/>
  <c r="BG461" i="12"/>
  <c r="BO461" i="12"/>
  <c r="BW461" i="12"/>
  <c r="BH461" i="12"/>
  <c r="BP461" i="12"/>
  <c r="BX461" i="12"/>
  <c r="BA461" i="12"/>
  <c r="BI461" i="12"/>
  <c r="BQ461" i="12"/>
  <c r="BB461" i="12"/>
  <c r="BJ461" i="12"/>
  <c r="BR461" i="12"/>
  <c r="CG461" i="12"/>
  <c r="CC461" i="12"/>
  <c r="CJ461" i="12"/>
  <c r="CA461" i="12"/>
  <c r="CI461" i="12"/>
  <c r="CF461" i="12"/>
  <c r="CD461" i="12"/>
  <c r="CB461" i="12"/>
  <c r="CE461" i="12"/>
  <c r="BH525" i="12"/>
  <c r="BP525" i="12"/>
  <c r="BX525" i="12"/>
  <c r="BA525" i="12"/>
  <c r="BI525" i="12"/>
  <c r="BQ525" i="12"/>
  <c r="BK525" i="12"/>
  <c r="BU525" i="12"/>
  <c r="BB525" i="12"/>
  <c r="BL525" i="12"/>
  <c r="BV525" i="12"/>
  <c r="BC525" i="12"/>
  <c r="BM525" i="12"/>
  <c r="BW525" i="12"/>
  <c r="BD525" i="12"/>
  <c r="BN525" i="12"/>
  <c r="BE525" i="12"/>
  <c r="BO525" i="12"/>
  <c r="BF525" i="12"/>
  <c r="BR525" i="12"/>
  <c r="BG525" i="12"/>
  <c r="BS525" i="12"/>
  <c r="BT525" i="12"/>
  <c r="BJ525" i="12"/>
  <c r="CC525" i="12"/>
  <c r="CF525" i="12"/>
  <c r="CB525" i="12"/>
  <c r="CJ525" i="12"/>
  <c r="CD525" i="12"/>
  <c r="CE525" i="12"/>
  <c r="BA589" i="12"/>
  <c r="BI589" i="12"/>
  <c r="BQ589" i="12"/>
  <c r="BB589" i="12"/>
  <c r="BJ589" i="12"/>
  <c r="BR589" i="12"/>
  <c r="BC589" i="12"/>
  <c r="BK589" i="12"/>
  <c r="BS589" i="12"/>
  <c r="BG589" i="12"/>
  <c r="BU589" i="12"/>
  <c r="BH589" i="12"/>
  <c r="BV589" i="12"/>
  <c r="BL589" i="12"/>
  <c r="BW589" i="12"/>
  <c r="BM589" i="12"/>
  <c r="BX589" i="12"/>
  <c r="BN589" i="12"/>
  <c r="BD589" i="12"/>
  <c r="BO589" i="12"/>
  <c r="BE589" i="12"/>
  <c r="BP589" i="12"/>
  <c r="BF589" i="12"/>
  <c r="BT589" i="12"/>
  <c r="CF589" i="12"/>
  <c r="CC589" i="12"/>
  <c r="CD589" i="12"/>
  <c r="CG589" i="12"/>
  <c r="CE589" i="12"/>
  <c r="BD62" i="12"/>
  <c r="BL62" i="12"/>
  <c r="BT62" i="12"/>
  <c r="BE62" i="12"/>
  <c r="BM62" i="12"/>
  <c r="BU62" i="12"/>
  <c r="BH62" i="12"/>
  <c r="BP62" i="12"/>
  <c r="BX62" i="12"/>
  <c r="BI62" i="12"/>
  <c r="BV62" i="12"/>
  <c r="BK62" i="12"/>
  <c r="BB62" i="12"/>
  <c r="BO62" i="12"/>
  <c r="BR62" i="12"/>
  <c r="BA62" i="12"/>
  <c r="BS62" i="12"/>
  <c r="BF62" i="12"/>
  <c r="BG62" i="12"/>
  <c r="BJ62" i="12"/>
  <c r="BC62" i="12"/>
  <c r="BQ62" i="12"/>
  <c r="BW62" i="12"/>
  <c r="BN62" i="12"/>
  <c r="BZ62" i="12"/>
  <c r="CH62" i="12"/>
  <c r="CB62" i="12"/>
  <c r="CD62" i="12"/>
  <c r="CJ62" i="12"/>
  <c r="CF62" i="12"/>
  <c r="CA62" i="12"/>
  <c r="CC62" i="12"/>
  <c r="CI62" i="12"/>
  <c r="CE62" i="12"/>
  <c r="CG62" i="12"/>
  <c r="BG134" i="12"/>
  <c r="BO134" i="12"/>
  <c r="BW134" i="12"/>
  <c r="BH134" i="12"/>
  <c r="BP134" i="12"/>
  <c r="BX134" i="12"/>
  <c r="BA134" i="12"/>
  <c r="BI134" i="12"/>
  <c r="BQ134" i="12"/>
  <c r="BL134" i="12"/>
  <c r="BB134" i="12"/>
  <c r="BM134" i="12"/>
  <c r="BC134" i="12"/>
  <c r="BN134" i="12"/>
  <c r="BD134" i="12"/>
  <c r="BR134" i="12"/>
  <c r="BE134" i="12"/>
  <c r="BS134" i="12"/>
  <c r="BF134" i="12"/>
  <c r="BT134" i="12"/>
  <c r="BJ134" i="12"/>
  <c r="BU134" i="12"/>
  <c r="BK134" i="12"/>
  <c r="BV134" i="12"/>
  <c r="CD134" i="12"/>
  <c r="CF134" i="12"/>
  <c r="CG134" i="12"/>
  <c r="CB134" i="12"/>
  <c r="CE134" i="12"/>
  <c r="CJ134" i="12"/>
  <c r="CH134" i="12"/>
  <c r="CC134" i="12"/>
  <c r="CA134" i="12"/>
  <c r="CI134" i="12"/>
  <c r="BZ134" i="12"/>
  <c r="BE198" i="12"/>
  <c r="BM198" i="12"/>
  <c r="BU198" i="12"/>
  <c r="BF198" i="12"/>
  <c r="BN198" i="12"/>
  <c r="BV198" i="12"/>
  <c r="BA198" i="12"/>
  <c r="BK198" i="12"/>
  <c r="BW198" i="12"/>
  <c r="BB198" i="12"/>
  <c r="BL198" i="12"/>
  <c r="BX198" i="12"/>
  <c r="BC198" i="12"/>
  <c r="BO198" i="12"/>
  <c r="BD198" i="12"/>
  <c r="BP198" i="12"/>
  <c r="BG198" i="12"/>
  <c r="BQ198" i="12"/>
  <c r="BH198" i="12"/>
  <c r="BR198" i="12"/>
  <c r="BI198" i="12"/>
  <c r="BS198" i="12"/>
  <c r="BJ198" i="12"/>
  <c r="BT198" i="12"/>
  <c r="CH198" i="12"/>
  <c r="CD198" i="12"/>
  <c r="BZ198" i="12"/>
  <c r="CF198" i="12"/>
  <c r="CG198" i="12"/>
  <c r="CE198" i="12"/>
  <c r="CJ198" i="12"/>
  <c r="CB198" i="12"/>
  <c r="CA198" i="12"/>
  <c r="CI198" i="12"/>
  <c r="CC198" i="12"/>
  <c r="BH262" i="12"/>
  <c r="BP262" i="12"/>
  <c r="BX262" i="12"/>
  <c r="BA262" i="12"/>
  <c r="BI262" i="12"/>
  <c r="BQ262" i="12"/>
  <c r="BB262" i="12"/>
  <c r="BJ262" i="12"/>
  <c r="BR262" i="12"/>
  <c r="BD262" i="12"/>
  <c r="BO262" i="12"/>
  <c r="BE262" i="12"/>
  <c r="BS262" i="12"/>
  <c r="BF262" i="12"/>
  <c r="BT262" i="12"/>
  <c r="BG262" i="12"/>
  <c r="BU262" i="12"/>
  <c r="BK262" i="12"/>
  <c r="BV262" i="12"/>
  <c r="BL262" i="12"/>
  <c r="BW262" i="12"/>
  <c r="BM262" i="12"/>
  <c r="BC262" i="12"/>
  <c r="BN262" i="12"/>
  <c r="CD262" i="12"/>
  <c r="CG262" i="12"/>
  <c r="CF262" i="12"/>
  <c r="BZ262" i="12"/>
  <c r="CJ262" i="12"/>
  <c r="CH262" i="12"/>
  <c r="CA262" i="12"/>
  <c r="CI262" i="12"/>
  <c r="CB262" i="12"/>
  <c r="CE262" i="12"/>
  <c r="CC262" i="12"/>
  <c r="BE326" i="12"/>
  <c r="BM326" i="12"/>
  <c r="BU326" i="12"/>
  <c r="BF326" i="12"/>
  <c r="BN326" i="12"/>
  <c r="BV326" i="12"/>
  <c r="BA326" i="12"/>
  <c r="BK326" i="12"/>
  <c r="BW326" i="12"/>
  <c r="BB326" i="12"/>
  <c r="BL326" i="12"/>
  <c r="BX326" i="12"/>
  <c r="BC326" i="12"/>
  <c r="BO326" i="12"/>
  <c r="BD326" i="12"/>
  <c r="BP326" i="12"/>
  <c r="BG326" i="12"/>
  <c r="BQ326" i="12"/>
  <c r="BH326" i="12"/>
  <c r="BR326" i="12"/>
  <c r="BI326" i="12"/>
  <c r="BS326" i="12"/>
  <c r="BJ326" i="12"/>
  <c r="BT326" i="12"/>
  <c r="BZ326" i="12"/>
  <c r="CA326" i="12"/>
  <c r="CC326" i="12"/>
  <c r="CI326" i="12"/>
  <c r="CH326" i="12"/>
  <c r="CG326" i="12"/>
  <c r="CD326" i="12"/>
  <c r="CB326" i="12"/>
  <c r="CF326" i="12"/>
  <c r="CJ326" i="12"/>
  <c r="BF390" i="12"/>
  <c r="BN390" i="12"/>
  <c r="BV390" i="12"/>
  <c r="BG390" i="12"/>
  <c r="BO390" i="12"/>
  <c r="BW390" i="12"/>
  <c r="BD390" i="12"/>
  <c r="BP390" i="12"/>
  <c r="BE390" i="12"/>
  <c r="BQ390" i="12"/>
  <c r="BH390" i="12"/>
  <c r="BR390" i="12"/>
  <c r="BI390" i="12"/>
  <c r="BS390" i="12"/>
  <c r="BJ390" i="12"/>
  <c r="BT390" i="12"/>
  <c r="BA390" i="12"/>
  <c r="BK390" i="12"/>
  <c r="BU390" i="12"/>
  <c r="BB390" i="12"/>
  <c r="BL390" i="12"/>
  <c r="BX390" i="12"/>
  <c r="BC390" i="12"/>
  <c r="BM390" i="12"/>
  <c r="CD390" i="12"/>
  <c r="BZ390" i="12"/>
  <c r="CH390" i="12"/>
  <c r="CC390" i="12"/>
  <c r="CJ390" i="12"/>
  <c r="CG390" i="12"/>
  <c r="CF390" i="12"/>
  <c r="CA390" i="12"/>
  <c r="CB390" i="12"/>
  <c r="CI390" i="12"/>
  <c r="BC454" i="12"/>
  <c r="BK454" i="12"/>
  <c r="BS454" i="12"/>
  <c r="BD454" i="12"/>
  <c r="BL454" i="12"/>
  <c r="BT454" i="12"/>
  <c r="BB454" i="12"/>
  <c r="BN454" i="12"/>
  <c r="BX454" i="12"/>
  <c r="BE454" i="12"/>
  <c r="BO454" i="12"/>
  <c r="BF454" i="12"/>
  <c r="BP454" i="12"/>
  <c r="BG454" i="12"/>
  <c r="BQ454" i="12"/>
  <c r="BH454" i="12"/>
  <c r="BR454" i="12"/>
  <c r="BI454" i="12"/>
  <c r="BU454" i="12"/>
  <c r="BJ454" i="12"/>
  <c r="BV454" i="12"/>
  <c r="BA454" i="12"/>
  <c r="BM454" i="12"/>
  <c r="BW454" i="12"/>
  <c r="CH454" i="12"/>
  <c r="BZ454" i="12"/>
  <c r="CF454" i="12"/>
  <c r="CC454" i="12"/>
  <c r="CA454" i="12"/>
  <c r="CI454" i="12"/>
  <c r="CD454" i="12"/>
  <c r="CB454" i="12"/>
  <c r="CG454" i="12"/>
  <c r="CJ454" i="12"/>
  <c r="BE518" i="12"/>
  <c r="BM518" i="12"/>
  <c r="BU518" i="12"/>
  <c r="BF518" i="12"/>
  <c r="BN518" i="12"/>
  <c r="BV518" i="12"/>
  <c r="BJ518" i="12"/>
  <c r="BT518" i="12"/>
  <c r="BA518" i="12"/>
  <c r="BK518" i="12"/>
  <c r="BW518" i="12"/>
  <c r="BB518" i="12"/>
  <c r="BL518" i="12"/>
  <c r="BX518" i="12"/>
  <c r="BC518" i="12"/>
  <c r="BO518" i="12"/>
  <c r="BD518" i="12"/>
  <c r="BP518" i="12"/>
  <c r="BG518" i="12"/>
  <c r="BQ518" i="12"/>
  <c r="BH518" i="12"/>
  <c r="BR518" i="12"/>
  <c r="BI518" i="12"/>
  <c r="BS518" i="12"/>
  <c r="BZ518" i="12"/>
  <c r="CH518" i="12"/>
  <c r="CG518" i="12"/>
  <c r="CF518" i="12"/>
  <c r="CA518" i="12"/>
  <c r="CI518" i="12"/>
  <c r="CB518" i="12"/>
  <c r="CJ518" i="12"/>
  <c r="BF582" i="12"/>
  <c r="BN582" i="12"/>
  <c r="BV582" i="12"/>
  <c r="BG582" i="12"/>
  <c r="BO582" i="12"/>
  <c r="BW582" i="12"/>
  <c r="BH582" i="12"/>
  <c r="BP582" i="12"/>
  <c r="BX582" i="12"/>
  <c r="BJ582" i="12"/>
  <c r="BU582" i="12"/>
  <c r="BK582" i="12"/>
  <c r="BA582" i="12"/>
  <c r="BL582" i="12"/>
  <c r="BB582" i="12"/>
  <c r="BM582" i="12"/>
  <c r="BC582" i="12"/>
  <c r="BQ582" i="12"/>
  <c r="BD582" i="12"/>
  <c r="BR582" i="12"/>
  <c r="BE582" i="12"/>
  <c r="BS582" i="12"/>
  <c r="BT582" i="12"/>
  <c r="CI582" i="12"/>
  <c r="BI582" i="12"/>
  <c r="CA582" i="12"/>
  <c r="BZ582" i="12"/>
  <c r="CH582" i="12"/>
  <c r="CB582" i="12"/>
  <c r="CJ582" i="12"/>
  <c r="CD582" i="12"/>
  <c r="CC582" i="12"/>
  <c r="BA55" i="12"/>
  <c r="BI55" i="12"/>
  <c r="BQ55" i="12"/>
  <c r="BB55" i="12"/>
  <c r="BJ55" i="12"/>
  <c r="BR55" i="12"/>
  <c r="BE55" i="12"/>
  <c r="BM55" i="12"/>
  <c r="BU55" i="12"/>
  <c r="BK55" i="12"/>
  <c r="BW55" i="12"/>
  <c r="BN55" i="12"/>
  <c r="BD55" i="12"/>
  <c r="BP55" i="12"/>
  <c r="BO55" i="12"/>
  <c r="BS55" i="12"/>
  <c r="BT55" i="12"/>
  <c r="BV55" i="12"/>
  <c r="BX55" i="12"/>
  <c r="BC55" i="12"/>
  <c r="BF55" i="12"/>
  <c r="BG55" i="12"/>
  <c r="BH55" i="12"/>
  <c r="BL55" i="12"/>
  <c r="CC55" i="12"/>
  <c r="BZ55" i="12"/>
  <c r="CA55" i="12"/>
  <c r="CI55" i="12"/>
  <c r="CB55" i="12"/>
  <c r="CF55" i="12"/>
  <c r="CJ55" i="12"/>
  <c r="CD55" i="12"/>
  <c r="CH55" i="12"/>
  <c r="CG55" i="12"/>
  <c r="CE55" i="12"/>
  <c r="BE119" i="12"/>
  <c r="BM119" i="12"/>
  <c r="BU119" i="12"/>
  <c r="BF119" i="12"/>
  <c r="BN119" i="12"/>
  <c r="BV119" i="12"/>
  <c r="BG119" i="12"/>
  <c r="BO119" i="12"/>
  <c r="BW119" i="12"/>
  <c r="BK119" i="12"/>
  <c r="BA119" i="12"/>
  <c r="BL119" i="12"/>
  <c r="BB119" i="12"/>
  <c r="BP119" i="12"/>
  <c r="BR119" i="12"/>
  <c r="BS119" i="12"/>
  <c r="BC119" i="12"/>
  <c r="BT119" i="12"/>
  <c r="BD119" i="12"/>
  <c r="BX119" i="12"/>
  <c r="BH119" i="12"/>
  <c r="BI119" i="12"/>
  <c r="BJ119" i="12"/>
  <c r="BQ119" i="12"/>
  <c r="BZ119" i="12"/>
  <c r="CF119" i="12"/>
  <c r="CH119" i="12"/>
  <c r="CA119" i="12"/>
  <c r="CI119" i="12"/>
  <c r="CC119" i="12"/>
  <c r="CD119" i="12"/>
  <c r="CE119" i="12"/>
  <c r="CG119" i="12"/>
  <c r="CB119" i="12"/>
  <c r="CJ119" i="12"/>
  <c r="BA183" i="12"/>
  <c r="BI183" i="12"/>
  <c r="BQ183" i="12"/>
  <c r="BB183" i="12"/>
  <c r="BJ183" i="12"/>
  <c r="BR183" i="12"/>
  <c r="BC183" i="12"/>
  <c r="BK183" i="12"/>
  <c r="BS183" i="12"/>
  <c r="BE183" i="12"/>
  <c r="BP183" i="12"/>
  <c r="BF183" i="12"/>
  <c r="BT183" i="12"/>
  <c r="BG183" i="12"/>
  <c r="BU183" i="12"/>
  <c r="BH183" i="12"/>
  <c r="BV183" i="12"/>
  <c r="BL183" i="12"/>
  <c r="BW183" i="12"/>
  <c r="BM183" i="12"/>
  <c r="BX183" i="12"/>
  <c r="BN183" i="12"/>
  <c r="BD183" i="12"/>
  <c r="BO183" i="12"/>
  <c r="CF183" i="12"/>
  <c r="CH183" i="12"/>
  <c r="CE183" i="12"/>
  <c r="CG183" i="12"/>
  <c r="CA183" i="12"/>
  <c r="CI183" i="12"/>
  <c r="CC183" i="12"/>
  <c r="CD183" i="12"/>
  <c r="CB183" i="12"/>
  <c r="CJ183" i="12"/>
  <c r="BZ183" i="12"/>
  <c r="BC247" i="12"/>
  <c r="BK247" i="12"/>
  <c r="BS247" i="12"/>
  <c r="BD247" i="12"/>
  <c r="BL247" i="12"/>
  <c r="BT247" i="12"/>
  <c r="BA247" i="12"/>
  <c r="BM247" i="12"/>
  <c r="BW247" i="12"/>
  <c r="BE247" i="12"/>
  <c r="BO247" i="12"/>
  <c r="BG247" i="12"/>
  <c r="BQ247" i="12"/>
  <c r="BH247" i="12"/>
  <c r="BR247" i="12"/>
  <c r="BI247" i="12"/>
  <c r="BU247" i="12"/>
  <c r="BB247" i="12"/>
  <c r="BF247" i="12"/>
  <c r="BJ247" i="12"/>
  <c r="BN247" i="12"/>
  <c r="BP247" i="12"/>
  <c r="BV247" i="12"/>
  <c r="BX247" i="12"/>
  <c r="CF247" i="12"/>
  <c r="CH247" i="12"/>
  <c r="CA247" i="12"/>
  <c r="CE247" i="12"/>
  <c r="CI247" i="12"/>
  <c r="CC247" i="12"/>
  <c r="CD247" i="12"/>
  <c r="CG247" i="12"/>
  <c r="BZ247" i="12"/>
  <c r="CB247" i="12"/>
  <c r="CJ247" i="12"/>
  <c r="BA311" i="12"/>
  <c r="BI311" i="12"/>
  <c r="BQ311" i="12"/>
  <c r="BB311" i="12"/>
  <c r="BJ311" i="12"/>
  <c r="BR311" i="12"/>
  <c r="BC311" i="12"/>
  <c r="BK311" i="12"/>
  <c r="BS311" i="12"/>
  <c r="BH311" i="12"/>
  <c r="BV311" i="12"/>
  <c r="BL311" i="12"/>
  <c r="BW311" i="12"/>
  <c r="BM311" i="12"/>
  <c r="BX311" i="12"/>
  <c r="BN311" i="12"/>
  <c r="BD311" i="12"/>
  <c r="BO311" i="12"/>
  <c r="BE311" i="12"/>
  <c r="BP311" i="12"/>
  <c r="BF311" i="12"/>
  <c r="BT311" i="12"/>
  <c r="BG311" i="12"/>
  <c r="BU311" i="12"/>
  <c r="CD311" i="12"/>
  <c r="CE311" i="12"/>
  <c r="CG311" i="12"/>
  <c r="BZ311" i="12"/>
  <c r="CH311" i="12"/>
  <c r="CA311" i="12"/>
  <c r="CF311" i="12"/>
  <c r="CI311" i="12"/>
  <c r="CB311" i="12"/>
  <c r="CC311" i="12"/>
  <c r="CJ311" i="12"/>
  <c r="BB375" i="12"/>
  <c r="BJ375" i="12"/>
  <c r="BR375" i="12"/>
  <c r="BC375" i="12"/>
  <c r="BK375" i="12"/>
  <c r="BS375" i="12"/>
  <c r="BD375" i="12"/>
  <c r="BL375" i="12"/>
  <c r="BT375" i="12"/>
  <c r="BH375" i="12"/>
  <c r="BV375" i="12"/>
  <c r="BI375" i="12"/>
  <c r="BW375" i="12"/>
  <c r="BM375" i="12"/>
  <c r="BX375" i="12"/>
  <c r="BN375" i="12"/>
  <c r="BA375" i="12"/>
  <c r="BO375" i="12"/>
  <c r="BE375" i="12"/>
  <c r="BP375" i="12"/>
  <c r="BF375" i="12"/>
  <c r="BQ375" i="12"/>
  <c r="BG375" i="12"/>
  <c r="BU375" i="12"/>
  <c r="CE375" i="12"/>
  <c r="CG375" i="12"/>
  <c r="CF375" i="12"/>
  <c r="BZ375" i="12"/>
  <c r="CH375" i="12"/>
  <c r="CA375" i="12"/>
  <c r="CI375" i="12"/>
  <c r="CD375" i="12"/>
  <c r="CC375" i="12"/>
  <c r="BH439" i="12"/>
  <c r="BP439" i="12"/>
  <c r="BX439" i="12"/>
  <c r="BA439" i="12"/>
  <c r="BI439" i="12"/>
  <c r="BQ439" i="12"/>
  <c r="BE439" i="12"/>
  <c r="BO439" i="12"/>
  <c r="BF439" i="12"/>
  <c r="BR439" i="12"/>
  <c r="BG439" i="12"/>
  <c r="BS439" i="12"/>
  <c r="BJ439" i="12"/>
  <c r="BT439" i="12"/>
  <c r="BK439" i="12"/>
  <c r="BU439" i="12"/>
  <c r="BB439" i="12"/>
  <c r="BL439" i="12"/>
  <c r="BV439" i="12"/>
  <c r="BC439" i="12"/>
  <c r="BM439" i="12"/>
  <c r="BW439" i="12"/>
  <c r="BD439" i="12"/>
  <c r="BN439" i="12"/>
  <c r="CG439" i="12"/>
  <c r="CF439" i="12"/>
  <c r="CD439" i="12"/>
  <c r="BZ439" i="12"/>
  <c r="CH439" i="12"/>
  <c r="CA439" i="12"/>
  <c r="CC439" i="12"/>
  <c r="CI439" i="12"/>
  <c r="CE439" i="12"/>
  <c r="BA511" i="12"/>
  <c r="BI511" i="12"/>
  <c r="BQ511" i="12"/>
  <c r="BB511" i="12"/>
  <c r="BJ511" i="12"/>
  <c r="BR511" i="12"/>
  <c r="BC511" i="12"/>
  <c r="BK511" i="12"/>
  <c r="BS511" i="12"/>
  <c r="BM511" i="12"/>
  <c r="BX511" i="12"/>
  <c r="BN511" i="12"/>
  <c r="BD511" i="12"/>
  <c r="BO511" i="12"/>
  <c r="BE511" i="12"/>
  <c r="BP511" i="12"/>
  <c r="BF511" i="12"/>
  <c r="BT511" i="12"/>
  <c r="BG511" i="12"/>
  <c r="BU511" i="12"/>
  <c r="BH511" i="12"/>
  <c r="BV511" i="12"/>
  <c r="BL511" i="12"/>
  <c r="BW511" i="12"/>
  <c r="CE511" i="12"/>
  <c r="CD511" i="12"/>
  <c r="CG511" i="12"/>
  <c r="CF511" i="12"/>
  <c r="BZ511" i="12"/>
  <c r="CH511" i="12"/>
  <c r="BC575" i="12"/>
  <c r="BK575" i="12"/>
  <c r="BS575" i="12"/>
  <c r="BD575" i="12"/>
  <c r="BL575" i="12"/>
  <c r="BT575" i="12"/>
  <c r="BE575" i="12"/>
  <c r="BM575" i="12"/>
  <c r="BU575" i="12"/>
  <c r="BJ575" i="12"/>
  <c r="BX575" i="12"/>
  <c r="BN575" i="12"/>
  <c r="BA575" i="12"/>
  <c r="BO575" i="12"/>
  <c r="BB575" i="12"/>
  <c r="BP575" i="12"/>
  <c r="BF575" i="12"/>
  <c r="BQ575" i="12"/>
  <c r="BG575" i="12"/>
  <c r="BR575" i="12"/>
  <c r="BH575" i="12"/>
  <c r="BV575" i="12"/>
  <c r="BI575" i="12"/>
  <c r="BW575" i="12"/>
  <c r="CI575" i="12"/>
  <c r="CE575" i="12"/>
  <c r="CH575" i="12"/>
  <c r="CF575" i="12"/>
  <c r="CG575" i="12"/>
  <c r="CA575" i="12"/>
  <c r="BZ575" i="12"/>
  <c r="BF2" i="12"/>
  <c r="BN2" i="12"/>
  <c r="BV2" i="12"/>
  <c r="BG2" i="12"/>
  <c r="BO2" i="12"/>
  <c r="BW2" i="12"/>
  <c r="BI2" i="12"/>
  <c r="BS2" i="12"/>
  <c r="BJ2" i="12"/>
  <c r="BT2" i="12"/>
  <c r="BK2" i="12"/>
  <c r="BU2" i="12"/>
  <c r="BB2" i="12"/>
  <c r="BL2" i="12"/>
  <c r="BX2" i="12"/>
  <c r="BC2" i="12"/>
  <c r="BM2" i="12"/>
  <c r="BD2" i="12"/>
  <c r="BP2" i="12"/>
  <c r="BA2" i="12"/>
  <c r="BE2" i="12"/>
  <c r="BQ2" i="12"/>
  <c r="BH2" i="12"/>
  <c r="BR2" i="12"/>
  <c r="BZ2" i="12"/>
  <c r="CF2" i="12"/>
  <c r="CB2" i="12"/>
  <c r="CH2" i="12"/>
  <c r="CJ2" i="12"/>
  <c r="CD2" i="12"/>
  <c r="CA2" i="12"/>
  <c r="CE2" i="12"/>
  <c r="CG2" i="12"/>
  <c r="CC2" i="12"/>
  <c r="CI2" i="12"/>
  <c r="BA24" i="12"/>
  <c r="BI24" i="12"/>
  <c r="BQ24" i="12"/>
  <c r="BF24" i="12"/>
  <c r="BO24" i="12"/>
  <c r="BX24" i="12"/>
  <c r="BG24" i="12"/>
  <c r="BP24" i="12"/>
  <c r="BH24" i="12"/>
  <c r="BR24" i="12"/>
  <c r="BB24" i="12"/>
  <c r="BK24" i="12"/>
  <c r="BT24" i="12"/>
  <c r="BC24" i="12"/>
  <c r="BL24" i="12"/>
  <c r="BU24" i="12"/>
  <c r="BN24" i="12"/>
  <c r="BS24" i="12"/>
  <c r="BD24" i="12"/>
  <c r="BE24" i="12"/>
  <c r="BM24" i="12"/>
  <c r="BV24" i="12"/>
  <c r="BW24" i="12"/>
  <c r="BJ24" i="12"/>
  <c r="CJ24" i="12"/>
  <c r="CC24" i="12"/>
  <c r="CG24" i="12"/>
  <c r="CD24" i="12"/>
  <c r="CA24" i="12"/>
  <c r="CI24" i="12"/>
  <c r="CE24" i="12"/>
  <c r="CF24" i="12"/>
  <c r="BZ24" i="12"/>
  <c r="CB24" i="12"/>
  <c r="CH24" i="12"/>
  <c r="BC88" i="12"/>
  <c r="BK88" i="12"/>
  <c r="BS88" i="12"/>
  <c r="BD88" i="12"/>
  <c r="BL88" i="12"/>
  <c r="BT88" i="12"/>
  <c r="BE88" i="12"/>
  <c r="BM88" i="12"/>
  <c r="BU88" i="12"/>
  <c r="BH88" i="12"/>
  <c r="BV88" i="12"/>
  <c r="BI88" i="12"/>
  <c r="BW88" i="12"/>
  <c r="BJ88" i="12"/>
  <c r="BX88" i="12"/>
  <c r="BN88" i="12"/>
  <c r="BO88" i="12"/>
  <c r="BP88" i="12"/>
  <c r="BQ88" i="12"/>
  <c r="BA88" i="12"/>
  <c r="BR88" i="12"/>
  <c r="BB88" i="12"/>
  <c r="BF88" i="12"/>
  <c r="BG88" i="12"/>
  <c r="CJ88" i="12"/>
  <c r="CD88" i="12"/>
  <c r="CB88" i="12"/>
  <c r="BZ88" i="12"/>
  <c r="CC88" i="12"/>
  <c r="CF88" i="12"/>
  <c r="CH88" i="12"/>
  <c r="CA88" i="12"/>
  <c r="CI88" i="12"/>
  <c r="CE88" i="12"/>
  <c r="CG88" i="12"/>
  <c r="BA152" i="12"/>
  <c r="BI152" i="12"/>
  <c r="BQ152" i="12"/>
  <c r="BB152" i="12"/>
  <c r="BJ152" i="12"/>
  <c r="BR152" i="12"/>
  <c r="BC152" i="12"/>
  <c r="BK152" i="12"/>
  <c r="BS152" i="12"/>
  <c r="BD152" i="12"/>
  <c r="BO152" i="12"/>
  <c r="BE152" i="12"/>
  <c r="BP152" i="12"/>
  <c r="BF152" i="12"/>
  <c r="BT152" i="12"/>
  <c r="BG152" i="12"/>
  <c r="BX152" i="12"/>
  <c r="BH152" i="12"/>
  <c r="BL152" i="12"/>
  <c r="BM152" i="12"/>
  <c r="BN152" i="12"/>
  <c r="BU152" i="12"/>
  <c r="BV152" i="12"/>
  <c r="BW152" i="12"/>
  <c r="CD152" i="12"/>
  <c r="CF152" i="12"/>
  <c r="BZ152" i="12"/>
  <c r="CA152" i="12"/>
  <c r="CJ152" i="12"/>
  <c r="CH152" i="12"/>
  <c r="CI152" i="12"/>
  <c r="CB152" i="12"/>
  <c r="CE152" i="12"/>
  <c r="CG152" i="12"/>
  <c r="CC152" i="12"/>
  <c r="BG216" i="12"/>
  <c r="BO216" i="12"/>
  <c r="BW216" i="12"/>
  <c r="BH216" i="12"/>
  <c r="BP216" i="12"/>
  <c r="BX216" i="12"/>
  <c r="BA216" i="12"/>
  <c r="BI216" i="12"/>
  <c r="BQ216" i="12"/>
  <c r="BE216" i="12"/>
  <c r="BS216" i="12"/>
  <c r="BF216" i="12"/>
  <c r="BT216" i="12"/>
  <c r="BJ216" i="12"/>
  <c r="BU216" i="12"/>
  <c r="BK216" i="12"/>
  <c r="BV216" i="12"/>
  <c r="BL216" i="12"/>
  <c r="BB216" i="12"/>
  <c r="BM216" i="12"/>
  <c r="BC216" i="12"/>
  <c r="BN216" i="12"/>
  <c r="BD216" i="12"/>
  <c r="BR216" i="12"/>
  <c r="CD216" i="12"/>
  <c r="CF216" i="12"/>
  <c r="BZ216" i="12"/>
  <c r="CA216" i="12"/>
  <c r="CH216" i="12"/>
  <c r="CI216" i="12"/>
  <c r="CB216" i="12"/>
  <c r="CE216" i="12"/>
  <c r="CJ216" i="12"/>
  <c r="CC216" i="12"/>
  <c r="CG216" i="12"/>
  <c r="BC280" i="12"/>
  <c r="BK280" i="12"/>
  <c r="BS280" i="12"/>
  <c r="BD280" i="12"/>
  <c r="BL280" i="12"/>
  <c r="BT280" i="12"/>
  <c r="BB280" i="12"/>
  <c r="BN280" i="12"/>
  <c r="BX280" i="12"/>
  <c r="BE280" i="12"/>
  <c r="BO280" i="12"/>
  <c r="BF280" i="12"/>
  <c r="BP280" i="12"/>
  <c r="BG280" i="12"/>
  <c r="BQ280" i="12"/>
  <c r="BH280" i="12"/>
  <c r="BR280" i="12"/>
  <c r="BI280" i="12"/>
  <c r="BU280" i="12"/>
  <c r="BJ280" i="12"/>
  <c r="BV280" i="12"/>
  <c r="BA280" i="12"/>
  <c r="BM280" i="12"/>
  <c r="BW280" i="12"/>
  <c r="CB280" i="12"/>
  <c r="CI280" i="12"/>
  <c r="BZ280" i="12"/>
  <c r="CC280" i="12"/>
  <c r="CJ280" i="12"/>
  <c r="CF280" i="12"/>
  <c r="CE280" i="12"/>
  <c r="CG280" i="12"/>
  <c r="CD280" i="12"/>
  <c r="CA280" i="12"/>
  <c r="CH280" i="12"/>
  <c r="BC344" i="12"/>
  <c r="BK344" i="12"/>
  <c r="BS344" i="12"/>
  <c r="BE344" i="12"/>
  <c r="BM344" i="12"/>
  <c r="BU344" i="12"/>
  <c r="BG344" i="12"/>
  <c r="BO344" i="12"/>
  <c r="BW344" i="12"/>
  <c r="BH344" i="12"/>
  <c r="BP344" i="12"/>
  <c r="BX344" i="12"/>
  <c r="BA344" i="12"/>
  <c r="BI344" i="12"/>
  <c r="BQ344" i="12"/>
  <c r="BT344" i="12"/>
  <c r="BB344" i="12"/>
  <c r="BV344" i="12"/>
  <c r="BD344" i="12"/>
  <c r="BF344" i="12"/>
  <c r="BJ344" i="12"/>
  <c r="BL344" i="12"/>
  <c r="BN344" i="12"/>
  <c r="BR344" i="12"/>
  <c r="CB344" i="12"/>
  <c r="CJ344" i="12"/>
  <c r="CF344" i="12"/>
  <c r="CC344" i="12"/>
  <c r="CD344" i="12"/>
  <c r="CE344" i="12"/>
  <c r="BZ344" i="12"/>
  <c r="CA344" i="12"/>
  <c r="CG344" i="12"/>
  <c r="CH344" i="12"/>
  <c r="CI344" i="12"/>
  <c r="BD408" i="12"/>
  <c r="BL408" i="12"/>
  <c r="BT408" i="12"/>
  <c r="BE408" i="12"/>
  <c r="BM408" i="12"/>
  <c r="BU408" i="12"/>
  <c r="BF408" i="12"/>
  <c r="BN408" i="12"/>
  <c r="BV408" i="12"/>
  <c r="BC408" i="12"/>
  <c r="BQ408" i="12"/>
  <c r="BG408" i="12"/>
  <c r="BR408" i="12"/>
  <c r="BH408" i="12"/>
  <c r="BS408" i="12"/>
  <c r="BI408" i="12"/>
  <c r="BW408" i="12"/>
  <c r="BJ408" i="12"/>
  <c r="BX408" i="12"/>
  <c r="BK408" i="12"/>
  <c r="BA408" i="12"/>
  <c r="BO408" i="12"/>
  <c r="BP408" i="12"/>
  <c r="BB408" i="12"/>
  <c r="CJ408" i="12"/>
  <c r="CB408" i="12"/>
  <c r="CF408" i="12"/>
  <c r="CA408" i="12"/>
  <c r="CI408" i="12"/>
  <c r="CD408" i="12"/>
  <c r="BZ408" i="12"/>
  <c r="CE408" i="12"/>
  <c r="CH408" i="12"/>
  <c r="CC408" i="12"/>
  <c r="BB472" i="12"/>
  <c r="BJ472" i="12"/>
  <c r="BR472" i="12"/>
  <c r="BC472" i="12"/>
  <c r="BK472" i="12"/>
  <c r="BS472" i="12"/>
  <c r="BD472" i="12"/>
  <c r="BL472" i="12"/>
  <c r="BT472" i="12"/>
  <c r="BE472" i="12"/>
  <c r="BM472" i="12"/>
  <c r="BU472" i="12"/>
  <c r="BF472" i="12"/>
  <c r="BN472" i="12"/>
  <c r="BV472" i="12"/>
  <c r="BG472" i="12"/>
  <c r="BO472" i="12"/>
  <c r="BW472" i="12"/>
  <c r="BH472" i="12"/>
  <c r="BP472" i="12"/>
  <c r="BX472" i="12"/>
  <c r="BA472" i="12"/>
  <c r="BI472" i="12"/>
  <c r="BQ472" i="12"/>
  <c r="CJ472" i="12"/>
  <c r="CB472" i="12"/>
  <c r="BZ472" i="12"/>
  <c r="CH472" i="12"/>
  <c r="CE472" i="12"/>
  <c r="CC472" i="12"/>
  <c r="CD472" i="12"/>
  <c r="CA472" i="12"/>
  <c r="CI472" i="12"/>
  <c r="BD536" i="12"/>
  <c r="BL536" i="12"/>
  <c r="BT536" i="12"/>
  <c r="BE536" i="12"/>
  <c r="BM536" i="12"/>
  <c r="BU536" i="12"/>
  <c r="BF536" i="12"/>
  <c r="BN536" i="12"/>
  <c r="BV536" i="12"/>
  <c r="BG536" i="12"/>
  <c r="BO536" i="12"/>
  <c r="BW536" i="12"/>
  <c r="BH536" i="12"/>
  <c r="BP536" i="12"/>
  <c r="BX536" i="12"/>
  <c r="BA536" i="12"/>
  <c r="BI536" i="12"/>
  <c r="BQ536" i="12"/>
  <c r="BB536" i="12"/>
  <c r="BJ536" i="12"/>
  <c r="BR536" i="12"/>
  <c r="BS536" i="12"/>
  <c r="BC536" i="12"/>
  <c r="BK536" i="12"/>
  <c r="CJ536" i="12"/>
  <c r="CB536" i="12"/>
  <c r="CA536" i="12"/>
  <c r="CI536" i="12"/>
  <c r="CD536" i="12"/>
  <c r="CC536" i="12"/>
  <c r="CE536" i="12"/>
  <c r="BA600" i="12"/>
  <c r="BI600" i="12"/>
  <c r="BQ600" i="12"/>
  <c r="BB600" i="12"/>
  <c r="BJ600" i="12"/>
  <c r="BR600" i="12"/>
  <c r="BL600" i="12"/>
  <c r="BV600" i="12"/>
  <c r="BC600" i="12"/>
  <c r="BM600" i="12"/>
  <c r="BW600" i="12"/>
  <c r="BD600" i="12"/>
  <c r="BN600" i="12"/>
  <c r="BX600" i="12"/>
  <c r="BE600" i="12"/>
  <c r="BO600" i="12"/>
  <c r="BF600" i="12"/>
  <c r="BP600" i="12"/>
  <c r="BG600" i="12"/>
  <c r="BS600" i="12"/>
  <c r="BH600" i="12"/>
  <c r="BT600" i="12"/>
  <c r="BK600" i="12"/>
  <c r="BU600" i="12"/>
  <c r="CF600" i="12"/>
  <c r="CB600" i="12"/>
  <c r="CJ600" i="12"/>
  <c r="CC600" i="12"/>
  <c r="CG600" i="12"/>
  <c r="CD600" i="12"/>
  <c r="CE600" i="12"/>
  <c r="BE9" i="12"/>
  <c r="BM9" i="12"/>
  <c r="BU9" i="12"/>
  <c r="BG9" i="12"/>
  <c r="BO9" i="12"/>
  <c r="BW9" i="12"/>
  <c r="BA9" i="12"/>
  <c r="BK9" i="12"/>
  <c r="BV9" i="12"/>
  <c r="BB9" i="12"/>
  <c r="BL9" i="12"/>
  <c r="BX9" i="12"/>
  <c r="BC9" i="12"/>
  <c r="BN9" i="12"/>
  <c r="BD9" i="12"/>
  <c r="BP9" i="12"/>
  <c r="BF9" i="12"/>
  <c r="BQ9" i="12"/>
  <c r="BH9" i="12"/>
  <c r="BR9" i="12"/>
  <c r="BI9" i="12"/>
  <c r="BS9" i="12"/>
  <c r="BT9" i="12"/>
  <c r="BJ9" i="12"/>
  <c r="BZ9" i="12"/>
  <c r="CG9" i="12"/>
  <c r="CD9" i="12"/>
  <c r="CH9" i="12"/>
  <c r="CF9" i="12"/>
  <c r="CB9" i="12"/>
  <c r="CJ9" i="12"/>
  <c r="CC9" i="12"/>
  <c r="CE9" i="12"/>
  <c r="CI9" i="12"/>
  <c r="CA9" i="12"/>
  <c r="BC73" i="12"/>
  <c r="BK73" i="12"/>
  <c r="BS73" i="12"/>
  <c r="BG73" i="12"/>
  <c r="BO73" i="12"/>
  <c r="BW73" i="12"/>
  <c r="BE73" i="12"/>
  <c r="BP73" i="12"/>
  <c r="BJ73" i="12"/>
  <c r="BU73" i="12"/>
  <c r="BB73" i="12"/>
  <c r="BQ73" i="12"/>
  <c r="BD73" i="12"/>
  <c r="BR73" i="12"/>
  <c r="BH73" i="12"/>
  <c r="BI73" i="12"/>
  <c r="BL73" i="12"/>
  <c r="BV73" i="12"/>
  <c r="BX73" i="12"/>
  <c r="BM73" i="12"/>
  <c r="BN73" i="12"/>
  <c r="BT73" i="12"/>
  <c r="BA73" i="12"/>
  <c r="BF73" i="12"/>
  <c r="CB73" i="12"/>
  <c r="CC73" i="12"/>
  <c r="CE73" i="12"/>
  <c r="BZ73" i="12"/>
  <c r="CH73" i="12"/>
  <c r="CA73" i="12"/>
  <c r="CF73" i="12"/>
  <c r="CG73" i="12"/>
  <c r="CD73" i="12"/>
  <c r="CI73" i="12"/>
  <c r="CJ73" i="12"/>
  <c r="BF137" i="12"/>
  <c r="BN137" i="12"/>
  <c r="BV137" i="12"/>
  <c r="BG137" i="12"/>
  <c r="BO137" i="12"/>
  <c r="BW137" i="12"/>
  <c r="BH137" i="12"/>
  <c r="BP137" i="12"/>
  <c r="BX137" i="12"/>
  <c r="BJ137" i="12"/>
  <c r="BU137" i="12"/>
  <c r="BK137" i="12"/>
  <c r="BA137" i="12"/>
  <c r="BL137" i="12"/>
  <c r="BB137" i="12"/>
  <c r="BM137" i="12"/>
  <c r="BC137" i="12"/>
  <c r="BQ137" i="12"/>
  <c r="BD137" i="12"/>
  <c r="BR137" i="12"/>
  <c r="BE137" i="12"/>
  <c r="BS137" i="12"/>
  <c r="BI137" i="12"/>
  <c r="BT137" i="12"/>
  <c r="BZ137" i="12"/>
  <c r="CB137" i="12"/>
  <c r="CH137" i="12"/>
  <c r="CJ137" i="12"/>
  <c r="CI137" i="12"/>
  <c r="CC137" i="12"/>
  <c r="CA137" i="12"/>
  <c r="CG137" i="12"/>
  <c r="CF137" i="12"/>
  <c r="CE137" i="12"/>
  <c r="CD137" i="12"/>
  <c r="BD201" i="12"/>
  <c r="BL201" i="12"/>
  <c r="BT201" i="12"/>
  <c r="BE201" i="12"/>
  <c r="BM201" i="12"/>
  <c r="BU201" i="12"/>
  <c r="BH201" i="12"/>
  <c r="BR201" i="12"/>
  <c r="BI201" i="12"/>
  <c r="BS201" i="12"/>
  <c r="BJ201" i="12"/>
  <c r="BV201" i="12"/>
  <c r="BN201" i="12"/>
  <c r="BO201" i="12"/>
  <c r="BA201" i="12"/>
  <c r="BP201" i="12"/>
  <c r="BB201" i="12"/>
  <c r="BQ201" i="12"/>
  <c r="BC201" i="12"/>
  <c r="BW201" i="12"/>
  <c r="BF201" i="12"/>
  <c r="BX201" i="12"/>
  <c r="BG201" i="12"/>
  <c r="BK201" i="12"/>
  <c r="BZ201" i="12"/>
  <c r="CB201" i="12"/>
  <c r="CG201" i="12"/>
  <c r="CH201" i="12"/>
  <c r="CJ201" i="12"/>
  <c r="CI201" i="12"/>
  <c r="CA201" i="12"/>
  <c r="CC201" i="12"/>
  <c r="CD201" i="12"/>
  <c r="CE201" i="12"/>
  <c r="CF201" i="12"/>
  <c r="BG265" i="12"/>
  <c r="BO265" i="12"/>
  <c r="BW265" i="12"/>
  <c r="BH265" i="12"/>
  <c r="BP265" i="12"/>
  <c r="BX265" i="12"/>
  <c r="BA265" i="12"/>
  <c r="BI265" i="12"/>
  <c r="BQ265" i="12"/>
  <c r="BB265" i="12"/>
  <c r="BM265" i="12"/>
  <c r="BC265" i="12"/>
  <c r="BN265" i="12"/>
  <c r="BD265" i="12"/>
  <c r="BR265" i="12"/>
  <c r="BE265" i="12"/>
  <c r="BS265" i="12"/>
  <c r="BF265" i="12"/>
  <c r="BT265" i="12"/>
  <c r="BJ265" i="12"/>
  <c r="BU265" i="12"/>
  <c r="BK265" i="12"/>
  <c r="BV265" i="12"/>
  <c r="BL265" i="12"/>
  <c r="CJ265" i="12"/>
  <c r="CC265" i="12"/>
  <c r="CF265" i="12"/>
  <c r="CG265" i="12"/>
  <c r="CE265" i="12"/>
  <c r="CA265" i="12"/>
  <c r="CD265" i="12"/>
  <c r="CI265" i="12"/>
  <c r="BZ265" i="12"/>
  <c r="CB265" i="12"/>
  <c r="CH265" i="12"/>
  <c r="BD329" i="12"/>
  <c r="BL329" i="12"/>
  <c r="BT329" i="12"/>
  <c r="BE329" i="12"/>
  <c r="BM329" i="12"/>
  <c r="BU329" i="12"/>
  <c r="BB329" i="12"/>
  <c r="BN329" i="12"/>
  <c r="BX329" i="12"/>
  <c r="BC329" i="12"/>
  <c r="BO329" i="12"/>
  <c r="BF329" i="12"/>
  <c r="BP329" i="12"/>
  <c r="BG329" i="12"/>
  <c r="BQ329" i="12"/>
  <c r="BH329" i="12"/>
  <c r="BR329" i="12"/>
  <c r="BI329" i="12"/>
  <c r="BS329" i="12"/>
  <c r="BJ329" i="12"/>
  <c r="BV329" i="12"/>
  <c r="BA329" i="12"/>
  <c r="BK329" i="12"/>
  <c r="BW329" i="12"/>
  <c r="CF329" i="12"/>
  <c r="CA329" i="12"/>
  <c r="CI329" i="12"/>
  <c r="CG329" i="12"/>
  <c r="CB329" i="12"/>
  <c r="CJ329" i="12"/>
  <c r="CC329" i="12"/>
  <c r="BZ329" i="12"/>
  <c r="CH329" i="12"/>
  <c r="CE329" i="12"/>
  <c r="BE393" i="12"/>
  <c r="BM393" i="12"/>
  <c r="BU393" i="12"/>
  <c r="BF393" i="12"/>
  <c r="BN393" i="12"/>
  <c r="BV393" i="12"/>
  <c r="BG393" i="12"/>
  <c r="BQ393" i="12"/>
  <c r="BH393" i="12"/>
  <c r="BR393" i="12"/>
  <c r="BI393" i="12"/>
  <c r="BS393" i="12"/>
  <c r="BJ393" i="12"/>
  <c r="BT393" i="12"/>
  <c r="BA393" i="12"/>
  <c r="BK393" i="12"/>
  <c r="BW393" i="12"/>
  <c r="BB393" i="12"/>
  <c r="BL393" i="12"/>
  <c r="BX393" i="12"/>
  <c r="BC393" i="12"/>
  <c r="BO393" i="12"/>
  <c r="BD393" i="12"/>
  <c r="BP393" i="12"/>
  <c r="CA393" i="12"/>
  <c r="CG393" i="12"/>
  <c r="CI393" i="12"/>
  <c r="CE393" i="12"/>
  <c r="BZ393" i="12"/>
  <c r="CH393" i="12"/>
  <c r="CB393" i="12"/>
  <c r="CF393" i="12"/>
  <c r="CJ393" i="12"/>
  <c r="CC393" i="12"/>
  <c r="BG457" i="12"/>
  <c r="BO457" i="12"/>
  <c r="BW457" i="12"/>
  <c r="BH457" i="12"/>
  <c r="BP457" i="12"/>
  <c r="BX457" i="12"/>
  <c r="BA457" i="12"/>
  <c r="BI457" i="12"/>
  <c r="BQ457" i="12"/>
  <c r="BB457" i="12"/>
  <c r="BJ457" i="12"/>
  <c r="BR457" i="12"/>
  <c r="BC457" i="12"/>
  <c r="BK457" i="12"/>
  <c r="BS457" i="12"/>
  <c r="BD457" i="12"/>
  <c r="BL457" i="12"/>
  <c r="BT457" i="12"/>
  <c r="BE457" i="12"/>
  <c r="BM457" i="12"/>
  <c r="BU457" i="12"/>
  <c r="BF457" i="12"/>
  <c r="BN457" i="12"/>
  <c r="BV457" i="12"/>
  <c r="CG457" i="12"/>
  <c r="CA457" i="12"/>
  <c r="CF457" i="12"/>
  <c r="CI457" i="12"/>
  <c r="CE457" i="12"/>
  <c r="CB457" i="12"/>
  <c r="BZ457" i="12"/>
  <c r="CJ457" i="12"/>
  <c r="CC457" i="12"/>
  <c r="CH457" i="12"/>
  <c r="BD529" i="12"/>
  <c r="BL529" i="12"/>
  <c r="BT529" i="12"/>
  <c r="BE529" i="12"/>
  <c r="BM529" i="12"/>
  <c r="BU529" i="12"/>
  <c r="BI529" i="12"/>
  <c r="BS529" i="12"/>
  <c r="BJ529" i="12"/>
  <c r="BV529" i="12"/>
  <c r="BA529" i="12"/>
  <c r="BK529" i="12"/>
  <c r="BW529" i="12"/>
  <c r="BB529" i="12"/>
  <c r="BN529" i="12"/>
  <c r="BX529" i="12"/>
  <c r="BC529" i="12"/>
  <c r="BO529" i="12"/>
  <c r="BF529" i="12"/>
  <c r="BP529" i="12"/>
  <c r="BG529" i="12"/>
  <c r="BQ529" i="12"/>
  <c r="BH529" i="12"/>
  <c r="BR529" i="12"/>
  <c r="CG529" i="12"/>
  <c r="CE529" i="12"/>
  <c r="CF529" i="12"/>
  <c r="CA529" i="12"/>
  <c r="CI529" i="12"/>
  <c r="BZ529" i="12"/>
  <c r="CH529" i="12"/>
  <c r="CJ529" i="12"/>
  <c r="BE593" i="12"/>
  <c r="BM593" i="12"/>
  <c r="BU593" i="12"/>
  <c r="BF593" i="12"/>
  <c r="BN593" i="12"/>
  <c r="BV593" i="12"/>
  <c r="BG593" i="12"/>
  <c r="BO593" i="12"/>
  <c r="BW593" i="12"/>
  <c r="BI593" i="12"/>
  <c r="BT593" i="12"/>
  <c r="BJ593" i="12"/>
  <c r="BX593" i="12"/>
  <c r="BK593" i="12"/>
  <c r="BA593" i="12"/>
  <c r="BL593" i="12"/>
  <c r="BB593" i="12"/>
  <c r="BP593" i="12"/>
  <c r="BC593" i="12"/>
  <c r="BQ593" i="12"/>
  <c r="BD593" i="12"/>
  <c r="BR593" i="12"/>
  <c r="BH593" i="12"/>
  <c r="BS593" i="12"/>
  <c r="CG593" i="12"/>
  <c r="CA593" i="12"/>
  <c r="CI593" i="12"/>
  <c r="CB593" i="12"/>
  <c r="CC593" i="12"/>
  <c r="CD593" i="12"/>
  <c r="BZ593" i="12"/>
  <c r="CH593" i="12"/>
  <c r="CJ593" i="12"/>
  <c r="BB234" i="12"/>
  <c r="BJ234" i="12"/>
  <c r="BR234" i="12"/>
  <c r="BC234" i="12"/>
  <c r="BK234" i="12"/>
  <c r="BS234" i="12"/>
  <c r="BH234" i="12"/>
  <c r="BT234" i="12"/>
  <c r="BL234" i="12"/>
  <c r="BV234" i="12"/>
  <c r="BD234" i="12"/>
  <c r="BN234" i="12"/>
  <c r="BX234" i="12"/>
  <c r="BE234" i="12"/>
  <c r="BO234" i="12"/>
  <c r="BF234" i="12"/>
  <c r="BP234" i="12"/>
  <c r="BA234" i="12"/>
  <c r="BG234" i="12"/>
  <c r="BI234" i="12"/>
  <c r="BM234" i="12"/>
  <c r="BQ234" i="12"/>
  <c r="BU234" i="12"/>
  <c r="BW234" i="12"/>
  <c r="CF234" i="12"/>
  <c r="CD234" i="12"/>
  <c r="BZ234" i="12"/>
  <c r="CH234" i="12"/>
  <c r="CB234" i="12"/>
  <c r="CC234" i="12"/>
  <c r="CJ234" i="12"/>
  <c r="CA234" i="12"/>
  <c r="CG234" i="12"/>
  <c r="CI234" i="12"/>
  <c r="CE234" i="12"/>
  <c r="BD466" i="12"/>
  <c r="BL466" i="12"/>
  <c r="BT466" i="12"/>
  <c r="BE466" i="12"/>
  <c r="BM466" i="12"/>
  <c r="BU466" i="12"/>
  <c r="BF466" i="12"/>
  <c r="BN466" i="12"/>
  <c r="BV466" i="12"/>
  <c r="BG466" i="12"/>
  <c r="BO466" i="12"/>
  <c r="BW466" i="12"/>
  <c r="BH466" i="12"/>
  <c r="BP466" i="12"/>
  <c r="BX466" i="12"/>
  <c r="BA466" i="12"/>
  <c r="BI466" i="12"/>
  <c r="BQ466" i="12"/>
  <c r="BB466" i="12"/>
  <c r="BJ466" i="12"/>
  <c r="BR466" i="12"/>
  <c r="BC466" i="12"/>
  <c r="BK466" i="12"/>
  <c r="BS466" i="12"/>
  <c r="BZ466" i="12"/>
  <c r="CH466" i="12"/>
  <c r="CD466" i="12"/>
  <c r="CB466" i="12"/>
  <c r="CJ466" i="12"/>
  <c r="CE466" i="12"/>
  <c r="CG466" i="12"/>
  <c r="CC466" i="12"/>
  <c r="CF466" i="12"/>
  <c r="BE354" i="12"/>
  <c r="BE627" i="12" s="1"/>
  <c r="BM354" i="12"/>
  <c r="BM627" i="12" s="1"/>
  <c r="BU354" i="12"/>
  <c r="BU627" i="12" s="1"/>
  <c r="BG354" i="12"/>
  <c r="BG627" i="12" s="1"/>
  <c r="BO354" i="12"/>
  <c r="BO627" i="12" s="1"/>
  <c r="BW354" i="12"/>
  <c r="BW627" i="12" s="1"/>
  <c r="BA354" i="12"/>
  <c r="BA627" i="12" s="1"/>
  <c r="BI354" i="12"/>
  <c r="BI627" i="12" s="1"/>
  <c r="BQ354" i="12"/>
  <c r="BQ627" i="12" s="1"/>
  <c r="BB354" i="12"/>
  <c r="BB627" i="12" s="1"/>
  <c r="BJ354" i="12"/>
  <c r="BJ627" i="12" s="1"/>
  <c r="BR354" i="12"/>
  <c r="BR627" i="12" s="1"/>
  <c r="BC354" i="12"/>
  <c r="BC627" i="12" s="1"/>
  <c r="BK354" i="12"/>
  <c r="BK627" i="12" s="1"/>
  <c r="BS354" i="12"/>
  <c r="BS627" i="12" s="1"/>
  <c r="BL354" i="12"/>
  <c r="BL627" i="12" s="1"/>
  <c r="BN354" i="12"/>
  <c r="BN627" i="12" s="1"/>
  <c r="BP354" i="12"/>
  <c r="BP627" i="12" s="1"/>
  <c r="BT354" i="12"/>
  <c r="BT627" i="12" s="1"/>
  <c r="BV354" i="12"/>
  <c r="BV627" i="12" s="1"/>
  <c r="BD354" i="12"/>
  <c r="BD627" i="12" s="1"/>
  <c r="BX354" i="12"/>
  <c r="BX627" i="12" s="1"/>
  <c r="BF354" i="12"/>
  <c r="BF627" i="12" s="1"/>
  <c r="BH354" i="12"/>
  <c r="BH627" i="12" s="1"/>
  <c r="CH354" i="12"/>
  <c r="CH627" i="12" s="1"/>
  <c r="CE354" i="12"/>
  <c r="CE627" i="12" s="1"/>
  <c r="CG354" i="12"/>
  <c r="CG627" i="12" s="1"/>
  <c r="CD354" i="12"/>
  <c r="CD627" i="12" s="1"/>
  <c r="CB354" i="12"/>
  <c r="CB627" i="12" s="1"/>
  <c r="CC354" i="12"/>
  <c r="CC627" i="12" s="1"/>
  <c r="CI354" i="12"/>
  <c r="CI627" i="12" s="1"/>
  <c r="CJ354" i="12"/>
  <c r="CJ627" i="12" s="1"/>
  <c r="CF354" i="12"/>
  <c r="CF627" i="12" s="1"/>
  <c r="BZ354" i="12"/>
  <c r="BZ627" i="12" s="1"/>
  <c r="BH170" i="12"/>
  <c r="BP170" i="12"/>
  <c r="BX170" i="12"/>
  <c r="BA170" i="12"/>
  <c r="BI170" i="12"/>
  <c r="BQ170" i="12"/>
  <c r="BB170" i="12"/>
  <c r="BJ170" i="12"/>
  <c r="BR170" i="12"/>
  <c r="BL170" i="12"/>
  <c r="BW170" i="12"/>
  <c r="BM170" i="12"/>
  <c r="BC170" i="12"/>
  <c r="BN170" i="12"/>
  <c r="BD170" i="12"/>
  <c r="BO170" i="12"/>
  <c r="BE170" i="12"/>
  <c r="BS170" i="12"/>
  <c r="BF170" i="12"/>
  <c r="BT170" i="12"/>
  <c r="BG170" i="12"/>
  <c r="BU170" i="12"/>
  <c r="BK170" i="12"/>
  <c r="BV170" i="12"/>
  <c r="CD170" i="12"/>
  <c r="BZ170" i="12"/>
  <c r="CH170" i="12"/>
  <c r="CB170" i="12"/>
  <c r="CC170" i="12"/>
  <c r="CJ170" i="12"/>
  <c r="CF170" i="12"/>
  <c r="CI170" i="12"/>
  <c r="CE170" i="12"/>
  <c r="CG170" i="12"/>
  <c r="CA170" i="12"/>
  <c r="BH186" i="12"/>
  <c r="BP186" i="12"/>
  <c r="BX186" i="12"/>
  <c r="BA186" i="12"/>
  <c r="BI186" i="12"/>
  <c r="BQ186" i="12"/>
  <c r="BB186" i="12"/>
  <c r="BJ186" i="12"/>
  <c r="BR186" i="12"/>
  <c r="BC186" i="12"/>
  <c r="BN186" i="12"/>
  <c r="BD186" i="12"/>
  <c r="BO186" i="12"/>
  <c r="BE186" i="12"/>
  <c r="BS186" i="12"/>
  <c r="BF186" i="12"/>
  <c r="BT186" i="12"/>
  <c r="BG186" i="12"/>
  <c r="BU186" i="12"/>
  <c r="BK186" i="12"/>
  <c r="BV186" i="12"/>
  <c r="BL186" i="12"/>
  <c r="BW186" i="12"/>
  <c r="BM186" i="12"/>
  <c r="BZ186" i="12"/>
  <c r="CF186" i="12"/>
  <c r="CH186" i="12"/>
  <c r="CB186" i="12"/>
  <c r="CJ186" i="12"/>
  <c r="CA186" i="12"/>
  <c r="CI186" i="12"/>
  <c r="CD186" i="12"/>
  <c r="CG186" i="12"/>
  <c r="CE186" i="12"/>
  <c r="CC186" i="12"/>
  <c r="BC26" i="12"/>
  <c r="BK26" i="12"/>
  <c r="BS26" i="12"/>
  <c r="BI26" i="12"/>
  <c r="BR26" i="12"/>
  <c r="BA26" i="12"/>
  <c r="BJ26" i="12"/>
  <c r="BT26" i="12"/>
  <c r="BB26" i="12"/>
  <c r="BL26" i="12"/>
  <c r="BU26" i="12"/>
  <c r="BE26" i="12"/>
  <c r="BN26" i="12"/>
  <c r="BW26" i="12"/>
  <c r="BF26" i="12"/>
  <c r="BO26" i="12"/>
  <c r="BX26" i="12"/>
  <c r="BQ26" i="12"/>
  <c r="BV26" i="12"/>
  <c r="BG26" i="12"/>
  <c r="BH26" i="12"/>
  <c r="BD26" i="12"/>
  <c r="BP26" i="12"/>
  <c r="BM26" i="12"/>
  <c r="CH26" i="12"/>
  <c r="CB26" i="12"/>
  <c r="CJ26" i="12"/>
  <c r="CA26" i="12"/>
  <c r="CE26" i="12"/>
  <c r="CG26" i="12"/>
  <c r="CF26" i="12"/>
  <c r="CI26" i="12"/>
  <c r="CC26" i="12"/>
  <c r="CD26" i="12"/>
  <c r="BZ26" i="12"/>
  <c r="BF122" i="12"/>
  <c r="BN122" i="12"/>
  <c r="BV122" i="12"/>
  <c r="BE122" i="12"/>
  <c r="BO122" i="12"/>
  <c r="BX122" i="12"/>
  <c r="BG122" i="12"/>
  <c r="BP122" i="12"/>
  <c r="BH122" i="12"/>
  <c r="BQ122" i="12"/>
  <c r="BA122" i="12"/>
  <c r="BM122" i="12"/>
  <c r="BB122" i="12"/>
  <c r="BR122" i="12"/>
  <c r="BC122" i="12"/>
  <c r="BS122" i="12"/>
  <c r="BD122" i="12"/>
  <c r="BT122" i="12"/>
  <c r="BI122" i="12"/>
  <c r="BU122" i="12"/>
  <c r="BJ122" i="12"/>
  <c r="BW122" i="12"/>
  <c r="BK122" i="12"/>
  <c r="BL122" i="12"/>
  <c r="BZ122" i="12"/>
  <c r="CF122" i="12"/>
  <c r="CH122" i="12"/>
  <c r="CB122" i="12"/>
  <c r="CD122" i="12"/>
  <c r="CJ122" i="12"/>
  <c r="CA122" i="12"/>
  <c r="CI122" i="12"/>
  <c r="CG122" i="12"/>
  <c r="CE122" i="12"/>
  <c r="CC122" i="12"/>
  <c r="BH50" i="12"/>
  <c r="BP50" i="12"/>
  <c r="BX50" i="12"/>
  <c r="BA50" i="12"/>
  <c r="BI50" i="12"/>
  <c r="BQ50" i="12"/>
  <c r="BD50" i="12"/>
  <c r="BL50" i="12"/>
  <c r="BT50" i="12"/>
  <c r="BF50" i="12"/>
  <c r="BS50" i="12"/>
  <c r="BJ50" i="12"/>
  <c r="BV50" i="12"/>
  <c r="BM50" i="12"/>
  <c r="BE50" i="12"/>
  <c r="BG50" i="12"/>
  <c r="BK50" i="12"/>
  <c r="BB50" i="12"/>
  <c r="BC50" i="12"/>
  <c r="BN50" i="12"/>
  <c r="BO50" i="12"/>
  <c r="BR50" i="12"/>
  <c r="BU50" i="12"/>
  <c r="BW50" i="12"/>
  <c r="BZ50" i="12"/>
  <c r="CB50" i="12"/>
  <c r="CG50" i="12"/>
  <c r="CJ50" i="12"/>
  <c r="CF50" i="12"/>
  <c r="CD50" i="12"/>
  <c r="CA50" i="12"/>
  <c r="CE50" i="12"/>
  <c r="CI50" i="12"/>
  <c r="CC50" i="12"/>
  <c r="CH50" i="12"/>
  <c r="BC146" i="12"/>
  <c r="BK146" i="12"/>
  <c r="BS146" i="12"/>
  <c r="BD146" i="12"/>
  <c r="BL146" i="12"/>
  <c r="BT146" i="12"/>
  <c r="BE146" i="12"/>
  <c r="BM146" i="12"/>
  <c r="BU146" i="12"/>
  <c r="BA146" i="12"/>
  <c r="BO146" i="12"/>
  <c r="BB146" i="12"/>
  <c r="BP146" i="12"/>
  <c r="BF146" i="12"/>
  <c r="BQ146" i="12"/>
  <c r="BG146" i="12"/>
  <c r="BR146" i="12"/>
  <c r="BH146" i="12"/>
  <c r="BV146" i="12"/>
  <c r="BI146" i="12"/>
  <c r="BW146" i="12"/>
  <c r="BJ146" i="12"/>
  <c r="BX146" i="12"/>
  <c r="BN146" i="12"/>
  <c r="BZ146" i="12"/>
  <c r="CH146" i="12"/>
  <c r="CB146" i="12"/>
  <c r="CC146" i="12"/>
  <c r="CJ146" i="12"/>
  <c r="CA146" i="12"/>
  <c r="CD146" i="12"/>
  <c r="CF146" i="12"/>
  <c r="CE146" i="12"/>
  <c r="CG146" i="12"/>
  <c r="CI146" i="12"/>
  <c r="BD42" i="12"/>
  <c r="BL42" i="12"/>
  <c r="BT42" i="12"/>
  <c r="BE42" i="12"/>
  <c r="BM42" i="12"/>
  <c r="BU42" i="12"/>
  <c r="BA42" i="12"/>
  <c r="BI42" i="12"/>
  <c r="BQ42" i="12"/>
  <c r="BN42" i="12"/>
  <c r="BB42" i="12"/>
  <c r="BO42" i="12"/>
  <c r="BC42" i="12"/>
  <c r="BP42" i="12"/>
  <c r="BG42" i="12"/>
  <c r="BS42" i="12"/>
  <c r="BR42" i="12"/>
  <c r="BW42" i="12"/>
  <c r="BF42" i="12"/>
  <c r="BH42" i="12"/>
  <c r="BJ42" i="12"/>
  <c r="BK42" i="12"/>
  <c r="BV42" i="12"/>
  <c r="BX42" i="12"/>
  <c r="CJ42" i="12"/>
  <c r="CH42" i="12"/>
  <c r="CF42" i="12"/>
  <c r="CA42" i="12"/>
  <c r="CE42" i="12"/>
  <c r="BZ42" i="12"/>
  <c r="CI42" i="12"/>
  <c r="CC42" i="12"/>
  <c r="CD42" i="12"/>
  <c r="CG42" i="12"/>
  <c r="CB42" i="12"/>
  <c r="BB586" i="12"/>
  <c r="BJ586" i="12"/>
  <c r="BR586" i="12"/>
  <c r="BC586" i="12"/>
  <c r="BK586" i="12"/>
  <c r="BS586" i="12"/>
  <c r="BD586" i="12"/>
  <c r="BL586" i="12"/>
  <c r="BT586" i="12"/>
  <c r="BI586" i="12"/>
  <c r="BW586" i="12"/>
  <c r="BM586" i="12"/>
  <c r="BX586" i="12"/>
  <c r="BN586" i="12"/>
  <c r="BA586" i="12"/>
  <c r="BO586" i="12"/>
  <c r="BE586" i="12"/>
  <c r="BP586" i="12"/>
  <c r="BF586" i="12"/>
  <c r="BQ586" i="12"/>
  <c r="BG586" i="12"/>
  <c r="BU586" i="12"/>
  <c r="BH586" i="12"/>
  <c r="BV586" i="12"/>
  <c r="CH586" i="12"/>
  <c r="CD586" i="12"/>
  <c r="CF586" i="12"/>
  <c r="BZ586" i="12"/>
  <c r="CG586" i="12"/>
  <c r="CE586" i="12"/>
  <c r="CC610" i="12"/>
  <c r="CE604" i="12"/>
  <c r="CG598" i="12"/>
  <c r="CI592" i="12"/>
  <c r="BZ587" i="12"/>
  <c r="CB581" i="12"/>
  <c r="CD575" i="12"/>
  <c r="CF569" i="12"/>
  <c r="CH563" i="12"/>
  <c r="CJ557" i="12"/>
  <c r="CA552" i="12"/>
  <c r="BL614" i="12"/>
  <c r="BE614" i="12"/>
  <c r="BB614" i="12"/>
  <c r="CB610" i="12"/>
  <c r="CD604" i="12"/>
  <c r="CH592" i="12"/>
  <c r="CJ586" i="12"/>
  <c r="CA581" i="12"/>
  <c r="CC575" i="12"/>
  <c r="CE569" i="12"/>
  <c r="CG563" i="12"/>
  <c r="CI557" i="12"/>
  <c r="CB546" i="12"/>
  <c r="CD540" i="12"/>
  <c r="CF534" i="12"/>
  <c r="CH520" i="12"/>
  <c r="BZ512" i="12"/>
  <c r="CH504" i="12"/>
  <c r="CJ498" i="12"/>
  <c r="BP623" i="12"/>
  <c r="CD585" i="12"/>
  <c r="CF579" i="12"/>
  <c r="CH573" i="12"/>
  <c r="CJ567" i="12"/>
  <c r="CA562" i="12"/>
  <c r="CC556" i="12"/>
  <c r="CE550" i="12"/>
  <c r="CG544" i="12"/>
  <c r="CI538" i="12"/>
  <c r="BZ533" i="12"/>
  <c r="CE526" i="12"/>
  <c r="CE620" i="12" s="1"/>
  <c r="CD521" i="12"/>
  <c r="CF515" i="12"/>
  <c r="CH509" i="12"/>
  <c r="CB503" i="12"/>
  <c r="CD497" i="12"/>
  <c r="CF491" i="12"/>
  <c r="CH485" i="12"/>
  <c r="CJ479" i="12"/>
  <c r="CA474" i="12"/>
  <c r="CI466" i="12"/>
  <c r="CE462" i="12"/>
  <c r="CG456" i="12"/>
  <c r="CA450" i="12"/>
  <c r="CA619" i="12" s="1"/>
  <c r="CC444" i="12"/>
  <c r="CE438" i="12"/>
  <c r="CG432" i="12"/>
  <c r="CI426" i="12"/>
  <c r="BZ421" i="12"/>
  <c r="CB415" i="12"/>
  <c r="CJ407" i="12"/>
  <c r="CA402" i="12"/>
  <c r="CC396" i="12"/>
  <c r="CE390" i="12"/>
  <c r="CG384" i="12"/>
  <c r="CI370" i="12"/>
  <c r="CC364" i="12"/>
  <c r="CH357" i="12"/>
  <c r="CG352" i="12"/>
  <c r="CF339" i="12"/>
  <c r="CC332" i="12"/>
  <c r="CH325" i="12"/>
  <c r="CG541" i="12"/>
  <c r="CA535" i="12"/>
  <c r="CI527" i="12"/>
  <c r="CH514" i="12"/>
  <c r="CB508" i="12"/>
  <c r="CJ500" i="12"/>
  <c r="CD494" i="12"/>
  <c r="CI487" i="12"/>
  <c r="CH474" i="12"/>
  <c r="BM625" i="12"/>
  <c r="BR625" i="12"/>
  <c r="BH625" i="12"/>
  <c r="CI564" i="12"/>
  <c r="CE512" i="12"/>
  <c r="CG603" i="12"/>
  <c r="CI597" i="12"/>
  <c r="BZ592" i="12"/>
  <c r="CB586" i="12"/>
  <c r="CD580" i="12"/>
  <c r="CF574" i="12"/>
  <c r="CH568" i="12"/>
  <c r="CJ562" i="12"/>
  <c r="CA557" i="12"/>
  <c r="CC551" i="12"/>
  <c r="CG539" i="12"/>
  <c r="CI533" i="12"/>
  <c r="CI525" i="12"/>
  <c r="CA517" i="12"/>
  <c r="CC511" i="12"/>
  <c r="BZ504" i="12"/>
  <c r="CB498" i="12"/>
  <c r="CE590" i="12"/>
  <c r="CG584" i="12"/>
  <c r="CI578" i="12"/>
  <c r="BZ573" i="12"/>
  <c r="CB567" i="12"/>
  <c r="CD561" i="12"/>
  <c r="CF555" i="12"/>
  <c r="CH549" i="12"/>
  <c r="CJ543" i="12"/>
  <c r="CA538" i="12"/>
  <c r="CC532" i="12"/>
  <c r="CG520" i="12"/>
  <c r="CI514" i="12"/>
  <c r="BZ509" i="12"/>
  <c r="CE502" i="12"/>
  <c r="CG496" i="12"/>
  <c r="BZ485" i="12"/>
  <c r="CB479" i="12"/>
  <c r="CG472" i="12"/>
  <c r="CA466" i="12"/>
  <c r="CH461" i="12"/>
  <c r="CD449" i="12"/>
  <c r="CF443" i="12"/>
  <c r="CH437" i="12"/>
  <c r="CJ431" i="12"/>
  <c r="CA426" i="12"/>
  <c r="CC420" i="12"/>
  <c r="CE414" i="12"/>
  <c r="CB407" i="12"/>
  <c r="CD401" i="12"/>
  <c r="CF395" i="12"/>
  <c r="CH389" i="12"/>
  <c r="CJ383" i="12"/>
  <c r="CD377" i="12"/>
  <c r="CA370" i="12"/>
  <c r="CF363" i="12"/>
  <c r="BZ357" i="12"/>
  <c r="CJ351" i="12"/>
  <c r="CA338" i="12"/>
  <c r="BZ325" i="12"/>
  <c r="CE547" i="12"/>
  <c r="CJ540" i="12"/>
  <c r="CF520" i="12"/>
  <c r="BZ514" i="12"/>
  <c r="CH506" i="12"/>
  <c r="CB500" i="12"/>
  <c r="CG493" i="12"/>
  <c r="CA487" i="12"/>
  <c r="CF480" i="12"/>
  <c r="CF472" i="12"/>
  <c r="BE625" i="12"/>
  <c r="BJ625" i="12"/>
  <c r="BW625" i="12"/>
  <c r="CB561" i="12"/>
  <c r="CJ537" i="12"/>
  <c r="CJ505" i="12"/>
  <c r="BE187" i="12"/>
  <c r="BM187" i="12"/>
  <c r="BU187" i="12"/>
  <c r="BF187" i="12"/>
  <c r="BN187" i="12"/>
  <c r="BV187" i="12"/>
  <c r="BG187" i="12"/>
  <c r="BO187" i="12"/>
  <c r="BW187" i="12"/>
  <c r="BD187" i="12"/>
  <c r="BR187" i="12"/>
  <c r="BH187" i="12"/>
  <c r="BS187" i="12"/>
  <c r="BI187" i="12"/>
  <c r="BT187" i="12"/>
  <c r="BJ187" i="12"/>
  <c r="BX187" i="12"/>
  <c r="BK187" i="12"/>
  <c r="BA187" i="12"/>
  <c r="BL187" i="12"/>
  <c r="BB187" i="12"/>
  <c r="BP187" i="12"/>
  <c r="BC187" i="12"/>
  <c r="BQ187" i="12"/>
  <c r="CE187" i="12"/>
  <c r="BZ187" i="12"/>
  <c r="CG187" i="12"/>
  <c r="CH187" i="12"/>
  <c r="CA187" i="12"/>
  <c r="CI187" i="12"/>
  <c r="CC187" i="12"/>
  <c r="CF187" i="12"/>
  <c r="CD187" i="12"/>
  <c r="CB187" i="12"/>
  <c r="CJ187" i="12"/>
  <c r="BB172" i="12"/>
  <c r="BJ172" i="12"/>
  <c r="BR172" i="12"/>
  <c r="BC172" i="12"/>
  <c r="BK172" i="12"/>
  <c r="BS172" i="12"/>
  <c r="BD172" i="12"/>
  <c r="BL172" i="12"/>
  <c r="BT172" i="12"/>
  <c r="BF172" i="12"/>
  <c r="BQ172" i="12"/>
  <c r="BG172" i="12"/>
  <c r="BU172" i="12"/>
  <c r="BH172" i="12"/>
  <c r="BV172" i="12"/>
  <c r="BI172" i="12"/>
  <c r="BW172" i="12"/>
  <c r="BM172" i="12"/>
  <c r="BX172" i="12"/>
  <c r="BN172" i="12"/>
  <c r="BA172" i="12"/>
  <c r="BO172" i="12"/>
  <c r="BE172" i="12"/>
  <c r="BP172" i="12"/>
  <c r="CH172" i="12"/>
  <c r="CA172" i="12"/>
  <c r="CF172" i="12"/>
  <c r="CG172" i="12"/>
  <c r="CI172" i="12"/>
  <c r="CB172" i="12"/>
  <c r="CJ172" i="12"/>
  <c r="BZ172" i="12"/>
  <c r="CD172" i="12"/>
  <c r="CC172" i="12"/>
  <c r="CE172" i="12"/>
  <c r="BD277" i="12"/>
  <c r="BL277" i="12"/>
  <c r="BT277" i="12"/>
  <c r="BE277" i="12"/>
  <c r="BM277" i="12"/>
  <c r="BU277" i="12"/>
  <c r="BA277" i="12"/>
  <c r="BK277" i="12"/>
  <c r="BW277" i="12"/>
  <c r="BB277" i="12"/>
  <c r="BN277" i="12"/>
  <c r="BN634" i="12" s="1"/>
  <c r="BX277" i="12"/>
  <c r="BC277" i="12"/>
  <c r="BO277" i="12"/>
  <c r="BF277" i="12"/>
  <c r="BP277" i="12"/>
  <c r="BG277" i="12"/>
  <c r="BQ277" i="12"/>
  <c r="BH277" i="12"/>
  <c r="BH634" i="12" s="1"/>
  <c r="BR277" i="12"/>
  <c r="BR634" i="12" s="1"/>
  <c r="BI277" i="12"/>
  <c r="BS277" i="12"/>
  <c r="BS634" i="12" s="1"/>
  <c r="BJ277" i="12"/>
  <c r="BV277" i="12"/>
  <c r="CG277" i="12"/>
  <c r="CB277" i="12"/>
  <c r="CC277" i="12"/>
  <c r="CC634" i="12" s="1"/>
  <c r="CJ277" i="12"/>
  <c r="CJ634" i="12" s="1"/>
  <c r="CE277" i="12"/>
  <c r="CD277" i="12"/>
  <c r="CD634" i="12" s="1"/>
  <c r="CA277" i="12"/>
  <c r="CI277" i="12"/>
  <c r="CI634" i="12" s="1"/>
  <c r="BZ277" i="12"/>
  <c r="BZ634" i="12" s="1"/>
  <c r="CF277" i="12"/>
  <c r="CH277" i="12"/>
  <c r="BF6" i="12"/>
  <c r="BN6" i="12"/>
  <c r="BV6" i="12"/>
  <c r="BH6" i="12"/>
  <c r="BP6" i="12"/>
  <c r="BX6" i="12"/>
  <c r="BJ6" i="12"/>
  <c r="BT6" i="12"/>
  <c r="BA6" i="12"/>
  <c r="BK6" i="12"/>
  <c r="BU6" i="12"/>
  <c r="BB6" i="12"/>
  <c r="BL6" i="12"/>
  <c r="BW6" i="12"/>
  <c r="BC6" i="12"/>
  <c r="BM6" i="12"/>
  <c r="BD6" i="12"/>
  <c r="BO6" i="12"/>
  <c r="BE6" i="12"/>
  <c r="BQ6" i="12"/>
  <c r="BG6" i="12"/>
  <c r="BR6" i="12"/>
  <c r="BI6" i="12"/>
  <c r="BS6" i="12"/>
  <c r="CF6" i="12"/>
  <c r="CC6" i="12"/>
  <c r="CD6" i="12"/>
  <c r="BZ6" i="12"/>
  <c r="CA6" i="12"/>
  <c r="CE6" i="12"/>
  <c r="CJ6" i="12"/>
  <c r="CI6" i="12"/>
  <c r="CG6" i="12"/>
  <c r="CB6" i="12"/>
  <c r="CH6" i="12"/>
  <c r="BE334" i="12"/>
  <c r="BM334" i="12"/>
  <c r="BU334" i="12"/>
  <c r="BF334" i="12"/>
  <c r="BN334" i="12"/>
  <c r="BV334" i="12"/>
  <c r="BI334" i="12"/>
  <c r="BS334" i="12"/>
  <c r="BJ334" i="12"/>
  <c r="BT334" i="12"/>
  <c r="BA334" i="12"/>
  <c r="BK334" i="12"/>
  <c r="BW334" i="12"/>
  <c r="BB334" i="12"/>
  <c r="BL334" i="12"/>
  <c r="BX334" i="12"/>
  <c r="BC334" i="12"/>
  <c r="BO334" i="12"/>
  <c r="BD334" i="12"/>
  <c r="BP334" i="12"/>
  <c r="BG334" i="12"/>
  <c r="BQ334" i="12"/>
  <c r="BH334" i="12"/>
  <c r="BR334" i="12"/>
  <c r="CH334" i="12"/>
  <c r="BZ334" i="12"/>
  <c r="CG334" i="12"/>
  <c r="CB334" i="12"/>
  <c r="CJ334" i="12"/>
  <c r="CC334" i="12"/>
  <c r="CA334" i="12"/>
  <c r="CD334" i="12"/>
  <c r="CI334" i="12"/>
  <c r="CF334" i="12"/>
  <c r="BB160" i="12"/>
  <c r="BJ160" i="12"/>
  <c r="BR160" i="12"/>
  <c r="BC160" i="12"/>
  <c r="BK160" i="12"/>
  <c r="BS160" i="12"/>
  <c r="BL160" i="12"/>
  <c r="BV160" i="12"/>
  <c r="BA160" i="12"/>
  <c r="BM160" i="12"/>
  <c r="BW160" i="12"/>
  <c r="BD160" i="12"/>
  <c r="BN160" i="12"/>
  <c r="BX160" i="12"/>
  <c r="BE160" i="12"/>
  <c r="BT160" i="12"/>
  <c r="BF160" i="12"/>
  <c r="BU160" i="12"/>
  <c r="BG160" i="12"/>
  <c r="BH160" i="12"/>
  <c r="BI160" i="12"/>
  <c r="BO160" i="12"/>
  <c r="BP160" i="12"/>
  <c r="BQ160" i="12"/>
  <c r="CJ160" i="12"/>
  <c r="CC160" i="12"/>
  <c r="CE160" i="12"/>
  <c r="CF160" i="12"/>
  <c r="CB160" i="12"/>
  <c r="CD160" i="12"/>
  <c r="BZ160" i="12"/>
  <c r="CA160" i="12"/>
  <c r="CI160" i="12"/>
  <c r="CH160" i="12"/>
  <c r="CG160" i="12"/>
  <c r="BC288" i="12"/>
  <c r="BK288" i="12"/>
  <c r="BS288" i="12"/>
  <c r="BD288" i="12"/>
  <c r="BL288" i="12"/>
  <c r="BT288" i="12"/>
  <c r="BJ288" i="12"/>
  <c r="BV288" i="12"/>
  <c r="BA288" i="12"/>
  <c r="BM288" i="12"/>
  <c r="BW288" i="12"/>
  <c r="BB288" i="12"/>
  <c r="BN288" i="12"/>
  <c r="BX288" i="12"/>
  <c r="BE288" i="12"/>
  <c r="BO288" i="12"/>
  <c r="BF288" i="12"/>
  <c r="BP288" i="12"/>
  <c r="BG288" i="12"/>
  <c r="BQ288" i="12"/>
  <c r="BH288" i="12"/>
  <c r="BR288" i="12"/>
  <c r="BI288" i="12"/>
  <c r="BU288" i="12"/>
  <c r="CB288" i="12"/>
  <c r="CJ288" i="12"/>
  <c r="CA288" i="12"/>
  <c r="CI288" i="12"/>
  <c r="CD288" i="12"/>
  <c r="BZ288" i="12"/>
  <c r="CE288" i="12"/>
  <c r="CH288" i="12"/>
  <c r="CC288" i="12"/>
  <c r="CF288" i="12"/>
  <c r="CG288" i="12"/>
  <c r="BD337" i="12"/>
  <c r="BL337" i="12"/>
  <c r="BT337" i="12"/>
  <c r="BE337" i="12"/>
  <c r="BM337" i="12"/>
  <c r="BU337" i="12"/>
  <c r="BJ337" i="12"/>
  <c r="BV337" i="12"/>
  <c r="BA337" i="12"/>
  <c r="BK337" i="12"/>
  <c r="BW337" i="12"/>
  <c r="BB337" i="12"/>
  <c r="BN337" i="12"/>
  <c r="BX337" i="12"/>
  <c r="BC337" i="12"/>
  <c r="BO337" i="12"/>
  <c r="BF337" i="12"/>
  <c r="BP337" i="12"/>
  <c r="BG337" i="12"/>
  <c r="BQ337" i="12"/>
  <c r="BH337" i="12"/>
  <c r="BR337" i="12"/>
  <c r="BI337" i="12"/>
  <c r="BS337" i="12"/>
  <c r="CG337" i="12"/>
  <c r="BZ337" i="12"/>
  <c r="CB337" i="12"/>
  <c r="CH337" i="12"/>
  <c r="CJ337" i="12"/>
  <c r="CA337" i="12"/>
  <c r="CE337" i="12"/>
  <c r="CF337" i="12"/>
  <c r="CI337" i="12"/>
  <c r="CC337" i="12"/>
  <c r="BA218" i="12"/>
  <c r="BI218" i="12"/>
  <c r="BQ218" i="12"/>
  <c r="BB218" i="12"/>
  <c r="BJ218" i="12"/>
  <c r="BR218" i="12"/>
  <c r="BC218" i="12"/>
  <c r="BK218" i="12"/>
  <c r="BS218" i="12"/>
  <c r="BM218" i="12"/>
  <c r="BX218" i="12"/>
  <c r="BN218" i="12"/>
  <c r="BD218" i="12"/>
  <c r="BO218" i="12"/>
  <c r="BE218" i="12"/>
  <c r="BP218" i="12"/>
  <c r="BF218" i="12"/>
  <c r="BT218" i="12"/>
  <c r="BG218" i="12"/>
  <c r="BU218" i="12"/>
  <c r="BH218" i="12"/>
  <c r="BV218" i="12"/>
  <c r="BL218" i="12"/>
  <c r="BW218" i="12"/>
  <c r="CE218" i="12"/>
  <c r="CG218" i="12"/>
  <c r="BZ218" i="12"/>
  <c r="CF218" i="12"/>
  <c r="CD218" i="12"/>
  <c r="CH218" i="12"/>
  <c r="CB218" i="12"/>
  <c r="CC218" i="12"/>
  <c r="CJ218" i="12"/>
  <c r="CA218" i="12"/>
  <c r="CI218" i="12"/>
  <c r="BA522" i="12"/>
  <c r="BI522" i="12"/>
  <c r="BQ522" i="12"/>
  <c r="BB522" i="12"/>
  <c r="BJ522" i="12"/>
  <c r="BR522" i="12"/>
  <c r="BH522" i="12"/>
  <c r="BT522" i="12"/>
  <c r="BK522" i="12"/>
  <c r="BU522" i="12"/>
  <c r="BL522" i="12"/>
  <c r="BV522" i="12"/>
  <c r="BC522" i="12"/>
  <c r="BM522" i="12"/>
  <c r="BW522" i="12"/>
  <c r="BD522" i="12"/>
  <c r="BN522" i="12"/>
  <c r="BX522" i="12"/>
  <c r="BE522" i="12"/>
  <c r="BO522" i="12"/>
  <c r="BF522" i="12"/>
  <c r="BP522" i="12"/>
  <c r="BG522" i="12"/>
  <c r="BS522" i="12"/>
  <c r="CD522" i="12"/>
  <c r="CC522" i="12"/>
  <c r="CE522" i="12"/>
  <c r="CF522" i="12"/>
  <c r="CG522" i="12"/>
  <c r="BE346" i="12"/>
  <c r="BM346" i="12"/>
  <c r="BU346" i="12"/>
  <c r="BG346" i="12"/>
  <c r="BO346" i="12"/>
  <c r="BW346" i="12"/>
  <c r="BA346" i="12"/>
  <c r="BI346" i="12"/>
  <c r="BQ346" i="12"/>
  <c r="BB346" i="12"/>
  <c r="BJ346" i="12"/>
  <c r="BR346" i="12"/>
  <c r="BC346" i="12"/>
  <c r="BK346" i="12"/>
  <c r="BS346" i="12"/>
  <c r="BN346" i="12"/>
  <c r="BP346" i="12"/>
  <c r="BT346" i="12"/>
  <c r="BV346" i="12"/>
  <c r="BD346" i="12"/>
  <c r="BX346" i="12"/>
  <c r="BF346" i="12"/>
  <c r="BH346" i="12"/>
  <c r="BL346" i="12"/>
  <c r="CF346" i="12"/>
  <c r="CD346" i="12"/>
  <c r="CE346" i="12"/>
  <c r="CG346" i="12"/>
  <c r="BZ346" i="12"/>
  <c r="CH346" i="12"/>
  <c r="CB346" i="12"/>
  <c r="CC346" i="12"/>
  <c r="CJ346" i="12"/>
  <c r="CJ597" i="12"/>
  <c r="CE580" i="12"/>
  <c r="BV614" i="12"/>
  <c r="BO614" i="12"/>
  <c r="BE195" i="12"/>
  <c r="BM195" i="12"/>
  <c r="BU195" i="12"/>
  <c r="BF195" i="12"/>
  <c r="BN195" i="12"/>
  <c r="BV195" i="12"/>
  <c r="BG195" i="12"/>
  <c r="BO195" i="12"/>
  <c r="BW195" i="12"/>
  <c r="BH195" i="12"/>
  <c r="BS195" i="12"/>
  <c r="BI195" i="12"/>
  <c r="BT195" i="12"/>
  <c r="BJ195" i="12"/>
  <c r="BX195" i="12"/>
  <c r="BK195" i="12"/>
  <c r="BA195" i="12"/>
  <c r="BL195" i="12"/>
  <c r="BB195" i="12"/>
  <c r="BP195" i="12"/>
  <c r="BC195" i="12"/>
  <c r="BQ195" i="12"/>
  <c r="BD195" i="12"/>
  <c r="BR195" i="12"/>
  <c r="CA195" i="12"/>
  <c r="CC195" i="12"/>
  <c r="CB195" i="12"/>
  <c r="CD195" i="12"/>
  <c r="CJ195" i="12"/>
  <c r="CE195" i="12"/>
  <c r="BZ195" i="12"/>
  <c r="CI195" i="12"/>
  <c r="CG195" i="12"/>
  <c r="CH195" i="12"/>
  <c r="CF195" i="12"/>
  <c r="BF331" i="12"/>
  <c r="BN331" i="12"/>
  <c r="BV331" i="12"/>
  <c r="BG331" i="12"/>
  <c r="BO331" i="12"/>
  <c r="BW331" i="12"/>
  <c r="BH331" i="12"/>
  <c r="BR331" i="12"/>
  <c r="BI331" i="12"/>
  <c r="BS331" i="12"/>
  <c r="BJ331" i="12"/>
  <c r="BT331" i="12"/>
  <c r="BA331" i="12"/>
  <c r="BK331" i="12"/>
  <c r="BU331" i="12"/>
  <c r="BB331" i="12"/>
  <c r="BL331" i="12"/>
  <c r="BX331" i="12"/>
  <c r="BC331" i="12"/>
  <c r="BM331" i="12"/>
  <c r="BD331" i="12"/>
  <c r="BP331" i="12"/>
  <c r="BE331" i="12"/>
  <c r="BQ331" i="12"/>
  <c r="CA331" i="12"/>
  <c r="CI331" i="12"/>
  <c r="CB331" i="12"/>
  <c r="CD331" i="12"/>
  <c r="CJ331" i="12"/>
  <c r="BZ331" i="12"/>
  <c r="CG331" i="12"/>
  <c r="CH331" i="12"/>
  <c r="CC331" i="12"/>
  <c r="CE331" i="12"/>
  <c r="BB180" i="12"/>
  <c r="BJ180" i="12"/>
  <c r="BR180" i="12"/>
  <c r="BC180" i="12"/>
  <c r="BK180" i="12"/>
  <c r="BS180" i="12"/>
  <c r="BD180" i="12"/>
  <c r="BL180" i="12"/>
  <c r="BT180" i="12"/>
  <c r="BG180" i="12"/>
  <c r="BU180" i="12"/>
  <c r="BH180" i="12"/>
  <c r="BV180" i="12"/>
  <c r="BI180" i="12"/>
  <c r="BW180" i="12"/>
  <c r="BM180" i="12"/>
  <c r="BX180" i="12"/>
  <c r="BN180" i="12"/>
  <c r="BA180" i="12"/>
  <c r="BO180" i="12"/>
  <c r="BE180" i="12"/>
  <c r="BP180" i="12"/>
  <c r="BF180" i="12"/>
  <c r="BQ180" i="12"/>
  <c r="CB180" i="12"/>
  <c r="CJ180" i="12"/>
  <c r="CD180" i="12"/>
  <c r="CC180" i="12"/>
  <c r="CH180" i="12"/>
  <c r="CF180" i="12"/>
  <c r="BZ180" i="12"/>
  <c r="CG180" i="12"/>
  <c r="CE180" i="12"/>
  <c r="CA180" i="12"/>
  <c r="CI180" i="12"/>
  <c r="BB324" i="12"/>
  <c r="BJ324" i="12"/>
  <c r="BR324" i="12"/>
  <c r="BC324" i="12"/>
  <c r="BK324" i="12"/>
  <c r="BS324" i="12"/>
  <c r="BD324" i="12"/>
  <c r="BL324" i="12"/>
  <c r="BT324" i="12"/>
  <c r="BA324" i="12"/>
  <c r="BO324" i="12"/>
  <c r="BE324" i="12"/>
  <c r="BP324" i="12"/>
  <c r="BF324" i="12"/>
  <c r="BQ324" i="12"/>
  <c r="BG324" i="12"/>
  <c r="BU324" i="12"/>
  <c r="BH324" i="12"/>
  <c r="BV324" i="12"/>
  <c r="BI324" i="12"/>
  <c r="BW324" i="12"/>
  <c r="BM324" i="12"/>
  <c r="BX324" i="12"/>
  <c r="BN324" i="12"/>
  <c r="CE324" i="12"/>
  <c r="BZ324" i="12"/>
  <c r="CF324" i="12"/>
  <c r="CH324" i="12"/>
  <c r="CJ324" i="12"/>
  <c r="CD324" i="12"/>
  <c r="CG324" i="12"/>
  <c r="CA324" i="12"/>
  <c r="CI324" i="12"/>
  <c r="CB324" i="12"/>
  <c r="BA452" i="12"/>
  <c r="BI452" i="12"/>
  <c r="BQ452" i="12"/>
  <c r="BB452" i="12"/>
  <c r="BJ452" i="12"/>
  <c r="BR452" i="12"/>
  <c r="BH452" i="12"/>
  <c r="BT452" i="12"/>
  <c r="BK452" i="12"/>
  <c r="BU452" i="12"/>
  <c r="BL452" i="12"/>
  <c r="BV452" i="12"/>
  <c r="BC452" i="12"/>
  <c r="BM452" i="12"/>
  <c r="BW452" i="12"/>
  <c r="BD452" i="12"/>
  <c r="BN452" i="12"/>
  <c r="BX452" i="12"/>
  <c r="BE452" i="12"/>
  <c r="BO452" i="12"/>
  <c r="BF452" i="12"/>
  <c r="BP452" i="12"/>
  <c r="BS452" i="12"/>
  <c r="BG452" i="12"/>
  <c r="CF452" i="12"/>
  <c r="CG452" i="12"/>
  <c r="CA452" i="12"/>
  <c r="CB452" i="12"/>
  <c r="BZ452" i="12"/>
  <c r="CJ452" i="12"/>
  <c r="CE452" i="12"/>
  <c r="CH452" i="12"/>
  <c r="CD452" i="12"/>
  <c r="CI452" i="12"/>
  <c r="BC524" i="12"/>
  <c r="BK524" i="12"/>
  <c r="BS524" i="12"/>
  <c r="BD524" i="12"/>
  <c r="BL524" i="12"/>
  <c r="BT524" i="12"/>
  <c r="BB524" i="12"/>
  <c r="BN524" i="12"/>
  <c r="BX524" i="12"/>
  <c r="BE524" i="12"/>
  <c r="BO524" i="12"/>
  <c r="BF524" i="12"/>
  <c r="BP524" i="12"/>
  <c r="BG524" i="12"/>
  <c r="BQ524" i="12"/>
  <c r="BH524" i="12"/>
  <c r="BR524" i="12"/>
  <c r="BI524" i="12"/>
  <c r="BU524" i="12"/>
  <c r="BJ524" i="12"/>
  <c r="BV524" i="12"/>
  <c r="BA524" i="12"/>
  <c r="BM524" i="12"/>
  <c r="BW524" i="12"/>
  <c r="CH524" i="12"/>
  <c r="CF524" i="12"/>
  <c r="CE524" i="12"/>
  <c r="CG524" i="12"/>
  <c r="BZ524" i="12"/>
  <c r="CI524" i="12"/>
  <c r="BD588" i="12"/>
  <c r="BL588" i="12"/>
  <c r="BT588" i="12"/>
  <c r="BE588" i="12"/>
  <c r="BM588" i="12"/>
  <c r="BU588" i="12"/>
  <c r="BF588" i="12"/>
  <c r="BN588" i="12"/>
  <c r="BV588" i="12"/>
  <c r="BC588" i="12"/>
  <c r="BQ588" i="12"/>
  <c r="BG588" i="12"/>
  <c r="BR588" i="12"/>
  <c r="BH588" i="12"/>
  <c r="BS588" i="12"/>
  <c r="BI588" i="12"/>
  <c r="BW588" i="12"/>
  <c r="BJ588" i="12"/>
  <c r="BX588" i="12"/>
  <c r="BK588" i="12"/>
  <c r="BA588" i="12"/>
  <c r="BO588" i="12"/>
  <c r="BP588" i="12"/>
  <c r="CB588" i="12"/>
  <c r="BB588" i="12"/>
  <c r="CF588" i="12"/>
  <c r="CJ588" i="12"/>
  <c r="CG588" i="12"/>
  <c r="CA588" i="12"/>
  <c r="CI588" i="12"/>
  <c r="BZ588" i="12"/>
  <c r="CH588" i="12"/>
  <c r="BD21" i="12"/>
  <c r="BL21" i="12"/>
  <c r="BT21" i="12"/>
  <c r="BE21" i="12"/>
  <c r="BM21" i="12"/>
  <c r="BU21" i="12"/>
  <c r="BG21" i="12"/>
  <c r="BO21" i="12"/>
  <c r="BW21" i="12"/>
  <c r="BH21" i="12"/>
  <c r="BP21" i="12"/>
  <c r="BX21" i="12"/>
  <c r="BB21" i="12"/>
  <c r="BJ21" i="12"/>
  <c r="BR21" i="12"/>
  <c r="BC21" i="12"/>
  <c r="BF21" i="12"/>
  <c r="BI21" i="12"/>
  <c r="BN21" i="12"/>
  <c r="BQ21" i="12"/>
  <c r="BS21" i="12"/>
  <c r="BV21" i="12"/>
  <c r="BA21" i="12"/>
  <c r="BK21" i="12"/>
  <c r="CE21" i="12"/>
  <c r="CG21" i="12"/>
  <c r="CF21" i="12"/>
  <c r="CA21" i="12"/>
  <c r="CI21" i="12"/>
  <c r="CC21" i="12"/>
  <c r="BZ21" i="12"/>
  <c r="CD21" i="12"/>
  <c r="CH21" i="12"/>
  <c r="CJ21" i="12"/>
  <c r="CB21" i="12"/>
  <c r="BD85" i="12"/>
  <c r="BL85" i="12"/>
  <c r="BT85" i="12"/>
  <c r="BE85" i="12"/>
  <c r="BM85" i="12"/>
  <c r="BU85" i="12"/>
  <c r="BF85" i="12"/>
  <c r="BN85" i="12"/>
  <c r="BV85" i="12"/>
  <c r="BJ85" i="12"/>
  <c r="BX85" i="12"/>
  <c r="BK85" i="12"/>
  <c r="BA85" i="12"/>
  <c r="BO85" i="12"/>
  <c r="BP85" i="12"/>
  <c r="BQ85" i="12"/>
  <c r="BR85" i="12"/>
  <c r="BB85" i="12"/>
  <c r="BS85" i="12"/>
  <c r="BC85" i="12"/>
  <c r="BW85" i="12"/>
  <c r="BG85" i="12"/>
  <c r="BH85" i="12"/>
  <c r="BI85" i="12"/>
  <c r="CD85" i="12"/>
  <c r="CI85" i="12"/>
  <c r="CB85" i="12"/>
  <c r="CC85" i="12"/>
  <c r="CJ85" i="12"/>
  <c r="CG85" i="12"/>
  <c r="BZ85" i="12"/>
  <c r="CH85" i="12"/>
  <c r="CF85" i="12"/>
  <c r="CA85" i="12"/>
  <c r="CE85" i="12"/>
  <c r="BB149" i="12"/>
  <c r="BJ149" i="12"/>
  <c r="BR149" i="12"/>
  <c r="BC149" i="12"/>
  <c r="BK149" i="12"/>
  <c r="BS149" i="12"/>
  <c r="BD149" i="12"/>
  <c r="BL149" i="12"/>
  <c r="BT149" i="12"/>
  <c r="BM149" i="12"/>
  <c r="BX149" i="12"/>
  <c r="BN149" i="12"/>
  <c r="BA149" i="12"/>
  <c r="BO149" i="12"/>
  <c r="BE149" i="12"/>
  <c r="BP149" i="12"/>
  <c r="BF149" i="12"/>
  <c r="BQ149" i="12"/>
  <c r="BG149" i="12"/>
  <c r="BU149" i="12"/>
  <c r="BH149" i="12"/>
  <c r="BV149" i="12"/>
  <c r="BI149" i="12"/>
  <c r="BW149" i="12"/>
  <c r="CE149" i="12"/>
  <c r="CC149" i="12"/>
  <c r="CD149" i="12"/>
  <c r="CF149" i="12"/>
  <c r="CG149" i="12"/>
  <c r="CA149" i="12"/>
  <c r="CI149" i="12"/>
  <c r="CB149" i="12"/>
  <c r="BZ149" i="12"/>
  <c r="CJ149" i="12"/>
  <c r="CH149" i="12"/>
  <c r="BH213" i="12"/>
  <c r="BP213" i="12"/>
  <c r="BX213" i="12"/>
  <c r="BA213" i="12"/>
  <c r="BI213" i="12"/>
  <c r="BQ213" i="12"/>
  <c r="BB213" i="12"/>
  <c r="BJ213" i="12"/>
  <c r="BR213" i="12"/>
  <c r="BG213" i="12"/>
  <c r="BU213" i="12"/>
  <c r="BK213" i="12"/>
  <c r="BV213" i="12"/>
  <c r="BL213" i="12"/>
  <c r="BW213" i="12"/>
  <c r="BM213" i="12"/>
  <c r="BC213" i="12"/>
  <c r="BN213" i="12"/>
  <c r="BD213" i="12"/>
  <c r="BO213" i="12"/>
  <c r="BE213" i="12"/>
  <c r="BS213" i="12"/>
  <c r="BF213" i="12"/>
  <c r="BT213" i="12"/>
  <c r="CE213" i="12"/>
  <c r="CD213" i="12"/>
  <c r="CF213" i="12"/>
  <c r="CG213" i="12"/>
  <c r="CI213" i="12"/>
  <c r="CC213" i="12"/>
  <c r="CB213" i="12"/>
  <c r="CJ213" i="12"/>
  <c r="BZ213" i="12"/>
  <c r="CH213" i="12"/>
  <c r="CA213" i="12"/>
  <c r="BD285" i="12"/>
  <c r="BL285" i="12"/>
  <c r="BT285" i="12"/>
  <c r="BE285" i="12"/>
  <c r="BM285" i="12"/>
  <c r="BU285" i="12"/>
  <c r="BI285" i="12"/>
  <c r="BS285" i="12"/>
  <c r="BJ285" i="12"/>
  <c r="BV285" i="12"/>
  <c r="BA285" i="12"/>
  <c r="BK285" i="12"/>
  <c r="BW285" i="12"/>
  <c r="BB285" i="12"/>
  <c r="BN285" i="12"/>
  <c r="BX285" i="12"/>
  <c r="BC285" i="12"/>
  <c r="BO285" i="12"/>
  <c r="BF285" i="12"/>
  <c r="BP285" i="12"/>
  <c r="BG285" i="12"/>
  <c r="BQ285" i="12"/>
  <c r="BH285" i="12"/>
  <c r="BR285" i="12"/>
  <c r="CD285" i="12"/>
  <c r="CF285" i="12"/>
  <c r="CI285" i="12"/>
  <c r="CG285" i="12"/>
  <c r="CJ285" i="12"/>
  <c r="CH285" i="12"/>
  <c r="CC285" i="12"/>
  <c r="CA285" i="12"/>
  <c r="CB285" i="12"/>
  <c r="CE285" i="12"/>
  <c r="BZ285" i="12"/>
  <c r="BD349" i="12"/>
  <c r="BL349" i="12"/>
  <c r="BT349" i="12"/>
  <c r="BF349" i="12"/>
  <c r="BN349" i="12"/>
  <c r="BV349" i="12"/>
  <c r="BH349" i="12"/>
  <c r="BP349" i="12"/>
  <c r="BX349" i="12"/>
  <c r="BA349" i="12"/>
  <c r="BI349" i="12"/>
  <c r="BQ349" i="12"/>
  <c r="BB349" i="12"/>
  <c r="BJ349" i="12"/>
  <c r="BR349" i="12"/>
  <c r="BO349" i="12"/>
  <c r="BS349" i="12"/>
  <c r="BU349" i="12"/>
  <c r="BC349" i="12"/>
  <c r="BW349" i="12"/>
  <c r="BE349" i="12"/>
  <c r="BG349" i="12"/>
  <c r="BK349" i="12"/>
  <c r="BM349" i="12"/>
  <c r="CC349" i="12"/>
  <c r="CD349" i="12"/>
  <c r="CF349" i="12"/>
  <c r="CG349" i="12"/>
  <c r="CA349" i="12"/>
  <c r="CB349" i="12"/>
  <c r="CE349" i="12"/>
  <c r="CI349" i="12"/>
  <c r="CJ349" i="12"/>
  <c r="BE413" i="12"/>
  <c r="BE626" i="12" s="1"/>
  <c r="BM413" i="12"/>
  <c r="BM626" i="12" s="1"/>
  <c r="BU413" i="12"/>
  <c r="BU626" i="12" s="1"/>
  <c r="BF413" i="12"/>
  <c r="BF626" i="12" s="1"/>
  <c r="BN413" i="12"/>
  <c r="BN626" i="12" s="1"/>
  <c r="BV413" i="12"/>
  <c r="BV626" i="12" s="1"/>
  <c r="BG413" i="12"/>
  <c r="BG626" i="12" s="1"/>
  <c r="BO413" i="12"/>
  <c r="BO626" i="12" s="1"/>
  <c r="BW413" i="12"/>
  <c r="BW626" i="12" s="1"/>
  <c r="BI413" i="12"/>
  <c r="BI626" i="12" s="1"/>
  <c r="BT413" i="12"/>
  <c r="BT626" i="12" s="1"/>
  <c r="BJ413" i="12"/>
  <c r="BJ626" i="12" s="1"/>
  <c r="BX413" i="12"/>
  <c r="BX626" i="12" s="1"/>
  <c r="BK413" i="12"/>
  <c r="BK626" i="12" s="1"/>
  <c r="BA413" i="12"/>
  <c r="BA626" i="12" s="1"/>
  <c r="BL413" i="12"/>
  <c r="BL626" i="12" s="1"/>
  <c r="BB413" i="12"/>
  <c r="BB626" i="12" s="1"/>
  <c r="BP413" i="12"/>
  <c r="BP626" i="12" s="1"/>
  <c r="BC413" i="12"/>
  <c r="BC626" i="12" s="1"/>
  <c r="BQ413" i="12"/>
  <c r="BQ626" i="12" s="1"/>
  <c r="BD413" i="12"/>
  <c r="BD626" i="12" s="1"/>
  <c r="BR413" i="12"/>
  <c r="BR626" i="12" s="1"/>
  <c r="BH413" i="12"/>
  <c r="BH626" i="12" s="1"/>
  <c r="BS413" i="12"/>
  <c r="BS626" i="12" s="1"/>
  <c r="CF413" i="12"/>
  <c r="CF626" i="12" s="1"/>
  <c r="CC413" i="12"/>
  <c r="CC626" i="12" s="1"/>
  <c r="CJ413" i="12"/>
  <c r="CJ626" i="12" s="1"/>
  <c r="CA413" i="12"/>
  <c r="CA626" i="12" s="1"/>
  <c r="CI413" i="12"/>
  <c r="CI626" i="12" s="1"/>
  <c r="CH413" i="12"/>
  <c r="CH626" i="12" s="1"/>
  <c r="CG413" i="12"/>
  <c r="CG626" i="12" s="1"/>
  <c r="CD413" i="12"/>
  <c r="CD626" i="12" s="1"/>
  <c r="CE413" i="12"/>
  <c r="CE626" i="12" s="1"/>
  <c r="CB413" i="12"/>
  <c r="CB626" i="12" s="1"/>
  <c r="BC477" i="12"/>
  <c r="BK477" i="12"/>
  <c r="BS477" i="12"/>
  <c r="BE477" i="12"/>
  <c r="BM477" i="12"/>
  <c r="BU477" i="12"/>
  <c r="BG477" i="12"/>
  <c r="BO477" i="12"/>
  <c r="BW477" i="12"/>
  <c r="BH477" i="12"/>
  <c r="BP477" i="12"/>
  <c r="BX477" i="12"/>
  <c r="BA477" i="12"/>
  <c r="BI477" i="12"/>
  <c r="BQ477" i="12"/>
  <c r="BF477" i="12"/>
  <c r="BJ477" i="12"/>
  <c r="BL477" i="12"/>
  <c r="BN477" i="12"/>
  <c r="BR477" i="12"/>
  <c r="BT477" i="12"/>
  <c r="BB477" i="12"/>
  <c r="BV477" i="12"/>
  <c r="BD477" i="12"/>
  <c r="CA477" i="12"/>
  <c r="CC477" i="12"/>
  <c r="CD477" i="12"/>
  <c r="CE477" i="12"/>
  <c r="CB477" i="12"/>
  <c r="CJ477" i="12"/>
  <c r="CI477" i="12"/>
  <c r="CF477" i="12"/>
  <c r="BE541" i="12"/>
  <c r="BM541" i="12"/>
  <c r="BU541" i="12"/>
  <c r="BF541" i="12"/>
  <c r="BN541" i="12"/>
  <c r="BV541" i="12"/>
  <c r="BG541" i="12"/>
  <c r="BO541" i="12"/>
  <c r="BW541" i="12"/>
  <c r="BH541" i="12"/>
  <c r="BP541" i="12"/>
  <c r="BX541" i="12"/>
  <c r="BA541" i="12"/>
  <c r="BI541" i="12"/>
  <c r="BQ541" i="12"/>
  <c r="BB541" i="12"/>
  <c r="BJ541" i="12"/>
  <c r="BR541" i="12"/>
  <c r="BC541" i="12"/>
  <c r="BK541" i="12"/>
  <c r="BS541" i="12"/>
  <c r="BD541" i="12"/>
  <c r="BL541" i="12"/>
  <c r="BT541" i="12"/>
  <c r="CC541" i="12"/>
  <c r="CB541" i="12"/>
  <c r="CJ541" i="12"/>
  <c r="CE541" i="12"/>
  <c r="CD541" i="12"/>
  <c r="BB605" i="12"/>
  <c r="BJ605" i="12"/>
  <c r="BR605" i="12"/>
  <c r="BC605" i="12"/>
  <c r="BK605" i="12"/>
  <c r="BS605" i="12"/>
  <c r="BG605" i="12"/>
  <c r="BQ605" i="12"/>
  <c r="BH605" i="12"/>
  <c r="BT605" i="12"/>
  <c r="BI605" i="12"/>
  <c r="BU605" i="12"/>
  <c r="BL605" i="12"/>
  <c r="BV605" i="12"/>
  <c r="BA605" i="12"/>
  <c r="BM605" i="12"/>
  <c r="BW605" i="12"/>
  <c r="BD605" i="12"/>
  <c r="BN605" i="12"/>
  <c r="BX605" i="12"/>
  <c r="BE605" i="12"/>
  <c r="BO605" i="12"/>
  <c r="BF605" i="12"/>
  <c r="BP605" i="12"/>
  <c r="BZ605" i="12"/>
  <c r="CC605" i="12"/>
  <c r="CE605" i="12"/>
  <c r="CH605" i="12"/>
  <c r="CF605" i="12"/>
  <c r="CD605" i="12"/>
  <c r="CG605" i="12"/>
  <c r="BA14" i="12"/>
  <c r="BI14" i="12"/>
  <c r="BQ14" i="12"/>
  <c r="BB14" i="12"/>
  <c r="BJ14" i="12"/>
  <c r="BR14" i="12"/>
  <c r="BC14" i="12"/>
  <c r="BK14" i="12"/>
  <c r="BS14" i="12"/>
  <c r="BD14" i="12"/>
  <c r="BL14" i="12"/>
  <c r="BT14" i="12"/>
  <c r="BE14" i="12"/>
  <c r="BM14" i="12"/>
  <c r="BU14" i="12"/>
  <c r="BG14" i="12"/>
  <c r="BO14" i="12"/>
  <c r="BW14" i="12"/>
  <c r="BF14" i="12"/>
  <c r="BH14" i="12"/>
  <c r="BN14" i="12"/>
  <c r="BV14" i="12"/>
  <c r="BX14" i="12"/>
  <c r="BP14" i="12"/>
  <c r="CI14" i="12"/>
  <c r="CG14" i="12"/>
  <c r="CB14" i="12"/>
  <c r="CD14" i="12"/>
  <c r="CH14" i="12"/>
  <c r="BZ14" i="12"/>
  <c r="CF14" i="12"/>
  <c r="CC14" i="12"/>
  <c r="CA14" i="12"/>
  <c r="CE14" i="12"/>
  <c r="CJ14" i="12"/>
  <c r="BG78" i="12"/>
  <c r="BO78" i="12"/>
  <c r="BW78" i="12"/>
  <c r="BH78" i="12"/>
  <c r="BP78" i="12"/>
  <c r="BX78" i="12"/>
  <c r="BB78" i="12"/>
  <c r="BL78" i="12"/>
  <c r="BV78" i="12"/>
  <c r="BC78" i="12"/>
  <c r="BM78" i="12"/>
  <c r="BD78" i="12"/>
  <c r="BN78" i="12"/>
  <c r="BA78" i="12"/>
  <c r="BS78" i="12"/>
  <c r="BE78" i="12"/>
  <c r="BT78" i="12"/>
  <c r="BF78" i="12"/>
  <c r="BU78" i="12"/>
  <c r="BK78" i="12"/>
  <c r="BQ78" i="12"/>
  <c r="BR78" i="12"/>
  <c r="BI78" i="12"/>
  <c r="BJ78" i="12"/>
  <c r="CB78" i="12"/>
  <c r="CC78" i="12"/>
  <c r="CE78" i="12"/>
  <c r="CH78" i="12"/>
  <c r="CJ78" i="12"/>
  <c r="BZ78" i="12"/>
  <c r="CD78" i="12"/>
  <c r="CA78" i="12"/>
  <c r="CF78" i="12"/>
  <c r="CI78" i="12"/>
  <c r="CG78" i="12"/>
  <c r="BG150" i="12"/>
  <c r="BO150" i="12"/>
  <c r="BW150" i="12"/>
  <c r="BH150" i="12"/>
  <c r="BP150" i="12"/>
  <c r="BX150" i="12"/>
  <c r="BA150" i="12"/>
  <c r="BI150" i="12"/>
  <c r="BQ150" i="12"/>
  <c r="BC150" i="12"/>
  <c r="BD150" i="12"/>
  <c r="BJ150" i="12"/>
  <c r="BU150" i="12"/>
  <c r="BK150" i="12"/>
  <c r="BV150" i="12"/>
  <c r="BL150" i="12"/>
  <c r="BN150" i="12"/>
  <c r="BR150" i="12"/>
  <c r="BS150" i="12"/>
  <c r="BT150" i="12"/>
  <c r="BB150" i="12"/>
  <c r="BE150" i="12"/>
  <c r="BF150" i="12"/>
  <c r="BM150" i="12"/>
  <c r="CB150" i="12"/>
  <c r="CF150" i="12"/>
  <c r="CG150" i="12"/>
  <c r="CH150" i="12"/>
  <c r="CJ150" i="12"/>
  <c r="CA150" i="12"/>
  <c r="CC150" i="12"/>
  <c r="BZ150" i="12"/>
  <c r="CI150" i="12"/>
  <c r="CD150" i="12"/>
  <c r="CE150" i="12"/>
  <c r="BE214" i="12"/>
  <c r="BM214" i="12"/>
  <c r="BU214" i="12"/>
  <c r="BF214" i="12"/>
  <c r="BN214" i="12"/>
  <c r="BV214" i="12"/>
  <c r="BG214" i="12"/>
  <c r="BO214" i="12"/>
  <c r="BW214" i="12"/>
  <c r="BK214" i="12"/>
  <c r="BA214" i="12"/>
  <c r="BL214" i="12"/>
  <c r="BB214" i="12"/>
  <c r="BP214" i="12"/>
  <c r="BC214" i="12"/>
  <c r="BQ214" i="12"/>
  <c r="BD214" i="12"/>
  <c r="BR214" i="12"/>
  <c r="BH214" i="12"/>
  <c r="BS214" i="12"/>
  <c r="BI214" i="12"/>
  <c r="BT214" i="12"/>
  <c r="BJ214" i="12"/>
  <c r="BX214" i="12"/>
  <c r="CF214" i="12"/>
  <c r="CG214" i="12"/>
  <c r="CB214" i="12"/>
  <c r="CJ214" i="12"/>
  <c r="CA214" i="12"/>
  <c r="BZ214" i="12"/>
  <c r="CI214" i="12"/>
  <c r="CH214" i="12"/>
  <c r="CD214" i="12"/>
  <c r="CC214" i="12"/>
  <c r="CE214" i="12"/>
  <c r="BA278" i="12"/>
  <c r="BI278" i="12"/>
  <c r="BQ278" i="12"/>
  <c r="BB278" i="12"/>
  <c r="BJ278" i="12"/>
  <c r="BR278" i="12"/>
  <c r="BH278" i="12"/>
  <c r="BT278" i="12"/>
  <c r="BK278" i="12"/>
  <c r="BU278" i="12"/>
  <c r="BL278" i="12"/>
  <c r="BV278" i="12"/>
  <c r="BC278" i="12"/>
  <c r="BM278" i="12"/>
  <c r="BW278" i="12"/>
  <c r="BD278" i="12"/>
  <c r="BN278" i="12"/>
  <c r="BX278" i="12"/>
  <c r="BE278" i="12"/>
  <c r="BO278" i="12"/>
  <c r="BF278" i="12"/>
  <c r="BP278" i="12"/>
  <c r="BG278" i="12"/>
  <c r="BS278" i="12"/>
  <c r="CI278" i="12"/>
  <c r="CD278" i="12"/>
  <c r="BZ278" i="12"/>
  <c r="CG278" i="12"/>
  <c r="CB278" i="12"/>
  <c r="CH278" i="12"/>
  <c r="CJ278" i="12"/>
  <c r="CA278" i="12"/>
  <c r="CF278" i="12"/>
  <c r="CC278" i="12"/>
  <c r="CE278" i="12"/>
  <c r="BA342" i="12"/>
  <c r="BI342" i="12"/>
  <c r="BQ342" i="12"/>
  <c r="BC342" i="12"/>
  <c r="BK342" i="12"/>
  <c r="BS342" i="12"/>
  <c r="BE342" i="12"/>
  <c r="BM342" i="12"/>
  <c r="BU342" i="12"/>
  <c r="BF342" i="12"/>
  <c r="BN342" i="12"/>
  <c r="BV342" i="12"/>
  <c r="BG342" i="12"/>
  <c r="BO342" i="12"/>
  <c r="BW342" i="12"/>
  <c r="BD342" i="12"/>
  <c r="BH342" i="12"/>
  <c r="BJ342" i="12"/>
  <c r="BL342" i="12"/>
  <c r="BP342" i="12"/>
  <c r="BR342" i="12"/>
  <c r="BT342" i="12"/>
  <c r="BB342" i="12"/>
  <c r="BX342" i="12"/>
  <c r="CH342" i="12"/>
  <c r="CI342" i="12"/>
  <c r="BZ342" i="12"/>
  <c r="CB342" i="12"/>
  <c r="CA342" i="12"/>
  <c r="CC342" i="12"/>
  <c r="CF342" i="12"/>
  <c r="CG342" i="12"/>
  <c r="CD342" i="12"/>
  <c r="CJ342" i="12"/>
  <c r="BB406" i="12"/>
  <c r="BJ406" i="12"/>
  <c r="BR406" i="12"/>
  <c r="BC406" i="12"/>
  <c r="BK406" i="12"/>
  <c r="BS406" i="12"/>
  <c r="BD406" i="12"/>
  <c r="BL406" i="12"/>
  <c r="BT406" i="12"/>
  <c r="BI406" i="12"/>
  <c r="BW406" i="12"/>
  <c r="BM406" i="12"/>
  <c r="BX406" i="12"/>
  <c r="BN406" i="12"/>
  <c r="BA406" i="12"/>
  <c r="BO406" i="12"/>
  <c r="BE406" i="12"/>
  <c r="BP406" i="12"/>
  <c r="BF406" i="12"/>
  <c r="BQ406" i="12"/>
  <c r="BG406" i="12"/>
  <c r="BU406" i="12"/>
  <c r="BH406" i="12"/>
  <c r="BV406" i="12"/>
  <c r="BZ406" i="12"/>
  <c r="CH406" i="12"/>
  <c r="CB406" i="12"/>
  <c r="CG406" i="12"/>
  <c r="CJ406" i="12"/>
  <c r="CF406" i="12"/>
  <c r="CC406" i="12"/>
  <c r="CA406" i="12"/>
  <c r="CD406" i="12"/>
  <c r="CI406" i="12"/>
  <c r="BH470" i="12"/>
  <c r="BP470" i="12"/>
  <c r="BX470" i="12"/>
  <c r="BA470" i="12"/>
  <c r="BI470" i="12"/>
  <c r="BQ470" i="12"/>
  <c r="BB470" i="12"/>
  <c r="BJ470" i="12"/>
  <c r="BR470" i="12"/>
  <c r="BC470" i="12"/>
  <c r="BK470" i="12"/>
  <c r="BS470" i="12"/>
  <c r="BD470" i="12"/>
  <c r="BL470" i="12"/>
  <c r="BT470" i="12"/>
  <c r="BE470" i="12"/>
  <c r="BM470" i="12"/>
  <c r="BU470" i="12"/>
  <c r="BF470" i="12"/>
  <c r="BN470" i="12"/>
  <c r="BV470" i="12"/>
  <c r="BG470" i="12"/>
  <c r="BO470" i="12"/>
  <c r="BW470" i="12"/>
  <c r="BZ470" i="12"/>
  <c r="CH470" i="12"/>
  <c r="CA470" i="12"/>
  <c r="CI470" i="12"/>
  <c r="CB470" i="12"/>
  <c r="CJ470" i="12"/>
  <c r="CG470" i="12"/>
  <c r="CF470" i="12"/>
  <c r="CC470" i="12"/>
  <c r="CD470" i="12"/>
  <c r="BB534" i="12"/>
  <c r="BJ534" i="12"/>
  <c r="BR534" i="12"/>
  <c r="BC534" i="12"/>
  <c r="BK534" i="12"/>
  <c r="BS534" i="12"/>
  <c r="BD534" i="12"/>
  <c r="BL534" i="12"/>
  <c r="BT534" i="12"/>
  <c r="BE534" i="12"/>
  <c r="BM534" i="12"/>
  <c r="BU534" i="12"/>
  <c r="BF534" i="12"/>
  <c r="BN534" i="12"/>
  <c r="BV534" i="12"/>
  <c r="BG534" i="12"/>
  <c r="BO534" i="12"/>
  <c r="BW534" i="12"/>
  <c r="BH534" i="12"/>
  <c r="BP534" i="12"/>
  <c r="BX534" i="12"/>
  <c r="BA534" i="12"/>
  <c r="BI534" i="12"/>
  <c r="BQ534" i="12"/>
  <c r="CH534" i="12"/>
  <c r="BZ534" i="12"/>
  <c r="CG534" i="12"/>
  <c r="CB534" i="12"/>
  <c r="CA534" i="12"/>
  <c r="CJ534" i="12"/>
  <c r="CI534" i="12"/>
  <c r="CC534" i="12"/>
  <c r="BG598" i="12"/>
  <c r="BO598" i="12"/>
  <c r="BW598" i="12"/>
  <c r="BH598" i="12"/>
  <c r="BP598" i="12"/>
  <c r="BX598" i="12"/>
  <c r="BF598" i="12"/>
  <c r="BR598" i="12"/>
  <c r="BI598" i="12"/>
  <c r="BS598" i="12"/>
  <c r="BJ598" i="12"/>
  <c r="BT598" i="12"/>
  <c r="BA598" i="12"/>
  <c r="BK598" i="12"/>
  <c r="BU598" i="12"/>
  <c r="BB598" i="12"/>
  <c r="BL598" i="12"/>
  <c r="BV598" i="12"/>
  <c r="BC598" i="12"/>
  <c r="BM598" i="12"/>
  <c r="BD598" i="12"/>
  <c r="BN598" i="12"/>
  <c r="BE598" i="12"/>
  <c r="BQ598" i="12"/>
  <c r="CB598" i="12"/>
  <c r="BZ598" i="12"/>
  <c r="CH598" i="12"/>
  <c r="CC598" i="12"/>
  <c r="CD598" i="12"/>
  <c r="CE598" i="12"/>
  <c r="CJ598" i="12"/>
  <c r="CA598" i="12"/>
  <c r="CI598" i="12"/>
  <c r="BA71" i="12"/>
  <c r="BI71" i="12"/>
  <c r="BQ71" i="12"/>
  <c r="BE71" i="12"/>
  <c r="BM71" i="12"/>
  <c r="BU71" i="12"/>
  <c r="BK71" i="12"/>
  <c r="BV71" i="12"/>
  <c r="BF71" i="12"/>
  <c r="BP71" i="12"/>
  <c r="BB71" i="12"/>
  <c r="BO71" i="12"/>
  <c r="BC71" i="12"/>
  <c r="BR71" i="12"/>
  <c r="BT71" i="12"/>
  <c r="BD71" i="12"/>
  <c r="BW71" i="12"/>
  <c r="BG71" i="12"/>
  <c r="BX71" i="12"/>
  <c r="BH71" i="12"/>
  <c r="BJ71" i="12"/>
  <c r="BL71" i="12"/>
  <c r="BN71" i="12"/>
  <c r="BS71" i="12"/>
  <c r="CB71" i="12"/>
  <c r="CE71" i="12"/>
  <c r="CJ71" i="12"/>
  <c r="CG71" i="12"/>
  <c r="BZ71" i="12"/>
  <c r="CH71" i="12"/>
  <c r="CC71" i="12"/>
  <c r="CA71" i="12"/>
  <c r="CF71" i="12"/>
  <c r="CI71" i="12"/>
  <c r="CD71" i="12"/>
  <c r="BD135" i="12"/>
  <c r="BL135" i="12"/>
  <c r="BT135" i="12"/>
  <c r="BE135" i="12"/>
  <c r="BM135" i="12"/>
  <c r="BU135" i="12"/>
  <c r="BF135" i="12"/>
  <c r="BN135" i="12"/>
  <c r="BV135" i="12"/>
  <c r="BB135" i="12"/>
  <c r="BP135" i="12"/>
  <c r="BC135" i="12"/>
  <c r="BQ135" i="12"/>
  <c r="BG135" i="12"/>
  <c r="BR135" i="12"/>
  <c r="BH135" i="12"/>
  <c r="BS135" i="12"/>
  <c r="BI135" i="12"/>
  <c r="BW135" i="12"/>
  <c r="BJ135" i="12"/>
  <c r="BX135" i="12"/>
  <c r="BK135" i="12"/>
  <c r="BA135" i="12"/>
  <c r="BO135" i="12"/>
  <c r="BZ135" i="12"/>
  <c r="CH135" i="12"/>
  <c r="CE135" i="12"/>
  <c r="CA135" i="12"/>
  <c r="CI135" i="12"/>
  <c r="CC135" i="12"/>
  <c r="CD135" i="12"/>
  <c r="CG135" i="12"/>
  <c r="CF135" i="12"/>
  <c r="CB135" i="12"/>
  <c r="CJ135" i="12"/>
  <c r="BB199" i="12"/>
  <c r="BJ199" i="12"/>
  <c r="BR199" i="12"/>
  <c r="BC199" i="12"/>
  <c r="BK199" i="12"/>
  <c r="BS199" i="12"/>
  <c r="BH199" i="12"/>
  <c r="BT199" i="12"/>
  <c r="BI199" i="12"/>
  <c r="BU199" i="12"/>
  <c r="BL199" i="12"/>
  <c r="BV199" i="12"/>
  <c r="BA199" i="12"/>
  <c r="BM199" i="12"/>
  <c r="BW199" i="12"/>
  <c r="BD199" i="12"/>
  <c r="BN199" i="12"/>
  <c r="BX199" i="12"/>
  <c r="BE199" i="12"/>
  <c r="BO199" i="12"/>
  <c r="BF199" i="12"/>
  <c r="BP199" i="12"/>
  <c r="BG199" i="12"/>
  <c r="BQ199" i="12"/>
  <c r="CE199" i="12"/>
  <c r="CA199" i="12"/>
  <c r="CG199" i="12"/>
  <c r="CI199" i="12"/>
  <c r="CC199" i="12"/>
  <c r="CD199" i="12"/>
  <c r="CH199" i="12"/>
  <c r="CB199" i="12"/>
  <c r="CJ199" i="12"/>
  <c r="CF199" i="12"/>
  <c r="BZ199" i="12"/>
  <c r="BE263" i="12"/>
  <c r="BM263" i="12"/>
  <c r="BU263" i="12"/>
  <c r="BF263" i="12"/>
  <c r="BN263" i="12"/>
  <c r="BV263" i="12"/>
  <c r="BG263" i="12"/>
  <c r="BO263" i="12"/>
  <c r="BW263" i="12"/>
  <c r="BH263" i="12"/>
  <c r="BS263" i="12"/>
  <c r="BI263" i="12"/>
  <c r="BT263" i="12"/>
  <c r="BJ263" i="12"/>
  <c r="BX263" i="12"/>
  <c r="BK263" i="12"/>
  <c r="BA263" i="12"/>
  <c r="BL263" i="12"/>
  <c r="BB263" i="12"/>
  <c r="BP263" i="12"/>
  <c r="BC263" i="12"/>
  <c r="BQ263" i="12"/>
  <c r="BD263" i="12"/>
  <c r="BR263" i="12"/>
  <c r="CA263" i="12"/>
  <c r="CI263" i="12"/>
  <c r="CE263" i="12"/>
  <c r="CC263" i="12"/>
  <c r="CG263" i="12"/>
  <c r="CB263" i="12"/>
  <c r="BZ263" i="12"/>
  <c r="CF263" i="12"/>
  <c r="CH263" i="12"/>
  <c r="CD263" i="12"/>
  <c r="CJ263" i="12"/>
  <c r="BB327" i="12"/>
  <c r="BJ327" i="12"/>
  <c r="BR327" i="12"/>
  <c r="BC327" i="12"/>
  <c r="BK327" i="12"/>
  <c r="BS327" i="12"/>
  <c r="BH327" i="12"/>
  <c r="BT327" i="12"/>
  <c r="BI327" i="12"/>
  <c r="BU327" i="12"/>
  <c r="BL327" i="12"/>
  <c r="BV327" i="12"/>
  <c r="BA327" i="12"/>
  <c r="BM327" i="12"/>
  <c r="BW327" i="12"/>
  <c r="BD327" i="12"/>
  <c r="BN327" i="12"/>
  <c r="BX327" i="12"/>
  <c r="BE327" i="12"/>
  <c r="BO327" i="12"/>
  <c r="BF327" i="12"/>
  <c r="BP327" i="12"/>
  <c r="BG327" i="12"/>
  <c r="BQ327" i="12"/>
  <c r="CA327" i="12"/>
  <c r="CI327" i="12"/>
  <c r="CF327" i="12"/>
  <c r="BZ327" i="12"/>
  <c r="CH327" i="12"/>
  <c r="CD327" i="12"/>
  <c r="CB327" i="12"/>
  <c r="CC327" i="12"/>
  <c r="CE327" i="12"/>
  <c r="CG327" i="12"/>
  <c r="BC391" i="12"/>
  <c r="BK391" i="12"/>
  <c r="BS391" i="12"/>
  <c r="BD391" i="12"/>
  <c r="BL391" i="12"/>
  <c r="BT391" i="12"/>
  <c r="BA391" i="12"/>
  <c r="BM391" i="12"/>
  <c r="BW391" i="12"/>
  <c r="BB391" i="12"/>
  <c r="BN391" i="12"/>
  <c r="BX391" i="12"/>
  <c r="BE391" i="12"/>
  <c r="BO391" i="12"/>
  <c r="BF391" i="12"/>
  <c r="BP391" i="12"/>
  <c r="BG391" i="12"/>
  <c r="BQ391" i="12"/>
  <c r="BH391" i="12"/>
  <c r="BR391" i="12"/>
  <c r="BI391" i="12"/>
  <c r="BU391" i="12"/>
  <c r="BJ391" i="12"/>
  <c r="BV391" i="12"/>
  <c r="CE391" i="12"/>
  <c r="CA391" i="12"/>
  <c r="CF391" i="12"/>
  <c r="CG391" i="12"/>
  <c r="BZ391" i="12"/>
  <c r="CD391" i="12"/>
  <c r="CH391" i="12"/>
  <c r="CI391" i="12"/>
  <c r="CC391" i="12"/>
  <c r="BH455" i="12"/>
  <c r="BP455" i="12"/>
  <c r="BA455" i="12"/>
  <c r="BI455" i="12"/>
  <c r="BQ455" i="12"/>
  <c r="BK455" i="12"/>
  <c r="BU455" i="12"/>
  <c r="BB455" i="12"/>
  <c r="BL455" i="12"/>
  <c r="BV455" i="12"/>
  <c r="BC455" i="12"/>
  <c r="BM455" i="12"/>
  <c r="BW455" i="12"/>
  <c r="BD455" i="12"/>
  <c r="BN455" i="12"/>
  <c r="BX455" i="12"/>
  <c r="BE455" i="12"/>
  <c r="BO455" i="12"/>
  <c r="BF455" i="12"/>
  <c r="BR455" i="12"/>
  <c r="BG455" i="12"/>
  <c r="BS455" i="12"/>
  <c r="BJ455" i="12"/>
  <c r="BT455" i="12"/>
  <c r="CE455" i="12"/>
  <c r="CI455" i="12"/>
  <c r="CC455" i="12"/>
  <c r="BZ455" i="12"/>
  <c r="CH455" i="12"/>
  <c r="CF455" i="12"/>
  <c r="CA455" i="12"/>
  <c r="CD455" i="12"/>
  <c r="CG455" i="12"/>
  <c r="BB527" i="12"/>
  <c r="BJ527" i="12"/>
  <c r="BR527" i="12"/>
  <c r="BC527" i="12"/>
  <c r="BK527" i="12"/>
  <c r="BS527" i="12"/>
  <c r="BE527" i="12"/>
  <c r="BO527" i="12"/>
  <c r="BF527" i="12"/>
  <c r="BP527" i="12"/>
  <c r="BG527" i="12"/>
  <c r="BQ527" i="12"/>
  <c r="BH527" i="12"/>
  <c r="BT527" i="12"/>
  <c r="BI527" i="12"/>
  <c r="BU527" i="12"/>
  <c r="BL527" i="12"/>
  <c r="BV527" i="12"/>
  <c r="BA527" i="12"/>
  <c r="BM527" i="12"/>
  <c r="BW527" i="12"/>
  <c r="BD527" i="12"/>
  <c r="BN527" i="12"/>
  <c r="BX527" i="12"/>
  <c r="CE527" i="12"/>
  <c r="CD527" i="12"/>
  <c r="CG527" i="12"/>
  <c r="CF527" i="12"/>
  <c r="BZ527" i="12"/>
  <c r="CH527" i="12"/>
  <c r="BC591" i="12"/>
  <c r="BK591" i="12"/>
  <c r="BS591" i="12"/>
  <c r="BD591" i="12"/>
  <c r="BL591" i="12"/>
  <c r="BT591" i="12"/>
  <c r="BE591" i="12"/>
  <c r="BM591" i="12"/>
  <c r="BU591" i="12"/>
  <c r="BA591" i="12"/>
  <c r="BO591" i="12"/>
  <c r="BB591" i="12"/>
  <c r="BP591" i="12"/>
  <c r="BF591" i="12"/>
  <c r="BQ591" i="12"/>
  <c r="BG591" i="12"/>
  <c r="BR591" i="12"/>
  <c r="BH591" i="12"/>
  <c r="BV591" i="12"/>
  <c r="BI591" i="12"/>
  <c r="BW591" i="12"/>
  <c r="BJ591" i="12"/>
  <c r="BX591" i="12"/>
  <c r="BN591" i="12"/>
  <c r="BZ591" i="12"/>
  <c r="CE591" i="12"/>
  <c r="CF591" i="12"/>
  <c r="CG591" i="12"/>
  <c r="CA591" i="12"/>
  <c r="CI591" i="12"/>
  <c r="CH591" i="12"/>
  <c r="BB40" i="12"/>
  <c r="BJ40" i="12"/>
  <c r="BR40" i="12"/>
  <c r="BC40" i="12"/>
  <c r="BK40" i="12"/>
  <c r="BS40" i="12"/>
  <c r="BG40" i="12"/>
  <c r="BO40" i="12"/>
  <c r="BW40" i="12"/>
  <c r="BF40" i="12"/>
  <c r="BT40" i="12"/>
  <c r="BH40" i="12"/>
  <c r="BU40" i="12"/>
  <c r="BI40" i="12"/>
  <c r="BV40" i="12"/>
  <c r="BM40" i="12"/>
  <c r="BL40" i="12"/>
  <c r="BP40" i="12"/>
  <c r="BX40" i="12"/>
  <c r="BA40" i="12"/>
  <c r="BD40" i="12"/>
  <c r="BE40" i="12"/>
  <c r="BN40" i="12"/>
  <c r="BQ40" i="12"/>
  <c r="CC40" i="12"/>
  <c r="CG40" i="12"/>
  <c r="CA40" i="12"/>
  <c r="CI40" i="12"/>
  <c r="CF40" i="12"/>
  <c r="CJ40" i="12"/>
  <c r="CB40" i="12"/>
  <c r="BZ40" i="12"/>
  <c r="CE40" i="12"/>
  <c r="CH40" i="12"/>
  <c r="CD40" i="12"/>
  <c r="BD104" i="12"/>
  <c r="BL104" i="12"/>
  <c r="BT104" i="12"/>
  <c r="BE104" i="12"/>
  <c r="BM104" i="12"/>
  <c r="BU104" i="12"/>
  <c r="BB104" i="12"/>
  <c r="BN104" i="12"/>
  <c r="BX104" i="12"/>
  <c r="BC104" i="12"/>
  <c r="BO104" i="12"/>
  <c r="BF104" i="12"/>
  <c r="BP104" i="12"/>
  <c r="BK104" i="12"/>
  <c r="BQ104" i="12"/>
  <c r="BR104" i="12"/>
  <c r="BA104" i="12"/>
  <c r="BS104" i="12"/>
  <c r="BG104" i="12"/>
  <c r="BV104" i="12"/>
  <c r="BH104" i="12"/>
  <c r="BW104" i="12"/>
  <c r="BI104" i="12"/>
  <c r="BJ104" i="12"/>
  <c r="BZ104" i="12"/>
  <c r="CC104" i="12"/>
  <c r="CD104" i="12"/>
  <c r="CJ104" i="12"/>
  <c r="CH104" i="12"/>
  <c r="CA104" i="12"/>
  <c r="CE104" i="12"/>
  <c r="CI104" i="12"/>
  <c r="CG104" i="12"/>
  <c r="CB104" i="12"/>
  <c r="CF104" i="12"/>
  <c r="BB168" i="12"/>
  <c r="BJ168" i="12"/>
  <c r="BR168" i="12"/>
  <c r="BC168" i="12"/>
  <c r="BK168" i="12"/>
  <c r="BS168" i="12"/>
  <c r="BH168" i="12"/>
  <c r="BT168" i="12"/>
  <c r="BI168" i="12"/>
  <c r="BU168" i="12"/>
  <c r="BL168" i="12"/>
  <c r="BV168" i="12"/>
  <c r="BN168" i="12"/>
  <c r="BO168" i="12"/>
  <c r="BA168" i="12"/>
  <c r="BP168" i="12"/>
  <c r="BD168" i="12"/>
  <c r="BQ168" i="12"/>
  <c r="BE168" i="12"/>
  <c r="BW168" i="12"/>
  <c r="BF168" i="12"/>
  <c r="BX168" i="12"/>
  <c r="BG168" i="12"/>
  <c r="BM168" i="12"/>
  <c r="CJ168" i="12"/>
  <c r="CF168" i="12"/>
  <c r="BZ168" i="12"/>
  <c r="CA168" i="12"/>
  <c r="CH168" i="12"/>
  <c r="CB168" i="12"/>
  <c r="CG168" i="12"/>
  <c r="CD168" i="12"/>
  <c r="CC168" i="12"/>
  <c r="CE168" i="12"/>
  <c r="CI168" i="12"/>
  <c r="BH232" i="12"/>
  <c r="BP232" i="12"/>
  <c r="BX232" i="12"/>
  <c r="BA232" i="12"/>
  <c r="BI232" i="12"/>
  <c r="BQ232" i="12"/>
  <c r="BD232" i="12"/>
  <c r="BN232" i="12"/>
  <c r="BF232" i="12"/>
  <c r="BR232" i="12"/>
  <c r="BJ232" i="12"/>
  <c r="BT232" i="12"/>
  <c r="BK232" i="12"/>
  <c r="BU232" i="12"/>
  <c r="BB232" i="12"/>
  <c r="BL232" i="12"/>
  <c r="BV232" i="12"/>
  <c r="BO232" i="12"/>
  <c r="BS232" i="12"/>
  <c r="BW232" i="12"/>
  <c r="BC232" i="12"/>
  <c r="BE232" i="12"/>
  <c r="BG232" i="12"/>
  <c r="BM232" i="12"/>
  <c r="CF232" i="12"/>
  <c r="BZ232" i="12"/>
  <c r="CA232" i="12"/>
  <c r="CJ232" i="12"/>
  <c r="CH232" i="12"/>
  <c r="CB232" i="12"/>
  <c r="CD232" i="12"/>
  <c r="CC232" i="12"/>
  <c r="CE232" i="12"/>
  <c r="CG232" i="12"/>
  <c r="CI232" i="12"/>
  <c r="BF296" i="12"/>
  <c r="BN296" i="12"/>
  <c r="BV296" i="12"/>
  <c r="BG296" i="12"/>
  <c r="BO296" i="12"/>
  <c r="BW296" i="12"/>
  <c r="BH296" i="12"/>
  <c r="BP296" i="12"/>
  <c r="BX296" i="12"/>
  <c r="BJ296" i="12"/>
  <c r="BU296" i="12"/>
  <c r="BK296" i="12"/>
  <c r="BA296" i="12"/>
  <c r="BL296" i="12"/>
  <c r="BB296" i="12"/>
  <c r="BM296" i="12"/>
  <c r="BC296" i="12"/>
  <c r="BQ296" i="12"/>
  <c r="BD296" i="12"/>
  <c r="BR296" i="12"/>
  <c r="BE296" i="12"/>
  <c r="BS296" i="12"/>
  <c r="BI296" i="12"/>
  <c r="BT296" i="12"/>
  <c r="CC296" i="12"/>
  <c r="CE296" i="12"/>
  <c r="CB296" i="12"/>
  <c r="CJ296" i="12"/>
  <c r="CA296" i="12"/>
  <c r="BZ296" i="12"/>
  <c r="CF296" i="12"/>
  <c r="CH296" i="12"/>
  <c r="CI296" i="12"/>
  <c r="CG296" i="12"/>
  <c r="CD296" i="12"/>
  <c r="BC360" i="12"/>
  <c r="BK360" i="12"/>
  <c r="BS360" i="12"/>
  <c r="BE360" i="12"/>
  <c r="BM360" i="12"/>
  <c r="BU360" i="12"/>
  <c r="BG360" i="12"/>
  <c r="BO360" i="12"/>
  <c r="BW360" i="12"/>
  <c r="BH360" i="12"/>
  <c r="BP360" i="12"/>
  <c r="BX360" i="12"/>
  <c r="BA360" i="12"/>
  <c r="BI360" i="12"/>
  <c r="BQ360" i="12"/>
  <c r="BN360" i="12"/>
  <c r="BR360" i="12"/>
  <c r="BT360" i="12"/>
  <c r="BB360" i="12"/>
  <c r="BV360" i="12"/>
  <c r="BD360" i="12"/>
  <c r="BF360" i="12"/>
  <c r="BJ360" i="12"/>
  <c r="BL360" i="12"/>
  <c r="CF360" i="12"/>
  <c r="CC360" i="12"/>
  <c r="CE360" i="12"/>
  <c r="CB360" i="12"/>
  <c r="CJ360" i="12"/>
  <c r="CA360" i="12"/>
  <c r="CD360" i="12"/>
  <c r="BZ360" i="12"/>
  <c r="CI360" i="12"/>
  <c r="CG360" i="12"/>
  <c r="CH360" i="12"/>
  <c r="BD424" i="12"/>
  <c r="BL424" i="12"/>
  <c r="BT424" i="12"/>
  <c r="BE424" i="12"/>
  <c r="BM424" i="12"/>
  <c r="BU424" i="12"/>
  <c r="BF424" i="12"/>
  <c r="BN424" i="12"/>
  <c r="BV424" i="12"/>
  <c r="BH424" i="12"/>
  <c r="BS424" i="12"/>
  <c r="BI424" i="12"/>
  <c r="BW424" i="12"/>
  <c r="BJ424" i="12"/>
  <c r="BX424" i="12"/>
  <c r="BK424" i="12"/>
  <c r="BA424" i="12"/>
  <c r="BO424" i="12"/>
  <c r="BB424" i="12"/>
  <c r="BP424" i="12"/>
  <c r="BC424" i="12"/>
  <c r="BQ424" i="12"/>
  <c r="BG424" i="12"/>
  <c r="BR424" i="12"/>
  <c r="CJ424" i="12"/>
  <c r="CD424" i="12"/>
  <c r="CB424" i="12"/>
  <c r="BZ424" i="12"/>
  <c r="CH424" i="12"/>
  <c r="CC424" i="12"/>
  <c r="CE424" i="12"/>
  <c r="CA424" i="12"/>
  <c r="CF424" i="12"/>
  <c r="CI424" i="12"/>
  <c r="BB488" i="12"/>
  <c r="BJ488" i="12"/>
  <c r="BR488" i="12"/>
  <c r="BD488" i="12"/>
  <c r="BL488" i="12"/>
  <c r="BT488" i="12"/>
  <c r="BF488" i="12"/>
  <c r="BN488" i="12"/>
  <c r="BV488" i="12"/>
  <c r="BG488" i="12"/>
  <c r="BO488" i="12"/>
  <c r="BW488" i="12"/>
  <c r="BH488" i="12"/>
  <c r="BP488" i="12"/>
  <c r="BX488" i="12"/>
  <c r="BE488" i="12"/>
  <c r="BI488" i="12"/>
  <c r="BK488" i="12"/>
  <c r="BM488" i="12"/>
  <c r="BQ488" i="12"/>
  <c r="BS488" i="12"/>
  <c r="BA488" i="12"/>
  <c r="BU488" i="12"/>
  <c r="BC488" i="12"/>
  <c r="CJ488" i="12"/>
  <c r="CB488" i="12"/>
  <c r="CA488" i="12"/>
  <c r="CI488" i="12"/>
  <c r="BZ488" i="12"/>
  <c r="CH488" i="12"/>
  <c r="CC488" i="12"/>
  <c r="CD488" i="12"/>
  <c r="BD552" i="12"/>
  <c r="BL552" i="12"/>
  <c r="BT552" i="12"/>
  <c r="BF552" i="12"/>
  <c r="BN552" i="12"/>
  <c r="BV552" i="12"/>
  <c r="BH552" i="12"/>
  <c r="BP552" i="12"/>
  <c r="BX552" i="12"/>
  <c r="BA552" i="12"/>
  <c r="BI552" i="12"/>
  <c r="BQ552" i="12"/>
  <c r="BB552" i="12"/>
  <c r="BJ552" i="12"/>
  <c r="BR552" i="12"/>
  <c r="BU552" i="12"/>
  <c r="BC552" i="12"/>
  <c r="BW552" i="12"/>
  <c r="BE552" i="12"/>
  <c r="BG552" i="12"/>
  <c r="BK552" i="12"/>
  <c r="BM552" i="12"/>
  <c r="BO552" i="12"/>
  <c r="BS552" i="12"/>
  <c r="CJ552" i="12"/>
  <c r="CB552" i="12"/>
  <c r="CD552" i="12"/>
  <c r="CF552" i="12"/>
  <c r="CC552" i="12"/>
  <c r="CE552" i="12"/>
  <c r="BF25" i="12"/>
  <c r="BN25" i="12"/>
  <c r="BV25" i="12"/>
  <c r="BH25" i="12"/>
  <c r="BQ25" i="12"/>
  <c r="BI25" i="12"/>
  <c r="BR25" i="12"/>
  <c r="BA25" i="12"/>
  <c r="BJ25" i="12"/>
  <c r="BS25" i="12"/>
  <c r="BC25" i="12"/>
  <c r="BL25" i="12"/>
  <c r="BU25" i="12"/>
  <c r="BD25" i="12"/>
  <c r="BM25" i="12"/>
  <c r="BW25" i="12"/>
  <c r="BE25" i="12"/>
  <c r="BG25" i="12"/>
  <c r="BP25" i="12"/>
  <c r="BT25" i="12"/>
  <c r="BB25" i="12"/>
  <c r="BK25" i="12"/>
  <c r="BO25" i="12"/>
  <c r="BX25" i="12"/>
  <c r="CG25" i="12"/>
  <c r="CE25" i="12"/>
  <c r="CA25" i="12"/>
  <c r="BZ25" i="12"/>
  <c r="CD25" i="12"/>
  <c r="CI25" i="12"/>
  <c r="CH25" i="12"/>
  <c r="CB25" i="12"/>
  <c r="CF25" i="12"/>
  <c r="CJ25" i="12"/>
  <c r="CC25" i="12"/>
  <c r="BH89" i="12"/>
  <c r="BP89" i="12"/>
  <c r="BX89" i="12"/>
  <c r="BA89" i="12"/>
  <c r="BI89" i="12"/>
  <c r="BQ89" i="12"/>
  <c r="BB89" i="12"/>
  <c r="BJ89" i="12"/>
  <c r="BR89" i="12"/>
  <c r="BL89" i="12"/>
  <c r="BW89" i="12"/>
  <c r="BM89" i="12"/>
  <c r="BC89" i="12"/>
  <c r="BN89" i="12"/>
  <c r="BS89" i="12"/>
  <c r="BT89" i="12"/>
  <c r="BD89" i="12"/>
  <c r="BU89" i="12"/>
  <c r="BE89" i="12"/>
  <c r="BV89" i="12"/>
  <c r="BF89" i="12"/>
  <c r="BG89" i="12"/>
  <c r="BK89" i="12"/>
  <c r="BO89" i="12"/>
  <c r="CJ89" i="12"/>
  <c r="CD89" i="12"/>
  <c r="CI89" i="12"/>
  <c r="BZ89" i="12"/>
  <c r="CB89" i="12"/>
  <c r="CC89" i="12"/>
  <c r="CE89" i="12"/>
  <c r="CH89" i="12"/>
  <c r="CG89" i="12"/>
  <c r="CA89" i="12"/>
  <c r="CF89" i="12"/>
  <c r="BF153" i="12"/>
  <c r="BN153" i="12"/>
  <c r="BV153" i="12"/>
  <c r="BG153" i="12"/>
  <c r="BO153" i="12"/>
  <c r="BW153" i="12"/>
  <c r="BH153" i="12"/>
  <c r="BP153" i="12"/>
  <c r="BX153" i="12"/>
  <c r="BE153" i="12"/>
  <c r="BS153" i="12"/>
  <c r="BI153" i="12"/>
  <c r="BT153" i="12"/>
  <c r="BJ153" i="12"/>
  <c r="BU153" i="12"/>
  <c r="BL153" i="12"/>
  <c r="BM153" i="12"/>
  <c r="BQ153" i="12"/>
  <c r="BA153" i="12"/>
  <c r="BR153" i="12"/>
  <c r="BB153" i="12"/>
  <c r="BC153" i="12"/>
  <c r="BD153" i="12"/>
  <c r="BK153" i="12"/>
  <c r="CA153" i="12"/>
  <c r="CC153" i="12"/>
  <c r="CI153" i="12"/>
  <c r="CE153" i="12"/>
  <c r="CF153" i="12"/>
  <c r="CH153" i="12"/>
  <c r="CB153" i="12"/>
  <c r="CG153" i="12"/>
  <c r="CJ153" i="12"/>
  <c r="CD153" i="12"/>
  <c r="BZ153" i="12"/>
  <c r="BD217" i="12"/>
  <c r="BL217" i="12"/>
  <c r="BT217" i="12"/>
  <c r="BE217" i="12"/>
  <c r="BM217" i="12"/>
  <c r="BU217" i="12"/>
  <c r="BF217" i="12"/>
  <c r="BN217" i="12"/>
  <c r="BV217" i="12"/>
  <c r="BI217" i="12"/>
  <c r="BW217" i="12"/>
  <c r="BJ217" i="12"/>
  <c r="BX217" i="12"/>
  <c r="BK217" i="12"/>
  <c r="BA217" i="12"/>
  <c r="BO217" i="12"/>
  <c r="BB217" i="12"/>
  <c r="BP217" i="12"/>
  <c r="BC217" i="12"/>
  <c r="BQ217" i="12"/>
  <c r="BG217" i="12"/>
  <c r="BR217" i="12"/>
  <c r="BH217" i="12"/>
  <c r="BS217" i="12"/>
  <c r="CI217" i="12"/>
  <c r="CC217" i="12"/>
  <c r="CE217" i="12"/>
  <c r="CF217" i="12"/>
  <c r="CG217" i="12"/>
  <c r="CA217" i="12"/>
  <c r="CD217" i="12"/>
  <c r="CB217" i="12"/>
  <c r="BZ217" i="12"/>
  <c r="CJ217" i="12"/>
  <c r="CH217" i="12"/>
  <c r="BH281" i="12"/>
  <c r="BP281" i="12"/>
  <c r="BX281" i="12"/>
  <c r="BA281" i="12"/>
  <c r="BI281" i="12"/>
  <c r="BQ281" i="12"/>
  <c r="BK281" i="12"/>
  <c r="BU281" i="12"/>
  <c r="BB281" i="12"/>
  <c r="BL281" i="12"/>
  <c r="BV281" i="12"/>
  <c r="BC281" i="12"/>
  <c r="BM281" i="12"/>
  <c r="BW281" i="12"/>
  <c r="BD281" i="12"/>
  <c r="BN281" i="12"/>
  <c r="BE281" i="12"/>
  <c r="BO281" i="12"/>
  <c r="BF281" i="12"/>
  <c r="BR281" i="12"/>
  <c r="BG281" i="12"/>
  <c r="BS281" i="12"/>
  <c r="BJ281" i="12"/>
  <c r="BT281" i="12"/>
  <c r="CC281" i="12"/>
  <c r="CI281" i="12"/>
  <c r="CD281" i="12"/>
  <c r="CG281" i="12"/>
  <c r="BZ281" i="12"/>
  <c r="CE281" i="12"/>
  <c r="CB281" i="12"/>
  <c r="CJ281" i="12"/>
  <c r="CH281" i="12"/>
  <c r="CA281" i="12"/>
  <c r="CF281" i="12"/>
  <c r="BH345" i="12"/>
  <c r="BP345" i="12"/>
  <c r="BX345" i="12"/>
  <c r="BB345" i="12"/>
  <c r="BJ345" i="12"/>
  <c r="BR345" i="12"/>
  <c r="BD345" i="12"/>
  <c r="BL345" i="12"/>
  <c r="BT345" i="12"/>
  <c r="BE345" i="12"/>
  <c r="BM345" i="12"/>
  <c r="BU345" i="12"/>
  <c r="BF345" i="12"/>
  <c r="BN345" i="12"/>
  <c r="BV345" i="12"/>
  <c r="BG345" i="12"/>
  <c r="BI345" i="12"/>
  <c r="BK345" i="12"/>
  <c r="BO345" i="12"/>
  <c r="BQ345" i="12"/>
  <c r="BS345" i="12"/>
  <c r="BA345" i="12"/>
  <c r="BW345" i="12"/>
  <c r="BC345" i="12"/>
  <c r="CI345" i="12"/>
  <c r="CC345" i="12"/>
  <c r="CG345" i="12"/>
  <c r="BZ345" i="12"/>
  <c r="CH345" i="12"/>
  <c r="CA345" i="12"/>
  <c r="CB345" i="12"/>
  <c r="CJ345" i="12"/>
  <c r="CE345" i="12"/>
  <c r="CF345" i="12"/>
  <c r="BA409" i="12"/>
  <c r="BI409" i="12"/>
  <c r="BQ409" i="12"/>
  <c r="BB409" i="12"/>
  <c r="BJ409" i="12"/>
  <c r="BR409" i="12"/>
  <c r="BC409" i="12"/>
  <c r="BK409" i="12"/>
  <c r="BS409" i="12"/>
  <c r="BG409" i="12"/>
  <c r="BU409" i="12"/>
  <c r="BH409" i="12"/>
  <c r="BV409" i="12"/>
  <c r="BL409" i="12"/>
  <c r="BW409" i="12"/>
  <c r="BM409" i="12"/>
  <c r="BX409" i="12"/>
  <c r="BN409" i="12"/>
  <c r="BD409" i="12"/>
  <c r="BO409" i="12"/>
  <c r="BE409" i="12"/>
  <c r="BP409" i="12"/>
  <c r="BF409" i="12"/>
  <c r="BT409" i="12"/>
  <c r="CI409" i="12"/>
  <c r="CG409" i="12"/>
  <c r="BZ409" i="12"/>
  <c r="CH409" i="12"/>
  <c r="CF409" i="12"/>
  <c r="CA409" i="12"/>
  <c r="CB409" i="12"/>
  <c r="CE409" i="12"/>
  <c r="CJ409" i="12"/>
  <c r="CC409" i="12"/>
  <c r="BG481" i="12"/>
  <c r="BO481" i="12"/>
  <c r="BW481" i="12"/>
  <c r="BA481" i="12"/>
  <c r="BI481" i="12"/>
  <c r="BQ481" i="12"/>
  <c r="BC481" i="12"/>
  <c r="BK481" i="12"/>
  <c r="BS481" i="12"/>
  <c r="BD481" i="12"/>
  <c r="BL481" i="12"/>
  <c r="BT481" i="12"/>
  <c r="BE481" i="12"/>
  <c r="BM481" i="12"/>
  <c r="BU481" i="12"/>
  <c r="BP481" i="12"/>
  <c r="BR481" i="12"/>
  <c r="BV481" i="12"/>
  <c r="BB481" i="12"/>
  <c r="BX481" i="12"/>
  <c r="BF481" i="12"/>
  <c r="BH481" i="12"/>
  <c r="BJ481" i="12"/>
  <c r="BN481" i="12"/>
  <c r="CG481" i="12"/>
  <c r="CI481" i="12"/>
  <c r="CF481" i="12"/>
  <c r="CE481" i="12"/>
  <c r="CB481" i="12"/>
  <c r="BZ481" i="12"/>
  <c r="CJ481" i="12"/>
  <c r="CH481" i="12"/>
  <c r="CA481" i="12"/>
  <c r="BA545" i="12"/>
  <c r="BI545" i="12"/>
  <c r="BQ545" i="12"/>
  <c r="BB545" i="12"/>
  <c r="BJ545" i="12"/>
  <c r="BR545" i="12"/>
  <c r="BC545" i="12"/>
  <c r="BK545" i="12"/>
  <c r="BS545" i="12"/>
  <c r="BD545" i="12"/>
  <c r="BL545" i="12"/>
  <c r="BT545" i="12"/>
  <c r="BE545" i="12"/>
  <c r="BM545" i="12"/>
  <c r="BU545" i="12"/>
  <c r="BF545" i="12"/>
  <c r="BN545" i="12"/>
  <c r="BV545" i="12"/>
  <c r="BG545" i="12"/>
  <c r="BO545" i="12"/>
  <c r="BW545" i="12"/>
  <c r="BX545" i="12"/>
  <c r="BH545" i="12"/>
  <c r="BP545" i="12"/>
  <c r="CG545" i="12"/>
  <c r="CA545" i="12"/>
  <c r="BZ545" i="12"/>
  <c r="CI545" i="12"/>
  <c r="CH545" i="12"/>
  <c r="CB545" i="12"/>
  <c r="CJ545" i="12"/>
  <c r="CF545" i="12"/>
  <c r="BF609" i="12"/>
  <c r="BN609" i="12"/>
  <c r="BV609" i="12"/>
  <c r="BG609" i="12"/>
  <c r="BO609" i="12"/>
  <c r="BW609" i="12"/>
  <c r="BE609" i="12"/>
  <c r="BQ609" i="12"/>
  <c r="BH609" i="12"/>
  <c r="BR609" i="12"/>
  <c r="BI609" i="12"/>
  <c r="BS609" i="12"/>
  <c r="BJ609" i="12"/>
  <c r="BT609" i="12"/>
  <c r="BA609" i="12"/>
  <c r="BK609" i="12"/>
  <c r="BU609" i="12"/>
  <c r="BB609" i="12"/>
  <c r="BL609" i="12"/>
  <c r="BX609" i="12"/>
  <c r="BC609" i="12"/>
  <c r="BM609" i="12"/>
  <c r="BD609" i="12"/>
  <c r="BP609" i="12"/>
  <c r="CA609" i="12"/>
  <c r="CG609" i="12"/>
  <c r="CI609" i="12"/>
  <c r="CJ609" i="12"/>
  <c r="BZ609" i="12"/>
  <c r="CB609" i="12"/>
  <c r="CC609" i="12"/>
  <c r="CH609" i="12"/>
  <c r="CD609" i="12"/>
  <c r="BH74" i="12"/>
  <c r="BP74" i="12"/>
  <c r="BX74" i="12"/>
  <c r="BD74" i="12"/>
  <c r="BL74" i="12"/>
  <c r="BT74" i="12"/>
  <c r="BB74" i="12"/>
  <c r="BM74" i="12"/>
  <c r="BW74" i="12"/>
  <c r="BG74" i="12"/>
  <c r="BR74" i="12"/>
  <c r="BJ74" i="12"/>
  <c r="BK74" i="12"/>
  <c r="BI74" i="12"/>
  <c r="BN74" i="12"/>
  <c r="BO74" i="12"/>
  <c r="BS74" i="12"/>
  <c r="BU74" i="12"/>
  <c r="BV74" i="12"/>
  <c r="BA74" i="12"/>
  <c r="BC74" i="12"/>
  <c r="BE74" i="12"/>
  <c r="BF74" i="12"/>
  <c r="BQ74" i="12"/>
  <c r="CH74" i="12"/>
  <c r="CB74" i="12"/>
  <c r="CD74" i="12"/>
  <c r="CJ74" i="12"/>
  <c r="CE74" i="12"/>
  <c r="CC74" i="12"/>
  <c r="CA74" i="12"/>
  <c r="BZ74" i="12"/>
  <c r="CI74" i="12"/>
  <c r="CG74" i="12"/>
  <c r="CF74" i="12"/>
  <c r="BD258" i="12"/>
  <c r="BL258" i="12"/>
  <c r="BT258" i="12"/>
  <c r="BE258" i="12"/>
  <c r="BM258" i="12"/>
  <c r="BU258" i="12"/>
  <c r="BF258" i="12"/>
  <c r="BN258" i="12"/>
  <c r="BV258" i="12"/>
  <c r="BB258" i="12"/>
  <c r="BP258" i="12"/>
  <c r="BC258" i="12"/>
  <c r="BQ258" i="12"/>
  <c r="BG258" i="12"/>
  <c r="BR258" i="12"/>
  <c r="BH258" i="12"/>
  <c r="BS258" i="12"/>
  <c r="BI258" i="12"/>
  <c r="BW258" i="12"/>
  <c r="BJ258" i="12"/>
  <c r="BX258" i="12"/>
  <c r="BK258" i="12"/>
  <c r="BA258" i="12"/>
  <c r="BO258" i="12"/>
  <c r="CD258" i="12"/>
  <c r="BZ258" i="12"/>
  <c r="CH258" i="12"/>
  <c r="CB258" i="12"/>
  <c r="CC258" i="12"/>
  <c r="CF258" i="12"/>
  <c r="CJ258" i="12"/>
  <c r="CE258" i="12"/>
  <c r="CA258" i="12"/>
  <c r="CI258" i="12"/>
  <c r="CG258" i="12"/>
  <c r="BD490" i="12"/>
  <c r="BL490" i="12"/>
  <c r="BT490" i="12"/>
  <c r="BF490" i="12"/>
  <c r="BN490" i="12"/>
  <c r="BV490" i="12"/>
  <c r="BH490" i="12"/>
  <c r="BP490" i="12"/>
  <c r="BX490" i="12"/>
  <c r="BA490" i="12"/>
  <c r="BI490" i="12"/>
  <c r="BQ490" i="12"/>
  <c r="BB490" i="12"/>
  <c r="BJ490" i="12"/>
  <c r="BR490" i="12"/>
  <c r="BU490" i="12"/>
  <c r="BC490" i="12"/>
  <c r="BW490" i="12"/>
  <c r="BE490" i="12"/>
  <c r="BG490" i="12"/>
  <c r="BK490" i="12"/>
  <c r="BM490" i="12"/>
  <c r="BO490" i="12"/>
  <c r="BS490" i="12"/>
  <c r="CD490" i="12"/>
  <c r="CB490" i="12"/>
  <c r="CJ490" i="12"/>
  <c r="CG490" i="12"/>
  <c r="CE490" i="12"/>
  <c r="CF490" i="12"/>
  <c r="CC490" i="12"/>
  <c r="BA530" i="12"/>
  <c r="BI530" i="12"/>
  <c r="BQ530" i="12"/>
  <c r="BB530" i="12"/>
  <c r="BJ530" i="12"/>
  <c r="BR530" i="12"/>
  <c r="BF530" i="12"/>
  <c r="BP530" i="12"/>
  <c r="BG530" i="12"/>
  <c r="BS530" i="12"/>
  <c r="BH530" i="12"/>
  <c r="BT530" i="12"/>
  <c r="BK530" i="12"/>
  <c r="BU530" i="12"/>
  <c r="BL530" i="12"/>
  <c r="BV530" i="12"/>
  <c r="BC530" i="12"/>
  <c r="BM530" i="12"/>
  <c r="BW530" i="12"/>
  <c r="BD530" i="12"/>
  <c r="BN530" i="12"/>
  <c r="BX530" i="12"/>
  <c r="BO530" i="12"/>
  <c r="BE530" i="12"/>
  <c r="CD530" i="12"/>
  <c r="CG530" i="12"/>
  <c r="CB530" i="12"/>
  <c r="CC530" i="12"/>
  <c r="CF530" i="12"/>
  <c r="CE530" i="12"/>
  <c r="BA362" i="12"/>
  <c r="BI362" i="12"/>
  <c r="BQ362" i="12"/>
  <c r="BB362" i="12"/>
  <c r="BJ362" i="12"/>
  <c r="BR362" i="12"/>
  <c r="BC362" i="12"/>
  <c r="BK362" i="12"/>
  <c r="BS362" i="12"/>
  <c r="BD362" i="12"/>
  <c r="BO362" i="12"/>
  <c r="BE362" i="12"/>
  <c r="BP362" i="12"/>
  <c r="BF362" i="12"/>
  <c r="BT362" i="12"/>
  <c r="BG362" i="12"/>
  <c r="BU362" i="12"/>
  <c r="BH362" i="12"/>
  <c r="BV362" i="12"/>
  <c r="BL362" i="12"/>
  <c r="BW362" i="12"/>
  <c r="BM362" i="12"/>
  <c r="BX362" i="12"/>
  <c r="BN362" i="12"/>
  <c r="CF362" i="12"/>
  <c r="CD362" i="12"/>
  <c r="CH362" i="12"/>
  <c r="CC362" i="12"/>
  <c r="CE362" i="12"/>
  <c r="CB362" i="12"/>
  <c r="CG362" i="12"/>
  <c r="BZ362" i="12"/>
  <c r="CJ362" i="12"/>
  <c r="BA378" i="12"/>
  <c r="BI378" i="12"/>
  <c r="BQ378" i="12"/>
  <c r="BB378" i="12"/>
  <c r="BJ378" i="12"/>
  <c r="BR378" i="12"/>
  <c r="BC378" i="12"/>
  <c r="BK378" i="12"/>
  <c r="BS378" i="12"/>
  <c r="BF378" i="12"/>
  <c r="BT378" i="12"/>
  <c r="BG378" i="12"/>
  <c r="BU378" i="12"/>
  <c r="BH378" i="12"/>
  <c r="BV378" i="12"/>
  <c r="BL378" i="12"/>
  <c r="BW378" i="12"/>
  <c r="BM378" i="12"/>
  <c r="BX378" i="12"/>
  <c r="BN378" i="12"/>
  <c r="BD378" i="12"/>
  <c r="BO378" i="12"/>
  <c r="BE378" i="12"/>
  <c r="BP378" i="12"/>
  <c r="CD378" i="12"/>
  <c r="CH378" i="12"/>
  <c r="CG378" i="12"/>
  <c r="BZ378" i="12"/>
  <c r="CC378" i="12"/>
  <c r="CB378" i="12"/>
  <c r="CI378" i="12"/>
  <c r="CJ378" i="12"/>
  <c r="CE378" i="12"/>
  <c r="CF378" i="12"/>
  <c r="BA202" i="12"/>
  <c r="BI202" i="12"/>
  <c r="BQ202" i="12"/>
  <c r="BB202" i="12"/>
  <c r="BJ202" i="12"/>
  <c r="BR202" i="12"/>
  <c r="BE202" i="12"/>
  <c r="BO202" i="12"/>
  <c r="BF202" i="12"/>
  <c r="BP202" i="12"/>
  <c r="BG202" i="12"/>
  <c r="BS202" i="12"/>
  <c r="BL202" i="12"/>
  <c r="BM202" i="12"/>
  <c r="BN202" i="12"/>
  <c r="BT202" i="12"/>
  <c r="BC202" i="12"/>
  <c r="BU202" i="12"/>
  <c r="BD202" i="12"/>
  <c r="BV202" i="12"/>
  <c r="BH202" i="12"/>
  <c r="BW202" i="12"/>
  <c r="BK202" i="12"/>
  <c r="BX202" i="12"/>
  <c r="CJ202" i="12"/>
  <c r="CD202" i="12"/>
  <c r="CE202" i="12"/>
  <c r="BZ202" i="12"/>
  <c r="CH202" i="12"/>
  <c r="CF202" i="12"/>
  <c r="CA202" i="12"/>
  <c r="CG202" i="12"/>
  <c r="CI202" i="12"/>
  <c r="CB202" i="12"/>
  <c r="CC202" i="12"/>
  <c r="BH322" i="12"/>
  <c r="BP322" i="12"/>
  <c r="BX322" i="12"/>
  <c r="BA322" i="12"/>
  <c r="BI322" i="12"/>
  <c r="BQ322" i="12"/>
  <c r="BB322" i="12"/>
  <c r="BJ322" i="12"/>
  <c r="BR322" i="12"/>
  <c r="BG322" i="12"/>
  <c r="BU322" i="12"/>
  <c r="BK322" i="12"/>
  <c r="BV322" i="12"/>
  <c r="BL322" i="12"/>
  <c r="BW322" i="12"/>
  <c r="BM322" i="12"/>
  <c r="BC322" i="12"/>
  <c r="BN322" i="12"/>
  <c r="BD322" i="12"/>
  <c r="BO322" i="12"/>
  <c r="BE322" i="12"/>
  <c r="BS322" i="12"/>
  <c r="BF322" i="12"/>
  <c r="BT322" i="12"/>
  <c r="CF322" i="12"/>
  <c r="BZ322" i="12"/>
  <c r="CD322" i="12"/>
  <c r="CC322" i="12"/>
  <c r="CE322" i="12"/>
  <c r="CG322" i="12"/>
  <c r="CH322" i="12"/>
  <c r="CB322" i="12"/>
  <c r="CJ322" i="12"/>
  <c r="BH250" i="12"/>
  <c r="BP250" i="12"/>
  <c r="BX250" i="12"/>
  <c r="BB250" i="12"/>
  <c r="BJ250" i="12"/>
  <c r="BR250" i="12"/>
  <c r="BD250" i="12"/>
  <c r="BL250" i="12"/>
  <c r="BT250" i="12"/>
  <c r="BE250" i="12"/>
  <c r="BM250" i="12"/>
  <c r="BU250" i="12"/>
  <c r="BF250" i="12"/>
  <c r="BN250" i="12"/>
  <c r="BV250" i="12"/>
  <c r="BG250" i="12"/>
  <c r="BI250" i="12"/>
  <c r="BK250" i="12"/>
  <c r="BO250" i="12"/>
  <c r="BQ250" i="12"/>
  <c r="BS250" i="12"/>
  <c r="BA250" i="12"/>
  <c r="BW250" i="12"/>
  <c r="BC250" i="12"/>
  <c r="CF250" i="12"/>
  <c r="BZ250" i="12"/>
  <c r="CD250" i="12"/>
  <c r="CH250" i="12"/>
  <c r="CB250" i="12"/>
  <c r="CJ250" i="12"/>
  <c r="CI250" i="12"/>
  <c r="CE250" i="12"/>
  <c r="CG250" i="12"/>
  <c r="CC250" i="12"/>
  <c r="CA250" i="12"/>
  <c r="BA330" i="12"/>
  <c r="BI330" i="12"/>
  <c r="BQ330" i="12"/>
  <c r="BB330" i="12"/>
  <c r="BJ330" i="12"/>
  <c r="BR330" i="12"/>
  <c r="BK330" i="12"/>
  <c r="BU330" i="12"/>
  <c r="BL330" i="12"/>
  <c r="BV330" i="12"/>
  <c r="BC330" i="12"/>
  <c r="BM330" i="12"/>
  <c r="BW330" i="12"/>
  <c r="BD330" i="12"/>
  <c r="BN330" i="12"/>
  <c r="BX330" i="12"/>
  <c r="BE330" i="12"/>
  <c r="BO330" i="12"/>
  <c r="BF330" i="12"/>
  <c r="BP330" i="12"/>
  <c r="BG330" i="12"/>
  <c r="BS330" i="12"/>
  <c r="BH330" i="12"/>
  <c r="BT330" i="12"/>
  <c r="CC330" i="12"/>
  <c r="CF330" i="12"/>
  <c r="CD330" i="12"/>
  <c r="CE330" i="12"/>
  <c r="CB330" i="12"/>
  <c r="CJ330" i="12"/>
  <c r="CG330" i="12"/>
  <c r="BZ330" i="12"/>
  <c r="CH330" i="12"/>
  <c r="CI608" i="12"/>
  <c r="BZ603" i="12"/>
  <c r="CB597" i="12"/>
  <c r="CD591" i="12"/>
  <c r="CF585" i="12"/>
  <c r="CH579" i="12"/>
  <c r="CJ573" i="12"/>
  <c r="CA568" i="12"/>
  <c r="CA621" i="12" s="1"/>
  <c r="CC562" i="12"/>
  <c r="CE556" i="12"/>
  <c r="CG550" i="12"/>
  <c r="BI614" i="12"/>
  <c r="CH608" i="12"/>
  <c r="CJ602" i="12"/>
  <c r="CA597" i="12"/>
  <c r="CC591" i="12"/>
  <c r="CE585" i="12"/>
  <c r="CG579" i="12"/>
  <c r="CI573" i="12"/>
  <c r="BZ568" i="12"/>
  <c r="CB562" i="12"/>
  <c r="CD556" i="12"/>
  <c r="CF550" i="12"/>
  <c r="CH544" i="12"/>
  <c r="CJ538" i="12"/>
  <c r="CA533" i="12"/>
  <c r="CA525" i="12"/>
  <c r="CD516" i="12"/>
  <c r="CF510" i="12"/>
  <c r="CC503" i="12"/>
  <c r="CH589" i="12"/>
  <c r="CJ583" i="12"/>
  <c r="CA578" i="12"/>
  <c r="CC572" i="12"/>
  <c r="CE566" i="12"/>
  <c r="CG560" i="12"/>
  <c r="CI554" i="12"/>
  <c r="BZ549" i="12"/>
  <c r="CB543" i="12"/>
  <c r="CD537" i="12"/>
  <c r="CI530" i="12"/>
  <c r="CH525" i="12"/>
  <c r="CJ519" i="12"/>
  <c r="CA514" i="12"/>
  <c r="CC508" i="12"/>
  <c r="CH501" i="12"/>
  <c r="CJ495" i="12"/>
  <c r="CA490" i="12"/>
  <c r="CC484" i="12"/>
  <c r="CE478" i="12"/>
  <c r="CJ471" i="12"/>
  <c r="CD465" i="12"/>
  <c r="BZ461" i="12"/>
  <c r="CB455" i="12"/>
  <c r="CG448" i="12"/>
  <c r="CI442" i="12"/>
  <c r="BZ437" i="12"/>
  <c r="CB431" i="12"/>
  <c r="CD425" i="12"/>
  <c r="CF419" i="12"/>
  <c r="BZ413" i="12"/>
  <c r="BZ626" i="12" s="1"/>
  <c r="CE406" i="12"/>
  <c r="CG400" i="12"/>
  <c r="CI394" i="12"/>
  <c r="BZ389" i="12"/>
  <c r="CB383" i="12"/>
  <c r="CG376" i="12"/>
  <c r="CG614" i="12" s="1"/>
  <c r="CD369" i="12"/>
  <c r="CI362" i="12"/>
  <c r="CC356" i="12"/>
  <c r="CB351" i="12"/>
  <c r="CJ343" i="12"/>
  <c r="CD337" i="12"/>
  <c r="CI330" i="12"/>
  <c r="CC324" i="12"/>
  <c r="CH546" i="12"/>
  <c r="CB540" i="12"/>
  <c r="CG533" i="12"/>
  <c r="CI519" i="12"/>
  <c r="CC513" i="12"/>
  <c r="BZ506" i="12"/>
  <c r="CE499" i="12"/>
  <c r="CJ492" i="12"/>
  <c r="CD486" i="12"/>
  <c r="CA479" i="12"/>
  <c r="CI471" i="12"/>
  <c r="BT625" i="12"/>
  <c r="BB625" i="12"/>
  <c r="BZ559" i="12"/>
  <c r="CH535" i="12"/>
  <c r="CA500" i="12"/>
  <c r="BL625" i="12"/>
  <c r="BQ625" i="12"/>
  <c r="BG625" i="12"/>
  <c r="BA633" i="12"/>
  <c r="BA634" i="12"/>
  <c r="BK634" i="12"/>
  <c r="BG634" i="12"/>
  <c r="BM634" i="12"/>
  <c r="BU625" i="12"/>
  <c r="BC625" i="12"/>
  <c r="BP625" i="12"/>
  <c r="BJ634" i="12"/>
  <c r="BB634" i="12"/>
  <c r="BL634" i="12"/>
  <c r="BV634" i="12"/>
  <c r="BD634" i="12"/>
  <c r="C132" i="1"/>
  <c r="D132" i="1"/>
  <c r="E132" i="1"/>
  <c r="F132" i="1"/>
  <c r="O132" i="1" s="1"/>
  <c r="P132" i="1" s="1"/>
  <c r="C133" i="1"/>
  <c r="D133" i="1"/>
  <c r="E133" i="1"/>
  <c r="F133" i="1"/>
  <c r="O133" i="1" s="1"/>
  <c r="P133" i="1" s="1"/>
  <c r="C134" i="1"/>
  <c r="D134" i="1"/>
  <c r="E134" i="1"/>
  <c r="F134" i="1"/>
  <c r="O134" i="1" s="1"/>
  <c r="P134" i="1" s="1"/>
  <c r="C130" i="1"/>
  <c r="D130" i="1"/>
  <c r="E130" i="1"/>
  <c r="F130" i="1"/>
  <c r="O130" i="1" s="1"/>
  <c r="P130" i="1" s="1"/>
  <c r="C131" i="1"/>
  <c r="D131" i="1"/>
  <c r="E131" i="1"/>
  <c r="F131" i="1"/>
  <c r="O131" i="1" s="1"/>
  <c r="P131" i="1" s="1"/>
  <c r="F129" i="1"/>
  <c r="O129" i="1" s="1"/>
  <c r="P129" i="1" s="1"/>
  <c r="E129" i="1"/>
  <c r="D129" i="1"/>
  <c r="C129" i="1"/>
  <c r="F124" i="1"/>
  <c r="O124" i="1" s="1"/>
  <c r="P124" i="1" s="1"/>
  <c r="F125" i="1"/>
  <c r="O125" i="1" s="1"/>
  <c r="P125" i="1" s="1"/>
  <c r="F126" i="1"/>
  <c r="O126" i="1" s="1"/>
  <c r="P126" i="1" s="1"/>
  <c r="F127" i="1"/>
  <c r="O127" i="1" s="1"/>
  <c r="P127" i="1" s="1"/>
  <c r="F113" i="1"/>
  <c r="O113" i="1" s="1"/>
  <c r="P113" i="1" s="1"/>
  <c r="F114" i="1"/>
  <c r="O114" i="1" s="1"/>
  <c r="P114" i="1" s="1"/>
  <c r="F115" i="1"/>
  <c r="O115" i="1" s="1"/>
  <c r="P115" i="1" s="1"/>
  <c r="F116" i="1"/>
  <c r="O116" i="1" s="1"/>
  <c r="P116" i="1" s="1"/>
  <c r="F117" i="1"/>
  <c r="O117" i="1" s="1"/>
  <c r="P117" i="1" s="1"/>
  <c r="F118" i="1"/>
  <c r="O118" i="1" s="1"/>
  <c r="P118" i="1" s="1"/>
  <c r="F119" i="1"/>
  <c r="O119" i="1" s="1"/>
  <c r="P119" i="1" s="1"/>
  <c r="F120" i="1"/>
  <c r="O120" i="1" s="1"/>
  <c r="P120" i="1" s="1"/>
  <c r="F121" i="1"/>
  <c r="O121" i="1" s="1"/>
  <c r="P121" i="1" s="1"/>
  <c r="F122" i="1"/>
  <c r="O122" i="1" s="1"/>
  <c r="P122" i="1" s="1"/>
  <c r="F123" i="1"/>
  <c r="O123" i="1" s="1"/>
  <c r="P123" i="1" s="1"/>
  <c r="F112" i="1"/>
  <c r="O112" i="1" s="1"/>
  <c r="P112" i="1" s="1"/>
  <c r="E118" i="1"/>
  <c r="E119" i="1"/>
  <c r="E120" i="1"/>
  <c r="E121" i="1"/>
  <c r="E122" i="1"/>
  <c r="E123" i="1"/>
  <c r="E124" i="1"/>
  <c r="E125" i="1"/>
  <c r="E126" i="1"/>
  <c r="E127" i="1"/>
  <c r="E113" i="1"/>
  <c r="E114" i="1"/>
  <c r="E115" i="1"/>
  <c r="E116" i="1"/>
  <c r="E117" i="1"/>
  <c r="E112" i="1"/>
  <c r="D121" i="1"/>
  <c r="D122" i="1"/>
  <c r="D123" i="1"/>
  <c r="D124" i="1"/>
  <c r="D125" i="1"/>
  <c r="D126" i="1"/>
  <c r="D127" i="1"/>
  <c r="D113" i="1"/>
  <c r="D114" i="1"/>
  <c r="D115" i="1"/>
  <c r="D116" i="1"/>
  <c r="D117" i="1"/>
  <c r="D118" i="1"/>
  <c r="D119" i="1"/>
  <c r="D120" i="1"/>
  <c r="D112" i="1"/>
  <c r="C113" i="1"/>
  <c r="C114" i="1"/>
  <c r="C115" i="1"/>
  <c r="C116" i="1"/>
  <c r="C117" i="1"/>
  <c r="C118" i="1"/>
  <c r="C119" i="1"/>
  <c r="C120" i="1"/>
  <c r="C121" i="1"/>
  <c r="C122" i="1"/>
  <c r="C123" i="1"/>
  <c r="C124" i="1"/>
  <c r="C125" i="1"/>
  <c r="C126" i="1"/>
  <c r="C127" i="1"/>
  <c r="C112" i="1"/>
  <c r="L172" i="1"/>
  <c r="L173" i="1"/>
  <c r="L174" i="1"/>
  <c r="L175" i="1"/>
  <c r="L176" i="1"/>
  <c r="L177" i="1"/>
  <c r="L178" i="1"/>
  <c r="L179" i="1"/>
  <c r="L180" i="1"/>
  <c r="L181" i="1"/>
  <c r="L182" i="1"/>
  <c r="L183" i="1"/>
  <c r="P95" i="5" l="1"/>
  <c r="P101" i="5"/>
  <c r="M14" i="4"/>
  <c r="P96" i="5"/>
  <c r="M12" i="4"/>
  <c r="P97" i="5"/>
  <c r="L130" i="5"/>
  <c r="M8" i="4"/>
  <c r="M16" i="4"/>
  <c r="M9" i="4"/>
  <c r="M7" i="4"/>
  <c r="BU634" i="12"/>
  <c r="BC634" i="12"/>
  <c r="BS633" i="12"/>
  <c r="BX634" i="12"/>
  <c r="BE633" i="12"/>
  <c r="BE623" i="12"/>
  <c r="BI629" i="12"/>
  <c r="CG621" i="12"/>
  <c r="BA623" i="12"/>
  <c r="BB623" i="12"/>
  <c r="BN623" i="12"/>
  <c r="BR629" i="12"/>
  <c r="BJ633" i="12"/>
  <c r="BC629" i="12"/>
  <c r="BT629" i="12"/>
  <c r="BS623" i="12"/>
  <c r="BI623" i="12"/>
  <c r="BI633" i="12"/>
  <c r="BN633" i="12"/>
  <c r="BC619" i="12"/>
  <c r="BJ619" i="12"/>
  <c r="CE634" i="12"/>
  <c r="BT633" i="12"/>
  <c r="CF623" i="12"/>
  <c r="BP634" i="12"/>
  <c r="BI634" i="12"/>
  <c r="BQ623" i="12"/>
  <c r="BQ633" i="12"/>
  <c r="CH634" i="12"/>
  <c r="BT634" i="12"/>
  <c r="BX623" i="12"/>
  <c r="BK629" i="12"/>
  <c r="CH629" i="12"/>
  <c r="BZ621" i="12"/>
  <c r="BO633" i="12"/>
  <c r="BT623" i="12"/>
  <c r="BW623" i="12"/>
  <c r="BG629" i="12"/>
  <c r="CH621" i="12"/>
  <c r="BO623" i="12"/>
  <c r="BP629" i="12"/>
  <c r="BR623" i="12"/>
  <c r="BD619" i="12"/>
  <c r="CC631" i="12"/>
  <c r="BB631" i="12"/>
  <c r="BP631" i="12"/>
  <c r="BR635" i="12"/>
  <c r="BX635" i="12"/>
  <c r="BU633" i="12"/>
  <c r="CA623" i="12"/>
  <c r="BU623" i="12"/>
  <c r="BH623" i="12"/>
  <c r="BF623" i="12"/>
  <c r="CB629" i="12"/>
  <c r="BD629" i="12"/>
  <c r="CG634" i="12"/>
  <c r="BK623" i="12"/>
  <c r="BD623" i="12"/>
  <c r="BD633" i="12"/>
  <c r="BX633" i="12"/>
  <c r="CA629" i="12"/>
  <c r="CI619" i="12"/>
  <c r="BH633" i="12"/>
  <c r="BR633" i="12"/>
  <c r="BG633" i="12"/>
  <c r="BO634" i="12"/>
  <c r="BC623" i="12"/>
  <c r="BJ623" i="12"/>
  <c r="CI617" i="12"/>
  <c r="BQ617" i="12"/>
  <c r="CF624" i="12"/>
  <c r="BL624" i="12"/>
  <c r="BG624" i="12"/>
  <c r="BK624" i="12"/>
  <c r="BL633" i="12"/>
  <c r="BP633" i="12"/>
  <c r="BC633" i="12"/>
  <c r="BV633" i="12"/>
  <c r="CC635" i="12"/>
  <c r="CE623" i="12"/>
  <c r="BG623" i="12"/>
  <c r="BS629" i="12"/>
  <c r="BF633" i="12"/>
  <c r="BK633" i="12"/>
  <c r="BW633" i="12"/>
  <c r="CC615" i="12"/>
  <c r="BO615" i="12"/>
  <c r="BQ615" i="12"/>
  <c r="BB633" i="12"/>
  <c r="BM633" i="12"/>
  <c r="BD622" i="12"/>
  <c r="BF622" i="12"/>
  <c r="BE634" i="12"/>
  <c r="CJ631" i="12"/>
  <c r="BN631" i="12"/>
  <c r="BV623" i="12"/>
  <c r="BL629" i="12"/>
  <c r="BH629" i="12"/>
  <c r="BL623" i="12"/>
  <c r="CD621" i="12"/>
  <c r="BE621" i="12"/>
  <c r="BB621" i="12"/>
  <c r="BN621" i="12"/>
  <c r="CD638" i="12"/>
  <c r="BM638" i="12"/>
  <c r="BT638" i="12"/>
  <c r="BN638" i="12"/>
  <c r="BU617" i="12"/>
  <c r="BO617" i="12"/>
  <c r="BZ632" i="12"/>
  <c r="CF632" i="12"/>
  <c r="BL632" i="12"/>
  <c r="BJ632" i="12"/>
  <c r="BO632" i="12"/>
  <c r="CF628" i="12"/>
  <c r="BS628" i="12"/>
  <c r="BC628" i="12"/>
  <c r="BD628" i="12"/>
  <c r="CJ633" i="12"/>
  <c r="BE615" i="12"/>
  <c r="CB619" i="12"/>
  <c r="CG637" i="12"/>
  <c r="BD637" i="12"/>
  <c r="BJ637" i="12"/>
  <c r="BM637" i="12"/>
  <c r="CF622" i="12"/>
  <c r="BF631" i="12"/>
  <c r="BB616" i="12"/>
  <c r="BC630" i="12"/>
  <c r="BS613" i="12"/>
  <c r="CB636" i="12"/>
  <c r="BT636" i="12"/>
  <c r="CI622" i="12"/>
  <c r="BS622" i="12"/>
  <c r="BM622" i="12"/>
  <c r="BT622" i="12"/>
  <c r="CI631" i="12"/>
  <c r="BZ631" i="12"/>
  <c r="BK631" i="12"/>
  <c r="BT631" i="12"/>
  <c r="BH631" i="12"/>
  <c r="CE616" i="12"/>
  <c r="BZ616" i="12"/>
  <c r="BF616" i="12"/>
  <c r="BV616" i="12"/>
  <c r="BE616" i="12"/>
  <c r="CA630" i="12"/>
  <c r="BH630" i="12"/>
  <c r="BX630" i="12"/>
  <c r="BI630" i="12"/>
  <c r="CA635" i="12"/>
  <c r="BH635" i="12"/>
  <c r="BL635" i="12"/>
  <c r="BN635" i="12"/>
  <c r="CH613" i="12"/>
  <c r="BJ613" i="12"/>
  <c r="BE613" i="12"/>
  <c r="BK613" i="12"/>
  <c r="CD623" i="12"/>
  <c r="CI629" i="12"/>
  <c r="BX629" i="12"/>
  <c r="BW629" i="12"/>
  <c r="BE629" i="12"/>
  <c r="CH636" i="12"/>
  <c r="BI636" i="12"/>
  <c r="BF636" i="12"/>
  <c r="BJ636" i="12"/>
  <c r="CH638" i="12"/>
  <c r="BW638" i="12"/>
  <c r="BI638" i="12"/>
  <c r="BD638" i="12"/>
  <c r="CD617" i="12"/>
  <c r="BN617" i="12"/>
  <c r="BV617" i="12"/>
  <c r="BG617" i="12"/>
  <c r="CB624" i="12"/>
  <c r="BI624" i="12"/>
  <c r="BV624" i="12"/>
  <c r="BC624" i="12"/>
  <c r="CH632" i="12"/>
  <c r="CD632" i="12"/>
  <c r="BU632" i="12"/>
  <c r="BA632" i="12"/>
  <c r="BG632" i="12"/>
  <c r="CE635" i="12"/>
  <c r="CH628" i="12"/>
  <c r="BR628" i="12"/>
  <c r="BM628" i="12"/>
  <c r="BX628" i="12"/>
  <c r="CE621" i="12"/>
  <c r="BW621" i="12"/>
  <c r="BQ621" i="12"/>
  <c r="BF621" i="12"/>
  <c r="CH633" i="12"/>
  <c r="BZ615" i="12"/>
  <c r="BH615" i="12"/>
  <c r="BN615" i="12"/>
  <c r="BT615" i="12"/>
  <c r="CC619" i="12"/>
  <c r="BV619" i="12"/>
  <c r="BS619" i="12"/>
  <c r="BX619" i="12"/>
  <c r="CI637" i="12"/>
  <c r="BX637" i="12"/>
  <c r="BT637" i="12"/>
  <c r="BE637" i="12"/>
  <c r="CG622" i="12"/>
  <c r="BQ616" i="12"/>
  <c r="BS630" i="12"/>
  <c r="BV635" i="12"/>
  <c r="CE613" i="12"/>
  <c r="BO613" i="12"/>
  <c r="BP636" i="12"/>
  <c r="BR636" i="12"/>
  <c r="CJ622" i="12"/>
  <c r="BI622" i="12"/>
  <c r="BC622" i="12"/>
  <c r="BJ622" i="12"/>
  <c r="CF634" i="12"/>
  <c r="CB634" i="12"/>
  <c r="CE631" i="12"/>
  <c r="BW631" i="12"/>
  <c r="BG631" i="12"/>
  <c r="BL631" i="12"/>
  <c r="CC616" i="12"/>
  <c r="BJ616" i="12"/>
  <c r="BP616" i="12"/>
  <c r="BK616" i="12"/>
  <c r="CD630" i="12"/>
  <c r="BQ630" i="12"/>
  <c r="BL630" i="12"/>
  <c r="BW630" i="12"/>
  <c r="CF635" i="12"/>
  <c r="BQ635" i="12"/>
  <c r="BB635" i="12"/>
  <c r="BF635" i="12"/>
  <c r="CD613" i="12"/>
  <c r="BT613" i="12"/>
  <c r="BX613" i="12"/>
  <c r="BC613" i="12"/>
  <c r="CC623" i="12"/>
  <c r="BO629" i="12"/>
  <c r="CJ636" i="12"/>
  <c r="BL636" i="12"/>
  <c r="BN636" i="12"/>
  <c r="BB636" i="12"/>
  <c r="CF638" i="12"/>
  <c r="BC638" i="12"/>
  <c r="BS638" i="12"/>
  <c r="BR638" i="12"/>
  <c r="CA617" i="12"/>
  <c r="BM617" i="12"/>
  <c r="BI617" i="12"/>
  <c r="BT617" i="12"/>
  <c r="CE624" i="12"/>
  <c r="BD624" i="12"/>
  <c r="BN624" i="12"/>
  <c r="BR624" i="12"/>
  <c r="CJ632" i="12"/>
  <c r="CB632" i="12"/>
  <c r="BM632" i="12"/>
  <c r="BQ632" i="12"/>
  <c r="BF632" i="12"/>
  <c r="CI628" i="12"/>
  <c r="BI628" i="12"/>
  <c r="BA628" i="12"/>
  <c r="BP628" i="12"/>
  <c r="CC621" i="12"/>
  <c r="BC621" i="12"/>
  <c r="BI621" i="12"/>
  <c r="BT621" i="12"/>
  <c r="CE633" i="12"/>
  <c r="CD615" i="12"/>
  <c r="BG615" i="12"/>
  <c r="BX615" i="12"/>
  <c r="BL615" i="12"/>
  <c r="CF619" i="12"/>
  <c r="BL619" i="12"/>
  <c r="BI619" i="12"/>
  <c r="BP619" i="12"/>
  <c r="CD637" i="12"/>
  <c r="CH637" i="12"/>
  <c r="BN637" i="12"/>
  <c r="BI637" i="12"/>
  <c r="BS637" i="12"/>
  <c r="BA622" i="12"/>
  <c r="CI616" i="12"/>
  <c r="CE630" i="12"/>
  <c r="CI635" i="12"/>
  <c r="CE622" i="12"/>
  <c r="BR622" i="12"/>
  <c r="BW622" i="12"/>
  <c r="BX622" i="12"/>
  <c r="CA631" i="12"/>
  <c r="BU631" i="12"/>
  <c r="BE631" i="12"/>
  <c r="BD631" i="12"/>
  <c r="CJ616" i="12"/>
  <c r="BT616" i="12"/>
  <c r="BD616" i="12"/>
  <c r="BA616" i="12"/>
  <c r="CJ630" i="12"/>
  <c r="BE630" i="12"/>
  <c r="BB630" i="12"/>
  <c r="BO630" i="12"/>
  <c r="CG635" i="12"/>
  <c r="BG635" i="12"/>
  <c r="BW635" i="12"/>
  <c r="BU635" i="12"/>
  <c r="CI613" i="12"/>
  <c r="BZ613" i="12"/>
  <c r="BH613" i="12"/>
  <c r="BN613" i="12"/>
  <c r="BQ613" i="12"/>
  <c r="CJ623" i="12"/>
  <c r="CI636" i="12"/>
  <c r="BZ636" i="12"/>
  <c r="BE636" i="12"/>
  <c r="BA636" i="12"/>
  <c r="BW636" i="12"/>
  <c r="CE638" i="12"/>
  <c r="BV638" i="12"/>
  <c r="BG638" i="12"/>
  <c r="BJ638" i="12"/>
  <c r="BZ617" i="12"/>
  <c r="BJ617" i="12"/>
  <c r="BR617" i="12"/>
  <c r="BL617" i="12"/>
  <c r="CI624" i="12"/>
  <c r="CH624" i="12"/>
  <c r="BP624" i="12"/>
  <c r="BF624" i="12"/>
  <c r="BJ624" i="12"/>
  <c r="CE632" i="12"/>
  <c r="BV632" i="12"/>
  <c r="BD632" i="12"/>
  <c r="BI632" i="12"/>
  <c r="CD628" i="12"/>
  <c r="BE628" i="12"/>
  <c r="BK628" i="12"/>
  <c r="BH628" i="12"/>
  <c r="CB621" i="12"/>
  <c r="BU621" i="12"/>
  <c r="BA621" i="12"/>
  <c r="BL621" i="12"/>
  <c r="CA633" i="12"/>
  <c r="CB615" i="12"/>
  <c r="BF615" i="12"/>
  <c r="BJ615" i="12"/>
  <c r="BD615" i="12"/>
  <c r="CH619" i="12"/>
  <c r="BB619" i="12"/>
  <c r="BR619" i="12"/>
  <c r="BH619" i="12"/>
  <c r="CE637" i="12"/>
  <c r="BZ637" i="12"/>
  <c r="BB637" i="12"/>
  <c r="BR637" i="12"/>
  <c r="BK637" i="12"/>
  <c r="BM616" i="12"/>
  <c r="BR630" i="12"/>
  <c r="BU613" i="12"/>
  <c r="CA622" i="12"/>
  <c r="BG622" i="12"/>
  <c r="BL622" i="12"/>
  <c r="BP622" i="12"/>
  <c r="CD631" i="12"/>
  <c r="BR631" i="12"/>
  <c r="BM631" i="12"/>
  <c r="BQ631" i="12"/>
  <c r="CB616" i="12"/>
  <c r="BS616" i="12"/>
  <c r="BN616" i="12"/>
  <c r="BW616" i="12"/>
  <c r="CH630" i="12"/>
  <c r="BA630" i="12"/>
  <c r="BU630" i="12"/>
  <c r="BG630" i="12"/>
  <c r="CH635" i="12"/>
  <c r="BP635" i="12"/>
  <c r="BK635" i="12"/>
  <c r="BM635" i="12"/>
  <c r="CA613" i="12"/>
  <c r="CG613" i="12"/>
  <c r="BR613" i="12"/>
  <c r="BD613" i="12"/>
  <c r="BI613" i="12"/>
  <c r="CB623" i="12"/>
  <c r="CF629" i="12"/>
  <c r="BV629" i="12"/>
  <c r="CD636" i="12"/>
  <c r="CE636" i="12"/>
  <c r="BD636" i="12"/>
  <c r="BM636" i="12"/>
  <c r="BO636" i="12"/>
  <c r="CB638" i="12"/>
  <c r="BL638" i="12"/>
  <c r="BQ638" i="12"/>
  <c r="BB638" i="12"/>
  <c r="CJ617" i="12"/>
  <c r="BH617" i="12"/>
  <c r="BF617" i="12"/>
  <c r="BD617" i="12"/>
  <c r="CA624" i="12"/>
  <c r="CC624" i="12"/>
  <c r="BO624" i="12"/>
  <c r="BU624" i="12"/>
  <c r="BB624" i="12"/>
  <c r="CI632" i="12"/>
  <c r="BE632" i="12"/>
  <c r="BS632" i="12"/>
  <c r="BX632" i="12"/>
  <c r="CD635" i="12"/>
  <c r="CJ628" i="12"/>
  <c r="CA628" i="12"/>
  <c r="BN628" i="12"/>
  <c r="BV628" i="12"/>
  <c r="BW628" i="12"/>
  <c r="CJ621" i="12"/>
  <c r="BS621" i="12"/>
  <c r="BX621" i="12"/>
  <c r="BD621" i="12"/>
  <c r="CB633" i="12"/>
  <c r="CG633" i="12"/>
  <c r="CG615" i="12"/>
  <c r="CE615" i="12"/>
  <c r="BV615" i="12"/>
  <c r="BW615" i="12"/>
  <c r="BS615" i="12"/>
  <c r="CG619" i="12"/>
  <c r="BU619" i="12"/>
  <c r="BF619" i="12"/>
  <c r="BW619" i="12"/>
  <c r="CJ637" i="12"/>
  <c r="CC637" i="12"/>
  <c r="BW637" i="12"/>
  <c r="BH637" i="12"/>
  <c r="BC637" i="12"/>
  <c r="CB631" i="12"/>
  <c r="CG616" i="12"/>
  <c r="BZ622" i="12"/>
  <c r="BQ622" i="12"/>
  <c r="BB622" i="12"/>
  <c r="BH622" i="12"/>
  <c r="CA634" i="12"/>
  <c r="CF631" i="12"/>
  <c r="BO631" i="12"/>
  <c r="BV631" i="12"/>
  <c r="BI631" i="12"/>
  <c r="CF616" i="12"/>
  <c r="BI616" i="12"/>
  <c r="BC616" i="12"/>
  <c r="BO616" i="12"/>
  <c r="CI630" i="12"/>
  <c r="CB630" i="12"/>
  <c r="BP630" i="12"/>
  <c r="BK630" i="12"/>
  <c r="BV630" i="12"/>
  <c r="BZ635" i="12"/>
  <c r="BD635" i="12"/>
  <c r="BA635" i="12"/>
  <c r="BE635" i="12"/>
  <c r="CC613" i="12"/>
  <c r="CF613" i="12"/>
  <c r="BG613" i="12"/>
  <c r="BW613" i="12"/>
  <c r="BA613" i="12"/>
  <c r="CH623" i="12"/>
  <c r="CG629" i="12"/>
  <c r="BB629" i="12"/>
  <c r="BN629" i="12"/>
  <c r="CA636" i="12"/>
  <c r="CF636" i="12"/>
  <c r="BX636" i="12"/>
  <c r="BS636" i="12"/>
  <c r="BG636" i="12"/>
  <c r="CG638" i="12"/>
  <c r="BZ638" i="12"/>
  <c r="BA638" i="12"/>
  <c r="BF638" i="12"/>
  <c r="BX638" i="12"/>
  <c r="CC617" i="12"/>
  <c r="CE617" i="12"/>
  <c r="BE617" i="12"/>
  <c r="BP617" i="12"/>
  <c r="BS617" i="12"/>
  <c r="CG624" i="12"/>
  <c r="BZ624" i="12"/>
  <c r="BX624" i="12"/>
  <c r="BM624" i="12"/>
  <c r="BA624" i="12"/>
  <c r="CA632" i="12"/>
  <c r="BC632" i="12"/>
  <c r="BK632" i="12"/>
  <c r="BP632" i="12"/>
  <c r="CE628" i="12"/>
  <c r="BZ628" i="12"/>
  <c r="BF628" i="12"/>
  <c r="BJ628" i="12"/>
  <c r="BO628" i="12"/>
  <c r="BM621" i="12"/>
  <c r="BO621" i="12"/>
  <c r="BP621" i="12"/>
  <c r="CF633" i="12"/>
  <c r="CC633" i="12"/>
  <c r="CA615" i="12"/>
  <c r="CI615" i="12"/>
  <c r="BB615" i="12"/>
  <c r="BI615" i="12"/>
  <c r="BK615" i="12"/>
  <c r="BZ619" i="12"/>
  <c r="BK619" i="12"/>
  <c r="BQ619" i="12"/>
  <c r="BO619" i="12"/>
  <c r="CF637" i="12"/>
  <c r="BF637" i="12"/>
  <c r="BL637" i="12"/>
  <c r="BQ637" i="12"/>
  <c r="CH622" i="12"/>
  <c r="BE622" i="12"/>
  <c r="BU622" i="12"/>
  <c r="BV622" i="12"/>
  <c r="BJ631" i="12"/>
  <c r="BA631" i="12"/>
  <c r="CH616" i="12"/>
  <c r="BR616" i="12"/>
  <c r="BX616" i="12"/>
  <c r="BG616" i="12"/>
  <c r="CC630" i="12"/>
  <c r="CF630" i="12"/>
  <c r="BD630" i="12"/>
  <c r="BT630" i="12"/>
  <c r="BN630" i="12"/>
  <c r="CJ635" i="12"/>
  <c r="BS635" i="12"/>
  <c r="BO635" i="12"/>
  <c r="BT635" i="12"/>
  <c r="CJ613" i="12"/>
  <c r="BV613" i="12"/>
  <c r="BP613" i="12"/>
  <c r="BM613" i="12"/>
  <c r="BZ623" i="12"/>
  <c r="CE629" i="12"/>
  <c r="BF629" i="12"/>
  <c r="CG636" i="12"/>
  <c r="BV636" i="12"/>
  <c r="BU636" i="12"/>
  <c r="BK636" i="12"/>
  <c r="CA638" i="12"/>
  <c r="CI638" i="12"/>
  <c r="BU638" i="12"/>
  <c r="BO638" i="12"/>
  <c r="BP638" i="12"/>
  <c r="CF617" i="12"/>
  <c r="CG617" i="12"/>
  <c r="BX617" i="12"/>
  <c r="BB617" i="12"/>
  <c r="BK617" i="12"/>
  <c r="CD624" i="12"/>
  <c r="BQ624" i="12"/>
  <c r="BH624" i="12"/>
  <c r="BE624" i="12"/>
  <c r="CG632" i="12"/>
  <c r="BT632" i="12"/>
  <c r="BB632" i="12"/>
  <c r="BH632" i="12"/>
  <c r="CB628" i="12"/>
  <c r="CC628" i="12"/>
  <c r="BB628" i="12"/>
  <c r="BT628" i="12"/>
  <c r="BG628" i="12"/>
  <c r="BK621" i="12"/>
  <c r="BR621" i="12"/>
  <c r="BH621" i="12"/>
  <c r="CD633" i="12"/>
  <c r="CI633" i="12"/>
  <c r="CH615" i="12"/>
  <c r="CJ615" i="12"/>
  <c r="BR615" i="12"/>
  <c r="BU615" i="12"/>
  <c r="BC615" i="12"/>
  <c r="CE619" i="12"/>
  <c r="CD619" i="12"/>
  <c r="BA619" i="12"/>
  <c r="BE619" i="12"/>
  <c r="BG619" i="12"/>
  <c r="CB637" i="12"/>
  <c r="BP637" i="12"/>
  <c r="BA637" i="12"/>
  <c r="BG637" i="12"/>
  <c r="CD622" i="12"/>
  <c r="CB622" i="12"/>
  <c r="CC622" i="12"/>
  <c r="BO622" i="12"/>
  <c r="BK622" i="12"/>
  <c r="BN622" i="12"/>
  <c r="CH631" i="12"/>
  <c r="CG631" i="12"/>
  <c r="BC631" i="12"/>
  <c r="BS631" i="12"/>
  <c r="BX631" i="12"/>
  <c r="CA616" i="12"/>
  <c r="CD616" i="12"/>
  <c r="BH616" i="12"/>
  <c r="BL616" i="12"/>
  <c r="BU616" i="12"/>
  <c r="CG630" i="12"/>
  <c r="BZ630" i="12"/>
  <c r="BM630" i="12"/>
  <c r="BJ630" i="12"/>
  <c r="BF630" i="12"/>
  <c r="CB635" i="12"/>
  <c r="BI635" i="12"/>
  <c r="BC635" i="12"/>
  <c r="BJ635" i="12"/>
  <c r="CB613" i="12"/>
  <c r="BL613" i="12"/>
  <c r="BF613" i="12"/>
  <c r="BB613" i="12"/>
  <c r="CI623" i="12"/>
  <c r="CJ629" i="12"/>
  <c r="BU629" i="12"/>
  <c r="CC636" i="12"/>
  <c r="BQ636" i="12"/>
  <c r="BH636" i="12"/>
  <c r="BC636" i="12"/>
  <c r="CC638" i="12"/>
  <c r="CJ638" i="12"/>
  <c r="BK638" i="12"/>
  <c r="BE638" i="12"/>
  <c r="BH638" i="12"/>
  <c r="CH617" i="12"/>
  <c r="CB617" i="12"/>
  <c r="BA617" i="12"/>
  <c r="BW617" i="12"/>
  <c r="BC617" i="12"/>
  <c r="CJ624" i="12"/>
  <c r="BT624" i="12"/>
  <c r="BW624" i="12"/>
  <c r="BS624" i="12"/>
  <c r="CC632" i="12"/>
  <c r="BN632" i="12"/>
  <c r="BR632" i="12"/>
  <c r="BW632" i="12"/>
  <c r="CG628" i="12"/>
  <c r="BU628" i="12"/>
  <c r="BQ628" i="12"/>
  <c r="BL628" i="12"/>
  <c r="CF621" i="12"/>
  <c r="BG621" i="12"/>
  <c r="BJ621" i="12"/>
  <c r="BV621" i="12"/>
  <c r="BZ633" i="12"/>
  <c r="CF615" i="12"/>
  <c r="BP615" i="12"/>
  <c r="BA615" i="12"/>
  <c r="BM615" i="12"/>
  <c r="CJ619" i="12"/>
  <c r="BM619" i="12"/>
  <c r="BT619" i="12"/>
  <c r="BN619" i="12"/>
  <c r="CA637" i="12"/>
  <c r="BO637" i="12"/>
  <c r="BV637" i="12"/>
  <c r="BU637" i="12"/>
  <c r="P135" i="1"/>
  <c r="L107" i="1"/>
  <c r="O98" i="5" l="1"/>
  <c r="L92" i="5"/>
  <c r="AD10" i="5" s="1"/>
  <c r="U97" i="5"/>
  <c r="T97" i="5" s="1"/>
  <c r="J43" i="4"/>
  <c r="J5" i="4" s="1"/>
  <c r="Q9" i="4" s="1"/>
  <c r="O101" i="5"/>
  <c r="U98" i="5"/>
  <c r="V98" i="5" s="1"/>
  <c r="U96" i="5"/>
  <c r="T96" i="5" s="1"/>
  <c r="O105" i="5"/>
  <c r="O95" i="5"/>
  <c r="O99" i="5"/>
  <c r="O94" i="5"/>
  <c r="O100" i="5"/>
  <c r="O104" i="5"/>
  <c r="O103" i="5"/>
  <c r="O102" i="5"/>
  <c r="O96" i="5"/>
  <c r="O97" i="5"/>
  <c r="B109" i="1"/>
  <c r="L92" i="1"/>
  <c r="R9" i="1" s="1"/>
  <c r="M17" i="4"/>
  <c r="Q11" i="1"/>
  <c r="Q10" i="1"/>
  <c r="Q9" i="1"/>
  <c r="Q8" i="1"/>
  <c r="Q7"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40" i="1"/>
  <c r="L171" i="1"/>
  <c r="L184" i="1" s="1"/>
  <c r="L169" i="1" s="1"/>
  <c r="R11" i="1" s="1"/>
  <c r="C92" i="1"/>
  <c r="C77" i="1"/>
  <c r="C46" i="1"/>
  <c r="C93" i="1"/>
  <c r="C78" i="1"/>
  <c r="C47" i="1"/>
  <c r="C170" i="1"/>
  <c r="C169" i="1"/>
  <c r="B169" i="1"/>
  <c r="C139" i="1"/>
  <c r="C138" i="1"/>
  <c r="B138" i="1"/>
  <c r="B92" i="1"/>
  <c r="X75" i="24" l="1"/>
  <c r="W75" i="24" s="1"/>
  <c r="X74" i="24"/>
  <c r="W74" i="24" s="1"/>
  <c r="X73" i="24"/>
  <c r="W73" i="24" s="1"/>
  <c r="X76" i="24"/>
  <c r="W76" i="24" s="1"/>
  <c r="X72" i="24"/>
  <c r="W72" i="24" s="1"/>
  <c r="Q33" i="4"/>
  <c r="P33" i="4" s="1"/>
  <c r="Q11" i="4"/>
  <c r="E10" i="24" s="1"/>
  <c r="AE6" i="5"/>
  <c r="V97" i="5"/>
  <c r="V96" i="5"/>
  <c r="T98" i="5"/>
  <c r="U99" i="5"/>
  <c r="V99" i="5" s="1"/>
  <c r="Q32" i="4"/>
  <c r="P32" i="4" s="1"/>
  <c r="Q34" i="4"/>
  <c r="P34" i="4" s="1"/>
  <c r="L166" i="1"/>
  <c r="E11" i="24" l="1"/>
  <c r="AE10" i="5"/>
  <c r="AE21" i="5"/>
  <c r="AE11" i="5"/>
  <c r="AE22" i="5"/>
  <c r="AE12" i="5"/>
  <c r="AE8" i="5"/>
  <c r="AE14" i="5"/>
  <c r="AE15" i="5"/>
  <c r="AE19" i="5"/>
  <c r="AE20" i="5"/>
  <c r="AE13" i="5"/>
  <c r="R33" i="4"/>
  <c r="R9" i="4"/>
  <c r="R11" i="4"/>
  <c r="R10" i="4"/>
  <c r="R34" i="4"/>
  <c r="R32" i="4"/>
  <c r="L138" i="1"/>
  <c r="R10" i="1" s="1"/>
  <c r="L80" i="1"/>
  <c r="L81" i="1"/>
  <c r="L82" i="1"/>
  <c r="L83" i="1"/>
  <c r="L84" i="1"/>
  <c r="L85" i="1"/>
  <c r="L86" i="1"/>
  <c r="L87" i="1"/>
  <c r="B77" i="1"/>
  <c r="L57" i="1"/>
  <c r="L58" i="1" s="1"/>
  <c r="B46" i="1"/>
  <c r="L46" i="1" l="1"/>
  <c r="R7" i="1" s="1"/>
  <c r="X77" i="24"/>
  <c r="Y77" i="24" s="1"/>
  <c r="Y72" i="24"/>
  <c r="Y76" i="24"/>
  <c r="Y73" i="24"/>
  <c r="Y75" i="24"/>
  <c r="Y74" i="24"/>
  <c r="L88" i="1"/>
  <c r="L77" i="1" s="1"/>
  <c r="R8" i="1" s="1"/>
  <c r="R12" i="1" l="1"/>
  <c r="S7" i="1" s="1"/>
  <c r="S10" i="1" l="1"/>
  <c r="S9" i="1"/>
  <c r="S12" i="1"/>
  <c r="S11" i="1"/>
  <c r="S8" i="1"/>
  <c r="E9" i="24"/>
  <c r="D10" i="24" l="1"/>
  <c r="D9" i="24"/>
  <c r="D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Payro Clara BAFU</author>
  </authors>
  <commentList>
    <comment ref="J96" authorId="0" shapeId="0" xr:uid="{848A9E14-C6D2-43C4-8D56-E75273248850}">
      <text>
        <r>
          <rPr>
            <sz val="12"/>
            <color indexed="81"/>
            <rFont val="Tahoma"/>
            <family val="2"/>
          </rPr>
          <t xml:space="preserve">1 liter = 0.001 m3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Payro Clara BAFU</author>
  </authors>
  <commentList>
    <comment ref="E1" authorId="0" shapeId="0" xr:uid="{E0494DFB-CA01-482A-84D9-94EE53A63E09}">
      <text>
        <r>
          <rPr>
            <sz val="11"/>
            <color indexed="81"/>
            <rFont val="Tahoma"/>
            <family val="2"/>
          </rPr>
          <t>The country code is in line with ISO 3166 standards and can be consulted here: https://www.iso.org/obp/ui/#search</t>
        </r>
        <r>
          <rPr>
            <sz val="9"/>
            <color indexed="81"/>
            <rFont val="Tahoma"/>
            <family val="2"/>
          </rPr>
          <t xml:space="preserve">
</t>
        </r>
      </text>
    </comment>
    <comment ref="M1" authorId="0" shapeId="0" xr:uid="{4F26D7CA-03BC-47C1-B870-797AB54836D0}">
      <text>
        <r>
          <rPr>
            <b/>
            <sz val="12"/>
            <color indexed="81"/>
            <rFont val="Tahoma"/>
            <family val="2"/>
          </rPr>
          <t>Direct Influence of Generic Supply:</t>
        </r>
        <r>
          <rPr>
            <sz val="12"/>
            <color indexed="81"/>
            <rFont val="Tahoma"/>
            <family val="2"/>
          </rPr>
          <t xml:space="preserve"> The percentage in this column shows the burden of CO2 emissions coming from the supplier (i.e. scope 1 and 2 emissions of the given process out of the total emissions). For the processes with a high influence from the supplier, reducing emissions of the product / process can be better achieved by the supplier directly.</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<sst xmlns="http://schemas.openxmlformats.org/spreadsheetml/2006/main" count="80462" uniqueCount="14135">
  <si>
    <t>GHG Protocol Corporate Standard</t>
  </si>
  <si>
    <t>Step 1: Set Organizational Boundaries</t>
  </si>
  <si>
    <t>Table 1: choosing between equity shares or control over facilities</t>
  </si>
  <si>
    <t>Risk of double counting if affiliated companies pick alternative ways of accounting</t>
  </si>
  <si>
    <t>Step 2 : Understanding the different GHG scopes</t>
  </si>
  <si>
    <t>Deep Dive on Scope 1: Types of Activities included</t>
  </si>
  <si>
    <t>Does your company undertake any of the following activities?</t>
  </si>
  <si>
    <t>Physical or chemical processing</t>
  </si>
  <si>
    <t>Yes</t>
  </si>
  <si>
    <t>No</t>
  </si>
  <si>
    <t>Transportation of materials, products, waste and employees</t>
  </si>
  <si>
    <t>Fugitive emissions</t>
  </si>
  <si>
    <t>These emissions resulting from the combustion of fuels in company owned / controlled vehicles (e.g. trucks, trains, ships, airplanes, buses and cars)</t>
  </si>
  <si>
    <t>These emissions resulting from the manufacture or processing of chemicals and materials such as cement, alumnum, adipic acid, ammonia manufacture and waste processing</t>
  </si>
  <si>
    <t>These emissions result from combustion of fuels in stationary sources, e.g. e.g. boilers, furnaces, turbines</t>
  </si>
  <si>
    <t>Refrigeration and Air Conditioning use</t>
  </si>
  <si>
    <t>These emissions result from intentional or unintentional releases e.g. equipement leaks from joints, seals, packing, methane emissions from coal mines and venting, methane leakages from gas transport, etc.</t>
  </si>
  <si>
    <t>Stationary Combustion</t>
  </si>
  <si>
    <t>Essence</t>
  </si>
  <si>
    <t>CO2-Emissionsfaktoren des Treibhausgainventars der Schweiz</t>
  </si>
  <si>
    <t>https://www.bafu.admin.ch/dam/bafu/fr/dokumente/klima/fachinfo-daten/CO2_Emissionsfaktoren_THG_Inventar.pdf.download.pdf/Faktenblatt_CO2-Emissionsfaktoren_04-2024_FR.pdf</t>
  </si>
  <si>
    <t>Diesel</t>
  </si>
  <si>
    <t>Kérosène</t>
  </si>
  <si>
    <t>HEL</t>
  </si>
  <si>
    <t>Huile lourde</t>
  </si>
  <si>
    <t>LPG</t>
  </si>
  <si>
    <t>Coke de pétrole</t>
  </si>
  <si>
    <t>n/a</t>
  </si>
  <si>
    <t>Houille</t>
  </si>
  <si>
    <t>Lignite</t>
  </si>
  <si>
    <t>gaz naturel</t>
  </si>
  <si>
    <t>Date</t>
  </si>
  <si>
    <t>Emissions (EN)</t>
  </si>
  <si>
    <t>Emissions (FR)</t>
  </si>
  <si>
    <t>Emissions (DE)</t>
  </si>
  <si>
    <t>Benzin</t>
  </si>
  <si>
    <t>Petrolkoks</t>
  </si>
  <si>
    <t>Steinkohle</t>
  </si>
  <si>
    <t>Braunkohle</t>
  </si>
  <si>
    <t>Erdgas</t>
  </si>
  <si>
    <t>Petrol</t>
  </si>
  <si>
    <t>Kerosene</t>
  </si>
  <si>
    <t>Heavy oil</t>
  </si>
  <si>
    <t>Petroleum coke</t>
  </si>
  <si>
    <t>Hard coal</t>
  </si>
  <si>
    <t>Natural gas</t>
  </si>
  <si>
    <t>Flugpetrol</t>
  </si>
  <si>
    <t>Heizöl extraleicht</t>
  </si>
  <si>
    <t>Scheröl</t>
  </si>
  <si>
    <t>t</t>
  </si>
  <si>
    <t>m3</t>
  </si>
  <si>
    <t>Resulting CO2-Eq emissions</t>
  </si>
  <si>
    <t>Total</t>
  </si>
  <si>
    <t>Déchets brûlés dans les UIOM (2022)</t>
  </si>
  <si>
    <t>Huiles usagées</t>
  </si>
  <si>
    <t>Plastiques</t>
  </si>
  <si>
    <t>Solvants</t>
  </si>
  <si>
    <t>Sciure imprégnée</t>
  </si>
  <si>
    <t>Pneus usagés</t>
  </si>
  <si>
    <t>Sciure</t>
  </si>
  <si>
    <t>Boues d'épuration séchées</t>
  </si>
  <si>
    <t>farine animales</t>
  </si>
  <si>
    <t>N/A</t>
  </si>
  <si>
    <t>Waste burned in waste-to-energy plants (2022)</t>
  </si>
  <si>
    <t>Waste oils</t>
  </si>
  <si>
    <t>Plastics</t>
  </si>
  <si>
    <t>Solvents</t>
  </si>
  <si>
    <t>Impregnated sawdust</t>
  </si>
  <si>
    <t>Used tires</t>
  </si>
  <si>
    <t>Sawdust</t>
  </si>
  <si>
    <t>Dried sewage sludge</t>
  </si>
  <si>
    <t>Animal meal</t>
  </si>
  <si>
    <t>Altöle</t>
  </si>
  <si>
    <t>Kunststoffe</t>
  </si>
  <si>
    <t>Lösungsmittel</t>
  </si>
  <si>
    <t>Imprägniertes Sägemehl</t>
  </si>
  <si>
    <t>Sägemehl</t>
  </si>
  <si>
    <t>Tiermehl</t>
  </si>
  <si>
    <t>waste processing</t>
  </si>
  <si>
    <t>Abfälle in KVA (2022)</t>
  </si>
  <si>
    <t>Altpneu</t>
  </si>
  <si>
    <t>Trockenklärschlamm</t>
  </si>
  <si>
    <t>Kohlendioxid</t>
  </si>
  <si>
    <t xml:space="preserve">Methan (biogen) </t>
  </si>
  <si>
    <t>Distickstoffmonoxid, Lachgas</t>
  </si>
  <si>
    <t xml:space="preserve"> HFC-23 </t>
  </si>
  <si>
    <t xml:space="preserve"> HFC-32 </t>
  </si>
  <si>
    <t xml:space="preserve"> HFC-41 </t>
  </si>
  <si>
    <t xml:space="preserve"> HFC-43-10mee </t>
  </si>
  <si>
    <t xml:space="preserve"> HFC-125 </t>
  </si>
  <si>
    <t xml:space="preserve"> HFC-134 </t>
  </si>
  <si>
    <t xml:space="preserve"> HFC-134a </t>
  </si>
  <si>
    <t xml:space="preserve"> HFC-143 </t>
  </si>
  <si>
    <t xml:space="preserve"> HFC-143a </t>
  </si>
  <si>
    <t xml:space="preserve"> HFC-152 </t>
  </si>
  <si>
    <t xml:space="preserve"> HFC-152a </t>
  </si>
  <si>
    <t xml:space="preserve"> HFC-161</t>
  </si>
  <si>
    <t xml:space="preserve"> HFC-227ca </t>
  </si>
  <si>
    <t xml:space="preserve"> HFC-227ea </t>
  </si>
  <si>
    <t xml:space="preserve"> HFC-236cb </t>
  </si>
  <si>
    <t xml:space="preserve"> HFC-236ea </t>
  </si>
  <si>
    <t xml:space="preserve"> HFC-236fa </t>
  </si>
  <si>
    <t xml:space="preserve"> HFC-245ca </t>
  </si>
  <si>
    <t xml:space="preserve"> HFC-245cb </t>
  </si>
  <si>
    <t xml:space="preserve"> HFC-245ea </t>
  </si>
  <si>
    <t xml:space="preserve"> HFC-245eb </t>
  </si>
  <si>
    <t xml:space="preserve"> HFC-245fa</t>
  </si>
  <si>
    <t xml:space="preserve"> HFC-263fb </t>
  </si>
  <si>
    <t xml:space="preserve"> HFC-272ca </t>
  </si>
  <si>
    <t xml:space="preserve"> HFC-329p </t>
  </si>
  <si>
    <t xml:space="preserve"> HFC-365mfc</t>
  </si>
  <si>
    <t>Dioxyde de carbone</t>
  </si>
  <si>
    <t xml:space="preserve">Méthane (biogène) </t>
  </si>
  <si>
    <t>Protoxyde d'azote, gaz hilarant</t>
  </si>
  <si>
    <t>Comments</t>
  </si>
  <si>
    <t>Canton</t>
  </si>
  <si>
    <t>AG</t>
  </si>
  <si>
    <t>BE</t>
  </si>
  <si>
    <t>BS</t>
  </si>
  <si>
    <t>FR</t>
  </si>
  <si>
    <t>GE</t>
  </si>
  <si>
    <t>GL</t>
  </si>
  <si>
    <t>GR</t>
  </si>
  <si>
    <t>LU</t>
  </si>
  <si>
    <t>NE</t>
  </si>
  <si>
    <t>SG</t>
  </si>
  <si>
    <t>TG</t>
  </si>
  <si>
    <t>VD</t>
  </si>
  <si>
    <t>VS</t>
  </si>
  <si>
    <t>ZH</t>
  </si>
  <si>
    <t>Oftringen</t>
  </si>
  <si>
    <t>Buchs</t>
  </si>
  <si>
    <t>Lenzburg</t>
  </si>
  <si>
    <t>SWL ENERGIE AG</t>
  </si>
  <si>
    <t>Bern</t>
  </si>
  <si>
    <t>Thun</t>
  </si>
  <si>
    <t>Basel</t>
  </si>
  <si>
    <t>Untervaz</t>
  </si>
  <si>
    <t>St. Gallen</t>
  </si>
  <si>
    <t>Bazenheid</t>
  </si>
  <si>
    <t>Weinfelden</t>
  </si>
  <si>
    <t>Lausanne</t>
  </si>
  <si>
    <t>Monthey</t>
  </si>
  <si>
    <t>Martigny</t>
  </si>
  <si>
    <t>Zürich</t>
  </si>
  <si>
    <t>Winterthur</t>
  </si>
  <si>
    <t xml:space="preserve"> </t>
  </si>
  <si>
    <t>vkm</t>
  </si>
  <si>
    <t>v3.0</t>
  </si>
  <si>
    <t>Distance</t>
  </si>
  <si>
    <t>-</t>
  </si>
  <si>
    <t>Kick-scooter&lt;1kWBEV2020</t>
  </si>
  <si>
    <t>NMC</t>
  </si>
  <si>
    <t>Consumer mix (physical)</t>
  </si>
  <si>
    <t>[1]</t>
  </si>
  <si>
    <t>**</t>
  </si>
  <si>
    <t>BicycleConventional, regional2020</t>
  </si>
  <si>
    <t>***</t>
  </si>
  <si>
    <t>Bicycle&lt;25 km/hBEV2020</t>
  </si>
  <si>
    <t>E-Bike</t>
  </si>
  <si>
    <t>&lt;25 km/h</t>
  </si>
  <si>
    <t>Bicycle&lt;45 km/hBEV2020</t>
  </si>
  <si>
    <t>&lt;45 km/h</t>
  </si>
  <si>
    <t>BicycleCargo bikeBEV2020</t>
  </si>
  <si>
    <t>Scooter&lt;4kWICEV-p2020</t>
  </si>
  <si>
    <t>Scooter</t>
  </si>
  <si>
    <t>&lt;4kW</t>
  </si>
  <si>
    <t>EURO-5</t>
  </si>
  <si>
    <t>2-stroke engine gasoline</t>
  </si>
  <si>
    <t>Scooter4-11kWICEV-p2020</t>
  </si>
  <si>
    <t>4-11kW</t>
  </si>
  <si>
    <t>Average</t>
  </si>
  <si>
    <t>Scooter&lt;4kWBEV2020</t>
  </si>
  <si>
    <t>Scooter4-11kWBEV2020</t>
  </si>
  <si>
    <t>Motorbike&lt;4kWBEV2020</t>
  </si>
  <si>
    <t>*</t>
  </si>
  <si>
    <t>Tram</t>
  </si>
  <si>
    <t>[2]</t>
  </si>
  <si>
    <t>Midibus9mICEV-d2020</t>
  </si>
  <si>
    <t>Midibus</t>
  </si>
  <si>
    <t>EURO-6</t>
  </si>
  <si>
    <t>City busSingle deck13m-cityICEV-d2020</t>
  </si>
  <si>
    <t>City busDouble deck13m-city-doubleICEV-d2020</t>
  </si>
  <si>
    <t>City busArticulated18mICEV-d2020</t>
  </si>
  <si>
    <t>Midibus9mHEV-d2020</t>
  </si>
  <si>
    <t>City busSingle deck13m-cityHEV-d2020</t>
  </si>
  <si>
    <t>City busDouble deck13m-city-doubleHEV-d2020</t>
  </si>
  <si>
    <t>City busArticulated18mHEV-d2020</t>
  </si>
  <si>
    <t>Midibus9mICEV-g2020</t>
  </si>
  <si>
    <t>City busSingle deck13m-cityICEV-g2020</t>
  </si>
  <si>
    <t>City busDouble deck13m-city-doubleICEV-g2020</t>
  </si>
  <si>
    <t>City busArticulated18mICEV-g2020</t>
  </si>
  <si>
    <t>Midibus9mBEV-depot2020</t>
  </si>
  <si>
    <t>City busSingle deck13m-cityBEV-depot2020</t>
  </si>
  <si>
    <t>City busDouble deck13m-city-doubleBEV-depot2020</t>
  </si>
  <si>
    <t>City busArticulated18mBEV-depot2020</t>
  </si>
  <si>
    <t>Midibus9mBEV-opp2020</t>
  </si>
  <si>
    <t>LTO</t>
  </si>
  <si>
    <t>City busSingle deck13m-cityBEV-opp2020</t>
  </si>
  <si>
    <t>City busDouble deck13m-city-doubleBEV-opp2020</t>
  </si>
  <si>
    <t>City busArticulated18mBEV-opp2020</t>
  </si>
  <si>
    <t>Midibus9mFCEV2020</t>
  </si>
  <si>
    <t>Electrolysis</t>
  </si>
  <si>
    <t>City busSingle deck13m-cityFCEV2020</t>
  </si>
  <si>
    <t>City busDouble deck13m-city-doubleFCEV2020</t>
  </si>
  <si>
    <t>City busArticulated18mFCEV2020</t>
  </si>
  <si>
    <t>City busArticulated18mBEV-motion2020</t>
  </si>
  <si>
    <t>Trolleybus</t>
  </si>
  <si>
    <t>Motorbike4-11kWICEV-p2020</t>
  </si>
  <si>
    <t>Motorbike11-35kWICEV-p2020</t>
  </si>
  <si>
    <t>11-35kW</t>
  </si>
  <si>
    <t>Motorbike&gt;35kWICEV-p2020</t>
  </si>
  <si>
    <t>&gt;35kW</t>
  </si>
  <si>
    <t>Motorbikefleet average2009</t>
  </si>
  <si>
    <t>Motorbike4-11kWBEV2020</t>
  </si>
  <si>
    <t>Motorbike11-35kWBEV2020</t>
  </si>
  <si>
    <t>Motorbike&gt;35kWBEV2020</t>
  </si>
  <si>
    <t>Coach busSingle deck13m-coachICEV-d2020</t>
  </si>
  <si>
    <t>Coach busDouble deck13m-coach-doubleICEV-d2020</t>
  </si>
  <si>
    <t>Coach busSingle deck13m-coachHEV-d2020</t>
  </si>
  <si>
    <t>Coach busDouble deck13m-coach-doubleHEV-d2020</t>
  </si>
  <si>
    <t>Coach busSingle deck13m-coachICEV-g2020</t>
  </si>
  <si>
    <t>Coach busDouble deck13m-coach-doubleICEV-g2020</t>
  </si>
  <si>
    <t>Coach busSingle deck13m-coachFCEV2020</t>
  </si>
  <si>
    <t>Coach busDouble deck13m-coach-doubleFCEV2020</t>
  </si>
  <si>
    <t>Passenger carfleet averagefleet average2012</t>
  </si>
  <si>
    <t>Passenger carfleet average, dieselfleet average2014</t>
  </si>
  <si>
    <t>Passenger carCompactICEV-d2021</t>
  </si>
  <si>
    <t>EURO-6d</t>
  </si>
  <si>
    <t>Passenger carMediumICEV-d2021</t>
  </si>
  <si>
    <t>Passenger carLargeICEV-d2021</t>
  </si>
  <si>
    <t>Passenger carLarge SUVICEV-d2021</t>
  </si>
  <si>
    <t>Passenger carfleet average, gasolinefleet average2013</t>
  </si>
  <si>
    <t>Passenger carCompactICEV-p2021</t>
  </si>
  <si>
    <t>Passenger carMediumICEV-p2021</t>
  </si>
  <si>
    <t>Passenger carLargeICEV-p2021</t>
  </si>
  <si>
    <t>Passenger carLarge SUVICEV-p2021</t>
  </si>
  <si>
    <t>Passenger carCompactICEV-g2021</t>
  </si>
  <si>
    <t>Passenger carMediumICEV-g2021</t>
  </si>
  <si>
    <t>Passenger carLargeICEV-g2021</t>
  </si>
  <si>
    <t>Passenger carLarge SUVICEV-g2021</t>
  </si>
  <si>
    <t>Passenger carCompactHEV-d2021</t>
  </si>
  <si>
    <t>Passenger carMediumHEV-d2021</t>
  </si>
  <si>
    <t>Passenger carLargeHEV-d2021</t>
  </si>
  <si>
    <t>Passenger carLarge SUVHEV-d2021</t>
  </si>
  <si>
    <t>Passenger carCompactHEV-p2021</t>
  </si>
  <si>
    <t>Passenger carMediumHEV-p2021</t>
  </si>
  <si>
    <t>Passenger carLargeHEV-p2021</t>
  </si>
  <si>
    <t>Passenger carLarge SUVHEV-p2021</t>
  </si>
  <si>
    <t>Passenger carCompactPHEV-d2021</t>
  </si>
  <si>
    <t>Passenger carMediumPHEV-d2021</t>
  </si>
  <si>
    <t>Passenger carLargePHEV-d2021</t>
  </si>
  <si>
    <t>Passenger carLarge SUVPHEV-d2021</t>
  </si>
  <si>
    <t>Passenger carCompactPHEV-p2021</t>
  </si>
  <si>
    <t>Passenger carMediumPHEV-p2021</t>
  </si>
  <si>
    <t>Passenger carLargePHEV-p2021</t>
  </si>
  <si>
    <t>Passenger carLarge SUVPHEV-p2021</t>
  </si>
  <si>
    <t>Passenger carfleet average, battery electricfleet average2021</t>
  </si>
  <si>
    <t>Passenger carMicroBEV2021</t>
  </si>
  <si>
    <t>Micro</t>
  </si>
  <si>
    <t>Passenger carCompactBEV2021</t>
  </si>
  <si>
    <t>Passenger carMediumBEV2021</t>
  </si>
  <si>
    <t>Passenger carLargeBEV2021</t>
  </si>
  <si>
    <t>Passenger carLarge SUVBEV2021</t>
  </si>
  <si>
    <t>Passenger carCompactFCEV2021</t>
  </si>
  <si>
    <t>Passenger carMediumFCEV2021</t>
  </si>
  <si>
    <t>Passenger carLargeFCEV2021</t>
  </si>
  <si>
    <t>Passenger carLarge SUVFCEV2021</t>
  </si>
  <si>
    <t>öVDurchschnitt öV</t>
  </si>
  <si>
    <t>pkm</t>
  </si>
  <si>
    <t>SchieneBahn SchweizRegionalverkehr, inkl. S-Bahn</t>
  </si>
  <si>
    <t>SchieneBahn CHRegionalverkehr, nur S-Bahn</t>
  </si>
  <si>
    <t>SchieneBahn CHFernverkehr</t>
  </si>
  <si>
    <t>SchieneBahn CHDurchschnitt Regional-&amp; Fernverkehr</t>
  </si>
  <si>
    <t>WasserPersonenschiff</t>
  </si>
  <si>
    <t>LuftSeilbahn</t>
  </si>
  <si>
    <t>LuftHelikopter, einmotorig</t>
  </si>
  <si>
    <t>h</t>
  </si>
  <si>
    <t>LuftHelikopter, zweimotorig</t>
  </si>
  <si>
    <t>virtuellVideokonferenz</t>
  </si>
  <si>
    <t>[3]</t>
  </si>
  <si>
    <t>virtuellWork@home</t>
  </si>
  <si>
    <t>Work@home</t>
  </si>
  <si>
    <t>d</t>
  </si>
  <si>
    <t>SchieneBahn Deutschland</t>
  </si>
  <si>
    <t>SchieneHochgeschwindigkeitszug DE</t>
  </si>
  <si>
    <t>SchieneBahn Frankreich</t>
  </si>
  <si>
    <t>Train France</t>
  </si>
  <si>
    <t>SchieneHochgeschwindigkeitszug FR</t>
  </si>
  <si>
    <t>SchieneBahn Italien</t>
  </si>
  <si>
    <t>SchieneHochgeschwindigkeitszug IT</t>
  </si>
  <si>
    <t>SchieneBahn Österreich</t>
  </si>
  <si>
    <t>LuftFlugzeugKerosenDurchschnitt</t>
  </si>
  <si>
    <t>LuftFlugzeugKeroseninnerhalb Europa, Durchschnitt</t>
  </si>
  <si>
    <t>LuftFlugzeugKeroseninnerhalb Europa, economy</t>
  </si>
  <si>
    <t>LuftFlugzeugKeroseninnerhalb Europa, business</t>
  </si>
  <si>
    <t>LuftFlugzeugKerosenInterkontinental, Durchschnitt</t>
  </si>
  <si>
    <t>LuftFlugzeugKerosenInterkontinental, economy</t>
  </si>
  <si>
    <t>LuftFlugzeugKerosenInterkontinental, business</t>
  </si>
  <si>
    <t>LuftFlugzeugKerosenInterkontinental, first</t>
  </si>
  <si>
    <t>Intercontinental, first</t>
  </si>
  <si>
    <t>&lt;150 km</t>
  </si>
  <si>
    <t>Truckfleet average, dieselfleet averageICEV-d2016CH (urban delivery)</t>
  </si>
  <si>
    <t>Truckfleet average, diesel, 7.5tfleet averageICEV-d2015CH (urban delivery)</t>
  </si>
  <si>
    <t>Truckfleet average, diesel, 18tfleet averageICEV-d2015CH (urban delivery)</t>
  </si>
  <si>
    <t>Truckfleet average, diesel, 26tfleet averageICEV-d2016CH (urban delivery)</t>
  </si>
  <si>
    <t>Truckfleet average, diesel, 32tfleet averageICEV-d2015CH (urban delivery)</t>
  </si>
  <si>
    <t>Truckfleet average, diesel, 40tfleet averageICEV-d2019CH (urban delivery)</t>
  </si>
  <si>
    <t>Rigid truck2 axles, box body3.5tICEV-d2020CH (urban delivery)</t>
  </si>
  <si>
    <t>3.5t</t>
  </si>
  <si>
    <t>Rigid truck2 axles, box body7.5tICEV-d2020CH (urban delivery)</t>
  </si>
  <si>
    <t>7.5t</t>
  </si>
  <si>
    <t>Rigid truck2 axles, box body18tICEV-d2020CH (urban delivery)</t>
  </si>
  <si>
    <t>18t</t>
  </si>
  <si>
    <t>Rigid truck3 axles, box body26tICEV-d2020CH (urban delivery)</t>
  </si>
  <si>
    <t>26t</t>
  </si>
  <si>
    <t>Rigid truck2 axles, box body3.5tICEV-g2020CH (urban delivery)</t>
  </si>
  <si>
    <t>Rigid truck2 axles, box body7.5tICEV-g2020CH (urban delivery)</t>
  </si>
  <si>
    <t>Rigid truck2 axles, box body18tICEV-g2020CH (urban delivery)</t>
  </si>
  <si>
    <t>Rigid truck3 axles, box body26tICEV-g2020CH (urban delivery)</t>
  </si>
  <si>
    <t>Rigid truck2 axles, box body3.5tHEV-d2020CH (urban delivery)</t>
  </si>
  <si>
    <t>Rigid truck2 axles, box body7.5tHEV-d2020CH (urban delivery)</t>
  </si>
  <si>
    <t>Rigid truck2 axles, box body18tHEV-d2020CH (urban delivery)</t>
  </si>
  <si>
    <t>Rigid truck3 axles, box body26tHEV-d2020CH (urban delivery)</t>
  </si>
  <si>
    <t>Rigid truck2 axles, box body3.5tPHEV-d2020CH (urban delivery)</t>
  </si>
  <si>
    <t>Rigid truck2 axles, box body7.5tPHEV-d2020CH (urban delivery)</t>
  </si>
  <si>
    <t>Rigid truck2 axles, box body18tPHEV-d2020CH (urban delivery)</t>
  </si>
  <si>
    <t>Rigid truck3 axles, box body26tPHEV-d2020CH (urban delivery)</t>
  </si>
  <si>
    <t>Rigid truck2 axles, box body3.5tBEV-depot2020CH (urban delivery)</t>
  </si>
  <si>
    <t>Rigid truck2 axles, box body7.5tBEV-depot2020CH (urban delivery)</t>
  </si>
  <si>
    <t>Rigid truck2 axles, box body18tBEV-depot2020CH (urban delivery)</t>
  </si>
  <si>
    <t>Rigid truck3 axles, box body26tBEV-depot2020CH (urban delivery)</t>
  </si>
  <si>
    <t>Rigid truck2 axles, box body3.5tFCEV2020CH (urban delivery)</t>
  </si>
  <si>
    <t>Rigid truck2 axles, box body7.5tFCEV2020CH (urban delivery)</t>
  </si>
  <si>
    <t>Rigid truck2 axles, box body18tFCEV2020CH (urban delivery)</t>
  </si>
  <si>
    <t>Rigid truck3 axles, box body26tFCEV2020CH (urban delivery)</t>
  </si>
  <si>
    <t>Articulated truck2+3 axles, curtain-sider32tICEV-d2020CH (urban delivery)</t>
  </si>
  <si>
    <t>32t</t>
  </si>
  <si>
    <t>Articulated truck2+4 axles, curtain-sider40tICEV-d2020CH (urban delivery)</t>
  </si>
  <si>
    <t>40t</t>
  </si>
  <si>
    <t>Articulated truck2+3 axles, curtain-sider32tICEV-g2020CH (urban delivery)</t>
  </si>
  <si>
    <t>Articulated truck2+4 axles, curtain-sider40tICEV-g2020CH (urban delivery)</t>
  </si>
  <si>
    <t>Articulated truck2+3 axles, curtain-sider32tHEV-d2020CH (urban delivery)</t>
  </si>
  <si>
    <t>Articulated truck2+4 axles, curtain-sider40tHEV-d2020CH (urban delivery)</t>
  </si>
  <si>
    <t>Articulated truck2+3 axles, curtain-sider32tPHEV-d2020CH (urban delivery)</t>
  </si>
  <si>
    <t>Articulated truck2+4 axles, curtain-sider40tPHEV-d2020CH (urban delivery)</t>
  </si>
  <si>
    <t>Articulated truck2+3 axles, curtain-sider32tBEV-depot2020CH (urban delivery)</t>
  </si>
  <si>
    <t>Articulated truck2+4 axles, curtain-sider40tBEV-depot2020CH (urban delivery)</t>
  </si>
  <si>
    <t>Articulated truck2+3 axles, curtain-sider32tFCEV2020CH (urban delivery)</t>
  </si>
  <si>
    <t>Articulated truck2+4 axles, curtain-sider40tFCEV2020CH (urban delivery)</t>
  </si>
  <si>
    <t>MülltransportwagenDieselKommunalsammlung Siedlungsabfälle mit Stopp-Go-Betrieb, Lastwagen 21t</t>
  </si>
  <si>
    <t>150-400 km</t>
  </si>
  <si>
    <t>Truckfleet average, dieselfleet averageICEV-d2016CH (regional delivery)</t>
  </si>
  <si>
    <t>Truckfleet average, diesel, 7.5tfleet averageICEV-d2015CH (regional delivery)</t>
  </si>
  <si>
    <t>Truckfleet average, diesel, 18tfleet averageICEV-d2015CH (regional delivery)</t>
  </si>
  <si>
    <t>Truckfleet average, diesel, 26tfleet averageICEV-d2016CH (regional delivery)</t>
  </si>
  <si>
    <t>Truckfleet average, diesel, 32tfleet averageICEV-d2015CH (regional delivery)</t>
  </si>
  <si>
    <t>Truckfleet average, diesel, 40tfleet averageICEV-d2019CH (regional delivery)</t>
  </si>
  <si>
    <t>Rigid truck2 axles, box body3.5tICEV-d2020CH (regional delivery)</t>
  </si>
  <si>
    <t>Rigid truck2 axles, box body7.5tICEV-d2020CH (regional delivery)</t>
  </si>
  <si>
    <t>Rigid truck2 axles, box body18tICEV-d2020CH (regional delivery)</t>
  </si>
  <si>
    <t>Rigid truck3 axles, box body26tICEV-d2020CH (regional delivery)</t>
  </si>
  <si>
    <t>Rigid truck2 axles, box body3.5tICEV-g2020CH (regional delivery)</t>
  </si>
  <si>
    <t>Rigid truck2 axles, box body7.5tICEV-g2020CH (regional delivery)</t>
  </si>
  <si>
    <t>Rigid truck2 axles, box body18tICEV-g2020CH (regional delivery)</t>
  </si>
  <si>
    <t>Rigid truck3 axles, box body26tICEV-g2020CH (regional delivery)</t>
  </si>
  <si>
    <t>Rigid truck2 axles, box body3.5tHEV-d2020CH (regional delivery)</t>
  </si>
  <si>
    <t>Rigid truck2 axles, box body7.5tHEV-d2020CH (regional delivery)</t>
  </si>
  <si>
    <t>Rigid truck2 axles, box body18tHEV-d2020CH (regional delivery)</t>
  </si>
  <si>
    <t>Rigid truck3 axles, box body26tHEV-d2020CH (regional delivery)</t>
  </si>
  <si>
    <t>Rigid truck2 axles, box body7.5tBEV-depot2020CH (regional delivery)</t>
  </si>
  <si>
    <t>Rigid truck2 axles, box body18tBEV-depot2020CH (regional delivery)</t>
  </si>
  <si>
    <t>Rigid truck3 axles, box body26tBEV-depot2020CH (regional delivery)</t>
  </si>
  <si>
    <t>Rigid truck2 axles, box body3.5tFCEV2020CH (regional delivery)</t>
  </si>
  <si>
    <t>Rigid truck2 axles, box body7.5tFCEV2020CH (regional delivery)</t>
  </si>
  <si>
    <t>Rigid truck2 axles, box body18tFCEV2020CH (regional delivery)</t>
  </si>
  <si>
    <t>Rigid truck3 axles, box body26tFCEV2020CH (regional delivery)</t>
  </si>
  <si>
    <t>Articulated truck2+3 axles, curtain-sider32tICEV-d2020CH (regional delivery)</t>
  </si>
  <si>
    <t>Articulated truck2+4 axles, curtain-sider40tICEV-d2020CH (regional delivery)</t>
  </si>
  <si>
    <t>Articulated truck2+3 axles, curtain-sider32tICEV-g2020CH (regional delivery)</t>
  </si>
  <si>
    <t>Articulated truck2+4 axles, curtain-sider40tICEV-g2020CH (regional delivery)</t>
  </si>
  <si>
    <t>Articulated truck2+3 axles, curtain-sider32tHEV-d2020CH (regional delivery)</t>
  </si>
  <si>
    <t>Articulated truck2+4 axles, curtain-sider40tHEV-d2020CH (regional delivery)</t>
  </si>
  <si>
    <t>Articulated truck2+3 axles, curtain-sider32tBEV-depot2020CH (regional delivery)</t>
  </si>
  <si>
    <t>Articulated truck2+4 axles, curtain-sider40tBEV-depot2020CH (regional delivery)</t>
  </si>
  <si>
    <t>Articulated truck2+3 axles, curtain-sider32tFCEV2020CH (regional delivery)</t>
  </si>
  <si>
    <t>Articulated truck2+4 axles, curtain-sider40tFCEV2020CH (regional delivery)</t>
  </si>
  <si>
    <t>SchieneZug SchweizStrommix SBB, wenig Dieselv.a. Elektrolok, Rangierfahrten mit Diesellok (93% mit Partikelfilter)</t>
  </si>
  <si>
    <t>tkm</t>
  </si>
  <si>
    <t>SchieneZug SchweizStrommix SBBnur Elektrolok, ohne Rangierfahrten</t>
  </si>
  <si>
    <t>SchieneZug SchweizDieselDiesellok mit Partikelfilter</t>
  </si>
  <si>
    <t>SchieneZug SchweizDieselDiesellok ohne Partikelfilter</t>
  </si>
  <si>
    <t>&gt;400 km</t>
  </si>
  <si>
    <t>Truckfleet average, dieselfleet averageICEV-d2016CH (long haul)</t>
  </si>
  <si>
    <t>Truckfleet average, diesel, 7.5tfleet averageICEV-d2015CH (long haul)</t>
  </si>
  <si>
    <t>Truckfleet average, diesel, 18tfleet averageICEV-d2015CH (long haul)</t>
  </si>
  <si>
    <t>Truckfleet average, diesel, 26tfleet averageICEV-d2016CH (long haul)</t>
  </si>
  <si>
    <t>Truckfleet average, diesel, 32tfleet averageICEV-d2015CH (long haul)</t>
  </si>
  <si>
    <t>Truckfleet average, diesel, 40tfleet averageICEV-d2019CH (long haul)</t>
  </si>
  <si>
    <t>Rigid truck2 axles, box body3.5tICEV-d2020CH (long haul)</t>
  </si>
  <si>
    <t>Rigid truck2 axles, box body7.5tICEV-d2020CH (long haul)</t>
  </si>
  <si>
    <t>Rigid truck2 axles, box body18tICEV-d2020CH (long haul)</t>
  </si>
  <si>
    <t>Rigid truck3 axles, box body26tICEV-d2020CH (long haul)</t>
  </si>
  <si>
    <t>Rigid truck2 axles, box body3.5tICEV-g2020CH (long haul)</t>
  </si>
  <si>
    <t>Rigid truck2 axles, box body7.5tICEV-g2020CH (long haul)</t>
  </si>
  <si>
    <t>Rigid truck2 axles, box body18tICEV-g2020CH (long haul)</t>
  </si>
  <si>
    <t>Rigid truck3 axles, box body26tICEV-g2020CH (long haul)</t>
  </si>
  <si>
    <t>Rigid truck2 axles, box body3.5tHEV-d2020CH (long haul)</t>
  </si>
  <si>
    <t>Rigid truck2 axles, box body7.5tHEV-d2020CH (long haul)</t>
  </si>
  <si>
    <t>Rigid truck2 axles, box body18tHEV-d2020CH (long haul)</t>
  </si>
  <si>
    <t>Rigid truck3 axles, box body26tHEV-d2020CH (long haul)</t>
  </si>
  <si>
    <t>Rigid truck2 axles, box body3.5tFCEV2020CH (long haul)</t>
  </si>
  <si>
    <t>Rigid truck2 axles, box body7.5tFCEV2020CH (long haul)</t>
  </si>
  <si>
    <t>Rigid truck2 axles, box body18tFCEV2020CH (long haul)</t>
  </si>
  <si>
    <t>Rigid truck3 axles, box body26tFCEV2020CH (long haul)</t>
  </si>
  <si>
    <t>Articulated truck2+3 axles, curtain-sider32tICEV-d2020CH (long haul)</t>
  </si>
  <si>
    <t>Articulated truck2+4 axles, curtain-sider40tICEV-d2020CH (long haul)</t>
  </si>
  <si>
    <t>Articulated truck2+3 axles, curtain-sider32tICEV-g2020CH (long haul)</t>
  </si>
  <si>
    <t>Articulated truck2+4 axles, curtain-sider40tICEV-g2020CH (long haul)</t>
  </si>
  <si>
    <t>Articulated truck2+3 axles, curtain-sider32tHEV-d2020CH (long haul)</t>
  </si>
  <si>
    <t>Articulated truck2+4 axles, curtain-sider40tHEV-d2020CH (long haul)</t>
  </si>
  <si>
    <t>Articulated truck2+3 axles, curtain-sider32tFCEV2020CH (long haul)</t>
  </si>
  <si>
    <t>Articulated truck2+4 axles, curtain-sider40tFCEV2020CH (long haul)</t>
  </si>
  <si>
    <t>kombiniertrollende LandstrasseElektrolok-</t>
  </si>
  <si>
    <t>kombiniertHuckepack-TransportElektrolok-</t>
  </si>
  <si>
    <t>SchieneZug ItalienStrommix IT &amp; DieselElektro- &amp; Diesellok, inkl. Rangierfahrten</t>
  </si>
  <si>
    <t>SchieneZug ItalienStrommix ITnur Elektrolok, ohne Rangierfahrten</t>
  </si>
  <si>
    <t>SchieneZug FrankreichStrommix FR &amp; DieselElektro- &amp; Diesellok, inkl. Rangierfahrten</t>
  </si>
  <si>
    <t>SchieneZug FrankreichStrommix FRnur Elektrolok, ohne Rangierfahrten</t>
  </si>
  <si>
    <t>SchieneZug DeutschlandStrommix DE &amp; DieselElektro- &amp; Diesellok, inkl. Rangierfahrten</t>
  </si>
  <si>
    <t>SchieneZug DeutschlandStrommix DEnur Elektrolok, ohne Rangierfahrten</t>
  </si>
  <si>
    <t>SchieneZug ÖsterreichStrommix AT &amp; DieselElektro- &amp; Diesellok, inkl. Rangierfahrten</t>
  </si>
  <si>
    <t>SchieneZug ÖsterreichStrommix ATnur Elektrolok, ohne Rangierfahrten</t>
  </si>
  <si>
    <t>SchieneZug EuropaStrommix ENTSO-E &amp; DieselElektro- &amp; Diesellok, inkl. Rangierfahrten</t>
  </si>
  <si>
    <t>SchieneZug EuropaStrommix ENTSO-E nur Elektrolok, ohne Rangierfahrten</t>
  </si>
  <si>
    <t>Non-roadBaumaschineDieselohne Partikelfilter</t>
  </si>
  <si>
    <t>MJ</t>
  </si>
  <si>
    <t>Non-roadBaumaschineDieselmit Partikelfilter</t>
  </si>
  <si>
    <t>Non-roadAushub maschinellDieselohne Partikelfilter</t>
  </si>
  <si>
    <t>Non-roadAushub maschinellDieselmit Partikelfilter</t>
  </si>
  <si>
    <t>WasserBinnenschiff (Rhein)--</t>
  </si>
  <si>
    <t>WasserHochseeschiff--</t>
  </si>
  <si>
    <t>WasserHochseetanker--</t>
  </si>
  <si>
    <t>WasserContainerschiff--</t>
  </si>
  <si>
    <t>LuftFlugzeugKerosenDurchschnittGütertransport</t>
  </si>
  <si>
    <t>LuftFlugzeugKeroseninnerhalb EuropaGütertransport</t>
  </si>
  <si>
    <t>LuftFlugzeugKerosenInterkontinentalGütertransport</t>
  </si>
  <si>
    <t>LuftHelikopter, einmotorigKerosenpro Flugstunde</t>
  </si>
  <si>
    <t>Excavation machine</t>
  </si>
  <si>
    <t>mobitool v3</t>
  </si>
  <si>
    <t>direct emissions generated</t>
  </si>
  <si>
    <t>Category of vehicles</t>
  </si>
  <si>
    <t>type of fuels</t>
  </si>
  <si>
    <t>Vehicles</t>
  </si>
  <si>
    <t>t CO2-eq</t>
  </si>
  <si>
    <t>Option 2:
per type of vehicles, km, tons, passengers, etc.</t>
  </si>
  <si>
    <t>These emissions result from intentional or unintentional releases e.g. equipement leaks from joints, seals, packing, methane emissions from coal mines and venting, emissions during use of refrigeration and air conditioning equipement, methane leakages from gas transport, etc.</t>
  </si>
  <si>
    <t>Step 1: Setting Operational Boundaries</t>
  </si>
  <si>
    <t>Step 2: Recording Emissions</t>
  </si>
  <si>
    <t>% of total</t>
  </si>
  <si>
    <t>Total Scope 1 Emissions</t>
  </si>
  <si>
    <t>Select an indicator</t>
  </si>
  <si>
    <t>Functional unit for passenger transport</t>
  </si>
  <si>
    <t>Vehicle age and functional unit</t>
  </si>
  <si>
    <t>Parameters</t>
  </si>
  <si>
    <t>Results</t>
  </si>
  <si>
    <t>Sources</t>
  </si>
  <si>
    <t>Indicator unit</t>
  </si>
  <si>
    <t>g CO2-eq.</t>
  </si>
  <si>
    <t>Functional unit for goods transport</t>
  </si>
  <si>
    <t>direct</t>
  </si>
  <si>
    <t>direct (non-exhaust)</t>
  </si>
  <si>
    <t>energy chain</t>
  </si>
  <si>
    <t>maintenance</t>
  </si>
  <si>
    <t>vehicle</t>
  </si>
  <si>
    <t>EoL</t>
  </si>
  <si>
    <t>road</t>
  </si>
  <si>
    <t>sum</t>
  </si>
  <si>
    <t>* fixed parameters: in black, these input parameters cannot be changed.</t>
  </si>
  <si>
    <t>Emission standard</t>
  </si>
  <si>
    <t>Manufacture year</t>
  </si>
  <si>
    <t>Functional unit</t>
  </si>
  <si>
    <t>Range [km]</t>
  </si>
  <si>
    <t>Battery capacity [kWh]</t>
  </si>
  <si>
    <t>Battery type</t>
  </si>
  <si>
    <t>Battery/fuel cell replacements over lifetime</t>
  </si>
  <si>
    <t>Fuel consumption [L/100 km, or kg/100 km for comressed gas or hydrogen]</t>
  </si>
  <si>
    <t>Electricity consumption [kWh/100 km]</t>
  </si>
  <si>
    <t>Share of km driven in electric mode (plugin hybrid vehicles) [%]</t>
  </si>
  <si>
    <t>Lifetime [km]</t>
  </si>
  <si>
    <t>Annual mileage [km/year]</t>
  </si>
  <si>
    <t>Load [Passenger or Ton]</t>
  </si>
  <si>
    <t>Load capacity [Passenger or Ton]</t>
  </si>
  <si>
    <t>Load factor [%]</t>
  </si>
  <si>
    <t>Biofuel share [% energy]</t>
  </si>
  <si>
    <t>Hydrogen</t>
  </si>
  <si>
    <t>Electricity mix</t>
  </si>
  <si>
    <t>End of Life</t>
  </si>
  <si>
    <t>New in Mobitool v3.0</t>
  </si>
  <si>
    <t>Technical maturity</t>
  </si>
  <si>
    <t>* choice-based parameters: in orange, they can be set from a dropdown list.</t>
  </si>
  <si>
    <t>Results are reported in green and cannot be modified directly. They are expressed in relation to the functional unit chosen: vehicle-kilometer, or passenger-kilometer for passenger transport vehicles, or ton-kilometer for goods transport vehicles.</t>
  </si>
  <si>
    <t>Transport category</t>
  </si>
  <si>
    <t>Transport sub-category</t>
  </si>
  <si>
    <t>Vehicle</t>
  </si>
  <si>
    <t>Powertrain</t>
  </si>
  <si>
    <t>Vehicle description</t>
  </si>
  <si>
    <t>[g CO2-eq.]</t>
  </si>
  <si>
    <t>Transport of passengers</t>
  </si>
  <si>
    <t>Soft mobility</t>
  </si>
  <si>
    <t>On foot</t>
  </si>
  <si>
    <t>Kick-scooter</t>
  </si>
  <si>
    <t>Battery electric</t>
  </si>
  <si>
    <t>Bicycle</t>
  </si>
  <si>
    <t>Conventional, urban</t>
  </si>
  <si>
    <t>Cargo bike</t>
  </si>
  <si>
    <t>Road</t>
  </si>
  <si>
    <t>Gasoline</t>
  </si>
  <si>
    <t>Motorbike</t>
  </si>
  <si>
    <t>fleet average</t>
  </si>
  <si>
    <t>City bus (9m)</t>
  </si>
  <si>
    <t>City bus (13m)</t>
  </si>
  <si>
    <t>Single deck</t>
  </si>
  <si>
    <t>Double deck</t>
  </si>
  <si>
    <t>City bus (18m)</t>
  </si>
  <si>
    <t>Articulated</t>
  </si>
  <si>
    <t>Hybrid diesel</t>
  </si>
  <si>
    <t>Compressed gas</t>
  </si>
  <si>
    <t>Battery electric (charging at depot)</t>
  </si>
  <si>
    <t>Battery electric (opportunity charging)</t>
  </si>
  <si>
    <t>Fuel cell electric</t>
  </si>
  <si>
    <t>Battery electric (in-motion charging)</t>
  </si>
  <si>
    <t>Coach bus</t>
  </si>
  <si>
    <t>Passenger car</t>
  </si>
  <si>
    <t>Compact</t>
  </si>
  <si>
    <t>Medium</t>
  </si>
  <si>
    <t>Large</t>
  </si>
  <si>
    <t>Large SUV</t>
  </si>
  <si>
    <t>Hybrid gasoline</t>
  </si>
  <si>
    <t>Plugin Hybrid diesel</t>
  </si>
  <si>
    <t>Plugin Hybrid gasoline</t>
  </si>
  <si>
    <t>Public transport</t>
  </si>
  <si>
    <t>Average public transport</t>
  </si>
  <si>
    <t>Rail</t>
  </si>
  <si>
    <t>Train Switzerland</t>
  </si>
  <si>
    <t>Electricity mix SBB</t>
  </si>
  <si>
    <t>Regional traffic, incl. S-Bahn</t>
  </si>
  <si>
    <t>Regional transport, S-Bahn only</t>
  </si>
  <si>
    <t>long-distance traffic</t>
  </si>
  <si>
    <t>Average regional &amp; long-distance traffic</t>
  </si>
  <si>
    <t>Waterway</t>
  </si>
  <si>
    <t>Passenger ship</t>
  </si>
  <si>
    <t>Airborne</t>
  </si>
  <si>
    <t>Cable car</t>
  </si>
  <si>
    <t>electric operation with consumer mix CH</t>
  </si>
  <si>
    <t>Helicopter, single engine</t>
  </si>
  <si>
    <t>per hour</t>
  </si>
  <si>
    <t>Helicopter, twin-engine</t>
  </si>
  <si>
    <t>Virtual</t>
  </si>
  <si>
    <t>Videoconference</t>
  </si>
  <si>
    <t>Green electricity mix CH, during 1h, per participant</t>
  </si>
  <si>
    <t>Green electricity mix CH, 1 day à 8h</t>
  </si>
  <si>
    <t>Train Germany</t>
  </si>
  <si>
    <t>Electricity mix DE &amp; Diesel</t>
  </si>
  <si>
    <t>High-speed train DE</t>
  </si>
  <si>
    <t>High-speed train (ICE)</t>
  </si>
  <si>
    <t>Electricity mix FR &amp; Diesel</t>
  </si>
  <si>
    <t>High Speed Train FR</t>
  </si>
  <si>
    <t>High-speed train (TGV)</t>
  </si>
  <si>
    <t>Train Italy</t>
  </si>
  <si>
    <t>Electricity mix IT &amp; Diesel</t>
  </si>
  <si>
    <t>High Speed Train IT</t>
  </si>
  <si>
    <t>High speed train (Frecciarossa)</t>
  </si>
  <si>
    <t>Train Austria</t>
  </si>
  <si>
    <t>Electricity mix AT &amp; Diesel</t>
  </si>
  <si>
    <t>Airplane</t>
  </si>
  <si>
    <t>within Europe, average</t>
  </si>
  <si>
    <t>within Europe, economy</t>
  </si>
  <si>
    <t>within Europe, business</t>
  </si>
  <si>
    <t>Intercontinental, average</t>
  </si>
  <si>
    <t>intercontinental, economy</t>
  </si>
  <si>
    <t>intercontinental, business</t>
  </si>
  <si>
    <t>Transport of goods</t>
  </si>
  <si>
    <t>Fleet average truck</t>
  </si>
  <si>
    <t>fleet average, rigid truck, 7.5t</t>
  </si>
  <si>
    <t>fleet average, rigid truck, 18t</t>
  </si>
  <si>
    <t>fleet average, rigid truck, 26t</t>
  </si>
  <si>
    <t>fleet average, articulated truck, 32t</t>
  </si>
  <si>
    <t>fleet average, articulated truck, 40t</t>
  </si>
  <si>
    <t>Truck</t>
  </si>
  <si>
    <t>Articulated truck</t>
  </si>
  <si>
    <t>Waste collection truck</t>
  </si>
  <si>
    <t>Municipal waste collection with stop-go operation, trucks 21t</t>
  </si>
  <si>
    <t>Electricity mix SBB, little Diesel</t>
  </si>
  <si>
    <t>Mainly electric locomotive, shunting with diesel locomotive (93% with particulate filter)</t>
  </si>
  <si>
    <t>Only electric locomotive, without shunting</t>
  </si>
  <si>
    <t>Diesel locomotive with particle filter</t>
  </si>
  <si>
    <t>Diesel loco without particle filter</t>
  </si>
  <si>
    <t>Combined</t>
  </si>
  <si>
    <t>Rolling highway</t>
  </si>
  <si>
    <t>Electric locomotive</t>
  </si>
  <si>
    <t>Piggyback transport</t>
  </si>
  <si>
    <t>Electric &amp; diesel locomotive, incl. shunting runs</t>
  </si>
  <si>
    <t>Electricity mix IT</t>
  </si>
  <si>
    <t>Electricity mix FR</t>
  </si>
  <si>
    <t>Electricity mix DE</t>
  </si>
  <si>
    <t>Electricity mix AT</t>
  </si>
  <si>
    <t>Train Europe</t>
  </si>
  <si>
    <t>Electricity mix ENTSO-E &amp; Diesel</t>
  </si>
  <si>
    <t xml:space="preserve">Electricity mix ENTSO-E </t>
  </si>
  <si>
    <t>Off-road</t>
  </si>
  <si>
    <t>Construction machine</t>
  </si>
  <si>
    <t>without particle filter</t>
  </si>
  <si>
    <t>with particle filter</t>
  </si>
  <si>
    <r>
      <t>m</t>
    </r>
    <r>
      <rPr>
        <vertAlign val="superscript"/>
        <sz val="11"/>
        <rFont val="Trebuchet MS"/>
        <family val="2"/>
      </rPr>
      <t>3</t>
    </r>
  </si>
  <si>
    <t>Inland vessel (Rhine)</t>
  </si>
  <si>
    <t>Ocean-going vessel</t>
  </si>
  <si>
    <t>Ocean-going tanker</t>
  </si>
  <si>
    <t>Container ship</t>
  </si>
  <si>
    <t>Hexafluoride (SF6)</t>
  </si>
  <si>
    <t>Nitrogen Trifluoride (NF3)</t>
  </si>
  <si>
    <t>Carbon dioxide (CO2)</t>
  </si>
  <si>
    <t>Nitrous oxide, laughing gas (N2O)</t>
  </si>
  <si>
    <t xml:space="preserve">Methane (CH4) </t>
  </si>
  <si>
    <t>unit</t>
  </si>
  <si>
    <t>comments (if any)</t>
  </si>
  <si>
    <t>GWP100a</t>
  </si>
  <si>
    <t>Bioethanol (E85)</t>
  </si>
  <si>
    <t>Standard Gasoline (E10)</t>
  </si>
  <si>
    <t>Diesel (B7)</t>
  </si>
  <si>
    <t>Average gasoline (only use if fuel type is unknown)</t>
  </si>
  <si>
    <t>Average diesel (only use if fuel type is unknown)</t>
  </si>
  <si>
    <t>Other</t>
  </si>
  <si>
    <t>Electric vehicles</t>
  </si>
  <si>
    <t>Natural Gas</t>
  </si>
  <si>
    <t>Average Natural Gas (only use if fuel type is unknown)</t>
  </si>
  <si>
    <t>Biomethane</t>
  </si>
  <si>
    <t>with 97.4% gasoline and 2.6% bioethanol</t>
  </si>
  <si>
    <t>with 90% gasoline and 10% bioethanol</t>
  </si>
  <si>
    <t>with 15% gasoline and 85% bioethanol</t>
  </si>
  <si>
    <t>with 94.1% diesel and 5.9% biodiesel</t>
  </si>
  <si>
    <t>with 93% diesel and 7% biodiesel</t>
  </si>
  <si>
    <t>with 72.7% natural gas and 27.3% biomethane</t>
  </si>
  <si>
    <t>with 100% biomethane</t>
  </si>
  <si>
    <t>kWh</t>
  </si>
  <si>
    <t>PFC-14</t>
  </si>
  <si>
    <t>PFC-116</t>
  </si>
  <si>
    <t>PFC-218</t>
  </si>
  <si>
    <t>PFC-318</t>
  </si>
  <si>
    <t>PFC-31-10</t>
  </si>
  <si>
    <t>PFC-41-12</t>
  </si>
  <si>
    <t>PFC-51-14</t>
  </si>
  <si>
    <t>PFC-91-18</t>
  </si>
  <si>
    <t>WG1AR5_Chapter08_FINAL.pdf (ipcc.ch)</t>
  </si>
  <si>
    <t>AR 5 - Chapter 8: "Anthropogenic and Natural Radiative Forcing"</t>
  </si>
  <si>
    <t>Essence moyenne (à n'utiliser que si le type de carburant est inconnu)</t>
  </si>
  <si>
    <t>Essence standard (E10)</t>
  </si>
  <si>
    <t>Bioéthanol (E85)</t>
  </si>
  <si>
    <t>Diesel moyen (à utiliser uniquement si le type de carburant est inconnu)</t>
  </si>
  <si>
    <t>Gaz naturel moyen (à utiliser uniquement si le type de carburant est inconnu)</t>
  </si>
  <si>
    <t>Biométhane</t>
  </si>
  <si>
    <t>Véhicules électriques</t>
  </si>
  <si>
    <t>Hexafluorure (SF6)</t>
  </si>
  <si>
    <t>Trifluorure d'azote (NF3)</t>
  </si>
  <si>
    <t>Durchschnittsbenzin (nur verwenden, wenn die Kraftstoffart unbekannt ist)</t>
  </si>
  <si>
    <t>Standard-Benzin (E10)</t>
  </si>
  <si>
    <t>Durchschnittlicher Diesel (nur verwenden, wenn die Kraftstoffart unbekannt ist)</t>
  </si>
  <si>
    <t>Durchschnittliches Erdgas (nur verwenden, wenn die Kraftstoffart nicht bekannt ist)</t>
  </si>
  <si>
    <t>Biomethan</t>
  </si>
  <si>
    <t>Elektrofahrzeuge</t>
  </si>
  <si>
    <t>Hexafluorid (SF6)</t>
  </si>
  <si>
    <t>Stickstofftrifluorid (NF3)</t>
  </si>
  <si>
    <t>Facteurs mobitool v3.0 - mobitool</t>
  </si>
  <si>
    <t>Mobitool #ID</t>
  </si>
  <si>
    <t>Step 3: Results will appear here once completed</t>
  </si>
  <si>
    <t>Please select yes / no</t>
  </si>
  <si>
    <t>FU multiplier</t>
  </si>
  <si>
    <t>quantity total per year</t>
  </si>
  <si>
    <t>Total emissions (t CO2-eq) per year</t>
  </si>
  <si>
    <t>Functional Unit (FU)</t>
  </si>
  <si>
    <t>megajoule
(MJ)</t>
  </si>
  <si>
    <t>cubic meter
(m3)</t>
  </si>
  <si>
    <t>total passengers
(p)</t>
  </si>
  <si>
    <t>kilometers covered per vehicle
(km)</t>
  </si>
  <si>
    <t>total number of vehicles
(v)</t>
  </si>
  <si>
    <t>weight carried per vehicle
(t)</t>
  </si>
  <si>
    <t>hours
(h)</t>
  </si>
  <si>
    <t>quantity leaked per year in ton</t>
  </si>
  <si>
    <t>Source to GHG Protocol leak estimates</t>
  </si>
  <si>
    <t>Source: IPCC Guidelines for estimating fugitive emissions</t>
  </si>
  <si>
    <t>quantity total per year in ton
(t)</t>
  </si>
  <si>
    <t>Carbon Footprint per Year (t CO2-eq)</t>
  </si>
  <si>
    <t>Report Name</t>
  </si>
  <si>
    <t>Link to source (DE)</t>
  </si>
  <si>
    <t>Link to source (FR)</t>
  </si>
  <si>
    <t xml:space="preserve">https://www.bafu.admin.ch/dam/bafu/de/dokumente/klima/fachinfo-daten/CO2_Emissionsfaktoren_THG_Inventar.pdf.download.pdf/Faktenblatt_CO2-Emissionsfaktoren_04-2024_DE.pdf </t>
  </si>
  <si>
    <t>Aare Versorgungs AG (AVAG)</t>
  </si>
  <si>
    <t>Aarburgerstrasse 39</t>
  </si>
  <si>
    <t>Olten</t>
  </si>
  <si>
    <t>SO</t>
  </si>
  <si>
    <t>CH</t>
  </si>
  <si>
    <t>Acqua Gas Elettricità (AGE) SA</t>
  </si>
  <si>
    <t>Piazza Bernasconi 6</t>
  </si>
  <si>
    <t>Casella postale 3143</t>
  </si>
  <si>
    <t>Chiasso</t>
  </si>
  <si>
    <t>TI</t>
  </si>
  <si>
    <t>+41 91 695 07 30</t>
  </si>
  <si>
    <t>AET (Azienda Elettrica Ticinese)</t>
  </si>
  <si>
    <t>El Stradùn 74</t>
  </si>
  <si>
    <t>Monte Carasso</t>
  </si>
  <si>
    <t>+41 91 822 27 11</t>
  </si>
  <si>
    <t>www.aet.ch</t>
  </si>
  <si>
    <t>AEW Energie AG</t>
  </si>
  <si>
    <t>Industriestrasse 20</t>
  </si>
  <si>
    <t>Postfach 2124</t>
  </si>
  <si>
    <t>Aarau</t>
  </si>
  <si>
    <t>+41 62 834 21 11</t>
  </si>
  <si>
    <t>www.aew.ch</t>
  </si>
  <si>
    <t>AG Elektrizitätswerk Maienfeld</t>
  </si>
  <si>
    <t>Stadtverwaltung</t>
  </si>
  <si>
    <t>Balatrain 1</t>
  </si>
  <si>
    <t>Maienfeld</t>
  </si>
  <si>
    <t>+41 58 458 60 28</t>
  </si>
  <si>
    <t>Ägerital Energie Genossenschaft</t>
  </si>
  <si>
    <t>Im Hagen 1a</t>
  </si>
  <si>
    <t>Oberägeri</t>
  </si>
  <si>
    <t>ZG</t>
  </si>
  <si>
    <t>+41 41 750 70 07</t>
  </si>
  <si>
    <t>www.aegerital-energie.ch</t>
  </si>
  <si>
    <t>AGROLA AG (kennzeichnungspflichtig ab 01.01.2019)</t>
  </si>
  <si>
    <t>Theaterstrasse 15a</t>
  </si>
  <si>
    <t>+41 58 433 80 00</t>
  </si>
  <si>
    <t>Alpen Energie</t>
  </si>
  <si>
    <t>Dorfgemeinde Meiringen</t>
  </si>
  <si>
    <t>Kreuzgasse 4</t>
  </si>
  <si>
    <t>Meiringen</t>
  </si>
  <si>
    <t>+41 33 972 50 00</t>
  </si>
  <si>
    <t>www.alpenenergie.ch</t>
  </si>
  <si>
    <t>Alpiq AG</t>
  </si>
  <si>
    <t>Bahnhofquai 12</t>
  </si>
  <si>
    <t>+41 62 286 7614</t>
  </si>
  <si>
    <t>www.alpiq.com</t>
  </si>
  <si>
    <t xml:space="preserve">AMS Aziende Municipalizzate Stabio </t>
  </si>
  <si>
    <t>via Rognago 6</t>
  </si>
  <si>
    <t>Casella postale</t>
  </si>
  <si>
    <t>Stabio</t>
  </si>
  <si>
    <t>+41 91 647 20 73</t>
  </si>
  <si>
    <t>www.amstabio.ch</t>
  </si>
  <si>
    <t>Arbon Energie AG</t>
  </si>
  <si>
    <t>Salwiesenstrasse 1</t>
  </si>
  <si>
    <t>Postfach</t>
  </si>
  <si>
    <t>Arbon</t>
  </si>
  <si>
    <t>+41 71 447 62 62</t>
  </si>
  <si>
    <t>www.arbonenergie.ch</t>
  </si>
  <si>
    <t>1 Geförderter Strom: 47.1% Wasserkraft, 20.0% Sonnenenergie, 3.6% Windenergie, 22.4% Biomasse, 6.9% Siedlungsabfälle erneuerbar, 0% Geothermie</t>
  </si>
  <si>
    <t>Arni Energie AG</t>
  </si>
  <si>
    <t>Dreierweg 7</t>
  </si>
  <si>
    <t>Arni</t>
  </si>
  <si>
    <t>+41 31 701 10 88</t>
  </si>
  <si>
    <t>www.arnibe.ch</t>
  </si>
  <si>
    <t>Arosa Energie</t>
  </si>
  <si>
    <t>Haus EWA</t>
  </si>
  <si>
    <t>Arosa</t>
  </si>
  <si>
    <t>+41 81 378 67 86</t>
  </si>
  <si>
    <t>www.arosaenergie.ch</t>
  </si>
  <si>
    <t>Axpo Hydro Surselva AG</t>
  </si>
  <si>
    <t>Via Tumvi Sut 16</t>
  </si>
  <si>
    <t>Tavanasa</t>
  </si>
  <si>
    <t>+41 81 929 25 11</t>
  </si>
  <si>
    <t>www.axpo.com/hydrosurselva</t>
  </si>
  <si>
    <t>Die Axpo Hydro Surselva AG (AHS) hat keine Kunden in der Grundversorgung. Die Endkunden der AHS bestellen den ökologischen Mehrwert separat, je nach Bedürfnis. 
Die Differenz zwischen Total (%) und Anteil Schweiz (%) ist bei der Wasserkraft mit Abzug der 3.7% für den Anteil Wasserkraft Europa begründet.</t>
  </si>
  <si>
    <t>Axpo Solutions AG - Lieferant</t>
  </si>
  <si>
    <t>Parkstrasse 23</t>
  </si>
  <si>
    <t>Baden</t>
  </si>
  <si>
    <t>+41 44 749 42 31</t>
  </si>
  <si>
    <t>www.axpo.com</t>
  </si>
  <si>
    <t>Azienda Elettrica Bregaglia (AEB)</t>
  </si>
  <si>
    <t>Via ai Crott 17</t>
  </si>
  <si>
    <t>Promontogno</t>
  </si>
  <si>
    <t>+41 81 822 60 60</t>
  </si>
  <si>
    <t>Azienda Elettrica Buseno c/o Aziende Elettriche del Moesano</t>
  </si>
  <si>
    <t>Casa comunale</t>
  </si>
  <si>
    <t>Stradón 30</t>
  </si>
  <si>
    <t>Soazza</t>
  </si>
  <si>
    <t>+41 91 835 90 06</t>
  </si>
  <si>
    <t>www.aemoesano.ch</t>
  </si>
  <si>
    <t>Azienda Elettrica Cama</t>
  </si>
  <si>
    <t>Strada cantonale</t>
  </si>
  <si>
    <t>Cama</t>
  </si>
  <si>
    <t>Azienda Elettrica Comunale Airolo</t>
  </si>
  <si>
    <t>Azienda Comunale Airolo (ACA)</t>
  </si>
  <si>
    <t>Via San Gottardo 85</t>
  </si>
  <si>
    <t>Airolo</t>
  </si>
  <si>
    <t>+41 91 873 81 20</t>
  </si>
  <si>
    <t>www.airolo.ch</t>
  </si>
  <si>
    <t>L’etichettatura corrisponde al mix di energia elettrica fornita a tutti i clienti dell’azienda. I singoli gruppi di clienti possono aver usufruito di mix differenziati.</t>
  </si>
  <si>
    <t>Azienda Elettrica Comunale Bedretto</t>
  </si>
  <si>
    <t>Villa</t>
  </si>
  <si>
    <t>Bedretto</t>
  </si>
  <si>
    <t>+41 91 869 17 17</t>
  </si>
  <si>
    <t>L'AECB (Bedretto) acquista tutta la sua energia tramite l'AECA (Airolo) che a sua volta le viene fornita da AET. AECB non ha percio' nessun influsso sul mix energetico che le viene fornito attualmente.</t>
  </si>
  <si>
    <t>Azienda Elettrica Comunale Brusio</t>
  </si>
  <si>
    <t>Magazzini comunali</t>
  </si>
  <si>
    <t>Brusio</t>
  </si>
  <si>
    <t>+41 81 846 54 61</t>
  </si>
  <si>
    <t>www.brusio.ch</t>
  </si>
  <si>
    <t>Azienda Elettrica Comunale del Borgo di Ascona</t>
  </si>
  <si>
    <t>Via delle Scuole 3</t>
  </si>
  <si>
    <t>Ascona</t>
  </si>
  <si>
    <t>+41 91 759 81 00</t>
  </si>
  <si>
    <t>Azienda Elettrica Comunale Mesocco</t>
  </si>
  <si>
    <t>Piaza 1</t>
  </si>
  <si>
    <t>Mesocco</t>
  </si>
  <si>
    <t xml:space="preserve">+41 91 822 91 40 </t>
  </si>
  <si>
    <t>www.mesocco.ch</t>
  </si>
  <si>
    <t>Azienda Elettrica di Massagno SA (AEM)</t>
  </si>
  <si>
    <t>Via Lisano 3</t>
  </si>
  <si>
    <t>Massagno</t>
  </si>
  <si>
    <t>+41 91 966 25 21</t>
  </si>
  <si>
    <t>www.aemsa.ch</t>
  </si>
  <si>
    <t>Azienda Elettrica Grevasalvas</t>
  </si>
  <si>
    <t>Hauptstrasse 3</t>
  </si>
  <si>
    <t>Plaun da Lej</t>
  </si>
  <si>
    <t>+41 58 356 64 00</t>
  </si>
  <si>
    <t>Azienda Multiservizi Bellinzona AMB</t>
  </si>
  <si>
    <t>Vicolo Muggiasca 1a</t>
  </si>
  <si>
    <t>Bellinzona</t>
  </si>
  <si>
    <t>+41 91 821 88 11</t>
  </si>
  <si>
    <t>www.amb.ch</t>
  </si>
  <si>
    <t>Vettori nucleare e carbone unicamente a clienti liberi.</t>
  </si>
  <si>
    <t>Aziende Industriali di Lugano (AIL) SA</t>
  </si>
  <si>
    <t>Casella postale 1070</t>
  </si>
  <si>
    <t>Lugano</t>
  </si>
  <si>
    <t>+41 58 470 78 11</t>
  </si>
  <si>
    <t>www.ail.ch</t>
  </si>
  <si>
    <t>Aziende Industriali Mendrisio (AIM)</t>
  </si>
  <si>
    <t>Via Municipio 13</t>
  </si>
  <si>
    <t>Mendrisio</t>
  </si>
  <si>
    <t>+41 91 640 46 00</t>
  </si>
  <si>
    <t>www.aim.mendrisio.ch</t>
  </si>
  <si>
    <t>BKW Energie AG</t>
  </si>
  <si>
    <t>Viktoriaplatz 2</t>
  </si>
  <si>
    <t>+41 58 477 51 11</t>
  </si>
  <si>
    <t>www.bkw.ch</t>
  </si>
  <si>
    <t>Centralschweizerische Kraftwerke AG (CKW)</t>
  </si>
  <si>
    <t>Täschmattstrasse 4</t>
  </si>
  <si>
    <t>Postfach 6002</t>
  </si>
  <si>
    <t>Luzern</t>
  </si>
  <si>
    <t>+41 41 249 51 11</t>
  </si>
  <si>
    <t>www.ckw.ch</t>
  </si>
  <si>
    <t>Commune de Bourg-St-Pierre (soumis au marquage de l'électricité jusqu'à l'année de livraison 2023 incluse)</t>
  </si>
  <si>
    <t>Service Electrique</t>
  </si>
  <si>
    <t>Maison Communale 1</t>
  </si>
  <si>
    <t>Bourg-St-Pierre</t>
  </si>
  <si>
    <t>+41 27 787 11 42</t>
  </si>
  <si>
    <t>www.bourg-saint-pierre.ch</t>
  </si>
  <si>
    <t>Commune de Nods (Service techniques)</t>
  </si>
  <si>
    <t>Place du Village 5</t>
  </si>
  <si>
    <t>Nods</t>
  </si>
  <si>
    <t>+41 32 751 24 29</t>
  </si>
  <si>
    <t>www.nods.ch</t>
  </si>
  <si>
    <t>Commune d'Orsières - Service électrique (soumis au marquage de l'électricité jusqu'à l'année de livraison 2023 incluse)</t>
  </si>
  <si>
    <t>Rue de la Commune 3</t>
  </si>
  <si>
    <t>Orsières</t>
  </si>
  <si>
    <t>+41 27 782 62 50</t>
  </si>
  <si>
    <t>www.orsieres.ch</t>
  </si>
  <si>
    <t>Commune mixte de Haute-Sorne - Service électrique de Soulce</t>
  </si>
  <si>
    <t>Rue de la Fenatte 14</t>
  </si>
  <si>
    <t>Bassecourt</t>
  </si>
  <si>
    <t>JU</t>
  </si>
  <si>
    <t>+41 32 427 00 10</t>
  </si>
  <si>
    <t>www.haute-sorne.ch</t>
  </si>
  <si>
    <t>Commune mixte de Plateau de Diesse</t>
  </si>
  <si>
    <t>La Chaîne 2</t>
  </si>
  <si>
    <t>Prêles</t>
  </si>
  <si>
    <t>+41 32 315 70 70</t>
  </si>
  <si>
    <t>www.leplateaudediesse.ch</t>
  </si>
  <si>
    <t>Compagnie industrielle de Monthey SA (CIMO)</t>
  </si>
  <si>
    <t>Route de l'Ille-au-Bois</t>
  </si>
  <si>
    <t>Case Postale 432</t>
  </si>
  <si>
    <t>Monthey 1</t>
  </si>
  <si>
    <t>+41 24 470 31 11</t>
  </si>
  <si>
    <t>www.cimo.ch</t>
  </si>
  <si>
    <t>Consorzio Energia Elettrica Calanca</t>
  </si>
  <si>
    <t>c/o Cassiere F. Daldini</t>
  </si>
  <si>
    <t>Via Ravè 51 B</t>
  </si>
  <si>
    <t>Selma</t>
  </si>
  <si>
    <t>Cooperativa Elettrica di Faido</t>
  </si>
  <si>
    <t>Via Cantonale 22</t>
  </si>
  <si>
    <t>Casella postale 1227</t>
  </si>
  <si>
    <t>Faido</t>
  </si>
  <si>
    <t>+41 91 866 18 25</t>
  </si>
  <si>
    <t>www.cefaido.ch</t>
  </si>
  <si>
    <t>die werke versorgung wallisellen ag</t>
  </si>
  <si>
    <t>Industriestrasse 13</t>
  </si>
  <si>
    <t>Wallisellen</t>
  </si>
  <si>
    <t>+41 44 839 60 60</t>
  </si>
  <si>
    <t>www.diewerke.ch</t>
  </si>
  <si>
    <t>Dorfkorporation Bronschhofen</t>
  </si>
  <si>
    <t>Strom und Wasser</t>
  </si>
  <si>
    <t>Hauptstrasse 39</t>
  </si>
  <si>
    <t>Postfach 43</t>
  </si>
  <si>
    <t>Bronschhofen</t>
  </si>
  <si>
    <t>+41 71 911 62 35</t>
  </si>
  <si>
    <t>www.dk-bronschhofen.ch</t>
  </si>
  <si>
    <t>Dorfkorporation Ebnat-Kappel</t>
  </si>
  <si>
    <t>Hofstrasse 5</t>
  </si>
  <si>
    <t>Ebnat-Kappel</t>
  </si>
  <si>
    <t>+41 71 992 66 55</t>
  </si>
  <si>
    <t>www.dk-ebnat-kappel.ch</t>
  </si>
  <si>
    <t>Dorfkorporation Mosnang</t>
  </si>
  <si>
    <t>Oberdorfstrasse 4</t>
  </si>
  <si>
    <t>Mosnang</t>
  </si>
  <si>
    <t>+41 71 983 32 55</t>
  </si>
  <si>
    <t>www.dk-mosnang.ch</t>
  </si>
  <si>
    <t>Dorfkorporation Oberschan (kennzeichnungspflichtig bis und mit Lieferjahr 2023)</t>
  </si>
  <si>
    <t>c/o Robert Signer</t>
  </si>
  <si>
    <t>Dorfstrasse 77</t>
  </si>
  <si>
    <t>Postfach 30</t>
  </si>
  <si>
    <t>Oberschan</t>
  </si>
  <si>
    <t>+41 81 783 19 79</t>
  </si>
  <si>
    <t>Dorfkorporation Schwarzenbach</t>
  </si>
  <si>
    <t>Poststrasse 1</t>
  </si>
  <si>
    <t>Schwarzenbach</t>
  </si>
  <si>
    <t>+41 71 923 87 07</t>
  </si>
  <si>
    <t>Dorfkorporation Trübbach (kennzeichnungspflichtig bis und mit Lieferjahr 2023)</t>
  </si>
  <si>
    <t>Hauptstrasse 37</t>
  </si>
  <si>
    <t>Trübbach</t>
  </si>
  <si>
    <t>+41 81 783 22 88</t>
  </si>
  <si>
    <t>www.dk-truebbach.ch</t>
  </si>
  <si>
    <t>Dorfkorporation Weite (kennzeichnungspflichtig bis und mit Lieferjahr 2023)</t>
  </si>
  <si>
    <t>Weite</t>
  </si>
  <si>
    <t>+41 81 740 25 45</t>
  </si>
  <si>
    <t>www.dkweite.ch</t>
  </si>
  <si>
    <t>Dorfkorporation Wolfertswil</t>
  </si>
  <si>
    <t>Unterdorfstrasse 5</t>
  </si>
  <si>
    <t>Wolfertswil</t>
  </si>
  <si>
    <t>+41 71 393 55 63</t>
  </si>
  <si>
    <t>www.wolfertswil.ch</t>
  </si>
  <si>
    <t>EBL (Genossenschaft Elektra Baselland)</t>
  </si>
  <si>
    <t>Mühlemattstrasse 6</t>
  </si>
  <si>
    <t>Liestal</t>
  </si>
  <si>
    <t>BL</t>
  </si>
  <si>
    <t>+41 61 926 11 11</t>
  </si>
  <si>
    <t>www.ebl.ch</t>
  </si>
  <si>
    <t>ebs Energie AG</t>
  </si>
  <si>
    <t>Riedstrasse 17</t>
  </si>
  <si>
    <t>Postfach 144</t>
  </si>
  <si>
    <t>Schwyz</t>
  </si>
  <si>
    <t>SZ</t>
  </si>
  <si>
    <t>+41 41 819 47 47</t>
  </si>
  <si>
    <t>www.ebs.swiss</t>
  </si>
  <si>
    <t>EDSR Energiedienste Staldenried AG</t>
  </si>
  <si>
    <t>c/o Gemeindeverwaltung</t>
  </si>
  <si>
    <t>Staldenried</t>
  </si>
  <si>
    <t>+41 27 952 16 46</t>
  </si>
  <si>
    <t>EE - ENERGIA ENGIADINA</t>
  </si>
  <si>
    <t>Bagnera 171</t>
  </si>
  <si>
    <t>Scuol</t>
  </si>
  <si>
    <t>+41 81 861 23 00</t>
  </si>
  <si>
    <t>www.ee-energia-engiadina.ch</t>
  </si>
  <si>
    <t>EGH Elektro-Genossenschaft Hünenberg</t>
  </si>
  <si>
    <t>Chamerstrasse 22a</t>
  </si>
  <si>
    <t>Hünenberg</t>
  </si>
  <si>
    <t>+41 41 780 67 50</t>
  </si>
  <si>
    <t>www.egh.ch</t>
  </si>
  <si>
    <t>EGW Weiach Elektrizitätsgenossenschaft</t>
  </si>
  <si>
    <t>c/o Genossenschaft Licht-und Kraftwerke Glattfelden</t>
  </si>
  <si>
    <t>Dorfstrasse 123</t>
  </si>
  <si>
    <t>Glattfelden</t>
  </si>
  <si>
    <t>+41 43 422 40 60</t>
  </si>
  <si>
    <t>Einwohnergemeinde Bellmund / Elektrizitätsanlage Bellmund</t>
  </si>
  <si>
    <t>Hohlenweg 3</t>
  </si>
  <si>
    <t>Bellmund</t>
  </si>
  <si>
    <t>032 333 18 14</t>
  </si>
  <si>
    <t>www.bellmund.ch</t>
  </si>
  <si>
    <t>Einwohnergemeinde Biglen, Stromversorgung</t>
  </si>
  <si>
    <t>Hohle 19</t>
  </si>
  <si>
    <t>Biglen</t>
  </si>
  <si>
    <t>+41 31 701 11 33</t>
  </si>
  <si>
    <t>www.biglen.ch</t>
  </si>
  <si>
    <t>Einwohnergemeinde Brienz, Gemeindebetriebe</t>
  </si>
  <si>
    <t>Hauptstrasse 204</t>
  </si>
  <si>
    <t>Postfach 728</t>
  </si>
  <si>
    <t>Brienz</t>
  </si>
  <si>
    <t>+41 33 952 22 52</t>
  </si>
  <si>
    <t>www.brienz.ch</t>
  </si>
  <si>
    <t>Einwohnergemeinde Büetigen</t>
  </si>
  <si>
    <t>Hauptstrasse 14</t>
  </si>
  <si>
    <t>Büetigen</t>
  </si>
  <si>
    <t>+41 32 384 39 79</t>
  </si>
  <si>
    <t>Einwohnergemeinde Lengnau</t>
  </si>
  <si>
    <t>Bau- und Werkabteilung</t>
  </si>
  <si>
    <t>Brunnenplatz 2</t>
  </si>
  <si>
    <t>Lengnau</t>
  </si>
  <si>
    <t>+41 32 654 71 04</t>
  </si>
  <si>
    <t>www.lengnau.ch</t>
  </si>
  <si>
    <t>Einwohnergemeinde Melchnau, Elektrizitätsversorgung</t>
  </si>
  <si>
    <t>Baumgartenstrasse 4</t>
  </si>
  <si>
    <t>Melchnau</t>
  </si>
  <si>
    <t xml:space="preserve">+41 62 917 50 20 </t>
  </si>
  <si>
    <t>Einwohnergemeinde Oberwil-Lieli c/o Elektra Oberwil-Lieli</t>
  </si>
  <si>
    <t>Dorfstrasse 52</t>
  </si>
  <si>
    <t>Oberwil-Lieli</t>
  </si>
  <si>
    <t>+41 56 648 42 33</t>
  </si>
  <si>
    <t>www.oberwil-lieli.ch</t>
  </si>
  <si>
    <t>Einwohnergemeinde Rüti bei Büren</t>
  </si>
  <si>
    <t>Elektrizitätsversorgung</t>
  </si>
  <si>
    <t>Bachstrasse 4</t>
  </si>
  <si>
    <t>Rüti bei Büren</t>
  </si>
  <si>
    <t>+41 32 351 11 36</t>
  </si>
  <si>
    <t>www.ruetibeibueren.ch</t>
  </si>
  <si>
    <t>Einwohnergemeinde Schnottwil, Elektrizitätsversorgung</t>
  </si>
  <si>
    <t>Bernstrasse 11</t>
  </si>
  <si>
    <t>Schnottwil</t>
  </si>
  <si>
    <t>+41 32 351 38 48</t>
  </si>
  <si>
    <t>www.schnottwil.ch</t>
  </si>
  <si>
    <t xml:space="preserve">Einwohnergemeinde Windisch </t>
  </si>
  <si>
    <t>Dohlenzelgstrasse 6</t>
  </si>
  <si>
    <t>Windisch</t>
  </si>
  <si>
    <t>+41 56 460 09 80</t>
  </si>
  <si>
    <t>www.windisch.ch/ew</t>
  </si>
  <si>
    <t>EKT Energie AG</t>
  </si>
  <si>
    <t>Bahnhofstrasse 37</t>
  </si>
  <si>
    <t>+41 71 440 61 11</t>
  </si>
  <si>
    <t xml:space="preserve">Elektra - Genossenschaft Rottenschwil - Werd </t>
  </si>
  <si>
    <t>Sonnenrain 1</t>
  </si>
  <si>
    <t>Rottenschwil</t>
  </si>
  <si>
    <t>+41 56 634 18 06</t>
  </si>
  <si>
    <t>Elektra - Genossenschaft Waldhäusern (kennzeichnungspflichtig bis und mit Lieferjahr 2022)</t>
  </si>
  <si>
    <t>c/o Elektrizitäts-Genossenschaft Boswil-Bünzen</t>
  </si>
  <si>
    <t>Dammweg 9</t>
  </si>
  <si>
    <t>Boswil</t>
  </si>
  <si>
    <t>+41 56 666 14 54</t>
  </si>
  <si>
    <t>www.egbb.ch</t>
  </si>
  <si>
    <t>Elektra Andwil</t>
  </si>
  <si>
    <t>Lätschenstrasse 7</t>
  </si>
  <si>
    <t>Postfach 17</t>
  </si>
  <si>
    <t>Andwil</t>
  </si>
  <si>
    <t>+41 71 385 12 15</t>
  </si>
  <si>
    <t>Elektra Arch</t>
  </si>
  <si>
    <t>Unterdorfstrasse 12</t>
  </si>
  <si>
    <t>Arch</t>
  </si>
  <si>
    <t>+41 32 679 33 22</t>
  </si>
  <si>
    <t>www.arch-be.ch</t>
  </si>
  <si>
    <t>Elektra Berg SG</t>
  </si>
  <si>
    <t>Dorfstrasse 17</t>
  </si>
  <si>
    <t>Berg</t>
  </si>
  <si>
    <t>+41 71 455 11 92</t>
  </si>
  <si>
    <t>www.bergsg.ch</t>
  </si>
  <si>
    <t>Elektra Besenbüren</t>
  </si>
  <si>
    <t>Kantonsstrasse 10</t>
  </si>
  <si>
    <t>Besenbüren</t>
  </si>
  <si>
    <t>+41 56 677 87 70</t>
  </si>
  <si>
    <t xml:space="preserve">Elektra Bettwil </t>
  </si>
  <si>
    <t>Schulhausstrasse 8</t>
  </si>
  <si>
    <t>Bettwil</t>
  </si>
  <si>
    <t>+41 56 667 26 17</t>
  </si>
  <si>
    <t>Elektra Böttstein</t>
  </si>
  <si>
    <t>Genossenschaft</t>
  </si>
  <si>
    <t>Birchweg 9</t>
  </si>
  <si>
    <t>Böttstein</t>
  </si>
  <si>
    <t>+41 56 245 17 17</t>
  </si>
  <si>
    <t>Elektra Buchen - Teuffenthal</t>
  </si>
  <si>
    <t>c/o NetZulg AG</t>
  </si>
  <si>
    <t>Bernstrasse 138</t>
  </si>
  <si>
    <t>Steffisburg</t>
  </si>
  <si>
    <t>+41 33 439 42 42</t>
  </si>
  <si>
    <t>www.netzulg.ch/ebt</t>
  </si>
  <si>
    <t>Elektra der Gemeinde Bottighofen</t>
  </si>
  <si>
    <t>Schulstrasse 4</t>
  </si>
  <si>
    <t>Bottighofen</t>
  </si>
  <si>
    <t>+41 58 346 80 00</t>
  </si>
  <si>
    <t>www.bottighofen.ch</t>
  </si>
  <si>
    <t>Elektra Eggersriet</t>
  </si>
  <si>
    <t>Heidenerstrasse 5</t>
  </si>
  <si>
    <t>Postfach 261</t>
  </si>
  <si>
    <t>Eggersriet</t>
  </si>
  <si>
    <t>+41 58 228 75 26</t>
  </si>
  <si>
    <t>www.eggersriet.ch</t>
  </si>
  <si>
    <t>Elektra Eichberg</t>
  </si>
  <si>
    <t>Härdlistrasse 11</t>
  </si>
  <si>
    <t>Eichberg</t>
  </si>
  <si>
    <t>+41 71 757 87 87</t>
  </si>
  <si>
    <t>Elektra Emmenmatt</t>
  </si>
  <si>
    <t>Schüpbachstrasse 14</t>
  </si>
  <si>
    <t>Emmenmatt</t>
  </si>
  <si>
    <t>+41 34 402 62 65</t>
  </si>
  <si>
    <t>ELEKTRA ENERGIE Genossenschaft</t>
  </si>
  <si>
    <t>Dorfplatz 9</t>
  </si>
  <si>
    <t>Linden</t>
  </si>
  <si>
    <t>+41 31 771 23 07</t>
  </si>
  <si>
    <t>www.elektra-energie.ch</t>
  </si>
  <si>
    <t>Elektra Fulenbach</t>
  </si>
  <si>
    <t>Innere Weid 1</t>
  </si>
  <si>
    <t>Fulenbach</t>
  </si>
  <si>
    <t>+41 62 926 19 66</t>
  </si>
  <si>
    <t>www.elektrafulenbach.ch</t>
  </si>
  <si>
    <t>Elektra Gams Genossenschaft</t>
  </si>
  <si>
    <t>Gasenzenstrasse 7</t>
  </si>
  <si>
    <t>Gams</t>
  </si>
  <si>
    <t>+41 81 750 39 20</t>
  </si>
  <si>
    <t>www.elektra-gams.ch</t>
  </si>
  <si>
    <t>Elektra Geltwil</t>
  </si>
  <si>
    <t>Gemeindeverwaltung</t>
  </si>
  <si>
    <t>Schul- und Gemeindehaus</t>
  </si>
  <si>
    <t>Geltwil</t>
  </si>
  <si>
    <t>+41 56 664 23 07</t>
  </si>
  <si>
    <t>Elektra Genossenschaft Abtwil</t>
  </si>
  <si>
    <t>Sageweid 34</t>
  </si>
  <si>
    <t>Abtwil</t>
  </si>
  <si>
    <t>+41 41 787 07 93</t>
  </si>
  <si>
    <t>www.elektra-abtwil.ch</t>
  </si>
  <si>
    <t>Elektra Genossenschaft Auw</t>
  </si>
  <si>
    <t>Alikonerstrasse 2</t>
  </si>
  <si>
    <t>Postfach 42</t>
  </si>
  <si>
    <t>Auw</t>
  </si>
  <si>
    <t>+41 56 668 20 24</t>
  </si>
  <si>
    <t>www.elektra-auw.ch</t>
  </si>
  <si>
    <t>Elektra Genossenschaft Baldingen</t>
  </si>
  <si>
    <t>c/o Marcel Patt</t>
  </si>
  <si>
    <t>Im Spitz 2</t>
  </si>
  <si>
    <t>Baldingen</t>
  </si>
  <si>
    <t>+41 56 249 07 37</t>
  </si>
  <si>
    <t>Elektra Genossenschaft Holderbank</t>
  </si>
  <si>
    <t>c/o Beat Leuenberger</t>
  </si>
  <si>
    <t>Holderweg 346</t>
  </si>
  <si>
    <t>Holderbank</t>
  </si>
  <si>
    <t>+41 79 253 97 73</t>
  </si>
  <si>
    <t xml:space="preserve">Elektra Genossenschaft Homburg </t>
  </si>
  <si>
    <t>c/o Hansjörg Goldinger</t>
  </si>
  <si>
    <t>Eugerswilerstrasse 31</t>
  </si>
  <si>
    <t>Homburg</t>
  </si>
  <si>
    <t>+41 52 763 14 37</t>
  </si>
  <si>
    <t>www.eghomburg.ch</t>
  </si>
  <si>
    <t xml:space="preserve">Elektra Genossenschaft Kaiserstuhl  c/o Elektrizitäts-Genossenschaft Siggenthal </t>
  </si>
  <si>
    <t>Gässliackerstrasse 6</t>
  </si>
  <si>
    <t>Nussbaumen</t>
  </si>
  <si>
    <t>+41 56 296 29 29</t>
  </si>
  <si>
    <t>Elektra Genossenschaft Kesswil</t>
  </si>
  <si>
    <t>Edenstrasse 17</t>
  </si>
  <si>
    <t>Kesswil</t>
  </si>
  <si>
    <t>+41 79 327 80 68</t>
  </si>
  <si>
    <t>Elektra Genossenschaft Leibstadt</t>
  </si>
  <si>
    <t>c/o Robert Keller</t>
  </si>
  <si>
    <t>Oberdorfstrasse 222</t>
  </si>
  <si>
    <t>Leibstadt</t>
  </si>
  <si>
    <t>+41 56 267 63 50</t>
  </si>
  <si>
    <t>Elektra Genossenschaft Neukirch-Egnach</t>
  </si>
  <si>
    <t>Zellholz 5</t>
  </si>
  <si>
    <t>Neukirch-Egnach</t>
  </si>
  <si>
    <t>+41 71 470 01 21</t>
  </si>
  <si>
    <t>Elektra Genossenschaft Oberlunkhofen</t>
  </si>
  <si>
    <t>Zürcherstrasse 23</t>
  </si>
  <si>
    <t>Oberlunkhofen</t>
  </si>
  <si>
    <t>+41 79 583 75 97</t>
  </si>
  <si>
    <t>www.elektra.oberlunkhofen.ch</t>
  </si>
  <si>
    <t>Elektra Genossenschaft Rietheim   c/o Elektrizitäts-Genossenschaft Siggenthal</t>
  </si>
  <si>
    <t>+41 56 249 25 00</t>
  </si>
  <si>
    <t>www.rietheim.ch</t>
  </si>
  <si>
    <t>Elektra Genossenschaft Schneisingen</t>
  </si>
  <si>
    <t>c/o Walter Welti</t>
  </si>
  <si>
    <t>Espistrsse 19</t>
  </si>
  <si>
    <t>Schneisingen</t>
  </si>
  <si>
    <t>+41 56 250 40 75</t>
  </si>
  <si>
    <t>Elektra Genossenschaft Schönholzerswilen</t>
  </si>
  <si>
    <t>Weiblingen 16</t>
  </si>
  <si>
    <t>Schönholzerswilen</t>
  </si>
  <si>
    <t>+41 71 633 10 01</t>
  </si>
  <si>
    <t>Elektra Grub AR</t>
  </si>
  <si>
    <t>Dorf 60</t>
  </si>
  <si>
    <t xml:space="preserve">Grub </t>
  </si>
  <si>
    <t>AR</t>
  </si>
  <si>
    <t>+41 71 891 17 48</t>
  </si>
  <si>
    <t>www.grub.ch</t>
  </si>
  <si>
    <t>Elektra Häuslenen</t>
  </si>
  <si>
    <t>Büelacker 5</t>
  </si>
  <si>
    <t>Häuslenen</t>
  </si>
  <si>
    <t>+41 52 722 25 85</t>
  </si>
  <si>
    <t>www.haeuslenen.ch</t>
  </si>
  <si>
    <t xml:space="preserve">Elektra Hergiswil-Dorf </t>
  </si>
  <si>
    <t>Schachenmatt 9</t>
  </si>
  <si>
    <t>Hergiswil bei Willisau</t>
  </si>
  <si>
    <t>+41 41 970 06 15</t>
  </si>
  <si>
    <t>www.elektra-hergiswil.ch</t>
  </si>
  <si>
    <t>Elektra Hermetschwil - Staffeln</t>
  </si>
  <si>
    <t>Im Hasliacher 6</t>
  </si>
  <si>
    <t>Hermetschwil-Staffeln</t>
  </si>
  <si>
    <t>+41 56 633 99 52</t>
  </si>
  <si>
    <t>www.elektra-hermetschwil.ch</t>
  </si>
  <si>
    <t>Elektra Horn AG</t>
  </si>
  <si>
    <t>Tübacherstrasse 11</t>
  </si>
  <si>
    <t>Horn</t>
  </si>
  <si>
    <t>+41 71 4476287</t>
  </si>
  <si>
    <t>Elektra Luthern Genossenschaft</t>
  </si>
  <si>
    <t>c/o Bruno Christen</t>
  </si>
  <si>
    <t>Sägewerk</t>
  </si>
  <si>
    <t>Luthern</t>
  </si>
  <si>
    <t>+41 41 978 80 80</t>
  </si>
  <si>
    <t xml:space="preserve">Elektra Maisprach </t>
  </si>
  <si>
    <t>Wintersingerstrasse 24</t>
  </si>
  <si>
    <t>Maisprach</t>
  </si>
  <si>
    <t>+41 61 841 26 23</t>
  </si>
  <si>
    <t>Elektra Maugwil-Uerental-Boxloo-Weid (kennzeichnungspflichtig bis und mit Lieferjahr 2023)</t>
  </si>
  <si>
    <t>c/o Stefan Bühler</t>
  </si>
  <si>
    <t>Maugwilerstrasse 29</t>
  </si>
  <si>
    <t>+41 71 911 06 82</t>
  </si>
  <si>
    <t>www.mubw.ch</t>
  </si>
  <si>
    <t>Elektra Mettauertal und Umgebung</t>
  </si>
  <si>
    <t>Hauptstrasse 164</t>
  </si>
  <si>
    <t>Hottwil</t>
  </si>
  <si>
    <t>+41 62 867 20 80</t>
  </si>
  <si>
    <t>www.emu-hottwil.ch</t>
  </si>
  <si>
    <t>Elektra Mümliswil-Ramiswil</t>
  </si>
  <si>
    <t>Obere Weihermatt 9</t>
  </si>
  <si>
    <t>Mümliswil</t>
  </si>
  <si>
    <t>+41 62 391 05 58</t>
  </si>
  <si>
    <t>Elektra Nennigkofen Genossenschaft (kennzeichnungspflichtig bis und mit Lieferjahr 2022)</t>
  </si>
  <si>
    <t>c/o Ulrich Schluep</t>
  </si>
  <si>
    <t>Hofuren 217</t>
  </si>
  <si>
    <t>Nennigkofen</t>
  </si>
  <si>
    <t>+41 32 623 49 56</t>
  </si>
  <si>
    <t>Elektra Neuendorf</t>
  </si>
  <si>
    <t>Mattenweg 3</t>
  </si>
  <si>
    <t>Neuendorf</t>
  </si>
  <si>
    <t>+41 62 398 16 12</t>
  </si>
  <si>
    <t>Elektra Niederbuchsiten (ENI)</t>
  </si>
  <si>
    <t>Dorfstrasse 20</t>
  </si>
  <si>
    <t>Niederbuchsiten</t>
  </si>
  <si>
    <t>+41 62 388 04 50</t>
  </si>
  <si>
    <t>www.niederbuchsiten.ch</t>
  </si>
  <si>
    <t>Elektra Niederbüren</t>
  </si>
  <si>
    <t>Gossauerstrasse 5</t>
  </si>
  <si>
    <t>Niederbüren</t>
  </si>
  <si>
    <t>+41 71 424 24 00</t>
  </si>
  <si>
    <t>www.niederbueren.ch</t>
  </si>
  <si>
    <t>Elektra Oberegg</t>
  </si>
  <si>
    <t>Feldlistrasse 10c</t>
  </si>
  <si>
    <t>Oberegg</t>
  </si>
  <si>
    <t>AI</t>
  </si>
  <si>
    <t>+41 71 891 14 15</t>
  </si>
  <si>
    <t>www.elektra-oberegg.ch</t>
  </si>
  <si>
    <t>Elektra Oberwil bei Büren</t>
  </si>
  <si>
    <t>Hofacher 2</t>
  </si>
  <si>
    <t>Oberwil bei Büren</t>
  </si>
  <si>
    <t>+41 32 352 04 11</t>
  </si>
  <si>
    <t>Elektra Oekingen Halten</t>
  </si>
  <si>
    <t>Postfach 336</t>
  </si>
  <si>
    <t>Oekingen</t>
  </si>
  <si>
    <t>+41 79 217 29 45</t>
  </si>
  <si>
    <t>www.eoh.ch</t>
  </si>
  <si>
    <t>Elektra Opfersei Genossenschaft</t>
  </si>
  <si>
    <t>Ober-Kurzhubel 1</t>
  </si>
  <si>
    <t>Hergiswil</t>
  </si>
  <si>
    <t>+41 41 979 11 68</t>
  </si>
  <si>
    <t>Elektra Reigoldswil Genossenschaft</t>
  </si>
  <si>
    <t>Oberbiel 40</t>
  </si>
  <si>
    <t>Reigoldswil</t>
  </si>
  <si>
    <t>+41 61 941 14 30</t>
  </si>
  <si>
    <t>www.elektra-reigoldswil.ch</t>
  </si>
  <si>
    <t>Elektra Remetschwil Genossenschaft</t>
  </si>
  <si>
    <t>c/o Lukas Mösch</t>
  </si>
  <si>
    <t>Sennhofstrasse 8A</t>
  </si>
  <si>
    <t>Remetschwil</t>
  </si>
  <si>
    <t>+41 56 496 29 04</t>
  </si>
  <si>
    <t>www.elektra-remetschwil.ch</t>
  </si>
  <si>
    <t>Elektra Rüderswil Genossenschaft</t>
  </si>
  <si>
    <t>Dorfstrasse 107</t>
  </si>
  <si>
    <t>Rüderswil</t>
  </si>
  <si>
    <t xml:space="preserve">ELEKTRA Rudolfstetten-Friedlisberg AG (ERF) </t>
  </si>
  <si>
    <t>Friedlisbergstrasse 12</t>
  </si>
  <si>
    <t>Rudolfstetten</t>
  </si>
  <si>
    <t>+41 56 534 13 50</t>
  </si>
  <si>
    <t>www.elektra-rf.ch</t>
  </si>
  <si>
    <t>Elektra Rüthi</t>
  </si>
  <si>
    <t>Staatsstrasse 78</t>
  </si>
  <si>
    <t>Rüthi</t>
  </si>
  <si>
    <t>+41 71 767 77 72</t>
  </si>
  <si>
    <t>Elektra Schwanden I/E Genossenschaft</t>
  </si>
  <si>
    <t>Oberbach 103c</t>
  </si>
  <si>
    <t>Schwanden</t>
  </si>
  <si>
    <t>+41 34 461 33 85</t>
  </si>
  <si>
    <t>ELEKTRA Seeberg - Grasswil - Riedtwil</t>
  </si>
  <si>
    <t>Unterdorfstrasse 53</t>
  </si>
  <si>
    <t>Grasswil</t>
  </si>
  <si>
    <t>+41 62 968 19 13</t>
  </si>
  <si>
    <t>Elektra Sins</t>
  </si>
  <si>
    <t>Kirchstrasse 16</t>
  </si>
  <si>
    <t>Sins</t>
  </si>
  <si>
    <t>+41 41 787 32 30</t>
  </si>
  <si>
    <t>Elektra Sissach</t>
  </si>
  <si>
    <t>Laimackerweg 3</t>
  </si>
  <si>
    <t>Sissach</t>
  </si>
  <si>
    <t>+41 61 971 11 06</t>
  </si>
  <si>
    <t>www.elektra-sissach.ch</t>
  </si>
  <si>
    <t>Elektra Sisseln</t>
  </si>
  <si>
    <t>Schulhausstrasse 7</t>
  </si>
  <si>
    <t>Sisseln</t>
  </si>
  <si>
    <t>+41 62 866 11 50</t>
  </si>
  <si>
    <t>www.elektrasisseln.ch</t>
  </si>
  <si>
    <t>Elektra Steinebrunn</t>
  </si>
  <si>
    <t>Mölsreute 3</t>
  </si>
  <si>
    <t>Neukirch (Egnach)</t>
  </si>
  <si>
    <t>+41 58 458 60 99</t>
  </si>
  <si>
    <t>Elektra Ufhusen Genossenschaft</t>
  </si>
  <si>
    <t>c/o Alfons Birbaumer</t>
  </si>
  <si>
    <t>Gustihubel 1</t>
  </si>
  <si>
    <t>Ufhusen</t>
  </si>
  <si>
    <t>+41 41 988 21 13</t>
  </si>
  <si>
    <t>Elektra und Wasserkorporation Grub SG</t>
  </si>
  <si>
    <t>Kirchstrasse 2</t>
  </si>
  <si>
    <t>Grub</t>
  </si>
  <si>
    <t>+41 79 437 47 81</t>
  </si>
  <si>
    <t>Elektra Untereggen</t>
  </si>
  <si>
    <t>Mittlerhof 30</t>
  </si>
  <si>
    <t>Untereggen</t>
  </si>
  <si>
    <t>+41 71 868 90 92</t>
  </si>
  <si>
    <t>www.untereggen.ch</t>
  </si>
  <si>
    <t>Elektra Unterlunkhofen</t>
  </si>
  <si>
    <t>Rottenschwilerstrassse 16</t>
  </si>
  <si>
    <t>Unterlunkhofen</t>
  </si>
  <si>
    <t>+41 56 649 91 77</t>
  </si>
  <si>
    <t>www.unterlunkhofen.ch</t>
  </si>
  <si>
    <t>Elektra Walzenhausen</t>
  </si>
  <si>
    <t>Güetli 157</t>
  </si>
  <si>
    <t>Walzenhausen</t>
  </si>
  <si>
    <t>+41 71 886 40 86</t>
  </si>
  <si>
    <t>www.elektra-walzenhausen.ch</t>
  </si>
  <si>
    <t>Elektra Widen Betriebs AG</t>
  </si>
  <si>
    <t>Dorfstrasse 15</t>
  </si>
  <si>
    <t>Widen</t>
  </si>
  <si>
    <t>+41 56 640 00 88</t>
  </si>
  <si>
    <t>Elektra Wolfwil</t>
  </si>
  <si>
    <t>Gerstenacker 3</t>
  </si>
  <si>
    <t>Wolfwil</t>
  </si>
  <si>
    <t>+41 62 926 19 65</t>
  </si>
  <si>
    <t>www.elektra-wolfwil.ch</t>
  </si>
  <si>
    <t>Elektra Zihlschlacht - Riet</t>
  </si>
  <si>
    <t>Riet 19</t>
  </si>
  <si>
    <t>Zihlschlacht</t>
  </si>
  <si>
    <t>+41 71 422 45 57</t>
  </si>
  <si>
    <t>www.elektra-zihlschlacht-Riet.ch</t>
  </si>
  <si>
    <t xml:space="preserve">Elektra Zufikon </t>
  </si>
  <si>
    <t>Schulstrasse 15</t>
  </si>
  <si>
    <t>Zufikon</t>
  </si>
  <si>
    <t>+41 56 648 29 42</t>
  </si>
  <si>
    <t>Elektra-Genossenschaft Arni-Islisberg</t>
  </si>
  <si>
    <t>Dorfstrasse 14</t>
  </si>
  <si>
    <t>Arni-Islisberg</t>
  </si>
  <si>
    <t>+41 56 634 42 46</t>
  </si>
  <si>
    <t>www.egai.ch</t>
  </si>
  <si>
    <t>Elektra-Genossenschaft Bellikon-Hausen</t>
  </si>
  <si>
    <t>Dorfstrasse 19</t>
  </si>
  <si>
    <t>Bellikon</t>
  </si>
  <si>
    <t>+41 56 496 77 22</t>
  </si>
  <si>
    <t>Elektra-Genossenschaft Fischbach-Göslikon</t>
  </si>
  <si>
    <t>Wygartenstrasse 9</t>
  </si>
  <si>
    <t>Fischbach-Göslikon</t>
  </si>
  <si>
    <t>+41 56 622 99 63</t>
  </si>
  <si>
    <t>www.elektra-figoe.ch</t>
  </si>
  <si>
    <t>Elektra-Genossenschaft Künten</t>
  </si>
  <si>
    <t>Kirchweg 11</t>
  </si>
  <si>
    <t>Künten</t>
  </si>
  <si>
    <t>+41 56 496 49 23</t>
  </si>
  <si>
    <t>Elektra-Genossenschaft Mellikon</t>
  </si>
  <si>
    <t>c/o Elektrizitäts-Genossenschaft Siggenthal</t>
  </si>
  <si>
    <t>Elektra-Genossenschaft Olsberg</t>
  </si>
  <si>
    <t>Michael Schweizer</t>
  </si>
  <si>
    <t>Im Rai 12</t>
  </si>
  <si>
    <t>Olsberg</t>
  </si>
  <si>
    <t>+41 61 841 18 06</t>
  </si>
  <si>
    <t>Elektra-Genossenschaft Siglistorf-Wislikofen-Mellstorf</t>
  </si>
  <si>
    <t>c/o Luzius Schneider</t>
  </si>
  <si>
    <t>Kruggasse 10</t>
  </si>
  <si>
    <t>Siglistorf</t>
  </si>
  <si>
    <t>+41 763891777</t>
  </si>
  <si>
    <t>www.egswm.ch</t>
  </si>
  <si>
    <t>Elektrakorporation Engishofen (kennzeichnungspflicht bis und mit Lieferjahr 2022)</t>
  </si>
  <si>
    <t>Lerchenhof 1</t>
  </si>
  <si>
    <t>Engishofen</t>
  </si>
  <si>
    <t>+41 71 411 61 91</t>
  </si>
  <si>
    <t>Elektra-Korporation Reute AR</t>
  </si>
  <si>
    <t>Dorf 12</t>
  </si>
  <si>
    <t>Reute</t>
  </si>
  <si>
    <t>+41 71 891 21 66</t>
  </si>
  <si>
    <t>Elektrakorporation Schachen-Reute</t>
  </si>
  <si>
    <t>Städeli 19</t>
  </si>
  <si>
    <t>Schachen b. Reute</t>
  </si>
  <si>
    <t>+41 71 891 19 34</t>
  </si>
  <si>
    <t xml:space="preserve">Elektrakorporation Wagerswil </t>
  </si>
  <si>
    <t>Hinterdorf 10</t>
  </si>
  <si>
    <t>Wagerswil</t>
  </si>
  <si>
    <t>+41 79 705 53 68</t>
  </si>
  <si>
    <t>Elektra-Korporation Wolfhalden (EKW)</t>
  </si>
  <si>
    <t>Stromverteilung und Kabel-TV</t>
  </si>
  <si>
    <t>Dorf 39</t>
  </si>
  <si>
    <t>Wolfhalden</t>
  </si>
  <si>
    <t>+41 71 891 28 89</t>
  </si>
  <si>
    <t>www.ekw.ch</t>
  </si>
  <si>
    <t xml:space="preserve">Elektrizität Wasser Neuenhof ewn  p. Adr. Regionalwerke AG Baden </t>
  </si>
  <si>
    <t>Haselstrasse 15</t>
  </si>
  <si>
    <t>+41 56 200 22 22</t>
  </si>
  <si>
    <t>Elektrizitäts - Genossenschaft Aristau</t>
  </si>
  <si>
    <t>Hauacker 20</t>
  </si>
  <si>
    <t>Aristau</t>
  </si>
  <si>
    <t>+41 56 664 36 01</t>
  </si>
  <si>
    <t>Elektrizitäts - Versorgung Zeihen</t>
  </si>
  <si>
    <t>Bahnhofstrasse 4</t>
  </si>
  <si>
    <t>Zeihen</t>
  </si>
  <si>
    <t>+41 62 867 40 40</t>
  </si>
  <si>
    <t xml:space="preserve">Elektrizitäts- und Wasserversorgung Port </t>
  </si>
  <si>
    <t>Lohngasse 12</t>
  </si>
  <si>
    <t>Port</t>
  </si>
  <si>
    <t>+41 32 332 29 30</t>
  </si>
  <si>
    <t>www.port.ch</t>
  </si>
  <si>
    <t>Elektrizitäts- und Wasserwerk der Stadt Buchs</t>
  </si>
  <si>
    <t>Grünaustrasse 31</t>
  </si>
  <si>
    <t>+41 81 755 44 33</t>
  </si>
  <si>
    <t>www.ewbuchs.ch</t>
  </si>
  <si>
    <t>Elektrizitäts- und Wasserwerk Sevelen</t>
  </si>
  <si>
    <t>Chirchgass 1</t>
  </si>
  <si>
    <t>Sevelen</t>
  </si>
  <si>
    <t>+41 81 750 10 50</t>
  </si>
  <si>
    <t>Elektrizitäts-Genossenschaft Aettenschwil</t>
  </si>
  <si>
    <t>Abtwilerstrasse 4</t>
  </si>
  <si>
    <t>Aettenschwil</t>
  </si>
  <si>
    <t>+41 41 787 14 71</t>
  </si>
  <si>
    <t>Elektrizitätsgenossenschaft Allenwinden und Umgebung (EGA)</t>
  </si>
  <si>
    <t>Winzrüti 1</t>
  </si>
  <si>
    <t>Allenwinden</t>
  </si>
  <si>
    <t>+41 41 710 00 60</t>
  </si>
  <si>
    <t>www.ega-allenwinden.ch</t>
  </si>
  <si>
    <t>Elektrizitäts-Genossenschaft Beinwil/Freiamt</t>
  </si>
  <si>
    <t>Brand 12</t>
  </si>
  <si>
    <t>Postfach 40</t>
  </si>
  <si>
    <t>Beinwil/Freiamt</t>
  </si>
  <si>
    <t>+41 56 668 14 72</t>
  </si>
  <si>
    <t>www.elektra-beinwil.ch</t>
  </si>
  <si>
    <t>Elektrizitäts-Genossenschaft Benzenschwil</t>
  </si>
  <si>
    <t>Buchenweg 3</t>
  </si>
  <si>
    <t>Benzenschwil</t>
  </si>
  <si>
    <t>+41 56 668 22 93</t>
  </si>
  <si>
    <t>www.elektra-benzenschwil.ch</t>
  </si>
  <si>
    <t xml:space="preserve">Elektrizitätsgenossenschaft Binn </t>
  </si>
  <si>
    <t>Dorfstrasse 11</t>
  </si>
  <si>
    <t>Binn</t>
  </si>
  <si>
    <t>+41 27 971 46 20</t>
  </si>
  <si>
    <t>Elektrizitäts-Genossenschaft Boswil-Bünzen</t>
  </si>
  <si>
    <t>Elektrizitäts-Genossenschaft Brüschwil-Sonnenberg</t>
  </si>
  <si>
    <t>Amriswilerstrasse 34</t>
  </si>
  <si>
    <t>Hefenhofen</t>
  </si>
  <si>
    <t>+41 71 411 09 81</t>
  </si>
  <si>
    <t>Elektrizitätsgenossenschaft Bubikon</t>
  </si>
  <si>
    <t>Ritterhausstrasse 11</t>
  </si>
  <si>
    <t>Postfach 3</t>
  </si>
  <si>
    <t>Bubikon</t>
  </si>
  <si>
    <t>+41 55 243 22 04</t>
  </si>
  <si>
    <t>www.eg-bubikon.ch</t>
  </si>
  <si>
    <t xml:space="preserve">Elektrizitätsgenossenschaft Diemtigen </t>
  </si>
  <si>
    <t>Bruch</t>
  </si>
  <si>
    <t>Schwenden</t>
  </si>
  <si>
    <t>+41 79 737 72 10</t>
  </si>
  <si>
    <t>Elektrizitätsgenossenschaft Gehrau-Häusern (kennzeichnungspflichtig ab Lieferjahr 2020)</t>
  </si>
  <si>
    <t>Käsereistrasse 2</t>
  </si>
  <si>
    <t>Wigoltingen</t>
  </si>
  <si>
    <t>+41 52 763 13 18</t>
  </si>
  <si>
    <t>www.egh-bonau.ch</t>
  </si>
  <si>
    <t>Elektrizitätsgenossenschaft Gsteig</t>
  </si>
  <si>
    <t>Rohrstrasse 10</t>
  </si>
  <si>
    <t>Gsteig b. Gstaad</t>
  </si>
  <si>
    <t>+41 33 755 15 80</t>
  </si>
  <si>
    <t>www.eg-gsteig.ch</t>
  </si>
  <si>
    <t>Elektrizitätsgenossenschaft Jonen</t>
  </si>
  <si>
    <t>Schulhausstrasse 3</t>
  </si>
  <si>
    <t>Jonen</t>
  </si>
  <si>
    <t>+41 56 640 30 20</t>
  </si>
  <si>
    <t>www.elektra-jonen.ch</t>
  </si>
  <si>
    <t>Für Freiämter Naturstrom siehe http://elektra-jonen.ch/tarife</t>
  </si>
  <si>
    <t>Elektrizitätsgenossenschaft Marthalen</t>
  </si>
  <si>
    <t>Ritterhof 7</t>
  </si>
  <si>
    <t>Marthalen</t>
  </si>
  <si>
    <t>+41 52 319 17 19</t>
  </si>
  <si>
    <t>www.eg-m.ch</t>
  </si>
  <si>
    <t>Elektrizitäts-Genossenschaft Merenschwand</t>
  </si>
  <si>
    <t>c/o Karl Suter</t>
  </si>
  <si>
    <t>Burgstrasse 14</t>
  </si>
  <si>
    <t>Postfach 247</t>
  </si>
  <si>
    <t>Merenschwand</t>
  </si>
  <si>
    <t>+41 56 664 23 68</t>
  </si>
  <si>
    <t>www.elektra-merenschwand.ch</t>
  </si>
  <si>
    <t>Jeder Kunde kann seinen Strommix durch die Wahl von zusätzlichen Naturstromprodukten selbst gestalten.</t>
  </si>
  <si>
    <t>Elektrizitätsgenossenschaft Moosegg (kennzeichnungspflichtig bis und mit Lieferjahr 2023)</t>
  </si>
  <si>
    <t>Moosegg 231f</t>
  </si>
  <si>
    <t>+41 34 402 12 09</t>
  </si>
  <si>
    <t>www.elektra-moosegg.ch</t>
  </si>
  <si>
    <t>Elektrizitätsgenossenschaft Mühlau</t>
  </si>
  <si>
    <t>Rüstenschwilerstrasse 8</t>
  </si>
  <si>
    <t>Mühlau</t>
  </si>
  <si>
    <t>+41 78 776 74 60</t>
  </si>
  <si>
    <t>www.evum.ch</t>
  </si>
  <si>
    <t>Sonnenenergie zu 92% aus Mühlau
Jeder Kunde kann seinen Liefermix durch die Wahl von zusätzlichen Naturstromprodukten selbst gestalten.
Details können hier gefunden werden.
www.elektra-muehlau.ch/strom/naturstrom-produkte/</t>
  </si>
  <si>
    <t>Elektrizitätsgenossenschaft Mülligen</t>
  </si>
  <si>
    <t>c/o Marc Riniker</t>
  </si>
  <si>
    <t>Chleematte 5</t>
  </si>
  <si>
    <t>Mülligen</t>
  </si>
  <si>
    <t>+41 56 225 19 91</t>
  </si>
  <si>
    <t>www.elektrizitaet-muelligen.ch</t>
  </si>
  <si>
    <t>Elektrizitätsgenossenschaft Oberwil i.S.</t>
  </si>
  <si>
    <t>c/o Florian Schär</t>
  </si>
  <si>
    <t>Mühlebühl 35C</t>
  </si>
  <si>
    <t>Oberwil i.S.</t>
  </si>
  <si>
    <t>+41 79 262 34 48</t>
  </si>
  <si>
    <t>Elektrizitätsgenossenschaft Otelfingen</t>
  </si>
  <si>
    <t>Hinterdorfstrasse 20</t>
  </si>
  <si>
    <t>Otelfingen</t>
  </si>
  <si>
    <t>+41 44 844 18 78</t>
  </si>
  <si>
    <t>www.eg-otelfingen.ch</t>
  </si>
  <si>
    <t>Elektrizitäts-Genossenschaft Riniken (EGR)</t>
  </si>
  <si>
    <t>c/o IBB Energie AG</t>
  </si>
  <si>
    <t>Gaswerkstrasse 5</t>
  </si>
  <si>
    <t>Brugg</t>
  </si>
  <si>
    <t>+41 56 460 28 00</t>
  </si>
  <si>
    <t>Elektrizitätsgenossenschaft Rümikon EGR (ZH)</t>
  </si>
  <si>
    <t>Rümikerstrasse 12</t>
  </si>
  <si>
    <t>Elsau</t>
  </si>
  <si>
    <t>+41 52 363 19 21</t>
  </si>
  <si>
    <t>www.egruemikon.ch</t>
  </si>
  <si>
    <t>Elektrizitätsgenossenschaft Saas-Balen (EGB)</t>
  </si>
  <si>
    <t>c/o  Sigisbert Kalbermatten</t>
  </si>
  <si>
    <t>Haus Alpengruss</t>
  </si>
  <si>
    <t>Saas-Balen</t>
  </si>
  <si>
    <t>+41 27 957 36 65</t>
  </si>
  <si>
    <t>Elektrizitätsgenossenschaft Schangnau c/o Sandra Wittwer</t>
  </si>
  <si>
    <t>Schangnau</t>
  </si>
  <si>
    <t>+41 79 233 88 86</t>
  </si>
  <si>
    <t>www.eg-schangnau.ch</t>
  </si>
  <si>
    <t>Elektrizitätsgenossenschaft Schüpbach</t>
  </si>
  <si>
    <t>c/o Marianne Hirsbrunner</t>
  </si>
  <si>
    <t>Ried 47</t>
  </si>
  <si>
    <t>Schüpbach</t>
  </si>
  <si>
    <t>+41 34 497 29 18</t>
  </si>
  <si>
    <t>www.egs-schuepbach.ch</t>
  </si>
  <si>
    <t>Elektrizitätsgenossenschaft Schwenden</t>
  </si>
  <si>
    <t>Elektrizitäts-Genossenschaft Siggenthal (egs)</t>
  </si>
  <si>
    <t>www.egs-strom.ch</t>
  </si>
  <si>
    <t>Elektrizitäts-Genossenschaft Sommeri</t>
  </si>
  <si>
    <t>Kirchweg 9</t>
  </si>
  <si>
    <t>Sommeri</t>
  </si>
  <si>
    <t>+41 71 223 65 65</t>
  </si>
  <si>
    <t>Elektrizitätsgenossenschaft Zeneggen</t>
  </si>
  <si>
    <t>c/o Zimmermann Christian</t>
  </si>
  <si>
    <t>Dorfstrasse 110</t>
  </si>
  <si>
    <t>Zeneggen</t>
  </si>
  <si>
    <t>+41 27 946 28 51</t>
  </si>
  <si>
    <t>Elektrizitätsgenossenschaft Zwischenflüh und Umgebung</t>
  </si>
  <si>
    <t>c/o Rudolf Wampfler</t>
  </si>
  <si>
    <t>Wampflen 29</t>
  </si>
  <si>
    <t>Zwischenflüh</t>
  </si>
  <si>
    <t>+41 79 398 58 77</t>
  </si>
  <si>
    <t>Elektrizitätsversorgung Albula/Alvra (kennzeichnungspflichtig ab 2017)</t>
  </si>
  <si>
    <t>Veia Baselgia 6</t>
  </si>
  <si>
    <t>Tiefencastel</t>
  </si>
  <si>
    <t>+41 81 681 12 44</t>
  </si>
  <si>
    <t>www.albula-alvra.ch</t>
  </si>
  <si>
    <t>Elektrizitätsversorgung Altendorf AG</t>
  </si>
  <si>
    <t>Etzelstrasse 7</t>
  </si>
  <si>
    <t>Altendorf</t>
  </si>
  <si>
    <t>+41 55 451 01 60</t>
  </si>
  <si>
    <t>www.evaltendorf.ch</t>
  </si>
  <si>
    <t>Bei der Elektrizitätsversorgung Altendorf AG erhalten Sie Strom aus 100 Prozent erneuerbaren Energien.
Für das Lieferjahr 2022 wurde für die Grundversorgung Energie aus 93.58% Wasserkraft, 6.1% geförderter Strom und &gt;1% Naturstrom Basic / Star / Solarenergie beschafft. Der Bereich «nicht überprüfbare Energieträger» kann mit 0% beziffert werden.</t>
  </si>
  <si>
    <t xml:space="preserve">Elektrizitätsversorgung Au / Heerbrugg </t>
  </si>
  <si>
    <t>Kirchweg 6</t>
  </si>
  <si>
    <t>Au</t>
  </si>
  <si>
    <t>+41 58 228 62 61</t>
  </si>
  <si>
    <t>www.au.ch</t>
  </si>
  <si>
    <t>Elektrizitätsversorgung Benken (SG)</t>
  </si>
  <si>
    <t>Zentrumplatz 2</t>
  </si>
  <si>
    <t>Benken</t>
  </si>
  <si>
    <t>+41 55 293 30 36</t>
  </si>
  <si>
    <t>www.benken.ch</t>
  </si>
  <si>
    <t>Elektrizitätsversorgung Benken (ZH)</t>
  </si>
  <si>
    <t>Landstrasse 1</t>
  </si>
  <si>
    <t>+41 52 319 11 80</t>
  </si>
  <si>
    <t>www.benken-zh.ch</t>
  </si>
  <si>
    <t>Elektrizitätsversorgung Berikon</t>
  </si>
  <si>
    <t>Bahnhofstrasse 69</t>
  </si>
  <si>
    <t>Berikon</t>
  </si>
  <si>
    <t>+41 56 649 39 40</t>
  </si>
  <si>
    <t>www.berikon.ch</t>
  </si>
  <si>
    <t>Elektrizitätsversorgung Brügg</t>
  </si>
  <si>
    <t>Obergasse 26</t>
  </si>
  <si>
    <t>Brügg</t>
  </si>
  <si>
    <t>+41 32 373 46 48</t>
  </si>
  <si>
    <t>www.bruegg.ch</t>
  </si>
  <si>
    <t>Elektrizitäts-Versorgung Büttikon</t>
  </si>
  <si>
    <t>Bollstrasse 100</t>
  </si>
  <si>
    <t>Büttikon</t>
  </si>
  <si>
    <t>+41 56 618 70 50</t>
  </si>
  <si>
    <t>Elektrizitätsversorgung der Gemeinde Widnau</t>
  </si>
  <si>
    <t>Neugasse 4</t>
  </si>
  <si>
    <t>Widnau</t>
  </si>
  <si>
    <t>+41 71 727 03 24</t>
  </si>
  <si>
    <t>www.widnau.ch</t>
  </si>
  <si>
    <t>Elektrizitätsversorgung der Politischen Gemeinde Schlatt TG</t>
  </si>
  <si>
    <t>Mettschlatterstrasse 2</t>
  </si>
  <si>
    <t>Schlatt</t>
  </si>
  <si>
    <t>+41 52 646 02 60</t>
  </si>
  <si>
    <t>www.schlatt.ch</t>
  </si>
  <si>
    <t>Elektrizitätsversorgung Diepoldsau</t>
  </si>
  <si>
    <t>Hohenemserstrasse 74</t>
  </si>
  <si>
    <t>Diepoldsau</t>
  </si>
  <si>
    <t>+41 71 737 73 56</t>
  </si>
  <si>
    <t>www.diepoldsau.ch</t>
  </si>
  <si>
    <t>Elektrizitätsversorgung Diessenhofen</t>
  </si>
  <si>
    <t>Hintergasse 49</t>
  </si>
  <si>
    <t>Postfach 233</t>
  </si>
  <si>
    <t>Diessenhofen</t>
  </si>
  <si>
    <t>+41 52 646 42 16</t>
  </si>
  <si>
    <t>Elektrizitätsversorgung Dintikon</t>
  </si>
  <si>
    <t>Altweg 8</t>
  </si>
  <si>
    <t>Dintikon</t>
  </si>
  <si>
    <t>+41 56 616 68 10</t>
  </si>
  <si>
    <t>www.dintikon.ch</t>
  </si>
  <si>
    <t>Elektrizitätsversorgung Fritz Stettler AG (kennzeichnungspflichtig bis und mit Lieferjahr 2022)</t>
  </si>
  <si>
    <t>Luchsmatt 399</t>
  </si>
  <si>
    <t>Eggiwil</t>
  </si>
  <si>
    <t>+41 34 491 11 67</t>
  </si>
  <si>
    <t>www.elektrostettler.ch</t>
  </si>
  <si>
    <t>Elektrizitätsversorgung Häggenschwil</t>
  </si>
  <si>
    <t>Dorfstrasse 18</t>
  </si>
  <si>
    <t>Häggenschwil</t>
  </si>
  <si>
    <t>+41 58 228 25 20</t>
  </si>
  <si>
    <t>Elektrizitätsversorgung Innerthal</t>
  </si>
  <si>
    <t>Gemeindekanzlei</t>
  </si>
  <si>
    <t xml:space="preserve">Kirchenrain </t>
  </si>
  <si>
    <t>Innerthal</t>
  </si>
  <si>
    <t>+41 55 446 11 49</t>
  </si>
  <si>
    <t>Elektrizitätsversorgung Kaisten</t>
  </si>
  <si>
    <t>Poststrasse 7</t>
  </si>
  <si>
    <t>Kaisten</t>
  </si>
  <si>
    <t>+41 62 869 10 40</t>
  </si>
  <si>
    <t>www.kaisten.ch</t>
  </si>
  <si>
    <t>Elektrizitätsversorgung Kaltbrunn AG</t>
  </si>
  <si>
    <t>Uznacherstrasse 4</t>
  </si>
  <si>
    <t>Kaltbrunn</t>
  </si>
  <si>
    <t>+41 55 293 33 93</t>
  </si>
  <si>
    <t>www.evk.ch</t>
  </si>
  <si>
    <t>Elektrizitätsversorgung Lengwil</t>
  </si>
  <si>
    <t>Hauptstrasse 8</t>
  </si>
  <si>
    <t>Lengwil</t>
  </si>
  <si>
    <t>+41 71 686 30 00</t>
  </si>
  <si>
    <t>www.lengwil.ch</t>
  </si>
  <si>
    <t>Elektrizitätsversorgung Madiswil</t>
  </si>
  <si>
    <t>Bauverwaltung</t>
  </si>
  <si>
    <t>Obergasse 2</t>
  </si>
  <si>
    <t>Postfach 18</t>
  </si>
  <si>
    <t>Madiswil</t>
  </si>
  <si>
    <t>+41 62 957 70 72</t>
  </si>
  <si>
    <t>www.madiswil.ch</t>
  </si>
  <si>
    <t>Elektrizitätsversorgung Marbach (SG)</t>
  </si>
  <si>
    <t>Obergasse 4</t>
  </si>
  <si>
    <t>Marbach</t>
  </si>
  <si>
    <t>+41 71 770 08 91</t>
  </si>
  <si>
    <t>Elektrizitätsversorgung Mörschwil</t>
  </si>
  <si>
    <t>Schulstrasse 3</t>
  </si>
  <si>
    <t>Mörschwil</t>
  </si>
  <si>
    <t>+41 71 868 78 52</t>
  </si>
  <si>
    <t>www.moerschwil.ch</t>
  </si>
  <si>
    <t>Elektrizitätsversorgung Murgenthal</t>
  </si>
  <si>
    <t>Hauptstrasse 46</t>
  </si>
  <si>
    <t>Murgenthal</t>
  </si>
  <si>
    <t>+41 62 917 00 34</t>
  </si>
  <si>
    <t>www.murgenthal.ch</t>
  </si>
  <si>
    <t>Elektrizitätsversorgung Niederbipp</t>
  </si>
  <si>
    <t>Postfach 116</t>
  </si>
  <si>
    <t>Niederbipp</t>
  </si>
  <si>
    <t>+41 32 633 60 40</t>
  </si>
  <si>
    <t xml:space="preserve">Elektrizitätsversorgung Oberbuchsiten </t>
  </si>
  <si>
    <t>Buchsweg 2</t>
  </si>
  <si>
    <t>Oberbuchsiten</t>
  </si>
  <si>
    <t>+41 62 388 90 50</t>
  </si>
  <si>
    <t>www.evoberbuchsiten.ch</t>
  </si>
  <si>
    <t>Elektrizitätsversorgung Oberbüren</t>
  </si>
  <si>
    <t>Unterdorf 9</t>
  </si>
  <si>
    <t>Oberbüren</t>
  </si>
  <si>
    <t>+41 58 228 25 35</t>
  </si>
  <si>
    <t>www.oberbueren.ch</t>
  </si>
  <si>
    <t>Elektrizitätsversorgung Oberdiessbach</t>
  </si>
  <si>
    <t>Gemeindeplatz 1</t>
  </si>
  <si>
    <t>Postfach 250</t>
  </si>
  <si>
    <t>Oberdiessbach</t>
  </si>
  <si>
    <t>+41 31 770 27 37</t>
  </si>
  <si>
    <t>www.oberdiessbach.ch</t>
  </si>
  <si>
    <t>Elektrizitätsversorgung Oberriet (SG)</t>
  </si>
  <si>
    <t>Staatsstrasse 92</t>
  </si>
  <si>
    <t>Oberriet</t>
  </si>
  <si>
    <t>+41 71 763 64 40</t>
  </si>
  <si>
    <t>www.oberriet.ch</t>
  </si>
  <si>
    <t>Elektrizitätsversorgung Rebstein</t>
  </si>
  <si>
    <t>Alte Landstrasse 77</t>
  </si>
  <si>
    <t>Rebstein</t>
  </si>
  <si>
    <t>Elektrizitätsversorgung Ried</t>
  </si>
  <si>
    <t>Haselacker 15</t>
  </si>
  <si>
    <t>St. Stephan</t>
  </si>
  <si>
    <t>+41 79 945 29 52</t>
  </si>
  <si>
    <t>Elektrizitätsversorgung Rorschacherberg</t>
  </si>
  <si>
    <t>Goldacherstrasse 67</t>
  </si>
  <si>
    <t>Rorschacherberg</t>
  </si>
  <si>
    <t>+41 71 858 30 16</t>
  </si>
  <si>
    <t>www.rorschacherberg.ch</t>
  </si>
  <si>
    <t xml:space="preserve">Elektrizitätsversorgung Saas Grund </t>
  </si>
  <si>
    <t>c/o Zurbriggen Arnold</t>
  </si>
  <si>
    <t>Dammstrasse 121</t>
  </si>
  <si>
    <t>Saas-Grund</t>
  </si>
  <si>
    <t>+41 27 945 75 50</t>
  </si>
  <si>
    <t>Elektrizitätsversorgung Saas-Almagell</t>
  </si>
  <si>
    <t>Dorfplatz 1</t>
  </si>
  <si>
    <t>Postfach 22</t>
  </si>
  <si>
    <t>Saas-Almagell</t>
  </si>
  <si>
    <t>+41 27 957 27 26</t>
  </si>
  <si>
    <t>www.saas-almagell.org</t>
  </si>
  <si>
    <t>Elektrizitätsversorgung Schöftland</t>
  </si>
  <si>
    <t>Bahnhofstrasse 5</t>
  </si>
  <si>
    <t>Schöftland</t>
  </si>
  <si>
    <t>+41 62 739 12 58</t>
  </si>
  <si>
    <t>Elektrizitätsversorgung Schübelbach</t>
  </si>
  <si>
    <t>Grünhaldenstrasse 3</t>
  </si>
  <si>
    <t>Schübelbach</t>
  </si>
  <si>
    <t>+41 55 450 56 76</t>
  </si>
  <si>
    <t>www.gwsb.ch</t>
  </si>
  <si>
    <t>Elektrizitätsversorgung Seedorf</t>
  </si>
  <si>
    <t>Bernstrasse 72</t>
  </si>
  <si>
    <t>Seedorf</t>
  </si>
  <si>
    <t>+41 32 391 99 50</t>
  </si>
  <si>
    <t>www.seedorf.ch</t>
  </si>
  <si>
    <t>Elektrizitätsversorgung Siselen</t>
  </si>
  <si>
    <t>Käsereiweg 2</t>
  </si>
  <si>
    <t>Siselen</t>
  </si>
  <si>
    <t>+41 32 396 25 66</t>
  </si>
  <si>
    <t>Elektrizitätsversorgung Spreitenbach</t>
  </si>
  <si>
    <t>Zentrumsstrasse 11</t>
  </si>
  <si>
    <t>Spreitenbach</t>
  </si>
  <si>
    <t>+41 56 418 86 10</t>
  </si>
  <si>
    <t>Elektrizitätsversorgung Steinach</t>
  </si>
  <si>
    <t>Schulstrasse 5</t>
  </si>
  <si>
    <t>Postfach 61</t>
  </si>
  <si>
    <t>Steinach</t>
  </si>
  <si>
    <t>+41 71 447 23 20</t>
  </si>
  <si>
    <t>www.steinach.ch</t>
  </si>
  <si>
    <t>Elektrizitätsversorgung Teufenthal</t>
  </si>
  <si>
    <t>Kirchweg 1</t>
  </si>
  <si>
    <t>Teufenthal</t>
  </si>
  <si>
    <t>+41 62 768 80 20</t>
  </si>
  <si>
    <t>www.teufenthal.ch</t>
  </si>
  <si>
    <t>Elektrizitätsversorgung Thalheim</t>
  </si>
  <si>
    <t>c/o Gemeinderat</t>
  </si>
  <si>
    <t>Gässli 265</t>
  </si>
  <si>
    <t>Thalheim</t>
  </si>
  <si>
    <t>+41 56 443 12 84</t>
  </si>
  <si>
    <t>Elektrizitätsversorgung Tübach</t>
  </si>
  <si>
    <t>Kirchstrasse 18</t>
  </si>
  <si>
    <t>Tübach</t>
  </si>
  <si>
    <t>+41 71 844 23 00</t>
  </si>
  <si>
    <t xml:space="preserve">Elektrizitätsversorgung Ueken </t>
  </si>
  <si>
    <t>Gemeindeverwaltung Herznach-Ueken</t>
  </si>
  <si>
    <t>Schulstrasse 9</t>
  </si>
  <si>
    <t>Herznach</t>
  </si>
  <si>
    <t>+41 76 316 50 28</t>
  </si>
  <si>
    <t>www.ueken.ch</t>
  </si>
  <si>
    <t>Mit freundlichen Grüssen
Elektra Ueken
Martin Stalder</t>
  </si>
  <si>
    <t xml:space="preserve">Elektrizitätsversorgung Ursenbach </t>
  </si>
  <si>
    <t>Dorf 44</t>
  </si>
  <si>
    <t>Ursenbach</t>
  </si>
  <si>
    <t>+41 62 965 26 02</t>
  </si>
  <si>
    <t>Elektrizitätsversorgung Villigen</t>
  </si>
  <si>
    <t>Schulstrasse 2</t>
  </si>
  <si>
    <t>Villigen</t>
  </si>
  <si>
    <t>+41 56 297 89 90</t>
  </si>
  <si>
    <t>www.villigen.ch</t>
  </si>
  <si>
    <t>Elektrizitätsversorgung Wittenbach</t>
  </si>
  <si>
    <t>Dottenwilerstrasse 2</t>
  </si>
  <si>
    <t>Wittenbach</t>
  </si>
  <si>
    <t>+41 71 292 21 80</t>
  </si>
  <si>
    <t>www.wittenbach.ch</t>
  </si>
  <si>
    <t>Elektrizitätsversorgung Würenlingen (EVW)</t>
  </si>
  <si>
    <t>Dorfstrasse 13</t>
  </si>
  <si>
    <t>Würenlingen</t>
  </si>
  <si>
    <t>+41 56 297 15 48</t>
  </si>
  <si>
    <t>www.wuerenlingen.ch</t>
  </si>
  <si>
    <t>Elektrizitätsverwaltung Kallnach</t>
  </si>
  <si>
    <t>Schmittenrain 2</t>
  </si>
  <si>
    <t>Kallnach</t>
  </si>
  <si>
    <t xml:space="preserve">+41 32 392 11 54 </t>
  </si>
  <si>
    <t>www.kallnach.ch</t>
  </si>
  <si>
    <t>Elektrizitätswerk Andelfingen c/o Gemeinde Andelfingen</t>
  </si>
  <si>
    <t>Thurtalstrasse 9</t>
  </si>
  <si>
    <t>Postfach 382</t>
  </si>
  <si>
    <t>Andelfingen</t>
  </si>
  <si>
    <t>+41 52 304 27 00</t>
  </si>
  <si>
    <t>www.andelfingen.ch</t>
  </si>
  <si>
    <t>Stromkennzeichnung cal22</t>
  </si>
  <si>
    <t>Elektrizitätswerk Azmoos (kennzeichnungspflichtig bis und mit Lieferjahr 2023)</t>
  </si>
  <si>
    <t>Poststrasse 45</t>
  </si>
  <si>
    <t>Azmoos</t>
  </si>
  <si>
    <t>+41 81 750 21 21</t>
  </si>
  <si>
    <t>Elektrizitätswerk Bergün-Filisur (kennzeichnungspflichtig ab Lieferjahr 2019)</t>
  </si>
  <si>
    <t>Dorfstrasse 38</t>
  </si>
  <si>
    <t>Filisur</t>
  </si>
  <si>
    <t>+41 81 410 40 40</t>
  </si>
  <si>
    <t>Elektrizitätswerk Bivio</t>
  </si>
  <si>
    <t>Vea Jerts 225</t>
  </si>
  <si>
    <t>Bivio</t>
  </si>
  <si>
    <t>+41 81 655 12 23</t>
  </si>
  <si>
    <t>Elektrizitätswerk Bürglen Ost</t>
  </si>
  <si>
    <t>Mühlestrasse 2</t>
  </si>
  <si>
    <t>Bürglen</t>
  </si>
  <si>
    <t>+41 71 634 81 00</t>
  </si>
  <si>
    <t>www.buerglen-tg.ch</t>
  </si>
  <si>
    <t>Elektrizitätswerk der Einheitsgemeinde Salenstein</t>
  </si>
  <si>
    <t>Eugensbergstrasse 2</t>
  </si>
  <si>
    <t>Salenstein</t>
  </si>
  <si>
    <t>+41 58 346 24 00</t>
  </si>
  <si>
    <t>www.salenstein.ch</t>
  </si>
  <si>
    <t xml:space="preserve">Elektrizitätswerk der Gemeinde Berlingen </t>
  </si>
  <si>
    <t>Seestrasse 78</t>
  </si>
  <si>
    <t>Berlingen</t>
  </si>
  <si>
    <t>+41 58 346 11 11</t>
  </si>
  <si>
    <t>www.berlingen.ch</t>
  </si>
  <si>
    <t>Elektrizitätswerk der Gemeinde Bussnang</t>
  </si>
  <si>
    <t>Schulstrasse 1</t>
  </si>
  <si>
    <t>Bussnang</t>
  </si>
  <si>
    <t>+41 71 626 58 16</t>
  </si>
  <si>
    <t>www.bussnang.ch</t>
  </si>
  <si>
    <t xml:space="preserve">Elektrizitätswerk der Gemeinde Eischoll </t>
  </si>
  <si>
    <t>Gemeindehaus</t>
  </si>
  <si>
    <t>Dorfstrasse 54</t>
  </si>
  <si>
    <t>Eischoll</t>
  </si>
  <si>
    <t>+41 27 934 24 04</t>
  </si>
  <si>
    <t>www.eischoll.ch</t>
  </si>
  <si>
    <t>Elektrizitätswerk der Gemeinde Gottlieben</t>
  </si>
  <si>
    <t>Kirchstrasse 11</t>
  </si>
  <si>
    <t>Gottlieben</t>
  </si>
  <si>
    <t>+41 71 669 12 82</t>
  </si>
  <si>
    <t>Elektrizitätswerk der Gemeinde Güttingen</t>
  </si>
  <si>
    <t>Bahnhofstrasse 15</t>
  </si>
  <si>
    <t>Güttingen</t>
  </si>
  <si>
    <t>+41 71 694 10 10</t>
  </si>
  <si>
    <t>www.guettingen.ch</t>
  </si>
  <si>
    <t xml:space="preserve">Elektrizitätswerk der Gemeinde Hohentannen </t>
  </si>
  <si>
    <t>Hauptstrasse 18</t>
  </si>
  <si>
    <t>Hohentannen</t>
  </si>
  <si>
    <t>+41 71 422 54 80</t>
  </si>
  <si>
    <t>www.hohentannen.ch</t>
  </si>
  <si>
    <t>Elektrizitätswerk der Gemeinde Langrickenbach</t>
  </si>
  <si>
    <t>Im Baumgarten 1</t>
  </si>
  <si>
    <t>Langrickenbach</t>
  </si>
  <si>
    <t>+41 71 694 59 10</t>
  </si>
  <si>
    <t>www.langrickenbach.ch</t>
  </si>
  <si>
    <t>Elektrizitätswerk der Gemeinde Mammern</t>
  </si>
  <si>
    <t>Liebenfelsstrasse 2</t>
  </si>
  <si>
    <t>Mammern</t>
  </si>
  <si>
    <t>+41 52 741 32 32</t>
  </si>
  <si>
    <t>Elektrizitätswerk der Gemeinde Pfyn</t>
  </si>
  <si>
    <t>Hauptstrasse 35</t>
  </si>
  <si>
    <t>Pfyn</t>
  </si>
  <si>
    <t>+41 58 346 02 22</t>
  </si>
  <si>
    <t>www.pfyn.ch</t>
  </si>
  <si>
    <t>Elektrizitätswerk der Gemeinde Scharans</t>
  </si>
  <si>
    <t>Fravgia 70</t>
  </si>
  <si>
    <t>Scharans</t>
  </si>
  <si>
    <t>+41 81 651 20 20</t>
  </si>
  <si>
    <t>www.scharans.ch</t>
  </si>
  <si>
    <t xml:space="preserve">Elektrizitätswerk der Gemeinde Sulgen </t>
  </si>
  <si>
    <t>Kradolfstrasse 15</t>
  </si>
  <si>
    <t>Postfach 83</t>
  </si>
  <si>
    <t>Sulgen</t>
  </si>
  <si>
    <t>+41 71 644 95 75</t>
  </si>
  <si>
    <t>Elektrizitätswerk der Gemeinde Törbel</t>
  </si>
  <si>
    <t>Wegsolstrasse 17</t>
  </si>
  <si>
    <t>Törbel</t>
  </si>
  <si>
    <t>+41 27 952 12 77</t>
  </si>
  <si>
    <t>www.toerbel.ch</t>
  </si>
  <si>
    <t>Elektrizitätswerk der Gemeinde Tschiertschen-Praden</t>
  </si>
  <si>
    <t>Praden</t>
  </si>
  <si>
    <t>+41 81 373 14 40</t>
  </si>
  <si>
    <t>www.tschiertschen-praden.ch</t>
  </si>
  <si>
    <t>Elektrizitätswerk der Gemeinde Tuggen</t>
  </si>
  <si>
    <t>Zürcherstrasse 14</t>
  </si>
  <si>
    <t>Postfach 159</t>
  </si>
  <si>
    <t>Tuggen</t>
  </si>
  <si>
    <t>+41 55 465 65 31</t>
  </si>
  <si>
    <t>www.tuggen.ch</t>
  </si>
  <si>
    <t>Elektrizitätswerk der Gemeinde Wagenhausen</t>
  </si>
  <si>
    <t>Talacker 1</t>
  </si>
  <si>
    <t>Kaltenbach</t>
  </si>
  <si>
    <t>+41 52 742 82 59</t>
  </si>
  <si>
    <t>www.wagenhausen.ch</t>
  </si>
  <si>
    <t>Elektrizitätswerk der Gemeinde Wangen</t>
  </si>
  <si>
    <t>Zürcherstrasse 26</t>
  </si>
  <si>
    <t>Postfach 264</t>
  </si>
  <si>
    <t>Wangen</t>
  </si>
  <si>
    <t>+41 55 450 80 13</t>
  </si>
  <si>
    <t>www.ewwangensz.ch</t>
  </si>
  <si>
    <t>Elektrizitätswerk der Ortsgemeinde Quarten</t>
  </si>
  <si>
    <t>Bodenstrasse 5</t>
  </si>
  <si>
    <t>Unterterzen</t>
  </si>
  <si>
    <t>+41 81 738 11 12</t>
  </si>
  <si>
    <t>www.ew-quarten.ch</t>
  </si>
  <si>
    <t xml:space="preserve">Elektrizitätswerk der politischen Gemeinde Hüttwilen  </t>
  </si>
  <si>
    <t>Kanzleiweg 4</t>
  </si>
  <si>
    <t>Hüttwilen</t>
  </si>
  <si>
    <t>+41 58 346 06 77</t>
  </si>
  <si>
    <t>www.huettwilen.ch</t>
  </si>
  <si>
    <t>Elektrizitätswerk der politischen Gemeinde Lommis (kennzeichnungspflichtig bis und mit Lieferjahr 2022)</t>
  </si>
  <si>
    <t>Banneggstrasse 2</t>
  </si>
  <si>
    <t>Lommis</t>
  </si>
  <si>
    <t>+41 52 723 30 10</t>
  </si>
  <si>
    <t>www.lommis.ch</t>
  </si>
  <si>
    <t>Elektrizitätswerk der Politischen Gemeinde Wäldi</t>
  </si>
  <si>
    <t>Dorfzentrum 7</t>
  </si>
  <si>
    <t>Hefenhausen</t>
  </si>
  <si>
    <t>+41 58 346 10 00</t>
  </si>
  <si>
    <t>www.waeldi.ch</t>
  </si>
  <si>
    <t>Elektrizitätswerk des Kantons Schaffhausen AG (EKS)</t>
  </si>
  <si>
    <t>Rheinstrasse 37</t>
  </si>
  <si>
    <t>Postfach 435</t>
  </si>
  <si>
    <t>Schaffhausen</t>
  </si>
  <si>
    <t>SH</t>
  </si>
  <si>
    <t>+41 52 633 55 55</t>
  </si>
  <si>
    <t>www.eks.ch</t>
  </si>
  <si>
    <t>Elektrizitätswerk Dürrenäsch</t>
  </si>
  <si>
    <t>Sedelstrasse 1</t>
  </si>
  <si>
    <t>Dürrenäsch</t>
  </si>
  <si>
    <t>+41 62 767 71 11</t>
  </si>
  <si>
    <t>Elektrizitätswerk Ermatingen</t>
  </si>
  <si>
    <t>Hauptstrasse 88</t>
  </si>
  <si>
    <t>Ermatingen</t>
  </si>
  <si>
    <t>+41 71 663 30 24</t>
  </si>
  <si>
    <t>www.ermatingen.ch</t>
  </si>
  <si>
    <t>Elektrizitätswerk Eschenz</t>
  </si>
  <si>
    <t>Eschenz</t>
  </si>
  <si>
    <t>+41 52 742 00 77</t>
  </si>
  <si>
    <t>Elektrizitätswerk Fällanden</t>
  </si>
  <si>
    <t>Schwerzenbachstrasse 10</t>
  </si>
  <si>
    <t>Fällanden</t>
  </si>
  <si>
    <t>+41 43 355 35 65</t>
  </si>
  <si>
    <t>www.faellanden.ch</t>
  </si>
  <si>
    <t>Elektrizitätswerk Fehraltorf</t>
  </si>
  <si>
    <t>Kempttalstrasse 54</t>
  </si>
  <si>
    <t>Fehraltorf</t>
  </si>
  <si>
    <t>+41 43 355 78 01</t>
  </si>
  <si>
    <t>www.fehraltorf.ch</t>
  </si>
  <si>
    <t>"Nicht erneuerbare Energien" werden ausschliesslich von Grosskunden bezogen, die am "freien Markt" sind (Verbrauch &gt;100'000 kWh/Jahr).</t>
  </si>
  <si>
    <t>Elektrizitätswerk Göschenen</t>
  </si>
  <si>
    <t>Göscheneralpstrasse 8a</t>
  </si>
  <si>
    <t>Göschenen</t>
  </si>
  <si>
    <t>UR</t>
  </si>
  <si>
    <t>+41 79 828 19 10</t>
  </si>
  <si>
    <t>www.ew-goeschenen.ch</t>
  </si>
  <si>
    <t>Elektrizitätswerk Heiden AG</t>
  </si>
  <si>
    <t>Bachstrasse 6A</t>
  </si>
  <si>
    <t>Heiden</t>
  </si>
  <si>
    <t>+41 71 898 89 47</t>
  </si>
  <si>
    <t>www.ewheiden.ch</t>
  </si>
  <si>
    <t>Elektrizitätswerk Herrliberg</t>
  </si>
  <si>
    <t>Forchstrasse 9</t>
  </si>
  <si>
    <t>Herrliberg</t>
  </si>
  <si>
    <t>+41 44 915 91 93</t>
  </si>
  <si>
    <t>www.herrliberg.ch</t>
  </si>
  <si>
    <t>Elektrizitätswerk Jona-Rapperswil AG</t>
  </si>
  <si>
    <t>Werkstrasse 30</t>
  </si>
  <si>
    <t>Jona</t>
  </si>
  <si>
    <t>+41 55 220 91 11</t>
  </si>
  <si>
    <t>Elektrizitätswerk Mellingen c/o Regionalwerke AG Baden</t>
  </si>
  <si>
    <t>+41 56 481 88 50</t>
  </si>
  <si>
    <t>www.mellingen.ch</t>
  </si>
  <si>
    <t>Elektrizitätswerk Niederhelfenschwil</t>
  </si>
  <si>
    <t>Oberdorf 10</t>
  </si>
  <si>
    <t>Niederhelfenschwil</t>
  </si>
  <si>
    <t>+41 71 948 62 62</t>
  </si>
  <si>
    <t>www.niederhelfenschwil.ch</t>
  </si>
  <si>
    <t>Elektrizitätswerk Niederwil</t>
  </si>
  <si>
    <t>Hauptstrasse 4</t>
  </si>
  <si>
    <t>Niederwil</t>
  </si>
  <si>
    <t>+41 56 619 10 10</t>
  </si>
  <si>
    <t>Elektrizitätswerk Obergoms AG (ewo)</t>
  </si>
  <si>
    <t>Furkastrasse 671</t>
  </si>
  <si>
    <t>Postfach 1</t>
  </si>
  <si>
    <t>Münster</t>
  </si>
  <si>
    <t>+41 27 973 34 58</t>
  </si>
  <si>
    <t>Elektrizitätswerk Randa AG</t>
  </si>
  <si>
    <t>Gemeindebüro</t>
  </si>
  <si>
    <t>Randa</t>
  </si>
  <si>
    <t>+41 27 967 62 42</t>
  </si>
  <si>
    <t>Elektrizitätswerk Raperswilen</t>
  </si>
  <si>
    <t>Ifangstrasse 12</t>
  </si>
  <si>
    <t>Raperswilen</t>
  </si>
  <si>
    <t>+41 52 763 18 41</t>
  </si>
  <si>
    <t>www.raperswilen.ch</t>
  </si>
  <si>
    <t>Elektrizitätswerk Reichenburg</t>
  </si>
  <si>
    <t>Kanzleiweg 1</t>
  </si>
  <si>
    <t>Postfach 241</t>
  </si>
  <si>
    <t>Reichenburg</t>
  </si>
  <si>
    <t>+41 55 464 30 75</t>
  </si>
  <si>
    <t>www.reichenburg.ch</t>
  </si>
  <si>
    <t>Elektrizitätswerk Rümlang Genossenschaft</t>
  </si>
  <si>
    <t>Lindenweg 6</t>
  </si>
  <si>
    <t>Rümlang</t>
  </si>
  <si>
    <t>+41448179090</t>
  </si>
  <si>
    <t>www.ewruemlang.ch</t>
  </si>
  <si>
    <t>Stromkennzeichnung 2022</t>
  </si>
  <si>
    <t>Elektrizitätswerk Schafisheim</t>
  </si>
  <si>
    <t>Winkelgasse 1</t>
  </si>
  <si>
    <t>Schafisheim</t>
  </si>
  <si>
    <t>+41 62 888 30 40</t>
  </si>
  <si>
    <t>www.schafisheim.ch</t>
  </si>
  <si>
    <t>Elektrizitätswerk Schindellegi</t>
  </si>
  <si>
    <t>Postfach 68</t>
  </si>
  <si>
    <t>Feusisberg</t>
  </si>
  <si>
    <t>+41 44 784 17 02</t>
  </si>
  <si>
    <t>www.feusisberg.ch</t>
  </si>
  <si>
    <t>Elektrizitätswerk Sennwald</t>
  </si>
  <si>
    <t>Postfach 54</t>
  </si>
  <si>
    <t>Sennwald</t>
  </si>
  <si>
    <t>+41 81 750 44 40</t>
  </si>
  <si>
    <t>www.ewsennwald.ch</t>
  </si>
  <si>
    <t>Elektrizitätswerk Urnäsch AG</t>
  </si>
  <si>
    <t>Bindlistrasse 18</t>
  </si>
  <si>
    <t>Urnäsch</t>
  </si>
  <si>
    <t>+41 71 364 11 81</t>
  </si>
  <si>
    <t>Elektrizitätswerk Ursern</t>
  </si>
  <si>
    <t>Gotthardstrasse 74</t>
  </si>
  <si>
    <t>Postfach 64</t>
  </si>
  <si>
    <t>Andermatt</t>
  </si>
  <si>
    <t>+41 41 888 77 77</t>
  </si>
  <si>
    <t>www.ew-ursern.ch</t>
  </si>
  <si>
    <t>Elektrizitätswerk Uznach AG</t>
  </si>
  <si>
    <t>Städtchen 21</t>
  </si>
  <si>
    <t>Uznach</t>
  </si>
  <si>
    <t>+41 55 285 83 83</t>
  </si>
  <si>
    <t>Angaben gelten für Grundversorgung</t>
  </si>
  <si>
    <t>Elektrizitätswerk Vals (EW Vals)</t>
  </si>
  <si>
    <t>Garlag 580 B</t>
  </si>
  <si>
    <t>Vals</t>
  </si>
  <si>
    <t>+41 79 193 05 51</t>
  </si>
  <si>
    <t>Elektrizitätswerk Vaz/Obervaz</t>
  </si>
  <si>
    <t>Plam dil Roisch 2</t>
  </si>
  <si>
    <t>Lenzerheide</t>
  </si>
  <si>
    <t>+41 81 385 21 20</t>
  </si>
  <si>
    <t>Elektrizitätswerk Wigoltingen</t>
  </si>
  <si>
    <t>Oberdorfstrasse 15</t>
  </si>
  <si>
    <t>+41 52 368 22 00</t>
  </si>
  <si>
    <t>www.wigoltingen.ch</t>
  </si>
  <si>
    <t>Elektrizitätswerk Wohlenschwil</t>
  </si>
  <si>
    <t>Hauptstrasse 21</t>
  </si>
  <si>
    <t>Wohlenschwil</t>
  </si>
  <si>
    <t>+41 56 481 70 50</t>
  </si>
  <si>
    <t>Elektrizitätswerk Zermatt AG</t>
  </si>
  <si>
    <t>Metzggasse 44</t>
  </si>
  <si>
    <t>Postfach 346</t>
  </si>
  <si>
    <t>Zermatt</t>
  </si>
  <si>
    <t>+41 27 966 65 65</t>
  </si>
  <si>
    <t>Elektrizitätswerk Zuzwil (SG)</t>
  </si>
  <si>
    <t>Hinterdorfstrasse 3</t>
  </si>
  <si>
    <t>Zuzwil</t>
  </si>
  <si>
    <t>+41 58 228 28 85</t>
  </si>
  <si>
    <t>www.zuzwil.ch</t>
  </si>
  <si>
    <t>Elektrizitätswerke des Kantons Zürich (EKZ)</t>
  </si>
  <si>
    <t>Dreikönigstrasse 18</t>
  </si>
  <si>
    <t>+41 58 359 51 11</t>
  </si>
  <si>
    <t>www.ekz.ch</t>
  </si>
  <si>
    <t>Elektrogenossenschaft Bisisthal (EGB)</t>
  </si>
  <si>
    <t>Dürrenboden 8</t>
  </si>
  <si>
    <t>Bisisthal</t>
  </si>
  <si>
    <t>+41 79 507 92 57</t>
  </si>
  <si>
    <t>Elektrogenossenschaft Moos-Dieselbach</t>
  </si>
  <si>
    <t>c/o Roman Gemperli</t>
  </si>
  <si>
    <t>Moos</t>
  </si>
  <si>
    <t>+41797631509</t>
  </si>
  <si>
    <t xml:space="preserve">Elektrogenossenschaft Oberrüti </t>
  </si>
  <si>
    <t>c/o Werner Hess</t>
  </si>
  <si>
    <t>Bahnhofstrasse 1</t>
  </si>
  <si>
    <t xml:space="preserve">Oberrüti </t>
  </si>
  <si>
    <t>+41 41 787 22 31</t>
  </si>
  <si>
    <t>Elektrogenossenschaft Ulisbach</t>
  </si>
  <si>
    <t>c/o Ernst Hedinger</t>
  </si>
  <si>
    <t>Bärenfelsstrasse 2</t>
  </si>
  <si>
    <t>Ulisbach</t>
  </si>
  <si>
    <t>+41 71 988 24 31</t>
  </si>
  <si>
    <t>www.egu-ulisbach.ch</t>
  </si>
  <si>
    <t xml:space="preserve">Elektrokorporation Wald - St.Peterzell </t>
  </si>
  <si>
    <t>c/o EKB Engineering GmbH</t>
  </si>
  <si>
    <t>Henauerstrasse 2</t>
  </si>
  <si>
    <t>+41 71 361 12 30</t>
  </si>
  <si>
    <t>www.ek-wald.ch</t>
  </si>
  <si>
    <t>Elektroversorgung Untervaz</t>
  </si>
  <si>
    <t>Ulmgasse 1</t>
  </si>
  <si>
    <t>+41 81 300 07 30</t>
  </si>
  <si>
    <t>Eli10 SA</t>
  </si>
  <si>
    <t>Rue du Château 17</t>
  </si>
  <si>
    <t>Bevaix</t>
  </si>
  <si>
    <t>+41 32 720 20 20</t>
  </si>
  <si>
    <t>www.eli10.ch</t>
  </si>
  <si>
    <t>EnAlpin AG</t>
  </si>
  <si>
    <t>Bahnhofplatz 1b</t>
  </si>
  <si>
    <t>Visp</t>
  </si>
  <si>
    <t>+41 27 945 75 00</t>
  </si>
  <si>
    <t>www.enalpin.com</t>
  </si>
  <si>
    <t>EnBAG AG</t>
  </si>
  <si>
    <t>Industriestrasse 26</t>
  </si>
  <si>
    <t>Brig</t>
  </si>
  <si>
    <t>+41 27 922 45 50</t>
  </si>
  <si>
    <t>www.enbag.ch</t>
  </si>
  <si>
    <t>EnerCom Kirchberg AG</t>
  </si>
  <si>
    <t>Beundenweg 2</t>
  </si>
  <si>
    <t>Postfach 539</t>
  </si>
  <si>
    <t>Kirchberg</t>
  </si>
  <si>
    <t>+41 34 447 40 00</t>
  </si>
  <si>
    <t>energia alpina</t>
  </si>
  <si>
    <t>Via Alpsu 62</t>
  </si>
  <si>
    <t>Sedrun</t>
  </si>
  <si>
    <t>+41 81 920 40 00</t>
  </si>
  <si>
    <t>www.energia-alpina.ch</t>
  </si>
  <si>
    <t>Energia Samedan</t>
  </si>
  <si>
    <t>Promulins 3</t>
  </si>
  <si>
    <t>Samedan</t>
  </si>
  <si>
    <t>+41 81 851 12 40</t>
  </si>
  <si>
    <t>Energie AG Sumiswald</t>
  </si>
  <si>
    <t>Eystrasse 10</t>
  </si>
  <si>
    <t>Grünen</t>
  </si>
  <si>
    <t>+41 34 431 10 10</t>
  </si>
  <si>
    <t>Energie Belp AG</t>
  </si>
  <si>
    <t>Rubigenstrasse 12</t>
  </si>
  <si>
    <t>Belp</t>
  </si>
  <si>
    <t>+41 31 818 82 82</t>
  </si>
  <si>
    <t>www.energie-belp.ch</t>
  </si>
  <si>
    <t>Energie Freiamt AG</t>
  </si>
  <si>
    <t>Seetalstrasse 4</t>
  </si>
  <si>
    <t>Postfach 85</t>
  </si>
  <si>
    <t>Muri</t>
  </si>
  <si>
    <t>+41 56 675 80 00</t>
  </si>
  <si>
    <t>www.energie-freiamt.ch</t>
  </si>
  <si>
    <t>Energie Genossenschaft Schweiz</t>
  </si>
  <si>
    <t>Bollwerk 35</t>
  </si>
  <si>
    <t>+41 31 552 02 55</t>
  </si>
  <si>
    <t>www.energiegenossenschaft.ch</t>
  </si>
  <si>
    <t>Energie Gossau AG</t>
  </si>
  <si>
    <t>Berghofstrasse 4</t>
  </si>
  <si>
    <t>Gossau</t>
  </si>
  <si>
    <t>+41 44 935 55 60</t>
  </si>
  <si>
    <t>Energie Grosshöchstetten AG</t>
  </si>
  <si>
    <t>Kramgasse 3</t>
  </si>
  <si>
    <t>Grosshöchstetten</t>
  </si>
  <si>
    <t>+41 31 712 01 55</t>
  </si>
  <si>
    <t>www.engh-ag.ch</t>
  </si>
  <si>
    <t>Energie Grüningen AG</t>
  </si>
  <si>
    <t>Stedtligass 12</t>
  </si>
  <si>
    <t>Grüningen</t>
  </si>
  <si>
    <t>+41 44 935 44 60</t>
  </si>
  <si>
    <t>www.energie-grueningen.ch</t>
  </si>
  <si>
    <t>Energie Hunzenschwil AG</t>
  </si>
  <si>
    <t>Hauptstrasse 32</t>
  </si>
  <si>
    <t>Hunzenschwil</t>
  </si>
  <si>
    <t>+41 62 897 37 43</t>
  </si>
  <si>
    <t>www.enh.ch</t>
  </si>
  <si>
    <t>Energie Kestenholz</t>
  </si>
  <si>
    <t>Neue Strasse 1</t>
  </si>
  <si>
    <t>Kestenholz</t>
  </si>
  <si>
    <t>+41 62 926 30 34</t>
  </si>
  <si>
    <t>www.kestenholz.ch/energie</t>
  </si>
  <si>
    <t>Energie Kreuzlingen</t>
  </si>
  <si>
    <t>Nationalstrasse 27</t>
  </si>
  <si>
    <t>Kreuzlingen</t>
  </si>
  <si>
    <t>+41 71 677 61 85</t>
  </si>
  <si>
    <t>https://energiekreuzlingen.ch</t>
  </si>
  <si>
    <t>Energie Münchenbuchsee AG</t>
  </si>
  <si>
    <t>Löwenstrasse 4</t>
  </si>
  <si>
    <t>Münchenbuchsee</t>
  </si>
  <si>
    <t>+41 31 511 01 44</t>
  </si>
  <si>
    <t>www.emag.energy</t>
  </si>
  <si>
    <t>Energie Oberes Fricktal AG (kennzeichnungspflichtig ab 2016)</t>
  </si>
  <si>
    <t>Landstrasse 13</t>
  </si>
  <si>
    <t>Gipf-Oberfrick</t>
  </si>
  <si>
    <t>+41 62 531 31 00</t>
  </si>
  <si>
    <t>www.eof-ag.ch</t>
  </si>
  <si>
    <t>Energie Oberhofen AG</t>
  </si>
  <si>
    <t>c/o Gemeindeverwaltung Oberhofen am Thunersee</t>
  </si>
  <si>
    <t xml:space="preserve">Schoren 1 </t>
  </si>
  <si>
    <t>Postfach 59</t>
  </si>
  <si>
    <t>Oberhofen am Thunersee</t>
  </si>
  <si>
    <t>+41 33 244 11 20</t>
  </si>
  <si>
    <t>www.energie-oberhofen.ch</t>
  </si>
  <si>
    <t>Energie Opfikon AG</t>
  </si>
  <si>
    <t>Schaffhauserstrasse 121</t>
  </si>
  <si>
    <t>Opfikon</t>
  </si>
  <si>
    <t>+41 44 829 82 82</t>
  </si>
  <si>
    <t>www.energieopfikon.ch</t>
  </si>
  <si>
    <t>Energie Pool Schweiz AG</t>
  </si>
  <si>
    <t>Thurgauerstrasse 54</t>
  </si>
  <si>
    <t>+41 43 430 05 05</t>
  </si>
  <si>
    <t>www.energie-pool.ch</t>
  </si>
  <si>
    <t>Energie Seeland AG</t>
  </si>
  <si>
    <t>Beundengasse 1</t>
  </si>
  <si>
    <t>Postfach 349</t>
  </si>
  <si>
    <t>Lyss</t>
  </si>
  <si>
    <t>+41 32 387 02 22</t>
  </si>
  <si>
    <t>www.esag-lyss.ch</t>
  </si>
  <si>
    <t xml:space="preserve">Energie Service Biel/Bienne </t>
  </si>
  <si>
    <t xml:space="preserve">Gottstattstrasse 4 </t>
  </si>
  <si>
    <t>Biel/Bienne 4</t>
  </si>
  <si>
    <t>+41 32 321 12 11</t>
  </si>
  <si>
    <t>www.esb.ch</t>
  </si>
  <si>
    <t>Energie Thun AG</t>
  </si>
  <si>
    <t>Industriestrasse 6</t>
  </si>
  <si>
    <t>Postfach 733</t>
  </si>
  <si>
    <t>+41 33 225 66 98</t>
  </si>
  <si>
    <t>www.energiethun.ch</t>
  </si>
  <si>
    <t xml:space="preserve">Energie- und Wasserversorgung Ins </t>
  </si>
  <si>
    <t>Dorfplatz 2</t>
  </si>
  <si>
    <t>Postfach 123</t>
  </si>
  <si>
    <t>Ins</t>
  </si>
  <si>
    <t>+41 32 312 96 33</t>
  </si>
  <si>
    <t>Energie- und Wasserversorgung Oberburg</t>
  </si>
  <si>
    <t>Schwandgasse 1</t>
  </si>
  <si>
    <t>Oberburg</t>
  </si>
  <si>
    <t>+41 34 422 23 17</t>
  </si>
  <si>
    <t>Energie Uster AG</t>
  </si>
  <si>
    <t>Oberlandstrasse 78</t>
  </si>
  <si>
    <t>Postfach 432</t>
  </si>
  <si>
    <t>Uster</t>
  </si>
  <si>
    <t>+41 44 905 18 18</t>
  </si>
  <si>
    <t>www.energieuster.ch</t>
  </si>
  <si>
    <t>Energie Versorgung Riggisberg AG</t>
  </si>
  <si>
    <t>Vordere Gasse 2</t>
  </si>
  <si>
    <t>Riggisberg</t>
  </si>
  <si>
    <t>+41 31 808 01 47</t>
  </si>
  <si>
    <t>www.evrag.ch</t>
  </si>
  <si>
    <t>Energie Versorgung Talschaft Lötschen AG (EVTL)</t>
  </si>
  <si>
    <t>c/o ReLL Dienstleistungen AG</t>
  </si>
  <si>
    <t>Bahnhofstrasse 26</t>
  </si>
  <si>
    <t>Susten</t>
  </si>
  <si>
    <t>+41 27 472 73 73</t>
  </si>
  <si>
    <t>Energie Wasser Bern</t>
  </si>
  <si>
    <t>Monbijoustrasse 11</t>
  </si>
  <si>
    <t>+41 31 321 31 11</t>
  </si>
  <si>
    <t>www.ewb.ch</t>
  </si>
  <si>
    <t>Energie Wettingen AG</t>
  </si>
  <si>
    <t>Fohrhölzlistrasse 11</t>
  </si>
  <si>
    <t>Wettingen</t>
  </si>
  <si>
    <t>+41 56 437 20 90</t>
  </si>
  <si>
    <t>www.energiewettingen.ch</t>
  </si>
  <si>
    <t>Für das Jahr 2022 konnte der HKN Lieferant nur einen Teil (75%) der Schweizer HKN liefern. Die restlichen 25% wurden mittels HKN Hydro EU eingekauft.</t>
  </si>
  <si>
    <t>Energiedienste Steg-Hohtenn EDSH AG c/o VARELLION Teams AG</t>
  </si>
  <si>
    <t>Energieplattform AG (kennzeichnungspflichtig ab Lieferjahr 2020)</t>
  </si>
  <si>
    <t>Vadianstrasse 50</t>
  </si>
  <si>
    <t>+41 71 229 52 52</t>
  </si>
  <si>
    <t>www.energieplattform-ag.ch</t>
  </si>
  <si>
    <t>Energieversorgung Aegerten EVA</t>
  </si>
  <si>
    <t>Aegerten</t>
  </si>
  <si>
    <t>+41 32 374 74 00</t>
  </si>
  <si>
    <t>www.aegerten.ch</t>
  </si>
  <si>
    <t xml:space="preserve">Energieversorgung Blumenstein AG </t>
  </si>
  <si>
    <t>www.netzulg.ch/evb</t>
  </si>
  <si>
    <t>Energieversorgung Büren AG</t>
  </si>
  <si>
    <t>Kreuzgasse 32a</t>
  </si>
  <si>
    <t>Postfach 20</t>
  </si>
  <si>
    <t>Büren an der Aare</t>
  </si>
  <si>
    <t>+41 32 352 03 00</t>
  </si>
  <si>
    <t>www.ev-bueren.ch</t>
  </si>
  <si>
    <t>Energieversorgung der Gemeinde Uesslingen - Buch</t>
  </si>
  <si>
    <t>Schaffhauserstrasse 12</t>
  </si>
  <si>
    <t>Uesslingen</t>
  </si>
  <si>
    <t>+41 52 744 50 40</t>
  </si>
  <si>
    <t>www.uesslingen-buch.ch</t>
  </si>
  <si>
    <t>Energieversorgung Pieterlen</t>
  </si>
  <si>
    <t>Hauptstrasse 6</t>
  </si>
  <si>
    <t>Pieterlen</t>
  </si>
  <si>
    <t>+41 32 376 01 90</t>
  </si>
  <si>
    <t>www.pieterlen.ch</t>
  </si>
  <si>
    <t>Energieversorgungsstelle Sils im Domleschg</t>
  </si>
  <si>
    <t>Ausserdorf 9</t>
  </si>
  <si>
    <t>Palazzo</t>
  </si>
  <si>
    <t>Sils im Domleschg</t>
  </si>
  <si>
    <t>+41 81 651 12 79</t>
  </si>
  <si>
    <t>www.sils-id.ch</t>
  </si>
  <si>
    <t>Energieversorgungsstelle Sufers</t>
  </si>
  <si>
    <t xml:space="preserve">Gemeindekanzlei </t>
  </si>
  <si>
    <t>Poststrasse 13</t>
  </si>
  <si>
    <t>Sufers</t>
  </si>
  <si>
    <t>+41 81 664 10 10</t>
  </si>
  <si>
    <t>www.sufers.ch</t>
  </si>
  <si>
    <t>Enerprice Service AG</t>
  </si>
  <si>
    <t>Platz 10</t>
  </si>
  <si>
    <t>Root D4</t>
  </si>
  <si>
    <t>+41 41 450 54 04</t>
  </si>
  <si>
    <t>www.enerprice.ch</t>
  </si>
  <si>
    <t>Enerti SA (soggetto all'obbligo di etichettatura a partire dal 2019)</t>
  </si>
  <si>
    <t>Via ai Ronchi 1</t>
  </si>
  <si>
    <t>Rivera</t>
  </si>
  <si>
    <t>+41 91 946 39 28</t>
  </si>
  <si>
    <t>Engadiner Kraftwerke AG (EKW)</t>
  </si>
  <si>
    <t>Muglinè 29</t>
  </si>
  <si>
    <t>Zernez</t>
  </si>
  <si>
    <t>+41 81 851 43 11</t>
  </si>
  <si>
    <t>www.engadin-strom.ch</t>
  </si>
  <si>
    <t>eniwa AG</t>
  </si>
  <si>
    <t>Industriestrasse 25</t>
  </si>
  <si>
    <t>+41 62 835 00 10</t>
  </si>
  <si>
    <t>www.eniwa.ch</t>
  </si>
  <si>
    <t>ENRELL AG (kennzeichnungspflichtig ab 2016)</t>
  </si>
  <si>
    <t>http://www.rell.ch</t>
  </si>
  <si>
    <t>eug Elektra Untergäu Genossenschaft</t>
  </si>
  <si>
    <t>Dorfstrasse 32</t>
  </si>
  <si>
    <t>Kappel</t>
  </si>
  <si>
    <t>+41 62 209 29 50</t>
  </si>
  <si>
    <t>www.eug.ch</t>
  </si>
  <si>
    <t>EV Energieversorgung Biberist</t>
  </si>
  <si>
    <t>Bleichemattstrasse 33</t>
  </si>
  <si>
    <t>Biberist</t>
  </si>
  <si>
    <t>+41 32 672 48 62</t>
  </si>
  <si>
    <t>EV Gebenstorf AG</t>
  </si>
  <si>
    <t>+41 56 201 94 66</t>
  </si>
  <si>
    <t>www.evgebenstorf.ch</t>
  </si>
  <si>
    <t>EV Zeiningen</t>
  </si>
  <si>
    <t>Kirchweg 26</t>
  </si>
  <si>
    <t>Zeiningen</t>
  </si>
  <si>
    <t>+41 61 855 90 11</t>
  </si>
  <si>
    <t>EVE Elektrizitätsversorgung Egerkingen</t>
  </si>
  <si>
    <t>Bahnhofstrasse 22</t>
  </si>
  <si>
    <t>Egerkingen</t>
  </si>
  <si>
    <t>+41 62 387 71 41</t>
  </si>
  <si>
    <t>EVG Grächen AG</t>
  </si>
  <si>
    <t>Postfach 196</t>
  </si>
  <si>
    <t>Grächen</t>
  </si>
  <si>
    <t>+41 27 955 15 15</t>
  </si>
  <si>
    <t>EVN Energieversorgung Nikolai AG  c/o EnAlpin AG</t>
  </si>
  <si>
    <t>www.evnikolai.ch</t>
  </si>
  <si>
    <t>EVR Energieversorgung Raron AG  c/o EnAlpin AG</t>
  </si>
  <si>
    <t>www.evraron.ch</t>
  </si>
  <si>
    <t>EVS Energieversorgung Schänis AG</t>
  </si>
  <si>
    <t>Oberbirgstrasse 4</t>
  </si>
  <si>
    <t>Schänis</t>
  </si>
  <si>
    <t xml:space="preserve">+41 55 615 36 00 </t>
  </si>
  <si>
    <t>www.ev-schaenis.ch</t>
  </si>
  <si>
    <t>EVU Flums AG</t>
  </si>
  <si>
    <t>Maltinastrasse 18</t>
  </si>
  <si>
    <t>Postfach 124</t>
  </si>
  <si>
    <t>Flums</t>
  </si>
  <si>
    <t>+41 81 710 10 00</t>
  </si>
  <si>
    <t>EVWR Energiedienste Visp-Westlich Raron AG  c/o EnAlpin AG</t>
  </si>
  <si>
    <t>www.evwr.ch</t>
  </si>
  <si>
    <t>EW Aadorf</t>
  </si>
  <si>
    <t>Aadorf</t>
  </si>
  <si>
    <t>+41 52 368 66 88</t>
  </si>
  <si>
    <t>www.ewaadorf.ch</t>
  </si>
  <si>
    <t>EW Elektra Auenhofen (Kennzeichnungspflicht bis und mit Lieferjahr 2023)</t>
  </si>
  <si>
    <t>Amriswilerstrasse 65</t>
  </si>
  <si>
    <t>+41 71 411 06 31</t>
  </si>
  <si>
    <t>www.ew-auenhofen.ch</t>
  </si>
  <si>
    <t>EW GOMS Energie AG</t>
  </si>
  <si>
    <t>Mühlebachstrasse 8</t>
  </si>
  <si>
    <t>Ernen</t>
  </si>
  <si>
    <t>+41 27 970 13 00</t>
  </si>
  <si>
    <t>www.ewgoms.ch</t>
  </si>
  <si>
    <t>EW Höfe AG</t>
  </si>
  <si>
    <t>Schwerzistrasse 37</t>
  </si>
  <si>
    <t xml:space="preserve">Postfach </t>
  </si>
  <si>
    <t>Freienbach</t>
  </si>
  <si>
    <t>+41 55 415 31 11</t>
  </si>
  <si>
    <t>www.ewh.ch</t>
  </si>
  <si>
    <t>EW Lachen AG</t>
  </si>
  <si>
    <t>Neuheimstrasse 44</t>
  </si>
  <si>
    <t>Lachen</t>
  </si>
  <si>
    <t>+41 55 451 20 90</t>
  </si>
  <si>
    <t>www.ewlachen.ch</t>
  </si>
  <si>
    <t>EW Lindau AG</t>
  </si>
  <si>
    <t>Kempttalerweg 21</t>
  </si>
  <si>
    <t>Winterberg</t>
  </si>
  <si>
    <t>+41 52 511 12 13</t>
  </si>
  <si>
    <t>www.ewlindau.ch</t>
  </si>
  <si>
    <t>EW Obwalden</t>
  </si>
  <si>
    <t>Stanserstrasse 8</t>
  </si>
  <si>
    <t>Postfach 547</t>
  </si>
  <si>
    <t>Kerns</t>
  </si>
  <si>
    <t>OW</t>
  </si>
  <si>
    <t>+41 41 666 51 66</t>
  </si>
  <si>
    <t>EW Oftringen AG</t>
  </si>
  <si>
    <t>+41 62 789 80 10</t>
  </si>
  <si>
    <t>www.ewoftringen.ch</t>
  </si>
  <si>
    <t>EW Rheinwald (kennzeichnungspflichtig ab Lieferjahr 2019)</t>
  </si>
  <si>
    <t>Oberdorf 40</t>
  </si>
  <si>
    <t>Splügen</t>
  </si>
  <si>
    <t>+41 81 630 91 27</t>
  </si>
  <si>
    <t>www.rheinwald.ch</t>
  </si>
  <si>
    <t>EW Riedbach</t>
  </si>
  <si>
    <t>Bodmumatte 1</t>
  </si>
  <si>
    <t>Visperterminen</t>
  </si>
  <si>
    <t>+41 27 945 13 77</t>
  </si>
  <si>
    <t>www.ewriedbach.ch</t>
  </si>
  <si>
    <t>EW Rothrist AG</t>
  </si>
  <si>
    <t>Bernstrasse 106</t>
  </si>
  <si>
    <t>Rothrist</t>
  </si>
  <si>
    <t>+41 62 785 80 80</t>
  </si>
  <si>
    <t>www.ewrothrist.ch</t>
  </si>
  <si>
    <t>EW Samnaun</t>
  </si>
  <si>
    <t>e-power</t>
  </si>
  <si>
    <t>Kirchweg 23</t>
  </si>
  <si>
    <t>Samnaun-Compatsch</t>
  </si>
  <si>
    <t>+41 81 868 54 88</t>
  </si>
  <si>
    <t>www.ewsamnaun.ch</t>
  </si>
  <si>
    <t>EW Schmerikon AG</t>
  </si>
  <si>
    <t>Hauptstrasse 81</t>
  </si>
  <si>
    <t>Schmerikon</t>
  </si>
  <si>
    <t>+41 55 282 14 25</t>
  </si>
  <si>
    <t>www.ewschmerikon.ch</t>
  </si>
  <si>
    <t>EW Sirnach AG</t>
  </si>
  <si>
    <t>Mattenrainstrasse 9</t>
  </si>
  <si>
    <t>Sirnach</t>
  </si>
  <si>
    <t>+41 71 969 44 88</t>
  </si>
  <si>
    <t>www.ewsirnach.ch</t>
  </si>
  <si>
    <t>EW Staufen</t>
  </si>
  <si>
    <t>Zopfgasse 20</t>
  </si>
  <si>
    <t>Staufen</t>
  </si>
  <si>
    <t>+41 62 886 10 21</t>
  </si>
  <si>
    <t>www.staufen.ch</t>
  </si>
  <si>
    <t>EW Unterbäch</t>
  </si>
  <si>
    <t>Unterbäch</t>
  </si>
  <si>
    <t>+41 27 934 15 18</t>
  </si>
  <si>
    <t>EW Wald AG</t>
  </si>
  <si>
    <t>Jonastrasse 12</t>
  </si>
  <si>
    <t>Wald</t>
  </si>
  <si>
    <t>+41 55 256 56 56</t>
  </si>
  <si>
    <t>ww.ew-wald.ch</t>
  </si>
  <si>
    <t>Hinweis zum Stomprodukte ecco:
Vielerorts war es das niederschlagsärmste, wärmste und gleichzeitig auch das sonnigste Jahr seit Messbeginn (1864). Dies führte dazu, dass die Stromproduktion aus Wasserkraft und die damit verbundene Ausstellung von Herkunftsnachweisen (HKN) im Jahr 2022 aussergewöhnlich tief ausfiel. Neben der Trockenheit spielte zudem die Energiekrise eine relevante Rolle (freiwilliges Zurückhalten von Wassermengen für den Winter 2022/2023 zu Lasten der Wasserkraftproduktion im Jahr 2022). Deshalb waren wir gezwungen, bei der HKN-Beschaffung auf ein Ersatzprodukt umzusteigen und konnten unsere Produktbeschreibung - „mehrheitlich aus Schweizer oder gar regionaler Produktion“ nicht ganz erfüllen. Die Qualität konnte aber, mit finanziellem Mehraufwand, gehalten werden.
Das Produkt ecco weist im Jahr 2022 folgende Zusammensetzung auf:
Wasser CH: 25%, Wasser EU: 59%, Wind EU: 10%, geförderter Strom: 6%</t>
  </si>
  <si>
    <t>EWA Energie Wasser Aarberg AG</t>
  </si>
  <si>
    <t>Bahnhofstrasse 10</t>
  </si>
  <si>
    <t>Aarberg</t>
  </si>
  <si>
    <t>+41 32 391 60 30</t>
  </si>
  <si>
    <t>www.ewaarberg.ch</t>
  </si>
  <si>
    <t>EWA-energieUri AG</t>
  </si>
  <si>
    <t>Herrengasse 1</t>
  </si>
  <si>
    <t>Altdorf</t>
  </si>
  <si>
    <t>+41 41 875 08 75</t>
  </si>
  <si>
    <t>www.energieuri.ch</t>
  </si>
  <si>
    <t>EWD (Elektrizitäts- und Wasserversorgung Derendingen)</t>
  </si>
  <si>
    <t>Friedhofstrasse 35</t>
  </si>
  <si>
    <t>Derendingen</t>
  </si>
  <si>
    <t>+41 32 681 33 00</t>
  </si>
  <si>
    <t>www.ewd-derendingen.ch</t>
  </si>
  <si>
    <t>EWD Elektrizitätswerk Davos AG</t>
  </si>
  <si>
    <t>Talstrasse 35</t>
  </si>
  <si>
    <t>Davos Platz</t>
  </si>
  <si>
    <t>+41 81 415 38 00</t>
  </si>
  <si>
    <t>www.ewd.ch</t>
  </si>
  <si>
    <t>EWK Energie AG</t>
  </si>
  <si>
    <t>Hauptstrasse 38</t>
  </si>
  <si>
    <t>Kölliken</t>
  </si>
  <si>
    <t>+41 62 835 01 30</t>
  </si>
  <si>
    <t>www.ewk-energie.ch</t>
  </si>
  <si>
    <t>EWK Herzogenbuchsee AG</t>
  </si>
  <si>
    <t>Eisenbahnstrasse 2</t>
  </si>
  <si>
    <t>Herzogenbuchsee</t>
  </si>
  <si>
    <t>+41 62 956 51 51</t>
  </si>
  <si>
    <t>www.ewk.ch</t>
  </si>
  <si>
    <t>ewl energie wasser luzern</t>
  </si>
  <si>
    <t xml:space="preserve">+41 800 395 395 </t>
  </si>
  <si>
    <t>www.ewl-luzern.ch</t>
  </si>
  <si>
    <t>EWL Genossenschaft</t>
  </si>
  <si>
    <t>Äschmad 220</t>
  </si>
  <si>
    <t>Lauterbrunnen</t>
  </si>
  <si>
    <t>+41 33 856 25 25</t>
  </si>
  <si>
    <t>www.ewl.ch</t>
  </si>
  <si>
    <t>EWS AG</t>
  </si>
  <si>
    <t>Gotthardstrasse 6</t>
  </si>
  <si>
    <t>Ibach</t>
  </si>
  <si>
    <t>+41 41 818 33 33</t>
  </si>
  <si>
    <t>www.ews.ch</t>
  </si>
  <si>
    <t>Im Jahr 2022 gab es in der Schweiz sehr wenig Regen. Dadurch wurde weniger Strom aus Wasserkraft produziert. Dies reduzierte auch die Anzahl an Herkunftsnachweisen (HKN) für Wasserkraft in der Schweiz und manche Zertifikate waren sehr teuer oder nicht erhältlich. Um höhere Preise zu vermeiden, erlaubte die Elcom die Verwendung von Ersatznachweisen. EWS hat für etwa 6,4% ihres Bedarfs Zertifikate für "Erneuerbare Energien Siedlungsabfälle, Schweiz", anstelle von "Wasserkraft, Schweiz" beschafft.</t>
  </si>
  <si>
    <t>EWS Energie AG</t>
  </si>
  <si>
    <t>Winkelstrasse 50</t>
  </si>
  <si>
    <t xml:space="preserve">Reinach </t>
  </si>
  <si>
    <t>+41 62 765 64 63</t>
  </si>
  <si>
    <t>www.ews-energie.ch</t>
  </si>
  <si>
    <t>ewz Elektrizitätswerk der Stadt Zürich</t>
  </si>
  <si>
    <t>Tramstrasse 35</t>
  </si>
  <si>
    <t>+41 58 319 41 11</t>
  </si>
  <si>
    <t>www.ewz.ch</t>
  </si>
  <si>
    <t>Feuerschaugemeinde Appenzell</t>
  </si>
  <si>
    <t>Blattenheimatstrasse 3</t>
  </si>
  <si>
    <t>Appenzell</t>
  </si>
  <si>
    <t>+41 71 788 96 71</t>
  </si>
  <si>
    <t>Flims Electric AG (kennzeichnungspflichtig ab 2017)</t>
  </si>
  <si>
    <t>Via Davos Sulten 4</t>
  </si>
  <si>
    <t>Postfach 75</t>
  </si>
  <si>
    <t>Flims Dorf</t>
  </si>
  <si>
    <t>+41 81 920 90 20</t>
  </si>
  <si>
    <t>Flims Trin Energie AG</t>
  </si>
  <si>
    <t>www.flimselectric.ch</t>
  </si>
  <si>
    <t>FMV SA</t>
  </si>
  <si>
    <t>Rue de la Dixence 9</t>
  </si>
  <si>
    <t>Case postale 506</t>
  </si>
  <si>
    <t>Sion</t>
  </si>
  <si>
    <t>+41 27 327 45 00</t>
  </si>
  <si>
    <t>www.fmv.ch</t>
  </si>
  <si>
    <t>GEBNET AG</t>
  </si>
  <si>
    <t>Aetigkofen</t>
  </si>
  <si>
    <t>+41 32 677 19 96</t>
  </si>
  <si>
    <t>www.gebnet.ch</t>
  </si>
  <si>
    <t>Gemeinde Andeer</t>
  </si>
  <si>
    <t>Veia da Scola 36</t>
  </si>
  <si>
    <t>Andeer</t>
  </si>
  <si>
    <t>+41 81 650 70 91</t>
  </si>
  <si>
    <t>Gemeinde Avers, Energieversorgung</t>
  </si>
  <si>
    <t>Cresta 107</t>
  </si>
  <si>
    <t>Cresta (Avers)</t>
  </si>
  <si>
    <t>+41 81 667 11 62</t>
  </si>
  <si>
    <t>Gemeinde Balgach, Elektrizitätsversorgung</t>
  </si>
  <si>
    <t>Turnhallestrasse 1</t>
  </si>
  <si>
    <t>Balgach</t>
  </si>
  <si>
    <t>+41 71 727 14 14</t>
  </si>
  <si>
    <t>www.balgach.ch</t>
  </si>
  <si>
    <t>Gemeinde Bargen BE - Elektrizitätsversorgung</t>
  </si>
  <si>
    <t>Käsereigasse 1</t>
  </si>
  <si>
    <t>Bargen</t>
  </si>
  <si>
    <t>+41 32 393 12 68</t>
  </si>
  <si>
    <t>Gemeinde Diessbach bei Büren</t>
  </si>
  <si>
    <t>Dorfstrasse 31</t>
  </si>
  <si>
    <t>Diessbach b. Büren</t>
  </si>
  <si>
    <t>+41 32 351 12 85</t>
  </si>
  <si>
    <t>www.diessbach.ch</t>
  </si>
  <si>
    <t>Gemeinde Eggenwil, Elektrizitätsversorgung</t>
  </si>
  <si>
    <t>Kustergasse 1</t>
  </si>
  <si>
    <t>Eggenwil</t>
  </si>
  <si>
    <t>+41 56 641 90 90</t>
  </si>
  <si>
    <t>www.eggenwil.ch</t>
  </si>
  <si>
    <t>Gemeinde Eriswil Elektrizitätsversorgung</t>
  </si>
  <si>
    <t>Ahornstrasse 9</t>
  </si>
  <si>
    <t>Eriswil</t>
  </si>
  <si>
    <t>+41 62 966 21 10</t>
  </si>
  <si>
    <t>www.eriswil.ch</t>
  </si>
  <si>
    <t>Gemeinde Ferrera</t>
  </si>
  <si>
    <t xml:space="preserve">Schulhaus </t>
  </si>
  <si>
    <t>Ausserferrera</t>
  </si>
  <si>
    <t>+41 81 661 15 85</t>
  </si>
  <si>
    <t>Gemeinde Gondo-Zwischbergen - Stromversorgung Gondo</t>
  </si>
  <si>
    <t>Simplonstrasse 34</t>
  </si>
  <si>
    <t>Gondo</t>
  </si>
  <si>
    <t>+41 27 979 15 01</t>
  </si>
  <si>
    <t>Gemeinde Killwangen - Elektrizitätsversorgung c/o Regionalwerke AG Baden</t>
  </si>
  <si>
    <t>Gemeinde Lantsch/Lenz   Energieversorgung</t>
  </si>
  <si>
    <t>Voia Principala 90</t>
  </si>
  <si>
    <t>Lantsch/Lenz</t>
  </si>
  <si>
    <t>+41 81 659 01 01</t>
  </si>
  <si>
    <t>www.lantsch-lenz.ch</t>
  </si>
  <si>
    <t>Gemeinde Männedorf - Energieversorgung</t>
  </si>
  <si>
    <t>Saurenbachstrasse 6</t>
  </si>
  <si>
    <t>Männedorf</t>
  </si>
  <si>
    <t>+41 44 921 67 67</t>
  </si>
  <si>
    <t>www.maennedorf.ch</t>
  </si>
  <si>
    <t>Gemeinde Muntogna da Schons (kennzeichnungspflichtig ab Lieferjahr 2022)</t>
  </si>
  <si>
    <t>Farden 40</t>
  </si>
  <si>
    <t>Donat</t>
  </si>
  <si>
    <t>+41 81 661 22 61</t>
  </si>
  <si>
    <t>https://mdschons.ch</t>
  </si>
  <si>
    <t>Gemeinde Rongellen</t>
  </si>
  <si>
    <t>Husmatta 3</t>
  </si>
  <si>
    <t>Rongellen</t>
  </si>
  <si>
    <t>+41 81 651 44 96</t>
  </si>
  <si>
    <t>Gemeinde Saas-Fee</t>
  </si>
  <si>
    <t>Dorfplatz 8</t>
  </si>
  <si>
    <t>Saas-Fee</t>
  </si>
  <si>
    <t>+41 27 958 10 70</t>
  </si>
  <si>
    <t>Gemeinde Safiental</t>
  </si>
  <si>
    <t>Stromversorgung</t>
  </si>
  <si>
    <t>Talstrasse 6</t>
  </si>
  <si>
    <t>Safien Platz</t>
  </si>
  <si>
    <t>+41 81 647 12 70</t>
  </si>
  <si>
    <t>www.safiental.ch</t>
  </si>
  <si>
    <t>Gemeinde Stalden, Elektrizitätsversorgung</t>
  </si>
  <si>
    <t>Märtplatz 7</t>
  </si>
  <si>
    <t>Stalden</t>
  </si>
  <si>
    <t>+41 27 953 15 20</t>
  </si>
  <si>
    <t>www.stalden.ch</t>
  </si>
  <si>
    <t>Gemeinde Stettfurt (kennzeichnungspflichtig bis und mit Lieferjahr 2022)</t>
  </si>
  <si>
    <t>Elektrizitätswerk</t>
  </si>
  <si>
    <t>Dorfstrasse 2</t>
  </si>
  <si>
    <t>Stettfurt</t>
  </si>
  <si>
    <t>+41 58 346 16 00</t>
  </si>
  <si>
    <t>www.stettfurt.ch</t>
  </si>
  <si>
    <t>Gemeinde Surses Elektrizitätsversorgung (kennzeichnungspflichtig ab 2016)</t>
  </si>
  <si>
    <t>Veia Cantunala 57</t>
  </si>
  <si>
    <t>Tinizong</t>
  </si>
  <si>
    <t>+41 81 659 11 60</t>
  </si>
  <si>
    <t>www.surses.ch</t>
  </si>
  <si>
    <t>Gemeinde Täsch, Elektrizitätsversorgung</t>
  </si>
  <si>
    <t>c/o Gemeindekanzlei Täsch</t>
  </si>
  <si>
    <t>Täsch</t>
  </si>
  <si>
    <t>+41 27 966 46 66</t>
  </si>
  <si>
    <t>www.taesch.ch</t>
  </si>
  <si>
    <t>Gemeinde Thusis</t>
  </si>
  <si>
    <t>Untere Gasse 3</t>
  </si>
  <si>
    <t>Thusis</t>
  </si>
  <si>
    <t>+41 81 650 09 30</t>
  </si>
  <si>
    <t>www.thusis.ch</t>
  </si>
  <si>
    <t>Gemeinde Warth-Weiningen</t>
  </si>
  <si>
    <t xml:space="preserve">Elektrizitätsversorgung </t>
  </si>
  <si>
    <t>Weiningen</t>
  </si>
  <si>
    <t>+41 52 747 10 90</t>
  </si>
  <si>
    <t>www.warth-weiningen.ch</t>
  </si>
  <si>
    <t>Gemeinde Zillis</t>
  </si>
  <si>
    <t>Hauptstrasse 28</t>
  </si>
  <si>
    <t>Zillis</t>
  </si>
  <si>
    <t>+41 81 661 13 83</t>
  </si>
  <si>
    <t>Gemeindebetriebe Aarwangen</t>
  </si>
  <si>
    <t>Wynaustrasse 51</t>
  </si>
  <si>
    <t>Aarwangen</t>
  </si>
  <si>
    <t>+41 62 926 63 63</t>
  </si>
  <si>
    <t>www.aarwangen.ch</t>
  </si>
  <si>
    <t>Gemeindebetriebe Lotzwil</t>
  </si>
  <si>
    <t>Lotzwil</t>
  </si>
  <si>
    <t>+41 62 916 00 40</t>
  </si>
  <si>
    <t>www.lotzwil.ch</t>
  </si>
  <si>
    <t>Gemeindebetriebe Roggwil</t>
  </si>
  <si>
    <t>Bahnhofstrasse 8</t>
  </si>
  <si>
    <t>Roggwil</t>
  </si>
  <si>
    <t>+41 62 918 40 60</t>
  </si>
  <si>
    <t>Gemeindebetriebe Safnern</t>
  </si>
  <si>
    <t>Hauptstrasse 62</t>
  </si>
  <si>
    <t>Safnern</t>
  </si>
  <si>
    <t>+41 32 356 02 60</t>
  </si>
  <si>
    <t>Gemeindebetriebe Wilderswil</t>
  </si>
  <si>
    <t>Gewerbeweg 1</t>
  </si>
  <si>
    <t>Postfach 48</t>
  </si>
  <si>
    <t>Wilderswil</t>
  </si>
  <si>
    <t>+41 33 826 01 44</t>
  </si>
  <si>
    <t>www.wilderswil.ch</t>
  </si>
  <si>
    <t>Gemeindeverwaltung Eisten</t>
  </si>
  <si>
    <t>Abt. EDE</t>
  </si>
  <si>
    <t>Zen-Schmieden 6</t>
  </si>
  <si>
    <t>Eisten</t>
  </si>
  <si>
    <t>+41 27 952 11 44</t>
  </si>
  <si>
    <t>www.eisten.ch</t>
  </si>
  <si>
    <t>Gemeindeverwaltung Muhen</t>
  </si>
  <si>
    <t>Muhen</t>
  </si>
  <si>
    <t>+41 62 737 16 16</t>
  </si>
  <si>
    <t>Gemeindeverwaltung Vorderthal - Kassieramt</t>
  </si>
  <si>
    <t>Postgasse 3</t>
  </si>
  <si>
    <t>Vorderthal</t>
  </si>
  <si>
    <t>+41 55 446 60 01</t>
  </si>
  <si>
    <t>www.vorderthal.ch</t>
  </si>
  <si>
    <t>Gemeindeverwaltung Wuppenau</t>
  </si>
  <si>
    <t>Dorfstrasse 10</t>
  </si>
  <si>
    <t>Wuppenau</t>
  </si>
  <si>
    <t>+41 71 944 32 36</t>
  </si>
  <si>
    <t>www.wuppenau.ch</t>
  </si>
  <si>
    <t>Gemeindewerk Beckenried</t>
  </si>
  <si>
    <t>Oeliweg 4</t>
  </si>
  <si>
    <t>Beckenried</t>
  </si>
  <si>
    <t>NW</t>
  </si>
  <si>
    <t>+41 41 624 47 47</t>
  </si>
  <si>
    <t>www.gemeindewerk-beckenried.ch</t>
  </si>
  <si>
    <t>Gemeindewerke Arth</t>
  </si>
  <si>
    <t>Gotthardstrasse 21</t>
  </si>
  <si>
    <t>Arth</t>
  </si>
  <si>
    <t>+41 41 859 01 01</t>
  </si>
  <si>
    <t>www.gw-arth.ch</t>
  </si>
  <si>
    <t>Gemeindewerke Dietlikon</t>
  </si>
  <si>
    <t>Bahnhofstrasse 60</t>
  </si>
  <si>
    <t>Dietlikon</t>
  </si>
  <si>
    <t>+41 44 835 83 00</t>
  </si>
  <si>
    <t>www.dietlikon.ch</t>
  </si>
  <si>
    <t>Gemeindewerke Erstfeld</t>
  </si>
  <si>
    <t>Gotthardstrasse 101</t>
  </si>
  <si>
    <t>Erstfeld</t>
  </si>
  <si>
    <t>+41 41 882 00 10</t>
  </si>
  <si>
    <t>www.gemeindewerke-erstfeld.ch</t>
  </si>
  <si>
    <t>Gemeindewerke Galgenen Elektrizitätsversorgung</t>
  </si>
  <si>
    <t xml:space="preserve">Tischmacherhof 4 </t>
  </si>
  <si>
    <t>Galgenen</t>
  </si>
  <si>
    <t>+41 55 450 24 80</t>
  </si>
  <si>
    <t>www.galgenen.ch</t>
  </si>
  <si>
    <t>Gemeindewerke Horgen</t>
  </si>
  <si>
    <t>Seestrasse 335</t>
  </si>
  <si>
    <t>Horgen</t>
  </si>
  <si>
    <t>+41 44 727 92 00</t>
  </si>
  <si>
    <t>www.horgen.ch</t>
  </si>
  <si>
    <t>Gemeindewerke Pfäffikon</t>
  </si>
  <si>
    <t>Schanzweg 2</t>
  </si>
  <si>
    <t>Pfäffikon</t>
  </si>
  <si>
    <t>+41 44 952 53 54</t>
  </si>
  <si>
    <t>www.gwpzh.ch</t>
  </si>
  <si>
    <t>Gemeindewerke Rüti (gwr)</t>
  </si>
  <si>
    <t>Werkstrasse 27</t>
  </si>
  <si>
    <t>Postfach 358</t>
  </si>
  <si>
    <t>Rüti</t>
  </si>
  <si>
    <t>+41 55 251 53 53</t>
  </si>
  <si>
    <t>www.gwrueti.ch</t>
  </si>
  <si>
    <t xml:space="preserve">Gemeindewerke Stäfa </t>
  </si>
  <si>
    <t>Seestrasse 89</t>
  </si>
  <si>
    <t>Stäfa</t>
  </si>
  <si>
    <t>+41 43 928 10 10</t>
  </si>
  <si>
    <t>www.gws.ch</t>
  </si>
  <si>
    <t>Gemeindewerke Villmergen</t>
  </si>
  <si>
    <t>Bachstrasse 48</t>
  </si>
  <si>
    <t>Villmergen</t>
  </si>
  <si>
    <t>+41 56 619 70 19</t>
  </si>
  <si>
    <t>www.gwv.ch</t>
  </si>
  <si>
    <t>Gemischte Gemeinde Brienzwiler Elektrizitätsversorgung</t>
  </si>
  <si>
    <t>Brienzwiler</t>
  </si>
  <si>
    <t>+41 79 311 16 78</t>
  </si>
  <si>
    <t>www.brienzwiler.ch</t>
  </si>
  <si>
    <t>Genedis SA</t>
  </si>
  <si>
    <t>Grand Rue 2</t>
  </si>
  <si>
    <t>Case postale 56</t>
  </si>
  <si>
    <t>Vernayaz</t>
  </si>
  <si>
    <t>+41 27 763 15 41</t>
  </si>
  <si>
    <t>Genossenschaft Elektra Augst</t>
  </si>
  <si>
    <t>Hochbordweg 4</t>
  </si>
  <si>
    <t>Augst</t>
  </si>
  <si>
    <t>+41 61 811 68 54</t>
  </si>
  <si>
    <t>Genossenschaft Elektra Äusseres Wasseramt EAW</t>
  </si>
  <si>
    <t>Bünackerweg 11</t>
  </si>
  <si>
    <t>Etziken</t>
  </si>
  <si>
    <t>+41 79 232 67 43</t>
  </si>
  <si>
    <t>www.eawenergie.ch</t>
  </si>
  <si>
    <t>Genossenschaft Elektra Busslingen</t>
  </si>
  <si>
    <t>c/o Raymond Marley</t>
  </si>
  <si>
    <t>Steinhaui 13</t>
  </si>
  <si>
    <t>+41 56 496 65 66</t>
  </si>
  <si>
    <t>www.elektra-busslingen.ch</t>
  </si>
  <si>
    <t>Genossenschaft Elektra Egnach</t>
  </si>
  <si>
    <t>Seewiesenstrasse 9</t>
  </si>
  <si>
    <t>Egnach</t>
  </si>
  <si>
    <t>+41 71 477 24 35</t>
  </si>
  <si>
    <t>Genossenschaft Elektra Ehrendingen</t>
  </si>
  <si>
    <t>Freienwilerstrasse 3</t>
  </si>
  <si>
    <t>Ehrendingen</t>
  </si>
  <si>
    <t>+41 56 221 73 73</t>
  </si>
  <si>
    <t>www.elektra-ehrendingen.ch</t>
  </si>
  <si>
    <t>Genossenschaft Elektra Fislisbach</t>
  </si>
  <si>
    <t>Schulstrasse 1b</t>
  </si>
  <si>
    <t>Fislisbach</t>
  </si>
  <si>
    <t>+41 56 470 20 33</t>
  </si>
  <si>
    <t>www.elektra-fislisbach.ch</t>
  </si>
  <si>
    <t>Genossenschaft Elektra Hatswil</t>
  </si>
  <si>
    <t>Postfach 1522</t>
  </si>
  <si>
    <t>+41 71 411 21 74</t>
  </si>
  <si>
    <t>www.elektra-hatswil.ch</t>
  </si>
  <si>
    <t>Genossenschaft Elektra Itingen</t>
  </si>
  <si>
    <t>Dorfstrasse 7</t>
  </si>
  <si>
    <t>Itingen</t>
  </si>
  <si>
    <t>+41 61 971 66 87</t>
  </si>
  <si>
    <t>www.elektra-itingen.ch</t>
  </si>
  <si>
    <t>Genossenschaft Elektra Jegenstorf</t>
  </si>
  <si>
    <t>Bernstrasse 40</t>
  </si>
  <si>
    <t>Postfach 97</t>
  </si>
  <si>
    <t>Jegenstorf</t>
  </si>
  <si>
    <t>+41 31 763 31 31</t>
  </si>
  <si>
    <t>www.elektra.ch</t>
  </si>
  <si>
    <t>Genossenschaft ELEKTRA Koppigen-Willadingen</t>
  </si>
  <si>
    <t>St. Niklausstrasse 1</t>
  </si>
  <si>
    <t>Postfach 129</t>
  </si>
  <si>
    <t>Koppigen</t>
  </si>
  <si>
    <t>+41 34 413 19 00</t>
  </si>
  <si>
    <t>www.elektra-koppigen.ch</t>
  </si>
  <si>
    <t>Genossenschaft Elektra Oberrohrdorf (EOR)</t>
  </si>
  <si>
    <t>Bergstrasse 8</t>
  </si>
  <si>
    <t>Oberrohrdorf</t>
  </si>
  <si>
    <t>+41 56 496 60 21</t>
  </si>
  <si>
    <t>www.eor.ch</t>
  </si>
  <si>
    <t>2022</t>
  </si>
  <si>
    <t>Genossenschaft Elektra Rapperswil</t>
  </si>
  <si>
    <t>c/o GEBNET AG</t>
  </si>
  <si>
    <t>+41 31 879 02 95</t>
  </si>
  <si>
    <t>Genossenschaft Elektra Roggwil-Freidorf (kennzeichnungspflichtig ab Lieferjahr 2019)</t>
  </si>
  <si>
    <t>Rinderweidstrasse 10</t>
  </si>
  <si>
    <t>+41 58 356 60 00</t>
  </si>
  <si>
    <t>Genossenschaft Elektra Salmsach</t>
  </si>
  <si>
    <t>Arbonerstr. 8</t>
  </si>
  <si>
    <t>Salmsach</t>
  </si>
  <si>
    <t>+41 58 346 04 45</t>
  </si>
  <si>
    <t>Genossenschaft Elektra Thal</t>
  </si>
  <si>
    <t>Kleinfeldstrasse 3</t>
  </si>
  <si>
    <t>Matzendorf</t>
  </si>
  <si>
    <t>+41 62 394 11 12</t>
  </si>
  <si>
    <t>www.elektrathal.ch</t>
  </si>
  <si>
    <t>Genossenschaft Elektra Vogelsang</t>
  </si>
  <si>
    <t>Schwalbenstrasse 15</t>
  </si>
  <si>
    <t>Dussnang</t>
  </si>
  <si>
    <t>+41 71 977 25 56</t>
  </si>
  <si>
    <t>Genossenschaft Elektrizitäts- und Wasserwerk Dozwil</t>
  </si>
  <si>
    <t>Kesswilerstrasse 16</t>
  </si>
  <si>
    <t>Dozwil</t>
  </si>
  <si>
    <t>+41 71 414 54 54</t>
  </si>
  <si>
    <t>www.dozwil.ch</t>
  </si>
  <si>
    <t>Genossenschaft Elektrizitätswerk Räterschen EWR</t>
  </si>
  <si>
    <t>St.Gallerstrasse 46</t>
  </si>
  <si>
    <t>+41 52 363 18 68</t>
  </si>
  <si>
    <t>www.ewraeterschen.ch</t>
  </si>
  <si>
    <t>Genossenschaft Energie Fischingen (kennzeichnungspflichtig ab Lieferjahr 2021)</t>
  </si>
  <si>
    <t>Schärlibachstrasse 10</t>
  </si>
  <si>
    <t>+41 71 977 31 41</t>
  </si>
  <si>
    <t>Genossenschaft EW Münchwilen</t>
  </si>
  <si>
    <t>Im Zentrum 4</t>
  </si>
  <si>
    <t>Münchwilen</t>
  </si>
  <si>
    <t>+41 71 969 44 44</t>
  </si>
  <si>
    <t>www.ewmuenchwilen.ch</t>
  </si>
  <si>
    <t>Genossenschaft EW Romanshorn</t>
  </si>
  <si>
    <t>Bankstrasse 6</t>
  </si>
  <si>
    <t>Romanshorn</t>
  </si>
  <si>
    <t>+41 71 466 70 70</t>
  </si>
  <si>
    <t>www.ewromanshorn.ch</t>
  </si>
  <si>
    <t xml:space="preserve">Genossenschaft für Stromversorgung Kalpetran GSK </t>
  </si>
  <si>
    <t>Dorf 15</t>
  </si>
  <si>
    <t>Kalpetran</t>
  </si>
  <si>
    <t>+41 27 955 12 66</t>
  </si>
  <si>
    <t>Genossenschaft Licht- und Kraftwerke Glattfelden</t>
  </si>
  <si>
    <t>www.lkwg.ch</t>
  </si>
  <si>
    <t>Genossenschaft Werk Bichelsee-Balterswil</t>
  </si>
  <si>
    <t>Balterswil</t>
  </si>
  <si>
    <t>+41 71 971 53 22</t>
  </si>
  <si>
    <t>www.w-b-b.ch</t>
  </si>
  <si>
    <t>Glattwerk AG</t>
  </si>
  <si>
    <t>Usterstrasse 111</t>
  </si>
  <si>
    <t>Dübendorf</t>
  </si>
  <si>
    <t>+41 44 801 68 11</t>
  </si>
  <si>
    <t>www.glattwerk.ch</t>
  </si>
  <si>
    <t>Groupe E SA</t>
  </si>
  <si>
    <t>Route de Morat 135</t>
  </si>
  <si>
    <t>Granges-Paccot</t>
  </si>
  <si>
    <t>+41 26 352 52 52</t>
  </si>
  <si>
    <t>www.groupe-e.ch</t>
  </si>
  <si>
    <t>Gruyère Energie SA</t>
  </si>
  <si>
    <t>Rue de l'Etang 20</t>
  </si>
  <si>
    <t>Case postale 76</t>
  </si>
  <si>
    <t>Bulle</t>
  </si>
  <si>
    <t>+41 26 919 23 23</t>
  </si>
  <si>
    <t>www.gruyere-energie.ch</t>
  </si>
  <si>
    <t>HEnergie Härkingen HEH</t>
  </si>
  <si>
    <t>Fröschengasse 7</t>
  </si>
  <si>
    <t>Härkingen</t>
  </si>
  <si>
    <t>+41 62 389 04 10</t>
  </si>
  <si>
    <t>www.heh.ch</t>
  </si>
  <si>
    <t>Hydrantenkorporation &amp; Elektraversorgung Schönengrund</t>
  </si>
  <si>
    <t>Teufenbergstrasse 58</t>
  </si>
  <si>
    <t>Schönengrund</t>
  </si>
  <si>
    <t>+41 71 361 20 27</t>
  </si>
  <si>
    <t>IB Langenthal AG</t>
  </si>
  <si>
    <t>Talstrasse 29</t>
  </si>
  <si>
    <t>Langenthal</t>
  </si>
  <si>
    <t>+41 62 916 57 57</t>
  </si>
  <si>
    <t>www.ib-langenthal.ch</t>
  </si>
  <si>
    <t>IBB Strom AG</t>
  </si>
  <si>
    <t>www.ibbrugg.ch</t>
  </si>
  <si>
    <t>IBB-Kundinnen und -Kunden erhalten mit den Stromprodukten Basis und BasisPlus Strom aus Erneuerbaren Energien, vorwiegend Wasserkraft Schweiz. Sie können Ihren persönlichen Strommix durch individuelle Naturstromprodukte noch weiter verbessern.</t>
  </si>
  <si>
    <t>IBC Energie Wasser Chur</t>
  </si>
  <si>
    <t>Felsenaustrasse 29</t>
  </si>
  <si>
    <t>Postfach 335</t>
  </si>
  <si>
    <t>Chur</t>
  </si>
  <si>
    <t>+41 81 254 48 00</t>
  </si>
  <si>
    <t>www.ibc-chur.ch</t>
  </si>
  <si>
    <t>IBW Energie AG</t>
  </si>
  <si>
    <t>Steingasse 31</t>
  </si>
  <si>
    <t>Wohlen</t>
  </si>
  <si>
    <t>+41 56 619 19 19</t>
  </si>
  <si>
    <t>www.ibw.ag</t>
  </si>
  <si>
    <t>Die ibw kauft ihren Strom auf dem freien Markt ein, um möglichst günstige Preise für ihre Kundinnen und Kunden zu erzielen. Dieser Strom stammt aus Kernenergie.
ibw-Kundinnen und -Kunden haben die Möglichkeit, ihren Strommix selbst zusammenzustellen und so eine ökologische und nachhaltige Stromproduktion zu fördern. Denn nur wer in neue erneuerbare Energien investiert, trägt aktiv zum Ersatz von Kernenergie und fossiler Energie bei!</t>
  </si>
  <si>
    <t>Impresa elettrica comunale Poschiavo</t>
  </si>
  <si>
    <t>Via da Clalt 2</t>
  </si>
  <si>
    <t>Poschiavo</t>
  </si>
  <si>
    <t>+41 81 839 03 18</t>
  </si>
  <si>
    <t>www.poschiavo.ch</t>
  </si>
  <si>
    <t>Industrielle Betriebe Huttwil AG</t>
  </si>
  <si>
    <t>Industriestrasse 9</t>
  </si>
  <si>
    <t>Huttwil</t>
  </si>
  <si>
    <t>+41 62 959 88 11</t>
  </si>
  <si>
    <t>www.ibhag.ch</t>
  </si>
  <si>
    <t>Industrielle Betriebe Interlaken (IBI) AG</t>
  </si>
  <si>
    <t>Fabrikstrasse 8</t>
  </si>
  <si>
    <t>Postfach 536</t>
  </si>
  <si>
    <t>Interlaken</t>
  </si>
  <si>
    <t>+41 33 826 30 00</t>
  </si>
  <si>
    <t>www.ibi.ch</t>
  </si>
  <si>
    <t>Industrielle Betriebe Kloten AG</t>
  </si>
  <si>
    <t>Flughafenstrasse 25</t>
  </si>
  <si>
    <t>Kloten</t>
  </si>
  <si>
    <t>+41 44 815 15 15</t>
  </si>
  <si>
    <t>www.ibkloten.ch</t>
  </si>
  <si>
    <t>Industrielle Betriebe Murten</t>
  </si>
  <si>
    <t>Irisweg 8</t>
  </si>
  <si>
    <t>Postfach 168</t>
  </si>
  <si>
    <t>Murten</t>
  </si>
  <si>
    <t>+41 26 672 92 20</t>
  </si>
  <si>
    <t>www.ibmurten.ch</t>
  </si>
  <si>
    <t>Industrielle Werke Basel (IWB)</t>
  </si>
  <si>
    <t>Margarethenstrasse 40</t>
  </si>
  <si>
    <t>+41 61 275 51 11</t>
  </si>
  <si>
    <t>www.iwb.ch</t>
  </si>
  <si>
    <t>INERA SA (soumise à l'obligation de marquage à partir de 2020)</t>
  </si>
  <si>
    <t>Rue de l’Eglise, 46</t>
  </si>
  <si>
    <t>Fully</t>
  </si>
  <si>
    <t>+41 27 564 64 01</t>
  </si>
  <si>
    <t>Infrastruktur Zürichsee AG</t>
  </si>
  <si>
    <t>Schulhausstrasse 18</t>
  </si>
  <si>
    <t>Postfach 681</t>
  </si>
  <si>
    <t>Meilen</t>
  </si>
  <si>
    <t>+41 44 924 18 18</t>
  </si>
  <si>
    <t>www.infra-z.ch</t>
  </si>
  <si>
    <t>InfraWerkeMünsingen</t>
  </si>
  <si>
    <t>Aeschistrasse 25</t>
  </si>
  <si>
    <t>Münsingen</t>
  </si>
  <si>
    <t>+41 31 724 52 50</t>
  </si>
  <si>
    <t>www.inframuensingen.ch</t>
  </si>
  <si>
    <t>Jungfraubahn AG</t>
  </si>
  <si>
    <t>Harderstrasse 14</t>
  </si>
  <si>
    <t>+41 33 828 77 77</t>
  </si>
  <si>
    <t>www.jungfrau.ch</t>
  </si>
  <si>
    <t>Kantonales Elektrizitätswerk Nidwalden - EWN</t>
  </si>
  <si>
    <t>Wilgasse 3</t>
  </si>
  <si>
    <t>Stans</t>
  </si>
  <si>
    <t>+41 41 618 02 02</t>
  </si>
  <si>
    <t>www.ewn.ch</t>
  </si>
  <si>
    <t>kwick (soggetto a etichettatura obbligatoria dal 2021)</t>
  </si>
  <si>
    <t>c/o Società Elettrica Sopracenerina SA</t>
  </si>
  <si>
    <t>Piazza Grande 5</t>
  </si>
  <si>
    <t>Locarno</t>
  </si>
  <si>
    <t>+41 842 248 842</t>
  </si>
  <si>
    <t>www.kwick-energy.ch</t>
  </si>
  <si>
    <t xml:space="preserve">Licht- und Kraftgenossenschaft Richigen </t>
  </si>
  <si>
    <t>Hübeliweg 222</t>
  </si>
  <si>
    <t>Richigen</t>
  </si>
  <si>
    <t xml:space="preserve">+41 31 839 48 27 </t>
  </si>
  <si>
    <t>Licht- und Wasserwerk Adelboden AG (LWA)</t>
  </si>
  <si>
    <t>Dorfstrasse 36</t>
  </si>
  <si>
    <t>Adelboden</t>
  </si>
  <si>
    <t>+41 33 673 12 22</t>
  </si>
  <si>
    <t>www.lwa.ch</t>
  </si>
  <si>
    <t>Licht- und Wasserwerk AG</t>
  </si>
  <si>
    <t>Oeschistrasse 6</t>
  </si>
  <si>
    <t>Kandersteg</t>
  </si>
  <si>
    <t>+41 33 675 81 10</t>
  </si>
  <si>
    <t>www.lwk.ch</t>
  </si>
  <si>
    <t>Liechtensteinische Kraftwerke</t>
  </si>
  <si>
    <t>Im alten Riet 17</t>
  </si>
  <si>
    <t>Schaan / Liechtenstein</t>
  </si>
  <si>
    <t>LI</t>
  </si>
  <si>
    <t>+423 236 01 11</t>
  </si>
  <si>
    <t>www.lkw.li</t>
  </si>
  <si>
    <t>Localnet AG</t>
  </si>
  <si>
    <t>Bernstrasse 102</t>
  </si>
  <si>
    <t>Postfach 1375</t>
  </si>
  <si>
    <t>Burgdorf</t>
  </si>
  <si>
    <t>+41 34 420 00 20</t>
  </si>
  <si>
    <t>www.localnet.ch</t>
  </si>
  <si>
    <t>Martin Zeller AG Elektrizitätswerk</t>
  </si>
  <si>
    <t>Postplatz</t>
  </si>
  <si>
    <t>+41 81 734 00 25</t>
  </si>
  <si>
    <t>www.ewmzag.ch</t>
  </si>
  <si>
    <t>Media Mesolcina Energia (kennzeichnungspflichtig ab Lieferjahr 2020)</t>
  </si>
  <si>
    <t>Stradon 30</t>
  </si>
  <si>
    <t>+41 91 822 90 15</t>
  </si>
  <si>
    <t>Migros-Genossenschafts-Bund</t>
  </si>
  <si>
    <t>Limmatstrasse 152</t>
  </si>
  <si>
    <t>+41 44 277 38 77</t>
  </si>
  <si>
    <t>Monthey Energies SA - FC</t>
  </si>
  <si>
    <t>Route du Petit-Clos 2</t>
  </si>
  <si>
    <t>+41 24 475 76 76</t>
  </si>
  <si>
    <t>www.monthey.ch</t>
  </si>
  <si>
    <t>Municipalité de La Neuveville</t>
  </si>
  <si>
    <t>Services Industriels Neuveville</t>
  </si>
  <si>
    <t>Place du Marché 3</t>
  </si>
  <si>
    <t>La Neuveville</t>
  </si>
  <si>
    <t>+41 32 752 10 10</t>
  </si>
  <si>
    <t>www.laneuveville.ch</t>
  </si>
  <si>
    <t>Murg Flums Energie</t>
  </si>
  <si>
    <t>Alte Staatstrasse 14</t>
  </si>
  <si>
    <t>Murg</t>
  </si>
  <si>
    <t>+41 81 720 30 40</t>
  </si>
  <si>
    <t>www.mfenergie.ch</t>
  </si>
  <si>
    <t>NetZulg AG</t>
  </si>
  <si>
    <t>www.netzulg.ch</t>
  </si>
  <si>
    <t>OIKEN SA (soumis au marquage de l'électricité à partir de l'année de livraison 2020)</t>
  </si>
  <si>
    <t>Rue de l'Industrie 43</t>
  </si>
  <si>
    <t>+41 27 617 30 00</t>
  </si>
  <si>
    <t>oiken.ch</t>
  </si>
  <si>
    <t>Ovra electrica Medel</t>
  </si>
  <si>
    <t>Via Lucmagn 48</t>
  </si>
  <si>
    <t>Curaglia</t>
  </si>
  <si>
    <t>+41 81 947 66 44</t>
  </si>
  <si>
    <t>www.medel.ch</t>
  </si>
  <si>
    <t>Politische Gemeinde Altnau</t>
  </si>
  <si>
    <t>Scherzingerstrasse 2</t>
  </si>
  <si>
    <t>Altnau</t>
  </si>
  <si>
    <t>+41 71 694 50 53</t>
  </si>
  <si>
    <t>www.altnau.ch</t>
  </si>
  <si>
    <t xml:space="preserve">Politische Gemeinde Basadingen-Schlattingen </t>
  </si>
  <si>
    <t>Rychgasse 2</t>
  </si>
  <si>
    <t>Basadingen</t>
  </si>
  <si>
    <t>+41 58 346 01 60</t>
  </si>
  <si>
    <t>www.basadingen-schlattingen.ch</t>
  </si>
  <si>
    <t>Politische Gemeinde Berneck</t>
  </si>
  <si>
    <t>Rathausplatz 1</t>
  </si>
  <si>
    <t>Postfach 158</t>
  </si>
  <si>
    <t>Berneck</t>
  </si>
  <si>
    <t>+41 71 747 44 77</t>
  </si>
  <si>
    <t>www.berneck.ch</t>
  </si>
  <si>
    <t>Stromkennzeichnung 2022 Elektra Berneck</t>
  </si>
  <si>
    <t>Politische Gemeinde Bettwiesen</t>
  </si>
  <si>
    <t>Werkbetriebe</t>
  </si>
  <si>
    <t>Hauptstrasse 50</t>
  </si>
  <si>
    <t>Bettwiesen</t>
  </si>
  <si>
    <t>+41 71 914 80 75</t>
  </si>
  <si>
    <t>www.bettwiesen.ch</t>
  </si>
  <si>
    <t xml:space="preserve">Politische Gemeinde Erlen </t>
  </si>
  <si>
    <t>Aachstrasse 11</t>
  </si>
  <si>
    <t>Erlen</t>
  </si>
  <si>
    <t>+41 71 649 30 60</t>
  </si>
  <si>
    <t>www.erlen.ch</t>
  </si>
  <si>
    <t>Politische Gemeinde Felben-Wellhausen</t>
  </si>
  <si>
    <t>Felben-Wellhausen</t>
  </si>
  <si>
    <t>+41 58 346 19 13</t>
  </si>
  <si>
    <t>Politische Gemeinde Gachnang</t>
  </si>
  <si>
    <t>Islikonerstrasse 7</t>
  </si>
  <si>
    <t>Gachnang</t>
  </si>
  <si>
    <t>+41 52 369 06 06</t>
  </si>
  <si>
    <t>www.gachnang.ch</t>
  </si>
  <si>
    <t>Politische Gemeinde Gaiserwald</t>
  </si>
  <si>
    <t>Elektra Gaiserwald</t>
  </si>
  <si>
    <t>+41 71 313 86 86</t>
  </si>
  <si>
    <t>www.gaiserwald.ch</t>
  </si>
  <si>
    <t>Politische Gemeinde Hauptwil-Gottshaus</t>
  </si>
  <si>
    <t>Oberdorfstrasse 3</t>
  </si>
  <si>
    <t>Hauptwil</t>
  </si>
  <si>
    <t>+41 71 424 60 60</t>
  </si>
  <si>
    <t>www.pghg.ch</t>
  </si>
  <si>
    <t>Politische Gemeinde Herdern - Technische Werke</t>
  </si>
  <si>
    <t>Liebenfelserstrasse 3</t>
  </si>
  <si>
    <t>Lanzenneunforn</t>
  </si>
  <si>
    <t>+41 52 747 16 60</t>
  </si>
  <si>
    <t>www.herdern.ch</t>
  </si>
  <si>
    <t>Politische Gemeinde Hüttlingen</t>
  </si>
  <si>
    <t>Hauptstrasse 52</t>
  </si>
  <si>
    <t>Hüttlingen</t>
  </si>
  <si>
    <t>+41 58 346 26 26</t>
  </si>
  <si>
    <t>www.huettlingen.ch</t>
  </si>
  <si>
    <t>Politische Gemeinde Jenins Elektrizitätswerk</t>
  </si>
  <si>
    <t>Rathaus</t>
  </si>
  <si>
    <t>Jenins</t>
  </si>
  <si>
    <t>+41 81 300 41 50</t>
  </si>
  <si>
    <t>Politische Gemeinde Kradolf - Schönenberg</t>
  </si>
  <si>
    <t>Thurbruggstrasse 11a</t>
  </si>
  <si>
    <t>Schönenberg an der Thur</t>
  </si>
  <si>
    <t>+41 71 644 90 33</t>
  </si>
  <si>
    <t>www.kradolf-schoenenberg.ch</t>
  </si>
  <si>
    <t>Politische Gemeinde Märstetten - Technische Gemeindewerke Märstetten</t>
  </si>
  <si>
    <t>Postfach 270</t>
  </si>
  <si>
    <t>Märstetten</t>
  </si>
  <si>
    <t>+41 71 658 60 00</t>
  </si>
  <si>
    <t>Politische Gemeinde Mels, Elektrizitäts- &amp; Wasserwerk</t>
  </si>
  <si>
    <t>Wältigasse 8</t>
  </si>
  <si>
    <t>Mels</t>
  </si>
  <si>
    <t>+41 81 725 49 00</t>
  </si>
  <si>
    <t>www.ewmels.ch</t>
  </si>
  <si>
    <t>Politische Gemeinde Müllheim</t>
  </si>
  <si>
    <t>Frauenfelderstrasse 4</t>
  </si>
  <si>
    <t>Müllheim</t>
  </si>
  <si>
    <t>+41 52 762 72 12</t>
  </si>
  <si>
    <t>www.muellheim.ch</t>
  </si>
  <si>
    <t>Politische Gemeinde Münsterlingen</t>
  </si>
  <si>
    <t>Klosterstrasse 4</t>
  </si>
  <si>
    <t>Münsterlingen</t>
  </si>
  <si>
    <t>+41 71 686 85 52</t>
  </si>
  <si>
    <t>www.muensterlingen.ch</t>
  </si>
  <si>
    <t>Politische Gemeinde Neunforn, Elektrizitätsversorgung</t>
  </si>
  <si>
    <t>Bachstrasse 2b</t>
  </si>
  <si>
    <t>Oberneunforn</t>
  </si>
  <si>
    <t>+41 58 346 18 18</t>
  </si>
  <si>
    <t>www.neunforn.ch</t>
  </si>
  <si>
    <t>Politische Gemeinde Oberglatt ZH, Elektrizitätsversorgung</t>
  </si>
  <si>
    <t>Rümlangstrasse 8</t>
  </si>
  <si>
    <t>Oberglatt</t>
  </si>
  <si>
    <t>+41 44 852 37 77</t>
  </si>
  <si>
    <t>www.oberglatt.ch</t>
  </si>
  <si>
    <t>Politische Gemeinde Rickenbach  Elektrizitätsversorgung</t>
  </si>
  <si>
    <t>Wilenstrasse 41</t>
  </si>
  <si>
    <t>Rickenbach b. Wil</t>
  </si>
  <si>
    <t>+41 71 929 70 80</t>
  </si>
  <si>
    <t>www.rickenbach-tg.ch</t>
  </si>
  <si>
    <t>Politische Gemeinde Tägerwilen Elektrizitätswerk</t>
  </si>
  <si>
    <t>Bahnhofstrasse 3</t>
  </si>
  <si>
    <t>Postfach 141</t>
  </si>
  <si>
    <t>Tägerwilen</t>
  </si>
  <si>
    <t>+41 71 666 80 20</t>
  </si>
  <si>
    <t>www.taegerwilen.ch</t>
  </si>
  <si>
    <t>Politische Gemeinde Wilen Elektrizitätsversorgung</t>
  </si>
  <si>
    <t>Hubstrasse 1</t>
  </si>
  <si>
    <t>Wilen b. Wil</t>
  </si>
  <si>
    <t>+41 71 929 55 00</t>
  </si>
  <si>
    <t>www.wilen.ch</t>
  </si>
  <si>
    <t>Politische Gemeinde Zihlschlacht-Sitterdorf - Elektrizitätswerk Blidegg</t>
  </si>
  <si>
    <t>Bernhauserstrasse 5</t>
  </si>
  <si>
    <t>+41 58 346 05 05</t>
  </si>
  <si>
    <t>www.zihlschlacht-sitterdorf.ch</t>
  </si>
  <si>
    <t>Primeo Energie AG</t>
  </si>
  <si>
    <t>Weidenstrasse 27</t>
  </si>
  <si>
    <t>Münchenstein</t>
  </si>
  <si>
    <t>+41 61 415 41 41</t>
  </si>
  <si>
    <t>www.primeo-energie.ch</t>
  </si>
  <si>
    <t>Primeo Netz AG</t>
  </si>
  <si>
    <t>Provedimaint Electric Val Müstair</t>
  </si>
  <si>
    <t>Via Pass Umbrail 22</t>
  </si>
  <si>
    <t>Sta. Maria Val Müstair</t>
  </si>
  <si>
    <t>+41 81 858 56 08</t>
  </si>
  <si>
    <t>www.pemenergia.ch</t>
  </si>
  <si>
    <t>Rabiosa Energie</t>
  </si>
  <si>
    <t>Polenwäg 6</t>
  </si>
  <si>
    <t>Churwalden</t>
  </si>
  <si>
    <t>+41 81 382 12 48</t>
  </si>
  <si>
    <t>www.rabiosa-energie.ch</t>
  </si>
  <si>
    <t>Regio Energie Amriswil (REA)</t>
  </si>
  <si>
    <t>Egelmoosstrasse 1</t>
  </si>
  <si>
    <t>Amriswil</t>
  </si>
  <si>
    <t>+41 58 510 20 20</t>
  </si>
  <si>
    <t>www.rea.swiss</t>
  </si>
  <si>
    <t>Regio Energie Solothurn</t>
  </si>
  <si>
    <t>Rötistrasse 17</t>
  </si>
  <si>
    <t>Solothurn</t>
  </si>
  <si>
    <t>+41 32 626 94 94</t>
  </si>
  <si>
    <t>www.regioenergie.ch</t>
  </si>
  <si>
    <t xml:space="preserve">Regionalwerke AG Baden </t>
  </si>
  <si>
    <t>www.regionalwerke.ch</t>
  </si>
  <si>
    <t>ReLL AG (kennzeichnungspflichtig bis und mit 2015 und ab 2019)</t>
  </si>
  <si>
    <t>Renergy GmbH (kennzeichnungspflichtig ab 2019)</t>
  </si>
  <si>
    <t>Hafenrainstrasse 41</t>
  </si>
  <si>
    <t>Oberwil BL</t>
  </si>
  <si>
    <t>+41791047171</t>
  </si>
  <si>
    <t>Repower AG</t>
  </si>
  <si>
    <t>Via da Clalt 12</t>
  </si>
  <si>
    <t>Postfach 111</t>
  </si>
  <si>
    <t>+41 81 839 70 04</t>
  </si>
  <si>
    <t>www.repower.com</t>
  </si>
  <si>
    <t>Rhiienergie AG</t>
  </si>
  <si>
    <t>Energieweg 1</t>
  </si>
  <si>
    <t>Tamins</t>
  </si>
  <si>
    <t>+41 81 650 22 50</t>
  </si>
  <si>
    <t>www.rhiienergie.ch</t>
  </si>
  <si>
    <t>Romande Energie Commerce SA</t>
  </si>
  <si>
    <t>Rue de Lausanne 53</t>
  </si>
  <si>
    <t>Case postale 950</t>
  </si>
  <si>
    <t>Morges 1</t>
  </si>
  <si>
    <t>0848 802 900</t>
  </si>
  <si>
    <t>www.romande-energie.ch</t>
  </si>
  <si>
    <t>RTB Regionale Technische Betriebe</t>
  </si>
  <si>
    <t>Hardring 12</t>
  </si>
  <si>
    <t>Wildegg</t>
  </si>
  <si>
    <t>+41 62 887 80 60</t>
  </si>
  <si>
    <t>www.rtb-wildegg.ch</t>
  </si>
  <si>
    <t>rwt Regionalwerk Toggenburg AG</t>
  </si>
  <si>
    <t>Neue Industriestrasse 81</t>
  </si>
  <si>
    <t>+41 71 932 50 00</t>
  </si>
  <si>
    <t>www.rwt.ch</t>
  </si>
  <si>
    <t>SEDRE SA (soumise à l'obligation de marquage à partir de 2017)</t>
  </si>
  <si>
    <t>c/o Altis Groupe SA</t>
  </si>
  <si>
    <t>Place de Curala 5</t>
  </si>
  <si>
    <t>Le Châble</t>
  </si>
  <si>
    <t>+41 27 777 12 00</t>
  </si>
  <si>
    <t>www.sedre.ch</t>
  </si>
  <si>
    <t>Service des Energies Yverdon-les-Bains SEY</t>
  </si>
  <si>
    <t>Rue de l'Ancien Stand 2</t>
  </si>
  <si>
    <t>Case postale 1295</t>
  </si>
  <si>
    <t>Yverdon-les-Bains</t>
  </si>
  <si>
    <t>+41 24 423 65 55</t>
  </si>
  <si>
    <t>www.sey.ch</t>
  </si>
  <si>
    <t>Service électrique Courchapoix</t>
  </si>
  <si>
    <t>Rue du Petit-Bâle 1</t>
  </si>
  <si>
    <t>Courchapoix</t>
  </si>
  <si>
    <t>+41 32 438 88 54</t>
  </si>
  <si>
    <t>www.courchapoix.ch</t>
  </si>
  <si>
    <t>Service Electrique de Liddes (soumis au marquage de l'électricité jusqu'à l'année de livraison 2023 incluse)</t>
  </si>
  <si>
    <t>Place centrale</t>
  </si>
  <si>
    <t>Liddes</t>
  </si>
  <si>
    <t>+41 27 782 61 61</t>
  </si>
  <si>
    <t>www.liddes.ch</t>
  </si>
  <si>
    <t>Service électrique Develier</t>
  </si>
  <si>
    <t>Rue de l'Eglise 8</t>
  </si>
  <si>
    <t>Develier</t>
  </si>
  <si>
    <t>+41 32 422 09 65</t>
  </si>
  <si>
    <t>www.develier.ch</t>
  </si>
  <si>
    <t>Services Industriels de Genève (SIG)</t>
  </si>
  <si>
    <t>Chemin du Château-Bloch 2</t>
  </si>
  <si>
    <t>Case postale 2777</t>
  </si>
  <si>
    <t>Le Lignon</t>
  </si>
  <si>
    <t>+41 22 420 88 11</t>
  </si>
  <si>
    <t>www.sig-ge.ch</t>
  </si>
  <si>
    <t>Services Industriels de la commune de Fully</t>
  </si>
  <si>
    <t>Rue de l'Eglise 46</t>
  </si>
  <si>
    <t>Case postale 43</t>
  </si>
  <si>
    <t>+41 27 747 11 70</t>
  </si>
  <si>
    <t>Services Industriels de la Ville de Delémont</t>
  </si>
  <si>
    <t>Route de Bâle 1</t>
  </si>
  <si>
    <t>Case postale 2261</t>
  </si>
  <si>
    <t>Delémont</t>
  </si>
  <si>
    <t>+41 32 421 92 00</t>
  </si>
  <si>
    <t>sid.delemont.ch</t>
  </si>
  <si>
    <t>Services industriels de Lausanne (SiL)</t>
  </si>
  <si>
    <t>Service commercial SiLCOM</t>
  </si>
  <si>
    <t>Place Chauderon 23</t>
  </si>
  <si>
    <t>Case postale 7416</t>
  </si>
  <si>
    <t>+41 21 315 81 91</t>
  </si>
  <si>
    <t>www.lausanne.ch/sil</t>
  </si>
  <si>
    <t xml:space="preserve">Services Industriels de Nyon </t>
  </si>
  <si>
    <t>Route de Champ-Colin 6</t>
  </si>
  <si>
    <t>Case postale 2614</t>
  </si>
  <si>
    <t>Nyon 2</t>
  </si>
  <si>
    <t>+41 22 316 45 00</t>
  </si>
  <si>
    <t>www.sinyon.ch</t>
  </si>
  <si>
    <t>Courant au bénéfice de mesures d'encouragement: 47,1% d’énergie hydraulique, 20,0% d’énergie solaire, 3,6% d’énergie éolienne, 22,4% de biomasse, 6,9% de déchets urbains renouvelables, 0% de géothermie</t>
  </si>
  <si>
    <t>Services Industriels Lutry</t>
  </si>
  <si>
    <t>Rue du Voisinand 2</t>
  </si>
  <si>
    <t>Lutry</t>
  </si>
  <si>
    <t>+41 21 796 21 11</t>
  </si>
  <si>
    <t>Services industriels Moutier Electricité</t>
  </si>
  <si>
    <t>Rue de l'Hôtel-de-Ville 1</t>
  </si>
  <si>
    <t>Case postale 927</t>
  </si>
  <si>
    <t>Moutier</t>
  </si>
  <si>
    <t>+41 32 494 12 22</t>
  </si>
  <si>
    <t>sim.moutier.ch</t>
  </si>
  <si>
    <t xml:space="preserve">Services Techniques de la Municipalité de St. Imier </t>
  </si>
  <si>
    <t>Rue Agassiz 4</t>
  </si>
  <si>
    <t>St. Imier</t>
  </si>
  <si>
    <t>+41 32 942 44 00</t>
  </si>
  <si>
    <t>www.saint-imier.ch</t>
  </si>
  <si>
    <t>Services Techniques de Tramelan</t>
  </si>
  <si>
    <t>Rue de la Promenade 3</t>
  </si>
  <si>
    <t>Tramelan</t>
  </si>
  <si>
    <t>+41 32 486 99 50</t>
  </si>
  <si>
    <t>Sinergy Commerce SA</t>
  </si>
  <si>
    <t>Rue du Collège 7</t>
  </si>
  <si>
    <t>Case postale 960</t>
  </si>
  <si>
    <t>+41 27 721 25 00</t>
  </si>
  <si>
    <t>Società Elettrica Sopracenerina SA (SES)</t>
  </si>
  <si>
    <t>Casella postale 161</t>
  </si>
  <si>
    <t>+41 91 756 91 91</t>
  </si>
  <si>
    <t>www.ses.ch</t>
  </si>
  <si>
    <t>Società Semplice Comuni Concedenti ELIN c/o Aziende Elettriche del Moesano</t>
  </si>
  <si>
    <t>Casa Comunale</t>
  </si>
  <si>
    <t>Societad Ovra electrica Lumbrein</t>
  </si>
  <si>
    <t>Vigela 1C</t>
  </si>
  <si>
    <t>Lumbrein</t>
  </si>
  <si>
    <t>+41 81 936 88 00</t>
  </si>
  <si>
    <t>www.soel.ch</t>
  </si>
  <si>
    <t>Société de Gestion des Energies SA (SOGESA) - soumise à l'obligation de marquage à partir de 2015</t>
  </si>
  <si>
    <t>+41 27 777 11 40</t>
  </si>
  <si>
    <t>www.sogesa.ch</t>
  </si>
  <si>
    <t>Société des Forces Electriques de La Goule SA</t>
  </si>
  <si>
    <t>Route de Tramelan 16</t>
  </si>
  <si>
    <t>Case postale 158</t>
  </si>
  <si>
    <t>Saint-Imier</t>
  </si>
  <si>
    <t>+41 32 942 41 11</t>
  </si>
  <si>
    <t xml:space="preserve">Socíété Electrique de la Vallée de Joux S.A. - SEVJ SA </t>
  </si>
  <si>
    <t>Rue du Pont-Neuf 24</t>
  </si>
  <si>
    <t>Case postale 318</t>
  </si>
  <si>
    <t>L'Orient</t>
  </si>
  <si>
    <t>+41 21 845 13 13</t>
  </si>
  <si>
    <t>www.sevj.ch</t>
  </si>
  <si>
    <t>Société Electrique des Forces de l'Aubonne S.A. (SEFA)</t>
  </si>
  <si>
    <t>Chemin Lucien Chevallaz 5</t>
  </si>
  <si>
    <t>Case postale 134</t>
  </si>
  <si>
    <t xml:space="preserve">Aubonne </t>
  </si>
  <si>
    <t>+41 21 821 54 00</t>
  </si>
  <si>
    <t>www.sefa.ch</t>
  </si>
  <si>
    <t>Société Electrique Intercommunale de La Côte S.A. - SEIC</t>
  </si>
  <si>
    <t>Avenue du Mont-Blanc 24</t>
  </si>
  <si>
    <t>Gland</t>
  </si>
  <si>
    <t>+41 22 364 31 31</t>
  </si>
  <si>
    <t>www.seicgland.ch</t>
  </si>
  <si>
    <t>Solar21 AG</t>
  </si>
  <si>
    <t>Max-Högger-Strasse 2</t>
  </si>
  <si>
    <t>+41 44 500 32 32</t>
  </si>
  <si>
    <t>solar21.ch</t>
  </si>
  <si>
    <t>St. Galler Stadtwerke</t>
  </si>
  <si>
    <t>Elektrizität</t>
  </si>
  <si>
    <t>St. Leonhard-Strasse 15</t>
  </si>
  <si>
    <t>+41 848 747 900</t>
  </si>
  <si>
    <t>www.sgsw.ch</t>
  </si>
  <si>
    <t>St. Gallisch-Appenzellische Kraftwerke AG (SAK)</t>
  </si>
  <si>
    <t>Postfach 2041</t>
  </si>
  <si>
    <t>+41 71 229 51 51</t>
  </si>
  <si>
    <t>www.sak.ch</t>
  </si>
  <si>
    <t>St. Moritz Energie</t>
  </si>
  <si>
    <t>Via Signuria 5</t>
  </si>
  <si>
    <t>St. Moritz</t>
  </si>
  <si>
    <t>+41 81 837 59 22</t>
  </si>
  <si>
    <t>www.stmoritz-energie.ch</t>
  </si>
  <si>
    <t>Stadt Altstätten - Technische Betriebe</t>
  </si>
  <si>
    <t>Feldwiesenstrasse 42</t>
  </si>
  <si>
    <t>Altstätten</t>
  </si>
  <si>
    <t>+41 71 757 78 00</t>
  </si>
  <si>
    <t>www.altstaetten.ch</t>
  </si>
  <si>
    <t>Stadt Nidau - Elektrizitätswerk</t>
  </si>
  <si>
    <t>Abteilung Infrastruktur</t>
  </si>
  <si>
    <t>Schulgasse 2</t>
  </si>
  <si>
    <t>Postfach 240</t>
  </si>
  <si>
    <t>Nidau</t>
  </si>
  <si>
    <t>+41 32 332 94 40</t>
  </si>
  <si>
    <t>www.nidau.ch</t>
  </si>
  <si>
    <t>Städt. Werke Schaffhausen u. Neuhausen am Rheinfall (SH Power)</t>
  </si>
  <si>
    <t>Mühlenstrasse 19</t>
  </si>
  <si>
    <t>Postfach 1525</t>
  </si>
  <si>
    <t>+41 52 635 11 00</t>
  </si>
  <si>
    <t>www.shpower.ch</t>
  </si>
  <si>
    <t>Städtische Betriebe Olten (sbo)</t>
  </si>
  <si>
    <t>Werkhofstrasse 2</t>
  </si>
  <si>
    <t>+41 62 205 56 56</t>
  </si>
  <si>
    <t>www.aen.ch</t>
  </si>
  <si>
    <t>Die Zusammenstellung zeigt auf, wie sich der gesamthaft im Jahr 2022 gelieferte Strom zusammensetzt.
Die Produkte der Grundversorgung setzen sich wie folgt zusammen:
- OltnerSolarstrom: 6.10% geförderter Strom, 38.43% OltnerSolarstrom (Sonnenenergie CH), 55.47% Wasserkraft CH (Ergänzungslieferung)
- Aarestrom plus: 6.10% geförderter Strom, 15.00% Sonnenenergie CH, 78.90% Aarestrom (Wasserkraft CH)
- StandardStrom: 6.10% geförderter Strom, 6.67% Sonnenenergie CH, 82.83% Wasserkraft CH, 4.40% Wasserkraft EU
- Graustrom: 6.10% geförderter Strom, 19.43% Wasserkraft EU, 74.47% Kernenergie CH
Weitere Informationen zu unseren Stromprodukten finden Sie auf www.aen.ch. Das Stromprodukt kann jederzeit angepasst werden, kontaktieren Sie uns (062 205 56 56 / info@aen.ch)</t>
  </si>
  <si>
    <t>Städtische Elektrizitätsversorgung Laufenburg</t>
  </si>
  <si>
    <t>Spitalstrasse 12</t>
  </si>
  <si>
    <t>Laufenburg</t>
  </si>
  <si>
    <t>+41 62 869 11 45</t>
  </si>
  <si>
    <t>www.Laufenburg.ch</t>
  </si>
  <si>
    <t>Stadtverwaltung EW Werkbetriebe Steckborn</t>
  </si>
  <si>
    <t>Seestrasse 123</t>
  </si>
  <si>
    <t>Steckborn</t>
  </si>
  <si>
    <t>+41 58 346 20 00</t>
  </si>
  <si>
    <t>www.steckborn.ch</t>
  </si>
  <si>
    <t>Stadtwerk Winterthur</t>
  </si>
  <si>
    <t>Untere Schöntalstrasse 12</t>
  </si>
  <si>
    <t>+41 52 267 22 22</t>
  </si>
  <si>
    <t>www.stadtwerk.winterthur.ch</t>
  </si>
  <si>
    <t>Stadtwerke Gossau</t>
  </si>
  <si>
    <t>Bischofszellerstrasse 90</t>
  </si>
  <si>
    <t>+41 71 388 47 47</t>
  </si>
  <si>
    <t>www.stadtwerke-gossau.ch</t>
  </si>
  <si>
    <t>Nicht erneuerbare Energie wird nur auf Wunsch für Marktkunden beschafft.</t>
  </si>
  <si>
    <t>Stadtwerke Wetzikon</t>
  </si>
  <si>
    <t>Schellerstrasse 22</t>
  </si>
  <si>
    <t>Wetzikon</t>
  </si>
  <si>
    <t>+41 44 934 41 41</t>
  </si>
  <si>
    <t>www.stadtwerke-wetzikon.ch</t>
  </si>
  <si>
    <t>Steiner Energie AG</t>
  </si>
  <si>
    <t>Industriestrasse 1</t>
  </si>
  <si>
    <t>Malters</t>
  </si>
  <si>
    <t>+41 41 499 90 98</t>
  </si>
  <si>
    <t>www.steiner-energie.ch</t>
  </si>
  <si>
    <t>Stromversorgung Simplon (EVS)</t>
  </si>
  <si>
    <t>Alte Simplonstrasse 76</t>
  </si>
  <si>
    <t>Simplon Dorf</t>
  </si>
  <si>
    <t>+41 79 439 26 18</t>
  </si>
  <si>
    <t>www.gemeinde-simplon.ch</t>
  </si>
  <si>
    <t>STWZ Energie AG</t>
  </si>
  <si>
    <t>Mühlegasse 7</t>
  </si>
  <si>
    <t>Zofingen</t>
  </si>
  <si>
    <t>+41 62 745 32 32</t>
  </si>
  <si>
    <t>www.stwz.ch</t>
  </si>
  <si>
    <t>swenex - swiss energy exchange Ltd</t>
  </si>
  <si>
    <t>Nidfeldstrasse 1</t>
  </si>
  <si>
    <t>Postfach 2260</t>
  </si>
  <si>
    <t>Kriens</t>
  </si>
  <si>
    <t>+41 41 317 38 42</t>
  </si>
  <si>
    <t>www.swenex.ch</t>
  </si>
  <si>
    <t>SWG</t>
  </si>
  <si>
    <t>Brühlstrasse 15</t>
  </si>
  <si>
    <t>Postfach 944</t>
  </si>
  <si>
    <t xml:space="preserve">Grenchen </t>
  </si>
  <si>
    <t xml:space="preserve">+41 32 654 66 66 </t>
  </si>
  <si>
    <t>www.swg.ch</t>
  </si>
  <si>
    <t>Werkhofstrasse 10</t>
  </si>
  <si>
    <t>+41 62 885 75 75</t>
  </si>
  <si>
    <t>www.swl.ch</t>
  </si>
  <si>
    <t>TB Gränichen Energie AG</t>
  </si>
  <si>
    <t>Moortalstrasse 44</t>
  </si>
  <si>
    <t>Gränichen</t>
  </si>
  <si>
    <t>+41 62 855 88 88</t>
  </si>
  <si>
    <t>www.tbgraenichen.ch</t>
  </si>
  <si>
    <t>tba energie ag</t>
  </si>
  <si>
    <t>Giessengässchen 4</t>
  </si>
  <si>
    <t>Aarburg</t>
  </si>
  <si>
    <t>+41 62 599 15 00</t>
  </si>
  <si>
    <t>www.tba-energie.ch</t>
  </si>
  <si>
    <t>TBS Strom AG</t>
  </si>
  <si>
    <t>Abteilung EW</t>
  </si>
  <si>
    <t>Mühleweg 1</t>
  </si>
  <si>
    <t>Suhr</t>
  </si>
  <si>
    <t>+41 62 855 57 57</t>
  </si>
  <si>
    <t>www.tbsuhr.ch</t>
  </si>
  <si>
    <t>Technische Betriebe Birmenstorf</t>
  </si>
  <si>
    <t>Badenerstrasse 25</t>
  </si>
  <si>
    <t>Birmenstorf</t>
  </si>
  <si>
    <t>+41 56 201 40 60</t>
  </si>
  <si>
    <t>www.birmenstorf.ch</t>
  </si>
  <si>
    <t>Technische Betriebe Flawil</t>
  </si>
  <si>
    <t>Wilerstrasse 163</t>
  </si>
  <si>
    <t>Postfach 45</t>
  </si>
  <si>
    <t>Flawil</t>
  </si>
  <si>
    <t>+41 71 394 90 00</t>
  </si>
  <si>
    <t>www.tbflawil.ch</t>
  </si>
  <si>
    <t>Technische Betriebe Glarus</t>
  </si>
  <si>
    <t>Feldstrasse 1</t>
  </si>
  <si>
    <t>Glarus</t>
  </si>
  <si>
    <t>+41 58 817 11 00</t>
  </si>
  <si>
    <t>www.tbglarus.ch</t>
  </si>
  <si>
    <t>Technische Betriebe Glarus Nord (TBGN)</t>
  </si>
  <si>
    <t>Büntgasse 2</t>
  </si>
  <si>
    <t>Näfels</t>
  </si>
  <si>
    <t>+41 55 511 97 00</t>
  </si>
  <si>
    <t>www.tbgn.ch</t>
  </si>
  <si>
    <t>Technische Betriebe Glarus Süd (TBGS)</t>
  </si>
  <si>
    <t>Farbstrasse 22</t>
  </si>
  <si>
    <t>+41 58 611 90 00</t>
  </si>
  <si>
    <t>www.tgbs.ch</t>
  </si>
  <si>
    <t>Technische Betriebe Goldach</t>
  </si>
  <si>
    <t>Marmorstrasse 3</t>
  </si>
  <si>
    <t>Goldach</t>
  </si>
  <si>
    <t>+41 58 228 78 78</t>
  </si>
  <si>
    <t>www.tbgoldach.ch</t>
  </si>
  <si>
    <t>Technische Betriebe Grabs</t>
  </si>
  <si>
    <t>Lindenweg 4</t>
  </si>
  <si>
    <t>Grabs</t>
  </si>
  <si>
    <t>+41817720883</t>
  </si>
  <si>
    <t>www.tbgrabs.ch</t>
  </si>
  <si>
    <t>Technische Betriebe Kemmental</t>
  </si>
  <si>
    <t>Alterswilerstrasse 2</t>
  </si>
  <si>
    <t>Siegershausen</t>
  </si>
  <si>
    <t>+41 58 346 08 00</t>
  </si>
  <si>
    <t>www.kemmental.ch</t>
  </si>
  <si>
    <t>Technische Betriebe Oberentfelden</t>
  </si>
  <si>
    <t>Oberentfelden</t>
  </si>
  <si>
    <t>+41 62 737 51 52</t>
  </si>
  <si>
    <t>www.oberentfelden.ch</t>
  </si>
  <si>
    <t>Technische Betriebe Rorschach</t>
  </si>
  <si>
    <t>Promenadenstrasse 74</t>
  </si>
  <si>
    <t>Postfach 11</t>
  </si>
  <si>
    <t>Rorschach</t>
  </si>
  <si>
    <t>+41 71 844 22 22</t>
  </si>
  <si>
    <t>www.rorschach.ch</t>
  </si>
  <si>
    <t>Technische Betriebe Rupperswil</t>
  </si>
  <si>
    <t>Poststrasse 9</t>
  </si>
  <si>
    <t>Rupperswil</t>
  </si>
  <si>
    <t>+41 62 889 23 66</t>
  </si>
  <si>
    <t>www.rupperswil.ch</t>
  </si>
  <si>
    <t>Technische Betriebe Seon AG</t>
  </si>
  <si>
    <t>Mühleweg 3</t>
  </si>
  <si>
    <t>Seon</t>
  </si>
  <si>
    <t>+41 62 769 60 00</t>
  </si>
  <si>
    <t>www.tbseon.ch</t>
  </si>
  <si>
    <t>Stromkennzeichnung TBS AG 2022</t>
  </si>
  <si>
    <t>Technische Betriebe St. Margrethen</t>
  </si>
  <si>
    <t>Hauptstrasse 117</t>
  </si>
  <si>
    <t>St. Margrethen</t>
  </si>
  <si>
    <t>+41 71 747 56 65</t>
  </si>
  <si>
    <t>Technische Betriebe Vilters-Wangs</t>
  </si>
  <si>
    <t>Vilterserstrasse 60</t>
  </si>
  <si>
    <t>Wangs</t>
  </si>
  <si>
    <t>+41 81 720 22 00</t>
  </si>
  <si>
    <t>Technische Betriebe Waldkirch</t>
  </si>
  <si>
    <t>Bernhardzellerstrasse 28</t>
  </si>
  <si>
    <t>Waldkirch</t>
  </si>
  <si>
    <t>+41 71 434 60 54</t>
  </si>
  <si>
    <t>Technische Betriebe Weinfelden AG</t>
  </si>
  <si>
    <t>Weststrasse 8</t>
  </si>
  <si>
    <t>+41 71 626 82 82</t>
  </si>
  <si>
    <t>www.tbweinfelden.ch</t>
  </si>
  <si>
    <t>Technische Betriebe Wil</t>
  </si>
  <si>
    <t>Speerstrasse 10</t>
  </si>
  <si>
    <t>Wil</t>
  </si>
  <si>
    <t>+41 71 913 00 00</t>
  </si>
  <si>
    <t>www.tb-wil.ch</t>
  </si>
  <si>
    <t>Technische Betriebe Würenlos</t>
  </si>
  <si>
    <t>Tägerhardstrasse 1</t>
  </si>
  <si>
    <t>Würenlos</t>
  </si>
  <si>
    <t>+41 56 436 87 60</t>
  </si>
  <si>
    <t>www.tbwnet.ch</t>
  </si>
  <si>
    <t>Technische Gemeindebetriebe Berg, Gas-, Strom- und Wasserverteilung</t>
  </si>
  <si>
    <t>Hauptstrasse 43</t>
  </si>
  <si>
    <t>+41 71 637 70 49</t>
  </si>
  <si>
    <t>www.berg-tg.ch</t>
  </si>
  <si>
    <t>Technische Gemeindebetriebe Bischofszell</t>
  </si>
  <si>
    <t>Hofplatz 1</t>
  </si>
  <si>
    <t>Bischofszell</t>
  </si>
  <si>
    <t>+41 71 424 00 00</t>
  </si>
  <si>
    <t>www.tgb.swiss</t>
  </si>
  <si>
    <t>Technische Gemeindebetriebe Thal</t>
  </si>
  <si>
    <t>Abteilung Elektroversorgung</t>
  </si>
  <si>
    <t>Kirchplatz 4</t>
  </si>
  <si>
    <t>Thal</t>
  </si>
  <si>
    <t>+41 71 888 22 22</t>
  </si>
  <si>
    <t>www.thal.ch</t>
  </si>
  <si>
    <t xml:space="preserve">Technische Gemeindebetriebe Wängi </t>
  </si>
  <si>
    <t>Steinlerstrasse 2</t>
  </si>
  <si>
    <t>Wängi</t>
  </si>
  <si>
    <t>+41 52 369 77 80</t>
  </si>
  <si>
    <t>www.waengi.ch</t>
  </si>
  <si>
    <t>Technische Werke der Gemeinde Affeltrangen</t>
  </si>
  <si>
    <t>Postfach 24</t>
  </si>
  <si>
    <t>Affeltrangen</t>
  </si>
  <si>
    <t>+41 58 346 25 00</t>
  </si>
  <si>
    <t>www.affeltrangen.ch</t>
  </si>
  <si>
    <t>Technische Werke der Gemeinde Birwinken</t>
  </si>
  <si>
    <t>Lochäckerstrasse 2</t>
  </si>
  <si>
    <t>Mattwil</t>
  </si>
  <si>
    <t>+41 71 649 30 80</t>
  </si>
  <si>
    <t>www.birwinken.ch</t>
  </si>
  <si>
    <t>Technische Werke der Gemeinde Thundorf (kennzeichnungspflichtig bis und mit Lieferjahr 2022)</t>
  </si>
  <si>
    <t>Hauptstrasse 10</t>
  </si>
  <si>
    <t>Thundorf</t>
  </si>
  <si>
    <t>+41 58 346 12 00</t>
  </si>
  <si>
    <t>www.thundorf.ch</t>
  </si>
  <si>
    <t>Technische Werke der Gemeinde Tobel - Tägerschen</t>
  </si>
  <si>
    <t>Hauptstrasse 22</t>
  </si>
  <si>
    <t>Tobel</t>
  </si>
  <si>
    <t>+41 58 346 01 00</t>
  </si>
  <si>
    <t>www.tobel-taegerschen.ch</t>
  </si>
  <si>
    <t>Technische Werke Eschlikon</t>
  </si>
  <si>
    <t>Wiesenstrasse 3</t>
  </si>
  <si>
    <t>Eschlikon</t>
  </si>
  <si>
    <t>+41 71 971 34 34</t>
  </si>
  <si>
    <t>Technisches Werk Elektrizität Braunau</t>
  </si>
  <si>
    <t>c/o Gemeinde Braunau</t>
  </si>
  <si>
    <t>Braunau</t>
  </si>
  <si>
    <t>+41 58 346 23 00</t>
  </si>
  <si>
    <t>www.braunau.ch</t>
  </si>
  <si>
    <t>Thurgie AG (kennzeichnungspflichtig ab 2019)</t>
  </si>
  <si>
    <t>c/o EW Sirnach</t>
  </si>
  <si>
    <t>+41 71 969 46 80</t>
  </si>
  <si>
    <t>www.thurgie.ch</t>
  </si>
  <si>
    <t>Thurplus Energie, Wasser und Service</t>
  </si>
  <si>
    <t>Gaswerkstrasse 13</t>
  </si>
  <si>
    <t>Frauenfeld</t>
  </si>
  <si>
    <t>+41 52 724 20 20</t>
  </si>
  <si>
    <t>https://www.thurplus.ch/</t>
  </si>
  <si>
    <t>Thurwerke AG</t>
  </si>
  <si>
    <t>Wattwil</t>
  </si>
  <si>
    <t>+41 71 987 15 15</t>
  </si>
  <si>
    <t>www.thurwerke.ch</t>
  </si>
  <si>
    <t>Trimmiser Industrielle Betriebe</t>
  </si>
  <si>
    <t>Galbutz 2</t>
  </si>
  <si>
    <t>Trimmis</t>
  </si>
  <si>
    <t>+41 81 354 99 33</t>
  </si>
  <si>
    <t>www.trimmis.ch</t>
  </si>
  <si>
    <t>VED Visp Energie Dienste AG  c/o EnAlpin AG</t>
  </si>
  <si>
    <t>www.ved.ch</t>
  </si>
  <si>
    <t>Viteos SA</t>
  </si>
  <si>
    <t>Quai Max-Petitpierre 4</t>
  </si>
  <si>
    <t>Neuchâtel</t>
  </si>
  <si>
    <t>+41 32 886 00 00</t>
  </si>
  <si>
    <t>VOé distribution SA</t>
  </si>
  <si>
    <t>Rue des Eterpaz 26</t>
  </si>
  <si>
    <t>Vallorbe</t>
  </si>
  <si>
    <t>+41 58 234 20 00</t>
  </si>
  <si>
    <t>www.voenergies.ch</t>
  </si>
  <si>
    <t>En 2022, l'énergie distribuée par VOénergies à ses clients en approvisionnement de base était 100% renouvelable. Certains clients marchés ont utilisé de l'énergie d'origine nucléaire. L'approvisionnement était composé de 20,8 % d'énergie hydraulique locale provenant de nos propres centrales, 0,04 % d'énergie solaire locale et 6,1 % d'autres énergies renouvelables produites en Suisse (RPC). Le restant était issus du marché, avec des garanties d'origines hydrauliques alpines ou nucléaires.</t>
  </si>
  <si>
    <t>Wasser- und Elektrizitätswerk Hallau (kennzeichnungspflichtig bis und mit Lieferjahr 2022)</t>
  </si>
  <si>
    <t>Schmalzgasse 40</t>
  </si>
  <si>
    <t>Hallau</t>
  </si>
  <si>
    <t>+41 52 687 08 50</t>
  </si>
  <si>
    <t>www.hallau.ch</t>
  </si>
  <si>
    <t>Wasser und Elektrizitätswerk Steinhausen AG</t>
  </si>
  <si>
    <t>Sennweidstrasse 4</t>
  </si>
  <si>
    <t>Steinhausen</t>
  </si>
  <si>
    <t>+41 41 749 40 30</t>
  </si>
  <si>
    <t>Wasser- und Elektrizitätswerk Walenstadt (WEW)</t>
  </si>
  <si>
    <t>Walenstadt</t>
  </si>
  <si>
    <t>+41 81 736 41 41</t>
  </si>
  <si>
    <t>www.ew-walenstadt.ch</t>
  </si>
  <si>
    <t>Strommix EW Walenstadt</t>
  </si>
  <si>
    <t>Wasser-/ Elektrizitätswerk der Gemeinde Schmitten</t>
  </si>
  <si>
    <t>Landwasserstrasse 50a</t>
  </si>
  <si>
    <t>Schmitten</t>
  </si>
  <si>
    <t>+41 81 404 10 66</t>
  </si>
  <si>
    <t>Werkbetriebe Amlikon-Bissegg</t>
  </si>
  <si>
    <t>Flugplatzstrasse 12</t>
  </si>
  <si>
    <t>Amlikon-Bissegg</t>
  </si>
  <si>
    <t>+41 58 346 06 46</t>
  </si>
  <si>
    <t>www.amlikon-bissegg.ch</t>
  </si>
  <si>
    <t>Werkbetriebe Matzingen</t>
  </si>
  <si>
    <t>Altholzstrasse 4</t>
  </si>
  <si>
    <t>Matzingen</t>
  </si>
  <si>
    <t>+41 52 376 13 13</t>
  </si>
  <si>
    <t>www.werke-matzingen.ch</t>
  </si>
  <si>
    <t>Werkbetriebe Wynau WBW</t>
  </si>
  <si>
    <t>Schulhausstrasse 22</t>
  </si>
  <si>
    <t>Wynau</t>
  </si>
  <si>
    <t xml:space="preserve">+41 62 916 58 38 </t>
  </si>
  <si>
    <t>Werke am Zürichsee AG</t>
  </si>
  <si>
    <t>Freihofstrasse 30</t>
  </si>
  <si>
    <t>Küsnacht</t>
  </si>
  <si>
    <t>+41 43 222 32 32</t>
  </si>
  <si>
    <t>www.werkezuerichsee.ch</t>
  </si>
  <si>
    <t>WERKE Rheineck</t>
  </si>
  <si>
    <t>Elektrizitäts- &amp; Wasserversorgung</t>
  </si>
  <si>
    <t>Rheineck</t>
  </si>
  <si>
    <t>+41 71 886 40 64</t>
  </si>
  <si>
    <t>www.rheineck.ch</t>
  </si>
  <si>
    <t>Werke Wangen-Brüttisellen</t>
  </si>
  <si>
    <t>Zürichstrasse 22</t>
  </si>
  <si>
    <t>Brüttisellen</t>
  </si>
  <si>
    <t>+41 44 835 22 44</t>
  </si>
  <si>
    <t>www.werkewb.ch</t>
  </si>
  <si>
    <t>WWZ Energie AG</t>
  </si>
  <si>
    <t>Chollerstrasse 24</t>
  </si>
  <si>
    <t>Zug</t>
  </si>
  <si>
    <t>+41 41 748 48 56</t>
  </si>
  <si>
    <t>www.wwz.ch</t>
  </si>
  <si>
    <t>Supplier ID</t>
  </si>
  <si>
    <t>Company</t>
  </si>
  <si>
    <t>Additional Company Information</t>
  </si>
  <si>
    <t>Address Line 1 (Street / No.)</t>
  </si>
  <si>
    <t>Address Line 2 (e.g., PO Box)</t>
  </si>
  <si>
    <t>Postal Code</t>
  </si>
  <si>
    <t>City</t>
  </si>
  <si>
    <t>State/Canton</t>
  </si>
  <si>
    <t>Country</t>
  </si>
  <si>
    <t>Phone</t>
  </si>
  <si>
    <t>Website</t>
  </si>
  <si>
    <t>Declaration Year</t>
  </si>
  <si>
    <t>Total Electricity Quantity [kWh]</t>
  </si>
  <si>
    <t>Hydropower total (%)</t>
  </si>
  <si>
    <t>Solar energy total (%)</t>
  </si>
  <si>
    <t>Wind energy total (%)</t>
  </si>
  <si>
    <t>Biomass total (%)</t>
  </si>
  <si>
    <t>Renewable waste total (%)</t>
  </si>
  <si>
    <t>Geothermal energy total (%)</t>
  </si>
  <si>
    <t>Subsidized electricity KEV (%)</t>
  </si>
  <si>
    <t>Nuclear energy total (%)</t>
  </si>
  <si>
    <t>Oil total (%)</t>
  </si>
  <si>
    <t>Natural gas total (%)</t>
  </si>
  <si>
    <t>Coal total (%)</t>
  </si>
  <si>
    <t>Waste total (%)</t>
  </si>
  <si>
    <t>Not classified energy sources total (%)</t>
  </si>
  <si>
    <t>Hydropower CH (%)</t>
  </si>
  <si>
    <t>Solar energy CH (%)</t>
  </si>
  <si>
    <t>Wind energy CH (%)</t>
  </si>
  <si>
    <t>Biomass CH (%)</t>
  </si>
  <si>
    <t>Renewable waste CH (%)</t>
  </si>
  <si>
    <t>Geothermal energy CH (%)</t>
  </si>
  <si>
    <t>Nuclear energy CH (%)</t>
  </si>
  <si>
    <t>Oil CH (%)</t>
  </si>
  <si>
    <t>Natural gas CH (%)</t>
  </si>
  <si>
    <t>Coal CH (%)</t>
  </si>
  <si>
    <t>Waste CH (%)</t>
  </si>
  <si>
    <t>Remarks</t>
  </si>
  <si>
    <t>Source</t>
  </si>
  <si>
    <t>Marquage de l'électricité (strom.ch)</t>
  </si>
  <si>
    <t>Scope 1</t>
  </si>
  <si>
    <t>Scope 3</t>
  </si>
  <si>
    <t>p</t>
  </si>
  <si>
    <t>m</t>
  </si>
  <si>
    <t>Heat at electric storage heater, 5kW, CH certified electricity {CH} U</t>
  </si>
  <si>
    <t>Heat at electric storage heater, 5kW, CH electricity mix {CH} U</t>
  </si>
  <si>
    <t>Heat, at borehole heat pump, brine-water, 15kW, CH electricity, in new building {CH} U</t>
  </si>
  <si>
    <t>Heat, at borehole heat pump, brine-water, 15kW, CH electricity, in old building {CH} U</t>
  </si>
  <si>
    <t>Heat, at borehole heat pump, brine-water, 50kW, for district heating, CH electricity {CH} U</t>
  </si>
  <si>
    <t>Heat, at heat pump, air-water, 15kW, certified electricity, in new building {CH} U</t>
  </si>
  <si>
    <t>Heat, at heat pump, air-water, 15kW, certified electricity, in old building {CH} U</t>
  </si>
  <si>
    <t>Heat, at heat pump, air-water, 15kW, CH electricity, in new building {CH} U</t>
  </si>
  <si>
    <t>Heat, at heat pump, air-water, 15kW, CH electricity, in old building {CH} U</t>
  </si>
  <si>
    <t>s</t>
  </si>
  <si>
    <t>xx electricity, digester sludge, at incineration plant, future, alloc. price {CH} U</t>
  </si>
  <si>
    <t>Biomass</t>
  </si>
  <si>
    <t>Hydropower (Import) (%)</t>
  </si>
  <si>
    <t>Solar energy (Import) (%)</t>
  </si>
  <si>
    <t>Wind energy (Import) (%)</t>
  </si>
  <si>
    <t>Biomass (Import) (%)</t>
  </si>
  <si>
    <t>Renewable waste (Import) (%)</t>
  </si>
  <si>
    <t>Geothermal energy (Import) (%)</t>
  </si>
  <si>
    <t>Nuclear energy (Import) (%)</t>
  </si>
  <si>
    <t>Oil (Import) (%)</t>
  </si>
  <si>
    <t>Natural gas (Import) (%)</t>
  </si>
  <si>
    <t>Coal (Import) (%)</t>
  </si>
  <si>
    <t>Waste (Import) (%)</t>
  </si>
  <si>
    <t>SWISS AVERAGE</t>
  </si>
  <si>
    <t>Aargau</t>
  </si>
  <si>
    <t>Appenzell Innerrhoden</t>
  </si>
  <si>
    <t>Appenzell Ausserrhoden</t>
  </si>
  <si>
    <t>Basel-Landschaft</t>
  </si>
  <si>
    <t>Basel-Stadt</t>
  </si>
  <si>
    <t>Fribourg</t>
  </si>
  <si>
    <t>Geneva</t>
  </si>
  <si>
    <t>Graubünden</t>
  </si>
  <si>
    <t>Jura</t>
  </si>
  <si>
    <t>Lucerne</t>
  </si>
  <si>
    <t>Nidwalden</t>
  </si>
  <si>
    <t>Obwalden</t>
  </si>
  <si>
    <t>Thurgau</t>
  </si>
  <si>
    <t>Ticino</t>
  </si>
  <si>
    <t>Uri</t>
  </si>
  <si>
    <t>Vaud</t>
  </si>
  <si>
    <t>Valais</t>
  </si>
  <si>
    <t>Zurich</t>
  </si>
  <si>
    <t>average</t>
  </si>
  <si>
    <t>% contribution to canton's total</t>
  </si>
  <si>
    <t>WEIGHTED AVERAGE</t>
  </si>
  <si>
    <t>weighted average below</t>
  </si>
  <si>
    <t>Hydropower total (%) (weighted ave)</t>
  </si>
  <si>
    <t>Solar energy total (%) (weighted ave)</t>
  </si>
  <si>
    <t>Wind energy total (%) (weighted ave)</t>
  </si>
  <si>
    <t>Biomass total (%) (weighted ave)</t>
  </si>
  <si>
    <t>Renewable waste total (%) (weighted ave)</t>
  </si>
  <si>
    <t>Geothermal energy total (%) (weighted ave)</t>
  </si>
  <si>
    <t>Subsidized electricity KEV (%) (weighted ave)</t>
  </si>
  <si>
    <t>Nuclear energy total (%) (weighted ave)</t>
  </si>
  <si>
    <t>Oil total (%) (weighted ave)</t>
  </si>
  <si>
    <t>Natural gas total (%) (weighted ave)</t>
  </si>
  <si>
    <t>Coal total (%) (weighted ave)</t>
  </si>
  <si>
    <t>Waste total (%) (weighted ave)</t>
  </si>
  <si>
    <t>Not classified energy sources total (%) (weighted ave)</t>
  </si>
  <si>
    <t>Hydropower CH (%) (weighted ave)</t>
  </si>
  <si>
    <t>Solar energy CH (%) (weighted ave)</t>
  </si>
  <si>
    <t>Wind energy CH (%) (weighted ave)</t>
  </si>
  <si>
    <t>Biomass CH (%) (weighted ave)</t>
  </si>
  <si>
    <t>Renewable waste CH (%) (weighted ave)</t>
  </si>
  <si>
    <t>Geothermal energy CH (%) (weighted ave)</t>
  </si>
  <si>
    <t>Nuclear energy CH (%) (weighted ave)</t>
  </si>
  <si>
    <t>Oil CH (%) (weighted ave)</t>
  </si>
  <si>
    <t>Natural gas CH (%) (weighted ave)</t>
  </si>
  <si>
    <t>Coal CH (%) (weighted ave)</t>
  </si>
  <si>
    <t>Waste CH (%) (weighted ave)</t>
  </si>
  <si>
    <t>Hydropower (Import) (%) (weighted ave)</t>
  </si>
  <si>
    <t>Solar energy (Import) (%) (weighted ave)</t>
  </si>
  <si>
    <t>Wind energy (Import) (%) (weighted ave)</t>
  </si>
  <si>
    <t>Biomass (Import) (%) (weighted ave)</t>
  </si>
  <si>
    <t>Renewable waste (Import) (%) (weighted ave)</t>
  </si>
  <si>
    <t>Geothermal energy (Import) (%) (weighted ave)</t>
  </si>
  <si>
    <t>Nuclear energy (Import) (%) (weighted ave)</t>
  </si>
  <si>
    <t>Oil (Import) (%) (weighted ave)</t>
  </si>
  <si>
    <t>Natural gas (Import) (%) (weighted ave)</t>
  </si>
  <si>
    <t>Coal (Import) (%) (weighted ave)</t>
  </si>
  <si>
    <t>Waste (Import) (%) (weighted ave)</t>
  </si>
  <si>
    <t>Please feel free to add any other categories of vehicles from the Mobitool sheet, using the Mobitool #ID</t>
  </si>
  <si>
    <t>kg</t>
  </si>
  <si>
    <t>m2</t>
  </si>
  <si>
    <t>m2a</t>
  </si>
  <si>
    <t>Aluminium profile, uncoated, Hydro Building Systems, Circal, at regional storage {CH} S</t>
  </si>
  <si>
    <t>Anthraquinone, at plant {RER} S</t>
  </si>
  <si>
    <t>Assembled formwork {CH} S</t>
  </si>
  <si>
    <t>Basalt, Flumroc, at mine {CH} S</t>
  </si>
  <si>
    <t>Brick, filled with perlite, at regional storage {CH} S</t>
  </si>
  <si>
    <t>Briquette, Flumroc, at plant {CH} S</t>
  </si>
  <si>
    <t>Burnt shale, at plant {DE} S</t>
  </si>
  <si>
    <t>my</t>
  </si>
  <si>
    <t>Carboxymethyl cellulose, powder, at plant {RER} S</t>
  </si>
  <si>
    <t>Cellular glass aggregate Misapor, at plant {CH} S</t>
  </si>
  <si>
    <t>Cellular glass aggregate, at regional storage {CH} S</t>
  </si>
  <si>
    <t>Cellulose fibres (injected) (isofloc 2012) {CH} S</t>
  </si>
  <si>
    <t>Cement ZN, D, at plant {CH} S</t>
  </si>
  <si>
    <t>chromium steel sheet 18, recycling share 2000 (37% Rec.), with resource correction/CH U U</t>
  </si>
  <si>
    <t>chromium steel sheet 18, recycling share 2000 (37% Rec.)/CH U U</t>
  </si>
  <si>
    <t>chromium steel sheet 18, secondary production (100% Rec.)/CH U U</t>
  </si>
  <si>
    <t>chromium steel sheet 18, tin-coated, recyling share 2000 (37% Rec.), with resource correction/CH U U</t>
  </si>
  <si>
    <t>chromium steel sheet 18, tin-coated, recyling share 2000 (37% Rec.)/CH U U</t>
  </si>
  <si>
    <t>chromium steel sheet 18, tin-coated, secondary production (100% Rec.)/CH U U</t>
  </si>
  <si>
    <t>chromium steel sheet 18/8, recycling share 70 %, with resource correction, at plant/CH U U</t>
  </si>
  <si>
    <t>chromium-nickel steel 18/8, primary production (0% Rec.)/CH U U</t>
  </si>
  <si>
    <t>chromium-nickel steel 18/8, recycling share 2000 (37% Rec.)/CH U U</t>
  </si>
  <si>
    <t>chromium-nickel steel 18/8, secondary production (100% Rec.)/CH U U</t>
  </si>
  <si>
    <t>chromium-nickel steel sheet 18/8, recycling share 2000 (37% Rec.), with resource correction/CH U U</t>
  </si>
  <si>
    <t>chromium-nickel steel sheet 18/8, recycling share 2000 (37% Rec.)/CH U U</t>
  </si>
  <si>
    <t>chromium-nickel steel sheet 18/8, secondary production (100% Rec.)/CH U U</t>
  </si>
  <si>
    <t>chromium-nickel steel sheet 18/8, tin-coated, recycling share 2000 (37% Rec.), with resource correction/CH U U</t>
  </si>
  <si>
    <t>chromium-nickel steel sheet 18/8, tin-coated, recycling share 2000 (37% Rec.)/CH U U</t>
  </si>
  <si>
    <t>chromium-nickel steel sheet 18/8, tin-coated, secondary production (100% Rec.)/CH U U</t>
  </si>
  <si>
    <t>Cross-laminted timber, PUR-bonded, packed, at plant {CH} S</t>
  </si>
  <si>
    <t>Cross-laminted timber, PUR-bonded, packed, at plant, with resource correction {CH} S</t>
  </si>
  <si>
    <t>Disposal, brick, filled with perlite {CH} S</t>
  </si>
  <si>
    <t>Disposal, building, window frame, aluminium, Wicline 75evo {CH} S</t>
  </si>
  <si>
    <t>Disposal, building, window frame, wood, opaquely painted, Baumgartner, wall opening, to final disposal {CH} S</t>
  </si>
  <si>
    <t>Disposal, building, window frame, wood-metal, opaquely painted, Baumgartner, wall opening, to final disposal {CH} S</t>
  </si>
  <si>
    <t>disposal, concrete, 5% water, to inert material landfill U</t>
  </si>
  <si>
    <t>Disposal, flax insulation {CH} S</t>
  </si>
  <si>
    <t>Disposal, hemp lime concrete {CH} S</t>
  </si>
  <si>
    <t>Disposal, rammed earth wall {CH} S</t>
  </si>
  <si>
    <t>Disposal, rectangular straw bale {CH} S</t>
  </si>
  <si>
    <t>Disposal, rock wool, Flumroc, at plant {CH} S</t>
  </si>
  <si>
    <t>Disposal, silencer for ventilator unit 1800 m3/h, modular {CH}_1 U</t>
  </si>
  <si>
    <t>Disposal, silencer for ventilator unit 6700 m3/h, modular {CH}_1 U</t>
  </si>
  <si>
    <t>Disposal, ventilator unit 1800 m3/h, modular, w. filter, without silencer {CH}_1 U</t>
  </si>
  <si>
    <t>Disposal, ventilator unit 6700 m3/h, modular, w. filter, without silencer {CH}_1 U</t>
  </si>
  <si>
    <t>District heat, at consumer, biomethane cogen 1MWth, allocation exergy {CH} U</t>
  </si>
  <si>
    <t>District heat, at consumer, borehole heat pump 50kW {CH} U</t>
  </si>
  <si>
    <t>District heat, at consumer, diesel cogen 1MWth, allocation exergy {CH} U</t>
  </si>
  <si>
    <t>District heat, at consumer, ground water heat pump 50kW {CH} U</t>
  </si>
  <si>
    <t>District heat, at consumer, heat from nuclear power plant, allocation exergy {CH} U</t>
  </si>
  <si>
    <t>District heat, at consumer, light fuel oil in industrial furnace 1MW {CH} U</t>
  </si>
  <si>
    <t>District heat, at consumer, natural gas cogen 1MWth, allocation exergy {CH} U</t>
  </si>
  <si>
    <t>District heat, at consumer, natural gas in industrial furnace 1MW {CH} U</t>
  </si>
  <si>
    <t>District heat, at consumer, swiss average, allocation exergy {CH} U</t>
  </si>
  <si>
    <t>District heat, at consumer, waste from municipal waste incineration {CH} U</t>
  </si>
  <si>
    <t>District heat, at consumer, wood chips cogen 1MWth, allocation exergy {CH} U</t>
  </si>
  <si>
    <t>District heat, at consumer, wood chips in industrial furnace 1MW {CH} U</t>
  </si>
  <si>
    <t>District heat, from sewage heat exchanger {CH} U</t>
  </si>
  <si>
    <t>DummyWasteTreatment U</t>
  </si>
  <si>
    <t>energy-saving bulb, 11W, incl. integrated adapter, at plant {RER} S</t>
  </si>
  <si>
    <t>Energy-saving bulb, 11W, incl. integrated adapter, at plant {RER}_1 U</t>
  </si>
  <si>
    <t>Esters of versatic acid, at plant {RER} S</t>
  </si>
  <si>
    <t>Feldspar, at plant {RER} S</t>
  </si>
  <si>
    <t>Fireproof product {BE} S</t>
  </si>
  <si>
    <t>Fireproofed flax tows from scutching {BE} S</t>
  </si>
  <si>
    <t>Fireproofed jute fibers, recycled {BE} S</t>
  </si>
  <si>
    <t>Flax culture, flax seeds {FR} S</t>
  </si>
  <si>
    <t>Flax culture, flax straw {FR} S</t>
  </si>
  <si>
    <t>Flax insulation, at plant {CH} S</t>
  </si>
  <si>
    <t>Flax insulation, at regional storage {CH} S</t>
  </si>
  <si>
    <t>Flax insulation, fireproofed, at plant {CH} S</t>
  </si>
  <si>
    <t>Flax insulation, fireproofed, at regional storage {CH} S</t>
  </si>
  <si>
    <t>Flax straw scutching, long fibers {FR} S</t>
  </si>
  <si>
    <t>Flax straw scutching, seeds for fodder {FR} S</t>
  </si>
  <si>
    <t>Flax straw scutching, shives {FR} S</t>
  </si>
  <si>
    <t>Flax straw scutching, tows from scutching {FR} S</t>
  </si>
  <si>
    <t>Glass wool mat, bio-based binder ISOVER, at plant {CH} S</t>
  </si>
  <si>
    <t>Glass wool mat, phenolic binder ISOVER, at plant {CH} S</t>
  </si>
  <si>
    <t>Glass wool, Supafil, at regional storage {CH} S</t>
  </si>
  <si>
    <t>Gypsum block, at plant {DE} S</t>
  </si>
  <si>
    <t>Gypsum fibre board, at plant {DE} S</t>
  </si>
  <si>
    <t>Gypsum lime plaster, at plant {CH} S</t>
  </si>
  <si>
    <t>Gypsum plaster board, at plant {DE} S</t>
  </si>
  <si>
    <t>Gypsum plaster, at plant {CH} S</t>
  </si>
  <si>
    <t>Heat, at 100m2 solar collector in PVT system, Al-Cu, slanted roof, borehole for heat regeneration {CH} U</t>
  </si>
  <si>
    <t>Heat, at 100m2 solar collector in PVT system, Al-Cu, slanted roof, hot water heat storage {CH} U</t>
  </si>
  <si>
    <t>Heat, at borehole heat pump, brine-water, 15kW, cert. electr., in new building {CH} U</t>
  </si>
  <si>
    <t>Heat, at borehole heat pump, brine-water, 15kW, cert. electr., in old building {CH} U</t>
  </si>
  <si>
    <t>Heat, at borehole heat pump, brine-water, 7kW, cert. elec., in new building {CH} U</t>
  </si>
  <si>
    <t>Heat, at cogen 300kWth, natural gas, allocation exergy {CH} U</t>
  </si>
  <si>
    <t>Heat, at cogen with biogas engine, methane 96%-vol allocation exergy {CH} U</t>
  </si>
  <si>
    <t>Heat, at groundwater heat pump, brine-water, 15kW, cert. elec., in new building {CH} U</t>
  </si>
  <si>
    <t>Heat, at groundwater heat pump, brine-water, 15kW, CH electr., in new building {CH} U</t>
  </si>
  <si>
    <t>Heat, at groundwater heat pump, brine-water, 15kW, CH electr., in old building {CH} U</t>
  </si>
  <si>
    <t>Heat, at groundwater heat pump, brine-water, 7kW, cert. elec., in new building {CH} U</t>
  </si>
  <si>
    <t>Heat, at nuclear power plant, economic allocation {CH} U</t>
  </si>
  <si>
    <t>Heat, biomethane, at boiler condensing modulating 300kW {CH} U</t>
  </si>
  <si>
    <t>Heat, hard coal briquette, at stove 5-15kW {RER} U</t>
  </si>
  <si>
    <t>Heat, hard coal coke, at stove 5-15kW {RER} U</t>
  </si>
  <si>
    <t>Heat, light fuel oil, at boiler 100kW, average {CH} U</t>
  </si>
  <si>
    <t>Heat, mixed logs, at furnace 50kW {CH} U</t>
  </si>
  <si>
    <t>Heat, natural gas, at boiler condensing modulating 50kW (proj. 388) {CH} U</t>
  </si>
  <si>
    <t>Heat, propane/butane, at boiler condensing modulating 50kW {CH} U</t>
  </si>
  <si>
    <t>Heat, wood pellets, at furnace 50kW {CH} U</t>
  </si>
  <si>
    <t>Hemp culture, hemp seeds {FR} S</t>
  </si>
  <si>
    <t>Hemp culture, hemp straw {FR} S</t>
  </si>
  <si>
    <t>Hemp lime concrete, at building site {CH} S</t>
  </si>
  <si>
    <t>Hemp lime concrete, at regional storage {CH} S</t>
  </si>
  <si>
    <t>Hemp straw scutching, dusts {FR} S</t>
  </si>
  <si>
    <t>Hemp straw scutching, fibers {FR} S</t>
  </si>
  <si>
    <t>Hemp straw scutching, hurds {FR} S</t>
  </si>
  <si>
    <t>Infrastructure, borehole heat exchanger, 10kW, for heat pump calculation {CH} U</t>
  </si>
  <si>
    <t>Jute fibers, recycled {FR} S</t>
  </si>
  <si>
    <t>Latex, at plant {RER} S</t>
  </si>
  <si>
    <t>Logs, mixed, burned in wood heater 6kW {CH} U</t>
  </si>
  <si>
    <t>Particle board, cement bonded, at plant {RER} S</t>
  </si>
  <si>
    <t>Polycarboxylates, 40% active substance, at plant {RER} S</t>
  </si>
  <si>
    <t>Production, washing machine, V-ZUG {CH} S</t>
  </si>
  <si>
    <t>Rammed earth wall, at building site {CH} S</t>
  </si>
  <si>
    <t>Rammed earth wall, earth extraction {CH} S</t>
  </si>
  <si>
    <t>Rectangular straw bale, baling and loading bales {CH} S</t>
  </si>
  <si>
    <t>Rectangular straw bale, straw cultivation {CH} S</t>
  </si>
  <si>
    <t>Render carrier board, cement bound, at plant {DE} S</t>
  </si>
  <si>
    <t>Rock wool, Flumroc, at plant {CH} S</t>
  </si>
  <si>
    <t>Rock wool, Flumroc, import, at plant {RER} S</t>
  </si>
  <si>
    <t>Rock wool, Flumroc, packed, at plant {CH} S</t>
  </si>
  <si>
    <t>Silane, at plant {RER}_1 U</t>
  </si>
  <si>
    <t>Silencer for ventilator unit 1800 m3/h, modular, at plant {CH}_1 U</t>
  </si>
  <si>
    <t>Silencer for ventilator unit 6700 m3/h, modular, at plant {CH}_1 U</t>
  </si>
  <si>
    <t>Sodium perborate, monohydrate, powder, at plant {RER} S</t>
  </si>
  <si>
    <t>Sodium perborate, tetrahydrate, powder, at plant {RER} S</t>
  </si>
  <si>
    <t>Sodium percarbonate, powder, at plant {RER} S</t>
  </si>
  <si>
    <t>strawberry seedling, for planting, in unheated greenhouse {RER] U</t>
  </si>
  <si>
    <t>Titanium dioxide at plant, sulphate process, at plant {RER} S</t>
  </si>
  <si>
    <t>Titanium dioxide, chloride process, at plant {RER} S</t>
  </si>
  <si>
    <t>Transport, freight, lorry 16-32 metric ton, EURO 4 {RER}_1 U</t>
  </si>
  <si>
    <t>Transport, freight, lorry 16-32 metric ton, EURO 5 {RER}_1 U</t>
  </si>
  <si>
    <t>Transport, freight, lorry 16-32 metric ton, EURO 6 {RER}_1 U</t>
  </si>
  <si>
    <t>Transport, freight, lorry 16-32 metric ton, fleet average {CH}_1 U</t>
  </si>
  <si>
    <t>transport, freight, lorry 3.5-7.5 metric ton, EURO 3 {RER}_1 U</t>
  </si>
  <si>
    <t>transport, freight, lorry 3.5-7.5 metric ton, EURO 4 {RER}_1 U</t>
  </si>
  <si>
    <t>transport, freight, lorry 3.5-7.5 metric ton, EURO 5 {RER}_1 U</t>
  </si>
  <si>
    <t>Transport, freight, lorry 3.5-7.5 metric ton, EURO 6 {RER}_1 U</t>
  </si>
  <si>
    <t>Transport, freight, lorry 32-40 metric ton, EURO 3 {RER}_1 U</t>
  </si>
  <si>
    <t>Transport, freight, lorry 32-40 metric ton, EURO 4 {RER}_1 U</t>
  </si>
  <si>
    <t>Transport, freight, lorry 32-40 metric ton, EURO 5 {RER}_1 U</t>
  </si>
  <si>
    <t>Transport, freight, lorry 32-40 metric ton, EURO 6 {RER}_1 U</t>
  </si>
  <si>
    <t>Transport, freight, lorry 32-40 metric ton, fleet average {CH}_1 U</t>
  </si>
  <si>
    <t>Transport, freight, lorry 7.5-16 metric ton, EURO 3 {RER}_1 U</t>
  </si>
  <si>
    <t>Transport, freight, lorry 7.5-16 metric ton, EURO 4 {RER}_1 U</t>
  </si>
  <si>
    <t>Transport, freight, lorry 7.5-16 metric ton, EURO 5 {RER}_1 U</t>
  </si>
  <si>
    <t>Transport, freight, lorry 7.5-16 metric ton, EURO 6 {RER}_1 U</t>
  </si>
  <si>
    <t>Transport, freight, lorry 7.5-16 metric ton, fleet average {CH}_1 U</t>
  </si>
  <si>
    <t>Uranium natural, in uranium hexafluoride, at conversion plant {CN}_1 U</t>
  </si>
  <si>
    <t>Uranium natural, in uranium hexafluoride, at conversion plant {US}_1 U</t>
  </si>
  <si>
    <t>Ventilator unit 1800 m3/h, modular, w. filter, without silencer, at plant {CH}_1 U</t>
  </si>
  <si>
    <t>Ventilator unit 6700 m3/h, modular, w. filter, without silencer, at plant {CH}_1 U</t>
  </si>
  <si>
    <t>Washing machine {CH} S</t>
  </si>
  <si>
    <t>Washing machine, at retailer {CH} S</t>
  </si>
  <si>
    <t>Window frame, aluminium, Hydro, Circal, Wicline 75evo, U=1.2W/m2K, at regional storage {CH} S</t>
  </si>
  <si>
    <t>Window frame, wood, opaquely painted, U=1.0 W/m2K, Baumgartner, wall opening, at plant {CH} S</t>
  </si>
  <si>
    <t>Window frame, wood-metal, opaquely painted, U=1.0 W/m2K, Baumgartner, wall opening, at plant {CH} S</t>
  </si>
  <si>
    <t>Wood preservative, inorganic salt, containing Cr, at plant {RER} S</t>
  </si>
  <si>
    <t>Wood preservative, organic salt, Cr-free, at plant {RER} S</t>
  </si>
  <si>
    <t>xx layered sodium silicate, SKS-6, powder, at plant {RER} S</t>
  </si>
  <si>
    <t>xx packaging glass, brown, at plant {CH} S</t>
  </si>
  <si>
    <t>xx packaging glass, brown, at regional storage {CH} S</t>
  </si>
  <si>
    <t>xx packaging glass, green, at plant {CH} S</t>
  </si>
  <si>
    <t>xx packaging glass, green, at regional storage {CH} S</t>
  </si>
  <si>
    <t>xx packaging glass, white, at plant {CH} S</t>
  </si>
  <si>
    <t>xx packaging glass, white, at regional storage {CH} S</t>
  </si>
  <si>
    <t>xxx Wood wool boards, cement bonded, at plant {RER} S</t>
  </si>
  <si>
    <t>Zeolite, powder, at plant {RER} S</t>
  </si>
  <si>
    <t>Zeolite, slurry, 50% in H2O, at plant {RER} S</t>
  </si>
  <si>
    <t>Unit</t>
  </si>
  <si>
    <t>Hydropower</t>
  </si>
  <si>
    <t>Solar energy</t>
  </si>
  <si>
    <t>Wind energy</t>
  </si>
  <si>
    <t>Geothermal</t>
  </si>
  <si>
    <t>Nuclear energy</t>
  </si>
  <si>
    <t>Oil</t>
  </si>
  <si>
    <t>Coal</t>
  </si>
  <si>
    <t>Waste</t>
  </si>
  <si>
    <t>Energy source</t>
  </si>
  <si>
    <t>Consumer Mix</t>
  </si>
  <si>
    <t>mix</t>
  </si>
  <si>
    <t xml:space="preserve">Type of electricity consumed </t>
  </si>
  <si>
    <t>unsure</t>
  </si>
  <si>
    <t>Electricity Consumption by type of electricity</t>
  </si>
  <si>
    <t>Step 1: Recording Electricity Consumption</t>
  </si>
  <si>
    <t>Step 2: Recording Heating Consumption</t>
  </si>
  <si>
    <t>Heating Consumption by type of heating system</t>
  </si>
  <si>
    <t>Total CO2-eq emissions per year</t>
  </si>
  <si>
    <t>Heating oil</t>
  </si>
  <si>
    <t>Conversion</t>
  </si>
  <si>
    <t>MJ to KwH</t>
  </si>
  <si>
    <t>multiply by</t>
  </si>
  <si>
    <t>divide by</t>
  </si>
  <si>
    <t>kg to ton</t>
  </si>
  <si>
    <t>Direct Emissions</t>
  </si>
  <si>
    <t>Energy</t>
  </si>
  <si>
    <t>Infrastructure</t>
  </si>
  <si>
    <t>SCOPE 2 (t CO2 - eq) per kWh</t>
  </si>
  <si>
    <t>SCOPE 3 (t CO2 - eq) per kWh</t>
  </si>
  <si>
    <t>High Voltage</t>
  </si>
  <si>
    <t>Medium Voltage</t>
  </si>
  <si>
    <t>Low Voltage</t>
  </si>
  <si>
    <t>HIDE THIS COLUMN</t>
  </si>
  <si>
    <t xml:space="preserve">Consumption of electricity from electric vehicles: </t>
  </si>
  <si>
    <t>DE Name</t>
  </si>
  <si>
    <t>FR Name</t>
  </si>
  <si>
    <t>ENG Name</t>
  </si>
  <si>
    <t>Elektrospeicherofen (Strom CH)</t>
  </si>
  <si>
    <t>Elektrospeicherofen (Strom CH zertifiziert)</t>
  </si>
  <si>
    <t>Heizkessel Heizöl EL</t>
  </si>
  <si>
    <t>Heizkessel Erdgas</t>
  </si>
  <si>
    <t>Heizkessel Propan / Butan</t>
  </si>
  <si>
    <t>Heizkessel Kohle Koks</t>
  </si>
  <si>
    <t>Heizkessel Kohle Brikett</t>
  </si>
  <si>
    <t>Heizkessel Stückholz</t>
  </si>
  <si>
    <t>Heizkessel Stückholz mit Partikelfilter</t>
  </si>
  <si>
    <t>Heizkessel Holzschnitzel</t>
  </si>
  <si>
    <t>Heizkessel Holzschnitzel mit Partikelfilter</t>
  </si>
  <si>
    <t>Heizkessel Pellets</t>
  </si>
  <si>
    <t>Heizkessel Pellets mit Partikelfilter</t>
  </si>
  <si>
    <t>Heizkessel Biogas</t>
  </si>
  <si>
    <t>Four à accumulation électrique (électricité CH)</t>
  </si>
  <si>
    <t>Four à accumulation électrique (électricité certifiée CH)</t>
  </si>
  <si>
    <t>Chaudière, mazout EL</t>
  </si>
  <si>
    <t>Chaudière, gaz naturel</t>
  </si>
  <si>
    <t>Chaudière, propane/butane</t>
  </si>
  <si>
    <t>Chaudière, coke de houille</t>
  </si>
  <si>
    <t>Chaudière, briquette de houille</t>
  </si>
  <si>
    <t>Chaudière, bûches de bois</t>
  </si>
  <si>
    <t>Chaudière, bûches de bois avec filtre à particules</t>
  </si>
  <si>
    <t>Chaudière, particules de bois</t>
  </si>
  <si>
    <t>Chaudière, particules de bois avec filtre à particules</t>
  </si>
  <si>
    <t>Chaudière, granules (pellets)</t>
  </si>
  <si>
    <t>Chaudière, granules (pellets) avec filtre à particules</t>
  </si>
  <si>
    <t>Chaudière, biogaz</t>
  </si>
  <si>
    <t>Electric storage oven (CH electricity)</t>
  </si>
  <si>
    <t>Electric storage furnace (CH-certified electricity)</t>
  </si>
  <si>
    <t>Boiler, oil EL</t>
  </si>
  <si>
    <t>Boiler, natural gas</t>
  </si>
  <si>
    <t>Boiler, propane/butane</t>
  </si>
  <si>
    <t>Boiler, coke of coal</t>
  </si>
  <si>
    <t>Boiler, coal briquette</t>
  </si>
  <si>
    <t>Boiler, wood logs</t>
  </si>
  <si>
    <t>Boiler, wood logs with particulate filter</t>
  </si>
  <si>
    <t>Boiler, wood particles</t>
  </si>
  <si>
    <t>Boiler, wood particles with particle filter</t>
  </si>
  <si>
    <t>Boiler, pellets</t>
  </si>
  <si>
    <t>Boiler, pellets with particulate filter</t>
  </si>
  <si>
    <t>Boiler, biogas</t>
  </si>
  <si>
    <t>Chauffage à distance, moyenne réseaux CH</t>
  </si>
  <si>
    <t>Fernwärme Durchschnitt Netze CH</t>
  </si>
  <si>
    <t>Pompe à chaleur électrique air-eau (15kW, ancien, COPA 2.7, électricité CH)</t>
  </si>
  <si>
    <t>Pompe à chaleur électrique air-eau (15kW, ancien, COPA 2.7, électricité CH certifiée)</t>
  </si>
  <si>
    <t>Pompe à chaleur électrique air-eau (15kW, nouveau, COPA 4.4, électricité CH)</t>
  </si>
  <si>
    <t>Pompe à chaleur électrique air-eau (15kW, nouveau, COPA 4.4, électricité CH certifiée)</t>
  </si>
  <si>
    <t>Pompe à chaleur électrique sonde géothermique (15kW, ancien, COPA 3.2, électricité CH)</t>
  </si>
  <si>
    <t>Pompe à chaleur électrique sonde géothermique (15kW, ancien, COPA 3.2, électricité CH certifiée)</t>
  </si>
  <si>
    <t>Pompe à chaleur électrique sonde géothermique (15kW, nouveau, COPA 5.3, électricité CH)</t>
  </si>
  <si>
    <t>Pompe à chaleur électrique sonde géothermique (15kW, nouveau, COPA 5.3, électricité CH certifiée)</t>
  </si>
  <si>
    <t>Pompe à chaleur électrique eaux souterraines (15kW, ancien, COPA 3.2, électricité CH)</t>
  </si>
  <si>
    <t>Pompe à chaleur électrique eaux souterraines (15kW, ancien, COPA 3.2, électricité CH certifiée)</t>
  </si>
  <si>
    <t>Pompe à chaleur électrique eaux souterraines (15kW, nouveau, COPA 5.3, électricité CH)</t>
  </si>
  <si>
    <t>Pompe à chaleur électrique eaux souterraines (15kW, nouveau, COPA 5.3, électricité CH certifiée)</t>
  </si>
  <si>
    <t>Installation solaire thermique sur toiture inclinée avec régénération par sonde géothermique</t>
  </si>
  <si>
    <t>Installation solaire thermique sur toiture inclinée avec accumulateur d'eau chaude sanitaire</t>
  </si>
  <si>
    <t>Solarthermieanlage Schrägdach mit Erdsondenregeneration</t>
  </si>
  <si>
    <t>Solarthermieanlage Schrägdach mit Warmwasserspeicher</t>
  </si>
  <si>
    <t>Elektrowärmepumpe Luft / Wasser (15kW, Altbau, JAZ 2.7, Strom CH)</t>
  </si>
  <si>
    <t>Elektrowärmepumpe Luft / Wasser (15kW, Altbau, JAZ 2.7, Strom CH zertifiziert)</t>
  </si>
  <si>
    <t>Elektrowärmepumpe Luft / Wasser (15kW, Neubau, JAZ 4.4, Strom CH)</t>
  </si>
  <si>
    <t>Elektrowärmepumpe Luft / Wasser (15kW, Neubau, JAZ 4.4, Strom CH zertifiziert)</t>
  </si>
  <si>
    <t>Elektrowärmepumpe Erdsonden (15kW, Altbau, JAZ 3.2, Strom CH)</t>
  </si>
  <si>
    <t>Elektrowärmepumpe Erdsonden (15kW, Altbau, JAZ 3.2, Strom CH zertifiziert)</t>
  </si>
  <si>
    <t>Elektrowärmepumpe Erdsonden (15kW, Neubau, JAZ 5.3, Strom CH)</t>
  </si>
  <si>
    <t>Elektrowärmepumpe Erdsonden (15kW, Neubau, JAZ 5.3, Strom CH zertifiziert)</t>
  </si>
  <si>
    <t>Elektrowärmepumpe Grundwasser (15kW, Altbau, JAZ 3.2, Strom CH)</t>
  </si>
  <si>
    <t>Elektrowärmepumpe Grundwasser (15kW, Altbau, JAZ 3.2, Strom CH zertifiziert)</t>
  </si>
  <si>
    <t>Elektrowärmepumpe Grundwasser (15kW, Neubau, JAZ 5.3, Strom CH)</t>
  </si>
  <si>
    <t>Elektrowärmepumpe Grundwasser (15kW, Neubau, JAZ 5.3, Strom CH zertifiziert)</t>
  </si>
  <si>
    <t>District heating, medium networks CH</t>
  </si>
  <si>
    <t>Electric air-water heat pump (15kW, old, COPA 2.7, electricity CH)</t>
  </si>
  <si>
    <t>Electric air-water heat pump (15kW, old, COPA 2.7, certified CH electricity)</t>
  </si>
  <si>
    <t>Electric air-water heat pump (15kW, new, COPA 4.4, electricity CH)</t>
  </si>
  <si>
    <t>Electric air-water heat pump (15kW, new, COPA 4.4, electricity CH certified)</t>
  </si>
  <si>
    <t>Electric ground-source heat pump (15kW, old, COPA 3.2, electricity CH)</t>
  </si>
  <si>
    <t>Electric ground-source heat pump (15kW, old, COPA 3.2, electricity CH certified)</t>
  </si>
  <si>
    <t>Electric ground-source heat pump (15kW, new, COPA 5.3, electricity CH)</t>
  </si>
  <si>
    <t>Electric ground-source heat pump (15kW, new, COPA 5.3, electricity CH certified)</t>
  </si>
  <si>
    <t>Electric groundwater heat pump (15kW, old, COPA 3.2, electricity CH)</t>
  </si>
  <si>
    <t>Electric groundwater heat pump (15kW, old, COPA 3.2, electricity CH certified)</t>
  </si>
  <si>
    <t>Electric groundwater heat pump (15kW, new, COPA 5.3, electricity CH)</t>
  </si>
  <si>
    <t>Electric groundwater heat pump (15kW, new, COPA 5.3, electricity CH certified)</t>
  </si>
  <si>
    <t>Solar thermal system on pitched roof with regeneration by geothermal probe</t>
  </si>
  <si>
    <t>Solar thermal system on pitched roof with domestic hot water storage tank</t>
  </si>
  <si>
    <t>EF kg CO2-eq / kWh</t>
  </si>
  <si>
    <t>Wind</t>
  </si>
  <si>
    <t>total EF (Tool Berechnung)</t>
  </si>
  <si>
    <t>FW KVA</t>
  </si>
  <si>
    <t>FW Holz</t>
  </si>
  <si>
    <t>FW Erdgas</t>
  </si>
  <si>
    <t>FW Heizoel</t>
  </si>
  <si>
    <t>FW Klaerschlamm</t>
  </si>
  <si>
    <t>FW Biogas</t>
  </si>
  <si>
    <t>FW WP Infrastruktur</t>
  </si>
  <si>
    <t>FW WP Erdregister</t>
  </si>
  <si>
    <t>FW WP Seewasser</t>
  </si>
  <si>
    <t>District Heating Sewage Sludge</t>
  </si>
  <si>
    <t>District Heating Biogas</t>
  </si>
  <si>
    <t>District Heating Heat Pump Infrastructure</t>
  </si>
  <si>
    <t>the kWh comes from the scope 1 sheet</t>
  </si>
  <si>
    <t xml:space="preserve"> Chauffage Urbain Combustion</t>
  </si>
  <si>
    <t xml:space="preserve"> Chauffage Urbain bois</t>
  </si>
  <si>
    <t xml:space="preserve"> Chauffage Urbain gaz naturel</t>
  </si>
  <si>
    <t xml:space="preserve"> Chauffage Urbain huile de chauffage</t>
  </si>
  <si>
    <t xml:space="preserve"> Chauffage Urbain boues d'épuration</t>
  </si>
  <si>
    <t xml:space="preserve"> Chauffage Urbain Biogaz</t>
  </si>
  <si>
    <t xml:space="preserve"> Chauffage Urbain Pompe à Chaleur Infrastructure</t>
  </si>
  <si>
    <t xml:space="preserve"> Chauffage Urbain Pompe à Chaleur Registre de terre</t>
  </si>
  <si>
    <t>Urban Combustion Heating</t>
  </si>
  <si>
    <t>District heating wood</t>
  </si>
  <si>
    <t>Natural Gas District Heating</t>
  </si>
  <si>
    <t>District heating Heat pump Earth register</t>
  </si>
  <si>
    <t>Centrale nucléaire</t>
  </si>
  <si>
    <t>Centrale de chauffage, pétrole</t>
  </si>
  <si>
    <t>Centrale de chauffage, gaz</t>
  </si>
  <si>
    <t>Centrale de chauffage, bois</t>
  </si>
  <si>
    <t>Centrale à cogénération, bois</t>
  </si>
  <si>
    <t>Centrale de chauffage PACE, eaux usées (COPA 3.4)</t>
  </si>
  <si>
    <t>Centrale de chauffage PACE, eaux souterraines (COPA 3.4)</t>
  </si>
  <si>
    <t>Centrale de chauffage PACE, sonde géothermique (COPA 3.9)</t>
  </si>
  <si>
    <t>Centrale de chauffage, géothermie</t>
  </si>
  <si>
    <t>Centrale à cogénération, géothermie</t>
  </si>
  <si>
    <t>Incinération des ordures ménagères</t>
  </si>
  <si>
    <t>Centrale à cogénération, diesel</t>
  </si>
  <si>
    <t>Centrale à cogénération, gaz</t>
  </si>
  <si>
    <t>Centrale à cogénération, biogaz</t>
  </si>
  <si>
    <t>District Heating (intep)</t>
  </si>
  <si>
    <t xml:space="preserve">scope 1 </t>
  </si>
  <si>
    <t>scope 2 infra</t>
  </si>
  <si>
    <t>scope 3</t>
  </si>
  <si>
    <t>Distribution High Voltage</t>
  </si>
  <si>
    <t>Distribution Medium Voltage</t>
  </si>
  <si>
    <t>Distribution Low Voltage</t>
  </si>
  <si>
    <t>km</t>
  </si>
  <si>
    <t>DISTRIBUTION</t>
  </si>
  <si>
    <t>for 1 kWh</t>
  </si>
  <si>
    <t>Location</t>
  </si>
  <si>
    <t>Difference in % between KBOB and UVEK Database</t>
  </si>
  <si>
    <t xml:space="preserve"> Chauffage Urbain Pompe à Chaleur Eau Salée</t>
  </si>
  <si>
    <t>District heating Heat pump Brine water</t>
  </si>
  <si>
    <t>Atomkraftwerk</t>
  </si>
  <si>
    <t>Heizzentrale Oel</t>
  </si>
  <si>
    <t>Heizzentrale Gas</t>
  </si>
  <si>
    <t>Heizzentrale Holz</t>
  </si>
  <si>
    <t>Heizkraftwerk Holz</t>
  </si>
  <si>
    <t>Heizzentrale EWP Abwasser (JAZ 3.4)</t>
  </si>
  <si>
    <t>Heizzentrale EWP Grundwasser (JAZ 3.1)</t>
  </si>
  <si>
    <t>Heizzentrale EWP Erdsonde (JAZ 3.1)</t>
  </si>
  <si>
    <t>Heizzentrale Geothermie</t>
  </si>
  <si>
    <t>Heizkraftwerk Geothermie</t>
  </si>
  <si>
    <t>Kehrichtverbrennung</t>
  </si>
  <si>
    <t>Blockheizkraftwerk Diesel</t>
  </si>
  <si>
    <t>Blockheizkraftwerk Gas</t>
  </si>
  <si>
    <t>Blockheizkraftwerk Biogas</t>
  </si>
  <si>
    <t>Nuclear power plants</t>
  </si>
  <si>
    <t>Heating plant, oil</t>
  </si>
  <si>
    <t>Heating plant, gas</t>
  </si>
  <si>
    <t>Heating plant, wood</t>
  </si>
  <si>
    <t>Combined heat and power plant, wood</t>
  </si>
  <si>
    <t>PACE heating plant, wastewater (COPA 3.4)</t>
  </si>
  <si>
    <t>Heating plant PACE, groundwater (COPA 3.4)</t>
  </si>
  <si>
    <t>PACE heating plant, geothermal probe (COPA 3.9)</t>
  </si>
  <si>
    <t>Heating plant, geothermal</t>
  </si>
  <si>
    <t>Geothermal cogeneration plant</t>
  </si>
  <si>
    <t>Refuse incineration</t>
  </si>
  <si>
    <t>Cogeneration plant, diesel</t>
  </si>
  <si>
    <t>Combined heat and power plant, gas</t>
  </si>
  <si>
    <t>Combined heat and power plant, biogas</t>
  </si>
  <si>
    <t>District heating, medium CH</t>
  </si>
  <si>
    <t>Type of heating</t>
  </si>
  <si>
    <t>District Heating</t>
  </si>
  <si>
    <t>Category of heating</t>
  </si>
  <si>
    <t>Type of heating system</t>
  </si>
  <si>
    <t/>
  </si>
  <si>
    <t>Scope 1: Direct Emissions per activity</t>
  </si>
  <si>
    <t>Scope 2: Emissions resulting from electrictiy and heat consumption</t>
  </si>
  <si>
    <t>Electricity</t>
  </si>
  <si>
    <t>Heat</t>
  </si>
  <si>
    <t>Total scope 2 emissions</t>
  </si>
  <si>
    <t>Electricity: top 3 contributors</t>
  </si>
  <si>
    <t>Top 1</t>
  </si>
  <si>
    <t>Top 2</t>
  </si>
  <si>
    <t>Top 3</t>
  </si>
  <si>
    <t>Absolute quantity (t CO2 - eq)</t>
  </si>
  <si>
    <t>Heat: top 3 contributors</t>
  </si>
  <si>
    <t>oil</t>
  </si>
  <si>
    <t>natural gas</t>
  </si>
  <si>
    <t>biogas</t>
  </si>
  <si>
    <t>coal</t>
  </si>
  <si>
    <t>wood</t>
  </si>
  <si>
    <t>heat pump</t>
  </si>
  <si>
    <t>solar</t>
  </si>
  <si>
    <t>biomass</t>
  </si>
  <si>
    <t>nuclear power</t>
  </si>
  <si>
    <t>geothermal</t>
  </si>
  <si>
    <t>waste</t>
  </si>
  <si>
    <t>% of electricity emissions</t>
  </si>
  <si>
    <t>% of heating emissions</t>
  </si>
  <si>
    <t>Wood</t>
  </si>
  <si>
    <t>Biogas</t>
  </si>
  <si>
    <t>Heat Pump</t>
  </si>
  <si>
    <t>Solar</t>
  </si>
  <si>
    <t>Nuclear Power</t>
  </si>
  <si>
    <t>Mix</t>
  </si>
  <si>
    <t>scope 2 energy</t>
  </si>
  <si>
    <t>conversion to kWh from MJ // m to km</t>
  </si>
  <si>
    <t>quantity needed for 1kWh of electricity
(km)</t>
  </si>
  <si>
    <t>kg CO2-eq per kWh</t>
  </si>
  <si>
    <t>t CO2-eq per kWh</t>
  </si>
  <si>
    <t>Process Name</t>
  </si>
  <si>
    <t xml:space="preserve">for 1 kWh </t>
  </si>
  <si>
    <t>Scope 3 indirect emissions</t>
  </si>
  <si>
    <t>Distribution</t>
  </si>
  <si>
    <t>High Voltage 
(t CO2-eq)</t>
  </si>
  <si>
    <t>Medium Voltage
(t CO2-eq)</t>
  </si>
  <si>
    <t>Low Voltage
(t CO2-eq)</t>
  </si>
  <si>
    <t>Decentralized</t>
  </si>
  <si>
    <t>ID</t>
  </si>
  <si>
    <t>42.018</t>
  </si>
  <si>
    <t>42.001</t>
  </si>
  <si>
    <t>42.002</t>
  </si>
  <si>
    <t>42.003</t>
  </si>
  <si>
    <t>42.004</t>
  </si>
  <si>
    <t>42.006</t>
  </si>
  <si>
    <t>42.007</t>
  </si>
  <si>
    <t>42.008</t>
  </si>
  <si>
    <t>42.009</t>
  </si>
  <si>
    <t>42.010</t>
  </si>
  <si>
    <t>42.011</t>
  </si>
  <si>
    <t>42.012</t>
  </si>
  <si>
    <t>42.013</t>
  </si>
  <si>
    <t>42.014</t>
  </si>
  <si>
    <t>42.016</t>
  </si>
  <si>
    <t>43.013</t>
  </si>
  <si>
    <t>43.014</t>
  </si>
  <si>
    <t>43.001</t>
  </si>
  <si>
    <t>43.002</t>
  </si>
  <si>
    <t>43.003</t>
  </si>
  <si>
    <t>43.004</t>
  </si>
  <si>
    <t>43.005</t>
  </si>
  <si>
    <t>43.006</t>
  </si>
  <si>
    <t>43.010</t>
  </si>
  <si>
    <t>43.007</t>
  </si>
  <si>
    <t>43.011</t>
  </si>
  <si>
    <t>43.008</t>
  </si>
  <si>
    <t>43.012</t>
  </si>
  <si>
    <t>43.009</t>
  </si>
  <si>
    <t>44.001</t>
  </si>
  <si>
    <t>44.012</t>
  </si>
  <si>
    <t>44.009</t>
  </si>
  <si>
    <t>44.015</t>
  </si>
  <si>
    <t>44.002</t>
  </si>
  <si>
    <t>44.013</t>
  </si>
  <si>
    <t>44.010</t>
  </si>
  <si>
    <t>44.016</t>
  </si>
  <si>
    <t>44.003</t>
  </si>
  <si>
    <t>44.014</t>
  </si>
  <si>
    <t>44.011</t>
  </si>
  <si>
    <t>44.017</t>
  </si>
  <si>
    <t>44.018</t>
  </si>
  <si>
    <t>44.019</t>
  </si>
  <si>
    <t>heat at electric storage heater, 5kW, CH electricity mix/CH U</t>
  </si>
  <si>
    <t>heat at electric storage heater, 5kW, CH certified electricity/CH U</t>
  </si>
  <si>
    <t>heat, natural gas, at boiler condensing modulating 50kW/MJ/CH</t>
  </si>
  <si>
    <t>Heat, light fuel oil, at boiler 100kW condensing, non-modulating/MJ/CH U</t>
  </si>
  <si>
    <t>heat, propane/butane, at boiler condensing modulating 50kW/MJ/CH U</t>
  </si>
  <si>
    <t>Heat, hard coal coke, at stove 5-15kW/RER</t>
  </si>
  <si>
    <t>Heat, hard coal briquette, at stove 5-15kW/RER U</t>
  </si>
  <si>
    <t>heat, mixed logs, at furnace 50kW/MJ/CH</t>
  </si>
  <si>
    <t>heat, hardwood chips from forest, at furnace 50kW/MJ/CH</t>
  </si>
  <si>
    <t>heat, wood pellets, at furnace 50kW/MJ/CH U</t>
  </si>
  <si>
    <t>heat, biomethane, at boiler condensing modulating 50kW/MJ/CH U</t>
  </si>
  <si>
    <t>heat, at heat pump, air-water, 15kW, CH electricity, in old building (proj. 210)/MJ/CH</t>
  </si>
  <si>
    <t>heat, at heat pump, air-water, 15kW, certified electricity, in old building (proj. 210)/CH</t>
  </si>
  <si>
    <t>heat, at heat pump, air-water, 15kW, CH electricity, in new building (proj. 210)/CH U</t>
  </si>
  <si>
    <t>heat, at heat pump, air-water, 15kW, certified electricity, in new building (proj. 210)/CH</t>
  </si>
  <si>
    <t>heat, at borehole heat pump, brine-water, 15kW, CH electricity, in old building/MJ/CH U</t>
  </si>
  <si>
    <t>heat, at borehole heat pump, brine-water, 15kW, cert. electr., in old building/CH U</t>
  </si>
  <si>
    <t>heat, at borehole heat pump, brine-water, 15kW, CH electricity, in new building/CH U</t>
  </si>
  <si>
    <t>heat, at borehole heat pump, brine-water, 15kW, cert. electr., in new building/CH U</t>
  </si>
  <si>
    <t>heat, at groundwater heat pump, brine-water, 15kW, CH electr., in old building/MJ/CH U</t>
  </si>
  <si>
    <t>heat, at groundwater heat pump, brine-water, 15kW, cert. elec., in old building/CH U</t>
  </si>
  <si>
    <t>heat, at groundwater heat pump, brine-water, 15kW, CH electr., in new building/CH U</t>
  </si>
  <si>
    <t xml:space="preserve">heat, at groundwater heat pump, brine-water, 15kW, cert. elec., in new building/CH </t>
  </si>
  <si>
    <t>From KBOB Report</t>
  </si>
  <si>
    <t>PAC Match</t>
  </si>
  <si>
    <t>district heat, at consumer, swiss average, allocation exergy/MJ/CH</t>
  </si>
  <si>
    <t>heat, at 100m2 solar collector in PVT system, Al-Cu, slanted roof, borehole for heat regeneration/CH</t>
  </si>
  <si>
    <t>heat, at 100m2 solar collector in PVT system, Al-Cu, slanted roof, hot water heat storage/CH U</t>
  </si>
  <si>
    <t>district heat, at consumer, heat from nuclear power plant, allocation exergy/CH</t>
  </si>
  <si>
    <t>district heat, at consumer, light fuel oil in industrial furnace 1MW/MJ/CH</t>
  </si>
  <si>
    <t>district heat, at consumer, natural gas in industrial furnace 1MW/MJ/CH</t>
  </si>
  <si>
    <t>district heat, at consumer, wood chips in industrial furnace 1MW/MJ/CH</t>
  </si>
  <si>
    <t>district heat, at consumer, wood chips cogen 1MWth, allocation exergy/MJ/CH</t>
  </si>
  <si>
    <t>district heat, from sewage heat exchanger/MJ/CH U</t>
  </si>
  <si>
    <t>district heat, at consumer, ground water heat pump 50kW/MJ/CH</t>
  </si>
  <si>
    <t>district heat, at consumer, borehole heat pump 50kW/MJ/CH U</t>
  </si>
  <si>
    <t>Eigener Datensatz, gerechnet in Excel</t>
  </si>
  <si>
    <t>district heat, at consumer, waste from municipal waste incineration/MJ/CH</t>
  </si>
  <si>
    <t>district heat, at consumer, diesel cogen 1MWth, allocation exergy/MJ/CH</t>
  </si>
  <si>
    <t>district heat, at consumer, natural gas cogen 1MWth, allocation exergy/MJ/CH</t>
  </si>
  <si>
    <t>district heat, at consumer, biomethane cogen 1MWth, allocation exergy/MJ/CH</t>
  </si>
  <si>
    <t>Heating sources to the consumer of Switzerland</t>
  </si>
  <si>
    <t>ID (KBOB)</t>
  </si>
  <si>
    <t>KBOB Report (click link for source)</t>
  </si>
  <si>
    <t>Concordance with UVEK Database</t>
  </si>
  <si>
    <t>EMISSION FACTORS FROM SHEET UVEK_DT</t>
  </si>
  <si>
    <t>Scope 2
(t CO2 - eq)</t>
  </si>
  <si>
    <t>Scope 3
(t CO2 - eq)</t>
  </si>
  <si>
    <t>category</t>
  </si>
  <si>
    <t>electricity</t>
  </si>
  <si>
    <t>Umweltkennwerte und Primärener_x0002_giefaktoren von Energiesyste</t>
  </si>
  <si>
    <t>heat</t>
  </si>
  <si>
    <t>Decentralized Heating</t>
  </si>
  <si>
    <t>Nahrungsmittel und Getränke</t>
  </si>
  <si>
    <t>Textilien</t>
  </si>
  <si>
    <t>Bekleidung</t>
  </si>
  <si>
    <t>Brennstoffe</t>
  </si>
  <si>
    <t>Chemie</t>
  </si>
  <si>
    <t>Waffen, Munition, Sprengstoffe</t>
  </si>
  <si>
    <t>Maschinen und Apparate</t>
  </si>
  <si>
    <t>Medizinische Produkte und Pharmabereich</t>
  </si>
  <si>
    <t>Transportdienstleistungen, Güter und Waren</t>
  </si>
  <si>
    <t>DL im Zusammenhang mit Personentransporten, Hotels, usw.</t>
  </si>
  <si>
    <t>Fahrzeuge</t>
  </si>
  <si>
    <t>Stromerzeugungsaggregate</t>
  </si>
  <si>
    <t>Übrige Fahrzeuge und Transportmittel</t>
  </si>
  <si>
    <t>Lokomotiven und rollendes Material</t>
  </si>
  <si>
    <t>Luftfahrtsysteme</t>
  </si>
  <si>
    <t>Güter und Dienstleistungen im Zusammenhang mit Sport und Erholung</t>
  </si>
  <si>
    <t>Publikationen inkl. Agenturleistungen</t>
  </si>
  <si>
    <t>Sicherheitsdokumente</t>
  </si>
  <si>
    <t>Bürotechnik</t>
  </si>
  <si>
    <t>Printgeräte</t>
  </si>
  <si>
    <t>Büro- und Raumausstattung zivile Verwaltung</t>
  </si>
  <si>
    <t>Büromaterial und allgemeines Verbrauchs- und Hausdienstmaterial</t>
  </si>
  <si>
    <t>Postdienste</t>
  </si>
  <si>
    <t>Kurierdienste</t>
  </si>
  <si>
    <t>Hardware</t>
  </si>
  <si>
    <t>Software und Lizenzen</t>
  </si>
  <si>
    <t>Telekommunikation</t>
  </si>
  <si>
    <t>SW-Pflege und HW Wartung</t>
  </si>
  <si>
    <t>Aufklärungs- und Auswertesysteme</t>
  </si>
  <si>
    <t>Führungs- und Informatiksysteme</t>
  </si>
  <si>
    <t>Ausbildungssysteme (Simulatoren)</t>
  </si>
  <si>
    <t>Software für militärische Systeme (inkl. Lizenzen)</t>
  </si>
  <si>
    <t>Dienstleistung für Betrieb und Unterhalt von Gütern, zivil</t>
  </si>
  <si>
    <t>Dienstleistung für Betrieb und Unterhalt von Gütern, militärisch</t>
  </si>
  <si>
    <t>Beratungs- und Unterstützungs-DL im Fachbereich, exkl. IKT</t>
  </si>
  <si>
    <t>Informatikdienstleistungen im Bereich IKT, exkl. Personalverleih</t>
  </si>
  <si>
    <t>Managements- und Organisationsberatung inkl. Unterstützung sowie Coaching</t>
  </si>
  <si>
    <t>Informationsarbeit</t>
  </si>
  <si>
    <t>Sprach- und Übersetzungsdienstleistungen</t>
  </si>
  <si>
    <t>Personalverleih und temporäres Personal im Bereich IKT</t>
  </si>
  <si>
    <t>Personalverleih und temporäres Personal, exkl. Bereich IKT</t>
  </si>
  <si>
    <t>Politikorientierte Beratung</t>
  </si>
  <si>
    <t>Forschung, Auftragsforschung</t>
  </si>
  <si>
    <t>Expertisen, Rechtsgutachten</t>
  </si>
  <si>
    <t>Aus- und Weiterbildung</t>
  </si>
  <si>
    <t>Diverse Dienstleistungen für die öffentliche Verwaltung</t>
  </si>
  <si>
    <t>Umsetzung und Begleitung von Projekten der internationalen Zusammenarbeit</t>
  </si>
  <si>
    <t>Zivile Bauten, Honorare</t>
  </si>
  <si>
    <t>Zivile Bauten, Bauleistungen</t>
  </si>
  <si>
    <t>Zivile Bauten, Miete</t>
  </si>
  <si>
    <t>Zivile Bauten, Betrieb und Instandsetzung</t>
  </si>
  <si>
    <t>Militärische Bauten, Honorare</t>
  </si>
  <si>
    <t>Militärische Bauten, Bauleistungen</t>
  </si>
  <si>
    <t>Militärische Bauten, Miete</t>
  </si>
  <si>
    <t>Militärische Bauten, Betrieb Immobilien</t>
  </si>
  <si>
    <t>Bauten Nationalstrassen, Honorare</t>
  </si>
  <si>
    <t>Bauten Nationalstrassen, Bauleistungen (Werkverträge)</t>
  </si>
  <si>
    <t>IKT für die Bestandteile der Nationalstrassen</t>
  </si>
  <si>
    <t>Bauten Nationalstrassen, Betrieb und Unterhalt</t>
  </si>
  <si>
    <t>Güter für spezifische Anwendungsbereiche</t>
  </si>
  <si>
    <t>Food and beverages</t>
  </si>
  <si>
    <t>Textiles</t>
  </si>
  <si>
    <t>Clothing</t>
  </si>
  <si>
    <t>Fuels</t>
  </si>
  <si>
    <t>Chemicals</t>
  </si>
  <si>
    <t>Weapons, ammunition, explosives</t>
  </si>
  <si>
    <t>Machinery and equipment</t>
  </si>
  <si>
    <t>Medical products and pharmaceuticals</t>
  </si>
  <si>
    <t>Transportation services, goods and merchandise</t>
  </si>
  <si>
    <t>Services in connection with passenger transportation, hotels, etc.</t>
  </si>
  <si>
    <t>Other vehicles and means of transportation</t>
  </si>
  <si>
    <t>Locomotives and rolling stock</t>
  </si>
  <si>
    <t>Aviation systems</t>
  </si>
  <si>
    <t>Goods and services related to sport and recreation</t>
  </si>
  <si>
    <t>Publications incl. agency services</t>
  </si>
  <si>
    <t>Security documents</t>
  </si>
  <si>
    <t>Office technology</t>
  </si>
  <si>
    <t>printing equipment</t>
  </si>
  <si>
    <t>Office and room equipment civil administration</t>
  </si>
  <si>
    <t>Office supplies and general consumables and housekeeping materials</t>
  </si>
  <si>
    <t>postal services</t>
  </si>
  <si>
    <t>courier services</t>
  </si>
  <si>
    <t>hardware</t>
  </si>
  <si>
    <t>Software and licenses</t>
  </si>
  <si>
    <t>Telecommunications</t>
  </si>
  <si>
    <t>SW maintenance and HW maintenance</t>
  </si>
  <si>
    <t>Reconnaissance and evaluation systems</t>
  </si>
  <si>
    <t>Command and control and IT systems</t>
  </si>
  <si>
    <t>Training systems (simulators)</t>
  </si>
  <si>
    <t>Software for military systems (incl. licenses)</t>
  </si>
  <si>
    <t>Services for the operation and maintenance of goods, civilian</t>
  </si>
  <si>
    <t>Services for the operation and maintenance of goods, military</t>
  </si>
  <si>
    <t>Consulting and support services in the specialist area, excl. ICT</t>
  </si>
  <si>
    <t>IT services in the ICT sector, excl. personnel leasing</t>
  </si>
  <si>
    <t>Management and organizational consulting incl. support and coaching</t>
  </si>
  <si>
    <t>Information work</t>
  </si>
  <si>
    <t>Language and translation services</t>
  </si>
  <si>
    <t>Staff leasing and temporary staff in the ICT sector</t>
  </si>
  <si>
    <t>Staff leasing and temporary staff, excl. ICT sector</t>
  </si>
  <si>
    <t>Policy-oriented consulting</t>
  </si>
  <si>
    <t>Research, contract research</t>
  </si>
  <si>
    <t>Expert opinions, legal opinions</t>
  </si>
  <si>
    <t>Training and further education</t>
  </si>
  <si>
    <t>Various services for the public administration</t>
  </si>
  <si>
    <t>Implementation and support of international cooperation projects</t>
  </si>
  <si>
    <t>Civil buildings, fees</t>
  </si>
  <si>
    <t>Civil buildings, construction services</t>
  </si>
  <si>
    <t>Civil buildings, rent</t>
  </si>
  <si>
    <t>Civilian buildings, operation and maintenance</t>
  </si>
  <si>
    <t>Military buildings, fees</t>
  </si>
  <si>
    <t>Military buildings, construction services</t>
  </si>
  <si>
    <t>Military buildings, rent</t>
  </si>
  <si>
    <t>Military buildings, operation Real estate</t>
  </si>
  <si>
    <t>Motorway construction, fees</t>
  </si>
  <si>
    <t>Motorway construction, construction services (work contracts)</t>
  </si>
  <si>
    <t>ICT for the components of the motorway/national roads</t>
  </si>
  <si>
    <t>Motorway infrastructure, operation and maintenance</t>
  </si>
  <si>
    <t>Goods for specific areas of application</t>
  </si>
  <si>
    <t>Alimentation et boissons</t>
  </si>
  <si>
    <t>Vêtements</t>
  </si>
  <si>
    <t>Combustibles</t>
  </si>
  <si>
    <t>Chimie</t>
  </si>
  <si>
    <t>Armes, munitions, explosifs</t>
  </si>
  <si>
    <t>Machines et appareils</t>
  </si>
  <si>
    <t>Produits médicaux et pharmaceutiques</t>
  </si>
  <si>
    <t>Services de transport, biens et marchandises</t>
  </si>
  <si>
    <t>DL en rapport avec le transport de personnes, les hôtels, etc.</t>
  </si>
  <si>
    <t>Véhicules</t>
  </si>
  <si>
    <t>Groupes électrogènes</t>
  </si>
  <si>
    <t>Autres véhicules et matériel de transport</t>
  </si>
  <si>
    <t>Locomotives et matériel roulant</t>
  </si>
  <si>
    <t>Systèmes aéronautiques</t>
  </si>
  <si>
    <t>Biens et services liés au sport et aux loisirs</t>
  </si>
  <si>
    <t>Publications, y compris les services d'agence</t>
  </si>
  <si>
    <t>Documents de sécurité</t>
  </si>
  <si>
    <t>Bureautique</t>
  </si>
  <si>
    <t>Équipements d'impression</t>
  </si>
  <si>
    <t>Equipement de bureau et de locaux de l'administration civile</t>
  </si>
  <si>
    <t>Fournitures de bureau et consommables généraux et domestiques</t>
  </si>
  <si>
    <t>Services postaux</t>
  </si>
  <si>
    <t>Services de courrier</t>
  </si>
  <si>
    <t>Matériel informatique</t>
  </si>
  <si>
    <t>Logiciels et licences</t>
  </si>
  <si>
    <t>Télécommunications</t>
  </si>
  <si>
    <t>Maintenance SW et HW</t>
  </si>
  <si>
    <t>Systèmes de reconnaissance et d'évaluation</t>
  </si>
  <si>
    <t>Systèmes de commandement et d'informatique</t>
  </si>
  <si>
    <t>Systèmes d'instruction (simulateurs)</t>
  </si>
  <si>
    <t>Logiciels pour systèmes militaires (y compris les licences)</t>
  </si>
  <si>
    <t>Service d'exploitation et de maintenance de biens, civil</t>
  </si>
  <si>
    <t>Service d'exploitation et d'entretien de biens, militaire</t>
  </si>
  <si>
    <t>Services de conseil et de soutien dans le domaine spécialisé, à l'exclusion des TIC</t>
  </si>
  <si>
    <t>Services informatiques dans le domaine des TIC, à l'exclusion de la location de services</t>
  </si>
  <si>
    <t>Conseil en gestion et en organisation, y compris soutien et coaching</t>
  </si>
  <si>
    <t>Travail d'information</t>
  </si>
  <si>
    <t>Services linguistiques et de traduction</t>
  </si>
  <si>
    <t>Location de personnel et personnel temporaire dans le domaine des TIC</t>
  </si>
  <si>
    <t>Location de personnel et personnel temporaire, à l'exclusion du domaine des TIC</t>
  </si>
  <si>
    <t>Conseil axé sur les politiques</t>
  </si>
  <si>
    <t>Recherche, recherche sous contrat</t>
  </si>
  <si>
    <t>Expertises, avis juridiques</t>
  </si>
  <si>
    <t>Formation et perfectionnement</t>
  </si>
  <si>
    <t>Divers services pour l'administration publique</t>
  </si>
  <si>
    <t>Mise en œuvre et suivi de projets de coopération internationale</t>
  </si>
  <si>
    <t>Constructions civiles, honoraires</t>
  </si>
  <si>
    <t>Constructions civiles, prestations de construction</t>
  </si>
  <si>
    <t>Constructions civiles, location</t>
  </si>
  <si>
    <t>Constructions civiles, exploitation et remise en état</t>
  </si>
  <si>
    <t>Constructions militaires, honoraires</t>
  </si>
  <si>
    <t>Constructions militaires, prestations de construction</t>
  </si>
  <si>
    <t>Constructions militaires, location</t>
  </si>
  <si>
    <t>Constructions militaires, exploitation Biens immobiliers</t>
  </si>
  <si>
    <t>Constructions Routes nationales, honoraires</t>
  </si>
  <si>
    <t>Constructions Routes nationales, prestations de construction (contrats d'entreprise)</t>
  </si>
  <si>
    <t>TIC pour les éléments des routes nationales</t>
  </si>
  <si>
    <t>Constructions des routes nationales, exploitation et entretien</t>
  </si>
  <si>
    <t>Biens pour des domaines d'application spécifiques</t>
  </si>
  <si>
    <t>Purchased goods and services</t>
  </si>
  <si>
    <t>Entsorgung, Asphalt, 0.1% Wasser, in Reaktordeponie (kg)</t>
  </si>
  <si>
    <t>Entsorgung, 2K-Fliessbelag Industrie (m2)</t>
  </si>
  <si>
    <t>Entsorgung, 2K-Fliessbelag Wohnen (m2)</t>
  </si>
  <si>
    <t>Entsorgung, Bodenbelag organisch, Gummigranulat (m2)</t>
  </si>
  <si>
    <t>Entsorgung, Bodenbelag, Hartbeton einschichtig (m2)</t>
  </si>
  <si>
    <t>Entsorgung, Bodenbelag, Hartbeton zweischichtig (m2)</t>
  </si>
  <si>
    <t>Entsorgung, Bodenbelag, Kautschuk (m2)</t>
  </si>
  <si>
    <t>Entsorgung, Korkparkett (m2)</t>
  </si>
  <si>
    <t>Entsorgung, Bodenbelag, Kork PVC-beschichtet (m2)</t>
  </si>
  <si>
    <t>Entsorgung, Laminat, 5% Bindemittel (m2)</t>
  </si>
  <si>
    <t>Entsorgung, Linoleum, 15% Bindemittel (m2)</t>
  </si>
  <si>
    <t>Entsorgung, Holzparkett, 2-Schicht (m2)</t>
  </si>
  <si>
    <t>Entsorgung, Holzparkett, 3-Schicht (m2)</t>
  </si>
  <si>
    <t>Entsorgung, Holzparkett Mosaik (m2)</t>
  </si>
  <si>
    <t>Entsorgung, Kunststoffe, PVC (m2)</t>
  </si>
  <si>
    <t>Entsorgung, Steinholzboden (m2)</t>
  </si>
  <si>
    <t>Entsorgung, synthetische thermoplastische Beläge (TPO) (m2)</t>
  </si>
  <si>
    <t>Entsorgung, Teppich Kunstfaser getuftet (m2)</t>
  </si>
  <si>
    <t>Entsorgung, Teppich Nadelfilz (m2)</t>
  </si>
  <si>
    <t>Entsorgung, Teppich Naturfaser (m2)</t>
  </si>
  <si>
    <t>Entsorgung, Terrazzo (m2)</t>
  </si>
  <si>
    <t>Entsorgung, Farbe, 2 Schichten (m2)</t>
  </si>
  <si>
    <t>Entsorgung, Gebäude, Aussentüre, Holz-Aluminium (m2)</t>
  </si>
  <si>
    <t>Entsorgung, Gebäude, Aussentüre, Holz-Glas (m2)</t>
  </si>
  <si>
    <t>Entsorgung, Baumaterialien, mineralisch, unspezifisch (kg)</t>
  </si>
  <si>
    <t>Entsorgung, Dichtungsbahnen und Schutzfolien, Dampfbremse Bitumen (kg)</t>
  </si>
  <si>
    <t>Entsorgung, Dämmstoff, organisch, Polystyrol (kg)</t>
  </si>
  <si>
    <t>Entsorgung, Gebäude, Fensterrahmen, Holz (m2)</t>
  </si>
  <si>
    <t>Entsorgung, Gebäude, Fensterrahmen, Holz, Saphir integral 67/55, G. Baumgartner AG (m2)</t>
  </si>
  <si>
    <t>Entsorgung, Gebäude, Fensterrahmen, Holz-Metall (m2)</t>
  </si>
  <si>
    <t>Entsorgung, Gebäude, Fensterrahmen, Holz-Metall, Saphir integral 55/55, G. Baumgartner AG (m2)</t>
  </si>
  <si>
    <t>Entsorgung, Gebäude, Fensterrahmen, Plastik (m2)</t>
  </si>
  <si>
    <t>Entsorgung, Flachglas (kg)</t>
  </si>
  <si>
    <t>Entsorgung, Verbundmaterialien, organisch-mineralisch (kg)</t>
  </si>
  <si>
    <t>Entsorgung, Gebäude, Innentüre, Holz, Glaseinsatz, Holzrahmen (m2)</t>
  </si>
  <si>
    <t>Entsorgung, Gebäude, Innentüre, Holz, Holzrahmen (m2)</t>
  </si>
  <si>
    <t>Entsorgung, Dämmstoff, mineralisch (kg)</t>
  </si>
  <si>
    <t>Entsorgung, Dichtungsbahnen und Schutzfolien, Dampfbremse PE (kg)</t>
  </si>
  <si>
    <t>Entsorgung, Kunststoffrohre, PE oder PP (kg)</t>
  </si>
  <si>
    <t>Entsorgung, Wäremdämmstoffe Polyurethan (kg)</t>
  </si>
  <si>
    <t>Entsorgung, Kunststoff-Rohre, PVC (kg)</t>
  </si>
  <si>
    <t>Entsorgung, Spanplatte, 10% Bindemittel (kg)</t>
  </si>
  <si>
    <t>Entsorgung, Isolierverglasung 2-fach, Float/ESG, Ug-Wert 1.1 W/m2K, Dicke 24 mm (m2)</t>
  </si>
  <si>
    <t>Entsorgung, Isolierverglasung 2-fach, Float/ESG/VSG, Ug-Wert 1.1 W/m2K (m2)</t>
  </si>
  <si>
    <t>Entsorgung, Isolierverglasung 3-fach, Ug-Wert 0.5 W/m2K, Dicke 36 mm (m2)</t>
  </si>
  <si>
    <t>Entsorgung, Kleb-, Dichtstoffe, Anstriche (kg)</t>
  </si>
  <si>
    <t>Entsorgung, Papier (kg)</t>
  </si>
  <si>
    <t>Entsorgung, Brettschichtholz verleimt (kg)</t>
  </si>
  <si>
    <t>Entsorgung, Dreischichtplatte (kg)</t>
  </si>
  <si>
    <t>Entsorgung, Holzfaserplatte hart (kg)</t>
  </si>
  <si>
    <t>Entsorgung, Faserplatte mittlerer Dichte (MDF) (kg)</t>
  </si>
  <si>
    <t>Entsorgung, Weichfaserplatte (kg)</t>
  </si>
  <si>
    <t>Entsorgung, Holz und Holzwerkstoffe, Massivholz (kg)</t>
  </si>
  <si>
    <t>Entsorgung, Spanplatte, 10% Bindemittel, 3.5% MF-gebunden (kg)</t>
  </si>
  <si>
    <t>Entsorgung, Beton (kg)</t>
  </si>
  <si>
    <t>Entsorgung, Kies und Sand (kg)</t>
  </si>
  <si>
    <t>Entsorgung, Gipsfaserplatte (kg)</t>
  </si>
  <si>
    <t>Entsorgung, Gipskartonplatte (kg)</t>
  </si>
  <si>
    <t>Entsorgung, Mörtel, Putze (kg)</t>
  </si>
  <si>
    <t>Entsorgung, Gips-Wandbauplatte / Vollgipsplatte (kg)</t>
  </si>
  <si>
    <t>Entsorgung, GFK-Fassadenplatte (kg)</t>
  </si>
  <si>
    <t>Entsorgungsmix, Hanfbeton (kg)</t>
  </si>
  <si>
    <t>Entsorgung, Baugrubensicherung, Bohrpfahlwand, gespriesst (m2)</t>
  </si>
  <si>
    <t>Entsorgung, Baugrubensicherung, Bohrpfahlwand, unverankert (m2)</t>
  </si>
  <si>
    <t>Entsorgung, Baugrubensicherung, Bohrpfahlwand, verankert (m2)</t>
  </si>
  <si>
    <t>Entsorgung, Baugrubensicherung, Nagelwand (m2)</t>
  </si>
  <si>
    <t>Entsorgung, Baugrubensicherung, Rühlwand, auskragend (m2)</t>
  </si>
  <si>
    <t>Entsorgung, Baugrubensicherung, Rühlwand, gespriesst (m2)</t>
  </si>
  <si>
    <t>Entsorgung, Baugrubensicherung, Rühlwand, verankert (m2)</t>
  </si>
  <si>
    <t>Entsorgung, Baugrubensicherung, Schlitzwand, 400mm (m2)</t>
  </si>
  <si>
    <t>Entsorgung, Baugrubensicherung, Schlitzwand, 800mm (m2)</t>
  </si>
  <si>
    <t>Entsorgung, Baugrubensicherung, Spundwand, auskragend (m2)</t>
  </si>
  <si>
    <t>Entsorgung, Baugrubensicherung, Spundwand, gespriesst (m2)</t>
  </si>
  <si>
    <t>Entsorgung, Baugrubensicherung, Spundwand, verankert (m2)</t>
  </si>
  <si>
    <t>Entsorgung, Tiefgründung, Mikrobohrpfahl (m)</t>
  </si>
  <si>
    <t>Entsorgung, Tiefgründung, Ortbetonbohrpfahl, 700 mm (m)</t>
  </si>
  <si>
    <t>Entsorgung, Tiefgründung, Ortbetonbohrpfahl, 900 mm (m)</t>
  </si>
  <si>
    <t>Entsorgung, Tiefgründung, Ortbetonbohrpfahl, 1200 mm (m)</t>
  </si>
  <si>
    <t>Entsorgung, Tiefgründung, Ortbetonverdrängungspfahl 560/480 mm (m)</t>
  </si>
  <si>
    <t>Entsorgung, Tiefgründung, Ortbetonverdrängungspfahl 660/580 mm (m)</t>
  </si>
  <si>
    <t>Entsorgung, Tiefgründung, Rüttelstopfsäule (m)</t>
  </si>
  <si>
    <t>Entsorgung, Tiefgründung, Vorgefertigter Betonpfahl (m)</t>
  </si>
  <si>
    <t>Entsorgung, Wasserhaltung, Pumphöhe 2.5 m (m3)</t>
  </si>
  <si>
    <t>Entsorgung, Wasserhaltung, Pumphöhe 5 m (m3)</t>
  </si>
  <si>
    <t>Entsorgung, Wasserhaltung, Pumphöhe 7.5 m (m3)</t>
  </si>
  <si>
    <t>Entsorgung, Wasserhaltung, Pumphöhe 10 m (m3)</t>
  </si>
  <si>
    <t>Entsorgung, Fassadenplatte, Aluverbund, 4 mm (m2)</t>
  </si>
  <si>
    <t>Entsorgung, Sonnenschutz, Ausstellstoren motorisiert (m2)</t>
  </si>
  <si>
    <t>Entsorgung, Gebäude, Fensterrahmen, Aluminium (m2)</t>
  </si>
  <si>
    <t>Entsorgung, Gebäude, Fensterrahmen Aluminium, WICLINE 75evo, hergestellt mit Hydro CIRCAL 75R (m2)</t>
  </si>
  <si>
    <t>Entsorgung, HPL-Fassadenplatten (m2)</t>
  </si>
  <si>
    <t>Entsorgung, Isolierverglasung 2-fach, Ug-Wert 1.1 W/m2K, Dicke 18 mm (m2)</t>
  </si>
  <si>
    <t>Entsorgung, Isolierverglasung 3-fach, Ug-Wert 0.6 W/m2K, Dicke 40 mm (m2)</t>
  </si>
  <si>
    <t>Entsorgung, Isolierverglasung 3-fach, Float/ESG/VSG, Ug-Wert 0.6 W/m2K (m2)</t>
  </si>
  <si>
    <t>Entsorgung, Sonnenschutz, Lamellenstoren motorisiert (m2)</t>
  </si>
  <si>
    <t>Entsorgung, Putzträgerplatte kunstharzgebunden (m2)</t>
  </si>
  <si>
    <t>Entsorgung, Putzträgerplatte mineralisch gebunden (m2)</t>
  </si>
  <si>
    <t>Entsorgung, Sonnenschutz, Rollladen motorisiert (m2)</t>
  </si>
  <si>
    <t>Entsorgung, Aerogel-Vlies (kg)</t>
  </si>
  <si>
    <t>Entsorgung, Flachsfaser-Dämmung (kg)</t>
  </si>
  <si>
    <t>Entsorgungsmix, Strohballenwand (kg)</t>
  </si>
  <si>
    <t>Entsorgung, Abfalltrennsystem (Stk.)</t>
  </si>
  <si>
    <t>Entsorgung, Arbeitsplatte Chromstahl, Standard (m2)</t>
  </si>
  <si>
    <t>Entsorgung, Arbeitsplatte Kompositwerkstoff (auf Aluminiumhydroxidbasis) (m2)</t>
  </si>
  <si>
    <t>Entsorgung, Arbeitsplatte kunstharzbeschichtet (m2)</t>
  </si>
  <si>
    <t>Entsorgung, Arbeitsplatte Massivholz (m2)</t>
  </si>
  <si>
    <t>Entsorgung, Dampfabzug (Stk.)</t>
  </si>
  <si>
    <t>Entsorgung, Küche, Massivholz, 16-teilig (Stk.)</t>
  </si>
  <si>
    <t>Entsorgung, Küche, Metall, 16-teilig (Stk.)</t>
  </si>
  <si>
    <t>Entsorgung, Küche, Spanplatte, 16-teilig (Stk.)</t>
  </si>
  <si>
    <t>Entsorgung, Spüle Chromstahl (Stk.)</t>
  </si>
  <si>
    <t>Entsorgung, Spüle Kompositwerkstoff (auf Gesteinsmehlbasis) (Stk.)</t>
  </si>
  <si>
    <t>Entsorgung, Fassade, Pfosten-Riegel, Alu/Glas (m2)</t>
  </si>
  <si>
    <t>Entsorgung, Faserzement (kg)</t>
  </si>
  <si>
    <t>Entsorgung, Ziegel (kg)</t>
  </si>
  <si>
    <t>Entsorgung, Fassade, mineralisch, Kalkstein (m2)</t>
  </si>
  <si>
    <t>Entsorgung, Nichteisenmetalle (kg)</t>
  </si>
  <si>
    <t>Entsorgung, Armierungsstahl (kg)</t>
  </si>
  <si>
    <t>Entsorgung, Stahl (kg)</t>
  </si>
  <si>
    <t>Entsorgung, Dichtungsbahnen und Schutzfolien, EPDM (kg)</t>
  </si>
  <si>
    <t>Entsorgung, Dichtungsbahnen und Schutzfolien, Polyolefin (kg)</t>
  </si>
  <si>
    <t>Entsorgung, Kraft-Papier (kg)</t>
  </si>
  <si>
    <t>Entsorgung, Korkplatte (kg)</t>
  </si>
  <si>
    <t>Entsorgung, Keramikziegel (m2)</t>
  </si>
  <si>
    <t>Entsorgung, Kunststeinziegel (m2)</t>
  </si>
  <si>
    <t>Entsorgung, Natursteinziegel (m2)</t>
  </si>
  <si>
    <t>Entsorgung, Kunststoff-Rohre, ABS (kg)</t>
  </si>
  <si>
    <t>Entsorgung, Farbe, 1 Schicht (m2)</t>
  </si>
  <si>
    <t>Entsorgung, Kunststoffe aus reinen Kohlenwasserstoffen (kg)</t>
  </si>
  <si>
    <t>Entsorgung, Kunststoffe, stickstoffhaltig (kg)</t>
  </si>
  <si>
    <t>Entsorgung, Polystyrol (kg)</t>
  </si>
  <si>
    <t>Entsorgung, Arbeitsplatte Chromstahl, High-End (m2)</t>
  </si>
  <si>
    <t>Entsorgung, Aussentüre, Aluminium, Glaseinsatz (m2)</t>
  </si>
  <si>
    <t>Entsorgung, Aussentüre, Aluminium, Paneelfüllung (m2)</t>
  </si>
  <si>
    <t>Entsorgung, Gebäude, Aussentüre, Holz (m2)</t>
  </si>
  <si>
    <t>Entsorgung, Innentüre, Aluminium, Glaseinsatz (m2)</t>
  </si>
  <si>
    <t>Entsorgung, Gebäude, Funktionstüre, Holz, Holzrahmen (m2)</t>
  </si>
  <si>
    <t>Entsorgung, Gebäude, Funktionstüre, Holz, Stahlzarge (m2)</t>
  </si>
  <si>
    <t>Entsorgung, Gebäude, Innentüre, Holz, Glaseinsatz, Stahlzarge (m2)</t>
  </si>
  <si>
    <t>Entsorgung, Gebäude, Innentüre, Holz, Stahlzarge (m2)</t>
  </si>
  <si>
    <t>Entsorgung, Rahmenverbreiterung, PVC (m2)</t>
  </si>
  <si>
    <t>Entsorgung, Rahmenverbreiterung, Spanplatte (m2)</t>
  </si>
  <si>
    <t>Entsorgung, Abgabe über Heizkörper (m2)</t>
  </si>
  <si>
    <t>Entsorgung, Abgabe über Heizkühldecke (ohne Gips- oder Metalldecke) (m2)</t>
  </si>
  <si>
    <t>Entsorgung, Abgabe über Fussbodenheizung (m2)</t>
  </si>
  <si>
    <t>Entsorgung, Abluftanlage Küche und Bad (m2)</t>
  </si>
  <si>
    <t>Entsorgung, Büro, aufwändige Installation, inkl. Apparate und Leitungen (m2)</t>
  </si>
  <si>
    <t>Entsorgung, Büro, einfache Installation, inkl. Apparate und Leitungen (m2)</t>
  </si>
  <si>
    <t>Entsorgung, Einzelraumlüfer Fenstermodell 10-30 m3/h, ohne Montage (Stk.)</t>
  </si>
  <si>
    <t>Entsorgung, Elektroanlagen Wohnen (m2)</t>
  </si>
  <si>
    <t>Entsorgung, Elektroanlagen Büro (m2)</t>
  </si>
  <si>
    <t>Entsorgung, Elektrospeicherofen 5kW (kg)</t>
  </si>
  <si>
    <t>Entsorgung, Erdregister kurz zu Lüftungsanlage Büro (0.27 m/m2 EBF) (m2)</t>
  </si>
  <si>
    <t>Entsorgung, Erdregister lang zu Lüftungsanlage Büro (0.67 m/m2 EBF) (m2)</t>
  </si>
  <si>
    <t>Entsorgung, Erdregister zu Lüftungsanlage Wohnen (m2)</t>
  </si>
  <si>
    <t>Entsorgung, Erdsonden, für Sole-Wasser-Wärmepumpe (m)</t>
  </si>
  <si>
    <t>Entsorgung, Förder- und Schluckbrunnen für Grundwasser Wärmepumpe (Stk.)</t>
  </si>
  <si>
    <t>Entsorgung, Lüftungsanlage, spez. Luftmenge 1 m3/hm2 EBF (m2)</t>
  </si>
  <si>
    <t>Entsorgung, Lüftungsanlage, spez. Luftmenge 2 m3/hm2 EBF (m2)</t>
  </si>
  <si>
    <t>Entsorgung, Lüftungsanlage, spez. Luftmenge 4 m3/hm2 EBF (m2)</t>
  </si>
  <si>
    <t>Entsorgung, Lüftungsanlage, spez. Luftmenge 6 m3/hm2 EBF (m2)</t>
  </si>
  <si>
    <t>Entsorgung, Lüftungsanlage, spez. Luftmenge 8 m3/hm2 EBF (m2)</t>
  </si>
  <si>
    <t>Entsorgung, Lüftungsanlage Wohnen, Blechkanäle, inkl. Küchenabluft (m2)</t>
  </si>
  <si>
    <t>Entsorgung, Lüftungsanlage Wohnen, PE-Kanäle, inkl. Küchenabluft (m2)</t>
  </si>
  <si>
    <t>Entsorgung, Luft-Wasser Wärmepumpe 7 kW (Stk.)</t>
  </si>
  <si>
    <t>Entsorgung, Luft-Wasser Wärmepumpe 7 kW (kg)</t>
  </si>
  <si>
    <t>Entsorgung, Sole-Wasser Wärmepumpe 7 kW (Stk.)</t>
  </si>
  <si>
    <t>Entsorgung, Sole-Wasser Wärmepumpe 7 kW (kg)</t>
  </si>
  <si>
    <t>Entsorgung, Verteilung Bürogebäude (m2)</t>
  </si>
  <si>
    <t>Entsorgung, Verteilung Wohngebäude (m2)</t>
  </si>
  <si>
    <t>Entsorgung, Wärmeerzeuger, spez. Leistungsbedarf 10 W/m2 (m2)</t>
  </si>
  <si>
    <t>Entsorgung, Wärmeerzeuger, spez. Leistungsbedarf 30 W/m2 (m2)</t>
  </si>
  <si>
    <t>Entsorgung, Wärmeerzeuger, spez. Leistungsbedarf 50 W/m2 (m2)</t>
  </si>
  <si>
    <t>Entsorgung, Wärmeverteilung und Abgabe, Luftheizung (m2)</t>
  </si>
  <si>
    <t>Entsorgung, Wohnen, inkl. Apparate und Leitungen (m2)</t>
  </si>
  <si>
    <t>Rücknahme und Recycling, CdTe PV Modul (kg)</t>
  </si>
  <si>
    <t>Rücknahme und Recycling, c-Si PV Modul (kg)</t>
  </si>
  <si>
    <t>Disposal, asphalt, 0.1% water, in reactor landfill (kg)</t>
  </si>
  <si>
    <t>Disposal, 2-component industrial tiling (m2)</t>
  </si>
  <si>
    <t>Disposal, 2-component tile covering, residential (m2)</t>
  </si>
  <si>
    <t>Disposal, organic floor covering, rubber granulate (m2)</t>
  </si>
  <si>
    <t>Disposal, floor covering, hard concrete, single-layer (m2)</t>
  </si>
  <si>
    <t>Disposal, floor covering, hard concrete two-layer (m2)</t>
  </si>
  <si>
    <t>Disposal, floor covering, rubber (m2)</t>
  </si>
  <si>
    <t>Disposal, cork parquet (m2)</t>
  </si>
  <si>
    <t>Disposal, floor covering, cork PVC-coated (m2)</t>
  </si>
  <si>
    <t>Disposal, laminate, 5% binder (m2)</t>
  </si>
  <si>
    <t>Disposal, linoleum, 15% binder (m2)</t>
  </si>
  <si>
    <t>Disposal, wood parquet, 2-layer (m2)</t>
  </si>
  <si>
    <t>Disposal, wood parquet, 3-layer (m2)</t>
  </si>
  <si>
    <t>Disposal, wood parquet, mosaic (m2)</t>
  </si>
  <si>
    <t>Disposal, plastics, PVC (m2)</t>
  </si>
  <si>
    <t>Disposal, stone wood flooring (m2)</t>
  </si>
  <si>
    <t>Disposal, synthetic thermoplastic flooring (TPO) (m2)</t>
  </si>
  <si>
    <t>Disposal, tufted synthetic fiber carpet (m2)</t>
  </si>
  <si>
    <t>Disposal, needle felt carpet (m2)</t>
  </si>
  <si>
    <t>Disposal, natural fiber carpet (m2)</t>
  </si>
  <si>
    <t>Disposal, terrazzo (m2)</t>
  </si>
  <si>
    <t>Disposal, paint, 2 coats (m2)</t>
  </si>
  <si>
    <t>Disposal, building, exterior door, wood-aluminum (m2)</t>
  </si>
  <si>
    <t>Disposal, building, exterior door, wood-glass (m2)</t>
  </si>
  <si>
    <t>Disposal, building materials, mineral, non-specific (kg)</t>
  </si>
  <si>
    <t>Disposal, waterproofing membranes and protective films, bitumen vapor barrier (kg)</t>
  </si>
  <si>
    <t>Disposal, insulating material, organic, polystyrene (kg)</t>
  </si>
  <si>
    <t>Disposal, buildings, window frames, wood (m2)</t>
  </si>
  <si>
    <t>Disposal, building, window frames, wood, Saphir integral 67/55, G. Baumgartner AG (m2)</t>
  </si>
  <si>
    <t>Disposal, building, window frames, wood-metal (m2)</t>
  </si>
  <si>
    <t>Disposal, building, window frames, wood-metal, Saphir integral 55/55, G. Baumgartner AG (m2)</t>
  </si>
  <si>
    <t>Disposal, buildings, window frames, plastic (m2)</t>
  </si>
  <si>
    <t>Disposal, flat glass (kg)</t>
  </si>
  <si>
    <t>Disposal, composite materials, organic-mineral (kg)</t>
  </si>
  <si>
    <t>Disposal, building, interior door, wood, glass insert, wooden frame (m2)</t>
  </si>
  <si>
    <t>Disposal, building, interior door, wood, wood frame (m2)</t>
  </si>
  <si>
    <t>Disposal, insulating material, mineral (kg)</t>
  </si>
  <si>
    <t>Disposal, sealing sheets and protective films, vapor barrier PE (kg)</t>
  </si>
  <si>
    <t>Disposal, plastic pipes, PE or PP (kg)</t>
  </si>
  <si>
    <t>Disposal, thermal insulation materials, polyurethane (kg)</t>
  </si>
  <si>
    <t>Disposal, plastic pipes, PVC (kg)</t>
  </si>
  <si>
    <t>Disposal, chipboard, 10% binder (kg)</t>
  </si>
  <si>
    <t>Disposal, double insulating glazing, float/ESG, Ug value 1.1 W/m2K, thickness 24 mm (m2)</t>
  </si>
  <si>
    <t>Disposal, double insulating glazing, float/ESG/VSG, Ug-value 1.1 W/m2K (m2)</t>
  </si>
  <si>
    <t>Disposal, triple insulating glazing, Ug-value 0.5 W/m2K, thickness 36 mm (m2)</t>
  </si>
  <si>
    <t>Disposal, adhesives, sealants, paints (kg)</t>
  </si>
  <si>
    <t>Disposal, paper (kg)</t>
  </si>
  <si>
    <t>Disposal, glued laminated timber (kg)</t>
  </si>
  <si>
    <t>Disposal, three-layer board (kg)</t>
  </si>
  <si>
    <t>Disposal, hard fiberboard (kg)</t>
  </si>
  <si>
    <t>Disposal, medium density fiberboard (MDF) (kg)</t>
  </si>
  <si>
    <t>Disposal, soft fiberboard (kg)</t>
  </si>
  <si>
    <t>Disposal, wood and wood-based materials, solid wood (kg)</t>
  </si>
  <si>
    <t>Disposal, chipboard, 10% binder, 3.5% MF-bonded (kg)</t>
  </si>
  <si>
    <t>Disposal, building materials, mineral, unspecified (kg)</t>
  </si>
  <si>
    <t>Disposal, concrete (kg)</t>
  </si>
  <si>
    <t>Disposal, gravel and sand (kg)</t>
  </si>
  <si>
    <t>Disposal, gypsum fiberboard (kg)</t>
  </si>
  <si>
    <t>Disposal, plasterboard (kg)</t>
  </si>
  <si>
    <t>Disposal, mortar, plaster (kg)</t>
  </si>
  <si>
    <t>Disposal, gypsum wallboard / solid gypsum board (kg)</t>
  </si>
  <si>
    <t>Disposal, GRP façade panel (kg)</t>
  </si>
  <si>
    <t>Disposal mix, hempcrete (kg)</t>
  </si>
  <si>
    <t>Disposal, excavation support, bored pile wall, sprayed (m2)</t>
  </si>
  <si>
    <t>Disposal, excavation support, bored pile wall, unanchored (m2)</t>
  </si>
  <si>
    <t>Disposal, excavation support, bored pile wall, anchored (m2)</t>
  </si>
  <si>
    <t>Disposal, excavation support, nail wall (m2)</t>
  </si>
  <si>
    <t>Disposal, excavation stabilization, cantilevered pile wall (m2)</t>
  </si>
  <si>
    <t>Disposal, excavation stabilization, retaining wall, braced (m2)</t>
  </si>
  <si>
    <t>Disposal, excavation stabilization, anchored (m2)</t>
  </si>
  <si>
    <t>Disposal, excavation support, diaphragm wall, 400mm (m2)</t>
  </si>
  <si>
    <t>Disposal, excavation support, diaphragm wall, 800mm (m2)</t>
  </si>
  <si>
    <t>Disposal, excavation support, sheet pile wall, cantilevered (m2)</t>
  </si>
  <si>
    <t>Disposal, excavation support, sheet pile wall, injected (m2)</t>
  </si>
  <si>
    <t>Disposal, excavation support, sheet pile wall, anchored (m2)</t>
  </si>
  <si>
    <t>Disposal, deep foundation, micro bored pile (m)</t>
  </si>
  <si>
    <t>Disposal, deep foundation, in-situ concrete bored pile, 700 mm (m)</t>
  </si>
  <si>
    <t>Disposal, deep foundation, in-situ concrete bored pile, 900 mm (m)</t>
  </si>
  <si>
    <t>Disposal, deep foundation, in-situ concrete bored pile, 1200 mm (m)</t>
  </si>
  <si>
    <t>Disposal, deep foundation, in-situ concrete displacement pile, 560/480 mm (m)</t>
  </si>
  <si>
    <t>Disposal, deep foundation, in-situ concrete displacement pile 660/580 mm (m)</t>
  </si>
  <si>
    <t>Disposal, deep foundation, vibrated tamping column (m)</t>
  </si>
  <si>
    <t>Disposal, deep foundation, prefabricated concrete pile (m)</t>
  </si>
  <si>
    <t>Disposal, dewatering, pumping height 2.5 m (m3)</t>
  </si>
  <si>
    <t>Disposal, dewatering, pumping height 5 m (m3)</t>
  </si>
  <si>
    <t>Disposal, dewatering, pumping height 7.5 m (m3)</t>
  </si>
  <si>
    <t>Disposal, dewatering, pumping height 10 m (m3)</t>
  </si>
  <si>
    <t>Disposal, facade panel, aluminum composite, 4 mm (m2)</t>
  </si>
  <si>
    <t>Disposal, sun shading, motorized venetian blinds (m2)</t>
  </si>
  <si>
    <t>Disposal, building, window frames, aluminum (m2)</t>
  </si>
  <si>
    <t>Disposal, building, aluminum window frames, WICLINE 75evo, manufactured with Hydro CIRCAL 75R (m2)</t>
  </si>
  <si>
    <t>Disposal, HPL façade panels (m2)</t>
  </si>
  <si>
    <t>Disposal, double insulating glazing, Ug value 1.1 W/m2K, thickness 18 mm (m2)</t>
  </si>
  <si>
    <t>Disposal, double insulating glazing, float/ESG, Ug-value 1.1 W/m2K, thickness 24 mm (m2)</t>
  </si>
  <si>
    <t>Disposal, triple insulating glazing, Ug-value 0.6 W/m2K, thickness 40 mm (m2)</t>
  </si>
  <si>
    <t>Disposal, triple insulating glazing, float/ESG/VSG, Ug-value 0.6 W/m2K (m2)</t>
  </si>
  <si>
    <t>Disposal, sun protection, motorized slat blinds (m2)</t>
  </si>
  <si>
    <t>Disposal, plaster base board, resin-bonded (m2)</t>
  </si>
  <si>
    <t>Disposal, mineral-bonded plaster base board (m2)</t>
  </si>
  <si>
    <t>Disposal, sun protection, motorized roller shutters (m2)</t>
  </si>
  <si>
    <t>Disposal, aerogel fleece (kg)</t>
  </si>
  <si>
    <t>Disposal, flax fiber insulation (kg)</t>
  </si>
  <si>
    <t>Disposal mix, straw bale wall (kg)</t>
  </si>
  <si>
    <t>Disposal, waste separation system (pcs.)</t>
  </si>
  <si>
    <t>Disposal, chrome steel worktop, standard (m2)</t>
  </si>
  <si>
    <t>Disposal, worktop composite material (based on aluminum hydroxide) (m2)</t>
  </si>
  <si>
    <t>Disposal, worktop coated with synthetic resin (m2)</t>
  </si>
  <si>
    <t>Disposal, solid wood worktop (m2)</t>
  </si>
  <si>
    <t>Disposal, steam extractor (pcs.)</t>
  </si>
  <si>
    <t>Disposal, kitchen, solid wood, 16-piece (pcs.)</t>
  </si>
  <si>
    <t>Disposal, kitchen, metal, 16 pieces (pcs.)</t>
  </si>
  <si>
    <t>Disposal, kitchen, chipboard, 16-piece (pcs.)</t>
  </si>
  <si>
    <t>Disposal, sink, chrome steel (pcs.)</t>
  </si>
  <si>
    <t>Disposal, sink, composite material (based on rock flour) (pcs.)</t>
  </si>
  <si>
    <t>Disposal, facade, mullion and transom, aluminum/glass (m2)</t>
  </si>
  <si>
    <t>Disposal, fiber cement (kg)</t>
  </si>
  <si>
    <t>Disposal, bricks (kg)</t>
  </si>
  <si>
    <t>Disposal, facade, mineral, limestone (m2)</t>
  </si>
  <si>
    <t>Disposal, non-ferrous metals (kg)</t>
  </si>
  <si>
    <t>Disposal, reinforcing steel (kg)</t>
  </si>
  <si>
    <t>Disposal, steel (kg)</t>
  </si>
  <si>
    <t>Disposal, waterproofing membranes and protective films, EPDM (kg)</t>
  </si>
  <si>
    <t>Disposal, waterproofing membranes and protective films, polyolefin (kg)</t>
  </si>
  <si>
    <t>Disposal, kraft paper (kg)</t>
  </si>
  <si>
    <t>Disposal, cork board (kg)</t>
  </si>
  <si>
    <t>Disposal, ceramic tile (m2)</t>
  </si>
  <si>
    <t>Disposal, artificial stone bricks (m2)</t>
  </si>
  <si>
    <t>Disposal, natural stone bricks (m2)</t>
  </si>
  <si>
    <t>Disposal, plastic pipes, ABS (kg)</t>
  </si>
  <si>
    <t>Disposal, paint, 1 coat (m2)</t>
  </si>
  <si>
    <t>Disposal, plastics from pure hydrocarbons (kg)</t>
  </si>
  <si>
    <t>Disposal, plastics containing nitrogen (kg)</t>
  </si>
  <si>
    <t>Disposal, polystyrene (kg)</t>
  </si>
  <si>
    <t>Disposal, chrome steel worktop, high-end (m2)</t>
  </si>
  <si>
    <t>Disposal, exterior door, aluminum, glass insert (m2)</t>
  </si>
  <si>
    <t>Disposal, exterior door, aluminum, panel filling (m2)</t>
  </si>
  <si>
    <t>Disposal, building, exterior door, wood (m2)</t>
  </si>
  <si>
    <t>Disposal, interior door, aluminum, glass insert (m2)</t>
  </si>
  <si>
    <t>Disposal, building, functional door, wood, wooden frame (m2)</t>
  </si>
  <si>
    <t>Disposal, building, functional door, wood, steel frame (m2)</t>
  </si>
  <si>
    <t>Disposal, building, interior door, wood, glass insert, steel frame (m2)</t>
  </si>
  <si>
    <t>Disposal, building, interior door, wood, steel frame (m2)</t>
  </si>
  <si>
    <t>Disposal, frame extension, PVC (m2)</t>
  </si>
  <si>
    <t>Disposal, frame extension, chipboard (m2)</t>
  </si>
  <si>
    <t>Disposal, discharge via radiators (m2)</t>
  </si>
  <si>
    <t>Disposal, discharge via chilled ceiling (without plaster or metal ceiling) (m2)</t>
  </si>
  <si>
    <t>Disposal, discharge via underfloor heating (m2)</t>
  </si>
  <si>
    <t>Disposal, exhaust air system kitchen and bathroom (m2)</t>
  </si>
  <si>
    <t>Disposal, office, complex installation, incl. appliances and pipes (m2)</t>
  </si>
  <si>
    <t>Disposal, office, simple installation, incl. appliances and pipes (m2)</t>
  </si>
  <si>
    <t>Disposal, single-room ventilator window model 10-30 m3/h, without installation (pcs.)</t>
  </si>
  <si>
    <t>Disposal, residential electrical installations (m2)</t>
  </si>
  <si>
    <t>Disposal, electrical installations office (m2)</t>
  </si>
  <si>
    <t>Disposal, electric storage heater 5kW (kg)</t>
  </si>
  <si>
    <t>Disposal, short earth register to office ventilation system (0.27 m/m2 EBF) (m2)</t>
  </si>
  <si>
    <t>Disposal, long earth register to office ventilation system (0.67 m/m2 EBF) (m2)</t>
  </si>
  <si>
    <t>Disposal, earth register to residential ventilation system (m2)</t>
  </si>
  <si>
    <t>Disposal, geothermal probes, for brine-water heat pump (m)</t>
  </si>
  <si>
    <t>Disposal, extraction and absorption wells for groundwater heat pump (pcs.)</t>
  </si>
  <si>
    <t>Disposal, ventilation system, spec. air volume 1 m3/hm2 EBF (m2)</t>
  </si>
  <si>
    <t>Disposal, ventilation system, spec. air volume 2 m3/hm2 EBF (m2)</t>
  </si>
  <si>
    <t>Disposal, ventilation system, specific air volume 4 m3/hm2 EBF (m2)</t>
  </si>
  <si>
    <t>Disposal, ventilation system, specific air volume 6 m3/hm2 EBF (m2)</t>
  </si>
  <si>
    <t>Disposal, ventilation system, specific air volume 8 m3/hm2 EBF (m2)</t>
  </si>
  <si>
    <t>Disposal, residential ventilation system, sheet metal ducts, incl. kitchen exhaust air (m2)</t>
  </si>
  <si>
    <t>Disposal, residential ventilation system, PE ducts, incl. kitchen exhaust air (m2)</t>
  </si>
  <si>
    <t>Disposal, air-to-water heat pump 7 kW (pcs.)</t>
  </si>
  <si>
    <t>Disposal, air-water heat pump 7 kW (kg)</t>
  </si>
  <si>
    <t>Disposal, brine-water heat pump 7 kW (pcs.)</t>
  </si>
  <si>
    <t>Disposal, brine-water heat pump 7 kW (kg)</t>
  </si>
  <si>
    <t>Disposal, distribution office building (m2)</t>
  </si>
  <si>
    <t>Disposal, distribution, residential building (m2)</t>
  </si>
  <si>
    <t>Disposal, heat generator, spec. power requirement 10 W/m2 (m2)</t>
  </si>
  <si>
    <t>Disposal, heat generator, spec. power requirement 30 W/m2 (m2)</t>
  </si>
  <si>
    <t>Disposal, heat generator, spec. power requirement 50 W/m2 (m2)</t>
  </si>
  <si>
    <t>Disposal, heat distribution and output, air heating (m2)</t>
  </si>
  <si>
    <t>Disposal, residential, incl. appliances and pipes (m2)</t>
  </si>
  <si>
    <t>Collection and recycling, CdTe PV module (kg)</t>
  </si>
  <si>
    <t>Take-back and recycling, c-Si PV module (kg)</t>
  </si>
  <si>
    <t>Elimination, asphalte, 0.1% d'eau, dans une décharge de réacteurs (kg)</t>
  </si>
  <si>
    <t>Elimination, revêtement coulé bicomposant industrie (m2)</t>
  </si>
  <si>
    <t>Elimination, revêtement coulé bicomposant Habitat (m2)</t>
  </si>
  <si>
    <t>Elimination, revêtement de sol organique, granulés de caoutchouc (m2)</t>
  </si>
  <si>
    <t>Elimination, revêtement de sol, béton dur monocouche (m2)</t>
  </si>
  <si>
    <t>Elimination, revêtement de sol, béton dur bicouche (m2)</t>
  </si>
  <si>
    <t>Elimination, Revêtement de sol, Caoutchouc (m2)</t>
  </si>
  <si>
    <t>Elimination, parquet en liège (m2)</t>
  </si>
  <si>
    <t>Elimination, revêtement de sol, liège revêtu de PVC (m2)</t>
  </si>
  <si>
    <t>Elimination, stratifié, 5% de liant (m2)</t>
  </si>
  <si>
    <t>Elimination, linoléum, 15% de liant (m2)</t>
  </si>
  <si>
    <t>Mise au rebut, parquet en bois, 2 plis (m2)</t>
  </si>
  <si>
    <t>Mise au rebut, parquet en bois, 3 plis (m2)</t>
  </si>
  <si>
    <t>Mise au rebut, parquet en bois mosaïque (m2)</t>
  </si>
  <si>
    <t>Elimination, matières plastiques, PVC (m2)</t>
  </si>
  <si>
    <t>Mise au rebut, plancher en bois de pierre (m2)</t>
  </si>
  <si>
    <t>Elimination, revêtements synthétiques thermoplastiques (TPO) (m2)</t>
  </si>
  <si>
    <t>Elimination, tapis synthétique tufté (m2)</t>
  </si>
  <si>
    <t>Elimination, tapis aiguilleté (m2)</t>
  </si>
  <si>
    <t>Elimination, tapis fibres naturelles (m2)</t>
  </si>
  <si>
    <t>Elimination, Terrazzo (m2)</t>
  </si>
  <si>
    <t>Mise au rebut, peinture, 2 couches (m2)</t>
  </si>
  <si>
    <t>Elimination, bâtiment, porte extérieure, bois-aluminium (m2)</t>
  </si>
  <si>
    <t>Elimination, bâtiment, porte extérieure, bois-verre (m2)</t>
  </si>
  <si>
    <t>Elimination, matériaux de construction, minéraux, non spécifiques (kg)</t>
  </si>
  <si>
    <t>Elimination, feuilles d'étanchéité et de protection, pare-vapeur bitume (kg)</t>
  </si>
  <si>
    <t>Elimination, matériau d'isolation, organique, polystyrène (kg)</t>
  </si>
  <si>
    <t>Elimination, bâtiment, cadres de fenêtres, bois (m2)</t>
  </si>
  <si>
    <t>Elimination, bâtiment, châssis de fenêtre, bois, Saphir integral 67/55, G. Baumgartner AG (m2)</t>
  </si>
  <si>
    <t>Elimination, bâtiment, châssis de fenêtre, bois-métal (m2)</t>
  </si>
  <si>
    <t>Elimination, bâtiment, châssis de fenêtre, bois-métal, Saphir integral 55/55, G. Baumgartner AG (m2)</t>
  </si>
  <si>
    <t>Elimination, bâtiment, cadres de fenêtres, plastique (m2)</t>
  </si>
  <si>
    <t>Elimination, verre plat (kg)</t>
  </si>
  <si>
    <t>Elimination, matériaux composites, organique-minéral (kg)</t>
  </si>
  <si>
    <t>Elimination, bâtiment, porte intérieure, bois, insert en verre, cadre en bois (m2)</t>
  </si>
  <si>
    <t>Elimination, bâtiment, porte intérieure, bois, cadre en bois (m2)</t>
  </si>
  <si>
    <t>Elimination, isolant, minéral (kg)</t>
  </si>
  <si>
    <t>Elimination, feuilles d'étanchéité et de protection, pare-vapeur PE (kg)</t>
  </si>
  <si>
    <t>Elimination, tuyaux en plastique, PE ou PP (kg)</t>
  </si>
  <si>
    <t>Elimination, matériaux d'isolation thermique polyuréthane (kg)</t>
  </si>
  <si>
    <t>Elimination, tuyaux en plastique, PVC (kg)</t>
  </si>
  <si>
    <t>Elimination, panneau de particules, 10% de liant (kg)</t>
  </si>
  <si>
    <t>Elimination, double vitrage isolant, float/ESG, valeur Ug 1.1 W/m2K, épaisseur 24 mm (m2)</t>
  </si>
  <si>
    <t>Elimination, double vitrage isolant, float/ESG/VSG, coefficient Ug 1.1 W/m2K (m2)</t>
  </si>
  <si>
    <t>Elimination, triple vitrage isolant, valeur Ug 0.5 W/m2K, épaisseur 36 mm (m2)</t>
  </si>
  <si>
    <t>Elimination, colles, mastics, peintures (kg)</t>
  </si>
  <si>
    <t>Élimination, papier (kg)</t>
  </si>
  <si>
    <t>Elimination, bois lamellé-collé (kg)</t>
  </si>
  <si>
    <t>Elimination, panneau trois plis (kg)</t>
  </si>
  <si>
    <t>Elimination, panneau de fibres de bois dur (kg)</t>
  </si>
  <si>
    <t>Elimination, Panneau de fibres moyenne densité (MDF) (kg)</t>
  </si>
  <si>
    <t>Elimination, Panneau de fibre de bois tendre (kg)</t>
  </si>
  <si>
    <t>Elimination des déchets, bois et dérivés, bois massif (kg)</t>
  </si>
  <si>
    <t>Elimination, bois et dérivés, bois massif (kg)</t>
  </si>
  <si>
    <t>Elimination, bois et matériaux dérivés, bois massif (kg)</t>
  </si>
  <si>
    <t>Elimination des déchets, bois et matériaux dérivés, bois massif (kg)</t>
  </si>
  <si>
    <t>Elimination, panneau de particules, 10% de liant, 3.5% MF-lié (kg)</t>
  </si>
  <si>
    <t>Elimination, béton (kg)</t>
  </si>
  <si>
    <t>Elimination, gravier et sable (kg)</t>
  </si>
  <si>
    <t>Elimination, plaque de plâtre (kg)</t>
  </si>
  <si>
    <t>Elimination des déchets, mortiers, enduits (kg)</t>
  </si>
  <si>
    <t>Elimination, mortier, enduits (kg)</t>
  </si>
  <si>
    <t>Elimination, plaque de plâtre murale / plaque de plâtre pleine (kg)</t>
  </si>
  <si>
    <t>Elimination, panneau de façade en PRV (kg)</t>
  </si>
  <si>
    <t>Mix d'élimination, béton de chanvre (kg)</t>
  </si>
  <si>
    <t>Elimination des déchets, protection de fouille, paroi de pieux forés, injectée (m2)</t>
  </si>
  <si>
    <t>Elimination, protection de fouille, paroi de pieux forés, non ancrée (m2)</t>
  </si>
  <si>
    <t>Elimination, protection de fouille, paroi de pieux forés, ancrée (m2)</t>
  </si>
  <si>
    <t>Mise en décharge, protection de fouille, paroi clouée (m2)</t>
  </si>
  <si>
    <t>Mise au rebut, sécurisation de fouille, paroi rugueuse, en porte-à-faux (m2)</t>
  </si>
  <si>
    <t>Elimination des déchets, protection de fouille, paroi de Rühl, moulurée (m2)</t>
  </si>
  <si>
    <t>Mise au rebut, protection de fouille, paroi de Rühl, ancrée (m2)</t>
  </si>
  <si>
    <t>Mise au rebut, protection de fouille, paroi moulée, 400mm (m2)</t>
  </si>
  <si>
    <t>Elimination, protection de fouille, paroi moulée, 800mm (m2)</t>
  </si>
  <si>
    <t>Mise en décharge, protection de fouille, palplanches, en porte-à-faux (m2)</t>
  </si>
  <si>
    <t>Mise en décharge, protection de fouille, palplanches, étayées (m2)</t>
  </si>
  <si>
    <t>Mise en décharge, protection de fouille, palplanches, ancrées (m2)</t>
  </si>
  <si>
    <t>Mise en décharge, fondations profondes, micropieux forés (m)</t>
  </si>
  <si>
    <t>Mise en décharge, fondations profondes, pieux forés sur place, 700 mm (m)</t>
  </si>
  <si>
    <t>Mise en décharge, fondation profonde, pieu foré en place, 900 mm (m)</t>
  </si>
  <si>
    <t>Mise au rebut, fondation profonde, pieu foré en béton sur place, 1200 mm (m)</t>
  </si>
  <si>
    <t>Mise en décharge, fondation profonde, pieu de refoulement en béton coulé sur place 560/480 mm (m)</t>
  </si>
  <si>
    <t>Mise en décharge, fondation profonde, pieu de refoulement en béton coulé sur place 660/580 mm (m)</t>
  </si>
  <si>
    <t>Mise en décharge, fondation profonde, colonne vibrante (m)</t>
  </si>
  <si>
    <t>Mise en décharge, fondations profondes, pieu en béton préfabriqué (m)</t>
  </si>
  <si>
    <t>Élimination, assèchement, hauteur de pompage 2,5 m (m3)</t>
  </si>
  <si>
    <t>Élimination des déchets, assèchement, hauteur de pompage 5 m (m3)</t>
  </si>
  <si>
    <t>Élimination des déchets, maintien de l'eau, hauteur de pompage 7.5 m (m3)</t>
  </si>
  <si>
    <t>Élimination des déchets, drainage, hauteur de pompage 10 m (m3)</t>
  </si>
  <si>
    <t>Elimination, panneau de façade, composite aluminium, 4 mm (m2)</t>
  </si>
  <si>
    <t>Elimination, protection solaire, stores à projection motorisés (m2)</t>
  </si>
  <si>
    <t>Elimination, bâtiment, cadres de fenêtres, aluminium (m2)</t>
  </si>
  <si>
    <t>Elimination, bâtiment, cadre de fenêtre aluminium, WICLINE 75evo, fabriqué avec Hydro CIRCAL 75R (m2)</t>
  </si>
  <si>
    <t>Mise au rebut, panneaux de façade HPL (m2)</t>
  </si>
  <si>
    <t>Elimination, double vitrage isolant, coefficient Ug 1.1 W/m2K, épaisseur 18 mm (m2)</t>
  </si>
  <si>
    <t>Elimination, double vitrage isolant, float/ESG, coefficient Ug 1.1 W/m2K, épaisseur 24 mm (m2)</t>
  </si>
  <si>
    <t>Elimination, triple vitrage isolant, coefficient Ug 0.6 W/m2K, épaisseur 40 mm (m2)</t>
  </si>
  <si>
    <t>Elimination, triple vitrage isolant, valeur Ug 0.6 W/m2K, épaisseur 40 mm (m2)</t>
  </si>
  <si>
    <t>Elimination, triple vitrage isolant, float/ESG/VSG, coefficient Ug 0.6 W/m2K (m2)</t>
  </si>
  <si>
    <t>Elimination, triple vitrage isolant, float/ESG/VSG, valeur Ug 0.6 W/m2K (m2)</t>
  </si>
  <si>
    <t>Elimination, protection solaire, stores à lamelles motorisés (m2)</t>
  </si>
  <si>
    <t>Elimination, panneau support d'enduit lié à la résine synthétique (m2)</t>
  </si>
  <si>
    <t>Elimination, panneau support d'enduit à liant minéral (m2)</t>
  </si>
  <si>
    <t>Elimination, protection solaire, volets roulants motorisés (m2)</t>
  </si>
  <si>
    <t>Elimination, non-tissé aérogel (kg)</t>
  </si>
  <si>
    <t>Élimination, isolation en fibres de lin (kg)</t>
  </si>
  <si>
    <t>Mix d'élimination, mur de bottes de paille (kg)</t>
  </si>
  <si>
    <t>Elimination, système de tri des déchets (pcs.)</t>
  </si>
  <si>
    <t>Elimination, plan de travail acier chromé, standard (m2)</t>
  </si>
  <si>
    <t>Elimination, plan de travail composite (à base d'hydroxyde d'aluminium) (m2)</t>
  </si>
  <si>
    <t>Elimination, plan de travail revêtu de résine synthétique (m2)</t>
  </si>
  <si>
    <t>Elimination, plan de travail en bois massif (m2)</t>
  </si>
  <si>
    <t>Elimination, hotte aspirante (pcs.)</t>
  </si>
  <si>
    <t>Elimination, cuisine, bois massif, 16 pièces (pcs.)</t>
  </si>
  <si>
    <t>Elimination, cuisine, métal, 16 pièces (pcs.)</t>
  </si>
  <si>
    <t>Elimination, cuisine, panneau de particules, 16 pièces (pcs.)</t>
  </si>
  <si>
    <t>Elimination, évier acier chromé (pcs.)</t>
  </si>
  <si>
    <t>Elimination, évier matériau composite (à base de poudre de roche) (pcs.)</t>
  </si>
  <si>
    <t>Elimination, façade, poteaux-traverses, alu/verre (m2)</t>
  </si>
  <si>
    <t>Elimination, fibrociment (kg)</t>
  </si>
  <si>
    <t>Elimination, briques (kg)</t>
  </si>
  <si>
    <t>Elimination, façade, minéral, calcaire (m2)</t>
  </si>
  <si>
    <t>Elimination, métaux non ferreux (kg)</t>
  </si>
  <si>
    <t>Elimination, acier d'armature (kg)</t>
  </si>
  <si>
    <t>Elimination, acier (kg)</t>
  </si>
  <si>
    <t>Elimination, adhésifs, mastics, peintures (kg)</t>
  </si>
  <si>
    <t>Elimination, feuilles d'étanchéité et de protection, EPDM (kg)</t>
  </si>
  <si>
    <t>Elimination, feuilles d'étanchéité et de protection, polyoléfine (kg)</t>
  </si>
  <si>
    <t>Elimination, papier kraft (kg)</t>
  </si>
  <si>
    <t>Elimination, panneau de liège (kg)</t>
  </si>
  <si>
    <t>Elimination, matériau d'isolation organique, polystyrène (kg)</t>
  </si>
  <si>
    <t>Elimination, tuiles en céramique (m2)</t>
  </si>
  <si>
    <t>Elimination, tuiles en pierre artificielle (m2)</t>
  </si>
  <si>
    <t>Elimination, tuiles en pierre naturelle (m2)</t>
  </si>
  <si>
    <t>Elimination, tuyaux en plastique, ABS (kg)</t>
  </si>
  <si>
    <t>Elimination, peinture, 1 couche (m2)</t>
  </si>
  <si>
    <t>Elimination, plastiques d'hydrocarbures purs (kg)</t>
  </si>
  <si>
    <t>Elimination, matières plastiques, contenant de l'azote (kg)</t>
  </si>
  <si>
    <t>Elimination, polystyrène (kg)</t>
  </si>
  <si>
    <t>Elimination, plan de travail acier chromé, haut de gamme (m2)</t>
  </si>
  <si>
    <t>Elimination, porte extérieure, aluminium, vitre (m2)</t>
  </si>
  <si>
    <t>Elimination, porte extérieure, aluminium, panneau (m2)</t>
  </si>
  <si>
    <t>Elimination, bâtiment, porte extérieure, bois (m2)</t>
  </si>
  <si>
    <t>Elimination, porte intérieure, aluminium, vitrage (m2)</t>
  </si>
  <si>
    <t>Mise au rebut, bâtiment, porte fonctionnelle, bois, cadre en bois (m2)</t>
  </si>
  <si>
    <t>Elimination, bâtiment, porte fonctionnelle, bois, huisserie en acier (m2)</t>
  </si>
  <si>
    <t>Elimination, bâtiment, porte intérieure, bois, vitrage, huisserie métallique (m2)</t>
  </si>
  <si>
    <t>Mise au rebut, bâtiment, porte intérieure, bois, huisserie en acier (m2)</t>
  </si>
  <si>
    <t>Mise au rebut, élargissement du cadre, PVC (m2)</t>
  </si>
  <si>
    <t>Mise au rebut, élargissement du cadre, panneau de particules (m2)</t>
  </si>
  <si>
    <t>Elimination, matériau d'isolation, minéral (kg)</t>
  </si>
  <si>
    <t>Elimination, livraison par radiateur (m2)</t>
  </si>
  <si>
    <t>Elimination, livraison par plafond chauffant (sans plafond en plâtre ou métallique) (m2)</t>
  </si>
  <si>
    <t>Elimination, évacuation par le chauffage au sol (m2)</t>
  </si>
  <si>
    <t>Elimination, système d'évacuation d'air cuisine et salle de bain (m2)</t>
  </si>
  <si>
    <t>Élimination, bureau, installation complexe, y compris les appareils et les conduites (m2)</t>
  </si>
  <si>
    <t>Élimination, bureau, installation simple, y compris appareils et conduites (m2)</t>
  </si>
  <si>
    <t>Elimination, ventilateurs individuels modèle fenêtre 10-30 m3/h, sans montage (pcs.)</t>
  </si>
  <si>
    <t>Elimination, installations électriques Habitat (m2)</t>
  </si>
  <si>
    <t>Elimination, installations électriques bureau (m2)</t>
  </si>
  <si>
    <t>Elimination, poêle électrique à accumulation 5kW (kg)</t>
  </si>
  <si>
    <t>Elimination, registre de terre court vers système de ventilation bureau (0.27 m/m2 SRE) (m2)</t>
  </si>
  <si>
    <t>Elimination, registre de terre long vers système de ventilation bureau (0.67 m/m2 EBF) (m2)</t>
  </si>
  <si>
    <t>Evacuation, registre de terre pour système de ventilation du logement (m2)</t>
  </si>
  <si>
    <t>Élimination, sondes géothermiques, pour pompe à chaleur eau glycolée-eau (m)</t>
  </si>
  <si>
    <t>Elimination, puits de production et d'absorption pour pompe à chaleur sur eau de nappe (pcs.)</t>
  </si>
  <si>
    <t>Elimination, système de ventilation, débit d'air spécifique 1 m3/hm2 SRE (m2)</t>
  </si>
  <si>
    <t>Élimination, système de ventilation, débit d'air spécifique 2 m3/hm2 EBF (m2)</t>
  </si>
  <si>
    <t>Élimination, système de ventilation, débit d'air spécifique 4 m3/hm2 EBF (m2)</t>
  </si>
  <si>
    <t>Élimination, système de ventilation, débit d'air spécifique 6 m3/hm2 EBF (m2)</t>
  </si>
  <si>
    <t>Élimination, système de ventilation, débit d'air spécifique 8 m3/hm2 EBF (m2)</t>
  </si>
  <si>
    <t>Élimination, système de ventilation résidentiel, gaines en tôle, y compris l'évacuation de l'air de la cuisine (m2)</t>
  </si>
  <si>
    <t>Elimination, système de ventilation habitat, gaines PE, y compris air évacué de la cuisine (m2)</t>
  </si>
  <si>
    <t>Elimination, pompe à chaleur air-eau 7 kW (pcs.)</t>
  </si>
  <si>
    <t>Elimination, pompe à chaleur air-eau 7 kW (kg)</t>
  </si>
  <si>
    <t>Elimination, pompe à chaleur eau glycolée-eau 7 kW (pcs.)</t>
  </si>
  <si>
    <t>Élimination, pompe à chaleur eau glycolée/eau 7 kW (kg)</t>
  </si>
  <si>
    <t>Élimination, distribution Bâtiment de bureaux (m2)</t>
  </si>
  <si>
    <t>Elimination, distribution bâtiments résidentiels (m2)</t>
  </si>
  <si>
    <t>Élimination, générateur de chaleur, puissance spécifique requise 10 W/m2 (m2)</t>
  </si>
  <si>
    <t>Élimination, générateur de chaleur, puissance spécifique requise 30 W/m2 (m2)</t>
  </si>
  <si>
    <t>Élimination, générateur de chaleur, puissance spécifique requise 50 W/m2 (m2)</t>
  </si>
  <si>
    <t>Elimination, distribution de chaleur et émission, chauffage à air (m2)</t>
  </si>
  <si>
    <t>Elimination, habitat, y compris appareils et conduites (m2)</t>
  </si>
  <si>
    <t>Reprise et recyclage, module PV CdTe (kg)</t>
  </si>
  <si>
    <t>Reprise et recyclage, module PV c-Si (kg)</t>
  </si>
  <si>
    <t>per CHF</t>
  </si>
  <si>
    <r>
      <t>t CO</t>
    </r>
    <r>
      <rPr>
        <b/>
        <vertAlign val="subscript"/>
        <sz val="14"/>
        <color theme="1"/>
        <rFont val="Arial"/>
        <family val="2"/>
      </rPr>
      <t>2</t>
    </r>
    <r>
      <rPr>
        <b/>
        <sz val="14"/>
        <color theme="1"/>
        <rFont val="Arial"/>
        <family val="2"/>
      </rPr>
      <t xml:space="preserve"> - eq / kWh</t>
    </r>
  </si>
  <si>
    <r>
      <t>t CO</t>
    </r>
    <r>
      <rPr>
        <b/>
        <vertAlign val="subscript"/>
        <sz val="14"/>
        <color theme="1"/>
        <rFont val="Arial"/>
        <family val="2"/>
      </rPr>
      <t>2</t>
    </r>
    <r>
      <rPr>
        <b/>
        <sz val="14"/>
        <color theme="1"/>
        <rFont val="Arial"/>
        <family val="2"/>
      </rPr>
      <t xml:space="preserve"> -eq / t</t>
    </r>
  </si>
  <si>
    <r>
      <t>t CO</t>
    </r>
    <r>
      <rPr>
        <b/>
        <vertAlign val="subscript"/>
        <sz val="14"/>
        <color theme="1"/>
        <rFont val="Arial"/>
        <family val="2"/>
      </rPr>
      <t>2</t>
    </r>
    <r>
      <rPr>
        <b/>
        <sz val="14"/>
        <color theme="1"/>
        <rFont val="Arial"/>
        <family val="2"/>
      </rPr>
      <t xml:space="preserve"> -eq / m3</t>
    </r>
  </si>
  <si>
    <t>Flug, innerhalb Europa, Durchschnitt</t>
  </si>
  <si>
    <t>Flug, innerhalb Europa, economy</t>
  </si>
  <si>
    <t>Flug, innerhalb Europa, business</t>
  </si>
  <si>
    <t>Flug, Interkontinental, Durchschnitt</t>
  </si>
  <si>
    <t>Flug, Interkontinental, economy</t>
  </si>
  <si>
    <t>Flug, Interkontinental, business</t>
  </si>
  <si>
    <t>Flug, Interkontinental, first</t>
  </si>
  <si>
    <t>Bahn, Regionalverkehr, nur S-Bahn CH</t>
  </si>
  <si>
    <t>Bahn, Fernverkehr CH</t>
  </si>
  <si>
    <t>Durchschnitt Regional-&amp; Fernverkehr CH</t>
  </si>
  <si>
    <t>Durchschnitt Regional-&amp; Fernverkehr DE</t>
  </si>
  <si>
    <t>Hochgeschwindigkeitszug (ICE)</t>
  </si>
  <si>
    <t>Durchschnitt Regional-&amp; Fernverkehr FR</t>
  </si>
  <si>
    <t>Hochgeschwindigkeitszug (TGV)</t>
  </si>
  <si>
    <t>Durchschnitt Regional-&amp; Fernverkehr IT</t>
  </si>
  <si>
    <t>Hochgeschwindigkeitszug (Frecciarossa)</t>
  </si>
  <si>
    <t>Durchschnitt Regional-&amp; Fernverkehr AT</t>
  </si>
  <si>
    <t>PW-Flottendurchschnitt</t>
  </si>
  <si>
    <t>Fernbus-Diesel</t>
  </si>
  <si>
    <t>Vol, en Europe, moyenne</t>
  </si>
  <si>
    <t>Vol en Europe, economy</t>
  </si>
  <si>
    <t>Vol intra-européen, business</t>
  </si>
  <si>
    <t>Vol intercontinental, moyenne</t>
  </si>
  <si>
    <t>Vol intercontinental, economy</t>
  </si>
  <si>
    <t>Vol intercontinental, business</t>
  </si>
  <si>
    <t>Vol, intercontinental, first</t>
  </si>
  <si>
    <t>Train, trafic régional, RER CH uniquement</t>
  </si>
  <si>
    <t>Train, trafic grandes lignes CH</t>
  </si>
  <si>
    <t>Moyenne du trafic régional et longue distance CH</t>
  </si>
  <si>
    <t>Moyenne régionale &amp; longue distance DE</t>
  </si>
  <si>
    <t>Train à grande vitesse (ICE)</t>
  </si>
  <si>
    <t>Moyenne régionale &amp; longue distance FR</t>
  </si>
  <si>
    <t>Train à grande vitesse (TGV)</t>
  </si>
  <si>
    <t>Moyenne du trafic régional et longue distance IT</t>
  </si>
  <si>
    <t>Train à grande vitesse (Frecciarossa)</t>
  </si>
  <si>
    <t>Moyenne du trafic régional et longue distance AT</t>
  </si>
  <si>
    <t>Moyenne de la flotte de voitures particulières</t>
  </si>
  <si>
    <t>Bus diesel longue distance</t>
  </si>
  <si>
    <t>Flight, within Europe, average</t>
  </si>
  <si>
    <t>Flight, within Europe, economy</t>
  </si>
  <si>
    <t>Flight, within Europe, business</t>
  </si>
  <si>
    <t>Flight, intercontinental, average</t>
  </si>
  <si>
    <t>Flight, intercontinental, economy</t>
  </si>
  <si>
    <t>Flight, intercontinental, business</t>
  </si>
  <si>
    <t>Flight, intercontinental, first</t>
  </si>
  <si>
    <t>Rail, regional, S-Bahn CH only</t>
  </si>
  <si>
    <t>Rail, long-distance CH</t>
  </si>
  <si>
    <t>Average regional &amp; long-distance CH</t>
  </si>
  <si>
    <t>Average regional &amp; long-distance traffic DE</t>
  </si>
  <si>
    <t>Average regional &amp; long-distance FR</t>
  </si>
  <si>
    <t>Average regional &amp; long-distance IT</t>
  </si>
  <si>
    <t>High-speed train (Frecciarossa)</t>
  </si>
  <si>
    <t>Average regional &amp; long-distance traffic AT</t>
  </si>
  <si>
    <t>Car fleet average</t>
  </si>
  <si>
    <t>Long-distance diesel bus</t>
  </si>
  <si>
    <t>Emissions by fuel consumption of all vehicles</t>
  </si>
  <si>
    <t>INDIRECT EMISSIONS</t>
  </si>
  <si>
    <t>Direct Emissions of Distribution</t>
  </si>
  <si>
    <t>Theme</t>
  </si>
  <si>
    <t>fuel consumption</t>
  </si>
  <si>
    <t>Scope 3 : Network Losses</t>
  </si>
  <si>
    <t>District heating, average mix CH</t>
  </si>
  <si>
    <t>Nuclear power plant</t>
  </si>
  <si>
    <t>sub-category</t>
  </si>
  <si>
    <t>Geothermal (wind as proxy)</t>
  </si>
  <si>
    <t>Units</t>
  </si>
  <si>
    <t>per pkm</t>
  </si>
  <si>
    <r>
      <t>t CO</t>
    </r>
    <r>
      <rPr>
        <b/>
        <vertAlign val="subscript"/>
        <sz val="12"/>
        <color theme="1"/>
        <rFont val="Arial"/>
        <family val="2"/>
      </rPr>
      <t>2</t>
    </r>
    <r>
      <rPr>
        <b/>
        <sz val="12"/>
        <color theme="1"/>
        <rFont val="Arial"/>
        <family val="2"/>
      </rPr>
      <t xml:space="preserve"> - eq</t>
    </r>
  </si>
  <si>
    <t>category (as per GHG Protocol)</t>
  </si>
  <si>
    <t>CHF</t>
  </si>
  <si>
    <t>Sector</t>
  </si>
  <si>
    <t>Absolute quantity
(t CO2 - eq)</t>
  </si>
  <si>
    <t>Top 4</t>
  </si>
  <si>
    <t>Top 5</t>
  </si>
  <si>
    <t>Others</t>
  </si>
  <si>
    <t>Power generating sets</t>
  </si>
  <si>
    <t>Cat. 1 &amp; 2: Purchased goods and services and Capital goods</t>
  </si>
  <si>
    <t xml:space="preserve">Cat. 3: Fuel- and energy related activities </t>
  </si>
  <si>
    <t>Type of electricity</t>
  </si>
  <si>
    <t>Type of electricity voltage (used for scope 3)</t>
  </si>
  <si>
    <t>voltage</t>
  </si>
  <si>
    <t>origin</t>
  </si>
  <si>
    <t>Electricity: Others</t>
  </si>
  <si>
    <t>Heating</t>
  </si>
  <si>
    <t>Heating: Others</t>
  </si>
  <si>
    <t>% of total (electricity)</t>
  </si>
  <si>
    <t>% of total (heating)</t>
  </si>
  <si>
    <t>% of total purchased goods and services</t>
  </si>
  <si>
    <t>Cat. 1&amp;2 : Purchased goods &amp; services: top 5 contributing sectors</t>
  </si>
  <si>
    <t>Cat. 3: Fuel and energy related activities: top 3 contributors</t>
  </si>
  <si>
    <t>Scope 3 Emissions per category</t>
  </si>
  <si>
    <t>Category</t>
  </si>
  <si>
    <t>Upstream transportation and distribution</t>
  </si>
  <si>
    <t>Chapter4.pdf (ghgprotocol.org)</t>
  </si>
  <si>
    <t>20% of the total spendings from category 1 and 2</t>
  </si>
  <si>
    <t xml:space="preserve">Users can compute their emissions alternatively depending on their data availability, following the steps describe by the GHG Protocol: </t>
  </si>
  <si>
    <t>Building and Construction Materials</t>
  </si>
  <si>
    <t>Item Description</t>
  </si>
  <si>
    <t>Flooring Materials</t>
  </si>
  <si>
    <t>Plastic and Rubber Materials</t>
  </si>
  <si>
    <t>Furniture and Fixtures</t>
  </si>
  <si>
    <t>Special Waste Types</t>
  </si>
  <si>
    <t>Building Elements and Structures</t>
  </si>
  <si>
    <t>Insulation and Waterproofing</t>
  </si>
  <si>
    <t>Glass and Windows</t>
  </si>
  <si>
    <t>Synthetic and Composite Materials</t>
  </si>
  <si>
    <t>Metal Materials</t>
  </si>
  <si>
    <t>Electrical Components</t>
  </si>
  <si>
    <t>Wood &amp; Derived Materials</t>
  </si>
  <si>
    <t>Mineral Construction Materials</t>
  </si>
  <si>
    <t>Cat. 5: Waste generated in operations</t>
  </si>
  <si>
    <t>type of waste</t>
  </si>
  <si>
    <t>Filter for scope 3 waste</t>
  </si>
  <si>
    <t>piece</t>
  </si>
  <si>
    <t>Cat. 6: Business Travel</t>
  </si>
  <si>
    <t>Business Travel</t>
  </si>
  <si>
    <t>Flight</t>
  </si>
  <si>
    <t>Type of Wate</t>
  </si>
  <si>
    <t>Means of transport</t>
  </si>
  <si>
    <t>type of transport</t>
  </si>
  <si>
    <t>total number of passengers</t>
  </si>
  <si>
    <t>scope 3 emissions incl. distribution losses and network emissions</t>
  </si>
  <si>
    <t>Scope 3 Emissions (incomplete)</t>
  </si>
  <si>
    <t>Cat. 7: Employee Commuting</t>
  </si>
  <si>
    <t>Employee Commuting</t>
  </si>
  <si>
    <t>La pendularité en Suisse en 2022 - Avec un éclairage sur la pendularité à vélo électrique | Publication | Federal Statistical Office (admin.ch)</t>
  </si>
  <si>
    <t>Pendlermobilität in der Schweiz 2022 - Mit einer Vertiefung zur Pendlermobilität mit dem E-Bike | Publication | Federal Statistical Office (admin.ch)</t>
  </si>
  <si>
    <t>Employés à temps plein - trajets moyens</t>
  </si>
  <si>
    <t>Cat. 8: Upstream Leased Assets</t>
  </si>
  <si>
    <t>Cat. 13: Downstream Leased Assets</t>
  </si>
  <si>
    <t>Cat. 9: Downstream Transportation and Distribution</t>
  </si>
  <si>
    <t xml:space="preserve">Users need to compute their own emissions for these categories as general data cannot be provided. Recommendations include using Life Cycle Assessment data of the product solds, using the "gate to grave" impacts of the products. </t>
  </si>
  <si>
    <t>Environmental Impacts of Swiss Consumption and Production</t>
  </si>
  <si>
    <t>Gesamt-Umweltbelastung durch Konsum und Produktion der Schweiz (Kurzfassung) (admin.ch)</t>
  </si>
  <si>
    <t>Impact environnemental de la consommation et de la production suisses (Synthèse) (admin.ch)</t>
  </si>
  <si>
    <t>Resulting CO2-Eq emissions (t CO2-eq)</t>
  </si>
  <si>
    <t>Resulting CO2-Eq emissions (t CO2-eq) (electricity + heating)</t>
  </si>
  <si>
    <t>to be computed by user</t>
  </si>
  <si>
    <t>Category as per the GHG Protocol</t>
  </si>
  <si>
    <t>Scope 2</t>
  </si>
  <si>
    <t>Total Emissions per scope</t>
  </si>
  <si>
    <t xml:space="preserve">We assume the emissions associated with transportation and distribution is already included in the spend-based database for purchased goods and services. Users are free however to use their own physical emissions factors (EF) here or use the data from Mobitool. </t>
  </si>
  <si>
    <t>Sub-Category</t>
  </si>
  <si>
    <t>chemicals</t>
  </si>
  <si>
    <t>pesticides</t>
  </si>
  <si>
    <t>organics</t>
  </si>
  <si>
    <t>photovoltaic</t>
  </si>
  <si>
    <t>infrastructure</t>
  </si>
  <si>
    <t>pvt</t>
  </si>
  <si>
    <t>heating systems</t>
  </si>
  <si>
    <t>organic</t>
  </si>
  <si>
    <t>production of components</t>
  </si>
  <si>
    <t>processing</t>
  </si>
  <si>
    <t>power unit</t>
  </si>
  <si>
    <t>acids (organic)</t>
  </si>
  <si>
    <t>construction</t>
  </si>
  <si>
    <t>coverings</t>
  </si>
  <si>
    <t>construction materials</t>
  </si>
  <si>
    <t>putze</t>
  </si>
  <si>
    <t>paints</t>
  </si>
  <si>
    <t>others</t>
  </si>
  <si>
    <t>plastics</t>
  </si>
  <si>
    <t>rubbers</t>
  </si>
  <si>
    <t>aerogel</t>
  </si>
  <si>
    <t>operations</t>
  </si>
  <si>
    <t>generation</t>
  </si>
  <si>
    <t>ventilation</t>
  </si>
  <si>
    <t>components</t>
  </si>
  <si>
    <t>gases</t>
  </si>
  <si>
    <t>washing agents</t>
  </si>
  <si>
    <t>tensides</t>
  </si>
  <si>
    <t>metals</t>
  </si>
  <si>
    <t>alloys</t>
  </si>
  <si>
    <t>sonnenschutz</t>
  </si>
  <si>
    <t>production</t>
  </si>
  <si>
    <t>alu-verbundplatten</t>
  </si>
  <si>
    <t>inorganic</t>
  </si>
  <si>
    <t>inorganics</t>
  </si>
  <si>
    <t>general manufacturing</t>
  </si>
  <si>
    <t>waste metals</t>
  </si>
  <si>
    <t>extraction</t>
  </si>
  <si>
    <t>waste management</t>
  </si>
  <si>
    <t>recycling</t>
  </si>
  <si>
    <t>kitchen</t>
  </si>
  <si>
    <t>fertilisers (inorganic)</t>
  </si>
  <si>
    <t>biofuels</t>
  </si>
  <si>
    <t>unterlagsboeden</t>
  </si>
  <si>
    <t>gipswerkstoffe</t>
  </si>
  <si>
    <t>material</t>
  </si>
  <si>
    <t>minerals</t>
  </si>
  <si>
    <t>module</t>
  </si>
  <si>
    <t>component</t>
  </si>
  <si>
    <t>electronics</t>
  </si>
  <si>
    <t>coating</t>
  </si>
  <si>
    <t>energy supply, kbob recommendation</t>
  </si>
  <si>
    <t>fuels (heating), fossil</t>
  </si>
  <si>
    <t>furnace</t>
  </si>
  <si>
    <t>non ferro</t>
  </si>
  <si>
    <t>glass</t>
  </si>
  <si>
    <t>agricultural</t>
  </si>
  <si>
    <t>other processing</t>
  </si>
  <si>
    <t>ethanol</t>
  </si>
  <si>
    <t>byproducts</t>
  </si>
  <si>
    <t>agricultural means of production</t>
  </si>
  <si>
    <t>seed</t>
  </si>
  <si>
    <t>agricultural production</t>
  </si>
  <si>
    <t>plant production</t>
  </si>
  <si>
    <t>rammed earth wall</t>
  </si>
  <si>
    <t>devices</t>
  </si>
  <si>
    <t>concrete</t>
  </si>
  <si>
    <t>mineral fertiliser</t>
  </si>
  <si>
    <t>allocation corrections</t>
  </si>
  <si>
    <t>new processes</t>
  </si>
  <si>
    <t>other material</t>
  </si>
  <si>
    <t>wooden materials</t>
  </si>
  <si>
    <t>seeds</t>
  </si>
  <si>
    <t>fuels</t>
  </si>
  <si>
    <t>construction processes</t>
  </si>
  <si>
    <t>civil engineering</t>
  </si>
  <si>
    <t>methane</t>
  </si>
  <si>
    <t>biomethane</t>
  </si>
  <si>
    <t>cogeneration</t>
  </si>
  <si>
    <t>sealing</t>
  </si>
  <si>
    <t>power plants</t>
  </si>
  <si>
    <t>binders</t>
  </si>
  <si>
    <t>heat pumps</t>
  </si>
  <si>
    <t>acids (inorganic)</t>
  </si>
  <si>
    <t>transport systems</t>
  </si>
  <si>
    <t>heating</t>
  </si>
  <si>
    <t>bricks</t>
  </si>
  <si>
    <t>building demolition</t>
  </si>
  <si>
    <t>building equipment</t>
  </si>
  <si>
    <t>train</t>
  </si>
  <si>
    <t>heat pumps, waste water</t>
  </si>
  <si>
    <t>cable car</t>
  </si>
  <si>
    <t>food industry</t>
  </si>
  <si>
    <t>auxiliaries</t>
  </si>
  <si>
    <t>ferro</t>
  </si>
  <si>
    <t>chipless shaping</t>
  </si>
  <si>
    <t>misapor</t>
  </si>
  <si>
    <t>binder</t>
  </si>
  <si>
    <t>ceramics</t>
  </si>
  <si>
    <t>cladding</t>
  </si>
  <si>
    <t>verglasungen</t>
  </si>
  <si>
    <t>coke oven gas</t>
  </si>
  <si>
    <t>gas</t>
  </si>
  <si>
    <t>power plant</t>
  </si>
  <si>
    <t>fertilisers (organic)</t>
  </si>
  <si>
    <t>waste treatment</t>
  </si>
  <si>
    <t>compressed air</t>
  </si>
  <si>
    <t>paper+ board</t>
  </si>
  <si>
    <t>board</t>
  </si>
  <si>
    <t>insulation</t>
  </si>
  <si>
    <t>corrugated board</t>
  </si>
  <si>
    <t>plant oils</t>
  </si>
  <si>
    <t>transport</t>
  </si>
  <si>
    <t>processes</t>
  </si>
  <si>
    <t>distribution</t>
  </si>
  <si>
    <t>building processes</t>
  </si>
  <si>
    <t>machinery</t>
  </si>
  <si>
    <t>mechanical</t>
  </si>
  <si>
    <t>other energy</t>
  </si>
  <si>
    <t>electronics waste</t>
  </si>
  <si>
    <t>construction waste</t>
  </si>
  <si>
    <t>transport waste</t>
  </si>
  <si>
    <t>municipal incineration</t>
  </si>
  <si>
    <t>landfill</t>
  </si>
  <si>
    <t>sanitary landfill</t>
  </si>
  <si>
    <t>incineration</t>
  </si>
  <si>
    <t>hazardous waste incineration</t>
  </si>
  <si>
    <t>landfarming</t>
  </si>
  <si>
    <t>residual material landfill</t>
  </si>
  <si>
    <t>disposal</t>
  </si>
  <si>
    <t>building components</t>
  </si>
  <si>
    <t>windows</t>
  </si>
  <si>
    <t>underground deposit</t>
  </si>
  <si>
    <t>construction waste landfill</t>
  </si>
  <si>
    <t>inert material landfill</t>
  </si>
  <si>
    <t>excavation landfill</t>
  </si>
  <si>
    <t>flax insulation</t>
  </si>
  <si>
    <t>hemp lime concrete</t>
  </si>
  <si>
    <t>straw bale wall</t>
  </si>
  <si>
    <t>other waste treatment</t>
  </si>
  <si>
    <t>impoundment</t>
  </si>
  <si>
    <t>nuclear waste</t>
  </si>
  <si>
    <t>district heat</t>
  </si>
  <si>
    <t>wood energy</t>
  </si>
  <si>
    <t>district heat, delivered</t>
  </si>
  <si>
    <t>doors</t>
  </si>
  <si>
    <t>produced gas</t>
  </si>
  <si>
    <t>buildings</t>
  </si>
  <si>
    <t>electricity by fuel</t>
  </si>
  <si>
    <t>supply mix</t>
  </si>
  <si>
    <t>electricity, delivered via network</t>
  </si>
  <si>
    <t>production mix</t>
  </si>
  <si>
    <t>wind</t>
  </si>
  <si>
    <t>electricity country mix</t>
  </si>
  <si>
    <t>high voltage</t>
  </si>
  <si>
    <t>hydro</t>
  </si>
  <si>
    <t>hydro power</t>
  </si>
  <si>
    <t>pumping storage</t>
  </si>
  <si>
    <t>reservoir</t>
  </si>
  <si>
    <t>flow through</t>
  </si>
  <si>
    <t>lignite</t>
  </si>
  <si>
    <t>low voltage</t>
  </si>
  <si>
    <t>electricity, on site</t>
  </si>
  <si>
    <t>medium voltage</t>
  </si>
  <si>
    <t>nuclear</t>
  </si>
  <si>
    <t>bwr</t>
  </si>
  <si>
    <t>pwr</t>
  </si>
  <si>
    <t>peat</t>
  </si>
  <si>
    <t>private consumption</t>
  </si>
  <si>
    <t>household devices</t>
  </si>
  <si>
    <t>lighting</t>
  </si>
  <si>
    <t>thermoplasts</t>
  </si>
  <si>
    <t>updated processes</t>
  </si>
  <si>
    <t>ventilation systems</t>
  </si>
  <si>
    <t>at regional storage</t>
  </si>
  <si>
    <t>flooring</t>
  </si>
  <si>
    <t>flooring kbob</t>
  </si>
  <si>
    <t>cardboard</t>
  </si>
  <si>
    <t>uranium</t>
  </si>
  <si>
    <t>fuel element</t>
  </si>
  <si>
    <t>fuels (motors), fossil</t>
  </si>
  <si>
    <t>airplane</t>
  </si>
  <si>
    <t>gas turbine</t>
  </si>
  <si>
    <t>waste glass</t>
  </si>
  <si>
    <t>gfk-platten</t>
  </si>
  <si>
    <t>packaging</t>
  </si>
  <si>
    <t>animal production</t>
  </si>
  <si>
    <t>animal foods</t>
  </si>
  <si>
    <t>additives</t>
  </si>
  <si>
    <t>briquets</t>
  </si>
  <si>
    <t>cokes</t>
  </si>
  <si>
    <t>produced coal</t>
  </si>
  <si>
    <t>mined coal</t>
  </si>
  <si>
    <t>hard coal</t>
  </si>
  <si>
    <t>fuels, renewable</t>
  </si>
  <si>
    <t>hpl</t>
  </si>
  <si>
    <t>water supply</t>
  </si>
  <si>
    <t>packaging paper</t>
  </si>
  <si>
    <t>mine</t>
  </si>
  <si>
    <t>propane</t>
  </si>
  <si>
    <t>butane</t>
  </si>
  <si>
    <t>biopolymers</t>
  </si>
  <si>
    <t>food</t>
  </si>
  <si>
    <t>naphtha</t>
  </si>
  <si>
    <t>gas to user</t>
  </si>
  <si>
    <t>gas by country</t>
  </si>
  <si>
    <t>enriched</t>
  </si>
  <si>
    <t>rail</t>
  </si>
  <si>
    <t>combustion</t>
  </si>
  <si>
    <t>air</t>
  </si>
  <si>
    <t>packagings</t>
  </si>
  <si>
    <t>graphic paper</t>
  </si>
  <si>
    <t>products</t>
  </si>
  <si>
    <t>petrol</t>
  </si>
  <si>
    <t>pipeline</t>
  </si>
  <si>
    <t>raw natural gas</t>
  </si>
  <si>
    <t>builders</t>
  </si>
  <si>
    <t>thermosets</t>
  </si>
  <si>
    <t>pwb</t>
  </si>
  <si>
    <t>new uranium ds</t>
  </si>
  <si>
    <t>pulp</t>
  </si>
  <si>
    <t>drinking water</t>
  </si>
  <si>
    <t>putztrÃ¤gerplatten</t>
  </si>
  <si>
    <t>resource corrections</t>
  </si>
  <si>
    <t>insulation materials</t>
  </si>
  <si>
    <t>refinement</t>
  </si>
  <si>
    <t>silicons</t>
  </si>
  <si>
    <t>bleaches</t>
  </si>
  <si>
    <t>steam</t>
  </si>
  <si>
    <t>water</t>
  </si>
  <si>
    <t>textiles</t>
  </si>
  <si>
    <t>ship</t>
  </si>
  <si>
    <t>helicopter</t>
  </si>
  <si>
    <t>wastewater treatment</t>
  </si>
  <si>
    <t>chipping</t>
  </si>
  <si>
    <t>use</t>
  </si>
  <si>
    <t>computers &amp; network</t>
  </si>
  <si>
    <t>waste paper</t>
  </si>
  <si>
    <t>industry water</t>
  </si>
  <si>
    <t>welding</t>
  </si>
  <si>
    <t>fensterprofile</t>
  </si>
  <si>
    <t>chemicals, obsolete</t>
  </si>
  <si>
    <t>organic, obsolete</t>
  </si>
  <si>
    <t>extraction, obsolete</t>
  </si>
  <si>
    <t>pesticides, obsolete</t>
  </si>
  <si>
    <t>construction, obsolete</t>
  </si>
  <si>
    <t>binders, obsolete</t>
  </si>
  <si>
    <t>ventilation, obsolete</t>
  </si>
  <si>
    <t>components, obsolete</t>
  </si>
  <si>
    <t>air, obsolete</t>
  </si>
  <si>
    <t>infrastucture, obsolete</t>
  </si>
  <si>
    <t>electronic wastes, obsolete</t>
  </si>
  <si>
    <t>non-ferro, obsolete</t>
  </si>
  <si>
    <t>inorganic, obsolete</t>
  </si>
  <si>
    <t>material, obsolete</t>
  </si>
  <si>
    <t>processing, obsolete</t>
  </si>
  <si>
    <t>agricultural, obsolete</t>
  </si>
  <si>
    <t>solar, obsolete</t>
  </si>
  <si>
    <t>infrastructure, obsolete</t>
  </si>
  <si>
    <t>food, obsolete</t>
  </si>
  <si>
    <t>plant production, obsolete</t>
  </si>
  <si>
    <t>animal production, obsolete</t>
  </si>
  <si>
    <t>animal foods, obsolete</t>
  </si>
  <si>
    <t>coverings, obsolete</t>
  </si>
  <si>
    <t>fuels, obsolete</t>
  </si>
  <si>
    <t>biofuels, obsolete</t>
  </si>
  <si>
    <t>metals, obsolete</t>
  </si>
  <si>
    <t>non ferro, obsolete</t>
  </si>
  <si>
    <t>insulation, obsolete</t>
  </si>
  <si>
    <t>paper + board, obsolete</t>
  </si>
  <si>
    <t>pulp, obsolete</t>
  </si>
  <si>
    <t>gases, obsolete</t>
  </si>
  <si>
    <t>others, obsolete</t>
  </si>
  <si>
    <t>oil, obsolete</t>
  </si>
  <si>
    <t>coke oven gas, obsolete</t>
  </si>
  <si>
    <t>fertilizers, organic, obsolete</t>
  </si>
  <si>
    <t>concrete, obsolete</t>
  </si>
  <si>
    <t>cogeneration, obsolete</t>
  </si>
  <si>
    <t>gas, obsolete</t>
  </si>
  <si>
    <t>ethanols</t>
  </si>
  <si>
    <t>energy</t>
  </si>
  <si>
    <t>waste treatment, obsolete</t>
  </si>
  <si>
    <t>construction waste, obsolete</t>
  </si>
  <si>
    <t>landfill, obsolete</t>
  </si>
  <si>
    <t>residual material landfill, obsolete</t>
  </si>
  <si>
    <t>incineration, obsolete</t>
  </si>
  <si>
    <t>hazardous waste incineration, obsolete</t>
  </si>
  <si>
    <t>underground deposit, obsolete</t>
  </si>
  <si>
    <t>sanitary landfill, obsolete</t>
  </si>
  <si>
    <t>landfarming, obsolete</t>
  </si>
  <si>
    <t>transport waste, obsolete</t>
  </si>
  <si>
    <t>biomass, obsolete</t>
  </si>
  <si>
    <t>electricity by fuel, obsolete</t>
  </si>
  <si>
    <t>waste, obsolete</t>
  </si>
  <si>
    <t>hydro, obsolete</t>
  </si>
  <si>
    <t>nuclear, obsolete</t>
  </si>
  <si>
    <t>pwr, obsolete</t>
  </si>
  <si>
    <t>power plants, obsolete</t>
  </si>
  <si>
    <t>wood, obsolete</t>
  </si>
  <si>
    <t>devices, obsolete</t>
  </si>
  <si>
    <t>module, obsolete</t>
  </si>
  <si>
    <t>energy reduction</t>
  </si>
  <si>
    <t>washing agents, obsolete</t>
  </si>
  <si>
    <t>tensides, obsolete</t>
  </si>
  <si>
    <t>ferro, obsolete</t>
  </si>
  <si>
    <t>glass, obsolete</t>
  </si>
  <si>
    <t>allocation corrections, obsolete</t>
  </si>
  <si>
    <t>heat, obsolete</t>
  </si>
  <si>
    <t>heat pumps, obsolete</t>
  </si>
  <si>
    <t>coal, obsolete</t>
  </si>
  <si>
    <t>lignite, obsolete</t>
  </si>
  <si>
    <t>furnace, obsolete</t>
  </si>
  <si>
    <t>acids (inorganic), obsolete</t>
  </si>
  <si>
    <t>minerals, obsolete</t>
  </si>
  <si>
    <t>component, obsolete</t>
  </si>
  <si>
    <t>photovoltaic, obsolete</t>
  </si>
  <si>
    <t>builders, obsolete</t>
  </si>
  <si>
    <t>fertilisers (inorganic), obsolete</t>
  </si>
  <si>
    <t>power unit, obsolete</t>
  </si>
  <si>
    <t>gas turbine, obsolete</t>
  </si>
  <si>
    <t>natural gas, obsolete</t>
  </si>
  <si>
    <t>enriched, obsolete</t>
  </si>
  <si>
    <t>bwr, obsolete</t>
  </si>
  <si>
    <t>plastics, obsolete</t>
  </si>
  <si>
    <t>thermoplasts, obsolete</t>
  </si>
  <si>
    <t>packaging, obsolete</t>
  </si>
  <si>
    <t>plant oils, obsolete</t>
  </si>
  <si>
    <t>byproducts, obsolete</t>
  </si>
  <si>
    <t>graphic paper, obsolete</t>
  </si>
  <si>
    <t>petrol, obsolete</t>
  </si>
  <si>
    <t>recycling, obsolete</t>
  </si>
  <si>
    <t>steam, obsolete</t>
  </si>
  <si>
    <t>textiles, obsolete</t>
  </si>
  <si>
    <t>transport, obsolete</t>
  </si>
  <si>
    <t>rail, obsolete</t>
  </si>
  <si>
    <t>road, obsolete</t>
  </si>
  <si>
    <t>use, obsolete</t>
  </si>
  <si>
    <t>windows, obsolete</t>
  </si>
  <si>
    <t>energy, obsolete</t>
  </si>
  <si>
    <t>diesel</t>
  </si>
  <si>
    <t>doors, obsolete</t>
  </si>
  <si>
    <t>electricity, obsolete</t>
  </si>
  <si>
    <t>production mix, obsolete</t>
  </si>
  <si>
    <t>products, obsolete</t>
  </si>
  <si>
    <t>wooden material updated processes, obsolete</t>
  </si>
  <si>
    <t>other material, obsolete</t>
  </si>
  <si>
    <t>operations, obsolete</t>
  </si>
  <si>
    <t xml:space="preserve">*Emissions associated with the transportation over the life cycle assessment of a products varies greatly depending on the product type. However, the literature shows that this ranges typically between 10% to 25% of the total life cycle emissions. Using "Our World In Data" data, and country-specific CO2 emissions of the country and CO2 emissions coming from transport, we estimated that transportation alone contribute to 20% of the World's total emissions. </t>
  </si>
  <si>
    <t>Cat. 4: Upstream transportation and distribution*</t>
  </si>
  <si>
    <t>*We assume transportation is already included in category 1, we simply use estimates here to separate upstream transportation from the total</t>
  </si>
  <si>
    <t>Resulting CO2-Eq emissions (t CO2-eq) (excl. Cat. 4)</t>
  </si>
  <si>
    <t>Construction Waste</t>
  </si>
  <si>
    <t>Filter for more waste from UVEK database</t>
  </si>
  <si>
    <t xml:space="preserve">DummyWasteTreatment </t>
  </si>
  <si>
    <t>Other type of waste treatment</t>
  </si>
  <si>
    <t xml:space="preserve">Kompostierung organischer Abfälle {RER} </t>
  </si>
  <si>
    <t xml:space="preserve">Demontage, CRT-Sieb, manuell, in der Anlage {CH} </t>
  </si>
  <si>
    <t xml:space="preserve">Demontage, CRT-Bildschirm, mechanisch, in der Anlage {GLO} </t>
  </si>
  <si>
    <t xml:space="preserve">Demontage, Desktop-Computer, manuell, im Werk {CH} </t>
  </si>
  <si>
    <t xml:space="preserve">Demontage, Desktop-Computer, mechanisch, im Werk {GLO} </t>
  </si>
  <si>
    <t xml:space="preserve">Demontage, Industriegeräte, manuell, im Werk {CH} </t>
  </si>
  <si>
    <t xml:space="preserve">Demontage, Industriegeräte, mechanisch, im Werk {GLO} </t>
  </si>
  <si>
    <t xml:space="preserve">Demontage, IT-Zubehör, mechanisch, im Werk {GLO} </t>
  </si>
  <si>
    <t xml:space="preserve">Demontage, Laptop, manuell, im Werk {CH} </t>
  </si>
  <si>
    <t xml:space="preserve">Demontage, Laptop, mechanisch, im Werk {GLO} </t>
  </si>
  <si>
    <t xml:space="preserve">Demontage, LCD-Bildschirm, manuell, im Werk {CH} </t>
  </si>
  <si>
    <t xml:space="preserve">Demontage, LCD-Bildschirm, mechanisch, im Werk {GLO} </t>
  </si>
  <si>
    <t xml:space="preserve">Demontage, Drucker, Laser, manuell, im Werk {CH} </t>
  </si>
  <si>
    <t xml:space="preserve">Demontage, Drucker, Laser, mechanisch, im Werk {GLO} </t>
  </si>
  <si>
    <t xml:space="preserve">Demontage, Shredderfraktion aus manueller Demontage, mechanisch, im Werk {GLO} </t>
  </si>
  <si>
    <t xml:space="preserve">Entsorgung, Luftverteilergehäuse, Stahl, 120 m3/h {CH} </t>
  </si>
  <si>
    <t xml:space="preserve">Entsorgung, Luftfilter, zentrale Einheit, 600 m3/h {CH} </t>
  </si>
  <si>
    <t xml:space="preserve">Entsorgung, Luftfilter, dezentrales Gerät, 180-250 m3/h {CH} </t>
  </si>
  <si>
    <t xml:space="preserve">Entsorgung, Luftfilter, im Abluftventil {CH} </t>
  </si>
  <si>
    <t xml:space="preserve">Entsorgung, Flughafen {RER} </t>
  </si>
  <si>
    <t xml:space="preserve">Entsorgung, Asche Kaffeemehlpellets, zur Deponierung {CH} </t>
  </si>
  <si>
    <t xml:space="preserve">Entsorgung, Asche Pferdemist und Altholzspäne, auf Deponie {CH} </t>
  </si>
  <si>
    <t xml:space="preserve">Entsorgung, Asche Oliventrester, zur Deponierung {CY} </t>
  </si>
  <si>
    <t xml:space="preserve">Entsorgung, Asche Geflügeleinstreu-Pellets, zur Deponierung {CH} </t>
  </si>
  <si>
    <t xml:space="preserve">Entsorgung, Asche Gülle Feststoffe und Rindenschnitzel, zur Deponierung {CH} </t>
  </si>
  <si>
    <t xml:space="preserve">Entsorgung, Fahrrad {CH} </t>
  </si>
  <si>
    <t xml:space="preserve">Entsorgung, Gebäude, Bitumenbahn, zur endgültigen Entsorgung {CH} </t>
  </si>
  <si>
    <t xml:space="preserve">Entsorgung, Gebäude, Ziegel, zur endgültigen Entsorgung {CH} </t>
  </si>
  <si>
    <t xml:space="preserve">Entsorgung, Gebäude, Ziegel, zur Sortieranlage {CH} </t>
  </si>
  <si>
    <t xml:space="preserve">Entsorgung, Gebäude, Eisen in loser Schüttung (außer Bewehrung), zur Sortieranlage {CH} </t>
  </si>
  <si>
    <t xml:space="preserve">Entsorgung, Bau, Zement (in Beton) und Mörtel, zur endgültigen Entsorgung {CH} </t>
  </si>
  <si>
    <t xml:space="preserve">Entsorgung, Gebäude, Zement (in Beton) und Mörtel, zur Sortieranlage {CH} </t>
  </si>
  <si>
    <t xml:space="preserve">Entsorgung, Gebäude, Zementfaserplatte, zur endgültigen Entsorgung {CH} </t>
  </si>
  <si>
    <t xml:space="preserve">Entsorgung, Gebäude, Betonkies, zur endgültigen Entsorgung {CH} </t>
  </si>
  <si>
    <t xml:space="preserve">Entsorgung, Gebäude, Betonkies, zum Recycling {CH} </t>
  </si>
  <si>
    <t xml:space="preserve">Entsorgung, Gebäude, Betonschotter, zur Sortieranlage {CH} </t>
  </si>
  <si>
    <t xml:space="preserve">Entsorgung, Gebäude, Beton, nicht bewehrt, zur endgültigen Entsorgung {CH} </t>
  </si>
  <si>
    <t xml:space="preserve">Entsorgung, Gebäude, Beton, nicht bewehrt, zur Sortieranlage {CH} </t>
  </si>
  <si>
    <t xml:space="preserve">Entsorgung, Gebäude, elektrische Leitungen, zur endgültigen Entsorgung {CH} </t>
  </si>
  <si>
    <t xml:space="preserve">Entsorgung, Gebäude, Dispersionsfarbenreste, zur endgültigen Entsorgung {CH} </t>
  </si>
  <si>
    <t xml:space="preserve">Entsorgung, Gebäude, Faserplatten, zur endgültigen Entsorgung {CH} </t>
  </si>
  <si>
    <t xml:space="preserve">Entsorgung, Gebäude, Glasscheibe (in brennbarem Rahmen), zur endgültigen Entsorgung {CH} </t>
  </si>
  <si>
    <t xml:space="preserve">Entsorgung, Gebäude, Glasscheibe (in brennbarem Rahmen), zur Sortieranlage {CH} </t>
  </si>
  <si>
    <t xml:space="preserve">Entsorgung, Gebäude, Glasscheibe, zur endgültigen Entsorgung {CH} </t>
  </si>
  <si>
    <t xml:space="preserve">Entsorgung, Gebäude, Glasscheibe, zur Sortieranlage {CH} </t>
  </si>
  <si>
    <t xml:space="preserve">Entsorgung, Gebäude, mineralischer Gips, zur endgültigen Entsorgung {CH} </t>
  </si>
  <si>
    <t xml:space="preserve">Entsorgung, Gebäude, mineralischer Gips, zur Sortieranlage {CH} </t>
  </si>
  <si>
    <t xml:space="preserve">Entsorgung, Gebäude, Mineralwolle, zur endgültigen Entsorgung {CH} </t>
  </si>
  <si>
    <t xml:space="preserve">Entsorgung, Gebäude, Mineralwolle, zur Sortieranlage {CH} </t>
  </si>
  <si>
    <t xml:space="preserve">Entsorgung, Gebäude, Farbe auf Metall, zur endgültigen Entsorgung {CH} </t>
  </si>
  <si>
    <t xml:space="preserve">Entsorgung, Gebäude, Farbe auf Metall, zur Sortieranlage {CH} </t>
  </si>
  <si>
    <t xml:space="preserve">Entsorgung, Gebäude, Farbe an Wänden, zur Sortieranlage {CH} </t>
  </si>
  <si>
    <t xml:space="preserve">Entsorgung, Gebäude, Farbe auf Holz, zur endgültigen Entsorgung {CH} </t>
  </si>
  <si>
    <t xml:space="preserve">Entsorgung, Gebäude, Farbreste, zur endgültigen Entsorgung {CH} </t>
  </si>
  <si>
    <t xml:space="preserve">Entsorgung, Gebäude, PE-Abdichtungsfolie, zur endgültigen Entsorgung {CH} </t>
  </si>
  <si>
    <t xml:space="preserve">Entsorgung, Gebäude, Gipskartonplatten, Gipsputz, zur endgültigen Entsorgung {CH} </t>
  </si>
  <si>
    <t xml:space="preserve">Entsorgung, Gebäude, Gipskarton, Gipsputz, zur Sortieranlage {CH} </t>
  </si>
  <si>
    <t xml:space="preserve">Entsorgung, Gebäude, Gipskartonplatten-Sandwich, zum Recycling {CH} </t>
  </si>
  <si>
    <t xml:space="preserve">Entsorgung, Gebäude, Kunststoffputz, zur endgültigen Entsorgung {CH} </t>
  </si>
  <si>
    <t xml:space="preserve">Entsorgung, Gebäude, Polyethylen/Polypropylen-Produkte, zur endgültigen Entsorgung {CH} </t>
  </si>
  <si>
    <t xml:space="preserve">Entsorgung, Gebäude, Polystyrol-Isolierung, flammhemmend, zur endgültigen Entsorgung {CH} </t>
  </si>
  <si>
    <t xml:space="preserve">Entsorgung, Gebäude, Polyurethanschaum, zur endgültigen Entsorgung {CH} </t>
  </si>
  <si>
    <t xml:space="preserve">Entsorgung, Gebäude, Polyurethanabdichtung, zur endgültigen Entsorgung {CH} </t>
  </si>
  <si>
    <t xml:space="preserve">Entsorgung, Bauwesen, Polyvinylchloridprodukte, zur endgültigen Entsorgung {CH} </t>
  </si>
  <si>
    <t xml:space="preserve">Entsorgung, Gebäude, PVC-Dichtungsbahnen, zur endgültigen Entsorgung {CH} </t>
  </si>
  <si>
    <t xml:space="preserve">Entsorgung, Gebäude, Stahlbeton, zur endgültigen Entsorgung {CH} </t>
  </si>
  <si>
    <t xml:space="preserve">Entsorgung, Gebäude, Stahlbeton, zur Wiederverwertung {CH} </t>
  </si>
  <si>
    <t xml:space="preserve">Entsorgung, Gebäude, Stahlbeton, zur Sortieranlage {CH} </t>
  </si>
  <si>
    <t xml:space="preserve">Entsorgung, Gebäude, Bewehrungsstahl, zum Recycling {CH} </t>
  </si>
  <si>
    <t xml:space="preserve">Entsorgung, Gebäude, Bewehrungsstahl, zur Sortieranlage {CH} </t>
  </si>
  <si>
    <t xml:space="preserve">Entsorgung, Gebäude, Dampfsperre, flammhemmend, zur Endlagerung {CH} </t>
  </si>
  <si>
    <t xml:space="preserve">Entsorgung, Gebäude, Altholz, chromkonserviert, zur endgültigen Entsorgung {CH} </t>
  </si>
  <si>
    <t xml:space="preserve">Entsorgung, Gebäude, Altholz, unbehandelt, zur endgültigen Entsorgung {CH} </t>
  </si>
  <si>
    <t xml:space="preserve">Entsorgung, Bus {CH} </t>
  </si>
  <si>
    <t xml:space="preserve">Entsorgung, Katalysator NOx-Reduktion, 0% Wasser, zur Untertagedeponie {DE} </t>
  </si>
  <si>
    <t xml:space="preserve">Entsorgung, Steuerung und Verkabelung, Zentraleinheit {CH} </t>
  </si>
  <si>
    <t xml:space="preserve">Entsorgung, Steuerung und Verkabelung, dezentrales Gerät {CH} </t>
  </si>
  <si>
    <t xml:space="preserve">Entsorgung, Desktop-Computer, zur WEEE-Behandlung {CH} </t>
  </si>
  <si>
    <t xml:space="preserve">Entsorgung, Bohrmüll, 71,5% Wasser, zur Deponierung {CH} </t>
  </si>
  <si>
    <t xml:space="preserve">Entsorgung, Elektrofahrrad {CH} </t>
  </si>
  <si>
    <t xml:space="preserve">Entsorgung, Elektrofahrrad, LiNCM-Batterie {CH} </t>
  </si>
  <si>
    <t xml:space="preserve">Entsorgung, Elektroroller {CH} </t>
  </si>
  <si>
    <t xml:space="preserve">Entsorgung, Elektrofahrzeug, LiMn2O4 {RER} </t>
  </si>
  <si>
    <t xml:space="preserve">Entsorgung, Elektronik für Steuergeräte {RER} </t>
  </si>
  <si>
    <t xml:space="preserve">Entsorgung, Abluftdachhaube, Stahl, DN 400 {CH} </t>
  </si>
  <si>
    <t xml:space="preserve">Entsorgung, Abluftventil, Unterputzgehäuse, Kunststoff/Stahl, DN 125 {CH} </t>
  </si>
  <si>
    <t xml:space="preserve">Entsorgung, Anlagen, chemische Produktion {RER} </t>
  </si>
  <si>
    <t xml:space="preserve">Entsorgung, flexibler Kanal, Aluminium/PET, DN 125 {CH} </t>
  </si>
  <si>
    <t xml:space="preserve">Entsorgung, Leuchtstofflampen {GLO} </t>
  </si>
  <si>
    <t xml:space="preserve">Entsorgung, gefährliche Abfälle, 0% Wasser, in Untertagedeponie {DE} </t>
  </si>
  <si>
    <t xml:space="preserve">Entsorgung, ICE {DE} </t>
  </si>
  <si>
    <t xml:space="preserve">Entsorgung, Industriegeräte, zur WEEE-Behandlung {CH} </t>
  </si>
  <si>
    <t xml:space="preserve">Entsorgung, Isolierung Wickelfalzrohr, Steinwolle, DN 400, 30 mm {CH} </t>
  </si>
  <si>
    <t xml:space="preserve">Entsorgung, Tastatur, Standardausführung, zur WEEE-Behandlung {CH} </t>
  </si>
  <si>
    <t xml:space="preserve">Entsorgung, Laptop-Computer, zur WEEE-Behandlung {CH} </t>
  </si>
  <si>
    <t xml:space="preserve">Entsorgung, Li-Ionen-Batterien, hydrometallurgisch {GLO} </t>
  </si>
  <si>
    <t xml:space="preserve">Entsorgung, Li-Ionen-Batterien, gemischte Technologie {GLO} </t>
  </si>
  <si>
    <t xml:space="preserve">Entsorgung, Li-Ionen-Batterien, pyrometallurgisch {GLO} </t>
  </si>
  <si>
    <t xml:space="preserve">Entsorgung, Lokomotive {RER} </t>
  </si>
  <si>
    <t xml:space="preserve">Entsorgung, Fernverkehrszug {CH} </t>
  </si>
  <si>
    <t xml:space="preserve">Entsorgung, Lastkraftwagen 16t {CH} </t>
  </si>
  <si>
    <t xml:space="preserve">Entsorgung, Lastkraftwagen 28t {CH} </t>
  </si>
  <si>
    <t xml:space="preserve">Entsorgung, Lastkraftwagen 40t {CH} </t>
  </si>
  <si>
    <t xml:space="preserve">Entsorgung, Mausgerät, optisch, mit Kabel, zur WEEE-Behandlung {CH} </t>
  </si>
  <si>
    <t xml:space="preserve">Entsorgung, NiMH-Batterien {GLO} </t>
  </si>
  <si>
    <t xml:space="preserve">Entsorgung, Außenluftansaugung, Edelstahl, DN 370 {CH} </t>
  </si>
  <si>
    <t xml:space="preserve">Entsorgung, Überlaufelement, Stahl, ca. 40 m3/h {CH} </t>
  </si>
  <si>
    <t xml:space="preserve">Entsorgung, Personenkraftwagen {RER} </t>
  </si>
  <si>
    <t xml:space="preserve">Entsorgung, Pkw, Diesel EURO5, Stadtauto {RER} </t>
  </si>
  <si>
    <t xml:space="preserve">Entsorgung, PKW, elektrisch, Stadtauto, ohne Batterie {RER} </t>
  </si>
  <si>
    <t xml:space="preserve">Entsorgung, Personenkraftwagen, elektrisch, LiMn2O4, Stadtauto {RER} </t>
  </si>
  <si>
    <t xml:space="preserve">Entsorgung, Netzadapter, extern, für Laptop, zur WEEE-Behandlung {CH} </t>
  </si>
  <si>
    <t xml:space="preserve">Entsorgung, Drucker, Laserstrahl, s/w, zur WEEE-Behandlung {CH} </t>
  </si>
  <si>
    <t xml:space="preserve">Entsorgung, Drucker, Laserstrahl, Farbe, zur WEEE-Behandlung {CH} </t>
  </si>
  <si>
    <t xml:space="preserve">Entsorgung, Bahngleis {CH} </t>
  </si>
  <si>
    <t xml:space="preserve">Entsorgung, Regionalzug {CH} </t>
  </si>
  <si>
    <t xml:space="preserve">Entsorgung, Straße {RER} </t>
  </si>
  <si>
    <t xml:space="preserve">Entsorgung, Motorroller {CH} </t>
  </si>
  <si>
    <t xml:space="preserve">Entsorgung, Dichtungsband, Aluminium/PE, 50 mm breit {CH} </t>
  </si>
  <si>
    <t xml:space="preserve">Entsorgung, Schalldämpfer, Stahl, DN 125 {CH} </t>
  </si>
  <si>
    <t xml:space="preserve">Entsorgung, Schalldämpfer, Stahl, DN 315, 50 mm {CH} </t>
  </si>
  <si>
    <t xml:space="preserve">Entsorgung, Schlamm aus der FeCl3-Produktion, 30% Wasser, in unterirdische Lagerstätte {DE} </t>
  </si>
  <si>
    <t xml:space="preserve">Entsorgung, verbrauchte Aktivkohle mit Quecksilber, 0% Wasser, in die Untertagedeponie {DE} </t>
  </si>
  <si>
    <t xml:space="preserve">Entsorgung, Bergematerial aus der Steinkohlevermahlung, in Auffangbecken {GLO} </t>
  </si>
  <si>
    <t xml:space="preserve">Entsorgung, Straßenbahn {CH} </t>
  </si>
  <si>
    <t xml:space="preserve">Entsorgung, Straßenbahngleis {CH} </t>
  </si>
  <si>
    <t xml:space="preserve">Entsorgung, Behandlung von Batterien {GLO} </t>
  </si>
  <si>
    <t xml:space="preserve">Entsorgung, Behandlung von Kabeln {GLO} </t>
  </si>
  <si>
    <t xml:space="preserve">Entsorgung, Behandlung von CRT-Glas {GLO} </t>
  </si>
  <si>
    <t xml:space="preserve">Entsorgung, Behandlung von gedruckten Schaltungen {GLO} </t>
  </si>
  <si>
    <t xml:space="preserve">Entsorgung, Uran-Tailings, nicht-radioaktive Emissionen {GLO} </t>
  </si>
  <si>
    <t xml:space="preserve">Entsorgung, Lüftungsanlagen, zentral, 600-1200 m3/h {CH} </t>
  </si>
  <si>
    <t xml:space="preserve">Entsorgung, Lüftungsanlage, dezentral, 180-250 m3 {CH} </t>
  </si>
  <si>
    <t xml:space="preserve">Entsorgung, Lüftungsanlage, KWL 250 {CH} </t>
  </si>
  <si>
    <t xml:space="preserve">Entsorgung, Lüftungsanlage, KWLC 1200 {CH} </t>
  </si>
  <si>
    <t xml:space="preserve">Entsorgung, Abfall, Siliziumwaferproduktion, 0% Wasser, in unterirdische Lagerstätte {DE} </t>
  </si>
  <si>
    <t xml:space="preserve">Entsorgung, Holzaschegemisch, rein, 0% Wasser, zur Deponie {CH} </t>
  </si>
  <si>
    <t xml:space="preserve">Schwach aktive radioaktive Abfälle {CH} </t>
  </si>
  <si>
    <t xml:space="preserve">Abgebrannte Kernbrennstoffe, in Konditionierung, in der Anlage {CH} </t>
  </si>
  <si>
    <t xml:space="preserve">Abgebrannte Brennelemente, in der Konditionierung, in der Anlage {CN} </t>
  </si>
  <si>
    <t xml:space="preserve">Abgebrannte Brennelemente, in der Wiederaufbereitung, in der Anlage {RER} </t>
  </si>
  <si>
    <t xml:space="preserve">Radioaktiver Abfall, im Endlager für nukleare Abfälle LLW {CH} </t>
  </si>
  <si>
    <t xml:space="preserve">Radioaktive Abfälle, im Endlager für radioaktive Abfälle BE, HAA und SMA {CH} </t>
  </si>
  <si>
    <t xml:space="preserve">Radioaktive Abfälle, in Zwischenlagerkonditionierung {CH} </t>
  </si>
  <si>
    <t xml:space="preserve">Radioaktive Abfälle, im Zwischenlager, für Endlager LLW {CH} </t>
  </si>
  <si>
    <t xml:space="preserve">Radioaktive Abfälle, in Zwischenlagerung, für Endlager SF, HLW und ILW {CH} </t>
  </si>
  <si>
    <t xml:space="preserve">Recycling von Gummi und Leder {RER} </t>
  </si>
  <si>
    <t xml:space="preserve">Recycling von Stahl und Eisen {RER} </t>
  </si>
  <si>
    <t xml:space="preserve">Recycling von Holz {RER} </t>
  </si>
  <si>
    <t xml:space="preserve">Schreddern, Elektro- und Elektronikschrott {GLO} </t>
  </si>
  <si>
    <t xml:space="preserve">Tailings, Uranmüll {GLO} </t>
  </si>
  <si>
    <t xml:space="preserve">Behandlung, Abwasser aus der Schwarzchrombeschichtung, zur Abwasserbehandlung, Klasse 2 {CH} </t>
  </si>
  <si>
    <t xml:space="preserve">Behandlung, Abwasser aus der Keramikproduktion, zur Abwasserbehandlung, Klasse 3 {CH} </t>
  </si>
  <si>
    <t xml:space="preserve">Behandlung, Abwasser aus der Betonproduktion, zur Abwasserbehandlung, Klasse 3 {CH} </t>
  </si>
  <si>
    <t xml:space="preserve">Aufbereitung, Kondensat aus Leichtölkesseln, zur Abwasserbehandlung, Klasse 2 {CH} </t>
  </si>
  <si>
    <t xml:space="preserve">Behandlung, Abwasser aus der CRT-Röhrenproduktion, zur Abwasserbehandlung, Klasse 2 {CH} </t>
  </si>
  <si>
    <t xml:space="preserve">Behandlung, Abwasser aus der Faserplattenproduktion, zur Abwasserbehandlung, Klasse 3 {CH} </t>
  </si>
  <si>
    <t xml:space="preserve">Behandlung, Abwasser aus der Glasproduktion, zur Abwasserbehandlung, Klasse 2 {CH} </t>
  </si>
  <si>
    <t xml:space="preserve">Behandlung, Wärmeträgerflüssigkeit, 40% C3H8O2, zur Abwasserbehandlung, Klasse 2 {CH} </t>
  </si>
  <si>
    <t xml:space="preserve">Behandlung, Abwasser aus der LCD-Backlight-Produktion, zur Abwasserbehandlung, Klasse 2 {CH} </t>
  </si>
  <si>
    <t xml:space="preserve">Behandlung, Abwasser aus der LCD-Modulproduktion, zur Abwasserbehandlung, Klasse 2 {CH} </t>
  </si>
  <si>
    <t xml:space="preserve">Behandlung, Abwasser aus der Flüssigkristallproduktion, zur Abwasserbehandlung, Klasse 2 {CH} </t>
  </si>
  <si>
    <t xml:space="preserve">Behandlung, Abwasser aus der Lkw-Produktion, zur Abwasserbehandlung, Klasse 1 {CH} </t>
  </si>
  <si>
    <t xml:space="preserve">Behandlung, Abwasser aus der Maisstärkeproduktion, zur Abwasserbehandlung, Klasse 2 {CH} </t>
  </si>
  <si>
    <t xml:space="preserve">Behandlung von Abwässern aus der Spanplattenproduktion, Abwasserbehandlung, Klasse 3 {CH} </t>
  </si>
  <si>
    <t xml:space="preserve">Behandlung von Abwässern aus der Roheisenproduktion zur Abwasserbehandlung, Klasse 3 {CH} </t>
  </si>
  <si>
    <t xml:space="preserve">Behandlung, Abwasser aus der Sperrholzproduktion, zur Abwasserbehandlung, Klasse 3 {CH} </t>
  </si>
  <si>
    <t xml:space="preserve">Behandlung, Abwasser aus der Kartoffelstärkeproduktion, zur Abwasserbehandlung, Klasse 2 {CH} </t>
  </si>
  <si>
    <t xml:space="preserve">Behandlung, Abwasser aus der PV-Zellenproduktion, zur Abwasserbehandlung, Klasse 3 {CH} </t>
  </si>
  <si>
    <t xml:space="preserve">Behandlung, Regenwasser Mineralöllagerung, zur Abwasserbehandlung, Klasse 2 {CH} </t>
  </si>
  <si>
    <t xml:space="preserve">Behandlung, Abwasser Grasraffinerie, zur Abwasserbehandlung, Klasse 3 {CH} </t>
  </si>
  <si>
    <t xml:space="preserve">Behandlung, Abwasser Molkenvergärung, zur Abwasserbehandlung, Klasse 4 {CH} </t>
  </si>
  <si>
    <t xml:space="preserve">Klärung, Abwasser, von Wohnhäusern, zur Abwasserbehandlung, Klasse 2 {CH} </t>
  </si>
  <si>
    <t xml:space="preserve">Klärung, Abwasser, zur Abwasserbehandlung, Klasse 1 {CH} </t>
  </si>
  <si>
    <t xml:space="preserve">Klärung, Abwasser, zur Abwasserbehandlung, Klasse 2 {CH} </t>
  </si>
  <si>
    <t xml:space="preserve">Klärung, Abwasser, zur Abwasserbehandlung, Klasse 3 {CH} </t>
  </si>
  <si>
    <t xml:space="preserve">Klärung, Abwasser, zur Abwasserbehandlung, Klasse 4 {CH} </t>
  </si>
  <si>
    <t xml:space="preserve">Klärung, Abwasser, zur Abwasserbehandlung, Klasse 5 {CH} </t>
  </si>
  <si>
    <t xml:space="preserve">Behandlung, Abwasser, unverschmutzt, aus dem Haus, zur Abwasserbehandlung, Klasse 2 {CH} </t>
  </si>
  <si>
    <t xml:space="preserve">Behandlung, Abwasser, unverschmutzt, zur Abwasserbehandlung, Klasse 3 {CH} </t>
  </si>
  <si>
    <t xml:space="preserve">Behandlung, Abwasser aus der Weichfaserplattenproduktion, zur Abwasserbehandlung, Klasse 3 {CH} </t>
  </si>
  <si>
    <t xml:space="preserve">Behandlung, Abwasser aus der Röhrenkollektorproduktion, zur Abwasserbehandlung, Klasse 2 {CH} </t>
  </si>
  <si>
    <t xml:space="preserve">Behandlung, Abwasser aus der Waferherstellung, zur Abwasserbehandlung, Klasse 2 {CH} </t>
  </si>
  <si>
    <t xml:space="preserve">Compostage des déchets organiques {RER} </t>
  </si>
  <si>
    <t xml:space="preserve">Démontage, écran CRT, manuellement, à l'usine {CH} </t>
  </si>
  <si>
    <t xml:space="preserve">Démontage, écran CRT, mécaniquement, à l'usine {GLO} </t>
  </si>
  <si>
    <t xml:space="preserve">Démontage, ordinateur de bureau, manuellement, à l'usine {CH} </t>
  </si>
  <si>
    <t xml:space="preserve">Démontage, ordinateur de bureau, mécaniquement, à l'usine {GLO} </t>
  </si>
  <si>
    <t xml:space="preserve">Démontage, appareils industriels, manuellement, à l'usine {CH} </t>
  </si>
  <si>
    <t xml:space="preserve">Démontage, appareils industriels, mécaniquement, à l'usine {GLO} </t>
  </si>
  <si>
    <t xml:space="preserve">Démontage, accessoires informatiques, mécaniquement, à l'usine {GLO} </t>
  </si>
  <si>
    <t xml:space="preserve">Démontage, ordinateur portable, manuellement, à l'usine {CH} </t>
  </si>
  <si>
    <t xml:space="preserve">Démontage, ordinateur portable, mécaniquement, à l'usine {GLO} </t>
  </si>
  <si>
    <t xml:space="preserve">Démontage, écran LCD, manuellement, à l'usine {CH} </t>
  </si>
  <si>
    <t xml:space="preserve">Démontage, écran LCD, mécaniquement, à l'usine {GLO} </t>
  </si>
  <si>
    <t xml:space="preserve">Démontage, imprimante, laser, manuellement, à l'usine {CH} </t>
  </si>
  <si>
    <t xml:space="preserve">Démontage, imprimante, laser, mécaniquement, à l'usine {GLO} </t>
  </si>
  <si>
    <t xml:space="preserve">Démontage, fraction de broyeur provenant d'un démontage manuel, mécaniquement, à l'usine {GLO} </t>
  </si>
  <si>
    <t xml:space="preserve">Élimination, boîtier de distribution d'air, acier, 120 m3/h {CH} </t>
  </si>
  <si>
    <t xml:space="preserve">Élimination, filtre à air, unité centrale, 600 m3/h {CH} </t>
  </si>
  <si>
    <t xml:space="preserve">Élimination, filtre à air, unité décentralisée, 180-250 m3/h {CH} </t>
  </si>
  <si>
    <t xml:space="preserve">Élimination, filtre à air, dans la soupape d'échappement {CH} </t>
  </si>
  <si>
    <t xml:space="preserve">Élimination, aéroport {RER} </t>
  </si>
  <si>
    <t xml:space="preserve">Élimination, cendres de granulés de café moulu, pour la mise en décharge {CH} </t>
  </si>
  <si>
    <t xml:space="preserve">Élimination, cendres de fumier de cheval et de copeaux de bois, à la mise en décharge {CH} </t>
  </si>
  <si>
    <t xml:space="preserve">Élimination, cendres de grignons d'olive, à la mise en décharge {CY} </t>
  </si>
  <si>
    <t xml:space="preserve">Élimination, cendres de litière de volaille, vers la mise en décharge {CH} </t>
  </si>
  <si>
    <t xml:space="preserve">Élimination, solides de lisier de cendres et copeaux d'écorce, vers la mise en décharge {CH} </t>
  </si>
  <si>
    <t xml:space="preserve">Élimination, vélo {CH} </t>
  </si>
  <si>
    <t xml:space="preserve">Élimination, bâtiment, feuille de bitume, jusqu'à l'élimination finale {CH} </t>
  </si>
  <si>
    <t xml:space="preserve">Élimination, bâtiment, brique, jusqu'à l'élimination finale {CH} </t>
  </si>
  <si>
    <t xml:space="preserve">Élimination, bâtiment, brique, jusqu'au centre de tri {CH} </t>
  </si>
  <si>
    <t xml:space="preserve">Élimination, bâtiment, fer en vrac (sans armature), vers le centre de tri {CH} </t>
  </si>
  <si>
    <t xml:space="preserve">Élimination, bâtiment, ciment (dans le béton) et mortier, à l'élimination finale {CH} </t>
  </si>
  <si>
    <t xml:space="preserve">Élimination, bâtiment, ciment (en béton) et mortier, vers une installation de tri {CH} </t>
  </si>
  <si>
    <t xml:space="preserve">Élimination, bâtiment, dalle en fibres de ciment, jusqu'à l'élimination finale {CH} </t>
  </si>
  <si>
    <t xml:space="preserve">Élimination, bâtiment, gravier en béton, jusqu'à l'élimination finale {CH} </t>
  </si>
  <si>
    <t xml:space="preserve">Élimination, bâtiment, gravier en béton, vers le recyclage {CH} </t>
  </si>
  <si>
    <t xml:space="preserve">Élimination, bâtiment, gravier en béton, vers le centre de tri {CH} </t>
  </si>
  <si>
    <t xml:space="preserve">Élimination, bâtiment, béton, non armé, à l'élimination finale {CH} </t>
  </si>
  <si>
    <t xml:space="preserve">Élimination, bâtiment, béton, non armé, vers le centre de tri {CH} </t>
  </si>
  <si>
    <t xml:space="preserve">Élimination, bâtiment, câblage électrique, à l'élimination finale {CH} </t>
  </si>
  <si>
    <t xml:space="preserve">Élimination, bâtiment, restes de peinture à l'émulsion, à l'élimination finale {CH} </t>
  </si>
  <si>
    <t xml:space="preserve">Élimination, bâtiment, panneaux de fibres, vers l'élimination finale {CH} </t>
  </si>
  <si>
    <t xml:space="preserve">Élimination, bâtiment, vitre (dans un cadre brûlable), à l'élimination finale {CH} </t>
  </si>
  <si>
    <t xml:space="preserve">Élimination, bâtiment, vitre (dans un cadre incombustible), au centre de tri {CH} </t>
  </si>
  <si>
    <t xml:space="preserve">Élimination, bâtiment, feuille de verre, à l'élimination finale {CH} </t>
  </si>
  <si>
    <t xml:space="preserve">Élimination, bâtiment, feuille de verre, au centre de tri {CH} </t>
  </si>
  <si>
    <t xml:space="preserve">Élimination, bâtiment, plâtre minéral, à l'élimination finale {CH} </t>
  </si>
  <si>
    <t xml:space="preserve">Élimination, bâtiment, plâtre minéral, au centre de tri {CH} </t>
  </si>
  <si>
    <t xml:space="preserve">Élimination, bâtiment, laine minérale, à l'élimination finale {CH} </t>
  </si>
  <si>
    <t xml:space="preserve">Élimination, bâtiment, laine minérale, au centre de tri {CH} </t>
  </si>
  <si>
    <t xml:space="preserve">Élimination, bâtiment, peinture sur métal, à l'élimination finale {CH} </t>
  </si>
  <si>
    <t xml:space="preserve">Élimination, bâtiment, peinture sur métal, vers le centre de tri {CH} </t>
  </si>
  <si>
    <t xml:space="preserve">Élimination, bâtiment, peinture sur les murs, à l'usine de tri {CH} </t>
  </si>
  <si>
    <t xml:space="preserve">Élimination, bâtiment, peinture sur bois, à l'élimination finale {CH} </t>
  </si>
  <si>
    <t xml:space="preserve">Élimination, bâtiment, restes de peinture, à l'élimination finale {CH} </t>
  </si>
  <si>
    <t xml:space="preserve">Élimination, bâtiment, feuille d'étanchéité PE, vers l'élimination finale {CH} </t>
  </si>
  <si>
    <t xml:space="preserve">Élimination, bâtiment, plaque de plâtre, plâtre de gypse, jusqu'à l'élimination finale {CH} </t>
  </si>
  <si>
    <t xml:space="preserve">Élimination, bâtiment, plaque de plâtre, plâtre de gypse, jusqu'au centre de tri {CH} </t>
  </si>
  <si>
    <t xml:space="preserve">Élimination, bâtiment, sandwich plâtre-carton, vers le recyclage {CH} </t>
  </si>
  <si>
    <t xml:space="preserve">Élimination, bâtiment, plâtre plastique, vers l'élimination finale {CH} </t>
  </si>
  <si>
    <t xml:space="preserve">Élimination, bâtiment, produits en polyéthylène/polypropylène, vers l'élimination finale {CH} </t>
  </si>
  <si>
    <t xml:space="preserve">Élimination, bâtiment, isolation en polystyrène, retardateur de flamme, jusqu'à l'élimination finale {CH} </t>
  </si>
  <si>
    <t xml:space="preserve">Élimination, bâtiment, mousse de polyuréthane, jusqu'à l'élimination finale {CH} </t>
  </si>
  <si>
    <t xml:space="preserve">Élimination, bâtiment, étanchéité en polyuréthane, jusqu'à élimination finale {CH} </t>
  </si>
  <si>
    <t xml:space="preserve">Élimination, bâtiment, produits en polychlorure de vinyle, jusqu'à l'élimination finale {CH} </t>
  </si>
  <si>
    <t xml:space="preserve">Élimination, bâtiment, feuille d'étanchéité en PVC, jusqu'à l'élimination finale {CH} </t>
  </si>
  <si>
    <t xml:space="preserve">Élimination, bâtiment, béton armé, jusqu'à élimination finale {CH} </t>
  </si>
  <si>
    <t xml:space="preserve">Élimination, bâtiment, béton armé, vers le recyclage {CH} </t>
  </si>
  <si>
    <t xml:space="preserve">Élimination, bâtiment, béton armé, vers le centre de tri {CH} </t>
  </si>
  <si>
    <t xml:space="preserve">Élimination, bâtiment, acier d'armature, vers le recyclage {CH} </t>
  </si>
  <si>
    <t xml:space="preserve">Élimination, bâtiment, acier d'armature, vers le centre de tri {CH} </t>
  </si>
  <si>
    <t xml:space="preserve">Élimination, bâtiment, pare-vapeur, ignifugé, vers l'élimination finale {CH} </t>
  </si>
  <si>
    <t xml:space="preserve">Élimination, bâtiment, bois de rebut, conservé au chrome, vers l'élimination finale {CH} </t>
  </si>
  <si>
    <t xml:space="preserve">Élimination, bâtiment, bois de rebut, non traité, jusqu'à l'élimination finale {CH} </t>
  </si>
  <si>
    <t xml:space="preserve">Élimination, bus {CH} </t>
  </si>
  <si>
    <t xml:space="preserve">Élimination, convertisseur catalytique, réduction des NOx, 0% d'eau, vers le dépôt souterrain {DE} </t>
  </si>
  <si>
    <t xml:space="preserve">Élimination, contrôle et câblage, unité centrale {CH} </t>
  </si>
  <si>
    <t xml:space="preserve">Élimination, commande et câblage, unité décentralisée {CH} </t>
  </si>
  <si>
    <t xml:space="preserve">Élimination, ordinateur de bureau, vers le traitement DEEE {CH} </t>
  </si>
  <si>
    <t xml:space="preserve">Élimination, déchets de forage, 71,5 % d'eau, vers la mise en décharge {CH} </t>
  </si>
  <si>
    <t xml:space="preserve">Élimination, vélo électrique {CH} </t>
  </si>
  <si>
    <t xml:space="preserve">Élimination, vélo électrique, batterie LiNCM {CH} </t>
  </si>
  <si>
    <t xml:space="preserve">Élimination, scooter électrique {CH} </t>
  </si>
  <si>
    <t xml:space="preserve">Élimination, véhicule électrique, LiMn2O4 {RER} </t>
  </si>
  <si>
    <t xml:space="preserve">Élimination, électronique pour unités de commande {RER} </t>
  </si>
  <si>
    <t xml:space="preserve">Élimination, capot de toit pour l'air d'échappement, acier, DN 400 {CH} </t>
  </si>
  <si>
    <t xml:space="preserve">Élimination, soupape d'évacuation d'air, boîtier mural, plastique/acier, DN 125 {CH} </t>
  </si>
  <si>
    <t xml:space="preserve">Élimination, installations, production chimique {RER} </t>
  </si>
  <si>
    <t xml:space="preserve">Élimination, conduit flexible, aluminium/PET, DN de 125 {CH} </t>
  </si>
  <si>
    <t xml:space="preserve">Élimination, lampes fluorescentes {GLO} </t>
  </si>
  <si>
    <t xml:space="preserve">Élimination, déchets dangereux, 0% d'eau, dans un dépôt souterrain {DE} </t>
  </si>
  <si>
    <t xml:space="preserve">Élimination, ICE {DE} </t>
  </si>
  <si>
    <t xml:space="preserve">Élimination, appareils industriels, vers le traitement DEEE {CH} </t>
  </si>
  <si>
    <t xml:space="preserve">Élimination, conduit d'isolation à joint spiralé, laine de roche, DN 400, 30 mm {CH} </t>
  </si>
  <si>
    <t xml:space="preserve">Élimination, clavier, version standard, au traitement DEEE {CH} </t>
  </si>
  <si>
    <t xml:space="preserve">Élimination, ordinateur portable, vers le traitement DEEE {CH} </t>
  </si>
  <si>
    <t xml:space="preserve">Élimination, batteries Li-ions, hydrométallurgique {GLO} </t>
  </si>
  <si>
    <t xml:space="preserve">Élimination, batteries Li-ions, technologie mixte {GLO} </t>
  </si>
  <si>
    <t xml:space="preserve">Élimination, batteries Li-ions, pyrométallurgie {GLO} </t>
  </si>
  <si>
    <t xml:space="preserve">Élimination, locomotive {RER} </t>
  </si>
  <si>
    <t xml:space="preserve">Élimination, train longue distance {CH} </t>
  </si>
  <si>
    <t xml:space="preserve">Élimination, camion 16t {CH} </t>
  </si>
  <si>
    <t xml:space="preserve">Élimination, camion 28t {CH} </t>
  </si>
  <si>
    <t xml:space="preserve">Élimination, camion 40t {CH} </t>
  </si>
  <si>
    <t xml:space="preserve">Élimination, souris optique, avec câble, pour traitement DEEE {CH} </t>
  </si>
  <si>
    <t xml:space="preserve">Élimination, batteries NiMH {GLO} </t>
  </si>
  <si>
    <t xml:space="preserve">Élimination, prise d'air extérieur, acier inoxydable, DN 370 {CH} </t>
  </si>
  <si>
    <t xml:space="preserve">Élimination, élément de trop-plein, acier, env. 40 m3/h {CH} </t>
  </si>
  <si>
    <t xml:space="preserve">Élimination, voiture particulière {RER} </t>
  </si>
  <si>
    <t xml:space="preserve">Élimination, voiture de tourisme, diesel EURO5, voiture de ville {RER} </t>
  </si>
  <si>
    <t xml:space="preserve">Élimination, voiture de tourisme, électrique, voiture de ville, sans batterie {RER} </t>
  </si>
  <si>
    <t xml:space="preserve">Élimination, voiture de tourisme, électrique, LiMn2O4, voiture de ville {RER} </t>
  </si>
  <si>
    <t xml:space="preserve">Élimination, adaptateur d'alimentation, externe, pour ordinateur portable, vers le traitement DEEE {CH} </t>
  </si>
  <si>
    <t xml:space="preserve">Élimination, imprimante, jet laser, n/b, vers le traitement DEEE {CH} </t>
  </si>
  <si>
    <t xml:space="preserve">Élimination, imprimante, jet laser, couleur, au traitement DEEE {CH} </t>
  </si>
  <si>
    <t xml:space="preserve">Élimination, voie ferrée {CH} </t>
  </si>
  <si>
    <t xml:space="preserve">Élimination, train régional {CH} </t>
  </si>
  <si>
    <t xml:space="preserve">Élimination, route {RER} </t>
  </si>
  <si>
    <t xml:space="preserve">Élimination, scooter {CH} </t>
  </si>
  <si>
    <t xml:space="preserve">Élimination, bande d'étanchéité, aluminium/PE, 50 mm de large {CH} </t>
  </si>
  <si>
    <t xml:space="preserve">Élimination, silencieux, acier, DN 125 {CH} </t>
  </si>
  <si>
    <t xml:space="preserve">Élimination, silencieux, acier, DN 315, 50 mm {CH} </t>
  </si>
  <si>
    <t xml:space="preserve">Élimination, boues de production de FeCl3, 30 % d'eau, dans un dépôt souterrain {DE} </t>
  </si>
  <si>
    <t xml:space="preserve">Élimination, charbon actif usé avec mercure, 0% d'eau, vers un dépôt souterrain {DE} </t>
  </si>
  <si>
    <t xml:space="preserve">Élimination, résidus de broyage de la houille, dans un bassin de retenue {GLO} </t>
  </si>
  <si>
    <t xml:space="preserve">Élimination, tramway {CH} </t>
  </si>
  <si>
    <t xml:space="preserve">Élimination, voie de tram {CH} </t>
  </si>
  <si>
    <t xml:space="preserve">Élimination, traitement des batteries {GLO} </t>
  </si>
  <si>
    <t xml:space="preserve">Élimination, traitement des câbles {GLO} </t>
  </si>
  <si>
    <t xml:space="preserve">Élimination, traitement du verre des tubes cathodiques {GLO} </t>
  </si>
  <si>
    <t xml:space="preserve">Élimination, traitement des circuits imprimés {GLO} </t>
  </si>
  <si>
    <t xml:space="preserve">Élimination, résidus d'uranium, émissions non radioactives {GLO} </t>
  </si>
  <si>
    <t xml:space="preserve">Élimination, équipement de ventilation, central, 600-1200 m3/h {CH} </t>
  </si>
  <si>
    <t xml:space="preserve">Élimination, équipement de ventilation, décentralisé, 180-250 m3 {CH} </t>
  </si>
  <si>
    <t xml:space="preserve">Élimination, équipement de ventilation, KWL 250 {CH} </t>
  </si>
  <si>
    <t xml:space="preserve">Élimination, équipement de ventilation, KWLC 1200 {CH} </t>
  </si>
  <si>
    <t xml:space="preserve">Élimination, déchets, production de plaquettes de silicium, 0% d'eau, dans un dépôt souterrain {DE} </t>
  </si>
  <si>
    <t xml:space="preserve">Élimination, mélange de cendres de bois, pur, 0% d'eau, vers le dépôt souterrain {CH} </t>
  </si>
  <si>
    <t xml:space="preserve">DummyWasteTreatment (Traitement des déchets fictifs) </t>
  </si>
  <si>
    <t xml:space="preserve">Déchets radioactifs faiblement actifs {CH} </t>
  </si>
  <si>
    <t xml:space="preserve">Combustible nucléaire usé, en cours de conditionnement, à l'usine {CH} </t>
  </si>
  <si>
    <t xml:space="preserve">Combustible nucléaire usé, en cours de conditionnement, à l'usine {CN} </t>
  </si>
  <si>
    <t xml:space="preserve">Combustible nucléaire usé, en cours de retraitement, à l'usine {RER} </t>
  </si>
  <si>
    <t xml:space="preserve">Déchets radioactifs, dans un dépôt final pour déchets nucléaires LLW {CH} </t>
  </si>
  <si>
    <t xml:space="preserve">Déchets radioactifs, en dépôt final pour déchets nucléaires SF, HLW et ILW {CH} </t>
  </si>
  <si>
    <t xml:space="preserve">Déchets radioactifs en entreposage provisoire {CH} </t>
  </si>
  <si>
    <t xml:space="preserve">Déchets radioactifs, en stockage provisoire, pour dépôt final LLW {CH} </t>
  </si>
  <si>
    <t xml:space="preserve">Déchets radioactifs, en stockage intermédiaire, pour dépôt final SF, HLW, et ILW {CH} </t>
  </si>
  <si>
    <t xml:space="preserve">Recyclage du caoutchouc et du cuir {RER} </t>
  </si>
  <si>
    <t xml:space="preserve">Recyclage de l'acier et du fer {RER} </t>
  </si>
  <si>
    <t xml:space="preserve">Recyclage du bois {RER} </t>
  </si>
  <si>
    <t xml:space="preserve">Déchiquetage, déchets électriques et électroniques {GLO} </t>
  </si>
  <si>
    <t xml:space="preserve">Résidus, traitement de l'uranium {GLO} </t>
  </si>
  <si>
    <t xml:space="preserve">Traitement, effluent de revêtement de chrome noir, vers le traitement des eaux usées, classe 2 {CH} </t>
  </si>
  <si>
    <t xml:space="preserve">Traitement, effluent de production de céramique, vers le traitement des eaux usées, classe 3 {CH} </t>
  </si>
  <si>
    <t xml:space="preserve">Traitement, effluent de production de béton, vers le traitement des eaux usées, classe 3 {CH} </t>
  </si>
  <si>
    <t xml:space="preserve">Traitement, condensat de la chaudière à huile légère, vers le traitement des eaux usées, classe 2 {CH} </t>
  </si>
  <si>
    <t xml:space="preserve">Traitement, effluent de production de tubes CRT, vers le traitement des eaux usées, classe 2 {CH} </t>
  </si>
  <si>
    <t xml:space="preserve">Traitement, effluent de la production de panneaux de fibres, vers le traitement des eaux usées, classe 3 {CH} </t>
  </si>
  <si>
    <t xml:space="preserve">Traitement, effluent de production de verre, vers le traitement des eaux usées, classe 2 {CH} </t>
  </si>
  <si>
    <t xml:space="preserve">Traitement, liquide caloporteur, 40% C3H8O2, vers le traitement des eaux usées, classe 2 {CH} </t>
  </si>
  <si>
    <t xml:space="preserve">Traitement, effluent de production de rétroéclairage LCD, vers le traitement des eaux usées, classe 2 {CH} </t>
  </si>
  <si>
    <t xml:space="preserve">Traitement, effluent de production du module LCD, vers le traitement des eaux usées, classe 2 {CH} </t>
  </si>
  <si>
    <t xml:space="preserve">Traitement, effluent de production de cristaux liquides, vers le traitement des eaux usées, classe 2 {CH} </t>
  </si>
  <si>
    <t xml:space="preserve">Traitement, effluent de production de camions, vers le traitement des eaux usées, classe 1 {CH} </t>
  </si>
  <si>
    <t xml:space="preserve">Traitement, effluent de production d'amidon de maïs, vers le traitement des eaux usées, classe 2 {CH} </t>
  </si>
  <si>
    <t xml:space="preserve">Traitement, effluent de production de panneaux de particules, vers le traitement des eaux usées, classe 3 {CH} </t>
  </si>
  <si>
    <t xml:space="preserve">Traitement, effluent de production de fonte, vers le traitement des eaux usées, classe 3 {CH} </t>
  </si>
  <si>
    <t xml:space="preserve">Traitement, effluent de production de contreplaqué, vers le traitement des eaux usées, classe 3 {CH} </t>
  </si>
  <si>
    <t xml:space="preserve">Traitement, effluent de production de fécule de pomme de terre, vers le traitement des eaux usées, classe 2 {CH} </t>
  </si>
  <si>
    <t xml:space="preserve">Traitement, effluent de production de cellules photovoltaïques, vers le traitement des eaux usées, classe 3 {CH} </t>
  </si>
  <si>
    <t xml:space="preserve">Traitement des eaux de pluie, stockage d'huile minérale, vers le traitement des eaux usées, classe 2 {CH} </t>
  </si>
  <si>
    <t xml:space="preserve">Traitement des eaux usées des raffineries d'herbe, vers le traitement des eaux usées, classe 3 {CH} </t>
  </si>
  <si>
    <t xml:space="preserve">Traitement des eaux usées, digestion du lactosérum, vers le traitement des eaux usées, classe 4 {CH} </t>
  </si>
  <si>
    <t xml:space="preserve">Traitement, eaux usées, de la résidence, au traitement des eaux usées, classe 2 {CH} </t>
  </si>
  <si>
    <t xml:space="preserve">Traitement, eaux usées, vers le traitement des eaux usées, classe 1 {CH} </t>
  </si>
  <si>
    <t xml:space="preserve">Traitement, eaux usées, vers le traitement des eaux usées, classe 2 {CH} </t>
  </si>
  <si>
    <t xml:space="preserve">Traitement des eaux usées, vers le traitement des eaux usées, classe 3 {CH} </t>
  </si>
  <si>
    <t xml:space="preserve">Traitement des eaux usées, classe 4 {CH} </t>
  </si>
  <si>
    <t xml:space="preserve">Traitement des eaux usées, classe 5 {CH} </t>
  </si>
  <si>
    <t xml:space="preserve">Traitement, eaux usées, non polluées, de la résidence, vers le traitement des eaux usées, classe 2 {CH} </t>
  </si>
  <si>
    <t xml:space="preserve">Traitement, eaux usées, non polluées, vers le traitement des eaux usées, classe 3 {CH} </t>
  </si>
  <si>
    <t xml:space="preserve">Traitement, effluent de production de panneaux de fibres souples, vers le traitement des eaux usées, classe 3 {CH} </t>
  </si>
  <si>
    <t xml:space="preserve">Traitement des effluents de la production de collecteurs de tubes, vers le traitement des eaux usées, classe 2 {CH} </t>
  </si>
  <si>
    <t xml:space="preserve">Traitement des effluents de la fabrication de plaquettes, vers le traitement des eaux usées, classe 2 {CH} </t>
  </si>
  <si>
    <t>Other Waste Treatment</t>
  </si>
  <si>
    <t>UVEK Database</t>
  </si>
  <si>
    <t>Cat. 10 &amp; 11: Processing of sold products; Use of sold products</t>
  </si>
  <si>
    <t>Cat. 12: End of life treatment of sold products</t>
  </si>
  <si>
    <t>Mobitool</t>
  </si>
  <si>
    <t>BFS</t>
  </si>
  <si>
    <t>Public Transport Average</t>
  </si>
  <si>
    <t>Passenger Car</t>
  </si>
  <si>
    <t>Work from home</t>
  </si>
  <si>
    <t>per day</t>
  </si>
  <si>
    <t>electricity mix CH for one working day (8h)</t>
  </si>
  <si>
    <t>Train, average regional and long-distance</t>
  </si>
  <si>
    <t>Transport public Moyenne</t>
  </si>
  <si>
    <t>Bicyclette</t>
  </si>
  <si>
    <t>Travail à domicile</t>
  </si>
  <si>
    <t>Train, moyenne régionale et longue distance</t>
  </si>
  <si>
    <t>Öffentliche Verkehrsmittel Durchschnitt</t>
  </si>
  <si>
    <t>Fahrrad</t>
  </si>
  <si>
    <t>Von zu Hause aus arbeiten</t>
  </si>
  <si>
    <t>Zug, durchschnittlich Regional- und Fernverkehr</t>
  </si>
  <si>
    <t>Soft Mobility</t>
  </si>
  <si>
    <t>Home office</t>
  </si>
  <si>
    <t>average daily transport in Switzerland for a full time employee</t>
  </si>
  <si>
    <t>Durchschnittlicher täglicher Transport in der Schweiz für einen Vollzeitbeschäftigten</t>
  </si>
  <si>
    <t>Cat. 14: Franchises</t>
  </si>
  <si>
    <t>Cat. 15: Investments</t>
  </si>
  <si>
    <t xml:space="preserve">Does your company owns franchises, has shares, equity, debt invesment in other companies? </t>
  </si>
  <si>
    <t>I will fill in the emissions of the franchises and investments directly in this tool</t>
  </si>
  <si>
    <t>I will fill in the emissions of the franchises and investments in separate tool and add them manually in the scope 3 sheet of this tool</t>
  </si>
  <si>
    <t>GHG Protocol Source</t>
  </si>
  <si>
    <t xml:space="preserve">If you answered "Yes" you can either add the emissions of your franchises and investments in this tool directly, or compute them separately and add the resulting scope 1 and 2 emissions computed separately only in the scope 3 sheet of this present excel tool. As per the GHG Protocol, there are different ways to account for these emissions (consolidation approach) such as financial control or operational control. We suggest referring to the GHG protocol to decide which consolidation approach is more appropriate for your company. You will need to clarify the consolidation approach only in the scope 3 sheet. </t>
  </si>
  <si>
    <t>Results: Scope 3 Emissions per category (Automatically filled)</t>
  </si>
  <si>
    <t>1: Purchased Goods &amp; Services</t>
  </si>
  <si>
    <t>2: Capital Goods</t>
  </si>
  <si>
    <t>3: Fuel and energy related activities</t>
  </si>
  <si>
    <t>4: Upstream Transportation and Distribution</t>
  </si>
  <si>
    <t>5: Waste generated in Operations</t>
  </si>
  <si>
    <t>6: Business Travel</t>
  </si>
  <si>
    <t>7: Employee Commuting</t>
  </si>
  <si>
    <t>8: Upstream elased Assets</t>
  </si>
  <si>
    <t>9: Downstream Transportation and Distribution</t>
  </si>
  <si>
    <t>10: Processing of sold Products</t>
  </si>
  <si>
    <t>11: Use of Sold Products</t>
  </si>
  <si>
    <t xml:space="preserve">incl. in capital goods and services </t>
  </si>
  <si>
    <t>incl. in purchased goods and services</t>
  </si>
  <si>
    <t>Financial control</t>
  </si>
  <si>
    <t>Operational control</t>
  </si>
  <si>
    <t>Consolidation Approach:</t>
  </si>
  <si>
    <t>Definition:</t>
  </si>
  <si>
    <t>Under the financial control approach, a company accounts for 100 percent of the GHG emissions over which it has financial control. It does not account for GHG emissions from operations in which it owns an interest but does not have financial control.</t>
  </si>
  <si>
    <t>Under the operational control approach, a company accounts for 100 percent of the GHG emissions over which it has operational control. It does not account for GHG emissions from operations in which it owns an interest but does not have operational control.</t>
  </si>
  <si>
    <t>Determining the Organizational Boundaries</t>
  </si>
  <si>
    <t xml:space="preserve">Under the equity share approach, a company accounts for GHG emissions from operations according to its share of equity in the operation. The equity share reflects economic interest, which is the extent of rights a company has to the risks and rewards flowing from an operation. </t>
  </si>
  <si>
    <t>Equity share</t>
  </si>
  <si>
    <t>Share of burden (%)</t>
  </si>
  <si>
    <t>incl. in the scope 1 and 2 emissions or if calculated separately this number can be estimated</t>
  </si>
  <si>
    <t>Total scope 1 and 2 emissions from franchises
(t CO2-eq per year)</t>
  </si>
  <si>
    <t>Equity investments</t>
  </si>
  <si>
    <t>Debt investments</t>
  </si>
  <si>
    <t>Type of investment</t>
  </si>
  <si>
    <t>scope 1 and 2 emissions of investee
(t CO2-eq per year)</t>
  </si>
  <si>
    <t xml:space="preserve">Please apply the consolidation approach chosen for both category 14 and 15 </t>
  </si>
  <si>
    <t>Please refer to table 5.9 of the GHG Protocol for more detailed description on how to account the emissions of your investments:</t>
  </si>
  <si>
    <t>Corporate-Value-Chain-Accounting-Reporing-Standard_041613_2.pdf (ghgprotocol.org)</t>
  </si>
  <si>
    <t>Type of Waste</t>
  </si>
  <si>
    <t>t CO2-eq per year</t>
  </si>
  <si>
    <t>Please refer to section 5.2 of the GHG Protocol for more detailed description on how to determine your organizational boundaries</t>
  </si>
  <si>
    <t>% of burden
(0-1)</t>
  </si>
  <si>
    <t>% of bond or company share
(0-1)</t>
  </si>
  <si>
    <t>Hotspot per scope</t>
  </si>
  <si>
    <t>12: End of Life Treatment of Sold Products</t>
  </si>
  <si>
    <t>13: Downstream Leased Assets</t>
  </si>
  <si>
    <t>14: Franchises</t>
  </si>
  <si>
    <t>15: Investments</t>
  </si>
  <si>
    <t>% of total scope 3 emissions</t>
  </si>
  <si>
    <t>Scope 3 Emissions: Top 5 contributing categories</t>
  </si>
  <si>
    <t>mobitool-Faktoren v3.0 - mobitool</t>
  </si>
  <si>
    <t>Cat. 4: Upstream transportation and distribution</t>
  </si>
  <si>
    <t>Direct influence of generic supply</t>
  </si>
  <si>
    <t>UVEK_DT</t>
  </si>
  <si>
    <t>KBOB</t>
  </si>
  <si>
    <t>Données écobilans dans la construction (admin.ch)</t>
  </si>
  <si>
    <t>Ökobilanzdaten im Baubereich (admin.ch)</t>
  </si>
  <si>
    <t>Scope 3
(t CO2-eq)</t>
  </si>
  <si>
    <r>
      <rPr>
        <b/>
        <sz val="12"/>
        <color rgb="FF860000"/>
        <rFont val="Arial"/>
        <family val="2"/>
      </rPr>
      <t>Option 2</t>
    </r>
    <r>
      <rPr>
        <b/>
        <sz val="12"/>
        <color theme="1"/>
        <rFont val="Arial"/>
        <family val="2"/>
      </rPr>
      <t>: you know how many vehicles you own,how many km they have covered, or how many passengers or tons they carried, etc.</t>
    </r>
  </si>
  <si>
    <t>Step 1: Recording emissions per the 15 categories of the GHG Protocol</t>
  </si>
  <si>
    <t>Import</t>
  </si>
  <si>
    <t>Quantity consumed per year</t>
  </si>
  <si>
    <t>amount spent per year</t>
  </si>
  <si>
    <t>quantity consumed per year</t>
  </si>
  <si>
    <t>quantity per year</t>
  </si>
  <si>
    <t>quantity wasted per year</t>
  </si>
  <si>
    <t>km total travelled per year</t>
  </si>
  <si>
    <t>per yearly full time position</t>
  </si>
  <si>
    <t>amount received per year</t>
  </si>
  <si>
    <t>Solar PV</t>
  </si>
  <si>
    <t>mixed logs</t>
  </si>
  <si>
    <t>hardwood chips</t>
  </si>
  <si>
    <t>pellets</t>
  </si>
  <si>
    <t>These emissions result from the generation of heat on site (e.g. decentralized heating systems). This is applicable if you own and/or control the installations; NOT if the heat from decentralized installation is purchased (the purchased decentralized heat needs to be entered under scope 2)</t>
  </si>
  <si>
    <t>comments
(if any)</t>
  </si>
  <si>
    <t>conversion to kWh
(used for scope 3)</t>
  </si>
  <si>
    <t>Total emissions (t CO2-eq) per year
(incl. from heat generation)</t>
  </si>
  <si>
    <t>Category of Heating</t>
  </si>
  <si>
    <t>Total Heating (from own installations)</t>
  </si>
  <si>
    <t>Total Heating (purchased)</t>
  </si>
  <si>
    <t>Heating
(purchased)</t>
  </si>
  <si>
    <t>Heating
(own installations)</t>
  </si>
  <si>
    <t>HEL (heating oil)</t>
  </si>
  <si>
    <t>Stationary Combustion (Decentralized Comfort Heating installations)</t>
  </si>
  <si>
    <t>Decentralized Comfort Heating direct emissions</t>
  </si>
  <si>
    <r>
      <rPr>
        <i/>
        <sz val="12"/>
        <rFont val="Arial"/>
        <family val="2"/>
      </rPr>
      <t xml:space="preserve">*there are no direct emissions resulting from heat generated by solar PV and wood. We use the results here to compute scope 3 emissions. </t>
    </r>
    <r>
      <rPr>
        <b/>
        <i/>
        <sz val="12"/>
        <rFont val="Arial"/>
        <family val="2"/>
      </rPr>
      <t xml:space="preserve">
</t>
    </r>
    <r>
      <rPr>
        <b/>
        <i/>
        <sz val="12"/>
        <color rgb="FFFF0000"/>
        <rFont val="Arial"/>
        <family val="2"/>
      </rPr>
      <t>Please note that for heat pumps, there are some direct emissions associated with leakage of refrigerant that aren't marked here as they do not result from combustion. These should be reported in the section below "Refrigeration and Air Conditioning use"</t>
    </r>
    <r>
      <rPr>
        <i/>
        <sz val="12"/>
        <color rgb="FFFF0000"/>
        <rFont val="Arial"/>
        <family val="2"/>
      </rPr>
      <t>.</t>
    </r>
    <r>
      <rPr>
        <i/>
        <sz val="12"/>
        <rFont val="Arial"/>
        <family val="2"/>
      </rPr>
      <t xml:space="preserve"> </t>
    </r>
  </si>
  <si>
    <t>YEAR</t>
  </si>
  <si>
    <t>TITLE</t>
  </si>
  <si>
    <t>SHEET</t>
  </si>
  <si>
    <t>SOURCE</t>
  </si>
  <si>
    <t>Calculating HFC and PFC Emissions from the Manufacturing, Installation, Operation and Disposal of Refrigeration &amp; Air_x0002_conditioning Equipment (Version 1.0)</t>
  </si>
  <si>
    <t>Scope 1'!A153</t>
  </si>
  <si>
    <t>https://ghgprotocol.org/sites/default/files/hfc-cfc_1.pdf</t>
  </si>
  <si>
    <t>Scope 1'!A182</t>
  </si>
  <si>
    <t>https://www.ipcc-nggip.iges.or.jp/public/2019rf/pdf/2_Volume2/19R_V2_4_Ch04_Fugitive_Emissions.pdf</t>
  </si>
  <si>
    <t>2019 Refinement to the 2006 IPCC Guidelines for National Greenhouse Gas Inventories. Chapter 4: Fugitive Emissions</t>
  </si>
  <si>
    <t>www.mobitool.ch</t>
  </si>
  <si>
    <t xml:space="preserve">https://ghgprotocol.org/ </t>
  </si>
  <si>
    <t>Contents &amp; Instructions'!A1</t>
  </si>
  <si>
    <t>Contents &amp; Instructions'!A2</t>
  </si>
  <si>
    <t>GHG Protocol</t>
  </si>
  <si>
    <t>GHG Protocol - Corporate Value Chain (Scope 3) Accounting and Reporting Standard</t>
  </si>
  <si>
    <t>https://ghgprotocol.org/sites/default/files/standards/Corporate-Value-Chain-Accounting-Reporing-Standard_041613_2.pdf</t>
  </si>
  <si>
    <t>https://ghgprotocol.org/sites/default/files/2022-12/Chapter4.pdf</t>
  </si>
  <si>
    <t>GHG Protocol - Category 4: Upstream Transportation and Distribution</t>
  </si>
  <si>
    <t>Scope 3'!C172</t>
  </si>
  <si>
    <t>Scope 3'!L484</t>
  </si>
  <si>
    <t>Scope 3'!L515</t>
  </si>
  <si>
    <t>CO2-Emissionsfaktoren des Treibhausgas_x0002_inventars der Schweiz</t>
  </si>
  <si>
    <t>EF_scope1!J2</t>
  </si>
  <si>
    <t>EF_scope1!I2</t>
  </si>
  <si>
    <t>Facteurs d’émission de CO2 selon l'inventaire des gaz à effet de serre de la Suisse</t>
  </si>
  <si>
    <t>https://www.ipcc.ch/site/assets/uploads/2018/02/WG1AR5_Chapter08_FINAL.pdf</t>
  </si>
  <si>
    <t>Mobitool v3</t>
  </si>
  <si>
    <t>https://www.ecobau.ch/resources/uploads/Oekobilanzdaten/Hintergrundberichte/KBOB_BAFU_AHB_2022_Energiesysteme_v1_0.pdf</t>
  </si>
  <si>
    <t>EF_scope 2'!A1</t>
  </si>
  <si>
    <t>Gesamt-Umweltbelastung durch Konsum und Produktion der Schweiz (Kurzfassung)</t>
  </si>
  <si>
    <t>https://www.bafu.admin.ch/bafu/de/home/themen/wirtschaft-konsum/publikationen-studien/publikationen/gesamt-umweltbelastung-konsum-produktion.html</t>
  </si>
  <si>
    <t>EF_scope3!A1</t>
  </si>
  <si>
    <t>Ökobilanzdaten im Baubereich</t>
  </si>
  <si>
    <t>https://www.kbob.admin.ch/kbob/de/home/themen-leistungen/nachhaltiges-bauen/oekobilanzdaten_baubereich.html</t>
  </si>
  <si>
    <t>Scope 2 Infrastructure
(kg CO2-eq)</t>
  </si>
  <si>
    <t>Scope 2 energy
(kg CO2-eq)</t>
  </si>
  <si>
    <t>Scope 1
(kg CO2-eq)</t>
  </si>
  <si>
    <t>CH4 and N20 emissions added from the Latest Greenhouses Gas Inventory of Switzerland Tables</t>
  </si>
  <si>
    <t>Latest greenhouse gas inventory of Switzerland (admin.ch)</t>
  </si>
  <si>
    <t>Additional Sources</t>
  </si>
  <si>
    <t>47.8% Emission factor from Fossil (excluding biogene)</t>
  </si>
  <si>
    <t>92.7% Emission factor from Fossil (excluding biogene)</t>
  </si>
  <si>
    <t>76.6% Emission factor from Fossil (excluding biogene)</t>
  </si>
  <si>
    <t>89.7% Emission factor from Fossil (excluding biogene)</t>
  </si>
  <si>
    <t>27% Emission factor from Fossil (excluding biogene)</t>
  </si>
  <si>
    <t>73% Emission factor from Fossil (excluding biogene)</t>
  </si>
  <si>
    <t>0% Emission factor from Fossil (excluding biogene)</t>
  </si>
  <si>
    <t>Chapter 7: The Earth’s Energy Budget, Climate Feedbacks and Climate Sensitivity (ipcc.ch)</t>
  </si>
  <si>
    <t>AR 6 - Chapter 7: "The Earth’s Energy Budget, Climate Feedbacks and Climate Sensitivity"</t>
  </si>
  <si>
    <t>Overview of the data used</t>
  </si>
  <si>
    <t>Location2</t>
  </si>
  <si>
    <t>US</t>
  </si>
  <si>
    <t>DE</t>
  </si>
  <si>
    <t>CN</t>
  </si>
  <si>
    <t>ES</t>
  </si>
  <si>
    <t>JP</t>
  </si>
  <si>
    <t>KR</t>
  </si>
  <si>
    <t>TR</t>
  </si>
  <si>
    <t>DK</t>
  </si>
  <si>
    <t>BR</t>
  </si>
  <si>
    <t>MX</t>
  </si>
  <si>
    <t>PE</t>
  </si>
  <si>
    <t>CM</t>
  </si>
  <si>
    <t>NO</t>
  </si>
  <si>
    <t>SE</t>
  </si>
  <si>
    <t>NL</t>
  </si>
  <si>
    <t>PT</t>
  </si>
  <si>
    <t>PH</t>
  </si>
  <si>
    <t>AZ</t>
  </si>
  <si>
    <t>DZ</t>
  </si>
  <si>
    <t>GB</t>
  </si>
  <si>
    <t>IQ</t>
  </si>
  <si>
    <t>KZ</t>
  </si>
  <si>
    <t>LY</t>
  </si>
  <si>
    <t>NG</t>
  </si>
  <si>
    <t>QA</t>
  </si>
  <si>
    <t>RO</t>
  </si>
  <si>
    <t>RU</t>
  </si>
  <si>
    <t>SA</t>
  </si>
  <si>
    <t>CY</t>
  </si>
  <si>
    <t>AT</t>
  </si>
  <si>
    <t>CZ</t>
  </si>
  <si>
    <t>HR</t>
  </si>
  <si>
    <t>IT</t>
  </si>
  <si>
    <t>PL</t>
  </si>
  <si>
    <t>SK</t>
  </si>
  <si>
    <t>BA</t>
  </si>
  <si>
    <t>CS</t>
  </si>
  <si>
    <t>HU</t>
  </si>
  <si>
    <t>MK</t>
  </si>
  <si>
    <t>SI</t>
  </si>
  <si>
    <t>AU</t>
  </si>
  <si>
    <t>BG</t>
  </si>
  <si>
    <t>CA</t>
  </si>
  <si>
    <t>CL</t>
  </si>
  <si>
    <t>EE</t>
  </si>
  <si>
    <t>FI</t>
  </si>
  <si>
    <t>IE</t>
  </si>
  <si>
    <t>IL</t>
  </si>
  <si>
    <t>IN</t>
  </si>
  <si>
    <t>IR</t>
  </si>
  <si>
    <t>IS</t>
  </si>
  <si>
    <t>LT</t>
  </si>
  <si>
    <t>LV</t>
  </si>
  <si>
    <t>MY</t>
  </si>
  <si>
    <t>NZ</t>
  </si>
  <si>
    <t>TH</t>
  </si>
  <si>
    <t>TN</t>
  </si>
  <si>
    <t>TW</t>
  </si>
  <si>
    <t>TZ</t>
  </si>
  <si>
    <t>UA</t>
  </si>
  <si>
    <t>ZA</t>
  </si>
  <si>
    <t>MT</t>
  </si>
  <si>
    <t>MRO</t>
  </si>
  <si>
    <t>NORDEL</t>
  </si>
  <si>
    <t>NPCC</t>
  </si>
  <si>
    <t>RFC</t>
  </si>
  <si>
    <t>RS</t>
  </si>
  <si>
    <t>MA</t>
  </si>
  <si>
    <t>PG</t>
  </si>
  <si>
    <t>KE</t>
  </si>
  <si>
    <t>CPA</t>
  </si>
  <si>
    <t>EEU</t>
  </si>
  <si>
    <t>WEU</t>
  </si>
  <si>
    <t>CO</t>
  </si>
  <si>
    <t>MW</t>
  </si>
  <si>
    <t>NA</t>
  </si>
  <si>
    <t>Europe</t>
  </si>
  <si>
    <t>Asia-Pacific Region</t>
  </si>
  <si>
    <t>US - Alaska Systems Coordinating Council</t>
  </si>
  <si>
    <t>Europe - Central Eastern European Electricity Network</t>
  </si>
  <si>
    <t>US - Florida Reliability Coordinating Council</t>
  </si>
  <si>
    <t>US - Electric Reliability Council of Texas</t>
  </si>
  <si>
    <t>US - Reliability Assessment Subregiong</t>
  </si>
  <si>
    <t>Latin America and the Caribbean</t>
  </si>
  <si>
    <t>North America</t>
  </si>
  <si>
    <t>Oceanic</t>
  </si>
  <si>
    <t>Global</t>
  </si>
  <si>
    <t>US - Southwest Power Pool</t>
  </si>
  <si>
    <t>US - Southeastern Electric Reliability Council</t>
  </si>
  <si>
    <t>US - Midwest</t>
  </si>
  <si>
    <t xml:space="preserve">NB: we assume that the Capital Goods category related emissions are included in this category. 
The current data dates from 2011 and is expected to be updated in 2026. 
</t>
  </si>
  <si>
    <t xml:space="preserve">Total CO2-emissions
(kg CO2-eq)
for scope 3 use </t>
  </si>
  <si>
    <t>[sulfonyl]urea-compounds, at regional storehouse {CH}</t>
  </si>
  <si>
    <t>[sulfonyl]urea-compounds, at regional storehouse {RER}</t>
  </si>
  <si>
    <t>[thio]carbamate-compounds, at regional storehouse {CH}</t>
  </si>
  <si>
    <t>[thio]carbamate-compounds, at regional storehouse {RER}</t>
  </si>
  <si>
    <t>1,1-difluoroethane, HFC-152a, at plant {US}</t>
  </si>
  <si>
    <t>1.3 MWp slanted-roof installation, multi-Si, panel, mounted, on roof {CH}</t>
  </si>
  <si>
    <t>156 kWp flat-roof installation, multi-Si, on roof {CH}</t>
  </si>
  <si>
    <t>156 kWp flat-roof installation, single-Si, on roof {CH}</t>
  </si>
  <si>
    <t>16.667kWp, 100m2, PV system for PVT, installed on slanted roof, single-Si {CH}</t>
  </si>
  <si>
    <t>1-butanol, propylene hydroformylation, at plant {RER}</t>
  </si>
  <si>
    <t>1-pentanol, at plant {RER}</t>
  </si>
  <si>
    <t>1-propanol, at plant {RER}</t>
  </si>
  <si>
    <t>2,4-D, at regional storehouse {RER}</t>
  </si>
  <si>
    <t>280 kWp flat-roof installation, multi-Si, on roof {CH}</t>
  </si>
  <si>
    <t>280 kWp flat-roof installation, single-Si, on roof {CH}</t>
  </si>
  <si>
    <t>2-butanol, at plant {RER}</t>
  </si>
  <si>
    <t>2-methyl-2-butanol, at plant {RER}</t>
  </si>
  <si>
    <t>3.5 MWp open ground installation, multi-Si, on open ground {US}</t>
  </si>
  <si>
    <t>324 kWp flat-roof installation, multi-Si, on roof {DE}</t>
  </si>
  <si>
    <t>3kWp facade installation, multi-Si, laminated, integrated, at building {APAC}</t>
  </si>
  <si>
    <t>3kWp facade installation, multi-Si, laminated, integrated, at building {CH}</t>
  </si>
  <si>
    <t>3kWp facade installation, multi-Si, laminated, integrated, at building {CN}</t>
  </si>
  <si>
    <t>3kWp facade installation, multi-Si, laminated, integrated, at building {RER}</t>
  </si>
  <si>
    <t>3kWp facade installation, multi-Si, laminated, integrated, at building {US}</t>
  </si>
  <si>
    <t>3kWp facade installation, multi-Si, panel, mounted, at building {APAC}</t>
  </si>
  <si>
    <t>3kWp facade installation, multi-Si, panel, mounted, at building {CH}</t>
  </si>
  <si>
    <t>3kWp facade installation, multi-Si, panel, mounted, at building {CN}</t>
  </si>
  <si>
    <t>3kWp facade installation, multi-Si, panel, mounted, at building {RER}</t>
  </si>
  <si>
    <t>3kWp facade installation, multi-Si, panel, mounted, at building {US}</t>
  </si>
  <si>
    <t>3kWp facade installation, single-Si, laminated, integrated, at building {APAC}</t>
  </si>
  <si>
    <t>3kWp facade installation, single-Si, laminated, integrated, at building {CH}</t>
  </si>
  <si>
    <t>3kWp facade installation, single-Si, laminated, integrated, at building {CN}</t>
  </si>
  <si>
    <t>3kWp facade installation, single-Si, laminated, integrated, at building {RER}</t>
  </si>
  <si>
    <t>3kWp facade installation, single-Si, laminated, integrated, at building {US}</t>
  </si>
  <si>
    <t>3kWp facade installation, single-Si, panel, mounted, at building {APAC}</t>
  </si>
  <si>
    <t>3kWp facade installation, single-Si, panel, mounted, at building {CH}</t>
  </si>
  <si>
    <t>3kWp facade installation, single-Si, panel, mounted, at building {CN}</t>
  </si>
  <si>
    <t>3kWp facade installation, single-Si, panel, mounted, at building {RER}</t>
  </si>
  <si>
    <t>3kWp facade installation, single-Si, panel, mounted, at building {US}</t>
  </si>
  <si>
    <t>3kWp flat roof installation, multi-Si, on roof {APAC}</t>
  </si>
  <si>
    <t>3kWp flat roof installation, multi-Si, on roof {CH}</t>
  </si>
  <si>
    <t>3kWp flat roof installation, multi-Si, on roof {CN}</t>
  </si>
  <si>
    <t>3kWp flat roof installation, multi-Si, on roof {RER}</t>
  </si>
  <si>
    <t>3kWp flat roof installation, multi-Si, on roof {US}</t>
  </si>
  <si>
    <t>3kWp flat roof installation, single-Si, on roof {APAC}</t>
  </si>
  <si>
    <t>3kWp flat roof installation, single-Si, on roof {CH}</t>
  </si>
  <si>
    <t>3kWp flat roof installation, single-Si, on roof {CN}</t>
  </si>
  <si>
    <t>3kWp flat roof installation, single-Si, on roof {RER}</t>
  </si>
  <si>
    <t>3kWp flat roof installation, single-Si, on roof {US}</t>
  </si>
  <si>
    <t>3kWp slanted-roof installation, a-Si, laminated, integrated, on roof {CH}</t>
  </si>
  <si>
    <t>3kWp slanted-roof installation, a-Si, panel, mounted, on roof {CH}</t>
  </si>
  <si>
    <t>3kWp slanted-roof installation, CdTe, laminated, integrated, on roof {CH}</t>
  </si>
  <si>
    <t>3kWp slanted-roof installation, CdTe, laminated, integrated, on roof {RER}</t>
  </si>
  <si>
    <t>3kWp slanted-roof installation, CdTe, panel, mounted, on roof {CH}</t>
  </si>
  <si>
    <t>3kWp slanted-roof installation, CdTe, panel, mounted, on roof {RER}</t>
  </si>
  <si>
    <t>3kWp slanted-roof installation, CIS, laminated, integrated, on roof {CH}</t>
  </si>
  <si>
    <t>3kWp slanted-roof installation, CIS, laminated, integrated, on roof {RER}</t>
  </si>
  <si>
    <t>3kWp slanted-roof installation, CIS, panel, mounted, on roof {CH}</t>
  </si>
  <si>
    <t>3kWp slanted-roof installation, CIS, panel, mounted, on roof {RER}</t>
  </si>
  <si>
    <t>3kWp slanted-roof installation, micro-Si, laminated, integrated, on roof {RER}</t>
  </si>
  <si>
    <t>3kWp slanted-roof installation, micro-Si, panel, mounted, on roof {RER}</t>
  </si>
  <si>
    <t>3kWp slanted-roof installation, multi-Si, laminated, integrated, on roof {APAC}</t>
  </si>
  <si>
    <t>3kWp slanted-roof installation, multi-Si, laminated, integrated, on roof {CH}</t>
  </si>
  <si>
    <t>3kWp slanted-roof installation, multi-Si, laminated, integrated, on roof {CN}</t>
  </si>
  <si>
    <t>3kWp slanted-roof installation, multi-Si, laminated, integrated, on roof {RER}</t>
  </si>
  <si>
    <t>3kWp slanted-roof installation, multi-Si, laminated, integrated, on roof {US}</t>
  </si>
  <si>
    <t>3kWp slanted-roof installation, multi-Si, panel, mounted, on roof {APAC}</t>
  </si>
  <si>
    <t>3kWp slanted-roof installation, multi-Si, panel, mounted, on roof {CH}</t>
  </si>
  <si>
    <t>3kWp slanted-roof installation, multi-Si, panel, mounted, on roof {CN}</t>
  </si>
  <si>
    <t>3kWp slanted-roof installation, multi-Si, panel, mounted, on roof {RER}</t>
  </si>
  <si>
    <t>3kWp slanted-roof installation, multi-Si, panel, mounted, on roof {US}</t>
  </si>
  <si>
    <t>3kWp slanted-roof installation, ribbon-Si, laminated, integrated, on roof {CH}</t>
  </si>
  <si>
    <t>3kWp slanted-roof installation, ribbon-Si, panel, mounted, on roof {CH}</t>
  </si>
  <si>
    <t>3kWp slanted-roof installation, single-Si, laminated, integrated, on roof {APAC}</t>
  </si>
  <si>
    <t>3kWp slanted-roof installation, single-Si, laminated, integrated, on roof {CH}</t>
  </si>
  <si>
    <t>3kWp slanted-roof installation, single-Si, laminated, integrated, on roof {CN}</t>
  </si>
  <si>
    <t>3kWp slanted-roof installation, single-Si, laminated, integrated, on roof {RER}</t>
  </si>
  <si>
    <t>3kWp slanted-roof installation, single-Si, laminated, integrated, on roof {US}</t>
  </si>
  <si>
    <t>3kWp slanted-roof installation, single-Si, panel, mounted, on roof {APAC}</t>
  </si>
  <si>
    <t>3kWp slanted-roof installation, single-Si, panel, mounted, on roof {CH}</t>
  </si>
  <si>
    <t>3kWp slanted-roof installation, single-Si, panel, mounted, on roof {CN}</t>
  </si>
  <si>
    <t>3kWp slanted-roof installation, single-Si, panel, mounted, on roof {RER}</t>
  </si>
  <si>
    <t>3kWp slanted-roof installation, single-Si, panel, mounted, on roof {US}</t>
  </si>
  <si>
    <t>3-methyl-1-butanol, at plant {RER}</t>
  </si>
  <si>
    <t>450 kWp flat-roof installation, single-Si, on roof {DE}</t>
  </si>
  <si>
    <t>560 kWp open ground installation, single-Si, on open ground {CH}</t>
  </si>
  <si>
    <t>569 kWp open ground installation, multi-Si, on open ground {ES}</t>
  </si>
  <si>
    <t>570 kWp open ground installation, CdTe, on open ground {RER}</t>
  </si>
  <si>
    <t>570 kWp open ground installation, CIS, on open ground {RER}</t>
  </si>
  <si>
    <t>570 kWp open ground installation, micro-Si, on open ground {RER}</t>
  </si>
  <si>
    <t>570 kWp open ground installation, multi-Si, on open ground {ES}</t>
  </si>
  <si>
    <t>570 kWp open ground installation, multi-Si, on open ground {RER}</t>
  </si>
  <si>
    <t>570 kWp open ground installation, single-Si, on open ground {RER}</t>
  </si>
  <si>
    <t>93 kWp slanted-roof installation, multi-Si, laminated,  integrated, on roof {CH}</t>
  </si>
  <si>
    <t>93 kWp slanted-roof installation, multi-Si, panel, mounted, on roof {CH}</t>
  </si>
  <si>
    <t>93 kWp slanted-roof installation, single-Si, laminated,  integrated, on roof {CH}</t>
  </si>
  <si>
    <t>93 kWp slanted-roof installation, single-Si, panel, mounted, on roof {CH}</t>
  </si>
  <si>
    <t>Absorption chiller 100kW {CH}</t>
  </si>
  <si>
    <t>Acetaldehyde, at plant {RER}</t>
  </si>
  <si>
    <t>Acetamide-anillide-compounds, at regional storehouse {CH}</t>
  </si>
  <si>
    <t>Acetamide-anillide-compounds, at regional storehouse {RER}</t>
  </si>
  <si>
    <t>Acetic acid, 98% in H2O, at plant {RER}</t>
  </si>
  <si>
    <t>Acetic anhydride from acetaldehyde, at plant {RER}</t>
  </si>
  <si>
    <t>Acetic anhydride from ketene, at plant {RER}</t>
  </si>
  <si>
    <t>Acetic anhydride, at plant {RER}</t>
  </si>
  <si>
    <t>Acetone, liquid, at plant {RER}</t>
  </si>
  <si>
    <t>Acetonitrile, at plant {RER}</t>
  </si>
  <si>
    <t>Acetylene, at regional storehouse {CH}</t>
  </si>
  <si>
    <t>Aclonifen, at regional storage {RER}</t>
  </si>
  <si>
    <t>Acrylic acid, at plant {RER}</t>
  </si>
  <si>
    <t>Acrylic binder, 34% in H2O, at plant {RER}</t>
  </si>
  <si>
    <t>Acrylic dispersion, 65% in H2O, at plant {RER}</t>
  </si>
  <si>
    <t>Acrylic filler, at plant {RER}</t>
  </si>
  <si>
    <t>Acrylic render, at plant {CH}</t>
  </si>
  <si>
    <t>Acrylic render, matured {CH}</t>
  </si>
  <si>
    <t>Acrylic varnish, 87.5% in H2O, at plant {RER}</t>
  </si>
  <si>
    <t>Acrylnitril-butadien-styrol (ABS) pipe {CH}</t>
  </si>
  <si>
    <t>Acrylonitrile from Sohio process, at plant {RER}</t>
  </si>
  <si>
    <t>Acrylonitrile-butadiene-styrene copolymer, ABS, at plant {RER}</t>
  </si>
  <si>
    <t>Adhesive for metals, at plant {DE}</t>
  </si>
  <si>
    <t>Adhesive with lightweight aggregate, mineral, at plant {CH}</t>
  </si>
  <si>
    <t>Adhesive with lightweight aggregate, mineral, matured {CH}</t>
  </si>
  <si>
    <t>Adhesive, mineral, at plant {CH}</t>
  </si>
  <si>
    <t>Adhesive, mineral, matured {CH}</t>
  </si>
  <si>
    <t>Adhesive, organic, at plant {CH}</t>
  </si>
  <si>
    <t>Adhesive, organic, matured {CH}</t>
  </si>
  <si>
    <t>Adipic acid, at plant {RER}</t>
  </si>
  <si>
    <t>Aerogel board, at regional storage {CH}</t>
  </si>
  <si>
    <t>Agricultural machinery, general, production {CH}</t>
  </si>
  <si>
    <t>Agricultural machinery, tillage, production {CH}</t>
  </si>
  <si>
    <t>Air compressor, screw-type compressor, 300 kW, at plant {RER}</t>
  </si>
  <si>
    <t>Air compressor, screw-type compressor, 4 kW, at plant {RER}</t>
  </si>
  <si>
    <t>Air distribution housing, steel, 120 m3/h, at plant {CH}</t>
  </si>
  <si>
    <t>Air filter, central unit, 600 m3/h, at plant {RER}</t>
  </si>
  <si>
    <t>Air filter, decentralized unit, 180-250 m3/h, at plant {RER}</t>
  </si>
  <si>
    <t>Air filter, in exhaust air valve, at plant {RER}</t>
  </si>
  <si>
    <t>Air separation plant {RER}</t>
  </si>
  <si>
    <t>Aircraft, long haul {RER}</t>
  </si>
  <si>
    <t>Aircraft, medium haul {RER}</t>
  </si>
  <si>
    <t>Airport {RER}</t>
  </si>
  <si>
    <t>AKD sizer, in paper production, at plant {RER}</t>
  </si>
  <si>
    <t>Alachlor, at regional storehouse {RER}</t>
  </si>
  <si>
    <t>Alkyd paint, white, 60% in H2O, at plant {RER}</t>
  </si>
  <si>
    <t>Alkyd paint, white, 60% in solvent, at plant {RER}</t>
  </si>
  <si>
    <t>Alkyd resin, long oil, 70% in white spirit, at plant {RER}</t>
  </si>
  <si>
    <t>Alkylbenzene sulfonate, linear, petrochemical, at plant {RER}</t>
  </si>
  <si>
    <t>Alkylbenzene, linear, at plant {RER}</t>
  </si>
  <si>
    <t>Allyl chloride, from reacting propylene and chlorine, at plant {RER}</t>
  </si>
  <si>
    <t>Aluminium alloy, AlMg3, at plant {RER}</t>
  </si>
  <si>
    <t>Aluminium blinds, at plant {CH}</t>
  </si>
  <si>
    <t>Aluminium blinds, at plant, with resource correction {CH}</t>
  </si>
  <si>
    <t>Aluminium casting, plant {RER}</t>
  </si>
  <si>
    <t>Aluminium composite panel FR, at plant {RER}</t>
  </si>
  <si>
    <t>Aluminium composite panel FR, transport DE-&gt;CH {RER}</t>
  </si>
  <si>
    <t>Aluminium composite panel FR, transport ES-&gt;CH {RER}</t>
  </si>
  <si>
    <t>Aluminium composite panel FR, transport FR-&gt;CH {RER}</t>
  </si>
  <si>
    <t>Aluminium composite panel, at plant {RER}</t>
  </si>
  <si>
    <t>Aluminium composite panel, at regional storage {CH}</t>
  </si>
  <si>
    <t>Aluminium composite panel, at regional storage, with resource correction {CH}</t>
  </si>
  <si>
    <t>Aluminium composite panel, packaging {RER}</t>
  </si>
  <si>
    <t>Aluminium composite panel, transport DE-&gt;CH {RER}</t>
  </si>
  <si>
    <t>Aluminium composite panel, transport ES-&gt;CH {RER}</t>
  </si>
  <si>
    <t>Aluminium composite panel, transport FR-&gt;CH {RER}</t>
  </si>
  <si>
    <t>Aluminium electrolysis, plant {RER}</t>
  </si>
  <si>
    <t>Aluminium fluoride, at plant {RER}</t>
  </si>
  <si>
    <t>Aluminium hydroxide, at plant {RER}</t>
  </si>
  <si>
    <t>Aluminium hydroxide, plant {RER}</t>
  </si>
  <si>
    <t>Aluminium melting furnace {RER}</t>
  </si>
  <si>
    <t>Aluminium oxide, at plant {RER}</t>
  </si>
  <si>
    <t>Aluminium oxide, plant {RER}</t>
  </si>
  <si>
    <t>Aluminium product manufacturing, average metal working {RER}</t>
  </si>
  <si>
    <t>Aluminium profile, uncoated {CH}</t>
  </si>
  <si>
    <t>Aluminium profile, uncoated, secondary production (100% Rec.) {CH}</t>
  </si>
  <si>
    <t>Aluminium profile, uncoated, SZFF 2014, recycling share 52%, at plant {CH}</t>
  </si>
  <si>
    <t>Aluminium profile, uncoated, SZFF 2014, recycling share 52%, with resource correction {CH}</t>
  </si>
  <si>
    <t>Aluminium profile, uncoated, with resource correction {CH}</t>
  </si>
  <si>
    <t>Aluminium scrap, new, at plant {RER}</t>
  </si>
  <si>
    <t>Aluminium scrap, old, at plant {RER}</t>
  </si>
  <si>
    <t>Aluminium scrap, recovered from c-Si PV module treatment {RER}</t>
  </si>
  <si>
    <t>Aluminium sheet, uncoated {CH}</t>
  </si>
  <si>
    <t>Aluminium sheet, uncoated, secondary production (100% Rec.) {CH}</t>
  </si>
  <si>
    <t>Aluminium sheet, uncoated, with resource correction {CH}</t>
  </si>
  <si>
    <t>Aluminium sulphate, powder, at plant {RER}</t>
  </si>
  <si>
    <t>Aluminium, primary, at plant {RER}</t>
  </si>
  <si>
    <t>Aluminium, primary, liquid, at plant {RER}</t>
  </si>
  <si>
    <t>Aluminium, production mix for aluminium profiles, SZFF 2014, at plant {CH}</t>
  </si>
  <si>
    <t>Aluminium, production mix, at plant {RER}</t>
  </si>
  <si>
    <t>Aluminium, production mix, cast alloy, at plant {RER}</t>
  </si>
  <si>
    <t>Aluminium, production mix, wrought alloy, at plant {RER}</t>
  </si>
  <si>
    <t>Aluminium, secondary, from new scrap, at plant {RER}</t>
  </si>
  <si>
    <t>Aluminium, secondary, from old scrap, at plant {RER}</t>
  </si>
  <si>
    <t>Aluminiumtrihydroxide-acrylic glass, at plant {JP}</t>
  </si>
  <si>
    <t>Aluminiumtrihydroxide-acrylic glass, at plant {KR}</t>
  </si>
  <si>
    <t>Aluminiumtrihydroxide-acrylic glass, at plant {TR}</t>
  </si>
  <si>
    <t>Aluminiumtrihydroxide-acrylic glass, at plant {US}</t>
  </si>
  <si>
    <t>Aluminiumtrihydroxide-acrylic glass, production mix, at plant {CH}</t>
  </si>
  <si>
    <t>Ammonia, liquid, at regional storehouse {CH}</t>
  </si>
  <si>
    <t>Ammonia, liquid, at regional storehouse {RER}</t>
  </si>
  <si>
    <t>Ammonia, partial oxidation, liquid, at plant {RER}</t>
  </si>
  <si>
    <t>Ammonia, steam reforming, liquid, at plant {RER}</t>
  </si>
  <si>
    <t>Ammonium bicarbonate, at plant {RER}</t>
  </si>
  <si>
    <t>Ammonium carbonate, at plant {RER}</t>
  </si>
  <si>
    <t>Ammonium chloride, at plant {GLO}</t>
  </si>
  <si>
    <t>Ammonium nitrate phosphate, as N, at regional storehouse {RER}</t>
  </si>
  <si>
    <t>Ammonium nitrate phosphate, as P2O5, at regional storehouse {RER}</t>
  </si>
  <si>
    <t>Ammonium nitrate, as N, at regional storehouse {RER}</t>
  </si>
  <si>
    <t>Ammonium sulphate, as N, at regional storehouse {RER}</t>
  </si>
  <si>
    <t>Ammonium thiocyanate, at plant {GLO}</t>
  </si>
  <si>
    <t>Ammoniumhydroxid {RER}</t>
  </si>
  <si>
    <t>Anaerobic digestion plant covered, agriculture {CH}</t>
  </si>
  <si>
    <t>Anaerobic digestion plant, agriculture {CH}</t>
  </si>
  <si>
    <t>Anaerobic digestion plant, biowaste {CH}</t>
  </si>
  <si>
    <t>Anaerobic digestion plant, sewage sludge {CH}</t>
  </si>
  <si>
    <t>Anhydrite floor screed, matured {CH}</t>
  </si>
  <si>
    <t>Anhydrite floor screed, per m2 {CH}</t>
  </si>
  <si>
    <t>Anhydrite floor screed, ready for processing {CH}</t>
  </si>
  <si>
    <t>Anhydrite from FDG gypsum, at plant {DE}</t>
  </si>
  <si>
    <t>Anhydrite from hydrofluoric acid synthesis, at plant {DE}</t>
  </si>
  <si>
    <t>Anhydrite rock, at mine {CH}</t>
  </si>
  <si>
    <t>Anhydrite, at plant {CH}</t>
  </si>
  <si>
    <t>Anhydrite, burned, at plant {CH}</t>
  </si>
  <si>
    <t>Aniline, at plant {RER}</t>
  </si>
  <si>
    <t>Anionic resin, at plant {CH}</t>
  </si>
  <si>
    <t>Anode plant {RER}</t>
  </si>
  <si>
    <t>Anode slime, silver and tellurium containing, primary copper production {GLO}</t>
  </si>
  <si>
    <t>Anode, aluminium electrolysis {RER}</t>
  </si>
  <si>
    <t>Anode, for metal electrolysis {RER}</t>
  </si>
  <si>
    <t>Anode, lithium-ion battery, graphite, at plant {CN}</t>
  </si>
  <si>
    <t>Anode, lithium-ion battery, graphite, at plant {RAS}</t>
  </si>
  <si>
    <t>Anodising, aluminium sheet {RER}</t>
  </si>
  <si>
    <t>Anthracite, burned in stove 5-15kW (proj. 210) {RER}</t>
  </si>
  <si>
    <t>Anthracite, burned in stove 5-15kW {RER}</t>
  </si>
  <si>
    <t>Antimony, at refinery {CN}</t>
  </si>
  <si>
    <t>Anti-reflexx coating, etching, solar glass {DK}</t>
  </si>
  <si>
    <t>Application of plant protection products, by field sprayer {CH}</t>
  </si>
  <si>
    <t>Application, digested matter, from beet residues, on agricultural land {CH}</t>
  </si>
  <si>
    <t>Application, digested matter, from beets, on agricultural land {CH}</t>
  </si>
  <si>
    <t>Application, digested matter, from glycerine, on agricultural land {CH}</t>
  </si>
  <si>
    <t>Application, digested matter, from maize silage, on agricultural land {CH}</t>
  </si>
  <si>
    <t>Application, digested matter, from molasses, on agricultural land {CH}</t>
  </si>
  <si>
    <t>Argon, crude, liquid, at plant {RER}</t>
  </si>
  <si>
    <t>Argon, liquid, at plant {RER}</t>
  </si>
  <si>
    <t>Arsine, at plant {GLO}</t>
  </si>
  <si>
    <t>Asbestos, crysotile type, at plant {GLO}</t>
  </si>
  <si>
    <t>Ash, bagasse, at fermentation plant {BR}</t>
  </si>
  <si>
    <t>asparagus seedling, open field, at production site {GLO}</t>
  </si>
  <si>
    <t>asparagus, conventional {CH}</t>
  </si>
  <si>
    <t>asparagus, conventional {MX}</t>
  </si>
  <si>
    <t>asparagus, conventional {PE}</t>
  </si>
  <si>
    <t>Assembly, generator and motor, cogen unit 160kWe {RER}</t>
  </si>
  <si>
    <t>Assembly, generator and motor, Mini CHP plant {CH}</t>
  </si>
  <si>
    <t>Assembly, LCD module {GLO}</t>
  </si>
  <si>
    <t>Assembly, LCD screen {GLO}</t>
  </si>
  <si>
    <t>Assembly, module cogen unit 160kWe {RER}</t>
  </si>
  <si>
    <t>Atrazine, at regional storehouse {CH}</t>
  </si>
  <si>
    <t>Atrazine, at regional storehouse {RER}</t>
  </si>
  <si>
    <t>Autoclaved aerated concrete block, at plant {CH}</t>
  </si>
  <si>
    <t>average mineral fertiliser, as K2O, at regional storehouse {RER}</t>
  </si>
  <si>
    <t>average mineral fertiliser, as N, at regional storehouse {RER}</t>
  </si>
  <si>
    <t>average mineral fertiliser, as P2O5, at regional storehouse {RER}</t>
  </si>
  <si>
    <t>Avoided burden from recycling, CdTe PV module {DE}</t>
  </si>
  <si>
    <t>Avoided burden from recycling, c-Si PV module {RER}</t>
  </si>
  <si>
    <t>Azobe (SFM), standing, under bark, in rain forest {CM}</t>
  </si>
  <si>
    <t>Azobe, allocation correction 1 {GLO}</t>
  </si>
  <si>
    <t>Azobe, allocation correction 2 {GLO}</t>
  </si>
  <si>
    <t>Backlight, LCD screen, at plant {GLO}</t>
  </si>
  <si>
    <t>Bagasse, from sweet sorghum, at distillery {CN}</t>
  </si>
  <si>
    <t>Baling {CH}</t>
  </si>
  <si>
    <t>Barge {RER}</t>
  </si>
  <si>
    <t>Barge tanker {RER}</t>
  </si>
  <si>
    <t>Barite, at plant {RER}</t>
  </si>
  <si>
    <t>Bark chips, hardwood, wet, measured as dry mass, at sawmill {CH}</t>
  </si>
  <si>
    <t>Bark chips, hardwood, wet, measured as dry mass, at sawmill {RER}</t>
  </si>
  <si>
    <t>Bark chips, production mix, wet, measured as dry mass, at sawmill &amp; plant {RER}</t>
  </si>
  <si>
    <t>Bark chips, production mix, wet, measured as dry mass, at sawmill {CH}</t>
  </si>
  <si>
    <t>Bark chips, softwood, u=140%, holzpur, at plant {CH}</t>
  </si>
  <si>
    <t>Bark chips, softwood, wet, measured as dry mass, at sawmill {CH}</t>
  </si>
  <si>
    <t>Bark chips, softwood, wet, measured as dry mass, at sawmill {RER}</t>
  </si>
  <si>
    <t>Bark chips, wet, from hard fibreboard production, measured as dry mass, at plant {RER}</t>
  </si>
  <si>
    <t>Bark chips, wet, from oriented strand board production, measured as dry mass, at plant {RER}</t>
  </si>
  <si>
    <t>Bark chips, wet, from particle board production, uncoated, average glue mix, measured as dry mass, at plant {RER}</t>
  </si>
  <si>
    <t>Bark chips, wet, from soft fibreboard production, from wet &amp; dry processes, measured as dry mass, at plant {RER}</t>
  </si>
  <si>
    <t>Bark, hardwood, after debarking, at sawmill {CH}</t>
  </si>
  <si>
    <t>Bark, hardwood, after debarking, at sawmill {RER}</t>
  </si>
  <si>
    <t>Bark, softwood, after debarking, at sawmill {CH}</t>
  </si>
  <si>
    <t>Bark, softwood, after debarking, at sawmill {RER}</t>
  </si>
  <si>
    <t>Barley grains extensive, at farm {CH}</t>
  </si>
  <si>
    <t>Barley grains IP, at farm {CH}</t>
  </si>
  <si>
    <t>Barley grains organic, at farm {CH}</t>
  </si>
  <si>
    <t>Barley seed IP, at regional storehouse {CH}</t>
  </si>
  <si>
    <t>Barley seed organic, at regional storehouse {CH}</t>
  </si>
  <si>
    <t>Barley straw extensive, at farm {CH}</t>
  </si>
  <si>
    <t>Barley straw IP, at farm {CH}</t>
  </si>
  <si>
    <t>Barley straw organic, at farm {CH}</t>
  </si>
  <si>
    <t>Basalt, at mine {RER}</t>
  </si>
  <si>
    <t>Basic oxygen furnace gas, burned in power plant {RER}</t>
  </si>
  <si>
    <t>Basic oxygen furnace slag, at plant {RER}</t>
  </si>
  <si>
    <t>Battery, LiIo, rechargeable, prismatic, at plant {GLO}</t>
  </si>
  <si>
    <t>Battery, LiIo, rechargeable, prismatic,LiFePO4 {CH}</t>
  </si>
  <si>
    <t>Battery, NiMH, rechargeable, prismatic, at plant {GLO}</t>
  </si>
  <si>
    <t>Battery, rechargeable, prismatic, LiNCM, at plant {NO}</t>
  </si>
  <si>
    <t>Battery-cooling-system, passive, at plant {RAS}</t>
  </si>
  <si>
    <t>Battery-managment-system, at plant {RAS}</t>
  </si>
  <si>
    <t>Bauxite, at mine {GLO}</t>
  </si>
  <si>
    <t>Bearing layer, bituminised {CH}</t>
  </si>
  <si>
    <t>Bentonite, at mine {DE}</t>
  </si>
  <si>
    <t>Bentonite, at processing {DE}</t>
  </si>
  <si>
    <t>Benzal chloride, at plant {RER}</t>
  </si>
  <si>
    <t>Benzene, at plant {RER}</t>
  </si>
  <si>
    <t>Benzene, at refinery {CH}</t>
  </si>
  <si>
    <t>Benzimidazole-compounds, at regional storehouse {CH}</t>
  </si>
  <si>
    <t>Benzimidazole-compounds, at regional storehouse {RER}</t>
  </si>
  <si>
    <t>Benzo[thia]diazole-compounds, at regional storehouse {CH}</t>
  </si>
  <si>
    <t>Benzo[thia]diazole-compounds, at regional storehouse {RER}</t>
  </si>
  <si>
    <t>Benzyl alcohol, at plant {RER}</t>
  </si>
  <si>
    <t>Benzyl chloride, at plant {RER}</t>
  </si>
  <si>
    <t>Berlin wall anchored, infill concrete, average {CH}</t>
  </si>
  <si>
    <t>Berlin wall dual-anchored with longarine, drilled, infill concrete, Bushof Jona {CH}</t>
  </si>
  <si>
    <t>Berlin wall dual-anchored with longarine, drilled, infill concrete, Sandgruben Basel {CH}</t>
  </si>
  <si>
    <t>Berlin wall dual-anchored without longarine, drilled, infill concrete, Stellwerk Winterthur {CH}</t>
  </si>
  <si>
    <t>Berlin wall dual-anchored without longarine, vibrated, infill concrete, Integra Wallisellen {CH}</t>
  </si>
  <si>
    <t>Berlin wall dual-anchored, infill concrete, average {CH}</t>
  </si>
  <si>
    <t>Berlin wall projecting, drilled, infill concrete, average {CH}</t>
  </si>
  <si>
    <t>Berlin wall projecting, drilled, infill concrete, Kulturpark Pfinstweidstrasse ZÃ¼rich {CH}</t>
  </si>
  <si>
    <t>Berlin wall projecting, drilled, infill concrete, MFH Waltersbachstrasse ZÃ¼rich {CH}</t>
  </si>
  <si>
    <t>Berlin wall single-anchored with longarine, drilled, infill concrete, Sandgruben Basel {CH}</t>
  </si>
  <si>
    <t>Berlin wall single-anchored without longarine, vibrated, infill concrete, Integra Wallisellen {CH}</t>
  </si>
  <si>
    <t>Berlin wall strutted apart, infill concrete, average {CH}</t>
  </si>
  <si>
    <t>Berlin wall, single-anchored, infill concrete, average {CH}</t>
  </si>
  <si>
    <t>Bicycle, at regional storage {RER}</t>
  </si>
  <si>
    <t>Biocides, for paper production, unspecified, at plant {RER}</t>
  </si>
  <si>
    <t>Biogas purification, to methane, 96 vol-%, pressure swing adsorption {CH}</t>
  </si>
  <si>
    <t>Biogas purification, to methane, 97 vol-%, glycol washing process {CH}</t>
  </si>
  <si>
    <t>Biogas purification, to methane, 99 vol-%, amino washing process {CH}</t>
  </si>
  <si>
    <t>Biogas purification, to methane, 99 vol-%, membrane technology process {CH}</t>
  </si>
  <si>
    <t>Biogas, from agricultural co-digestion, not covered, at storage {CH}</t>
  </si>
  <si>
    <t>Biogas, from agricultural digestion, not covered, at storage {CH}</t>
  </si>
  <si>
    <t>Biogas, from beet residues, co-digestion, at storage {CH}</t>
  </si>
  <si>
    <t>Biogas, from biowaste, at agricultural co-fermentation, covered {CH}</t>
  </si>
  <si>
    <t>Biogas, from biowaste, at storage {CH}</t>
  </si>
  <si>
    <t>Biogas, from biowaste, at storage, economic allocation {CH}</t>
  </si>
  <si>
    <t>Biogas, from fat and oil, at agricultural co-fermentation, covered {CH}</t>
  </si>
  <si>
    <t>Biogas, from fodder beet, co-digestion, at storage {CH}</t>
  </si>
  <si>
    <t>Biogas, from glycerine, co-digestion, at storage {CH}</t>
  </si>
  <si>
    <t>Biogas, from glycerine, co-digestion, at storage, scenario vegetable oil {CH}</t>
  </si>
  <si>
    <t>Biogas, from maize silage, co-digestion, at storage {CH}</t>
  </si>
  <si>
    <t>Biogas, from molasses, co-digestion, at storage {CH}</t>
  </si>
  <si>
    <t>Biogas, from sewage sludge, at storage {CH}</t>
  </si>
  <si>
    <t>Biogas, from slurry, at agricultural co-fermentation, covered {CH}</t>
  </si>
  <si>
    <t>Biogas, from sugar beet, co-digestion, at storage {CH}</t>
  </si>
  <si>
    <t>Biogas, mix, at agricultural co-fermentation, covered {CH}</t>
  </si>
  <si>
    <t>Biogas, production mix, at storage {CH}</t>
  </si>
  <si>
    <t>Biomethane, burned in boiler condensing modulating 15kW {CH}</t>
  </si>
  <si>
    <t>Biomethane, burned in boiler condensing modulating 300kW {CH}</t>
  </si>
  <si>
    <t>Biomethane, burned in boiler condensing modulating 50kW (proj. 210) {CH}</t>
  </si>
  <si>
    <t>Biomethane, burned in boiler condensing modulating 50kW {CH}</t>
  </si>
  <si>
    <t>Biomethane, burned in cogen 15kWth {CH}</t>
  </si>
  <si>
    <t>Biomethane, burned in cogen 1MWth {CH}</t>
  </si>
  <si>
    <t>Biomethane, burned in cogen 300kWth {CH}</t>
  </si>
  <si>
    <t>Biomethane, burned in cogen 50kWth {CH}</t>
  </si>
  <si>
    <t>Biomethane, burned in industrial furnace 1MW {CH}</t>
  </si>
  <si>
    <t>Biowaste, at collection point {CH}</t>
  </si>
  <si>
    <t>Bipyridylium-compounds, at regional storehouse {CH}</t>
  </si>
  <si>
    <t>Bipyridylium-compounds, at regional storehouse {RER}</t>
  </si>
  <si>
    <t>Bisphenol A, powder, at plant {RER}</t>
  </si>
  <si>
    <t>Bitumen adhesive compound, cold, at plant {RER}</t>
  </si>
  <si>
    <t>Bitumen adhesive compound, hot, at plant {RER}</t>
  </si>
  <si>
    <t>Bitumen sealing Alu80, at plant {RER}</t>
  </si>
  <si>
    <t>Bitumen sealing V60, at plant {RER}</t>
  </si>
  <si>
    <t>Bitumen sealing VA4, at plant {RER}</t>
  </si>
  <si>
    <t>Bitumen sealing, at plant {RER}</t>
  </si>
  <si>
    <t>Bitumen sealing, polymer EP4 flame retardant, at plant {RER}</t>
  </si>
  <si>
    <t>Bitumen, at refinery {CH}</t>
  </si>
  <si>
    <t>Bitumen, at refinery {RER}</t>
  </si>
  <si>
    <t>Blast furnace {RER}</t>
  </si>
  <si>
    <t>Blast furnace gas, burned in power plant {RER}</t>
  </si>
  <si>
    <t>Blast furnace slag cement, at plant {CH}</t>
  </si>
  <si>
    <t>Blast furnace slag, at plant {RER}</t>
  </si>
  <si>
    <t>Blast oxygen furnace converter {RER}</t>
  </si>
  <si>
    <t>Blasting {RER}</t>
  </si>
  <si>
    <t>Borax, anhydrous, powder, at plant {RER}</t>
  </si>
  <si>
    <t>Bored concrete pile, 720mm, piped, Alterssiedlung Seefeldstrasse ZÃ¼rich {CH}</t>
  </si>
  <si>
    <t>Bored concrete pile, 900mm, piped, Alterssiedlung Seefeldstrasse ZÃ¼rich {CH}</t>
  </si>
  <si>
    <t>Bored pile wall, overlapped, anchored, Stadtspital Triemli ZÃ¼rich {CH}</t>
  </si>
  <si>
    <t>Bored pile wall, overlapped, non-anchored {CH}</t>
  </si>
  <si>
    <t>Bored pile wall, overlapped, strutted apart, Alterssiedlung Seefeldstrasse ZÃ¼rich {CH}</t>
  </si>
  <si>
    <t>Borehole heat exchanger, 300m {CH}</t>
  </si>
  <si>
    <t>Borehole heat exchanger, per m {CH}</t>
  </si>
  <si>
    <t>Borehole heat exchanger, specific heat demand 10W {CH}</t>
  </si>
  <si>
    <t>Boric acid, anhydrous, powder, at plant {RER}</t>
  </si>
  <si>
    <t>Boric oxide, at plant {GLO}</t>
  </si>
  <si>
    <t>Boron carbide, at plant {GLO}</t>
  </si>
  <si>
    <t>Boron trifluoride, at plant {GLO}</t>
  </si>
  <si>
    <t>Brake wear emissions, lorry {RER}</t>
  </si>
  <si>
    <t>Brake wear emissions, passenger car {RER}</t>
  </si>
  <si>
    <t>Branch connections and fittings, stainless steel {CH}</t>
  </si>
  <si>
    <t>Branch connections and fittings, steel {CH}</t>
  </si>
  <si>
    <t>Brass,  architectural bronze sheet {CH}</t>
  </si>
  <si>
    <t>Brass, architectural bronze sheet, with resource correction {CH}</t>
  </si>
  <si>
    <t>Brass, at plant {CH}</t>
  </si>
  <si>
    <t>Brazing solder, cadmium free, at plant {RER}</t>
  </si>
  <si>
    <t>Brick, at plant {RER}</t>
  </si>
  <si>
    <t>Brick, in sorting plant {CH}</t>
  </si>
  <si>
    <t>Brick, market mix, at regional storage {CH}</t>
  </si>
  <si>
    <t>Bromine, at plant {RER}</t>
  </si>
  <si>
    <t>Bronze, at plant {CH}</t>
  </si>
  <si>
    <t>Building machine {RER}</t>
  </si>
  <si>
    <t>Building, hall {CH}</t>
  </si>
  <si>
    <t>Building, hall, steel construction {CH}</t>
  </si>
  <si>
    <t>Building, hall, wood construction {CH}</t>
  </si>
  <si>
    <t>Building, multi-storey {RER}</t>
  </si>
  <si>
    <t>Bulk goods, construction, combustible, in MSWI {CH}</t>
  </si>
  <si>
    <t>Bundle, energy wood, birch, sustainable forest management, measured as dry mass, at forest road {SE}</t>
  </si>
  <si>
    <t>Bundle, energy wood, pine, sustainable forest management, measured as dry mass, at forest road {SE}</t>
  </si>
  <si>
    <t>Bundle, energy wood, spruce, sustainable forest management, measured as dry mass, at forest road {SE}</t>
  </si>
  <si>
    <t>Burning of 1 g diesel in locomotive with particle filter (93%) {CH}</t>
  </si>
  <si>
    <t>Burning of 1 g diesel in locomotive without particle filter {RER}</t>
  </si>
  <si>
    <t>Bus {RER}</t>
  </si>
  <si>
    <t>Butadiene, at plant {RER}</t>
  </si>
  <si>
    <t>Butane-1,4-diol, at plant {RER}</t>
  </si>
  <si>
    <t>Butene, mixed, at plant {RER}</t>
  </si>
  <si>
    <t>Butyl acrylate, at plant {RER}</t>
  </si>
  <si>
    <t>Butyrolactone {GLO}</t>
  </si>
  <si>
    <t>Cabinet panel {CH}</t>
  </si>
  <si>
    <t>Cable car infrastructure {CH}</t>
  </si>
  <si>
    <t>Cable car, for passenger transport {CH}</t>
  </si>
  <si>
    <t>Cable yarder with sled winch, at plant {RER}</t>
  </si>
  <si>
    <t>Cable yarding and processing, mobile cable yarder on truck {RER}</t>
  </si>
  <si>
    <t>Cable yarding, mobile cable yarder on trailer {RER}</t>
  </si>
  <si>
    <t>Cable yarding, sled yarder {RER}</t>
  </si>
  <si>
    <t>Cable, connector for computer, without plugs, at plant {GLO}</t>
  </si>
  <si>
    <t>Cable, data cable in infrastructure, at plant {GLO}</t>
  </si>
  <si>
    <t>Cable, network cable, category 5, without plugs, at plant {GLO}</t>
  </si>
  <si>
    <t>Cable, printer cable, without plugs, at plant {GLO}</t>
  </si>
  <si>
    <t>Cable, ribbon cable, 20-pin, with plugs, at plant {GLO}</t>
  </si>
  <si>
    <t>Cable, three-conductor cable, at plant {GLO}</t>
  </si>
  <si>
    <t>Cadmium chloride, semiconductor-grade, at plant {US}</t>
  </si>
  <si>
    <t>Cadmium sludge, from zinc electrolysis, at plant {GLO}</t>
  </si>
  <si>
    <t>Cadmium sludge, recovered from CdTe PV module treatment {DE}</t>
  </si>
  <si>
    <t>Cadmium sulphide, semiconductor-grade, at plant {US}</t>
  </si>
  <si>
    <t>Cadmium telluride, semiconductor-grade, at plant {US}</t>
  </si>
  <si>
    <t>Cadmium, primary, at plant {GLO}</t>
  </si>
  <si>
    <t>Cadmium, semiconductor-grade, at plant {US}</t>
  </si>
  <si>
    <t>Calcareous marl, at plant {CH}</t>
  </si>
  <si>
    <t>Calcium ammonium nitrate, as N, at regional storehouse {RER}</t>
  </si>
  <si>
    <t>Calcium borates, at plant {TR}</t>
  </si>
  <si>
    <t>Calcium carbide, technical grade, at plant {RER}</t>
  </si>
  <si>
    <t>Calcium chloride, CaCl2, at plant {RER}</t>
  </si>
  <si>
    <t>Calcium chloride, CaCl2, at regional storage {CH}</t>
  </si>
  <si>
    <t>Calcium nitrate, as N, at regional storehouse {RER}</t>
  </si>
  <si>
    <t>Calendering, rigid sheets {RER}</t>
  </si>
  <si>
    <t>Canal {RER}</t>
  </si>
  <si>
    <t>Canning of legumes {CH}</t>
  </si>
  <si>
    <t>Capacitor, electrolyte type, &lt; 2cm height, at plant {GLO}</t>
  </si>
  <si>
    <t>Capacitor, electrolyte type, &gt; 2cm height, at plant {GLO}</t>
  </si>
  <si>
    <t>Capacitor, film, through-hole mounting, at plant {GLO}</t>
  </si>
  <si>
    <t>Capacitor, SMD type, surface-mounting, at plant {GLO}</t>
  </si>
  <si>
    <t>Capacitor, Tantalum-, through-hole mounting, at plant {GLO}</t>
  </si>
  <si>
    <t>Capacitor, unspecified, at plant {GLO}</t>
  </si>
  <si>
    <t>Carbon black, at plant {GLO}</t>
  </si>
  <si>
    <t>Carbon dioxide liquid, at plant {RER}</t>
  </si>
  <si>
    <t>Carbon disulfide, at plant {GLO}</t>
  </si>
  <si>
    <t>Carbon monoxide, CO, at plant {RER}</t>
  </si>
  <si>
    <t>Carbon tetrachloride, at plant {RER}</t>
  </si>
  <si>
    <t>Cast iron, at plant {RER}</t>
  </si>
  <si>
    <t>Cast iron, at plant, with resource correction {CH}</t>
  </si>
  <si>
    <t>Casting, brass {CH}</t>
  </si>
  <si>
    <t>Casting, bronze {CH}</t>
  </si>
  <si>
    <t>Catalytic converter, oxidation, 20 litre {RER}</t>
  </si>
  <si>
    <t>Catalytic converter, SCR, 200 litre {RER}</t>
  </si>
  <si>
    <t>Catalytic converter, three-way, 19.1 litre {RER}</t>
  </si>
  <si>
    <t>Catalytic converter, three-way, Mini CHP plant {CH}</t>
  </si>
  <si>
    <t>Cathode, aluminium electrolysis {RER}</t>
  </si>
  <si>
    <t>Cathode, lithium-ion battery, LiFePO4 {CH}</t>
  </si>
  <si>
    <t>Cathode, lithium-ion battery, lithium manganese oxide, at plant {CN}</t>
  </si>
  <si>
    <t>Cathode, lithium-ion battery, NCM, at plant {RAS}</t>
  </si>
  <si>
    <t>Cathode-ray tube, CRT screen, at plant {GLO}</t>
  </si>
  <si>
    <t>Cationic resin, at plant {CH}</t>
  </si>
  <si>
    <t>CD-ROM, DVD-ROM drive, desktop computer, at plant {GLO}</t>
  </si>
  <si>
    <t>CD-ROM, DVD-ROM drive, laptop computer, at plant {GLO}</t>
  </si>
  <si>
    <t>Cellulose fibres (injected) (isofloc 2012), import, at plant {CH}</t>
  </si>
  <si>
    <t>Cellulose fibres (injected), at regional storage {CH}</t>
  </si>
  <si>
    <t>CEM I cement, at plant {CH}</t>
  </si>
  <si>
    <t>CEM II, A cement, at plant {CH}</t>
  </si>
  <si>
    <t>CEM II, A cement, GGBFS with burdens, at plant {CH}</t>
  </si>
  <si>
    <t>CEM II, B cement, at plant {CH}</t>
  </si>
  <si>
    <t>CEM II, B-LL cement, at plant {CH}</t>
  </si>
  <si>
    <t>CEM III, A cement, at plant {CH}</t>
  </si>
  <si>
    <t>CEM III, A cement, GGBFS with burdens, at plant {CH}</t>
  </si>
  <si>
    <t>CEM III, B cement, at plant {CH}</t>
  </si>
  <si>
    <t>CEM III, B cement, GGBFS with burdens, at plant {CH}</t>
  </si>
  <si>
    <t>Cement (in concrete) and masonry mortar, in sorting plant {CH}</t>
  </si>
  <si>
    <t>Cement floor screed, matured {CH}</t>
  </si>
  <si>
    <t>Cement floor screed, per m2 {CH}</t>
  </si>
  <si>
    <t>Cement floor screed, ready for processing {CH}</t>
  </si>
  <si>
    <t>Cement lime plaster, at plant {CH}</t>
  </si>
  <si>
    <t>Cement lime plaster, matured {CH}</t>
  </si>
  <si>
    <t>Cement mortar, at plant {CH}</t>
  </si>
  <si>
    <t>Cement plant {CH}</t>
  </si>
  <si>
    <t>Cement plaster, at plant {CH}</t>
  </si>
  <si>
    <t>Cement plaster, matured {CH}</t>
  </si>
  <si>
    <t>Cement, unspecified, at plant {CH}</t>
  </si>
  <si>
    <t>Cement, unspecified, market mix, at regional storage {CH}</t>
  </si>
  <si>
    <t>Ceramic plant {CH}</t>
  </si>
  <si>
    <t>Ceramic tiles, at regional storage {CH}</t>
  </si>
  <si>
    <t>Cerium concentrate, 60% cerium oxide, at plant {CN}</t>
  </si>
  <si>
    <t>Charcoal, at plant {GLO}</t>
  </si>
  <si>
    <t>Charger, for electric passenger car {RER}</t>
  </si>
  <si>
    <t>Charger, for electric scooter {RER}</t>
  </si>
  <si>
    <t>Chassis, network main devices {RER}</t>
  </si>
  <si>
    <t>Chemical plant, organics {RER}</t>
  </si>
  <si>
    <t>Chemicals inorganic, at plant {GLO}</t>
  </si>
  <si>
    <t>Chemicals organic, at plant {GLO}</t>
  </si>
  <si>
    <t>Chimney {CH}</t>
  </si>
  <si>
    <t>Chipper, mobile, diesel {RER}</t>
  </si>
  <si>
    <t>Chipper, stationary, electric {RER}</t>
  </si>
  <si>
    <t>Chlorine dioxide, at plant {RER}</t>
  </si>
  <si>
    <t>Chlorine, gaseous, diaphragm cell, at plant {RER}</t>
  </si>
  <si>
    <t>Chlorine, gaseous, membrane cell, at plant {RER}</t>
  </si>
  <si>
    <t>Chlorine, gaseous, mercury cell, at plant {RER}</t>
  </si>
  <si>
    <t>Chlorine, liquid, production mix, at plant {RER}</t>
  </si>
  <si>
    <t>Chlorodifluoromethane, at plant {NL}</t>
  </si>
  <si>
    <t>Chloromethyl methyl ether, at plant {RER}</t>
  </si>
  <si>
    <t>Chopping, maize {CH}</t>
  </si>
  <si>
    <t>Chopping, palm wood bunches, in forest {RER}</t>
  </si>
  <si>
    <t>Chromite, ore concentrate, at beneficiation {GLO}</t>
  </si>
  <si>
    <t>Chromium oxide, flakes, at plant {RER}</t>
  </si>
  <si>
    <t>Chromium steel 18, primary production (0% Rec.) {CH}</t>
  </si>
  <si>
    <t>Chromium steel 18, recycling share 2000 (37% Rec.) {CH}</t>
  </si>
  <si>
    <t>Chromium steel 18, secondary production (100% Rec.) {CH}</t>
  </si>
  <si>
    <t>Chromium steel 18/8, at plant {RER}</t>
  </si>
  <si>
    <t>Chromium steel product manufacturing, average metal working {RER}</t>
  </si>
  <si>
    <t>Chromium, at regional storage {RER}</t>
  </si>
  <si>
    <t>Circulation pump {RER}</t>
  </si>
  <si>
    <t>Cladding, crossbar-pole, aluminium, at plant {RER}</t>
  </si>
  <si>
    <t>Cladding, crossbar-pole, aluminium, at plant, with resource correction {CH}</t>
  </si>
  <si>
    <t>Clay plaster, at plant {CH}</t>
  </si>
  <si>
    <t>Clay, at mine {CH}</t>
  </si>
  <si>
    <t>Cleft timber, beech, sustainable forest management, measured as dry mass, at forest road {DE}</t>
  </si>
  <si>
    <t>Cleft timber, birch, sustainable forest management, measured as dry mass, at forest road {SE}</t>
  </si>
  <si>
    <t>Cleft timber, cork, measured as dry mass, at forest road {PT}</t>
  </si>
  <si>
    <t>Cleft timber, hardwood, sustainable forest management, measured as dry mass, at forest road {CH}</t>
  </si>
  <si>
    <t>Cleft timber, oak, sustainable forest management, measured as dry mass, at forest road {DE}</t>
  </si>
  <si>
    <t>Cleft timber, pine, sustainable forest management, measured as dry mass, at forest road {DE}</t>
  </si>
  <si>
    <t>Cleft timber, pine, sustainable forest management, measured as dry mass, at forest road {SE}</t>
  </si>
  <si>
    <t>Cleft timber, production mix, sustainable forest management, measured as dry mass, at forest road {CH}</t>
  </si>
  <si>
    <t>Cleft timber, production mix, sustainable forest management, measured as dry mass, at forest road {RER}</t>
  </si>
  <si>
    <t>Cleft timber, softwood, sustainable forest management, measured as dry mass, at forest road {CH}</t>
  </si>
  <si>
    <t>Cleft timber, spruce, sustainable forest management, measured as dry mass, at forest road {DE}</t>
  </si>
  <si>
    <t>Cleft timber, spruce, sustainable forest management, measured as dry mass, at forest road {SE}</t>
  </si>
  <si>
    <t>Clefting of energy wood {RER}</t>
  </si>
  <si>
    <t>Clinker, at plant {CH}</t>
  </si>
  <si>
    <t>Clover seed IP, at farm {CH}</t>
  </si>
  <si>
    <t>Clover seed IP, at regional storehouse {CH}</t>
  </si>
  <si>
    <t>Coal stove, 5-15 kW {RER}</t>
  </si>
  <si>
    <t>Coating powder, at plant {RER}</t>
  </si>
  <si>
    <t>Coating, flat glass {CH}</t>
  </si>
  <si>
    <t>Coating, with melamine impregnated paper, double-sided {RER}</t>
  </si>
  <si>
    <t>Cobalt, at plant {GLO}</t>
  </si>
  <si>
    <t>Coffee ground pellets, at regional storehouse {CH}</t>
  </si>
  <si>
    <t>Coffee ground pellets, burned in furnace, ash to landfarming {CH}</t>
  </si>
  <si>
    <t>Coffee ground pellets, burned in furnace, ash to municipal incineration {CH}</t>
  </si>
  <si>
    <t>Coffee ground pellets, burned in furnace, ash to sanitary landfill {CH}</t>
  </si>
  <si>
    <t>Coffee ground pellets, burned in furnace, produced on site {CH}</t>
  </si>
  <si>
    <t>Coffee ground pellets, burned in wood furnace 25kW {CH}</t>
  </si>
  <si>
    <t>Coffee ground pellets, on site {CH}</t>
  </si>
  <si>
    <t>Cogen unit 160kWe, common components for heat+electricity {RER}</t>
  </si>
  <si>
    <t>Cogen unit 160kWe, components for electricity only {RER}</t>
  </si>
  <si>
    <t>Cogen unit 160kWe, components for heat only {RER}</t>
  </si>
  <si>
    <t>Cogen unit 1MWe, common components for heat+electricity {RER}</t>
  </si>
  <si>
    <t>Cogen unit 1MWe, components for electricity only {RER}</t>
  </si>
  <si>
    <t>Cogen unit 1MWe, components for heat only {RER}</t>
  </si>
  <si>
    <t>Cogen unit 200kWe diesel SCR, common components for heat+electricity {RER}</t>
  </si>
  <si>
    <t>Cogen unit 200kWe diesel SCR, components for electricity only {RER}</t>
  </si>
  <si>
    <t>Cogen unit 200kWe diesel SCR, components for heat only {RER}</t>
  </si>
  <si>
    <t>Cogen unit 200kWe, common components for heat+electricity {RER}</t>
  </si>
  <si>
    <t>Cogen unit 200kWe, components for electricity only {RER}</t>
  </si>
  <si>
    <t>Cogen unit 200kWe, components for heat only {RER}</t>
  </si>
  <si>
    <t>Cogen unit 500kWe, common components for heat+electricity {RER}</t>
  </si>
  <si>
    <t>Cogen unit 500kWe, components for electricity only {RER}</t>
  </si>
  <si>
    <t>Cogen unit 500kWe, components for heat only {RER}</t>
  </si>
  <si>
    <t>Cogen unit 50kWe, common components for heat+electricity {RER}</t>
  </si>
  <si>
    <t>Cogen unit 50kWe, components for electricity only {RER}</t>
  </si>
  <si>
    <t>Cogen unit 50kWe, components for heat only {RER}</t>
  </si>
  <si>
    <t>Cogen unit 6400kWth, wood burning, building {CH}</t>
  </si>
  <si>
    <t>Cogen unit 6400kWth, wood burning, common components for heat+electricity {CH}</t>
  </si>
  <si>
    <t>Cogen unit 6400kWth, wood burning, components for electricity only {CH}</t>
  </si>
  <si>
    <t>Cogen unit ORC 1400kWth, wood burning, building {CH}</t>
  </si>
  <si>
    <t>Cogen unit ORC 1400kWth, wood burning, common components for heat+electricity {CH}</t>
  </si>
  <si>
    <t>Cogen unit ORC 1400kWth, wood burning, components for electricity only {CH}</t>
  </si>
  <si>
    <t>Coke oven gas, at plant {GLO}</t>
  </si>
  <si>
    <t>Coke oven gas, burned in power plant {RER}</t>
  </si>
  <si>
    <t>Combine harvesting {CH}</t>
  </si>
  <si>
    <t>Compost plant, open {CH}</t>
  </si>
  <si>
    <t>Composting organic waste {RER}</t>
  </si>
  <si>
    <t>Compressed air, average generation, &lt;30kW, 10 bar gauge, at compressor {RER}</t>
  </si>
  <si>
    <t>Compressed air, average generation, &lt;30kW, 12 bar gauge, at compressor {RER}</t>
  </si>
  <si>
    <t>Compressed air, average generation, &lt;30kW, 8 bar gauge, at compressor {RER}</t>
  </si>
  <si>
    <t>Compressed air, average generation, &gt;30kW, 6 bar gauge, at compressor {RER}</t>
  </si>
  <si>
    <t>Compressed air, average generation, &gt;30kW, 7 bar gauge, at compressor {RER}</t>
  </si>
  <si>
    <t>Compressed air, average generation, &gt;30kW, 8 bar gauge, at compressor {RER}</t>
  </si>
  <si>
    <t>Compressed air, average installation, &lt;30kW, 8 bar gauge, at supply network {RER}</t>
  </si>
  <si>
    <t>Compressed air, average installation, &gt;30kW, 6 bar gauge, at supply network {RER}</t>
  </si>
  <si>
    <t>Compressed air, average installation, &gt;30kW, 7 bar gauge, at supply network {RER}</t>
  </si>
  <si>
    <t>Compressed air, average installation, &gt;30kW, 8 bar gauge, at supply network {RER}</t>
  </si>
  <si>
    <t>Compressed air, best generation, &gt;30kW, 6 bar gauge, at compressor {RER}</t>
  </si>
  <si>
    <t>Compressed air, best generation, &gt;30kW, 7 bar gauge, at compressor {RER}</t>
  </si>
  <si>
    <t>Compressed air, best generation, &gt;30kW, 8 bar gauge, at compressor {RER}</t>
  </si>
  <si>
    <t>Compressed air, optimised generation, &lt;30kW, 10 bar gauge, at compressor {RER}</t>
  </si>
  <si>
    <t>Compressed air, optimised generation, &lt;30kW, 12 bar gauge, at compressor {RER}</t>
  </si>
  <si>
    <t>Compressed air, optimised generation, &lt;30kW, 8 bar gauge, at compressor {RER}</t>
  </si>
  <si>
    <t>Compressed air, optimised generation, &gt;30kW, 6 bar gauge, at compressor {RER}</t>
  </si>
  <si>
    <t>Compressed air, optimised generation, &gt;30kW, 7 bar gauge, at compressor {RER}</t>
  </si>
  <si>
    <t>Compressed air, optimised generation, &gt;30kW, 8 bar gauge, at compressor {RER}</t>
  </si>
  <si>
    <t>Compressed air, optimised installation, &lt;30kW, 10 bar gauge, at supply network {RER}</t>
  </si>
  <si>
    <t>Compressor Bitzer {DE}</t>
  </si>
  <si>
    <t>Concentrated lithium brine (6.7 %  Li), at plant {GLO}</t>
  </si>
  <si>
    <t>Concrete for building construction, CEM III, A, NPK A, 34% RC-C, at plant {CH}</t>
  </si>
  <si>
    <t>Concrete for building construction, CEM III, A, NPK A, 91% RC-M, at plant {CH}</t>
  </si>
  <si>
    <t>Concrete for building construction, CEM III, A, NPK A, primary, at plant {CH}</t>
  </si>
  <si>
    <t>Concrete for building construction, CEM III, A, NPK B, 66% RC-C, at plant {CH}</t>
  </si>
  <si>
    <t>Concrete for building construction, CEM III, A, NPK B, 91% RC-M, at plant {CH}</t>
  </si>
  <si>
    <t>Concrete for building construction, CEM III, A, NPK B, primary, at plant {CH}</t>
  </si>
  <si>
    <t>Concrete for building construction, CEM III, A, NPK C, 34% RC-C, at plant {CH}</t>
  </si>
  <si>
    <t>Concrete for building construction, CEM III, A, NPK C, primary, at plant {CH}</t>
  </si>
  <si>
    <t>Concrete for building construction, CEM III, B, NPK A, 34% RC-C, at plant {CH}</t>
  </si>
  <si>
    <t>Concrete for building construction, CEM III, B, NPK A, 91% RC-M, at plant {CH}</t>
  </si>
  <si>
    <t>Concrete for building construction, CEM III, B, NPK A, primary, at plant {CH}</t>
  </si>
  <si>
    <t>Concrete for building construction, CEM III, B, NPK B, 66% RC-C, at plant {CH}</t>
  </si>
  <si>
    <t>Concrete for building construction, CEM III, B, NPK B, 91% RC-M, at plant {CH}</t>
  </si>
  <si>
    <t>Concrete for building construction, CEM III, B, NPK B, primary, at plant {CH}</t>
  </si>
  <si>
    <t>Concrete for building construction, CEM III, B, NPK C, 34% RC-C, at plant {CH}</t>
  </si>
  <si>
    <t>Concrete for building construction, CEM III, B, NPK C, primary, at plant {CH}</t>
  </si>
  <si>
    <t>Concrete for building construction, only common base, at plant {CH}</t>
  </si>
  <si>
    <t>Concrete for building construction, unspecific, at plant {CH}</t>
  </si>
  <si>
    <t>Concrete for building construction, unspecific, at plant, with resource correction {CH}</t>
  </si>
  <si>
    <t>Concrete for civil engineering, CEM III, A, NPK F (T3), primary, at plant {CH}</t>
  </si>
  <si>
    <t>Concrete for civil engineering, CEM III, B, NPK F (T3), primary, at plant {CH}</t>
  </si>
  <si>
    <t>Concrete for civil engineering, only common base, at plant {CH}</t>
  </si>
  <si>
    <t>Concrete for civil engineering, unspecific, at plant {CH}</t>
  </si>
  <si>
    <t>Concrete for civil engineering, unspecific, at plant, with resource correction {CH}</t>
  </si>
  <si>
    <t>Concrete for drilled piles, CEM I, NPK H (P1), 66% RC-C, at plant {CH}</t>
  </si>
  <si>
    <t>Concrete for drilled piles, CEM I, NPK I (P2), 66% RC-C, at plant {CH}</t>
  </si>
  <si>
    <t>Concrete for drilled piles, CEM II, A, NPK H (P1), 66% RC-C, at plant {CH}</t>
  </si>
  <si>
    <t>Concrete for drilled piles, CEM II, A, NPK I (P2), 66% RC-C, at plant {CH}</t>
  </si>
  <si>
    <t>Concrete for drilled piles, CEM II, B, NPK H (P1), 66% RC-C, at plant {CH}</t>
  </si>
  <si>
    <t>Concrete for drilled piles, CEM II, B, NPK I (P2), 66% RC-C, at plant {CH}</t>
  </si>
  <si>
    <t>Concrete for drilled piles, CEM II, B-LL, NPK H (P1), 66% RC-C, at plant {CH}</t>
  </si>
  <si>
    <t>Concrete for drilled piles, CEM II, B-LL, NPK I (P2), 66% RC-C, at plant {CH}</t>
  </si>
  <si>
    <t>Concrete for drilled piles, CEM III, A, NPK H (P1), 66% RC-C, at plant {CH}</t>
  </si>
  <si>
    <t>Concrete for drilled piles, CEM III, A, NPK H (P1), primary, at plant {CH}</t>
  </si>
  <si>
    <t>Concrete for drilled piles, CEM III, A, NPK I (P2), 66% RC-C, at plant {CH}</t>
  </si>
  <si>
    <t>Concrete for drilled piles, CEM III, A, NPK I (P2), primary, at plant {CH}</t>
  </si>
  <si>
    <t>Concrete for drilled piles, CEM III, B, NPK H (P1), 66% RC-C, at plant {CH}</t>
  </si>
  <si>
    <t>Concrete for drilled piles, CEM III, B, NPK H (P1), primary, at plant {CH}</t>
  </si>
  <si>
    <t>Concrete for drilled piles, CEM III, B, NPK I (P2), 66% RC-C, at plant {CH}</t>
  </si>
  <si>
    <t>Concrete for drilled piles, CEM III, B, NPK I (P2), primary, at plant {CH}</t>
  </si>
  <si>
    <t>Concrete for drilled piles, only common base, at plant {CH}</t>
  </si>
  <si>
    <t>Concrete for drilled piles, unspecific, at plant {CH}</t>
  </si>
  <si>
    <t>Concrete for drilled piles, unspecific, at plant, with resource correction {CH}</t>
  </si>
  <si>
    <t>Concrete mixing plant {CH}</t>
  </si>
  <si>
    <t>Concrete pile, 1200mm, piped, average {CH}</t>
  </si>
  <si>
    <t>Concrete pile, 1200mm, piped, Integra L2 Wallisellen {CH}</t>
  </si>
  <si>
    <t>Concrete pile, 700mm, piped, average {CH}</t>
  </si>
  <si>
    <t>Concrete pile, 700mm, piped, Integra L2 Wallisellen {CH}</t>
  </si>
  <si>
    <t>Concrete pile, 880mm, piped, Integra L2 Wallisellen {CH}</t>
  </si>
  <si>
    <t>Concrete pile, 900mm, piped, average {CH}</t>
  </si>
  <si>
    <t>Concrete pile, 900mm, piped, Integra L2 Wallisellen {CH}</t>
  </si>
  <si>
    <t>Concrete rubble to concrete crusher {CH}</t>
  </si>
  <si>
    <t>Concrete, exacting, at plant {CH}</t>
  </si>
  <si>
    <t>Concrete, exacting, at plant, with resource correction {CH}</t>
  </si>
  <si>
    <t>Concrete, exacting, with de-icing salt contact, at plant {CH}</t>
  </si>
  <si>
    <t>Concrete, exacting, with de-icing salt contact, at plant, with resource correction {CH}</t>
  </si>
  <si>
    <t>Concrete, non-reinforced, in sorting plant {CH}</t>
  </si>
  <si>
    <t>Concrete, normal, at plant {CH}</t>
  </si>
  <si>
    <t>Concrete, normal, at plant, with resource correction {CH}</t>
  </si>
  <si>
    <t>Concrete, reinforced, in sorting plant {CH}</t>
  </si>
  <si>
    <t>Concrete, sole plate and foundation, at plant {CH}</t>
  </si>
  <si>
    <t>Concrete, sole plate and foundation, at plant, with resource correction {CH}</t>
  </si>
  <si>
    <t>Connection piece, steel, 100x50 mm, at plant {RER}</t>
  </si>
  <si>
    <t>Connector, clamp connection, at plant {GLO}</t>
  </si>
  <si>
    <t>Connector, computer, peripherical type, at plant {GLO}</t>
  </si>
  <si>
    <t>Connector, PCI bus, at plant {GLO}</t>
  </si>
  <si>
    <t>Construction work, cogen unit 160kWe {RER}</t>
  </si>
  <si>
    <t>Construction work, coolant circuit {CH}</t>
  </si>
  <si>
    <t>Contour, brass {RER}</t>
  </si>
  <si>
    <t>Contour, bronze {RER}</t>
  </si>
  <si>
    <t>Control and wiring, central unit, at plant {RER}</t>
  </si>
  <si>
    <t>Control and wiring, decentralized unit, at plant {RER}</t>
  </si>
  <si>
    <t>Control cabinet cogen unit 160kWe {RER}</t>
  </si>
  <si>
    <t>Controller, for electric scooter {RER}</t>
  </si>
  <si>
    <t>Convector radiator {CH}</t>
  </si>
  <si>
    <t>Converter, for electric passenger car {RER}</t>
  </si>
  <si>
    <t>Conveyor belt, at plant {RER}</t>
  </si>
  <si>
    <t>Cooker hood, kitchen, at regional storage {CH}</t>
  </si>
  <si>
    <t>Coolant circuit {CH}</t>
  </si>
  <si>
    <t>Copper carbonate, at plant {RER}</t>
  </si>
  <si>
    <t>Copper concentrate, at beneficiation {GLO}</t>
  </si>
  <si>
    <t>Copper concentrate, at beneficiation {ID}</t>
  </si>
  <si>
    <t>Copper concentrate, at beneficiation {RAS}</t>
  </si>
  <si>
    <t>Copper concentrate, at beneficiation {RER}</t>
  </si>
  <si>
    <t>Copper concentrate, at beneficiation {RLA}</t>
  </si>
  <si>
    <t>Copper concentrate, at beneficiation {US}</t>
  </si>
  <si>
    <t>Copper oxide, at plant {RER}</t>
  </si>
  <si>
    <t>Copper product manufacturing, average metal working {RER}</t>
  </si>
  <si>
    <t>Copper scrap, recovered from CdTe PV module treatment {DE}</t>
  </si>
  <si>
    <t>Copper scrap, recovered from c-Si PV module treatment {RER}</t>
  </si>
  <si>
    <t>Copper sheet, uncoated, high recyling share (85% Rec.) {CH}</t>
  </si>
  <si>
    <t>Copper sheet, uncoated, primary production (0% Rec.) {CH}</t>
  </si>
  <si>
    <t>Copper sheet, uncoated, recycling share 2000 (44% Rec.) {CH}</t>
  </si>
  <si>
    <t>Copper sheet, uncoated, recycling share 2000 (44% Rec.), with resource correction {CH}</t>
  </si>
  <si>
    <t>Copper sheet, uncoated, secondary production (100% Rec.) {CH}</t>
  </si>
  <si>
    <t>Copper telluride cement, from copper production {GLO}</t>
  </si>
  <si>
    <t>Copper telluride cement, recovered from CdTe PV module treatment {DE}</t>
  </si>
  <si>
    <t>Copper, at regional storage {RER}</t>
  </si>
  <si>
    <t>Copper, blister-copper, at primary smelter {RER}</t>
  </si>
  <si>
    <t>Copper, from combined metal production, at beneficiation {SE}</t>
  </si>
  <si>
    <t>Copper, from imported concentrates, at refinery {DE}</t>
  </si>
  <si>
    <t>Copper, primary, at refinery {GLO}</t>
  </si>
  <si>
    <t>Copper, primary, at refinery {ID}</t>
  </si>
  <si>
    <t>Copper, primary, at refinery {RAS}</t>
  </si>
  <si>
    <t>Copper, primary, at refinery {RER}</t>
  </si>
  <si>
    <t>Copper, primary, at refinery {RLA}</t>
  </si>
  <si>
    <t>Copper, secondary, at refinery {RER}</t>
  </si>
  <si>
    <t>Copper, Sxx EW, at refinery {GLO}</t>
  </si>
  <si>
    <t>Core board, at plant {RER}</t>
  </si>
  <si>
    <t>Cork slab, at plant {RER}</t>
  </si>
  <si>
    <t>Cork, raw, at forest road {PT}</t>
  </si>
  <si>
    <t>Corn, at farm {US}</t>
  </si>
  <si>
    <t>Corrugated board base paper, kraftliner, at plant {RER}</t>
  </si>
  <si>
    <t>Corrugated board base paper, semichemical fluting, at plant {RER}</t>
  </si>
  <si>
    <t>Corrugated board base paper, testliner, at plant {RER}</t>
  </si>
  <si>
    <t>Corrugated board base paper, wellenstoff, at plant {RER}</t>
  </si>
  <si>
    <t>Corrugated board, mixed fibre, single wall, at plant {CH}</t>
  </si>
  <si>
    <t>Corrugated board, mixed fibre, single wall, at plant {RER}</t>
  </si>
  <si>
    <t>Corrugated board, recycling fibre, double wall, at plant {CH}</t>
  </si>
  <si>
    <t>Corrugated board, recycling fibre, double wall, at plant {RER}</t>
  </si>
  <si>
    <t>Cotton fibres, at farm {US}</t>
  </si>
  <si>
    <t>Cotton fibres, ginned, at farm {CN}</t>
  </si>
  <si>
    <t>Cotton seed, at farm {US}</t>
  </si>
  <si>
    <t>Cotton seed, at regional storehouse {US}</t>
  </si>
  <si>
    <t>Covering layer, bituminised {CH}</t>
  </si>
  <si>
    <t>Cross-laminated timber, average glue mix, at regional storage {CH}</t>
  </si>
  <si>
    <t>Cross-laminated timber, average glue mix, at regional storage, with resource correction {CH}</t>
  </si>
  <si>
    <t>Cross-laminted timber, average glue mix, at plant {RER}</t>
  </si>
  <si>
    <t>CRT screen, 17 inches, at plant {GLO}</t>
  </si>
  <si>
    <t>Crude coconut oil, at plant {PH}</t>
  </si>
  <si>
    <t>Crude oil, at production {AZ}</t>
  </si>
  <si>
    <t>Crude oil, at production {DE}</t>
  </si>
  <si>
    <t>Crude oil, at production {DZ}</t>
  </si>
  <si>
    <t>Crude oil, at production {GB}</t>
  </si>
  <si>
    <t>Crude oil, at production {IQ}</t>
  </si>
  <si>
    <t>Crude oil, at production {KZ}</t>
  </si>
  <si>
    <t>Crude oil, at production {LY}</t>
  </si>
  <si>
    <t>Crude oil, at production {MX}</t>
  </si>
  <si>
    <t>Crude oil, at production {NG}</t>
  </si>
  <si>
    <t>Crude oil, at production {NL}</t>
  </si>
  <si>
    <t>Crude oil, at production {NO}</t>
  </si>
  <si>
    <t>Crude oil, at production {QA}</t>
  </si>
  <si>
    <t>Crude oil, at production {RO}</t>
  </si>
  <si>
    <t>Crude oil, at production {RU}</t>
  </si>
  <si>
    <t>Crude oil, at production {SA}</t>
  </si>
  <si>
    <t>Crude oil, at production {US}</t>
  </si>
  <si>
    <t>Crude oil, at production offshore {AZ}</t>
  </si>
  <si>
    <t>Crude oil, at production offshore {DE}</t>
  </si>
  <si>
    <t>Crude oil, at production offshore {DZ}</t>
  </si>
  <si>
    <t>Crude oil, at production offshore {GB}</t>
  </si>
  <si>
    <t>Crude oil, at production offshore {IQ}</t>
  </si>
  <si>
    <t>Crude oil, at production offshore {KZ}</t>
  </si>
  <si>
    <t>Crude oil, at production offshore {LY}</t>
  </si>
  <si>
    <t>Crude oil, at production offshore {MX}</t>
  </si>
  <si>
    <t>Crude oil, at production offshore {NG}</t>
  </si>
  <si>
    <t>Crude oil, at production offshore {NL}</t>
  </si>
  <si>
    <t>Crude oil, at production offshore {NO}</t>
  </si>
  <si>
    <t>Crude oil, at production offshore {QA}</t>
  </si>
  <si>
    <t>Crude oil, at production offshore {RO}</t>
  </si>
  <si>
    <t>Crude oil, at production offshore {RU}</t>
  </si>
  <si>
    <t>Crude oil, at production offshore {SA}</t>
  </si>
  <si>
    <t>Crude oil, at production offshore {US}</t>
  </si>
  <si>
    <t>Crude oil, at production onshore {AZ}</t>
  </si>
  <si>
    <t>Crude oil, at production onshore {DE}</t>
  </si>
  <si>
    <t>Crude oil, at production onshore {DZ}</t>
  </si>
  <si>
    <t>Crude oil, at production onshore {GB}</t>
  </si>
  <si>
    <t>Crude oil, at production onshore {IQ}</t>
  </si>
  <si>
    <t>Crude oil, at production onshore {KZ}</t>
  </si>
  <si>
    <t>Crude oil, at production onshore {LY}</t>
  </si>
  <si>
    <t>Crude oil, at production onshore {MX}</t>
  </si>
  <si>
    <t>Crude oil, at production onshore {NG}</t>
  </si>
  <si>
    <t>Crude oil, at production onshore {NL}</t>
  </si>
  <si>
    <t>Crude oil, at production onshore {NO}</t>
  </si>
  <si>
    <t>Crude oil, at production onshore {QA}</t>
  </si>
  <si>
    <t>Crude oil, at production onshore {RO}</t>
  </si>
  <si>
    <t>Crude oil, at production onshore {RU}</t>
  </si>
  <si>
    <t>Crude oil, at production onshore {SA}</t>
  </si>
  <si>
    <t>Crude oil, at production onshore {US}</t>
  </si>
  <si>
    <t>Crude oil, import mix, at long distance transport {CH}</t>
  </si>
  <si>
    <t>Crude oil, import mix, at long distance transport {RER}</t>
  </si>
  <si>
    <t>Crude oil, production AZ, at long distance transport {CH}</t>
  </si>
  <si>
    <t>Crude oil, production AZ, at long distance transport {RER}</t>
  </si>
  <si>
    <t>Crude oil, production GB, at long distance transport {RER}</t>
  </si>
  <si>
    <t>Crude oil, production IQ, at long distance transport {CH}</t>
  </si>
  <si>
    <t>Crude oil, production IQ, at long distance transport {RER}</t>
  </si>
  <si>
    <t>Crude oil, production KZ, at long distance transport {CH}</t>
  </si>
  <si>
    <t>Crude oil, production KZ, at long distance transport {RER}</t>
  </si>
  <si>
    <t>Crude oil, production MX, at long distance transport {CH}</t>
  </si>
  <si>
    <t>Crude oil, production MX, at long distance transport {RER}</t>
  </si>
  <si>
    <t>Crude oil, production NG, at long distance transport {CH}</t>
  </si>
  <si>
    <t>Crude oil, production NG, at long distance transport {RER}</t>
  </si>
  <si>
    <t>Crude oil, production NL, at long distance transport {RER}</t>
  </si>
  <si>
    <t>Crude oil, production NO, at long distance transport {CH}</t>
  </si>
  <si>
    <t>Crude oil, production NO, at long distance transport {RER}</t>
  </si>
  <si>
    <t>Crude oil, production RAF, at long distance transport {CH}</t>
  </si>
  <si>
    <t>Crude oil, production RAF, at long distance transport {RER}</t>
  </si>
  <si>
    <t>Crude oil, production RLA, at long distance transport {CH}</t>
  </si>
  <si>
    <t>Crude oil, production RLA, at long distance transport {RER}</t>
  </si>
  <si>
    <t>Crude oil, production RME, at long distance transport {CH}</t>
  </si>
  <si>
    <t>Crude oil, production RME, at long distance transport {RER}</t>
  </si>
  <si>
    <t>Crude oil, production RU, at long distance transport {CH}</t>
  </si>
  <si>
    <t>Crude oil, production RU, at long distance transport {RER}</t>
  </si>
  <si>
    <t>Crude oil, production SA, at long distance transport {CH}</t>
  </si>
  <si>
    <t>Crude oil, production SA, at long distance transport {RER}</t>
  </si>
  <si>
    <t>Crude oil, production US, at long distance transport {CH}</t>
  </si>
  <si>
    <t>Crude oil, production US, at long distance transport {RER}</t>
  </si>
  <si>
    <t>Crude oil, used in drilling tests {GLO}</t>
  </si>
  <si>
    <t>Crushing, rock {RER}</t>
  </si>
  <si>
    <t>Cryolite, at plant {RER}</t>
  </si>
  <si>
    <t>Cumene, at plant {RER}</t>
  </si>
  <si>
    <t>Cupboard hinges and screws, at plant {CH}</t>
  </si>
  <si>
    <t>Cyanazine, at regional storehouse {RER}</t>
  </si>
  <si>
    <t>Cyclic N-compounds, at regional storehouse {CH}</t>
  </si>
  <si>
    <t>Cyclic N-compounds, at regional storehouse {RER}</t>
  </si>
  <si>
    <t>Cyclohexane, at plant {RER}</t>
  </si>
  <si>
    <t>Cyclohexanol, at plant {RER}</t>
  </si>
  <si>
    <t>CZ single crystalline silicon, electronics, at plant {RER}</t>
  </si>
  <si>
    <t>CZ single crystalline silicon, photovoltaics, at plant {APAC}</t>
  </si>
  <si>
    <t>CZ single crystalline silicon, photovoltaics, at plant {CN}</t>
  </si>
  <si>
    <t>CZ single crystalline silicon, photovoltaics, at plant {RER}</t>
  </si>
  <si>
    <t>CZ single crystalline silicon, photovoltaics, at plant {US}</t>
  </si>
  <si>
    <t>DAS-1, fluorescent whitening agent triazinylaminostilben type, at plant {RER}</t>
  </si>
  <si>
    <t>Deconstruction, average {CH}</t>
  </si>
  <si>
    <t>Deconstruction, hydraulic digger, average {CH}</t>
  </si>
  <si>
    <t>Deep drawing, steel, 10000 kN press, automode operation {RER}</t>
  </si>
  <si>
    <t>Deformation stroke, cold impact extrusion, aluminium {RER}</t>
  </si>
  <si>
    <t>Deformation stroke, cold impact extrusion, steel {RER}</t>
  </si>
  <si>
    <t>Deformation stroke, hot impact extrusion, steel {RER}</t>
  </si>
  <si>
    <t>Deformation stroke, warm impact extrusion, steel {RER}</t>
  </si>
  <si>
    <t>Deinking emulsion, in paper production, at plant {RER}</t>
  </si>
  <si>
    <t>Delimbing, sorting, excavator-based processor {RER}</t>
  </si>
  <si>
    <t>Delivery and return well for groundwater heat pump, 9m,  {CH}</t>
  </si>
  <si>
    <t>Desktop computer, without screen, at plant {GLO}</t>
  </si>
  <si>
    <t>Dewatering, building pit, pumping head 10m {CH}</t>
  </si>
  <si>
    <t>Dewatering, building pit, pumping head 2.5m {CH}</t>
  </si>
  <si>
    <t>Dewatering, building pit, pumping head 5m {CH}</t>
  </si>
  <si>
    <t>Dewatering, building pit, pumping head 7.5m {CH}</t>
  </si>
  <si>
    <t>Diammonium phosphate, as N, at regional storehouse {RER}</t>
  </si>
  <si>
    <t>Diammonium phosphate, as P2O5, at regional storehouse {RER}</t>
  </si>
  <si>
    <t>Diaphragm wall, 400mm, Implenia {CH}</t>
  </si>
  <si>
    <t>Diaphragm wall, 800mm, average {CH}</t>
  </si>
  <si>
    <t>Diaphragm wall, 800mm, Bauer Spezialtiefbau Schweiz {CH}</t>
  </si>
  <si>
    <t>Diaphragm wall, 800mm, Implenia {CH}</t>
  </si>
  <si>
    <t>Diborane, at plant {GLO}</t>
  </si>
  <si>
    <t>Dicamba, at regional storehouse {CH}</t>
  </si>
  <si>
    <t>Dicamba, at regional storehouse {RER}</t>
  </si>
  <si>
    <t>Dichloromethane, at plant {RER}</t>
  </si>
  <si>
    <t>Diesel, at refinery {CH}</t>
  </si>
  <si>
    <t>Diesel, at refinery {RER}</t>
  </si>
  <si>
    <t>Diesel, at regional storage {CH}</t>
  </si>
  <si>
    <t>Diesel, at regional storage {RER}</t>
  </si>
  <si>
    <t>diesel, burned in agricultural machine {CH}</t>
  </si>
  <si>
    <t>Diesel, burned in auxillary machines at concrete crusher {CH}</t>
  </si>
  <si>
    <t>Diesel, burned in auxillary machines at mixed rubble sorting {CH}</t>
  </si>
  <si>
    <t>Diesel, burned in building machine, average {CH}</t>
  </si>
  <si>
    <t>Diesel, burned in building machine, with particle filter {CH}</t>
  </si>
  <si>
    <t>Diesel, burned in building machine, with particle filter {GLO}</t>
  </si>
  <si>
    <t>Diesel, burned in building machine, without particle filter {CH}</t>
  </si>
  <si>
    <t>Diesel, burned in cogen 15kWth {CH}</t>
  </si>
  <si>
    <t>Diesel, burned in cogen 1MWth {CH}</t>
  </si>
  <si>
    <t>Diesel, burned in cogen 300kWth {CH}</t>
  </si>
  <si>
    <t>Diesel, burned in cogen 50kWth {CH}</t>
  </si>
  <si>
    <t>Diesel, burned in diesel-electric generating set {GLO}</t>
  </si>
  <si>
    <t>Diesel, burned in diesel-electric generating set, at extraction site {GLO}</t>
  </si>
  <si>
    <t>Diesel, burned in hydraulic digger at building deconstruction {CH}</t>
  </si>
  <si>
    <t>Diesel, fossil, at regional storage {CH}</t>
  </si>
  <si>
    <t>Diesel-electric generating set production 10MW {RER}</t>
  </si>
  <si>
    <t>Diethyl ether, at plant {RER}</t>
  </si>
  <si>
    <t>Diethylene glycol, at plant {RER}</t>
  </si>
  <si>
    <t>Diffusion absorption heat pump 4kW, future {CH}</t>
  </si>
  <si>
    <t>Digested matter, application in agriculture {CH}</t>
  </si>
  <si>
    <t>Dimethyl ether, at plant {RER}</t>
  </si>
  <si>
    <t>Dimethyl sulfoxide, at plant {RER}</t>
  </si>
  <si>
    <t>Dimethyl sulphate, at plant {RER}</t>
  </si>
  <si>
    <t>Dimethylacetamide, at plant {GLO}</t>
  </si>
  <si>
    <t>Dimethylamine, at plant {RER}</t>
  </si>
  <si>
    <t>Dinitroaniline-compounds, at regional storehouse {CH}</t>
  </si>
  <si>
    <t>Dinitroaniline-compounds, at regional storehouse {RER}</t>
  </si>
  <si>
    <t>Diode, glass-, SMD type, surface mounting, at plant {GLO}</t>
  </si>
  <si>
    <t>Diode, glass-, through-hole mounting, at plant {GLO}</t>
  </si>
  <si>
    <t>Diode, unspecified, at plant {GLO}</t>
  </si>
  <si>
    <t>Diphenylether-compounds, at regional storehouse {CH}</t>
  </si>
  <si>
    <t>Diphenylether-compounds, at regional storehouse {RER}</t>
  </si>
  <si>
    <t>Dipropylene glycol monomethyl ether, at plant {RER}</t>
  </si>
  <si>
    <t>Discharge, produced water, offshore {OCE}</t>
  </si>
  <si>
    <t>Discharge, produced water, onshore {GLO}</t>
  </si>
  <si>
    <t>Dismantling, CRT screen, manually, at plant {CH}</t>
  </si>
  <si>
    <t>Dismantling, CRT screen, mechanically, at plant {GLO}</t>
  </si>
  <si>
    <t>Dismantling, desktop computer, manually, at plant {CH}</t>
  </si>
  <si>
    <t>Dismantling, desktop computer, mechanically, at plant {GLO}</t>
  </si>
  <si>
    <t>Dismantling, industrial devices, manually, at plant {CH}</t>
  </si>
  <si>
    <t>Dismantling, industrial devices, mechanically, at plant {GLO}</t>
  </si>
  <si>
    <t>Dismantling, IT accessoires, mechanically, at plant {GLO}</t>
  </si>
  <si>
    <t>Dismantling, laptop, manually, at plant {CH}</t>
  </si>
  <si>
    <t>Dismantling, laptop, mechanically, at plant {GLO}</t>
  </si>
  <si>
    <t>Dismantling, LCD screen, manually, at plant {CH}</t>
  </si>
  <si>
    <t>Dismantling, LCD screen, mechanically, at plant {GLO}</t>
  </si>
  <si>
    <t>Dismantling, manual dismantling of motor vehicles, mechanically, at plant {RER}</t>
  </si>
  <si>
    <t>Dismantling, printer, laser, manually, at plant {CH}</t>
  </si>
  <si>
    <t>Dismantling, printer, laser, mechanically, at plant {GLO}</t>
  </si>
  <si>
    <t>Dismantling, shredder fraction from manual dismantling, mechanically, at plant {GLO}</t>
  </si>
  <si>
    <t>Displacement pile, concrete 520mm, high reinforced, Integra Wohnen Wallisellen {CH}</t>
  </si>
  <si>
    <t>Displacement pile, concrete 520mm, Integra Wohnen Wallisellen {CH}</t>
  </si>
  <si>
    <t>Displacement pile, concrete 520mm, low reinforced, Integra Wohnen Wallisellen {CH}</t>
  </si>
  <si>
    <t>Displacement pile, concrete 620mm, high reinforced, Integra Wohnen Wallisellen {CH}</t>
  </si>
  <si>
    <t>Displacement pile, concrete 620mm, Integra Wohnen Wallisellen {CH}</t>
  </si>
  <si>
    <t>Displacement pile, concrete 620mm, low reinforced, Integra Wohnen Wallisellen {CH}</t>
  </si>
  <si>
    <t>Disposal of borehole heat exchanger, apartment building MCS Leimbach {CH}</t>
  </si>
  <si>
    <t>Disposal of borehole heat exchanger, apartment building Rautistrasse {CH}</t>
  </si>
  <si>
    <t>Disposal of borehole heat exchanger, office building Fribourg {CH}</t>
  </si>
  <si>
    <t>Disposal of heat dissipation system with floor heating {CH}</t>
  </si>
  <si>
    <t>Disposal of heat dissipation system with heating-cooling ceiling {CH}</t>
  </si>
  <si>
    <t>Disposal of heat dissipation system with radiator {CH}</t>
  </si>
  <si>
    <t>Disposal of heat dissipation system, apartment building Ecofaubourg A {CH}</t>
  </si>
  <si>
    <t>Disposal of heat dissipation system, apartment building Ecofaubourg B {CH}</t>
  </si>
  <si>
    <t>Disposal of heat dissipation system, apartment building MCS Leimbach {CH}</t>
  </si>
  <si>
    <t>Disposal of heat dissipation system, apartment building Rautistrasse {CH}</t>
  </si>
  <si>
    <t>Disposal of heat dissipation system, office building Fribourg {CH}</t>
  </si>
  <si>
    <t>Disposal of heat dissipation system, office building Verenastrasse {CH}</t>
  </si>
  <si>
    <t>Disposal of heat distribution system, apartment building {CH}</t>
  </si>
  <si>
    <t>Disposal of heat distribution system, apartment building Ecofaubourg A {CH}</t>
  </si>
  <si>
    <t>Disposal of heat distribution system, apartment building Ecofaubourg B {CH}</t>
  </si>
  <si>
    <t>Disposal of heat distribution system, apartment building MCS Leimbach {CH}</t>
  </si>
  <si>
    <t>Disposal of heat distribution system, apartment building Rautistrasse {CH}</t>
  </si>
  <si>
    <t>Disposal of heat distribution system, office building {CH}</t>
  </si>
  <si>
    <t>Disposal of heat distribution system, office building Fribourg {CH}</t>
  </si>
  <si>
    <t>Disposal of heat distribution system, office building Verenastrasse {CH}</t>
  </si>
  <si>
    <t>Disposal of heat production system, apartment building Ecofaubourg A {CH}</t>
  </si>
  <si>
    <t>Disposal of heat production system, apartment building Ecofaubourg B {CH}</t>
  </si>
  <si>
    <t>Disposal of heat production system, apartment building MCS Leimbach {CH}</t>
  </si>
  <si>
    <t>Disposal of heat production system, apartment building Rautistrasse {CH}</t>
  </si>
  <si>
    <t>Disposal of heat production system, office building Fribourg {CH}</t>
  </si>
  <si>
    <t>Disposal of heat production system, office building Verenastrasse {CH}</t>
  </si>
  <si>
    <t>Disposal of heating system, apartment building Ecofaubourg A {CH}</t>
  </si>
  <si>
    <t>Disposal of heating system, apartment building Ecofaubourg B {CH}</t>
  </si>
  <si>
    <t>Disposal of heating system, apartment building MCS Leimbach {CH}</t>
  </si>
  <si>
    <t>Disposal of heating system, apartment building Rautistrasse {CH}</t>
  </si>
  <si>
    <t>Disposal of heating system, office building Fribourg {CH}</t>
  </si>
  <si>
    <t>Disposal of heating system, office building Verenastrasse {CH}</t>
  </si>
  <si>
    <t>Disposal, 3-layered laminated wood board, 4% binder, as building waste {CH}</t>
  </si>
  <si>
    <t>Disposal, 3-layered laminated wood board, 4% binder, exported to incineration {RER}</t>
  </si>
  <si>
    <t>Disposal, 3-layered laminated wood board, 4% binder, to final disposal type E {CH}</t>
  </si>
  <si>
    <t>Disposal, 3-layered laminated wood board, 4% binder, to municipal waste incineration {CH}</t>
  </si>
  <si>
    <t>Disposal, adhesives, sealants, paints and varnishes, as building waste {CH}</t>
  </si>
  <si>
    <t>Disposal, adhesives, sealers and coatings as construction waste, exported to incineration {RER}</t>
  </si>
  <si>
    <t>Disposal, adhesives, sealers and coatings as construction waste, to municipal waste incineration {CH}</t>
  </si>
  <si>
    <t>Disposal, adhesives, sealers and coatings as construction waste, to sanitary landfill {CH}</t>
  </si>
  <si>
    <t>Disposal, aerogel blanket, as building waste {CH}</t>
  </si>
  <si>
    <t>Disposal, aerogel blanket, to municipal waste incineration {CH}</t>
  </si>
  <si>
    <t>Disposal, air distribution housing, steel, 120 m3/h {CH}</t>
  </si>
  <si>
    <t>Disposal, air filter, central unit, 600 m3/h {CH}</t>
  </si>
  <si>
    <t>Disposal, air filter, decentralized unit, 180-250 m3/h {CH}</t>
  </si>
  <si>
    <t>Disposal, air filter, in exhaust air valve {CH}</t>
  </si>
  <si>
    <t>Disposal, airport {RER}</t>
  </si>
  <si>
    <t>Disposal, aluminium blinds, as building waste {CH}</t>
  </si>
  <si>
    <t>Disposal, aluminium composite panel, as building waste {CH}</t>
  </si>
  <si>
    <t>Disposal, aluminium in car shredder residue, 0% water, to municipal incineration {CH}</t>
  </si>
  <si>
    <t>Disposal, aluminium, 0% water, to municipal incineration {CH}</t>
  </si>
  <si>
    <t>Disposal, aluminium, 0% water, to sanitary landfill {CH}</t>
  </si>
  <si>
    <t>Disposal, aluminiumtrihydroxide-acrylic glass, to municipal incineration {CH}</t>
  </si>
  <si>
    <t>Disposal, anion exchange resin f. water, 50% water, to municipal incineration {CH}</t>
  </si>
  <si>
    <t>Disposal, antifreezer liquid, 51.8% water, to hazardous waste incineration {CH}</t>
  </si>
  <si>
    <t>Disposal, artificial stone tiles, as building waste {CH}</t>
  </si>
  <si>
    <t>Disposal, ash coffee ground pellets, to landfarming {CH}</t>
  </si>
  <si>
    <t>Disposal, ash coffee ground pellets, to municipal incineration {CH}</t>
  </si>
  <si>
    <t>Disposal, ash coffee ground pellets, to sanitary landfill {CH}</t>
  </si>
  <si>
    <t>Disposal, ash from deinking sludge, 0% water, to residual material landfill {CH}</t>
  </si>
  <si>
    <t>Disposal, ash from paper prod. sludge, 0% water, to residual material landfill {CH}</t>
  </si>
  <si>
    <t>Disposal, ash horse dung and waste wood chips, to landfarming {CH}</t>
  </si>
  <si>
    <t>Disposal, ash horse dung and wood chips, to municipal incineration {CH}</t>
  </si>
  <si>
    <t>Disposal, ash horse dung and wood chips, to sanitary landfill {CH}</t>
  </si>
  <si>
    <t>Disposal, ash olive pomace, to landfarming {CY}</t>
  </si>
  <si>
    <t>Disposal, ash olive pomace, to municipal incineration {CH}</t>
  </si>
  <si>
    <t>Disposal, ash olive pomace, to sanitary landfill {CH}</t>
  </si>
  <si>
    <t>Disposal, ash poultry litter pellets, to landfarming {CH}</t>
  </si>
  <si>
    <t>Disposal, ash poultry litter pellets, to municipal incineration {CH}</t>
  </si>
  <si>
    <t>Disposal, ash poultry litter pellets, to sanitary landfill {CH}</t>
  </si>
  <si>
    <t>Disposal, ash slurry solids and bark chips, to landfarming {CH}</t>
  </si>
  <si>
    <t>Disposal, ash slurry solids and bark chips, to municipal incineration {CH}</t>
  </si>
  <si>
    <t>Disposal, ash slurry solids and bark chips, to sanitary landfill {CH}</t>
  </si>
  <si>
    <t>Disposal, asphalt as construction waste, to final disposal type E {CH}</t>
  </si>
  <si>
    <t>Disposal, asphalt, 0.1% water, to sanitary landfill {CH}</t>
  </si>
  <si>
    <t>Disposal, average incineration residue, 0% water, to residual material landfill {CH}</t>
  </si>
  <si>
    <t>Disposal, bark chips, softwood, moist {CH}</t>
  </si>
  <si>
    <t>Disposal, basic oxygen furnace wastes, 0% water, to residual material landfill {CH}</t>
  </si>
  <si>
    <t>Disposal, berlin wall anchored, infill concrete {CH}</t>
  </si>
  <si>
    <t>Disposal, berlin wall dual-anchored with longarine, drilled, infill concrete, Bushof Jona {CH}</t>
  </si>
  <si>
    <t>Disposal, berlin wall dual-anchored with longarine, drilled, infill concrete, Sandgruben Basel {CH}</t>
  </si>
  <si>
    <t>Disposal, berlin wall dual-anchored without longarine, drilled, infill concrete, Stellwerk Winterthur {CH}</t>
  </si>
  <si>
    <t>Disposal, berlin wall dual-anchored without longarine, vibrated, infill concrete, Integra Wallisellen {CH}</t>
  </si>
  <si>
    <t>Disposal, berlin wall dual-anchored, infill concrete, average {CH}</t>
  </si>
  <si>
    <t>Disposal, berlin wall projecting, drilled, infill concrete {CH}</t>
  </si>
  <si>
    <t>Disposal, berlin wall projecting, drilled, infill concrete, Kulturpark Pfinstweidstrasse ZÃ¼rich {CH}</t>
  </si>
  <si>
    <t>Disposal, berlin wall projecting, drilled, infill concrete, MFH Waltersbachstrasse ZÃ¼rich {CH}</t>
  </si>
  <si>
    <t>Disposal, berlin wall single-anchored with longarine, drilled, infill concrete, Sandgruben Basel {CH}</t>
  </si>
  <si>
    <t>Disposal, berlin wall single-anchored without longarine, vibrated, infill concrete, Integra Wallisellen {CH}</t>
  </si>
  <si>
    <t>Disposal, berlin wall strutted apart, infill concrete {CH}</t>
  </si>
  <si>
    <t>Disposal, berlin wall, single-anchored, infill concrete, average {CH}</t>
  </si>
  <si>
    <t>Disposal, bicycle {CH}</t>
  </si>
  <si>
    <t>Disposal, bilge oil, 90% water, to hazardous waste incineration {CH}</t>
  </si>
  <si>
    <t>Disposal, biowaste, 60% H2O, to municipal incineration, allocation price {CH}</t>
  </si>
  <si>
    <t>Disposal, biowaste, to anaerobic digestion {CH}</t>
  </si>
  <si>
    <t>Disposal, biowaste, to anaerobic digestion, economic allocation {CH}</t>
  </si>
  <si>
    <t>Disposal, bitumen sheet, 1.5% water, to municipal incineration {CH}</t>
  </si>
  <si>
    <t>Disposal, bitumen sheet, as building waste {CH}</t>
  </si>
  <si>
    <t>Disposal, bitumen sheet, to municipal waste incineration {CH}</t>
  </si>
  <si>
    <t>Disposal, bitumen, 1.4% water, to sanitary landfill {CH}</t>
  </si>
  <si>
    <t>Disposal, bored concrete pile, 720mm, piped, Alterssiedlung Seefeldstrasse ZÃ¼rich {CH}</t>
  </si>
  <si>
    <t>Disposal, bored concrete pile, 900mm, piped, Alterssiedlung Seefeldstrasse ZÃ¼rich {CH}</t>
  </si>
  <si>
    <t>Disposal, bored pile wall, overlapped, anchored {CH}</t>
  </si>
  <si>
    <t>Disposal, bored pile wall, overlapped, non-anchored {CH}</t>
  </si>
  <si>
    <t>Disposal, bored pile wall, overlapped, strutted apart {CH}</t>
  </si>
  <si>
    <t>Disposal, borehole heat exchanger, 300m {CH}</t>
  </si>
  <si>
    <t>Disposal, borehole heat exchanger, per m {CH}</t>
  </si>
  <si>
    <t>Disposal, borehole heat exchanger, specific heat demand 10W {CH}</t>
  </si>
  <si>
    <t>Disposal, branch connections and fittings, stainless steel {CH}</t>
  </si>
  <si>
    <t>Disposal, branch connections and fittings, steel {CH}</t>
  </si>
  <si>
    <t>Disposal, building wood, chrome preserved, 20% water, to municipal incineration {CH}</t>
  </si>
  <si>
    <t>Disposal, building, bitumen sheet, to final disposal {CH}</t>
  </si>
  <si>
    <t>Disposal, building, brick, at sorting plant, to recycling {CH}</t>
  </si>
  <si>
    <t>Disposal, building, brick, to final disposal {CH}</t>
  </si>
  <si>
    <t>Disposal, building, brick, to sorting plant {CH}</t>
  </si>
  <si>
    <t>Disposal, building, bulk iron (excluding reinforcement), to sorting plant {CH}</t>
  </si>
  <si>
    <t>Disposal, building, cement (in concrete) and mortar, at sorting plant, to recycling {CH}</t>
  </si>
  <si>
    <t>Disposal, building, cement (in concrete) and mortar, to final disposal {CH}</t>
  </si>
  <si>
    <t>Disposal, building, cement (in concrete) and mortar, to sorting plant {CH}</t>
  </si>
  <si>
    <t>Disposal, building, cement-fibre slab, to final disposal {CH}</t>
  </si>
  <si>
    <t>Disposal, building, concrete gravel, at sorting plant, to recycling {CH}</t>
  </si>
  <si>
    <t>Disposal, building, concrete gravel, to final disposal {CH}</t>
  </si>
  <si>
    <t>Disposal, building, concrete gravel, to recycling {CH}</t>
  </si>
  <si>
    <t>Disposal, building, concrete gravel, to sorting plant {CH}</t>
  </si>
  <si>
    <t>Disposal, building, concrete, not reinforced, at sorting plant, to recycling {CH}</t>
  </si>
  <si>
    <t>Disposal, building, concrete, not reinforced, to final disposal {CH}</t>
  </si>
  <si>
    <t>Disposal, building, concrete, not reinforced, to sorting plant {CH}</t>
  </si>
  <si>
    <t>Disposal, building, door, inner, functional, wood, steel frame, to final disposal {CH}</t>
  </si>
  <si>
    <t>Disposal, building, door, inner, functional, wood, wooden frame, to final disposal {CH}</t>
  </si>
  <si>
    <t>Disposal, building, door, inner, room, glass-wood, steel frame, to final disposal {CH}</t>
  </si>
  <si>
    <t>Disposal, building, door, inner, room, glass-wood, wooden frame, to final disposal {CH}</t>
  </si>
  <si>
    <t>Disposal, building, door, inner, room, wood, steel frame, to final disposal {CH}</t>
  </si>
  <si>
    <t>Disposal, building, door, inner, room, wood, wooden frame, to final disposal {CH}</t>
  </si>
  <si>
    <t>Disposal, building, door, outer, glass-wood, U=0.7 W/m2K, wooden frame, to final disposal {CH}</t>
  </si>
  <si>
    <t>Disposal, building, door, outer, wood, U=1.0 W/m2K, wooden frame, to final disposal {CH}</t>
  </si>
  <si>
    <t>Disposal, building, door, outer, wood-aluminium, wooden frame, to final disposal {CH}</t>
  </si>
  <si>
    <t>Disposal, building, electric wiring, to final disposal {CH}</t>
  </si>
  <si>
    <t>Disposal, building, emulsion paint remains, to final disposal {CH}</t>
  </si>
  <si>
    <t>Disposal, building, fibre board, to final disposal {CH}</t>
  </si>
  <si>
    <t>Disposal, building, glass pane (in burnable frame), to final disposal {CH}</t>
  </si>
  <si>
    <t>Disposal, building, glass pane (in burnable frame), to sorting plant {CH}</t>
  </si>
  <si>
    <t>Disposal, building, glass sheet, to final disposal {CH}</t>
  </si>
  <si>
    <t>Disposal, building, glass sheet, to sorting plant {CH}</t>
  </si>
  <si>
    <t>Disposal, building, laminated safety glass, to final disposal {CH}</t>
  </si>
  <si>
    <t>Disposal, building, mineral plaster, at sorting plant, to recycling {CH}</t>
  </si>
  <si>
    <t>Disposal, building, mineral plaster, to final disposal {CH}</t>
  </si>
  <si>
    <t>Disposal, building, mineral plaster, to sorting plant {CH}</t>
  </si>
  <si>
    <t>Disposal, building, mineral wool, to final disposal {CH}</t>
  </si>
  <si>
    <t>Disposal, building, mineral wool, to sorting plant {CH}</t>
  </si>
  <si>
    <t>Disposal, building, paint on metal, to final disposal {CH}</t>
  </si>
  <si>
    <t>Disposal, building, paint on metal, to sorting plant {CH}</t>
  </si>
  <si>
    <t>Disposal, building, paint on walls, to sorting plant {CH}</t>
  </si>
  <si>
    <t>Disposal, building, paint on wood, to final disposal {CH}</t>
  </si>
  <si>
    <t>Disposal, building, paint remains, to final disposal {CH}</t>
  </si>
  <si>
    <t>Disposal, building, PE sealing sheet, to final disposal {CH}</t>
  </si>
  <si>
    <t>Disposal, building, plaster board, gypsum plaster, at sorting plant, to recycling {CH}</t>
  </si>
  <si>
    <t>Disposal, building, plaster board, gypsum plaster, to final disposal {CH}</t>
  </si>
  <si>
    <t>Disposal, building, plaster board, gypsum plaster, to sorting plant {CH}</t>
  </si>
  <si>
    <t>Disposal, building, plaster-cardboard sandwich, at sorting plant, to recycling {CH}</t>
  </si>
  <si>
    <t>Disposal, building, plaster-cardboard sandwich, to recycling {CH}</t>
  </si>
  <si>
    <t>Disposal, building, plastic plaster, at sorting plant, to recycling {CH}</t>
  </si>
  <si>
    <t>Disposal, building, plastic plaster, to final disposal {CH}</t>
  </si>
  <si>
    <t>Disposal, building, polyethylene/polypropylene products, to final disposal {CH}</t>
  </si>
  <si>
    <t>Disposal, building, polystyrene isolation, flame-retardant, to final disposal {CH}</t>
  </si>
  <si>
    <t>Disposal, building, polyurethane foam, to final disposal {CH}</t>
  </si>
  <si>
    <t>Disposal, building, polyurethane sealing, to final disposal {CH}</t>
  </si>
  <si>
    <t>Disposal, building, polyvinylchloride products, to final disposal {CH}</t>
  </si>
  <si>
    <t>Disposal, building, PVC sealing sheet, to final disposal {CH}</t>
  </si>
  <si>
    <t>Disposal, building, reinforced concrete, at sorting plant, to recycling {CH}</t>
  </si>
  <si>
    <t>Disposal, building, reinforced concrete, to final disposal {CH}</t>
  </si>
  <si>
    <t>Disposal, building, reinforced concrete, to recycling {CH}</t>
  </si>
  <si>
    <t>Disposal, building, reinforced concrete, to sorting plant {CH}</t>
  </si>
  <si>
    <t>Disposal, building, reinforced plaster board, at sorting plant, to recycling {CH}</t>
  </si>
  <si>
    <t>Disposal, building, reinforcement steel, to recycling {CH}</t>
  </si>
  <si>
    <t>Disposal, building, reinforcement steel, to sorting plant {CH}</t>
  </si>
  <si>
    <t>Disposal, building, vapour barrier, flame-retarded, to final disposal {CH}</t>
  </si>
  <si>
    <t>Disposal, building, waste wood, chrome preserved, to final disposal {CH}</t>
  </si>
  <si>
    <t>Disposal, building, waste wood, untreated, to final disposal {CH}</t>
  </si>
  <si>
    <t>Disposal, building, window frame, aluminium, as building waste {CH}</t>
  </si>
  <si>
    <t>Disposal, building, window frame, plastic, as building waste {CH}</t>
  </si>
  <si>
    <t>Disposal, building, window frame, wood, market mix, m2 visible, to final disposal {CH}</t>
  </si>
  <si>
    <t>Disposal, building, window frame, wood, market mix, wall opening, to final disposal {CH}</t>
  </si>
  <si>
    <t>Disposal, building, window frame, wood, natural/varnished, m2 visible, to final disposal {CH}</t>
  </si>
  <si>
    <t>Disposal, building, window frame, wood, natural/varnished, wall opening, to final disposal {CH}</t>
  </si>
  <si>
    <t>Disposal, building, window frame, wood, opaquely painted, m2 visible, to final disposal {CH}</t>
  </si>
  <si>
    <t>Disposal, building, window frame, wood, opaquely painted, wall opening, to final disposal {CH}</t>
  </si>
  <si>
    <t>Disposal, building, window frame, wood-metal, market mix, m2 visible, to final disposal {CH}</t>
  </si>
  <si>
    <t>Disposal, building, window frame, wood-metal, market mix, wall opening, to final disposal {CH}</t>
  </si>
  <si>
    <t>Disposal, building, window frame, wood-metal, natural/varnished, m2 visible, to final disposal {CH}</t>
  </si>
  <si>
    <t>Disposal, building, window frame, wood-metal, natural/varnished, wall opening, to final disposal {CH}</t>
  </si>
  <si>
    <t>Disposal, building, window frame, wood-metal, opaquely painted, m2 visible, to final disposal {CH}</t>
  </si>
  <si>
    <t>Disposal, building, window frame, wood-metal, opaquely painted, wall opening, to final disposal {CH}</t>
  </si>
  <si>
    <t>Disposal, bus {CH}</t>
  </si>
  <si>
    <t>Disposal, capacitors, 0% water, to hazardous waste incineration {CH}</t>
  </si>
  <si>
    <t>Disposal, carpet from natural fibres as building waste, to municipal waste incineration {CH}</t>
  </si>
  <si>
    <t>Disposal, carpet from natural fibres, as building waste {CH}</t>
  </si>
  <si>
    <t>Disposal, catalyst base CH2O production, 0% water, to residual material landfill {CH}</t>
  </si>
  <si>
    <t>Disposal, catalyst base Eth.oxide prod., 0% water, to residual material landfill {CH}</t>
  </si>
  <si>
    <t>Disposal, catalytic converter NOx reduction, 0% water, to underground deposit {DE}</t>
  </si>
  <si>
    <t>Disposal, cation exchange resin f. water, 50% water, to municipal incineration {CH}</t>
  </si>
  <si>
    <t>Disposal, cement, 5% water, to construction waste landfill {CH}</t>
  </si>
  <si>
    <t>Disposal, cement, hydrated, 0% water, to residual material landfill {CH}</t>
  </si>
  <si>
    <t>Disposal, cement-fibre slab, 0% water, to municipal incineration {CH}</t>
  </si>
  <si>
    <t>Disposal, ceramic tiles, as building waste {CH}</t>
  </si>
  <si>
    <t>Disposal, coatings in CRT screens,  to municipal waste incineration {CH}</t>
  </si>
  <si>
    <t>Disposal, concrete demolition, at plant {CH}</t>
  </si>
  <si>
    <t>Disposal, concrete pile, 1200mm, piped, average {CH}</t>
  </si>
  <si>
    <t>Disposal, concrete pile, 1200mm, piped, Integra L2 Wallisellen {CH}</t>
  </si>
  <si>
    <t>Disposal, concrete pile, 700mm, piped, average {CH}</t>
  </si>
  <si>
    <t>Disposal, concrete pile, 700mm, piped, Integra L2 Wallisellen {CH}</t>
  </si>
  <si>
    <t>Disposal, concrete pile, 880mm, piped, Integra L2 Wallisellen {CH}</t>
  </si>
  <si>
    <t>Disposal, concrete pile, 900mm, piped, average {CH}</t>
  </si>
  <si>
    <t>Disposal, concrete pile, 900mm, piped, Integra L2 Wallisellen {CH}</t>
  </si>
  <si>
    <t>Disposal, concrete, 5% water, to construction waste landfill {CH}</t>
  </si>
  <si>
    <t>Disposal, concrete, as building waste {CH}</t>
  </si>
  <si>
    <t>Disposal, construction waste, to final disposal type B {CH}</t>
  </si>
  <si>
    <t>Disposal, control and wiring, central unit {CH}</t>
  </si>
  <si>
    <t>Disposal, control and wiring, decentralized unit {CH}</t>
  </si>
  <si>
    <t>Disposal, convector radiator {CH}</t>
  </si>
  <si>
    <t>Disposal, cooker hood, kitchen {CH}</t>
  </si>
  <si>
    <t>Disposal, copper in car shredder residue, 0% water, to municipal incineration {CH}</t>
  </si>
  <si>
    <t>Disposal, copper, 0% water, to municipal incineration {CH}</t>
  </si>
  <si>
    <t>Disposal, cork board as building waste, to municipal waste incineration {CH}</t>
  </si>
  <si>
    <t>Disposal, cork board, as building waste {CH}</t>
  </si>
  <si>
    <t>Disposal, cork flooring PVC coated as building waste, to municipal waste incineration {CH}</t>
  </si>
  <si>
    <t>Disposal, cork flooring PVC coated, as building waste {CH}</t>
  </si>
  <si>
    <t>Disposal, cork parquet as building waste, to municipal waste incineration {CH}</t>
  </si>
  <si>
    <t>Disposal, cork parquet, as building waste {CH}</t>
  </si>
  <si>
    <t>Disposal, crossbar-pole facade, as building waste {CH}</t>
  </si>
  <si>
    <t>Disposal, decarbonising waste, 30% water, to residual material landfill {CH}</t>
  </si>
  <si>
    <t>Disposal, delivery and return well for groundwater heat pump, 9m, CH {CH}</t>
  </si>
  <si>
    <t>Disposal, desktop computer, to WEEE treatment {CH}</t>
  </si>
  <si>
    <t>Disposal, dewatering, building pit, pumping head 10m {CH}</t>
  </si>
  <si>
    <t>Disposal, dewatering, building pit, pumping head 2.5m {CH}</t>
  </si>
  <si>
    <t>Disposal, dewatering, building pit, pumping head 5m {CH}</t>
  </si>
  <si>
    <t>Disposal, dewatering, building pit, pumping head 7.5m {CH}</t>
  </si>
  <si>
    <t>Disposal, diaphragm wall, 400mm {CH}</t>
  </si>
  <si>
    <t>Disposal, diaphragm wall, 800mm {CH}</t>
  </si>
  <si>
    <t>Disposal, diaphragm wall, 800mm, Bauer Spezialtiefbau Schweiz {CH}</t>
  </si>
  <si>
    <t>Disposal, diaphragm wall, 800mm, Implenia {CH}</t>
  </si>
  <si>
    <t>Disposal, digester sludge, to municipal incineration {CH}</t>
  </si>
  <si>
    <t>Disposal, displacement pile, concrete 520mm, high reinforced, Integra Wohnen Wallisellen {CH}</t>
  </si>
  <si>
    <t>Disposal, displacement pile, concrete 520mm, Integra Wohnen Wallisellen {CH}</t>
  </si>
  <si>
    <t>Disposal, displacement pile, concrete 520mm, low reinforced, Integra Wohnen Wallisellen {CH}</t>
  </si>
  <si>
    <t>Disposal, displacement pile, concrete 620mm, high reinforced, Integra Wohnen Wallisellen {CH}</t>
  </si>
  <si>
    <t>Disposal, displacement pile, concrete 620mm, Integra Wohnen Wallisellen {CH}</t>
  </si>
  <si>
    <t>Disposal, displacement pile, concrete 620mm, low reinforced, Integra Wohnen Wallisellen {CH}</t>
  </si>
  <si>
    <t>Disposal, door frame, inner, wood, to final disposal {CH}</t>
  </si>
  <si>
    <t>Disposal, door frame, outer, wood, to final disposal {CH}</t>
  </si>
  <si>
    <t>Disposal, door leaf, functional, inner, wood, to final disposal {CH}</t>
  </si>
  <si>
    <t>Disposal, door leaf, outer, wood, to final disposal {CH}</t>
  </si>
  <si>
    <t>Disposal, door leaf, outer, wood-glass, to final disposal {CH}</t>
  </si>
  <si>
    <t>Disposal, door leaf, room, inner, wood, to final disposal {CH}</t>
  </si>
  <si>
    <t>Disposal, door leaf, room, inner, wood-glass, to final disposal {CH}</t>
  </si>
  <si>
    <t>Disposal, door, inner, aluminium, transparent filling, to final disposal {CH}</t>
  </si>
  <si>
    <t>Disposal, door, outer, aluminium, opaque filling, to final disposal {CH}</t>
  </si>
  <si>
    <t>Disposal, door, outer, aluminium, transparent filling, to final disposal {CH}</t>
  </si>
  <si>
    <t>Disposal, drilling waste, 71.5% water, to landfarming {CH}</t>
  </si>
  <si>
    <t>Disposal, drilling waste, 71.5% water, to residual material landfill {CH}</t>
  </si>
  <si>
    <t>Disposal, drop-arm awning, as building waste {CH}</t>
  </si>
  <si>
    <t>Disposal, dust, alloyed EAF steel, 15.4% water, to residual material landfill {CH}</t>
  </si>
  <si>
    <t>Disposal, dust, unalloyed EAF steel, 15.4% water, to residual material landfill {CH}</t>
  </si>
  <si>
    <t>Disposal, EI 30 fire insulation, 50mm, 120kg/m3, reinforced alumium foil {CH}</t>
  </si>
  <si>
    <t>Disposal, EI 60 fire insulation, 70mm, 120kg/m3, reinforced alumium foil {CH}</t>
  </si>
  <si>
    <t>Disposal, EI 90 fire insulation, 100mm, 120kg/m3, reinforced alumium foil {CH}</t>
  </si>
  <si>
    <t>Disposal, electric bicycle {CH}</t>
  </si>
  <si>
    <t>Disposal, electric bicycle, LiNCM battery {CH}</t>
  </si>
  <si>
    <t>Disposal, electric scooter {CH}</t>
  </si>
  <si>
    <t>Disposal, electric storage heater, 5kW {CH}</t>
  </si>
  <si>
    <t>Disposal, electric storage heater, per kg {CH}</t>
  </si>
  <si>
    <t>Disposal, electric vehicle, LiMn2O4 {RER}</t>
  </si>
  <si>
    <t>Disposal, electronics for control units {RER}</t>
  </si>
  <si>
    <t>Disposal, emulsion paint remains, 0% water, to hazardous waste incineration {CH}</t>
  </si>
  <si>
    <t>Disposal, emulsion paint, 0% water, to construction waste landfill {CH}</t>
  </si>
  <si>
    <t>Disposal, emulsion paint, 0% water, to municipal incineration {CH}</t>
  </si>
  <si>
    <t>Disposal, emulsion paint, 0% water, to sanitary landfill {CH}</t>
  </si>
  <si>
    <t>Disposal, energy saving bulb, burnable, 0.6% water, to municipal incineration {CH}</t>
  </si>
  <si>
    <t>Disposal, energy saving bulb, inert, 0% water, to municipal incineration {CH}</t>
  </si>
  <si>
    <t>Disposal, EPDM seal sheeting, to municipal waste incineration {CH}</t>
  </si>
  <si>
    <t>Disposal, EPDM sealing sheet, as building waste {CH}</t>
  </si>
  <si>
    <t>Disposal, excavation material, clean, 20% water, to excavation landfill {CH}</t>
  </si>
  <si>
    <t>Disposal, exhaust air roof hood, steel, DN 400 {CH}</t>
  </si>
  <si>
    <t>Disposal, exhaust air system for kitchen and bathroom in appartment buildings {CH}</t>
  </si>
  <si>
    <t>Disposal, exhaust air system for kitchen in appartment buildings {CH}</t>
  </si>
  <si>
    <t>Disposal, exhaust air valve, in-wall housing, plastic/steel, DN 125 {CH}</t>
  </si>
  <si>
    <t>Disposal, expanded polystyrene, 5% water, to municipal incineration {CH}</t>
  </si>
  <si>
    <t>Disposal, facade substructure, integrated, average, Ecolite, to final disposal {CH}</t>
  </si>
  <si>
    <t>Disposal, facade substructure, integrated, brick substrate, Ecolite, to final disposal {CH}</t>
  </si>
  <si>
    <t>Disposal, facade substructure, integrated, concrete substrate, Ecolite, to final disposal {CH}</t>
  </si>
  <si>
    <t>Disposal, facade substructure, integrated, Eternit, to final disposal {CH}</t>
  </si>
  <si>
    <t>Disposal, facade substructure, integrated, large, GFT, to final disposal {CH}</t>
  </si>
  <si>
    <t>Disposal, facade substructure, integrated, medium, GFT, to final disposal {CH}</t>
  </si>
  <si>
    <t>Disposal, facade substructure, integrated, small, GFT, to final disposal {CH}</t>
  </si>
  <si>
    <t>Disposal, facade substructure, integrated, Ventec Artline inlay, Sto, to final disposal {CH}</t>
  </si>
  <si>
    <t>Disposal, facade substructure, integrated, Ventec Artline invisible, Sto, to final disposal {CH}</t>
  </si>
  <si>
    <t>Disposal, facade substructure, integrated, Vogelsang, to final disposal {CH}</t>
  </si>
  <si>
    <t>Disposal, facilities, chemical production {RER}</t>
  </si>
  <si>
    <t>Disposal, fibre cement, as building waste {CH}</t>
  </si>
  <si>
    <t>Disposal, fibre gypsum boards, as building waste {CH}</t>
  </si>
  <si>
    <t>Disposal, fibreboard soft as building waste, to municipal waste incineration {CH}</t>
  </si>
  <si>
    <t>Disposal, fibreboard soft, as building waste {CH}</t>
  </si>
  <si>
    <t>Disposal, filter dust Al electrolysis, 0% water, to residual material landfill {CH}</t>
  </si>
  <si>
    <t>Disposal, flat glass as construction waste, to final disposal type E {CH}</t>
  </si>
  <si>
    <t>Disposal, flat glass as construction waste, to municipal waste incineration {CH}</t>
  </si>
  <si>
    <t>Disposal, flat glass, as building waste {CH}</t>
  </si>
  <si>
    <t>Disposal, flax insulation as building waste, to municipal waste incineration {CH}</t>
  </si>
  <si>
    <t>Disposal, flax insulation, as building waste {CH}</t>
  </si>
  <si>
    <t>Disposal, flexible duct, aluminum/PET, DN of 125 {CH}</t>
  </si>
  <si>
    <t>Disposal, floor heating tube {CH}</t>
  </si>
  <si>
    <t>Disposal, flooring, granolithic concrete, one layer, as building waste {CH}</t>
  </si>
  <si>
    <t>Disposal, flooring, granolithic concrete, two layers, as building waste {CH}</t>
  </si>
  <si>
    <t>Disposal, fluorescent lamps {GLO}</t>
  </si>
  <si>
    <t>Disposal, fossil organic-anorganic compound materials as construction waste, to municipal waste incineration {CH}</t>
  </si>
  <si>
    <t>Disposal, fossil organic-mineral composite materials, as building waste {CH}</t>
  </si>
  <si>
    <t>Disposal, frame extension, particle board, to final disposal {CH}</t>
  </si>
  <si>
    <t>Disposal, frame extension, PVC, to final disposal {CH}</t>
  </si>
  <si>
    <t>Disposal, frit for CRT tube production, to residual material landfill {CH}</t>
  </si>
  <si>
    <t>Disposal, glass fibre-reinforced polymer panel, polyester resin, as building waste {CH}</t>
  </si>
  <si>
    <t>Disposal, glass fibre-reinforced polymer panel, polyester resin, to municipal incineration {CH}</t>
  </si>
  <si>
    <t>Disposal, glass, 0% water, to construction waste landfill {CH}</t>
  </si>
  <si>
    <t>Disposal, glass, 0% water, to municipal incineration {CH}</t>
  </si>
  <si>
    <t>Disposal, glazing, 2-IV, U=1.1 W/m2K, 4 Float / 10 Kr / 4 Low E 1.1, as building waste {CH}</t>
  </si>
  <si>
    <t>Disposal, glazing, 2-IV, U=1.1 W/m2K, 4 Float or ESG / 16 Ar / 4 Low E 1.1 Float, as building waste {CH}</t>
  </si>
  <si>
    <t>Disposal, glazing, 2-IV, U=1.1 W/m2K, 4 Float or ESG / 16 Ar / VSG 2x4, 0.76 PVB, Low E 1.1, as building waste {CH}</t>
  </si>
  <si>
    <t>Disposal, glazing, 3-IV, U=0.5 W/m2K, 4 Low E 1.1 Float / 12 Kr / 4 Float / 12 Kr / 4 Low E 1.1 Float, as building waste {CH}</t>
  </si>
  <si>
    <t>Disposal, glazing, 3-IV, U=0.6 W/m2K, 4 Low E 1.1 Float or ESG / 14 Ar / 4 Float / 14 Ar / VSG 2x4, 0.76 PVB, Low E 1.1 Float, as building waste {CH}</t>
  </si>
  <si>
    <t>Disposal, glazing, 3-IV, U=0.6 W/m2K, 4 Low E 1.1 Float or ESG / 14 Ar / 4 Float or ESG / 14 Ar / 4 Low E 1.1 Float, as building waste {CH}</t>
  </si>
  <si>
    <t>Disposal, glider, for electric scooter {RER}</t>
  </si>
  <si>
    <t>Disposal, glider, for passenger car {RER}</t>
  </si>
  <si>
    <t>Disposal, glued laminated timbre, 2.5% binder, as building waste {CH}</t>
  </si>
  <si>
    <t>Disposal, glued laminated timbre, 2.5% binder, exported to incineration {RER}</t>
  </si>
  <si>
    <t>Disposal, glued laminated timbre, 2.5% binder, to final disposal type E {CH}</t>
  </si>
  <si>
    <t>Disposal, glued laminated timbre, 2.5% binder, to municipal waste incineration {CH}</t>
  </si>
  <si>
    <t>Disposal, granite-acrylresin, to municipal incineration {CH}</t>
  </si>
  <si>
    <t>Disposal, gravel and sand, as building waste {CH}</t>
  </si>
  <si>
    <t>Disposal, gravel, 0.2% water, to construction waste landfill {CH}</t>
  </si>
  <si>
    <t>Disposal, green liquor dregs, 25% water, to residual material landfill {CH}</t>
  </si>
  <si>
    <t>Disposal, ground heat exchanger for appartment buildings, PE ducts {CH}</t>
  </si>
  <si>
    <t>Disposal, ground heat exchanger for office buildings, short: 0.267 m {CH}</t>
  </si>
  <si>
    <t>Disposal, ground heat exchanger for office buildings, short: 0.667 m {CH}</t>
  </si>
  <si>
    <t>Disposal, gypsum block as building waste, to municipal waste incineration {CH}</t>
  </si>
  <si>
    <t>Disposal, gypsum block, as building waste {CH}</t>
  </si>
  <si>
    <t>Disposal, gypsum board with ivory paper face as building waste, to municipal waste incineration {CH}</t>
  </si>
  <si>
    <t>Disposal, gypsum board with ivory paper face, as building waste {CH}</t>
  </si>
  <si>
    <t>Disposal, gypsum materials as building waste, to final disposal type E {CH}</t>
  </si>
  <si>
    <t>Disposal, gypsum materials as building waste, to municipal waste incineration {CH}</t>
  </si>
  <si>
    <t>Disposal, gypsum, 19.4% water, to construction waste landfill {CH}</t>
  </si>
  <si>
    <t>Disposal, gypsum, 19.4% water, to sanitary landfill {CH}</t>
  </si>
  <si>
    <t>Disposal, H3PO4 purification residue, 0% water, to residual material landfill {CH}</t>
  </si>
  <si>
    <t>Disposal, hard coal ash from stove, 0% water, to municipal incineration {CH}</t>
  </si>
  <si>
    <t>Disposal, hard coal ash, 0% water, to residual material landfill {AT}</t>
  </si>
  <si>
    <t>Disposal, hard coal ash, 0% water, to residual material landfill {BE}</t>
  </si>
  <si>
    <t>Disposal, hard coal ash, 0% water, to residual material landfill {CZ}</t>
  </si>
  <si>
    <t>Disposal, hard coal ash, 0% water, to residual material landfill {DE}</t>
  </si>
  <si>
    <t>Disposal, hard coal ash, 0% water, to residual material landfill {ES}</t>
  </si>
  <si>
    <t>Disposal, hard coal ash, 0% water, to residual material landfill {FR}</t>
  </si>
  <si>
    <t>Disposal, hard coal ash, 0% water, to residual material landfill {HR}</t>
  </si>
  <si>
    <t>Disposal, hard coal ash, 0% water, to residual material landfill {IT}</t>
  </si>
  <si>
    <t>Disposal, hard coal ash, 0% water, to residual material landfill {NL}</t>
  </si>
  <si>
    <t>Disposal, hard coal ash, 0% water, to residual material landfill {PL}</t>
  </si>
  <si>
    <t>Disposal, hard coal ash, 0% water, to residual material landfill {PT}</t>
  </si>
  <si>
    <t>Disposal, hard coal ash, 0% water, to residual material landfill {SK}</t>
  </si>
  <si>
    <t>Disposal, hazardous waste, 0% water, to underground deposit {DE}</t>
  </si>
  <si>
    <t>Disposal, hazardous waste, 25% water, to hazardous waste incineration {CH}</t>
  </si>
  <si>
    <t>Disposal, heat distribution system, air heating, specific heat demand 10W {CH}</t>
  </si>
  <si>
    <t>Disposal, heat production system, specific heat demand 10W {CH}</t>
  </si>
  <si>
    <t>Disposal, heat production system, specific heat demand 30W {CH}</t>
  </si>
  <si>
    <t>Disposal, heat production system, specific heat demand 50W {CH}</t>
  </si>
  <si>
    <t>Disposal, heat pump, air-water, 7kW {CH}</t>
  </si>
  <si>
    <t>Disposal, heat pump, air-water, per kg {CH}</t>
  </si>
  <si>
    <t>Disposal, heat pump, brine-water, 7kW {CH}</t>
  </si>
  <si>
    <t>Disposal, heat pump, brine-water, per kg {CH}</t>
  </si>
  <si>
    <t>Disposal, heat pump, Limmatschulhaus {CH}</t>
  </si>
  <si>
    <t>Disposal, heating-cooling ceiling, capillary tube mat {CH}</t>
  </si>
  <si>
    <t>Disposal, heating-cooling ceiling, metal {CH}</t>
  </si>
  <si>
    <t>Disposal, heating-cooling ceiling, plasterboard {CH}</t>
  </si>
  <si>
    <t>Disposal, high pressure laminate outdoor use, as building waste {CH}</t>
  </si>
  <si>
    <t>Disposal, high pressure laminate outdoor use, to municipal waste incineration {CH}</t>
  </si>
  <si>
    <t>Disposal, ICE {DE}</t>
  </si>
  <si>
    <t>Disposal, industrial devices, to WEEE treatment {CH}</t>
  </si>
  <si>
    <t>Disposal, industrial flooring 2K, as building waste {CH}</t>
  </si>
  <si>
    <t>Disposal, inert material, 0% water, to sanitary landfill {CH}</t>
  </si>
  <si>
    <t>Disposal, inert waste, 5% water, to construction waste landfill {CH}</t>
  </si>
  <si>
    <t>Disposal, insulation spiral-seam duct, rockwool, DN 400, 30 mm {CH}</t>
  </si>
  <si>
    <t>Disposal, internal combustion engine, for passenger car {RER}</t>
  </si>
  <si>
    <t>Disposal, keyboard, standard version, to WEEE treatment {CH}</t>
  </si>
  <si>
    <t>Disposal, kitchen cupboard, front profile melamin resin {CH}</t>
  </si>
  <si>
    <t>Disposal, kitchen cupboard, front profile metal {CH}</t>
  </si>
  <si>
    <t>Disposal, kitchen cupboard, front profile paint {CH}</t>
  </si>
  <si>
    <t>Disposal, kitchen cupboard, front profile solid wood {CH}</t>
  </si>
  <si>
    <t>Disposal, kitchen cupboard, front profile wood {CH}</t>
  </si>
  <si>
    <t>Disposal, kitchen worktop, aluminiumtrihydroxide-acrylic glass, as building waste {CH}</t>
  </si>
  <si>
    <t>Disposal, kitchen worktop, chromium steel, high-end, as building waste {CH}</t>
  </si>
  <si>
    <t>Disposal, kitchen worktop, chromium steel, standard, as building waste {CH}</t>
  </si>
  <si>
    <t>Disposal, kitchen worktop, solid wood, as building waste {CH}</t>
  </si>
  <si>
    <t>Disposal, kitchen, front profile metal, as building waste {CH}</t>
  </si>
  <si>
    <t>Disposal, kitchen, front profile particle board, as building waste {CH}</t>
  </si>
  <si>
    <t>Disposal, kitchen, front profile solid wood, as building waste {CH}</t>
  </si>
  <si>
    <t>Disposal, kraft paper, as building waste {CH}</t>
  </si>
  <si>
    <t>Disposal, laminate flooring 5% binder as building waste, to final disposal type E {CH}</t>
  </si>
  <si>
    <t>Disposal, laminate flooring 5% binder as building waste, to municipal waste incineration {CH}</t>
  </si>
  <si>
    <t>Disposal, laminate flooring, 5% binder, as building waste {CH}</t>
  </si>
  <si>
    <t>Disposal, laptop computer, to WEEE treatment {CH}</t>
  </si>
  <si>
    <t>Disposal, LCD module,  to municipal waste incineration {CH}</t>
  </si>
  <si>
    <t>Disposal, lead in car shredder residue, 0% water, to municipal incineration {CH}</t>
  </si>
  <si>
    <t>Disposal, lead smelter slag, 0% water, to residual material landfill {GLO}</t>
  </si>
  <si>
    <t>Disposal, lignite ash from stove, 0% water, to municipal incineration {CH}</t>
  </si>
  <si>
    <t>Disposal, lignite ash, 0% water, to opencast refill {AT}</t>
  </si>
  <si>
    <t>Disposal, lignite ash, 0% water, to opencast refill {BA}</t>
  </si>
  <si>
    <t>Disposal, lignite ash, 0% water, to opencast refill {CS}</t>
  </si>
  <si>
    <t>Disposal, lignite ash, 0% water, to opencast refill {CZ}</t>
  </si>
  <si>
    <t>Disposal, lignite ash, 0% water, to opencast refill {DE}</t>
  </si>
  <si>
    <t>Disposal, lignite ash, 0% water, to opencast refill {ES}</t>
  </si>
  <si>
    <t>Disposal, lignite ash, 0% water, to opencast refill {FR}</t>
  </si>
  <si>
    <t>Disposal, lignite ash, 0% water, to opencast refill {GR}</t>
  </si>
  <si>
    <t>Disposal, lignite ash, 0% water, to opencast refill {HU}</t>
  </si>
  <si>
    <t>Disposal, lignite ash, 0% water, to opencast refill {MK}</t>
  </si>
  <si>
    <t>Disposal, lignite ash, 0% water, to opencast refill {PL}</t>
  </si>
  <si>
    <t>Disposal, lignite ash, 0% water, to opencast refill {SI}</t>
  </si>
  <si>
    <t>Disposal, lignite ash, 0% water, to opencast refill {SK}</t>
  </si>
  <si>
    <t>Disposal, Li-ions batteries, hydrometallurgical {GLO}</t>
  </si>
  <si>
    <t>Disposal, Li-ions batteries, mixed technology {GLO}</t>
  </si>
  <si>
    <t>Disposal, Li-ions batteries, pyrometallurgical {GLO}</t>
  </si>
  <si>
    <t>Disposal, limestone residue, 5% water, to construction waste landfill {CH}</t>
  </si>
  <si>
    <t>Disposal, linoleum flooring, 15% binder, as building waste {CH}</t>
  </si>
  <si>
    <t>Disposal, locomotive {RER}</t>
  </si>
  <si>
    <t>Disposal, long-distance train {CH}</t>
  </si>
  <si>
    <t>Disposal, lorry 16t {CH}</t>
  </si>
  <si>
    <t>Disposal, lorry 28t {CH}</t>
  </si>
  <si>
    <t>Disposal, lorry 40t {CH}</t>
  </si>
  <si>
    <t>Disposal, mastic asphalt, as building waste {CH}</t>
  </si>
  <si>
    <t>Disposal, medium density fibre board 15% binder as building waste, exported to incineration {RER}</t>
  </si>
  <si>
    <t>Disposal, medium density fibre board 15% binder as building waste, to final disposal type E {CH}</t>
  </si>
  <si>
    <t>Disposal, medium density fibre board 15% binder as building waste, to municipal waste incineration {CH}</t>
  </si>
  <si>
    <t>Disposal, medium density fibre board 15% binder, as building waste {CH}</t>
  </si>
  <si>
    <t>Disposal, melamin coated kitchen worktop, as building waste {CH}</t>
  </si>
  <si>
    <t>Disposal, mineral thermal insulation as construction waste, to final disposal type E {CH}</t>
  </si>
  <si>
    <t>Disposal, mineral thermal insulation as construction waste, to municipal waste incineration {CH}</t>
  </si>
  <si>
    <t>Disposal, mineral thermal insulation, as building waste {CH}</t>
  </si>
  <si>
    <t>Disposal, mineral wall cladding, limestone, as building waste {CH}</t>
  </si>
  <si>
    <t>Disposal, mineral wool insulation 100mm, cladding with aluminium sheet {CH}</t>
  </si>
  <si>
    <t>Disposal, mineral wool insulation 100mm, cladding with reinforced alumium foil {CH}</t>
  </si>
  <si>
    <t>Disposal, mineral wool insulation 100mm, cladding with structured aluminium foil {CH}</t>
  </si>
  <si>
    <t>Disposal, mineral wool insulation 40mm, cladding with aluminium sheet {CH}</t>
  </si>
  <si>
    <t>Disposal, mineral wool insulation 40mm, cladding with reinforced alumium foil {CH}</t>
  </si>
  <si>
    <t>Disposal, mineral wool insulation 40mm, cladding with structured aluminium foil {CH}</t>
  </si>
  <si>
    <t>Disposal, mineral wool insulation 50mm, cladding with aluminium sheet {CH}</t>
  </si>
  <si>
    <t>Disposal, mineral wool insulation 50mm, cladding with reinforced alumium foil {CH}</t>
  </si>
  <si>
    <t>Disposal, mineral wool insulation 50mm, cladding with structured aluminium foil {CH}</t>
  </si>
  <si>
    <t>Disposal, mineral wool insulation 60mm, cladding with aluminium sheet {CH}</t>
  </si>
  <si>
    <t>Disposal, mineral wool insulation 60mm, cladding with reinforced alumium foil {CH}</t>
  </si>
  <si>
    <t>Disposal, mineral wool insulation 60mm, cladding with structured aluminium foil {CH}</t>
  </si>
  <si>
    <t>Disposal, mineral wool insulation 80mm, cladding with aluminium sheet {CH}</t>
  </si>
  <si>
    <t>Disposal, mineral wool insulation 80mm, cladding with reinforced alumium foil {CH}</t>
  </si>
  <si>
    <t>Disposal, mineral wool insulation 80mm, cladding with structured aluminium foil {CH}</t>
  </si>
  <si>
    <t>Disposal, mineral wool insulation with PVC cladding, insulation thickness 100mm {CH}</t>
  </si>
  <si>
    <t>Disposal, mineral wool insulation with PVC cladding, insulation thickness 40mm {CH}</t>
  </si>
  <si>
    <t>Disposal, mineral wool insulation with PVC cladding, insulation thickness 50mm {CH}</t>
  </si>
  <si>
    <t>Disposal, mineral wool insulation with PVC cladding, insulation thickness 60mm {CH}</t>
  </si>
  <si>
    <t>Disposal, mineral wool insulation with PVC cladding, insulation thickness 80mm {CH}</t>
  </si>
  <si>
    <t>Disposal, mineral wool, 0% water, to construction waste landfill {CH}</t>
  </si>
  <si>
    <t>Disposal, mixed demolition, at plant {CH}</t>
  </si>
  <si>
    <t>Disposal, mouse device, optical, with cable, to WEEE treatment {CH}</t>
  </si>
  <si>
    <t>Disposal, multicolumn radiator {CH}</t>
  </si>
  <si>
    <t>Disposal, municipal solid waste, 22.9% water, to municipal incineration {CH}</t>
  </si>
  <si>
    <t>Disposal, municipal solid waste, 22.9% water, to sanitary landfill {CH}</t>
  </si>
  <si>
    <t>Disposal, natural gas pipeline, 0% water, to construction waste landfill {CH}</t>
  </si>
  <si>
    <t>Disposal, natural organic-anorganic compound materials as construction waste, to municipal waste incineration {CH}</t>
  </si>
  <si>
    <t>Disposal, natural rubber flooring as building waste, to municipal waste incineration {CH}</t>
  </si>
  <si>
    <t>Disposal, natural rubber flooring, as building waste {CH}</t>
  </si>
  <si>
    <t>Disposal, natural stone tiles, as building waste {CH}</t>
  </si>
  <si>
    <t>Disposal, needle felt carpet, as building waste {CH}</t>
  </si>
  <si>
    <t>Disposal, newspaper, 14.7% water, to municipal incineration {CH}</t>
  </si>
  <si>
    <t>Disposal, newspaper, 14.7% water, to sanitary landfill {CH}</t>
  </si>
  <si>
    <t>Disposal, nickel smelter slag, 0% water, to residual material landfill {CH}</t>
  </si>
  <si>
    <t>Disposal, NiMH batteries {GLO}</t>
  </si>
  <si>
    <t>Disposal, non-ferrous metals, as building waste {CH}</t>
  </si>
  <si>
    <t>Disposal, non-specific mineral building materials, as building waste {CH}</t>
  </si>
  <si>
    <t>Disposal, non-sulfidic overburden, off-site {GLO}</t>
  </si>
  <si>
    <t>Disposal, non-sulfidic tailings, off-site {GLO}</t>
  </si>
  <si>
    <t>Disposal, organic floor covering as construction waste, to municipal waste incineration, synthetic rubber {CH}</t>
  </si>
  <si>
    <t>Disposal, organic floor covering as construction waste, to sanitary landfill, cork {CH}</t>
  </si>
  <si>
    <t>Disposal, organic floor covering as construction waste, to sanitary landfill, synthetic rubber {CH}</t>
  </si>
  <si>
    <t>Disposal, organic-anorganic compound materials as building waste, to sanitary landfill {CH}</t>
  </si>
  <si>
    <t>Disposal, organic-mineral composite materials, as building waste {CH}</t>
  </si>
  <si>
    <t>Disposal, outside air intake, stainless steel, DN 370 {CH}</t>
  </si>
  <si>
    <t>Disposal, overflow element, steel, approx. 40 m3/h {CH}</t>
  </si>
  <si>
    <t>Disposal, packaging cardboard, 19.6% water, to construction waste landfill {CH}</t>
  </si>
  <si>
    <t>Disposal, packaging cardboard, 19.6% water, to municipal incineration {CH}</t>
  </si>
  <si>
    <t>Disposal, packaging cardboard, 19.6% water, to sanitary landfill {CH}</t>
  </si>
  <si>
    <t>Disposal, packaging paper, 13.7% water, to municipal incineration {CH}</t>
  </si>
  <si>
    <t>Disposal, paint remains, 0% water, to construction waste landfill {CH}</t>
  </si>
  <si>
    <t>Disposal, paint remains, 0% water, to hazardous waste incineration {CH}</t>
  </si>
  <si>
    <t>Disposal, paint, 0% water, to municipal incineration {CH}</t>
  </si>
  <si>
    <t>Disposal, paint, 0% water, to sanitary landfill {CH}</t>
  </si>
  <si>
    <t>Disposal, paint, 1 coat, as building waste {CH}</t>
  </si>
  <si>
    <t>Disposal, paint, 2 coats, as building waste {CH}</t>
  </si>
  <si>
    <t>Disposal, paper as building waste, to municipal waste incineration {CH}</t>
  </si>
  <si>
    <t>Disposal, paper as construction waste, to final disposal type E {CH}</t>
  </si>
  <si>
    <t>Disposal, paper, 11.2% water, to municipal incineration {CH}</t>
  </si>
  <si>
    <t>Disposal, paper, 11.2% water, to sanitary landfill {CH}</t>
  </si>
  <si>
    <t>Disposal, paper, as building waste {CH}</t>
  </si>
  <si>
    <t>Disposal, particle board, melamin coated (200 g/m2) {CH}</t>
  </si>
  <si>
    <t>Disposal, particle board, melamin coated (90 g/m2) {CH}</t>
  </si>
  <si>
    <t>Disposal, particle board, veneered {CH}</t>
  </si>
  <si>
    <t>Disposal, passenger car {RER}</t>
  </si>
  <si>
    <t>Disposal, passenger car, diesel EURO5, city car {RER}</t>
  </si>
  <si>
    <t>Disposal, passenger car, electric, city car, without battery {RER}</t>
  </si>
  <si>
    <t>Disposal, passenger car, electric, LiMn2O4, city car {RER}</t>
  </si>
  <si>
    <t>Disposal, PE 50% flame retarded, to municipal waste incineration {CH}</t>
  </si>
  <si>
    <t>Disposal, PE sealing sheet, 4% water, to municipal incineration {CH}</t>
  </si>
  <si>
    <t>Disposal, PE sealing sheet, as building waste {CH}</t>
  </si>
  <si>
    <t>Disposal, pipe, stainless steel {CH}</t>
  </si>
  <si>
    <t>Disposal, PIR insulation with PVC cladding, insulation thickness 30mm {CH}</t>
  </si>
  <si>
    <t>Disposal, PIR insulation with PVC cladding, insulation thickness 40mm {CH}</t>
  </si>
  <si>
    <t>Disposal, PIR insulation with PVC cladding, insulation thickness 50mm {CH}</t>
  </si>
  <si>
    <t>Disposal, PIR insulation with PVC cladding, insulation thickness 60mm {CH}</t>
  </si>
  <si>
    <t>Disposal, PIR insulation with PVC cladding, insulation thickness 80mm {CH}</t>
  </si>
  <si>
    <t>Disposal, plaster, mortar, as building waste {CH}</t>
  </si>
  <si>
    <t>Disposal, plastic conduits, as building waste {CH}</t>
  </si>
  <si>
    <t>Disposal, plastic plaster {CH}</t>
  </si>
  <si>
    <t>Disposal, plastic plaster, 0% water, to construction waste landfill {CH}</t>
  </si>
  <si>
    <t>Disposal, plastic plaster, 0% water, to sanitary landfill {CH}</t>
  </si>
  <si>
    <t>Disposal, plastic, consumer electronics, 15.3% water, to municipal incineration {CH}</t>
  </si>
  <si>
    <t>Disposal, plastic, industr. electronics, 15.3% water, to municipal incineration {CH}</t>
  </si>
  <si>
    <t>Disposal, plastics as construction waste, to final disposal type E {CH}</t>
  </si>
  <si>
    <t>Disposal, plastics as construction waste, to municipal waste incineration {CH}</t>
  </si>
  <si>
    <t>Disposal, plastics bucket 18 l {CH}</t>
  </si>
  <si>
    <t>Disposal, plastics conduits ABS as building waste, to municipal waste incineration {CH}</t>
  </si>
  <si>
    <t>Disposal, plastics conduits ABS, as building waste {CH}</t>
  </si>
  <si>
    <t>Disposal, plastics conduits as building waste, to municipal waste incineration {CH}</t>
  </si>
  <si>
    <t>Disposal, plastics conduits PE or PP as building waste, to municipal waste incineration {CH}</t>
  </si>
  <si>
    <t>Disposal, plastics conduits PE or PP, as building waste {CH}</t>
  </si>
  <si>
    <t>Disposal, plastics conduits polyvinylchloride, as building waste {CH}</t>
  </si>
  <si>
    <t>Disposal, plastics conduits PVC as building waste, to municipal waste incineration {CH}</t>
  </si>
  <si>
    <t>Disposal, plastics containing nitrogen (ABS, PU, polyamide), as building waste {CH}</t>
  </si>
  <si>
    <t>Disposal, plastics containing nitrogen (PU, polyamide) as building waste, to final disposal type E {CH}</t>
  </si>
  <si>
    <t>Disposal, plastics containing nitrogen (PU, polyamide) as building waste, to municipal waste incineration {CH}</t>
  </si>
  <si>
    <t>Disposal, plastics containing nitrogen (PU, polyamide), 40% filled as building waste, to municipal waste incineration {CH}</t>
  </si>
  <si>
    <t>Disposal, plastics containing nitrogen (PU, polyamide), 60% filled as building waste, to municipal waste incineration {CH}</t>
  </si>
  <si>
    <t>Disposal, plastics mixture, as building waste {CH}</t>
  </si>
  <si>
    <t>Disposal, plastics polyvinylchloride, as building waste {CH}</t>
  </si>
  <si>
    <t>Disposal, plastics, mixture, 15.3% water, to municipal incineration {CH}</t>
  </si>
  <si>
    <t>Disposal, plastics, mixture, 15.3% water, to sanitary landfill {CH}</t>
  </si>
  <si>
    <t>Disposal, pollutants from rail ballast, 0% water, to residual material landfill {CH}</t>
  </si>
  <si>
    <t>Disposal, polyethylene terephtalate, 0.2% water, to municipal incineration {CH}</t>
  </si>
  <si>
    <t>Disposal, polyethylene, 0.4% water, to municipal incineration {CH}</t>
  </si>
  <si>
    <t>Disposal, polyethylene, 0.4% water, to sanitary landfill {CH}</t>
  </si>
  <si>
    <t>Disposal, polyethylene/polypropylene products, to municipal waste incineration {CH}</t>
  </si>
  <si>
    <t>Disposal, polyolefin flooring, as building waste {CH}</t>
  </si>
  <si>
    <t>Disposal, polyolefin sealing sheet, as building waste {CH}</t>
  </si>
  <si>
    <t>Disposal, polypropylene, 15.9% water, to municipal incineration {CH}</t>
  </si>
  <si>
    <t>Disposal, polystyrene plastics as building waste, to final disposal type E {CH}</t>
  </si>
  <si>
    <t>Disposal, polystyrene plastics as building waste, to municipal waste incineration {CH}</t>
  </si>
  <si>
    <t>Disposal, polystyrene plastics, as building waste {CH}</t>
  </si>
  <si>
    <t>Disposal, polystyrene thermal insulation as building waste, to municipal waste incineration {CH}</t>
  </si>
  <si>
    <t>Disposal, polystyrene thermal insulation as building waste, to sanitary landfill {CH}</t>
  </si>
  <si>
    <t>Disposal, polystyrene thermal insulation, as building waste {CH}</t>
  </si>
  <si>
    <t>Disposal, polystyrene, 0.2% water, to municipal incineration {CH}</t>
  </si>
  <si>
    <t>Disposal, polystyrene, 0.2% water, to sanitary landfill {CH}</t>
  </si>
  <si>
    <t>Disposal, polyurethane foam as building waste, to municipal waste incineration {CH}</t>
  </si>
  <si>
    <t>Disposal, polyurethane foam as building waste, to sanitary landfill {CH}</t>
  </si>
  <si>
    <t>Disposal, polyurethane foam, as building waste {CH}</t>
  </si>
  <si>
    <t>Disposal, polyurethane, 0.2% water, to construction waste landfill {CH}</t>
  </si>
  <si>
    <t>Disposal, polyurethane, 0.2% water, to municipal incineration {CH}</t>
  </si>
  <si>
    <t>Disposal, polyurethane, 0.2% water, to sanitary landfill {CH}</t>
  </si>
  <si>
    <t>Disposal, polyvinylchloride, 0.2% water, to municipal incineration {CH}</t>
  </si>
  <si>
    <t>Disposal, polyvinylchloride, 0.2% water, to sanitary landfill {CH}</t>
  </si>
  <si>
    <t>Disposal, polyvinylfluoride, 0.2% water, to municipal incineration {CH}</t>
  </si>
  <si>
    <t>Disposal, power adapter, external, for laptop, to WEEE treatment {CH}</t>
  </si>
  <si>
    <t>Disposal, powertrain, for electric passenger car {RER}</t>
  </si>
  <si>
    <t>Disposal, powertrain, for electric scooter {RER}</t>
  </si>
  <si>
    <t>Disposal, prefabricated driven pile, concrete, average {CH}</t>
  </si>
  <si>
    <t>Disposal, prefabricated driven pile, concrete, rectangular cross-section 240 x 240 mm {CH}</t>
  </si>
  <si>
    <t>Disposal, prefabricated driven pile, concrete, rectangular cross-section 300 x 300 mm {CH}</t>
  </si>
  <si>
    <t>Disposal, prefabricated driven pile, concrete, round cross-section 550mm {CH}</t>
  </si>
  <si>
    <t>Disposal, printer, laser jet, b/w, to WEEE treatment {CH}</t>
  </si>
  <si>
    <t>Disposal, printer, laser jet, colour, to WEEE treatment {CH}</t>
  </si>
  <si>
    <t>Disposal, pure hydrocarbon plastics (PE, PP, PMMA, PC, polyester), as building waste {CH}</t>
  </si>
  <si>
    <t>Disposal, pure hydrocarbon plastics as building waste, to final disposal type E {CH}</t>
  </si>
  <si>
    <t>Disposal, pure hydrocarbon plastics as building waste, to municipal waste incineration {CH}</t>
  </si>
  <si>
    <t>Disposal, pushed pile, 113mm MFH Wildbachstrasse ZÃ¼rich {CH}</t>
  </si>
  <si>
    <t>Disposal, pushed pile, 178mm, piped, MFH Waltersbach ZÃ¼rich {CH}</t>
  </si>
  <si>
    <t>Disposal, pushed pile, 178mm, piped, Schule Waldmannstrasse ZÃ¼rich {CH}</t>
  </si>
  <si>
    <t>Disposal, pushed pile, average {CH}</t>
  </si>
  <si>
    <t>Disposal, PVC as construction waste, to final disposal type E {CH}</t>
  </si>
  <si>
    <t>Disposal, PVC as construction waste, to municipal waste incineration {CH}</t>
  </si>
  <si>
    <t>Disposal, PVC sealing sheet, 1.64% water, to municipal incineration {CH}</t>
  </si>
  <si>
    <t>Disposal, railway track {CH}</t>
  </si>
  <si>
    <t>Disposal, raw sewage sludge, to municipal incineration {CH}</t>
  </si>
  <si>
    <t>Disposal, redmud from bauxite digestion, 0% water, to residual material landfill {CH}</t>
  </si>
  <si>
    <t>Disposal, refinery sludge, 89.5% water, to hazardous waste incineration {CH}</t>
  </si>
  <si>
    <t>Disposal, refinery sludge, 89.5% water, to sanitary landfill {CH}</t>
  </si>
  <si>
    <t>Disposal, refractory SPL, Al elec.lysis, 0% water, to residual material landfill {CH}</t>
  </si>
  <si>
    <t>Disposal, regional train {CH}</t>
  </si>
  <si>
    <t>Disposal, reinforcing steel, as building waste {CH}</t>
  </si>
  <si>
    <t>Disposal, render carrier board, cement bound, as building waste {CH}</t>
  </si>
  <si>
    <t>Disposal, render carrier board, resin bound, as building waste {CH}</t>
  </si>
  <si>
    <t>Disposal, residential flooring 2K, as building waste {CH}</t>
  </si>
  <si>
    <t>Disposal, residue from cooling tower, 30% water, to sanitary landfill {CH}</t>
  </si>
  <si>
    <t>Disposal, residues Na-dichromate prod., 0% water, to residual material landfill {CH}</t>
  </si>
  <si>
    <t>Disposal, residues, mechanical treatment, CRT screen, in MSWI {CH}</t>
  </si>
  <si>
    <t>Disposal, residues, mechanical treatment, desktop computer, in MSWI {CH}</t>
  </si>
  <si>
    <t>Disposal, residues, mechanical treatment, industrial device, in MSWI {CH}</t>
  </si>
  <si>
    <t>Disposal, residues, mechanical treatment, IT accessoires, in MSWI {CH}</t>
  </si>
  <si>
    <t>Disposal, residues, mechanical treatment, laptop computer, in MSWI {CH}</t>
  </si>
  <si>
    <t>Disposal, residues, mechanical treatment, laser printer, in MSWI {CH}</t>
  </si>
  <si>
    <t>Disposal, residues, mechanical treatment, LCD screen, in MSWI {CH}</t>
  </si>
  <si>
    <t>Disposal, residues, shredder fraction from manual dismantling, in MSWI {CH}</t>
  </si>
  <si>
    <t>Disposal, resin flooring system, as building waste {GLO}</t>
  </si>
  <si>
    <t>Disposal, road {RER}</t>
  </si>
  <si>
    <t>Disposal, roller shutters, as building waste {CH}</t>
  </si>
  <si>
    <t>Disposal, roof construction, integrated, small, GFT, to final disposal {CH}</t>
  </si>
  <si>
    <t>Disposal, roof tiles, as building waste {CH}</t>
  </si>
  <si>
    <t>Disposal, rubber granulate flooring as building waste, to municipal waste incineration {CH}</t>
  </si>
  <si>
    <t>Disposal, rubber granulate flooring, as building waste {CH}</t>
  </si>
  <si>
    <t>Disposal, rubber, unspecified, 0% water, to municipal incineration {CH}</t>
  </si>
  <si>
    <t>Disposal, salt tailings potash mining, 0% water, to residual material landfill {CH}</t>
  </si>
  <si>
    <t>Disposal, sawn timber, hardwood, moist {CH}</t>
  </si>
  <si>
    <t>Disposal, scooter {CH}</t>
  </si>
  <si>
    <t>Disposal, seal sheeting as construction waste, to final disposal type E {CH}</t>
  </si>
  <si>
    <t>Disposal, seal sheeting as construction waste, to municipal waste incineration {CH}</t>
  </si>
  <si>
    <t>Disposal, sealing sheets, average from bitumen and TPO/FPO seals, as building waste {CH}</t>
  </si>
  <si>
    <t>Disposal, sealing tape, aluminum/PE, 50 mm wide {CH}</t>
  </si>
  <si>
    <t>Disposal, separator sludge, 90% water, to hazardous waste incineration {CH}</t>
  </si>
  <si>
    <t>Disposal, sheet pile wall, anchored {CH}</t>
  </si>
  <si>
    <t>Disposal, sheet pile wall, projecting, vibrated {CH}</t>
  </si>
  <si>
    <t>Disposal, sheet pile wall, strutted apart {CH}</t>
  </si>
  <si>
    <t>Disposal, sheet pile wall, strutted apart, pre-drilled, Landesmuseum ZÃ¼rich {CH}</t>
  </si>
  <si>
    <t>Disposal, sheet pile wall, strutted apart, vibrated, MFH Rapperswil {CH}</t>
  </si>
  <si>
    <t>Disposal, sheet pile wall, strutted apart, vibrated, Schulhaus Sandgruben Basel {CH}</t>
  </si>
  <si>
    <t>Disposal, silencer for ventilator unit 13000 m3/h, modular {CH}</t>
  </si>
  <si>
    <t>Disposal, silencer for ventilator unit 1800 m3/h, modular {CH}</t>
  </si>
  <si>
    <t>Disposal, silencer for ventilator unit 3500 m3/h, modular {CH}</t>
  </si>
  <si>
    <t>Disposal, silencer for ventilator unit 6700 m3/h, modular {CH}</t>
  </si>
  <si>
    <t>Disposal, silencer, steel, DN 125 {CH}</t>
  </si>
  <si>
    <t>Disposal, silencer, steel, DN 315, 50 mm {CH}</t>
  </si>
  <si>
    <t>Disposal, single room ventilator with heat recovery window frame model {CH}</t>
  </si>
  <si>
    <t>Disposal, sink, chromium steel, as building waste {CH}</t>
  </si>
  <si>
    <t>Disposal, sink, granite-acrylresin, as building waste {CH}</t>
  </si>
  <si>
    <t>Disposal, slag from MG silicon prod., 0% water, to construction waste landfill {CH}</t>
  </si>
  <si>
    <t>Disposal, slag, unalloyed electr. steel, 0% water, to residual material landfill {CH}</t>
  </si>
  <si>
    <t>Disposal, sludge from FeCl3 production, 30% water, to underground deposit {DE}</t>
  </si>
  <si>
    <t>Disposal, sludge from pulp and paper production, 25% water, to sanitary landfill {CH}</t>
  </si>
  <si>
    <t>Disposal, sludge from steel rolling, 20% water, to residual material landfill {CH}</t>
  </si>
  <si>
    <t>Disposal, sludge, NaCl electrolysis Hg, 0% water, to residual material landfill {CH}</t>
  </si>
  <si>
    <t>Disposal, sludge, NaCl electrolysis, 0% water, to residual material landfill {CH}</t>
  </si>
  <si>
    <t>Disposal, sludge, pig iron production, 8.6% water, to residual material landfill {CH}</t>
  </si>
  <si>
    <t>Disposal, softwood, moist {CH}</t>
  </si>
  <si>
    <t>Disposal, soil nailing, sprayed concrete, reinforced {CH}</t>
  </si>
  <si>
    <t>Disposal, soil nailing, sprayed concrete, reinforced, Bushof Jona {CH}</t>
  </si>
  <si>
    <t>Disposal, soil nailing, sprayed concrete, reinforced, MFH Tiechestrasse ZÃ¼rich {CH}</t>
  </si>
  <si>
    <t>Disposal, soil nailing, sprayed concrete, reinforced, Notfall Waidspital ZÃ¼rich {CH}</t>
  </si>
  <si>
    <t>Disposal, soil nailing, sprayed concrete, reinforced, Schulhaus Sandgruben Basel {CH}</t>
  </si>
  <si>
    <t>Disposal, solid wood, as building waste {CH}</t>
  </si>
  <si>
    <t>Disposal, solvents mixture, 16.5% water, to hazardous waste incineration {CH}</t>
  </si>
  <si>
    <t>Disposal, spent activated carbon with mercury, 0% water, to underground deposit {DE}</t>
  </si>
  <si>
    <t>Disposal, spiral-seam duct, stainless steel, s= 0.5mm {CH}</t>
  </si>
  <si>
    <t>Disposal, spiral-seam duct, stainless steel, s= 0.6mm {CH}</t>
  </si>
  <si>
    <t>Disposal, spiral-seam duct, stainless steel, s= 0.8mm {CH}</t>
  </si>
  <si>
    <t>Disposal, spiral-seam duct, stainless steel, s= 1.0mm {CH}</t>
  </si>
  <si>
    <t>Disposal, spiral-seam duct, steel, zinc coated, s= 0.5mm {CH}</t>
  </si>
  <si>
    <t>Disposal, spiral-seam duct, steel, zinc coated, s= 0.6mm {CH}</t>
  </si>
  <si>
    <t>Disposal, spiral-seam duct, steel, zinc coated, s= 0.8mm {CH}</t>
  </si>
  <si>
    <t>Disposal, spiral-seam duct, steel, zinc coated, s= 1.0mm {CH}</t>
  </si>
  <si>
    <t>Disposal, spoil from coal mining, in surface landfill {GLO}</t>
  </si>
  <si>
    <t>Disposal, spoil from lignite mining, in surface landfill {GLO}</t>
  </si>
  <si>
    <t>Disposal, steel board, 10 mm, powder coated, cardboard filled {CH}</t>
  </si>
  <si>
    <t>Disposal, steel board, 20 mm, powder coated, cardboard filled {CH}</t>
  </si>
  <si>
    <t>Disposal, steel in car shredder residue, 0% water, to municipal incineration {CH}</t>
  </si>
  <si>
    <t>Disposal, steel pipe, black, primed {CH}</t>
  </si>
  <si>
    <t>Disposal, steel, 0% water, to construction waste landfill {CH}</t>
  </si>
  <si>
    <t>Disposal, steel, 0% water, to municipal incineration {CH}</t>
  </si>
  <si>
    <t>Disposal, steel, as building waste {CH}</t>
  </si>
  <si>
    <t>Disposal, stone columns, 500-600mm, Implenia {CH}</t>
  </si>
  <si>
    <t>Disposal, stone columns, 500-600mm, Keller-MTS {CH}</t>
  </si>
  <si>
    <t>Disposal, stone columns, average {CH}</t>
  </si>
  <si>
    <t>Disposal, sulfidic tailings, off-site {GLO}</t>
  </si>
  <si>
    <t>Disposal, surface treatment, inner door, natural, to final disposal {CH}</t>
  </si>
  <si>
    <t>Disposal, surface treatment, inner door, opaquely painted, to final disposal {CH}</t>
  </si>
  <si>
    <t>Disposal, surface treatment, outer door, natural, to final disposal {CH}</t>
  </si>
  <si>
    <t>Disposal, surface treatment, outer door, opaquely painted, to final disposal {CH}</t>
  </si>
  <si>
    <t>Disposal, synthetic resin flooring as construction waste, to final disposal type E {CH}</t>
  </si>
  <si>
    <t>Disposal, synthetic resin flooring as construction waste, to municipal waste incineration {CH}</t>
  </si>
  <si>
    <t>Disposal, tailings from hard coal milling, in impoundment {GLO}</t>
  </si>
  <si>
    <t>Disposal, terrazzo flooring, as building waste {CH}</t>
  </si>
  <si>
    <t>Disposal, textiles, soiled, 25% water, to municipal incineration {CH}</t>
  </si>
  <si>
    <t>Disposal, thermal insulation, 100mm, 40kg/m3, alumium cladding {CH}</t>
  </si>
  <si>
    <t>Disposal, thermal insulation, 100mm, 40kg/m3, reinforced alumium foil {CH}</t>
  </si>
  <si>
    <t>Disposal, thermal insulation, 100mm, 40kg/m3, stainless steel cladding {CH}</t>
  </si>
  <si>
    <t>Disposal, thermal insulation, 30mm, 40kg/m3, alumium cladding {CH}</t>
  </si>
  <si>
    <t>Disposal, thermal insulation, 30mm, 40kg/m3, reinforced alumium foil {CH}</t>
  </si>
  <si>
    <t>Disposal, thermal insulation, 30mm, 40kg/m3, stainless steel cladding {CH}</t>
  </si>
  <si>
    <t>Disposal, thermal insulation, 60mm, 40kg/m3, alumium cladding {CH}</t>
  </si>
  <si>
    <t>Disposal, thermal insulation, 60mm, 40kg/m3, reinforced alumium foil {CH}</t>
  </si>
  <si>
    <t>Disposal, thermal insulation, 60mm, 40kg/m3, stainless steel cladding {CH}</t>
  </si>
  <si>
    <t>Disposal, tin sheet, 0% water, to municipal incineration {CH}</t>
  </si>
  <si>
    <t>Disposal, tin sheet, 0% water, to sanitary landfill {CH}</t>
  </si>
  <si>
    <t>Disposal, tram {CH}</t>
  </si>
  <si>
    <t>Disposal, tram track {CH}</t>
  </si>
  <si>
    <t>Disposal, treatment of batteries {GLO}</t>
  </si>
  <si>
    <t>Disposal, treatment of cables {GLO}</t>
  </si>
  <si>
    <t>Disposal, treatment of CRT glass {GLO}</t>
  </si>
  <si>
    <t>Disposal, treatment of printed wiring boards {GLO}</t>
  </si>
  <si>
    <t>Disposal, tufted carpet with textile fabric backs, as building waste {CH}</t>
  </si>
  <si>
    <t>Disposal, uranium tailings, non-radioactive emissions {GLO}</t>
  </si>
  <si>
    <t>Disposal, used mineral oil, 10% water, to hazardous waste incineration {CH}</t>
  </si>
  <si>
    <t>Disposal, vapour barrier, flame-retarded, 4.5% water, to municipal incineration {CH}</t>
  </si>
  <si>
    <t>Disposal, various components for heating system {CH}</t>
  </si>
  <si>
    <t>Disposal, ventilated ceiling system, commercial kitchen {CH}</t>
  </si>
  <si>
    <t>Disposal, ventilation duct, stainless steel, s= 0.62mm {CH}</t>
  </si>
  <si>
    <t>Disposal, ventilation duct, stainless steel, s= 0.75mm {CH}</t>
  </si>
  <si>
    <t>Disposal, ventilation duct, stainless steel, s= 0.87mm {CH}</t>
  </si>
  <si>
    <t>Disposal, ventilation duct, stainless steel, s= 1.0mm {CH}</t>
  </si>
  <si>
    <t>Disposal, ventilation duct, stainless steel, s= 1.25mm {CH}</t>
  </si>
  <si>
    <t>Disposal, ventilation duct, stainless steel, s= 1.5mm {CH}</t>
  </si>
  <si>
    <t>Disposal, ventilation duct, steel, zinc coated, s= 0.62mm {CH}</t>
  </si>
  <si>
    <t>Disposal, ventilation duct, steel, zinc coated, s= 0.75mm {CH}</t>
  </si>
  <si>
    <t>Disposal, ventilation duct, steel, zinc coated, s= 0.87mm {CH}</t>
  </si>
  <si>
    <t>Disposal, ventilation duct, steel, zinc coated, s= 1.0mm {CH}</t>
  </si>
  <si>
    <t>Disposal, ventilation duct, steel, zinc coated, s= 1.25mm {CH}</t>
  </si>
  <si>
    <t>Disposal, ventilation duct, steel, zinc coated, s= 1.5mm {CH}</t>
  </si>
  <si>
    <t>Disposal, ventilation equipment, central, 600-1200 m3/h {CH}</t>
  </si>
  <si>
    <t>Disposal, ventilation equipment, decentralized, 180-250 m3 {CH}</t>
  </si>
  <si>
    <t>Disposal, ventilation equipment, KWL 250 {CH}</t>
  </si>
  <si>
    <t>Disposal, ventilation equipment, KWLC 1200 {CH}</t>
  </si>
  <si>
    <t>Disposal, ventilation system for appartment buildings, PE ducts, without GHE {CH}</t>
  </si>
  <si>
    <t>Disposal, ventilation system for appartment buildings, steel ducts, without GHE {CH}</t>
  </si>
  <si>
    <t>Disposal, ventilation system, Altersheim Dorflinde {CH}</t>
  </si>
  <si>
    <t>Disposal, ventilation system, Altersheim Dorflinde, special components {CH}</t>
  </si>
  <si>
    <t>Disposal, ventilation system, Altersheim Dorflinde, various components {CH}</t>
  </si>
  <si>
    <t>Disposal, ventilation system, Alterswohnungen Geeren {CH}</t>
  </si>
  <si>
    <t>Disposal, ventilation system, Alterswohnungen Geeren, various components {CH}</t>
  </si>
  <si>
    <t>Disposal, ventilation system, BÃ¼rogebÃ¤ude Verenastrasse, Baden {CH}</t>
  </si>
  <si>
    <t>Disposal, ventilation system, BÃ¼rogebÃ¤ude Verenastrasse, Baden, special comp. {CH}</t>
  </si>
  <si>
    <t>Disposal, ventilation system, BÃ¼rogebÃ¤ude Verenastrasse, Baden, various comp. {CH}</t>
  </si>
  <si>
    <t>Disposal, ventilation system, BÃ¼rohaus Fribourg {CH}</t>
  </si>
  <si>
    <t>Disposal, ventilation system, BÃ¼rohaus Fribourg, special components {CH}</t>
  </si>
  <si>
    <t>Disposal, ventilation system, BÃ¼rohaus Fribourg, various components {CH}</t>
  </si>
  <si>
    <t>Disposal, ventilation system, centralized, average for 1 m3/(hm2) {CH}</t>
  </si>
  <si>
    <t>Disposal, ventilation system, centralized, average for 2 m3(hm2) {CH}</t>
  </si>
  <si>
    <t>Disposal, ventilation system, centralized, average for 4 m3(hm2) {CH}</t>
  </si>
  <si>
    <t>Disposal, ventilation system, centralized, average for 6 m3(hm2) {CH}</t>
  </si>
  <si>
    <t>Disposal, ventilation system, centralized, average for 8 m3(hm2) {CH}</t>
  </si>
  <si>
    <t>Disposal, ventilation system, GeschÃ¤ftshaus B, Esslingen {CH}</t>
  </si>
  <si>
    <t>Disposal, ventilation system, GeschÃ¤ftshaus B, Esslingen, various components {CH}</t>
  </si>
  <si>
    <t>Disposal, ventilation system, GeschÃ¤ftshaus C, Esslingen {CH}</t>
  </si>
  <si>
    <t>Disposal, ventilation system, GeschÃ¤ftshaus C, Esslingen, special components {CH}</t>
  </si>
  <si>
    <t>Disposal, ventilation system, GeschÃ¤ftshaus C, Esslingen, various components {CH}</t>
  </si>
  <si>
    <t>Disposal, ventilation system, Pflegezentrum Witikon {CH}</t>
  </si>
  <si>
    <t>Disposal, ventilation system, Pflegezentrum Witikon, special components {CH}</t>
  </si>
  <si>
    <t>Disposal, ventilation system, Pflegezentrum Witikon, various components {CH}</t>
  </si>
  <si>
    <t>Disposal, ventilation system, Schulhaus Albisriederplatz {CH}</t>
  </si>
  <si>
    <t>Disposal, ventilation system, Schulhaus Albisriederplatz, special components {CH}</t>
  </si>
  <si>
    <t>Disposal, ventilation system, Schulhaus Albisriederplatz, various components {CH}</t>
  </si>
  <si>
    <t>Disposal, ventilation system, Schulhaus FallÃ¤tsche {CH}</t>
  </si>
  <si>
    <t>Disposal, ventilation system, Schulhaus FallÃ¤tsche, various components {CH}</t>
  </si>
  <si>
    <t>Disposal, ventilation system, Schulhaus Heslibach {CH}</t>
  </si>
  <si>
    <t>Disposal, ventilation system, Schulhaus Heslibach, various components {CH}</t>
  </si>
  <si>
    <t>Disposal, ventilation system, various components, m2 {CH}</t>
  </si>
  <si>
    <t>Disposal, ventilation system, various components, m3/h {CH}</t>
  </si>
  <si>
    <t>Disposal, ventilation unit 13000 m3/h, w. circuit connected heat exchanger {CH}</t>
  </si>
  <si>
    <t>Disposal, ventilation unit 13000 m3/h, w. cross plate heat excanger {CH}</t>
  </si>
  <si>
    <t>Disposal, ventilation unit 13000 m3/h, w. rotary heat exchanger {CH}</t>
  </si>
  <si>
    <t>Disposal, ventilation unit 1800 m3/h, w. circuit connected heat exchanger {CH}</t>
  </si>
  <si>
    <t>Disposal, ventilation unit 1800 m3/h, w. cross plate heat excanger {CH}</t>
  </si>
  <si>
    <t>Disposal, ventilation unit 1800 m3/h, w. heat excanger {CH}</t>
  </si>
  <si>
    <t>Disposal, ventilation unit 1800 m3/h, w. rotary heat exchanger {CH}</t>
  </si>
  <si>
    <t>Disposal, ventilation unit 3500 m3/h, w. circuit connected heat exchanger {CH}</t>
  </si>
  <si>
    <t>Disposal, ventilation unit 3500 m3/h, w. cross plate heat excanger {CH}</t>
  </si>
  <si>
    <t>Disposal, ventilation unit 3500 m3/h, w. rotary heat exchanger {CH}</t>
  </si>
  <si>
    <t>Disposal, ventilation unit 6700 m3/h, w. circuit connected heat exchanger {CH}</t>
  </si>
  <si>
    <t>Disposal, ventilation unit 6700 m3/h, w. cross plate heat excanger {CH}</t>
  </si>
  <si>
    <t>Disposal, ventilation unit 6700 m3/h, w. heat excanger {CH}</t>
  </si>
  <si>
    <t>Disposal, ventilation unit 6700 m3/h, w. rotary heat exchanger {CH}</t>
  </si>
  <si>
    <t>Disposal, ventilator unit 13000 m3/h, modular, w. filter, without silencer {CH}</t>
  </si>
  <si>
    <t>Disposal, ventilator unit 1800 m3/h, modular, w. filter, without silencer {CH}</t>
  </si>
  <si>
    <t>Disposal, ventilator unit 3500 m3/h, modular, w. filter, without silencer {CH}</t>
  </si>
  <si>
    <t>Disposal, ventilator unit 6700 m3/h, modular, w. filter, without silencer {CH}</t>
  </si>
  <si>
    <t>Disposal, waste separation system, as building waste {CH}</t>
  </si>
  <si>
    <t>Disposal, waste, Si waferprod., inorg, 9.4% water, to residual material landfill {CH}</t>
  </si>
  <si>
    <t>Disposal, waste, silicon wafer production, 0% water, to underground deposit {DE}</t>
  </si>
  <si>
    <t>Disposal, wire plastic, 3.55% water, to municipal incineration {CH}</t>
  </si>
  <si>
    <t>Disposal, wood and wood materials as construction waste, exported to incineration {RER}</t>
  </si>
  <si>
    <t>Disposal, wood and wood materials as construction waste, to final disposal type E {CH}</t>
  </si>
  <si>
    <t>Disposal, wood and wood materials as construction waste, to municipal waste incineration, solid wood {CH}</t>
  </si>
  <si>
    <t>Disposal, wood and wood materials as construction waste, wood incineration process {CH}</t>
  </si>
  <si>
    <t>Disposal, wood ash mixture, pure, 0% water, to landfarming {CH}</t>
  </si>
  <si>
    <t>Disposal, wood ash mixture, pure, 0% water, to municipal incineration {CH}</t>
  </si>
  <si>
    <t>Disposal, wood ash mixture, pure, 0% water, to sanitary landfill {CH}</t>
  </si>
  <si>
    <t>Disposal, wood fibre board 1.25% binder as building waste, exported to incineration {RER}</t>
  </si>
  <si>
    <t>Disposal, wood fibre board 1.25% binder as building waste, to final disposal type E {CH}</t>
  </si>
  <si>
    <t>Disposal, wood fibre board 1.25% binder as building waste, to municipal waste incineration {CH}</t>
  </si>
  <si>
    <t>Disposal, wood fibre board, 1.25% binder, as building waste {CH}</t>
  </si>
  <si>
    <t>Disposal, wood mix, industrial wood scrap and softwood {CH}</t>
  </si>
  <si>
    <t>Disposal, wood parquet 2-layer, as building waste {CH}</t>
  </si>
  <si>
    <t>Disposal, wood parquet 3-layer, as building waste {CH}</t>
  </si>
  <si>
    <t>Disposal, wood parquet mosaic, as building waste {CH}</t>
  </si>
  <si>
    <t>Disposal, wood particle board 10% binder 3.5% MF resin as building waste, exported to incineration {RER}</t>
  </si>
  <si>
    <t>Disposal, wood particle board 10% binder 3.5% MF resin as building waste, to final disposal type E {CH}</t>
  </si>
  <si>
    <t>Disposal, wood particle board 10% binder 3.5% MF resin as building waste, to municipal waste incineration {CH}</t>
  </si>
  <si>
    <t>Disposal, wood particle board 10% binder as building waste, exported to incineration {RER}</t>
  </si>
  <si>
    <t>Disposal, wood particle board 10% binder as building waste, to final disposal type E {CH}</t>
  </si>
  <si>
    <t>Disposal, wood particle board 10% binder as building waste, to municipal waste incineration {CH}</t>
  </si>
  <si>
    <t>Disposal, wood particle board, 10% binder, 3.5% MF resin, as building waste {CH}</t>
  </si>
  <si>
    <t>Disposal, wood particle board, 10% binder, as building waste {CH}</t>
  </si>
  <si>
    <t>Disposal, wood pole, chrome preserved, 20% water, to municipal incineration {CH}</t>
  </si>
  <si>
    <t>Disposal, wood untreated, 20% water, to municipal incineration {CH}</t>
  </si>
  <si>
    <t>Disposal, wood untreated, 20% water, to sanitary landfill {CH}</t>
  </si>
  <si>
    <t>Disposal, xylolite flooring, as building waste {CH}</t>
  </si>
  <si>
    <t>Disposal, zeolite, 5% water, to construction waste landfill {CH}</t>
  </si>
  <si>
    <t>Disposal, zinc in car shredder residue, 0% water, to municipal incineration {CH}</t>
  </si>
  <si>
    <t>Distribution network, electricity, low voltage {CH}</t>
  </si>
  <si>
    <t>District heat, at consumer, biomethane cogen 1MWth, allocation exergy {CH}</t>
  </si>
  <si>
    <t>District heat, at consumer, biomethane cogen 1MWth, economic allocation {CH}</t>
  </si>
  <si>
    <t>District heat, at consumer, biomethane in industrial furnace 1MW {CH}</t>
  </si>
  <si>
    <t>District heat, at consumer, borehole heat pump 50kW {CH}</t>
  </si>
  <si>
    <t>District heat, at consumer, diesel cogen 1MWth, allocation exergy {CH}</t>
  </si>
  <si>
    <t>District heat, at consumer, diesel cogen 1MWth, economic allocation {CH}</t>
  </si>
  <si>
    <t>District heat, at consumer, ground water heat pump 50kW {CH}</t>
  </si>
  <si>
    <t>District heat, at consumer, heat from nuclear power plant, allocation exergy {CH}</t>
  </si>
  <si>
    <t>District heat, at consumer, heat from nuclear power plant, economic allocation {CH}</t>
  </si>
  <si>
    <t>District heat, at consumer, light fuel oil in industrial furnace 1MW {CH}</t>
  </si>
  <si>
    <t>District heat, at consumer, natural gas cogen 1MWth, allocation exergy {CH}</t>
  </si>
  <si>
    <t>District heat, at consumer, natural gas cogen 1MWth, economic allocation {CH}</t>
  </si>
  <si>
    <t>District heat, at consumer, natural gas in industrial furnace 1MW {CH}</t>
  </si>
  <si>
    <t>District heat, at consumer, swiss average, allocation exergy {CH}</t>
  </si>
  <si>
    <t>District heat, at consumer, swiss average, economic allocation {CH}</t>
  </si>
  <si>
    <t>District heat, at consumer, waste from municipal waste incineration {CH}</t>
  </si>
  <si>
    <t>District heat, at consumer, wood chips cogen 1MWth, allocation exergy {CH}</t>
  </si>
  <si>
    <t>District heat, at consumer, wood chips cogen 1MWth, economic allocation {CH}</t>
  </si>
  <si>
    <t>District heat, at consumer, wood chips in industrial furnace 1MW {CH}</t>
  </si>
  <si>
    <t>District heat, from biogas cogen engine, agricultural covered, alloc. exergy {CH}</t>
  </si>
  <si>
    <t>District heat, from sewage heat exchanger {CH}</t>
  </si>
  <si>
    <t>Dithiocarbamate-compounds, at regional storehouse {CH}</t>
  </si>
  <si>
    <t>Dithiocarbamate-compounds, at regional storehouse {RER}</t>
  </si>
  <si>
    <t>Diuron, at regional storehouse {CH}</t>
  </si>
  <si>
    <t>Diuron, at regional storehouse {RER}</t>
  </si>
  <si>
    <t>Dolomite, at plant {RER}</t>
  </si>
  <si>
    <t>Door frame, inner, steel, at plant {CH}</t>
  </si>
  <si>
    <t>Door frame, inner, wood, at plant {CH}</t>
  </si>
  <si>
    <t>Door frame, outer, wood, at plant {CH}</t>
  </si>
  <si>
    <t>Door leaf, functional, inner, wood, at plant {CH}</t>
  </si>
  <si>
    <t>Door leaf, outer, wood, at plant {CH}</t>
  </si>
  <si>
    <t>Door leaf, outer, wood-glass, at plant {CH}</t>
  </si>
  <si>
    <t>Door leaf, room, inner, wood, at plant {CH}</t>
  </si>
  <si>
    <t>Door leaf, room, inner, wood-glass, at plant {CH}</t>
  </si>
  <si>
    <t>Door, inner, aluminium, transparent filling, at plant {CH}</t>
  </si>
  <si>
    <t>Door, inner, aluminium, transparent filling, at plant {RER}</t>
  </si>
  <si>
    <t>Door, inner, aluminium, transparent filling, at regional storage {CH}</t>
  </si>
  <si>
    <t>Door, inner, aluminium, transparent filling, total {CH}</t>
  </si>
  <si>
    <t>Door, inner, functional, wood, steel frame, at plant {CH}</t>
  </si>
  <si>
    <t>Door, inner, functional, wood, wooden frame, at plant {CH}</t>
  </si>
  <si>
    <t>Door, inner, room, glass-wood, steel frame, at plant {CH}</t>
  </si>
  <si>
    <t>Door, inner, room, glass-wood, wooden frame, at plant {CH}</t>
  </si>
  <si>
    <t>Door, inner, room, wood, steel frame , at plant {CH}</t>
  </si>
  <si>
    <t>Door, inner, room, wood, wooden frame, at plant {CH}</t>
  </si>
  <si>
    <t>Door, outer, aluminium, opaque filling, at plant {CH}</t>
  </si>
  <si>
    <t>Door, outer, aluminium, opaque filling, at plant {RER}</t>
  </si>
  <si>
    <t>Door, outer, aluminium, opaque filling, at regional storage {CH}</t>
  </si>
  <si>
    <t>Door, outer, aluminium, opaque filling, total {CH}</t>
  </si>
  <si>
    <t>Door, outer, aluminium, transparent filling, at plant {CH}</t>
  </si>
  <si>
    <t>Door, outer, aluminium, transparent filling, at plant {RER}</t>
  </si>
  <si>
    <t>Door, outer, aluminium, transparent filling, at regional storage {CH}</t>
  </si>
  <si>
    <t>Door, outer, aluminium, transparent filling, total {CH}</t>
  </si>
  <si>
    <t>Door, outer, glass-wood, U=0.7 W/m2K, wooden frame, at plant {CH}</t>
  </si>
  <si>
    <t>Door, outer, wood, U=1.0 W/m2K, wooden frame, at plant {CH}</t>
  </si>
  <si>
    <t>Door, outer, wood-aluminium, wooden frame, at plant {CH}</t>
  </si>
  <si>
    <t>Drawing of pipes, steel {RER}</t>
  </si>
  <si>
    <t>Dried roughage store, air dried, solar {CH}</t>
  </si>
  <si>
    <t>Dried roughage store, cold-air dried, conventional {CH}</t>
  </si>
  <si>
    <t>Dried roughage store, cold-air dried, conventional, operation {CH}</t>
  </si>
  <si>
    <t>Dried roughage store, non ventilated {CH}</t>
  </si>
  <si>
    <t>Dried roughage store, non ventilated, operation {CH}</t>
  </si>
  <si>
    <t>Drop-arm awning, at plant {CH}</t>
  </si>
  <si>
    <t>Drop-arm awning, at plant, with resource correction {CH}</t>
  </si>
  <si>
    <t>Drying of food, 1 kg water {CH}</t>
  </si>
  <si>
    <t>Drying, natural gas {NO}</t>
  </si>
  <si>
    <t>DTPA, diethylenetriaminepentaacetic acid, at plant {RER}</t>
  </si>
  <si>
    <t>Dung slab {CH}</t>
  </si>
  <si>
    <t>EDTA, ethylenediaminetetraacetic acid, at plant {RER}</t>
  </si>
  <si>
    <t>EI 30 fire insulation, 50mm, 120kg/m3, reinforced alumium foil, at plant {CH}</t>
  </si>
  <si>
    <t>EI 60 fire insulation, 70mm, 120kg/m3, reinforced alumium foil, at plant {CH}</t>
  </si>
  <si>
    <t>EI 90 fire insulation, 100mm, 120kg/m3, reinforced alumium foil, at plant {CH}</t>
  </si>
  <si>
    <t>EKG I, electrical system, office building, construction {CH}</t>
  </si>
  <si>
    <t>EKG I, electrical system, office building, deconstruction {CH}</t>
  </si>
  <si>
    <t>EKG I, electrical system, residental building, construction {CH}</t>
  </si>
  <si>
    <t>EKG I, electrical system, residental building, deconstruction {CH}</t>
  </si>
  <si>
    <t>EKG I, sanitary facilities, office building, construction {CH}</t>
  </si>
  <si>
    <t>EKG I, sanitary facilities, office building, deconstruction {CH}</t>
  </si>
  <si>
    <t>EKG I, sanitary facilities, residental building, construction {CH}</t>
  </si>
  <si>
    <t>EKG I, sanitary facilities, residental building, deconstruction {CH}</t>
  </si>
  <si>
    <t>Elbow 90Â°, steel, 100x50 mm, at plant {RER}</t>
  </si>
  <si>
    <t>Electric arc furnace converter {RER}</t>
  </si>
  <si>
    <t>Electric arc furnace slag, alloyed, 23MnCrSiMoF66, at plant {CH}</t>
  </si>
  <si>
    <t>Electric arc furnace slag, alloyed, 42CrMoS4, at plant {CH}</t>
  </si>
  <si>
    <t>Electric arc furnace slag, alloyed, 44FMn28, at plant {CH}</t>
  </si>
  <si>
    <t>Electric arc furnace slag, at plant {RER}</t>
  </si>
  <si>
    <t>Electric arc furnace slag, low-alloyed, at plant {CH}</t>
  </si>
  <si>
    <t>Electric arc furnace slag, low-alloyed, at plant, best plants (min. values) {RER}</t>
  </si>
  <si>
    <t>Electric arc furnace slag, low-alloyed, at plant, worst plants (max. values) {RER}</t>
  </si>
  <si>
    <t>Electric arc furnace slag, unalloyed, at plant {CH}</t>
  </si>
  <si>
    <t>Electric bicycle, at regional storage {RER}</t>
  </si>
  <si>
    <t>Electric bicycle, LiNCM battery, at regional storage {RER}</t>
  </si>
  <si>
    <t>Electric installation, 1.3 MWp photovoltaic plant, at plant {CH}</t>
  </si>
  <si>
    <t>Electric installation, 156 kWp photovoltaic plant, at plant {CH}</t>
  </si>
  <si>
    <t>Electric installation, 280 kWp photovoltaic plant, at plant {CH}</t>
  </si>
  <si>
    <t>Electric installation, 324 kWp photovoltaic plant, at plant {DE}</t>
  </si>
  <si>
    <t>Electric installation, 450 kWp photovoltaic plant, at plant {DE}</t>
  </si>
  <si>
    <t>Electric installation, 560 kWp photovoltaic plant, at plant {CH}</t>
  </si>
  <si>
    <t>Electric installation, 570 kWp photovoltaic plant, at plant {ES}</t>
  </si>
  <si>
    <t>Electric installation, 93 kWp photovoltaic plant, at plant {CH}</t>
  </si>
  <si>
    <t>Electric installation, photovoltaic plant, at plant {CH}</t>
  </si>
  <si>
    <t>Electric motor, electric vehicle, at plant {RER}</t>
  </si>
  <si>
    <t>Electric motor, for electric passenger car {RER}</t>
  </si>
  <si>
    <t>Electric motor, for electric scooter {RER}</t>
  </si>
  <si>
    <t>Electric parts of cogen unit 160kWe {RER}</t>
  </si>
  <si>
    <t>Electric parts of Mini CHP plant {CH}</t>
  </si>
  <si>
    <t>Electric scooter, at regional storage {RER}</t>
  </si>
  <si>
    <t>Electric scooter, without battery {RER}</t>
  </si>
  <si>
    <t>Electric storage heater, 5kW {CH}</t>
  </si>
  <si>
    <t>Electric storage heater, per kg {CH}</t>
  </si>
  <si>
    <t>Electricity from waste, at municipal waste incineration plant {CH}</t>
  </si>
  <si>
    <t>Electricity mix {AT}</t>
  </si>
  <si>
    <t>Electricity mix {AU}</t>
  </si>
  <si>
    <t>Electricity mix {BA}</t>
  </si>
  <si>
    <t>Electricity mix {BE}</t>
  </si>
  <si>
    <t>Electricity mix {BG}</t>
  </si>
  <si>
    <t>Electricity mix {BR}</t>
  </si>
  <si>
    <t>Electricity mix {CA}</t>
  </si>
  <si>
    <t>Electricity mix {CH}</t>
  </si>
  <si>
    <t>Electricity mix {CL}</t>
  </si>
  <si>
    <t>Electricity mix {CN}</t>
  </si>
  <si>
    <t>Electricity mix {CS}</t>
  </si>
  <si>
    <t>Electricity mix {CZ}</t>
  </si>
  <si>
    <t>Electricity mix {DE}</t>
  </si>
  <si>
    <t>Electricity mix {DK}</t>
  </si>
  <si>
    <t>Electricity mix {EE}</t>
  </si>
  <si>
    <t>Electricity mix {ES}</t>
  </si>
  <si>
    <t>Electricity mix {FI}</t>
  </si>
  <si>
    <t>Electricity mix {FR}</t>
  </si>
  <si>
    <t>Electricity mix {GB}</t>
  </si>
  <si>
    <t>Electricity mix {GR}</t>
  </si>
  <si>
    <t>Electricity mix {HR}</t>
  </si>
  <si>
    <t>Electricity mix {HU}</t>
  </si>
  <si>
    <t>Electricity mix {ID}</t>
  </si>
  <si>
    <t>Electricity mix {IE}</t>
  </si>
  <si>
    <t>Electricity mix {IL}</t>
  </si>
  <si>
    <t>Electricity mix {IN}</t>
  </si>
  <si>
    <t>Electricity mix {IR}</t>
  </si>
  <si>
    <t>Electricity mix {IS}</t>
  </si>
  <si>
    <t>Electricity mix {IT}</t>
  </si>
  <si>
    <t>Electricity mix {JP}</t>
  </si>
  <si>
    <t>Electricity mix {KR}</t>
  </si>
  <si>
    <t>Electricity mix {LT}</t>
  </si>
  <si>
    <t>Electricity mix {LU}</t>
  </si>
  <si>
    <t>Electricity mix {LV}</t>
  </si>
  <si>
    <t>Electricity mix {MK}</t>
  </si>
  <si>
    <t>Electricity mix {MX}</t>
  </si>
  <si>
    <t>Electricity mix {MY}</t>
  </si>
  <si>
    <t>Electricity mix {NL}</t>
  </si>
  <si>
    <t>Electricity mix {NO}</t>
  </si>
  <si>
    <t>Electricity mix {NZ}</t>
  </si>
  <si>
    <t>Electricity mix {PE}</t>
  </si>
  <si>
    <t>Electricity mix {PL}</t>
  </si>
  <si>
    <t>Electricity mix {PT}</t>
  </si>
  <si>
    <t>Electricity mix {RO}</t>
  </si>
  <si>
    <t>Electricity mix {RU}</t>
  </si>
  <si>
    <t>Electricity mix {SA}</t>
  </si>
  <si>
    <t>Electricity mix {SE}</t>
  </si>
  <si>
    <t>Electricity mix {SI}</t>
  </si>
  <si>
    <t>Electricity mix {SK}</t>
  </si>
  <si>
    <t>Electricity mix {TH}</t>
  </si>
  <si>
    <t>Electricity mix {TN}</t>
  </si>
  <si>
    <t>Electricity mix {TR}</t>
  </si>
  <si>
    <t>Electricity mix {TW}</t>
  </si>
  <si>
    <t>Electricity mix {TZ}</t>
  </si>
  <si>
    <t>Electricity mix {UA}</t>
  </si>
  <si>
    <t>Electricity mix {US}</t>
  </si>
  <si>
    <t>Electricity mix {ZA}</t>
  </si>
  <si>
    <t>Electricity mix, Ã–BB {AT}</t>
  </si>
  <si>
    <t>Electricity mix, aluminium industry {GLO}</t>
  </si>
  <si>
    <t>Electricity mix, consumer, according to BFE 2005, at plant {CH}</t>
  </si>
  <si>
    <t>Electricity mix, DB {DE}</t>
  </si>
  <si>
    <t>Electricity mix, electric utility Obwalden, at plant {CH}</t>
  </si>
  <si>
    <t>Electricity mix, GO cancellations {AT}</t>
  </si>
  <si>
    <t>Electricity mix, GO cancellations {BE}</t>
  </si>
  <si>
    <t>Electricity mix, GO cancellations {BG}</t>
  </si>
  <si>
    <t>Electricity mix, GO cancellations {CH}</t>
  </si>
  <si>
    <t>Electricity mix, GO cancellations {CY}</t>
  </si>
  <si>
    <t>Electricity mix, GO cancellations {CZ}</t>
  </si>
  <si>
    <t>Electricity mix, GO cancellations {DE}</t>
  </si>
  <si>
    <t>Electricity mix, GO cancellations {DK}</t>
  </si>
  <si>
    <t>Electricity mix, GO cancellations {EE}</t>
  </si>
  <si>
    <t>Electricity mix, GO cancellations {ES}</t>
  </si>
  <si>
    <t>Electricity mix, GO cancellations {FI}</t>
  </si>
  <si>
    <t>Electricity mix, GO cancellations {FR}</t>
  </si>
  <si>
    <t>Electricity mix, GO cancellations {GB}</t>
  </si>
  <si>
    <t>Electricity mix, GO cancellations {GR}</t>
  </si>
  <si>
    <t>Electricity mix, GO cancellations {HR}</t>
  </si>
  <si>
    <t>Electricity mix, GO cancellations {HU}</t>
  </si>
  <si>
    <t>Electricity mix, GO cancellations {IE}</t>
  </si>
  <si>
    <t>Electricity mix, GO cancellations {IS}</t>
  </si>
  <si>
    <t>Electricity mix, GO cancellations {IT}</t>
  </si>
  <si>
    <t>Electricity mix, GO cancellations {LT}</t>
  </si>
  <si>
    <t>Electricity mix, GO cancellations {LU}</t>
  </si>
  <si>
    <t>Electricity mix, GO cancellations {LV}</t>
  </si>
  <si>
    <t>Electricity mix, GO cancellations {MT}</t>
  </si>
  <si>
    <t>Electricity mix, GO cancellations {NL}</t>
  </si>
  <si>
    <t>Electricity mix, GO cancellations {NO}</t>
  </si>
  <si>
    <t>Electricity mix, GO cancellations {PL}</t>
  </si>
  <si>
    <t>Electricity mix, GO cancellations {PT}</t>
  </si>
  <si>
    <t>Electricity mix, GO cancellations {RO}</t>
  </si>
  <si>
    <t>Electricity mix, GO cancellations {SE}</t>
  </si>
  <si>
    <t>Electricity mix, GO cancellations {SI}</t>
  </si>
  <si>
    <t>Electricity mix, GO cancellations {SK}</t>
  </si>
  <si>
    <t>Electricity mix, high voltage, GO cancellations {AT}</t>
  </si>
  <si>
    <t>Electricity mix, high voltage, GO cancellations {BE}</t>
  </si>
  <si>
    <t>Electricity mix, high voltage, GO cancellations {BG}</t>
  </si>
  <si>
    <t>Electricity mix, high voltage, GO cancellations {CH}</t>
  </si>
  <si>
    <t>Electricity mix, high voltage, GO cancellations {CY}</t>
  </si>
  <si>
    <t>Electricity mix, high voltage, GO cancellations {CZ}</t>
  </si>
  <si>
    <t>Electricity mix, high voltage, GO cancellations {DE}</t>
  </si>
  <si>
    <t>Electricity mix, high voltage, GO cancellations {DK}</t>
  </si>
  <si>
    <t>Electricity mix, high voltage, GO cancellations {EE}</t>
  </si>
  <si>
    <t>Electricity mix, high voltage, GO cancellations {ES}</t>
  </si>
  <si>
    <t>Electricity mix, high voltage, GO cancellations {FI}</t>
  </si>
  <si>
    <t>Electricity mix, high voltage, GO cancellations {FR}</t>
  </si>
  <si>
    <t>Electricity mix, high voltage, GO cancellations {GB}</t>
  </si>
  <si>
    <t>Electricity mix, high voltage, GO cancellations {GR}</t>
  </si>
  <si>
    <t>Electricity mix, high voltage, GO cancellations {HR}</t>
  </si>
  <si>
    <t>Electricity mix, high voltage, GO cancellations {HU}</t>
  </si>
  <si>
    <t>Electricity mix, high voltage, GO cancellations {IE}</t>
  </si>
  <si>
    <t>Electricity mix, high voltage, GO cancellations {IS}</t>
  </si>
  <si>
    <t>Electricity mix, high voltage, GO cancellations {IT}</t>
  </si>
  <si>
    <t>Electricity mix, high voltage, GO cancellations {LT}</t>
  </si>
  <si>
    <t>Electricity mix, high voltage, GO cancellations {LU}</t>
  </si>
  <si>
    <t>Electricity mix, high voltage, GO cancellations {LV}</t>
  </si>
  <si>
    <t>Electricity mix, high voltage, GO cancellations {MT}</t>
  </si>
  <si>
    <t>Electricity mix, high voltage, GO cancellations {NL}</t>
  </si>
  <si>
    <t>Electricity mix, high voltage, GO cancellations {NO}</t>
  </si>
  <si>
    <t>Electricity mix, high voltage, GO cancellations {PL}</t>
  </si>
  <si>
    <t>Electricity mix, high voltage, GO cancellations {PT}</t>
  </si>
  <si>
    <t>Electricity mix, high voltage, GO cancellations {RO}</t>
  </si>
  <si>
    <t>Electricity mix, high voltage, GO cancellations {SE}</t>
  </si>
  <si>
    <t>Electricity mix, high voltage, GO cancellations {SI}</t>
  </si>
  <si>
    <t>Electricity mix, high voltage, GO cancellations {SK}</t>
  </si>
  <si>
    <t>Electricity mix, low voltage, GO cancellations {AT}</t>
  </si>
  <si>
    <t>Electricity mix, low voltage, GO cancellations {BE}</t>
  </si>
  <si>
    <t>Electricity mix, low voltage, GO cancellations {BG}</t>
  </si>
  <si>
    <t>Electricity mix, low voltage, GO cancellations {CH}</t>
  </si>
  <si>
    <t>Electricity mix, low voltage, GO cancellations {CY}</t>
  </si>
  <si>
    <t>Electricity mix, low voltage, GO cancellations {CZ}</t>
  </si>
  <si>
    <t>Electricity mix, low voltage, GO cancellations {DE}</t>
  </si>
  <si>
    <t>Electricity mix, low voltage, GO cancellations {DK}</t>
  </si>
  <si>
    <t>Electricity mix, low voltage, GO cancellations {EE}</t>
  </si>
  <si>
    <t>Electricity mix, low voltage, GO cancellations {ES}</t>
  </si>
  <si>
    <t>Electricity mix, low voltage, GO cancellations {FI}</t>
  </si>
  <si>
    <t>Electricity mix, low voltage, GO cancellations {FR}</t>
  </si>
  <si>
    <t>Electricity mix, low voltage, GO cancellations {GB}</t>
  </si>
  <si>
    <t>Electricity mix, low voltage, GO cancellations {GR}</t>
  </si>
  <si>
    <t>Electricity mix, low voltage, GO cancellations {HR}</t>
  </si>
  <si>
    <t>Electricity mix, low voltage, GO cancellations {HU}</t>
  </si>
  <si>
    <t>Electricity mix, low voltage, GO cancellations {IE}</t>
  </si>
  <si>
    <t>Electricity mix, low voltage, GO cancellations {IS}</t>
  </si>
  <si>
    <t>Electricity mix, low voltage, GO cancellations {IT}</t>
  </si>
  <si>
    <t>Electricity mix, low voltage, GO cancellations {LT}</t>
  </si>
  <si>
    <t>Electricity mix, low voltage, GO cancellations {LU}</t>
  </si>
  <si>
    <t>Electricity mix, low voltage, GO cancellations {LV}</t>
  </si>
  <si>
    <t>Electricity mix, low voltage, GO cancellations {MT}</t>
  </si>
  <si>
    <t>Electricity mix, low voltage, GO cancellations {NL}</t>
  </si>
  <si>
    <t>Electricity mix, low voltage, GO cancellations {NO}</t>
  </si>
  <si>
    <t>Electricity mix, low voltage, GO cancellations {PL}</t>
  </si>
  <si>
    <t>Electricity mix, low voltage, GO cancellations {PT}</t>
  </si>
  <si>
    <t>Electricity mix, low voltage, GO cancellations {RO}</t>
  </si>
  <si>
    <t>Electricity mix, low voltage, GO cancellations {SE}</t>
  </si>
  <si>
    <t>Electricity mix, low voltage, GO cancellations {SI}</t>
  </si>
  <si>
    <t>Electricity mix, low voltage, GO cancellations {SK}</t>
  </si>
  <si>
    <t>Electricity mix, medium voltage, GO cancellations {AT}</t>
  </si>
  <si>
    <t>Electricity mix, medium voltage, GO cancellations {BE}</t>
  </si>
  <si>
    <t>Electricity mix, medium voltage, GO cancellations {BG}</t>
  </si>
  <si>
    <t>Electricity mix, medium voltage, GO cancellations {CH}</t>
  </si>
  <si>
    <t>Electricity mix, medium voltage, GO cancellations {CY}</t>
  </si>
  <si>
    <t>Electricity mix, medium voltage, GO cancellations {CZ}</t>
  </si>
  <si>
    <t>Electricity mix, medium voltage, GO cancellations {DE}</t>
  </si>
  <si>
    <t>Electricity mix, medium voltage, GO cancellations {DK}</t>
  </si>
  <si>
    <t>Electricity mix, medium voltage, GO cancellations {EE}</t>
  </si>
  <si>
    <t>Electricity mix, medium voltage, GO cancellations {ES}</t>
  </si>
  <si>
    <t>Electricity mix, medium voltage, GO cancellations {FI}</t>
  </si>
  <si>
    <t>Electricity mix, medium voltage, GO cancellations {FR}</t>
  </si>
  <si>
    <t>Electricity mix, medium voltage, GO cancellations {GB}</t>
  </si>
  <si>
    <t>Electricity mix, medium voltage, GO cancellations {GR}</t>
  </si>
  <si>
    <t>Electricity mix, medium voltage, GO cancellations {HR}</t>
  </si>
  <si>
    <t>Electricity mix, medium voltage, GO cancellations {HU}</t>
  </si>
  <si>
    <t>Electricity mix, medium voltage, GO cancellations {IE}</t>
  </si>
  <si>
    <t>Electricity mix, medium voltage, GO cancellations {IS}</t>
  </si>
  <si>
    <t>Electricity mix, medium voltage, GO cancellations {IT}</t>
  </si>
  <si>
    <t>Electricity mix, medium voltage, GO cancellations {LT}</t>
  </si>
  <si>
    <t>Electricity mix, medium voltage, GO cancellations {LU}</t>
  </si>
  <si>
    <t>Electricity mix, medium voltage, GO cancellations {LV}</t>
  </si>
  <si>
    <t>Electricity mix, medium voltage, GO cancellations {MT}</t>
  </si>
  <si>
    <t>Electricity mix, medium voltage, GO cancellations {NL}</t>
  </si>
  <si>
    <t>Electricity mix, medium voltage, GO cancellations {NO}</t>
  </si>
  <si>
    <t>Electricity mix, medium voltage, GO cancellations {PL}</t>
  </si>
  <si>
    <t>Electricity mix, medium voltage, GO cancellations {PT}</t>
  </si>
  <si>
    <t>Electricity mix, medium voltage, GO cancellations {RO}</t>
  </si>
  <si>
    <t>Electricity mix, medium voltage, GO cancellations {SE}</t>
  </si>
  <si>
    <t>Electricity mix, medium voltage, GO cancellations {SI}</t>
  </si>
  <si>
    <t>Electricity mix, medium voltage, GO cancellations {SK}</t>
  </si>
  <si>
    <t>Electricity mix, operation storage pumps, ENTSO, 2018, at plant {AT}</t>
  </si>
  <si>
    <t>Electricity mix, operation storage pumps, ENTSO, 2018, at plant {CH}</t>
  </si>
  <si>
    <t>Electricity mix, operation storage pumps, ENTSO, 2018, at plant {DE}</t>
  </si>
  <si>
    <t>Electricity mix, operation storage pumps, ENTSO, 2018, at plant {FR}</t>
  </si>
  <si>
    <t>Electricity mix, operation storage pumps, ENTSO, 2018, at plant {IT}</t>
  </si>
  <si>
    <t>Electricity mix, operation storage pumps, ENTSO, summer 2018, at plant {AT}</t>
  </si>
  <si>
    <t>Electricity mix, operation storage pumps, ENTSO, summer 2018, at plant {CH}</t>
  </si>
  <si>
    <t>Electricity mix, operation storage pumps, ENTSO, summer 2018, at plant {DE}</t>
  </si>
  <si>
    <t>Electricity mix, operation storage pumps, ENTSO, summer 2018, at plant {FR}</t>
  </si>
  <si>
    <t>Electricity mix, operation storage pumps, ENTSO, summer 2018, at plant {IT}</t>
  </si>
  <si>
    <t>Electricity mix, operation storage pumps, ENTSO, winter 2018, at plant {AT}</t>
  </si>
  <si>
    <t>Electricity mix, operation storage pumps, ENTSO, winter 2018, at plant {CH}</t>
  </si>
  <si>
    <t>Electricity mix, operation storage pumps, ENTSO, winter 2018, at plant {DE}</t>
  </si>
  <si>
    <t>Electricity mix, operation storage pumps, ENTSO, winter 2018, at plant {FR}</t>
  </si>
  <si>
    <t>Electricity mix, operation storage pumps, ENTSO, winter 2018, at plant {IT}</t>
  </si>
  <si>
    <t>Electricity mix, railway {FR}</t>
  </si>
  <si>
    <t>Electricity mix, railway {IT}</t>
  </si>
  <si>
    <t>Electricity mix, summer 2018 {CH}</t>
  </si>
  <si>
    <t>Electricity mix, water utility Zug, at plant {CH}</t>
  </si>
  <si>
    <t>Electricity mix, Wicona, at plant {AT}</t>
  </si>
  <si>
    <t>Electricity mix, winter 2018 {CH}</t>
  </si>
  <si>
    <t>Electricity, at cogen 15kWth, biomethane, allocation exergy {CH}</t>
  </si>
  <si>
    <t>Electricity, at cogen 15kWth, biomethane, economic allocation {CH}</t>
  </si>
  <si>
    <t>Electricity, at cogen 15kWth, diesel, allocation exergy {CH}</t>
  </si>
  <si>
    <t>Electricity, at cogen 15kWth, diesel, economic allocation {CH}</t>
  </si>
  <si>
    <t>Electricity, at cogen 15kWth, natural gas, allocation exergy {CH}</t>
  </si>
  <si>
    <t>Electricity, at cogen 15kWth, natural gas, economic allocation {CH}</t>
  </si>
  <si>
    <t>Electricity, at cogen 160kWe Jakobsberg, allocation electricity {CH}</t>
  </si>
  <si>
    <t>Electricity, at cogen 160kWe Jakobsberg, allocation energy {CH}</t>
  </si>
  <si>
    <t>Electricity, at cogen 160kWe Jakobsberg, allocation exergy {CH}</t>
  </si>
  <si>
    <t>Electricity, at cogen 160kWe Jakobsberg, allocation heat {CH}</t>
  </si>
  <si>
    <t>Electricity, at cogen 160kWe Jakobsberg, allocation price {CH}</t>
  </si>
  <si>
    <t>Electricity, at cogen 1MWe lean burn, allocation exergy {RER}</t>
  </si>
  <si>
    <t>Electricity, at cogen 1MWth, biomethane, allocation exergy {CH}</t>
  </si>
  <si>
    <t>Electricity, at cogen 1MWth, biomethane, economic allocation {CH}</t>
  </si>
  <si>
    <t>Electricity, at cogen 1MWth, diesel, allocation exergy {CH}</t>
  </si>
  <si>
    <t>Electricity, at cogen 1MWth, diesel, economic allocation {CH}</t>
  </si>
  <si>
    <t>Electricity, at cogen 1MWth, natural gas, allocation exergy {CH}</t>
  </si>
  <si>
    <t>Electricity, at cogen 1MWth, natural gas, economic allocation {CH}</t>
  </si>
  <si>
    <t>Electricity, at cogen 1MWth, wood chips, allocation exergy {CH}</t>
  </si>
  <si>
    <t>Electricity, at cogen 1MWth, wood chips, economic allocation {CH}</t>
  </si>
  <si>
    <t>Electricity, at cogen 300kWth, biomethane, allocation exergy {CH}</t>
  </si>
  <si>
    <t>Electricity, at cogen 300kWth, biomethane, economic allocation {CH}</t>
  </si>
  <si>
    <t>Electricity, at cogen 300kWth, diesel, allocation exergy {CH}</t>
  </si>
  <si>
    <t>Electricity, at cogen 300kWth, diesel, economic allocation {CH}</t>
  </si>
  <si>
    <t>Electricity, at cogen 300kWth, natural gas, allocation exergy {CH}</t>
  </si>
  <si>
    <t>Electricity, at cogen 300kWth, natural gas, economic allocation {CH}</t>
  </si>
  <si>
    <t>Electricity, at cogen 300kWth, pellets, allocation exergy {CH}</t>
  </si>
  <si>
    <t>Electricity, at cogen 300kWth, pellets, economic allocation {CH}</t>
  </si>
  <si>
    <t>Electricity, at cogen 300kWth, wood chips, allocation exergy {CH}</t>
  </si>
  <si>
    <t>Electricity, at cogen 300kWth, wood chips, economic allocation {CH}</t>
  </si>
  <si>
    <t>Electricity, at cogen 50kWth, biomethane, allocation exergy {CH}</t>
  </si>
  <si>
    <t>Electricity, at cogen 50kWth, biomethane, economic allocation {CH}</t>
  </si>
  <si>
    <t>Electricity, at cogen 50kWth, diesel, allocation exergy {CH}</t>
  </si>
  <si>
    <t>Electricity, at cogen 50kWth, diesel, economic allocation {CH}</t>
  </si>
  <si>
    <t>Electricity, at cogen 50kWth, natural gas, allocation exergy {CH}</t>
  </si>
  <si>
    <t>Electricity, at cogen 50kWth, natural gas, economic allocation {CH}</t>
  </si>
  <si>
    <t>Electricity, at cogen 50kWth, wood pellets, allocation exergy {CH}</t>
  </si>
  <si>
    <t>Electricity, at cogen 50kWth, wood pellets, economic allocation {CH}</t>
  </si>
  <si>
    <t>Electricity, at cogen ORC 1400kWth, wood, allocation exergy {CH}</t>
  </si>
  <si>
    <t>Electricity, at cogen with biogas engine, agricultural covered, alloc. exergy {CH}</t>
  </si>
  <si>
    <t>Electricity, at cogen with biogas engine, agricultural, alloc. exergy {CH}</t>
  </si>
  <si>
    <t>Electricity, at cogen with biogas engine, allocation exergy {CH}</t>
  </si>
  <si>
    <t>Electricity, at cogen with ignition biogas engine, agric. covered, alloc. exergy {CH}</t>
  </si>
  <si>
    <t>Electricity, at cogen with ignition biogas engine, allocation exergy {CH}</t>
  </si>
  <si>
    <t>Electricity, at Mini CHP plant, allocation energy {CH}</t>
  </si>
  <si>
    <t>Electricity, at Mini CHP plant, allocation heat {CH}</t>
  </si>
  <si>
    <t>Electricity, at refinery {RER}</t>
  </si>
  <si>
    <t>Electricity, at wind power plant {CH}</t>
  </si>
  <si>
    <t>Electricity, at wind power plant {RER}</t>
  </si>
  <si>
    <t>Electricity, at wind power plant 2MW, offshore {OCE}</t>
  </si>
  <si>
    <t>Electricity, at wind power plant 600kW {CH}</t>
  </si>
  <si>
    <t>Electricity, at wind power plant 800kW {CH}</t>
  </si>
  <si>
    <t>Electricity, at wind power plant 800kW {RER}</t>
  </si>
  <si>
    <t>Electricity, at wind power plant Grenchenberg 150kW {CH}</t>
  </si>
  <si>
    <t>Electricity, at wind power plant Simplon 30kW {CH}</t>
  </si>
  <si>
    <t>Electricity, bagasse, sugarcane, at fermentation plant {BR}</t>
  </si>
  <si>
    <t>Electricity, biogas from beet residues, at cogen {CH}</t>
  </si>
  <si>
    <t>Electricity, biogas from fodder beet, at cogen {CH}</t>
  </si>
  <si>
    <t>Electricity, biogas from glycerine, at cogen {CH}</t>
  </si>
  <si>
    <t>Electricity, biogas from glycerine, at cogen, scenario vegetable oil {CH}</t>
  </si>
  <si>
    <t>Electricity, biogas from maize silage, at cogen {CH}</t>
  </si>
  <si>
    <t>Electricity, biogas from molasses, at cogen {CH}</t>
  </si>
  <si>
    <t>Electricity, biogas from sugar beet, at cogen {CH}</t>
  </si>
  <si>
    <t>Electricity, certified eletricity {CH}</t>
  </si>
  <si>
    <t>Electricity, consumer mix GO {CH}</t>
  </si>
  <si>
    <t>Electricity, consumer mix, Bereich 1 {CH}</t>
  </si>
  <si>
    <t>Electricity, consumer mix, Bereich 4 {CH}</t>
  </si>
  <si>
    <t>Electricity, european attribute mix, at plant {RER}</t>
  </si>
  <si>
    <t>Electricity, GO supply mix {AT}</t>
  </si>
  <si>
    <t>Electricity, GO supply mix {BE}</t>
  </si>
  <si>
    <t>Electricity, GO supply mix {BG}</t>
  </si>
  <si>
    <t>Electricity, GO supply mix {CH}</t>
  </si>
  <si>
    <t>Electricity, GO supply mix {CY}</t>
  </si>
  <si>
    <t>Electricity, GO supply mix {CZ}</t>
  </si>
  <si>
    <t>Electricity, GO supply mix {DE}</t>
  </si>
  <si>
    <t>Electricity, GO supply mix {DK}</t>
  </si>
  <si>
    <t>Electricity, GO supply mix {EE}</t>
  </si>
  <si>
    <t>Electricity, GO supply mix {ES}</t>
  </si>
  <si>
    <t>Electricity, GO supply mix {FI}</t>
  </si>
  <si>
    <t>Electricity, GO supply mix {FR}</t>
  </si>
  <si>
    <t>Electricity, GO supply mix {GB}</t>
  </si>
  <si>
    <t>Electricity, GO supply mix {GR}</t>
  </si>
  <si>
    <t>Electricity, GO supply mix {HR}</t>
  </si>
  <si>
    <t>Electricity, GO supply mix {HU}</t>
  </si>
  <si>
    <t>Electricity, GO supply mix {IE}</t>
  </si>
  <si>
    <t>Electricity, GO supply mix {IS}</t>
  </si>
  <si>
    <t>Electricity, GO supply mix {IT}</t>
  </si>
  <si>
    <t>Electricity, GO supply mix {LT}</t>
  </si>
  <si>
    <t>Electricity, GO supply mix {LU}</t>
  </si>
  <si>
    <t>Electricity, GO supply mix {LV}</t>
  </si>
  <si>
    <t>Electricity, GO supply mix {MT}</t>
  </si>
  <si>
    <t>Electricity, GO supply mix {NL}</t>
  </si>
  <si>
    <t>Electricity, GO supply mix {NO}</t>
  </si>
  <si>
    <t>Electricity, GO supply mix {PL}</t>
  </si>
  <si>
    <t>Electricity, GO supply mix {PT}</t>
  </si>
  <si>
    <t>Electricity, GO supply mix {RO}</t>
  </si>
  <si>
    <t>Electricity, GO supply mix {SE}</t>
  </si>
  <si>
    <t>Electricity, GO supply mix {SI}</t>
  </si>
  <si>
    <t>Electricity, GO supply mix {SK}</t>
  </si>
  <si>
    <t>Electricity, hard coal, at coal mine power plant {CN}</t>
  </si>
  <si>
    <t>Electricity, hard coal, at power plant {AT}</t>
  </si>
  <si>
    <t>Electricity, hard coal, at power plant {BE}</t>
  </si>
  <si>
    <t>Electricity, hard coal, at power plant {CENTREL}</t>
  </si>
  <si>
    <t>Electricity, hard coal, at power plant {CN}</t>
  </si>
  <si>
    <t>Electricity, hard coal, at power plant {CZ}</t>
  </si>
  <si>
    <t>Electricity, hard coal, at power plant {DE}</t>
  </si>
  <si>
    <t>Electricity, hard coal, at power plant {ENTSO-E}</t>
  </si>
  <si>
    <t>Electricity, hard coal, at power plant {ERCOT}</t>
  </si>
  <si>
    <t>Electricity, hard coal, at power plant {ES}</t>
  </si>
  <si>
    <t>Electricity, hard coal, at power plant {FR}</t>
  </si>
  <si>
    <t>Electricity, hard coal, at power plant {FRCC}</t>
  </si>
  <si>
    <t>Electricity, hard coal, at power plant {HR}</t>
  </si>
  <si>
    <t>Electricity, hard coal, at power plant {IN}</t>
  </si>
  <si>
    <t>Electricity, hard coal, at power plant {IT}</t>
  </si>
  <si>
    <t>Electricity, hard coal, at power plant {MRO}</t>
  </si>
  <si>
    <t>Electricity, hard coal, at power plant {NL}</t>
  </si>
  <si>
    <t>Electricity, hard coal, at power plant {NORDEL}</t>
  </si>
  <si>
    <t>Electricity, hard coal, at power plant {NPCC}</t>
  </si>
  <si>
    <t>Electricity, hard coal, at power plant {PL}</t>
  </si>
  <si>
    <t>Electricity, hard coal, at power plant {PT}</t>
  </si>
  <si>
    <t>Electricity, hard coal, at power plant {RFC}</t>
  </si>
  <si>
    <t>Electricity, hard coal, at power plant {RU}</t>
  </si>
  <si>
    <t>Electricity, hard coal, at power plant {SERC}</t>
  </si>
  <si>
    <t>Electricity, hard coal, at power plant {SK}</t>
  </si>
  <si>
    <t>Electricity, hard coal, at power plant {SPP}</t>
  </si>
  <si>
    <t>Electricity, hard coal, at power plant {UCTE}</t>
  </si>
  <si>
    <t>Electricity, hard coal, at power plant {US}</t>
  </si>
  <si>
    <t>Electricity, hard coal, at power plant {WECC}</t>
  </si>
  <si>
    <t>Electricity, hard coal, at power plant, merged {IN}</t>
  </si>
  <si>
    <t>Electricity, high voltage, Ã–BB, at grid {AT}</t>
  </si>
  <si>
    <t>Electricity, high voltage, aluminium industry, at grid {GLO}</t>
  </si>
  <si>
    <t>Electricity, high voltage, at grid {AT}</t>
  </si>
  <si>
    <t>Electricity, high voltage, at grid {AU}</t>
  </si>
  <si>
    <t>Electricity, high voltage, at grid {BA}</t>
  </si>
  <si>
    <t>Electricity, high voltage, at grid {BE}</t>
  </si>
  <si>
    <t>Electricity, high voltage, at grid {BG}</t>
  </si>
  <si>
    <t>Electricity, high voltage, at grid {BR}</t>
  </si>
  <si>
    <t>Electricity, high voltage, at grid {CA}</t>
  </si>
  <si>
    <t>Electricity, high voltage, at grid {CH}</t>
  </si>
  <si>
    <t>Electricity, high voltage, at grid {CL}</t>
  </si>
  <si>
    <t>Electricity, high voltage, at grid {CN}</t>
  </si>
  <si>
    <t>Electricity, high voltage, at grid {CS}</t>
  </si>
  <si>
    <t>Electricity, high voltage, at grid {CZ}</t>
  </si>
  <si>
    <t>Electricity, high voltage, at grid {DE}</t>
  </si>
  <si>
    <t>Electricity, high voltage, at grid {DK}</t>
  </si>
  <si>
    <t>Electricity, high voltage, at grid {EE}</t>
  </si>
  <si>
    <t>Electricity, high voltage, at grid {ES}</t>
  </si>
  <si>
    <t>Electricity, high voltage, at grid {FI}</t>
  </si>
  <si>
    <t>Electricity, high voltage, at grid {FR}</t>
  </si>
  <si>
    <t>Electricity, high voltage, at grid {GB}</t>
  </si>
  <si>
    <t>Electricity, high voltage, at grid {GR}</t>
  </si>
  <si>
    <t>Electricity, high voltage, at grid {HR}</t>
  </si>
  <si>
    <t>Electricity, high voltage, at grid {HU}</t>
  </si>
  <si>
    <t>Electricity, high voltage, at grid {ID}</t>
  </si>
  <si>
    <t>Electricity, high voltage, at grid {IE}</t>
  </si>
  <si>
    <t>Electricity, high voltage, at grid {IL}</t>
  </si>
  <si>
    <t>Electricity, high voltage, at grid {IN}</t>
  </si>
  <si>
    <t>Electricity, high voltage, at grid {IR}</t>
  </si>
  <si>
    <t>Electricity, high voltage, at grid {IS}</t>
  </si>
  <si>
    <t>Electricity, high voltage, at grid {IT}</t>
  </si>
  <si>
    <t>Electricity, high voltage, at grid {JP}</t>
  </si>
  <si>
    <t>Electricity, high voltage, at grid {KR}</t>
  </si>
  <si>
    <t>Electricity, high voltage, at grid {LT}</t>
  </si>
  <si>
    <t>Electricity, high voltage, at grid {LU}</t>
  </si>
  <si>
    <t>Electricity, high voltage, at grid {LV}</t>
  </si>
  <si>
    <t>Electricity, high voltage, at grid {MK}</t>
  </si>
  <si>
    <t>Electricity, high voltage, at grid {MX}</t>
  </si>
  <si>
    <t>Electricity, high voltage, at grid {MY}</t>
  </si>
  <si>
    <t>Electricity, high voltage, at grid {NL}</t>
  </si>
  <si>
    <t>Electricity, high voltage, at grid {NO}</t>
  </si>
  <si>
    <t>Electricity, high voltage, at grid {NZ}</t>
  </si>
  <si>
    <t>Electricity, high voltage, at grid {PE}</t>
  </si>
  <si>
    <t>Electricity, high voltage, at grid {PL}</t>
  </si>
  <si>
    <t>Electricity, high voltage, at grid {PT}</t>
  </si>
  <si>
    <t>Electricity, high voltage, at grid {RO}</t>
  </si>
  <si>
    <t>Electricity, high voltage, at grid {RU}</t>
  </si>
  <si>
    <t>Electricity, high voltage, at grid {SA}</t>
  </si>
  <si>
    <t>Electricity, high voltage, at grid {SE}</t>
  </si>
  <si>
    <t>Electricity, high voltage, at grid {SI}</t>
  </si>
  <si>
    <t>Electricity, high voltage, at grid {SK}</t>
  </si>
  <si>
    <t>Electricity, high voltage, at grid {TH}</t>
  </si>
  <si>
    <t>Electricity, high voltage, at grid {TN}</t>
  </si>
  <si>
    <t>Electricity, high voltage, at grid {TR}</t>
  </si>
  <si>
    <t>Electricity, high voltage, at grid {TW}</t>
  </si>
  <si>
    <t>Electricity, high voltage, at grid {TZ}</t>
  </si>
  <si>
    <t>Electricity, high voltage, at grid {UA}</t>
  </si>
  <si>
    <t>Electricity, high voltage, at grid {US}</t>
  </si>
  <si>
    <t>Electricity, high voltage, at grid {ZA}</t>
  </si>
  <si>
    <t>Electricity, high voltage, certified electricity, at grid {CH}</t>
  </si>
  <si>
    <t>Electricity, high voltage, cogen biogas, methane 96%-vol, at grid {CH}</t>
  </si>
  <si>
    <t>Electricity, high voltage, consumer mix GO, at grid {CH}</t>
  </si>
  <si>
    <t>Electricity, high voltage, consumer, according to BFE 2005, at grid {CH}</t>
  </si>
  <si>
    <t>Electricity, high voltage, DB, at grid {DE}</t>
  </si>
  <si>
    <t>Electricity, high voltage, electric utility Obwalden, at grid {CH}</t>
  </si>
  <si>
    <t>Electricity, high voltage, GO supply mix {AT}</t>
  </si>
  <si>
    <t>Electricity, high voltage, GO supply mix {BE}</t>
  </si>
  <si>
    <t>Electricity, high voltage, GO supply mix {BG}</t>
  </si>
  <si>
    <t>Electricity, high voltage, GO supply mix {CH}</t>
  </si>
  <si>
    <t>Electricity, high voltage, GO supply mix {CY}</t>
  </si>
  <si>
    <t>Electricity, high voltage, GO supply mix {CZ}</t>
  </si>
  <si>
    <t>Electricity, high voltage, GO supply mix {DE}</t>
  </si>
  <si>
    <t>Electricity, high voltage, GO supply mix {DK}</t>
  </si>
  <si>
    <t>Electricity, high voltage, GO supply mix {EE}</t>
  </si>
  <si>
    <t>Electricity, high voltage, GO supply mix {ES}</t>
  </si>
  <si>
    <t>Electricity, high voltage, GO supply mix {FI}</t>
  </si>
  <si>
    <t>Electricity, high voltage, GO supply mix {FR}</t>
  </si>
  <si>
    <t>Electricity, high voltage, GO supply mix {GB}</t>
  </si>
  <si>
    <t>Electricity, high voltage, GO supply mix {GR}</t>
  </si>
  <si>
    <t>Electricity, high voltage, GO supply mix {HR}</t>
  </si>
  <si>
    <t>Electricity, high voltage, GO supply mix {HU}</t>
  </si>
  <si>
    <t>Electricity, high voltage, GO supply mix {IE}</t>
  </si>
  <si>
    <t>Electricity, high voltage, GO supply mix {IS}</t>
  </si>
  <si>
    <t>Electricity, high voltage, GO supply mix {IT}</t>
  </si>
  <si>
    <t>Electricity, high voltage, GO supply mix {LT}</t>
  </si>
  <si>
    <t>Electricity, high voltage, GO supply mix {LU}</t>
  </si>
  <si>
    <t>Electricity, high voltage, GO supply mix {LV}</t>
  </si>
  <si>
    <t>Electricity, high voltage, GO supply mix {MT}</t>
  </si>
  <si>
    <t>Electricity, high voltage, GO supply mix {NL}</t>
  </si>
  <si>
    <t>Electricity, high voltage, GO supply mix {NO}</t>
  </si>
  <si>
    <t>Electricity, high voltage, GO supply mix {PL}</t>
  </si>
  <si>
    <t>Electricity, high voltage, GO supply mix {PT}</t>
  </si>
  <si>
    <t>Electricity, high voltage, GO supply mix {RO}</t>
  </si>
  <si>
    <t>Electricity, high voltage, GO supply mix {SE}</t>
  </si>
  <si>
    <t>Electricity, high voltage, GO supply mix {SI}</t>
  </si>
  <si>
    <t>Electricity, high voltage, GO supply mix {SK}</t>
  </si>
  <si>
    <t>Electricity, high voltage, import AT, at grid {CH}</t>
  </si>
  <si>
    <t>Electricity, high voltage, import CENTREL, at grid {CH}</t>
  </si>
  <si>
    <t>Electricity, high voltage, import DE, at grid {CH}</t>
  </si>
  <si>
    <t>Electricity, high voltage, import ENTSO, at grid {CH}</t>
  </si>
  <si>
    <t>Electricity, high voltage, import FR, at grid {CH}</t>
  </si>
  <si>
    <t>Electricity, high voltage, import IT, at grid {CH}</t>
  </si>
  <si>
    <t>Electricity, high voltage, operation storage pumps, ENTSO, 2018, at grid {AT}</t>
  </si>
  <si>
    <t>Electricity, high voltage, operation storage pumps, ENTSO, 2018, at grid {CH}</t>
  </si>
  <si>
    <t>Electricity, high voltage, operation storage pumps, ENTSO, 2018, at grid {DE}</t>
  </si>
  <si>
    <t>Electricity, high voltage, operation storage pumps, ENTSO, 2018, at grid {FR}</t>
  </si>
  <si>
    <t>Electricity, high voltage, operation storage pumps, ENTSO, 2018, at grid {IT}</t>
  </si>
  <si>
    <t>Electricity, high voltage, operation storage pumps, ENTSO, summer 2018, at grid {AT}</t>
  </si>
  <si>
    <t>Electricity, high voltage, operation storage pumps, ENTSO, summer 2018, at grid {CH}</t>
  </si>
  <si>
    <t>Electricity, high voltage, operation storage pumps, ENTSO, summer 2018, at grid {DE}</t>
  </si>
  <si>
    <t>Electricity, high voltage, operation storage pumps, ENTSO, summer 2018, at grid {FR}</t>
  </si>
  <si>
    <t>Electricity, high voltage, operation storage pumps, ENTSO, summer 2018, at grid {IT}</t>
  </si>
  <si>
    <t>Electricity, high voltage, operation storage pumps, ENTSO, winter 2018, at grid {AT}</t>
  </si>
  <si>
    <t>Electricity, high voltage, operation storage pumps, ENTSO, winter 2018, at grid {CH}</t>
  </si>
  <si>
    <t>Electricity, high voltage, operation storage pumps, ENTSO, winter 2018, at grid {DE}</t>
  </si>
  <si>
    <t>Electricity, high voltage, operation storage pumps, ENTSO, winter 2018, at grid {FR}</t>
  </si>
  <si>
    <t>Electricity, high voltage, operation storage pumps, ENTSO, winter 2018, at grid {IT}</t>
  </si>
  <si>
    <t>Electricity, high voltage, photovoltaic mix facade, at grid {CH}</t>
  </si>
  <si>
    <t>Electricity, high voltage, photovoltaic mix flat-roof, at grid {CH}</t>
  </si>
  <si>
    <t>Electricity, high voltage, photovoltaic mix slanted-roof, at grid {CH}</t>
  </si>
  <si>
    <t>Electricity, high voltage, production AT, at grid {AT}</t>
  </si>
  <si>
    <t>Electricity, high voltage, production AU, at grid {AU}</t>
  </si>
  <si>
    <t>Electricity, high voltage, production BA, at grid {BA}</t>
  </si>
  <si>
    <t>Electricity, high voltage, production BE, at grid {BE}</t>
  </si>
  <si>
    <t>Electricity, high voltage, production BG, at grid {BG}</t>
  </si>
  <si>
    <t>Electricity, high voltage, production BR, at grid {BR}</t>
  </si>
  <si>
    <t>Electricity, high voltage, production CA, at grid {CA}</t>
  </si>
  <si>
    <t>Electricity, high voltage, production CENTREL, at grid {CENTREL}</t>
  </si>
  <si>
    <t>Electricity, high voltage, production CH, at grid {CH}</t>
  </si>
  <si>
    <t>Electricity, high voltage, production CL, at grid {CL}</t>
  </si>
  <si>
    <t>Electricity, high voltage, production CN, at grid {CN}</t>
  </si>
  <si>
    <t>Electricity, high voltage, production CS, at grid {CS}</t>
  </si>
  <si>
    <t>Electricity, high voltage, production CZ, at grid {CZ}</t>
  </si>
  <si>
    <t>Electricity, high voltage, production DE, at grid {DE}</t>
  </si>
  <si>
    <t>Electricity, high voltage, production DK, at grid {DK}</t>
  </si>
  <si>
    <t>Electricity, high voltage, production Eastern Asia, at grid {RAS}</t>
  </si>
  <si>
    <t>Electricity, high voltage, production EE, at grid {EE}</t>
  </si>
  <si>
    <t>Electricity, high voltage, production ENTSO, at grid {ENTSO-E}</t>
  </si>
  <si>
    <t>Electricity, high voltage, production ES, at grid {ES}</t>
  </si>
  <si>
    <t>Electricity, high voltage, production FI, at grid {FI}</t>
  </si>
  <si>
    <t>Electricity, high voltage, production FR, at grid {FR}</t>
  </si>
  <si>
    <t>Electricity, high voltage, production from biogas, at grid {CH}</t>
  </si>
  <si>
    <t>Electricity, high voltage, production from CHP diesel, at grid {CH}</t>
  </si>
  <si>
    <t>Electricity, high voltage, production from CHP natural gas, at grid {CH}</t>
  </si>
  <si>
    <t>Electricity, high voltage, production from CHP wood RER, at grid {CH}</t>
  </si>
  <si>
    <t>Electricity, high voltage, production from CHP wood, at grid {CH}</t>
  </si>
  <si>
    <t>Electricity, high voltage, production from hard coal, at grid {CH}</t>
  </si>
  <si>
    <t>Electricity, high voltage, production from hard coal, UCTE at grid {CH}</t>
  </si>
  <si>
    <t>Electricity, high voltage, production from hydro power FR, at grid {CH}</t>
  </si>
  <si>
    <t>Electricity, high voltage, production from hydro power, at grid {CH}</t>
  </si>
  <si>
    <t>Electricity, high voltage, production from hydro power, pumped stor., at grid {CH}</t>
  </si>
  <si>
    <t>Electricity, high voltage, production from hydro power, reservoir RER, at grid {CH}</t>
  </si>
  <si>
    <t>Electricity, high voltage, production from hydro power, reservoir, at grid {CH}</t>
  </si>
  <si>
    <t>Electricity, high voltage, production from hydro power, run-of-river RER, at grid {CH}</t>
  </si>
  <si>
    <t>Electricity, high voltage, production from hydro power, run-of-river, at grid {CH}</t>
  </si>
  <si>
    <t>Electricity, high voltage, production from lignite, DE at grid {CH}</t>
  </si>
  <si>
    <t>Electricity, high voltage, production from natural gas DE, at grid {CH}</t>
  </si>
  <si>
    <t>Electricity, high voltage, production from natural gas, combined cycle, at grid {CH}</t>
  </si>
  <si>
    <t>Electricity, high voltage, production from natural gas, UCTE at grid {CH}</t>
  </si>
  <si>
    <t>Electricity, high voltage, production from nuclear power BWR, at grid {CH}</t>
  </si>
  <si>
    <t>Electricity, high voltage, production from nuclear power FR, at grid {CH}</t>
  </si>
  <si>
    <t>Electricity, high voltage, production from nuclear power PWR, at grid {CH}</t>
  </si>
  <si>
    <t>Electricity, high voltage, production from nuclear power PWR, FR at grid {CH}</t>
  </si>
  <si>
    <t>Electricity, high voltage, production from nuclear power, at grid {CH}</t>
  </si>
  <si>
    <t>Electricity, high voltage, production from oil, at grid {CH}</t>
  </si>
  <si>
    <t>Electricity, high voltage, production from oil, UCTE at grid {CH}</t>
  </si>
  <si>
    <t>Electricity, high voltage, production from photovoltaic DE, at grid {CH}</t>
  </si>
  <si>
    <t>Electricity, high voltage, production from photovoltaic mix DE, at grid {CH}</t>
  </si>
  <si>
    <t>Electricity, high voltage, production from photovoltaic, at grid {CH}</t>
  </si>
  <si>
    <t>Electricity, high voltage, production from small hydro power, at grid {CH}</t>
  </si>
  <si>
    <t>Electricity, high voltage, production from waste incineration, at grid {CH}</t>
  </si>
  <si>
    <t>Electricity, high voltage, production from wind power offshore, at grid {CH}</t>
  </si>
  <si>
    <t>Electricity, high voltage, production from wind power RER, at grid {CH}</t>
  </si>
  <si>
    <t>Electricity, high voltage, production from wind power, at grid {CH}</t>
  </si>
  <si>
    <t>Electricity, high voltage, production GB, at grid {GB}</t>
  </si>
  <si>
    <t>Electricity, high voltage, production GLO, at grid {GLO}</t>
  </si>
  <si>
    <t>Electricity, high voltage, production GR, at grid {GR}</t>
  </si>
  <si>
    <t>Electricity, high voltage, production HR, at grid {HR}</t>
  </si>
  <si>
    <t>Electricity, high voltage, production HU, at grid {HU}</t>
  </si>
  <si>
    <t>Electricity, high voltage, production ID, at grid {ID}</t>
  </si>
  <si>
    <t>Electricity, high voltage, production IE, at grid {IE}</t>
  </si>
  <si>
    <t>Electricity, high voltage, production IL, at grid {IL}</t>
  </si>
  <si>
    <t>Electricity, high voltage, production IN, at grid {IN}</t>
  </si>
  <si>
    <t>Electricity, high voltage, production IR, at grid {IR}</t>
  </si>
  <si>
    <t>Electricity, high voltage, production IS, at grid {IS}</t>
  </si>
  <si>
    <t>Electricity, high voltage, production IT, at grid {IT}</t>
  </si>
  <si>
    <t>Electricity, high voltage, production JP, at grid {JP}</t>
  </si>
  <si>
    <t>Electricity, high voltage, production KR, at grid {KR}</t>
  </si>
  <si>
    <t>Electricity, high voltage, production LT, at grid {LT}</t>
  </si>
  <si>
    <t>Electricity, high voltage, production LU, at grid {LU}</t>
  </si>
  <si>
    <t>Electricity, high voltage, production LV, at grid {LV}</t>
  </si>
  <si>
    <t>Electricity, high voltage, production MK, at grid {MK}</t>
  </si>
  <si>
    <t>Electricity, high voltage, production MX, at grid {MX}</t>
  </si>
  <si>
    <t>Electricity, high voltage, production MY, at grid {MY}</t>
  </si>
  <si>
    <t>Electricity, high voltage, production NL, at grid {NL}</t>
  </si>
  <si>
    <t>Electricity, high voltage, production NO, at grid {NO}</t>
  </si>
  <si>
    <t>Electricity, high voltage, production NORDEL, at grid {NORDEL}</t>
  </si>
  <si>
    <t>Electricity, high voltage, production NZ, at grid {NZ}</t>
  </si>
  <si>
    <t>Electricity, high voltage, production PE, at grid {PE}</t>
  </si>
  <si>
    <t>Electricity, high voltage, production PL, at grid {PL}</t>
  </si>
  <si>
    <t>Electricity, high voltage, production PT, at grid {PT}</t>
  </si>
  <si>
    <t>Electricity, high voltage, production RO, at grid {RO}</t>
  </si>
  <si>
    <t>Electricity, high voltage, production RU, at grid {RU}</t>
  </si>
  <si>
    <t>Electricity, high voltage, production SA, at grid {SA}</t>
  </si>
  <si>
    <t>Electricity, high voltage, production SE, at grid {SE}</t>
  </si>
  <si>
    <t>Electricity, high voltage, production SI, at grid {SI}</t>
  </si>
  <si>
    <t>Electricity, high voltage, production SK, at grid {SK}</t>
  </si>
  <si>
    <t>Electricity, high voltage, production TH, at grid {TH}</t>
  </si>
  <si>
    <t>Electricity, high voltage, production TN, at grid {TN}</t>
  </si>
  <si>
    <t>Electricity, high voltage, production TR, at grid {TR}</t>
  </si>
  <si>
    <t>Electricity, high voltage, production TW, at grid {TW}</t>
  </si>
  <si>
    <t>Electricity, high voltage, production TZ, at grid {TZ}</t>
  </si>
  <si>
    <t>Electricity, high voltage, production UA, at grid {UA}</t>
  </si>
  <si>
    <t>Electricity, high voltage, production US, at grid {US}</t>
  </si>
  <si>
    <t>Electricity, high voltage, production ZA, at grid {ZA}</t>
  </si>
  <si>
    <t>Electricity, high voltage, PV, at 3kWp slanted-roof, CdTe, panel, mounted, at grid {CH}</t>
  </si>
  <si>
    <t>Electricity, high voltage, PV, at 3kWp slanted-roof, CIS, panel, mounted, at grid {CH}</t>
  </si>
  <si>
    <t>Electricity, high voltage, PV, at 3kWp slanted-roof, multi-Si, panel, mounted, at grid {CH}</t>
  </si>
  <si>
    <t>Electricity, high voltage, PV, at 3kWp slanted-roof, single-Si, panel, mounted, at grid {CH}</t>
  </si>
  <si>
    <t>Electricity, high voltage, PV, facade, multi-Si, panel {CH}</t>
  </si>
  <si>
    <t>Electricity, high voltage, PV, open ground , single-Si {CH}</t>
  </si>
  <si>
    <t>Electricity, high voltage, PV, slanted roof, a-Si, panel {CH}</t>
  </si>
  <si>
    <t>Electricity, high voltage, PV, slanted roof, CdTe, laminated {CH}</t>
  </si>
  <si>
    <t>Electricity, high voltage, railway, at grid {FR}</t>
  </si>
  <si>
    <t>Electricity, high voltage, railway, at grid {IT}</t>
  </si>
  <si>
    <t>Electricity, high voltage, residual mix {AT}</t>
  </si>
  <si>
    <t>Electricity, high voltage, residual mix {BE}</t>
  </si>
  <si>
    <t>Electricity, high voltage, residual mix {BG}</t>
  </si>
  <si>
    <t>Electricity, high voltage, residual mix {CH}</t>
  </si>
  <si>
    <t>Electricity, high voltage, residual mix {CY}</t>
  </si>
  <si>
    <t>Electricity, high voltage, residual mix {CZ}</t>
  </si>
  <si>
    <t>Electricity, high voltage, residual mix {DE}</t>
  </si>
  <si>
    <t>Electricity, high voltage, residual mix {DK}</t>
  </si>
  <si>
    <t>Electricity, high voltage, residual mix {EE}</t>
  </si>
  <si>
    <t>Electricity, high voltage, residual mix {ES}</t>
  </si>
  <si>
    <t>Electricity, high voltage, residual mix {FI}</t>
  </si>
  <si>
    <t>Electricity, high voltage, residual mix {FR}</t>
  </si>
  <si>
    <t>Electricity, high voltage, residual mix {GB}</t>
  </si>
  <si>
    <t>Electricity, high voltage, residual mix {GR}</t>
  </si>
  <si>
    <t>Electricity, high voltage, residual mix {HR}</t>
  </si>
  <si>
    <t>Electricity, high voltage, residual mix {HU}</t>
  </si>
  <si>
    <t>Electricity, high voltage, residual mix {IE}</t>
  </si>
  <si>
    <t>Electricity, high voltage, residual mix {IS}</t>
  </si>
  <si>
    <t>Electricity, high voltage, residual mix {IT}</t>
  </si>
  <si>
    <t>Electricity, high voltage, residual mix {LT}</t>
  </si>
  <si>
    <t>Electricity, high voltage, residual mix {LU}</t>
  </si>
  <si>
    <t>Electricity, high voltage, residual mix {LV}</t>
  </si>
  <si>
    <t>Electricity, high voltage, residual mix {MT}</t>
  </si>
  <si>
    <t>Electricity, high voltage, residual mix {NL}</t>
  </si>
  <si>
    <t>Electricity, high voltage, residual mix {NO}</t>
  </si>
  <si>
    <t>Electricity, high voltage, residual mix {PL}</t>
  </si>
  <si>
    <t>Electricity, high voltage, residual mix {PT}</t>
  </si>
  <si>
    <t>Electricity, high voltage, residual mix {RO}</t>
  </si>
  <si>
    <t>Electricity, high voltage, residual mix {SE}</t>
  </si>
  <si>
    <t>Electricity, high voltage, residual mix {SI}</t>
  </si>
  <si>
    <t>Electricity, high voltage, residual mix {SK}</t>
  </si>
  <si>
    <t>Electricity, high voltage, SBB, at grid {CH}</t>
  </si>
  <si>
    <t>Electricity, high voltage, supply mix GO, at grid {CH}</t>
  </si>
  <si>
    <t>Electricity, high voltage, water utility Zug, at grid {CH}</t>
  </si>
  <si>
    <t>Electricity, high voltage, Wicona, at grid {AT}</t>
  </si>
  <si>
    <t>Electricity, high voltage,PV, slanted roof, multi-Si, panel {CH}</t>
  </si>
  <si>
    <t>Electricity, hydropower, at power plant {AT}</t>
  </si>
  <si>
    <t>Electricity, hydropower, at power plant {BA}</t>
  </si>
  <si>
    <t>Electricity, hydropower, at power plant {BE}</t>
  </si>
  <si>
    <t>Electricity, hydropower, at power plant {CH}</t>
  </si>
  <si>
    <t>Electricity, hydropower, at power plant {CS}</t>
  </si>
  <si>
    <t>Electricity, hydropower, at power plant {CZ}</t>
  </si>
  <si>
    <t>Electricity, hydropower, at power plant {DE}</t>
  </si>
  <si>
    <t>Electricity, hydropower, at power plant {DK}</t>
  </si>
  <si>
    <t>Electricity, hydropower, at power plant {ES}</t>
  </si>
  <si>
    <t>Electricity, hydropower, at power plant {FI}</t>
  </si>
  <si>
    <t>Electricity, hydropower, at power plant {FR}</t>
  </si>
  <si>
    <t>Electricity, hydropower, at power plant {GB}</t>
  </si>
  <si>
    <t>Electricity, hydropower, at power plant {GR}</t>
  </si>
  <si>
    <t>Electricity, hydropower, at power plant {HR}</t>
  </si>
  <si>
    <t>Electricity, hydropower, at power plant {HU}</t>
  </si>
  <si>
    <t>Electricity, hydropower, at power plant {IE}</t>
  </si>
  <si>
    <t>Electricity, hydropower, at power plant {IT}</t>
  </si>
  <si>
    <t>Electricity, hydropower, at power plant {LU}</t>
  </si>
  <si>
    <t>Electricity, hydropower, at power plant {MK}</t>
  </si>
  <si>
    <t>Electricity, hydropower, at power plant {NL}</t>
  </si>
  <si>
    <t>Electricity, hydropower, at power plant {NO}</t>
  </si>
  <si>
    <t>Electricity, hydropower, at power plant {PL}</t>
  </si>
  <si>
    <t>Electricity, hydropower, at power plant {PT}</t>
  </si>
  <si>
    <t>Electricity, hydropower, at power plant {SE}</t>
  </si>
  <si>
    <t>Electricity, hydropower, at power plant {SI}</t>
  </si>
  <si>
    <t>Electricity, hydropower, at power plant {SK}</t>
  </si>
  <si>
    <t>Electricity, hydropower, at pumped storage plant, ENTSO, 2018 {AT}</t>
  </si>
  <si>
    <t>Electricity, hydropower, at pumped storage plant, ENTSO, 2018 {CH}</t>
  </si>
  <si>
    <t>Electricity, hydropower, at pumped storage plant, ENTSO, 2018 {DE}</t>
  </si>
  <si>
    <t>Electricity, hydropower, at pumped storage plant, ENTSO, 2018 {FR}</t>
  </si>
  <si>
    <t>Electricity, hydropower, at pumped storage plant, ENTSO, 2018 {IT}</t>
  </si>
  <si>
    <t>Electricity, hydropower, at pumped storage plant, ENTSO, summer 2018 {AT}</t>
  </si>
  <si>
    <t>Electricity, hydropower, at pumped storage plant, ENTSO, summer 2018 {CH}</t>
  </si>
  <si>
    <t>Electricity, hydropower, at pumped storage plant, ENTSO, summer 2018 {DE}</t>
  </si>
  <si>
    <t>Electricity, hydropower, at pumped storage plant, ENTSO, summer 2018 {FR}</t>
  </si>
  <si>
    <t>Electricity, hydropower, at pumped storage plant, ENTSO, summer 2018 {IT}</t>
  </si>
  <si>
    <t>Electricity, hydropower, at pumped storage plant, ENTSO, winter 2018 {AT}</t>
  </si>
  <si>
    <t>Electricity, hydropower, at pumped storage plant, ENTSO, winter 2018 {CH}</t>
  </si>
  <si>
    <t>Electricity, hydropower, at pumped storage plant, ENTSO, winter 2018 {DE}</t>
  </si>
  <si>
    <t>Electricity, hydropower, at pumped storage plant, ENTSO, winter 2018 {FR}</t>
  </si>
  <si>
    <t>Electricity, hydropower, at pumped storage plant, ENTSO, winter 2018 {IT}</t>
  </si>
  <si>
    <t>Electricity, hydropower, at pumped storage power plant {AT}</t>
  </si>
  <si>
    <t>Electricity, hydropower, at pumped storage power plant {AU}</t>
  </si>
  <si>
    <t>Electricity, hydropower, at pumped storage power plant {BA}</t>
  </si>
  <si>
    <t>Electricity, hydropower, at pumped storage power plant {BE}</t>
  </si>
  <si>
    <t>Electricity, hydropower, at pumped storage power plant {CA}</t>
  </si>
  <si>
    <t>Electricity, hydropower, at pumped storage power plant {CH}</t>
  </si>
  <si>
    <t>Electricity, hydropower, at pumped storage power plant {CS}</t>
  </si>
  <si>
    <t>Electricity, hydropower, at pumped storage power plant {CZ}</t>
  </si>
  <si>
    <t>Electricity, hydropower, at pumped storage power plant {DE}</t>
  </si>
  <si>
    <t>Electricity, hydropower, at pumped storage power plant {DK}</t>
  </si>
  <si>
    <t>Electricity, hydropower, at pumped storage power plant {ES}</t>
  </si>
  <si>
    <t>Electricity, hydropower, at pumped storage power plant {FI}</t>
  </si>
  <si>
    <t>Electricity, hydropower, at pumped storage power plant {FR}</t>
  </si>
  <si>
    <t>Electricity, hydropower, at pumped storage power plant {GB}</t>
  </si>
  <si>
    <t>Electricity, hydropower, at pumped storage power plant {GR}</t>
  </si>
  <si>
    <t>Electricity, hydropower, at pumped storage power plant {HR}</t>
  </si>
  <si>
    <t>Electricity, hydropower, at pumped storage power plant {HU}</t>
  </si>
  <si>
    <t>Electricity, hydropower, at pumped storage power plant {IE}</t>
  </si>
  <si>
    <t>Electricity, hydropower, at pumped storage power plant {IL}</t>
  </si>
  <si>
    <t>Electricity, hydropower, at pumped storage power plant {IN}</t>
  </si>
  <si>
    <t>Electricity, hydropower, at pumped storage power plant {IT}</t>
  </si>
  <si>
    <t>Electricity, hydropower, at pumped storage power plant {JP}</t>
  </si>
  <si>
    <t>Electricity, hydropower, at pumped storage power plant {KR}</t>
  </si>
  <si>
    <t>Electricity, hydropower, at pumped storage power plant {LU}</t>
  </si>
  <si>
    <t>Electricity, hydropower, at pumped storage power plant {MK}</t>
  </si>
  <si>
    <t>Electricity, hydropower, at pumped storage power plant {MY}</t>
  </si>
  <si>
    <t>Electricity, hydropower, at pumped storage power plant {NL}</t>
  </si>
  <si>
    <t>Electricity, hydropower, at pumped storage power plant {NO}</t>
  </si>
  <si>
    <t>Electricity, hydropower, at pumped storage power plant {NZ}</t>
  </si>
  <si>
    <t>Electricity, hydropower, at pumped storage power plant {PL}</t>
  </si>
  <si>
    <t>Electricity, hydropower, at pumped storage power plant {PT}</t>
  </si>
  <si>
    <t>Electricity, hydropower, at pumped storage power plant {RER}</t>
  </si>
  <si>
    <t>Electricity, hydropower, at pumped storage power plant {SE}</t>
  </si>
  <si>
    <t>Electricity, hydropower, at pumped storage power plant {SI}</t>
  </si>
  <si>
    <t>Electricity, hydropower, at pumped storage power plant {SK}</t>
  </si>
  <si>
    <t>Electricity, hydropower, at pumped storage power plant {US}</t>
  </si>
  <si>
    <t>Electricity, hydropower, at pumped storage power plant {ZA}</t>
  </si>
  <si>
    <t>Electricity, hydropower, at reservoir power plant {BR}</t>
  </si>
  <si>
    <t>Electricity, hydropower, at reservoir power plant {CH}</t>
  </si>
  <si>
    <t>Electricity, hydropower, at reservoir power plant {FI}</t>
  </si>
  <si>
    <t>Electricity, hydropower, at reservoir power plant, alpine region {RER}</t>
  </si>
  <si>
    <t>Electricity, hydropower, at reservoir power plant, non alpine regions {RER}</t>
  </si>
  <si>
    <t>Electricity, hydropower, at run-of-river power plant {CH}</t>
  </si>
  <si>
    <t>Electricity, hydropower, at run-of-river power plant {RER}</t>
  </si>
  <si>
    <t>Electricity, hydropower, at run-of-river power plant with reservoir {CH}</t>
  </si>
  <si>
    <t>Electricity, hydropower, at run-of-river power plant with reservoir {RER}</t>
  </si>
  <si>
    <t>Electricity, hydropower, at run-of-river power plant without reservoir {CH}</t>
  </si>
  <si>
    <t>Electricity, hydropower, at run-of-river power plant without reservoir {RER}</t>
  </si>
  <si>
    <t>Electricity, hydropower, at small hydropower plant {CH}</t>
  </si>
  <si>
    <t>Electricity, hydropower, at small hydropower plant {RER}</t>
  </si>
  <si>
    <t>Electricity, hydropower, at small hydropower plant, in waterworks infrastructure {CH}</t>
  </si>
  <si>
    <t>Electricity, hydropower, at small hydropower plant, in waterworks infrastructure {RER}</t>
  </si>
  <si>
    <t>Electricity, hydropower, net, at reservoir power plant {CH}</t>
  </si>
  <si>
    <t>Electricity, industrial gas, at power plant {AT}</t>
  </si>
  <si>
    <t>Electricity, industrial gas, at power plant {BE}</t>
  </si>
  <si>
    <t>Electricity, industrial gas, at power plant {CENTREL}</t>
  </si>
  <si>
    <t>Electricity, industrial gas, at power plant {DE}</t>
  </si>
  <si>
    <t>Electricity, industrial gas, at power plant {ES}</t>
  </si>
  <si>
    <t>Electricity, industrial gas, at power plant {FR}</t>
  </si>
  <si>
    <t>Electricity, industrial gas, at power plant {IT}</t>
  </si>
  <si>
    <t>Electricity, industrial gas, at power plant {NL}</t>
  </si>
  <si>
    <t>Electricity, industrial gas, at power plant {NORDEL}</t>
  </si>
  <si>
    <t>Electricity, industrial gas, at power plant {UCTE}</t>
  </si>
  <si>
    <t>Electricity, lignite, at power plant {AT}</t>
  </si>
  <si>
    <t>Electricity, lignite, at power plant {BA}</t>
  </si>
  <si>
    <t>Electricity, lignite, at power plant {CENTREL}</t>
  </si>
  <si>
    <t>Electricity, lignite, at power plant {CS}</t>
  </si>
  <si>
    <t>Electricity, lignite, at power plant {CZ}</t>
  </si>
  <si>
    <t>Electricity, lignite, at power plant {DE}</t>
  </si>
  <si>
    <t>Electricity, lignite, at power plant {ENTSO-E}</t>
  </si>
  <si>
    <t>Electricity, lignite, at power plant {ES}</t>
  </si>
  <si>
    <t>Electricity, lignite, at power plant {FR}</t>
  </si>
  <si>
    <t>Electricity, lignite, at power plant {GR}</t>
  </si>
  <si>
    <t>Electricity, lignite, at power plant {HU}</t>
  </si>
  <si>
    <t>Electricity, lignite, at power plant {MK}</t>
  </si>
  <si>
    <t>Electricity, lignite, at power plant {PL}</t>
  </si>
  <si>
    <t>Electricity, lignite, at power plant {RS}</t>
  </si>
  <si>
    <t>Electricity, lignite, at power plant {SI}</t>
  </si>
  <si>
    <t>Electricity, lignite, at power plant {SK}</t>
  </si>
  <si>
    <t>Electricity, lignite, at power plant {UCTE}</t>
  </si>
  <si>
    <t>Electricity, low voltage, aluminium industry, at grid {GLO}</t>
  </si>
  <si>
    <t>Electricity, low voltage, at grid {AT}</t>
  </si>
  <si>
    <t>Electricity, low voltage, at grid {AU}</t>
  </si>
  <si>
    <t>Electricity, low voltage, at grid {BA}</t>
  </si>
  <si>
    <t>Electricity, low voltage, at grid {BE}</t>
  </si>
  <si>
    <t>Electricity, low voltage, at grid {BG}</t>
  </si>
  <si>
    <t>Electricity, low voltage, at grid {BR}</t>
  </si>
  <si>
    <t>Electricity, low voltage, at grid {CA}</t>
  </si>
  <si>
    <t>Electricity, low voltage, at grid {CH}</t>
  </si>
  <si>
    <t>Electricity, low voltage, at grid {CL}</t>
  </si>
  <si>
    <t>Electricity, low voltage, at grid {CN}</t>
  </si>
  <si>
    <t>Electricity, low voltage, at grid {CS}</t>
  </si>
  <si>
    <t>Electricity, low voltage, at grid {CZ}</t>
  </si>
  <si>
    <t>Electricity, low voltage, at grid {DE}</t>
  </si>
  <si>
    <t>Electricity, low voltage, at grid {DK}</t>
  </si>
  <si>
    <t>Electricity, low voltage, at grid {EE}</t>
  </si>
  <si>
    <t>Electricity, low voltage, at grid {ES}</t>
  </si>
  <si>
    <t>Electricity, low voltage, at grid {FI}</t>
  </si>
  <si>
    <t>Electricity, low voltage, at grid {FR}</t>
  </si>
  <si>
    <t>Electricity, low voltage, at grid {GB}</t>
  </si>
  <si>
    <t>Electricity, low voltage, at grid {GR}</t>
  </si>
  <si>
    <t>Electricity, low voltage, at grid {HR}</t>
  </si>
  <si>
    <t>Electricity, low voltage, at grid {HU}</t>
  </si>
  <si>
    <t>Electricity, low voltage, at grid {ID}</t>
  </si>
  <si>
    <t>Electricity, low voltage, at grid {IE}</t>
  </si>
  <si>
    <t>Electricity, low voltage, at grid {IL}</t>
  </si>
  <si>
    <t>Electricity, low voltage, at grid {IN}</t>
  </si>
  <si>
    <t>Electricity, low voltage, at grid {IR}</t>
  </si>
  <si>
    <t>Electricity, low voltage, at grid {IS}</t>
  </si>
  <si>
    <t>Electricity, low voltage, at grid {IT}</t>
  </si>
  <si>
    <t>Electricity, low voltage, at grid {JP}</t>
  </si>
  <si>
    <t>Electricity, low voltage, at grid {KR}</t>
  </si>
  <si>
    <t>Electricity, low voltage, at grid {LT}</t>
  </si>
  <si>
    <t>Electricity, low voltage, at grid {LU}</t>
  </si>
  <si>
    <t>Electricity, low voltage, at grid {LV}</t>
  </si>
  <si>
    <t>Electricity, low voltage, at grid {MK}</t>
  </si>
  <si>
    <t>Electricity, low voltage, at grid {MX}</t>
  </si>
  <si>
    <t>Electricity, low voltage, at grid {MY}</t>
  </si>
  <si>
    <t>Electricity, low voltage, at grid {NL}</t>
  </si>
  <si>
    <t>Electricity, low voltage, at grid {NO}</t>
  </si>
  <si>
    <t>Electricity, low voltage, at grid {NZ}</t>
  </si>
  <si>
    <t>Electricity, low voltage, at grid {PE}</t>
  </si>
  <si>
    <t>Electricity, low voltage, at grid {PL}</t>
  </si>
  <si>
    <t>Electricity, low voltage, at grid {PT}</t>
  </si>
  <si>
    <t>Electricity, low voltage, at grid {RO}</t>
  </si>
  <si>
    <t>Electricity, low voltage, at grid {RU}</t>
  </si>
  <si>
    <t>Electricity, low voltage, at grid {SA}</t>
  </si>
  <si>
    <t>Electricity, low voltage, at grid {SE}</t>
  </si>
  <si>
    <t>Electricity, low voltage, at grid {SI}</t>
  </si>
  <si>
    <t>Electricity, low voltage, at grid {SK}</t>
  </si>
  <si>
    <t>Electricity, low voltage, at grid {TH}</t>
  </si>
  <si>
    <t>Electricity, low voltage, at grid {TN}</t>
  </si>
  <si>
    <t>Electricity, low voltage, at grid {TR}</t>
  </si>
  <si>
    <t>Electricity, low voltage, at grid {TW}</t>
  </si>
  <si>
    <t>Electricity, low voltage, at grid {TZ}</t>
  </si>
  <si>
    <t>Electricity, low voltage, at grid {UA}</t>
  </si>
  <si>
    <t>Electricity, low voltage, at grid {US}</t>
  </si>
  <si>
    <t>Electricity, low voltage, at grid {ZA}</t>
  </si>
  <si>
    <t>Electricity, low voltage, certified electricity, at grid {CH}</t>
  </si>
  <si>
    <t>Electricity, low voltage, cogen biogas, methane 96%-vol, at grid {CH}</t>
  </si>
  <si>
    <t>Electricity, low voltage, consumer mix GO, at grid {CH}</t>
  </si>
  <si>
    <t>Electricity, low voltage, consumer, according to BFE 2005, at grid {CH}</t>
  </si>
  <si>
    <t>Electricity, low voltage, electric utility Obwalden, at grid {CH}</t>
  </si>
  <si>
    <t>Electricity, low voltage, GO supply mix {AT}</t>
  </si>
  <si>
    <t>Electricity, low voltage, GO supply mix {BE}</t>
  </si>
  <si>
    <t>Electricity, low voltage, GO supply mix {BG}</t>
  </si>
  <si>
    <t>Electricity, low voltage, GO supply mix {CH}</t>
  </si>
  <si>
    <t>Electricity, low voltage, GO supply mix {CY}</t>
  </si>
  <si>
    <t>Electricity, low voltage, GO supply mix {CZ}</t>
  </si>
  <si>
    <t>Electricity, low voltage, GO supply mix {DE}</t>
  </si>
  <si>
    <t>Electricity, low voltage, GO supply mix {DK}</t>
  </si>
  <si>
    <t>Electricity, low voltage, GO supply mix {EE}</t>
  </si>
  <si>
    <t>Electricity, low voltage, GO supply mix {ES}</t>
  </si>
  <si>
    <t>Electricity, low voltage, GO supply mix {FI}</t>
  </si>
  <si>
    <t>Electricity, low voltage, GO supply mix {FR}</t>
  </si>
  <si>
    <t>Electricity, low voltage, GO supply mix {GB}</t>
  </si>
  <si>
    <t>Electricity, low voltage, GO supply mix {GR}</t>
  </si>
  <si>
    <t>Electricity, low voltage, GO supply mix {HR}</t>
  </si>
  <si>
    <t>Electricity, low voltage, GO supply mix {HU}</t>
  </si>
  <si>
    <t>Electricity, low voltage, GO supply mix {IE}</t>
  </si>
  <si>
    <t>Electricity, low voltage, GO supply mix {IS}</t>
  </si>
  <si>
    <t>Electricity, low voltage, GO supply mix {IT}</t>
  </si>
  <si>
    <t>Electricity, low voltage, GO supply mix {LT}</t>
  </si>
  <si>
    <t>Electricity, low voltage, GO supply mix {LU}</t>
  </si>
  <si>
    <t>Electricity, low voltage, GO supply mix {LV}</t>
  </si>
  <si>
    <t>Electricity, low voltage, GO supply mix {MT}</t>
  </si>
  <si>
    <t>Electricity, low voltage, GO supply mix {NL}</t>
  </si>
  <si>
    <t>Electricity, low voltage, GO supply mix {NO}</t>
  </si>
  <si>
    <t>Electricity, low voltage, GO supply mix {PL}</t>
  </si>
  <si>
    <t>Electricity, low voltage, GO supply mix {PT}</t>
  </si>
  <si>
    <t>Electricity, low voltage, GO supply mix {RO}</t>
  </si>
  <si>
    <t>Electricity, low voltage, GO supply mix {SE}</t>
  </si>
  <si>
    <t>Electricity, low voltage, GO supply mix {SI}</t>
  </si>
  <si>
    <t>Electricity, low voltage, GO supply mix {SK}</t>
  </si>
  <si>
    <t>Electricity, low voltage, import AT, at grid {CH}</t>
  </si>
  <si>
    <t>Electricity, low voltage, import CENTREL, at grid {CH}</t>
  </si>
  <si>
    <t>Electricity, low voltage, import DE, at grid {CH}</t>
  </si>
  <si>
    <t>Electricity, low voltage, import ENTSO, at grid {CH}</t>
  </si>
  <si>
    <t>Electricity, low voltage, import FR, at grid {CH}</t>
  </si>
  <si>
    <t>Electricity, low voltage, import IT, at grid {CH}</t>
  </si>
  <si>
    <t>Electricity, low voltage, photovoltaic mix facade, at grid {CH}</t>
  </si>
  <si>
    <t>Electricity, low voltage, photovoltaic mix facade, at house {CH}</t>
  </si>
  <si>
    <t>Electricity, low voltage, photovoltaic mix flat-roof, at grid {CH}</t>
  </si>
  <si>
    <t>Electricity, low voltage, photovoltaic mix flatroof, at house {CH}</t>
  </si>
  <si>
    <t>Electricity, low voltage, photovoltaic mix slanted-roof, at grid {CH}</t>
  </si>
  <si>
    <t>Electricity, low voltage, photovoltaic mix slanted-roof, at house {CH}</t>
  </si>
  <si>
    <t>Electricity, low voltage, production AT, at grid {AT}</t>
  </si>
  <si>
    <t>Electricity, low voltage, production AU, at grid {AU}</t>
  </si>
  <si>
    <t>Electricity, low voltage, production BA, at grid {BA}</t>
  </si>
  <si>
    <t>Electricity, low voltage, production BE, at grid {BE}</t>
  </si>
  <si>
    <t>Electricity, low voltage, production BG, at grid {BG}</t>
  </si>
  <si>
    <t>Electricity, low voltage, production BR, at grid {BR}</t>
  </si>
  <si>
    <t>Electricity, low voltage, production CA, at grid {CA}</t>
  </si>
  <si>
    <t>Electricity, low voltage, production CENTREL, at grid {CENTREL}</t>
  </si>
  <si>
    <t>Electricity, low voltage, production CH, at grid {CH}</t>
  </si>
  <si>
    <t>Electricity, low voltage, production CL, at grid {CL}</t>
  </si>
  <si>
    <t>Electricity, low voltage, production CN, at grid {CN}</t>
  </si>
  <si>
    <t>Electricity, low voltage, production CS, at grid {CS}</t>
  </si>
  <si>
    <t>Electricity, low voltage, production CZ, at grid {CZ}</t>
  </si>
  <si>
    <t>Electricity, low voltage, production DE, at grid {DE}</t>
  </si>
  <si>
    <t>Electricity, low voltage, production DK, at grid {DK}</t>
  </si>
  <si>
    <t>Electricity, low voltage, production Eastern Asia, at grid {RAS}</t>
  </si>
  <si>
    <t>Electricity, low voltage, production EE, at grid {EE}</t>
  </si>
  <si>
    <t>Electricity, low voltage, production ENTSO, at grid {ENTSO-E}</t>
  </si>
  <si>
    <t>Electricity, low voltage, production ES, at grid {ES}</t>
  </si>
  <si>
    <t>Electricity, low voltage, production FI, at grid {FI}</t>
  </si>
  <si>
    <t>Electricity, low voltage, production FR, at grid {FR}</t>
  </si>
  <si>
    <t>Electricity, low voltage, production from biogas, at grid {CH}</t>
  </si>
  <si>
    <t>Electricity, low voltage, production from biogas, at house {CH}</t>
  </si>
  <si>
    <t>Electricity, low voltage, production from CHP diesel, at grid {CH}</t>
  </si>
  <si>
    <t>Electricity, low voltage, production from CHP natural gas, at grid {CH}</t>
  </si>
  <si>
    <t>Electricity, low voltage, production from CHP wood RER, at grid {CH}</t>
  </si>
  <si>
    <t>Electricity, low voltage, production from CHP wood, at grid {CH}</t>
  </si>
  <si>
    <t>Electricity, low voltage, production from hard coal, at grid {CH}</t>
  </si>
  <si>
    <t>Electricity, low voltage, production from hard coal, UCTE, at grid {CH}</t>
  </si>
  <si>
    <t>Electricity, low voltage, production from hydro power FR, at grid {CH}</t>
  </si>
  <si>
    <t>Electricity, low voltage, production from hydro power, at grid {CH}</t>
  </si>
  <si>
    <t>Electricity, low voltage, production from hydro power, pumped stor., at grid {CH}</t>
  </si>
  <si>
    <t>Electricity, low voltage, production from hydro power, reservoir RER, at grid {CH}</t>
  </si>
  <si>
    <t>Electricity, low voltage, production from hydro power, reservoir, at grid {CH}</t>
  </si>
  <si>
    <t>Electricity, low voltage, production from hydro power, run-of-river RER, at grid {CH}</t>
  </si>
  <si>
    <t>Electricity, low voltage, production from hydro power, run-of-river, at grid {CH}</t>
  </si>
  <si>
    <t>Electricity, low voltage, production from lignite, DE, at grid {CH}</t>
  </si>
  <si>
    <t>Electricity, low voltage, production from natural gas DE, at grid {CH}</t>
  </si>
  <si>
    <t>Electricity, low voltage, production from natural gas, comb. cycle, at grid {CH}</t>
  </si>
  <si>
    <t>Electricity, low voltage, production from natural gas, UCTE, at grid {CH}</t>
  </si>
  <si>
    <t>Electricity, low voltage, production from nuclear power BWR, at grid {CH}</t>
  </si>
  <si>
    <t>Electricity, low voltage, production from nuclear power FR, at grid {CH}</t>
  </si>
  <si>
    <t>Electricity, low voltage, production from nuclear power PWR, at grid {CH}</t>
  </si>
  <si>
    <t>Electricity, low voltage, production from nuclear power PWR, FR, at grid {CH}</t>
  </si>
  <si>
    <t>Electricity, low voltage, production from nuclear power, at grid {CH}</t>
  </si>
  <si>
    <t>Electricity, low voltage, production from oil, at grid {CH}</t>
  </si>
  <si>
    <t>Electricity, low voltage, production from oil, UCTE, at grid {CH}</t>
  </si>
  <si>
    <t>Electricity, low voltage, production from photovoltaic DE, at grid {CH}</t>
  </si>
  <si>
    <t>Electricity, low voltage, production from photovoltaic mix DE, at grid {CH}</t>
  </si>
  <si>
    <t>Electricity, low voltage, production from photovoltaic, at grid {CH}</t>
  </si>
  <si>
    <t>Electricity, low voltage, production from photovoltaic, at house {CH}</t>
  </si>
  <si>
    <t>Electricity, low voltage, production from small hydro power, at grid {CH}</t>
  </si>
  <si>
    <t>Electricity, low voltage, production from waste incineration, at grid {CH}</t>
  </si>
  <si>
    <t>Electricity, low voltage, production from wind power offshore, at grid {CH}</t>
  </si>
  <si>
    <t>Electricity, low voltage, production from wind power RER, at grid {CH}</t>
  </si>
  <si>
    <t>Electricity, low voltage, production from wind power, at grid {CH}</t>
  </si>
  <si>
    <t>Electricity, low voltage, production from wind power, at house {CH}</t>
  </si>
  <si>
    <t>Electricity, low voltage, production GB, at grid {GB}</t>
  </si>
  <si>
    <t>Electricity, low voltage, production GLO, at grid {GLO}</t>
  </si>
  <si>
    <t>Electricity, low voltage, production GR, at grid {GR}</t>
  </si>
  <si>
    <t>Electricity, low voltage, production HR, at grid {HR}</t>
  </si>
  <si>
    <t>Electricity, low voltage, production HU, at grid {HU}</t>
  </si>
  <si>
    <t>Electricity, low voltage, production ID, at grid {ID}</t>
  </si>
  <si>
    <t>Electricity, low voltage, production IE, at grid {IE}</t>
  </si>
  <si>
    <t>Electricity, low voltage, production IL, at grid {IL}</t>
  </si>
  <si>
    <t>Electricity, low voltage, production IN, at grid {IN}</t>
  </si>
  <si>
    <t>Electricity, low voltage, production IR, at grid {IR}</t>
  </si>
  <si>
    <t>Electricity, low voltage, production IS, at grid {IS}</t>
  </si>
  <si>
    <t>Electricity, low voltage, production IT, at grid {IT}</t>
  </si>
  <si>
    <t>Electricity, low voltage, production JP, at grid {JP}</t>
  </si>
  <si>
    <t>Electricity, low voltage, production KR, at grid {KR}</t>
  </si>
  <si>
    <t>Electricity, low voltage, production LT, at grid {LT}</t>
  </si>
  <si>
    <t>Electricity, low voltage, production LU, at grid {LU}</t>
  </si>
  <si>
    <t>Electricity, low voltage, production LV, at grid {LV}</t>
  </si>
  <si>
    <t>Electricity, low voltage, production MK, at grid {MK}</t>
  </si>
  <si>
    <t>Electricity, low voltage, production MX, at grid {MX}</t>
  </si>
  <si>
    <t>Electricity, low voltage, production MY, at grid {MY}</t>
  </si>
  <si>
    <t>Electricity, low voltage, production NL, at grid {NL}</t>
  </si>
  <si>
    <t>Electricity, low voltage, production NO, at grid {NO}</t>
  </si>
  <si>
    <t>Electricity, low voltage, production NORDEL, at grid {NORDEL}</t>
  </si>
  <si>
    <t>Electricity, low voltage, production NZ, at grid {NZ}</t>
  </si>
  <si>
    <t>Electricity, low voltage, production PE, at grid {PE}</t>
  </si>
  <si>
    <t>Electricity, low voltage, production PL, at grid {PL}</t>
  </si>
  <si>
    <t>Electricity, low voltage, production PT, at grid {PT}</t>
  </si>
  <si>
    <t>Electricity, low voltage, production RO, at grid {RO}</t>
  </si>
  <si>
    <t>Electricity, low voltage, production RU, at grid {RU}</t>
  </si>
  <si>
    <t>Electricity, low voltage, production SA, at grid {SA}</t>
  </si>
  <si>
    <t>Electricity, low voltage, production SE, at grid {SE}</t>
  </si>
  <si>
    <t>Electricity, low voltage, production SI, at grid {SI}</t>
  </si>
  <si>
    <t>Electricity, low voltage, production SK, at grid {SK}</t>
  </si>
  <si>
    <t>Electricity, low voltage, production TH, at grid {TH}</t>
  </si>
  <si>
    <t>Electricity, low voltage, production TN, at grid {TN}</t>
  </si>
  <si>
    <t>Electricity, low voltage, production TR, at grid {TR}</t>
  </si>
  <si>
    <t>Electricity, low voltage, production TW, at grid {TW}</t>
  </si>
  <si>
    <t>Electricity, low voltage, production TZ, at grid {TZ}</t>
  </si>
  <si>
    <t>Electricity, low voltage, production UA, at grid {UA}</t>
  </si>
  <si>
    <t>Electricity, low voltage, production US, at grid {US}</t>
  </si>
  <si>
    <t>Electricity, low voltage, production ZA, at grid {ZA}</t>
  </si>
  <si>
    <t>Electricity, low voltage, PV, at 3kWp slanted-roof, CdTe, panel, mounted, at grid {CH}</t>
  </si>
  <si>
    <t>Electricity, low voltage, PV, at 3kWp slanted-roof, CdTe, panel, mounted, at house {CH}</t>
  </si>
  <si>
    <t>Electricity, low voltage, PV, at 3kWp slanted-roof, CIS, panel, mounted, at grid {CH}</t>
  </si>
  <si>
    <t>Electricity, low voltage, PV, at 3kWp slanted-roof, CIS, panel, mounted, at house {CH}</t>
  </si>
  <si>
    <t>Electricity, low voltage, PV, at 3kWp slanted-roof, multi-Si, panel, mounted, at grid {CH}</t>
  </si>
  <si>
    <t>Electricity, low voltage, PV, at 3kWp slanted-roof, multi-Si, panel, mounted, at house {CH}</t>
  </si>
  <si>
    <t>Electricity, low voltage, PV, at 3kWp slanted-roof, single-Si, panel, mounted, at grid {CH}</t>
  </si>
  <si>
    <t>Electricity, low voltage, PV, at 3kWp slanted-roof, single-Si, panel, mounted, at house {CH}</t>
  </si>
  <si>
    <t>Electricity, low voltage, PV, facade, multi-Si, panel {CH}</t>
  </si>
  <si>
    <t>Electricity, low voltage, PV, open ground, single-Si {CH}</t>
  </si>
  <si>
    <t>Electricity, low voltage, PV, slanted roof, a-Si, panel {CH}</t>
  </si>
  <si>
    <t>Electricity, low voltage, PV, slanted roof, CdTe, laminated {CH}</t>
  </si>
  <si>
    <t>Electricity, low voltage, PV, slanted roof, multi-Si, panel {CH}</t>
  </si>
  <si>
    <t>Electricity, low voltage, residual mix {AT}</t>
  </si>
  <si>
    <t>Electricity, low voltage, residual mix {BE}</t>
  </si>
  <si>
    <t>Electricity, low voltage, residual mix {BG}</t>
  </si>
  <si>
    <t>Electricity, low voltage, residual mix {CH}</t>
  </si>
  <si>
    <t>Electricity, low voltage, residual mix {CY}</t>
  </si>
  <si>
    <t>Electricity, low voltage, residual mix {CZ}</t>
  </si>
  <si>
    <t>Electricity, low voltage, residual mix {DE}</t>
  </si>
  <si>
    <t>Electricity, low voltage, residual mix {DK}</t>
  </si>
  <si>
    <t>Electricity, low voltage, residual mix {EE}</t>
  </si>
  <si>
    <t>Electricity, low voltage, residual mix {ES}</t>
  </si>
  <si>
    <t>Electricity, low voltage, residual mix {FI}</t>
  </si>
  <si>
    <t>Electricity, low voltage, residual mix {FR}</t>
  </si>
  <si>
    <t>Electricity, low voltage, residual mix {GB}</t>
  </si>
  <si>
    <t>Electricity, low voltage, residual mix {GR}</t>
  </si>
  <si>
    <t>Electricity, low voltage, residual mix {HR}</t>
  </si>
  <si>
    <t>Electricity, low voltage, residual mix {HU}</t>
  </si>
  <si>
    <t>Electricity, low voltage, residual mix {IE}</t>
  </si>
  <si>
    <t>Electricity, low voltage, residual mix {IS}</t>
  </si>
  <si>
    <t>Electricity, low voltage, residual mix {IT}</t>
  </si>
  <si>
    <t>Electricity, low voltage, residual mix {LT}</t>
  </si>
  <si>
    <t>Electricity, low voltage, residual mix {LU}</t>
  </si>
  <si>
    <t>Electricity, low voltage, residual mix {LV}</t>
  </si>
  <si>
    <t>Electricity, low voltage, residual mix {MT}</t>
  </si>
  <si>
    <t>Electricity, low voltage, residual mix {NL}</t>
  </si>
  <si>
    <t>Electricity, low voltage, residual mix {NO}</t>
  </si>
  <si>
    <t>Electricity, low voltage, residual mix {PL}</t>
  </si>
  <si>
    <t>Electricity, low voltage, residual mix {PT}</t>
  </si>
  <si>
    <t>Electricity, low voltage, residual mix {RO}</t>
  </si>
  <si>
    <t>Electricity, low voltage, residual mix {SE}</t>
  </si>
  <si>
    <t>Electricity, low voltage, residual mix {SI}</t>
  </si>
  <si>
    <t>Electricity, low voltage, residual mix {SK}</t>
  </si>
  <si>
    <t>Electricity, low voltage, SBB, at grid {CH}</t>
  </si>
  <si>
    <t>Electricity, low voltage, supply mix GO, at grid {CH}</t>
  </si>
  <si>
    <t>Electricity, low voltage, water utility Zug, at grid {CH}</t>
  </si>
  <si>
    <t>Electricity, low voltage, Wicona, at grid {AT}</t>
  </si>
  <si>
    <t>Electricity, medium voltage, Ã–BB, at grid {AT}</t>
  </si>
  <si>
    <t>Electricity, medium voltage, aluminium industry, at grid {GLO}</t>
  </si>
  <si>
    <t>Electricity, medium voltage, at grid {AT}</t>
  </si>
  <si>
    <t>Electricity, medium voltage, at grid {AU}</t>
  </si>
  <si>
    <t>Electricity, medium voltage, at grid {BA}</t>
  </si>
  <si>
    <t>Electricity, medium voltage, at grid {BE}</t>
  </si>
  <si>
    <t>Electricity, medium voltage, at grid {BG}</t>
  </si>
  <si>
    <t>Electricity, medium voltage, at grid {BR}</t>
  </si>
  <si>
    <t>Electricity, medium voltage, at grid {CA}</t>
  </si>
  <si>
    <t>Electricity, medium voltage, at grid {CH}</t>
  </si>
  <si>
    <t>Electricity, medium voltage, at grid {CL}</t>
  </si>
  <si>
    <t>Electricity, medium voltage, at grid {CN}</t>
  </si>
  <si>
    <t>Electricity, medium voltage, at grid {CS}</t>
  </si>
  <si>
    <t>Electricity, medium voltage, at grid {CZ}</t>
  </si>
  <si>
    <t>Electricity, medium voltage, at grid {DE}</t>
  </si>
  <si>
    <t>Electricity, medium voltage, at grid {DK}</t>
  </si>
  <si>
    <t>Electricity, medium voltage, at grid {EE}</t>
  </si>
  <si>
    <t>Electricity, medium voltage, at grid {ES}</t>
  </si>
  <si>
    <t>Electricity, medium voltage, at grid {FI}</t>
  </si>
  <si>
    <t>Electricity, medium voltage, at grid {FR}</t>
  </si>
  <si>
    <t>Electricity, medium voltage, at grid {GB}</t>
  </si>
  <si>
    <t>Electricity, medium voltage, at grid {GR}</t>
  </si>
  <si>
    <t>Electricity, medium voltage, at grid {HR}</t>
  </si>
  <si>
    <t>Electricity, medium voltage, at grid {HU}</t>
  </si>
  <si>
    <t>Electricity, medium voltage, at grid {ID}</t>
  </si>
  <si>
    <t>Electricity, medium voltage, at grid {IE}</t>
  </si>
  <si>
    <t>Electricity, medium voltage, at grid {IL}</t>
  </si>
  <si>
    <t>Electricity, medium voltage, at grid {IN}</t>
  </si>
  <si>
    <t>Electricity, medium voltage, at grid {IR}</t>
  </si>
  <si>
    <t>Electricity, medium voltage, at grid {IS}</t>
  </si>
  <si>
    <t>Electricity, medium voltage, at grid {IT}</t>
  </si>
  <si>
    <t>Electricity, medium voltage, at grid {JP}</t>
  </si>
  <si>
    <t>Electricity, medium voltage, at grid {KR}</t>
  </si>
  <si>
    <t>Electricity, medium voltage, at grid {LT}</t>
  </si>
  <si>
    <t>Electricity, medium voltage, at grid {LU}</t>
  </si>
  <si>
    <t>Electricity, medium voltage, at grid {LV}</t>
  </si>
  <si>
    <t>Electricity, medium voltage, at grid {MK}</t>
  </si>
  <si>
    <t>Electricity, medium voltage, at grid {MX}</t>
  </si>
  <si>
    <t>Electricity, medium voltage, at grid {MY}</t>
  </si>
  <si>
    <t>Electricity, medium voltage, at grid {NL}</t>
  </si>
  <si>
    <t>Electricity, medium voltage, at grid {NO}</t>
  </si>
  <si>
    <t>Electricity, medium voltage, at grid {NZ}</t>
  </si>
  <si>
    <t>Electricity, medium voltage, at grid {PE}</t>
  </si>
  <si>
    <t>Electricity, medium voltage, at grid {PL}</t>
  </si>
  <si>
    <t>Electricity, medium voltage, at grid {PT}</t>
  </si>
  <si>
    <t>Electricity, medium voltage, at grid {RO}</t>
  </si>
  <si>
    <t>Electricity, medium voltage, at grid {RU}</t>
  </si>
  <si>
    <t>Electricity, medium voltage, at grid {SA}</t>
  </si>
  <si>
    <t>Electricity, medium voltage, at grid {SE}</t>
  </si>
  <si>
    <t>Electricity, medium voltage, at grid {SI}</t>
  </si>
  <si>
    <t>Electricity, medium voltage, at grid {SK}</t>
  </si>
  <si>
    <t>Electricity, medium voltage, at grid {TH}</t>
  </si>
  <si>
    <t>Electricity, medium voltage, at grid {TN}</t>
  </si>
  <si>
    <t>Electricity, medium voltage, at grid {TR}</t>
  </si>
  <si>
    <t>Electricity, medium voltage, at grid {TW}</t>
  </si>
  <si>
    <t>Electricity, medium voltage, at grid {TZ}</t>
  </si>
  <si>
    <t>Electricity, medium voltage, at grid {UA}</t>
  </si>
  <si>
    <t>Electricity, medium voltage, at grid {US}</t>
  </si>
  <si>
    <t>Electricity, medium voltage, at grid {ZA}</t>
  </si>
  <si>
    <t>Electricity, medium voltage, certified electricity, at grid {CH}</t>
  </si>
  <si>
    <t>Electricity, medium voltage, consumer mix GO, at grid {CH}</t>
  </si>
  <si>
    <t>Electricity, medium voltage, consumer, according to BFE 2005, at grid {CH}</t>
  </si>
  <si>
    <t>Electricity, medium voltage, DB, at grid {DE}</t>
  </si>
  <si>
    <t>Electricity, medium voltage, electric utility Obwalden, at grid {CH}</t>
  </si>
  <si>
    <t>Electricity, medium voltage, GO supply mix {AT}</t>
  </si>
  <si>
    <t>Electricity, medium voltage, GO supply mix {BE}</t>
  </si>
  <si>
    <t>Electricity, medium voltage, GO supply mix {BG}</t>
  </si>
  <si>
    <t>Electricity, medium voltage, GO supply mix {CH}</t>
  </si>
  <si>
    <t>Electricity, medium voltage, GO supply mix {CY}</t>
  </si>
  <si>
    <t>Electricity, medium voltage, GO supply mix {CZ}</t>
  </si>
  <si>
    <t>Electricity, medium voltage, GO supply mix {DE}</t>
  </si>
  <si>
    <t>Electricity, medium voltage, GO supply mix {DK}</t>
  </si>
  <si>
    <t>Electricity, medium voltage, GO supply mix {EE}</t>
  </si>
  <si>
    <t>Electricity, medium voltage, GO supply mix {ES}</t>
  </si>
  <si>
    <t>Electricity, medium voltage, GO supply mix {FI}</t>
  </si>
  <si>
    <t>Electricity, medium voltage, GO supply mix {FR}</t>
  </si>
  <si>
    <t>Electricity, medium voltage, GO supply mix {GB}</t>
  </si>
  <si>
    <t>Electricity, medium voltage, GO supply mix {GR}</t>
  </si>
  <si>
    <t>Electricity, medium voltage, GO supply mix {HR}</t>
  </si>
  <si>
    <t>Electricity, medium voltage, GO supply mix {HU}</t>
  </si>
  <si>
    <t>Electricity, medium voltage, GO supply mix {IE}</t>
  </si>
  <si>
    <t>Electricity, medium voltage, GO supply mix {IS}</t>
  </si>
  <si>
    <t>Electricity, medium voltage, GO supply mix {IT}</t>
  </si>
  <si>
    <t>Electricity, medium voltage, GO supply mix {LT}</t>
  </si>
  <si>
    <t>Electricity, medium voltage, GO supply mix {LU}</t>
  </si>
  <si>
    <t>Electricity, medium voltage, GO supply mix {LV}</t>
  </si>
  <si>
    <t>Electricity, medium voltage, GO supply mix {MT}</t>
  </si>
  <si>
    <t>Electricity, medium voltage, GO supply mix {NL}</t>
  </si>
  <si>
    <t>Electricity, medium voltage, GO supply mix {NO}</t>
  </si>
  <si>
    <t>Electricity, medium voltage, GO supply mix {PL}</t>
  </si>
  <si>
    <t>Electricity, medium voltage, GO supply mix {PT}</t>
  </si>
  <si>
    <t>Electricity, medium voltage, GO supply mix {RO}</t>
  </si>
  <si>
    <t>Electricity, medium voltage, GO supply mix {SE}</t>
  </si>
  <si>
    <t>Electricity, medium voltage, GO supply mix {SI}</t>
  </si>
  <si>
    <t>Electricity, medium voltage, GO supply mix {SK}</t>
  </si>
  <si>
    <t>Electricity, medium voltage, import AT, at grid {CH}</t>
  </si>
  <si>
    <t>Electricity, medium voltage, import CENTREL, at grid {CH}</t>
  </si>
  <si>
    <t>Electricity, medium voltage, import DE, at grid {CH}</t>
  </si>
  <si>
    <t>Electricity, medium voltage, import ENTSO, at grid {CH}</t>
  </si>
  <si>
    <t>Electricity, medium voltage, import FR, at grid {CH}</t>
  </si>
  <si>
    <t>Electricity, medium voltage, import IT, at grid {CH}</t>
  </si>
  <si>
    <t>Electricity, medium voltage, photovoltaic mix facade, at grid {CH}</t>
  </si>
  <si>
    <t>Electricity, medium voltage, photovoltaic mix flat-roof, at grid {CH}</t>
  </si>
  <si>
    <t>Electricity, medium voltage, photovoltaic mix slanted-roof, at grid {CH}</t>
  </si>
  <si>
    <t>Electricity, medium voltage, production AT, at grid {AT}</t>
  </si>
  <si>
    <t>Electricity, medium voltage, production AU, at grid {AU}</t>
  </si>
  <si>
    <t>Electricity, medium voltage, production BA, at grid {BA}</t>
  </si>
  <si>
    <t>Electricity, medium voltage, production BE, at grid {BE}</t>
  </si>
  <si>
    <t>Electricity, medium voltage, production BG, at grid {BG}</t>
  </si>
  <si>
    <t>Electricity, medium voltage, production BR, at grid {BR}</t>
  </si>
  <si>
    <t>Electricity, medium voltage, production CA, at grid {CA}</t>
  </si>
  <si>
    <t>Electricity, medium voltage, production CENTREL, at grid {CENTREL}</t>
  </si>
  <si>
    <t>Electricity, medium voltage, production CH, at grid {CH}</t>
  </si>
  <si>
    <t>Electricity, medium voltage, production CL, at grid {CL}</t>
  </si>
  <si>
    <t>Electricity, medium voltage, production CN, at grid {CN}</t>
  </si>
  <si>
    <t>Electricity, medium voltage, production CS, at grid {CS}</t>
  </si>
  <si>
    <t>Electricity, medium voltage, production CZ, at grid {CZ}</t>
  </si>
  <si>
    <t>Electricity, medium voltage, production DE, at grid {DE}</t>
  </si>
  <si>
    <t>Electricity, medium voltage, production DK, at grid {DK}</t>
  </si>
  <si>
    <t>Electricity, medium voltage, production Eastern Asia, at grid {RAS}</t>
  </si>
  <si>
    <t>Electricity, medium voltage, production EE, at grid {EE}</t>
  </si>
  <si>
    <t>Electricity, medium voltage, production ENTSO, at grid {ENTSO-E}</t>
  </si>
  <si>
    <t>Electricity, medium voltage, production ES, at grid {ES}</t>
  </si>
  <si>
    <t>Electricity, medium voltage, production FI, at grid {FI}</t>
  </si>
  <si>
    <t>Electricity, medium voltage, production FR, at grid {FR}</t>
  </si>
  <si>
    <t>Electricity, medium voltage, production from biogas, at grid {CH}</t>
  </si>
  <si>
    <t>Electricity, medium voltage, production from CHP diesel, at grid {CH}</t>
  </si>
  <si>
    <t>Electricity, medium voltage, production from CHP natural gas, at grid {CH}</t>
  </si>
  <si>
    <t>Electricity, medium voltage, production from CHP wood RER, at grid {CH}</t>
  </si>
  <si>
    <t>Electricity, medium voltage, production from CHP wood, at grid {CH}</t>
  </si>
  <si>
    <t>Electricity, medium voltage, production from hard coal, at grid {CH}</t>
  </si>
  <si>
    <t>Electricity, medium voltage, production from hard coal, UCTE, at grid {CH}</t>
  </si>
  <si>
    <t>Electricity, medium voltage, production from hydro power FR, at grid {CH}</t>
  </si>
  <si>
    <t>Electricity, medium voltage, production from hydro power, at grid {CH}</t>
  </si>
  <si>
    <t>Electricity, medium voltage, production from hydro power, pumped stor., at grid {CH}</t>
  </si>
  <si>
    <t>Electricity, medium voltage, production from hydro power, reservoir RER, at grid {CH}</t>
  </si>
  <si>
    <t>Electricity, medium voltage, production from hydro power, reservoir, at grid {CH}</t>
  </si>
  <si>
    <t>Electricity, medium voltage, production from hydro power, run-of-river RER, at grid {CH}</t>
  </si>
  <si>
    <t>Electricity, medium voltage, production from hydro power, run-of-river, at grid {CH}</t>
  </si>
  <si>
    <t>Electricity, medium voltage, production from lignite, DE, at grid {CH}</t>
  </si>
  <si>
    <t>Electricity, medium voltage, production from natural gas DE, at grid {CH}</t>
  </si>
  <si>
    <t>Electricity, medium voltage, production from natural gas, comb. cycle, at grid {CH}</t>
  </si>
  <si>
    <t>Electricity, medium voltage, production from natural gas, UCTE, at grid {CH}</t>
  </si>
  <si>
    <t>Electricity, medium voltage, production from nuclear power BWR, at grid {CH}</t>
  </si>
  <si>
    <t>Electricity, medium voltage, production from nuclear power FR, at grid {CH}</t>
  </si>
  <si>
    <t>Electricity, medium voltage, production from nuclear power PWR, at grid {CH}</t>
  </si>
  <si>
    <t>Electricity, medium voltage, production from nuclear power PWR, FR, at grid {CH}</t>
  </si>
  <si>
    <t>Electricity, medium voltage, production from nuclear power, at grid {CH}</t>
  </si>
  <si>
    <t>Electricity, medium voltage, production from oil, at grid {CH}</t>
  </si>
  <si>
    <t>Electricity, medium voltage, production from oil, UCTE, at grid {CH}</t>
  </si>
  <si>
    <t>Electricity, medium voltage, production from photovoltaic DE, at grid {CH}</t>
  </si>
  <si>
    <t>Electricity, medium voltage, production from photovoltaic mix DE, at grid {CH}</t>
  </si>
  <si>
    <t>Electricity, medium voltage, production from photovoltaic, at grid {CH}</t>
  </si>
  <si>
    <t>Electricity, medium voltage, production from small hydro power, at grid {CH}</t>
  </si>
  <si>
    <t>Electricity, medium voltage, production from waste incineration, at grid {CH}</t>
  </si>
  <si>
    <t>Electricity, medium voltage, production from wind power offshore, at grid {CH}</t>
  </si>
  <si>
    <t>Electricity, medium voltage, production from wind power RER, at grid {CH}</t>
  </si>
  <si>
    <t>Electricity, medium voltage, production from wind power, at grid {CH}</t>
  </si>
  <si>
    <t>Electricity, medium voltage, production GB, at grid {GB}</t>
  </si>
  <si>
    <t>Electricity, medium voltage, production GLO, at grid {GLO}</t>
  </si>
  <si>
    <t>Electricity, medium voltage, production GR, at grid {GR}</t>
  </si>
  <si>
    <t>Electricity, medium voltage, production HR, at grid {HR}</t>
  </si>
  <si>
    <t>Electricity, medium voltage, production HU, at grid {HU}</t>
  </si>
  <si>
    <t>Electricity, medium voltage, production ID, at grid {ID}</t>
  </si>
  <si>
    <t>Electricity, medium voltage, production IE, at grid {IE}</t>
  </si>
  <si>
    <t>Electricity, medium voltage, production IL, at grid {IL}</t>
  </si>
  <si>
    <t>Electricity, medium voltage, production IN, at grid {IN}</t>
  </si>
  <si>
    <t>Electricity, medium voltage, production IR, at grid {IR}</t>
  </si>
  <si>
    <t>Electricity, medium voltage, production IS, at grid {IS}</t>
  </si>
  <si>
    <t>Electricity, medium voltage, production IT, at grid {IT}</t>
  </si>
  <si>
    <t>Electricity, medium voltage, production JP, at grid {JP}</t>
  </si>
  <si>
    <t>Electricity, medium voltage, production KR, at grid {KR}</t>
  </si>
  <si>
    <t>Electricity, medium voltage, production LT, at grid {LT}</t>
  </si>
  <si>
    <t>Electricity, medium voltage, production LU, at grid {LU}</t>
  </si>
  <si>
    <t>Electricity, medium voltage, production LV, at grid {LV}</t>
  </si>
  <si>
    <t>Electricity, medium voltage, production MK, at grid {MK}</t>
  </si>
  <si>
    <t>Electricity, medium voltage, production MX, at grid {MX}</t>
  </si>
  <si>
    <t>Electricity, medium voltage, production MY, at grid {MY}</t>
  </si>
  <si>
    <t>Electricity, medium voltage, production NL, at grid {NL}</t>
  </si>
  <si>
    <t>Electricity, medium voltage, production NO, at grid {NO}</t>
  </si>
  <si>
    <t>Electricity, medium voltage, production NORDEL, at grid {NORDEL}</t>
  </si>
  <si>
    <t>Electricity, medium voltage, production NZ, at grid {NZ}</t>
  </si>
  <si>
    <t>Electricity, medium voltage, production PE, at grid {PE}</t>
  </si>
  <si>
    <t>Electricity, medium voltage, production PL, at grid {PL}</t>
  </si>
  <si>
    <t>Electricity, medium voltage, production PT, at grid {PT}</t>
  </si>
  <si>
    <t>Electricity, medium voltage, production RO, at grid {RO}</t>
  </si>
  <si>
    <t>Electricity, medium voltage, production RU, at grid {RU}</t>
  </si>
  <si>
    <t>Electricity, medium voltage, production SA, at grid {SA}</t>
  </si>
  <si>
    <t>Electricity, medium voltage, production SE, at grid {SE}</t>
  </si>
  <si>
    <t>Electricity, medium voltage, production SI, at grid {SI}</t>
  </si>
  <si>
    <t>Electricity, medium voltage, production SK, at grid {SK}</t>
  </si>
  <si>
    <t>Electricity, medium voltage, production TH, at grid {TH}</t>
  </si>
  <si>
    <t>Electricity, medium voltage, production TN, at grid {TN}</t>
  </si>
  <si>
    <t>Electricity, medium voltage, production TR, at grid {TR}</t>
  </si>
  <si>
    <t>Electricity, medium voltage, production TW, at grid {TW}</t>
  </si>
  <si>
    <t>Electricity, medium voltage, production TZ, at grid {TZ}</t>
  </si>
  <si>
    <t>Electricity, medium voltage, production UA, at grid {UA}</t>
  </si>
  <si>
    <t>Electricity, medium voltage, production US, at grid {US}</t>
  </si>
  <si>
    <t>Electricity, medium voltage, production ZA, at grid {ZA}</t>
  </si>
  <si>
    <t>Electricity, medium voltage, PV, at 3kWp slanted-roof, CdTe, panel, mounted, at grid {CH}</t>
  </si>
  <si>
    <t>Electricity, medium voltage, PV, at 3kWp slanted-roof, CIS, panel, mounted, at grid {CH}</t>
  </si>
  <si>
    <t>Electricity, medium voltage, PV, at 3kWp slanted-roof, multi-Si, panel, mounted, at grid {CH}</t>
  </si>
  <si>
    <t>Electricity, medium voltage, PV, at 3kWp slanted-roof, single-Si, panel, mounted, at grid {CH}</t>
  </si>
  <si>
    <t>Electricity, medium voltage, PV, facade, multi-Si, panel {CH}</t>
  </si>
  <si>
    <t>Electricity, medium voltage, PV, open ground, single-Si {CH}</t>
  </si>
  <si>
    <t>Electricity, medium voltage, PV, slanted roof, a-Si, panel {CH}</t>
  </si>
  <si>
    <t>Electricity, medium voltage, PV, slanted roof, CdTe, laminated {CH}</t>
  </si>
  <si>
    <t>Electricity, medium voltage, PV, slanted roof, multi-Si, panel {CH}</t>
  </si>
  <si>
    <t>Electricity, medium voltage, railway, at grid {FR}</t>
  </si>
  <si>
    <t>Electricity, medium voltage, railway, at grid {IT}</t>
  </si>
  <si>
    <t>Electricity, medium voltage, residual mix {AT}</t>
  </si>
  <si>
    <t>Electricity, medium voltage, residual mix {BE}</t>
  </si>
  <si>
    <t>Electricity, medium voltage, residual mix {BG}</t>
  </si>
  <si>
    <t>Electricity, medium voltage, residual mix {CH}</t>
  </si>
  <si>
    <t>Electricity, medium voltage, residual mix {CY}</t>
  </si>
  <si>
    <t>Electricity, medium voltage, residual mix {CZ}</t>
  </si>
  <si>
    <t>Electricity, medium voltage, residual mix {DE}</t>
  </si>
  <si>
    <t>Electricity, medium voltage, residual mix {DK}</t>
  </si>
  <si>
    <t>Electricity, medium voltage, residual mix {EE}</t>
  </si>
  <si>
    <t>Electricity, medium voltage, residual mix {ES}</t>
  </si>
  <si>
    <t>Electricity, medium voltage, residual mix {FI}</t>
  </si>
  <si>
    <t>Electricity, medium voltage, residual mix {FR}</t>
  </si>
  <si>
    <t>Electricity, medium voltage, residual mix {GB}</t>
  </si>
  <si>
    <t>Electricity, medium voltage, residual mix {GR}</t>
  </si>
  <si>
    <t>Electricity, medium voltage, residual mix {HR}</t>
  </si>
  <si>
    <t>Electricity, medium voltage, residual mix {HU}</t>
  </si>
  <si>
    <t>Electricity, medium voltage, residual mix {IE}</t>
  </si>
  <si>
    <t>Electricity, medium voltage, residual mix {IS}</t>
  </si>
  <si>
    <t>Electricity, medium voltage, residual mix {IT}</t>
  </si>
  <si>
    <t>Electricity, medium voltage, residual mix {LT}</t>
  </si>
  <si>
    <t>Electricity, medium voltage, residual mix {LU}</t>
  </si>
  <si>
    <t>Electricity, medium voltage, residual mix {LV}</t>
  </si>
  <si>
    <t>Electricity, medium voltage, residual mix {MT}</t>
  </si>
  <si>
    <t>Electricity, medium voltage, residual mix {NL}</t>
  </si>
  <si>
    <t>Electricity, medium voltage, residual mix {NO}</t>
  </si>
  <si>
    <t>Electricity, medium voltage, residual mix {PL}</t>
  </si>
  <si>
    <t>Electricity, medium voltage, residual mix {PT}</t>
  </si>
  <si>
    <t>Electricity, medium voltage, residual mix {RO}</t>
  </si>
  <si>
    <t>Electricity, medium voltage, residual mix {SE}</t>
  </si>
  <si>
    <t>Electricity, medium voltage, residual mix {SI}</t>
  </si>
  <si>
    <t>Electricity, medium voltage, residual mix {SK}</t>
  </si>
  <si>
    <t>Electricity, medium voltage, SBB, at grid {CH}</t>
  </si>
  <si>
    <t>Electricity, medium voltage, supply mix GO, at grid {CH}</t>
  </si>
  <si>
    <t>Electricity, medium voltage, water utility Zug, at grid {CH}</t>
  </si>
  <si>
    <t>Electricity, medium voltage, Wicona, at grid {AT}</t>
  </si>
  <si>
    <t>Electricity, medium voltage,cogen biogas, methane 96%-vol, at grid {CH}</t>
  </si>
  <si>
    <t>Electricity, natural gas, at combined cycle plant, best technology {RER}</t>
  </si>
  <si>
    <t>Electricity, natural gas, at power plant {AT}</t>
  </si>
  <si>
    <t>Electricity, natural gas, at power plant {BE}</t>
  </si>
  <si>
    <t>Electricity, natural gas, at power plant {CENTREL}</t>
  </si>
  <si>
    <t>Electricity, natural gas, at power plant {DE}</t>
  </si>
  <si>
    <t>Electricity, natural gas, at power plant {ES}</t>
  </si>
  <si>
    <t>Electricity, natural gas, at power plant {FR}</t>
  </si>
  <si>
    <t>Electricity, natural gas, at power plant {GB}</t>
  </si>
  <si>
    <t>Electricity, natural gas, at power plant {IT}</t>
  </si>
  <si>
    <t>Electricity, natural gas, at power plant {JP}</t>
  </si>
  <si>
    <t>Electricity, natural gas, at power plant {LU}</t>
  </si>
  <si>
    <t>Electricity, natural gas, at power plant {NL}</t>
  </si>
  <si>
    <t>Electricity, natural gas, at power plant {NORDEL}</t>
  </si>
  <si>
    <t>Electricity, natural gas, at power plant {UCTE}</t>
  </si>
  <si>
    <t>Electricity, natural gas, at power plant {US}</t>
  </si>
  <si>
    <t>Electricity, nuclear, at power plant {CH}</t>
  </si>
  <si>
    <t>Electricity, nuclear, at power plant {DE}</t>
  </si>
  <si>
    <t>Electricity, nuclear, at power plant {UCTE}</t>
  </si>
  <si>
    <t>Electricity, nuclear, at power plant {US}</t>
  </si>
  <si>
    <t>Electricity, nuclear, at power plant boiling water reactor {CH}</t>
  </si>
  <si>
    <t>Electricity, nuclear, at power plant boiling water reactor {DE}</t>
  </si>
  <si>
    <t>Electricity, nuclear, at power plant boiling water reactor {UCTE}</t>
  </si>
  <si>
    <t>Electricity, nuclear, at power plant boiling water reactor {US}</t>
  </si>
  <si>
    <t>Electricity, nuclear, at power plant pressure water reactor {CH}</t>
  </si>
  <si>
    <t>Electricity, nuclear, at power plant pressure water reactor {CN}</t>
  </si>
  <si>
    <t>Electricity, nuclear, at power plant pressure water reactor {DE}</t>
  </si>
  <si>
    <t>Electricity, nuclear, at power plant pressure water reactor {FR}</t>
  </si>
  <si>
    <t>Electricity, nuclear, at power plant pressure water reactor {UCTE}</t>
  </si>
  <si>
    <t>Electricity, nuclear, at power plant pressure water reactor {US}</t>
  </si>
  <si>
    <t>Electricity, oil, at power plant {AT}</t>
  </si>
  <si>
    <t>Electricity, oil, at power plant {BE}</t>
  </si>
  <si>
    <t>Electricity, oil, at power plant {CS}</t>
  </si>
  <si>
    <t>Electricity, oil, at power plant {CZ}</t>
  </si>
  <si>
    <t>Electricity, oil, at power plant {DE}</t>
  </si>
  <si>
    <t>Electricity, oil, at power plant {DK}</t>
  </si>
  <si>
    <t>Electricity, oil, at power plant {ES}</t>
  </si>
  <si>
    <t>Electricity, oil, at power plant {FI}</t>
  </si>
  <si>
    <t>Electricity, oil, at power plant {FR}</t>
  </si>
  <si>
    <t>Electricity, oil, at power plant {GB}</t>
  </si>
  <si>
    <t>Electricity, oil, at power plant {GR}</t>
  </si>
  <si>
    <t>Electricity, oil, at power plant {HR}</t>
  </si>
  <si>
    <t>Electricity, oil, at power plant {HU}</t>
  </si>
  <si>
    <t>Electricity, oil, at power plant {IE}</t>
  </si>
  <si>
    <t>Electricity, oil, at power plant {IT}</t>
  </si>
  <si>
    <t>Electricity, oil, at power plant {NL}</t>
  </si>
  <si>
    <t>Electricity, oil, at power plant {PT}</t>
  </si>
  <si>
    <t>Electricity, oil, at power plant {SE}</t>
  </si>
  <si>
    <t>Electricity, oil, at power plant {SI}</t>
  </si>
  <si>
    <t>Electricity, oil, at power plant {SK}</t>
  </si>
  <si>
    <t>Electricity, oil, at power plant {UCTE}</t>
  </si>
  <si>
    <t>Electricity, peat, at power plant {ENTSO-E}</t>
  </si>
  <si>
    <t>Electricity, peat, at power plant {NORDEL}</t>
  </si>
  <si>
    <t>Electricity, photovoltaic mix facade, at plant {CH}</t>
  </si>
  <si>
    <t>Electricity, photovoltaic mix flat-roof, at plant {CH}</t>
  </si>
  <si>
    <t>Electricity, photovoltaic mix slanted-roof, at plant {CH}</t>
  </si>
  <si>
    <t>Electricity, production from hydro power, at plant {CH}</t>
  </si>
  <si>
    <t>Electricity, production mix AT {AT}</t>
  </si>
  <si>
    <t>Electricity, production mix AU {AU}</t>
  </si>
  <si>
    <t>Electricity, production mix BA {BA}</t>
  </si>
  <si>
    <t>Electricity, production mix BE {BE}</t>
  </si>
  <si>
    <t>Electricity, production mix BG {BG}</t>
  </si>
  <si>
    <t>Electricity, production mix BR {BR}</t>
  </si>
  <si>
    <t>Electricity, production mix CA {CA}</t>
  </si>
  <si>
    <t>Electricity, production mix CENTREL {CENTREL}</t>
  </si>
  <si>
    <t>Electricity, production mix CH {CH}</t>
  </si>
  <si>
    <t>Electricity, production mix CH, Bereich 1 {CH}</t>
  </si>
  <si>
    <t>Electricity, production mix CH, Bereich 4 {CH}</t>
  </si>
  <si>
    <t>Electricity, production mix CL {CL}</t>
  </si>
  <si>
    <t>Electricity, production mix CN {CN}</t>
  </si>
  <si>
    <t>Electricity, production mix CS {CS}</t>
  </si>
  <si>
    <t>Electricity, production mix CZ {CZ}</t>
  </si>
  <si>
    <t>Electricity, production mix DE {DE}</t>
  </si>
  <si>
    <t>Electricity, production mix DK {DK}</t>
  </si>
  <si>
    <t>Electricity, production mix Eastern Asia {RAS}</t>
  </si>
  <si>
    <t>Electricity, production mix EE {EE}</t>
  </si>
  <si>
    <t>Electricity, production mix ENTSO {ENTSO-E}</t>
  </si>
  <si>
    <t>Electricity, production mix ES {ES}</t>
  </si>
  <si>
    <t>Electricity, production mix FI {FI}</t>
  </si>
  <si>
    <t>Electricity, production mix FR {FR}</t>
  </si>
  <si>
    <t>Electricity, production mix GB {GB}</t>
  </si>
  <si>
    <t>Electricity, production mix GLO {GLO}</t>
  </si>
  <si>
    <t>Electricity, production mix GR {GR}</t>
  </si>
  <si>
    <t>Electricity, production mix HR {HR}</t>
  </si>
  <si>
    <t>Electricity, production mix HU {HU}</t>
  </si>
  <si>
    <t>Electricity, production mix ID {ID}</t>
  </si>
  <si>
    <t>Electricity, production mix IE {IE}</t>
  </si>
  <si>
    <t>Electricity, production mix IL {IL}</t>
  </si>
  <si>
    <t>Electricity, production mix IN {IN}</t>
  </si>
  <si>
    <t>Electricity, production mix IR {IR}</t>
  </si>
  <si>
    <t>Electricity, production mix IS {IS}</t>
  </si>
  <si>
    <t>Electricity, production mix IT {IT}</t>
  </si>
  <si>
    <t>Electricity, production mix JP {JP}</t>
  </si>
  <si>
    <t>Electricity, production mix KR {KR}</t>
  </si>
  <si>
    <t>Electricity, production mix LT {LT}</t>
  </si>
  <si>
    <t>Electricity, production mix LU {LU}</t>
  </si>
  <si>
    <t>Electricity, production mix LV {LV}</t>
  </si>
  <si>
    <t>Electricity, production mix MK {MK}</t>
  </si>
  <si>
    <t>Electricity, production mix MX {MX}</t>
  </si>
  <si>
    <t>Electricity, production mix MY {MY}</t>
  </si>
  <si>
    <t>Electricity, production mix NL {NL}</t>
  </si>
  <si>
    <t>Electricity, production mix NO {NO}</t>
  </si>
  <si>
    <t>Electricity, production mix NORDEL {NORDEL}</t>
  </si>
  <si>
    <t>Electricity, production mix NZ {NZ}</t>
  </si>
  <si>
    <t>Electricity, production mix PE {PE}</t>
  </si>
  <si>
    <t>Electricity, production mix photovoltaic, at plant {AT}</t>
  </si>
  <si>
    <t>Electricity, production mix photovoltaic, at plant {AU}</t>
  </si>
  <si>
    <t>Electricity, production mix photovoltaic, at plant {BE}</t>
  </si>
  <si>
    <t>Electricity, production mix photovoltaic, at plant {CA}</t>
  </si>
  <si>
    <t>Electricity, production mix photovoltaic, at plant {CH}</t>
  </si>
  <si>
    <t>Electricity, production mix photovoltaic, at plant {CL}</t>
  </si>
  <si>
    <t>Electricity, production mix photovoltaic, at plant {CN}</t>
  </si>
  <si>
    <t>Electricity, production mix photovoltaic, at plant {CZ}</t>
  </si>
  <si>
    <t>Electricity, production mix photovoltaic, at plant {DE}</t>
  </si>
  <si>
    <t>Electricity, production mix photovoltaic, at plant {DK}</t>
  </si>
  <si>
    <t>Electricity, production mix photovoltaic, at plant {ES}</t>
  </si>
  <si>
    <t>Electricity, production mix photovoltaic, at plant {FI}</t>
  </si>
  <si>
    <t>Electricity, production mix photovoltaic, at plant {FR}</t>
  </si>
  <si>
    <t>Electricity, production mix photovoltaic, at plant {GB}</t>
  </si>
  <si>
    <t>Electricity, production mix photovoltaic, at plant {GR}</t>
  </si>
  <si>
    <t>Electricity, production mix photovoltaic, at plant {HU}</t>
  </si>
  <si>
    <t>Electricity, production mix photovoltaic, at plant {IE}</t>
  </si>
  <si>
    <t>Electricity, production mix photovoltaic, at plant {IL}</t>
  </si>
  <si>
    <t>Electricity, production mix photovoltaic, at plant {IT}</t>
  </si>
  <si>
    <t>Electricity, production mix photovoltaic, at plant {JP}</t>
  </si>
  <si>
    <t>Electricity, production mix photovoltaic, at plant {KR}</t>
  </si>
  <si>
    <t>Electricity, production mix photovoltaic, at plant {LU}</t>
  </si>
  <si>
    <t>Electricity, production mix photovoltaic, at plant {MX}</t>
  </si>
  <si>
    <t>Electricity, production mix photovoltaic, at plant {MY}</t>
  </si>
  <si>
    <t>Electricity, production mix photovoltaic, at plant {NL}</t>
  </si>
  <si>
    <t>Electricity, production mix photovoltaic, at plant {NO}</t>
  </si>
  <si>
    <t>Electricity, production mix photovoltaic, at plant {NZ}</t>
  </si>
  <si>
    <t>Electricity, production mix photovoltaic, at plant {PT}</t>
  </si>
  <si>
    <t>Electricity, production mix photovoltaic, at plant {SE}</t>
  </si>
  <si>
    <t>Electricity, production mix photovoltaic, at plant {TH}</t>
  </si>
  <si>
    <t>Electricity, production mix photovoltaic, at plant {TR}</t>
  </si>
  <si>
    <t>Electricity, production mix photovoltaic, at plant {US}</t>
  </si>
  <si>
    <t>Electricity, production mix photovoltaic, at plant {ZA}</t>
  </si>
  <si>
    <t>Electricity, production mix PL {PL}</t>
  </si>
  <si>
    <t>Electricity, production mix PT {PT}</t>
  </si>
  <si>
    <t>Electricity, production mix RO {RO}</t>
  </si>
  <si>
    <t>Electricity, production mix RU {RU}</t>
  </si>
  <si>
    <t>Electricity, production mix SA {SA}</t>
  </si>
  <si>
    <t>Electricity, production mix SE {SE}</t>
  </si>
  <si>
    <t>Electricity, production mix SI {SI}</t>
  </si>
  <si>
    <t>Electricity, production mix SK {SK}</t>
  </si>
  <si>
    <t>Electricity, production mix TH {TH}</t>
  </si>
  <si>
    <t>Electricity, production mix TN {TN}</t>
  </si>
  <si>
    <t>Electricity, production mix TR {TR}</t>
  </si>
  <si>
    <t>Electricity, production mix TW {TW}</t>
  </si>
  <si>
    <t>Electricity, production mix TZ {TZ}</t>
  </si>
  <si>
    <t>Electricity, production mix UA {UA}</t>
  </si>
  <si>
    <t>Electricity, production mix US {US}</t>
  </si>
  <si>
    <t>Electricity, production mix ZA {ZA}</t>
  </si>
  <si>
    <t>Electricity, PV in PVT-System, 16.7kWp,  single-Si,  slanted-roof {CH}</t>
  </si>
  <si>
    <t>Electricity, PV, at 1.3 MWp slanted-roof, multi-Si, panel, mounted {CH}</t>
  </si>
  <si>
    <t>Electricity, PV, at 156 kWp flat-roof, multi-Si {CH}</t>
  </si>
  <si>
    <t>Electricity, PV, at 156 kWp flat-roof, single-Si {CH}</t>
  </si>
  <si>
    <t>Electricity, PV, at 280 kWp flat-roof, multi-Si {CH}</t>
  </si>
  <si>
    <t>Electricity, PV, at 280 kWp flat-roof, single-Si {CH}</t>
  </si>
  <si>
    <t>Electricity, PV, at 3.5 MWp open ground, multi-Si {US}</t>
  </si>
  <si>
    <t>Electricity, PV, at 324 kWp flat-roof, multi-Si {DE}</t>
  </si>
  <si>
    <t>Electricity, PV, at 3kWp facade installation, multi-Si, panel, mounted {CH}</t>
  </si>
  <si>
    <t>Electricity, PV, at 3kWp facade installation, single-Si, panel, mounted {CH}</t>
  </si>
  <si>
    <t>Electricity, PV, at 3kWp facade, multi-Si, laminated, integrated {CH}</t>
  </si>
  <si>
    <t>Electricity, PV, at 3kWp facade, single-Si, laminated, integrated {CH}</t>
  </si>
  <si>
    <t>Electricity, PV, at 3kWp flat roof installation, multi-Si {CH}</t>
  </si>
  <si>
    <t>Electricity, PV, at 3kWp flat roof installation, single-Si {CH}</t>
  </si>
  <si>
    <t>Electricity, PV, at 3kWp slanted-roof, a-Si, lam., integrated {CH}</t>
  </si>
  <si>
    <t>Electricity, PV, at 3kWp slanted-roof, a-Si, panel, mounted {CH}</t>
  </si>
  <si>
    <t>Electricity, PV, at 3kWp slanted-roof, CdTe, laminated, integrated {CH}</t>
  </si>
  <si>
    <t>Electricity, PV, at 3kWp slanted-roof, CdTe, panel, mounted {CH}</t>
  </si>
  <si>
    <t>Electricity, PV, at 3kWp slanted-roof, CIS, laminated, integrated {CH}</t>
  </si>
  <si>
    <t>Electricity, PV, at 3kWp slanted-roof, CIS, panel, mounted {CH}</t>
  </si>
  <si>
    <t>Electricity, PV, at 3kWp slanted-roof, multi-Si, laminated, integrated {CH}</t>
  </si>
  <si>
    <t>Electricity, PV, at 3kWp slanted-roof, multi-Si, panel, mounted {CH}</t>
  </si>
  <si>
    <t>Electricity, PV, at 3kWp slanted-roof, ribbon-Si, lam., integrated {CH}</t>
  </si>
  <si>
    <t>Electricity, PV, at 3kWp slanted-roof, ribbon-Si, panel, mounted {CH}</t>
  </si>
  <si>
    <t>Electricity, PV, at 3kWp slanted-roof, single-Si, laminated, integrated {CH}</t>
  </si>
  <si>
    <t>Electricity, PV, at 3kWp slanted-roof, single-Si, panel, mounted {CH}</t>
  </si>
  <si>
    <t>Electricity, PV, at 450 kWp flat-roof, single-Si {DE}</t>
  </si>
  <si>
    <t>Electricity, PV, at 560 kWp open ground, single-Si {CH}</t>
  </si>
  <si>
    <t>Electricity, PV, at 569 kWp open ground, multi-Si {ES}</t>
  </si>
  <si>
    <t>Electricity, PV, at 570 kWp open ground, multi-Si {ES}</t>
  </si>
  <si>
    <t>Electricity, PV, at 93 kWp slanted-roof, multi-Si, laminated, integrated {CH}</t>
  </si>
  <si>
    <t>Electricity, PV, at 93 kWp slanted-roof, multi-Si, panel, mounted {CH}</t>
  </si>
  <si>
    <t>Electricity, PV, at 93 kWp slanted-roof, single-Si, laminated, integrated {CH}</t>
  </si>
  <si>
    <t>Electricity, PV, at 93 kWp slanted-roof, single-Si, panel, mounted {CH}</t>
  </si>
  <si>
    <t>Electricity, residual mix {AT}</t>
  </si>
  <si>
    <t>Electricity, residual mix {BE}</t>
  </si>
  <si>
    <t>Electricity, residual mix {BG}</t>
  </si>
  <si>
    <t>Electricity, residual mix {CH}</t>
  </si>
  <si>
    <t>Electricity, residual mix {CY}</t>
  </si>
  <si>
    <t>Electricity, residual mix {CZ}</t>
  </si>
  <si>
    <t>Electricity, residual mix {DE}</t>
  </si>
  <si>
    <t>Electricity, residual mix {DK}</t>
  </si>
  <si>
    <t>Electricity, residual mix {EE}</t>
  </si>
  <si>
    <t>Electricity, residual mix {ES}</t>
  </si>
  <si>
    <t>Electricity, residual mix {FI}</t>
  </si>
  <si>
    <t>Electricity, residual mix {FR}</t>
  </si>
  <si>
    <t>Electricity, residual mix {GB}</t>
  </si>
  <si>
    <t>Electricity, residual mix {GR}</t>
  </si>
  <si>
    <t>Electricity, residual mix {HR}</t>
  </si>
  <si>
    <t>Electricity, residual mix {HU}</t>
  </si>
  <si>
    <t>Electricity, residual mix {IE}</t>
  </si>
  <si>
    <t>Electricity, residual mix {IS}</t>
  </si>
  <si>
    <t>Electricity, residual mix {IT}</t>
  </si>
  <si>
    <t>Electricity, residual mix {LT}</t>
  </si>
  <si>
    <t>Electricity, residual mix {LU}</t>
  </si>
  <si>
    <t>Electricity, residual mix {LV}</t>
  </si>
  <si>
    <t>Electricity, residual mix {MT}</t>
  </si>
  <si>
    <t>Electricity, residual mix {NL}</t>
  </si>
  <si>
    <t>Electricity, residual mix {NO}</t>
  </si>
  <si>
    <t>Electricity, residual mix {PL}</t>
  </si>
  <si>
    <t>Electricity, residual mix {PT}</t>
  </si>
  <si>
    <t>Electricity, residual mix {RO}</t>
  </si>
  <si>
    <t>Electricity, residual mix {SE}</t>
  </si>
  <si>
    <t>Electricity, residual mix {SI}</t>
  </si>
  <si>
    <t>Electricity, residual mix {SK}</t>
  </si>
  <si>
    <t>Electricity, supply mix GO {CH}</t>
  </si>
  <si>
    <t>Electrode, negative, Ni, at plant {GLO}</t>
  </si>
  <si>
    <t>Electrode, positive, LaNi5, at plant {GLO}</t>
  </si>
  <si>
    <t>Electrolyte, KOH, LiOH additive, at plant {GLO}</t>
  </si>
  <si>
    <t>Electrolyte, LiPF6, at plant {RAS}</t>
  </si>
  <si>
    <t>Electron gun, for CRT tube production, at plant {GLO}</t>
  </si>
  <si>
    <t>Electronic component machinery, unspecified {GLO}</t>
  </si>
  <si>
    <t>Electronic component production plant {GLO}</t>
  </si>
  <si>
    <t>Electronic component, active, unspecified, at plant {GLO}</t>
  </si>
  <si>
    <t>Electronic component, passive, unspecified, at plant {GLO}</t>
  </si>
  <si>
    <t>Electronic component, unspecified, at plant {GLO}</t>
  </si>
  <si>
    <t>Electronic components, washing machine, at plant {CH}</t>
  </si>
  <si>
    <t>Electronic passive elements, washing machine, at plant {CH}</t>
  </si>
  <si>
    <t>Electronics for control units {RER}</t>
  </si>
  <si>
    <t>Emulsion polymerisation, polyvinylchlorid {RER}</t>
  </si>
  <si>
    <t>Enamelling {RER}</t>
  </si>
  <si>
    <t>Energy wood harvester, at plant {RER}</t>
  </si>
  <si>
    <t>Epichlorohydrin, from hypochlorination of allyl chloride, at plant {RER}</t>
  </si>
  <si>
    <t>Epoxy resin insulator (Al2O3), at plant {RER}</t>
  </si>
  <si>
    <t>Epoxy resin insulator (SiO2), at plant {RER}</t>
  </si>
  <si>
    <t>Epoxy resin, liquid, at plant {RER}</t>
  </si>
  <si>
    <t>Epoxy resin, liquid, disaggregated data, at plant {RER}</t>
  </si>
  <si>
    <t>Ethanol fermentation plant {CH}</t>
  </si>
  <si>
    <t>Ethanol from ethylene, at plant {RER}</t>
  </si>
  <si>
    <t>Ethanol, 95% in H2O, from corn, at distillery {US}</t>
  </si>
  <si>
    <t>Ethanol, 95% in H2O, from grass, at fermentation plant {CH}</t>
  </si>
  <si>
    <t>Ethanol, 95% in H2O, from rye, at distillery {RER}</t>
  </si>
  <si>
    <t>Ethanol, 95% in H2O, from sugar beets, at fermentation plant {CH}</t>
  </si>
  <si>
    <t>Ethanol, 95% in H2O, from sugar cane, at fermentation plant {BR}</t>
  </si>
  <si>
    <t>Ethanol, 95% in H2O, from sugarcane molasses, at sugar refinery {BR}</t>
  </si>
  <si>
    <t>Ethanol, 95% in H2O, from sweet sorghum, at distillery {CN}</t>
  </si>
  <si>
    <t>Ethanol, 95% in H2O, from whey, at fermentation plant {CH}</t>
  </si>
  <si>
    <t>Ethanol, 95% in H2O, from wood, at distillery {SE}</t>
  </si>
  <si>
    <t>Ethanol, 99.7% in H2O, from biomass, at distillation {BR}</t>
  </si>
  <si>
    <t>Ethanol, 99.7% in H2O, from biomass, at distillation {CH}</t>
  </si>
  <si>
    <t>Ethanol, 99.7% in H2O, from biomass, at distillation {CN}</t>
  </si>
  <si>
    <t>Ethanol, 99.7% in H2O, from biomass, at distillation {RER}</t>
  </si>
  <si>
    <t>Ethanol, 99.7% in H2O, from biomass, at distillation {US}</t>
  </si>
  <si>
    <t>Ethanol, 99.7% in H2O, from biomass, at service station {CH}</t>
  </si>
  <si>
    <t>Ethanol, 99.7% in H2O, from biomass, production BR, at service station {CH}</t>
  </si>
  <si>
    <t>Ethanol, 99.7% in H2O, from biomass, production RER, at service station {CH}</t>
  </si>
  <si>
    <t>Ethanol, 99.7% in H2O, from sugarcane molasses, at distillation {BR}</t>
  </si>
  <si>
    <t>Ethanol, 99.7% in H2O, from Swedish wood, at service station {CH}</t>
  </si>
  <si>
    <t>Ethanol, 99.7% in H2O, from wood, at distillation {SE}</t>
  </si>
  <si>
    <t>Ethoxylated alcohols (AE3), coconut oil, at plant {RER}</t>
  </si>
  <si>
    <t>Ethoxylated alcohols (AE3), palm kernel oil, at plant {RER}</t>
  </si>
  <si>
    <t>Ethoxylated alcohols (AE3), petrochemical, at plant {RER}</t>
  </si>
  <si>
    <t>Ethoxylated alcohols (AE7), coconut oil, at plant {RER}</t>
  </si>
  <si>
    <t>Ethoxylated alcohols (AE7), palm kernel oil, at plant {RER}</t>
  </si>
  <si>
    <t>Ethoxylated alcohols (AE7), petrochemical, at plant {RER}</t>
  </si>
  <si>
    <t>Ethoxylated alcohols, unspecified, at plant {RER}</t>
  </si>
  <si>
    <t>Ethyl acetate from butane, at plant {RER}</t>
  </si>
  <si>
    <t>Ethyl acetate, at plant {RER}</t>
  </si>
  <si>
    <t>Ethyl benzene, at plant {RER}</t>
  </si>
  <si>
    <t>Ethyl tert-butyl ether, from bioethanol, at plant {RER}</t>
  </si>
  <si>
    <t>Ethylene bromide, at plant {RER}</t>
  </si>
  <si>
    <t>Ethylene carbonate, at plant {CN}</t>
  </si>
  <si>
    <t>Ethylene dichloride, at plant {RER}</t>
  </si>
  <si>
    <t>Ethylene glycol monoethyl ether, at plant {RER}</t>
  </si>
  <si>
    <t>Ethylene glycol, at plant {RER}</t>
  </si>
  <si>
    <t>Ethylene oxide, at plant {RER}</t>
  </si>
  <si>
    <t>Ethylene vinyl acetate copolymer, at plant {RER}</t>
  </si>
  <si>
    <t>Ethylene, average, at plant {RER}</t>
  </si>
  <si>
    <t>Ethylenediamine, at plant {RER}</t>
  </si>
  <si>
    <t>Ethylvinylacetate, foil, at plant {RER}</t>
  </si>
  <si>
    <t>Eucalyptus ssp., standing, under bark, u=50%, in plantation {TH}</t>
  </si>
  <si>
    <t>EUR-flat pallet {RER}</t>
  </si>
  <si>
    <t>Evacuated tube collector, at plant {GB}</t>
  </si>
  <si>
    <t>Excavation, hydraulic digger (proj. 500) {RER}</t>
  </si>
  <si>
    <t>Excavation, hydraulic digger, average {CH}</t>
  </si>
  <si>
    <t>Excavation, hydraulic digger, average, Betrieb {CH}</t>
  </si>
  <si>
    <t>Excavation, hydraulic digger, average, Fahrzeug {CH}</t>
  </si>
  <si>
    <t>Excavation, hydraulic digger, average, without infrastructure {CH}</t>
  </si>
  <si>
    <t>Excavation, hydraulic digger, with particle filter {CH}</t>
  </si>
  <si>
    <t>Excavation, hydraulic digger, with particle filter, Betrieb {CH}</t>
  </si>
  <si>
    <t>Excavation, hydraulic digger, without infrastructure {CH}</t>
  </si>
  <si>
    <t>Excavation, hydraulic digger, without particle filter {CH}</t>
  </si>
  <si>
    <t>Excavation, hydraulic digger, without particle filter, Betrieb {CH}</t>
  </si>
  <si>
    <t>Excavation, skid-steer loader {RER}</t>
  </si>
  <si>
    <t>Exhaust air outlet, steel/aluminum, 85x365 mm, at plant {CH}</t>
  </si>
  <si>
    <t>Exhaust air roof hood, steel, DN 400, at plant {CH}</t>
  </si>
  <si>
    <t>Exhaust air system for kitchen and bathroom in appartment buildings {CH}</t>
  </si>
  <si>
    <t>Exhaust air system for kitchen in appartment buildings {CH}</t>
  </si>
  <si>
    <t>Exhaust air valve, in-wall housing, plastic/steel, DN 125, at plant {CH}</t>
  </si>
  <si>
    <t>Expanded clay, at plant {DE}</t>
  </si>
  <si>
    <t>Expanded perlite, at plant {CH}</t>
  </si>
  <si>
    <t>Expanded vermiculite, at plant {CH}</t>
  </si>
  <si>
    <t>Expansion vessel 25l, at plant {CH}</t>
  </si>
  <si>
    <t>Expansion vessel 80l, at plant {CH}</t>
  </si>
  <si>
    <t>Explosive production plant {CH}</t>
  </si>
  <si>
    <t>Explosives, tovex, at plant {CH}</t>
  </si>
  <si>
    <t>Extrusion, plastic film {RER}</t>
  </si>
  <si>
    <t>Extrusion, plastic pipes {RER}</t>
  </si>
  <si>
    <t>Facade construction, integrated, at building {RER}</t>
  </si>
  <si>
    <t>Facade construction, mounted, at building {RER}</t>
  </si>
  <si>
    <t>Facade substructure, integrated, average, Ecolite, at plant {CH}</t>
  </si>
  <si>
    <t>Facade substructure, integrated, brick substrate, Ecolite, at plant {CH}</t>
  </si>
  <si>
    <t>Facade substructure, integrated, concrete substrate, Ecolite, at plant {CH}</t>
  </si>
  <si>
    <t>Facade substructure, integrated, Eternit, at plant {AT}</t>
  </si>
  <si>
    <t>Facade substructure, integrated, large, GFT, at plant {CH}</t>
  </si>
  <si>
    <t>Facade substructure, integrated, medium, GFT, at plant {CH}</t>
  </si>
  <si>
    <t>Facade substructure, integrated, small, GFT, at plant {CH}</t>
  </si>
  <si>
    <t>Facade substructure, integrated, Sto, Ventec Artline inlay, at plant {DE}</t>
  </si>
  <si>
    <t>Facade substructure, integrated, Sto, Ventec Artline invisible, at plant {DE}</t>
  </si>
  <si>
    <t>Facade substructure, integrated, Vogelsang, at plant {CH}</t>
  </si>
  <si>
    <t>Facilities anode refinery, secondary copper {SE}</t>
  </si>
  <si>
    <t>Facilities blister-copper conversion, secondary copper {SE}</t>
  </si>
  <si>
    <t>Facilities for mechanical treatment of WEEE scrap {GLO}</t>
  </si>
  <si>
    <t>Facilities precious metal refinery {SE}</t>
  </si>
  <si>
    <t>Facilities, chemical production {RER}</t>
  </si>
  <si>
    <t>Fan, at plant {GLO}</t>
  </si>
  <si>
    <t>Fatty acids, from vegetarian oil, at plant {RER}</t>
  </si>
  <si>
    <t>Fatty alcohol sulfate, coconut oil, at plant {RER}</t>
  </si>
  <si>
    <t>Fatty alcohol sulfate, mix, at plant {RER}</t>
  </si>
  <si>
    <t>Fatty alcohol sulfate, palm kernel oil, at plant {RER}</t>
  </si>
  <si>
    <t>Fatty alcohol sulfate, palm oil, at plant {RER}</t>
  </si>
  <si>
    <t>Fatty alcohol sulfate, petrochemical, at plant {RER}</t>
  </si>
  <si>
    <t>Fatty alcohol, from coconut oil, at plant {RER}</t>
  </si>
  <si>
    <t>Fatty alcohol, from palm kernel oil, at plant {RER}</t>
  </si>
  <si>
    <t>Fatty alcohol, from palm oil, at plant {RER}</t>
  </si>
  <si>
    <t>Fatty alcohol, petrochemical, at plant {RER}</t>
  </si>
  <si>
    <t>Fava beans IP, at farm {CH}</t>
  </si>
  <si>
    <t>Ferrite, at plant {GLO}</t>
  </si>
  <si>
    <t>Ferrochromium, high-carbon, 68% Cr, at plant {GLO}</t>
  </si>
  <si>
    <t>Ferrochromium, high-carbon, 68% Cr, at regional storage {RER}</t>
  </si>
  <si>
    <t>Ferromanganese, high-coal, 74.5% Mn, at regional storage {RER}</t>
  </si>
  <si>
    <t>Ferronickel, 25% Ni, at plant {GLO}</t>
  </si>
  <si>
    <t>Fertilising, by broadcaster {CH}</t>
  </si>
  <si>
    <t>Fibre cement corrugated slab, at plant {CH}</t>
  </si>
  <si>
    <t>Fibre cement facing tile, at plant {CH}</t>
  </si>
  <si>
    <t>Fibre cement facing tile, large format, at plant {CH}</t>
  </si>
  <si>
    <t>Fibre cement facing tile, small format, at plant {CH}</t>
  </si>
  <si>
    <t>Fibre cement roof slate, at plant {CH}</t>
  </si>
  <si>
    <t>Fibreboard soft, at plant (u=7%) {CH}</t>
  </si>
  <si>
    <t>Fibreboard, hard, at plant {RER}</t>
  </si>
  <si>
    <t>Fibreboard, hard, at regional storage {CH}</t>
  </si>
  <si>
    <t>Fibreboard, hard, at regional storage, with resource correction {CH}</t>
  </si>
  <si>
    <t>Fibreboard, soft, at regional storage {CH}</t>
  </si>
  <si>
    <t>Fibreboard, soft, at regional storage, with resource correction {CH}</t>
  </si>
  <si>
    <t>Fibreboard, soft, from wet &amp; dry processes, at plant {RER}</t>
  </si>
  <si>
    <t>Final repository for nuclear waste LLW {CH}</t>
  </si>
  <si>
    <t>Final repository for nuclear waste SF, HLW, and ILW {CH}</t>
  </si>
  <si>
    <t>Fittings, door, inner, aluminium, at plant {CH}</t>
  </si>
  <si>
    <t>Fittings, door, outer, aluminium, at plant {CH}</t>
  </si>
  <si>
    <t>Flat glass plant {RER}</t>
  </si>
  <si>
    <t>Flat glass, coated, at plant {RER}</t>
  </si>
  <si>
    <t>Flat glass, uncoated, at plant {RER}</t>
  </si>
  <si>
    <t>Flat plate collector for PVT, aluminium copper absorber, at plant {CH}</t>
  </si>
  <si>
    <t>Flat plate collector, aluminium copper absorber, at plant {CH}</t>
  </si>
  <si>
    <t>Flat plate collector, copper absorber, at plant {CH}</t>
  </si>
  <si>
    <t>Flat roof construction, on roof {RER}</t>
  </si>
  <si>
    <t>Fleece production, polyethylene terephthalate {RER}</t>
  </si>
  <si>
    <t>Fleece, polyethylene, at plant {RER}</t>
  </si>
  <si>
    <t>Flexible duct, aluminum/PET, DN of 125, at plant {RER}</t>
  </si>
  <si>
    <t>Float glass, at plant {RER}</t>
  </si>
  <si>
    <t>Float glass, coated, at plant {CH}</t>
  </si>
  <si>
    <t>Float glass, coated, at plant {RER}</t>
  </si>
  <si>
    <t>Floor heating tube {CH}</t>
  </si>
  <si>
    <t>Flooring 2K, epoxy resin, industrial use, at plant {CH}</t>
  </si>
  <si>
    <t>Flooring, 2K epoxy resin PU, living and administration, at plant {CH}</t>
  </si>
  <si>
    <t>Flooring, carpet from natural fibre, at regional storage {CH}</t>
  </si>
  <si>
    <t>Flooring, cork parquet, at regional storage {CH}</t>
  </si>
  <si>
    <t>Flooring, cork parquet, prefinished, multilayered, at regional storage {CH}</t>
  </si>
  <si>
    <t>Flooring, cork, PVC coated, at regional storage {CH}</t>
  </si>
  <si>
    <t>Flooring, from rubber granulate, at plant {CH}</t>
  </si>
  <si>
    <t>Flooring, granolithic concrete, one layer, at plant {CH}</t>
  </si>
  <si>
    <t>Flooring, granolithic concrete, two layers, at plant {CH}</t>
  </si>
  <si>
    <t>Flooring, laminate, at regional storage {CH}</t>
  </si>
  <si>
    <t>Flooring, linoleum, at regional storage {CH}</t>
  </si>
  <si>
    <t>Flooring, mosaic parquet, at regional storage {CH}</t>
  </si>
  <si>
    <t>Flooring, mosaic parquet, at regional storage, with resource correction {CH}</t>
  </si>
  <si>
    <t>Flooring, natural rubber, at regional storage {CH}</t>
  </si>
  <si>
    <t>Flooring, needle felt, at regional storage {CH}</t>
  </si>
  <si>
    <t>Flooring, parquet, three layers, at regional storage {CH}</t>
  </si>
  <si>
    <t>Flooring, parquet, three layers, at regional storage, with resource correction {CH}</t>
  </si>
  <si>
    <t>Flooring, parquet, two layers, at regional storage {CH}</t>
  </si>
  <si>
    <t>Flooring, parquet, two layers, at regional storage, with resource correction {CH}</t>
  </si>
  <si>
    <t>Flooring, polyolefins, at regional storage {CH}</t>
  </si>
  <si>
    <t>Flooring, PVC homogeneous, at regional storage {CH}</t>
  </si>
  <si>
    <t>Flooring, Terrazzo, at plant {CH}</t>
  </si>
  <si>
    <t>Flooring, tufted carpet with textile fabric backs, at regional storage {CH}</t>
  </si>
  <si>
    <t>Flooring, xylolite, at plant {CH}</t>
  </si>
  <si>
    <t>Fluorescent whitening agent distyrylbiphenyl type, at plant {RER}</t>
  </si>
  <si>
    <t>Fluorine, liquid, at plant {RER}</t>
  </si>
  <si>
    <t>Fluorspar, 97%, at plant {GLO}</t>
  </si>
  <si>
    <t>Fluosilicic acid, 22% in H2O, at plant {MA}</t>
  </si>
  <si>
    <t>Fluosilicic acid, 22% in H2O, at plant {RER}</t>
  </si>
  <si>
    <t>Fluosilicic acid, 22% in H2O, at plant {US}</t>
  </si>
  <si>
    <t>Flux, wave soldering, at plant {GLO}</t>
  </si>
  <si>
    <t>Foam glass plant {BE}</t>
  </si>
  <si>
    <t>Foam glass, at plant {RER}</t>
  </si>
  <si>
    <t>Foam glass, at regional storage {CH}</t>
  </si>
  <si>
    <t>Foaming, expanding {RER}</t>
  </si>
  <si>
    <t>Fodder beets IP, at farm {CH}</t>
  </si>
  <si>
    <t>Fodder loading, by self-loading trailer {CH}</t>
  </si>
  <si>
    <t>Folding boxboard, FBB, at plant {RER}</t>
  </si>
  <si>
    <t>Forestry harvester, at plant {RER}</t>
  </si>
  <si>
    <t>Formaldehyde, production mix, at plant {RER}</t>
  </si>
  <si>
    <t>Formic acid from butane, at plant {RER}</t>
  </si>
  <si>
    <t>Formic acid from methyl formate, at plant {RER}</t>
  </si>
  <si>
    <t>Formic acid, at plant {RER}</t>
  </si>
  <si>
    <t>Forwarder, at plant {RER}</t>
  </si>
  <si>
    <t>Forwarding, forwarder {RER}</t>
  </si>
  <si>
    <t>Frame extension, particle board, at plant {CH}</t>
  </si>
  <si>
    <t>Frame extension, particle board, at plant, with resource correction {CH}</t>
  </si>
  <si>
    <t>Frame extension, PVC, at plant {CH}</t>
  </si>
  <si>
    <t>Frame extension, PVC, at plant, with resource correction {CH}</t>
  </si>
  <si>
    <t>Freezing of beans {CH}</t>
  </si>
  <si>
    <t>Frit, for CRT tube production, at plant {GLO}</t>
  </si>
  <si>
    <t>Fuel elements BWR, UO2 4.0% &amp; MOX, at nuclear fuel fabrication plant {DE}</t>
  </si>
  <si>
    <t>Fuel elements BWR, UO2 4.0% &amp; MOX, at nuclear fuel fabrication plant {UCTE}</t>
  </si>
  <si>
    <t>Fuel elements PWR, UO2 3.8% &amp; MOX, at nuclear fuel fabrication plant {FR}</t>
  </si>
  <si>
    <t>Fuel elements PWR, UO2 3.9% &amp; MOX, at nuclear fuel fabrication plant {UCTE}</t>
  </si>
  <si>
    <t>Fuel elements PWR, UO2 4.0% &amp; MOX, at nuclear fuel fabrication plant {DE}</t>
  </si>
  <si>
    <t>Fuel elements PWR, UO2 4.2% centrifuge &amp; MOX, at nuclear fuel fabrication plant {CH}</t>
  </si>
  <si>
    <t>Fuel in building machine, excavation hydraulic digger {CH}</t>
  </si>
  <si>
    <t>Fuel in building machine, hydraulic digger, average {CH}</t>
  </si>
  <si>
    <t>Fuel in transport, aircraft, passenger {RER}</t>
  </si>
  <si>
    <t>Fuel in transport, freight, lorry, fleet average {CH}</t>
  </si>
  <si>
    <t>Fuel in transport, passenger car, diesel, fleet average (proj. 210) {CH}</t>
  </si>
  <si>
    <t>Fuel in transport, passenger car, electric, LiNCM {CH}</t>
  </si>
  <si>
    <t>Fuel in transport, passenger car, electric, LiNCM, certified electricity {CH}</t>
  </si>
  <si>
    <t>Fuel in transport, passenger car, methane, 96 vol-%, from biogas (proj. 210) {CH}</t>
  </si>
  <si>
    <t>Fuel in transport, passenger car, natural gas (proj. 210) {CH}</t>
  </si>
  <si>
    <t>Fuel in transport, passenger car, petrol, fleet average (proj. 210) {CH}</t>
  </si>
  <si>
    <t>Fuel in transport, scooter,petrol (proj. 210) {CH}</t>
  </si>
  <si>
    <t>Funnel glass, CRT screen, at plant {GLO}</t>
  </si>
  <si>
    <t>Furnace, logs, hardwood, 15kW {CH}</t>
  </si>
  <si>
    <t>Furnace, logs, hardwood, 50kW {CH}</t>
  </si>
  <si>
    <t>Furnace, logs, hardwood, 6kW {CH}</t>
  </si>
  <si>
    <t>Furnace, logs, mixed, 15kW {CH}</t>
  </si>
  <si>
    <t>Furnace, logs, mixed, 50kW {CH}</t>
  </si>
  <si>
    <t>Furnace, logs, mixed, 6kW {CH}</t>
  </si>
  <si>
    <t>Furnace, logs, softwood, 15kW {CH}</t>
  </si>
  <si>
    <t>Furnace, logs, softwood, 50kW {CH}</t>
  </si>
  <si>
    <t>Furnace, logs, softwood, 6kW {CH}</t>
  </si>
  <si>
    <t>Furnace, pellets, 15kW {CH}</t>
  </si>
  <si>
    <t>Furnace, pellets, 300kW {CH}</t>
  </si>
  <si>
    <t>Furnace, pellets, 50kW {CH}</t>
  </si>
  <si>
    <t>Furnace, wood chips, hardwood, 1000kW {CH}</t>
  </si>
  <si>
    <t>Furnace, wood chips, hardwood, 300kW {CH}</t>
  </si>
  <si>
    <t>Furnace, wood chips, hardwood, 5000kW {CH}</t>
  </si>
  <si>
    <t>Furnace, wood chips, hardwood, 50kW {CH}</t>
  </si>
  <si>
    <t>Furnace, wood chips, mixed, 1000kW {CH}</t>
  </si>
  <si>
    <t>Furnace, wood chips, mixed, 300kW {CH}</t>
  </si>
  <si>
    <t>Furnace, wood chips, mixed, 5000kW {CH}</t>
  </si>
  <si>
    <t>Furnace, wood chips, mixed, 50kW {CH}</t>
  </si>
  <si>
    <t>Furnace, wood chips, softwood, 1000kW {CH}</t>
  </si>
  <si>
    <t>Furnace, wood chips, softwood, 300kW {CH}</t>
  </si>
  <si>
    <t>Furnace, wood chips, softwood, 5000kW {CH}</t>
  </si>
  <si>
    <t>Furnace, wood chips, softwood, 50kW {CH}</t>
  </si>
  <si>
    <t>Gallium, in Bayer liquor from aluminium production, at plant {GLO}</t>
  </si>
  <si>
    <t>Gallium, semiconductor-grade, at plant {GLO}</t>
  </si>
  <si>
    <t>Gallium, semiconductor-grade, at regional storage {RER}</t>
  </si>
  <si>
    <t>Gas boiler 15kW {RER}</t>
  </si>
  <si>
    <t>Gas boiler 300kW {RER}</t>
  </si>
  <si>
    <t>Gas boiler 50kW {RER}</t>
  </si>
  <si>
    <t>Gas combined cycle power plant, 400MWe {RER}</t>
  </si>
  <si>
    <t>Gas motor 206kW {RER}</t>
  </si>
  <si>
    <t>Gas motor Mini CHP plant {CH}</t>
  </si>
  <si>
    <t>Gas power plant, 100MWe {RER}</t>
  </si>
  <si>
    <t>Gas power plant, 300MWe {GLO}</t>
  </si>
  <si>
    <t>Gas turbine, 10MWe, at production plant {RER}</t>
  </si>
  <si>
    <t>Generator 200kWe {RER}</t>
  </si>
  <si>
    <t>Generator Mini CHP plant {CH}</t>
  </si>
  <si>
    <t>Generator, for hybrid passenger car {RER}</t>
  </si>
  <si>
    <t>Glass cullets, recovered from CdTe PV module treatment {DE}</t>
  </si>
  <si>
    <t>Glass cullets, recovered from c-Si PV module treatment {RER}</t>
  </si>
  <si>
    <t>Glass cullets, sorted, at sorting plant {RER}</t>
  </si>
  <si>
    <t>Glass etching plant {DK}</t>
  </si>
  <si>
    <t>Glass fibre reinforced plastic, polyamide, injection moulding, at plant {RER}</t>
  </si>
  <si>
    <t>Glass fibre reinforced plastic, polyester resin, hand lay-up, at plant {RER}</t>
  </si>
  <si>
    <t>Glass fibre, at plant {RER}</t>
  </si>
  <si>
    <t>Glass fibre-reinforced polymer panel, polyester resin, at plant {TR}</t>
  </si>
  <si>
    <t>Glass fibre-reinforced polymer panel, polyester resin, at regional storage {CH}</t>
  </si>
  <si>
    <t>Glass fibre-reinforced polymer panel, polyester resin, packaging {RER}</t>
  </si>
  <si>
    <t>Glass fibre-reinforced polymer panel, transport TR-&gt;CH {RER}</t>
  </si>
  <si>
    <t>Glass production site {RER}</t>
  </si>
  <si>
    <t>Glass sorting site {RER}</t>
  </si>
  <si>
    <t>Glass tube plant {DE}</t>
  </si>
  <si>
    <t>Glass tube, borosilicate, at plant {DE}</t>
  </si>
  <si>
    <t>Glass wool mat, at plant {CH}</t>
  </si>
  <si>
    <t>Glass wool, market mix, at regional storage {CH}</t>
  </si>
  <si>
    <t>Glass, from public collection, unsorted {RER}</t>
  </si>
  <si>
    <t>Glazing, double (2-IV), U&lt;1.1 W/m2K, at plant {RER}</t>
  </si>
  <si>
    <t>Glazing, double (2-IV), U=1.1 W/m2K, 4 ESG / 16 Ar / 4 Low E 1.1 Float, at plant {CH}</t>
  </si>
  <si>
    <t>Glazing, double (2-IV), U=1.1 W/m2K, 4 ESG / 16 Ar / VSG 2x4, 0.76 PVB, Low E 1.1 Float, at plant {CH}</t>
  </si>
  <si>
    <t>Glazing, double (2-IV), U=1.1 W/m2K, 4 Float / 10 Kr / 4 Low E 1.1 Float, at plant {CH}</t>
  </si>
  <si>
    <t>Glazing, double (2-IV), U=1.1 W/m2K, 4 Float / 16 Ar / 4 Low E 1.1 Float, at plant {CH}</t>
  </si>
  <si>
    <t>Glazing, double (2-IV), U=1.1 W/m2K, 4 Float / 16 Ar / VSG 2x4, 0.76 PVB, Low E 1.1, at plant {CH}</t>
  </si>
  <si>
    <t>Glazing, triple (3-IV), U=0.5 W/m2K, 4 Low E 1.1 Float / 12 Kr / 4 Float / 12 Kr / 4 Low E 1.1 Float, at plant {CH}</t>
  </si>
  <si>
    <t>Glazing, triple (3-IV), U=0.6 W/m2K, 4 Low E 1.1 ESG / 14 Ar / 4 Float / 14 Ar / 4 Low E 1.1 ESG, at plant {CH}</t>
  </si>
  <si>
    <t>Glazing, triple (3-IV), U=0.6 W/m2K, 4 Low E 1.1 ESG / 14 Ar / 4 Float / 14 Ar / VSG 2x4, 0.76 PVB, Low E 1.1 Float, at plant {CH}</t>
  </si>
  <si>
    <t>Glazing, triple (3-IV), U=0.6 W/m2K, 4 Low E 1.1 Float / 14 Ar / 4 Float / 14 Ar / 4 Low E 1.1 Float, at plant {CH}</t>
  </si>
  <si>
    <t>Glazing, triple (3-IV), U=0.6 W/m2K, 4 Low E 1.1 Float / 14 Ar / 4 Float / 14 Ar / VSG 2x4, 0.76 PVB, Low E 1.1 Float, at plant {CH}</t>
  </si>
  <si>
    <t>Glazing, triple (3-IV), U=0.6, W/m2K, 4 Low E 1.1 ESG / 14 Ar / 4 ESG / 14 Ar / 4 Low E 1.1 ESG, at plant {CH}</t>
  </si>
  <si>
    <t>Glider, for electric scooter {RER}</t>
  </si>
  <si>
    <t>Glider, for passenger car {RER}</t>
  </si>
  <si>
    <t>Glued laminated timber, average glue mix, at plant {CH}</t>
  </si>
  <si>
    <t>Glued laminated timber, average glue mix, at plant {RER}</t>
  </si>
  <si>
    <t>Glued laminated timber, average glue mix, at plant, with resource correction {CH}</t>
  </si>
  <si>
    <t>Glued laminated timber, average glue mix, at regional storage {CH}</t>
  </si>
  <si>
    <t>Glued laminated timber, average glue mix, at regional storage, with resource correction {CH}</t>
  </si>
  <si>
    <t>Glued laminated timber, MUF adhesive, at plant {CH}</t>
  </si>
  <si>
    <t>Glued laminated timber, PUR adhesive, at plant {CH}</t>
  </si>
  <si>
    <t>Glued solid timber, average glue mix, at plant {RER}</t>
  </si>
  <si>
    <t>Glued solid timber, average glue mix, at plant CH {CH}</t>
  </si>
  <si>
    <t>Glued solid timber, average glue mix, at regional storage {CH}</t>
  </si>
  <si>
    <t>Glued solid timber, average glue mix, at regional storage, with resource correction {CH}</t>
  </si>
  <si>
    <t>Glued solid timber, MUF adhesive, at plant {CH}</t>
  </si>
  <si>
    <t>Glued solid timber, PUR adhesive, at plant {CH}</t>
  </si>
  <si>
    <t>Gluing mill {CH}</t>
  </si>
  <si>
    <t>Glycerine, from rape oil, at esterification plant {CH}</t>
  </si>
  <si>
    <t>Glycerine, from vegetable oil, at esterification plant {FR}</t>
  </si>
  <si>
    <t>Glyphosate, at regional storehouse {CH}</t>
  </si>
  <si>
    <t>Glyphosate, at regional storehouse {RER}</t>
  </si>
  <si>
    <t>Gold, at refinery {AU}</t>
  </si>
  <si>
    <t>Gold, at refinery {CA}</t>
  </si>
  <si>
    <t>Gold, at refinery {TZ}</t>
  </si>
  <si>
    <t>Gold, at refinery {US}</t>
  </si>
  <si>
    <t>Gold, at refinery {ZA}</t>
  </si>
  <si>
    <t>Gold, at regional storage {RER}</t>
  </si>
  <si>
    <t>Gold, from combined gold-silver production, at refinery {CL}</t>
  </si>
  <si>
    <t>Gold, from combined gold-silver production, at refinery {PE}</t>
  </si>
  <si>
    <t>Gold, from combined gold-silver production, at refinery {PG}</t>
  </si>
  <si>
    <t>Gold, from combined metal production, at beneficiation {SE}</t>
  </si>
  <si>
    <t>Gold, from combined metal production, at refinery {SE}</t>
  </si>
  <si>
    <t>Gold, primary, at refinery {GLO}</t>
  </si>
  <si>
    <t>Gold, secondary, at precious metal refinery {SE}</t>
  </si>
  <si>
    <t>Goods wagon {RER}</t>
  </si>
  <si>
    <t>Grain drying, high temperature {CH}</t>
  </si>
  <si>
    <t>Grain drying, low temperature {CH}</t>
  </si>
  <si>
    <t>Grain maize IP, at farm {CH}</t>
  </si>
  <si>
    <t>Grain maize IP, at feed mill {CH}</t>
  </si>
  <si>
    <t>Grain maize organic, at farm {CH}</t>
  </si>
  <si>
    <t>Granite, natural stone council, at mine {CH}</t>
  </si>
  <si>
    <t>Granite, natural stone council, crushed, for mill {CH}</t>
  </si>
  <si>
    <t>Granite, natural stone council, milled, loose, at plant {CH}</t>
  </si>
  <si>
    <t>Graphite, at plant {RER}</t>
  </si>
  <si>
    <t>Graphite, battery grade, at plant {CN}</t>
  </si>
  <si>
    <t>Grass from meadow intensive IP, at field {CH}</t>
  </si>
  <si>
    <t>Grass from natural meadow extensive IP, at field {CH}</t>
  </si>
  <si>
    <t>Grass from natural meadow intensive IP, at field {CH}</t>
  </si>
  <si>
    <t>Grass seed IP, at farm {CH}</t>
  </si>
  <si>
    <t>Grass seed IP, at regional storehouse {CH}</t>
  </si>
  <si>
    <t>Grass seed organic, at regional storehouse {CH}</t>
  </si>
  <si>
    <t>Gravel, crushed, at mine {CH}</t>
  </si>
  <si>
    <t>Gravel, crushed, market mix, at regional storage {CH}</t>
  </si>
  <si>
    <t>Gravel, crushed, market mix, at regional storage, with resource correction {CH}</t>
  </si>
  <si>
    <t>Gravel, round, at mine {CH}</t>
  </si>
  <si>
    <t>Gravel, round, market mix, at regional storage {CH}</t>
  </si>
  <si>
    <t>Gravel, round, market mix, at regional storage, with resource correction {CH}</t>
  </si>
  <si>
    <t>Gravel, unspecified, at mine {CH}</t>
  </si>
  <si>
    <t>green beans conventional, at farm {KE}</t>
  </si>
  <si>
    <t>green beans IP, at farm {CH}</t>
  </si>
  <si>
    <t>green beans organic, at farm {CH}</t>
  </si>
  <si>
    <t>Green manure IP, until April {CH}</t>
  </si>
  <si>
    <t>Green manure IP, until February {CH}</t>
  </si>
  <si>
    <t>Green manure IP, until January {CH}</t>
  </si>
  <si>
    <t>Green manure IP, until march {CH}</t>
  </si>
  <si>
    <t>Green manure organic, until April {CH}</t>
  </si>
  <si>
    <t>Green manure organic, until January {CH}</t>
  </si>
  <si>
    <t>Green manure organic, until march {CH}</t>
  </si>
  <si>
    <t>greenhouse, glass walls and roof, metal tubes {CH}</t>
  </si>
  <si>
    <t>Ground granulated blast furnace slag, no burdens, at plant {RER}</t>
  </si>
  <si>
    <t>Ground granulated blast furnace slag, with burdens, at plant {RER}</t>
  </si>
  <si>
    <t>Ground heat exchanger for appartment buildings, PE ducts {CH}</t>
  </si>
  <si>
    <t>Ground heat exchanger for office buildings, long: 0.667 m {CH}</t>
  </si>
  <si>
    <t>Ground heat exchanger for office buildings, short: 0.267 m {CH}</t>
  </si>
  <si>
    <t>Ground heat exchanger, PE, DN 200, at plant {RER}</t>
  </si>
  <si>
    <t>Gypsum a-hemihydrate from FDG gypsum, at plant {DE}</t>
  </si>
  <si>
    <t>Gypsum ÃŸ-hemihydrate from FDG gypsum, at plant {DE}</t>
  </si>
  <si>
    <t>Gypsum ÃŸ-hemihydrate from natural gypsum, at plant {DE}</t>
  </si>
  <si>
    <t>Gypsum block, at regional storage {CH}</t>
  </si>
  <si>
    <t>Gypsum block, packaging {DE}</t>
  </si>
  <si>
    <t>Gypsum block, transport imports {RER}</t>
  </si>
  <si>
    <t>Gypsum fibre board, at plant {CH}</t>
  </si>
  <si>
    <t>Gypsum fibre board, at regional storage {CH}</t>
  </si>
  <si>
    <t>Gypsum fibre board, transport imports {RER}</t>
  </si>
  <si>
    <t>Gypsum fibreboard, in sorting plant {CH}</t>
  </si>
  <si>
    <t>Gypsum lime plaster, matured {CH}</t>
  </si>
  <si>
    <t>Gypsum plaster and gypsum fibre board, packaging {DE}</t>
  </si>
  <si>
    <t>Gypsum plaster board, at regional storage {CH}</t>
  </si>
  <si>
    <t>Gypsum plaster board, transport imports {RER}</t>
  </si>
  <si>
    <t>Gypsum plaster, matured {CH}</t>
  </si>
  <si>
    <t>Gypsum plasterboard, in sorting plant {CH}</t>
  </si>
  <si>
    <t>Gypsum, mineral, at mine {CH}</t>
  </si>
  <si>
    <t>Hard coal briquette, burned in stove 5-15kW (proj. 210) {RER}</t>
  </si>
  <si>
    <t>Hard coal briquette, burned in stove 5-15kW {RER}</t>
  </si>
  <si>
    <t>Hard coal briquettes production plant {RER}</t>
  </si>
  <si>
    <t>Hard coal briquettes, at plant {RER}</t>
  </si>
  <si>
    <t>Hard coal coke production plant {RER}</t>
  </si>
  <si>
    <t>Hard coal coke, at plant {GLO}</t>
  </si>
  <si>
    <t>Hard coal coke, at plant {RER}</t>
  </si>
  <si>
    <t>Hard coal coke, burned in stove 5-15kW (proj.210) {RER}</t>
  </si>
  <si>
    <t>Hard coal coke, burned in stove 5-15kW {RER}</t>
  </si>
  <si>
    <t>Hard coal mix, at regional storage {UCTE}</t>
  </si>
  <si>
    <t>Hard coal power plant {CN}</t>
  </si>
  <si>
    <t>Hard coal power plant {RER}</t>
  </si>
  <si>
    <t>Hard coal power plant, 100MW {GLO}</t>
  </si>
  <si>
    <t>Hard coal power plant, 500MW {GLO}</t>
  </si>
  <si>
    <t>Hard coal supply mix {AT}</t>
  </si>
  <si>
    <t>Hard coal supply mix {BE}</t>
  </si>
  <si>
    <t>Hard coal supply mix {CN}</t>
  </si>
  <si>
    <t>Hard coal supply mix {CZ}</t>
  </si>
  <si>
    <t>Hard coal supply mix {DE}</t>
  </si>
  <si>
    <t>Hard coal supply mix {ES}</t>
  </si>
  <si>
    <t>Hard coal supply mix {FR}</t>
  </si>
  <si>
    <t>Hard coal supply mix {HR}</t>
  </si>
  <si>
    <t>Hard coal supply mix {IN}</t>
  </si>
  <si>
    <t>Hard coal supply mix {IT}</t>
  </si>
  <si>
    <t>Hard coal supply mix {NL}</t>
  </si>
  <si>
    <t>Hard coal supply mix {PL}</t>
  </si>
  <si>
    <t>Hard coal supply mix {PT}</t>
  </si>
  <si>
    <t>Hard coal supply mix {SK}</t>
  </si>
  <si>
    <t>Hard coal supply mix, at regional storage {US}</t>
  </si>
  <si>
    <t>Hard coal, at mine {AU}</t>
  </si>
  <si>
    <t>Hard coal, at mine {CN}</t>
  </si>
  <si>
    <t>Hard coal, at mine {CPA}</t>
  </si>
  <si>
    <t>Hard coal, at mine {EEU}</t>
  </si>
  <si>
    <t>Hard coal, at mine {IN}</t>
  </si>
  <si>
    <t>Hard coal, at mine {RLA}</t>
  </si>
  <si>
    <t>Hard coal, at mine {RNA}</t>
  </si>
  <si>
    <t>Hard coal, at mine {RU}</t>
  </si>
  <si>
    <t>Hard coal, at mine {US}</t>
  </si>
  <si>
    <t>Hard coal, at mine {WEU}</t>
  </si>
  <si>
    <t>Hard coal, at mine {ZA}</t>
  </si>
  <si>
    <t>Hard coal, at regional storage {AU}</t>
  </si>
  <si>
    <t>Hard coal, at regional storage {CPA}</t>
  </si>
  <si>
    <t>Hard coal, at regional storage {EEU}</t>
  </si>
  <si>
    <t>Hard coal, at regional storage {IN}</t>
  </si>
  <si>
    <t>Hard coal, at regional storage {RLA}</t>
  </si>
  <si>
    <t>Hard coal, at regional storage {RU}</t>
  </si>
  <si>
    <t>Hard coal, at regional storage {US}</t>
  </si>
  <si>
    <t>Hard coal, at regional storage {WEU}</t>
  </si>
  <si>
    <t>Hard coal, at regional storage {ZA}</t>
  </si>
  <si>
    <t>Hard coal, burned in coal mine power plant {CN}</t>
  </si>
  <si>
    <t>Hard coal, burned in industrial furnace 1-10MW {RER}</t>
  </si>
  <si>
    <t>Hard coal, burned in power plant {AT}</t>
  </si>
  <si>
    <t>Hard coal, burned in power plant {BE}</t>
  </si>
  <si>
    <t>Hard coal, burned in power plant {CN}</t>
  </si>
  <si>
    <t>Hard coal, burned in power plant {CZ}</t>
  </si>
  <si>
    <t>Hard coal, burned in power plant {DE}</t>
  </si>
  <si>
    <t>Hard coal, burned in power plant {ERCOT}</t>
  </si>
  <si>
    <t>Hard coal, burned in power plant {ES}</t>
  </si>
  <si>
    <t>Hard coal, burned in power plant {FR}</t>
  </si>
  <si>
    <t>Hard coal, burned in power plant {FRCC}</t>
  </si>
  <si>
    <t>Hard coal, burned in power plant {HR}</t>
  </si>
  <si>
    <t>Hard coal, burned in power plant {IN}</t>
  </si>
  <si>
    <t>Hard coal, burned in power plant {IT}</t>
  </si>
  <si>
    <t>Hard coal, burned in power plant {MRO}</t>
  </si>
  <si>
    <t>Hard coal, burned in power plant {NL}</t>
  </si>
  <si>
    <t>Hard coal, burned in power plant {NORDEL}</t>
  </si>
  <si>
    <t>Hard coal, burned in power plant {NPCC}</t>
  </si>
  <si>
    <t>Hard coal, burned in power plant {PL}</t>
  </si>
  <si>
    <t>Hard coal, burned in power plant {PT}</t>
  </si>
  <si>
    <t>Hard coal, burned in power plant {RFC}</t>
  </si>
  <si>
    <t>Hard coal, burned in power plant {RU}</t>
  </si>
  <si>
    <t>Hard coal, burned in power plant {SERC}</t>
  </si>
  <si>
    <t>Hard coal, burned in power plant {SK}</t>
  </si>
  <si>
    <t>Hard coal, burned in power plant {SPP}</t>
  </si>
  <si>
    <t>Hard coal, burned in power plant {US}</t>
  </si>
  <si>
    <t>Hard coal, burned in power plant {WECC}</t>
  </si>
  <si>
    <t>Hard sandstone, at mine {CH}</t>
  </si>
  <si>
    <t>Hard sandstone, at plant {CH}</t>
  </si>
  <si>
    <t>Hardwood, allocation correction, 1 {RER}</t>
  </si>
  <si>
    <t>Harvester, production {CH}</t>
  </si>
  <si>
    <t>Harvesting, bundling, energy wood harvester {RER}</t>
  </si>
  <si>
    <t>Harvesting, by complete harvester, beets {CH}</t>
  </si>
  <si>
    <t>Harvesting, by complete harvester, potatoes {CH}</t>
  </si>
  <si>
    <t>Harvesting, forestry harvester {RER}</t>
  </si>
  <si>
    <t>Haying, by rotary tedder {CH}</t>
  </si>
  <si>
    <t>Hazardous waste incineration plant {CH}</t>
  </si>
  <si>
    <t>Hazardous waste, from combined oil and gas production, offshore {NO}</t>
  </si>
  <si>
    <t>HDD, desktop computer, at plant {GLO}</t>
  </si>
  <si>
    <t>HDD, laptop computer, at plant {GLO}</t>
  </si>
  <si>
    <t>Heat at electric storage heater, 5kW, CH certified electricity {CH}</t>
  </si>
  <si>
    <t>Heat at electric storage heater, 5kW, CH electricity mix {CH}</t>
  </si>
  <si>
    <t>Heat distribution system, air heating, specific heat demand 10W {CH}</t>
  </si>
  <si>
    <t>Heat distribution, hydronic radiant floor heating, 150m2 {CH}</t>
  </si>
  <si>
    <t>Heat exchanger of cogen unit 160kWe {RER}</t>
  </si>
  <si>
    <t>Heat exchanger of Mini CHP plant {CH}</t>
  </si>
  <si>
    <t>Heat exchanger, heat pump Limmatschulhaus {CH}</t>
  </si>
  <si>
    <t>Heat from waste, at municipal waste incineration plant {CH}</t>
  </si>
  <si>
    <t>Heat production system, specific heat demand 10W {CH}</t>
  </si>
  <si>
    <t>Heat production system, specific heat demand 30W {CH}</t>
  </si>
  <si>
    <t>Heat production system, specific heat demand 50W {CH}</t>
  </si>
  <si>
    <t>Heat pump 30kW {RER}</t>
  </si>
  <si>
    <t>Heat pump Limmatschulhaus {CH}</t>
  </si>
  <si>
    <t>Heat pump, air-water, 15kW {RER}</t>
  </si>
  <si>
    <t>Heat pump, air-water, 50kW {RER}</t>
  </si>
  <si>
    <t>Heat pump, air-water, 7kW {RER}</t>
  </si>
  <si>
    <t>Heat pump, air-water, per kg {CH}</t>
  </si>
  <si>
    <t>Heat pump, brine-water, 10kW {CH}</t>
  </si>
  <si>
    <t>Heat pump, brine-water, 15kW {RER}</t>
  </si>
  <si>
    <t>Heat pump, brine-water, 50kW {RER}</t>
  </si>
  <si>
    <t>Heat pump, brine-water, 7kW {RER}</t>
  </si>
  <si>
    <t>Heat pump, brine-water, per kg {CH}</t>
  </si>
  <si>
    <t>Heat storage 2000l, at plant {CH}</t>
  </si>
  <si>
    <t>Heat treatment, cold impact extrusion, aluminium {RER}</t>
  </si>
  <si>
    <t>Heat treatment, cold impact extrusion, steel {RER}</t>
  </si>
  <si>
    <t>Heat treatment, hot impact extrusion, steel {RER}</t>
  </si>
  <si>
    <t>Heat, at 10.5 m2 evacuated tube collector, glass-glass tube, one-family house, for combined system {CH}</t>
  </si>
  <si>
    <t>Heat, at 10.5 m2 evacuated tube collector, heat pipe, one-family house, for combined system {CH}</t>
  </si>
  <si>
    <t>Heat, at 100m2 solar collector in PVT system, Al-Cu, slanted roof, borehole for heat regeneration {CH}</t>
  </si>
  <si>
    <t>Heat, at 100m2 solar collector in PVT system, Al-Cu, slanted roof, hot water heat storage {CH}</t>
  </si>
  <si>
    <t>Heat, at 12 m2 Cu collector, one-family house, for combined system {CH}</t>
  </si>
  <si>
    <t>Heat, at 20 m2 Cu collector, multiple dwelling, slanted roof, for hot water {CH}</t>
  </si>
  <si>
    <t>Heat, at 30 m2  Al-Cu collector, multiple dwelling, slanted roof, for hot water {CH}</t>
  </si>
  <si>
    <t>Heat, at 30 m2 Cu collector, multiple dwelling, flat roof, for hot water {CH}</t>
  </si>
  <si>
    <t>Heat, at 30 m2 Cu collector, multiple dwelling, slanted roof, for hot water {CH}</t>
  </si>
  <si>
    <t>Heat, at 5 m2 Cu collector, one-family house, for hot water {CH}</t>
  </si>
  <si>
    <t>Heat, at 81 m2 Cu collector, multiple dwelling, for hot water {CH}</t>
  </si>
  <si>
    <t>Heat, at air-water heat pump 10kW {RER}</t>
  </si>
  <si>
    <t>Heat, at borehole heat pump, brine-water, 15kW, cert. electr., in new building {CH}</t>
  </si>
  <si>
    <t>Heat, at borehole heat pump, brine-water, 15kW, cert. electr., in old building {CH}</t>
  </si>
  <si>
    <t>Heat, at borehole heat pump, brine-water, 15kW, CH electricity, in new building {CH}</t>
  </si>
  <si>
    <t>Heat, at borehole heat pump, brine-water, 15kW, CH electricity, in old building {CH}</t>
  </si>
  <si>
    <t>Heat, at borehole heat pump, brine-water, 50kW, cert. electr., in new building {CH}</t>
  </si>
  <si>
    <t>Heat, at borehole heat pump, brine-water, 50kW, cert. electr., in old building {CH}</t>
  </si>
  <si>
    <t>Heat, at borehole heat pump, brine-water, 50kW, CH electricity, in new building {CH}</t>
  </si>
  <si>
    <t>Heat, at borehole heat pump, brine-water, 50kW, CH electricity, in old building {CH}</t>
  </si>
  <si>
    <t>Heat, at borehole heat pump, brine-water, 50kW, for district heating, CH electricity {CH}</t>
  </si>
  <si>
    <t>Heat, at borehole heat pump, brine-water, 7kW, cert. elec., in new building {CH}</t>
  </si>
  <si>
    <t>Heat, at borehole heat pump, brine-water, 7kW, CH. elec., in new building {CH}</t>
  </si>
  <si>
    <t>Heat, at cogen 15kWth, biomethane, allocation exergy {CH}</t>
  </si>
  <si>
    <t>Heat, at cogen 15kWth, biomethane, economic allocation {CH}</t>
  </si>
  <si>
    <t>Heat, at cogen 15kWth, diesel, allocation exergy {CH}</t>
  </si>
  <si>
    <t>Heat, at cogen 15kWth, diesel, economic allocation {CH}</t>
  </si>
  <si>
    <t>Heat, at cogen 15kWth, natural gas, allocation exergy {CH}</t>
  </si>
  <si>
    <t>Heat, at cogen 15kWth, natural gas, economic allocation {CH}</t>
  </si>
  <si>
    <t>Heat, at cogen 160kWe Jakobsberg, allocation electricity {CH}</t>
  </si>
  <si>
    <t>Heat, at cogen 160kWe Jakobsberg, allocation energy {CH}</t>
  </si>
  <si>
    <t>Heat, at cogen 160kWe Jakobsberg, allocation exergy {CH}</t>
  </si>
  <si>
    <t>Heat, at cogen 160kWe Jakobsberg, allocation heat {CH}</t>
  </si>
  <si>
    <t>Heat, at cogen 160kWe Jakobsberg, allocation price {CH}</t>
  </si>
  <si>
    <t>Heat, at cogen 160kWe lambda=1, allocation exergy {CH}</t>
  </si>
  <si>
    <t>Heat, at cogen 1MWe lean burn, allocation exergy {RER}</t>
  </si>
  <si>
    <t>Heat, at cogen 1MWe lean burn, allocation heat {RER}</t>
  </si>
  <si>
    <t>Heat, at cogen 1MWth, biomethane, allocation exergy {CH}</t>
  </si>
  <si>
    <t>Heat, at cogen 1MWth, biomethane, economic allocation {CH}</t>
  </si>
  <si>
    <t>Heat, at cogen 1MWth, diesel, allocation exergy {CH}</t>
  </si>
  <si>
    <t>Heat, at cogen 1MWth, diesel, economic allocation {CH}</t>
  </si>
  <si>
    <t>Heat, at cogen 1MWth, natural gas, allocation exergy {CH}</t>
  </si>
  <si>
    <t>Heat, at cogen 1MWth, natural gas, economic allocation {CH}</t>
  </si>
  <si>
    <t>Heat, at cogen 1MWth, wood chips, allocation exergy {CH}</t>
  </si>
  <si>
    <t>Heat, at cogen 1MWth, wood chips, economic allocation {CH}</t>
  </si>
  <si>
    <t>Heat, at cogen 300kWth, biomethane, allocation exergy {CH}</t>
  </si>
  <si>
    <t>Heat, at cogen 300kWth, biomethane, economic allocation {CH}</t>
  </si>
  <si>
    <t>Heat, at cogen 300kWth, diesel, allocation exergy {CH}</t>
  </si>
  <si>
    <t>Heat, at cogen 300kWth, diesel, economic allocation {CH}</t>
  </si>
  <si>
    <t>Heat, at cogen 300kWth, natural gas, allocation exergy {CH}</t>
  </si>
  <si>
    <t>Heat, at cogen 300kWth, natural gas, economic allocation {CH}</t>
  </si>
  <si>
    <t>Heat, at cogen 300kWth, pellets, allocation exergy {CH}</t>
  </si>
  <si>
    <t>Heat, at cogen 300kWth, pellets, economic allocation {CH}</t>
  </si>
  <si>
    <t>Heat, at cogen 300kWth, wood chips, allocation exergy {CH}</t>
  </si>
  <si>
    <t>Heat, at cogen 300kWth, wood chips, economic allocation {CH}</t>
  </si>
  <si>
    <t>Heat, at cogen 50kWth, biomethane, allocation exergy {CH}</t>
  </si>
  <si>
    <t>Heat, at cogen 50kWth, biomethane, economic allocation {CH}</t>
  </si>
  <si>
    <t>Heat, at cogen 50kWth, diesel, allocation exergy {CH}</t>
  </si>
  <si>
    <t>Heat, at cogen 50kWth, diesel, economic allocation {CH}</t>
  </si>
  <si>
    <t>Heat, at cogen 50kWth, natural gas, allocation exergy {CH}</t>
  </si>
  <si>
    <t>Heat, at cogen 50kWth, natural gas, economic allocation {CH}</t>
  </si>
  <si>
    <t>Heat, at cogen 50kWth, wood pellets, allocation exergy {CH}</t>
  </si>
  <si>
    <t>Heat, at cogen 50kWth, wood pellets, economic allocation {CH}</t>
  </si>
  <si>
    <t>Heat, at cogen with biogas engine, agricultural covered, allocation exergy {CH}</t>
  </si>
  <si>
    <t>Heat, at cogen with biogas engine, agricultural, allocation exergy {CH}</t>
  </si>
  <si>
    <t>Heat, at cogen with biogas engine, allocation exergy {CH}</t>
  </si>
  <si>
    <t>Heat, at cogen with biogas engine, methane 96%-vol allocation exergy {CH}</t>
  </si>
  <si>
    <t>Heat, at cogen with ignition biogas engine, agricultural covered, alloc. exergy {CH}</t>
  </si>
  <si>
    <t>Heat, at cogen with ignition biogas engine, allocation exergy {CH}</t>
  </si>
  <si>
    <t>Heat, at groundwater heat pump, brine-water, 15kW, cert. elec., in new building {CH}</t>
  </si>
  <si>
    <t>Heat, at groundwater heat pump, brine-water, 15kW, cert. elec., in old building {CH}</t>
  </si>
  <si>
    <t>Heat, at groundwater heat pump, brine-water, 15kW, CH electr., in new building {CH}</t>
  </si>
  <si>
    <t>Heat, at groundwater heat pump, brine-water, 15kW, CH electr., in old building {CH}</t>
  </si>
  <si>
    <t>Heat, at groundwater heat pump, brine-water, 50kW, cert. elec., in new building {CH}</t>
  </si>
  <si>
    <t>Heat, at groundwater heat pump, brine-water, 50kW, cert. elec., in old building {CH}</t>
  </si>
  <si>
    <t>Heat, at groundwater heat pump, brine-water, 50kW, CH electr., in new building {CH}</t>
  </si>
  <si>
    <t>Heat, at groundwater heat pump, brine-water, 50kW, CH electr., in old building {CH}</t>
  </si>
  <si>
    <t>Heat, at groundwater heat pump, brine-water, 50kW, for district heating, CH electr. {CH}</t>
  </si>
  <si>
    <t>Heat, at groundwater heat pump, brine-water, 7kW, cert. elec., in new building {CH}</t>
  </si>
  <si>
    <t>Heat, at groundwater heat pump, brine-water, 7kW, CH elec., in new building {CH}</t>
  </si>
  <si>
    <t>Heat, at hard coal industrial furnace 1-10MW {RER}</t>
  </si>
  <si>
    <t>Heat, at heat pump 30kW, allocation electricity {CH}</t>
  </si>
  <si>
    <t>Heat, at heat pump 30kW, allocation energy {CH}</t>
  </si>
  <si>
    <t>Heat, at heat pump 30kW, allocation exergy {CH}</t>
  </si>
  <si>
    <t>Heat, at heat pump 30kW, allocation heat {CH}</t>
  </si>
  <si>
    <t>Heat, at heat pump 30kW, allocation price {CH}</t>
  </si>
  <si>
    <t>Heat, at heat pump, air-water, 15kW, certified electricity, in new building (proj. 210) {CH}</t>
  </si>
  <si>
    <t>Heat, at heat pump, air-water, 15kW, certified electricity, in new building {CH}</t>
  </si>
  <si>
    <t>Heat, at heat pump, air-water, 15kW, certified electricity, in old building (proj. 210) {CH}</t>
  </si>
  <si>
    <t>Heat, at heat pump, air-water, 15kW, certified electricity, in old building {CH}</t>
  </si>
  <si>
    <t>Heat, at heat pump, air-water, 15kW, CH electricity, in new building (proj. 210) {CH}</t>
  </si>
  <si>
    <t>Heat, at heat pump, air-water, 15kW, CH electricity, in new building {CH}</t>
  </si>
  <si>
    <t>Heat, at heat pump, air-water, 15kW, CH electricity, in old building (proj. 210) {CH}</t>
  </si>
  <si>
    <t>Heat, at heat pump, air-water, 15kW, CH electricity, in old building {CH}</t>
  </si>
  <si>
    <t>Heat, at heat pump, air-water, 50kW, certified electricity, in new building {CH}</t>
  </si>
  <si>
    <t>Heat, at heat pump, air-water, 50kW, certified electricity, in old building {CH}</t>
  </si>
  <si>
    <t>Heat, at heat pump, air-water, 50kW, CH electricity, in new building {CH}</t>
  </si>
  <si>
    <t>Heat, at heat pump, air-water, 50kW, CH electricity, in old building {CH}</t>
  </si>
  <si>
    <t>Heat, at heat pump, air-water, 7kW, certified electricity, in new building {CH}</t>
  </si>
  <si>
    <t>Heat, at heat pump, air-water, 7kW, CH electricity, in new building {CH}</t>
  </si>
  <si>
    <t>Heat, at ice storage heat pump, brine-water, 15kW, cert. elec., in new building {CH}</t>
  </si>
  <si>
    <t>Heat, at ice storage heat pump, brine-water, 15kW, cert. elec., in old building {CH}</t>
  </si>
  <si>
    <t>Heat, at ice storage heat pump, brine-water, 15kW, CH electr., in new building {CH}</t>
  </si>
  <si>
    <t>Heat, at ice storage heat pump, brine-water, 15kW, CH electr., in old building {CH}</t>
  </si>
  <si>
    <t>Heat, at ice storage heat pump, brine-water, 50kW, cert. elec., in new building {CH}</t>
  </si>
  <si>
    <t>Heat, at ice storage heat pump, brine-water, 50kW, cert. elec., in old building {CH}</t>
  </si>
  <si>
    <t>Heat, at ice storage heat pump, brine-water, 50kW, CH electr., in new building {CH}</t>
  </si>
  <si>
    <t>Heat, at ice storage heat pump, brine-water, 50kW, CH electr., in old building {CH}</t>
  </si>
  <si>
    <t>Heat, at ice strorage heat pump, brine-water, 7kW, cert. elec., in new building {CH}</t>
  </si>
  <si>
    <t>Heat, at ice strorage heat pump, brine-water, 7kW, CH elec., in new building {CH}</t>
  </si>
  <si>
    <t>Heat, at module cogen 160kWe Jakobsberg, allocation electricity {CH}</t>
  </si>
  <si>
    <t>Heat, at module cogen 160kWe Jakobsberg, allocation energy {CH}</t>
  </si>
  <si>
    <t>Heat, at module cogen 160kWe Jakobsberg, allocation exergy {CH}</t>
  </si>
  <si>
    <t>Heat, at module cogen 160kWe Jakobsberg, allocation heat {CH}</t>
  </si>
  <si>
    <t>Heat, at module cogen 160kWe Jakobsberg, allocation price {CH}</t>
  </si>
  <si>
    <t>Heat, at nuclear power plant, allocation exergy {CH}</t>
  </si>
  <si>
    <t>Heat, at nuclear power plant, economic allocation {CH}</t>
  </si>
  <si>
    <t>Heat, at system cogen 160kWe Jakobsberg, allocation electricity {CH}</t>
  </si>
  <si>
    <t>Heat, at system cogen 160kWe Jakobsberg, allocation energy {CH}</t>
  </si>
  <si>
    <t>Heat, at system cogen 160kWe Jakobsberg, allocation exergy {CH}</t>
  </si>
  <si>
    <t>Heat, at system cogen 160kWe Jakobsberg, allocation heat {CH}</t>
  </si>
  <si>
    <t>Heat, at system cogen 160kWe Jakobsberg, allocation price {CH}</t>
  </si>
  <si>
    <t>Heat, biogas from beet residues, at cogen {CH}</t>
  </si>
  <si>
    <t>Heat, biogas from fodder beet, at cogen {CH}</t>
  </si>
  <si>
    <t>Heat, biogas from glycerine, at cogen {CH}</t>
  </si>
  <si>
    <t>Heat, biogas from glycerine, at cogen, scenario vegetable oil {CH}</t>
  </si>
  <si>
    <t>Heat, biogas from maize silage, at cogen {CH}</t>
  </si>
  <si>
    <t>Heat, biogas from molasses, at cogen {CH}</t>
  </si>
  <si>
    <t>Heat, biogas from sugar beet, at cogen {CH}</t>
  </si>
  <si>
    <t>Heat, biomethane, at boiler condensing modulating 15kW {CH}</t>
  </si>
  <si>
    <t>Heat, biomethane, at boiler condensing modulating 300kW {CH}</t>
  </si>
  <si>
    <t>Heat, biomethane, at boiler condensing modulating 50kW {CH}</t>
  </si>
  <si>
    <t>Heat, biomethane, at diffusion absorption heat pump 15kW {CH}</t>
  </si>
  <si>
    <t>Heat, biomethane, at industrial furnace 1MW {CH}</t>
  </si>
  <si>
    <t>Heat, borehole heat exchanger, at brine-water heat pump 10kW {RER}</t>
  </si>
  <si>
    <t>Heat, coffee ground pellets, burned in furnace, ash to landfarming {CH}</t>
  </si>
  <si>
    <t>Heat, coffee ground pellets, burned in furnace, ash to municipal incineration {CH}</t>
  </si>
  <si>
    <t>Heat, coffee ground pellets, burned in furnace, ash to sanitary landfill {CH}</t>
  </si>
  <si>
    <t>Heat, coffee ground pellets, burned in furnace, produced on site {CH}</t>
  </si>
  <si>
    <t>Heat, coffee ground pellets, in wood furnace 25kW {CH}</t>
  </si>
  <si>
    <t>Heat, digester sludge, at incineration plant, future, allocation price {CH}</t>
  </si>
  <si>
    <t>Heat, from sewage heat exchanger {CH}</t>
  </si>
  <si>
    <t>Heat, hard coal briquette, at stove 5-15kW {RER}</t>
  </si>
  <si>
    <t>Heat, hard coal coke, at stove 5-15kW {RER}</t>
  </si>
  <si>
    <t>Heat, hard coal, at cogen, allocation exergy {AT}</t>
  </si>
  <si>
    <t>Heat, hard coal, at cogen, allocation exergy {BE}</t>
  </si>
  <si>
    <t>Heat, hard coal, at cogen, allocation exergy {CN}</t>
  </si>
  <si>
    <t>Heat, hard coal, at cogen, allocation exergy {CZ}</t>
  </si>
  <si>
    <t>Heat, hard coal, at cogen, allocation exergy {DE}</t>
  </si>
  <si>
    <t>Heat, hard coal, at cogen, allocation exergy {ENTSO-E}</t>
  </si>
  <si>
    <t>Heat, hard coal, at cogen, allocation exergy {ES}</t>
  </si>
  <si>
    <t>Heat, hard coal, at cogen, allocation exergy {FR}</t>
  </si>
  <si>
    <t>Heat, hard coal, at cogen, allocation exergy {IT}</t>
  </si>
  <si>
    <t>Heat, hard coal, at cogen, allocation exergy {NL}</t>
  </si>
  <si>
    <t>Heat, hard coal, at cogen, allocation exergy {PL}</t>
  </si>
  <si>
    <t>Heat, hard coal, at cogen, allocation exergy {RU}</t>
  </si>
  <si>
    <t>Heat, hard coal, at cogen, allocation exergy {SK}</t>
  </si>
  <si>
    <t>Heat, hard coal, at cogen, allocation exergy {US}</t>
  </si>
  <si>
    <t>Heat, hardwood chips from forest, at furnace 1000kW {CH}</t>
  </si>
  <si>
    <t>Heat, hardwood chips from forest, at furnace 300kW {CH}</t>
  </si>
  <si>
    <t>Heat, hardwood chips from forest, at furnace 5000kW {CH}</t>
  </si>
  <si>
    <t>Heat, hardwood chips from forest, at furnace 50kW {CH}</t>
  </si>
  <si>
    <t>Heat, hardwood chips from industry, at furnace 1000kW {CH}</t>
  </si>
  <si>
    <t>Heat, hardwood chips from industry, at furnace 300kW {CH}</t>
  </si>
  <si>
    <t>Heat, hardwood chips from industry, at furnace 5000kW {CH}</t>
  </si>
  <si>
    <t>Heat, hardwood chips from industry, at furnace 50kW {CH}</t>
  </si>
  <si>
    <t>Heat, hardwood logs, at furnace 15kW {CH}</t>
  </si>
  <si>
    <t>Heat, hardwood logs, at furnace 50kW {CH}</t>
  </si>
  <si>
    <t>Heat, hardwood logs, at wood heater 6kW {CH}</t>
  </si>
  <si>
    <t>Heat, heavy fuel oil, at industrial furnace 1MW {CH}</t>
  </si>
  <si>
    <t>Heat, heavy fuel oil, at industrial furnace 1MW {RER}</t>
  </si>
  <si>
    <t>Heat, horse dung and waste wood chips, in grate furnace 500-600kW {CH}</t>
  </si>
  <si>
    <t>Heat, horse dung and wood chips, burned in furnace, ash to landfarming {CH}</t>
  </si>
  <si>
    <t>Heat, horse dung and wood chips, burned in furnace, ash to sanitary landfill {CH}</t>
  </si>
  <si>
    <t>Heat, horse dung and wood chips, in furnace, ash to municipal incineration {CH}</t>
  </si>
  <si>
    <t>Heat, light fuel oil, at boiler 100kW condensing, non-modulating {CH}</t>
  </si>
  <si>
    <t>Heat, light fuel oil, at boiler 100kW, average {CH}</t>
  </si>
  <si>
    <t>Heat, light fuel oil, at boiler 100kW, condensing, modulating {CH}</t>
  </si>
  <si>
    <t>Heat, light fuel oil, at boiler 100kW, non-modulating {CH}</t>
  </si>
  <si>
    <t>Heat, light fuel oil, at boiler 10kW condensing, non-modulating {CH}</t>
  </si>
  <si>
    <t>Heat, light fuel oil, at boiler 10kW, average {CH}</t>
  </si>
  <si>
    <t>Heat, light fuel oil, at boiler 10kW, condensing, modulating {CH}</t>
  </si>
  <si>
    <t>Heat, light fuel oil, at boiler 10kW, non-modulating {CH}</t>
  </si>
  <si>
    <t>Heat, light fuel oil, at industrial furnace 1MW {CH}</t>
  </si>
  <si>
    <t>Heat, light fuel oil, at industrial furnace 1MW {RER}</t>
  </si>
  <si>
    <t>Heat, lignite, at cogen, allocation exergy {BA}</t>
  </si>
  <si>
    <t>Heat, lignite, at cogen, allocation exergy {CZ}</t>
  </si>
  <si>
    <t>Heat, lignite, at cogen, allocation exergy {DE}</t>
  </si>
  <si>
    <t>Heat, lignite, at cogen, allocation exergy {ENTSO-E}</t>
  </si>
  <si>
    <t>Heat, lignite, at cogen, allocation exergy {GR}</t>
  </si>
  <si>
    <t>Heat, lignite, at cogen, allocation exergy {HU}</t>
  </si>
  <si>
    <t>Heat, lignite, at cogen, allocation exergy {PL}</t>
  </si>
  <si>
    <t>Heat, lignite, at cogen, allocation exergy {RS}</t>
  </si>
  <si>
    <t>Heat, lignite, at cogen, allocation exergy {SI}</t>
  </si>
  <si>
    <t>Heat, lignite, at cogen, allocation exergy {SK}</t>
  </si>
  <si>
    <t>Heat, mixed chips from forest, at furnace 1000kW {CH}</t>
  </si>
  <si>
    <t>Heat, mixed chips from forest, at furnace 300kW {CH}</t>
  </si>
  <si>
    <t>Heat, mixed chips from forest, at furnace 5000kW {CH}</t>
  </si>
  <si>
    <t>Heat, mixed chips from forest, at furnace 50kW {CH}</t>
  </si>
  <si>
    <t>Heat, mixed chips from industry, at furnace 1000kW {CH}</t>
  </si>
  <si>
    <t>Heat, mixed chips from industry, at furnace 300kW {CH}</t>
  </si>
  <si>
    <t>Heat, mixed chips from industry, at furnace 5000kW {CH}</t>
  </si>
  <si>
    <t>Heat, mixed chips from industry, at furnace 50kW {CH}</t>
  </si>
  <si>
    <t>Heat, mixed logs, at furnace 15kW {CH}</t>
  </si>
  <si>
    <t>Heat, mixed logs, at furnace 50kW {CH}</t>
  </si>
  <si>
    <t>Heat, mixed logs, at wood heater 6kW {CH}</t>
  </si>
  <si>
    <t>Heat, natural gas, allocation exergy, at PEM fuel cell 2kWe, future {CH}</t>
  </si>
  <si>
    <t>Heat, natural gas, at boiler condensing modulating &gt;100kW {RER}</t>
  </si>
  <si>
    <t>Heat, natural gas, at boiler condensing modulating 15kW {CH}</t>
  </si>
  <si>
    <t>Heat, natural gas, at boiler condensing modulating 300kW {CH}</t>
  </si>
  <si>
    <t>Heat, natural gas, at boiler condensing modulating 50kW (proj. 388) {CH}</t>
  </si>
  <si>
    <t>Heat, natural gas, at boiler condensing modulating 50kW {CH}</t>
  </si>
  <si>
    <t>Heat, natural gas, at diffusion absorption heat pump 15kW {CH}</t>
  </si>
  <si>
    <t>Heat, natural gas, at industrial furnace 1MW {CH}</t>
  </si>
  <si>
    <t>Heat, olive pomace, at boiler furnace, in oil mill {CY}</t>
  </si>
  <si>
    <t>Heat, olive pomace, burned in furnace, ash to landfarming {CY}</t>
  </si>
  <si>
    <t>Heat, olive pomace, burned in furnace, ash to municipal incineration {CH}</t>
  </si>
  <si>
    <t>Heat, olive pomace, burned in furnace, ash to sanitary landfill {CH}</t>
  </si>
  <si>
    <t>Heat, peat, at cogen, allocation exergy {ENTSO-E}</t>
  </si>
  <si>
    <t>Heat, poultry litter pellets, burned in furnace, ash to landfarming {CH}</t>
  </si>
  <si>
    <t>Heat, poultry litter pellets, burned in furnace, ash to municipal incineration {CH}</t>
  </si>
  <si>
    <t>Heat, poultry litter pellets, burned in furnace, ash to sanitary landfill {CH}</t>
  </si>
  <si>
    <t>Heat, poultry litter pellets, burned in furnace, produced on site {CH}</t>
  </si>
  <si>
    <t>Heat, poultry litter pellets, in rotating grate furnace 250-350kW {CH}</t>
  </si>
  <si>
    <t>Heat, propane/butane, at boiler condensing modulating 50kW {CH}</t>
  </si>
  <si>
    <t>Heat, slurry solids and bark chips, burned in furnace, ash to landfarming {CH}</t>
  </si>
  <si>
    <t>Heat, slurry solids and bark chips, burned in furnace, ash to sanitary landfill {CH}</t>
  </si>
  <si>
    <t>Heat, slurry solids and bark chips, in bark furnace 1MW {CH}</t>
  </si>
  <si>
    <t>Heat, slurry solids and bark chips, in furnace, ash to municipal incineration {CH}</t>
  </si>
  <si>
    <t>Heat, softwood chips from forest, at furnace 1000kW {CH}</t>
  </si>
  <si>
    <t>Heat, softwood chips from forest, at furnace 300kW {CH}</t>
  </si>
  <si>
    <t>Heat, softwood chips from forest, at furnace 5000kW {CH}</t>
  </si>
  <si>
    <t>Heat, softwood chips from forest, at furnace 50kW {CH}</t>
  </si>
  <si>
    <t>Heat, softwood chips from industry, at furnace 1000kW {CH}</t>
  </si>
  <si>
    <t>Heat, softwood chips from industry, at furnace 300kW {CH}</t>
  </si>
  <si>
    <t>Heat, softwood chips from industry, at furnace 5000kW {CH}</t>
  </si>
  <si>
    <t>Heat, softwood chips from industry, at furnace 50kW {CH}</t>
  </si>
  <si>
    <t>Heat, softwood logs, at furnace 15kW {CH}</t>
  </si>
  <si>
    <t>Heat, softwood logs, at furnace 50kW {CH}</t>
  </si>
  <si>
    <t>Heat, softwood logs, at wood heater 6kW {CH}</t>
  </si>
  <si>
    <t>Heat, unspecific, in chemical plant {RER}</t>
  </si>
  <si>
    <t>Heat, wood pellets, at furnace 15kW {CH}</t>
  </si>
  <si>
    <t>Heat, wood pellets, at furnace 300kW {CH}</t>
  </si>
  <si>
    <t>Heat, wood pellets, at furnace 50kW {CH}</t>
  </si>
  <si>
    <t>Heating, sanitary equipment cogen unit 160kWe {RER}</t>
  </si>
  <si>
    <t>Heating, sanitary equipment Mini CHP plant {CH}</t>
  </si>
  <si>
    <t>Heating-cooling ceiling, capillary tube mat {CH}</t>
  </si>
  <si>
    <t>Heating-cooling ceiling, metal {CH}</t>
  </si>
  <si>
    <t>Heating-cooling ceiling, plasterboard {CH}</t>
  </si>
  <si>
    <t>Heavy fuel oil, at refinery {CH}</t>
  </si>
  <si>
    <t>Heavy fuel oil, at refinery {RER}</t>
  </si>
  <si>
    <t>Heavy fuel oil, at regional storage {CH}</t>
  </si>
  <si>
    <t>Heavy fuel oil, at regional storage {RER}</t>
  </si>
  <si>
    <t>Heavy fuel oil, burned in industrial furnace 1MW, non-modulating {CH}</t>
  </si>
  <si>
    <t>Heavy fuel oil, burned in industrial furnace 1MW, non-modulating {RER}</t>
  </si>
  <si>
    <t>Heavy fuel oil, burned in power plant {AT}</t>
  </si>
  <si>
    <t>Heavy fuel oil, burned in power plant {BE}</t>
  </si>
  <si>
    <t>Heavy fuel oil, burned in power plant {CS}</t>
  </si>
  <si>
    <t>Heavy fuel oil, burned in power plant {CZ}</t>
  </si>
  <si>
    <t>Heavy fuel oil, burned in power plant {DE}</t>
  </si>
  <si>
    <t>Heavy fuel oil, burned in power plant {DK}</t>
  </si>
  <si>
    <t>Heavy fuel oil, burned in power plant {ES}</t>
  </si>
  <si>
    <t>Heavy fuel oil, burned in power plant {FI}</t>
  </si>
  <si>
    <t>Heavy fuel oil, burned in power plant {FR}</t>
  </si>
  <si>
    <t>Heavy fuel oil, burned in power plant {GB}</t>
  </si>
  <si>
    <t>Heavy fuel oil, burned in power plant {GR}</t>
  </si>
  <si>
    <t>Heavy fuel oil, burned in power plant {HR}</t>
  </si>
  <si>
    <t>Heavy fuel oil, burned in power plant {HU}</t>
  </si>
  <si>
    <t>Heavy fuel oil, burned in power plant {IE}</t>
  </si>
  <si>
    <t>Heavy fuel oil, burned in power plant {IT}</t>
  </si>
  <si>
    <t>Heavy fuel oil, burned in power plant {NL}</t>
  </si>
  <si>
    <t>Heavy fuel oil, burned in power plant {PT}</t>
  </si>
  <si>
    <t>Heavy fuel oil, burned in power plant {RER}</t>
  </si>
  <si>
    <t>Heavy fuel oil, burned in power plant {SE}</t>
  </si>
  <si>
    <t>Heavy fuel oil, burned in power plant {SI}</t>
  </si>
  <si>
    <t>Heavy fuel oil, burned in power plant {SK}</t>
  </si>
  <si>
    <t>Heavy fuel oil, burned in refinery furnace {CH}</t>
  </si>
  <si>
    <t>Heavy fuel oil, burned in refinery furnace {RER}</t>
  </si>
  <si>
    <t>Helium, at plant {GLO}</t>
  </si>
  <si>
    <t>Heptane, at plant {RER}</t>
  </si>
  <si>
    <t>Hexafluorethane, at plant {GLO}</t>
  </si>
  <si>
    <t>Hexamethyldisilazane, at plant {GLO}</t>
  </si>
  <si>
    <t>Hexane, at plant {RER}</t>
  </si>
  <si>
    <t>High pressure laminate HPL outdoor use, at regional storage {CH}</t>
  </si>
  <si>
    <t>High pressure laminate HPL outdoor use, production AT, at plant {AT}</t>
  </si>
  <si>
    <t>High pressure laminate HPL outdoor use, production NL, at plant {NL}</t>
  </si>
  <si>
    <t>High pressure laminate HPL outdoor, packaging {RER}</t>
  </si>
  <si>
    <t>High pressure laminate HPL, transport AT-&gt;CH {CH}</t>
  </si>
  <si>
    <t>High pressure laminate HPL, transport NL-&gt;CH {CH}</t>
  </si>
  <si>
    <t>Hoeing {CH}</t>
  </si>
  <si>
    <t>Holzpur, softwood, raw, air, kiln dried, u=6%, at plant {CH}</t>
  </si>
  <si>
    <t>Holzpur, softwood, raw, air, kiln dried, u=6%, at plant, with resource correction {CH}</t>
  </si>
  <si>
    <t>Horse dung and waste wood chips, at farm {CH}</t>
  </si>
  <si>
    <t>Horse dung and waste wood chips, burned in grate furnace 500-600kW {CH}</t>
  </si>
  <si>
    <t>Horse dung and wood chips, burned in furnace, ash to landfarming {CH}</t>
  </si>
  <si>
    <t>Horse dung and wood chips, burned in furnace, ash to municipal incineration {CH}</t>
  </si>
  <si>
    <t>Horse dung and wood chips, burned in furnace, ash to sanitary landfill {CH}</t>
  </si>
  <si>
    <t>Hot rolling, steel {RER}</t>
  </si>
  <si>
    <t>Hot water tank 600l, at plant {CH}</t>
  </si>
  <si>
    <t>Hot water tank factory {CH}</t>
  </si>
  <si>
    <t>Household devices production plant {CH}</t>
  </si>
  <si>
    <t>Housing system with fully-slatted floor, pig {CH}</t>
  </si>
  <si>
    <t>Husked nuts harvesting, at farm {PH}</t>
  </si>
  <si>
    <t>Hybrid collector, slanted roof, borehole regeneration {CH}</t>
  </si>
  <si>
    <t>Hybrid collector, slanted roof, hot water heat storage {CH}</t>
  </si>
  <si>
    <t>Hydraulic digger {RER}</t>
  </si>
  <si>
    <t>Hydrochloric acid, 30% in H2O, at plant {RER}</t>
  </si>
  <si>
    <t>Hydrochloric acid, from Mannheim process, at plant {RER}</t>
  </si>
  <si>
    <t>Hydrochloric acid, from the reaction of hydrogen with chlorine, at plant {RER}</t>
  </si>
  <si>
    <t>Hydrogen cyanide, at plant {RER}</t>
  </si>
  <si>
    <t>Hydrogen fluoride, at plant {GLO}</t>
  </si>
  <si>
    <t>Hydrogen peroxide, 50% in H2O, at plant {RER}</t>
  </si>
  <si>
    <t>Hydrogen sulphide, H2S, at plant {RER}</t>
  </si>
  <si>
    <t>Hydrogen, cracking, APME, at plant {RER}</t>
  </si>
  <si>
    <t>Hydrogen, liquid, at plant {RER}</t>
  </si>
  <si>
    <t>Hydrogen, liquid, diaphragm cell, at plant {RER}</t>
  </si>
  <si>
    <t>Hydrogen, liquid, from chlorine electrolysis, production mix, at plant {RER}</t>
  </si>
  <si>
    <t>Hydrogen, liquid, membrane cell, at plant {RER}</t>
  </si>
  <si>
    <t>Hydrogen, liquid, mercury cell, at plant {RER}</t>
  </si>
  <si>
    <t>ICE {DE}</t>
  </si>
  <si>
    <t>Ice storage tank with solar tube collector {CH}</t>
  </si>
  <si>
    <t>Indium, at regional storage {RER}</t>
  </si>
  <si>
    <t>Inductor, low value multilayer chip type, LMCI, at plant {GLO}</t>
  </si>
  <si>
    <t>Inductor, miniature RF chip type, MRFI, at plant {GLO}</t>
  </si>
  <si>
    <t>Inductor, ring core choke type, at plant {GLO}</t>
  </si>
  <si>
    <t>Industrial furnace 1MW, oil {CH}</t>
  </si>
  <si>
    <t>Industrial furnace, 1MW, natural gas {RER}</t>
  </si>
  <si>
    <t>Industrial furnace, coal, 1-10 MW {RER}</t>
  </si>
  <si>
    <t>Industrial machine, heavy, unspecified, at plant {RER}</t>
  </si>
  <si>
    <t>Industrial residue wood, softwood, air, kiln dried, u=6%, holzpur, at plant {CH}</t>
  </si>
  <si>
    <t>Industrial residue wood, softwood, plant-debarked, u=70%, holzpur, at plant {CH}</t>
  </si>
  <si>
    <t>Industrial wood, softwood, under bark, u=140%, holzpur, at forest road {CH}</t>
  </si>
  <si>
    <t>Infrastructure, air-water heat pump 10kW, for heat pump calculation {CH}</t>
  </si>
  <si>
    <t>Infrastructure, borehole heat exchanger, 10kW, for heat pump calculation {CH}</t>
  </si>
  <si>
    <t>Infrastructure, sewage heat pump 140kW, for heat pump calculation {CH}</t>
  </si>
  <si>
    <t>Injection moulding {RER}</t>
  </si>
  <si>
    <t>installation for drip irrigation {CH}</t>
  </si>
  <si>
    <t>Insulated gate bipolar transistor, electric vehicle application {RER}</t>
  </si>
  <si>
    <t>Insulation spiral-seam duct, rockwool, DN 400, 30 mm, at plant {RER}</t>
  </si>
  <si>
    <t>Integrated circuit, IC, logic type, at plant {GLO}</t>
  </si>
  <si>
    <t>Integrated circuit, IC, memory type, at plant {GLO}</t>
  </si>
  <si>
    <t>Integrated circuit, QFP, at plant {RER}</t>
  </si>
  <si>
    <t>Integrated circuit, SO, at plant {RER}</t>
  </si>
  <si>
    <t>Integrated circuit, SQFP, at plant {RER}</t>
  </si>
  <si>
    <t>Interim storage, nuclear waste to dispose in final repository LLW {CH}</t>
  </si>
  <si>
    <t>Interim storage, nuclear waste to dispose in final repository SF, HLW, and ILW {CH}</t>
  </si>
  <si>
    <t>Internal combustion engine, for passenger car {RER}</t>
  </si>
  <si>
    <t>Inverter, 10 kW, average, at plant {RER}</t>
  </si>
  <si>
    <t>Inverter, 2.5 kW, average, at plant {RER}</t>
  </si>
  <si>
    <t>Inverter, 20 kW, average, at plant {RER}</t>
  </si>
  <si>
    <t>Inverter, 2500W, at plant {RER}</t>
  </si>
  <si>
    <t>Inverter, 5 kW,  average, at plant {RER}</t>
  </si>
  <si>
    <t>Inverter, 500kW, at plant {RER}</t>
  </si>
  <si>
    <t>Inverter, for electric passenger car {RER}</t>
  </si>
  <si>
    <t>Inverter, Mont Soleil installation, at plant {CH}</t>
  </si>
  <si>
    <t>Iodine {RER}</t>
  </si>
  <si>
    <t>Iron (III) chloride, 40% in H2O, at plant {CH}</t>
  </si>
  <si>
    <t>Iron ore, 46% Fe, at mine {GLO}</t>
  </si>
  <si>
    <t>Iron ore, 65% Fe, at beneficiation {GLO}</t>
  </si>
  <si>
    <t>Iron scrap, at plant {CH}</t>
  </si>
  <si>
    <t>Iron scrap, at plant {RER}</t>
  </si>
  <si>
    <t>Iron scrap, from concrete demolition, at plant {CH}</t>
  </si>
  <si>
    <t>Iron sulphate, at plant {RER}</t>
  </si>
  <si>
    <t>Iron-nickel-chromium alloy, at plant {RER}</t>
  </si>
  <si>
    <t>Irrigating {CH}</t>
  </si>
  <si>
    <t>Irrigating {US}</t>
  </si>
  <si>
    <t>irrigation, sprinkler {CH}</t>
  </si>
  <si>
    <t>Isobutanol, at plant {RER}</t>
  </si>
  <si>
    <t>Isopropanol, at plant {RER}</t>
  </si>
  <si>
    <t>ITO powder, for target production, at plant {RER}</t>
  </si>
  <si>
    <t>ITO, sintered target, at plant {RER}</t>
  </si>
  <si>
    <t>Jute fibres, irrigated system, at farm {IN}</t>
  </si>
  <si>
    <t>Jute fibres, rainfed system, at farm {IN}</t>
  </si>
  <si>
    <t>Kaolin, at plant {RER}</t>
  </si>
  <si>
    <t>Kenaf fibres, at farm {IN}</t>
  </si>
  <si>
    <t>Kerosene, at refinery {CH}</t>
  </si>
  <si>
    <t>Kerosene, at refinery {RER}</t>
  </si>
  <si>
    <t>Kerosene, at regional storage {CH}</t>
  </si>
  <si>
    <t>Kerosene, at regional storage {RER}</t>
  </si>
  <si>
    <t>Keyboard, standard version, at plant {GLO}</t>
  </si>
  <si>
    <t>Kitchen cupboard, front profile melamin resin, at plant {CH}</t>
  </si>
  <si>
    <t>Kitchen cupboard, front profile metal, at plant {CH}</t>
  </si>
  <si>
    <t>Kitchen cupboard, front profile paint, at plant {CH}</t>
  </si>
  <si>
    <t>Kitchen cupboard, front profile solid wood, at plant {CH}</t>
  </si>
  <si>
    <t>Kitchen cupboard, front profile wood, at plant {CH}</t>
  </si>
  <si>
    <t>Kitchen worktop, aluminiumtrihydroxide-acrylic glass, at plant {CH}</t>
  </si>
  <si>
    <t>Kitchen worktop, chromium steel, high-end, at plant {CH}</t>
  </si>
  <si>
    <t>Kitchen worktop, chromium steel, standard, at plant {CH}</t>
  </si>
  <si>
    <t>Kitchen worktop, melamin coated worktop, at plant {CH}</t>
  </si>
  <si>
    <t>Kitchen worktop, natural stone, granite, at plant {CH}</t>
  </si>
  <si>
    <t>Kitchen worktop, wood, at plant {CH}</t>
  </si>
  <si>
    <t>Kitchen, front profile melamin resin, at plant {CH}</t>
  </si>
  <si>
    <t>Kitchen, front profile metal, at plant {CH}</t>
  </si>
  <si>
    <t>Kitchen, front profile paint, at plant {CH}</t>
  </si>
  <si>
    <t>Kitchen, front profile particle board, at plant {CH}</t>
  </si>
  <si>
    <t>Kitchen, front profile solid wood, at plant {CH}</t>
  </si>
  <si>
    <t>Kitchen, front profile wood, at plant {CH}</t>
  </si>
  <si>
    <t>Kraft paper, bleached, at plant {RER}</t>
  </si>
  <si>
    <t>Kraft paper, unbleached, at plant {RER}</t>
  </si>
  <si>
    <t>Krypton, gaseous, at plant {RER}</t>
  </si>
  <si>
    <t>Krypton, gaseous, at regional storage {CH}</t>
  </si>
  <si>
    <t>Label housing system, pig {CH}</t>
  </si>
  <si>
    <t>Laminated safety glass, at plant {CH}</t>
  </si>
  <si>
    <t>Laminated timber element, transversally prestressed, for outdoor use, at plant {RER}</t>
  </si>
  <si>
    <t>Laminated timber element, transversally prestressed, for outdoor use, at plant, with resource correction {CH}</t>
  </si>
  <si>
    <t>Laminating, foil, with acrylic binder {RER}</t>
  </si>
  <si>
    <t>Lanthanum oxide, at plant {CN}</t>
  </si>
  <si>
    <t>Laptop computer, at plant {GLO}</t>
  </si>
  <si>
    <t>LCD flat screen, 17 inches, at plant {GLO}</t>
  </si>
  <si>
    <t>LCD glass, at plant {GLO}</t>
  </si>
  <si>
    <t>LCD module, at plant {GLO}</t>
  </si>
  <si>
    <t>Leaching residues, indium rich, from zinc circuit, at smelter {GLO}</t>
  </si>
  <si>
    <t>Lead concentrate, at beneficiation {GLO}</t>
  </si>
  <si>
    <t>Lead, at regional storage {RER}</t>
  </si>
  <si>
    <t>Lead, at regional storage, with resource correction {CH}</t>
  </si>
  <si>
    <t>Lead, from combined metal production, at beneficiation {SE}</t>
  </si>
  <si>
    <t>Lead, primary, at plant {GLO}</t>
  </si>
  <si>
    <t>Lead, secondary, at plant {RER}</t>
  </si>
  <si>
    <t>Lean concrete, CEM III, A, 100% RC-M, at plant {CH}</t>
  </si>
  <si>
    <t>Lean concrete, CEM III, A, primary, at plan {CH}</t>
  </si>
  <si>
    <t>Lean concrete, CEM III, B, 100% RC-M, at plant {CH}</t>
  </si>
  <si>
    <t>Lean concrete, CEM III, B, primary, at plant {CH}</t>
  </si>
  <si>
    <t>Lean concrete, only common base, at plant {CH}</t>
  </si>
  <si>
    <t>Lean concrete, unspecific, at plant {CH}</t>
  </si>
  <si>
    <t>Lean concrete, unspecific, at plant, with resource correction {CH}</t>
  </si>
  <si>
    <t>Light clay brick, at plant {DE}</t>
  </si>
  <si>
    <t>Light commercial vehicle {RER}</t>
  </si>
  <si>
    <t>Light emitting diode, LED, at plant {GLO}</t>
  </si>
  <si>
    <t>Light fuel oil, at refinery {CH}</t>
  </si>
  <si>
    <t>Light fuel oil, at refinery {RER}</t>
  </si>
  <si>
    <t>Light fuel oil, at regional storage {CH}</t>
  </si>
  <si>
    <t>Light fuel oil, at regional storage {RER}</t>
  </si>
  <si>
    <t>Light fuel oil, burned in boiler 100kW condensing, non-modulating {CH}</t>
  </si>
  <si>
    <t>Light fuel oil, burned in boiler 100kW, average {CH}</t>
  </si>
  <si>
    <t>Light fuel oil, burned in boiler 100kW, condensing, modulating {CH}</t>
  </si>
  <si>
    <t>Light fuel oil, burned in boiler 100kW, non-modulating {CH}</t>
  </si>
  <si>
    <t>Light fuel oil, burned in boiler 10kW condensing, non-modulating {CH}</t>
  </si>
  <si>
    <t>Light fuel oil, burned in boiler 10kW, average {CH}</t>
  </si>
  <si>
    <t>Light fuel oil, burned in boiler 10kW, condensing, modulating {CH}</t>
  </si>
  <si>
    <t>Light fuel oil, burned in boiler 10kW, non-modulating (proj. 210) {CH}</t>
  </si>
  <si>
    <t>Light fuel oil, burned in boiler 10kW, non-modulating {CH}</t>
  </si>
  <si>
    <t>Light fuel oil, burned in industrial furnace 1MW, non-modulating {CH}</t>
  </si>
  <si>
    <t>Light fuel oil, burned in industrial furnace 1MW, non-modulating {RER}</t>
  </si>
  <si>
    <t>Lightweight concrete block, expanded clay, at plant {CH}</t>
  </si>
  <si>
    <t>Lightweight concrete block, pumice, at plant {DE}</t>
  </si>
  <si>
    <t>Lightweight plaster, mineral, at plant {CH}</t>
  </si>
  <si>
    <t>Lightweight plaster, mineral, matured {CH}</t>
  </si>
  <si>
    <t>Lignite briquette, burned in stove 5-15kW {RER}</t>
  </si>
  <si>
    <t>Lignite briquettes production plant {RER}</t>
  </si>
  <si>
    <t>Lignite briquettes, at plant {DE}</t>
  </si>
  <si>
    <t>Lignite dust production plant {RER}</t>
  </si>
  <si>
    <t>Lignite power plant {RER}</t>
  </si>
  <si>
    <t>Lignite, at mine {RER}</t>
  </si>
  <si>
    <t>Lignite, burned in power plant {AT}</t>
  </si>
  <si>
    <t>Lignite, burned in power plant {BA}</t>
  </si>
  <si>
    <t>Lignite, burned in power plant {CS}</t>
  </si>
  <si>
    <t>Lignite, burned in power plant {CZ}</t>
  </si>
  <si>
    <t>Lignite, burned in power plant {DE}</t>
  </si>
  <si>
    <t>Lignite, burned in power plant {ES}</t>
  </si>
  <si>
    <t>Lignite, burned in power plant {FR}</t>
  </si>
  <si>
    <t>Lignite, burned in power plant {GR}</t>
  </si>
  <si>
    <t>Lignite, burned in power plant {HU}</t>
  </si>
  <si>
    <t>Lignite, burned in power plant {MK}</t>
  </si>
  <si>
    <t>Lignite, burned in power plant {PL}</t>
  </si>
  <si>
    <t>Lignite, burned in power plant {RS}</t>
  </si>
  <si>
    <t>Lignite, burned in power plant {SI}</t>
  </si>
  <si>
    <t>Lignite, burned in power plant {SK}</t>
  </si>
  <si>
    <t>Lime, from carbonation, at regional storehouse {CH}</t>
  </si>
  <si>
    <t>Lime, hydrated, loose, at plant {CH}</t>
  </si>
  <si>
    <t>Lime, hydrated, packed, at plant {CH}</t>
  </si>
  <si>
    <t>Lime, hydraulic, at plant {CH}</t>
  </si>
  <si>
    <t>Limestone, at mine {CH}</t>
  </si>
  <si>
    <t>Limestone, crushed, for mill {CH}</t>
  </si>
  <si>
    <t>Limestone, crushed, washed {CH}</t>
  </si>
  <si>
    <t>Limestone, milled, loose, at plant {CH}</t>
  </si>
  <si>
    <t>Limestone, milled, packed, at plant {CH}</t>
  </si>
  <si>
    <t>Linuron, at regional storehouse {CH}</t>
  </si>
  <si>
    <t>Linuron, at regional storehouse {RER}</t>
  </si>
  <si>
    <t>Liquefied petroleum gas, at service station {CH}</t>
  </si>
  <si>
    <t>Liquid packaging board, at plant {RER}</t>
  </si>
  <si>
    <t>Liquid storage tank, chemicals, organics {CH}</t>
  </si>
  <si>
    <t>Lithium carbonate, at plant {GLO}</t>
  </si>
  <si>
    <t>Lithium chloride, at plant {GLO}</t>
  </si>
  <si>
    <t>Lithium fluoride, at plant {CN}</t>
  </si>
  <si>
    <t>Lithium hexafluorophosphate, at plant {CN}</t>
  </si>
  <si>
    <t>Lithium hydroxide, at plant {GLO}</t>
  </si>
  <si>
    <t>Lithium manganese oxide, at plant {GLO}</t>
  </si>
  <si>
    <t>Lithium, at plant {GLO}</t>
  </si>
  <si>
    <t>Loading bales {CH}</t>
  </si>
  <si>
    <t>Locomotive {RER}</t>
  </si>
  <si>
    <t>Logs, hardwood, burned in furnace 15kW {CH}</t>
  </si>
  <si>
    <t>Logs, hardwood, burned in furnace 50kW {CH}</t>
  </si>
  <si>
    <t>Logs, hardwood, burned in wood heater 6kW {CH}</t>
  </si>
  <si>
    <t>Logs, mixed, burned in furnace 15kW {CH}</t>
  </si>
  <si>
    <t>Logs, mixed, burned in furnace 50kW (proj. 210) {CH}</t>
  </si>
  <si>
    <t>Logs, mixed, burned in furnace 50kW {CH}</t>
  </si>
  <si>
    <t>Logs, mixed, burned in wood heater 6kW {CH}</t>
  </si>
  <si>
    <t>Logs, softwood, burned in furnace 15kW {CH}</t>
  </si>
  <si>
    <t>Logs, softwood, burned in furnace 50kW {CH}</t>
  </si>
  <si>
    <t>Logs, softwood, burned in wood heater 6kW {CH}</t>
  </si>
  <si>
    <t>Long-distance train {CH}</t>
  </si>
  <si>
    <t>Loose housing system, cattle {CH}</t>
  </si>
  <si>
    <t>Lorry 16t {RER}</t>
  </si>
  <si>
    <t>Lorry 21t, municipal waste collection {CH}</t>
  </si>
  <si>
    <t>Lorry 28t {RER}</t>
  </si>
  <si>
    <t>Lorry 40t {RER}</t>
  </si>
  <si>
    <t>Low active radioactive waste {CH}</t>
  </si>
  <si>
    <t>Lubricating oil, at plant {RER}</t>
  </si>
  <si>
    <t>Magnesium oxide, at plant {RER}</t>
  </si>
  <si>
    <t>Magnesium plant {RER}</t>
  </si>
  <si>
    <t>Magnesium sulphate, at plant {RER}</t>
  </si>
  <si>
    <t>Magnesium, at plant {RER}</t>
  </si>
  <si>
    <t>Magnesium-alloy, AZ91, at plant {RER}</t>
  </si>
  <si>
    <t>Magnesium-alloy, AZ91, diecasting, at plant {RER}</t>
  </si>
  <si>
    <t>Magnetite, at plant {GLO}</t>
  </si>
  <si>
    <t>Maintenance micro gas turbine 100kWe {CH}</t>
  </si>
  <si>
    <t>Maintenance PEM fuel cell 2kWe {CH}</t>
  </si>
  <si>
    <t>Maintenance SOFC fuel cell 125kWe, future {CH}</t>
  </si>
  <si>
    <t>Maintenance SOFC-GT fuel cell 180kWe, future {CH}</t>
  </si>
  <si>
    <t>Maintenance stirling cogen unit 3kWe, wood pellets, future {CH}</t>
  </si>
  <si>
    <t>Maintenance, barge {RER}</t>
  </si>
  <si>
    <t>Maintenance, bicycle {CH}</t>
  </si>
  <si>
    <t>Maintenance, bus {CH}</t>
  </si>
  <si>
    <t>Maintenance, cogen unit 160kWe {RER}</t>
  </si>
  <si>
    <t>Maintenance, electric bicycle {CH}</t>
  </si>
  <si>
    <t>Maintenance, electric bicycle, LiNCM battery {CH}</t>
  </si>
  <si>
    <t>Maintenance, electric scooter {CH}</t>
  </si>
  <si>
    <t>Maintenance, electric scooter, without battery {CH}</t>
  </si>
  <si>
    <t>Maintenance, electric vehicle, LiMn2O4 {RER}</t>
  </si>
  <si>
    <t>Maintenance, electric vehicle, without battery {RER}</t>
  </si>
  <si>
    <t>Maintenance, goods wagon {RER}</t>
  </si>
  <si>
    <t>Maintenance, ICE {DE}</t>
  </si>
  <si>
    <t>Maintenance, locomotive {RER}</t>
  </si>
  <si>
    <t>Maintenance, long-distance train {CH}</t>
  </si>
  <si>
    <t>Maintenance, lorry 16t {CH}</t>
  </si>
  <si>
    <t>Maintenance, lorry 28t {CH}</t>
  </si>
  <si>
    <t>Maintenance, lorry 40t {CH}</t>
  </si>
  <si>
    <t>Maintenance, Mini CHP plant {CH}</t>
  </si>
  <si>
    <t>Maintenance, operation, canal {RER}</t>
  </si>
  <si>
    <t>Maintenance, passenger cable car {CH}</t>
  </si>
  <si>
    <t>Maintenance, passenger car {RER}</t>
  </si>
  <si>
    <t>Maintenance, passenger car, diesel, EURO5, city car {RER}</t>
  </si>
  <si>
    <t>Maintenance, passenger car, electric, LiMn2O4, city car {RER}</t>
  </si>
  <si>
    <t>Maintenance, regional train {CH}</t>
  </si>
  <si>
    <t>Maintenance, scooter {CH}</t>
  </si>
  <si>
    <t>Maintenance, tram {CH}</t>
  </si>
  <si>
    <t>Maintenance, transoceanic freight ship {RER}</t>
  </si>
  <si>
    <t>Maintenance, van &lt; 3.5t {RER}</t>
  </si>
  <si>
    <t>Maize drying {CH}</t>
  </si>
  <si>
    <t>Maize seed IP, at farm {CH}</t>
  </si>
  <si>
    <t>Maize seed IP, at regional storehouse {CH}</t>
  </si>
  <si>
    <t>Maize seed organic, at farm {CH}</t>
  </si>
  <si>
    <t>Maize seed organic, at regional storehouse {CH}</t>
  </si>
  <si>
    <t>Maize starch, at plant {DE}</t>
  </si>
  <si>
    <t>Maleic anhydride from catalytic oxidation of benzene, at plant {RER}</t>
  </si>
  <si>
    <t>Maleic anhydride from the direct oxidation of n-butane, at plant {RER}</t>
  </si>
  <si>
    <t>Maleic anhydride, at plant {RER}</t>
  </si>
  <si>
    <t>Malusil, at plant {RER}</t>
  </si>
  <si>
    <t>Maneb, at regional storehouse {CH}</t>
  </si>
  <si>
    <t>Manganese concentrate, at beneficiation {GLO}</t>
  </si>
  <si>
    <t>Manganese oxide (Mn2O3), at plant {CN}</t>
  </si>
  <si>
    <t>Manganese, at regional storage {RER}</t>
  </si>
  <si>
    <t>Manual treatment plant, WEEE scrap {GLO}</t>
  </si>
  <si>
    <t>Manufacturing, dry mortar, per kg mortar {CH}</t>
  </si>
  <si>
    <t>Manufacturing, wet green mortar, per kg mortar {CH}</t>
  </si>
  <si>
    <t>Marble pit lime plaster, at plant {CH}</t>
  </si>
  <si>
    <t>Marble pit lime plaster, matured {CH}</t>
  </si>
  <si>
    <t>Mastic asphalt, at plant {CH}</t>
  </si>
  <si>
    <t>MCPA, at regional storehouse {CH}</t>
  </si>
  <si>
    <t>MCPA, at regional storehouse {RER}</t>
  </si>
  <si>
    <t>Mechanical treatment plant, WEEE scrap {GLO}</t>
  </si>
  <si>
    <t>Medium density fibreboard, at regional storage {CH}</t>
  </si>
  <si>
    <t>Medium density fibreboard, at regional storage, with resource correction {CH}</t>
  </si>
  <si>
    <t>Medium density fibreboard, uncoated, at plant {RER}</t>
  </si>
  <si>
    <t>Melamine formaldehyde resin, at plant {RER}</t>
  </si>
  <si>
    <t>Melamine, at plant {RER}</t>
  </si>
  <si>
    <t>Meranti, standing, under bark, u=70%, in rainforest {MY}</t>
  </si>
  <si>
    <t>Mercury, liquid, at plant {GLO}</t>
  </si>
  <si>
    <t>Metal coating plant {RER}</t>
  </si>
  <si>
    <t>Metal product manufacturing, average metal working {RER}</t>
  </si>
  <si>
    <t>Metal values from electric waste, in blister-copper, at converter {SE}</t>
  </si>
  <si>
    <t>Metal working factory {RER}</t>
  </si>
  <si>
    <t>Metal working factory operation, average heat energy {RER}</t>
  </si>
  <si>
    <t>Metal working machine operation, average process heat {RER}</t>
  </si>
  <si>
    <t>Metal working machine, unspecified, at plant {RER}</t>
  </si>
  <si>
    <t>Metaldehyde, at regional storage {RER}</t>
  </si>
  <si>
    <t>Metallization paste, back side, aluminium, at plant {RER}</t>
  </si>
  <si>
    <t>Metallization paste, back side, at plant {RER}</t>
  </si>
  <si>
    <t>Metallization paste, front side, at plant {RER}</t>
  </si>
  <si>
    <t>Methane, 96 vol-%, from biogas, at purification {CH}</t>
  </si>
  <si>
    <t>Methane, 96 vol-%, from biogas, high pressure, at consumer {CH}</t>
  </si>
  <si>
    <t>Methane, 96 vol-%, from biogas, low pressure, at consumer {CH}</t>
  </si>
  <si>
    <t>Methane, 96 vol-%, from biogas, production mix, at service station {CH}</t>
  </si>
  <si>
    <t>Methane, 96 vol.-%, from synthetic gas, wood, at plant {CH}</t>
  </si>
  <si>
    <t>Methanol plant {GLO}</t>
  </si>
  <si>
    <t>Methanol, at plant {GLO}</t>
  </si>
  <si>
    <t>Methanol, at regional storage {CH}</t>
  </si>
  <si>
    <t>Methanol, from biomass, at regional storage {CH}</t>
  </si>
  <si>
    <t>Methanol, from synthetic gas, at plant {CH}</t>
  </si>
  <si>
    <t>Methyl acetate, at plant {RER}</t>
  </si>
  <si>
    <t>Methyl acrylate, at plant {GLO}</t>
  </si>
  <si>
    <t>Methyl ester, from biogenic oils, mix, at regional storage {RER}</t>
  </si>
  <si>
    <t>Methyl ethyl ketone from butane, at plant {RER}</t>
  </si>
  <si>
    <t>Methyl ethyl ketone, at plant {RER}</t>
  </si>
  <si>
    <t>Methyl iodide {RER}</t>
  </si>
  <si>
    <t>Methyl methacrylate, at plant {RER}</t>
  </si>
  <si>
    <t>Methyl tert-butyl ether, at plant {RER}</t>
  </si>
  <si>
    <t>Methyl-3-methoxypropionate, at plant {GLO}</t>
  </si>
  <si>
    <t>Methylamine, at plant {RER}</t>
  </si>
  <si>
    <t>Methylchloride, at plant {WEU}</t>
  </si>
  <si>
    <t>Methylchloride, at regional storage {CH}</t>
  </si>
  <si>
    <t>Methylene diphenyl diisocyanate, at plant {RER}</t>
  </si>
  <si>
    <t>Metolachlor, at regional storehouse {CH}</t>
  </si>
  <si>
    <t>Metolachlor, at regional storehouse {RER}</t>
  </si>
  <si>
    <t>MG-silicon, at plant {APAC}</t>
  </si>
  <si>
    <t>MG-silicon, at plant {CN}</t>
  </si>
  <si>
    <t>MG-silicon, at plant {NO}</t>
  </si>
  <si>
    <t>MG-silicon, at plant {US}</t>
  </si>
  <si>
    <t>Micro gas turbine 100kWe {CH}</t>
  </si>
  <si>
    <t>Milking parlour {CH}</t>
  </si>
  <si>
    <t>Mine, bauxite {GLO}</t>
  </si>
  <si>
    <t>Mine, bentonite {DE}</t>
  </si>
  <si>
    <t>Mine, clay {CH}</t>
  </si>
  <si>
    <t>Mine, gold {AU}</t>
  </si>
  <si>
    <t>Mine, gold {CA}</t>
  </si>
  <si>
    <t>Mine, gold {TZ}</t>
  </si>
  <si>
    <t>Mine, gold {US}</t>
  </si>
  <si>
    <t>Mine, gold {ZA}</t>
  </si>
  <si>
    <t>Mine, gold and silver {CL}</t>
  </si>
  <si>
    <t>Mine, gold and silver {PE}</t>
  </si>
  <si>
    <t>Mine, gold and silver {PG}</t>
  </si>
  <si>
    <t>Mine, gold-silver-zinc-lead-copper {SE}</t>
  </si>
  <si>
    <t>mine, gravel/sand {CH}</t>
  </si>
  <si>
    <t>Mine, iron {GLO}</t>
  </si>
  <si>
    <t>Mine, limestone {CH}</t>
  </si>
  <si>
    <t>Mine, vermiculite {ZA}</t>
  </si>
  <si>
    <t>Mineral plaster, in sorting plant {CH}</t>
  </si>
  <si>
    <t>Mineral wool insulation 100mm, cladding with aluminium sheet {CH}</t>
  </si>
  <si>
    <t>Mineral wool insulation 100mm, cladding with reinforced alumium foil {CH}</t>
  </si>
  <si>
    <t>Mineral wool insulation 100mm, cladding with structured aluminium foil {CH}</t>
  </si>
  <si>
    <t>Mineral wool insulation 40mm, cladding with aluminium sheet {CH}</t>
  </si>
  <si>
    <t>Mineral wool insulation 40mm, cladding with reinforced alumium foil {CH}</t>
  </si>
  <si>
    <t>Mineral wool insulation 40mm, cladding with structured aluminium foil {CH}</t>
  </si>
  <si>
    <t>Mineral wool insulation 50mm, cladding with aluminium sheet {CH}</t>
  </si>
  <si>
    <t>Mineral wool insulation 50mm, cladding with reinforced alumium foil {CH}</t>
  </si>
  <si>
    <t>Mineral wool insulation 50mm, cladding with structured aluminium foil {CH}</t>
  </si>
  <si>
    <t>Mineral wool insulation 60mm, cladding with aluminium sheet {CH}</t>
  </si>
  <si>
    <t>Mineral wool insulation 60mm, cladding with reinforced alumium foil {CH}</t>
  </si>
  <si>
    <t>Mineral wool insulation 60mm, cladding with structured aluminium foil {CH}</t>
  </si>
  <si>
    <t>Mineral wool insulation 80mm, cladding with aluminium sheet {CH}</t>
  </si>
  <si>
    <t>Mineral wool insulation 80mm, cladding with reinforced alumium foil {CH}</t>
  </si>
  <si>
    <t>Mineral wool insulation 80mm, cladding with structured aluminium foil {CH}</t>
  </si>
  <si>
    <t>Mineral wool insulation with PVC cladding, insulation thickness 100mm {CH}</t>
  </si>
  <si>
    <t>Mineral wool insulation with PVC cladding, insulation thickness 40mm {CH}</t>
  </si>
  <si>
    <t>Mineral wool insulation with PVC cladding, insulation thickness 50mm {CH}</t>
  </si>
  <si>
    <t>Mineral wool insulation with PVC cladding, insulation thickness 60mm {CH}</t>
  </si>
  <si>
    <t>Mineral wool insulation with PVC cladding, insulation thickness 80mm {CH}</t>
  </si>
  <si>
    <t>Mini CHP plant, common components for heat+electricity {CH}</t>
  </si>
  <si>
    <t>Mini CHP plant, components for electricity only {CH}</t>
  </si>
  <si>
    <t>Mini CHP plant, components for heat only {CH}</t>
  </si>
  <si>
    <t>Mischmetal, primary, at plant {GLO}</t>
  </si>
  <si>
    <t>Mixed construction and demolition waste to sorting {CH}</t>
  </si>
  <si>
    <t>Mixed rubble to mixed rubble treatment {CH}</t>
  </si>
  <si>
    <t>Mobile cable yarder, trailer-mounted, at plant {RER}</t>
  </si>
  <si>
    <t>Mobile cable yarder, truck-mounted, incl. processor, at plant {RER}</t>
  </si>
  <si>
    <t>Modified starch, at plant {RER}</t>
  </si>
  <si>
    <t>Molasses, from sugar beet, at sugar refinery {CH}</t>
  </si>
  <si>
    <t>Molybdenite, at plant {GLO}</t>
  </si>
  <si>
    <t>Molybdenum concentrate, couple production Cu {GLO}</t>
  </si>
  <si>
    <t>Molybdenum concentrate, main product {GLO}</t>
  </si>
  <si>
    <t>Molybdenum, at regional storage {RER}</t>
  </si>
  <si>
    <t>Monochlorobenzene, at plant {RER}</t>
  </si>
  <si>
    <t>Monochloropentafluoroethane, at plant {GLO}</t>
  </si>
  <si>
    <t>Monoethanolamine, at plant {RER}</t>
  </si>
  <si>
    <t>Motorcycle {RER}</t>
  </si>
  <si>
    <t>Mounting, surface mount technology, Pb-containing solder {GLO}</t>
  </si>
  <si>
    <t>Mounting, surface mount technology, Pb-free solder {GLO}</t>
  </si>
  <si>
    <t>Mounting, through-hole technology, Pb-containing solder {GLO}</t>
  </si>
  <si>
    <t>Mounting, through-hole technology, Pb-free solder {GLO}</t>
  </si>
  <si>
    <t>Mouse device, optical, with cable, at plant {GLO}</t>
  </si>
  <si>
    <t>Mowing, by rotary mower {CH}</t>
  </si>
  <si>
    <t>MOX fuel element for LWR, at nuclear fuel fabrication plant {UCTE}</t>
  </si>
  <si>
    <t>Mulching {CH}</t>
  </si>
  <si>
    <t>Multicolumn radiator {CH}</t>
  </si>
  <si>
    <t>Multi-Si wafer, at plant {APAC}</t>
  </si>
  <si>
    <t>Multi-Si wafer, at plant {CN}</t>
  </si>
  <si>
    <t>Multi-Si wafer, at plant {RER}</t>
  </si>
  <si>
    <t>Multi-Si wafer, at plant {US}</t>
  </si>
  <si>
    <t>Multi-Si wafer, at regional storage {APAC}</t>
  </si>
  <si>
    <t>Multi-Si wafer, at regional storage {RER}</t>
  </si>
  <si>
    <t>Multi-Si wafer, at regional storage {US}</t>
  </si>
  <si>
    <t>Multi-Si wafer, ribbon, at plant {RER}</t>
  </si>
  <si>
    <t>Municipal waste incineration plant {CH}</t>
  </si>
  <si>
    <t>Naphtha, APME mix, at refinery {RER}</t>
  </si>
  <si>
    <t>Naphtha, at refinery {CH}</t>
  </si>
  <si>
    <t>Naphtha, at refinery {RER}</t>
  </si>
  <si>
    <t>Naphtha, at regional storage {CH}</t>
  </si>
  <si>
    <t>Naphtha, at regional storage {RER}</t>
  </si>
  <si>
    <t>Natural gas service station {CH}</t>
  </si>
  <si>
    <t>Natural gas, at consumer {US}</t>
  </si>
  <si>
    <t>Natural gas, at evaporation plant {JP}</t>
  </si>
  <si>
    <t>Natural gas, at long-distance pipeline {AT}</t>
  </si>
  <si>
    <t>Natural gas, at long-distance pipeline {BE}</t>
  </si>
  <si>
    <t>Natural gas, at long-distance pipeline {CH}</t>
  </si>
  <si>
    <t>Natural gas, at long-distance pipeline {CZ}</t>
  </si>
  <si>
    <t>Natural gas, at long-distance pipeline {DE}</t>
  </si>
  <si>
    <t>Natural gas, at long-distance pipeline {DK}</t>
  </si>
  <si>
    <t>Natural gas, at long-distance pipeline {ES}</t>
  </si>
  <si>
    <t>Natural gas, at long-distance pipeline {FI}</t>
  </si>
  <si>
    <t>Natural gas, at long-distance pipeline {FR}</t>
  </si>
  <si>
    <t>Natural gas, at long-distance pipeline {GB}</t>
  </si>
  <si>
    <t>Natural gas, at long-distance pipeline {GR}</t>
  </si>
  <si>
    <t>Natural gas, at long-distance pipeline {HU}</t>
  </si>
  <si>
    <t>Natural gas, at long-distance pipeline {IE}</t>
  </si>
  <si>
    <t>Natural gas, at long-distance pipeline {IT}</t>
  </si>
  <si>
    <t>Natural gas, at long-distance pipeline {NL}</t>
  </si>
  <si>
    <t>Natural gas, at long-distance pipeline {RER}</t>
  </si>
  <si>
    <t>Natural gas, at long-distance pipeline {SE}</t>
  </si>
  <si>
    <t>Natural gas, at long-distance pipeline {SK}</t>
  </si>
  <si>
    <t>Natural gas, at production {AZ}</t>
  </si>
  <si>
    <t>Natural gas, at production {DE}</t>
  </si>
  <si>
    <t>Natural gas, at production {DZ}</t>
  </si>
  <si>
    <t>Natural gas, at production {GB}</t>
  </si>
  <si>
    <t>Natural gas, at production {IQ}</t>
  </si>
  <si>
    <t>Natural gas, at production {KZ}</t>
  </si>
  <si>
    <t>Natural gas, at production {LY}</t>
  </si>
  <si>
    <t>Natural gas, at production {MX}</t>
  </si>
  <si>
    <t>Natural gas, at production {NG}</t>
  </si>
  <si>
    <t>Natural gas, at production {NL}</t>
  </si>
  <si>
    <t>Natural gas, at production {NO}</t>
  </si>
  <si>
    <t>Natural gas, at production {QA}</t>
  </si>
  <si>
    <t>Natural gas, at production {RO}</t>
  </si>
  <si>
    <t>Natural gas, at production {RU}</t>
  </si>
  <si>
    <t>Natural gas, at production {SA}</t>
  </si>
  <si>
    <t>Natural gas, at production {US}</t>
  </si>
  <si>
    <t>Natural gas, at production offshore {AZ}</t>
  </si>
  <si>
    <t>Natural gas, at production offshore {DE}</t>
  </si>
  <si>
    <t>Natural gas, at production offshore {DZ}</t>
  </si>
  <si>
    <t>Natural gas, at production offshore {GB}</t>
  </si>
  <si>
    <t>Natural gas, at production offshore {IQ}</t>
  </si>
  <si>
    <t>Natural gas, at production offshore {KZ}</t>
  </si>
  <si>
    <t>Natural gas, at production offshore {LY}</t>
  </si>
  <si>
    <t>Natural gas, at production offshore {MX}</t>
  </si>
  <si>
    <t>Natural gas, at production offshore {NG}</t>
  </si>
  <si>
    <t>Natural gas, at production offshore {NL}</t>
  </si>
  <si>
    <t>Natural gas, at production offshore {NO}</t>
  </si>
  <si>
    <t>Natural gas, at production offshore {QA}</t>
  </si>
  <si>
    <t>Natural gas, at production offshore {RO}</t>
  </si>
  <si>
    <t>Natural gas, at production offshore {RU}</t>
  </si>
  <si>
    <t>Natural gas, at production offshore {SA}</t>
  </si>
  <si>
    <t>Natural gas, at production offshore {US}</t>
  </si>
  <si>
    <t>Natural gas, at production onshore {AZ}</t>
  </si>
  <si>
    <t>Natural gas, at production onshore {DE}</t>
  </si>
  <si>
    <t>Natural gas, at production onshore {DZ}</t>
  </si>
  <si>
    <t>Natural gas, at production onshore {GB}</t>
  </si>
  <si>
    <t>Natural gas, at production onshore {IQ}</t>
  </si>
  <si>
    <t>Natural gas, at production onshore {KZ}</t>
  </si>
  <si>
    <t>Natural gas, at production onshore {LY}</t>
  </si>
  <si>
    <t>Natural gas, at production onshore {MX}</t>
  </si>
  <si>
    <t>Natural gas, at production onshore {NG}</t>
  </si>
  <si>
    <t>Natural gas, at production onshore {NL}</t>
  </si>
  <si>
    <t>Natural gas, at production onshore {NO}</t>
  </si>
  <si>
    <t>Natural gas, at production onshore {QA}</t>
  </si>
  <si>
    <t>Natural gas, at production onshore {RO}</t>
  </si>
  <si>
    <t>Natural gas, at production onshore {RU}</t>
  </si>
  <si>
    <t>Natural gas, at production onshore {SA}</t>
  </si>
  <si>
    <t>Natural gas, at production onshore {US}</t>
  </si>
  <si>
    <t>Natural gas, burned in boiler atm. low-NOx condensing non-modulating &lt;100kW {RER}</t>
  </si>
  <si>
    <t>Natural gas, burned in boiler atmospheric burner non-modulating &lt;100kW {RER}</t>
  </si>
  <si>
    <t>Natural gas, burned in boiler atmospheric low-NOx non-modulating &lt;100kW {RER}</t>
  </si>
  <si>
    <t>Natural gas, burned in boiler condensing modulating 15kW {CH}</t>
  </si>
  <si>
    <t>Natural gas, burned in boiler condensing modulating 300kW {CH}</t>
  </si>
  <si>
    <t>Natural gas, burned in boiler condensing modulating 50kW (proj. 388) {CH}</t>
  </si>
  <si>
    <t>Natural gas, burned in boiler condensing modulating 50kW {CH}</t>
  </si>
  <si>
    <t>Natural gas, burned in boiler fan burner low-NOx non-modulating &lt;100kW {RER}</t>
  </si>
  <si>
    <t>Natural gas, burned in boiler fan burner non-modulating &lt;100kW {RER}</t>
  </si>
  <si>
    <t>Natural gas, burned in boiler modulating &lt;100kW {RER}</t>
  </si>
  <si>
    <t>Natural gas, burned in boiler modulating &gt;100kW {RER}</t>
  </si>
  <si>
    <t>Natural gas, burned in cogen 15kWth {CH}</t>
  </si>
  <si>
    <t>Natural gas, burned in cogen 1MWe lean burn {RER}</t>
  </si>
  <si>
    <t>Natural gas, burned in cogen 1MWth {CH}</t>
  </si>
  <si>
    <t>Natural gas, burned in cogen 300kWth {CH}</t>
  </si>
  <si>
    <t>Natural gas, burned in cogen 50kWth {CH}</t>
  </si>
  <si>
    <t>Natural gas, burned in combined cycle plant, best technology {RER}</t>
  </si>
  <si>
    <t>Natural gas, burned in gas motor, for storage {DE}</t>
  </si>
  <si>
    <t>Natural gas, burned in gas motor, for storage {DZ}</t>
  </si>
  <si>
    <t>Natural gas, burned in gas motor, for storage {GLO}</t>
  </si>
  <si>
    <t>Natural gas, burned in gas motor, for storage {NL}</t>
  </si>
  <si>
    <t>Natural gas, burned in gas motor, for storage {NO}</t>
  </si>
  <si>
    <t>Natural gas, burned in gas motor, for storage {RU}</t>
  </si>
  <si>
    <t>Natural gas, burned in gas turbine {CH}</t>
  </si>
  <si>
    <t>Natural gas, burned in gas turbine {DE}</t>
  </si>
  <si>
    <t>Natural gas, burned in gas turbine {DZ}</t>
  </si>
  <si>
    <t>Natural gas, burned in gas turbine {GB}</t>
  </si>
  <si>
    <t>Natural gas, burned in gas turbine {GLO}</t>
  </si>
  <si>
    <t>Natural gas, burned in gas turbine {LY}</t>
  </si>
  <si>
    <t>Natural gas, burned in gas turbine {NG}</t>
  </si>
  <si>
    <t>Natural gas, burned in gas turbine {NL}</t>
  </si>
  <si>
    <t>Natural gas, burned in gas turbine {NO}</t>
  </si>
  <si>
    <t>Natural gas, burned in gas turbine {QA}</t>
  </si>
  <si>
    <t>Natural gas, burned in gas turbine {RER}</t>
  </si>
  <si>
    <t>Natural gas, burned in gas turbine {RO}</t>
  </si>
  <si>
    <t>Natural gas, burned in gas turbine {RU}</t>
  </si>
  <si>
    <t>Natural gas, burned in gas turbine {US}</t>
  </si>
  <si>
    <t>Natural gas, burned in gas turbine, for compressor station {DE}</t>
  </si>
  <si>
    <t>Natural gas, burned in gas turbine, for compressor station {DZ}</t>
  </si>
  <si>
    <t>Natural gas, burned in gas turbine, for compressor station {NL}</t>
  </si>
  <si>
    <t>Natural gas, burned in gas turbine, for compressor station {NO}</t>
  </si>
  <si>
    <t>Natural gas, burned in gas turbine, for compressor station {RU}</t>
  </si>
  <si>
    <t>Natural gas, burned in gas turbine, for compressor station {UCTE}</t>
  </si>
  <si>
    <t>Natural gas, burned in industrial furnace 1MW {CH}</t>
  </si>
  <si>
    <t>Natural gas, burned in industrial furnace 1MWth {CH}</t>
  </si>
  <si>
    <t>Natural gas, burned in power plant {ASCC}</t>
  </si>
  <si>
    <t>Natural gas, burned in power plant {AT}</t>
  </si>
  <si>
    <t>Natural gas, burned in power plant {BE}</t>
  </si>
  <si>
    <t>Natural gas, burned in power plant {CENTREL}</t>
  </si>
  <si>
    <t>Natural gas, burned in power plant {DE}</t>
  </si>
  <si>
    <t>Natural gas, burned in power plant {ERCOT}</t>
  </si>
  <si>
    <t>Natural gas, burned in power plant {ES}</t>
  </si>
  <si>
    <t>Natural gas, burned in power plant {FR}</t>
  </si>
  <si>
    <t>Natural gas, burned in power plant {FRCC}</t>
  </si>
  <si>
    <t>Natural gas, burned in power plant {GB}</t>
  </si>
  <si>
    <t>Natural gas, burned in power plant {IT}</t>
  </si>
  <si>
    <t>Natural gas, burned in power plant {JP}</t>
  </si>
  <si>
    <t>Natural gas, burned in power plant {LU}</t>
  </si>
  <si>
    <t>Natural gas, burned in power plant {MRO}</t>
  </si>
  <si>
    <t>Natural gas, burned in power plant {NL}</t>
  </si>
  <si>
    <t>Natural gas, burned in power plant {NORDEL}</t>
  </si>
  <si>
    <t>Natural gas, burned in power plant {NPCC}</t>
  </si>
  <si>
    <t>Natural gas, burned in power plant {RFC}</t>
  </si>
  <si>
    <t>Natural gas, burned in power plant {SERC}</t>
  </si>
  <si>
    <t>Natural gas, burned in power plant {SPP}</t>
  </si>
  <si>
    <t>Natural gas, burned in power plant {UCTE}</t>
  </si>
  <si>
    <t>Natural gas, burned in power plant {US}</t>
  </si>
  <si>
    <t>Natural gas, burned in power plant {WECC}</t>
  </si>
  <si>
    <t>Natural gas, from high pressure network (1-5 bar), at service station {CH}</t>
  </si>
  <si>
    <t>Natural gas, from medium pressure network (0.1-1 bar), at service station {CH}</t>
  </si>
  <si>
    <t>Natural gas, high pressure, at consumer {AT}</t>
  </si>
  <si>
    <t>Natural gas, high pressure, at consumer {BE}</t>
  </si>
  <si>
    <t>Natural gas, high pressure, at consumer {CH}</t>
  </si>
  <si>
    <t>Natural gas, high pressure, at consumer {CZ}</t>
  </si>
  <si>
    <t>Natural gas, high pressure, at consumer {DE}</t>
  </si>
  <si>
    <t>Natural gas, high pressure, at consumer {DK}</t>
  </si>
  <si>
    <t>Natural gas, high pressure, at consumer {ES}</t>
  </si>
  <si>
    <t>Natural gas, high pressure, at consumer {FI}</t>
  </si>
  <si>
    <t>Natural gas, high pressure, at consumer {FR}</t>
  </si>
  <si>
    <t>Natural gas, high pressure, at consumer {GB}</t>
  </si>
  <si>
    <t>Natural gas, high pressure, at consumer {GR}</t>
  </si>
  <si>
    <t>Natural gas, high pressure, at consumer {HU}</t>
  </si>
  <si>
    <t>Natural gas, high pressure, at consumer {IE}</t>
  </si>
  <si>
    <t>Natural gas, high pressure, at consumer {IT}</t>
  </si>
  <si>
    <t>Natural gas, high pressure, at consumer {JP}</t>
  </si>
  <si>
    <t>Natural gas, high pressure, at consumer {NL}</t>
  </si>
  <si>
    <t>Natural gas, high pressure, at consumer {RER}</t>
  </si>
  <si>
    <t>Natural gas, high pressure, at consumer {SE}</t>
  </si>
  <si>
    <t>Natural gas, high pressure, at consumer {SK}</t>
  </si>
  <si>
    <t>Natural gas, liquefied, at freight ship {DZ}</t>
  </si>
  <si>
    <t>Natural gas, liquefied, at freight ship {JP}</t>
  </si>
  <si>
    <t>Natural gas, liquefied, at freight ship {NG}</t>
  </si>
  <si>
    <t>Natural gas, liquefied, at freight ship {NO}</t>
  </si>
  <si>
    <t>Natural gas, liquefied, at freight ship {QA}</t>
  </si>
  <si>
    <t>Natural gas, liquefied, at freight ship {RU}</t>
  </si>
  <si>
    <t>Natural gas, liquefied, at freight ship {US}</t>
  </si>
  <si>
    <t>Natural gas, liquefied, at liquefaction plant {DZ}</t>
  </si>
  <si>
    <t>Natural gas, liquefied, at liquefaction plant {NG}</t>
  </si>
  <si>
    <t>Natural gas, liquefied, at liquefaction plant {NO}</t>
  </si>
  <si>
    <t>Natural gas, liquefied, at liquefaction plant {QA}</t>
  </si>
  <si>
    <t>Natural gas, liquefied, at liquefaction plant {RU}</t>
  </si>
  <si>
    <t>Natural gas, liquefied, at liquefaction plant {US}</t>
  </si>
  <si>
    <t>Natural gas, low pressure, at consumer {CH}</t>
  </si>
  <si>
    <t>Natural gas, low pressure, at consumer {RER}</t>
  </si>
  <si>
    <t>Natural gas, production DE, at long-distance pipeline {DE}</t>
  </si>
  <si>
    <t>Natural gas, production DE, at long-distance pipeline {RER}</t>
  </si>
  <si>
    <t>Natural gas, production DZ, at evaporation plant {RER}</t>
  </si>
  <si>
    <t>Natural gas, production DZ, at long-distance pipeline {FR}</t>
  </si>
  <si>
    <t>Natural gas, production DZ, at long-distance pipeline {IT}</t>
  </si>
  <si>
    <t>Natural gas, production DZ, at long-distance pipeline {RER}</t>
  </si>
  <si>
    <t>Natural gas, production GB, at long-distance pipeline {RER}</t>
  </si>
  <si>
    <t>Natural gas, production LY, at long-distance pipeline {IT}</t>
  </si>
  <si>
    <t>Natural gas, production LY, at long-distance pipeline {RER}</t>
  </si>
  <si>
    <t>Natural gas, production mix, at service station {CH}</t>
  </si>
  <si>
    <t>Natural gas, production NG, at evaporation plant {RER}</t>
  </si>
  <si>
    <t>Natural gas, production NG, at long-distance pipeline {FR}</t>
  </si>
  <si>
    <t>Natural gas, production NG, at long-distance pipeline {IT}</t>
  </si>
  <si>
    <t>Natural gas, production NG, at long-distance pipeline {RER}</t>
  </si>
  <si>
    <t>Natural gas, production NL, at long-distance pipeline {DE}</t>
  </si>
  <si>
    <t>Natural gas, production NL, at long-distance pipeline {FR}</t>
  </si>
  <si>
    <t>Natural gas, production NL, at long-distance pipeline {IT}</t>
  </si>
  <si>
    <t>Natural gas, production NL, at long-distance pipeline {NL}</t>
  </si>
  <si>
    <t>Natural gas, production NL, at long-distance pipeline {RER}</t>
  </si>
  <si>
    <t>Natural gas, production NO, at evaporation plant {RER}</t>
  </si>
  <si>
    <t>Natural gas, production NO, at long-distance pipeline {DE}</t>
  </si>
  <si>
    <t>Natural gas, production NO, at long-distance pipeline {FR}</t>
  </si>
  <si>
    <t>Natural gas, production NO, at long-distance pipeline {IT}</t>
  </si>
  <si>
    <t>Natural gas, production NO, at long-distance pipeline {NL}</t>
  </si>
  <si>
    <t>Natural gas, production NO, at long-distance pipeline {RER}</t>
  </si>
  <si>
    <t>Natural gas, production QA, at evaporation plant {RER}</t>
  </si>
  <si>
    <t>Natural gas, production QA, at long-distance pipeline {FR}</t>
  </si>
  <si>
    <t>Natural gas, production QA, at long-distance pipeline {IT}</t>
  </si>
  <si>
    <t>Natural gas, production QA, at long-distance pipeline {RER}</t>
  </si>
  <si>
    <t>Natural gas, production RO, at long-distance pipeline {RER}</t>
  </si>
  <si>
    <t>Natural gas, production RU, at evaporation plant {RER}</t>
  </si>
  <si>
    <t>Natural gas, production RU, at long-distance pipeline {DE}</t>
  </si>
  <si>
    <t>Natural gas, production RU, at long-distance pipeline {FR}</t>
  </si>
  <si>
    <t>Natural gas, production RU, at long-distance pipeline {IT}</t>
  </si>
  <si>
    <t>Natural gas, production RU, at long-distance pipeline {NL}</t>
  </si>
  <si>
    <t>Natural gas, production RU, at long-distance pipeline {RER}</t>
  </si>
  <si>
    <t>Natural gas, production US, at evaporation plant {RER}</t>
  </si>
  <si>
    <t>Natural gas, production US, at long-distance pipeline {FR}</t>
  </si>
  <si>
    <t>Natural gas, production US, at long-distance pipeline {IT}</t>
  </si>
  <si>
    <t>Natural gas, production US, at long-distance pipeline {RER}</t>
  </si>
  <si>
    <t>Natural gas, sweet, burned in production flare {GLO}</t>
  </si>
  <si>
    <t>Natural gas, unprocessed, at extraction {US}</t>
  </si>
  <si>
    <t>Natural gas, vented {GLO}</t>
  </si>
  <si>
    <t>Natural rubber based sealing, at plant {DE}</t>
  </si>
  <si>
    <t>Natural stone plate, cut, at regional storage {CH}</t>
  </si>
  <si>
    <t>Natural stone plate, cut, market mix, at regional storage {CH}</t>
  </si>
  <si>
    <t>Natural stone plate, grounded, at regional storage {CH}</t>
  </si>
  <si>
    <t>Natural stone plate, grounded, market mix, at regional storage {CH}</t>
  </si>
  <si>
    <t>Natural stone plate, grounded, overseas, at regional storage {CH}</t>
  </si>
  <si>
    <t>Natural stone plate, grounded, RER, at regional storage {CH}</t>
  </si>
  <si>
    <t>Natural stone plate, polished, at regional storage {CH}</t>
  </si>
  <si>
    <t>Natural stone plate, polished, market mix, at regional storage {CH}</t>
  </si>
  <si>
    <t>Neodymium oxide, at plant {CN}</t>
  </si>
  <si>
    <t>Network access devices, internet, at user {CH}</t>
  </si>
  <si>
    <t>Nickel, 99.5%, at plant {GLO}</t>
  </si>
  <si>
    <t>Nitric acid, 50% in H2O, at plant {RER}</t>
  </si>
  <si>
    <t>Nitrile-compounds, at regional storehouse {CH}</t>
  </si>
  <si>
    <t>Nitrile-compounds, at regional storehouse {RER}</t>
  </si>
  <si>
    <t>Nitrobenzene, at plant {RER}</t>
  </si>
  <si>
    <t>Nitro-compounds, at regional storehouse {RER}</t>
  </si>
  <si>
    <t>Nitrogen trifluoride, at plant {RER}</t>
  </si>
  <si>
    <t>Nitrogen, liquid, at plant {RER}</t>
  </si>
  <si>
    <t>N-methyl-2-pyrrolidone, at plant {RER}</t>
  </si>
  <si>
    <t>N-olefins, at plant {RER}</t>
  </si>
  <si>
    <t>Non-ferrous metal mine, surface {GLO}</t>
  </si>
  <si>
    <t>Non-ferrous metal mine, underground {GLO}</t>
  </si>
  <si>
    <t>Non-ferrous metal smelter {GLO}</t>
  </si>
  <si>
    <t>NOx retained, in SCR {GLO}</t>
  </si>
  <si>
    <t>Nuclear fuel fabrication plant {CN}</t>
  </si>
  <si>
    <t>Nuclear fuel fabrication plant {GLO}</t>
  </si>
  <si>
    <t>Nuclear power plant, boiling water reactor 1000MW {CH}</t>
  </si>
  <si>
    <t>Nuclear power plant, boiling water reactor 1000MW {DE}</t>
  </si>
  <si>
    <t>Nuclear power plant, boiling water reactor 1000MW {UCTE}</t>
  </si>
  <si>
    <t>Nuclear power plant, pressure water reactor 1000MW {CH}</t>
  </si>
  <si>
    <t>Nuclear power plant, pressure water reactor 1000MW {CN}</t>
  </si>
  <si>
    <t>Nuclear power plant, pressure water reactor 1000MW {DE}</t>
  </si>
  <si>
    <t>Nuclear power plant, pressure water reactor 1000MW {FR}</t>
  </si>
  <si>
    <t>Nuclear power plant, pressure water reactor 1000MW {UCTE}</t>
  </si>
  <si>
    <t>Nuclear spent fuel conditioning plant {CH}</t>
  </si>
  <si>
    <t>Nuclear spent fuel conditioning plant {CN}</t>
  </si>
  <si>
    <t>Nuclear spent fuel reprocessing plant {RER}</t>
  </si>
  <si>
    <t>Nuclear spent fuel, in conditioning, at plant {CH}</t>
  </si>
  <si>
    <t>Nuclear spent fuel, in conditioning, at plant {CN}</t>
  </si>
  <si>
    <t>Nuclear spent fuel, in reprocessing, at plant {RER}</t>
  </si>
  <si>
    <t>Nylon 6, at plant {RER}</t>
  </si>
  <si>
    <t>Nylon 66, at plant {RER}</t>
  </si>
  <si>
    <t>Nylon 66, glass-filled, at plant {RER}</t>
  </si>
  <si>
    <t>O-dichlorobenzene, at plant {RER}</t>
  </si>
  <si>
    <t>Office, complex sanitary installation, incl. appliances and pipes, construction {CH}</t>
  </si>
  <si>
    <t>Office, complex sanitary installation, incl. appliances and pipes, deconstruction {CH}</t>
  </si>
  <si>
    <t>Office, simple sanitary installation, incl. appliances and pipes, construction {CH}</t>
  </si>
  <si>
    <t>Office, simple sanitary installation, incl. appliances and pipes, deconstruction {CH}</t>
  </si>
  <si>
    <t>Oil boiler 100kW {CH}</t>
  </si>
  <si>
    <t>Oil boiler 10kW {CH}</t>
  </si>
  <si>
    <t>Oil mill {CH}</t>
  </si>
  <si>
    <t>Oil power plant 500MW {RER}</t>
  </si>
  <si>
    <t>Oil storage 3000l {CH}</t>
  </si>
  <si>
    <t>Olive pomace, burned in boiler furnace, at oil mill {CY}</t>
  </si>
  <si>
    <t>Olive pomace, burned in furnace, ash to landfarming {CY}</t>
  </si>
  <si>
    <t>Olive pomace, burned in furnace, ash to municipal incineration {CY}</t>
  </si>
  <si>
    <t>Olive pomace, burned in furnace, ash to sanitary landfill {CY}</t>
  </si>
  <si>
    <t>Olive pomace, dried, at oil mill {CY}</t>
  </si>
  <si>
    <t>Open cast mine, hard coal {GLO}</t>
  </si>
  <si>
    <t>Open cast mine, lignite {RER}</t>
  </si>
  <si>
    <t>Open cast mine, peat {NORDEL}</t>
  </si>
  <si>
    <t>Open ground construction, on ground {RER}</t>
  </si>
  <si>
    <t>Open ground construction, on ground, Mont Soleil {CH}</t>
  </si>
  <si>
    <t>Operation start, cogen unit 160kWe {RER}</t>
  </si>
  <si>
    <t>Operation, average train {BE}</t>
  </si>
  <si>
    <t>Operation, biogas combustion, in cogen 200kWe lean burn {CH}</t>
  </si>
  <si>
    <t>Operation, biogas combustion, in cogen with biogas engine {CH}</t>
  </si>
  <si>
    <t>Operation, biogas combustion, in cogen with ignition gas engine {CH}</t>
  </si>
  <si>
    <t>Operation, biogas combustion, in micro gas turbine 100kWe {CH}</t>
  </si>
  <si>
    <t>Operation, coal freight train, diesel {CN}</t>
  </si>
  <si>
    <t>Operation, coal freight train, electricity {CN}</t>
  </si>
  <si>
    <t>Operation, coal freight train, steam {CN}</t>
  </si>
  <si>
    <t>Operation, electric bicycle {CH}</t>
  </si>
  <si>
    <t>Operation, electric bicycle, certified electricity {CH}</t>
  </si>
  <si>
    <t>Operation, freight train {BE}</t>
  </si>
  <si>
    <t>Operation, freight train, diesel {RER}</t>
  </si>
  <si>
    <t>Operation, lorry &gt;32t, EURO6 {RER}</t>
  </si>
  <si>
    <t>Operation, lorry 16-32t, EURO6 {RER}</t>
  </si>
  <si>
    <t>Operation, lorry 28t, rape methyl ester 100% {CH}</t>
  </si>
  <si>
    <t>Operation, lorry 3.5-7.5t, EURO6 {RER}</t>
  </si>
  <si>
    <t>Operation, lorry 7.5-16t, EURO6 {RER}</t>
  </si>
  <si>
    <t>Operation, maintenance, airport {RER}</t>
  </si>
  <si>
    <t>Operation, maintenance, port {RER}</t>
  </si>
  <si>
    <t>Operation, maintenance, railway track {CH}</t>
  </si>
  <si>
    <t>Operation, maintenance, railway track, ICE {DE}</t>
  </si>
  <si>
    <t>Operation, maintenance, road {CH}</t>
  </si>
  <si>
    <t>Operation, oil combustion, in cogen with ignition gas engine {CH}</t>
  </si>
  <si>
    <t>Operation, passenger car, electric, LiMn2O4 (proj. 500) {CH}</t>
  </si>
  <si>
    <t>Operation, passenger car, electric, LiMn2O4 {CH}</t>
  </si>
  <si>
    <t>Operation, passenger car, electric, LiMn2O4, certified electricity {CH}</t>
  </si>
  <si>
    <t>Operation, passenger car, electric, LiMn2O4, city car {CH}</t>
  </si>
  <si>
    <t>Operation, passenger car, electric, LiMn2O4, city car, certified electricity {CH}</t>
  </si>
  <si>
    <t>Operation, passenger car, ethanol 5% {CH}</t>
  </si>
  <si>
    <t>Operation, passenger car, methane, 96 vol-%, from biogas {CH}</t>
  </si>
  <si>
    <t>Operation, passenger car, methanol {CH}</t>
  </si>
  <si>
    <t>Operation, passenger car, natural gas {CH}</t>
  </si>
  <si>
    <t>Operation, passenger car, petrol, 15% vol. ETBE with ethanol from biomass, EURO4 {CH}</t>
  </si>
  <si>
    <t>Operation, passenger car, petrol, 4% vol. ETBE with ethanol from biomass, EURO4 {CH}</t>
  </si>
  <si>
    <t>Operation, passenger car, rape seed methyl ester 5% {CH}</t>
  </si>
  <si>
    <t>Operation, scooter {CH}</t>
  </si>
  <si>
    <t>Operation, tram track {CH}</t>
  </si>
  <si>
    <t>Optical brighteners, in paper production, at plant {RER}</t>
  </si>
  <si>
    <t>Organophosphorus-compounds, at regional storehouse {CH}</t>
  </si>
  <si>
    <t>Organophosphorus-compounds, at regional storehouse {RER}</t>
  </si>
  <si>
    <t>Oriented strand board, at plant {RER}</t>
  </si>
  <si>
    <t>Oriented strand board, at regional storage {CH}</t>
  </si>
  <si>
    <t>Oriented strand board, at regional storage, with resource correction {CH}</t>
  </si>
  <si>
    <t>Outside air intake, stainless steel, DN 370, at plant {RER}</t>
  </si>
  <si>
    <t>Overflow element, steel, approx. 40 m3/h {RER}</t>
  </si>
  <si>
    <t>Oxygen, liquid, at plant {RER}</t>
  </si>
  <si>
    <t>Ozone, liquid, at plant {RER}</t>
  </si>
  <si>
    <t>Packaging box production unit {RER}</t>
  </si>
  <si>
    <t>Packaging film, LDPE, at plant {RER}</t>
  </si>
  <si>
    <t>Packaging, corrugated board, mixed fibre, single wall, at plant {CH}</t>
  </si>
  <si>
    <t>Packaging, corrugated board, mixed fibre, single wall, at plant {RER}</t>
  </si>
  <si>
    <t>Packing, cement {CH}</t>
  </si>
  <si>
    <t>Packing, clay products {CH}</t>
  </si>
  <si>
    <t>Packing, fibre cement products {CH}</t>
  </si>
  <si>
    <t>Packing, lime products {CH}</t>
  </si>
  <si>
    <t>Palladium, at regional storage {RER}</t>
  </si>
  <si>
    <t>Palladium, primary, at refinery {RU}</t>
  </si>
  <si>
    <t>Palladium, primary, at refinery {ZA}</t>
  </si>
  <si>
    <t>Palladium, secondary, at refinery {RER}</t>
  </si>
  <si>
    <t>Palm fruit bunches, at farm {MY}</t>
  </si>
  <si>
    <t>Palm kernel oil, at oil mill {MY}</t>
  </si>
  <si>
    <t>Palm methyl ester, at esterification plant {MY}</t>
  </si>
  <si>
    <t>Palm oil, at oil mill {MY}</t>
  </si>
  <si>
    <t>Panel components, at plant {GLO}</t>
  </si>
  <si>
    <t>Panel glass, CRT screen, at plant {GLO}</t>
  </si>
  <si>
    <t>Panelling, aluminium, outer door, at plant {CH}</t>
  </si>
  <si>
    <t>Panelling, aluminium, window casement and frame cover, m2 visible, at plant {CH}</t>
  </si>
  <si>
    <t>Panelling, aluminium, window casement and frame cover, wall opening, at plant {CH}</t>
  </si>
  <si>
    <t>Panelling, aluminium, window casement cover, m2 visible, at plant {CH}</t>
  </si>
  <si>
    <t>Panelling, aluminium, window casement cover, wall opening, at plant {CH}</t>
  </si>
  <si>
    <t>Panelling, aluminium, window frame cover, m2 visible, at plant {CH}</t>
  </si>
  <si>
    <t>Panelling, aluminium, window frame cover, wall opening, at plant {CH}</t>
  </si>
  <si>
    <t>Paper machine, at paper mill {RER}</t>
  </si>
  <si>
    <t>Paper mill, integrated {RER}</t>
  </si>
  <si>
    <t>Paper mill, non-integrated {RER}</t>
  </si>
  <si>
    <t>Paper, melamine impregnated, at plant {RER}</t>
  </si>
  <si>
    <t>Paper, newsprint, 0% DIP, at plant {RER}</t>
  </si>
  <si>
    <t>Paper, newsprint, at plant {CH}</t>
  </si>
  <si>
    <t>Paper, newsprint, DIP containing, at plant {RER}</t>
  </si>
  <si>
    <t>Paper, recycling, average, at plant {RER}</t>
  </si>
  <si>
    <t>Paper, recycling, no deinking, at plant {RER}</t>
  </si>
  <si>
    <t>Paper, recycling, with deinking, at plant {RER}</t>
  </si>
  <si>
    <t>Paper, woodcontaining, LWC, at plant {RER}</t>
  </si>
  <si>
    <t>Paper, wood-containing, LWC, at regional storage {CH}</t>
  </si>
  <si>
    <t>Paper, wood-containing, LWC, at regional storage {RER}</t>
  </si>
  <si>
    <t>Paper, woodcontaining, supercalendred (SC), at plant {RER}</t>
  </si>
  <si>
    <t>Paper, woodfree, coated, at integrated mill {RER}</t>
  </si>
  <si>
    <t>Paper, woodfree, coated, at non-integrated mill {RER}</t>
  </si>
  <si>
    <t>Paper, woodfree, coated, at regional storage {RER}</t>
  </si>
  <si>
    <t>Paper, woodfree, uncoated, at integrated mill {RER}</t>
  </si>
  <si>
    <t>Paper, woodfree, uncoated, at non-integrated mill {RER}</t>
  </si>
  <si>
    <t>Paper, woodfree, uncoated, at regional storage {RER}</t>
  </si>
  <si>
    <t>Paraffin, at plant {RER}</t>
  </si>
  <si>
    <t>ParanÃ¡ pine, allocation correction 1 {GLO}</t>
  </si>
  <si>
    <t>ParanÃ¡ pine, allocation correction 2 {GLO}</t>
  </si>
  <si>
    <t>ParanÃ¡ pine, standing, under bark, in rain forest {BR}</t>
  </si>
  <si>
    <t>Parathion, at regional storehouse {RER}</t>
  </si>
  <si>
    <t>Parkes process crust, from desilverising of lead {GLO}</t>
  </si>
  <si>
    <t>Particle board, cement bonded, at plant, with resource correction {CH}</t>
  </si>
  <si>
    <t>Particle board, melamin coated, doubleside coated (200 g {CH}</t>
  </si>
  <si>
    <t>Particle board, melamin coated, doubleside coated (90 g {CH}</t>
  </si>
  <si>
    <t>Particle board, UF-bound, coated, dry area {CH}</t>
  </si>
  <si>
    <t>Particle board, UF-bound, coated, dry area, with resource correction {CH}</t>
  </si>
  <si>
    <t>Particle board, veneered, at plant {CH}</t>
  </si>
  <si>
    <t>Particleboard 18 mm, average glue mix, melamine faced, at regional storage {CH}</t>
  </si>
  <si>
    <t>Particleboard 18 mm, average glue mix, melamine faced, at regional storage, with resource correction {CH}</t>
  </si>
  <si>
    <t>Particleboard, average glue mix, uncoated, at plant {RER}</t>
  </si>
  <si>
    <t>Particleboard, uncoated, average glue mix, at regional storage {CH}</t>
  </si>
  <si>
    <t>Particleboard, uncoated, average glue mix, at regional storage, with resource correction {CH}</t>
  </si>
  <si>
    <t>Passenger car {RER}</t>
  </si>
  <si>
    <t>Passenger car, diesel {RER}</t>
  </si>
  <si>
    <t>Passenger car, diesel, EURO5, city car, at plant {RER}</t>
  </si>
  <si>
    <t>Passenger car, electric, city car, without battery, at plant {RER}</t>
  </si>
  <si>
    <t>Passenger car, electric, LiMn2O4, at plant {RER}</t>
  </si>
  <si>
    <t>Passenger car, electric, LiMn2O4, city car, at plant {RER}</t>
  </si>
  <si>
    <t>Passenger car, electric, without battery {RER}</t>
  </si>
  <si>
    <t>Passenger car, hybrid, without battery {RER}</t>
  </si>
  <si>
    <t>Passenger car, petrol/natural gas {RER}</t>
  </si>
  <si>
    <t>P-dichlorobenzene, at plant {RER}</t>
  </si>
  <si>
    <t>Pea seed IP, at regional storehouse {CH}</t>
  </si>
  <si>
    <t>Pea seed organic, at regional storehouse {CH}</t>
  </si>
  <si>
    <t>Peat, at mine {NORDEL}</t>
  </si>
  <si>
    <t>Peat, burned in power plant {ENTSO-E}</t>
  </si>
  <si>
    <t>Peat, burned in power plant {NORDEL}</t>
  </si>
  <si>
    <t>Pellets, burned in cogen 300kWth {CH}</t>
  </si>
  <si>
    <t>Pellets, burned in cogen 50kWth {CH}</t>
  </si>
  <si>
    <t>Pellets, iron, at plant {GLO}</t>
  </si>
  <si>
    <t>Pellets, iron, at plant {RER}</t>
  </si>
  <si>
    <t>Pellets, mixed, burned in furnace 15kW {CH}</t>
  </si>
  <si>
    <t>Pellets, mixed, burned in furnace 300kW {CH}</t>
  </si>
  <si>
    <t>Pellets, mixed, burned in furnace 50kW (proj.210) {CH}</t>
  </si>
  <si>
    <t>Pellets, mixed, burned in furnace 50kW {CH}</t>
  </si>
  <si>
    <t>PEM fuel cell 2kWe, future {CH}</t>
  </si>
  <si>
    <t>Pendimethalin, at regional storage {RER}</t>
  </si>
  <si>
    <t>Penta-erythritol, at plant {RER}</t>
  </si>
  <si>
    <t>Pentane, at plant {RER}</t>
  </si>
  <si>
    <t>Perlite, at mine {DE}</t>
  </si>
  <si>
    <t>Permanent magnet, for electric motor {RER}</t>
  </si>
  <si>
    <t>Pesticide unspecified, at regional storehouse {CH}</t>
  </si>
  <si>
    <t>Pesticide unspecified, at regional storehouse {RER}</t>
  </si>
  <si>
    <t>Petrol, 15% vol. ETBE additive, EtOH f. biomass, prod. RER, at service station {CH}</t>
  </si>
  <si>
    <t>Petrol, 15% vol. ETBE additive, with ethanol from biomass, at refinery {RER}</t>
  </si>
  <si>
    <t>Petrol, 4% vol. ETBE additive, EtOH f. biomass, prod. RER, at service station {CH}</t>
  </si>
  <si>
    <t>Petrol, 4% vol. ETBE additive, with ethanol from biomass, at refinery {RER}</t>
  </si>
  <si>
    <t>Petrol, at refinery {CH}</t>
  </si>
  <si>
    <t>Petrol, at refinery {RER}</t>
  </si>
  <si>
    <t>Petrol, at regional storage {CH}</t>
  </si>
  <si>
    <t>Petrol, at regional storage {RER}</t>
  </si>
  <si>
    <t>Petrol, fossil, at regional storage {CH}</t>
  </si>
  <si>
    <t>Petrol, two-stroke blend, at regional storage {CH}</t>
  </si>
  <si>
    <t>Petrol, two-stroke blend, at regional storage {RER}</t>
  </si>
  <si>
    <t>Petroleum coke, at refinery {RER}</t>
  </si>
  <si>
    <t>Petroleum coke, burned in refinery furnace {RER}</t>
  </si>
  <si>
    <t>Phenol, at plant {RER}</t>
  </si>
  <si>
    <t>Phenolic resin, at plant {RER}</t>
  </si>
  <si>
    <t>Phenoxy-compounds, at regional storehouse {CH}</t>
  </si>
  <si>
    <t>Phenoxy-compounds, at regional storehouse {RER}</t>
  </si>
  <si>
    <t>Phosgene, liquid, at plant {RER}</t>
  </si>
  <si>
    <t>Phosphane, at plant {GLO}</t>
  </si>
  <si>
    <t>Phosphate rock mine {MA}</t>
  </si>
  <si>
    <t>Phosphate rock mine {US}</t>
  </si>
  <si>
    <t>Phosphate rock, as P2O5, beneficiated, dry, at plant {MA}</t>
  </si>
  <si>
    <t>Phosphate rock, as P2O5, beneficiated, wet, at plant {US}</t>
  </si>
  <si>
    <t>Phosphoric acid plant, fertiliser grade {US}</t>
  </si>
  <si>
    <t>Phosphoric acid, fertiliser grade, 70% in H2O, at plant {GLO}</t>
  </si>
  <si>
    <t>Phosphoric acid, fertiliser grade, 70% in H2O, at plant {MA}</t>
  </si>
  <si>
    <t>Phosphoric acid, fertiliser grade, 70% in H2O, at plant {US}</t>
  </si>
  <si>
    <t>Phosphoric acid, industrial grade, 85% in H2O, at plant {RER}</t>
  </si>
  <si>
    <t>Phosphorous chloride, at plant {RER}</t>
  </si>
  <si>
    <t>Phosphorous pentachloride, at plant {CN}</t>
  </si>
  <si>
    <t>Phosphorus, white, liquid, at plant {RER}</t>
  </si>
  <si>
    <t>Phosphoryl chloride, at plant {RER}</t>
  </si>
  <si>
    <t>Photovoltaic cell factory {DE}</t>
  </si>
  <si>
    <t>Photovoltaic cell, multi-Si, at plant {APAC}</t>
  </si>
  <si>
    <t>Photovoltaic cell, multi-Si, at plant {CN}</t>
  </si>
  <si>
    <t>Photovoltaic cell, multi-Si, at plant {RER}</t>
  </si>
  <si>
    <t>Photovoltaic cell, multi-Si, at plant {US}</t>
  </si>
  <si>
    <t>Photovoltaic cell, multi-Si, at regional storage {RER}</t>
  </si>
  <si>
    <t>Photovoltaic cell, multi-Si, at regional storage {US}</t>
  </si>
  <si>
    <t>Photovoltaic cell, ribbon-Si, at plant {RER}</t>
  </si>
  <si>
    <t>Photovoltaic cell, single-Si, at plant {APAC}</t>
  </si>
  <si>
    <t>Photovoltaic cell, single-Si, at plant {CN}</t>
  </si>
  <si>
    <t>Photovoltaic cell, single-Si, at plant {RER}</t>
  </si>
  <si>
    <t>Photovoltaic cell, single-Si, at plant {US}</t>
  </si>
  <si>
    <t>Photovoltaic cell, single-Si, at regional storage {RER}</t>
  </si>
  <si>
    <t>Photovoltaic cell, single-Si, at regional storage {US}</t>
  </si>
  <si>
    <t>Photovoltaic laminate, a-Si, at plant {US}</t>
  </si>
  <si>
    <t>Photovoltaic laminate, CdTe, at plant {DE}</t>
  </si>
  <si>
    <t>Photovoltaic laminate, CdTe, at plant {MY}</t>
  </si>
  <si>
    <t>Photovoltaic laminate, CdTe, at plant {US}</t>
  </si>
  <si>
    <t>Photovoltaic laminate, CdTe, First Solar Series 4, at plant {MY}</t>
  </si>
  <si>
    <t>Photovoltaic laminate, CdTe, First Solar Series 4, at plant {US}</t>
  </si>
  <si>
    <t>Photovoltaic laminate, CdTe, First Solar Series 6, at plant {MY}</t>
  </si>
  <si>
    <t>Photovoltaic laminate, CdTe, First Solar Series 6, at plant {US}</t>
  </si>
  <si>
    <t>Photovoltaic laminate, CdTe, mix, at regional storage {RER}</t>
  </si>
  <si>
    <t>Photovoltaic laminate, CdTe, production US, at regional storage {RER}</t>
  </si>
  <si>
    <t>Photovoltaic laminate, CIS, at plant {DE}</t>
  </si>
  <si>
    <t>Photovoltaic laminate, CIS, at regional storage {RER}</t>
  </si>
  <si>
    <t>Photovoltaic laminate, micro-Si, at plant {CN}</t>
  </si>
  <si>
    <t>Photovoltaic laminate, micro-Si, at regional storage {RER}</t>
  </si>
  <si>
    <t>Photovoltaic laminate, multi-Si, at plant {APAC}</t>
  </si>
  <si>
    <t>Photovoltaic laminate, multi-Si, at plant {CN}</t>
  </si>
  <si>
    <t>Photovoltaic laminate, multi-Si, at plant {RER}</t>
  </si>
  <si>
    <t>Photovoltaic laminate, multi-Si, at plant {US}</t>
  </si>
  <si>
    <t>Photovoltaic laminate, multi-Si, at regional storage {APAC}</t>
  </si>
  <si>
    <t>Photovoltaic laminate, multi-Si, at regional storage {RER}</t>
  </si>
  <si>
    <t>Photovoltaic laminate, multi-Si, at regional storage {US}</t>
  </si>
  <si>
    <t>Photovoltaic laminate, ribbon-Si, at plant {RER}</t>
  </si>
  <si>
    <t>Photovoltaic laminate, single-Si, at plant {APAC}</t>
  </si>
  <si>
    <t>Photovoltaic laminate, single-Si, at plant {CN}</t>
  </si>
  <si>
    <t>Photovoltaic laminate, single-Si, at plant {RER}</t>
  </si>
  <si>
    <t>Photovoltaic laminate, single-Si, at plant {US}</t>
  </si>
  <si>
    <t>Photovoltaic laminate, single-Si, at regional storage {APAC}</t>
  </si>
  <si>
    <t>Photovoltaic laminate, single-Si, at regional storage {RER}</t>
  </si>
  <si>
    <t>Photovoltaic laminate, single-Si, at regional storage {US}</t>
  </si>
  <si>
    <t>Photovoltaic panel factory {GLO}</t>
  </si>
  <si>
    <t>Photovoltaic panel factory CdTe {US}</t>
  </si>
  <si>
    <t>Photovoltaic panel for PVT, single-Si, without flat glass, at plant {APAC}</t>
  </si>
  <si>
    <t>Photovoltaic panel for PVT, single-Si, without flat glass, at plant {CN}</t>
  </si>
  <si>
    <t>Photovoltaic panel for PVT, single-Si, without flat glass, at plant {RER}</t>
  </si>
  <si>
    <t>Photovoltaic panel for PVT, single-Si, without flat glass, at regional storage {RER}</t>
  </si>
  <si>
    <t>Photovoltaic panel, a-Si, at plant {US}</t>
  </si>
  <si>
    <t>Photovoltaic panel, CIS, at plant {DE}</t>
  </si>
  <si>
    <t>Photovoltaic panel, CIS, at regional storage {RER}</t>
  </si>
  <si>
    <t>Photovoltaic panel, CIS, Sto, Ventec Artline inlay, at plant {DE}</t>
  </si>
  <si>
    <t>Photovoltaic panel, CIS, Sto, Ventec Artline invisible, at plant {DE}</t>
  </si>
  <si>
    <t>Photovoltaic panel, micro-Si, at plant {CN}</t>
  </si>
  <si>
    <t>Photovoltaic panel, micro-Si, at regional storage {RER}</t>
  </si>
  <si>
    <t>Photovoltaic panel, multi-Si, at plant {APAC}</t>
  </si>
  <si>
    <t>Photovoltaic panel, multi-Si, at plant {CN}</t>
  </si>
  <si>
    <t>Photovoltaic panel, multi-Si, at plant {RER}</t>
  </si>
  <si>
    <t>Photovoltaic panel, multi-Si, at plant {US}</t>
  </si>
  <si>
    <t>Photovoltaic panel, multi-Si, at regional storage {APAC}</t>
  </si>
  <si>
    <t>Photovoltaic panel, multi-Si, at regional storage {RER}</t>
  </si>
  <si>
    <t>Photovoltaic panel, multi-Si, at regional storage {US}</t>
  </si>
  <si>
    <t>Photovoltaic panel, perovskite-Si-tandem, at plant {DE}</t>
  </si>
  <si>
    <t>Photovoltaic panel, ribbon-Si, at plant {RER}</t>
  </si>
  <si>
    <t>Photovoltaic panel, single-Si, at plant {APAC}</t>
  </si>
  <si>
    <t>Photovoltaic panel, single-Si, at plant {CN}</t>
  </si>
  <si>
    <t>Photovoltaic panel, single-Si, at plant {RER}</t>
  </si>
  <si>
    <t>Photovoltaic panel, single-Si, at plant {US}</t>
  </si>
  <si>
    <t>Photovoltaic panel, single-Si, at regional storage {APAC}</t>
  </si>
  <si>
    <t>Photovoltaic panel, single-Si, at regional storage {RER}</t>
  </si>
  <si>
    <t>Photovoltaic panel, single-Si, at regional storage {US}</t>
  </si>
  <si>
    <t>Photovoltaic panel, single-Si, Eternit Sunskin Facade, at plant {AT}</t>
  </si>
  <si>
    <t>Photovoltaic panel, single-Si, Kioto Solar PVP-GExxxM, at plant {AT}</t>
  </si>
  <si>
    <t>Photovoltaic panel, single-Si, Vogelsang-Kioto Solar, at plant {AT}</t>
  </si>
  <si>
    <t>Phtalamide-compounds, at regional storehouse {CH}</t>
  </si>
  <si>
    <t>Phtalamide-compounds, at regional storehouse {RER}</t>
  </si>
  <si>
    <t>Phthalic anhydride, at plant {RER}</t>
  </si>
  <si>
    <t>Pig iron, at plant {GLO}</t>
  </si>
  <si>
    <t>Pig iron, at plant {RER}</t>
  </si>
  <si>
    <t>Pigments, paper production, unspecified, at plant {RER}</t>
  </si>
  <si>
    <t>Pipe, stainless steel {CH}</t>
  </si>
  <si>
    <t>Pipeline, crude oil, offshore {OCE}</t>
  </si>
  <si>
    <t>Pipeline, crude oil, onshore {RER}</t>
  </si>
  <si>
    <t>Pipeline, natural gas, high pressure distribution network {CH}</t>
  </si>
  <si>
    <t>Pipeline, natural gas, high pressure distribution network {RER}</t>
  </si>
  <si>
    <t>Pipeline, natural gas, long distance, high capacity, offshore {GLO}</t>
  </si>
  <si>
    <t>Pipeline, natural gas, long distance, high capacity, onshore {GLO}</t>
  </si>
  <si>
    <t>Pipeline, natural gas, long distance, low capacity, onshore {GLO}</t>
  </si>
  <si>
    <t>Pipeline, natural gas, low pressure distribution network {CH}</t>
  </si>
  <si>
    <t>PIR insulation with PVC cladding, insulation thickness 30mm {CH}</t>
  </si>
  <si>
    <t>PIR insulation with PVC cladding, insulation thickness 40mm {CH}</t>
  </si>
  <si>
    <t>PIR insulation with PVC cladding, insulation thickness 50mm {CH}</t>
  </si>
  <si>
    <t>PIR insulation with PVC cladding, insulation thickness 60mm {CH}</t>
  </si>
  <si>
    <t>PIR insulation with PVC cladding, insulation thickness 80mm {CH}</t>
  </si>
  <si>
    <t>Pitch despergents, in paper production, at plant {RER}</t>
  </si>
  <si>
    <t>Planing mill {RER}</t>
  </si>
  <si>
    <t>Planning, cogen unit 160kWe {RER}</t>
  </si>
  <si>
    <t>Planning, cogen unit Mini CHP plant {CH}</t>
  </si>
  <si>
    <t>Plant offshore, natural gas, production {OCE}</t>
  </si>
  <si>
    <t>Plant onshore, natural gas, production {GLO}</t>
  </si>
  <si>
    <t>Planting {CH}</t>
  </si>
  <si>
    <t>Plaster bag incl. transport packaging, at plant {CH}</t>
  </si>
  <si>
    <t>Plaster mixing {CH}</t>
  </si>
  <si>
    <t>Plasterboard / gypsum plaster, in sorting plant {CH}</t>
  </si>
  <si>
    <t>Plastic conduits to conduit sorting {CH}</t>
  </si>
  <si>
    <t>Plastic plaster, in sorting plant {CH}</t>
  </si>
  <si>
    <t>plastic tunnel {CH}</t>
  </si>
  <si>
    <t>plastic tunnel, type almeria {ES}</t>
  </si>
  <si>
    <t>Plasticiser, for concrete, based on sulfonated melamine formaldehyde {GLO}</t>
  </si>
  <si>
    <t>Plastics bucket 18 l incl. transport packaging, at plant {RER}</t>
  </si>
  <si>
    <t>Plastics processing factory {RER}</t>
  </si>
  <si>
    <t>Plate heat exchanger {CH}</t>
  </si>
  <si>
    <t>Platform, crude oil, offshore {OCE}</t>
  </si>
  <si>
    <t>Platinum, at regional storage {RER}</t>
  </si>
  <si>
    <t>Platinum, primary, at refinery {RU}</t>
  </si>
  <si>
    <t>Platinum, primary, at refinery {ZA}</t>
  </si>
  <si>
    <t>Platinum, secondary, at refinery {RER}</t>
  </si>
  <si>
    <t>Plugs, inlet and outlet, for computer cable, at plant {GLO}</t>
  </si>
  <si>
    <t>Plugs, inlet and outlet, for network cable, at plant {GLO}</t>
  </si>
  <si>
    <t>Plugs, inlet and outlet, for printer cable, at plant {GLO}</t>
  </si>
  <si>
    <t>Plywood, hardwood veeneer, UF-bonded, at regional storage {CH}</t>
  </si>
  <si>
    <t>Plywood, hardwood veeneer, UF-bonded, at regional storage, with resource correction {CH}</t>
  </si>
  <si>
    <t>Plywood, hardwood veneer, UF-bonded, at plant {RER}</t>
  </si>
  <si>
    <t>Plywood, indoor use, at plant {RER}</t>
  </si>
  <si>
    <t>Plywood, indoor use, at plant, with resource correction {CH}</t>
  </si>
  <si>
    <t>Plywood, indoor use, at regional storage {CH}</t>
  </si>
  <si>
    <t>Plywood, indoor use, at regional storage, with resource correction {CH}</t>
  </si>
  <si>
    <t>Plywood, outdoor use, at plant {RER}</t>
  </si>
  <si>
    <t>Plywood, outdoor use, at plant, with resource correction {CH}</t>
  </si>
  <si>
    <t>Plywood, outdoor use, at regional storage {CH}</t>
  </si>
  <si>
    <t>Plywood, outdoor use, at regional storage, with resource correction {CH}</t>
  </si>
  <si>
    <t>Polybutadiene, at plant {RER}</t>
  </si>
  <si>
    <t>Polycarbonate disk {CH}</t>
  </si>
  <si>
    <t>Polycarbonate, at plant {RER}</t>
  </si>
  <si>
    <t>Polyester resin, unsaturated, at plant {RER}</t>
  </si>
  <si>
    <t>Polyethylen (HDPE) pipe {CH}</t>
  </si>
  <si>
    <t>Polyethylene terephthalate, granulate, amorphous, at plant {RER}</t>
  </si>
  <si>
    <t>Polyethylene terephthalate, granulate, bottle grade, at plant {RER}</t>
  </si>
  <si>
    <t>Polyethylene, HDPE, granulate, at plant {RER}</t>
  </si>
  <si>
    <t>Polyethylene, LDPE, granulate, at plant {RER}</t>
  </si>
  <si>
    <t>Polyethylene, LLDPE, granulate, at plant {RER}</t>
  </si>
  <si>
    <t>Polylactide, granulate, at plant {GLO}</t>
  </si>
  <si>
    <t>Polymethyl methacrylate, beads, at plant {RER}</t>
  </si>
  <si>
    <t>Polymethyl methacrylate, sheet, at plant {RER}</t>
  </si>
  <si>
    <t>Polyols, at plant {RER}</t>
  </si>
  <si>
    <t>Polyphenylene sulfide, at plant {GLO}</t>
  </si>
  <si>
    <t>Polypropylen (PP) pipe {CH}</t>
  </si>
  <si>
    <t>Polypropylene, granulate, at plant {RER}</t>
  </si>
  <si>
    <t>Polystyrene foam slab, 45% recycled, at plant {CH}</t>
  </si>
  <si>
    <t>Polystyrene foam slab, at plant {RER}</t>
  </si>
  <si>
    <t>Polystyrene foam slab, market mix, at regional storage {CH}</t>
  </si>
  <si>
    <t>Polystyrene scrap, old, at plant {CH}</t>
  </si>
  <si>
    <t>Polystyrene, expandable, at plant {RER}</t>
  </si>
  <si>
    <t>Polystyrene, extruded (XPS) CO2 blown, at plant {RER}</t>
  </si>
  <si>
    <t>Polystyrene, extruded (XPS), at plant {RER}</t>
  </si>
  <si>
    <t>Polystyrene, extruded (XPS), HFC-134a blown, at plant {RER}</t>
  </si>
  <si>
    <t>Polystyrene, extruded (XPS), HFC-152a blown, at plant {RER}</t>
  </si>
  <si>
    <t>Polystyrene, extruded (XPS), market mix, at regional storage {CH}</t>
  </si>
  <si>
    <t>Polystyrene, general purpose, GPPS, at plant {RER}</t>
  </si>
  <si>
    <t>Polystyrene, high impact, HIPS, at plant {RER}</t>
  </si>
  <si>
    <t>Polysulphide, sealing compound, at plant {RER}</t>
  </si>
  <si>
    <t>Polyurethane, flexible foam, at plant {RER}</t>
  </si>
  <si>
    <t>Polyurethane, rigid foam, at plant {RER}</t>
  </si>
  <si>
    <t>Polyurethane, rigid foam, market mix, at regional storage {CH}</t>
  </si>
  <si>
    <t>Polyvinylalcohol, at plant {RER}</t>
  </si>
  <si>
    <t>Polyvinylbutyral foil, at plant {RER}</t>
  </si>
  <si>
    <t>Polyvinylbutyral, powder, at plant {RER}</t>
  </si>
  <si>
    <t>Polyvinylchloride (PVC) pipe {CH}</t>
  </si>
  <si>
    <t>Polyvinylchloride, at regional storage {RER}</t>
  </si>
  <si>
    <t>Polyvinylchloride, bulk polymerised, at plant {RER}</t>
  </si>
  <si>
    <t>Polyvinylchloride, emulsion polymerised, at plant {RER}</t>
  </si>
  <si>
    <t>Polyvinylchloride, suspension polymerised, at plant {RER}</t>
  </si>
  <si>
    <t>Polyvinylfluoride film, at plant {US}</t>
  </si>
  <si>
    <t>Polyvinylfluoride, at plant {US}</t>
  </si>
  <si>
    <t>Polyvinylfluoride, dispersion, at plant {US}</t>
  </si>
  <si>
    <t>Polyvinylidenchloride, granulate, at plant {RER}</t>
  </si>
  <si>
    <t>Poor concrete, at plant {CH}</t>
  </si>
  <si>
    <t>Poor concrete, at plant, with resource correction {CH}</t>
  </si>
  <si>
    <t>Port facilities {RER}</t>
  </si>
  <si>
    <t>Portachrom, at plant {RER}</t>
  </si>
  <si>
    <t>Portafer, at plant {RER}</t>
  </si>
  <si>
    <t>Portland calcareous cement, at plant {CH}</t>
  </si>
  <si>
    <t>Portland cement, strength class Z 42.5, at plant {CH}</t>
  </si>
  <si>
    <t>Portland cement, strength class Z 52.5, at plant {CH}</t>
  </si>
  <si>
    <t>Portland slag sand cement, at plant {CH}</t>
  </si>
  <si>
    <t>Potassium carbonate from manganese dioxide oxidation, at plant {RER}</t>
  </si>
  <si>
    <t>Potassium carbonate, at plant {GLO}</t>
  </si>
  <si>
    <t>Potassium chloride, as K2O, at regional storehouse {RER}</t>
  </si>
  <si>
    <t>Potassium hydroxide, at regional storage {RER}</t>
  </si>
  <si>
    <t>Potassium nitrate, as K2O, at regional storehouse {RER}</t>
  </si>
  <si>
    <t>Potassium nitrate, as N, at regional storehouse {RER}</t>
  </si>
  <si>
    <t>Potassium perchlorate, at plant {GLO}</t>
  </si>
  <si>
    <t>Potassium permanganate, at plant {RER}</t>
  </si>
  <si>
    <t>Potassium sulphate, as K2O, at regional storehouse {RER}</t>
  </si>
  <si>
    <t>Potassium sulphate, as K2O, from rape oil, at esterification plant {RER}</t>
  </si>
  <si>
    <t>Potato grading {CH}</t>
  </si>
  <si>
    <t>Potato haulm cutting {CH}</t>
  </si>
  <si>
    <t>Potato planting {CH}</t>
  </si>
  <si>
    <t>Potato seed IP, at farm {CH}</t>
  </si>
  <si>
    <t>Potato seed IP, at regional storehouse {CH}</t>
  </si>
  <si>
    <t>Potato seed organic, at farm {CH}</t>
  </si>
  <si>
    <t>Potato seed organic, at regional storehouse {CH}</t>
  </si>
  <si>
    <t>Potato starch, at plant {DE}</t>
  </si>
  <si>
    <t>Potatoes IP, at farm {CH}</t>
  </si>
  <si>
    <t>Potatoes, at farm {US}</t>
  </si>
  <si>
    <t>Potentiometer, unspecified, at plant {GLO}</t>
  </si>
  <si>
    <t>Poultry litter pellets, at regional storehouse {CH}</t>
  </si>
  <si>
    <t>Poultry litter pellets, burned in furnace, ash to landfarming {CH}</t>
  </si>
  <si>
    <t>Poultry litter pellets, burned in furnace, ash to municipal incineration {CH}</t>
  </si>
  <si>
    <t>Poultry litter pellets, burned in furnace, ash to sanitary landfill {CH}</t>
  </si>
  <si>
    <t>Poultry litter pellets, burned in furnace, produced on site {CH}</t>
  </si>
  <si>
    <t>Poultry litter pellets, burned in rotating grate furnace 250-350kW {CH}</t>
  </si>
  <si>
    <t>Poultry litter pellets, on site {CH}</t>
  </si>
  <si>
    <t>Poultry manure, dried, at regional storehouse {CH}</t>
  </si>
  <si>
    <t>Powder coating, aluminium sheet {RER}</t>
  </si>
  <si>
    <t>Powder coating, steel {RER}</t>
  </si>
  <si>
    <t>Power adapter, for laptop, at plant {GLO}</t>
  </si>
  <si>
    <t>Power distribution unit, for electric passenger car {RER}</t>
  </si>
  <si>
    <t>Power saw, with catalytic converter {RER}</t>
  </si>
  <si>
    <t>Power saw, without catalytic converter {RER}</t>
  </si>
  <si>
    <t>Power sawing, with catalytic converter {RER}</t>
  </si>
  <si>
    <t>Power sawing, without catalytic converter {RER}</t>
  </si>
  <si>
    <t>Power sawing, without catalytic converter, holzpur {CH}</t>
  </si>
  <si>
    <t>Power supply unit, at plant {CN}</t>
  </si>
  <si>
    <t>Powertrain, for electric passenger car {RER}</t>
  </si>
  <si>
    <t>Powertrain, for electric scooter {RER}</t>
  </si>
  <si>
    <t>Precast concrete, high performance concrete, at plant {CH}</t>
  </si>
  <si>
    <t>Precast concrete, high performance concrete, only common base, at plant {CH}</t>
  </si>
  <si>
    <t>Precast concrete, standard concrete, at plant {CH}</t>
  </si>
  <si>
    <t>Precast concrete, standard concrete, only common base, at plant {CH}</t>
  </si>
  <si>
    <t>Precious metals from electric waste, in anode slime, at refinery {SE}</t>
  </si>
  <si>
    <t>Prefabricated driven pile, concrete, average {CH}</t>
  </si>
  <si>
    <t>Prefabricated driven pile, concrete, rectangular cross-section 240 x 240 mm {CH}</t>
  </si>
  <si>
    <t>Prefabricated driven pile, concrete, rectangular cross-section 300 x 300 mm {CH}</t>
  </si>
  <si>
    <t>Prefabricated driven pile, concrete, round cross-section 550mm {CH}</t>
  </si>
  <si>
    <t>Preservative treatment, infrastructure {RER}</t>
  </si>
  <si>
    <t>Preservative treatment, logs, pressure vessel {RER}</t>
  </si>
  <si>
    <t>Preservative treatment, sawn timber, pressure vessel {RER}</t>
  </si>
  <si>
    <t>Printed board assembly, at plant {RER}</t>
  </si>
  <si>
    <t>Printed wiring board mounting facilities, SMT type {GLO}</t>
  </si>
  <si>
    <t>Printed wiring board mounting facilities, THT type {GLO}</t>
  </si>
  <si>
    <t>Printed wiring board mounting plant {GLO}</t>
  </si>
  <si>
    <t>Printed wiring board plant {RER}</t>
  </si>
  <si>
    <t>Printed wiring board, 4 layers, at plant {RER}</t>
  </si>
  <si>
    <t>Printed wiring board, mixed mounted, unspec., solder mix, at plant {GLO}</t>
  </si>
  <si>
    <t>Printed wiring board, mounted, Desktop PC mainboard, at plant {GLO}</t>
  </si>
  <si>
    <t>Printed wiring board, mounted, Desktop PC mainboard, Pb containing, at plant {GLO}</t>
  </si>
  <si>
    <t>Printed wiring board, mounted, Desktop PC mainboard, Pb free, at plant {GLO}</t>
  </si>
  <si>
    <t>Printed wiring board, mounted, Laptop PC mainboard, at plant {GLO}</t>
  </si>
  <si>
    <t>Printed wiring board, mounted, Laptop PC mainboard, Pb containing, at plant {GLO}</t>
  </si>
  <si>
    <t>Printed wiring board, mounted, Laptop PC mainboard, Pb free, at plant {GLO}</t>
  </si>
  <si>
    <t>Printed wiring board, power supply unit desktop PC, Pb containing, at plant {GLO}</t>
  </si>
  <si>
    <t>Printed wiring board, power supply unit desktop PC, Pb free, at plant {GLO}</t>
  </si>
  <si>
    <t>Printed wiring board, power supply unit desktop PC, solder mix, at plant {GLO}</t>
  </si>
  <si>
    <t>Printed wiring board, surface mount, at plant {GLO}</t>
  </si>
  <si>
    <t>Printed wiring board, surface mount, lead-containing surface, at plant {GLO}</t>
  </si>
  <si>
    <t>Printed wiring board, surface mount, lead-free surface, at plant {GLO}</t>
  </si>
  <si>
    <t>Printed wiring board, surface mounted, unspec., Pb containing, at plant {GLO}</t>
  </si>
  <si>
    <t>Printed wiring board, surface mounted, unspec., Pb free, at plant {GLO}</t>
  </si>
  <si>
    <t>Printed wiring board, surface mounted, unspec., solder mix, at plant {GLO}</t>
  </si>
  <si>
    <t>Printed wiring board, through-hole mounted, unspec., Pb containing, at plant {GLO}</t>
  </si>
  <si>
    <t>Printed wiring board, through-hole mounted, unspec., Pb free, at plant {GLO}</t>
  </si>
  <si>
    <t>Printed wiring board, through-hole mounted, unspec., solder mix, at plant {GLO}</t>
  </si>
  <si>
    <t>Printed wiring board, through-hole, at plant {GLO}</t>
  </si>
  <si>
    <t>Printed wiring board, through-hole, lead-containing surface, at plant {GLO}</t>
  </si>
  <si>
    <t>Printed wiring board, through-hole, lead-free surface, at plant {GLO}</t>
  </si>
  <si>
    <t>Printer, laser jet, b/w, at plant {GLO}</t>
  </si>
  <si>
    <t>Printer, laser jet, colour, at plant {GLO}</t>
  </si>
  <si>
    <t>Printing colour, offset, 47.5% solvent, at plant {RER}</t>
  </si>
  <si>
    <t>Printing colour, rotogravure, 55% toluene, at plant {RER}</t>
  </si>
  <si>
    <t>Process specific emissions and resources, from uranium milling, at mill plant {GLO}</t>
  </si>
  <si>
    <t>Process specific emissions and resources, from uranium milling, open pit mine {GLO}</t>
  </si>
  <si>
    <t>Process specific emissions and resources, from uranium milling, underground mine {GLO}</t>
  </si>
  <si>
    <t>Process-specific burdens, hazardous waste incineration plant {CH}</t>
  </si>
  <si>
    <t>Process-specific burdens, inert material landfill {CH}</t>
  </si>
  <si>
    <t>Process-specific burdens, municipal waste incineration {CH}</t>
  </si>
  <si>
    <t>Process-specific burdens, residual material landfill {CH}</t>
  </si>
  <si>
    <t>Process-specific burdens, sanitary landfill {CH}</t>
  </si>
  <si>
    <t>Process-specific burdens, slag compartment {CH}</t>
  </si>
  <si>
    <t>Production efforts, capacitors {GLO}</t>
  </si>
  <si>
    <t>Production efforts, diodes {GLO}</t>
  </si>
  <si>
    <t>Production efforts, inductor {GLO}</t>
  </si>
  <si>
    <t>Production efforts, resistors {GLO}</t>
  </si>
  <si>
    <t>Production efforts, transistors {GLO}</t>
  </si>
  <si>
    <t>Production of borehole heat exchanger, apartment building MCS Leimbach {CH}</t>
  </si>
  <si>
    <t>Production of borehole heat exchanger, apartment building Rautistrasse {CH}</t>
  </si>
  <si>
    <t>Production of borehole heat exchanger, office building Fribourg {CH}</t>
  </si>
  <si>
    <t>Production of heat dissipation system with floor heating {CH}</t>
  </si>
  <si>
    <t>Production of heat dissipation system with heating-cooling ceiling {CH}</t>
  </si>
  <si>
    <t>Production of heat dissipation system with radiator {CH}</t>
  </si>
  <si>
    <t>Production of heat dissipation system, apartment building Ecofaubourg A {CH}</t>
  </si>
  <si>
    <t>Production of heat dissipation system, apartment building Ecofaubourg B {CH}</t>
  </si>
  <si>
    <t>Production of heat dissipation system, apartment building MCS Leimbach {CH}</t>
  </si>
  <si>
    <t>Production of heat dissipation system, apartment building Rautistrasse {CH}</t>
  </si>
  <si>
    <t>Production of heat dissipation system, office building Fribourg {CH}</t>
  </si>
  <si>
    <t>Production of heat dissipation system, office building Verenastrasse {CH}</t>
  </si>
  <si>
    <t>Production of heat distribution system, apartment building {CH}</t>
  </si>
  <si>
    <t>Production of heat distribution system, apartment building Ecofaubourg A {CH}</t>
  </si>
  <si>
    <t>Production of heat distribution system, apartment building Ecofaubourg B {CH}</t>
  </si>
  <si>
    <t>Production of heat distribution system, apartment building MCS Leimbach {CH}</t>
  </si>
  <si>
    <t>Production of heat distribution system, apartment building Rautistrasse {CH}</t>
  </si>
  <si>
    <t>Production of heat distribution system, office building {CH}</t>
  </si>
  <si>
    <t>Production of heat distribution system, office building Fribourg {CH}</t>
  </si>
  <si>
    <t>Production of heat distribution system, office building Verenastrasse {CH}</t>
  </si>
  <si>
    <t>Production of heat production system, apartment building Ecofaubourg A {CH}</t>
  </si>
  <si>
    <t>Production of heat production system, apartment building Ecofaubourg B {CH}</t>
  </si>
  <si>
    <t>Production of heat production system, apartment building MCS Leimbach {CH}</t>
  </si>
  <si>
    <t>Production of heat production system, apartment building Rautistrasse {CH}</t>
  </si>
  <si>
    <t>Production of heat production system, office building Fribourg {CH}</t>
  </si>
  <si>
    <t>Production of heat production system, office building Verenastrasse {CH}</t>
  </si>
  <si>
    <t>Production of heating system, apartment building Ecofaubourg A {CH}</t>
  </si>
  <si>
    <t>Production of heating system, apartment building Ecofaubourg B {CH}</t>
  </si>
  <si>
    <t>Production of heating system, apartment building MCS Leimbach {CH}</t>
  </si>
  <si>
    <t>Production of heating system, apartment building Rautistrasse {CH}</t>
  </si>
  <si>
    <t>Production of heating system, office building Fribourg {CH}</t>
  </si>
  <si>
    <t>Production of heating system, office building Verenastrasse {CH}</t>
  </si>
  <si>
    <t>Production of liquid packaging board containers, at plant {RER}</t>
  </si>
  <si>
    <t>Production plant crude oil, onshore {GLO}</t>
  </si>
  <si>
    <t>Production plant, natural gas {GLO}</t>
  </si>
  <si>
    <t>Propachlor, at regional storehouse {RER}</t>
  </si>
  <si>
    <t>Propanal, at plant {RER}</t>
  </si>
  <si>
    <t>Propane, butane, at refinery {CH}</t>
  </si>
  <si>
    <t>Propane, butane, at refinery {RER}</t>
  </si>
  <si>
    <t>Propane, butane, burned in boiler condensing modulating 50kW (proj. 210) {CH}</t>
  </si>
  <si>
    <t>Propane,butane, burned in boiler condensing modulating 50kW {CH}</t>
  </si>
  <si>
    <t>Propylene glycol, liquid, at plant {RER}</t>
  </si>
  <si>
    <t>Propylene oxide, liquid, at plant {RER}</t>
  </si>
  <si>
    <t>Propylene, at plant {RER}</t>
  </si>
  <si>
    <t>Protein peas IP, at feed mill {CH}</t>
  </si>
  <si>
    <t>Protein peas, IP, at farm {CH}</t>
  </si>
  <si>
    <t>Protein peas, organic, at farm {CH}</t>
  </si>
  <si>
    <t>Proteins, from grass, at fermentation {CH}</t>
  </si>
  <si>
    <t>Provision, stubbed land {BR}</t>
  </si>
  <si>
    <t>Provision, stubbed land {MY}</t>
  </si>
  <si>
    <t>Pulp plant {RER}</t>
  </si>
  <si>
    <t>Pulps, from sugar beet, at sugar refinery {CH}</t>
  </si>
  <si>
    <t>Pulpwood, beech, sustainable forest management, measured as solid wood under bark, at forest road {DE}</t>
  </si>
  <si>
    <t>Pulpwood, birch, sustainable forest management, measured as solid wood under bark, at forest road {SE}</t>
  </si>
  <si>
    <t>Pulpwood, hardwood, sustainable forest management, measured as solid wood under bark, at forest road {CH}</t>
  </si>
  <si>
    <t>Pulpwood, hardwood, sustainable forest management, measured as solid wood under bark, at forest road {RER}</t>
  </si>
  <si>
    <t>Pulpwood, oak, sustainable forest management, measured as solid wood under bark, at forest road {DE}</t>
  </si>
  <si>
    <t>Pulpwood, pine, sustainable forest management, measured as solid wood under bark, at forest road {DE}</t>
  </si>
  <si>
    <t>Pulpwood, pine, sustainable forest management, measured as solid wood under bark, at forest road {SE}</t>
  </si>
  <si>
    <t>Pulpwood, softwood, sustainable forest management, measured as solid wood under bark, at forest road {CH}</t>
  </si>
  <si>
    <t>Pulpwood, softwood, sustainable forest management, measured as solid wood under bark, at forest road {RER}</t>
  </si>
  <si>
    <t>Pulpwood, spruce, sustainable forest management, measured as solid wood under bark, at forest road {DE}</t>
  </si>
  <si>
    <t>Pulpwood, spruce, sustainable forest management, measured as solid wood under bark, at forest road {SE}</t>
  </si>
  <si>
    <t>Pulverised lignite, at plant {DE}</t>
  </si>
  <si>
    <t>Pumice, at mine {DE}</t>
  </si>
  <si>
    <t>Pump 40W, at plant {CH}</t>
  </si>
  <si>
    <t>Pump station {CH}</t>
  </si>
  <si>
    <t>Purified terephthalic acid, at plant {RER}</t>
  </si>
  <si>
    <t>Pushed pile, 113mm MFH Wildbachstrasse ZÃ¼rich {CH}</t>
  </si>
  <si>
    <t>Pushed pile, 178mm, piped, MFH Waltersbach ZÃ¼rich {CH}</t>
  </si>
  <si>
    <t>Pushed pile, 178mm, piped, Schule Waldmannstrasse ZÃ¼rich {CH}</t>
  </si>
  <si>
    <t>Pushed pile, average {CH}</t>
  </si>
  <si>
    <t>Pyretroid-compounds, at regional storehouse {CH}</t>
  </si>
  <si>
    <t>Pyretroid-compounds, at regional storehouse {RER}</t>
  </si>
  <si>
    <t>Pyridazine-compounds, at regional storehouse {CH}</t>
  </si>
  <si>
    <t>Pyridazine-compounds, at regional storehouse {RER}</t>
  </si>
  <si>
    <t>Quarry tile, at plant {CH}</t>
  </si>
  <si>
    <t>Quicklime, in pieces, loose, at plant {CH}</t>
  </si>
  <si>
    <t>Quicklime, milled, loose, at plant {CH}</t>
  </si>
  <si>
    <t>Quicklime, milled, packed, at plant {CH}</t>
  </si>
  <si>
    <t>Radioactive waste, in final repository for nuclear waste LLW {CH}</t>
  </si>
  <si>
    <t>Radioactive waste, in final repository for nuclear waste SF, HLW, and ILW {CH}</t>
  </si>
  <si>
    <t>Radioactive waste, in interim storage conditioning {CH}</t>
  </si>
  <si>
    <t>Radioactive waste, in interim storage, for final repository LLW {CH}</t>
  </si>
  <si>
    <t>Radioactive waste, in interim storage, for final repository SF, HLW, and ILW {CH}</t>
  </si>
  <si>
    <t>Railway track {CH}</t>
  </si>
  <si>
    <t>Railway track, ICE {DE}</t>
  </si>
  <si>
    <t>Range extender, for hybrid passenger car {RER}</t>
  </si>
  <si>
    <t>Rape meal, at oil mill {RER}</t>
  </si>
  <si>
    <t>Rape methyl ester, at esterification plant {CH}</t>
  </si>
  <si>
    <t>Rape methyl ester, at esterification plant {RER}</t>
  </si>
  <si>
    <t>Rape methyl ester, at regional storage {CH}</t>
  </si>
  <si>
    <t>Rape methyl ester, production RER, at service station {CH}</t>
  </si>
  <si>
    <t>Rape oil, at oil mill {CH}</t>
  </si>
  <si>
    <t>Rape oil, at oil mill {RER}</t>
  </si>
  <si>
    <t>Rape oil, at regional storage {CH}</t>
  </si>
  <si>
    <t>Rape seed conventional, at farm {DE}</t>
  </si>
  <si>
    <t>Rape seed conventional, Saxony-Anhalt, at farm {DE}</t>
  </si>
  <si>
    <t>Rape seed extensive, at farm {CH}</t>
  </si>
  <si>
    <t>Rape seed IP, at farm {CH}</t>
  </si>
  <si>
    <t>Rape seed IP, at regional storehouse {CH}</t>
  </si>
  <si>
    <t>Rape seed organic, at regional storehouse {CH}</t>
  </si>
  <si>
    <t>Rape seed, at farm {US}</t>
  </si>
  <si>
    <t>Rape seed, organic, at farm {CH}</t>
  </si>
  <si>
    <t>Rare earth concentrate, 70% REO, from bastnasite, at beneficiation {CN}</t>
  </si>
  <si>
    <t>Rare-earth activated phosphors, from fluorescent lamps treatment, at plant {GLO}</t>
  </si>
  <si>
    <t>Recultivation, bauxite mine {GLO}</t>
  </si>
  <si>
    <t>Recultivation, bentonite mine {DE}</t>
  </si>
  <si>
    <t>Recultivation, iron mine {GLO}</t>
  </si>
  <si>
    <t>Recultivation, limestone mine {CH}</t>
  </si>
  <si>
    <t>Recycling aggregate from concrete demolition, dry, at plant {CH}</t>
  </si>
  <si>
    <t>Recycling aggregate from mixed demolition, dry, at plant {CH}</t>
  </si>
  <si>
    <t>Recycling rubber and leather {RER}</t>
  </si>
  <si>
    <t>Recycling steel and iron {RER}</t>
  </si>
  <si>
    <t>Recycling wood {RER}</t>
  </si>
  <si>
    <t>Refinery {RER}</t>
  </si>
  <si>
    <t>Refinery gas, at refinery {CH}</t>
  </si>
  <si>
    <t>Refinery gas, at refinery {RER}</t>
  </si>
  <si>
    <t>Refinery gas, burned in flare {GLO}</t>
  </si>
  <si>
    <t>Refinery gas, burned in furnace {CH}</t>
  </si>
  <si>
    <t>Refinery gas, burned in furnace {RER}</t>
  </si>
  <si>
    <t>Refractory, basic, packed, at plant {DE}</t>
  </si>
  <si>
    <t>Refractory, fireclay, packed, at plant {DE}</t>
  </si>
  <si>
    <t>Refractory, high aluminium oxide, packed, at plant {DE}</t>
  </si>
  <si>
    <t>Refrigerant collector {DE}</t>
  </si>
  <si>
    <t>Refrigerant R134a, at plant {RER}</t>
  </si>
  <si>
    <t>Regional distribution, oil products {RER}</t>
  </si>
  <si>
    <t>Regional train {CH}</t>
  </si>
  <si>
    <t>Reinforcing steel, at plant {CH}</t>
  </si>
  <si>
    <t>Reinforcing steel, at plant {RER}</t>
  </si>
  <si>
    <t>Reinforcing steel, at regional storage {CH}</t>
  </si>
  <si>
    <t>Reinforcing steel, at regional storage, with resource correction {CH}</t>
  </si>
  <si>
    <t>Reinforcing steel, primary production (0% Rec.) {CH}</t>
  </si>
  <si>
    <t>Render carrier board, cement bound, at regional storage {CH}</t>
  </si>
  <si>
    <t>Render carrier board, cement bound, transport DE-&gt; CH {RER}</t>
  </si>
  <si>
    <t>Render carrier board, packaging, per m2 board {DE}</t>
  </si>
  <si>
    <t>Render carrier board, resin bound, at plant {DE}</t>
  </si>
  <si>
    <t>Render carrier board, resin bound, at regional storehouse {CH}</t>
  </si>
  <si>
    <t>Render carrier board, resin bound, transport DE-&gt;CH {RER}</t>
  </si>
  <si>
    <t>Reservoir hydropower plant {BR}</t>
  </si>
  <si>
    <t>Reservoir hydropower plant {CH}</t>
  </si>
  <si>
    <t>Reservoir hydropower plant, alpine region {RER}</t>
  </si>
  <si>
    <t>Reservoir hydropower plant, non alpine regions {RER}</t>
  </si>
  <si>
    <t>Residential sewer grid {CH}</t>
  </si>
  <si>
    <t>Residual material landfill facility {CH}</t>
  </si>
  <si>
    <t>Residual wood, dry, from fibreboard production, hard, measured as dry mass, at plant {RER}</t>
  </si>
  <si>
    <t>Residual wood, dry, from fibreboard production, soft, from wet &amp; dry processes, measured as dry mass, at plant {RER}</t>
  </si>
  <si>
    <t>Residual wood, dry, from glued laminated timber production, for indoor use, measured as dry mass, at plant {RER}</t>
  </si>
  <si>
    <t>Residual wood, dry, from glued laminated timber production, for oudoor use, measured as dry mass, at plant {RER}</t>
  </si>
  <si>
    <t>Residual wood, dry, from laminated timber element production, measured as dry mass, at plant {RER}</t>
  </si>
  <si>
    <t>Residual wood, dry, from medium denstity fibre board production, uncoated, measured as dry mass, at plant {RER}</t>
  </si>
  <si>
    <t>Residual wood, dry, from oriented strand board production, measured as dry mass, at plant {RER}</t>
  </si>
  <si>
    <t>Residual wood, dry, from particle board production, uncoated, average glue mix, measured as dry mass, at plant {RER}</t>
  </si>
  <si>
    <t>Residual wood, dry, from plywood production, for indoor use, measured as dry mass, at plant {RER}</t>
  </si>
  <si>
    <t>Residual wood, dry, from plywood production, for outdoor use, measured as dry mass, at plant {RER}</t>
  </si>
  <si>
    <t>Residual wood, dry, from three layered laminated board production, for outdoor use, measured as dry mass, at plant {RER}</t>
  </si>
  <si>
    <t>Residual wood, dry, from wood wool production, measured as dry mass, at plant {RER}</t>
  </si>
  <si>
    <t>Residual wood, dry, production mix, from industry, measured as dry mass, at plant {RER}</t>
  </si>
  <si>
    <t>Residual wood, softwood, under bark, u=140%, holzpur, at forest road {CH}</t>
  </si>
  <si>
    <t>Resin size, at plant {RER}</t>
  </si>
  <si>
    <t>Resistor, metal film type, through-hole mounting, at plant {GLO}</t>
  </si>
  <si>
    <t>Resistor, SMD type, surface mounting, at plant {GLO}</t>
  </si>
  <si>
    <t>Resistor, unspecified, at plant {GLO}</t>
  </si>
  <si>
    <t>Resistor, wirewound, through-hole mounting, at plant {GLO}</t>
  </si>
  <si>
    <t>Resource correction, CuMo, copper, negative {GLO}</t>
  </si>
  <si>
    <t>Resource correction, CuMo, copper, positive {GLO}</t>
  </si>
  <si>
    <t>Resource correction, PbZn, cadmium, negative {GLO}</t>
  </si>
  <si>
    <t>Resource correction, PbZn, cadmium, positive {GLO}</t>
  </si>
  <si>
    <t>Resource correction, PbZn, indium, negative {GLO}</t>
  </si>
  <si>
    <t>Resource correction, PbZn, indium, positive {GLO}</t>
  </si>
  <si>
    <t>Resource correction, PbZn, lead, negative {GLO}</t>
  </si>
  <si>
    <t>Resource correction, PbZn, lead, positive {GLO}</t>
  </si>
  <si>
    <t>Resource correction, PbZn, silver, negative {GLO}</t>
  </si>
  <si>
    <t>Resource correction, PbZn, silver, positive {GLO}</t>
  </si>
  <si>
    <t>Resource correction, PbZn, zinc, negative {GLO}</t>
  </si>
  <si>
    <t>Resource correction, PbZn, zinc, positive {GLO}</t>
  </si>
  <si>
    <t>Retention aids, in paper production, at plant {RER}</t>
  </si>
  <si>
    <t>Rhodium, at regional storage {RER}</t>
  </si>
  <si>
    <t>Rhodium, primary, at refinery {RU}</t>
  </si>
  <si>
    <t>Rhodium, primary, at refinery {ZA}</t>
  </si>
  <si>
    <t>Rhodium, secondary, at refinery {RER}</t>
  </si>
  <si>
    <t>Rice seed, at regional storehouse {US}</t>
  </si>
  <si>
    <t>Rice, at farm {US}</t>
  </si>
  <si>
    <t>Road {CH}</t>
  </si>
  <si>
    <t>Road vehicle plant {RER}</t>
  </si>
  <si>
    <t>Road wear emissions, lorry {RER}</t>
  </si>
  <si>
    <t>Road wear emissions, passenger car {RER}</t>
  </si>
  <si>
    <t>Road, trolleybus {CH}</t>
  </si>
  <si>
    <t>Roads, company, internal {CH}</t>
  </si>
  <si>
    <t>Rock wool plant {CH}</t>
  </si>
  <si>
    <t>Rock wool, at plant {CH}</t>
  </si>
  <si>
    <t>Rock wool, at regional storage {CH}</t>
  </si>
  <si>
    <t>Rock wool, packed, at plant {CH}</t>
  </si>
  <si>
    <t>Rolled steel, at regional storage {CH}</t>
  </si>
  <si>
    <t>Rolled steel, at regional storage, with resource correction {CH}</t>
  </si>
  <si>
    <t>Roller shutters, at plant {CH}</t>
  </si>
  <si>
    <t>Roller shutters, at plant, with resource correction {CH}</t>
  </si>
  <si>
    <t>Rolling mill {RER}</t>
  </si>
  <si>
    <t>Roof substructure, integrated, small, GFT, at plant {CH}</t>
  </si>
  <si>
    <t>Roof tile, at plant {RER}</t>
  </si>
  <si>
    <t>Roof tile, market mix, at regional storage {CH}</t>
  </si>
  <si>
    <t>Rosin size, in paper production, at plant {RER}</t>
  </si>
  <si>
    <t>Round wood, primary forest, clear-cutting, at forest road {MY}</t>
  </si>
  <si>
    <t>Round wood, softwood, under bark, u=70%, holzpur, at forest road {CH}</t>
  </si>
  <si>
    <t>Roundwood, azobe (SFM), debarked, u=30%, CM, at maritime harbour {RER}</t>
  </si>
  <si>
    <t>Roundwood, azobe (SFM), under bark, u=30%, at forest road {CM}</t>
  </si>
  <si>
    <t>Roundwood, eucalyptus ssp. (SFM), under bark, u=50%, at forest road {TH}</t>
  </si>
  <si>
    <t>Roundwood, meranti (SFM), debarked, u=70%, MY, at maritime harbour {RER}</t>
  </si>
  <si>
    <t>Roundwood, meranti (SFM), under bark, u=70%, at forest road {MY}</t>
  </si>
  <si>
    <t>Roundwood, paranÃ¡ pine (SFM), under bark, u=50%, at forest road {BR}</t>
  </si>
  <si>
    <t>Router, IP network, at server {CH}</t>
  </si>
  <si>
    <t>Run-of-river hydropower plant {CH}</t>
  </si>
  <si>
    <t>Run-of-river hydropower plant {RER}</t>
  </si>
  <si>
    <t>Rutile, 95% titanium dioxide, at plant {AU}</t>
  </si>
  <si>
    <t>Rye grains conventional, at farm {RER}</t>
  </si>
  <si>
    <t>Rye grains extensive, at farm {CH}</t>
  </si>
  <si>
    <t>Rye grains IP, at farm {CH}</t>
  </si>
  <si>
    <t>Rye grains organic, at farm {CH}</t>
  </si>
  <si>
    <t>Rye organic, at feed mill {CH}</t>
  </si>
  <si>
    <t>Rye seed IP, at regional storehouse {CH}</t>
  </si>
  <si>
    <t>Rye seed organic, at regional storehouse {CH}</t>
  </si>
  <si>
    <t>Rye straw conventional, at farm {RER}</t>
  </si>
  <si>
    <t>Rye straw extensive, at farm {CH}</t>
  </si>
  <si>
    <t>Rye straw IP, at farm {CH}</t>
  </si>
  <si>
    <t>Rye straw organic, at farm {CH}</t>
  </si>
  <si>
    <t>Sales gas, from natural gas, helium extraction {GLO}</t>
  </si>
  <si>
    <t>Sand / concrete gravel, in sorting plant {CH}</t>
  </si>
  <si>
    <t>Sand, at mine {CH}</t>
  </si>
  <si>
    <t>Sand, market mix, at regional storage {CH}</t>
  </si>
  <si>
    <t>Sand, market mix, at regional storage, with resource correction {CH}</t>
  </si>
  <si>
    <t>Sanding belt {RER}</t>
  </si>
  <si>
    <t>Sand-lime brick, at plant {DE}</t>
  </si>
  <si>
    <t>Sanitary ceramics, at regional storage {CH}</t>
  </si>
  <si>
    <t>Sanitary landfill facility {CH}</t>
  </si>
  <si>
    <t>Saw dust, loose, hardwood, wet, measured as dry mass, at saw {CH}</t>
  </si>
  <si>
    <t>Saw dust, loose, hardwood, wet, measured as dry mass, at saw {RER}</t>
  </si>
  <si>
    <t>Saw dust, loose, softwood, wet, measured as dry mass, at saw {CH}</t>
  </si>
  <si>
    <t>Saw dust, loose, softwood, wet, measured as dry mass, at saw {RER}</t>
  </si>
  <si>
    <t>Saw dust, production mix, wet, measured as dry mass, at sawmill {CH}</t>
  </si>
  <si>
    <t>Saw dust, production mix, wet, measured as dry mass, at sawmill {RER}</t>
  </si>
  <si>
    <t>Sawlog and veneer log, beech, sustainable forest management, measured as solid wood under bark, at forest road {DE}</t>
  </si>
  <si>
    <t>Sawlog and veneer log, birch, sustainable forest management, measured as solid wood under bark, at forest road {SE}</t>
  </si>
  <si>
    <t>Sawlog and veneer log, hardwood, sustainable forest management, measured as solid wood under bark, at forest road {CH}</t>
  </si>
  <si>
    <t>Sawlog and veneer log, hardwood, sustainable forest management, measured as solid wood under bark, at forest road {RER}</t>
  </si>
  <si>
    <t>Sawlog and veneer log, oak, sustainable forest management, measured as solid wood under bark, at forest road {DE}</t>
  </si>
  <si>
    <t>Sawlog and veneer log, pine, sustainable forest management, measured as solid wood under bark, at forest road {DE}</t>
  </si>
  <si>
    <t>Sawlog and veneer log, pine, sustainable forest management, measured as solid wood under bark, at forest road {SE}</t>
  </si>
  <si>
    <t>Sawlog and veneer log, softwood, sustainable forest management, measured as solid wood under bark, at forest road {AT}</t>
  </si>
  <si>
    <t>Sawlog and veneer log, softwood, sustainable forest management, measured as solid wood under bark, at forest road {CH}</t>
  </si>
  <si>
    <t>Sawlog and veneer log, softwood, sustainable forest management, measured as solid wood under bark, at forest road {RER}</t>
  </si>
  <si>
    <t>Sawlog and veneer log, spruce, sustainable forest management, measured as solid wood under bark, at forest road {DE}</t>
  </si>
  <si>
    <t>Sawlog and veneer log, spruce, sustainable forest management, measured as solid wood under bark, at forest road {SE}</t>
  </si>
  <si>
    <t>Sawmill {CH}</t>
  </si>
  <si>
    <t>Sawmill {RER}</t>
  </si>
  <si>
    <t>Sawn timber (SFM), azobe, planed, air dried, u=15%, CM, at sawmill {RER}</t>
  </si>
  <si>
    <t>Sawn timber, paranÃ¡ pine (SFM), kiln dried, u=15%, at sawmill {BR}</t>
  </si>
  <si>
    <t>Sawn timber, paranÃ¡ pine (SFM), u=15%, BR, at maritime harbour {RER}</t>
  </si>
  <si>
    <t>Sawn timber, softwood, raw, air, kiln dried, u=6%, holzpur, at plant {CH}</t>
  </si>
  <si>
    <t>Sawn timber, softwood, raw, plant-debarked, u=70%, holzpur, at plant {CH}</t>
  </si>
  <si>
    <t>Sawnwood, beam, hardwood, dried (u=10%), planed, at sawmill {CH}</t>
  </si>
  <si>
    <t>Sawnwood, beam, hardwood, dried (u=10%), planed, at sawmill {RER}</t>
  </si>
  <si>
    <t>Sawnwood, beam, hardwood, dried (u=20%), planed, at sawmill {CH}</t>
  </si>
  <si>
    <t>Sawnwood, beam, hardwood, dried (u=20%), planed, at sawmill {RER}</t>
  </si>
  <si>
    <t>Sawnwood, beam, hardwood, raw, air dried (u=20%), at sawmill {CH}</t>
  </si>
  <si>
    <t>Sawnwood, beam, hardwood, raw, air dried (u=20%), at sawmill {RER}</t>
  </si>
  <si>
    <t>Sawnwood, beam, hardwood, raw, kiln dried (u=10%), at sawmill {CH}</t>
  </si>
  <si>
    <t>Sawnwood, beam, hardwood, raw, kiln dried (u=10%), at sawmill {RER}</t>
  </si>
  <si>
    <t>Sawnwood, beam, hardwood, raw, kiln dried (u=20%), at sawmill {CH}</t>
  </si>
  <si>
    <t>Sawnwood, beam, hardwood, raw, kiln dried (u=20%), at sawmill {RER}</t>
  </si>
  <si>
    <t>Sawnwood, beam, softwood, dried (u=10%), planed, at sawmill {AT}</t>
  </si>
  <si>
    <t>Sawnwood, beam, softwood, dried (u=10%), planed, at sawmill {CH}</t>
  </si>
  <si>
    <t>Sawnwood, beam, softwood, dried (u=10%), planed, at sawmill {RER}</t>
  </si>
  <si>
    <t>Sawnwood, beam, softwood, dried (u=20%), planed, at sawmill {CH}</t>
  </si>
  <si>
    <t>Sawnwood, beam, softwood, dried (u=20%), planed, at sawmill {RER}</t>
  </si>
  <si>
    <t>Sawnwood, beam, softwood, raw, air dried (u=20%), at sawmill {CH}</t>
  </si>
  <si>
    <t>Sawnwood, beam, softwood, raw, air dried (u=20%), at sawmill {RER}</t>
  </si>
  <si>
    <t>Sawnwood, beam, softwood, raw, dried (u=10%), at sawmill {AT}</t>
  </si>
  <si>
    <t>Sawnwood, beam, softwood, raw, kiln dried (u=10%), at sawmill {CH}</t>
  </si>
  <si>
    <t>Sawnwood, beam, softwood, raw, kiln dried (u=10%), at sawmill {RER}</t>
  </si>
  <si>
    <t>Sawnwood, beam, softwood, raw, kiln dried (u=20%), at sawmill {CH}</t>
  </si>
  <si>
    <t>Sawnwood, beam, softwood, raw, kiln dried (u=20%), at sawmill {RER}</t>
  </si>
  <si>
    <t>Sawnwood, board, hardwood, dried (u=10%), planed, at sawmill {CH}</t>
  </si>
  <si>
    <t>Sawnwood, board, hardwood, dried (u=10%), planed, at sawmill {RER}</t>
  </si>
  <si>
    <t>Sawnwood, board, hardwood, dried (u=20%), planed, at sawmill {CH}</t>
  </si>
  <si>
    <t>Sawnwood, board, hardwood, dried (u=20%), planed, at sawmill {RER}</t>
  </si>
  <si>
    <t>Sawnwood, board, hardwood, raw, air dried (u=20%), at sawmill {CH}</t>
  </si>
  <si>
    <t>Sawnwood, board, hardwood, raw, air dried (u=20%), at sawmill {RER}</t>
  </si>
  <si>
    <t>Sawnwood, board, hardwood, raw, kiln dried (u=10%), at sawmill {CH}</t>
  </si>
  <si>
    <t>Sawnwood, board, hardwood, raw, kiln dried (u=10%), at sawmill {RER}</t>
  </si>
  <si>
    <t>Sawnwood, board, hardwood, raw, kiln dried (u=20%), at sawmill {CH}</t>
  </si>
  <si>
    <t>Sawnwood, board, hardwood, raw, kiln dried (u=20%), at sawmill {RER}</t>
  </si>
  <si>
    <t>Sawnwood, board, softwood, dried (u=10%), planed, at sawmill {CH}</t>
  </si>
  <si>
    <t>Sawnwood, board, softwood, dried (u=10%), planed, at sawmill {RER}</t>
  </si>
  <si>
    <t>Sawnwood, board, softwood, dried (u=20%), planed, at sawmill {CH}</t>
  </si>
  <si>
    <t>Sawnwood, board, softwood, dried (u=20%), planed, at sawmill {RER}</t>
  </si>
  <si>
    <t>Sawnwood, board, softwood, raw, air dried (u=20%), at sawmill {CH}</t>
  </si>
  <si>
    <t>Sawnwood, board, softwood, raw, air dried (u=20%), at sawmill {RER}</t>
  </si>
  <si>
    <t>Sawnwood, board, softwood, raw, dried (u=10%), at sawmill {RER}</t>
  </si>
  <si>
    <t>Sawnwood, board, softwood, raw, kiln dried (u=10%), at sawmill {CH}</t>
  </si>
  <si>
    <t>Sawnwood, board, softwood, raw, kiln dried (u=20%), at sawmill {CH}</t>
  </si>
  <si>
    <t>Sawnwood, board, softwood, raw, kiln dried (u=20%), at sawmill {RER}</t>
  </si>
  <si>
    <t>Sawnwood, hardwood, raw, at saw {CH}</t>
  </si>
  <si>
    <t>Sawnwood, hardwood, raw, at saw {RER}</t>
  </si>
  <si>
    <t>Sawnwood, hardwood, raw, dried (u=10%), at regional storage {CH}</t>
  </si>
  <si>
    <t>Sawnwood, hardwood, raw, dried (u=10%), at regional storage, with resource correction {CH}</t>
  </si>
  <si>
    <t>Sawnwood, hardwood, raw, dried (u=10%), planed, at regional storage {CH}</t>
  </si>
  <si>
    <t>Sawnwood, hardwood, raw, dried (u=10%), planed, at regional storage, with resource correction {CH}</t>
  </si>
  <si>
    <t>Sawnwood, hardwood, raw, dried (u=10%), planed, Swiss wood, at regional storage, with resource correction {CH}</t>
  </si>
  <si>
    <t>Sawnwood, hardwood, raw, dried (u=10%), Swiss wood, at regional storage, with resource correction {CH}</t>
  </si>
  <si>
    <t>Sawnwood, hardwood, raw, dried (u=20%), at regional storage {CH}</t>
  </si>
  <si>
    <t>Sawnwood, hardwood, raw, dried (u=20%), at regional storage, with resource correction {CH}</t>
  </si>
  <si>
    <t>Sawnwood, hardwood, raw, dried (u=20%), Swiss wood, at regional storage, with resource correction {CH}</t>
  </si>
  <si>
    <t>Sawnwood, lath, hardwood, dried (u=10%), planed, at sawmill {CH}</t>
  </si>
  <si>
    <t>Sawnwood, lath, hardwood, dried (u=10%), planed, at sawmill {RER}</t>
  </si>
  <si>
    <t>Sawnwood, lath, hardwood, dried (u=20%), planed, at sawmill {CH}</t>
  </si>
  <si>
    <t>Sawnwood, lath, hardwood, dried (u=20%), planed, at sawmill {RER}</t>
  </si>
  <si>
    <t>Sawnwood, lath, hardwood, raw, air dried (u=20%), at sawmill {CH}</t>
  </si>
  <si>
    <t>Sawnwood, lath, hardwood, raw, air dried (u=20%), at sawmill {RER}</t>
  </si>
  <si>
    <t>Sawnwood, lath, hardwood, raw, kiln dried (u=10%), at sawmill {CH}</t>
  </si>
  <si>
    <t>Sawnwood, lath, hardwood, raw, kiln dried (u=10%), at sawmill {RER}</t>
  </si>
  <si>
    <t>Sawnwood, lath, hardwood, raw, kiln dried (u=20%), at sawmill {CH}</t>
  </si>
  <si>
    <t>Sawnwood, lath, hardwood, raw, kiln dried (u=20%), at sawmill {RER}</t>
  </si>
  <si>
    <t>Sawnwood, lath, softwood, dried (u=10%), planed, at sawmill {CH}</t>
  </si>
  <si>
    <t>Sawnwood, lath, softwood, dried (u=10%), planed, at sawmill {RER}</t>
  </si>
  <si>
    <t>Sawnwood, lath, softwood, dried (u=20%), planed, at sawmill {CH}</t>
  </si>
  <si>
    <t>Sawnwood, lath, softwood, dried (u=20%), planed, at sawmill {RER}</t>
  </si>
  <si>
    <t>Sawnwood, lath, softwood, raw, air dried (u=20%), at sawmill {CH}</t>
  </si>
  <si>
    <t>Sawnwood, lath, softwood, raw, air dried (u=20%), at sawmill {RER}</t>
  </si>
  <si>
    <t>Sawnwood, lath, softwood, raw, kiln dried (u=10%), at sawmill {CH}</t>
  </si>
  <si>
    <t>Sawnwood, lath, softwood, raw, kiln dried (u=10%), at sawmill {RER}</t>
  </si>
  <si>
    <t>Sawnwood, lath, softwood, raw, kiln dried (u=20%), at sawmill {CH}</t>
  </si>
  <si>
    <t>Sawnwood, lath, softwood, raw, kiln dried (u=20%), at sawmill {RER}</t>
  </si>
  <si>
    <t>Sawnwood, production mix, hardwood, dried (u=10%), planed, at sawmill {CH}</t>
  </si>
  <si>
    <t>Sawnwood, production mix, hardwood, dried (u=10%), planed, at sawmill {RER}</t>
  </si>
  <si>
    <t>Sawnwood, production mix, hardwood, dried (u=20%), planed, at sawmill {CH}</t>
  </si>
  <si>
    <t>Sawnwood, production mix, hardwood, dried (u=20%), planed, at sawmill {RER}</t>
  </si>
  <si>
    <t>Sawnwood, production mix, hardwood, raw, dried (u=10%), at sawmill {CH}</t>
  </si>
  <si>
    <t>Sawnwood, production mix, hardwood, raw, dried (u=10%), at sawmill {RER}</t>
  </si>
  <si>
    <t>Sawnwood, production mix, hardwood, raw, dried (u=20%), at sawmill {CH}</t>
  </si>
  <si>
    <t>Sawnwood, production mix, hardwood, raw, dried (u=20%), at sawmill {RER}</t>
  </si>
  <si>
    <t>Sawnwood, production mix, raw, dried (u=10%), at sawmill {RER}</t>
  </si>
  <si>
    <t>Sawnwood, production mix, softwood, dried (u=10%), planed, at sawmill {CH}</t>
  </si>
  <si>
    <t>Sawnwood, production mix, softwood, dried (u=10%), planed, at sawmill {RER}</t>
  </si>
  <si>
    <t>Sawnwood, production mix, softwood, dried (u=20%), planed, at sawmill {CH}</t>
  </si>
  <si>
    <t>Sawnwood, production mix, softwood, dried (u=20%), planed, at sawmill {RER}</t>
  </si>
  <si>
    <t>Sawnwood, production mix, softwood, raw, dried (u=10%), at sawmill {CH}</t>
  </si>
  <si>
    <t>Sawnwood, production mix, softwood, raw, dried (u=20%), at sawmill {CH}</t>
  </si>
  <si>
    <t>Sawnwood, production mix, softwood, raw, dried (u=20%), at sawmill {RER}</t>
  </si>
  <si>
    <t>Sawnwood, softwood, raw, at saw {AT}</t>
  </si>
  <si>
    <t>Sawnwood, softwood, raw, at saw {CH}</t>
  </si>
  <si>
    <t>Sawnwood, softwood, raw, at saw {RER}</t>
  </si>
  <si>
    <t>Sawnwood, softwood, raw, dried (u=10%), at regional storage {CH}</t>
  </si>
  <si>
    <t>Sawnwood, softwood, raw, dried (u=10%), planed, at regional storage {CH}</t>
  </si>
  <si>
    <t>Sawnwood, softwood, raw, dried (u=10%), planed, at regional storage, with resource correction {CH}</t>
  </si>
  <si>
    <t>Sawnwood, softwood, raw, dried (u=10%), planed, Swiss wood, at regional storage, with resource correction {CH}</t>
  </si>
  <si>
    <t>Sawnwood, softwood, raw, dried (u=20%), at regional storage {CH}</t>
  </si>
  <si>
    <t>Sawnwood, softwood, raw, dried (u=20%), at regional storage, with resource correction {CH}</t>
  </si>
  <si>
    <t>Sawnwood, softwood, raw, dried (u=20%), planed, at regional storage {CH}</t>
  </si>
  <si>
    <t>Sawnwood, softwood, raw, dried (u=20%), planed, at regional storage, with resource correction {CH}</t>
  </si>
  <si>
    <t>Sawnwood, softwood, raw, dried (u=20%), planed, Swiss wood, at regional storage, with resource correction {CH}</t>
  </si>
  <si>
    <t>Sawnwood, softwood, raw, dried (u=20%), Swiss wood, at regional storage, with resource correction {CH}</t>
  </si>
  <si>
    <t>Scantling, softwood, average, at plant {CH}</t>
  </si>
  <si>
    <t>Scantling, softwood, average, at plant {RER}</t>
  </si>
  <si>
    <t>Scantling, softwood, average, at plant, with resource correction {CH}</t>
  </si>
  <si>
    <t>Scantling, softwood, average, at plant, with resource correction {RER}</t>
  </si>
  <si>
    <t>Scantling, softwood, laminated, CCC, at plant {CH}</t>
  </si>
  <si>
    <t>Scantling, softwood, laminated, CCC, at plant {RER}</t>
  </si>
  <si>
    <t>Scantling, softwood, laminated, CCF, at plant {CH}</t>
  </si>
  <si>
    <t>Scantling, softwood, laminated, CCF, at plant {RER}</t>
  </si>
  <si>
    <t>Scantling, softwood, laminated, CFC, at plant {CH}</t>
  </si>
  <si>
    <t>Scantling, softwood, laminated, CFC, at plant {RER}</t>
  </si>
  <si>
    <t>Scantling, softwood, laminated, FFF, at plant {CH}</t>
  </si>
  <si>
    <t>Scantling, softwood, laminated, FFF, at plant {RER}</t>
  </si>
  <si>
    <t>Scantling, softwood, solid wood, finger-jointed, at plant {CH}</t>
  </si>
  <si>
    <t>Scantling, softwood, solid wood, finger-jointed, at plant {RER}</t>
  </si>
  <si>
    <t>Scantling, softwood, solid wood, massive, at plant {CH}</t>
  </si>
  <si>
    <t>Scantling, softwood, solid wood, massive, at plant {RER}</t>
  </si>
  <si>
    <t>Scooter, ICE, at regional storage {RER}</t>
  </si>
  <si>
    <t>Scrap preparation plant {RER}</t>
  </si>
  <si>
    <t>Sealing sheet, aluminium, recycling share 2000 (32% Rec.) {CH}</t>
  </si>
  <si>
    <t>Sealing sheet, aluminium, secondary production (100% Rec.) {CH}</t>
  </si>
  <si>
    <t>Sealing sheeting polyolefin (TPO), at plant {CH}</t>
  </si>
  <si>
    <t>Sealing sheeting polyolefin (TPO), at plant, total {CH}</t>
  </si>
  <si>
    <t>Sealing tape, aluminum/PE, 50 mm wide, at plant {RER}</t>
  </si>
  <si>
    <t>Secondary sulphur, at refinery {CH}</t>
  </si>
  <si>
    <t>Secondary sulphur, at refinery {RER}</t>
  </si>
  <si>
    <t>Section bar extrusion, aluminium {RER}</t>
  </si>
  <si>
    <t>Section bar rolling, steel {RER}</t>
  </si>
  <si>
    <t>Selective coating, aluminium sheet, nickel pigmented aluminium oxide {SK}</t>
  </si>
  <si>
    <t>Selective coating, copper sheet, black chrome {RER}</t>
  </si>
  <si>
    <t>Selective coating, copper sheet, black majic {US}</t>
  </si>
  <si>
    <t>Selective coating, copper sheet, physical vapour deposition {DE}</t>
  </si>
  <si>
    <t>Selective coating, copper sheet, sputtering {DE}</t>
  </si>
  <si>
    <t>Selective coating, stainless steel sheet, black chrome {CH}</t>
  </si>
  <si>
    <t>Selenium, at plant {RER}</t>
  </si>
  <si>
    <t>Separator, lithium-ion battery, at plant {CN}</t>
  </si>
  <si>
    <t>Separator, lithium-ion battery, at plant {RAS}</t>
  </si>
  <si>
    <t>Sewer grid, class 1 {CH}</t>
  </si>
  <si>
    <t>Sewer grid, class 2 {CH}</t>
  </si>
  <si>
    <t>Sewer grid, class 3 {CH}</t>
  </si>
  <si>
    <t>Sewer grid, class 4 {CH}</t>
  </si>
  <si>
    <t>Sewer grid, class 5 {CH}</t>
  </si>
  <si>
    <t>Shavings, hardwood, measured as dry mass, at planing mill {CH}</t>
  </si>
  <si>
    <t>Shavings, hardwood, measured as dry mass, at planing mill {RER}</t>
  </si>
  <si>
    <t>Shavings, loose, hardwood, from planing, average, measured as dry mass, at planing machine {CH}</t>
  </si>
  <si>
    <t>Shavings, loose, hardwood, from planing, average, measured as dry mass, at planing machine {RER}</t>
  </si>
  <si>
    <t>Shavings, loose, hardwood, from planing, beam, u=10%, measured as dry mass, at planing machine {CH}</t>
  </si>
  <si>
    <t>Shavings, loose, hardwood, from planing, beam, u=10%, measured as dry mass, at planing machine {RER}</t>
  </si>
  <si>
    <t>Shavings, loose, hardwood, from planing, beam, u=20%, measured as dry mass, at planing machine {CH}</t>
  </si>
  <si>
    <t>Shavings, loose, hardwood, from planing, beam, u=20%, measured as dry mass, at planing machine {RER}</t>
  </si>
  <si>
    <t>Shavings, loose, hardwood, from planing, board, u=10%, measured as dry mass, at planing machine {CH}</t>
  </si>
  <si>
    <t>Shavings, loose, hardwood, from planing, board, u=10%, measured as dry mass, at planing machine {RER}</t>
  </si>
  <si>
    <t>Shavings, loose, hardwood, from planing, board, u=20%, measured as dry mass, at planing machine {CH}</t>
  </si>
  <si>
    <t>Shavings, loose, hardwood, from planing, board, u=20%, measured as dry mass, at planing machine {RER}</t>
  </si>
  <si>
    <t>Shavings, loose, hardwood, from planing, lath, u=10%, measured as dry mass, at planing machine {CH}</t>
  </si>
  <si>
    <t>Shavings, loose, hardwood, from planing, lath, u=10%, measured as dry mass, at planing machine {RER}</t>
  </si>
  <si>
    <t>Shavings, loose, hardwood, from planing, lath, u=20%, measured as dry mass, at planing machine {CH}</t>
  </si>
  <si>
    <t>Shavings, loose, hardwood, from planing, lath, u=20%, measured as dry mass, at planing machine {RER}</t>
  </si>
  <si>
    <t>Shavings, loose, softwood, from planing, average, measured as dry mass, at planing machine {CH}</t>
  </si>
  <si>
    <t>Shavings, loose, softwood, from planing, average, measured as dry mass, at planing machine {RER}</t>
  </si>
  <si>
    <t>Shavings, loose, softwood, from planing, beam, u=10%, measured as dry mass, at planing machine {CH}</t>
  </si>
  <si>
    <t>Shavings, loose, softwood, from planing, beam, u=10%, measured as dry mass, at planing machine {RER}</t>
  </si>
  <si>
    <t>Shavings, loose, softwood, from planing, beam, u=20%, measured as dry mass, at planing machine {CH}</t>
  </si>
  <si>
    <t>Shavings, loose, softwood, from planing, beam, u=20%, measured as dry mass, at planing machine {RER}</t>
  </si>
  <si>
    <t>Shavings, loose, softwood, from planing, board, u=10%, measured as dry mass, at planing machine {CH}</t>
  </si>
  <si>
    <t>Shavings, loose, softwood, from planing, board, u=10%, measured as dry mass, at planing machine {RER}</t>
  </si>
  <si>
    <t>Shavings, loose, softwood, from planing, board, u=20%, measured as dry mass, at planing machine {CH}</t>
  </si>
  <si>
    <t>Shavings, loose, softwood, from planing, board, u=20%, measured as dry mass, at planing machine {RER}</t>
  </si>
  <si>
    <t>Shavings, loose, softwood, from planing, lath, u=10%, measured as dry mass, at planing machine {CH}</t>
  </si>
  <si>
    <t>Shavings, loose, softwood, from planing, lath, u=10%, measured as dry mass, at planing machine {RER}</t>
  </si>
  <si>
    <t>Shavings, loose, softwood, from planing, lath, u=20%, measured as dry mass, at planing machine {CH}</t>
  </si>
  <si>
    <t>Shavings, loose, softwood, from planing, lath, u=20%, measured as dry mass, at planing machine {RER}</t>
  </si>
  <si>
    <t>Shavings, softwood, measured as dry mass, at planing mill {CH}</t>
  </si>
  <si>
    <t>Shavings, softwood, measured as dry mass, at planing mill {RER}</t>
  </si>
  <si>
    <t>Shed {CH}</t>
  </si>
  <si>
    <t>Sheet pile wall, anchored, average {CH}</t>
  </si>
  <si>
    <t>Sheet pile wall, projecting, vibrated, Siedlung Werdwies ZÃ¼rich {CH}</t>
  </si>
  <si>
    <t>Sheet pile wall, strutted apart, pre-drilled, Landesmuseum ZÃ¼rich {CH}</t>
  </si>
  <si>
    <t>Sheet pile wall, strutted apart, vibrated, MFH Rapperswil {CH}</t>
  </si>
  <si>
    <t>Sheet pile wall, strutted apart, vibrated, Schulhaus Sandgruben Basel {CH}</t>
  </si>
  <si>
    <t>Sheet pile wall, strutted appart, average {CH}</t>
  </si>
  <si>
    <t>Sheet rolling, aluminium {RER}</t>
  </si>
  <si>
    <t>Sheet rolling, chromium steel {RER}</t>
  </si>
  <si>
    <t>Sheet rolling, copper {RER}</t>
  </si>
  <si>
    <t>Sheet rolling, steel {RER}</t>
  </si>
  <si>
    <t>Shredding, electrical and electronic scrap {GLO}</t>
  </si>
  <si>
    <t>Silage maize IP, at farm {CH}</t>
  </si>
  <si>
    <t>Silage maize organic, at farm {CH}</t>
  </si>
  <si>
    <t>silane, at plant {RER}</t>
  </si>
  <si>
    <t>Silencer for ventilator unit 13000 m3/h, modular, at plant {CH}</t>
  </si>
  <si>
    <t>Silencer for ventilator unit 1800 m3/h, modular, at plant {CH}</t>
  </si>
  <si>
    <t>Silencer for ventilator unit 3500 m3/h, modular, at plant {CH}</t>
  </si>
  <si>
    <t>Silencer for ventilator unit 6700 m3/h, modular, at plant {CH}</t>
  </si>
  <si>
    <t>Silencer, steel, DN 125, at plant {CH}</t>
  </si>
  <si>
    <t>Silencer, steel, DN 315, 50 mm, at plant {CH}</t>
  </si>
  <si>
    <t>Silica sand, at plant {DE}</t>
  </si>
  <si>
    <t>Silicate plaster, dispersion, at plant {CH}</t>
  </si>
  <si>
    <t>Silicate plaster, dispersion, matured {CH}</t>
  </si>
  <si>
    <t>Silicon carbide, at plant {RER}</t>
  </si>
  <si>
    <t>Silicon carbide, recycling, at plant {RER}</t>
  </si>
  <si>
    <t>Silicon tetrachloride, at plant {DE}</t>
  </si>
  <si>
    <t>Silicon tetrahydride, at plant {RER}</t>
  </si>
  <si>
    <t>Silicon, electronic grade, at plant {APAC}</t>
  </si>
  <si>
    <t>Silicon, electronic grade, at plant {CN}</t>
  </si>
  <si>
    <t>Silicon, electronic grade, at plant {DE}</t>
  </si>
  <si>
    <t>Silicon, electronic grade, at plant {US}</t>
  </si>
  <si>
    <t>Silicon, electronic grade, off-grade, at plant {APAC}</t>
  </si>
  <si>
    <t>Silicon, electronic grade, off-grade, at plant {CN}</t>
  </si>
  <si>
    <t>Silicon, electronic grade, off-grade, at plant {DE}</t>
  </si>
  <si>
    <t>Silicon, electronic grade, off-grade, at plant {US}</t>
  </si>
  <si>
    <t>Silicon, multi-Si, casted, at plant {APAC}</t>
  </si>
  <si>
    <t>Silicon, multi-Si, casted, at plant {CN}</t>
  </si>
  <si>
    <t>Silicon, multi-Si, casted, at plant {RER}</t>
  </si>
  <si>
    <t>Silicon, multi-Si, casted, at plant {US}</t>
  </si>
  <si>
    <t>Silicon, production mix, photovoltaics, at plant {APAC}</t>
  </si>
  <si>
    <t>Silicon, production mix, photovoltaics, at plant {CN}</t>
  </si>
  <si>
    <t>Silicon, production mix, photovoltaics, at plant {GLO}</t>
  </si>
  <si>
    <t>Silicon, production mix, photovoltaics, at plant {US}</t>
  </si>
  <si>
    <t>Silicon, solar grade, fluidised bed reactor (FBR), at plant {APAC}</t>
  </si>
  <si>
    <t>Silicon, solar grade, fluidised bed reactor (FBR), at plant {CN}</t>
  </si>
  <si>
    <t>Silicon, solar grade, fluidised bed reactor (FBR), at plant {RER}</t>
  </si>
  <si>
    <t>Silicon, solar grade, fluidised bed reactor (FBR), at plant {US}</t>
  </si>
  <si>
    <t>Silicon, solar grade, modified Siemens process, at plant {APAC}</t>
  </si>
  <si>
    <t>Silicon, solar grade, modified Siemens process, at plant {CN}</t>
  </si>
  <si>
    <t>Silicon, solar grade, modified Siemens process, at plant {RER}</t>
  </si>
  <si>
    <t>Silicon, solar grade, modified Siemens process, at plant {US}</t>
  </si>
  <si>
    <t>Silicone plant {RER}</t>
  </si>
  <si>
    <t>Silicone plaster, at plant {CH}</t>
  </si>
  <si>
    <t>Silicone plaster, matured {CH}</t>
  </si>
  <si>
    <t>Silicone product, at plant {RER}</t>
  </si>
  <si>
    <t>Silver, at regional storage {RER}</t>
  </si>
  <si>
    <t>Silver, from combined gold-silver production, at refinery {CL}</t>
  </si>
  <si>
    <t>Silver, from combined gold-silver production, at refinery {GLO}</t>
  </si>
  <si>
    <t>Silver, from combined gold-silver production, at refinery {PE}</t>
  </si>
  <si>
    <t>Silver, from combined gold-silver production, at refinery {PG}</t>
  </si>
  <si>
    <t>Silver, from combined metal production, at beneficiation {SE}</t>
  </si>
  <si>
    <t>Silver, from combined metal production, at refinery {SE}</t>
  </si>
  <si>
    <t>Silver, from copper production, at refinery {GLO}</t>
  </si>
  <si>
    <t>Silver, from lead production, at refinery {GLO}</t>
  </si>
  <si>
    <t>Silver, secondary, at precious metal refinery {SE}</t>
  </si>
  <si>
    <t>Single cell, lithium-ion battery, LiFePO4 {CH}</t>
  </si>
  <si>
    <t>Single cell, lithium-ion battery, lithium manganese oxide/graphite, at plant {CN}</t>
  </si>
  <si>
    <t>Single cell, lithium-ion battery, NCM, at plant {RAS}</t>
  </si>
  <si>
    <t>Single room ventilator with heat recovery window frame model {CH}</t>
  </si>
  <si>
    <t>Single superphosphate, as P2O5, at regional storehouse {RER}</t>
  </si>
  <si>
    <t>Single-Si wafer, electronics, at plant {RER}</t>
  </si>
  <si>
    <t>Single-Si wafer, photovoltaics, at plant {APAC}</t>
  </si>
  <si>
    <t>Single-Si wafer, photovoltaics, at plant {CN}</t>
  </si>
  <si>
    <t>Single-Si wafer, photovoltaics, at plant {RER}</t>
  </si>
  <si>
    <t>Single-Si wafer, photovoltaics, at plant {US}</t>
  </si>
  <si>
    <t>Single-Si wafer, photovoltaics, at regional storage {APAC}</t>
  </si>
  <si>
    <t>Single-Si wafer, photovoltaics, at regional storage {RER}</t>
  </si>
  <si>
    <t>Single-Si wafer, photovoltaics, at regional storage {US}</t>
  </si>
  <si>
    <t>Sink, chromium steel, at plant {CH}</t>
  </si>
  <si>
    <t>Sink, granite-acrylresin, at plant {CH}</t>
  </si>
  <si>
    <t>Sinter, iron, at plant {GLO}</t>
  </si>
  <si>
    <t>Sinter, iron, at plant {RER}</t>
  </si>
  <si>
    <t>Skidder, at plant {RER}</t>
  </si>
  <si>
    <t>Skidding {RER}</t>
  </si>
  <si>
    <t>Slab and siding, hardwood, wet, measured as dry mass, at sawmill {CH}</t>
  </si>
  <si>
    <t>Slab and siding, hardwood, wet, measured as dry mass, at sawmill {RER}</t>
  </si>
  <si>
    <t>Slab and siding, softwood, wet, measured as dry mass, at sawmill {AT}</t>
  </si>
  <si>
    <t>Slab and siding, softwood, wet, measured as dry mass, at sawmill {CH}</t>
  </si>
  <si>
    <t>Slab and siding, softwood, wet, measured as dry mass, at sawmill {RER}</t>
  </si>
  <si>
    <t>Slag compartment {CH}</t>
  </si>
  <si>
    <t>Slanted-roof construction, integrated, on roof {RER}</t>
  </si>
  <si>
    <t>Slanted-roof construction, mounted, on roof {RER}</t>
  </si>
  <si>
    <t>Slanted-roof construction, mounted, on roof, Stade de Suisse {CH}</t>
  </si>
  <si>
    <t>Slurry solids and bark chips, at farm {CH}</t>
  </si>
  <si>
    <t>Slurry solids and bark chips, burned in bark furnace 1MW {CH}</t>
  </si>
  <si>
    <t>Slurry solids and bark chips, burned in furnace, ash to landfarming {CH}</t>
  </si>
  <si>
    <t>Slurry solids and bark chips, burned in furnace, ash to municipal incineration {CH}</t>
  </si>
  <si>
    <t>Slurry solids and bark chips, burned in furnace, ash to sanitary landfill {CH}</t>
  </si>
  <si>
    <t>Slurry spreading, by vacuum tanker {CH}</t>
  </si>
  <si>
    <t>Slurry store and processing {CH}</t>
  </si>
  <si>
    <t>Slurry store and processing, operation {CH}</t>
  </si>
  <si>
    <t>Slurry tanker, production {CH}</t>
  </si>
  <si>
    <t>Small hydropower plant {CH}</t>
  </si>
  <si>
    <t>Small hydropower plant {RER}</t>
  </si>
  <si>
    <t>Small hydropower plant, in waterworks infrastructure {CH}</t>
  </si>
  <si>
    <t>Small hydropower plant, in waterworks infrastructure {RER}</t>
  </si>
  <si>
    <t>Soap, at plant {RER}</t>
  </si>
  <si>
    <t>Soda, powder, at plant {RER}</t>
  </si>
  <si>
    <t>Sodium arsenide, at plant {GLO}</t>
  </si>
  <si>
    <t>Sodium borates, at plant {US}</t>
  </si>
  <si>
    <t>Sodium carbonate from ammonium chloride production, at plant {GLO}</t>
  </si>
  <si>
    <t>Sodium chlorate, powder, at plant {RER}</t>
  </si>
  <si>
    <t>Sodium chloride, brine solution, at plant {RER}</t>
  </si>
  <si>
    <t>Sodium chloride, powder, at plant {RER}</t>
  </si>
  <si>
    <t>Sodium cyanide, at plant {RER}</t>
  </si>
  <si>
    <t>Sodium dichromate, at plant {RER}</t>
  </si>
  <si>
    <t>Sodium dithionite, anhydrous, at plant {RER}</t>
  </si>
  <si>
    <t>Sodium formate, reaction of formaldehyde with acetaldehyde, at plant {RER}</t>
  </si>
  <si>
    <t>Sodium hydroxide, 50% in H2O, diaphragm cell, at plant {RER}</t>
  </si>
  <si>
    <t>Sodium hydroxide, 50% in H2O, membrane cell, at plant {RER}</t>
  </si>
  <si>
    <t>Sodium hydroxide, 50% in H2O, mercury cell, at plant {RER}</t>
  </si>
  <si>
    <t>Sodium hydroxide, 50% in H2O, production mix, at plant {RER}</t>
  </si>
  <si>
    <t>Sodium hypochlorite, 15% in H2O, at plant {RER}</t>
  </si>
  <si>
    <t>Sodium metasilicate pentahydrate, 58%, powder, at plant {RER}</t>
  </si>
  <si>
    <t>Sodium methoxide, at plant {GLO}</t>
  </si>
  <si>
    <t>Sodium perchlorate, at plant {GLO}</t>
  </si>
  <si>
    <t>Sodium persulfate, at plant {GLO}</t>
  </si>
  <si>
    <t>Sodium phosphate, at plant {RER}</t>
  </si>
  <si>
    <t>Sodium silicate, furnace liquor, 37% in H2O, at plant {RER}</t>
  </si>
  <si>
    <t>Sodium silicate, furnace process, pieces, at plant {RER}</t>
  </si>
  <si>
    <t>Sodium silicate, hydrothermal liquor, 48% in H2O, at plant {RER}</t>
  </si>
  <si>
    <t>Sodium silicate, spray powder 80%, at plant {RER}</t>
  </si>
  <si>
    <t>Sodium sulphate from sulfuric acid digestion of spodumene {GLO}</t>
  </si>
  <si>
    <t>Sodium sulphate, from Mannheim process, at plant {RER}</t>
  </si>
  <si>
    <t>Sodium sulphate, from natural sources, at plant {RER}</t>
  </si>
  <si>
    <t>Sodium sulphate, powder, production mix, at plant {RER}</t>
  </si>
  <si>
    <t>Sodium tetrafluorborate, at plant {GLO}</t>
  </si>
  <si>
    <t>Sodium tetrahydroborate, at plant {GLO}</t>
  </si>
  <si>
    <t>Sodium tripolyphosphate, at plant {RER}</t>
  </si>
  <si>
    <t>SOFC fuel cell 125kWe, future {CH}</t>
  </si>
  <si>
    <t>SOFC-GT fuel cell 180kWe, future {CH}</t>
  </si>
  <si>
    <t>Soft solder, Sn97Cu3, at plant {RER}</t>
  </si>
  <si>
    <t>Softwood, allocation correction, 1 {RER}</t>
  </si>
  <si>
    <t>Softwood, allocation correction, 3 {RER}</t>
  </si>
  <si>
    <t>Softwood, stand establishment, tending, site development, under bark, holzpur, in forest {CH}</t>
  </si>
  <si>
    <t>Softwood, standing, under bark, holzpur, in forest {CH}</t>
  </si>
  <si>
    <t>Soil nailing, sprayed concrete, reinforced, average {CH}</t>
  </si>
  <si>
    <t>Soil nailing, sprayed concrete, reinforced, Bushof Jona {CH}</t>
  </si>
  <si>
    <t>Soil nailing, sprayed concrete, reinforced, MFH Tiechestrasse ZÃ¼rich {CH}</t>
  </si>
  <si>
    <t>Soil nailing, sprayed concrete, reinforced, Notfall Waidspital ZÃ¼rich {CH}</t>
  </si>
  <si>
    <t>Soil nailing, sprayed concrete, reinforced, Schulhaus Sandgruben Basel {CH}</t>
  </si>
  <si>
    <t>Solar collector factory {RER}</t>
  </si>
  <si>
    <t>Solar collector glass tube, with silver mirror, at plant {DE}</t>
  </si>
  <si>
    <t>Solar glass, low-iron, at regional storage {RER}</t>
  </si>
  <si>
    <t>Solar system for PVT ONLY, 100m2 Al-Cu flat plate collector, on slanted roof, hot water heat storage {CH}</t>
  </si>
  <si>
    <t>Solar system for PVT ONLY, 100m2 Al-Cu flat plate collector, on slanted roof, with borehole regeneration {CH}</t>
  </si>
  <si>
    <t>Solar system, 10.5 m2 evacuated tube collector, one-family house, combined system {CH}</t>
  </si>
  <si>
    <t>Solar system, 12 m2 Cu flat plate collector, one-family house, combined system {CH}</t>
  </si>
  <si>
    <t>Solar system, 20 m2 Cu flat plate collector, on slanted roof, hot water {CH}</t>
  </si>
  <si>
    <t>Solar system, 30 m2  Al-Cu flat plate collector, on slanted roof, hot water {CH}</t>
  </si>
  <si>
    <t>Solar system, 30 m2 Cu flat plate collector, on flat roof, hot water {CH}</t>
  </si>
  <si>
    <t>Solar system, 30 m2 Cu flat plate collector, on slanted roof, hot water {CH}</t>
  </si>
  <si>
    <t>Solar system, 5 m2 Cu flat plate collector, one-family house, hot water {CH}</t>
  </si>
  <si>
    <t>Solar system, 81 m2 Cu flat plate collector, multiple dwelling, hot water {CH}</t>
  </si>
  <si>
    <t>Solder production plant {RER}</t>
  </si>
  <si>
    <t>Solder, bar, Sn63Pb37, for electronics industry, at plant {GLO}</t>
  </si>
  <si>
    <t>Solder, bar, Sn95.5Ag3.9Cu0.6, for electronics industry, at plant {GLO}</t>
  </si>
  <si>
    <t>Solder, paste, Sn63Pb37, for electronics industry, at plant {GLO}</t>
  </si>
  <si>
    <t>Solder, paste, Sn95.5Ag3.9Cu0.6, for electronics industry, at plant {GLO}</t>
  </si>
  <si>
    <t>Solid bleached board, SBB, at plant {RER}</t>
  </si>
  <si>
    <t>Solid manure loading and spreading, by hydraulic loader and spreader {CH}</t>
  </si>
  <si>
    <t>Solid unbleached board, SUB, at plant {RER}</t>
  </si>
  <si>
    <t>solid wood, spruce / fir / larch Switzerland, air-dried, planed {CH}</t>
  </si>
  <si>
    <t>solid wood, spruce / fir / larch Switzerland, air-dried, planed, with resource correction {CH}</t>
  </si>
  <si>
    <t>solid wood, spruce / fir / larch Switzerland, air-dried, rough, with resource correction {CH}</t>
  </si>
  <si>
    <t>solid wood, spruce / fir / larch Switzerland, kiln-dried, planed {CH}</t>
  </si>
  <si>
    <t>solid wood, spruce / fir / larch Switzerland, kiln-dried, planed, with resource correction {CH}</t>
  </si>
  <si>
    <t>Solid wood, spruce, fir, larch Switzerland, air-dried, planed, with resource correction {CH}</t>
  </si>
  <si>
    <t>Solvents, organic, unspecified, at plant {GLO}</t>
  </si>
  <si>
    <t>Sorting plant for construction waste {CH}</t>
  </si>
  <si>
    <t>Sound insulation cogen unit 160kWe {RER}</t>
  </si>
  <si>
    <t>Sour gas, burned in gas turbine, production, m3 {NO}</t>
  </si>
  <si>
    <t>Sour gas, burned in gas turbine, production, MJ {NO}</t>
  </si>
  <si>
    <t>Sowing {CH}</t>
  </si>
  <si>
    <t>SOx retained, in hard coal flue gas desulphurisation {RER}</t>
  </si>
  <si>
    <t>SOx retained, in lignite flue gas desulphurisation {GLO}</t>
  </si>
  <si>
    <t>Soy beans IP, at farm {CH}</t>
  </si>
  <si>
    <t>Soy beans organic, at farm {CH}</t>
  </si>
  <si>
    <t>Soya oil, at plant {RER}</t>
  </si>
  <si>
    <t>Soybean meal, at oil mill {BR}</t>
  </si>
  <si>
    <t>Soybean meal, at oil mill {US}</t>
  </si>
  <si>
    <t>Soybean methyl ester, at esterification plant {BR}</t>
  </si>
  <si>
    <t>Soybean methyl ester, at esterification plant {US}</t>
  </si>
  <si>
    <t>Soybean methyl ester, production US, at service station {CH}</t>
  </si>
  <si>
    <t>Soybean oil, at oil mill {BR}</t>
  </si>
  <si>
    <t>Soybean oil, at oil mill {US}</t>
  </si>
  <si>
    <t>Soybeans, at farm {BR}</t>
  </si>
  <si>
    <t>Soybeans, at farm {US}</t>
  </si>
  <si>
    <t>Spiral-seam duct, stainless steel, s= 0.5mm, at plant {CH}</t>
  </si>
  <si>
    <t>Spiral-seam duct, stainless steel, s= 0.6mm, at plant {CH}</t>
  </si>
  <si>
    <t>Spiral-seam duct, stainless steel, s= 0.8mm, at plant {CH}</t>
  </si>
  <si>
    <t>Spiral-seam duct, stainless steel, s= 1.0mm, at plant {CH}</t>
  </si>
  <si>
    <t>Spiral-seam duct, steel, DN 125, at plant {RER}</t>
  </si>
  <si>
    <t>Spiral-seam duct, steel, DN 400, at plant {RER}</t>
  </si>
  <si>
    <t>Spiral-seam duct, steel, zinc coated, s= 0.5mm, at plant {CH}</t>
  </si>
  <si>
    <t>Spiral-seam duct, steel, zinc coated, s= 0.6mm, at plant {CH}</t>
  </si>
  <si>
    <t>Spiral-seam duct, steel, zinc coated, s= 0.8mm, at plant {CH}</t>
  </si>
  <si>
    <t>Spiral-seam duct, steel, zinc coated, s= 1.0mm, at plant {CH}</t>
  </si>
  <si>
    <t>Spodumene, at plant {RER}</t>
  </si>
  <si>
    <t>Sputtering, ITO, for LCD {RER}</t>
  </si>
  <si>
    <t>Stack PEM fuel cell 2kWe, future {CH}</t>
  </si>
  <si>
    <t>Stack SOFC fuel cell 125kWe, future {CH}</t>
  </si>
  <si>
    <t>Steam brake, polyethylen (PE), flame-protected {CH}</t>
  </si>
  <si>
    <t>Steam from the production of formaldehyde {RER}</t>
  </si>
  <si>
    <t>Steam, for chemical processes, at plant {RER}</t>
  </si>
  <si>
    <t>Steel board, 10 mm, powder coated, cardboard filled, at plant {CH}</t>
  </si>
  <si>
    <t>Steel board, 20 mm, powder coated, cardboard filled, at plant {CH}</t>
  </si>
  <si>
    <t>Steel pipe, black, primed {CH}</t>
  </si>
  <si>
    <t>Steel product manufacturing, average metal working {RER}</t>
  </si>
  <si>
    <t>Steel profile, tin-coated, recycling share 2000 (37% Rec.) {CH}</t>
  </si>
  <si>
    <t>Steel profile, tin-coated, secondary production (100% Rec.) {CH}</t>
  </si>
  <si>
    <t>Steel profile, uncoated, primary production (0% Rec.) {CH}</t>
  </si>
  <si>
    <t>Steel profile, uncoated, recycling share 2000 (37% Rec.) {CH}</t>
  </si>
  <si>
    <t>Steel profile, uncoated, recyling share 2008 (98% Rec.) {CH}</t>
  </si>
  <si>
    <t>Steel profile, uncoated, secondary production (100% Rec.) {CH}</t>
  </si>
  <si>
    <t>Steel sheet, uncoated, recycling share 2000 (37% Rec.) {CH}</t>
  </si>
  <si>
    <t>Steel sheet, uncoated, recycling share 2000 (37% Rec.), with resource correction {CH}</t>
  </si>
  <si>
    <t>Steel sheet, uncoated, secondary production (100% Rec.) {CH}</t>
  </si>
  <si>
    <t>Steel sheet, zinc-coated, recycling share 2000 (37% Rec.) {CH}</t>
  </si>
  <si>
    <t>Steel sheet, zinc-coated, recycling share 2000 (37% Rec.), with resource correction {CH}</t>
  </si>
  <si>
    <t>Steel sheet, zinc-coated, secondary production (100% Rec.) {CH}</t>
  </si>
  <si>
    <t>Steel, converter, chromium steel 18/8, at plant {RER}</t>
  </si>
  <si>
    <t>Steel, converter, low-alloyed, at plant {RER}</t>
  </si>
  <si>
    <t>Steel, converter, unalloyed, at plant {RER}</t>
  </si>
  <si>
    <t>Steel, electric, alloyed, 23MnCrSiMoF66, at plant {CH}</t>
  </si>
  <si>
    <t>Steel, electric, alloyed, 42CrMoS4, at plant {CH}</t>
  </si>
  <si>
    <t>Steel, electric, alloyed, 44FMn28, at plant {CH}</t>
  </si>
  <si>
    <t>Steel, electric, chromium steel 18/8, at plant {RER}</t>
  </si>
  <si>
    <t>Steel, electric, low-alloyed, at plant {CH}</t>
  </si>
  <si>
    <t>Steel, electric, low-alloyed, at plant, best plants (min. values) {RER}</t>
  </si>
  <si>
    <t>Steel, electric, low-alloyed, at plant, worst plants (max. values) {RER}</t>
  </si>
  <si>
    <t>Steel, electric, un- and low-alloyed, at plant {RER}</t>
  </si>
  <si>
    <t>Steel, electric, unalloyed, at plant {CH}</t>
  </si>
  <si>
    <t>Steel, low alloyed, secondary production (100% Rec.) {CH}</t>
  </si>
  <si>
    <t>Steel, low-alloyed, at plant {RER}</t>
  </si>
  <si>
    <t>Steel, pyrometallurgical processing Li-ion batteries, at plant {GLO}</t>
  </si>
  <si>
    <t>Stibnite ore, 70% stibnite, at mine {CN}</t>
  </si>
  <si>
    <t>Stirling cogen unit 3kWe, wood pellets, future {CH}</t>
  </si>
  <si>
    <t>Stone columns, 500-600mm, Implenia {CH}</t>
  </si>
  <si>
    <t>Stone columns, 500-600mm, Keller-MTS {CH}</t>
  </si>
  <si>
    <t>Stone columns, average {CH}</t>
  </si>
  <si>
    <t>Stone groundwood pulp, SGW, at plant {RER}</t>
  </si>
  <si>
    <t>Stone meal, at regional storehouse {CH}</t>
  </si>
  <si>
    <t>storage 10000 l {RER}</t>
  </si>
  <si>
    <t>Storage 650 l Mini CHP plant {CH}</t>
  </si>
  <si>
    <t>Storage building, chemicals, solid {CH}</t>
  </si>
  <si>
    <t>Straw IP, at farm {CH}</t>
  </si>
  <si>
    <t>Straw organic, at farm {CH}</t>
  </si>
  <si>
    <t>Straw, from straw areas, at field {CH}</t>
  </si>
  <si>
    <t>strawberries, conventional, heated greenhouse {CH}</t>
  </si>
  <si>
    <t>strawberries, conventional, unheated plastic tunnel {CH}</t>
  </si>
  <si>
    <t>strawberries, conventional, unheated plastic tunnel {ES}</t>
  </si>
  <si>
    <t>strawberries, organic, unheated plastic tunnel {CH}</t>
  </si>
  <si>
    <t>strawberry seedling, organic, for planting, in unheated greenhouse {RER}</t>
  </si>
  <si>
    <t>Stretch blow moulding {RER}</t>
  </si>
  <si>
    <t>Structural timber production, at regional storage {CH}</t>
  </si>
  <si>
    <t>Structural timber production, at regional storage, with resource correction {CH}</t>
  </si>
  <si>
    <t>Structural timber, average glue mix, at plant {RER}</t>
  </si>
  <si>
    <t>Stucco, at plant {CH}</t>
  </si>
  <si>
    <t>Styrene, at plant {RER}</t>
  </si>
  <si>
    <t>Styrene-acrylonitrile copolymer, SAN, at plant {RER}</t>
  </si>
  <si>
    <t>Sugar beet crown and leaf IP, at farm {CH}</t>
  </si>
  <si>
    <t>Sugar beet seed IP, at regional storehouse {CH}</t>
  </si>
  <si>
    <t>Sugar beets IP, at farm {CH}</t>
  </si>
  <si>
    <t>Sugar beets IP, crown and leaf harvested,  at farm {CH}</t>
  </si>
  <si>
    <t>Sugar refinery {GLO}</t>
  </si>
  <si>
    <t>Sugar, from sugarcane, at sugar refinery {BR}</t>
  </si>
  <si>
    <t>Sugarcane, at farm {BR}</t>
  </si>
  <si>
    <t>Sulphate pulp, average, at regional storage {CH}</t>
  </si>
  <si>
    <t>Sulphate pulp, average, at regional storage {RER}</t>
  </si>
  <si>
    <t>Sulphate pulp, ECF bleached, at plant {RER}</t>
  </si>
  <si>
    <t>Sulphate pulp, from eucalyptus ssp. (SFM), unbleached, at pulpmill {TH}</t>
  </si>
  <si>
    <t>Sulphate pulp, from eucalyptus ssp. (SFM), unbleached, TH, at maritime harbour {RER}</t>
  </si>
  <si>
    <t>Sulphate pulp, TCF bleached, at plant {RER}</t>
  </si>
  <si>
    <t>Sulphate pulp, unbleached, at plant {RER}</t>
  </si>
  <si>
    <t>Sulphite pulp, bleached, at regional storage {RER}</t>
  </si>
  <si>
    <t>Sulphite, at plant {RER}</t>
  </si>
  <si>
    <t>Sulphur dioxide, liquid, at plant {RER}</t>
  </si>
  <si>
    <t>Sulphur hexafluoride, liquid, at plant {RER}</t>
  </si>
  <si>
    <t>Sulphur trioxide, at plant {RER}</t>
  </si>
  <si>
    <t>Sulphuric acid from viscose production, at plant {GLO}</t>
  </si>
  <si>
    <t>Sulphuric acid, liquid, at plant {RER}</t>
  </si>
  <si>
    <t>Sunflower IP, at farm {CH}</t>
  </si>
  <si>
    <t>Supply air inlet, steel, SS, DN 75, at plant {RER}</t>
  </si>
  <si>
    <t>Supply air input/spent air output cogen unit 160kWe {RER}</t>
  </si>
  <si>
    <t>Surface treatment, cold impact extrusion, aluminium {RER}</t>
  </si>
  <si>
    <t>Surface treatment, cold impact extrusion, steel {RER}</t>
  </si>
  <si>
    <t>Surface treatment, inner door, natural, at plant {CH}</t>
  </si>
  <si>
    <t>Surface treatment, inner door, opaquely painted, at plant {CH}</t>
  </si>
  <si>
    <t>Surface treatment, outer door, natural, at plant {CH}</t>
  </si>
  <si>
    <t>Surface treatment, outer door, opaquely painted, at plant {CH}</t>
  </si>
  <si>
    <t>Surface treatment, wood window, natural/varnished, m2 visible, at plant {CH}</t>
  </si>
  <si>
    <t>Surface treatment, wood window, natural/varnished, wall opening, at plant {CH}</t>
  </si>
  <si>
    <t>Surface treatment, wood window, opaquely painted, m2 visible, at plant {CH}</t>
  </si>
  <si>
    <t>Surface treatment, wood window, opaquely painted, wall opening, at plant {CH}</t>
  </si>
  <si>
    <t>Surface treatment, wood-metal window, natural/varnished, m2 visible, at plant {CH}</t>
  </si>
  <si>
    <t>Surface treatment, wood-metal window, natural/varnished, wall opening, at plant {CH}</t>
  </si>
  <si>
    <t>Surface treatment, wood-metal window, opaquely painted, m2 visible, at plant {CH}</t>
  </si>
  <si>
    <t>Surface treatment, wood-metal window, opaquely painted, wall opening, at plant {CH}</t>
  </si>
  <si>
    <t>Swath, by rotary windrower {CH}</t>
  </si>
  <si>
    <t>Sweet gas, burned in gas turbine, production {GLO}</t>
  </si>
  <si>
    <t>Sweet sorghum grains, at farm {CN}</t>
  </si>
  <si>
    <t>Sweet sorghum stem, at farm {CN}</t>
  </si>
  <si>
    <t>Sweetening, natural gas {DE}</t>
  </si>
  <si>
    <t>Switch, toggle type, at plant {GLO}</t>
  </si>
  <si>
    <t>Synthetic gas plant {CH}</t>
  </si>
  <si>
    <t>Synthetic gas, from wood, at fixed bed gasifier {CH}</t>
  </si>
  <si>
    <t>Synthetic gas, from wood, at fluidized bed gasifier {CH}</t>
  </si>
  <si>
    <t>Synthetic gas, production mix, at plant {CH}</t>
  </si>
  <si>
    <t>Synthetic rubber, at plant {RER}</t>
  </si>
  <si>
    <t>Syrup, from sugar beet molasses, at distillery {CH}</t>
  </si>
  <si>
    <t>Tailings, uranium milling {GLO}</t>
  </si>
  <si>
    <t>Takeback and recycling, CdTe PV module {DE}</t>
  </si>
  <si>
    <t>Takeback and recycling, c-Si PV module {RER}</t>
  </si>
  <si>
    <t>Tallow, at plant {CH}</t>
  </si>
  <si>
    <t>Tantalum, powder, capacitor-grade, at regional storage {GLO}</t>
  </si>
  <si>
    <t>Tap water, at user {CH}</t>
  </si>
  <si>
    <t>Tap water, at user {RER}</t>
  </si>
  <si>
    <t>tap water, desalinated sea water, at user {ES}</t>
  </si>
  <si>
    <t>Tap water, unspecified natural origin CH, at user {CH}</t>
  </si>
  <si>
    <t>Tap water, unspecified natural origin OECD, at user {RER}</t>
  </si>
  <si>
    <t>Tap water, unspecified natural origin RER, at user {RER}</t>
  </si>
  <si>
    <t>Tap water, water balance according to MoeK 2013, at user {AT}</t>
  </si>
  <si>
    <t>Tap water, water balance according to MoeK 2013, at user {AU}</t>
  </si>
  <si>
    <t>Tap water, water balance according to MoeK 2013, at user {BA}</t>
  </si>
  <si>
    <t>Tap water, water balance according to MoeK 2013, at user {BE}</t>
  </si>
  <si>
    <t>Tap water, water balance according to MoeK 2013, at user {BR}</t>
  </si>
  <si>
    <t>Tap water, water balance according to MoeK 2013, at user {CA}</t>
  </si>
  <si>
    <t>Tap water, water balance according to MoeK 2013, at user {CH}</t>
  </si>
  <si>
    <t>Tap water, water balance according to MoeK 2013, at user {CL}</t>
  </si>
  <si>
    <t>Tap water, water balance according to MoeK 2013, at user {CM}</t>
  </si>
  <si>
    <t>Tap water, water balance according to MoeK 2013, at user {CN}</t>
  </si>
  <si>
    <t>Tap water, water balance according to MoeK 2013, at user {CO}</t>
  </si>
  <si>
    <t>Tap water, water balance according to MoeK 2013, at user {CZ}</t>
  </si>
  <si>
    <t>Tap water, water balance according to MoeK 2013, at user {DE}</t>
  </si>
  <si>
    <t>Tap water, water balance according to MoeK 2013, at user {DK}</t>
  </si>
  <si>
    <t>Tap water, water balance according to MoeK 2013, at user {ES}</t>
  </si>
  <si>
    <t>Tap water, water balance according to MoeK 2013, at user {FI}</t>
  </si>
  <si>
    <t>Tap water, water balance according to MoeK 2013, at user {FR}</t>
  </si>
  <si>
    <t>Tap water, water balance according to MoeK 2013, at user {GB}</t>
  </si>
  <si>
    <t>Tap water, water balance according to MoeK 2013, at user {GR}</t>
  </si>
  <si>
    <t>Tap water, water balance according to MoeK 2013, at user {HR}</t>
  </si>
  <si>
    <t>Tap water, water balance according to MoeK 2013, at user {HU}</t>
  </si>
  <si>
    <t>Tap water, water balance according to MoeK 2013, at user {IE}</t>
  </si>
  <si>
    <t>Tap water, water balance according to MoeK 2013, at user {IL}</t>
  </si>
  <si>
    <t>Tap water, water balance according to MoeK 2013, at user {IN}</t>
  </si>
  <si>
    <t>Tap water, water balance according to MoeK 2013, at user {IT}</t>
  </si>
  <si>
    <t>Tap water, water balance according to MoeK 2013, at user {JP}</t>
  </si>
  <si>
    <t>Tap water, water balance according to MoeK 2013, at user {KR}</t>
  </si>
  <si>
    <t>Tap water, water balance according to MoeK 2013, at user {LU}</t>
  </si>
  <si>
    <t>Tap water, water balance according to MoeK 2013, at user {MA}</t>
  </si>
  <si>
    <t>Tap water, water balance according to MoeK 2013, at user {MK}</t>
  </si>
  <si>
    <t>Tap water, water balance according to MoeK 2013, at user {MX}</t>
  </si>
  <si>
    <t>Tap water, water balance according to MoeK 2013, at user {MY}</t>
  </si>
  <si>
    <t>Tap water, water balance according to MoeK 2013, at user {NL}</t>
  </si>
  <si>
    <t>Tap water, water balance according to MoeK 2013, at user {NO}</t>
  </si>
  <si>
    <t>Tap water, water balance according to MoeK 2013, at user {NZ}</t>
  </si>
  <si>
    <t>Tap water, water balance according to MoeK 2013, at user {PL}</t>
  </si>
  <si>
    <t>Tap water, water balance according to MoeK 2013, at user {PT}</t>
  </si>
  <si>
    <t>Tap water, water balance according to MoeK 2013, at user {RER}</t>
  </si>
  <si>
    <t>Tap water, water balance according to MoeK 2013, at user {RS}</t>
  </si>
  <si>
    <t>Tap water, water balance according to MoeK 2013, at user {RU}</t>
  </si>
  <si>
    <t>Tap water, water balance according to MoeK 2013, at user {SE}</t>
  </si>
  <si>
    <t>Tap water, water balance according to MoeK 2013, at user {SI}</t>
  </si>
  <si>
    <t>Tap water, water balance according to MoeK 2013, at user {SK}</t>
  </si>
  <si>
    <t>Tap water, water balance according to MoeK 2013, at user {TH}</t>
  </si>
  <si>
    <t>Tap water, water balance according to MoeK 2013, at user {TR}</t>
  </si>
  <si>
    <t>Tap water, water balance according to MoeK 2013, at user {UA}</t>
  </si>
  <si>
    <t>Tap water, water balance according to MoeK 2013, at user {US}</t>
  </si>
  <si>
    <t>Tap water, water balance according to MoeK 2013, at user {ZA}</t>
  </si>
  <si>
    <t>Tar, at coke plant {GLO}</t>
  </si>
  <si>
    <t>Technical wood drying, infrastructure {RER}</t>
  </si>
  <si>
    <t>Tellurium, semiconductor-grade, at plant {GLO}</t>
  </si>
  <si>
    <t>Tempering, flat glass {CH}</t>
  </si>
  <si>
    <t>Tempering, flat glass {RER}</t>
  </si>
  <si>
    <t>Terrain chipper on forwarder, at plant {RER}</t>
  </si>
  <si>
    <t>Tetrachloroethylene, at plant {WEU}</t>
  </si>
  <si>
    <t>Tetrachlorosilane, at plant {GLO}</t>
  </si>
  <si>
    <t>Tetraethylorthosilicat {RER}</t>
  </si>
  <si>
    <t>Tetrafluoroethylene film, on glass {RER}</t>
  </si>
  <si>
    <t>Tetrafluoroethylene, at plant {RER}</t>
  </si>
  <si>
    <t>Tetrahydrofuran, at plant {RER}</t>
  </si>
  <si>
    <t>Textile refinement, cotton {GLO}</t>
  </si>
  <si>
    <t>Textile, woven cotton, at plant {GLO}</t>
  </si>
  <si>
    <t>Thermal insulation plaster EPS, at plant {CH}</t>
  </si>
  <si>
    <t>Thermal insulation plaster EPS, matured {CH}</t>
  </si>
  <si>
    <t>Thermal insulation, 100mm, 40kg/m3, alumium cladding, at plant {CH}</t>
  </si>
  <si>
    <t>Thermal insulation, 100mm, 40kg/m3, reinforced alumium foil, at plant {CH}</t>
  </si>
  <si>
    <t>Thermal insulation, 100mm, 40kg/m3, stainless steel cladding, at plant {CH}</t>
  </si>
  <si>
    <t>Thermal insulation, 30mm, 40kg/m3, alumium cladding, at plant {CH}</t>
  </si>
  <si>
    <t>Thermal insulation, 30mm, 40kg/m3, reinforced alumium foil, at plant {CH}</t>
  </si>
  <si>
    <t>Thermal insulation, 30mm, 40kg/m3, stainless steel cladding, at plant {CH}</t>
  </si>
  <si>
    <t>Thermal insulation, 60mm, 40kg/m3, alumium cladding, at plant {CH}</t>
  </si>
  <si>
    <t>Thermal insulation, 60mm, 40kg/m3, reinforced alumium foil, at plant {CH}</t>
  </si>
  <si>
    <t>Thermal insulation, 60mm, 40kg/m3, stainless steel cladding, at plant {CH}</t>
  </si>
  <si>
    <t>Thermoforming, with calendering {RER}</t>
  </si>
  <si>
    <t>Thermo-mechanical pulp, at plant {RER}</t>
  </si>
  <si>
    <t>Thomas meal, as P2O5, at regional storehouse {RER}</t>
  </si>
  <si>
    <t>Three and five layered board production, at regional storage {CH}</t>
  </si>
  <si>
    <t>Three and five layered board production, at regional storage, with resource correction {CH}</t>
  </si>
  <si>
    <t>Three- and five-layered board, at plant {RER}</t>
  </si>
  <si>
    <t>Tied housing system, cattle {CH}</t>
  </si>
  <si>
    <t>Tied housing system, cattle, operation {CH}</t>
  </si>
  <si>
    <t>Tillage, cultivating, chiselling {CH}</t>
  </si>
  <si>
    <t>Tillage, currying, by weeder {CH}</t>
  </si>
  <si>
    <t>Tillage, harrowing, by rotary harrow {CH}</t>
  </si>
  <si>
    <t>Tillage, harrowing, by spring tine harrow {CH}</t>
  </si>
  <si>
    <t>Tillage, hoeing and earthing-up, potatoes {CH}</t>
  </si>
  <si>
    <t>Tillage, ploughing {CH}</t>
  </si>
  <si>
    <t>Tillage, rolling {CH}</t>
  </si>
  <si>
    <t>Tin plated chromium steel sheet, 2 mm, at plant {RER}</t>
  </si>
  <si>
    <t>Tin plating, pieces {RER}</t>
  </si>
  <si>
    <t>Tin, at regional storage {RER}</t>
  </si>
  <si>
    <t>Titanium dioxide, production mix, at plant {RER}</t>
  </si>
  <si>
    <t>Titanium zinc plate, without pre-weathering, at plant {DE}</t>
  </si>
  <si>
    <t>Titanium zinc plate, without pre-weathering, at plant, with resource correction {CH}</t>
  </si>
  <si>
    <t>Toluene diisocyanate, at plant {RER}</t>
  </si>
  <si>
    <t>Toluene, liquid, at plant {RER}</t>
  </si>
  <si>
    <t>tomato, seedling, conventional, soilless production, at production site {RER}</t>
  </si>
  <si>
    <t>tomatoes conventional, hors-sol heated, at greenhouse, early harvest {CH}</t>
  </si>
  <si>
    <t>tomatoes conventional, hors-sol heated, at greenhouse, late harvest {CH}</t>
  </si>
  <si>
    <t>tomatoes conventional, hors-sol, at greenhouse {ES}</t>
  </si>
  <si>
    <t>tomatoes organic, tunnel, at farm {CH}</t>
  </si>
  <si>
    <t>Toner module, laser jet, b/w, at plant {GLO}</t>
  </si>
  <si>
    <t>Toner module, laser jet, colour, at plant {GLO}</t>
  </si>
  <si>
    <t>Toner, black, powder, at plant {GLO}</t>
  </si>
  <si>
    <t>Toner, black, used for printing {RER}</t>
  </si>
  <si>
    <t>Toner, colour, powder, at plant {GLO}</t>
  </si>
  <si>
    <t>Toner, colour, used for printing {RER}</t>
  </si>
  <si>
    <t>Tower silo, plastic {CH}</t>
  </si>
  <si>
    <t>Tractor, production {CH}</t>
  </si>
  <si>
    <t>Trailer, production {CH}</t>
  </si>
  <si>
    <t>Tram {RER}</t>
  </si>
  <si>
    <t>Tram track {CH}</t>
  </si>
  <si>
    <t>Transformer, high voltage use, at plant {GLO}</t>
  </si>
  <si>
    <t>Transformer, low voltage use, at plant {GLO}</t>
  </si>
  <si>
    <t>Transistor, SMD type, surface mounting, at plant {GLO}</t>
  </si>
  <si>
    <t>Transistor, unspecified, at plant {GLO}</t>
  </si>
  <si>
    <t>Transistor, wired, big size, through-hole mounting, at plant {GLO}</t>
  </si>
  <si>
    <t>Transistor, wired, small size, through-hole mounting, at plant {GLO}</t>
  </si>
  <si>
    <t>Transmission network, electricity, high voltage {CH}</t>
  </si>
  <si>
    <t>Transmission network, electricity, medium voltage {CH}</t>
  </si>
  <si>
    <t>Transmission network, long-distance {UCTE}</t>
  </si>
  <si>
    <t>Transoceanic freight ship {OCE}</t>
  </si>
  <si>
    <t>Transoceanic tanker {OCE}</t>
  </si>
  <si>
    <t>Transport, aircraft, freight {RER}</t>
  </si>
  <si>
    <t>Transport, aircraft, freight, Betrieb {RER}</t>
  </si>
  <si>
    <t>Transport, aircraft, freight, Fahrzeug {RER}</t>
  </si>
  <si>
    <t>Transport, aircraft, freight, Infrastruktur {RER}</t>
  </si>
  <si>
    <t>Transport, aircraft, freight, long-haul {RER}</t>
  </si>
  <si>
    <t>Transport, aircraft, freight, long-haul, Betrieb {RER}</t>
  </si>
  <si>
    <t>Transport, aircraft, freight, long-haul, Fahrzeug {RER}</t>
  </si>
  <si>
    <t>Transport, aircraft, freight, long-haul, Infrastruktur {RER}</t>
  </si>
  <si>
    <t>Transport, aircraft, freight, medium-haul {RER}</t>
  </si>
  <si>
    <t>Transport, aircraft, freight, medium-haul, Betrieb {RER}</t>
  </si>
  <si>
    <t>Transport, aircraft, freight, medium-haul, Fahrzeug {RER}</t>
  </si>
  <si>
    <t>Transport, aircraft, freight, medium-haul, Infrastruktur {RER}</t>
  </si>
  <si>
    <t>Transport, aircraft, freight, short-haul {RER}</t>
  </si>
  <si>
    <t>Transport, aircraft, freight, short-haul, Betrieb {RER}</t>
  </si>
  <si>
    <t>Transport, aircraft, freight, short-haul, Fahrzeug {RER}</t>
  </si>
  <si>
    <t>Transport, aircraft, freight, short-haul, Infrastruktur {RER}</t>
  </si>
  <si>
    <t>Transport, aircraft, passenger {RER}</t>
  </si>
  <si>
    <t>Transport, aircraft, passenger, Betrieb {RER}</t>
  </si>
  <si>
    <t>Transport, aircraft, passenger, Fahrzeug {RER}</t>
  </si>
  <si>
    <t>Transport, aircraft, passenger, Infrastruktur {RER}</t>
  </si>
  <si>
    <t>Transport, aircraft, passenger, long-haul {RER}</t>
  </si>
  <si>
    <t>Transport, aircraft, passenger, long-haul, Betrieb {RER}</t>
  </si>
  <si>
    <t>Transport, aircraft, passenger, long-haul, business {RER}</t>
  </si>
  <si>
    <t>Transport, aircraft, passenger, long-haul, economy {RER}</t>
  </si>
  <si>
    <t>Transport, aircraft, passenger, long-haul, Fahrzeug {RER}</t>
  </si>
  <si>
    <t>Transport, aircraft, passenger, long-haul, first {RER}</t>
  </si>
  <si>
    <t>Transport, aircraft, passenger, long-haul, Infrastruktur {RER}</t>
  </si>
  <si>
    <t>Transport, aircraft, passenger, medium-haul {RER}</t>
  </si>
  <si>
    <t>Transport, aircraft, passenger, medium-haul, Betrieb {RER}</t>
  </si>
  <si>
    <t>Transport, aircraft, passenger, medium-haul, business {RER}</t>
  </si>
  <si>
    <t>Transport, aircraft, passenger, medium-haul, economy {RER}</t>
  </si>
  <si>
    <t>Transport, aircraft, passenger, medium-haul, Fahrzeug {RER}</t>
  </si>
  <si>
    <t>Transport, aircraft, passenger, medium-haul, Infrastruktur {RER}</t>
  </si>
  <si>
    <t>Transport, aircraft, passenger, short-haul {RER}</t>
  </si>
  <si>
    <t>Transport, aircraft, passenger, short-haul, Betrieb {RER}</t>
  </si>
  <si>
    <t>Transport, aircraft, passenger, short-haul, business {RER}</t>
  </si>
  <si>
    <t>Transport, aircraft, passenger, short-haul, economy {RER}</t>
  </si>
  <si>
    <t>Transport, aircraft, passenger, short-haul, Fahrzeug {RER}</t>
  </si>
  <si>
    <t>Transport, aircraft, passenger, short-haul, Infrastruktur {RER}</t>
  </si>
  <si>
    <t>Transport, average train {AT}</t>
  </si>
  <si>
    <t>Transport, average train {DE}</t>
  </si>
  <si>
    <t>Transport, average train {FR}</t>
  </si>
  <si>
    <t>Transport, average train {IT}</t>
  </si>
  <si>
    <t>Transport, average train, SBB mix {CH}</t>
  </si>
  <si>
    <t>Transport, barge {RER}</t>
  </si>
  <si>
    <t>Transport, barge tanker {RER}</t>
  </si>
  <si>
    <t>Transport, barge, Betrieb {RER}</t>
  </si>
  <si>
    <t>Transport, barge, Fahrzeug {RER}</t>
  </si>
  <si>
    <t>Transport, barge, Infrastruktur {RER}</t>
  </si>
  <si>
    <t>Transport, bicycle {CH}</t>
  </si>
  <si>
    <t>Transport, coal freight, rail {CN}</t>
  </si>
  <si>
    <t>Transport, crude oil pipeline, offshore {OCE}</t>
  </si>
  <si>
    <t>Transport, crude oil pipeline, onshore {RER}</t>
  </si>
  <si>
    <t>Transport, district heat, average {CH}</t>
  </si>
  <si>
    <t>Transport, district heat, large area network, for hot water {CH}</t>
  </si>
  <si>
    <t>Transport, district heat, large area network, for warm water {CH}</t>
  </si>
  <si>
    <t>Transport, electric scooter {CH}</t>
  </si>
  <si>
    <t>Transport, electric scooter, certified electricity {CH}</t>
  </si>
  <si>
    <t>Transport, freight helicopter, single-engine {CH}</t>
  </si>
  <si>
    <t>Transport, freight helicopter, single-engine, Betrieb {CH}</t>
  </si>
  <si>
    <t>Transport, freight helicopter, single-engine, Fahrzeug {CH}</t>
  </si>
  <si>
    <t>Transport, freight, light commercial vehicle {CH}</t>
  </si>
  <si>
    <t>Transport, freight, light commercial vehicle {RER}</t>
  </si>
  <si>
    <t>Transport, freight, light commercial vehicle, Betrieb {CH}</t>
  </si>
  <si>
    <t>Transport, freight, light commercial vehicle, Fahrzeug {CH}</t>
  </si>
  <si>
    <t>Transport, freight, light commercial vehicle, Infrastruktur {CH}</t>
  </si>
  <si>
    <t>transport, freight, lorry 16-32 metric ton, EURO 3 {RER}</t>
  </si>
  <si>
    <t>Transport, freight, lorry 16-32 metric ton, EURO 3 tkm {RER}</t>
  </si>
  <si>
    <t>Transport, freight, lorry 16-32 metric ton, EURO 3, Betrieb {RER}</t>
  </si>
  <si>
    <t>Transport, freight, lorry 16-32 metric ton, EURO 3, Fahrzeug {RER}</t>
  </si>
  <si>
    <t>Transport, freight, lorry 16-32 metric ton, EURO 3, Infrastruktur {RER}</t>
  </si>
  <si>
    <t>Transport, freight, lorry 16-32 metric ton, EURO 3, without infrastructure {RER}</t>
  </si>
  <si>
    <t>transport, freight, lorry 16-32 metric ton, EURO 4 {RER}</t>
  </si>
  <si>
    <t>Transport, freight, lorry 16-32 metric ton, EURO 4, Betrieb {RER}</t>
  </si>
  <si>
    <t>Transport, freight, lorry 16-32 metric ton, EURO 4, Fahrzeug {RER}</t>
  </si>
  <si>
    <t>Transport, freight, lorry 16-32 metric ton, EURO 4, Infrastruktur {RER}</t>
  </si>
  <si>
    <t>Transport, freight, lorry 16-32 metric ton, EURO 4, without infrastructure {RER}</t>
  </si>
  <si>
    <t>transport, freight, lorry 16-32 metric ton, EURO 5 {RER}</t>
  </si>
  <si>
    <t>Transport, freight, lorry 16-32 metric ton, EURO 5, Betrieb {RER}</t>
  </si>
  <si>
    <t>Transport, freight, lorry 16-32 metric ton, EURO 5, Fahrzeug {RER}</t>
  </si>
  <si>
    <t>Transport, freight, lorry 16-32 metric ton, EURO 5, Infrastruktur {RER}</t>
  </si>
  <si>
    <t>Transport, freight, lorry 16-32 metric ton, EURO 5, without infrastructure {RER}</t>
  </si>
  <si>
    <t>transport, freight, lorry 16-32 metric ton, EURO 6 {RER}</t>
  </si>
  <si>
    <t>Transport, freight, lorry 16-32 metric ton, EURO 6, Betrieb {RER}</t>
  </si>
  <si>
    <t>Transport, freight, lorry 16-32 metric ton, EURO 6, Fahrzeug {RER}</t>
  </si>
  <si>
    <t>Transport, freight, lorry 16-32 metric ton, EURO 6, Infrastruktur {RER}</t>
  </si>
  <si>
    <t>Transport, freight, lorry 16-32 metric ton, EURO 6, without infrastructure {RER}</t>
  </si>
  <si>
    <t>transport, freight, lorry 16-32 metric ton, fleet average {CH}</t>
  </si>
  <si>
    <t>Transport, freight, lorry 16-32 metric ton, fleet average {RER}</t>
  </si>
  <si>
    <t>Transport, freight, lorry 16-32 metric ton, fleet average, Betrieb {CH}</t>
  </si>
  <si>
    <t>Transport, freight, lorry 16-32 metric ton, fleet average, Fahrzeug {CH}</t>
  </si>
  <si>
    <t>Transport, freight, lorry 16-32 metric ton, fleet average, Infrastruktur {CH}</t>
  </si>
  <si>
    <t>Transport, freight, lorry 3.5-7.5 metric ton, EURO 3 {RER}</t>
  </si>
  <si>
    <t>Transport, freight, lorry 3.5-7.5 metric ton, EURO 3, Betrieb {RER}</t>
  </si>
  <si>
    <t>Transport, freight, lorry 3.5-7.5 metric ton, EURO 3, Fahrzeug {RER}</t>
  </si>
  <si>
    <t>Transport, freight, lorry 3.5-7.5 metric ton, EURO 3, Infrastruktur {RER}</t>
  </si>
  <si>
    <t>Transport, freight, lorry 3.5-7.5 metric ton, EURO 3, without infrastructure {RER}</t>
  </si>
  <si>
    <t>Transport, freight, lorry 3.5-7.5 metric ton, EURO 4 {RER}</t>
  </si>
  <si>
    <t>Transport, freight, lorry 3.5-7.5 metric ton, EURO 4, Betrieb {RER}</t>
  </si>
  <si>
    <t>Transport, freight, lorry 3.5-7.5 metric ton, EURO 4, Fahrzeug {RER}</t>
  </si>
  <si>
    <t>Transport, freight, lorry 3.5-7.5 metric ton, EURO 4, Infrastruktur {RER}</t>
  </si>
  <si>
    <t>Transport, freight, lorry 3.5-7.5 metric ton, EURO 4, without infrastructure {RER}</t>
  </si>
  <si>
    <t>Transport, freight, lorry 3.5-7.5 metric ton, EURO 5 {RER}</t>
  </si>
  <si>
    <t>Transport, freight, lorry 3.5-7.5 metric ton, EURO 5, Betrieb {RER}</t>
  </si>
  <si>
    <t>Transport, freight, lorry 3.5-7.5 metric ton, EURO 5, Fahrzeug {RER}</t>
  </si>
  <si>
    <t>Transport, freight, lorry 3.5-7.5 metric ton, EURO 5, Infrastruktur {RER}</t>
  </si>
  <si>
    <t>Transport, freight, lorry 3.5-7.5 metric ton, EURO 5, without infrastructure {RER}</t>
  </si>
  <si>
    <t>transport, freight, lorry 3.5-7.5 metric ton, EURO 6 {RER}</t>
  </si>
  <si>
    <t>Transport, freight, lorry 3.5-7.5 metric ton, EURO 6, Betrieb {RER}</t>
  </si>
  <si>
    <t>Transport, freight, lorry 3.5-7.5 metric ton, EURO 6, Fahrzeug {RER}</t>
  </si>
  <si>
    <t>Transport, freight, lorry 3.5-7.5 metric ton, EURO 6, Infrastruktur {RER}</t>
  </si>
  <si>
    <t>Transport, freight, lorry 3.5-7.5 metric ton, EURO 6, without infrastructure {RER}</t>
  </si>
  <si>
    <t>Transport, freight, lorry 3.5-7.5 metric ton, fleet average {CH}</t>
  </si>
  <si>
    <t>Transport, freight, lorry 3.5-7.5 metric ton, fleet average {RER}</t>
  </si>
  <si>
    <t>Transport, freight, lorry 3.5-7.5 metric ton, fleet average, Betrieb {CH}</t>
  </si>
  <si>
    <t>Transport, freight, lorry 3.5-7.5 metric ton, fleet average, Fahrzeug {CH}</t>
  </si>
  <si>
    <t>Transport, freight, lorry 3.5-7.5 metric ton, fleet average, Infrastruktur {CH}</t>
  </si>
  <si>
    <t>transport, freight, lorry 32-40 metric ton, EURO 3 {RER}</t>
  </si>
  <si>
    <t>Transport, freight, lorry 32-40 metric ton, EURO 3, Betrieb {RER}</t>
  </si>
  <si>
    <t>Transport, freight, lorry 32-40 metric ton, EURO 3, Fahrzeug {RER}</t>
  </si>
  <si>
    <t>Transport, freight, lorry 32-40 metric ton, EURO 3, Infrastruktur {RER}</t>
  </si>
  <si>
    <t>Transport, freight, lorry 32-40 metric ton, EURO 3, without infrastructure {RER}</t>
  </si>
  <si>
    <t>transport, freight, lorry 32-40 metric ton, EURO 4 {RER}</t>
  </si>
  <si>
    <t>Transport, freight, lorry 32-40 metric ton, EURO 4, Betrieb {RER}</t>
  </si>
  <si>
    <t>Transport, freight, lorry 32-40 metric ton, EURO 4, Fahrzeug {RER}</t>
  </si>
  <si>
    <t>Transport, freight, lorry 32-40 metric ton, EURO 4, Infrastruktur {RER}</t>
  </si>
  <si>
    <t>Transport, freight, lorry 32-40 metric ton, EURO 4, without infrastructure {RER}</t>
  </si>
  <si>
    <t>transport, freight, lorry 32-40 metric ton, EURO 5 {RER}</t>
  </si>
  <si>
    <t>Transport, freight, lorry 32-40 metric ton, EURO 5, Betrieb {RER}</t>
  </si>
  <si>
    <t>Transport, freight, lorry 32-40 metric ton, EURO 5, Fahrzeug {RER}</t>
  </si>
  <si>
    <t>Transport, freight, lorry 32-40 metric ton, EURO 5, Infrastruktur {RER}</t>
  </si>
  <si>
    <t>Transport, freight, lorry 32-40 metric ton, EURO 5, without infrastructure {RER}</t>
  </si>
  <si>
    <t>transport, freight, lorry 32-40 metric ton, EURO 6 {RER}</t>
  </si>
  <si>
    <t>Transport, freight, lorry 32-40 metric ton, EURO 6, Betrieb {RER}</t>
  </si>
  <si>
    <t>Transport, freight, lorry 32-40 metric ton, EURO 6, Fahrzeug {RER}</t>
  </si>
  <si>
    <t>Transport, freight, lorry 32-40 metric ton, EURO 6, Infrastruktur {RER}</t>
  </si>
  <si>
    <t>Transport, freight, lorry 32-40 metric ton, EURO 6, without infrastructure {RER}</t>
  </si>
  <si>
    <t>transport, freight, lorry 32-40 metric ton, fleet average {CH}</t>
  </si>
  <si>
    <t>Transport, freight, lorry 32-40 metric ton, fleet average {RER}</t>
  </si>
  <si>
    <t>Transport, freight, lorry 32-40 metric ton, fleet average, Betrieb {CH}</t>
  </si>
  <si>
    <t>Transport, freight, lorry 32-40 metric ton, fleet average, Fahrzeug {CH}</t>
  </si>
  <si>
    <t>Transport, freight, lorry 32-40 metric ton, fleet average, Infrastruktur {CH}</t>
  </si>
  <si>
    <t>Transport, freight, lorry 40-50 metric ton, EURO 3 {RER}</t>
  </si>
  <si>
    <t>Transport, freight, lorry 40-50 metric ton, EURO 4 {RER}</t>
  </si>
  <si>
    <t>Transport, freight, lorry 40-50 metric ton, EURO 5 {RER}</t>
  </si>
  <si>
    <t>Transport, freight, lorry 40-50 metric ton, EURO 6 {RER}</t>
  </si>
  <si>
    <t>Transport, freight, lorry 50-60 metric ton, EURO 3 {RER}</t>
  </si>
  <si>
    <t>Transport, freight, lorry 50-60 metric ton, EURO 4 {RER}</t>
  </si>
  <si>
    <t>Transport, freight, lorry 50-60 metric ton, EURO 5 {RER}</t>
  </si>
  <si>
    <t>Transport, freight, lorry 50-60 metric ton, EURO 6 {RER}</t>
  </si>
  <si>
    <t>transport, freight, lorry 7.5-16 metric ton, EURO 3 {RER}</t>
  </si>
  <si>
    <t>Transport, freight, lorry 7.5-16 metric ton, EURO 3, Betrieb {RER}</t>
  </si>
  <si>
    <t>Transport, freight, lorry 7.5-16 metric ton, EURO 3, Fahrzeug {RER}</t>
  </si>
  <si>
    <t>Transport, freight, lorry 7.5-16 metric ton, EURO 3, Infrastruktur {RER}</t>
  </si>
  <si>
    <t>Transport, freight, lorry 7.5-16 metric ton, EURO 3, without infrastructure {RER}</t>
  </si>
  <si>
    <t>transport, freight, lorry 7.5-16 metric ton, EURO 4 {RER}</t>
  </si>
  <si>
    <t>Transport, freight, lorry 7.5-16 metric ton, EURO 4, Betrieb {RER}</t>
  </si>
  <si>
    <t>Transport, freight, lorry 7.5-16 metric ton, EURO 4, Fahrzeug {RER}</t>
  </si>
  <si>
    <t>Transport, freight, lorry 7.5-16 metric ton, EURO 4, Infrastruktur {RER}</t>
  </si>
  <si>
    <t>Transport, freight, lorry 7.5-16 metric ton, EURO 4, without infrastructure {RER}</t>
  </si>
  <si>
    <t>transport, freight, lorry 7.5-16 metric ton, EURO 5 {RER}</t>
  </si>
  <si>
    <t>Transport, freight, lorry 7.5-16 metric ton, EURO 5, Betrieb {RER}</t>
  </si>
  <si>
    <t>Transport, freight, lorry 7.5-16 metric ton, EURO 5, Fahrzeug {RER}</t>
  </si>
  <si>
    <t>Transport, freight, lorry 7.5-16 metric ton, EURO 5, Infrastruktur {RER}</t>
  </si>
  <si>
    <t>Transport, freight, lorry 7.5-16 metric ton, EURO 5, without infrastructure {RER}</t>
  </si>
  <si>
    <t>transport, freight, lorry 7.5-16 metric ton, EURO 6 {RER}</t>
  </si>
  <si>
    <t>Transport, freight, lorry 7.5-16 metric ton, EURO 6, Betrieb {RER}</t>
  </si>
  <si>
    <t>Transport, freight, lorry 7.5-16 metric ton, EURO 6, Fahrzeug {RER}</t>
  </si>
  <si>
    <t>Transport, freight, lorry 7.5-16 metric ton, EURO 6, Infrastruktur {RER}</t>
  </si>
  <si>
    <t>Transport, freight, lorry 7.5-16 metric ton, EURO 6, without infrastructure {RER}</t>
  </si>
  <si>
    <t>transport, freight, lorry 7.5-16 metric ton, fleet average {CH}</t>
  </si>
  <si>
    <t>Transport, freight, lorry 7.5-16 metric ton, fleet average {RER}</t>
  </si>
  <si>
    <t>Transport, freight, lorry 7.5-16 metric ton, fleet average, Betrieb {CH}</t>
  </si>
  <si>
    <t>Transport, freight, lorry 7.5-16 metric ton, fleet average, Fahrzeug {CH}</t>
  </si>
  <si>
    <t>Transport, freight, lorry 7.5-16 metric ton, fleet average, Infrastruktur {CH}</t>
  </si>
  <si>
    <t>Transport, freight, lorry, fleet average {CH}</t>
  </si>
  <si>
    <t>Transport, freight, lorry, fleet average {RER}</t>
  </si>
  <si>
    <t>Transport, freight, lorry, fleet average, Betrieb {CH}</t>
  </si>
  <si>
    <t>Transport, freight, lorry, fleet average, Fahrzeug {CH}</t>
  </si>
  <si>
    <t>Transport, freight, lorry, fleet average, Infrastruktur {CH}</t>
  </si>
  <si>
    <t>Transport, freight, rail {AT}</t>
  </si>
  <si>
    <t>Transport, freight, rail {BE}</t>
  </si>
  <si>
    <t>Transport, freight, rail {DE}</t>
  </si>
  <si>
    <t>Transport, freight, rail {FR}</t>
  </si>
  <si>
    <t>Transport, freight, rail {IT}</t>
  </si>
  <si>
    <t>Transport, freight, rail {RER}</t>
  </si>
  <si>
    <t>Transport, freight, rail, diesel {US}</t>
  </si>
  <si>
    <t>Transport, freight, rail, diesel, with particle filter {CH}</t>
  </si>
  <si>
    <t>Transport, freight, rail, diesel, without particle filter {CH}</t>
  </si>
  <si>
    <t>Transport, freight, rail, electricity only {AT}</t>
  </si>
  <si>
    <t>Transport, freight, rail, electricity only {DE}</t>
  </si>
  <si>
    <t>Transport, freight, rail, electricity only {FR}</t>
  </si>
  <si>
    <t>Transport, freight, rail, electricity only {IT}</t>
  </si>
  <si>
    <t>Transport, freight, rail, electricity only {RER}</t>
  </si>
  <si>
    <t>Transport, freight, rail, electricity with shunting {CH}</t>
  </si>
  <si>
    <t>Transport, freight, rail, electricity with shunting, Betrieb {CH}</t>
  </si>
  <si>
    <t>Transport, freight, rail, electricity with shunting, Fahrzeug {CH}</t>
  </si>
  <si>
    <t>Transport, freight, rail, electricity with shunting, Infrastruktur {CH}</t>
  </si>
  <si>
    <t>Transport, freight, rail, electricity without shunting {CH}</t>
  </si>
  <si>
    <t>Transport, helicopter, single-engine, LTO cycle {CH}</t>
  </si>
  <si>
    <t>Transport, helicopter, twin-engine, LTO cycle {CH}</t>
  </si>
  <si>
    <t>Transport, high speed train {DE}</t>
  </si>
  <si>
    <t>Transport, high speed train {FR}</t>
  </si>
  <si>
    <t>Transport, high speed train {IT}</t>
  </si>
  <si>
    <t>Transport, high speed train, Betrieb {DE}</t>
  </si>
  <si>
    <t>Transport, high speed train, Fahrzeug {DE}</t>
  </si>
  <si>
    <t>Transport, high speed train, Infrastruktur {DE}</t>
  </si>
  <si>
    <t>Transport, liquefied natural gas DZ, freight ship {OCE}</t>
  </si>
  <si>
    <t>Transport, liquefied natural gas NG, freight ship {OCE}</t>
  </si>
  <si>
    <t>Transport, liquefied natural gas NO, freight ship {OCE}</t>
  </si>
  <si>
    <t>Transport, liquefied natural gas QA, freight ship {OCE}</t>
  </si>
  <si>
    <t>Transport, liquefied natural gas RU, freight ship {OCE}</t>
  </si>
  <si>
    <t>Transport, liquefied natural gas US, freight ship {OCE}</t>
  </si>
  <si>
    <t>Transport, liquefied natural gas, freight ship {OCE}</t>
  </si>
  <si>
    <t>Transport, long-distance train, SBB mix {CH}</t>
  </si>
  <si>
    <t>Transport, long-distance train, SBB mix, Betrieb {CH}</t>
  </si>
  <si>
    <t>Transport, long-distance train, SBB mix, Fahrzeug {CH}</t>
  </si>
  <si>
    <t>Transport, long-distance train, SBB mix, Infrastruktur {CH}</t>
  </si>
  <si>
    <t>Transport, lorry &gt;32t, EURO6 {RER}</t>
  </si>
  <si>
    <t>Transport, lorry 16-32t, EURO6 {RER}</t>
  </si>
  <si>
    <t>Transport, lorry 3.5-7.5t, EURO6 {RER}</t>
  </si>
  <si>
    <t>Transport, lorry 7.5-16t, EURO6 {RER}</t>
  </si>
  <si>
    <t>Transport, metropolitan train, SBB mix {CH}</t>
  </si>
  <si>
    <t>Transport, minibus {CH}</t>
  </si>
  <si>
    <t>Transport, minibus {RER}</t>
  </si>
  <si>
    <t>Transport, motor cycle, &gt;750 ccm engine, EURO1 {RER}</t>
  </si>
  <si>
    <t>Transport, motor cycle, &gt;750 ccm engine, EURO2 {RER}</t>
  </si>
  <si>
    <t>Transport, motor cycle, &gt;750 ccm engine, EURO3 {RER}</t>
  </si>
  <si>
    <t>Transport, motor cycle, &gt;750 ccm engine, EURO4 {RER}</t>
  </si>
  <si>
    <t>Transport, motor cycle, &gt;750 ccm engine, fleet average {CH}</t>
  </si>
  <si>
    <t>Transport, motor cycle, &gt;750 ccm engine, preEURO {RER}</t>
  </si>
  <si>
    <t>Transport, motor cycle, 250-750 ccm engine, EURO1 {RER}</t>
  </si>
  <si>
    <t>Transport, motor cycle, 250-750 ccm engine, EURO2 {RER}</t>
  </si>
  <si>
    <t>Transport, motor cycle, 250-750 ccm engine, EURO3 {RER}</t>
  </si>
  <si>
    <t>Transport, motor cycle, 250-750 ccm engine, EURO4 {RER}</t>
  </si>
  <si>
    <t>Transport, motor cycle, 250-750 ccm engine, fleet average {CH}</t>
  </si>
  <si>
    <t>Transport, motor cycle, 250-750 ccm engine, preEURO {RER}</t>
  </si>
  <si>
    <t>Transport, motor cycle, fleet average {CH}</t>
  </si>
  <si>
    <t>Transport, municipal waste collection, lorry 21t {CH}</t>
  </si>
  <si>
    <t>Transport, natural gas, offshore pipeline, long distance {DZ}</t>
  </si>
  <si>
    <t>Transport, natural gas, offshore pipeline, long distance {GB}</t>
  </si>
  <si>
    <t>Transport, natural gas, offshore pipeline, long distance {LY}</t>
  </si>
  <si>
    <t>Transport, natural gas, offshore pipeline, long distance {NG}</t>
  </si>
  <si>
    <t>Transport, natural gas, offshore pipeline, long distance {NL}</t>
  </si>
  <si>
    <t>Transport, natural gas, offshore pipeline, long distance {NO}</t>
  </si>
  <si>
    <t>Transport, natural gas, offshore pipeline, long distance {QA}</t>
  </si>
  <si>
    <t>Transport, natural gas, offshore pipeline, long distance {RU}</t>
  </si>
  <si>
    <t>Transport, natural gas, onshore pipeline, long distance {DE}</t>
  </si>
  <si>
    <t>Transport, natural gas, onshore pipeline, long distance {DZ}</t>
  </si>
  <si>
    <t>Transport, natural gas, onshore pipeline, long distance {GB}</t>
  </si>
  <si>
    <t>Transport, natural gas, onshore pipeline, long distance {LY}</t>
  </si>
  <si>
    <t>Transport, natural gas, onshore pipeline, long distance {NG}</t>
  </si>
  <si>
    <t>Transport, natural gas, onshore pipeline, long distance {NL}</t>
  </si>
  <si>
    <t>Transport, natural gas, onshore pipeline, long distance {NO}</t>
  </si>
  <si>
    <t>Transport, natural gas, onshore pipeline, long distance {QA}</t>
  </si>
  <si>
    <t>Transport, natural gas, onshore pipeline, long distance {RO}</t>
  </si>
  <si>
    <t>Transport, natural gas, onshore pipeline, long distance {RU}</t>
  </si>
  <si>
    <t>Transport, natural gas, onshore pipeline, long distance {US}</t>
  </si>
  <si>
    <t>Transport, natural gas, pipeline, long distance {DE}</t>
  </si>
  <si>
    <t>Transport, natural gas, pipeline, long distance {NG}</t>
  </si>
  <si>
    <t>Transport, natural gas, pipeline, long distance {NL}</t>
  </si>
  <si>
    <t>Transport, natural gas, pipeline, long distance {QA}</t>
  </si>
  <si>
    <t>Transport, natural gas, pipeline, long distance {RER}</t>
  </si>
  <si>
    <t>Transport, natural gas, pipeline, long distance {RU}</t>
  </si>
  <si>
    <t>Transport, passenger cable car {CH}</t>
  </si>
  <si>
    <t>Transport, passenger car, diesel, EURO5, city car, incl. real consumption {CH}</t>
  </si>
  <si>
    <t>Transport, passenger car, diesel, fleet average {CH}</t>
  </si>
  <si>
    <t>Transport, passenger car, diesel, fleet average {RER}</t>
  </si>
  <si>
    <t>Transport, passenger car, diesel, fleet average, Betrieb {CH}</t>
  </si>
  <si>
    <t>Transport, passenger car, diesel, fleet average, Fahrzeug {CH}</t>
  </si>
  <si>
    <t>Transport, passenger car, diesel, fleet average, Infrastruktur {CH}</t>
  </si>
  <si>
    <t>Transport, passenger car, electric, LiMn2O4 {CH}</t>
  </si>
  <si>
    <t>Transport, passenger car, electric, LiNCM {CH}</t>
  </si>
  <si>
    <t>Transport, passenger car, electric, LiNCM, Betrieb {CH}</t>
  </si>
  <si>
    <t>Transport, passenger car, electric, LiNCM, certified electricity {CH}</t>
  </si>
  <si>
    <t>Transport, passenger car, electric, LiNCM, certified electricity, Betrieb {CH}</t>
  </si>
  <si>
    <t>Transport, passenger car, electric, LiNCM, certified electricity, Fahrzeug {CH}</t>
  </si>
  <si>
    <t>Transport, passenger car, electric, LiNCM, certified electricity, Infrastruktur {CH}</t>
  </si>
  <si>
    <t>Transport, passenger car, electric, LiNCM, city car {CH}</t>
  </si>
  <si>
    <t>Transport, passenger car, electric, LiNCM, city car, certified electricity {CH}</t>
  </si>
  <si>
    <t>Transport, passenger car, electric, LiNCM, Fahrzeug {CH}</t>
  </si>
  <si>
    <t>Transport, passenger car, electric, LiNCM, Infrastruktur {CH}</t>
  </si>
  <si>
    <t>Transport, passenger car, fleet average {CH}</t>
  </si>
  <si>
    <t>Transport, passenger car, fleet average {RER}</t>
  </si>
  <si>
    <t>Transport, passenger car, fleet average, Betrieb {CH}</t>
  </si>
  <si>
    <t>Transport, passenger car, fleet average, Fahrzeug {CH}</t>
  </si>
  <si>
    <t>Transport, passenger car, fleet average, Infrastruktur {CH}</t>
  </si>
  <si>
    <t>Transport, passenger car, hybrid, petrol, EURO 5 {CH}</t>
  </si>
  <si>
    <t>Transport, passenger car, hybrid, petrol, EURO 6 {CH}</t>
  </si>
  <si>
    <t>Transport, passenger car, large size, diesel, EURO 3 {CH}</t>
  </si>
  <si>
    <t>Transport, passenger car, large size, diesel, EURO 3 {RER}</t>
  </si>
  <si>
    <t>Transport, passenger car, large size, diesel, EURO 3, Betrieb {CH}</t>
  </si>
  <si>
    <t>Transport, passenger car, large size, diesel, EURO 3, Fahrzeug {CH}</t>
  </si>
  <si>
    <t>Transport, passenger car, large size, diesel, EURO 3, Infrastruktur {CH}</t>
  </si>
  <si>
    <t>Transport, passenger car, large size, diesel, EURO 4 {CH}</t>
  </si>
  <si>
    <t>Transport, passenger car, large size, diesel, EURO 4 {RER}</t>
  </si>
  <si>
    <t>Transport, passenger car, large size, diesel, EURO 4, Betrieb {CH}</t>
  </si>
  <si>
    <t>Transport, passenger car, large size, diesel, EURO 4, Fahrzeug {CH}</t>
  </si>
  <si>
    <t>Transport, passenger car, large size, diesel, EURO 4, Infrastruktur {CH}</t>
  </si>
  <si>
    <t>Transport, passenger car, large size, diesel, EURO 5 {CH}</t>
  </si>
  <si>
    <t>Transport, passenger car, large size, diesel, EURO 5 {RER}</t>
  </si>
  <si>
    <t>Transport, passenger car, large size, diesel, EURO 5, Betrieb {CH}</t>
  </si>
  <si>
    <t>Transport, passenger car, large size, diesel, EURO 5, Fahrzeug {CH}</t>
  </si>
  <si>
    <t>Transport, passenger car, large size, diesel, EURO 5, Infrastruktur {CH}</t>
  </si>
  <si>
    <t>Transport, passenger car, large size, diesel, EURO 6 {CH}</t>
  </si>
  <si>
    <t>Transport, passenger car, large size, diesel, EURO 6 {RER}</t>
  </si>
  <si>
    <t>Transport, passenger car, large size, diesel, EURO 6, Betrieb {CH}</t>
  </si>
  <si>
    <t>Transport, passenger car, large size, diesel, EURO 6, Fahrzeug {CH}</t>
  </si>
  <si>
    <t>Transport, passenger car, large size, diesel, EURO 6, Infrastruktur {CH}</t>
  </si>
  <si>
    <t>Transport, passenger car, large size, petrol, EURO 3 {CH}</t>
  </si>
  <si>
    <t>Transport, passenger car, large size, petrol, EURO 3 {RER}</t>
  </si>
  <si>
    <t>Transport, passenger car, large size, petrol, EURO 3, Betrieb {CH}</t>
  </si>
  <si>
    <t>Transport, passenger car, large size, petrol, EURO 3, Fahrzeug {CH}</t>
  </si>
  <si>
    <t>Transport, passenger car, large size, petrol, EURO 3, Infrastruktur {CH}</t>
  </si>
  <si>
    <t>Transport, passenger car, large size, petrol, EURO 4 {CH}</t>
  </si>
  <si>
    <t>Transport, passenger car, large size, petrol, EURO 4 {RER}</t>
  </si>
  <si>
    <t>Transport, passenger car, large size, petrol, EURO 4, Betrieb {CH}</t>
  </si>
  <si>
    <t>Transport, passenger car, large size, petrol, EURO 4, Fahrzeug {CH}</t>
  </si>
  <si>
    <t>Transport, passenger car, large size, petrol, EURO 4, Infrastruktur {CH}</t>
  </si>
  <si>
    <t>Transport, passenger car, large size, petrol, EURO 5 {CH}</t>
  </si>
  <si>
    <t>Transport, passenger car, large size, petrol, EURO 5 {RER}</t>
  </si>
  <si>
    <t>Transport, passenger car, large size, petrol, EURO 5, Betrieb {CH}</t>
  </si>
  <si>
    <t>Transport, passenger car, large size, petrol, EURO 5, Fahrzeug {CH}</t>
  </si>
  <si>
    <t>Transport, passenger car, large size, petrol, EURO 5, Infrastruktur {CH}</t>
  </si>
  <si>
    <t>Transport, passenger car, large size, petrol, EURO 6 {CH}</t>
  </si>
  <si>
    <t>Transport, passenger car, large size, petrol, EURO 6 {RER}</t>
  </si>
  <si>
    <t>Transport, passenger car, large size, petrol, EURO 6, Betrieb {CH}</t>
  </si>
  <si>
    <t>Transport, passenger car, large size, petrol, EURO 6, Fahrzeug {CH}</t>
  </si>
  <si>
    <t>Transport, passenger car, large size, petrol, EURO 6, Infrastruktur {CH}</t>
  </si>
  <si>
    <t>Transport, passenger car, medium size, diesel, EURO 3 {CH}</t>
  </si>
  <si>
    <t>Transport, passenger car, medium size, diesel, EURO 3 {RER}</t>
  </si>
  <si>
    <t>Transport, passenger car, medium size, diesel, EURO 3, Betrieb {CH}</t>
  </si>
  <si>
    <t>Transport, passenger car, medium size, diesel, EURO 3, Fahrzeug {CH}</t>
  </si>
  <si>
    <t>Transport, passenger car, medium size, diesel, EURO 3, Infrastruktur {CH}</t>
  </si>
  <si>
    <t>Transport, passenger car, medium size, diesel, EURO 4 {CH}</t>
  </si>
  <si>
    <t>Transport, passenger car, medium size, diesel, EURO 4 {RER}</t>
  </si>
  <si>
    <t>Transport, passenger car, medium size, diesel, EURO 4, Betrieb {CH}</t>
  </si>
  <si>
    <t>Transport, passenger car, medium size, diesel, EURO 4, Fahrzeug {CH}</t>
  </si>
  <si>
    <t>Transport, passenger car, medium size, diesel, EURO 4, Infrastruktur {CH}</t>
  </si>
  <si>
    <t>Transport, passenger car, medium size, diesel, EURO 5 {CH}</t>
  </si>
  <si>
    <t>Transport, passenger car, medium size, diesel, EURO 5 {RER}</t>
  </si>
  <si>
    <t>Transport, passenger car, medium size, diesel, EURO 5, Betrieb {CH}</t>
  </si>
  <si>
    <t>Transport, passenger car, medium size, diesel, EURO 5, Fahrzeug {CH}</t>
  </si>
  <si>
    <t>Transport, passenger car, medium size, diesel, EURO 5, Infrastruktur {CH}</t>
  </si>
  <si>
    <t>Transport, passenger car, medium size, diesel, EURO 6 {CH}</t>
  </si>
  <si>
    <t>Transport, passenger car, medium size, diesel, EURO 6 {RER}</t>
  </si>
  <si>
    <t>Transport, passenger car, medium size, diesel, EURO 6, Betrieb {CH}</t>
  </si>
  <si>
    <t>Transport, passenger car, medium size, diesel, EURO 6, Fahrzeug {CH}</t>
  </si>
  <si>
    <t>Transport, passenger car, medium size, diesel, EURO 6, Infrastruktur {CH}</t>
  </si>
  <si>
    <t>Transport, passenger car, medium size, petrol, EURO 3 {CH}</t>
  </si>
  <si>
    <t>Transport, passenger car, medium size, petrol, EURO 3 {RER}</t>
  </si>
  <si>
    <t>Transport, passenger car, medium size, petrol, EURO 3, Betrieb {CH}</t>
  </si>
  <si>
    <t>Transport, passenger car, medium size, petrol, EURO 3, Fahrzeug {CH}</t>
  </si>
  <si>
    <t>Transport, passenger car, medium size, petrol, EURO 3, Infrastruktur {CH}</t>
  </si>
  <si>
    <t>Transport, passenger car, medium size, petrol, EURO 4 {CH}</t>
  </si>
  <si>
    <t>Transport, passenger car, medium size, petrol, EURO 4 {RER}</t>
  </si>
  <si>
    <t>Transport, passenger car, medium size, petrol, EURO 4, Betrieb {CH}</t>
  </si>
  <si>
    <t>Transport, passenger car, medium size, petrol, EURO 4, Fahrzeug {CH}</t>
  </si>
  <si>
    <t>Transport, passenger car, medium size, petrol, EURO 4, Infrastruktur {CH}</t>
  </si>
  <si>
    <t>Transport, passenger car, medium size, petrol, EURO 5 {CH}</t>
  </si>
  <si>
    <t>Transport, passenger car, medium size, petrol, EURO 5 {RER}</t>
  </si>
  <si>
    <t>Transport, passenger car, medium size, petrol, EURO 5, Betrieb {CH}</t>
  </si>
  <si>
    <t>Transport, passenger car, medium size, petrol, EURO 5, Fahrzeug {CH}</t>
  </si>
  <si>
    <t>Transport, passenger car, medium size, petrol, EURO 5, Infrastruktur {CH}</t>
  </si>
  <si>
    <t>Transport, passenger car, medium size, petrol, EURO 6 {CH}</t>
  </si>
  <si>
    <t>Transport, passenger car, medium size, petrol, EURO 6 {RER}</t>
  </si>
  <si>
    <t>Transport, passenger car, medium size, petrol, EURO 6, Betrieb {CH}</t>
  </si>
  <si>
    <t>Transport, passenger car, medium size, petrol, EURO 6, Fahrzeug {CH}</t>
  </si>
  <si>
    <t>Transport, passenger car, medium size, petrol, EURO 6, Infrastruktur {CH}</t>
  </si>
  <si>
    <t>Transport, passenger car, methane, 96 vol-%, from biogas {CH}</t>
  </si>
  <si>
    <t>Transport, passenger car, methane, 96 vol-%, from biogas, Betrieb {CH}</t>
  </si>
  <si>
    <t>Transport, passenger car, methane, 96 vol-%, from biogas, Fahrzeug {CH}</t>
  </si>
  <si>
    <t>Transport, passenger car, methane, 96 vol-%, from biogas, Infrastruktur {CH}</t>
  </si>
  <si>
    <t>Transport, passenger car, natural gas {CH}</t>
  </si>
  <si>
    <t>Transport, passenger car, natural gas, Betrieb {CH}</t>
  </si>
  <si>
    <t>Transport, passenger car, natural gas, Fahrzeug {CH}</t>
  </si>
  <si>
    <t>Transport, passenger car, natural gas, Infrastruktur {CH}</t>
  </si>
  <si>
    <t>Transport, passenger car, petrol, 4% vol. ETBE with ethanol from biomass, EURO4 {CH}</t>
  </si>
  <si>
    <t>Transport, passenger car, petrol, fleet average {CH}</t>
  </si>
  <si>
    <t>Transport, passenger car, petrol, fleet average {RER}</t>
  </si>
  <si>
    <t>Transport, passenger car, petrol, fleet average, Betrieb {CH}</t>
  </si>
  <si>
    <t>Transport, passenger car, petrol, fleet average, Fahrzeug {CH}</t>
  </si>
  <si>
    <t>Transport, passenger car, petrol, fleet average, Infrastruktur {CH}</t>
  </si>
  <si>
    <t>Transport, passenger car, plug-in hybrid, petrol, certified electricity, EURO 5 {CH}</t>
  </si>
  <si>
    <t>Transport, passenger car, plug-in hybrid, petrol, certified electricity, EURO 6 {CH}</t>
  </si>
  <si>
    <t>Transport, passenger car, plug-in hybrid, petrol, EURO 5 {CH}</t>
  </si>
  <si>
    <t>Transport, passenger car, plug-in hybrid, petrol, EURO 6 {CH}</t>
  </si>
  <si>
    <t>Transport, passenger car, rape seed methyl ester 5% {CH}</t>
  </si>
  <si>
    <t>Transport, passenger car, small size, diesel, EURO 3 {CH}</t>
  </si>
  <si>
    <t>Transport, passenger car, small size, diesel, EURO 3 {RER}</t>
  </si>
  <si>
    <t>Transport, passenger car, small size, diesel, EURO 3, Betrieb {CH}</t>
  </si>
  <si>
    <t>Transport, passenger car, small size, diesel, EURO 3, Fahrzeug {CH}</t>
  </si>
  <si>
    <t>Transport, passenger car, small size, diesel, EURO 3, Infrastruktur {CH}</t>
  </si>
  <si>
    <t>Transport, passenger car, small size, diesel, EURO 4 {CH}</t>
  </si>
  <si>
    <t>Transport, passenger car, small size, diesel, EURO 4 {RER}</t>
  </si>
  <si>
    <t>Transport, passenger car, small size, diesel, EURO 4, Betrieb {CH}</t>
  </si>
  <si>
    <t>Transport, passenger car, small size, diesel, EURO 4, Fahrzeug {CH}</t>
  </si>
  <si>
    <t>Transport, passenger car, small size, diesel, EURO 4, Infrastruktur {CH}</t>
  </si>
  <si>
    <t>Transport, passenger car, small size, diesel, EURO 5 {CH}</t>
  </si>
  <si>
    <t>Transport, passenger car, small size, diesel, EURO 5 {RER}</t>
  </si>
  <si>
    <t>Transport, passenger car, small size, diesel, EURO 5, Betrieb {CH}</t>
  </si>
  <si>
    <t>Transport, passenger car, small size, diesel, EURO 5, Fahrzeug {CH}</t>
  </si>
  <si>
    <t>Transport, passenger car, small size, diesel, EURO 5, Infrastruktur {CH}</t>
  </si>
  <si>
    <t>Transport, passenger car, small size, diesel, EURO 6 {CH}</t>
  </si>
  <si>
    <t>Transport, passenger car, small size, diesel, EURO 6 {RER}</t>
  </si>
  <si>
    <t>Transport, passenger car, small size, diesel, EURO 6, Betrieb {CH}</t>
  </si>
  <si>
    <t>Transport, passenger car, small size, diesel, EURO 6, Fahrzeug {CH}</t>
  </si>
  <si>
    <t>Transport, passenger car, small size, diesel, EURO 6, Infrastruktur {CH}</t>
  </si>
  <si>
    <t>Transport, passenger car, small size, petrol, EURO 3 {CH}</t>
  </si>
  <si>
    <t>Transport, passenger car, small size, petrol, EURO 3 {RER}</t>
  </si>
  <si>
    <t>Transport, passenger car, small size, petrol, EURO 3, Betrieb {CH}</t>
  </si>
  <si>
    <t>Transport, passenger car, small size, petrol, EURO 3, Fahrzeug {CH}</t>
  </si>
  <si>
    <t>Transport, passenger car, small size, petrol, EURO 3, Infrastruktur {CH}</t>
  </si>
  <si>
    <t>Transport, passenger car, small size, petrol, EURO 4 {CH}</t>
  </si>
  <si>
    <t>Transport, passenger car, small size, petrol, EURO 4 {RER}</t>
  </si>
  <si>
    <t>Transport, passenger car, small size, petrol, EURO 4, Betrieb {CH}</t>
  </si>
  <si>
    <t>Transport, passenger car, small size, petrol, EURO 4, Fahrzeug {CH}</t>
  </si>
  <si>
    <t>Transport, passenger car, small size, petrol, EURO 4, Infrastruktur {CH}</t>
  </si>
  <si>
    <t>Transport, passenger car, small size, petrol, EURO 5 {CH}</t>
  </si>
  <si>
    <t>Transport, passenger car, small size, petrol, EURO 5 {RER}</t>
  </si>
  <si>
    <t>Transport, passenger car, small size, petrol, EURO 5, Betrieb {CH}</t>
  </si>
  <si>
    <t>Transport, passenger car, small size, petrol, EURO 5, Fahrzeug {CH}</t>
  </si>
  <si>
    <t>Transport, passenger car, small size, petrol, EURO 5, Infrastruktur {CH}</t>
  </si>
  <si>
    <t>Transport, passenger car, small size, petrol, EURO 6 {CH}</t>
  </si>
  <si>
    <t>Transport, passenger car, small size, petrol, EURO 6 {RER}</t>
  </si>
  <si>
    <t>Transport, passenger car, small size, petrol, EURO 6, Betrieb {CH}</t>
  </si>
  <si>
    <t>Transport, passenger car, small size, petrol, EURO 6, Fahrzeug {CH}</t>
  </si>
  <si>
    <t>Transport, passenger car, small size, petrol, EURO 6, Infrastruktur {CH}</t>
  </si>
  <si>
    <t>Transport, passenger coach {CH}</t>
  </si>
  <si>
    <t>Transport, passenger coach, Betrieb {CH}</t>
  </si>
  <si>
    <t>Transport, passenger coach, Fahrzeug {CH}</t>
  </si>
  <si>
    <t>Transport, passenger coach, Flixbus {CH}</t>
  </si>
  <si>
    <t>Transport, passenger coach, Infrastruktur {CH}</t>
  </si>
  <si>
    <t>Transport, passenger coach, InterCity-Bus {CH}</t>
  </si>
  <si>
    <t>Transport, passenger helicopter, twin-engine {CH}</t>
  </si>
  <si>
    <t>Transport, passenger helicopter, twin-engine, Betrieb {CH}</t>
  </si>
  <si>
    <t>Transport, passenger helicopter, twin-engine, Fahrzeug {CH}</t>
  </si>
  <si>
    <t>Transport, passenger ship {CH}</t>
  </si>
  <si>
    <t>Transport, passenger, helicopter, single-engine {CH}</t>
  </si>
  <si>
    <t>Transport, passenger, helicopter, single-engine, Betrieb {CH}</t>
  </si>
  <si>
    <t>Transport, passenger, helicopter, single-engine, Fahrzeug {CH}</t>
  </si>
  <si>
    <t>Transport, passenger, helicopter, single-engine, without LTO {CH}</t>
  </si>
  <si>
    <t>Transport, regional train, SBB mix {CH}</t>
  </si>
  <si>
    <t>Transport, regional train, SBB mix, Betrieb {CH}</t>
  </si>
  <si>
    <t>Transport, regional train, SBB mix, Fahrzeug {CH}</t>
  </si>
  <si>
    <t>Transport, regional train, SBB mix, Infrastruktur {CH}</t>
  </si>
  <si>
    <t>Transport, regular bus {CH}</t>
  </si>
  <si>
    <t>Transport, regular bus, Betrieb {CH}</t>
  </si>
  <si>
    <t>Transport, regular bus, Fahrzeug {CH}</t>
  </si>
  <si>
    <t>Transport, regular bus, Infrastruktur {CH}</t>
  </si>
  <si>
    <t>Transport, scooter {CH}</t>
  </si>
  <si>
    <t>Transport, scooter, Betrieb {CH}</t>
  </si>
  <si>
    <t>Transport, scooter, Fahrzeug {CH}</t>
  </si>
  <si>
    <t>Transport, scooter, Infrastruktur {CH}</t>
  </si>
  <si>
    <t>Transport, tractor and trailer {CH}</t>
  </si>
  <si>
    <t>Transport, tram {CH}</t>
  </si>
  <si>
    <t>Transport, tram, Betrieb {CH}</t>
  </si>
  <si>
    <t>Transport, tram, Fahrzeug {CH}</t>
  </si>
  <si>
    <t>Transport, tram, Infrastruktur {CH}</t>
  </si>
  <si>
    <t>Transport, transoceanic container ship {OCE}</t>
  </si>
  <si>
    <t>Transport, transoceanic freight ship {OCE}</t>
  </si>
  <si>
    <t>Transport, transoceanic freight ship, Betrieb {OCE}</t>
  </si>
  <si>
    <t>Transport, transoceanic freight ship, Fahrzeug {OCE}</t>
  </si>
  <si>
    <t>Transport, transoceanic freight ship, Infrastruktur {OCE}</t>
  </si>
  <si>
    <t>Transport, transoceanic tanker {OCE}</t>
  </si>
  <si>
    <t>Transport, transoceanic tanker, Betrieb {OCE}</t>
  </si>
  <si>
    <t>Transport, transoceanic tanker, Fahrzeug {OCE}</t>
  </si>
  <si>
    <t>Transport, transoceanic tanker, Infrastruktur {OCE}</t>
  </si>
  <si>
    <t>Transport, trolleybus {CH}</t>
  </si>
  <si>
    <t>Transport, trolleybus, Betrieb {CH}</t>
  </si>
  <si>
    <t>Transport, trolleybus, Fahrzeug {CH}</t>
  </si>
  <si>
    <t>Transport, trolleybus, Infrastruktur {CH}</t>
  </si>
  <si>
    <t>Treatment hard fibreboard production effluent, to wastewater treatment, class 1 {RER}</t>
  </si>
  <si>
    <t>Treatment, black chrome coating effluent, to wastewater treatment, class 2 {CH}</t>
  </si>
  <si>
    <t>Treatment, CdTe PV module {DE}</t>
  </si>
  <si>
    <t>Treatment, ceramic production effluent, to wastewater treatment, class 3 {CH}</t>
  </si>
  <si>
    <t>Treatment, concrete production effluent, to wastewater treatment, class 3 {CH}</t>
  </si>
  <si>
    <t>Treatment, condensate from light oil boiler, to wastewater treatment, class 2 {CH}</t>
  </si>
  <si>
    <t>Treatment, CRT tube production effluent, to wastewater treatment, class 2 {CH}</t>
  </si>
  <si>
    <t>Treatment, c-Si PV module {RER}</t>
  </si>
  <si>
    <t>Treatment, effluent from NF3 production, to wastewater treatment, class 3 {CH}</t>
  </si>
  <si>
    <t>Treatment, fibre board production effluent, to wastewater treatment, class 3 {CH}</t>
  </si>
  <si>
    <t>Treatment, glass production effluent, to wastewater treatment, class 2 {CH}</t>
  </si>
  <si>
    <t>Treatment, heat carrier liquid, 40% C3H8O2, to wastewater treatment, class 2 {CH}</t>
  </si>
  <si>
    <t>Treatment, LCD backlight production effluent, to wastewater treatment, class 2 {CH}</t>
  </si>
  <si>
    <t>Treatment, LCD module production effluent, to wastewater treatment, class 2 {CH}</t>
  </si>
  <si>
    <t>Treatment, liquid crystal production effluent, to wastewater treatment, class 2 {CH}</t>
  </si>
  <si>
    <t>Treatment, lorry production effluent, to wastewater treatment, class 1 {CH}</t>
  </si>
  <si>
    <t>Treatment, maize starch production effluent, to wastewater treatment, class 2 {CH}</t>
  </si>
  <si>
    <t>Treatment, medium density fibreboard production effluent, to wastewater treatment, class 1 {RER}</t>
  </si>
  <si>
    <t>Treatment, particle board production effluent, to wastewater treatment, class 1 {RER}</t>
  </si>
  <si>
    <t>Treatment, particle board production effluent, to wastewater treatment, class 3 {CH}</t>
  </si>
  <si>
    <t>Treatment, pig iron production effluent, to wastewater treatment, class 3 {CH}</t>
  </si>
  <si>
    <t>Treatment, plywood production effluent, to wastewater treatment, class 3 {CH}</t>
  </si>
  <si>
    <t>Treatment, potato starch production effluent, to wastewater treatment, class 2 {CH}</t>
  </si>
  <si>
    <t>Treatment, PV cell production effluent, to wastewater treatment, class 3 {CH}</t>
  </si>
  <si>
    <t>Treatment, rainwater mineral oil storage, to wastewater treatment, class 2 {CH}</t>
  </si>
  <si>
    <t>Treatment, sewage grass refinery, to wastewater treatment, class 3 {CH}</t>
  </si>
  <si>
    <t>Treatment, sewage whey digestion, to wastewater treatment, class 4 {CH}</t>
  </si>
  <si>
    <t>Treatment, sewage, from residence, to wastewater treatment, class 2 {CH}</t>
  </si>
  <si>
    <t>Treatment, sewage, to wastewater treatment, class 1 {CH}</t>
  </si>
  <si>
    <t>Treatment, sewage, to wastewater treatment, class 2 {CH}</t>
  </si>
  <si>
    <t>Treatment, sewage, to wastewater treatment, class 3 {CH}</t>
  </si>
  <si>
    <t>Treatment, sewage, to wastewater treatment, class 4 {CH}</t>
  </si>
  <si>
    <t>Treatment, sewage, to wastewater treatment, class 5 {CH}</t>
  </si>
  <si>
    <t>Treatment, sewage, unpolluted, from residence, to wastewater treatment, class 2 {CH}</t>
  </si>
  <si>
    <t>Treatment, sewage, unpolluted, to wastewater treatment, class 3 {CH}</t>
  </si>
  <si>
    <t>Treatment, soft fibreboard production effluent, to wastewater treatment, class 1 {RER}</t>
  </si>
  <si>
    <t>Treatment, soft fibreboard production effluent, to wastewater treatment, class 3 {CH}</t>
  </si>
  <si>
    <t>Treatment, tube collector production effluent, to wastewater treatment, class 2 {CH}</t>
  </si>
  <si>
    <t>Treatment, wafer fabrication effluent, to wastewater treatment, class 2 {CH}</t>
  </si>
  <si>
    <t>Tree seedling, from heated greenhouse, 1000 units, at tree nursery {RER}</t>
  </si>
  <si>
    <t>Tree seedling, from unheated greenhouse, 1000 units, at tree nursery {RER}</t>
  </si>
  <si>
    <t>Triazine-compounds, at regional storehouse {CH}</t>
  </si>
  <si>
    <t>Triazine-compounds, at regional storehouse {RER}</t>
  </si>
  <si>
    <t>Trichloroborane, at plant {GLO}</t>
  </si>
  <si>
    <t>Trichloroethylene, at plant {WEU}</t>
  </si>
  <si>
    <t>Trichloromethane, at plant {RER}</t>
  </si>
  <si>
    <t>Trichloropropane, from hypochlorination of allyl chloride, at plant {RER}</t>
  </si>
  <si>
    <t>Triethanolamine, at plant {RER}</t>
  </si>
  <si>
    <t>Triethylene glycol, at plant {RER}</t>
  </si>
  <si>
    <t>Triethylene glycol, recycling, at plant {RER}</t>
  </si>
  <si>
    <t>Trifluoromethane, at plant {GLO}</t>
  </si>
  <si>
    <t>Trimethyl borate, at plant {GLO}</t>
  </si>
  <si>
    <t>Trimethylamine, at plant {RER}</t>
  </si>
  <si>
    <t>Triple superphosphate, as P2O5, at regional storehouse {RER}</t>
  </si>
  <si>
    <t>Tube insulation plant {DE}</t>
  </si>
  <si>
    <t>Tube insulation, elastomere, at plant {DE}</t>
  </si>
  <si>
    <t>Tubular particleboard production, at regional storage {CH}</t>
  </si>
  <si>
    <t>Tubular particleboard production, at regional storage, with resource correction {CH}</t>
  </si>
  <si>
    <t>Tubular particleboard, at plant {RER}</t>
  </si>
  <si>
    <t>Turning, chromium steel, CNC, primarily roughing {RER}</t>
  </si>
  <si>
    <t>Turning, chromium steel, conventional, average {RER}</t>
  </si>
  <si>
    <t>Turning, steel, conventional, primarily roughing {RER}</t>
  </si>
  <si>
    <t>Tyre wear emissions, lorry {RER}</t>
  </si>
  <si>
    <t>Tyre wear emissions, passenger car {RER}</t>
  </si>
  <si>
    <t>U enriched 3.0%, in fuel element for LWR, at nuclear fuel fabrication plant {US}</t>
  </si>
  <si>
    <t>U enriched 3.8%, in fuel element for LWR, at nuclear fuel fabrication plant {CH}</t>
  </si>
  <si>
    <t>U enriched 3.8%, in fuel element for LWR, at nuclear fuel fabrication plant {CN}</t>
  </si>
  <si>
    <t>U enriched 3.8%, in fuel element for LWR, at nuclear fuel fabrication plant {FR}</t>
  </si>
  <si>
    <t>U enriched 3.8%, in fuel element for LWR, at nuclear fuel fabrication plant {US}</t>
  </si>
  <si>
    <t>U enriched 3.9%, in fuel element for LWR, at nuclear fuel fabrication plant {UCTE}</t>
  </si>
  <si>
    <t>U enriched 4.0%, in fuel element for LWR, at nuclear fuel fabrication plant {DE}</t>
  </si>
  <si>
    <t>U enriched 4.0%, in fuel element for LWR, at nuclear fuel fabrication plant {UCTE}</t>
  </si>
  <si>
    <t>U enriched 4.2%, centrifugal enrichment, at nuclear fuel fabrication plant {CH}</t>
  </si>
  <si>
    <t>U enriched 4.2%, in fuel element for LWR, at nuclear fuel fabrication plant {CH}</t>
  </si>
  <si>
    <t>U enriched 4.43%, in fuel element for LWR, at nuclear fuel fabrication plant {CH}</t>
  </si>
  <si>
    <t>U enriched 4.75%, in fuel element for LWR, at nuclear fuel fabrication plant {CH}</t>
  </si>
  <si>
    <t>Underground mine, hard coal {CN}</t>
  </si>
  <si>
    <t>Underground mine, hard coal {GLO}</t>
  </si>
  <si>
    <t>Uranium conversion plant {CN}</t>
  </si>
  <si>
    <t>Uranium conversion plant {US}</t>
  </si>
  <si>
    <t>Uranium enriched 3.8%, for boiling water reactor {CH}</t>
  </si>
  <si>
    <t>Uranium enrichment centrifuge plant {CN}</t>
  </si>
  <si>
    <t>Uranium enrichment centrifuge plant {GLO}</t>
  </si>
  <si>
    <t>Uranium enrichment centrifuge plant {RU}</t>
  </si>
  <si>
    <t>Uranium enrichment diffusion plant {US}</t>
  </si>
  <si>
    <t>Uranium mill {US}</t>
  </si>
  <si>
    <t>Uranium natural, at mine {GLO}</t>
  </si>
  <si>
    <t>Uranium natural, at open pit mine {BR}</t>
  </si>
  <si>
    <t>Uranium natural, at open pit mine {US}</t>
  </si>
  <si>
    <t>Uranium natural, at underground mine {RU}</t>
  </si>
  <si>
    <t>Uranium natural, at underground mine {US}</t>
  </si>
  <si>
    <t>uranium natural, in uranium hexafluoride, at conversion plant {CN}</t>
  </si>
  <si>
    <t>Uranium natural, in uranium hexafluoride, at conversion plant {GLO}</t>
  </si>
  <si>
    <t>Uranium natural, in uranium hexafluoride, at conversion plant {RU}</t>
  </si>
  <si>
    <t>uranium natural, in uranium hexafluoride, at conversion plant {US}</t>
  </si>
  <si>
    <t>Uranium natural, in yellowcake, at in-situ leaching mine {GLO}</t>
  </si>
  <si>
    <t>Uranium natural, in yellowcake, at mill {AU}</t>
  </si>
  <si>
    <t>Uranium natural, in yellowcake, at mill {BR}</t>
  </si>
  <si>
    <t>Uranium natural, in yellowcake, at mill {CA}</t>
  </si>
  <si>
    <t>Uranium natural, in yellowcake, at mill {GLO}</t>
  </si>
  <si>
    <t>Uranium natural, in yellowcake, at mill {MW}</t>
  </si>
  <si>
    <t>Uranium natural, in yellowcake, at mill {NA}</t>
  </si>
  <si>
    <t>Uranium natural, in yellowcake, at mill {NE}</t>
  </si>
  <si>
    <t>Uranium natural, in yellowcake, at mill {RU}</t>
  </si>
  <si>
    <t>Uranium natural, in yellowcake, at mill {UA}</t>
  </si>
  <si>
    <t>Uranium natural, in yellowcake, at mill plant {US}</t>
  </si>
  <si>
    <t>Uranium open pit mine {US}</t>
  </si>
  <si>
    <t>Uranium underground mine {US}</t>
  </si>
  <si>
    <t>Uranium, enriched 3.0% at TENEX enrichment plant {RU}</t>
  </si>
  <si>
    <t>Uranium, enriched 3.0% at URENCO enrichment plant {RER}</t>
  </si>
  <si>
    <t>Uranium, enriched 3.0% for boiling water reactor {US}</t>
  </si>
  <si>
    <t>Uranium, enriched 3.0%, at CNNC centrifuge enrichment plant {CN}</t>
  </si>
  <si>
    <t>Uranium, enriched 3.0%, at EURODIF enrichment plant {FR}</t>
  </si>
  <si>
    <t>Uranium, enriched 3.0%, at USEC enrichment plant {US}</t>
  </si>
  <si>
    <t>Uranium, enriched 3.8% for pressure water reactor {FR}</t>
  </si>
  <si>
    <t>Uranium, enriched 3.8% for pressure water reactor {US}</t>
  </si>
  <si>
    <t>Uranium, enriched 3.8%, at CNNC centrifuge enrichment plant {CN}</t>
  </si>
  <si>
    <t>Uranium, enriched 3.8%, at EURODIF enrichment plant {FR}</t>
  </si>
  <si>
    <t>Uranium, enriched 3.8%, at TENEX enrichment plant {RU}</t>
  </si>
  <si>
    <t>Uranium, enriched 3.8%, at URENCO enrichment plant {RER}</t>
  </si>
  <si>
    <t>Uranium, enriched 3.8%, at USEC enrichment plant {US}</t>
  </si>
  <si>
    <t>Uranium, enriched 3.9% at URENCO enrichment plant {RER}</t>
  </si>
  <si>
    <t>Uranium, enriched 3.9% for pressure water reactor {UCTE}</t>
  </si>
  <si>
    <t>Uranium, enriched 3.9%, at EURODIF enrichment plant {FR}</t>
  </si>
  <si>
    <t>Uranium, enriched 3.9%, at TENEX enrichment plant {RU}</t>
  </si>
  <si>
    <t>Uranium, enriched 3.9%, at USEC enrichment plant {US}</t>
  </si>
  <si>
    <t>Uranium, enriched 4.0% for boiling water reactor {DE}</t>
  </si>
  <si>
    <t>Uranium, enriched 4.0% for boiling water reactor {UCTE}</t>
  </si>
  <si>
    <t>Uranium, enriched 4.0% for pressure water reactor {DE}</t>
  </si>
  <si>
    <t>Uranium, enriched 4.0%, at EURODIF enrichment plant {FR}</t>
  </si>
  <si>
    <t>Uranium, enriched 4.0%, at TENEX enrichment plant {RU}</t>
  </si>
  <si>
    <t>Uranium, enriched 4.0%, at URENCO enrichment plant {RER}</t>
  </si>
  <si>
    <t>Uranium, enriched 4.0%, at USEC enrichment plant {US}</t>
  </si>
  <si>
    <t>Uranium, enriched 4.2% for pressure water reactor {CH}</t>
  </si>
  <si>
    <t>Uranium, enriched 4.2%, at EURODIF enrichment plant {FR}</t>
  </si>
  <si>
    <t>Uranium, enriched 4.2%, at TENEX enrichment plant {RU}</t>
  </si>
  <si>
    <t>Uranium, enriched 4.2%, at URENCO enrichment plant {RER}</t>
  </si>
  <si>
    <t>Uranium, enriched 4.2%, at USEC enrichment plant {US}</t>
  </si>
  <si>
    <t>Uranium, enriched 4.2%, centrifugal enrichment, for pressure water reactor {CH}</t>
  </si>
  <si>
    <t>Uranium, enriched 4.43% for BWR {CH}</t>
  </si>
  <si>
    <t>Uranium, enriched 4.43%, at EURODIF enrichment plant {FR}</t>
  </si>
  <si>
    <t>Uranium, enriched 4.43%, at TENEX enrichment plant {RU}</t>
  </si>
  <si>
    <t>Uranium, enriched 4.43%, at URENCO enrichment plant {RER}</t>
  </si>
  <si>
    <t>Uranium, enriched 4.43%, at USEC enrichment plant {US}</t>
  </si>
  <si>
    <t>Uranium, enriched 4.75% for PWR {CH}</t>
  </si>
  <si>
    <t>Uranium, enriched 4.75%, at EURODIF enrichment plant {FR}</t>
  </si>
  <si>
    <t>Uranium, enriched 4.75%, at TENEX enrichment plant {RU}</t>
  </si>
  <si>
    <t>Uranium, enriched 4.75%, at URENCO enrichment plant {RER}</t>
  </si>
  <si>
    <t>Uranium, enriched 4.75%, at USEC enrichment plant {US}</t>
  </si>
  <si>
    <t>Urea formaldehyde foam, in situ foaming, at plant {CH}</t>
  </si>
  <si>
    <t>Urea formaldehyde resin, at plant {RER}</t>
  </si>
  <si>
    <t>Urea, as N, at regional storehouse {RER}</t>
  </si>
  <si>
    <t>Use, computer, desktop with CRT monitor, active mode {CH}</t>
  </si>
  <si>
    <t>Use, computer, desktop with CRT monitor, active mode {RER}</t>
  </si>
  <si>
    <t>Use, computer, desktop with CRT monitor, home use {CH}</t>
  </si>
  <si>
    <t>Use, computer, desktop with CRT monitor, home use {RER}</t>
  </si>
  <si>
    <t>Use, computer, desktop with CRT monitor, off mode {CH}</t>
  </si>
  <si>
    <t>Use, computer, desktop with CRT monitor, off mode {RER}</t>
  </si>
  <si>
    <t>Use, computer, desktop with CRT monitor, office use {CH}</t>
  </si>
  <si>
    <t>Use, computer, desktop with CRT monitor, standby/sleep mode {CH}</t>
  </si>
  <si>
    <t>Use, computer, desktop with CRT monitor, standby/sleep mode {RER}</t>
  </si>
  <si>
    <t>Use, computer, desktop with LCD monitor, active mode {CH}</t>
  </si>
  <si>
    <t>Use, computer, desktop with LCD monitor, active mode {RER}</t>
  </si>
  <si>
    <t>Use, computer, desktop with LCD monitor, home use {CH}</t>
  </si>
  <si>
    <t>Use, computer, desktop with LCD monitor, home use {RER}</t>
  </si>
  <si>
    <t>Use, computer, desktop with LCD monitor, off mode {CH}</t>
  </si>
  <si>
    <t>Use, computer, desktop with LCD monitor, off mode {RER}</t>
  </si>
  <si>
    <t>Use, computer, desktop with LCD monitor, sleep/standby mode {CH}</t>
  </si>
  <si>
    <t>Use, computer, desktop with LCD monitor, sleep/standby mode {RER}</t>
  </si>
  <si>
    <t>Use, computer, desktop, mix, office use {RER}</t>
  </si>
  <si>
    <t>Use, computer, desktop, with CRT monitor, office use {RER}</t>
  </si>
  <si>
    <t>Use, computer, desktop, with LCD monitor, office use {CH}</t>
  </si>
  <si>
    <t>Use, computer, desktop, with LCD monitor, office use {RER}</t>
  </si>
  <si>
    <t>Use, computer, laptop, active mode {CH}</t>
  </si>
  <si>
    <t>Use, computer, laptop, active mode {RER}</t>
  </si>
  <si>
    <t>Use, computer, laptop, off mode {CH}</t>
  </si>
  <si>
    <t>Use, computer, laptop, off mode {RER}</t>
  </si>
  <si>
    <t>Use, computer, laptop, office use {RER}</t>
  </si>
  <si>
    <t>Use, computer, laptop, standby/sleep mode {CH}</t>
  </si>
  <si>
    <t>Use, computer, laptop, standby/sleep mode {RER}</t>
  </si>
  <si>
    <t>Use, computer, laptop, videoconference {CH}</t>
  </si>
  <si>
    <t>Use, computer, laptop, videoconference, certified electricity mix {CH}</t>
  </si>
  <si>
    <t>Use, computer, laptop, work at home {CH}</t>
  </si>
  <si>
    <t>Use, computer, laptop, work at home, certified electricity mix {CH}</t>
  </si>
  <si>
    <t>Use, IP network, videoconference {CH}</t>
  </si>
  <si>
    <t>Use, IP network, work at home {CH}</t>
  </si>
  <si>
    <t>Use, network access devices {CH}</t>
  </si>
  <si>
    <t>Use, network access devices, certified electricity {CH}</t>
  </si>
  <si>
    <t>Van &lt;3.5t {RER}</t>
  </si>
  <si>
    <t>Various components for heating system {CH}</t>
  </si>
  <si>
    <t>Vegetable oil esterification plant {CH}</t>
  </si>
  <si>
    <t>Vegetable oil methyl ester, at esterification plant {CH}</t>
  </si>
  <si>
    <t>Vegetable oil methyl ester, at esterification plant {FR}</t>
  </si>
  <si>
    <t>Vegetable oil methyl ester, production FR, at service station {CH}</t>
  </si>
  <si>
    <t>Vegetable oil, from waste cooking oil, at plant {CH}</t>
  </si>
  <si>
    <t>Vegetable oil, from waste cooking oil, at plant {FR}</t>
  </si>
  <si>
    <t>Ventilated ceiling system, commercial kitchen {CH}</t>
  </si>
  <si>
    <t>Ventilation components factory {RER}</t>
  </si>
  <si>
    <t>Ventilation duct, PE corrugated tube, DN 75, at plant {RER}</t>
  </si>
  <si>
    <t>Ventilation duct, stainless steel, s= 0.62mm, at plant {CH}</t>
  </si>
  <si>
    <t>Ventilation duct, stainless steel, s= 0.75mm, at plant {CH}</t>
  </si>
  <si>
    <t>Ventilation duct, stainless steel, s= 0.87mm, at plant {CH}</t>
  </si>
  <si>
    <t>Ventilation duct, stainless steel, s= 1.0mm, at plant {CH}</t>
  </si>
  <si>
    <t>Ventilation duct, stainless steel, s= 1.25mm, at plant {CH}</t>
  </si>
  <si>
    <t>Ventilation duct, stainless steel, s= 1.5mm, at plant {CH}</t>
  </si>
  <si>
    <t>Ventilation duct, steel, 100x50 mm, at plant {RER}</t>
  </si>
  <si>
    <t>Ventilation duct, steel, zinc coated, s= 0.62mm, at plant {CH}</t>
  </si>
  <si>
    <t>Ventilation duct, steel, zinc coated, s= 0.75mm, at plant {CH}</t>
  </si>
  <si>
    <t>Ventilation duct, steel, zinc coated, s= 0.87mm, at plant {CH}</t>
  </si>
  <si>
    <t>Ventilation duct, steel, zinc coated, s= 1.0mm, at plant {CH}</t>
  </si>
  <si>
    <t>Ventilation duct, steel, zinc coated, s= 1.25mm, at plant {CH}</t>
  </si>
  <si>
    <t>Ventilation duct, steel, zinc coated, s= 1.5mm, at plant {CH}</t>
  </si>
  <si>
    <t>Ventilation equipment, Avent E 97, at plant {RER}</t>
  </si>
  <si>
    <t>Ventilation equipment, central, 600-1200 m3/h, at plant {RER}</t>
  </si>
  <si>
    <t>Ventilation equipment, decentralized, 180-250 m3/h, at plant {RER}</t>
  </si>
  <si>
    <t>Ventilation equipment, GE 250 RH, at plant {CH}</t>
  </si>
  <si>
    <t>Ventilation equipment, KWL 250, at plant {RER}</t>
  </si>
  <si>
    <t>Ventilation equipment, Twl-700, at plant {RER}</t>
  </si>
  <si>
    <t>Ventilation of dwellings, central, 1 x 720 m3/h, PE ducts, with GHE {CH}</t>
  </si>
  <si>
    <t>Ventilation of dwellings, central, 1 x 720 m3/h, steel ducts, with GHE {CH}</t>
  </si>
  <si>
    <t>Ventilation of dwellings, decentralized, 6 x 120 m3/h, PE ducts, with GHE {CH}</t>
  </si>
  <si>
    <t>Ventilation of dwellings, decentralized, 6 x 120 m3/h, PE ducts, without GHE {CH}</t>
  </si>
  <si>
    <t>Ventilation of dwellings, decentralized, 6 x 120 m3/h, steel ducts, with GHE {CH}</t>
  </si>
  <si>
    <t>Ventilation of dwellings, decentralized, 6 x 120 m3/h, steel ducts, without GHE {CH}</t>
  </si>
  <si>
    <t>Ventilation system, Altersheim Dorflinde {CH}</t>
  </si>
  <si>
    <t>Ventilation system, Altersheim Dorflinde, special components {CH}</t>
  </si>
  <si>
    <t>Ventilation system, Altersheim Dorflinde, various components {CH}</t>
  </si>
  <si>
    <t>Ventilation system, Alterswohnungen Geeren {CH}</t>
  </si>
  <si>
    <t>Ventilation system, Alterswohnungen Geeren, various components {CH}</t>
  </si>
  <si>
    <t>Ventilation system, average for appartment buildings, PE ducts, without GHE {CH}</t>
  </si>
  <si>
    <t>Ventilation system, average for appartment buildings, steel ducts, without GHE {CH}</t>
  </si>
  <si>
    <t>Ventilation system, BÃ¼rogebÃ¤ude Verenastrasse, Baden {CH}</t>
  </si>
  <si>
    <t>Ventilation system, BÃ¼rogebÃ¤ude Verenastrasse, Baden, special components {CH}</t>
  </si>
  <si>
    <t>Ventilation system, BÃ¼rogebÃ¤ude Verenastrasse, Baden, various components {CH}</t>
  </si>
  <si>
    <t>Ventilation system, BÃ¼rohaus Fribourg {CH}</t>
  </si>
  <si>
    <t>Ventilation system, BÃ¼rohaus Fribourg, special components {CH}</t>
  </si>
  <si>
    <t>Ventilation system, BÃ¼rohaus Fribourg, various components {CH}</t>
  </si>
  <si>
    <t>Ventilation system, central, 1 x 720 m3/h, PE ducts, with GHE {CH}</t>
  </si>
  <si>
    <t>Ventilation system, central, 1 x 720 m3/h, steel ducts, with GHE {CH}</t>
  </si>
  <si>
    <t>Ventilation system, centralized, average for 1 m3/(h m2) {CH}</t>
  </si>
  <si>
    <t>Ventilation system, centralized, average for 2 m3/(h m2) {CH}</t>
  </si>
  <si>
    <t>Ventilation system, centralized, average for 4 m3/(h m2) {CH}</t>
  </si>
  <si>
    <t>Ventilation system, centralized, average for 6 m3/(h m2) {CH}</t>
  </si>
  <si>
    <t>Ventilation system, centralized, average for 8 m3/(h m2) {CH}</t>
  </si>
  <si>
    <t>Ventilation system, decentralized, 6 x 120 m3/h, PE ducts, with GHE {CH}</t>
  </si>
  <si>
    <t>Ventilation system, decentralized, 6 x 120 m3/h, PE ducts, without GHE {CH}</t>
  </si>
  <si>
    <t>Ventilation system, decentralized, 6 x 120 m3/h, steel ducts, with GHE {CH}</t>
  </si>
  <si>
    <t>Ventilation system, decentralized, 6 x 120 m3/h, steel ducts, without GHE {CH}</t>
  </si>
  <si>
    <t>Ventilation system, GeschÃ¤ftshaus B, Esslingen {CH}</t>
  </si>
  <si>
    <t>Ventilation system, GeschÃ¤ftshaus B, Esslingen, various components {CH}</t>
  </si>
  <si>
    <t>Ventilation system, GeschÃ¤ftshaus C, Esslingen {CH}</t>
  </si>
  <si>
    <t>Ventilation system, GeschÃ¤ftshaus C, Esslingen, special components {CH}</t>
  </si>
  <si>
    <t>Ventilation system, GeschÃ¤ftshaus C, Esslingen, various components {CH}</t>
  </si>
  <si>
    <t>Ventilation system, Pflegezentrum Witikon {CH}</t>
  </si>
  <si>
    <t>Ventilation system, Pflegezentrum Witikon, special components {CH}</t>
  </si>
  <si>
    <t>Ventilation system, Pflegezentrum Witikon, various components {CH}</t>
  </si>
  <si>
    <t>Ventilation system, Schulhaus Albisriederplatz {CH}</t>
  </si>
  <si>
    <t>Ventilation system, Schulhaus Albisriederplatz, special components {CH}</t>
  </si>
  <si>
    <t>Ventilation system, Schulhaus Albisriederplatz, various components {CH}</t>
  </si>
  <si>
    <t>Ventilation system, Schulhaus FallÃ¤tsche {CH}</t>
  </si>
  <si>
    <t>Ventilation system, Schulhaus FallÃ¤tsche, various components {CH}</t>
  </si>
  <si>
    <t>Ventilation system, Schulhaus Heslibach {CH}</t>
  </si>
  <si>
    <t>Ventilation system, Schulhaus Heslibach, various components {CH}</t>
  </si>
  <si>
    <t>Ventilation system, various components {CH}</t>
  </si>
  <si>
    <t>Ventilation system, various components, m2 {CH}</t>
  </si>
  <si>
    <t>Ventilation unit 13000 m3/h, w. circuit connected heat exchanger, at plant {CH}</t>
  </si>
  <si>
    <t>Ventilation unit 13000 m3/h, w. cross plate heat excanger, at plant {CH}</t>
  </si>
  <si>
    <t>Ventilation unit 13000 m3/h, w. rotary heat exchanger, at plant {CH}</t>
  </si>
  <si>
    <t>Ventilation unit 1800 m3/h, w. circuit connected heat exchanger, at plant {CH}</t>
  </si>
  <si>
    <t>Ventilation unit 1800 m3/h, w. cross plate heat excanger, at plant {CH}</t>
  </si>
  <si>
    <t>Ventilation unit 1800 m3/h, w. heat excanger, at plant {CH}</t>
  </si>
  <si>
    <t>Ventilation unit 1800 m3/h, w. rotary heat exchanger, at plant {CH}</t>
  </si>
  <si>
    <t>Ventilation unit 3500 m3/h, w. circuit connected heat exchanger, at plant {CH}</t>
  </si>
  <si>
    <t>Ventilation unit 3500 m3/h, w. cross plate heat excanger, at plant {CH}</t>
  </si>
  <si>
    <t>Ventilation unit 3500 m3/h, w. rotary heat exchanger, at plant {CH}</t>
  </si>
  <si>
    <t>Ventilation unit 6700 m3/h, w. circuit connected heat exchanger, at plant {CH}</t>
  </si>
  <si>
    <t>Ventilation unit 6700 m3/h, w. cross plate heat excanger, at plant {CH}</t>
  </si>
  <si>
    <t>Ventilation unit 6700 m3/h, w. heat excanger, at plant {CH}</t>
  </si>
  <si>
    <t>Ventilation unit 6700 m3/h, w. rotary heat exchanger, at plant {CH}</t>
  </si>
  <si>
    <t>Ventilator unit 13000 m3/h, modular, w. filter, without silencer, at plant {CH}</t>
  </si>
  <si>
    <t>Ventilator unit 1800 m3/h, modular, w. filter, without silencer, at plant {CH}</t>
  </si>
  <si>
    <t>Ventilator unit 3500 m3/h, modular, w. filter, without silencer, at plant {CH}</t>
  </si>
  <si>
    <t>Ventilator unit 6700 m3/h, modular, w. filter, without silencer, at plant {CH}</t>
  </si>
  <si>
    <t>Vermiculite, at mine {ZA}</t>
  </si>
  <si>
    <t>Vinasse, from sugarcane molasses, at sugar refinery {BR}</t>
  </si>
  <si>
    <t>Vinasse, from sugarcane, at fermentation {BR}</t>
  </si>
  <si>
    <t>Vinasse, from sweet sorghum, at distillery {CN}</t>
  </si>
  <si>
    <t>Vinyl acetate, at plant {RER}</t>
  </si>
  <si>
    <t>Vinyl chloride, at plant {RER}</t>
  </si>
  <si>
    <t>Vinyl fluoride, at plant {US}</t>
  </si>
  <si>
    <t>Viscose fibres, at plant {GLO}</t>
  </si>
  <si>
    <t>Wafer factory {DE}</t>
  </si>
  <si>
    <t>Wafer, fabricated, for integrated circuit, at plant {GLO}</t>
  </si>
  <si>
    <t>Warm impact extrusion, steel, 5 strokes {RER}</t>
  </si>
  <si>
    <t>Warming, hot impact extrusion, steel {RER}</t>
  </si>
  <si>
    <t>Warming, warm impact extrusion, steel {RER}</t>
  </si>
  <si>
    <t>Waste paper sorting plant {RER}</t>
  </si>
  <si>
    <t>Waste paper, mixed, from public collection, for further treatment {CH}</t>
  </si>
  <si>
    <t>Waste paper, mixed, from public collection, for further treatment {RER}</t>
  </si>
  <si>
    <t>Waste paper, sorted, for further treatment {CH}</t>
  </si>
  <si>
    <t>Waste paper, sorted, for further treatment {RER}</t>
  </si>
  <si>
    <t>Waste separation system, at plant {CH}</t>
  </si>
  <si>
    <t>Waste wood chips, mixed, from industry, u=40%, at plant {CH}</t>
  </si>
  <si>
    <t>Waste, non-hazardous, from combined oil and gas production, offshore {NO}</t>
  </si>
  <si>
    <t>Wastewater treatment plant, class 1 {CH}</t>
  </si>
  <si>
    <t>Wastewater treatment plant, class 2 {CH}</t>
  </si>
  <si>
    <t>Wastewater treatment plant, class 3 {CH}</t>
  </si>
  <si>
    <t>Wastewater treatment plant, class 4 {CH}</t>
  </si>
  <si>
    <t>Wastewater treatment plant, class 5 {CH}</t>
  </si>
  <si>
    <t>Water storage {CH}</t>
  </si>
  <si>
    <t>Water supply network {CH}</t>
  </si>
  <si>
    <t>Water treatment plant, deionisation {CH}</t>
  </si>
  <si>
    <t>Water works {CH}</t>
  </si>
  <si>
    <t>Water, completely softened, at plant {RER}</t>
  </si>
  <si>
    <t>Water, decarbonised, at plant {RER}</t>
  </si>
  <si>
    <t>Water, deionised, at plant {CH}</t>
  </si>
  <si>
    <t>Water, deionised, water balance according to MoeK 2013, at plant {AT}</t>
  </si>
  <si>
    <t>Water, deionised, water balance according to MoeK 2013, at plant {BA}</t>
  </si>
  <si>
    <t>Water, deionised, water balance according to MoeK 2013, at plant {BE}</t>
  </si>
  <si>
    <t>Water, deionised, water balance according to MoeK 2013, at plant {CH}</t>
  </si>
  <si>
    <t>Water, deionised, water balance according to MoeK 2013, at plant {CN}</t>
  </si>
  <si>
    <t>Water, deionised, water balance according to MoeK 2013, at plant {CZ}</t>
  </si>
  <si>
    <t>Water, deionised, water balance according to MoeK 2013, at plant {DE}</t>
  </si>
  <si>
    <t>Water, deionised, water balance according to MoeK 2013, at plant {DK}</t>
  </si>
  <si>
    <t>Water, deionised, water balance according to MoeK 2013, at plant {ES}</t>
  </si>
  <si>
    <t>Water, deionised, water balance according to MoeK 2013, at plant {FI}</t>
  </si>
  <si>
    <t>Water, deionised, water balance according to MoeK 2013, at plant {FR}</t>
  </si>
  <si>
    <t>Water, deionised, water balance according to MoeK 2013, at plant {GB}</t>
  </si>
  <si>
    <t>Water, deionised, water balance according to MoeK 2013, at plant {GR}</t>
  </si>
  <si>
    <t>Water, deionised, water balance according to MoeK 2013, at plant {HR}</t>
  </si>
  <si>
    <t>Water, deionised, water balance according to MoeK 2013, at plant {HU}</t>
  </si>
  <si>
    <t>Water, deionised, water balance according to MoeK 2013, at plant {IE}</t>
  </si>
  <si>
    <t>Water, deionised, water balance according to MoeK 2013, at plant {IN}</t>
  </si>
  <si>
    <t>Water, deionised, water balance according to MoeK 2013, at plant {IT}</t>
  </si>
  <si>
    <t>Water, deionised, water balance according to MoeK 2013, at plant {JP}</t>
  </si>
  <si>
    <t>Water, deionised, water balance according to MoeK 2013, at plant {KR}</t>
  </si>
  <si>
    <t>Water, deionised, water balance according to MoeK 2013, at plant {LU}</t>
  </si>
  <si>
    <t>Water, deionised, water balance according to MoeK 2013, at plant {MK}</t>
  </si>
  <si>
    <t>Water, deionised, water balance according to MoeK 2013, at plant {NL}</t>
  </si>
  <si>
    <t>Water, deionised, water balance according to MoeK 2013, at plant {PL}</t>
  </si>
  <si>
    <t>Water, deionised, water balance according to MoeK 2013, at plant {PT}</t>
  </si>
  <si>
    <t>Water, deionised, water balance according to MoeK 2013, at plant {RER}</t>
  </si>
  <si>
    <t>Water, deionised, water balance according to MoeK 2013, at plant {RS}</t>
  </si>
  <si>
    <t>Water, deionised, water balance according to MoeK 2013, at plant {RU}</t>
  </si>
  <si>
    <t>Water, deionised, water balance according to MoeK 2013, at plant {SE}</t>
  </si>
  <si>
    <t>Water, deionised, water balance according to MoeK 2013, at plant {SI}</t>
  </si>
  <si>
    <t>Water, deionised, water balance according to MoeK 2013, at plant {SK}</t>
  </si>
  <si>
    <t>Water, deionised, water balance according to MoeK 2013, at plant {US}</t>
  </si>
  <si>
    <t>Water, ultrapure, at plant {GLO}</t>
  </si>
  <si>
    <t>Weeving, bast fibres {IN}</t>
  </si>
  <si>
    <t>Weeving, cotton {GLO}</t>
  </si>
  <si>
    <t>Welding, arc, aluminium {RER}</t>
  </si>
  <si>
    <t>Welding, arc, steel {RER}</t>
  </si>
  <si>
    <t>Welding, gas, steel {RER}</t>
  </si>
  <si>
    <t>Well for exploration and production, offshore {OCE}</t>
  </si>
  <si>
    <t>Well for exploration and production, onshore {GLO}</t>
  </si>
  <si>
    <t>Wheat grains conventional, Saxony-Anhalt, at farm {DE}</t>
  </si>
  <si>
    <t>Wheat grains extensive, at farm {CH}</t>
  </si>
  <si>
    <t>Wheat grains IP, at farm {CH}</t>
  </si>
  <si>
    <t>Wheat grains organic, at farm {CH}</t>
  </si>
  <si>
    <t>Wheat IP, at feed mill {CH}</t>
  </si>
  <si>
    <t>Wheat organic, at feed mill {CH}</t>
  </si>
  <si>
    <t>Wheat seed IP, at regional storehouse {CH}</t>
  </si>
  <si>
    <t>Wheat seed organic, at regional storehouse {CH}</t>
  </si>
  <si>
    <t>Wheat straw extensive, at farm {CH}</t>
  </si>
  <si>
    <t>Wheat straw IP, at farm {CH}</t>
  </si>
  <si>
    <t>Wheat straw organic, at farm {CH}</t>
  </si>
  <si>
    <t>Whey, at dairy {CH}</t>
  </si>
  <si>
    <t>White cement plaster, at plant {CH}</t>
  </si>
  <si>
    <t>White cement plaster, matured {CH}</t>
  </si>
  <si>
    <t>White cement, at plant {CH}</t>
  </si>
  <si>
    <t>White spirit, at plant {RER}</t>
  </si>
  <si>
    <t>Whitelined chipboard, WLC, at plant {RER}</t>
  </si>
  <si>
    <t>Wind power plant 150kW, fixed parts {CH}</t>
  </si>
  <si>
    <t>Wind power plant 150kW, moving parts {CH}</t>
  </si>
  <si>
    <t>Wind power plant 2MW, offshore, fixed parts {OCE}</t>
  </si>
  <si>
    <t>Wind power plant 2MW, offshore, moving parts {OCE}</t>
  </si>
  <si>
    <t>Wind power plant 30kW, fixed parts {CH}</t>
  </si>
  <si>
    <t>Wind power plant 30kW, moving parts {CH}</t>
  </si>
  <si>
    <t>Wind power plant 600kW, fixed parts {CH}</t>
  </si>
  <si>
    <t>Wind power plant 600kW, moving parts {CH}</t>
  </si>
  <si>
    <t>Wind power plant 800kW, fixed parts {CH}</t>
  </si>
  <si>
    <t>Wind power plant 800kW, fixed parts {RER}</t>
  </si>
  <si>
    <t>Wind power plant 800kW, moving parts {CH}</t>
  </si>
  <si>
    <t>Wind power plant 800kW, moving parts {RER}</t>
  </si>
  <si>
    <t>Window frame, aluminium, U=1.5 W/m2K, at plant {CH}</t>
  </si>
  <si>
    <t>Window frame, aluminium, U=1.5 W/m2K, at plant, with resource correction {CH}</t>
  </si>
  <si>
    <t>Window frame, plastic (PVC), U=1.1 W/m2K, at regional storage {CH}</t>
  </si>
  <si>
    <t>Window frame, wood, natural/varnished, U=1.2 W/m2K, m2 visible, at plant {CH}</t>
  </si>
  <si>
    <t>Window frame, wood, natural/varnished, U=1.2 W/m2K, wall opening, at plant {CH}</t>
  </si>
  <si>
    <t>Window frame, wood, opaquely painted, U=1.2 W/m2K, m2 visible, at plant {CH}</t>
  </si>
  <si>
    <t>Window frame, wood, opaquely painted, U=1.2 W/m2K, wall opening, at plant {CH}</t>
  </si>
  <si>
    <t>Window frame, wood, U=1.2 W/m2K, market mix, m2 visible, at plant {CH}</t>
  </si>
  <si>
    <t>Window frame, wood, U=1.2 W/m2K, market mix, wall opening, at plant {CH}</t>
  </si>
  <si>
    <t>Window frame, wood, w/o surface treatment, m2 visible, at plant {CH}</t>
  </si>
  <si>
    <t>Window frame, wood, w/o surface treatment, wall opening, at plant {CH}</t>
  </si>
  <si>
    <t>Window frame, wood-metal, natural/varnished, casement cover, m2 visible, at plant {CH}</t>
  </si>
  <si>
    <t>Window frame, wood-metal, natural/varnished, casement cover, wall opening, at plant {CH}</t>
  </si>
  <si>
    <t>Window frame, wood-metal, natural/varnished, frame cover, m2 visible, at plant {CH}</t>
  </si>
  <si>
    <t>Window frame, wood-metal, natural/varnished, frame cover, wall opening, at plant {CH}</t>
  </si>
  <si>
    <t>Window frame, wood-metal, natural/varnished, U=1.1 W/m2K, m2 visible, at plant {CH}</t>
  </si>
  <si>
    <t>Window frame, wood-metal, natural/varnished, U=1.1 W/m2K, wall opening, at plant {CH}</t>
  </si>
  <si>
    <t>Window frame, wood-metal, opaquely painted, casement cover, m2 visible, at plant {CH}</t>
  </si>
  <si>
    <t>Window frame, wood-metal, opaquely painted, casement cover, wall opening, at plant {CH}</t>
  </si>
  <si>
    <t>Window frame, wood-metal, opaquely painted, frame cover, m2 visible, at plant {CH}</t>
  </si>
  <si>
    <t>Window frame, wood-metal, opaquely painted, frame cover, wall opening, at plant {CH}</t>
  </si>
  <si>
    <t>Window frame, wood-metal, opaquely painted, U=1.1 W/m2K, m2 visible, at plant {CH}</t>
  </si>
  <si>
    <t>Window frame, wood-metal, opaquely painted, U=1.1 W/m2K, wall opening, at plant {CH}</t>
  </si>
  <si>
    <t>Window frame, wood-metal, U=1.1 W/m2K, market mix, m2 visible, at plant {CH}</t>
  </si>
  <si>
    <t>Window frame, wood-metal, U=1.1 W/m2K, market mix, wall opening, at plant {CH}</t>
  </si>
  <si>
    <t>Window frame, wood-metal, w/o surface treatment, m2 visible, at plant {CH}</t>
  </si>
  <si>
    <t>Window frame, wood-metal, w/o surface treatment, wall opening, at plant {CH}</t>
  </si>
  <si>
    <t>Wire drawing, copper {RER}</t>
  </si>
  <si>
    <t>Wire drawing, steel {RER}</t>
  </si>
  <si>
    <t>Wood chipping, chipper, mobile, diesel, at forest road {RER}</t>
  </si>
  <si>
    <t>Wood chipping, forwarder with terrain chipper, in forest {RER}</t>
  </si>
  <si>
    <t>Wood chipping, industrial residual wood, stationary electric chipper {RER}</t>
  </si>
  <si>
    <t>Wood chips, beech, wet, sustainable forest management, measured as dry mass, at forest road {DE}</t>
  </si>
  <si>
    <t>Wood chips, birch, wet, sustainable forest management, measured as dry mass, at forest road {SE}</t>
  </si>
  <si>
    <t>Wood chips, burned in cogen 1MWth {CH}</t>
  </si>
  <si>
    <t>Wood chips, burned in cogen 300kWth {CH}</t>
  </si>
  <si>
    <t>Wood chips, burned in cogen ORC 1400kWth {CH}</t>
  </si>
  <si>
    <t>Wood chips, from forest, hardwood, burned in furnace 1000kW {CH}</t>
  </si>
  <si>
    <t>Wood chips, from forest, hardwood, burned in furnace 300kW {CH}</t>
  </si>
  <si>
    <t>Wood chips, from forest, hardwood, burned in furnace 5000kW {CH}</t>
  </si>
  <si>
    <t>Wood chips, from forest, hardwood, burned in furnace 50kW (proj. 210) {CH}</t>
  </si>
  <si>
    <t>Wood chips, from forest, hardwood, burned in furnace 50kW {CH}</t>
  </si>
  <si>
    <t>Wood chips, from forest, mixed, burned in furnace 1000kW {CH}</t>
  </si>
  <si>
    <t>Wood chips, from forest, mixed, burned in furnace 300kW {CH}</t>
  </si>
  <si>
    <t>Wood chips, from forest, mixed, burned in furnace 5000kW {CH}</t>
  </si>
  <si>
    <t>Wood chips, from forest, mixed, burned in furnace 50kW {CH}</t>
  </si>
  <si>
    <t>Wood chips, from forest, softwood, burned in furnace 1000kW {CH}</t>
  </si>
  <si>
    <t>Wood chips, from forest, softwood, burned in furnace 300kW {CH}</t>
  </si>
  <si>
    <t>Wood chips, from forest, softwood, burned in furnace 5000kW {CH}</t>
  </si>
  <si>
    <t>Wood chips, from forest, softwood, burned in furnace 50kW {CH}</t>
  </si>
  <si>
    <t>Wood chips, from holzpur manufacturing, softwood, burned in furnace 300kW {CH}</t>
  </si>
  <si>
    <t>Wood chips, from industry, hardwood, burned in furnace 1000kW {CH}</t>
  </si>
  <si>
    <t>Wood chips, from industry, hardwood, burned in furnace 300kW {CH}</t>
  </si>
  <si>
    <t>Wood chips, from industry, hardwood, burned in furnace 5000kW {CH}</t>
  </si>
  <si>
    <t>Wood chips, from industry, hardwood, burned in furnace 50kW {CH}</t>
  </si>
  <si>
    <t>Wood chips, from industry, mixed, burned in furnace 1000kW {CH}</t>
  </si>
  <si>
    <t>Wood chips, from industry, mixed, burned in furnace 300kW {CH}</t>
  </si>
  <si>
    <t>Wood chips, from industry, mixed, burned in furnace 5000kW {CH}</t>
  </si>
  <si>
    <t>Wood chips, from industry, mixed, burned in furnace 50kW {CH}</t>
  </si>
  <si>
    <t>Wood chips, from industry, softwood, burned in furnace 1000kW {CH}</t>
  </si>
  <si>
    <t>Wood chips, from industry, softwood, burned in furnace 300kW - ohne Holzinput {CH}</t>
  </si>
  <si>
    <t>Wood chips, from industry, softwood, burned in furnace 300kW {CH}</t>
  </si>
  <si>
    <t>Wood chips, from industry, softwood, burned in furnace 5000kW {CH}</t>
  </si>
  <si>
    <t>Wood chips, from industry, softwood, burned in furnace 50kW {CH}</t>
  </si>
  <si>
    <t>Wood chips, from sawmill, softwood, holzpur, burned in furnace 300kW {CH}</t>
  </si>
  <si>
    <t>Wood chips, hardwood, wet, measured as dry mass, at sawmill {CH}</t>
  </si>
  <si>
    <t>Wood chips, hardwood, wet, measured as dry mass, at sawmill {RER}</t>
  </si>
  <si>
    <t>Wood chips, hardwood, wet, sustainable forest management, measured as dry mass, at forest road {CH}</t>
  </si>
  <si>
    <t>Wood chips, oak, wet, sustainable forest management, measured as dry mass, at forest road {DE}</t>
  </si>
  <si>
    <t>Wood chips, pine, wet, sustainable forest management, measured as dry mass, at forest road {DE}</t>
  </si>
  <si>
    <t>Wood chips, pine, wet, sustainable forest management, measured as dry mass, at forest road {SE}</t>
  </si>
  <si>
    <t>Wood chips, post-consumer wood, burned in furnace 1000kW {CH}</t>
  </si>
  <si>
    <t>Wood chips, production mix, wet, measured as dry mass, at forest road &amp; at sawmill {CH}</t>
  </si>
  <si>
    <t>Wood chips, production mix, wet, measured as dry mass, at forest road &amp; at sawmill {RER}</t>
  </si>
  <si>
    <t>Wood chips, softwood, wet, measured as dry mass, at sawmill {AT}</t>
  </si>
  <si>
    <t>Wood chips, softwood, wet, measured as dry mass, at sawmill {CH}</t>
  </si>
  <si>
    <t>Wood chips, softwood, wet, measured as dry mass, at sawmill {RER}</t>
  </si>
  <si>
    <t>Wood chips, softwood, wet, sustainable forest management, measured as dry mass, at forest road {CH}</t>
  </si>
  <si>
    <t>Wood chips, spruce, wet, sustainable forest management, measured as dry mass, at forest road {DE}</t>
  </si>
  <si>
    <t>Wood chips, spruce, wet, sustainable forest management, measured as dry mass, at forest road {SE}</t>
  </si>
  <si>
    <t>Wood laths, softwood, plant-debarked, u=70%, holzpur, at plant {CH}</t>
  </si>
  <si>
    <t>Wood pellet manufacturing, infrastructure {RER}</t>
  </si>
  <si>
    <t>Wood pellet, measured as dry mass, at plant {RER}</t>
  </si>
  <si>
    <t>Wood preservative, creosote, at plant {RER}</t>
  </si>
  <si>
    <t>Wood to waste wood sorting {CH}</t>
  </si>
  <si>
    <t>Wood wool board, cement bonded, at regional storage {CH}</t>
  </si>
  <si>
    <t>Wood wool board, cement bonded, at regional storage, with resource correction {CH}</t>
  </si>
  <si>
    <t>Wood wool boards, cement bonded, at plant {RER}</t>
  </si>
  <si>
    <t>Wood wool boards, cement bonded, at plant, with resource correction {CH}</t>
  </si>
  <si>
    <t>Wood wool, at plant {RER}</t>
  </si>
  <si>
    <t>Wooden board manufacturing plant, cement bonded boards {RER}</t>
  </si>
  <si>
    <t>Wooden board manufacturing plant, organic bonded boards {RER}</t>
  </si>
  <si>
    <t>Work at home, corporate access {CH}</t>
  </si>
  <si>
    <t>Wrecking, transocean container ship {IN}</t>
  </si>
  <si>
    <t>Wrecking, transocean ship {IN}</t>
  </si>
  <si>
    <t>Wrecking, transocean tanker {IN}</t>
  </si>
  <si>
    <t>Xenon, gaseous, at plant {RER}</t>
  </si>
  <si>
    <t>Xenon, gaseous, at regional storage {CH}</t>
  </si>
  <si>
    <t>xx 1,1-dimethylcyclopentane, from naphtha, at plant {RER}</t>
  </si>
  <si>
    <t>xx 2,3-dimethylbutan, from naphtha, at plant {RER}</t>
  </si>
  <si>
    <t>xx 2,4-D, at regional storehouse {CH}</t>
  </si>
  <si>
    <t>xx 2-methyl-1-butanol, at plant {RER}</t>
  </si>
  <si>
    <t>xx 2-methylpentane, from naphtha, at plant {RER}</t>
  </si>
  <si>
    <t>xx 3-methyl-1-butyl acetate, at plant {RER}</t>
  </si>
  <si>
    <t>xx 4-methyl-2-pentanone, at plant {RER}</t>
  </si>
  <si>
    <t>xx acetic acid from acetaldehyde, at plant {RER}</t>
  </si>
  <si>
    <t>xx acetic acid from butane, at plant {RER}</t>
  </si>
  <si>
    <t>xx acetone cyanohydrin, at plant {RER}</t>
  </si>
  <si>
    <t>xx acetone from butane, at plant {RER}</t>
  </si>
  <si>
    <t>xx adhesive mortar, at plant {CH}</t>
  </si>
  <si>
    <t>xx air filter, decentralized unit, 250 m3/h, at plant {RER}</t>
  </si>
  <si>
    <t>xx aircraft, freight {RER}</t>
  </si>
  <si>
    <t>xx aircraft, passenger {RER}</t>
  </si>
  <si>
    <t>xx al fraction, mechanical treatment, CRT screen, at plant {GLO}</t>
  </si>
  <si>
    <t>xx al fraction, mechanical treatment, desktop computer, at plant {GLO}</t>
  </si>
  <si>
    <t>xx al fraction, mechanical treatment, industrial devices, at plant {GLO}</t>
  </si>
  <si>
    <t>xx al fraction, mechanical treatment, IT accessoires, at plant {GLO}</t>
  </si>
  <si>
    <t>xx al fraction, mechanical treatment, laptop computer, at plant {GLO}</t>
  </si>
  <si>
    <t>xx al fraction, mechanical treatment, LCD screen, at plant {GLO}</t>
  </si>
  <si>
    <t>xx al fraction, mechanical treatment, printer, laser, at plant {GLO}</t>
  </si>
  <si>
    <t>xx al fraction, mechanical treatment, shredder mat. of manual dismantling, at plant {GLO}</t>
  </si>
  <si>
    <t>xx alachlor, at regional storehouse {CH}</t>
  </si>
  <si>
    <t>xx ammonium chloride from chlorosilane, at plant {GLO}</t>
  </si>
  <si>
    <t>xx anhydrite floor, at plant {CH}</t>
  </si>
  <si>
    <t>xx application, digested matter from biowaste in agricultural co-digestion, covered {CH}</t>
  </si>
  <si>
    <t>xx auxiliary heating, electric, 5kW, at plant {CH}</t>
  </si>
  <si>
    <t>xx bagasse, from sugarcane, at sugar refinery {BR}</t>
  </si>
  <si>
    <t>xx barley grains conventional, Barrois, at farm {FR}</t>
  </si>
  <si>
    <t>xx barley grains conventional, Castilla-y-Leon, at farm {ES}</t>
  </si>
  <si>
    <t>xx barley grains conventional, Saxony-Anhalt, at farm {DE}</t>
  </si>
  <si>
    <t>xx barley IP, at feed mill {CH}</t>
  </si>
  <si>
    <t>xx barley organic, at feed mill {CH}</t>
  </si>
  <si>
    <t>xx base plaster, at plant {CH}</t>
  </si>
  <si>
    <t>xx beet chips, at fermentation plant {CH}</t>
  </si>
  <si>
    <t>xx benzaldehyde, at plant {RER}</t>
  </si>
  <si>
    <t>xx benzene, at coke plant {DE}</t>
  </si>
  <si>
    <t>xx benzene, at coke plant {GLO}</t>
  </si>
  <si>
    <t>xx benzoic-compounds, at regional storehouse {CH}</t>
  </si>
  <si>
    <t>xx benzoic-compounds, at regional storehouse {RER}</t>
  </si>
  <si>
    <t>xx biogas, from grass, digestion, at storage {CH}</t>
  </si>
  <si>
    <t>xx biogas, from whey, digestion, at storage {CH}</t>
  </si>
  <si>
    <t>xx blow moulding {RER}</t>
  </si>
  <si>
    <t>xx butanes from butenes, at plant {RER}</t>
  </si>
  <si>
    <t>xx butyl acetate, at plant {RER}</t>
  </si>
  <si>
    <t>xx calcium chloride, from hypochlorination of allyl chloride, at plant {RER}</t>
  </si>
  <si>
    <t>xx captan, at regional storage {RER}</t>
  </si>
  <si>
    <t>xx carbofuran, at regional storehouse {CH}</t>
  </si>
  <si>
    <t>xx carbofuran, at regional storehouse {RER}</t>
  </si>
  <si>
    <t>xx cathode, copper, primary copper production {GLO}</t>
  </si>
  <si>
    <t>xx cellulose fibre, inclusive blowing in, at plant {CH}</t>
  </si>
  <si>
    <t>xx cement cast plaster floor, at plant {CH}</t>
  </si>
  <si>
    <t>xx chemi-thermomechanical pulp, at plant {RER}</t>
  </si>
  <si>
    <t>xx chlorine, gaseous, lithium chloride electrolysis, at plant {GLO}</t>
  </si>
  <si>
    <t>xx chloroacetic acid, at plant {RER}</t>
  </si>
  <si>
    <t>xx chlorothalonil, at regional storage {RER}</t>
  </si>
  <si>
    <t>xx chlorotoluron, at regional storage {RER}</t>
  </si>
  <si>
    <t>xx co powder, hydrometallurgical processing Li-ion batteries, at plant {GLO}</t>
  </si>
  <si>
    <t>xx co powder, pyrometallurgical processing Li-ion batteries, at plant {GLO}</t>
  </si>
  <si>
    <t>xx cobwork, at plant {CH}</t>
  </si>
  <si>
    <t>xx coke oven gas, at plant {DE}</t>
  </si>
  <si>
    <t>xx cold impact extrusion, aluminium, 1 stroke {RER}</t>
  </si>
  <si>
    <t>xx cold impact extrusion, aluminium, 2 strokes {RER}</t>
  </si>
  <si>
    <t>xx cold impact extrusion, aluminium, 3 strokes {RER}</t>
  </si>
  <si>
    <t>xx cold impact extrusion, aluminium, 4 strokes {RER}</t>
  </si>
  <si>
    <t>xx cold impact extrusion, aluminium, 5 strokes {RER}</t>
  </si>
  <si>
    <t>xx cold impact extrusion, steel, 1 stroke {RER}</t>
  </si>
  <si>
    <t>xx cold impact extrusion, steel, 2 strokes {RER}</t>
  </si>
  <si>
    <t>xx cold impact extrusion, steel, 3 strokes {RER}</t>
  </si>
  <si>
    <t>xx cold impact extrusion, steel, 4 strokes {RER}</t>
  </si>
  <si>
    <t>xx cold impact extrusion, steel, 5 strokes {RER}</t>
  </si>
  <si>
    <t>xx compost, at plant {CH}</t>
  </si>
  <si>
    <t>xx compressed air, average installation, &lt;30kW, 10 bar gauge, at supply network {RER}</t>
  </si>
  <si>
    <t>xx compressed air, average installation, &lt;30kW, 12 bar gauge, at supply network {RER}</t>
  </si>
  <si>
    <t>xx compressed air, best installation, &gt;30kW, 6 bar gauge, at supply network {RER}</t>
  </si>
  <si>
    <t>xx compressed air, best installation, &gt;30kW, 7 bar gauge, at supply network {RER}</t>
  </si>
  <si>
    <t>xx compressed air, best installation, &gt;30kW, 8 bar gauge, at supply network {RER}</t>
  </si>
  <si>
    <t>xx compressed air, optimised installation, &lt;30kW, 12 bar gauge, at supply network {RER}</t>
  </si>
  <si>
    <t>xx compressed air, optimised installation, &lt;30kW, 8 bar gauge, at supply network {RER}</t>
  </si>
  <si>
    <t>xx compressed air, optimised installation, &gt;30kW, 6 bar gauge, at supply network {RER}</t>
  </si>
  <si>
    <t>xx compressed air, optimised installation, &gt;30kW, 7 bar gauge, at supply network {RER}</t>
  </si>
  <si>
    <t>xx compressed air, optimised installation, &gt;30kW, 8 bar gauge, at supply network {RER}</t>
  </si>
  <si>
    <t>xx concrete block, at plant {DE}</t>
  </si>
  <si>
    <t>xx concrete roof tile, at plant {CH}</t>
  </si>
  <si>
    <t>xx cooling energy, natural gas, at cogen unit with absorption chiller 100 kW {CH}</t>
  </si>
  <si>
    <t>xx copper concentrate, couple production Mo {GLO}</t>
  </si>
  <si>
    <t>xx copper, from combined metal production, at refinery {SE}</t>
  </si>
  <si>
    <t>xx copper, primary, at refinery {US}</t>
  </si>
  <si>
    <t>xx copper, primary, couple production nickel {GLO}</t>
  </si>
  <si>
    <t>xx copper, primary, from platinum group metal production {RU}</t>
  </si>
  <si>
    <t>xx copper, primary, from platinum group metal production {ZA}</t>
  </si>
  <si>
    <t>xx copper, secondary, from cable treatment, at plant {GLO}</t>
  </si>
  <si>
    <t>xx copper, secondary, from electronic and electric scrap recycling, at refinery {SE}</t>
  </si>
  <si>
    <t>xx corrugated board, fresh fibre, single wall, at plant {CH}</t>
  </si>
  <si>
    <t>xx corrugated board, fresh fibre, single wall, at plant {RER}</t>
  </si>
  <si>
    <t>xx corrugated board, recycling fibre, single wall, at plant {CH}</t>
  </si>
  <si>
    <t>xx corrugated board, recycling fibre, single wall, at plant {RER}</t>
  </si>
  <si>
    <t>xx cotton seed, at farm {CN}</t>
  </si>
  <si>
    <t>xx cover coat, mineral, at plant {CH}</t>
  </si>
  <si>
    <t>xx cover coat, organic, at plant {CH}</t>
  </si>
  <si>
    <t>xx cu fraction, mechanical treatment, CRT screen, at plant {GLO}</t>
  </si>
  <si>
    <t>xx cu fraction, mechanical treatment, desktop computer, at plant {GLO}</t>
  </si>
  <si>
    <t>xx cu fraction, mechanical treatment, industrial devices, at plant {GLO}</t>
  </si>
  <si>
    <t>xx cu fraction, mechanical treatment, IT accessoires, at plant {GLO}</t>
  </si>
  <si>
    <t>xx cu fraction, mechanical treatment, laptop computer, at plant {GLO}</t>
  </si>
  <si>
    <t>xx cu fraction, mechanical treatment, LCD screen, at plant {GLO}</t>
  </si>
  <si>
    <t>xx cu fraction, mechanical treatment, printer, laser, at plant {GLO}</t>
  </si>
  <si>
    <t>xx cu fraction, mechanical treatment, shredder mat. of manual dismantling, at plant {GLO}</t>
  </si>
  <si>
    <t>xx cyanazine, at regional storehouse {CH}</t>
  </si>
  <si>
    <t>xx cyclohexanone, at plant {RER}</t>
  </si>
  <si>
    <t>xx dDGS, from corn, at distillery {US}</t>
  </si>
  <si>
    <t>xx dDGS, from potatoes, at distillery {CH}</t>
  </si>
  <si>
    <t>xx dDGS, from rye, at distillery {RER}</t>
  </si>
  <si>
    <t>xx deep drawing, steel, 10000 kN press, single stroke operation {RER}</t>
  </si>
  <si>
    <t>xx deep drawing, steel, 3500 kN press, automode operation {RER}</t>
  </si>
  <si>
    <t>xx deep drawing, steel, 3500 kN press, single stroke operation {RER}</t>
  </si>
  <si>
    <t>xx deep drawing, steel, 38000 kN press, automode operation {RER}</t>
  </si>
  <si>
    <t>xx deep drawing, steel, 38000 kN press, single stroke operation {RER}</t>
  </si>
  <si>
    <t>xx deep drawing, steel, 650 kN press, automode operation {RER}</t>
  </si>
  <si>
    <t>xx deep drawing, steel, 650 kN press, single stroke operation {RER}</t>
  </si>
  <si>
    <t>xx degreasing, metal part in alkaline bath {RER}</t>
  </si>
  <si>
    <t>xx diazine-compounds, at regional storehouse {RER}</t>
  </si>
  <si>
    <t>xx diazole-compounds, at regional storehouse {RER}</t>
  </si>
  <si>
    <t>xx dichloropropene, from reacting propylene and chlorine, at plant {RER}</t>
  </si>
  <si>
    <t>xx diesel, burned in chopper {RER}</t>
  </si>
  <si>
    <t>xx diethanolamine, at plant {RER}</t>
  </si>
  <si>
    <t>xx dimethenamide, at regional storage {RER}</t>
  </si>
  <si>
    <t>xx dimethylamine borane, at plant {GLO}</t>
  </si>
  <si>
    <t>xx dioxane, at plant {RER}</t>
  </si>
  <si>
    <t>xx disposal, air filter, decentralized unit, 250 m3 {CH}</t>
  </si>
  <si>
    <t>xx disposal, biowaste, 60% H2O, to municipal incineration, future, alloc. price {CH}</t>
  </si>
  <si>
    <t>xx disposal, biowaste, to agricultural co-fermentation, covered {CH}</t>
  </si>
  <si>
    <t>xx disposal, building, brick, to recycling {CH}</t>
  </si>
  <si>
    <t>xx disposal, building, cement-fibre slab, to recycling {CH}</t>
  </si>
  <si>
    <t>xx disposal, building, concrete, not reinforced, to recycling {CH}</t>
  </si>
  <si>
    <t>xx disposal, building, emulsion paint on walls, to final disposal {CH}</t>
  </si>
  <si>
    <t>xx disposal, building, emulsion paint on walls, to sorting plant {CH}</t>
  </si>
  <si>
    <t>xx disposal, building, emulsion paint on wood, to final disposal {CH}</t>
  </si>
  <si>
    <t>xx disposal, building, glazing 2-IV, U&lt;1.1W/m2K, LSG, to final disposal {CH}</t>
  </si>
  <si>
    <t>xx disposal, building, glazing 2-IV, U&lt;1.1W/m2K, to final disposal {CH}</t>
  </si>
  <si>
    <t>xx disposal, building, glazing 3-IV, U&lt;0.5W {CH}</t>
  </si>
  <si>
    <t>xx disposal, building, mineral wool, to recycling {CH}</t>
  </si>
  <si>
    <t>xx disposal, building, paint on walls, to final disposal {CH}</t>
  </si>
  <si>
    <t>xx disposal, building, plaster board, gypsum plaster, to recycling {CH}</t>
  </si>
  <si>
    <t>xx disposal, building, plaster-cardboard sandwich, to final disposal {CH}</t>
  </si>
  <si>
    <t>xx disposal, building, plaster-cardboard sandwich, to sorting plant {CH}</t>
  </si>
  <si>
    <t>xx disposal, building, plastic plaster, to sorting plant {CH}</t>
  </si>
  <si>
    <t>xx disposal, building, polyurethane sealing, to sorting plant {CH}</t>
  </si>
  <si>
    <t>xx disposal, building, reinforced plaster board, to final disposal {CH}</t>
  </si>
  <si>
    <t>xx disposal, building, reinforced plaster board, to recycling {CH}</t>
  </si>
  <si>
    <t>xx disposal, building, reinforced plaster board, to sorting plant {CH}</t>
  </si>
  <si>
    <t>xx disposal, building, reinforcement steel, to final disposal {CH}</t>
  </si>
  <si>
    <t>xx disposal, carbon SPL, Al elec.lysis, 0% water, to residual material landfill {CH}</t>
  </si>
  <si>
    <t>xx disposal, catalyst for EDC production, 0% water, to hazardous waste incineration {CH}</t>
  </si>
  <si>
    <t>xx disposal, catalyst for EDC production, 0% water, to underground deposit {DE}</t>
  </si>
  <si>
    <t>xx disposal, catalytic converter for cars, 0% water, to underground deposit {DE}</t>
  </si>
  <si>
    <t>xx disposal, CRT screen, 17 inches, to WEEE treatment {CH}</t>
  </si>
  <si>
    <t>xx disposal, digester sludge, to incineration, future, allocation price {CH}</t>
  </si>
  <si>
    <t>xx disposal, dross from Al electrolysis, 0% water, to residual material landfill {CH}</t>
  </si>
  <si>
    <t>xx disposal, fat and oil, to agricultural co-fermentation, covered {CH}</t>
  </si>
  <si>
    <t>xx disposal, hard coal ash from stove, 0% water, to sanitary landfill {CH}</t>
  </si>
  <si>
    <t>xx disposal, LCD flat screen, 17 inches, to WEEE treatment {CH}</t>
  </si>
  <si>
    <t>xx disposal, lignite ash from stove, 0% water, to sanitary landfill {CH}</t>
  </si>
  <si>
    <t>xx disposal, packaging paper, 13.7% water, to sanitary landfill {CH}</t>
  </si>
  <si>
    <t>xx disposal, polyethylene terephtalate, 0.2% water, to sanitary landfill {CH}</t>
  </si>
  <si>
    <t>xx disposal, polypropylene, 15.9% water, to sanitary landfill {CH}</t>
  </si>
  <si>
    <t>xx disposal, refinery sludge, 89.5% water, to landfarming {CH}</t>
  </si>
  <si>
    <t>xx disposal, residue from TiO2 prod. Cl, 56% water, to residual material landfill {CH}</t>
  </si>
  <si>
    <t>xx disposal, residue from TiO2 prod. SO4, 30% water, to residual material landfill {CH}</t>
  </si>
  <si>
    <t>xx disposal, van &lt; 3.5t {CH}</t>
  </si>
  <si>
    <t>xx disposal, ventilation equipment, Avent E 97 {CH}</t>
  </si>
  <si>
    <t>xx disposal, ventilation equipment, GE 250 RH {CH}</t>
  </si>
  <si>
    <t>xx disposal, ventilation equipment, Storkair G 90 {CH}</t>
  </si>
  <si>
    <t>xx disposal, ventilation equipment, Twl-700 {CH}</t>
  </si>
  <si>
    <t>xx dried roughage store, air dried, solar, operation {CH}</t>
  </si>
  <si>
    <t>xx drilling, CNC, aluminium {RER}</t>
  </si>
  <si>
    <t>xx drilling, CNC, brass {RER}</t>
  </si>
  <si>
    <t>xx drilling, CNC, cast iron {RER}</t>
  </si>
  <si>
    <t>xx drilling, CNC, chromium steel {RER}</t>
  </si>
  <si>
    <t>xx drilling, CNC, steel {RER}</t>
  </si>
  <si>
    <t>xx drilling, conventional, aluminium {RER}</t>
  </si>
  <si>
    <t>xx drilling, conventional, brass {RER}</t>
  </si>
  <si>
    <t>xx drilling, conventional, cast iron {RER}</t>
  </si>
  <si>
    <t>xx drilling, conventional, chromium steel {RER}</t>
  </si>
  <si>
    <t>xx drilling, conventional, steel {RER}</t>
  </si>
  <si>
    <t>xx electricity, at cogen 160kWe lambda=1, allocation electricity {CH}</t>
  </si>
  <si>
    <t>xx electricity, at cogen 160kWe lambda=1, allocation energy {CH}</t>
  </si>
  <si>
    <t>xx electricity, at cogen 160kWe lambda=1, allocation exergy {CH}</t>
  </si>
  <si>
    <t>xx electricity, at cogen 160kWe lambda=1, allocation heat {CH}</t>
  </si>
  <si>
    <t>xx electricity, at cogen 160kWe lambda=1, allocation price {CH}</t>
  </si>
  <si>
    <t>xx electricity, at cogen 1MWe lean burn, allocation energy {RER}</t>
  </si>
  <si>
    <t>xx electricity, at cogen 1MWe lean burn, allocation heat {RER}</t>
  </si>
  <si>
    <t>xx electricity, at cogen ORC 1400kWth, wood, allocation energy {CH}</t>
  </si>
  <si>
    <t>xx electricity, at cogen ORC 1400kWth, wood, allocation heat {CH}</t>
  </si>
  <si>
    <t>xx electricity, at cogen ORC 1400kWth, wood, emission control, allocation energy {CH}</t>
  </si>
  <si>
    <t>xx electricity, at cogen ORC 1400kWth, wood, emission control, allocation exergy {CH}</t>
  </si>
  <si>
    <t>xx electricity, at cogen ORC 1400kWth, wood, emission control, allocation heat {CH}</t>
  </si>
  <si>
    <t>xx electricity, at cogen, biogas agricultural mix, allocation exergy {CH}</t>
  </si>
  <si>
    <t>xx electricity, at refinery {CH}</t>
  </si>
  <si>
    <t>xx electricity, bagasse, sugarcane, at sugar refinery {BR}</t>
  </si>
  <si>
    <t>xx electricity, bagasse, sweet sorghum, at distillery {CN}</t>
  </si>
  <si>
    <t>xx electricity, biogas, allocation exergy, at micro gas turbine 100kWe {CH}</t>
  </si>
  <si>
    <t>xx electricity, biogas, allocation exergy, at PEM fuel cell 2kWe, future {CH}</t>
  </si>
  <si>
    <t>xx electricity, biogas, allocation exergy, at SOFC fuel cell 125kWe, future {CH}</t>
  </si>
  <si>
    <t>xx electricity, biogas, allocation exergy, at SOFC-GT fuel cell 180kWe, future {CH}</t>
  </si>
  <si>
    <t>xx electricity, biowaste, at waste incineration plant, allocation price {CH}</t>
  </si>
  <si>
    <t>xx electricity, biowaste, at waste incineration plant, future, alloc. price {CH}</t>
  </si>
  <si>
    <t>xx electricity, digester sludge, at incineration plant, future, alloc. price {CH}</t>
  </si>
  <si>
    <t>xx electricity, hydropower, at power plant {JP}</t>
  </si>
  <si>
    <t>xx electricity, natural gas, allocation exergy, at micro gas turbine 100kWe {CH}</t>
  </si>
  <si>
    <t>xx electricity, natural gas, allocation exergy, at PEM fuel cell 2kWe, future {CH}</t>
  </si>
  <si>
    <t>xx electricity, natural gas, allocation exergy, at SOFC fuel cell 125kWe, future {CH}</t>
  </si>
  <si>
    <t>xx electricity, natural gas, allocation exergy, at SOFC-GT fuel cell 180kWe, future {CH}</t>
  </si>
  <si>
    <t>xx electricity, natural gas, at power plant {ASCC}</t>
  </si>
  <si>
    <t>xx electricity, natural gas, at power plant {ERCOT}</t>
  </si>
  <si>
    <t>xx electricity, natural gas, at power plant {FRCC}</t>
  </si>
  <si>
    <t>xx electricity, natural gas, at power plant {MRO}</t>
  </si>
  <si>
    <t>xx electricity, natural gas, at power plant {NPCC}</t>
  </si>
  <si>
    <t>xx electricity, natural gas, at power plant {RFC}</t>
  </si>
  <si>
    <t>xx electricity, natural gas, at power plant {SERC}</t>
  </si>
  <si>
    <t>xx electricity, natural gas, at power plant {SPP}</t>
  </si>
  <si>
    <t>xx electricity, natural gas, at power plant {WECC}</t>
  </si>
  <si>
    <t>xx electricity, natural gas, at turbine, 10MW {GLO}</t>
  </si>
  <si>
    <t>xx electricity, nuclear, at pressure water reactor, centrifugal enrichment {CH}</t>
  </si>
  <si>
    <t>xx electricity, pellets, allocation exergy, at stirling cogen unit 3kWe, future {CH}</t>
  </si>
  <si>
    <t>xx electricity, wood, at distillery {CH}</t>
  </si>
  <si>
    <t>xx electricity, wood, at distillery {SE}</t>
  </si>
  <si>
    <t>xx electrode, negative, LiC6, at plant {GLO}</t>
  </si>
  <si>
    <t>xx electrode, positive, LiMn2O4, at plant {GLO}</t>
  </si>
  <si>
    <t>xx electronics scrap, for precious metal recovery, at preparation plant {GLO}</t>
  </si>
  <si>
    <t>xx energy reduction, ventilation system, 1 x 720 m3/h, PE ducts, with GHE {CH}</t>
  </si>
  <si>
    <t>xx energy reduction, ventilation system, 1 x 720 m3/h, steel ducts, with GHE {CH}</t>
  </si>
  <si>
    <t>xx energy reduction, ventilation system, 6 x 120 m3/h, PE ducts, with GHE {CH}</t>
  </si>
  <si>
    <t>xx energy reduction, ventilation system, 6 x 120 m3/h, PE ducts, without GHE {CH}</t>
  </si>
  <si>
    <t>xx energy reduction, ventilation system, 6 x 120 m3/h, steel ducts, with GHE {CH}</t>
  </si>
  <si>
    <t>xx energy reduction, ventilation system, 6 x 120 m3/h, steel ducts, without GHE {CH}</t>
  </si>
  <si>
    <t>xx esterquat, coconut oil and palm kernel oil, at plant {RER}</t>
  </si>
  <si>
    <t>xx esterquat, tallow, at plant {RER}</t>
  </si>
  <si>
    <t>xx ethanol, 95% in H2O, from potatoes, at distillery {CH}</t>
  </si>
  <si>
    <t>xx ethanol, 95% in H2O, from sugar beet molasses, at distillery {CH}</t>
  </si>
  <si>
    <t>xx ethanol, 95% in H2O, from wood, at distillery {CH}</t>
  </si>
  <si>
    <t>xx ethanol, 99.7% in H2O, from biomass, production CN, at service station {CH}</t>
  </si>
  <si>
    <t>xx ethanol, 99.7% in H2O, from biomass, production US, at service station {CH}</t>
  </si>
  <si>
    <t>xx ethoxylated alcohols (AE11), palm oil, at plant {RER}</t>
  </si>
  <si>
    <t>xx ethylene glycol diethyl ether, at plant {RER}</t>
  </si>
  <si>
    <t>xx ethylene glycol dimethyl ether, at plant {RER}</t>
  </si>
  <si>
    <t>xx ethylene, pipeline system, at plant {RER}</t>
  </si>
  <si>
    <t>xx fava beans IP, at feed mill {CH}</t>
  </si>
  <si>
    <t>xx fava beans organic, at farm {CH}</t>
  </si>
  <si>
    <t>xx fe fraction, mechanical treatment, CRT screen, at plant {GLO}</t>
  </si>
  <si>
    <t>xx fe fraction, mechanical treatment, desktop computer, at plant {GLO}</t>
  </si>
  <si>
    <t>xx fe fraction, mechanical treatment, industrial devices, at plant {GLO}</t>
  </si>
  <si>
    <t>xx fe fraction, mechanical treatment, IT accessoires, at plant {GLO}</t>
  </si>
  <si>
    <t>xx fe fraction, mechanical treatment, laptop computer, at plant {GLO}</t>
  </si>
  <si>
    <t>xx fe fraction, mechanical treatment, LCD screen, at plant {GLO}</t>
  </si>
  <si>
    <t>xx fe fraction, mechanical treatment, printer, laser, at plant {GLO}</t>
  </si>
  <si>
    <t>xx fe fraction, mechanical treatment, shredder mat. of manual dismantling, at plant {GLO}</t>
  </si>
  <si>
    <t>xx foam glass, at regional storage {AT}</t>
  </si>
  <si>
    <t>xx folpet, at regional storage {RER}</t>
  </si>
  <si>
    <t>xx fosetyl-Al, at regional storage {RER}</t>
  </si>
  <si>
    <t>xx fraction 1, from naphtha, at plant {RER}</t>
  </si>
  <si>
    <t>xx fraction 7, from naphtha, at plant {RER}</t>
  </si>
  <si>
    <t>xx fraction 8, from naphtha, at plant {RER}</t>
  </si>
  <si>
    <t>xx fuel elements PWR, UO2 4.2% &amp; MOX, at nuclear fuel fabrication plant {CH}</t>
  </si>
  <si>
    <t>xx fungicides, at regional storehouse {RER}</t>
  </si>
  <si>
    <t>xx glass cullets, from fluorescent lamps treatment, at plant {GLO}</t>
  </si>
  <si>
    <t>xx glass cullets, funnel glass, for CRT glass production, at plant {GLO}</t>
  </si>
  <si>
    <t>xx glass cullets, mixed glass, for CRT glass production, at plant {GLO}</t>
  </si>
  <si>
    <t>xx glass cullets, panel glass, for CRT glass production, at plant {GLO}</t>
  </si>
  <si>
    <t>xx glazing, double (2-IV), U&lt;1.1 W/m2K, laminated safety glass, at plant {RER}</t>
  </si>
  <si>
    <t>xx glazing, triple (3-IV), U&lt;0.5 W/m2K, at plant {RER}</t>
  </si>
  <si>
    <t>xx glycerine, from epichlorohydrin, at plant {RER}</t>
  </si>
  <si>
    <t>xx glycerine, from palm oil, at esterification plant {MY}</t>
  </si>
  <si>
    <t>xx glycerine, from rape oil, at esterification plant {RER}</t>
  </si>
  <si>
    <t>xx glycerine, from soybean oil, at esterification plant {BR}</t>
  </si>
  <si>
    <t>xx glycerine, from soybean oil, at esterification plant {US}</t>
  </si>
  <si>
    <t>xx grain maize organic, at feed mill {CH}</t>
  </si>
  <si>
    <t>xx grass drying {CH}</t>
  </si>
  <si>
    <t>xx grass fibres, at digestion {CH}</t>
  </si>
  <si>
    <t>xx grass fibres, at fermentation {CH}</t>
  </si>
  <si>
    <t>xx grass from meadow intensive, organic, at field {CH}</t>
  </si>
  <si>
    <t>xx grass from natural meadow extensive organic, at field {CH}</t>
  </si>
  <si>
    <t>xx grass from natural meadow intensive organic, at field {CH}</t>
  </si>
  <si>
    <t>xx grass silage IP, at farm {CH}</t>
  </si>
  <si>
    <t>xx grass silage organic, at farm {CH}</t>
  </si>
  <si>
    <t>xx green manure organic, until February {CH}</t>
  </si>
  <si>
    <t>xx growth regluators, at regional storehouse {RER}</t>
  </si>
  <si>
    <t>xx gypsum plaster board, at plant {CH}</t>
  </si>
  <si>
    <t>xx hardwood, allocation correction, 2 {RER}</t>
  </si>
  <si>
    <t>xx hardwood, allocation correction, 3 {RER}</t>
  </si>
  <si>
    <t>xx hay extensive, at farm {CH}</t>
  </si>
  <si>
    <t>xx hay intensive IP, at farm {CH}</t>
  </si>
  <si>
    <t>xx hay intensive organic, at farm {CH}</t>
  </si>
  <si>
    <t>xx heat, air-water heat pump 10kW, at heat radiator {CH}</t>
  </si>
  <si>
    <t>xx heat, air-water heat pump 10kW, at heat radiator {RER}</t>
  </si>
  <si>
    <t>xx heat, anthracite, at stove 5-15kW {RER}</t>
  </si>
  <si>
    <t>xx heat, at cogen 160kWe lambda=1, allocation electricity {CH}</t>
  </si>
  <si>
    <t>xx heat, at cogen 160kWe lambda=1, allocation energy {CH}</t>
  </si>
  <si>
    <t>xx heat, at cogen 160kWe lambda=1, allocation heat {CH}</t>
  </si>
  <si>
    <t>xx heat, at cogen 160kWe lambda=1, allocation price {CH}</t>
  </si>
  <si>
    <t>xx heat, at cogen 1MWe lean burn, allocation energy {RER}</t>
  </si>
  <si>
    <t>xx heat, at cogen ORC 1400kWth, wood, allocation energy {CH}</t>
  </si>
  <si>
    <t>xx heat, at cogen ORC 1400kWth, wood, allocation exergy {CH}</t>
  </si>
  <si>
    <t>xx heat, at cogen ORC 1400kWth, wood, allocation heat {CH}</t>
  </si>
  <si>
    <t>xx heat, at cogen ORC 1400kWth, wood, emission control, allocation energy {CH}</t>
  </si>
  <si>
    <t>xx heat, at cogen ORC 1400kWth, wood, emission control, allocation exergy {CH}</t>
  </si>
  <si>
    <t>xx heat, at cogen ORC 1400kWth, wood, emission control, allocation heat {CH}</t>
  </si>
  <si>
    <t>xx heat, at cogen, biogas agricultural mix, allocation exergy {CH}</t>
  </si>
  <si>
    <t>xx heat, at local distribution cogen 160kWe Jakobsberg, allocation electricity {CH}</t>
  </si>
  <si>
    <t>xx heat, at local distribution cogen 160kWe Jakobsberg, allocation energy {CH}</t>
  </si>
  <si>
    <t>xx heat, at local distribution cogen 160kWe Jakobsberg, allocation exergy {CH}</t>
  </si>
  <si>
    <t>xx heat, at local distribution cogen 160kWe Jakobsberg, allocation heat {CH}</t>
  </si>
  <si>
    <t>xx heat, at local distribution cogen 160kWe Jakobsberg, allocation price {CH}</t>
  </si>
  <si>
    <t>xx heat, at Mini CHP plant, allocation energy {CH}</t>
  </si>
  <si>
    <t>xx heat, at Mini CHP plant, allocation heat {CH}</t>
  </si>
  <si>
    <t>xx heat, biogas, allocation exergy, at micro gas turbine 100kWe {CH}</t>
  </si>
  <si>
    <t>xx heat, biogas, allocation exergy, at PEM fuel cell 2kWe, future {CH}</t>
  </si>
  <si>
    <t>xx heat, biogas, allocation exergy, at SOFC fuel cell 125kWe, future {CH}</t>
  </si>
  <si>
    <t>xx heat, biogas, allocation exergy, at SOFC-GT fuel cell 180kWe, future {CH}</t>
  </si>
  <si>
    <t>xx heat, biogas, at diffusion absorption heat pump 4kW, future {CH}</t>
  </si>
  <si>
    <t>xx heat, biowaste, at waste incineration plant, allocation price {CH}</t>
  </si>
  <si>
    <t>xx heat, biowaste, at waste incineration plant, future, allocation price {CH}</t>
  </si>
  <si>
    <t>xx heat, borehole heat exchanger, brine-water heat pump 10kW, at heat radiator {CH}</t>
  </si>
  <si>
    <t>xx heat, borehole heat exchanger, brine-water heat pump 10kW, at heat radiator {RER}</t>
  </si>
  <si>
    <t>xx heat, lignite briquette, at stove 5-15kW {RER}</t>
  </si>
  <si>
    <t>xx heat, natural gas, allocation exergy, at micro gas turbine 100kWe {CH}</t>
  </si>
  <si>
    <t>xx heat, natural gas, allocation exergy, at SOFC fuel cell 125kWe, future {CH}</t>
  </si>
  <si>
    <t>xx heat, natural gas, allocation exergy, at SOFC-GT fuel cell 180kWe, future {CH}</t>
  </si>
  <si>
    <t>xx heat, natural gas, at boiler atm. low-NOx condensing non-modulating &lt;100kW {RER}</t>
  </si>
  <si>
    <t>xx heat, natural gas, at boiler atmospheric low-NOx non-modulating &lt;100kW {RER}</t>
  </si>
  <si>
    <t>xx heat, natural gas, at boiler atmospheric non-modulating &lt;100kW {RER}</t>
  </si>
  <si>
    <t>xx heat, natural gas, at boiler fan burner low-NOx non-modulating &lt;100kW {RER}</t>
  </si>
  <si>
    <t>xx heat, natural gas, at boiler fan burner non-modulating &lt;100kW {RER}</t>
  </si>
  <si>
    <t>xx heat, natural gas, at boiler modulating &lt;100kW {RER}</t>
  </si>
  <si>
    <t>xx heat, natural gas, at boiler modulating &gt;100kW {RER}</t>
  </si>
  <si>
    <t>xx heat, natural gas, at diffusion absorption heat pump 4kW, future {CH}</t>
  </si>
  <si>
    <t>xx heat, pellets, allocation exergy, at stirling cogen unit 3kWe, future {CH}</t>
  </si>
  <si>
    <t>xx heavy fuel oil, burned in refinery furnace {CH}</t>
  </si>
  <si>
    <t>xx heavy fuel oil, burned in refinery furnace {RER}</t>
  </si>
  <si>
    <t>xx helicopter {GLO}</t>
  </si>
  <si>
    <t>xx herbicides, at regional storehouse {RER}</t>
  </si>
  <si>
    <t>xx horn meal, at regional storehouse {CH}</t>
  </si>
  <si>
    <t>xx hot impact extrusion, steel, 1 stroke {RER}</t>
  </si>
  <si>
    <t>xx hot impact extrusion, steel, 2 strokes {RER}</t>
  </si>
  <si>
    <t>xx hot impact extrusion, steel, 3 strokes {RER}</t>
  </si>
  <si>
    <t>xx hot impact extrusion, steel, 4 strokes {RER}</t>
  </si>
  <si>
    <t>xx hot impact extrusion, steel, 5 strokes {RER}</t>
  </si>
  <si>
    <t>xx housing system with fully-slatted floor, pig, operation {CH}</t>
  </si>
  <si>
    <t>xx hydrochloric acid from benzene chlorination, at plant {RER}</t>
  </si>
  <si>
    <t>xx hydrochloric acid, 36% in H2O, from reacting propylene and chlorine, at plant {RER}</t>
  </si>
  <si>
    <t>xx hydrogen cyanide from Sohio process, at plant {RER}</t>
  </si>
  <si>
    <t>xx hydrogen, from butanediol dehdrogenation {GLO}</t>
  </si>
  <si>
    <t>xx ilmenite, 54% titanium dioxide, at plant {AU}</t>
  </si>
  <si>
    <t>xx inductor, unspecified, at plant {GLO}</t>
  </si>
  <si>
    <t>xx industrial residual wood chopping, stationary electric chopper, at plant {RER}</t>
  </si>
  <si>
    <t>xx industrial residual wood, azobe (SFM), u=15%, CM, at sawmill {RER}</t>
  </si>
  <si>
    <t>xx industrial residual wood, paranÃ¡ pine (SFM), u=15%, at sawmill {BR}</t>
  </si>
  <si>
    <t>xx inert material landfill facility {CH}</t>
  </si>
  <si>
    <t>xx insecticides, at regional storehouse {RER}</t>
  </si>
  <si>
    <t>xx intral, at plant {RER}</t>
  </si>
  <si>
    <t>xx inverter, 500W, at plant {RER}</t>
  </si>
  <si>
    <t>xx iron and steel, hydrometallurgical processing Li-ion batteries, at plant {GLO}</t>
  </si>
  <si>
    <t>xx irrigating {CH}</t>
  </si>
  <si>
    <t>xx isobutyl acetate, at plant {RER}</t>
  </si>
  <si>
    <t>xx isohexane, at plant {RER}</t>
  </si>
  <si>
    <t>xx isopropyl acetate, at plant {RER}</t>
  </si>
  <si>
    <t>xx isoproturon, at regional storage {RER}</t>
  </si>
  <si>
    <t>xx jute stalks, from fibre production, irrigated system, at farm {IN}</t>
  </si>
  <si>
    <t>xx jute stalks, from fibre production, rainfed system, at farm {IN}</t>
  </si>
  <si>
    <t>xx kenaf stalks, from fibre production, at farm {IN}</t>
  </si>
  <si>
    <t>xx label housing system, pig, operation {CH}</t>
  </si>
  <si>
    <t>xx laser machining, metal, with CO2-laser, 2000W power {RER}</t>
  </si>
  <si>
    <t>xx laser machining, metal, with CO2-laser, 2700W power {RER}</t>
  </si>
  <si>
    <t>xx laser machining, metal, with CO2-laser, 3200W power {RER}</t>
  </si>
  <si>
    <t>xx laser machining, metal, with CO2-laser, 4000W power {RER}</t>
  </si>
  <si>
    <t>xx laser machining, metal, with CO2-laser, 5000W power {RER}</t>
  </si>
  <si>
    <t>xx laser machining, metal, with CO2-laser, 6000W power {RER}</t>
  </si>
  <si>
    <t>xx laser machining, metal, with YAG-laser, 120W power {RER}</t>
  </si>
  <si>
    <t>xx laser machining, metal, with YAG-laser, 200W power {RER}</t>
  </si>
  <si>
    <t>xx laser machining, metal, with YAG-laser, 30W power {RER}</t>
  </si>
  <si>
    <t>xx laser machining, metal, with YAG-laser, 330W power {RER}</t>
  </si>
  <si>
    <t>xx laser machining, metal, with YAG-laser, 40W power {RER}</t>
  </si>
  <si>
    <t>xx laser machining, metal, with YAG-laser, 500W power {RER}</t>
  </si>
  <si>
    <t>xx laser machining, metal, with YAG-laser, 50W power {RER}</t>
  </si>
  <si>
    <t>xx laser machining, metal, with YAG-laser, 60W power {RER}</t>
  </si>
  <si>
    <t>xx lead, from combined metal production, at refinery {SE}</t>
  </si>
  <si>
    <t>xx lead, secondary, from electronic and electric scrap recycling, at plant {SE}</t>
  </si>
  <si>
    <t>xx li salt, hydrometallurgical processing Li-ion batteries, at plant {GLO}</t>
  </si>
  <si>
    <t>xx light mortar, at plant {CH}</t>
  </si>
  <si>
    <t>xx lightweight concrete block, expanded perlite, at plant {CH}</t>
  </si>
  <si>
    <t>xx lightweight concrete block, expanded vermiculite, at plant {CH}</t>
  </si>
  <si>
    <t>xx lightweight concrete block, polystyrene, at plant {CH}</t>
  </si>
  <si>
    <t>xx lime from lithium carbonate hydration {GLO}</t>
  </si>
  <si>
    <t>xx lime mortar, at plant {CH}</t>
  </si>
  <si>
    <t>xx lime, algae, at regional storehouse {CH}</t>
  </si>
  <si>
    <t>xx loose housing system, cattle, operation {CH}</t>
  </si>
  <si>
    <t>xx mancozeb, at regional storage {RER}</t>
  </si>
  <si>
    <t>xx maneb, at regional storehouse {RER}</t>
  </si>
  <si>
    <t>xx mecoprop, at regional storage {RER}</t>
  </si>
  <si>
    <t>xx mercury, from fluorescent lamps treatment, at plant {GLO}</t>
  </si>
  <si>
    <t>xx metal working factory operation, heat energy from hard coal {RER}</t>
  </si>
  <si>
    <t>xx metal working factory operation, heat energy from heavy fuel oil {RER}</t>
  </si>
  <si>
    <t>xx metal working factory operation, heat energy from light fuel oil {RER}</t>
  </si>
  <si>
    <t>xx metal working factory operation, heat energy from natural gas {RER}</t>
  </si>
  <si>
    <t>xx metal working machine operation, process heat from hard coal {RER}</t>
  </si>
  <si>
    <t>xx metal working machine operation, process heat from heavy fuel oil {RER}</t>
  </si>
  <si>
    <t>xx metal working machine operation, process heat from light fuel oil {RER}</t>
  </si>
  <si>
    <t>xx metal working machine operation, process heat from natural gas {RER}</t>
  </si>
  <si>
    <t>xx metamitron, at regional storage {RER}</t>
  </si>
  <si>
    <t>xx methane, 96 vol-%, from biogas, from high pressure network, at service station {CH}</t>
  </si>
  <si>
    <t>xx methane, 96 vol-%, from biogas, from low pressure network, at service station {CH}</t>
  </si>
  <si>
    <t>xx methane, 96 vol-%, from biogas, from medium pressure network, at service station {CH}</t>
  </si>
  <si>
    <t>xx methyl formate, at plant {RER}</t>
  </si>
  <si>
    <t>xx methylcyclohexane, at plant {RER}</t>
  </si>
  <si>
    <t>xx methylcyclohexane, from naphtha, at plant {RER}</t>
  </si>
  <si>
    <t>xx methylcyclopentane, from naphtha, at plant {RER}</t>
  </si>
  <si>
    <t>xx milking {CH}</t>
  </si>
  <si>
    <t>xx milling, aluminium, average {RER}</t>
  </si>
  <si>
    <t>xx milling, aluminium, dressing {RER}</t>
  </si>
  <si>
    <t>xx milling, aluminium, large parts {RER}</t>
  </si>
  <si>
    <t>xx milling, aluminium, small parts {RER}</t>
  </si>
  <si>
    <t>xx milling, cast iron, average {RER}</t>
  </si>
  <si>
    <t>xx milling, cast iron, dressing {RER}</t>
  </si>
  <si>
    <t>xx milling, cast iron, large parts {RER}</t>
  </si>
  <si>
    <t>xx milling, cast iron, small parts {RER}</t>
  </si>
  <si>
    <t>xx milling, chromium steel, average {RER}</t>
  </si>
  <si>
    <t>xx milling, chromium steel, dressing {RER}</t>
  </si>
  <si>
    <t>xx milling, chromium steel, large parts {RER}</t>
  </si>
  <si>
    <t>xx milling, chromium steel, small parts {RER}</t>
  </si>
  <si>
    <t>xx milling, steel, average {RER}</t>
  </si>
  <si>
    <t>xx milling, steel, dressing {RER}</t>
  </si>
  <si>
    <t>xx milling, steel, large parts {RER}</t>
  </si>
  <si>
    <t>xx milling, steel, small parts {RER}</t>
  </si>
  <si>
    <t>xx mnO2 powder, pyrometallurgical processing Li-ion batteries, at plant {GLO}</t>
  </si>
  <si>
    <t>xx molybdenum concentrate, couple production Cu {ID}</t>
  </si>
  <si>
    <t>xx molybdenum concentrate, couple production Cu {RAS}</t>
  </si>
  <si>
    <t>xx molybdenum concentrate, couple production Cu {RER}</t>
  </si>
  <si>
    <t>xx molybdenum concentrate, couple production Cu {RLA}</t>
  </si>
  <si>
    <t>xx molybdenum concentrate, couple production Cu {US}</t>
  </si>
  <si>
    <t>xx monoammonium phosphate, as N, at regional storehouse {RER}</t>
  </si>
  <si>
    <t>xx monoammonium phosphate, as P2O5, at regional storehouse {RER}</t>
  </si>
  <si>
    <t>xx mowing, by motor mower {CH}</t>
  </si>
  <si>
    <t>xx n,N-dimethylformamide, at plant {RER}</t>
  </si>
  <si>
    <t>xx napropamide, at regional storage {RER}</t>
  </si>
  <si>
    <t>xx natural gas liquids, from natural gas, helium extraction {GLO}</t>
  </si>
  <si>
    <t>xx natural gas, burned in cogen 160kWe Jakobsberg {CH}</t>
  </si>
  <si>
    <t>xx natural gas, burned in cogen 160kWe lambda=1 {CH}</t>
  </si>
  <si>
    <t>xx natural gas, burned in gas turbine {NL}</t>
  </si>
  <si>
    <t>xx natural gas, burned in Mini CHP plant {CH}</t>
  </si>
  <si>
    <t>xx natural gas, from low pressure network (&lt;0.1 bar), at service station {CH}</t>
  </si>
  <si>
    <t>xx nickel, primary, from platinum group metal production {RU}</t>
  </si>
  <si>
    <t>xx nickel, primary, from platinum group metal production {ZA}</t>
  </si>
  <si>
    <t>xx nickel, secondary, from electronic and electric scrap recycling, at refinery {SE}</t>
  </si>
  <si>
    <t>xx ni-Co-Fe residues, pyrometallurgical processing NiMH batteries, at plant {GLO}</t>
  </si>
  <si>
    <t>xx nitro-compounds, at regional storehouse {CH}</t>
  </si>
  <si>
    <t>xx non-Fe-metals, hydrometallurgical processing Li-ion batteries, at plant {GLO}</t>
  </si>
  <si>
    <t>xx non-Fe-metals, pyrometallurgical processing Li-ion batteries, at plant {GLO}</t>
  </si>
  <si>
    <t>xx nuclear fuel fabrication plant {US}</t>
  </si>
  <si>
    <t>xx nuclear power plant, boiling water reactor 1000MW {US}</t>
  </si>
  <si>
    <t>xx nuclear power plant, pressure water reactor 1000MW {US}</t>
  </si>
  <si>
    <t>xx nylon 6, glass-filled, at plant {RER}</t>
  </si>
  <si>
    <t>xx orbencarb, at regional storage {RER}</t>
  </si>
  <si>
    <t>xx packaging glass, brown, at plant {DE}</t>
  </si>
  <si>
    <t>xx packaging glass, brown, at plant {RER}</t>
  </si>
  <si>
    <t>xx packaging glass, green, at plant {DE}</t>
  </si>
  <si>
    <t>xx packaging glass, green, at plant {RER}</t>
  </si>
  <si>
    <t>xx packaging glass, white, at plant {DE}</t>
  </si>
  <si>
    <t>xx packaging glass, white, at plant {RER}</t>
  </si>
  <si>
    <t>xx palladium, secondary, at precious metal refinery {SE}</t>
  </si>
  <si>
    <t>xx palm kernel meal, at oil mill {MY}</t>
  </si>
  <si>
    <t>xx palm methyl ester, production MY, at service station {CH}</t>
  </si>
  <si>
    <t>xx paper, newsprint, at regional storage {CH}</t>
  </si>
  <si>
    <t>xx paper, newsprint, at regional storage {RER}</t>
  </si>
  <si>
    <t>xx paper, wood-containing, supercalendred (SC), at regional storage {CH}</t>
  </si>
  <si>
    <t>xx paper, wood-containing, supercalendred (SC), at regional storage {RER}</t>
  </si>
  <si>
    <t>xx paper, woodfree, coated, at regional storage {CH}</t>
  </si>
  <si>
    <t>xx paper, woodfree, uncoated, at regional storage {CH}</t>
  </si>
  <si>
    <t>xx parathion, at regional storehouse {CH}</t>
  </si>
  <si>
    <t>xx petrol, 5% vol. ethanol, from biomass, at service station {CH}</t>
  </si>
  <si>
    <t>xx petrol, 85% vol. ethanol, from biomass, at service station {CH}</t>
  </si>
  <si>
    <t>xx petrol, 85% vol. ethanol, from Swedish wood, at service station {CH}</t>
  </si>
  <si>
    <t>xx polystyrene foam slab, 100% recycled, at plant {CH}</t>
  </si>
  <si>
    <t>xx potatoes organic, at farm {CH}</t>
  </si>
  <si>
    <t>xx praseodymium oxide, at plant {CN}</t>
  </si>
  <si>
    <t>xx production of carton board boxes, gravure printing, at plant {CH}</t>
  </si>
  <si>
    <t>xx production of carton board boxes, offset printing, at plant {CH}</t>
  </si>
  <si>
    <t>xx propachlor, at regional storehouse {CH}</t>
  </si>
  <si>
    <t>xx propylene, pipeline system, at plant {RER}</t>
  </si>
  <si>
    <t>xx prosulfocarb, at regional storage {RER}</t>
  </si>
  <si>
    <t>xx protein concentrate, from whey, at fermentation {CH}</t>
  </si>
  <si>
    <t>xx protein peas conventional, Barrois, at farm {FR}</t>
  </si>
  <si>
    <t>xx protein peas conventional, Castilla-y-Leon, at farm {ES}</t>
  </si>
  <si>
    <t>xx protein peas conventional, Saxony-Anhalt, at farm {DE}</t>
  </si>
  <si>
    <t>xx proteins, from grass, at digestion {CH}</t>
  </si>
  <si>
    <t>xx pyridine-compounds, at regional storehouse {RER}</t>
  </si>
  <si>
    <t>xx rape meal, at oil mill {CH}</t>
  </si>
  <si>
    <t>xx rape seed conventional, Barrois, at farm {FR}</t>
  </si>
  <si>
    <t>xx recycling aluminium {RER}</t>
  </si>
  <si>
    <t>xx recycling cardboard {RER}</t>
  </si>
  <si>
    <t>xx recycling glass {RER}</t>
  </si>
  <si>
    <t>xx recycling mixed plastics {RER}</t>
  </si>
  <si>
    <t>xx recycling non-ferro {RER}</t>
  </si>
  <si>
    <t>xx recycling paper {RER}</t>
  </si>
  <si>
    <t>xx recycling PE {RER}</t>
  </si>
  <si>
    <t>xx recycling PET {RER}</t>
  </si>
  <si>
    <t>xx recycling PP {RER}</t>
  </si>
  <si>
    <t>xx recycling PS {RER}</t>
  </si>
  <si>
    <t>xx recycling PVC {RER}</t>
  </si>
  <si>
    <t>xx recycling textiles {RER}</t>
  </si>
  <si>
    <t>xx refinery gas, burned in furnace {CH}</t>
  </si>
  <si>
    <t>xx round wood, primary forest, clear-cutting, at forest road {BR}</t>
  </si>
  <si>
    <t>xx rye IP, at feed mill {CH}</t>
  </si>
  <si>
    <t>xx samarium europium gadolinium concentrate, 94% rare earth oxide, at plant {CN}</t>
  </si>
  <si>
    <t>xx secondary metals, from fluorescent lamps treatment, at plant {GLO}</t>
  </si>
  <si>
    <t>xx sheep for slaughtering, live weight, at farm {US}</t>
  </si>
  <si>
    <t>xx sodium sulphat from viscose production, at plant {GLO}</t>
  </si>
  <si>
    <t>xx softwood, allocation correction, 2 {RER}</t>
  </si>
  <si>
    <t>xx soya scrap, at plant {RER}</t>
  </si>
  <si>
    <t>xx soybean methyl ester, production BR, at service station {CH}</t>
  </si>
  <si>
    <t>xx steam from catalytic oxidation of benzene, at plant {RER}</t>
  </si>
  <si>
    <t>xx steam from direct oxidation of n-butane, at plant {RER}</t>
  </si>
  <si>
    <t>xx sugar, from sugar beet, at sugar refinery {CH}</t>
  </si>
  <si>
    <t>xx sulphite pulp, bleached, at plant {RER}</t>
  </si>
  <si>
    <t>xx sunflower conventional, Castilla-y-Leon, at farm {ES}</t>
  </si>
  <si>
    <t>xx tar, at coke plant {DE}</t>
  </si>
  <si>
    <t>xx tetrachloroethylene, at regional storage {CH}</t>
  </si>
  <si>
    <t>xx textile, jute, at plant {IN}</t>
  </si>
  <si>
    <t>xx textile, kenaf, at plant {IN}</t>
  </si>
  <si>
    <t>xx thermal plaster, at plant {CH}</t>
  </si>
  <si>
    <t>xx tillage, rotary cultivator {CH}</t>
  </si>
  <si>
    <t>xx transport, average train {BE}</t>
  </si>
  <si>
    <t>xx transport, electric bicycle {CH}</t>
  </si>
  <si>
    <t>xx transport, electric bicycle, certified electricity {CH}</t>
  </si>
  <si>
    <t>xx transport, electric bicycle, LiNCM battery {CH}</t>
  </si>
  <si>
    <t>xx transport, electric bicycle, LiNCM battery, certified electricity {CH}</t>
  </si>
  <si>
    <t>xx transport, lorry 28t, rape methyl ester 100% {CH}</t>
  </si>
  <si>
    <t>xx transport, passenger car, electric, LiMn2O4, certified electricity {CH}</t>
  </si>
  <si>
    <t>xx transport, passenger car, electric, LiMn2O4, city car {CH}</t>
  </si>
  <si>
    <t>xx transport, passenger car, electric, LiMn2O4, city car, certified electricity {CH}</t>
  </si>
  <si>
    <t>xx transport, passenger car, ethanol 5% {CH}</t>
  </si>
  <si>
    <t>xx transport, passenger car, methanol {CH}</t>
  </si>
  <si>
    <t>xx transport, passenger car, petrol, 15% vol. ETBE with ethanol from biomass, EURO4 {CH}</t>
  </si>
  <si>
    <t>xx turning, aluminium, CNC, average {RER}</t>
  </si>
  <si>
    <t>xx turning, aluminium, CNC, primarily dressing {RER}</t>
  </si>
  <si>
    <t>xx turning, aluminium, CNC, primarily roughing {RER}</t>
  </si>
  <si>
    <t>xx turning, aluminium, conventional, average {RER}</t>
  </si>
  <si>
    <t>xx turning, aluminium, conventional, primarily dressing {RER}</t>
  </si>
  <si>
    <t>xx turning, aluminium, conventional, primarily roughing {RER}</t>
  </si>
  <si>
    <t>xx turning, brass, CNC, average {RER}</t>
  </si>
  <si>
    <t>xx turning, brass, CNC, primarily dressing {RER}</t>
  </si>
  <si>
    <t>xx turning, brass, CNC, primarily roughing {RER}</t>
  </si>
  <si>
    <t>xx turning, brass, conventional, average {RER}</t>
  </si>
  <si>
    <t>xx turning, brass, conventional, primarily dressing {RER}</t>
  </si>
  <si>
    <t>xx turning, brass, conventional, primarily roughing {RER}</t>
  </si>
  <si>
    <t>xx turning, cast iron, CNC, average {RER}</t>
  </si>
  <si>
    <t>xx turning, cast iron, CNC, primarily dressing {RER}</t>
  </si>
  <si>
    <t>xx turning, cast iron, CNC, primarily roughing {RER}</t>
  </si>
  <si>
    <t>xx turning, cast iron, conventional, average {RER}</t>
  </si>
  <si>
    <t>xx turning, cast iron, conventional, primarily dressing {RER}</t>
  </si>
  <si>
    <t>xx turning, cast iron, conventional, primarily roughing {RER}</t>
  </si>
  <si>
    <t>xx turning, chromium steel, CNC, average {RER}</t>
  </si>
  <si>
    <t>xx turning, chromium steel, CNC, primarily dressing {RER}</t>
  </si>
  <si>
    <t>xx turning, chromium steel, conventional, primarily dressing {RER}</t>
  </si>
  <si>
    <t>xx turning, chromium steel, conventional, primarily roughing {RER}</t>
  </si>
  <si>
    <t>xx turning, steel, CNC, average {RER}</t>
  </si>
  <si>
    <t>xx turning, steel, CNC, primarily dressing {RER}</t>
  </si>
  <si>
    <t>xx turning, steel, CNC, primarily roughing {RER}</t>
  </si>
  <si>
    <t>xx turning, steel, conventional, average {RER}</t>
  </si>
  <si>
    <t>xx turning, steel, conventional, primarily dressing {RER}</t>
  </si>
  <si>
    <t>xx urea ammonium nitrate, as N, at regional storehouse {RER}</t>
  </si>
  <si>
    <t>xx urea formaldehyde foam slab, hard, at plant {CH}</t>
  </si>
  <si>
    <t>xx use, computer, desktop, mix, home use {CH}</t>
  </si>
  <si>
    <t>xx use, computer, desktop, mix, home use {RER}</t>
  </si>
  <si>
    <t>xx use, computer, desktop, mix, office use {CH}</t>
  </si>
  <si>
    <t>xx use, computer, laptop, office use {CH}</t>
  </si>
  <si>
    <t>xx use, printer, laser jet, b/w, per kg printed paper {CH}</t>
  </si>
  <si>
    <t>xx use, printer, laser jet, b/w, per kg printed paper {RER}</t>
  </si>
  <si>
    <t>xx use, printer, laser jet, b/w, printing per h {CH}</t>
  </si>
  <si>
    <t>xx use, printer, laser jet, b/w, printing per h {RER}</t>
  </si>
  <si>
    <t>xx use, printer, laser jet, colour, per kg printed paper {CH}</t>
  </si>
  <si>
    <t>xx use, printer, laser jet, colour, per kg printed paper {RER}</t>
  </si>
  <si>
    <t>xx use, printer, laser jet, colour, printing per h {CH}</t>
  </si>
  <si>
    <t>xx use, printer, laser jet, colour, printing per h {RER}</t>
  </si>
  <si>
    <t>xx ventilation equipment, KWLC 1200, at plant {RER}</t>
  </si>
  <si>
    <t>xx ventilation equipment, Storkair G 90, at plant {RER}</t>
  </si>
  <si>
    <t>xx videoconference, laptop, participant {CH}</t>
  </si>
  <si>
    <t>xx videoconference, laptop, participant, certified electricity mix {CH}</t>
  </si>
  <si>
    <t>xx vinasse, at fermentation plant {CH}</t>
  </si>
  <si>
    <t>xx warm impact extrusion, steel, 1 stroke {RER}</t>
  </si>
  <si>
    <t>xx warm impact extrusion, steel, 2 strokes {RER}</t>
  </si>
  <si>
    <t>xx warm impact extrusion, steel, 3 strokes {RER}</t>
  </si>
  <si>
    <t>xx warm impact extrusion, steel, 4 strokes {RER}</t>
  </si>
  <si>
    <t>xx wheat grains conventional, Barrois, at farm {FR}</t>
  </si>
  <si>
    <t>xx wheat grains conventional, Castilla-y-Leon, at farm {ES}</t>
  </si>
  <si>
    <t>xx wheat grains, at farm {US}</t>
  </si>
  <si>
    <t>xx window frame, aluminium, U=1.6 W/m2K, at plant {RER}</t>
  </si>
  <si>
    <t>xx window frame, plastic (PVC), U=1.6 W/m2K, at plant {RER}</t>
  </si>
  <si>
    <t>xx wood chips, burned in cogen ORC 1400kWth, emission control {CH}</t>
  </si>
  <si>
    <t>xx wool, sheep, at farm {US}</t>
  </si>
  <si>
    <t>xx work at home, corporate access, certified electricity mix {CH}</t>
  </si>
  <si>
    <t>xxx 3kWp slanted-roof installation, mc-Si, future, on roof {CH}</t>
  </si>
  <si>
    <t>xxx 3kWp slanted-roof installation, pc-Si, future, on roof {CH}</t>
  </si>
  <si>
    <t>xxx Acrylonitrile, at plant {RER}</t>
  </si>
  <si>
    <t>xxx Bark chips, softwood, u=140%, at forest road {RER}</t>
  </si>
  <si>
    <t>xxx Bark chips, softwood, u=140%, at plant {RER}</t>
  </si>
  <si>
    <t>xxx Borehole heat exchanger 150 m {CH}</t>
  </si>
  <si>
    <t>xxx Butanol, 1-, at plant {RER}</t>
  </si>
  <si>
    <t>xxx Chips, Scandinavian softwood (plant-debarked), u=70%, at plant {NORDEL}</t>
  </si>
  <si>
    <t>xxx diesel, at refinery {CH}</t>
  </si>
  <si>
    <t>xxx diesel, at refinery {RER}</t>
  </si>
  <si>
    <t>xxx diesel, at regional storage {CH}</t>
  </si>
  <si>
    <t>xxx Diesel, at regional storage {RER}</t>
  </si>
  <si>
    <t>xxx Disposal, building, door, inner, glass-wood, to final disposal {CH}</t>
  </si>
  <si>
    <t>xxx Disposal, building, door, inner, wood, to final disposal {CH}</t>
  </si>
  <si>
    <t>xxx Disposal, building, door, outer, wood-aluminium, to final disposal {CH}</t>
  </si>
  <si>
    <t>xxx Disposal, building, door, outer, wood-glass, to final disposal {CH}</t>
  </si>
  <si>
    <t>xxx Disposal, building, window frame, wood, to final disposal {CH}</t>
  </si>
  <si>
    <t>xxx Disposal, building, window frame, wood-metal, to final disposal {CH}</t>
  </si>
  <si>
    <t>xxx Disposal, hard coal mining waste tailings, in surface backfill {GLO}</t>
  </si>
  <si>
    <t>xxx Disposal, railway track, ICE {DE}</t>
  </si>
  <si>
    <t>xxx Door, inner, glass-wood, at plant {RER}</t>
  </si>
  <si>
    <t>xxx Door, inner, wood, at plant {RER}</t>
  </si>
  <si>
    <t>xxx Door, outer, wood-aluminium, at plant {RER}</t>
  </si>
  <si>
    <t>xxx Door, outer, wood-glass, at plant {RER}</t>
  </si>
  <si>
    <t>xxx Electricity, at cogen 1MWe lean burn, allocation energy {CH}</t>
  </si>
  <si>
    <t>xxx Electricity, at cogen 1MWe lean burn, allocation heat {CH}</t>
  </si>
  <si>
    <t>xxx Electricity, at cogen 200kWe diesel SCR, allocation energy {CH}</t>
  </si>
  <si>
    <t>xxx Electricity, at cogen 200kWe diesel, allocation heat {CH}</t>
  </si>
  <si>
    <t>xxx Electricity, at cogen 200kWe lean burn, allocation energy {CH}</t>
  </si>
  <si>
    <t>xxx Electricity, at cogen 200kWe lean burn, allocation heat {CH}</t>
  </si>
  <si>
    <t>xxx Electricity, at cogen 500kWe lean burn, allocation energy {CH}</t>
  </si>
  <si>
    <t>xxx Electricity, at cogen 500kWe lean burn, allocation exergy {CH}</t>
  </si>
  <si>
    <t>xxx Electricity, at cogen 500kWe lean burn, allocation heat {CH}</t>
  </si>
  <si>
    <t>xxx Electricity, at cogen 50kWe lean burn, allocation energy {CH}</t>
  </si>
  <si>
    <t>xxx Electricity, at cogen 50kWe lean burn, allocation heat {CH}</t>
  </si>
  <si>
    <t>xxx Electricity, at cogen 6400kWth, wood, allocation energy {CH}</t>
  </si>
  <si>
    <t>xxx Electricity, at cogen 6400kWth, wood, allocation exergy {CH}</t>
  </si>
  <si>
    <t>xxx Electricity, at cogen 6400kWth, wood, allocation heat {CH}</t>
  </si>
  <si>
    <t>xxx Electricity, at cogen 6400kWth, wood, emission control, allocation energy {CH}</t>
  </si>
  <si>
    <t>xxx Electricity, at cogen 6400kWth, wood, emission control, allocation heat {CH}</t>
  </si>
  <si>
    <t>xxx electricity, high voltage, production UCTE, at grid {UCTE}</t>
  </si>
  <si>
    <t>xxx electricity, low voltage, production UCTE, at grid {UCTE}</t>
  </si>
  <si>
    <t>xxx electricity, medium voltage, production UCTE, at grid {UCTE}</t>
  </si>
  <si>
    <t>xxx Electricity, photovoltaic, at 3kWp slanted-roof , mc-Si, future {CH}</t>
  </si>
  <si>
    <t>xxx Electricity, photovoltaic, at 3kWp slanted-roof , pc-Si, future {CH}</t>
  </si>
  <si>
    <t>xxx electricity, production mix UCTE {UCTE}</t>
  </si>
  <si>
    <t>xxx Facade construction, integrated, at building {CH}</t>
  </si>
  <si>
    <t>xxx Facade construction, integrated, on roof {CH}</t>
  </si>
  <si>
    <t>xxx Facade construction, mounted, at building {CH}</t>
  </si>
  <si>
    <t>xxx Facade construction, mounted, on roof {CH}</t>
  </si>
  <si>
    <t>xxx Fibreboard hard, at plant {RER}</t>
  </si>
  <si>
    <t>xxx Fibreboard soft, at plant {RER}</t>
  </si>
  <si>
    <t>xxx Fibreboard soft, latex bonded, at plant (u=7%) {CH}</t>
  </si>
  <si>
    <t>xxx Fibreboard soft, without adhesives, at plant (u=7%) {CH}</t>
  </si>
  <si>
    <t>xxx Flat plate collector, at plant {CH}</t>
  </si>
  <si>
    <t>xxx Flat roof construction, on roof, m2 {CH}</t>
  </si>
  <si>
    <t>xxx Flat roof construction, on roof, p {CH}</t>
  </si>
  <si>
    <t>xxx Furnace, logs, hardwood, 100kW {CH}</t>
  </si>
  <si>
    <t>xxx Furnace, logs, hardwood, 30kW {CH}</t>
  </si>
  <si>
    <t>xxx Furnace, logs, mixed, 100kW {CH}</t>
  </si>
  <si>
    <t>xxx Furnace, logs, mixed, 30kW {CH}</t>
  </si>
  <si>
    <t>xxx Furnace, logs, softwood, 100kW {CH}</t>
  </si>
  <si>
    <t>xxx Furnace, logs, softwood, 30kW {CH}</t>
  </si>
  <si>
    <t>xxx Gas boiler {RER}</t>
  </si>
  <si>
    <t>xxx glued laminated timber, indoor use, at regional storage {CH}</t>
  </si>
  <si>
    <t>xxx glued laminated timber, oudoor use, at regional storage {CH}</t>
  </si>
  <si>
    <t>xxx glued laminated timber, outdoor use, at plant {CH}</t>
  </si>
  <si>
    <t>xxx glued laminated timber, outdoor use, at plant {RER}</t>
  </si>
  <si>
    <t>xxx Hardwood, Scandinavian, standing, under bark, in forest {NORDEL}</t>
  </si>
  <si>
    <t>xxx Hardwood, stand establishment, tending, site development, under bark {RER}</t>
  </si>
  <si>
    <t>xxx Hardwood, standing, under bark, in forest {RER}</t>
  </si>
  <si>
    <t>xxx Heat, at cogen 1MWe lean burn, allocation energy {CH}</t>
  </si>
  <si>
    <t>xxx Heat, at cogen 1MWe lean burn, allocation heat {CH}</t>
  </si>
  <si>
    <t>xxx Heat, at cogen 200kWe diesel SCR, allocation energy {CH}</t>
  </si>
  <si>
    <t>xxx Heat, at cogen 200kWe diesel, allocation heat {CH}</t>
  </si>
  <si>
    <t>xxx Heat, at cogen 200kWe lean burn, allocation energy {CH}</t>
  </si>
  <si>
    <t>xxx Heat, at cogen 200kWe lean burn, allocation heat {CH}</t>
  </si>
  <si>
    <t>xxx Heat, at cogen 500kWe lean burn, allocation energy {CH}</t>
  </si>
  <si>
    <t>xxx Heat, at cogen 500kWe lean burn, allocation exergy {CH}</t>
  </si>
  <si>
    <t>xxx Heat, at cogen 500kWe lean burn, allocation heat {CH}</t>
  </si>
  <si>
    <t>xxx Heat, at cogen 50kWe lean burn, allocation energy {CH}</t>
  </si>
  <si>
    <t>xxx Heat, at cogen 50kWe lean burn, allocation heat {CH}</t>
  </si>
  <si>
    <t>xxx Heat, at cogen 6400kWth, wood, allocation energy {CH}</t>
  </si>
  <si>
    <t>xxx Heat, at cogen 6400kWth, wood, allocation exergy {CH}</t>
  </si>
  <si>
    <t>xxx Heat, at cogen 6400kWth, wood, allocation heat {CH}</t>
  </si>
  <si>
    <t>xxx Heat, at cogen 6400kWth, wood, emission control, allocation energy {CH}</t>
  </si>
  <si>
    <t>xxx Heat, at cogen 6400kWth, wood, emission control, allocation exergy {CH}</t>
  </si>
  <si>
    <t>xxx Heat, at cogen 6400kWth, wood, emission control, allocation heat {CH}</t>
  </si>
  <si>
    <t>xxx Heat, at flat plate collector, multiple dwelling, for hot water {CH}</t>
  </si>
  <si>
    <t>xxx Heat, at flat plate collector, one-family house, for combined system {CH}</t>
  </si>
  <si>
    <t>xxx Heat, at flat plate collector, one-family house, for hot water {CH}</t>
  </si>
  <si>
    <t>xxx Heat, at hot water tank, solar+electric, flat plate, multiple dwelling {CH}</t>
  </si>
  <si>
    <t>xxx Heat, at hot water tank, solar+gas, flat plate, multiple dwelling {CH}</t>
  </si>
  <si>
    <t>xxx Heat, at hot water tank, solar+gas, flat plate, one-family house {CH}</t>
  </si>
  <si>
    <t>xxx Heat, at solar+gas heating, flat plate, one-family house, combined system {CH}</t>
  </si>
  <si>
    <t>xxx Heat, at solar+gas heating, tube collector, one-family house, combined system {CH}</t>
  </si>
  <si>
    <t>xxx Heat, at solar+wood heating, flat plate, one-family house, combined system {CH}</t>
  </si>
  <si>
    <t>xxx Heat, at tube collector, one-family house, for combined system {CH}</t>
  </si>
  <si>
    <t>xxx Heat, natural gas, at industrial furnace low-NOx &gt;100kW {RER}</t>
  </si>
  <si>
    <t>xxx Helium, gaseous, at plant {RER}</t>
  </si>
  <si>
    <t>xxx Industrial residue wood, 3-layered LB production, softwood, u=20%, at plant {RER}</t>
  </si>
  <si>
    <t>xxx Industrial residue wood, from planing, hard, air, kiln dried, u=10%, at plant {RER}</t>
  </si>
  <si>
    <t>xxx Industrial residue wood, from planing, hardwood, kiln dried, u=10%, at plant {RER}</t>
  </si>
  <si>
    <t>xxx Industrial residue wood, from planing, softwood, air dried, u=20%, at plant {RER}</t>
  </si>
  <si>
    <t>xxx Industrial residue wood, from planing, softwood, kiln dried, u=10%, at plant {RER}</t>
  </si>
  <si>
    <t>xxx Industrial residue wood, GLT production, indoor use, u=10%, at plant {RER}</t>
  </si>
  <si>
    <t>xxx Industrial residue wood, GLT production, outdoor use, u=10%, at plant {RER}</t>
  </si>
  <si>
    <t>xxx Industrial residue wood, hardwood, including bark, air dried, u=20%, at plant {RER}</t>
  </si>
  <si>
    <t>xxx Industrial residue wood, hardwood, including bark, u=70%, at plant {RER}</t>
  </si>
  <si>
    <t>xxx Industrial residue wood, LTE production, hardwood, u=20%, at plant {RER}</t>
  </si>
  <si>
    <t>xxx Industrial residue wood, LTE production, softwood, u=20%, at plant {RER}</t>
  </si>
  <si>
    <t>xxx Industrial residue wood, mix, hardwood, u=40%, at plant {RER}</t>
  </si>
  <si>
    <t>xxx Industrial residue wood, mix, softwood, u=40%, at plant {RER}</t>
  </si>
  <si>
    <t>xxx Industrial residue wood, plywood prod., indoor use, hardwood, u=20%, at plant {RER}</t>
  </si>
  <si>
    <t>xxx Industrial residue wood, plywood prod., outdoor use, hardwood, u=20%, at plant {RER}</t>
  </si>
  <si>
    <t>xxx Industrial residue wood, softwood, forest-debarked, air dried, u=20%, at plant {RER}</t>
  </si>
  <si>
    <t>xxx Industrial residue wood, softwood, forest-debarked, u=70%, at plant {RER}</t>
  </si>
  <si>
    <t>xxx Industrial residue wood, softwood, plant-debarked, u=70%, at plant {RER}</t>
  </si>
  <si>
    <t>xxx Industrial residue wood, wood wool production, softwood, u=20%, at plant {RER}</t>
  </si>
  <si>
    <t>xxx Industrial wood, hardwood, under bark, u=80%, at forest road {RER}</t>
  </si>
  <si>
    <t>xxx Industrial wood, Scandinavian hardwood, under bark, u=80%, at forest road {NORDEL}</t>
  </si>
  <si>
    <t>xxx Industrial wood, Scandinavian softwood, under bark, u=140%, at forest road {NORDEL}</t>
  </si>
  <si>
    <t>xxx Industrial wood, softwood, under bark, u=140%, at forest road {RER}</t>
  </si>
  <si>
    <t>xxx Logs, hardwood, at forest {RER}</t>
  </si>
  <si>
    <t>xxx Logs, mixed, at forest {RER}</t>
  </si>
  <si>
    <t>xxx Logs, softwood, at forest {RER}</t>
  </si>
  <si>
    <t>xxx Mc-Si wafer, at plant {RER}</t>
  </si>
  <si>
    <t>xxx mc-Si wafer, future, at plant {RER}</t>
  </si>
  <si>
    <t>xxx Medium density fibreboard, at plant {RER}</t>
  </si>
  <si>
    <t>xxx methane, 96 vol-%, from sewage sludge, at purification {CH}</t>
  </si>
  <si>
    <t>xxx methane, 96 vol-%, from sewage sludge, high pressure, at consumer {CH}</t>
  </si>
  <si>
    <t>xxx Natural gas, burned in cogen 500kWe lean burn {CH}</t>
  </si>
  <si>
    <t>xxx operation, aircraft, freight {RER}</t>
  </si>
  <si>
    <t>xxx operation, aircraft, freight, Europe {RER}</t>
  </si>
  <si>
    <t>xxx operation, aircraft, freight, intercontinental {RER}</t>
  </si>
  <si>
    <t>xxx operation, aircraft, passenger {RER}</t>
  </si>
  <si>
    <t>xxx operation, aircraft, passenger, Europe {RER}</t>
  </si>
  <si>
    <t>xxx operation, aircraft, passenger, intercontinental {RER}</t>
  </si>
  <si>
    <t>xxx Operation, barge {RER}</t>
  </si>
  <si>
    <t>xxx Operation, coach {CH}</t>
  </si>
  <si>
    <t>xxx Operation, freight train {CH}</t>
  </si>
  <si>
    <t>xxx Operation, high speed train {DE}</t>
  </si>
  <si>
    <t>xxx Operation, long-distance train, SBB mix {CH}</t>
  </si>
  <si>
    <t>xxx Operation, lorry &gt;28t, fleet average {CH}</t>
  </si>
  <si>
    <t>xxx Operation, lorry 20-28t, fleet average {CH}</t>
  </si>
  <si>
    <t>xxx Operation, lorry 3.5-20t, fleet average {CH}</t>
  </si>
  <si>
    <t>xxx Operation, passenger car {CH}</t>
  </si>
  <si>
    <t>xxx Operation, passenger car, diesel, fleet average {CH}</t>
  </si>
  <si>
    <t>xxx Operation, passenger car, petrol, fleet average {CH}</t>
  </si>
  <si>
    <t>xxx Operation, regional train, SBB mix {CH}</t>
  </si>
  <si>
    <t>xxx Operation, regular bus {CH}</t>
  </si>
  <si>
    <t>xxx Operation, tram {CH}</t>
  </si>
  <si>
    <t>xxx Operation, transoceanic freight ship {OCE}</t>
  </si>
  <si>
    <t>xxx Operation, transoceanic tanker {OCE}</t>
  </si>
  <si>
    <t>xxx Operation, trolleybus {CH}</t>
  </si>
  <si>
    <t>xxx Operation, van &lt; 3,5t {CH}</t>
  </si>
  <si>
    <t>xxx Oriented strand board, at plant {RER}</t>
  </si>
  <si>
    <t>xxx Particle board, indoor use, at plant {RER}</t>
  </si>
  <si>
    <t>xxx Particle board, outdoor use, at plant {RER}</t>
  </si>
  <si>
    <t>xxx Pc-Si wafer, at plant {RER}</t>
  </si>
  <si>
    <t>xxx pc-Si wafer, future, at plant {RER}</t>
  </si>
  <si>
    <t>xxx petrol, unleaded, at refinery {CH}</t>
  </si>
  <si>
    <t>xxx petrol, unleaded, at refinery {RER}</t>
  </si>
  <si>
    <t>xxx petrol, unleaded, at regional storage {CH}</t>
  </si>
  <si>
    <t>xxx Petrol, unleaded, at regional storage {RER}</t>
  </si>
  <si>
    <t>xxx Photovoltaic cell, mc-Si , future, at plant {RER}</t>
  </si>
  <si>
    <t>xxx Photovoltaic cell, mc-Si, at plant {RER}</t>
  </si>
  <si>
    <t>xxx Photovoltaic cell, pc-Si , at plant {RER}</t>
  </si>
  <si>
    <t>xxx Photovoltaic cell, pc-Si , future, at plant {RER}</t>
  </si>
  <si>
    <t>xxx Photovoltaic laminate, mc-Si, at plant {RER}</t>
  </si>
  <si>
    <t>xxx Photovoltaic laminate, mc-Si, future, at plant {RER}</t>
  </si>
  <si>
    <t>xxx Photovoltaic laminate, pc-Si, at plant {RER}</t>
  </si>
  <si>
    <t>xxx Photovoltaic laminate, pc-Si, future, at plant {RER}</t>
  </si>
  <si>
    <t>xxx Photovoltaic panel, mc-Si, at plant {RER}</t>
  </si>
  <si>
    <t>xxx Photovoltaic panel, pc-Si, at plant {RER}</t>
  </si>
  <si>
    <t>xxx Polylactide, granulate, NatureWorks Nebraska {US}</t>
  </si>
  <si>
    <t>xxx Raw cork, at forest road {RER}</t>
  </si>
  <si>
    <t>xxx Residual wood, hardwood, under bark, air dried, u=20%, at forest road {RER}</t>
  </si>
  <si>
    <t>xxx Residual wood, hardwood, under bark, u=80%, at forest road {RER}</t>
  </si>
  <si>
    <t>xxx Residual wood, softwood, under bark, air dried, u=20%, at forest road {RER}</t>
  </si>
  <si>
    <t>xxx Residual wood, softwood, under bark, u=140%, at forest road {RER}</t>
  </si>
  <si>
    <t>xxx Round wood, hardwood, under bark, u=70%, at forest road {RER}</t>
  </si>
  <si>
    <t>xxx Round wood, Scandinavian softwood, under bark, u=70% at forest road {NORDEL}</t>
  </si>
  <si>
    <t>xxx Round wood, softwood, debarked, u=70% at forest road {RER}</t>
  </si>
  <si>
    <t>xxx Round wood, softwood, under bark, u=70% at forest road {RER}</t>
  </si>
  <si>
    <t>xxx Sawdust, Scandinavian softwood (plant-debarked), u=70%, at plant {NORDEL}</t>
  </si>
  <si>
    <t>xxx Sawn timber, hardwood, planed, air / kiln dried, u=10%, at plant {RER}</t>
  </si>
  <si>
    <t>xxx Sawn timber, hardwood, planed, kiln dried, u=10%, at plant {RER}</t>
  </si>
  <si>
    <t>xxx Sawn timber, hardwood, raw, air / kiln dried, u=10%, at plant {RER}</t>
  </si>
  <si>
    <t>xxx Sawn timber, hardwood, raw, air dried, u=20%, at plant {RER}</t>
  </si>
  <si>
    <t>xxx Sawn timber, hardwood, raw, kiln dried, u=10%, at plant {RER}</t>
  </si>
  <si>
    <t>xxx Sawn timber, hardwood, raw, plant-debarked, u=70%, at plant {RER}</t>
  </si>
  <si>
    <t>xxx Sawn timber, Scandinavian softwood, raw, plant-debarked, u=70%, at plant {NORDEL}</t>
  </si>
  <si>
    <t>xxx Sawn timber, softwood, planed, air dried, at plant {RER}</t>
  </si>
  <si>
    <t>xxx Sawn timber, softwood, planed, kiln dried, at plant {RER}</t>
  </si>
  <si>
    <t>xxx Sawn timber, softwood, raw, air dried, u=20%, at plant {RER}</t>
  </si>
  <si>
    <t>xxx Sawn timber, softwood, raw, forest-debarked, u=70%, at plant {RER}</t>
  </si>
  <si>
    <t>xxx Sawn timber, softwood, raw, kiln dried, u=10%, at plant {RER}</t>
  </si>
  <si>
    <t>xxx Sawn timber, softwood, raw, kiln dried, u=20%, at plant {RER}</t>
  </si>
  <si>
    <t>xxx Sawn timber, softwood, raw, plant-debarked, u=70%, at plant {RER}</t>
  </si>
  <si>
    <t>xxx Silicon, pc, future, casted, at plant {RER}</t>
  </si>
  <si>
    <t>xxx Slanted-roof construction, integrated, on roof, m2 {CH}</t>
  </si>
  <si>
    <t>xxx Slanted-roof construction, integrated, on roof, p {CH}</t>
  </si>
  <si>
    <t>xxx Slanted-roof construction, mounted, on roof, m2 {CH}</t>
  </si>
  <si>
    <t>xxx Softwood, Scandinavian, standing, under bark, in forest {NORDEL}</t>
  </si>
  <si>
    <t>xxx Softwood, stand establishment, tending, site development, under bark {RER}</t>
  </si>
  <si>
    <t>xxx Softwood, standing, under bark, in forest {RER}</t>
  </si>
  <si>
    <t>xxx Solar system with evacuated tube collector, one-family house, combined system {CH}</t>
  </si>
  <si>
    <t>xxx Solar system, flat plate collector, multiple dwelling, hot water {CH}</t>
  </si>
  <si>
    <t>xxx Solar system, flat plate collector, one-family house, combined system {CH}</t>
  </si>
  <si>
    <t>xxx Solar system, flat plate collector, one-family house, hot water {CH}</t>
  </si>
  <si>
    <t>xxx three layered laminated board, at plant {CH}</t>
  </si>
  <si>
    <t>xxx three layered laminated board, at regional storage {CH}</t>
  </si>
  <si>
    <t>xxx Vinasse, at regional storehouse {CH}</t>
  </si>
  <si>
    <t>xxx Window frame, wood, U=1.5 W/m2K, at plant {RER}</t>
  </si>
  <si>
    <t>xxx Window frame, wood-metal, U=1.6 W/m2K, at plant {RER}</t>
  </si>
  <si>
    <t>xxx Wood chips, burned in cogen 6400kWth, emission control {CH}</t>
  </si>
  <si>
    <t>xxx Wood chips, hardwood, from industry, u=40%, at plant {RER}</t>
  </si>
  <si>
    <t>xxx Wood chips, hardwood, u=80%, at forest {RER}</t>
  </si>
  <si>
    <t>xxx Wood chips, mixed, from industry, u=40%, at plant {RER}</t>
  </si>
  <si>
    <t>xxx Wood chips, mixed, u=120%, at forest {RER}</t>
  </si>
  <si>
    <t>xxx Wood chips, softwood, from industry, u=40%, at plant {RER}</t>
  </si>
  <si>
    <t>xxx Wood chips, softwood, u=140%, at forest {RER}</t>
  </si>
  <si>
    <t>xxx Wood pellets, u=10%, at storehouse {RER}</t>
  </si>
  <si>
    <t>xxx Wood wool, u=20%, at plant {RER}</t>
  </si>
  <si>
    <t>xxx Wood, cork oak, under bark, u=70%, at forest road {RER}</t>
  </si>
  <si>
    <t>xxx Zinc , from Imperial smelting furnace {GLO}</t>
  </si>
  <si>
    <t>Xylene, at plant {RER}</t>
  </si>
  <si>
    <t>Yarn production, bast fibres {IN}</t>
  </si>
  <si>
    <t>Yarn production, cotton fibres {GLO}</t>
  </si>
  <si>
    <t>Yarn, cotton, at plant {GLO}</t>
  </si>
  <si>
    <t>Yarn, jute, at plant {IN}</t>
  </si>
  <si>
    <t>Yarn, kenaf, at plant {IN}</t>
  </si>
  <si>
    <t>Yeast paste, from whey, at fermentation {CH}</t>
  </si>
  <si>
    <t>Zinc coating, coils {RER}</t>
  </si>
  <si>
    <t>Zinc coating, pieces {RER}</t>
  </si>
  <si>
    <t>Zinc coating, pieces, adjustment per um {RER}</t>
  </si>
  <si>
    <t>Zinc concentrate, at beneficiation {GLO}</t>
  </si>
  <si>
    <t>Zinc monosulphate, ZnSO4.H2O, at plant {RER}</t>
  </si>
  <si>
    <t>Zinc oxide, at plant {RER}</t>
  </si>
  <si>
    <t>Zinc sulphide, ZnS, at plant {RER}</t>
  </si>
  <si>
    <t>Zinc, from combined metal production, at beneficiation {SE}</t>
  </si>
  <si>
    <t>Zinc, from combined metal production, at refinery {SE}</t>
  </si>
  <si>
    <t>Zinc, primary, at regional storage {RER}</t>
  </si>
  <si>
    <t>Zircon, 50% zirconium, at plant {AU}</t>
  </si>
  <si>
    <t>Zirconium oxide, at plant {AU}</t>
  </si>
  <si>
    <t>from electricity mix {CH}</t>
  </si>
  <si>
    <t>from Electricity, high voltage, at grid {CH}</t>
  </si>
  <si>
    <t>from Electricity, medium voltage, at grid {CH}</t>
  </si>
  <si>
    <t>HEAT</t>
  </si>
  <si>
    <t>Type of waste</t>
  </si>
  <si>
    <t>Source: Richtlinie zu Netto-Null-Fahrplänen, based on the graphic from the GHG Protocol (Corporate Value Chain (Scope 3) Reporting and Accounting Standard )</t>
  </si>
  <si>
    <t>Swiss consumption mix climate change impact</t>
  </si>
  <si>
    <t>in kgCO2e / kWh</t>
  </si>
  <si>
    <t>Electricity type</t>
  </si>
  <si>
    <t>Share of total</t>
  </si>
  <si>
    <t>Scope 3 (part.)</t>
  </si>
  <si>
    <t>TOTAL</t>
  </si>
  <si>
    <t>Nuclear</t>
  </si>
  <si>
    <t>Pumped storage</t>
  </si>
  <si>
    <t>Impact results</t>
  </si>
  <si>
    <t>Scope 2 consumption mix</t>
  </si>
  <si>
    <t>Scope 3 (part.) consumption mix</t>
  </si>
  <si>
    <t>Backend data</t>
  </si>
  <si>
    <t>Swiss consumption mix composition</t>
  </si>
  <si>
    <t>Database : BAFU:2025 (as of 16.07.2025)</t>
  </si>
  <si>
    <t>Dataset: Electricity mix {CH} U</t>
  </si>
  <si>
    <t>Impact assessment method: IPCC 2021 - GWP 100</t>
  </si>
  <si>
    <t>Climate change impact  [kgCO2e / kWh]</t>
  </si>
  <si>
    <t>Flow</t>
  </si>
  <si>
    <t>Type</t>
  </si>
  <si>
    <t>Amount [MJ]</t>
  </si>
  <si>
    <t>Direct emissions flow (if different from flow)</t>
  </si>
  <si>
    <t>Electricity from waste, at municipal waste incineration plant {CH} U</t>
  </si>
  <si>
    <t>Electricity, at cogen 1MWth, natural gas, allocation exergy {CH} U</t>
  </si>
  <si>
    <t>Natural gas, burned in cogen 1MWth {CH} U</t>
  </si>
  <si>
    <t>Electricity, at cogen 1MWth, wood chips, allocation exergy {CH} U</t>
  </si>
  <si>
    <t>Wood chips, burned in cogen 1MWth {CH} U</t>
  </si>
  <si>
    <t>Electricity, at cogen 300kWth, biomethane, allocation exergy {CH} U</t>
  </si>
  <si>
    <t>Biomethane, burned in cogen 300kWth {CH} U</t>
  </si>
  <si>
    <t>Electricity, at cogen 300kWth, diesel, allocation exergy {CH} U</t>
  </si>
  <si>
    <t>Diesel, burned in cogen 300kWth {CH} U</t>
  </si>
  <si>
    <t>Electricity, at cogen with biogas engine, agricultural covered, alloc. exergy {CH} U</t>
  </si>
  <si>
    <t>Electricity, at wind power plant 2MW, offshore {OCE} U</t>
  </si>
  <si>
    <t>Electricity, at wind power plant 800kW {RER} U</t>
  </si>
  <si>
    <t>Electricity, at wind power plant {CH} U</t>
  </si>
  <si>
    <t>Electricity, at wind power plant {RER} U</t>
  </si>
  <si>
    <t>Electricity, hard coal, at power plant {AT} U</t>
  </si>
  <si>
    <t>Hard coal, burned in power plant {AT} U</t>
  </si>
  <si>
    <t>Electricity, hard coal, at power plant {DE} U</t>
  </si>
  <si>
    <t>Hard coal, burned in power plant {DE} U</t>
  </si>
  <si>
    <t>Electricity, hard coal, at power plant {FR} U</t>
  </si>
  <si>
    <t>Hard coal, burned in power plant {FR} U</t>
  </si>
  <si>
    <t>Electricity, hard coal, at power plant {IT} U</t>
  </si>
  <si>
    <t>Hard coal, burned in power plant {IT} U</t>
  </si>
  <si>
    <t>Electricity, hydropower, at pumped storage plant, ENTSO, 2020 {AT} U</t>
  </si>
  <si>
    <t>Electricity, hydropower, at pumped storage plant, ENTSO, 2020 {CH} U</t>
  </si>
  <si>
    <t>Electricity, hydropower, at pumped storage plant, ENTSO, 2020 {DE} U</t>
  </si>
  <si>
    <t>Electricity, hydropower, at pumped storage plant, ENTSO, 2020 {FR} U</t>
  </si>
  <si>
    <t>Electricity, hydropower, at pumped storage plant, ENTSO, 2020 {IT} U</t>
  </si>
  <si>
    <t>Electricity, hydropower, at reservoir power plant, alpine region {RER} U</t>
  </si>
  <si>
    <t>Electricity, hydropower, at reservoir power plant, non alpine regions {RER} U</t>
  </si>
  <si>
    <t>Electricity, hydropower, at run-of-river power plant {CH} U</t>
  </si>
  <si>
    <t>Electricity, hydropower, at run-of-river power plant with reservoir {CH} U</t>
  </si>
  <si>
    <t>Electricity, hydropower, at run-of-river power plant {RER} U</t>
  </si>
  <si>
    <t>Electricity, hydropower, at run-of-river power plant with reservoir {RER} U</t>
  </si>
  <si>
    <t>Electricity, hydropower, at small hydropower plant {CH} U</t>
  </si>
  <si>
    <t>Electricity, hydropower, net, at reservoir power plant {CH} U</t>
  </si>
  <si>
    <t>Electricity, industrial gas, at power plant {AT} U</t>
  </si>
  <si>
    <t>Coke oven gas, burned in power plant {RER} U</t>
  </si>
  <si>
    <t>Electricity, industrial gas, at power plant {DE} U</t>
  </si>
  <si>
    <t>Blast furnace gas, burned in power plant {RER} U; Coke oven gas, burned in power plant {RER} U</t>
  </si>
  <si>
    <t>Electricity, industrial gas, at power plant {IT} U</t>
  </si>
  <si>
    <t>Blast furnace gas, burned in power plant {IT} U; Coke oven gas, burned in power plant {IT} U</t>
  </si>
  <si>
    <t>Electricity, lignite, at power plant {DE} U</t>
  </si>
  <si>
    <t>Lignite, burned in power plant {DE} U</t>
  </si>
  <si>
    <t>Electricity, natural gas, at power plant {AT} U</t>
  </si>
  <si>
    <t>Natural gas, burned in power plant {AT} U</t>
  </si>
  <si>
    <t>Electricity, natural gas, at power plant {DE} U</t>
  </si>
  <si>
    <t>Natural gas, burned in power plant {DE} U</t>
  </si>
  <si>
    <t>Electricity, natural gas, at power plant {FR} U</t>
  </si>
  <si>
    <t>Natural gas, burned in power plant {FR} U</t>
  </si>
  <si>
    <t>Electricity, natural gas, at power plant {IT} U</t>
  </si>
  <si>
    <t>Natural gas, burned in power plant {IT} U</t>
  </si>
  <si>
    <t>Electricity, nuclear, at power plant boiling water reactor {CH} U</t>
  </si>
  <si>
    <t>Diesel, burned in diesel-electric generating set {GLO} U</t>
  </si>
  <si>
    <t>Electricity, nuclear, at power plant boiling water reactor {DE} U</t>
  </si>
  <si>
    <t>Electricity, nuclear, at power plant pressure water reactor {CH} U</t>
  </si>
  <si>
    <t>Electricity, nuclear, at power plant pressure water reactor {DE} U</t>
  </si>
  <si>
    <t>Electricity, nuclear, at power plant pressure water reactor {FR} U</t>
  </si>
  <si>
    <t>Electricity, oil, at power plant {DE} U</t>
  </si>
  <si>
    <t>Heavy fuel oil, burned in power plant {DE} U</t>
  </si>
  <si>
    <t>Electricity, oil, at power plant {FR} U</t>
  </si>
  <si>
    <t>Heavy fuel oil, burned in power plant {FR} U</t>
  </si>
  <si>
    <t>Electricity, oil, at power plant {IT} U</t>
  </si>
  <si>
    <t>Heavy fuel oil, burned in power plant {IT} U</t>
  </si>
  <si>
    <t>Electricity, production mix photovoltaic, at plant {AT} U</t>
  </si>
  <si>
    <t>Electricity, production mix photovoltaic, at plant {CH} U</t>
  </si>
  <si>
    <t>Electricity, production mix photovoltaic, at plant {DE} U</t>
  </si>
  <si>
    <t>Electricity, production mix photovoltaic, at plant {FR} U</t>
  </si>
  <si>
    <t>Electricity, production mix photovoltaic, at plant {IT} U</t>
  </si>
  <si>
    <t>Transmission and distribution network</t>
  </si>
  <si>
    <t>Dataset</t>
  </si>
  <si>
    <t>Distribution losses</t>
  </si>
  <si>
    <t>Direct emissions</t>
  </si>
  <si>
    <t>Electricity emissions</t>
  </si>
  <si>
    <t>Other indirect emissions</t>
  </si>
  <si>
    <t>T&amp;D network own emissions (w/o losses)</t>
  </si>
  <si>
    <t>Electricity, low voltage, at grid {CH} U</t>
  </si>
  <si>
    <t>Electricity, medium voltage, at grid {CH} U</t>
  </si>
  <si>
    <t>Electricity, high voltage, at grid {CH} U</t>
  </si>
  <si>
    <t>Total consumption mix (w/o T&amp;D)</t>
  </si>
  <si>
    <t>Losses covered by guarantees of origin (used for scope3)</t>
  </si>
  <si>
    <t>Comment</t>
  </si>
  <si>
    <t>Losses covered by GOs</t>
  </si>
  <si>
    <t>Geothermal (proxied by wind)</t>
  </si>
  <si>
    <t>Origin (see note)</t>
  </si>
  <si>
    <t>Market based approach</t>
  </si>
  <si>
    <t>Total location-based</t>
  </si>
  <si>
    <t>Total market-based</t>
  </si>
  <si>
    <t>Total Electricity market-based</t>
  </si>
  <si>
    <t>Year of reference for electricity mix: 2020</t>
  </si>
  <si>
    <t>Source: Frischknecht R. (2023) Energieetikette f r Personenwagen: Umweltkennwerte 2022 der Strom- und Treibstoffbereitstellung. Project report. Volume: 754. treeze Ltd.. Uster, 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</si>
</sst>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 #,##0.00_ ;_ * \-#,##0.00_ ;_ * &quot;-&quot;??_ ;_ @_ "/>
    <numFmt numFmtId="165" formatCode="0.000"/>
    <numFmt numFmtId="166" formatCode="0.0"/>
    <numFmt numFmtId="167" formatCode="_ * #,##0_ ;_ * \-#,##0_ ;_ * &quot;-&quot;??_ ;_ @_ "/>
    <numFmt numFmtId="168" formatCode="0.0000"/>
    <numFmt numFmtId="169" formatCode="0.000%"/>
    <numFmt numFmtId="170" formatCode="0.0%"/>
    <numFmt numFmtId="171" formatCode="0.00000"/>
    <numFmt numFmtId="172" formatCode="0.0000000"/>
    <numFmt numFmtId="173" formatCode="0.0E+00"/>
    <numFmt numFmtId="174" formatCode="0.000000"/>
  </numFmts>
  <fonts count="121">
    <font>
      <sz val="10"/>
      <color theme="1"/>
      <name val="Arial"/>
      <family val="2"/>
    </font>
    <font>
      <sz val="10"/>
      <color theme="1"/>
      <name val="Arial"/>
      <family val="2"/>
    </font>
    <font>
      <b/>
      <sz val="10"/>
      <color theme="1"/>
      <name val="Arial"/>
      <family val="2"/>
    </font>
    <font>
      <u/>
      <sz val="10"/>
      <color theme="10"/>
      <name val="Arial"/>
      <family val="2"/>
    </font>
    <font>
      <i/>
      <sz val="10"/>
      <color theme="1"/>
      <name val="Arial"/>
      <family val="2"/>
    </font>
    <font>
      <b/>
      <u/>
      <sz val="20"/>
      <name val="Arial"/>
      <family val="2"/>
    </font>
    <font>
      <b/>
      <sz val="11"/>
      <color theme="0"/>
      <name val="Arial"/>
      <family val="2"/>
    </font>
    <font>
      <b/>
      <sz val="10"/>
      <name val="Arial"/>
      <family val="2"/>
    </font>
    <font>
      <b/>
      <sz val="12"/>
      <color theme="0"/>
      <name val="Arial"/>
      <family val="2"/>
    </font>
    <font>
      <sz val="8"/>
      <name val="Arial"/>
      <family val="2"/>
    </font>
    <font>
      <sz val="10"/>
      <name val="CorporateSBQ-Regular"/>
    </font>
    <font>
      <b/>
      <sz val="11"/>
      <color theme="1"/>
      <name val="Arial"/>
      <family val="2"/>
    </font>
    <font>
      <sz val="11"/>
      <color theme="1"/>
      <name val="Arial"/>
      <family val="2"/>
    </font>
    <font>
      <b/>
      <sz val="12"/>
      <color theme="1"/>
      <name val="Arial"/>
      <family val="2"/>
    </font>
    <font>
      <b/>
      <sz val="16"/>
      <color theme="1"/>
      <name val="Arial"/>
      <family val="2"/>
    </font>
    <font>
      <sz val="10"/>
      <name val="Arial"/>
      <family val="2"/>
    </font>
    <font>
      <sz val="11"/>
      <color theme="1"/>
      <name val="Calibri"/>
      <family val="2"/>
      <scheme val="minor"/>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52"/>
      <name val="Calibri"/>
      <family val="2"/>
    </font>
    <font>
      <sz val="11"/>
      <color indexed="10"/>
      <name val="Calibri"/>
      <family val="2"/>
    </font>
    <font>
      <b/>
      <sz val="11"/>
      <color indexed="9"/>
      <name val="Calibri"/>
      <family val="2"/>
    </font>
    <font>
      <sz val="10"/>
      <name val="Trebuchet MS"/>
      <family val="2"/>
    </font>
    <font>
      <b/>
      <sz val="10"/>
      <name val="Trebuchet MS"/>
      <family val="2"/>
    </font>
    <font>
      <sz val="11"/>
      <name val="Trebuchet MS"/>
      <family val="2"/>
    </font>
    <font>
      <b/>
      <sz val="11"/>
      <name val="Trebuchet MS"/>
      <family val="2"/>
    </font>
    <font>
      <sz val="10"/>
      <color indexed="8"/>
      <name val="Arial"/>
      <family val="2"/>
    </font>
    <font>
      <b/>
      <sz val="14"/>
      <color theme="3"/>
      <name val="Trebuchet MS"/>
      <family val="2"/>
    </font>
    <font>
      <b/>
      <sz val="11"/>
      <color theme="1"/>
      <name val="Trebuchet MS"/>
      <family val="2"/>
    </font>
    <font>
      <b/>
      <sz val="10"/>
      <color rgb="FF00B050"/>
      <name val="Trebuchet MS"/>
      <family val="2"/>
    </font>
    <font>
      <b/>
      <sz val="13"/>
      <name val="Trebuchet MS"/>
      <family val="2"/>
    </font>
    <font>
      <b/>
      <sz val="13"/>
      <color theme="9" tint="-0.249977111117893"/>
      <name val="Trebuchet MS"/>
      <family val="2"/>
    </font>
    <font>
      <u/>
      <sz val="13"/>
      <name val="Trebuchet MS"/>
      <family val="2"/>
    </font>
    <font>
      <b/>
      <sz val="13"/>
      <color theme="1"/>
      <name val="Trebuchet MS"/>
      <family val="2"/>
    </font>
    <font>
      <sz val="13"/>
      <name val="Trebuchet MS"/>
      <family val="2"/>
    </font>
    <font>
      <sz val="13"/>
      <color theme="0"/>
      <name val="Trebuchet MS"/>
      <family val="2"/>
    </font>
    <font>
      <b/>
      <sz val="14"/>
      <name val="Trebuchet MS"/>
      <family val="2"/>
    </font>
    <font>
      <sz val="14"/>
      <name val="Trebuchet MS"/>
      <family val="2"/>
    </font>
    <font>
      <sz val="11"/>
      <color rgb="FF00B050"/>
      <name val="Trebuchet MS"/>
      <family val="2"/>
    </font>
    <font>
      <b/>
      <sz val="11"/>
      <color rgb="FF00B050"/>
      <name val="Trebuchet MS"/>
      <family val="2"/>
    </font>
    <font>
      <sz val="11"/>
      <color theme="9" tint="-0.249977111117893"/>
      <name val="Trebuchet MS"/>
      <family val="2"/>
    </font>
    <font>
      <sz val="11"/>
      <color rgb="FFFF0000"/>
      <name val="Trebuchet MS"/>
      <family val="2"/>
    </font>
    <font>
      <sz val="11"/>
      <color theme="1"/>
      <name val="Trebuchet MS"/>
      <family val="2"/>
    </font>
    <font>
      <vertAlign val="superscript"/>
      <sz val="11"/>
      <name val="Trebuchet MS"/>
      <family val="2"/>
    </font>
    <font>
      <b/>
      <sz val="10"/>
      <color theme="9" tint="-0.249977111117893"/>
      <name val="Trebuchet MS"/>
      <family val="2"/>
    </font>
    <font>
      <sz val="11"/>
      <color rgb="FF0070C0"/>
      <name val="Trebuchet MS"/>
      <family val="2"/>
    </font>
    <font>
      <sz val="10"/>
      <color rgb="FF4D5156"/>
      <name val="Arial"/>
      <family val="2"/>
    </font>
    <font>
      <b/>
      <sz val="14"/>
      <color theme="1"/>
      <name val="Arial"/>
      <family val="2"/>
    </font>
    <font>
      <b/>
      <sz val="11"/>
      <color rgb="FFFF0000"/>
      <name val="Arial"/>
      <family val="2"/>
    </font>
    <font>
      <sz val="12"/>
      <color theme="1"/>
      <name val="Arial"/>
      <family val="2"/>
    </font>
    <font>
      <sz val="14"/>
      <color theme="1"/>
      <name val="Arial"/>
      <family val="2"/>
    </font>
    <font>
      <u/>
      <sz val="11"/>
      <color theme="10"/>
      <name val="Arial"/>
      <family val="2"/>
    </font>
    <font>
      <b/>
      <vertAlign val="subscript"/>
      <sz val="14"/>
      <color theme="1"/>
      <name val="Arial"/>
      <family val="2"/>
    </font>
    <font>
      <sz val="11"/>
      <color rgb="FF000000"/>
      <name val="Calibri"/>
      <family val="2"/>
    </font>
    <font>
      <u/>
      <sz val="12"/>
      <color theme="10"/>
      <name val="Arial"/>
      <family val="2"/>
    </font>
    <font>
      <b/>
      <sz val="12"/>
      <name val="Arial"/>
      <family val="2"/>
    </font>
    <font>
      <sz val="12"/>
      <color rgb="FF000000"/>
      <name val="Arial"/>
      <family val="2"/>
    </font>
    <font>
      <b/>
      <sz val="12"/>
      <color rgb="FF000000"/>
      <name val="Arial"/>
      <family val="2"/>
    </font>
    <font>
      <sz val="11"/>
      <color theme="1"/>
      <name val="Calibri"/>
      <family val="2"/>
    </font>
    <font>
      <sz val="10"/>
      <color rgb="FFFF0000"/>
      <name val="Arial"/>
      <family val="2"/>
    </font>
    <font>
      <b/>
      <sz val="14"/>
      <color theme="0"/>
      <name val="Arial"/>
      <family val="2"/>
    </font>
    <font>
      <b/>
      <sz val="12"/>
      <color rgb="FFFF0000"/>
      <name val="Arial"/>
      <family val="2"/>
    </font>
    <font>
      <b/>
      <sz val="11"/>
      <name val="Arial"/>
      <family val="2"/>
    </font>
    <font>
      <i/>
      <sz val="10"/>
      <color rgb="FFFF0000"/>
      <name val="Arial"/>
      <family val="2"/>
    </font>
    <font>
      <sz val="9"/>
      <color theme="1"/>
      <name val="Arial"/>
      <family val="2"/>
    </font>
    <font>
      <b/>
      <sz val="22"/>
      <color theme="1"/>
      <name val="Arial"/>
      <family val="2"/>
    </font>
    <font>
      <sz val="11"/>
      <name val="Arial"/>
      <family val="2"/>
    </font>
    <font>
      <sz val="10"/>
      <name val="Arial"/>
      <family val="2"/>
    </font>
    <font>
      <u/>
      <sz val="14"/>
      <color theme="10"/>
      <name val="Arial"/>
      <family val="2"/>
    </font>
    <font>
      <b/>
      <vertAlign val="subscript"/>
      <sz val="12"/>
      <color theme="1"/>
      <name val="Arial"/>
      <family val="2"/>
    </font>
    <font>
      <sz val="12"/>
      <color rgb="FFFF0000"/>
      <name val="Arial"/>
      <family val="2"/>
    </font>
    <font>
      <sz val="14"/>
      <color theme="0"/>
      <name val="Arial"/>
      <family val="2"/>
    </font>
    <font>
      <sz val="11"/>
      <color theme="0"/>
      <name val="Arial"/>
      <family val="2"/>
    </font>
    <font>
      <b/>
      <sz val="20"/>
      <color theme="1"/>
      <name val="Arial"/>
      <family val="2"/>
    </font>
    <font>
      <b/>
      <sz val="36"/>
      <color theme="1"/>
      <name val="Arial"/>
      <family val="2"/>
    </font>
    <font>
      <u/>
      <sz val="12"/>
      <color rgb="FF0000FF"/>
      <name val="Arial"/>
      <family val="2"/>
    </font>
    <font>
      <i/>
      <sz val="12"/>
      <color theme="1"/>
      <name val="Arial"/>
      <family val="2"/>
    </font>
    <font>
      <b/>
      <i/>
      <sz val="12"/>
      <color theme="0"/>
      <name val="Arial"/>
      <family val="2"/>
    </font>
    <font>
      <sz val="11"/>
      <color rgb="FFFF0000"/>
      <name val="Arial"/>
      <family val="2"/>
    </font>
    <font>
      <b/>
      <u/>
      <sz val="10"/>
      <color theme="10"/>
      <name val="Arial"/>
      <family val="2"/>
    </font>
    <font>
      <sz val="12"/>
      <color theme="0"/>
      <name val="Arial"/>
      <family val="2"/>
    </font>
    <font>
      <b/>
      <sz val="11"/>
      <color theme="4" tint="0.79998168889431442"/>
      <name val="Arial"/>
      <family val="2"/>
    </font>
    <font>
      <sz val="12"/>
      <name val="Arial"/>
      <family val="2"/>
    </font>
    <font>
      <b/>
      <sz val="20"/>
      <color theme="0"/>
      <name val="Arial"/>
      <family val="2"/>
    </font>
    <font>
      <b/>
      <sz val="22"/>
      <color theme="0"/>
      <name val="Arial"/>
      <family val="2"/>
    </font>
    <font>
      <b/>
      <sz val="12"/>
      <color indexed="81"/>
      <name val="Tahoma"/>
      <family val="2"/>
    </font>
    <font>
      <sz val="12"/>
      <color indexed="81"/>
      <name val="Tahoma"/>
      <family val="2"/>
    </font>
    <font>
      <b/>
      <sz val="12"/>
      <color rgb="FFC00000"/>
      <name val="Arial"/>
      <family val="2"/>
    </font>
    <font>
      <sz val="12"/>
      <color rgb="FFC00000"/>
      <name val="Arial"/>
      <family val="2"/>
    </font>
    <font>
      <b/>
      <sz val="12"/>
      <color rgb="FF860000"/>
      <name val="Arial"/>
      <family val="2"/>
    </font>
    <font>
      <b/>
      <i/>
      <sz val="12"/>
      <color theme="1"/>
      <name val="Arial"/>
      <family val="2"/>
    </font>
    <font>
      <i/>
      <sz val="12"/>
      <name val="Arial"/>
      <family val="2"/>
    </font>
    <font>
      <u/>
      <sz val="12"/>
      <name val="Arial"/>
      <family val="2"/>
    </font>
    <font>
      <i/>
      <sz val="12"/>
      <color rgb="FFFF0000"/>
      <name val="Arial"/>
      <family val="2"/>
    </font>
    <font>
      <b/>
      <sz val="28"/>
      <color theme="1"/>
      <name val="Arial"/>
      <family val="2"/>
    </font>
    <font>
      <b/>
      <i/>
      <sz val="12"/>
      <name val="Arial"/>
      <family val="2"/>
    </font>
    <font>
      <b/>
      <i/>
      <sz val="12"/>
      <color rgb="FFFF0000"/>
      <name val="Arial"/>
      <family val="2"/>
    </font>
    <font>
      <b/>
      <sz val="22"/>
      <name val="Arial"/>
      <family val="2"/>
    </font>
    <font>
      <b/>
      <sz val="16"/>
      <color theme="0"/>
      <name val="Arial"/>
      <family val="2"/>
    </font>
    <font>
      <sz val="9"/>
      <color indexed="81"/>
      <name val="Tahoma"/>
      <family val="2"/>
    </font>
    <font>
      <sz val="11"/>
      <color indexed="81"/>
      <name val="Tahoma"/>
      <family val="2"/>
    </font>
    <font>
      <b/>
      <sz val="14"/>
      <color theme="1"/>
      <name val="Calibri"/>
      <family val="2"/>
      <scheme val="minor"/>
    </font>
    <font>
      <i/>
      <sz val="11"/>
      <name val="Calibri"/>
      <family val="2"/>
      <scheme val="minor"/>
    </font>
    <font>
      <b/>
      <sz val="11"/>
      <name val="Calibri"/>
      <family val="2"/>
      <scheme val="minor"/>
    </font>
    <font>
      <b/>
      <sz val="11"/>
      <color theme="1"/>
      <name val="Calibri"/>
      <family val="2"/>
      <scheme val="minor"/>
    </font>
    <font>
      <b/>
      <sz val="11"/>
      <color theme="0"/>
      <name val="Calibri"/>
      <family val="2"/>
      <scheme val="minor"/>
    </font>
    <font>
      <i/>
      <sz val="11"/>
      <color theme="1"/>
      <name val="Calibri"/>
      <family val="2"/>
      <scheme val="minor"/>
    </font>
    <font>
      <b/>
      <sz val="16"/>
      <color theme="0"/>
      <name val="Calibri"/>
      <family val="2"/>
      <scheme val="minor"/>
    </font>
  </fonts>
  <fills count="5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860000"/>
        <bgColor indexed="64"/>
      </patternFill>
    </fill>
    <fill>
      <patternFill patternType="solid">
        <fgColor rgb="FFFBDAD7"/>
        <bgColor indexed="64"/>
      </patternFill>
    </fill>
    <fill>
      <patternFill patternType="solid">
        <fgColor theme="4" tint="0.59999389629810485"/>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indexed="9"/>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9"/>
      </patternFill>
    </fill>
    <fill>
      <patternFill patternType="solid">
        <fgColor indexed="42"/>
      </patternFill>
    </fill>
    <fill>
      <patternFill patternType="solid">
        <fgColor indexed="45"/>
      </patternFill>
    </fill>
    <fill>
      <patternFill patternType="solid">
        <fgColor indexed="55"/>
      </patternFill>
    </fill>
    <fill>
      <patternFill patternType="solid">
        <fgColor rgb="FFB2B2B2"/>
        <bgColor indexed="64"/>
      </patternFill>
    </fill>
    <fill>
      <patternFill patternType="solid">
        <fgColor theme="7" tint="0.59999389629810485"/>
        <bgColor indexed="64"/>
      </patternFill>
    </fill>
    <fill>
      <patternFill patternType="solid">
        <fgColor rgb="FFC00000"/>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bgColor indexed="64"/>
      </patternFill>
    </fill>
    <fill>
      <patternFill patternType="solid">
        <fgColor theme="5" tint="-0.49998474074526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bgColor theme="4"/>
      </patternFill>
    </fill>
    <fill>
      <patternFill patternType="solid">
        <fgColor theme="2" tint="-0.749992370372631"/>
        <bgColor indexed="64"/>
      </patternFill>
    </fill>
    <fill>
      <patternFill patternType="solid">
        <fgColor rgb="FF16B0AC"/>
        <bgColor indexed="64"/>
      </patternFill>
    </fill>
    <fill>
      <patternFill patternType="solid">
        <fgColor rgb="FF0E6C6A"/>
        <bgColor indexed="64"/>
      </patternFill>
    </fill>
    <fill>
      <patternFill patternType="solid">
        <fgColor rgb="FF9FF3F1"/>
        <bgColor indexed="64"/>
      </patternFill>
    </fill>
    <fill>
      <patternFill patternType="solid">
        <fgColor rgb="FF4D3C8A"/>
        <bgColor indexed="64"/>
      </patternFill>
    </fill>
    <fill>
      <patternFill patternType="solid">
        <fgColor rgb="FFD9D4EC"/>
        <bgColor indexed="64"/>
      </patternFill>
    </fill>
    <fill>
      <patternFill patternType="solid">
        <fgColor theme="2" tint="-0.499984740745262"/>
        <bgColor indexed="64"/>
      </patternFill>
    </fill>
    <fill>
      <patternFill patternType="solid">
        <fgColor theme="7" tint="0.39997558519241921"/>
        <bgColor indexed="64"/>
      </patternFill>
    </fill>
    <fill>
      <patternFill patternType="solid">
        <fgColor theme="3"/>
        <bgColor indexed="64"/>
      </patternFill>
    </fill>
    <fill>
      <patternFill patternType="solid">
        <fgColor theme="3" tint="0.39997558519241921"/>
        <bgColor indexed="64"/>
      </patternFill>
    </fill>
    <fill>
      <patternFill patternType="solid">
        <fgColor rgb="FF00B0F0"/>
        <bgColor indexed="64"/>
      </patternFill>
    </fill>
  </fills>
  <borders count="9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theme="0"/>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right/>
      <top/>
      <bottom style="thin">
        <color theme="0" tint="-0.499984740745262"/>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57">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10" fillId="0" borderId="0"/>
    <xf numFmtId="0" fontId="15" fillId="0" borderId="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5"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4"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20" fillId="21" borderId="24" applyNumberFormat="0" applyAlignment="0" applyProtection="0"/>
    <xf numFmtId="0" fontId="21" fillId="21" borderId="25" applyNumberFormat="0" applyAlignment="0" applyProtection="0"/>
    <xf numFmtId="164" fontId="17" fillId="0" borderId="0" applyFont="0" applyFill="0" applyBorder="0" applyAlignment="0" applyProtection="0"/>
    <xf numFmtId="0" fontId="22" fillId="15" borderId="25" applyNumberFormat="0" applyAlignment="0" applyProtection="0"/>
    <xf numFmtId="0" fontId="23" fillId="0" borderId="26" applyNumberFormat="0" applyFill="0" applyAlignment="0" applyProtection="0"/>
    <xf numFmtId="0" fontId="24" fillId="0" borderId="0" applyNumberFormat="0" applyFill="0" applyBorder="0" applyAlignment="0" applyProtection="0"/>
    <xf numFmtId="0" fontId="25" fillId="22" borderId="0" applyNumberFormat="0" applyBorder="0" applyAlignment="0" applyProtection="0"/>
    <xf numFmtId="0" fontId="26" fillId="15" borderId="0" applyNumberFormat="0" applyBorder="0" applyAlignment="0" applyProtection="0"/>
    <xf numFmtId="0" fontId="10" fillId="12" borderId="27" applyNumberFormat="0" applyFont="0" applyAlignment="0" applyProtection="0"/>
    <xf numFmtId="9" fontId="17" fillId="0" borderId="0" applyFont="0" applyFill="0" applyBorder="0" applyAlignment="0" applyProtection="0"/>
    <xf numFmtId="0" fontId="27" fillId="23" borderId="0" applyNumberFormat="0" applyBorder="0" applyAlignment="0" applyProtection="0"/>
    <xf numFmtId="0" fontId="28" fillId="0" borderId="0" applyNumberFormat="0" applyFill="0" applyBorder="0" applyAlignment="0" applyProtection="0"/>
    <xf numFmtId="0" fontId="29" fillId="0" borderId="28" applyNumberFormat="0" applyFill="0" applyAlignment="0" applyProtection="0"/>
    <xf numFmtId="0" fontId="30" fillId="0" borderId="29" applyNumberFormat="0" applyFill="0" applyAlignment="0" applyProtection="0"/>
    <xf numFmtId="0" fontId="31" fillId="0" borderId="30" applyNumberFormat="0" applyFill="0" applyAlignment="0" applyProtection="0"/>
    <xf numFmtId="0" fontId="31" fillId="0" borderId="0" applyNumberFormat="0" applyFill="0" applyBorder="0" applyAlignment="0" applyProtection="0"/>
    <xf numFmtId="0" fontId="32" fillId="0" borderId="31" applyNumberFormat="0" applyFill="0" applyAlignment="0" applyProtection="0"/>
    <xf numFmtId="0" fontId="33" fillId="0" borderId="0" applyNumberFormat="0" applyFill="0" applyBorder="0" applyAlignment="0" applyProtection="0"/>
    <xf numFmtId="0" fontId="34" fillId="24" borderId="32" applyNumberFormat="0" applyAlignment="0" applyProtection="0"/>
    <xf numFmtId="0" fontId="39" fillId="0" borderId="0"/>
    <xf numFmtId="0" fontId="17" fillId="0" borderId="0"/>
    <xf numFmtId="0" fontId="16" fillId="0" borderId="0"/>
    <xf numFmtId="9" fontId="16" fillId="0" borderId="0" applyFont="0" applyFill="0" applyBorder="0" applyAlignment="0" applyProtection="0"/>
    <xf numFmtId="0" fontId="66" fillId="0" borderId="44">
      <alignment horizontal="center" vertical="center"/>
    </xf>
    <xf numFmtId="0" fontId="71" fillId="0" borderId="0"/>
    <xf numFmtId="0" fontId="80" fillId="0" borderId="0"/>
    <xf numFmtId="0" fontId="15" fillId="0" borderId="0"/>
    <xf numFmtId="43" fontId="1" fillId="0" borderId="0" applyFont="0" applyFill="0" applyBorder="0" applyAlignment="0" applyProtection="0"/>
  </cellStyleXfs>
  <cellXfs count="905">
    <xf numFmtId="0" fontId="0" fillId="0" borderId="0" xfId="0"/>
    <xf numFmtId="0" fontId="2" fillId="0" borderId="0" xfId="0" applyFont="1"/>
    <xf numFmtId="0" fontId="3" fillId="0" borderId="0" xfId="2"/>
    <xf numFmtId="0" fontId="4" fillId="0" borderId="0" xfId="0" applyFont="1"/>
    <xf numFmtId="0" fontId="5" fillId="0" borderId="0" xfId="2" applyFont="1"/>
    <xf numFmtId="0" fontId="2" fillId="0" borderId="0" xfId="0" applyFont="1" applyAlignment="1">
      <alignment horizontal="center" vertical="center"/>
    </xf>
    <xf numFmtId="0" fontId="0" fillId="2" borderId="0" xfId="0" applyFill="1"/>
    <xf numFmtId="0" fontId="0" fillId="0" borderId="1" xfId="0" applyBorder="1" applyAlignment="1">
      <alignment horizontal="center" wrapText="1"/>
    </xf>
    <xf numFmtId="0" fontId="3" fillId="0" borderId="1" xfId="2" applyBorder="1" applyAlignment="1">
      <alignment wrapText="1"/>
    </xf>
    <xf numFmtId="0" fontId="0" fillId="0" borderId="0" xfId="0" applyAlignment="1">
      <alignment wrapText="1"/>
    </xf>
    <xf numFmtId="0" fontId="59" fillId="0" borderId="0" xfId="0" applyFont="1"/>
    <xf numFmtId="0" fontId="15" fillId="0" borderId="0" xfId="4"/>
    <xf numFmtId="0" fontId="35" fillId="3" borderId="0" xfId="3" applyFont="1" applyFill="1" applyProtection="1">
      <protection hidden="1"/>
    </xf>
    <xf numFmtId="0" fontId="35" fillId="3" borderId="0" xfId="3" applyFont="1" applyFill="1" applyAlignment="1" applyProtection="1">
      <alignment horizontal="center"/>
      <protection hidden="1"/>
    </xf>
    <xf numFmtId="0" fontId="40" fillId="3" borderId="0" xfId="3" applyFont="1" applyFill="1" applyAlignment="1" applyProtection="1">
      <alignment vertical="center"/>
      <protection hidden="1"/>
    </xf>
    <xf numFmtId="10" fontId="41" fillId="9" borderId="16" xfId="38" applyNumberFormat="1" applyFont="1" applyFill="1" applyBorder="1" applyAlignment="1" applyProtection="1">
      <alignment vertical="top"/>
      <protection hidden="1"/>
    </xf>
    <xf numFmtId="10" fontId="41" fillId="9" borderId="16" xfId="38" applyNumberFormat="1" applyFont="1" applyFill="1" applyBorder="1" applyAlignment="1" applyProtection="1">
      <alignment vertical="center"/>
      <protection hidden="1"/>
    </xf>
    <xf numFmtId="10" fontId="41" fillId="9" borderId="17" xfId="38" applyNumberFormat="1" applyFont="1" applyFill="1" applyBorder="1" applyAlignment="1" applyProtection="1">
      <alignment vertical="center"/>
      <protection hidden="1"/>
    </xf>
    <xf numFmtId="10" fontId="41" fillId="9" borderId="10" xfId="38" applyNumberFormat="1" applyFont="1" applyFill="1" applyBorder="1" applyAlignment="1" applyProtection="1">
      <alignment vertical="top"/>
      <protection hidden="1"/>
    </xf>
    <xf numFmtId="10" fontId="41" fillId="9" borderId="10" xfId="38" applyNumberFormat="1" applyFont="1" applyFill="1" applyBorder="1" applyAlignment="1" applyProtection="1">
      <alignment vertical="center"/>
      <protection hidden="1"/>
    </xf>
    <xf numFmtId="10" fontId="41" fillId="9" borderId="0" xfId="38" applyNumberFormat="1" applyFont="1" applyFill="1" applyBorder="1" applyAlignment="1" applyProtection="1">
      <alignment vertical="center"/>
      <protection hidden="1"/>
    </xf>
    <xf numFmtId="10" fontId="41" fillId="9" borderId="15" xfId="38" applyNumberFormat="1" applyFont="1" applyFill="1" applyBorder="1" applyAlignment="1" applyProtection="1">
      <alignment vertical="top"/>
      <protection hidden="1"/>
    </xf>
    <xf numFmtId="10" fontId="41" fillId="9" borderId="15" xfId="38" applyNumberFormat="1" applyFont="1" applyFill="1" applyBorder="1" applyAlignment="1" applyProtection="1">
      <alignment vertical="center"/>
      <protection hidden="1"/>
    </xf>
    <xf numFmtId="10" fontId="41" fillId="9" borderId="23" xfId="38" applyNumberFormat="1" applyFont="1" applyFill="1" applyBorder="1" applyAlignment="1" applyProtection="1">
      <alignment vertical="center"/>
      <protection hidden="1"/>
    </xf>
    <xf numFmtId="10" fontId="41" fillId="9" borderId="20" xfId="38" applyNumberFormat="1" applyFont="1" applyFill="1" applyBorder="1" applyAlignment="1" applyProtection="1">
      <alignment vertical="center"/>
      <protection hidden="1"/>
    </xf>
    <xf numFmtId="0" fontId="41" fillId="3" borderId="16" xfId="3" applyFont="1" applyFill="1" applyBorder="1" applyAlignment="1" applyProtection="1">
      <alignment vertical="top"/>
      <protection hidden="1"/>
    </xf>
    <xf numFmtId="0" fontId="41" fillId="3" borderId="10" xfId="3" applyFont="1" applyFill="1" applyBorder="1" applyAlignment="1" applyProtection="1">
      <alignment vertical="top"/>
      <protection hidden="1"/>
    </xf>
    <xf numFmtId="0" fontId="41" fillId="3" borderId="15" xfId="3" applyFont="1" applyFill="1" applyBorder="1" applyAlignment="1" applyProtection="1">
      <alignment vertical="top"/>
      <protection hidden="1"/>
    </xf>
    <xf numFmtId="0" fontId="41" fillId="3" borderId="21" xfId="3" applyFont="1" applyFill="1" applyBorder="1" applyAlignment="1" applyProtection="1">
      <alignment vertical="center"/>
      <protection hidden="1"/>
    </xf>
    <xf numFmtId="0" fontId="41" fillId="3" borderId="23" xfId="3" applyFont="1" applyFill="1" applyBorder="1" applyProtection="1">
      <protection hidden="1"/>
    </xf>
    <xf numFmtId="0" fontId="41" fillId="3" borderId="23" xfId="3" applyFont="1" applyFill="1" applyBorder="1" applyAlignment="1" applyProtection="1">
      <alignment vertical="center"/>
      <protection hidden="1"/>
    </xf>
    <xf numFmtId="0" fontId="41" fillId="3" borderId="20" xfId="3" applyFont="1" applyFill="1" applyBorder="1" applyAlignment="1" applyProtection="1">
      <alignment vertical="center"/>
      <protection hidden="1"/>
    </xf>
    <xf numFmtId="0" fontId="41" fillId="3" borderId="16" xfId="3" applyFont="1" applyFill="1" applyBorder="1" applyAlignment="1" applyProtection="1">
      <alignment vertical="center"/>
      <protection hidden="1"/>
    </xf>
    <xf numFmtId="0" fontId="41" fillId="3" borderId="17" xfId="3" applyFont="1" applyFill="1" applyBorder="1" applyAlignment="1" applyProtection="1">
      <alignment vertical="center"/>
      <protection hidden="1"/>
    </xf>
    <xf numFmtId="0" fontId="41" fillId="3" borderId="10" xfId="3" applyFont="1" applyFill="1" applyBorder="1" applyAlignment="1" applyProtection="1">
      <alignment vertical="center"/>
      <protection hidden="1"/>
    </xf>
    <xf numFmtId="0" fontId="41" fillId="3" borderId="15" xfId="3" applyFont="1" applyFill="1" applyBorder="1" applyAlignment="1" applyProtection="1">
      <alignment vertical="center"/>
      <protection hidden="1"/>
    </xf>
    <xf numFmtId="0" fontId="41" fillId="3" borderId="13" xfId="3" applyFont="1" applyFill="1" applyBorder="1" applyAlignment="1" applyProtection="1">
      <alignment vertical="center"/>
      <protection hidden="1"/>
    </xf>
    <xf numFmtId="0" fontId="41" fillId="0" borderId="16" xfId="3" applyFont="1" applyBorder="1" applyAlignment="1" applyProtection="1">
      <alignment vertical="top"/>
      <protection hidden="1"/>
    </xf>
    <xf numFmtId="0" fontId="41" fillId="0" borderId="16" xfId="3" applyFont="1" applyBorder="1" applyAlignment="1" applyProtection="1">
      <alignment vertical="center"/>
      <protection hidden="1"/>
    </xf>
    <xf numFmtId="0" fontId="41" fillId="0" borderId="17" xfId="3" applyFont="1" applyBorder="1" applyAlignment="1" applyProtection="1">
      <alignment vertical="center"/>
      <protection hidden="1"/>
    </xf>
    <xf numFmtId="0" fontId="41" fillId="0" borderId="15" xfId="3" applyFont="1" applyBorder="1" applyAlignment="1" applyProtection="1">
      <alignment vertical="top"/>
      <protection hidden="1"/>
    </xf>
    <xf numFmtId="0" fontId="41" fillId="0" borderId="15" xfId="3" applyFont="1" applyBorder="1" applyAlignment="1" applyProtection="1">
      <alignment vertical="center"/>
      <protection hidden="1"/>
    </xf>
    <xf numFmtId="0" fontId="41" fillId="0" borderId="13" xfId="3" applyFont="1" applyBorder="1" applyAlignment="1" applyProtection="1">
      <alignment vertical="center"/>
      <protection hidden="1"/>
    </xf>
    <xf numFmtId="0" fontId="41" fillId="3" borderId="10" xfId="3" applyFont="1" applyFill="1" applyBorder="1" applyProtection="1">
      <protection hidden="1"/>
    </xf>
    <xf numFmtId="0" fontId="41" fillId="3" borderId="16" xfId="3" applyFont="1" applyFill="1" applyBorder="1" applyProtection="1">
      <protection hidden="1"/>
    </xf>
    <xf numFmtId="0" fontId="41" fillId="3" borderId="9" xfId="3" applyFont="1" applyFill="1" applyBorder="1"/>
    <xf numFmtId="0" fontId="41" fillId="3" borderId="16" xfId="3" applyFont="1" applyFill="1" applyBorder="1" applyAlignment="1">
      <alignment vertical="top"/>
    </xf>
    <xf numFmtId="0" fontId="41" fillId="3" borderId="16" xfId="3" applyFont="1" applyFill="1" applyBorder="1" applyAlignment="1">
      <alignment vertical="center"/>
    </xf>
    <xf numFmtId="0" fontId="41" fillId="3" borderId="21" xfId="3" applyFont="1" applyFill="1" applyBorder="1" applyAlignment="1">
      <alignment vertical="center"/>
    </xf>
    <xf numFmtId="0" fontId="41" fillId="3" borderId="15" xfId="3" applyFont="1" applyFill="1" applyBorder="1" applyAlignment="1">
      <alignment vertical="top"/>
    </xf>
    <xf numFmtId="0" fontId="41" fillId="3" borderId="15" xfId="3" applyFont="1" applyFill="1" applyBorder="1" applyAlignment="1">
      <alignment vertical="center"/>
    </xf>
    <xf numFmtId="0" fontId="41" fillId="3" borderId="23" xfId="3" applyFont="1" applyFill="1" applyBorder="1" applyAlignment="1">
      <alignment vertical="top"/>
    </xf>
    <xf numFmtId="0" fontId="41" fillId="3" borderId="10" xfId="3" applyFont="1" applyFill="1" applyBorder="1" applyAlignment="1">
      <alignment vertical="top"/>
    </xf>
    <xf numFmtId="0" fontId="41" fillId="3" borderId="23" xfId="3" applyFont="1" applyFill="1" applyBorder="1" applyAlignment="1" applyProtection="1">
      <alignment vertical="top"/>
      <protection hidden="1"/>
    </xf>
    <xf numFmtId="0" fontId="43" fillId="3" borderId="0" xfId="3" applyFont="1" applyFill="1" applyAlignment="1" applyProtection="1">
      <alignment horizontal="right" vertical="top" wrapText="1"/>
      <protection hidden="1"/>
    </xf>
    <xf numFmtId="0" fontId="44" fillId="0" borderId="0" xfId="3" applyFont="1" applyAlignment="1" applyProtection="1">
      <alignment horizontal="center" vertical="center"/>
      <protection locked="0" hidden="1"/>
    </xf>
    <xf numFmtId="0" fontId="47" fillId="3" borderId="8" xfId="3" applyFont="1" applyFill="1" applyBorder="1" applyAlignment="1" applyProtection="1">
      <alignment horizontal="left" vertical="top" wrapText="1"/>
      <protection hidden="1"/>
    </xf>
    <xf numFmtId="0" fontId="47" fillId="3" borderId="0" xfId="3" applyFont="1" applyFill="1" applyAlignment="1" applyProtection="1">
      <alignment horizontal="left" vertical="top" wrapText="1"/>
      <protection hidden="1"/>
    </xf>
    <xf numFmtId="0" fontId="47" fillId="3" borderId="9" xfId="3" applyFont="1" applyFill="1" applyBorder="1" applyAlignment="1" applyProtection="1">
      <alignment textRotation="90" wrapText="1"/>
      <protection hidden="1"/>
    </xf>
    <xf numFmtId="0" fontId="48" fillId="3" borderId="8" xfId="3" applyFont="1" applyFill="1" applyBorder="1" applyAlignment="1" applyProtection="1">
      <alignment horizontal="center"/>
      <protection hidden="1"/>
    </xf>
    <xf numFmtId="0" fontId="48" fillId="3" borderId="0" xfId="3" applyFont="1" applyFill="1" applyAlignment="1" applyProtection="1">
      <alignment horizontal="center"/>
      <protection hidden="1"/>
    </xf>
    <xf numFmtId="0" fontId="48" fillId="3" borderId="0" xfId="3" applyFont="1" applyFill="1" applyProtection="1">
      <protection hidden="1"/>
    </xf>
    <xf numFmtId="0" fontId="48" fillId="3" borderId="9" xfId="3" applyFont="1" applyFill="1" applyBorder="1" applyAlignment="1" applyProtection="1">
      <alignment horizontal="center"/>
      <protection hidden="1"/>
    </xf>
    <xf numFmtId="0" fontId="47" fillId="3" borderId="8" xfId="3" applyFont="1" applyFill="1" applyBorder="1" applyAlignment="1" applyProtection="1">
      <alignment horizontal="center" textRotation="90" wrapText="1"/>
      <protection hidden="1"/>
    </xf>
    <xf numFmtId="0" fontId="47" fillId="3" borderId="0" xfId="3" applyFont="1" applyFill="1" applyAlignment="1" applyProtection="1">
      <alignment textRotation="90" wrapText="1"/>
      <protection hidden="1"/>
    </xf>
    <xf numFmtId="0" fontId="47" fillId="3" borderId="0" xfId="3" applyFont="1" applyFill="1" applyAlignment="1" applyProtection="1">
      <alignment horizontal="center" textRotation="90" wrapText="1"/>
      <protection hidden="1"/>
    </xf>
    <xf numFmtId="0" fontId="47" fillId="9" borderId="0" xfId="3" applyFont="1" applyFill="1" applyAlignment="1" applyProtection="1">
      <alignment textRotation="90" wrapText="1"/>
      <protection hidden="1"/>
    </xf>
    <xf numFmtId="0" fontId="47" fillId="3" borderId="0" xfId="3" applyFont="1" applyFill="1" applyAlignment="1" applyProtection="1">
      <alignment vertical="top" wrapText="1"/>
      <protection hidden="1"/>
    </xf>
    <xf numFmtId="0" fontId="47" fillId="3" borderId="8" xfId="3" applyFont="1" applyFill="1" applyBorder="1" applyAlignment="1" applyProtection="1">
      <alignment horizontal="center"/>
      <protection hidden="1"/>
    </xf>
    <xf numFmtId="0" fontId="47" fillId="3" borderId="0" xfId="3" applyFont="1" applyFill="1" applyAlignment="1" applyProtection="1">
      <alignment horizontal="center"/>
      <protection hidden="1"/>
    </xf>
    <xf numFmtId="2" fontId="47" fillId="3" borderId="9" xfId="3" applyNumberFormat="1" applyFont="1" applyFill="1" applyBorder="1" applyAlignment="1" applyProtection="1">
      <alignment horizontal="center"/>
      <protection hidden="1"/>
    </xf>
    <xf numFmtId="0" fontId="49" fillId="3" borderId="0" xfId="3" applyFont="1" applyFill="1" applyAlignment="1" applyProtection="1">
      <alignment horizontal="left" vertical="center"/>
      <protection hidden="1"/>
    </xf>
    <xf numFmtId="0" fontId="50" fillId="3" borderId="0" xfId="3" applyFont="1" applyFill="1" applyProtection="1">
      <protection hidden="1"/>
    </xf>
    <xf numFmtId="0" fontId="49" fillId="3" borderId="10" xfId="3" applyFont="1" applyFill="1" applyBorder="1" applyAlignment="1" applyProtection="1">
      <alignment horizontal="left" vertical="center"/>
      <protection hidden="1"/>
    </xf>
    <xf numFmtId="0" fontId="49" fillId="3" borderId="11" xfId="3" applyFont="1" applyFill="1" applyBorder="1" applyAlignment="1" applyProtection="1">
      <alignment horizontal="left" vertical="center"/>
      <protection hidden="1"/>
    </xf>
    <xf numFmtId="1" fontId="37" fillId="9" borderId="0" xfId="31" applyNumberFormat="1" applyFont="1" applyFill="1" applyBorder="1" applyAlignment="1" applyProtection="1">
      <alignment horizontal="center" vertical="center"/>
      <protection hidden="1"/>
    </xf>
    <xf numFmtId="1" fontId="37" fillId="9" borderId="8" xfId="31" applyNumberFormat="1" applyFont="1" applyFill="1" applyBorder="1" applyAlignment="1" applyProtection="1">
      <alignment horizontal="center" vertical="center"/>
      <protection hidden="1"/>
    </xf>
    <xf numFmtId="1" fontId="37" fillId="9" borderId="9" xfId="31" applyNumberFormat="1" applyFont="1" applyFill="1" applyBorder="1" applyAlignment="1" applyProtection="1">
      <alignment horizontal="center" vertical="center"/>
      <protection hidden="1"/>
    </xf>
    <xf numFmtId="166" fontId="51" fillId="3" borderId="16" xfId="31" applyNumberFormat="1" applyFont="1" applyFill="1" applyBorder="1" applyAlignment="1" applyProtection="1">
      <alignment horizontal="center" vertical="center"/>
      <protection hidden="1"/>
    </xf>
    <xf numFmtId="166" fontId="52" fillId="3" borderId="16" xfId="31" applyNumberFormat="1" applyFont="1" applyFill="1" applyBorder="1" applyAlignment="1" applyProtection="1">
      <alignment horizontal="center" vertical="center"/>
      <protection hidden="1"/>
    </xf>
    <xf numFmtId="2" fontId="37" fillId="3" borderId="16" xfId="3" applyNumberFormat="1" applyFont="1" applyFill="1" applyBorder="1" applyAlignment="1" applyProtection="1">
      <alignment horizontal="center" vertical="center"/>
      <protection hidden="1"/>
    </xf>
    <xf numFmtId="166" fontId="51" fillId="3" borderId="10" xfId="31" applyNumberFormat="1" applyFont="1" applyFill="1" applyBorder="1" applyAlignment="1" applyProtection="1">
      <alignment horizontal="center" vertical="center"/>
      <protection hidden="1"/>
    </xf>
    <xf numFmtId="166" fontId="52" fillId="3" borderId="10" xfId="31" applyNumberFormat="1" applyFont="1" applyFill="1" applyBorder="1" applyAlignment="1" applyProtection="1">
      <alignment horizontal="center" vertical="center"/>
      <protection hidden="1"/>
    </xf>
    <xf numFmtId="9" fontId="53" fillId="9" borderId="0" xfId="38" applyFont="1" applyFill="1" applyBorder="1" applyAlignment="1" applyProtection="1">
      <alignment horizontal="center" vertical="center"/>
      <protection hidden="1"/>
    </xf>
    <xf numFmtId="9" fontId="37" fillId="9" borderId="0" xfId="38" applyFont="1" applyFill="1" applyBorder="1" applyAlignment="1" applyProtection="1">
      <alignment horizontal="center" vertical="center"/>
      <protection hidden="1"/>
    </xf>
    <xf numFmtId="1" fontId="53" fillId="9" borderId="0" xfId="31" applyNumberFormat="1" applyFont="1" applyFill="1" applyBorder="1" applyAlignment="1" applyProtection="1">
      <alignment horizontal="center" vertical="center"/>
      <protection hidden="1"/>
    </xf>
    <xf numFmtId="2" fontId="37" fillId="3" borderId="10" xfId="3" applyNumberFormat="1" applyFont="1" applyFill="1" applyBorder="1" applyAlignment="1" applyProtection="1">
      <alignment horizontal="center" vertical="center"/>
      <protection hidden="1"/>
    </xf>
    <xf numFmtId="166" fontId="54" fillId="9" borderId="0" xfId="31" applyNumberFormat="1" applyFont="1" applyFill="1" applyBorder="1" applyAlignment="1" applyProtection="1">
      <alignment horizontal="center" vertical="center"/>
      <protection hidden="1"/>
    </xf>
    <xf numFmtId="166" fontId="51" fillId="3" borderId="15" xfId="31" applyNumberFormat="1" applyFont="1" applyFill="1" applyBorder="1" applyAlignment="1" applyProtection="1">
      <alignment horizontal="center" vertical="center"/>
      <protection hidden="1"/>
    </xf>
    <xf numFmtId="166" fontId="52" fillId="3" borderId="15" xfId="31" applyNumberFormat="1" applyFont="1" applyFill="1" applyBorder="1" applyAlignment="1" applyProtection="1">
      <alignment horizontal="center" vertical="center"/>
      <protection hidden="1"/>
    </xf>
    <xf numFmtId="2" fontId="37" fillId="3" borderId="15" xfId="3" applyNumberFormat="1" applyFont="1" applyFill="1" applyBorder="1" applyAlignment="1" applyProtection="1">
      <alignment horizontal="center" vertical="center"/>
      <protection hidden="1"/>
    </xf>
    <xf numFmtId="1" fontId="37" fillId="9" borderId="17" xfId="31" applyNumberFormat="1" applyFont="1" applyFill="1" applyBorder="1" applyAlignment="1" applyProtection="1">
      <alignment horizontal="center" vertical="center"/>
      <protection hidden="1"/>
    </xf>
    <xf numFmtId="1" fontId="37" fillId="9" borderId="18" xfId="31" applyNumberFormat="1" applyFont="1" applyFill="1" applyBorder="1" applyAlignment="1" applyProtection="1">
      <alignment horizontal="center" vertical="center"/>
      <protection hidden="1"/>
    </xf>
    <xf numFmtId="1" fontId="37" fillId="9" borderId="19" xfId="31" applyNumberFormat="1" applyFont="1" applyFill="1" applyBorder="1" applyAlignment="1" applyProtection="1">
      <alignment horizontal="center" vertical="center"/>
      <protection hidden="1"/>
    </xf>
    <xf numFmtId="166" fontId="54" fillId="9" borderId="17" xfId="31" applyNumberFormat="1" applyFont="1" applyFill="1" applyBorder="1" applyAlignment="1" applyProtection="1">
      <alignment horizontal="center" vertical="center"/>
      <protection hidden="1"/>
    </xf>
    <xf numFmtId="9" fontId="53" fillId="9" borderId="17" xfId="38" applyFont="1" applyFill="1" applyBorder="1" applyAlignment="1" applyProtection="1">
      <alignment horizontal="center" vertical="center"/>
      <protection hidden="1"/>
    </xf>
    <xf numFmtId="9" fontId="37" fillId="9" borderId="17" xfId="38" applyFont="1" applyFill="1" applyBorder="1" applyAlignment="1" applyProtection="1">
      <alignment horizontal="center" vertical="center"/>
      <protection hidden="1"/>
    </xf>
    <xf numFmtId="1" fontId="37" fillId="9" borderId="17" xfId="31" applyNumberFormat="1" applyFont="1" applyFill="1" applyBorder="1" applyAlignment="1" applyProtection="1">
      <alignment horizontal="center" vertical="center"/>
      <protection locked="0" hidden="1"/>
    </xf>
    <xf numFmtId="1" fontId="53" fillId="9" borderId="17" xfId="31" applyNumberFormat="1" applyFont="1" applyFill="1" applyBorder="1" applyAlignment="1" applyProtection="1">
      <alignment horizontal="center" vertical="center"/>
      <protection hidden="1"/>
    </xf>
    <xf numFmtId="1" fontId="37" fillId="9" borderId="20" xfId="31" applyNumberFormat="1" applyFont="1" applyFill="1" applyBorder="1" applyAlignment="1" applyProtection="1">
      <alignment horizontal="center" vertical="center"/>
      <protection hidden="1"/>
    </xf>
    <xf numFmtId="1" fontId="37" fillId="9" borderId="21" xfId="31" applyNumberFormat="1" applyFont="1" applyFill="1" applyBorder="1" applyAlignment="1" applyProtection="1">
      <alignment horizontal="center" vertical="center"/>
      <protection hidden="1"/>
    </xf>
    <xf numFmtId="1" fontId="37" fillId="9" borderId="22" xfId="31" applyNumberFormat="1" applyFont="1" applyFill="1" applyBorder="1" applyAlignment="1" applyProtection="1">
      <alignment horizontal="center" vertical="center"/>
      <protection hidden="1"/>
    </xf>
    <xf numFmtId="1" fontId="53" fillId="9" borderId="20" xfId="31" applyNumberFormat="1" applyFont="1" applyFill="1" applyBorder="1" applyAlignment="1" applyProtection="1">
      <alignment horizontal="center" vertical="center"/>
      <protection locked="0" hidden="1"/>
    </xf>
    <xf numFmtId="9" fontId="53" fillId="9" borderId="20" xfId="38" applyFont="1" applyFill="1" applyBorder="1" applyAlignment="1" applyProtection="1">
      <alignment horizontal="center" vertical="center"/>
      <protection hidden="1"/>
    </xf>
    <xf numFmtId="9" fontId="37" fillId="9" borderId="20" xfId="38" applyFont="1" applyFill="1" applyBorder="1" applyAlignment="1" applyProtection="1">
      <alignment horizontal="center" vertical="center"/>
      <protection hidden="1"/>
    </xf>
    <xf numFmtId="166" fontId="51" fillId="3" borderId="23" xfId="31" applyNumberFormat="1" applyFont="1" applyFill="1" applyBorder="1" applyAlignment="1" applyProtection="1">
      <alignment horizontal="center" vertical="center"/>
      <protection hidden="1"/>
    </xf>
    <xf numFmtId="166" fontId="52" fillId="3" borderId="23" xfId="31" applyNumberFormat="1" applyFont="1" applyFill="1" applyBorder="1" applyAlignment="1" applyProtection="1">
      <alignment horizontal="center" vertical="center"/>
      <protection hidden="1"/>
    </xf>
    <xf numFmtId="166" fontId="37" fillId="9" borderId="20" xfId="31" applyNumberFormat="1" applyFont="1" applyFill="1" applyBorder="1" applyAlignment="1" applyProtection="1">
      <alignment horizontal="center" vertical="center"/>
      <protection hidden="1"/>
    </xf>
    <xf numFmtId="166" fontId="53" fillId="9" borderId="20" xfId="31" applyNumberFormat="1" applyFont="1" applyFill="1" applyBorder="1" applyAlignment="1" applyProtection="1">
      <alignment horizontal="center" vertical="center"/>
      <protection hidden="1"/>
    </xf>
    <xf numFmtId="166" fontId="37" fillId="3" borderId="23" xfId="3" applyNumberFormat="1" applyFont="1" applyFill="1" applyBorder="1" applyAlignment="1" applyProtection="1">
      <alignment horizontal="center" vertical="center"/>
      <protection hidden="1"/>
    </xf>
    <xf numFmtId="2" fontId="37" fillId="3" borderId="23" xfId="3" applyNumberFormat="1" applyFont="1" applyFill="1" applyBorder="1" applyAlignment="1" applyProtection="1">
      <alignment horizontal="center" vertical="center"/>
      <protection hidden="1"/>
    </xf>
    <xf numFmtId="166" fontId="37" fillId="9" borderId="0" xfId="31" applyNumberFormat="1" applyFont="1" applyFill="1" applyBorder="1" applyAlignment="1" applyProtection="1">
      <alignment horizontal="center" vertical="center"/>
      <protection hidden="1"/>
    </xf>
    <xf numFmtId="1" fontId="55" fillId="9" borderId="0" xfId="31" applyNumberFormat="1" applyFont="1" applyFill="1" applyBorder="1" applyAlignment="1" applyProtection="1">
      <alignment horizontal="center" vertical="center"/>
      <protection hidden="1"/>
    </xf>
    <xf numFmtId="1" fontId="54" fillId="9" borderId="17" xfId="31" applyNumberFormat="1" applyFont="1" applyFill="1" applyBorder="1" applyAlignment="1" applyProtection="1">
      <alignment horizontal="center" vertical="center"/>
      <protection hidden="1"/>
    </xf>
    <xf numFmtId="1" fontId="54" fillId="9" borderId="0" xfId="31" applyNumberFormat="1" applyFont="1" applyFill="1" applyBorder="1" applyAlignment="1" applyProtection="1">
      <alignment horizontal="center" vertical="center"/>
      <protection hidden="1"/>
    </xf>
    <xf numFmtId="9" fontId="55" fillId="9" borderId="0" xfId="38" applyFont="1" applyFill="1" applyBorder="1" applyAlignment="1" applyProtection="1">
      <alignment horizontal="center" vertical="center"/>
      <protection hidden="1"/>
    </xf>
    <xf numFmtId="167" fontId="55" fillId="9" borderId="0" xfId="31" applyNumberFormat="1" applyFont="1" applyFill="1" applyBorder="1" applyAlignment="1" applyProtection="1">
      <alignment horizontal="center" vertical="center"/>
      <protection hidden="1"/>
    </xf>
    <xf numFmtId="166" fontId="55" fillId="9" borderId="0" xfId="31" applyNumberFormat="1" applyFont="1" applyFill="1" applyBorder="1" applyAlignment="1" applyProtection="1">
      <alignment horizontal="center" vertical="center"/>
      <protection hidden="1"/>
    </xf>
    <xf numFmtId="1" fontId="37" fillId="9" borderId="13" xfId="31" applyNumberFormat="1" applyFont="1" applyFill="1" applyBorder="1" applyAlignment="1" applyProtection="1">
      <alignment horizontal="center" vertical="center"/>
      <protection hidden="1"/>
    </xf>
    <xf numFmtId="1" fontId="37" fillId="9" borderId="12" xfId="31" applyNumberFormat="1" applyFont="1" applyFill="1" applyBorder="1" applyAlignment="1" applyProtection="1">
      <alignment horizontal="center" vertical="center"/>
      <protection hidden="1"/>
    </xf>
    <xf numFmtId="1" fontId="37" fillId="9" borderId="14" xfId="31" applyNumberFormat="1" applyFont="1" applyFill="1" applyBorder="1" applyAlignment="1" applyProtection="1">
      <alignment horizontal="center" vertical="center"/>
      <protection hidden="1"/>
    </xf>
    <xf numFmtId="9" fontId="53" fillId="9" borderId="13" xfId="38" applyFont="1" applyFill="1" applyBorder="1" applyAlignment="1" applyProtection="1">
      <alignment horizontal="center" vertical="center"/>
      <protection hidden="1"/>
    </xf>
    <xf numFmtId="9" fontId="37" fillId="9" borderId="13" xfId="38" applyFont="1" applyFill="1" applyBorder="1" applyAlignment="1" applyProtection="1">
      <alignment horizontal="center" vertical="center"/>
      <protection hidden="1"/>
    </xf>
    <xf numFmtId="166" fontId="53" fillId="9" borderId="17" xfId="31" applyNumberFormat="1" applyFont="1" applyFill="1" applyBorder="1" applyAlignment="1" applyProtection="1">
      <alignment horizontal="center" vertical="center"/>
      <protection hidden="1"/>
    </xf>
    <xf numFmtId="166" fontId="53" fillId="9" borderId="0" xfId="31" applyNumberFormat="1" applyFont="1" applyFill="1" applyBorder="1" applyAlignment="1" applyProtection="1">
      <alignment horizontal="center" vertical="center"/>
      <protection hidden="1"/>
    </xf>
    <xf numFmtId="166" fontId="53" fillId="9" borderId="13" xfId="31" applyNumberFormat="1" applyFont="1" applyFill="1" applyBorder="1" applyAlignment="1" applyProtection="1">
      <alignment horizontal="center" vertical="center"/>
      <protection hidden="1"/>
    </xf>
    <xf numFmtId="166" fontId="37" fillId="3" borderId="16" xfId="3" applyNumberFormat="1" applyFont="1" applyFill="1" applyBorder="1" applyAlignment="1" applyProtection="1">
      <alignment horizontal="center" vertical="center"/>
      <protection hidden="1"/>
    </xf>
    <xf numFmtId="166" fontId="37" fillId="3" borderId="10" xfId="3" applyNumberFormat="1" applyFont="1" applyFill="1" applyBorder="1" applyAlignment="1" applyProtection="1">
      <alignment horizontal="center" vertical="center"/>
      <protection hidden="1"/>
    </xf>
    <xf numFmtId="166" fontId="37" fillId="3" borderId="15" xfId="3" applyNumberFormat="1" applyFont="1" applyFill="1" applyBorder="1" applyAlignment="1" applyProtection="1">
      <alignment horizontal="center" vertical="center"/>
      <protection hidden="1"/>
    </xf>
    <xf numFmtId="167" fontId="37" fillId="9" borderId="0" xfId="31" applyNumberFormat="1" applyFont="1" applyFill="1" applyBorder="1" applyAlignment="1" applyProtection="1">
      <alignment horizontal="center" vertical="center"/>
      <protection hidden="1"/>
    </xf>
    <xf numFmtId="166" fontId="37" fillId="9" borderId="13" xfId="31" applyNumberFormat="1" applyFont="1" applyFill="1" applyBorder="1" applyAlignment="1" applyProtection="1">
      <alignment horizontal="center" vertical="center"/>
      <protection hidden="1"/>
    </xf>
    <xf numFmtId="167" fontId="53" fillId="9" borderId="20" xfId="31" applyNumberFormat="1" applyFont="1" applyFill="1" applyBorder="1" applyAlignment="1" applyProtection="1">
      <alignment horizontal="center" vertical="center"/>
      <protection hidden="1"/>
    </xf>
    <xf numFmtId="166" fontId="37" fillId="9" borderId="17" xfId="31" applyNumberFormat="1" applyFont="1" applyFill="1" applyBorder="1" applyAlignment="1" applyProtection="1">
      <alignment horizontal="center" vertical="center"/>
      <protection hidden="1"/>
    </xf>
    <xf numFmtId="167" fontId="37" fillId="9" borderId="13" xfId="31" applyNumberFormat="1" applyFont="1" applyFill="1" applyBorder="1" applyAlignment="1" applyProtection="1">
      <alignment horizontal="center" vertical="center"/>
      <protection hidden="1"/>
    </xf>
    <xf numFmtId="0" fontId="43" fillId="3" borderId="0" xfId="3" applyFont="1" applyFill="1" applyAlignment="1" applyProtection="1">
      <alignment horizontal="right" vertical="center"/>
      <protection hidden="1"/>
    </xf>
    <xf numFmtId="0" fontId="41" fillId="9" borderId="0" xfId="4" applyFont="1" applyFill="1" applyProtection="1">
      <protection hidden="1"/>
    </xf>
    <xf numFmtId="0" fontId="41" fillId="3" borderId="12" xfId="3" applyFont="1" applyFill="1" applyBorder="1" applyAlignment="1" applyProtection="1">
      <alignment vertical="top" wrapText="1"/>
      <protection hidden="1"/>
    </xf>
    <xf numFmtId="0" fontId="41" fillId="9" borderId="12" xfId="4" applyFont="1" applyFill="1" applyBorder="1" applyProtection="1">
      <protection hidden="1"/>
    </xf>
    <xf numFmtId="0" fontId="41" fillId="3" borderId="8" xfId="3" applyFont="1" applyFill="1" applyBorder="1" applyProtection="1">
      <protection hidden="1"/>
    </xf>
    <xf numFmtId="0" fontId="43" fillId="3" borderId="0" xfId="3" applyFont="1" applyFill="1" applyAlignment="1" applyProtection="1">
      <alignment horizontal="center" vertical="center" wrapText="1"/>
      <protection hidden="1"/>
    </xf>
    <xf numFmtId="0" fontId="44" fillId="3" borderId="0" xfId="3" applyFont="1" applyFill="1" applyAlignment="1" applyProtection="1">
      <alignment horizontal="center" vertical="center"/>
      <protection locked="0" hidden="1"/>
    </xf>
    <xf numFmtId="0" fontId="46" fillId="3" borderId="7" xfId="3" applyFont="1" applyFill="1" applyBorder="1" applyAlignment="1" applyProtection="1">
      <alignment horizontal="right" vertical="center"/>
      <protection hidden="1"/>
    </xf>
    <xf numFmtId="0" fontId="44" fillId="3" borderId="0" xfId="3" applyFont="1" applyFill="1" applyAlignment="1" applyProtection="1">
      <alignment horizontal="center" vertical="center" wrapText="1"/>
      <protection locked="0" hidden="1"/>
    </xf>
    <xf numFmtId="0" fontId="43" fillId="3" borderId="0" xfId="3" applyFont="1" applyFill="1" applyAlignment="1" applyProtection="1">
      <alignment horizontal="right" vertical="center" wrapText="1"/>
      <protection hidden="1"/>
    </xf>
    <xf numFmtId="0" fontId="49" fillId="3" borderId="10" xfId="3" applyFont="1" applyFill="1" applyBorder="1" applyAlignment="1" applyProtection="1">
      <alignment horizontal="left" vertical="center" wrapText="1"/>
      <protection hidden="1"/>
    </xf>
    <xf numFmtId="166" fontId="53" fillId="9" borderId="0" xfId="31" applyNumberFormat="1" applyFont="1" applyFill="1" applyBorder="1" applyAlignment="1" applyProtection="1">
      <alignment horizontal="center" vertical="center"/>
      <protection locked="0" hidden="1"/>
    </xf>
    <xf numFmtId="1" fontId="53" fillId="9" borderId="0" xfId="31" applyNumberFormat="1" applyFont="1" applyFill="1" applyBorder="1" applyAlignment="1" applyProtection="1">
      <alignment horizontal="center" vertical="center"/>
      <protection locked="0" hidden="1"/>
    </xf>
    <xf numFmtId="167" fontId="53" fillId="9" borderId="0" xfId="31" applyNumberFormat="1" applyFont="1" applyFill="1" applyBorder="1" applyAlignment="1" applyProtection="1">
      <alignment horizontal="center" vertical="center"/>
      <protection locked="0" hidden="1"/>
    </xf>
    <xf numFmtId="1" fontId="55" fillId="9" borderId="0" xfId="31" applyNumberFormat="1" applyFont="1" applyFill="1" applyBorder="1" applyAlignment="1" applyProtection="1">
      <alignment horizontal="center" vertical="center"/>
      <protection locked="0" hidden="1"/>
    </xf>
    <xf numFmtId="1" fontId="53" fillId="9" borderId="17" xfId="31" applyNumberFormat="1" applyFont="1" applyFill="1" applyBorder="1" applyAlignment="1" applyProtection="1">
      <alignment horizontal="center" vertical="center"/>
      <protection locked="0" hidden="1"/>
    </xf>
    <xf numFmtId="166" fontId="53" fillId="9" borderId="17" xfId="31" applyNumberFormat="1" applyFont="1" applyFill="1" applyBorder="1" applyAlignment="1" applyProtection="1">
      <alignment horizontal="center" vertical="center"/>
      <protection locked="0" hidden="1"/>
    </xf>
    <xf numFmtId="167" fontId="53" fillId="9" borderId="17" xfId="31" applyNumberFormat="1" applyFont="1" applyFill="1" applyBorder="1" applyAlignment="1" applyProtection="1">
      <alignment horizontal="center" vertical="center"/>
      <protection locked="0" hidden="1"/>
    </xf>
    <xf numFmtId="166" fontId="53" fillId="9" borderId="20" xfId="31" applyNumberFormat="1" applyFont="1" applyFill="1" applyBorder="1" applyAlignment="1" applyProtection="1">
      <alignment horizontal="center" vertical="center"/>
      <protection locked="0" hidden="1"/>
    </xf>
    <xf numFmtId="167" fontId="53" fillId="9" borderId="20" xfId="31" applyNumberFormat="1" applyFont="1" applyFill="1" applyBorder="1" applyAlignment="1" applyProtection="1">
      <alignment horizontal="center" vertical="center"/>
      <protection locked="0" hidden="1"/>
    </xf>
    <xf numFmtId="1" fontId="53" fillId="9" borderId="20" xfId="31" applyNumberFormat="1" applyFont="1" applyFill="1" applyBorder="1" applyAlignment="1" applyProtection="1">
      <alignment horizontal="center" vertical="center"/>
      <protection hidden="1"/>
    </xf>
    <xf numFmtId="167" fontId="54" fillId="9" borderId="20" xfId="31" applyNumberFormat="1" applyFont="1" applyFill="1" applyBorder="1" applyAlignment="1" applyProtection="1">
      <alignment horizontal="center" vertical="center"/>
      <protection hidden="1"/>
    </xf>
    <xf numFmtId="166" fontId="58" fillId="9" borderId="0" xfId="31" applyNumberFormat="1" applyFont="1" applyFill="1" applyBorder="1" applyAlignment="1" applyProtection="1">
      <alignment horizontal="center" vertical="center"/>
      <protection hidden="1"/>
    </xf>
    <xf numFmtId="1" fontId="53" fillId="9" borderId="13" xfId="31" applyNumberFormat="1" applyFont="1" applyFill="1" applyBorder="1" applyAlignment="1" applyProtection="1">
      <alignment horizontal="center" vertical="center"/>
      <protection locked="0" hidden="1"/>
    </xf>
    <xf numFmtId="166" fontId="53" fillId="9" borderId="13" xfId="31" applyNumberFormat="1" applyFont="1" applyFill="1" applyBorder="1" applyAlignment="1" applyProtection="1">
      <alignment horizontal="center" vertical="center"/>
      <protection locked="0" hidden="1"/>
    </xf>
    <xf numFmtId="167" fontId="53" fillId="9" borderId="13" xfId="31" applyNumberFormat="1" applyFont="1" applyFill="1" applyBorder="1" applyAlignment="1" applyProtection="1">
      <alignment horizontal="center" vertical="center"/>
      <protection locked="0" hidden="1"/>
    </xf>
    <xf numFmtId="1" fontId="53" fillId="9" borderId="13" xfId="31" applyNumberFormat="1" applyFont="1" applyFill="1" applyBorder="1" applyAlignment="1" applyProtection="1">
      <alignment horizontal="center" vertical="center"/>
      <protection hidden="1"/>
    </xf>
    <xf numFmtId="9" fontId="53" fillId="9" borderId="0" xfId="38" applyFont="1" applyFill="1" applyBorder="1" applyAlignment="1" applyProtection="1">
      <alignment horizontal="center" vertical="center"/>
      <protection locked="0" hidden="1"/>
    </xf>
    <xf numFmtId="167" fontId="54" fillId="9" borderId="0" xfId="31" applyNumberFormat="1" applyFont="1" applyFill="1" applyBorder="1" applyAlignment="1" applyProtection="1">
      <alignment horizontal="center" vertical="center"/>
      <protection hidden="1"/>
    </xf>
    <xf numFmtId="1" fontId="55" fillId="9" borderId="20" xfId="31" applyNumberFormat="1" applyFont="1" applyFill="1" applyBorder="1" applyAlignment="1" applyProtection="1">
      <alignment horizontal="center" vertical="center"/>
      <protection locked="0" hidden="1"/>
    </xf>
    <xf numFmtId="167" fontId="53" fillId="9" borderId="0" xfId="31" applyNumberFormat="1" applyFont="1" applyFill="1" applyBorder="1" applyAlignment="1" applyProtection="1">
      <alignment horizontal="center" vertical="center"/>
      <protection hidden="1"/>
    </xf>
    <xf numFmtId="167" fontId="53" fillId="9" borderId="17" xfId="31" applyNumberFormat="1" applyFont="1" applyFill="1" applyBorder="1" applyAlignment="1" applyProtection="1">
      <alignment horizontal="center" vertical="center"/>
      <protection hidden="1"/>
    </xf>
    <xf numFmtId="1" fontId="55" fillId="9" borderId="17" xfId="31" applyNumberFormat="1" applyFont="1" applyFill="1" applyBorder="1" applyAlignment="1" applyProtection="1">
      <alignment horizontal="center" vertical="center"/>
      <protection locked="0" hidden="1"/>
    </xf>
    <xf numFmtId="167" fontId="53" fillId="9" borderId="13" xfId="31" applyNumberFormat="1" applyFont="1" applyFill="1" applyBorder="1" applyAlignment="1" applyProtection="1">
      <alignment horizontal="center" vertical="center"/>
      <protection hidden="1"/>
    </xf>
    <xf numFmtId="1" fontId="55" fillId="9" borderId="13" xfId="31" applyNumberFormat="1" applyFont="1" applyFill="1" applyBorder="1" applyAlignment="1" applyProtection="1">
      <alignment horizontal="center" vertical="center"/>
      <protection locked="0" hidden="1"/>
    </xf>
    <xf numFmtId="166" fontId="58" fillId="9" borderId="17" xfId="31" applyNumberFormat="1" applyFont="1" applyFill="1" applyBorder="1" applyAlignment="1" applyProtection="1">
      <alignment horizontal="center" vertical="center"/>
      <protection hidden="1"/>
    </xf>
    <xf numFmtId="166" fontId="58" fillId="9" borderId="13" xfId="31" applyNumberFormat="1" applyFont="1" applyFill="1" applyBorder="1" applyAlignment="1" applyProtection="1">
      <alignment horizontal="center" vertical="center"/>
      <protection hidden="1"/>
    </xf>
    <xf numFmtId="2" fontId="37" fillId="9" borderId="0" xfId="31" applyNumberFormat="1" applyFont="1" applyFill="1" applyBorder="1" applyAlignment="1" applyProtection="1">
      <alignment horizontal="center" vertical="center"/>
      <protection hidden="1"/>
    </xf>
    <xf numFmtId="2" fontId="54" fillId="9" borderId="0" xfId="31" applyNumberFormat="1" applyFont="1" applyFill="1" applyBorder="1" applyAlignment="1" applyProtection="1">
      <alignment horizontal="center" vertical="center"/>
      <protection hidden="1"/>
    </xf>
    <xf numFmtId="2" fontId="53" fillId="9" borderId="0" xfId="31" applyNumberFormat="1" applyFont="1" applyFill="1" applyBorder="1" applyAlignment="1" applyProtection="1">
      <alignment horizontal="center" vertical="center"/>
      <protection hidden="1"/>
    </xf>
    <xf numFmtId="2" fontId="53" fillId="9" borderId="17" xfId="31" applyNumberFormat="1" applyFont="1" applyFill="1" applyBorder="1" applyAlignment="1" applyProtection="1">
      <alignment horizontal="center" vertical="center"/>
      <protection locked="0" hidden="1"/>
    </xf>
    <xf numFmtId="2" fontId="53" fillId="9" borderId="0" xfId="31" applyNumberFormat="1" applyFont="1" applyFill="1" applyBorder="1" applyAlignment="1" applyProtection="1">
      <alignment horizontal="center" vertical="center"/>
      <protection locked="0" hidden="1"/>
    </xf>
    <xf numFmtId="2" fontId="54" fillId="9" borderId="20" xfId="31" applyNumberFormat="1" applyFont="1" applyFill="1" applyBorder="1" applyAlignment="1" applyProtection="1">
      <alignment horizontal="center" vertical="center"/>
      <protection hidden="1"/>
    </xf>
    <xf numFmtId="2" fontId="53" fillId="9" borderId="20" xfId="31" applyNumberFormat="1" applyFont="1" applyFill="1" applyBorder="1" applyAlignment="1" applyProtection="1">
      <alignment horizontal="center" vertical="center"/>
      <protection hidden="1"/>
    </xf>
    <xf numFmtId="2" fontId="53" fillId="9" borderId="13" xfId="31" applyNumberFormat="1" applyFont="1" applyFill="1" applyBorder="1" applyAlignment="1" applyProtection="1">
      <alignment horizontal="center" vertical="center"/>
      <protection hidden="1"/>
    </xf>
    <xf numFmtId="2" fontId="53" fillId="9" borderId="13" xfId="31" applyNumberFormat="1" applyFont="1" applyFill="1" applyBorder="1" applyAlignment="1" applyProtection="1">
      <alignment horizontal="center" vertical="center"/>
      <protection locked="0" hidden="1"/>
    </xf>
    <xf numFmtId="2" fontId="55" fillId="9" borderId="0" xfId="31" applyNumberFormat="1" applyFont="1" applyFill="1" applyBorder="1" applyAlignment="1" applyProtection="1">
      <alignment horizontal="center" vertical="center"/>
      <protection hidden="1"/>
    </xf>
    <xf numFmtId="2" fontId="53" fillId="9" borderId="17" xfId="31" applyNumberFormat="1" applyFont="1" applyFill="1" applyBorder="1" applyAlignment="1" applyProtection="1">
      <alignment horizontal="center" vertical="center"/>
      <protection hidden="1"/>
    </xf>
    <xf numFmtId="2" fontId="55" fillId="9" borderId="20" xfId="31" applyNumberFormat="1" applyFont="1" applyFill="1" applyBorder="1" applyAlignment="1" applyProtection="1">
      <alignment horizontal="center" vertical="center"/>
      <protection hidden="1"/>
    </xf>
    <xf numFmtId="2" fontId="58" fillId="9" borderId="0" xfId="31" applyNumberFormat="1" applyFont="1" applyFill="1" applyBorder="1" applyAlignment="1" applyProtection="1">
      <alignment horizontal="center" vertical="center"/>
      <protection hidden="1"/>
    </xf>
    <xf numFmtId="2" fontId="37" fillId="9" borderId="13" xfId="31" applyNumberFormat="1" applyFont="1" applyFill="1" applyBorder="1" applyAlignment="1" applyProtection="1">
      <alignment horizontal="center" vertical="center"/>
      <protection hidden="1"/>
    </xf>
    <xf numFmtId="2" fontId="37" fillId="9" borderId="17" xfId="31" applyNumberFormat="1" applyFont="1" applyFill="1" applyBorder="1" applyAlignment="1" applyProtection="1">
      <alignment horizontal="center" vertical="center"/>
      <protection hidden="1"/>
    </xf>
    <xf numFmtId="0" fontId="41" fillId="3" borderId="0" xfId="3" applyFont="1" applyFill="1" applyAlignment="1" applyProtection="1">
      <alignment vertical="top" wrapText="1"/>
      <protection hidden="1"/>
    </xf>
    <xf numFmtId="0" fontId="41" fillId="3" borderId="0" xfId="3" applyFont="1" applyFill="1" applyProtection="1">
      <protection hidden="1"/>
    </xf>
    <xf numFmtId="0" fontId="11" fillId="0" borderId="0" xfId="4" applyFont="1"/>
    <xf numFmtId="0" fontId="41" fillId="3" borderId="17" xfId="3" applyFont="1" applyFill="1" applyBorder="1" applyProtection="1">
      <protection hidden="1"/>
    </xf>
    <xf numFmtId="0" fontId="41" fillId="3" borderId="0" xfId="3" applyFont="1" applyFill="1" applyAlignment="1" applyProtection="1">
      <alignment vertical="center"/>
      <protection hidden="1"/>
    </xf>
    <xf numFmtId="0" fontId="41" fillId="3" borderId="20" xfId="3" applyFont="1" applyFill="1" applyBorder="1" applyProtection="1">
      <protection hidden="1"/>
    </xf>
    <xf numFmtId="0" fontId="41" fillId="9" borderId="0" xfId="3" applyFont="1" applyFill="1" applyProtection="1">
      <protection hidden="1"/>
    </xf>
    <xf numFmtId="0" fontId="41" fillId="3" borderId="18" xfId="3" applyFont="1" applyFill="1" applyBorder="1" applyAlignment="1" applyProtection="1">
      <alignment vertical="top"/>
      <protection hidden="1"/>
    </xf>
    <xf numFmtId="0" fontId="41" fillId="3" borderId="18" xfId="3" applyFont="1" applyFill="1" applyBorder="1" applyAlignment="1" applyProtection="1">
      <alignment vertical="top" wrapText="1"/>
      <protection hidden="1"/>
    </xf>
    <xf numFmtId="10" fontId="41" fillId="9" borderId="8" xfId="38" applyNumberFormat="1" applyFont="1" applyFill="1" applyBorder="1" applyAlignment="1" applyProtection="1">
      <alignment vertical="top"/>
      <protection hidden="1"/>
    </xf>
    <xf numFmtId="10" fontId="41" fillId="9" borderId="8" xfId="38" applyNumberFormat="1" applyFont="1" applyFill="1" applyBorder="1" applyAlignment="1" applyProtection="1">
      <alignment vertical="top" wrapText="1"/>
      <protection hidden="1"/>
    </xf>
    <xf numFmtId="10" fontId="41" fillId="9" borderId="18" xfId="38" applyNumberFormat="1" applyFont="1" applyFill="1" applyBorder="1" applyAlignment="1" applyProtection="1">
      <alignment vertical="top"/>
      <protection hidden="1"/>
    </xf>
    <xf numFmtId="0" fontId="41" fillId="3" borderId="18" xfId="3" applyFont="1" applyFill="1" applyBorder="1" applyAlignment="1" applyProtection="1">
      <alignment vertical="center"/>
      <protection hidden="1"/>
    </xf>
    <xf numFmtId="0" fontId="41" fillId="3" borderId="18" xfId="3" applyFont="1" applyFill="1" applyBorder="1" applyAlignment="1">
      <alignment vertical="top"/>
    </xf>
    <xf numFmtId="0" fontId="41" fillId="3" borderId="9" xfId="3" applyFont="1" applyFill="1" applyBorder="1" applyAlignment="1" applyProtection="1">
      <alignment vertical="top" wrapText="1"/>
      <protection hidden="1"/>
    </xf>
    <xf numFmtId="0" fontId="41" fillId="3" borderId="9" xfId="3" applyFont="1" applyFill="1" applyBorder="1" applyProtection="1">
      <protection hidden="1"/>
    </xf>
    <xf numFmtId="0" fontId="41" fillId="3" borderId="19" xfId="3" applyFont="1" applyFill="1" applyBorder="1" applyAlignment="1" applyProtection="1">
      <alignment vertical="top" wrapText="1"/>
      <protection hidden="1"/>
    </xf>
    <xf numFmtId="0" fontId="41" fillId="9" borderId="9" xfId="3" applyFont="1" applyFill="1" applyBorder="1" applyProtection="1">
      <protection hidden="1"/>
    </xf>
    <xf numFmtId="0" fontId="41" fillId="9" borderId="9" xfId="4" applyFont="1" applyFill="1" applyBorder="1" applyProtection="1">
      <protection hidden="1"/>
    </xf>
    <xf numFmtId="0" fontId="41" fillId="9" borderId="9" xfId="3" applyFont="1" applyFill="1" applyBorder="1"/>
    <xf numFmtId="0" fontId="41" fillId="9" borderId="14" xfId="3" applyFont="1" applyFill="1" applyBorder="1" applyProtection="1">
      <protection hidden="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0" fontId="11" fillId="0" borderId="2" xfId="0" applyFont="1" applyBorder="1" applyAlignment="1">
      <alignment horizontal="center" wrapText="1"/>
    </xf>
    <xf numFmtId="0" fontId="12" fillId="0" borderId="2" xfId="0" applyFont="1" applyBorder="1" applyAlignment="1">
      <alignment wrapText="1"/>
    </xf>
    <xf numFmtId="0" fontId="12" fillId="0" borderId="2" xfId="0" applyFont="1" applyBorder="1" applyAlignment="1">
      <alignment horizontal="center" wrapText="1"/>
    </xf>
    <xf numFmtId="0" fontId="64" fillId="0" borderId="2" xfId="2" applyFont="1" applyBorder="1"/>
    <xf numFmtId="2" fontId="11" fillId="0" borderId="2" xfId="0" applyNumberFormat="1" applyFont="1" applyBorder="1" applyAlignment="1">
      <alignment horizontal="center" wrapText="1"/>
    </xf>
    <xf numFmtId="0" fontId="61" fillId="0" borderId="2" xfId="0" applyFont="1" applyBorder="1" applyAlignment="1">
      <alignment horizontal="center" wrapText="1"/>
    </xf>
    <xf numFmtId="0" fontId="3" fillId="0" borderId="2" xfId="2" applyBorder="1" applyAlignment="1">
      <alignment wrapText="1"/>
    </xf>
    <xf numFmtId="0" fontId="63" fillId="6" borderId="4" xfId="0" applyFont="1" applyFill="1" applyBorder="1" applyAlignment="1">
      <alignment vertical="center" wrapText="1"/>
    </xf>
    <xf numFmtId="0" fontId="11"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60" fillId="6" borderId="4" xfId="0" applyFont="1" applyFill="1" applyBorder="1" applyAlignment="1">
      <alignment horizontal="center" vertical="center" wrapText="1"/>
    </xf>
    <xf numFmtId="2" fontId="0" fillId="0" borderId="0" xfId="0" applyNumberFormat="1"/>
    <xf numFmtId="0" fontId="67" fillId="0" borderId="0" xfId="2" applyFont="1" applyAlignment="1">
      <alignment horizontal="center" vertical="center" wrapText="1"/>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13" fillId="0" borderId="2" xfId="0" applyFont="1" applyBorder="1" applyAlignment="1">
      <alignment horizontal="center" vertical="center"/>
    </xf>
    <xf numFmtId="2" fontId="62" fillId="0" borderId="2" xfId="0" applyNumberFormat="1" applyFont="1" applyBorder="1" applyAlignment="1">
      <alignment horizontal="center" vertical="center"/>
    </xf>
    <xf numFmtId="0" fontId="68" fillId="25" borderId="43" xfId="0" applyFont="1" applyFill="1" applyBorder="1" applyAlignment="1">
      <alignment horizontal="center" vertical="center" wrapText="1"/>
    </xf>
    <xf numFmtId="0" fontId="68" fillId="26" borderId="43" xfId="0" applyFont="1" applyFill="1" applyBorder="1" applyAlignment="1">
      <alignment horizontal="center" vertical="center" wrapText="1"/>
    </xf>
    <xf numFmtId="0" fontId="8" fillId="27" borderId="43" xfId="0" applyFont="1" applyFill="1" applyBorder="1" applyAlignment="1">
      <alignment horizontal="center" vertical="center" wrapText="1"/>
    </xf>
    <xf numFmtId="0" fontId="68" fillId="25" borderId="45" xfId="0" applyFont="1" applyFill="1" applyBorder="1" applyAlignment="1">
      <alignment horizontal="center" vertical="center" wrapText="1"/>
    </xf>
    <xf numFmtId="0" fontId="68" fillId="28" borderId="2" xfId="0" applyFont="1" applyFill="1" applyBorder="1" applyAlignment="1">
      <alignment horizontal="center" vertical="center" wrapText="1"/>
    </xf>
    <xf numFmtId="0" fontId="69" fillId="0" borderId="44" xfId="52" applyFont="1" applyAlignment="1">
      <alignment horizontal="center" vertical="center" wrapText="1"/>
    </xf>
    <xf numFmtId="0" fontId="69" fillId="0" borderId="47" xfId="52" applyFont="1" applyBorder="1" applyAlignment="1">
      <alignment horizontal="center" vertical="center" wrapText="1"/>
    </xf>
    <xf numFmtId="0" fontId="69" fillId="0" borderId="43" xfId="52" applyFont="1" applyBorder="1" applyAlignment="1">
      <alignment horizontal="center" vertical="center" wrapText="1"/>
    </xf>
    <xf numFmtId="0" fontId="69" fillId="0" borderId="45" xfId="52" applyFont="1" applyBorder="1" applyAlignment="1">
      <alignment horizontal="center" vertical="center" wrapText="1"/>
    </xf>
    <xf numFmtId="0" fontId="70" fillId="0" borderId="2" xfId="52" applyFont="1" applyBorder="1" applyAlignment="1">
      <alignment horizontal="center" vertical="center" wrapText="1"/>
    </xf>
    <xf numFmtId="0" fontId="69" fillId="0" borderId="2" xfId="52" applyFont="1" applyBorder="1" applyAlignment="1">
      <alignment horizontal="center" vertical="center" wrapText="1"/>
    </xf>
    <xf numFmtId="0" fontId="62" fillId="0" borderId="2" xfId="0" applyFont="1" applyBorder="1" applyAlignment="1">
      <alignment horizontal="center" vertical="center" wrapText="1"/>
    </xf>
    <xf numFmtId="10" fontId="69" fillId="0" borderId="44" xfId="1" applyNumberFormat="1" applyFont="1" applyBorder="1" applyAlignment="1">
      <alignment horizontal="center" vertical="center" wrapText="1"/>
    </xf>
    <xf numFmtId="2" fontId="69" fillId="0" borderId="44" xfId="52" applyNumberFormat="1" applyFont="1" applyAlignment="1">
      <alignment horizontal="center" vertical="center" wrapText="1"/>
    </xf>
    <xf numFmtId="0" fontId="68" fillId="29" borderId="46" xfId="0" applyFont="1" applyFill="1" applyBorder="1" applyAlignment="1">
      <alignment horizontal="center" vertical="center" wrapText="1"/>
    </xf>
    <xf numFmtId="0" fontId="62" fillId="29" borderId="0" xfId="0" applyFont="1" applyFill="1" applyAlignment="1">
      <alignment horizontal="center" vertical="center"/>
    </xf>
    <xf numFmtId="0" fontId="0" fillId="29" borderId="0" xfId="0" applyFill="1"/>
    <xf numFmtId="0" fontId="62" fillId="0" borderId="37" xfId="0" applyFont="1" applyBorder="1" applyAlignment="1">
      <alignment horizontal="center" vertical="center"/>
    </xf>
    <xf numFmtId="2" fontId="62" fillId="0" borderId="48" xfId="0" applyNumberFormat="1" applyFont="1" applyBorder="1" applyAlignment="1">
      <alignment horizontal="center" vertical="center"/>
    </xf>
    <xf numFmtId="0" fontId="62" fillId="0" borderId="55" xfId="0" applyFont="1" applyBorder="1" applyAlignment="1">
      <alignment vertical="center"/>
    </xf>
    <xf numFmtId="0" fontId="62" fillId="0" borderId="57" xfId="0" applyFont="1" applyBorder="1" applyAlignment="1">
      <alignment vertical="center"/>
    </xf>
    <xf numFmtId="0" fontId="13" fillId="30" borderId="49" xfId="0" applyFont="1" applyFill="1" applyBorder="1" applyAlignment="1">
      <alignment horizontal="center" vertical="center"/>
    </xf>
    <xf numFmtId="0" fontId="13" fillId="30" borderId="52" xfId="0" applyFont="1" applyFill="1" applyBorder="1" applyAlignment="1">
      <alignment horizontal="center" vertical="center"/>
    </xf>
    <xf numFmtId="0" fontId="13" fillId="30" borderId="54" xfId="0" applyFont="1" applyFill="1" applyBorder="1" applyAlignment="1">
      <alignment horizontal="center" vertical="center"/>
    </xf>
    <xf numFmtId="2" fontId="13" fillId="30" borderId="50" xfId="0" applyNumberFormat="1" applyFont="1" applyFill="1" applyBorder="1" applyAlignment="1">
      <alignment horizontal="center" vertical="center"/>
    </xf>
    <xf numFmtId="2" fontId="13" fillId="30" borderId="51" xfId="0" applyNumberFormat="1" applyFont="1" applyFill="1" applyBorder="1" applyAlignment="1">
      <alignment horizontal="center" vertical="center"/>
    </xf>
    <xf numFmtId="2" fontId="13" fillId="30" borderId="37" xfId="0" applyNumberFormat="1" applyFont="1" applyFill="1" applyBorder="1" applyAlignment="1">
      <alignment horizontal="center" vertical="center"/>
    </xf>
    <xf numFmtId="2" fontId="13" fillId="30" borderId="53" xfId="0" applyNumberFormat="1" applyFont="1" applyFill="1" applyBorder="1" applyAlignment="1">
      <alignment horizontal="center" vertical="center"/>
    </xf>
    <xf numFmtId="2" fontId="13" fillId="30" borderId="55" xfId="0" applyNumberFormat="1" applyFont="1" applyFill="1" applyBorder="1" applyAlignment="1">
      <alignment horizontal="center" vertical="center"/>
    </xf>
    <xf numFmtId="2" fontId="13" fillId="30" borderId="56" xfId="0" applyNumberFormat="1" applyFont="1" applyFill="1" applyBorder="1" applyAlignment="1">
      <alignment horizontal="center" vertical="center"/>
    </xf>
    <xf numFmtId="0" fontId="14" fillId="29" borderId="0" xfId="0" applyFont="1" applyFill="1" applyAlignment="1">
      <alignment horizontal="left" vertical="center"/>
    </xf>
    <xf numFmtId="0" fontId="62" fillId="0" borderId="0" xfId="0" applyFont="1" applyAlignment="1">
      <alignment horizontal="center" vertical="center" wrapText="1"/>
    </xf>
    <xf numFmtId="0" fontId="62" fillId="0" borderId="0" xfId="0" applyFont="1" applyAlignment="1">
      <alignment wrapText="1"/>
    </xf>
    <xf numFmtId="11" fontId="62" fillId="0" borderId="0" xfId="0" applyNumberFormat="1" applyFont="1" applyAlignment="1">
      <alignment wrapText="1"/>
    </xf>
    <xf numFmtId="11" fontId="62" fillId="2" borderId="0" xfId="0" applyNumberFormat="1" applyFont="1" applyFill="1" applyAlignment="1">
      <alignment wrapText="1"/>
    </xf>
    <xf numFmtId="0" fontId="62" fillId="2" borderId="0" xfId="0" applyFont="1" applyFill="1" applyAlignment="1">
      <alignment horizontal="left" vertical="center" wrapText="1"/>
    </xf>
    <xf numFmtId="0" fontId="62" fillId="33" borderId="0" xfId="0" applyFont="1" applyFill="1" applyAlignment="1">
      <alignment wrapText="1"/>
    </xf>
    <xf numFmtId="11" fontId="62" fillId="33" borderId="0" xfId="0" applyNumberFormat="1" applyFont="1" applyFill="1" applyAlignment="1">
      <alignment wrapText="1"/>
    </xf>
    <xf numFmtId="0" fontId="2" fillId="0" borderId="0" xfId="0" applyFont="1" applyAlignment="1">
      <alignment wrapText="1"/>
    </xf>
    <xf numFmtId="0" fontId="8" fillId="7" borderId="0" xfId="0" applyFont="1" applyFill="1" applyAlignment="1">
      <alignment horizontal="left" vertical="center"/>
    </xf>
    <xf numFmtId="0" fontId="0" fillId="34" borderId="65" xfId="0" applyFill="1" applyBorder="1" applyAlignment="1">
      <alignment wrapText="1"/>
    </xf>
    <xf numFmtId="0" fontId="0" fillId="34" borderId="2" xfId="0" applyFill="1" applyBorder="1" applyAlignment="1">
      <alignment wrapText="1"/>
    </xf>
    <xf numFmtId="0" fontId="0" fillId="34" borderId="66" xfId="0" applyFill="1" applyBorder="1" applyAlignment="1">
      <alignment wrapText="1"/>
    </xf>
    <xf numFmtId="0" fontId="0" fillId="34" borderId="68" xfId="0" applyFill="1" applyBorder="1" applyAlignment="1">
      <alignment wrapText="1"/>
    </xf>
    <xf numFmtId="0" fontId="0" fillId="34" borderId="69" xfId="0" applyFill="1" applyBorder="1" applyAlignment="1">
      <alignment wrapText="1"/>
    </xf>
    <xf numFmtId="0" fontId="2" fillId="34" borderId="2" xfId="0" applyFont="1" applyFill="1" applyBorder="1" applyAlignment="1">
      <alignment horizontal="center" vertical="center" wrapText="1"/>
    </xf>
    <xf numFmtId="0" fontId="2" fillId="34" borderId="66" xfId="0" applyFont="1" applyFill="1" applyBorder="1" applyAlignment="1">
      <alignment horizontal="center" vertical="center" wrapText="1"/>
    </xf>
    <xf numFmtId="0" fontId="4" fillId="34" borderId="65" xfId="0" applyFont="1" applyFill="1" applyBorder="1" applyAlignment="1">
      <alignment horizontal="right" vertical="center" wrapText="1"/>
    </xf>
    <xf numFmtId="0" fontId="4" fillId="34" borderId="67" xfId="0" applyFont="1" applyFill="1" applyBorder="1" applyAlignment="1">
      <alignment horizontal="right" vertical="center" wrapText="1"/>
    </xf>
    <xf numFmtId="11" fontId="0" fillId="0" borderId="0" xfId="0" applyNumberFormat="1"/>
    <xf numFmtId="0" fontId="2" fillId="30" borderId="65" xfId="0" applyFont="1" applyFill="1" applyBorder="1" applyAlignment="1">
      <alignment horizontal="center" vertical="center" wrapText="1"/>
    </xf>
    <xf numFmtId="0" fontId="2" fillId="30" borderId="66" xfId="0" applyFont="1" applyFill="1" applyBorder="1" applyAlignment="1">
      <alignment horizontal="center" vertical="center" wrapText="1"/>
    </xf>
    <xf numFmtId="11" fontId="0" fillId="30" borderId="65" xfId="0" applyNumberFormat="1" applyFill="1" applyBorder="1"/>
    <xf numFmtId="11" fontId="0" fillId="30" borderId="66" xfId="0" applyNumberFormat="1" applyFill="1" applyBorder="1"/>
    <xf numFmtId="11" fontId="0" fillId="0" borderId="64" xfId="0" applyNumberFormat="1" applyBorder="1" applyAlignment="1">
      <alignment horizontal="center" vertical="center"/>
    </xf>
    <xf numFmtId="11" fontId="2" fillId="0" borderId="66" xfId="0" applyNumberFormat="1" applyFont="1" applyBorder="1" applyAlignment="1">
      <alignment horizontal="center" vertical="center"/>
    </xf>
    <xf numFmtId="0" fontId="0" fillId="0" borderId="65" xfId="0" applyBorder="1" applyAlignment="1">
      <alignment horizontal="center" vertical="center" wrapText="1"/>
    </xf>
    <xf numFmtId="0" fontId="14" fillId="0" borderId="62" xfId="0" applyFont="1" applyBorder="1" applyAlignment="1">
      <alignment horizontal="center" vertical="center" wrapText="1"/>
    </xf>
    <xf numFmtId="0" fontId="0" fillId="0" borderId="52" xfId="0" applyBorder="1" applyAlignment="1">
      <alignment horizontal="center" vertical="center"/>
    </xf>
    <xf numFmtId="0" fontId="77" fillId="35" borderId="67" xfId="0" applyFont="1" applyFill="1" applyBorder="1" applyAlignment="1">
      <alignment horizontal="center" vertical="center" wrapText="1"/>
    </xf>
    <xf numFmtId="11" fontId="2" fillId="35" borderId="69" xfId="0" applyNumberFormat="1" applyFont="1" applyFill="1" applyBorder="1" applyAlignment="1">
      <alignment horizontal="center" vertical="center"/>
    </xf>
    <xf numFmtId="0" fontId="2" fillId="35" borderId="73" xfId="0" applyFont="1" applyFill="1" applyBorder="1" applyAlignment="1">
      <alignment horizontal="center" vertical="center"/>
    </xf>
    <xf numFmtId="0" fontId="2" fillId="0" borderId="63" xfId="0" applyFont="1" applyBorder="1" applyAlignment="1">
      <alignment horizontal="center" vertical="center" wrapText="1"/>
    </xf>
    <xf numFmtId="0" fontId="78" fillId="0" borderId="0" xfId="0" applyFont="1" applyAlignment="1">
      <alignment horizontal="left" vertical="center"/>
    </xf>
    <xf numFmtId="168" fontId="62" fillId="0" borderId="0" xfId="0" applyNumberFormat="1" applyFont="1" applyAlignment="1">
      <alignment wrapText="1"/>
    </xf>
    <xf numFmtId="168" fontId="13" fillId="0" borderId="0" xfId="0" applyNumberFormat="1" applyFont="1" applyAlignment="1">
      <alignment wrapText="1"/>
    </xf>
    <xf numFmtId="0" fontId="4" fillId="0" borderId="2" xfId="0" applyFont="1" applyBorder="1" applyAlignment="1">
      <alignment horizontal="center" vertical="top" wrapText="1"/>
    </xf>
    <xf numFmtId="0" fontId="0" fillId="0" borderId="59" xfId="0" applyBorder="1" applyAlignment="1">
      <alignment horizontal="center" vertical="center"/>
    </xf>
    <xf numFmtId="0" fontId="15" fillId="0" borderId="74" xfId="0" applyFont="1" applyBorder="1" applyAlignment="1">
      <alignment vertical="center" wrapText="1"/>
    </xf>
    <xf numFmtId="0" fontId="15" fillId="0" borderId="74" xfId="0" applyFont="1" applyBorder="1" applyAlignment="1">
      <alignment horizontal="left" vertical="center" wrapText="1"/>
    </xf>
    <xf numFmtId="0" fontId="15" fillId="0" borderId="0" xfId="0" applyFont="1" applyAlignment="1">
      <alignment wrapText="1"/>
    </xf>
    <xf numFmtId="2" fontId="7" fillId="3" borderId="74" xfId="0" applyNumberFormat="1" applyFont="1" applyFill="1" applyBorder="1" applyAlignment="1">
      <alignment horizontal="center" vertical="center"/>
    </xf>
    <xf numFmtId="0" fontId="2" fillId="2" borderId="0" xfId="0" applyFont="1" applyFill="1"/>
    <xf numFmtId="0" fontId="0" fillId="0" borderId="75" xfId="0" applyBorder="1" applyAlignment="1">
      <alignment horizontal="left" vertical="center" wrapText="1"/>
    </xf>
    <xf numFmtId="2" fontId="62" fillId="0" borderId="0" xfId="0" applyNumberFormat="1" applyFont="1" applyAlignment="1">
      <alignment wrapText="1"/>
    </xf>
    <xf numFmtId="0" fontId="2" fillId="0" borderId="0" xfId="0" applyFont="1" applyAlignment="1">
      <alignment horizontal="center" vertical="center" wrapText="1"/>
    </xf>
    <xf numFmtId="0" fontId="2" fillId="0" borderId="48" xfId="0" applyFont="1" applyBorder="1" applyAlignment="1">
      <alignment horizontal="center" vertical="center" wrapText="1"/>
    </xf>
    <xf numFmtId="0" fontId="2" fillId="36" borderId="49" xfId="0" applyFont="1" applyFill="1" applyBorder="1" applyAlignment="1">
      <alignment horizontal="center" vertical="center" wrapText="1"/>
    </xf>
    <xf numFmtId="0" fontId="2" fillId="36" borderId="58" xfId="0" applyFont="1" applyFill="1" applyBorder="1" applyAlignment="1">
      <alignment horizontal="center" vertical="center" wrapText="1"/>
    </xf>
    <xf numFmtId="0" fontId="0" fillId="36" borderId="52" xfId="0" applyFill="1" applyBorder="1" applyAlignment="1">
      <alignment horizontal="left" vertical="center" wrapText="1"/>
    </xf>
    <xf numFmtId="11" fontId="0" fillId="36" borderId="59" xfId="0" applyNumberFormat="1" applyFill="1" applyBorder="1" applyAlignment="1">
      <alignment horizontal="left" vertical="center" wrapText="1"/>
    </xf>
    <xf numFmtId="11" fontId="0" fillId="36" borderId="61" xfId="0" applyNumberFormat="1" applyFill="1" applyBorder="1" applyAlignment="1">
      <alignment horizontal="left" vertical="center" wrapText="1"/>
    </xf>
    <xf numFmtId="0" fontId="2" fillId="0" borderId="48" xfId="0" applyFont="1" applyBorder="1" applyAlignment="1">
      <alignment horizontal="left" vertical="center" wrapText="1"/>
    </xf>
    <xf numFmtId="0" fontId="2" fillId="36" borderId="60" xfId="0" applyFont="1" applyFill="1" applyBorder="1" applyAlignment="1">
      <alignment horizontal="center" vertical="center" wrapText="1"/>
    </xf>
    <xf numFmtId="11" fontId="0" fillId="36" borderId="0" xfId="0" applyNumberFormat="1" applyFill="1" applyAlignment="1">
      <alignment horizontal="left" vertical="center" wrapText="1"/>
    </xf>
    <xf numFmtId="11" fontId="0" fillId="36" borderId="57" xfId="0" applyNumberFormat="1" applyFill="1" applyBorder="1" applyAlignment="1">
      <alignment horizontal="left" vertical="center" wrapText="1"/>
    </xf>
    <xf numFmtId="0" fontId="4" fillId="36" borderId="76" xfId="0" applyFont="1" applyFill="1" applyBorder="1" applyAlignment="1">
      <alignment horizontal="center" vertical="center" wrapText="1"/>
    </xf>
    <xf numFmtId="11" fontId="4" fillId="36" borderId="42" xfId="0" applyNumberFormat="1" applyFont="1" applyFill="1" applyBorder="1" applyAlignment="1">
      <alignment horizontal="center" vertical="center" wrapText="1"/>
    </xf>
    <xf numFmtId="11" fontId="4" fillId="36" borderId="77" xfId="0" applyNumberFormat="1" applyFont="1" applyFill="1" applyBorder="1" applyAlignment="1">
      <alignment horizontal="center" vertical="center" wrapText="1"/>
    </xf>
    <xf numFmtId="0" fontId="62" fillId="0" borderId="0" xfId="0" applyFont="1" applyAlignment="1">
      <alignment horizontal="left" vertical="center" wrapText="1"/>
    </xf>
    <xf numFmtId="0" fontId="72" fillId="0" borderId="0" xfId="0" applyFont="1" applyAlignment="1">
      <alignment wrapText="1"/>
    </xf>
    <xf numFmtId="170" fontId="0" fillId="0" borderId="0" xfId="1" applyNumberFormat="1" applyFont="1"/>
    <xf numFmtId="0" fontId="72" fillId="2" borderId="0" xfId="0" applyFont="1" applyFill="1" applyAlignment="1">
      <alignment wrapText="1"/>
    </xf>
    <xf numFmtId="0" fontId="15" fillId="2" borderId="0" xfId="0" applyFont="1" applyFill="1" applyAlignment="1">
      <alignment wrapText="1"/>
    </xf>
    <xf numFmtId="165" fontId="15" fillId="3" borderId="74" xfId="0" applyNumberFormat="1" applyFont="1" applyFill="1" applyBorder="1" applyAlignment="1">
      <alignment horizontal="center" vertical="center"/>
    </xf>
    <xf numFmtId="11" fontId="15" fillId="3" borderId="74" xfId="0" applyNumberFormat="1" applyFont="1" applyFill="1" applyBorder="1" applyAlignment="1">
      <alignment horizontal="center" vertical="center"/>
    </xf>
    <xf numFmtId="0" fontId="2" fillId="0" borderId="0" xfId="0" applyFont="1" applyAlignment="1">
      <alignment horizontal="center" wrapText="1"/>
    </xf>
    <xf numFmtId="9" fontId="62" fillId="0" borderId="1" xfId="1" applyFont="1" applyBorder="1" applyAlignment="1">
      <alignment horizontal="center" vertical="center"/>
    </xf>
    <xf numFmtId="0" fontId="68" fillId="8" borderId="42" xfId="0" applyFont="1" applyFill="1" applyBorder="1"/>
    <xf numFmtId="0" fontId="68" fillId="8" borderId="42" xfId="0" applyFont="1" applyFill="1" applyBorder="1" applyAlignment="1">
      <alignment horizontal="center" vertical="center" wrapText="1"/>
    </xf>
    <xf numFmtId="0" fontId="68" fillId="8" borderId="42" xfId="0" applyFont="1" applyFill="1" applyBorder="1" applyAlignment="1">
      <alignment horizontal="center" vertical="center"/>
    </xf>
    <xf numFmtId="0" fontId="62" fillId="0" borderId="0" xfId="0" applyFont="1"/>
    <xf numFmtId="165" fontId="62" fillId="0" borderId="0" xfId="0" applyNumberFormat="1" applyFont="1" applyAlignment="1">
      <alignment horizontal="center" vertical="center"/>
    </xf>
    <xf numFmtId="9" fontId="62" fillId="0" borderId="0" xfId="1" applyFont="1" applyFill="1" applyBorder="1" applyAlignment="1">
      <alignment horizontal="center" vertical="center"/>
    </xf>
    <xf numFmtId="165" fontId="13" fillId="0" borderId="0" xfId="0" applyNumberFormat="1" applyFont="1" applyAlignment="1">
      <alignment horizontal="center" vertical="center"/>
    </xf>
    <xf numFmtId="9" fontId="13" fillId="0" borderId="0" xfId="1" applyFont="1" applyFill="1" applyBorder="1" applyAlignment="1">
      <alignment horizontal="center" vertical="center"/>
    </xf>
    <xf numFmtId="0" fontId="62" fillId="8" borderId="1" xfId="0" applyFont="1" applyFill="1" applyBorder="1" applyAlignment="1">
      <alignment horizontal="center"/>
    </xf>
    <xf numFmtId="11" fontId="62" fillId="0" borderId="1" xfId="1" applyNumberFormat="1" applyFont="1" applyBorder="1" applyAlignment="1">
      <alignment horizontal="center" vertical="center"/>
    </xf>
    <xf numFmtId="11" fontId="62" fillId="0" borderId="1" xfId="0" applyNumberFormat="1" applyFont="1" applyBorder="1" applyAlignment="1">
      <alignment horizontal="center" vertical="center"/>
    </xf>
    <xf numFmtId="11" fontId="62" fillId="0" borderId="2" xfId="0" applyNumberFormat="1" applyFont="1" applyBorder="1" applyAlignment="1">
      <alignment horizontal="center" vertical="center"/>
    </xf>
    <xf numFmtId="49" fontId="15" fillId="0" borderId="0" xfId="0" applyNumberFormat="1" applyFont="1" applyAlignment="1">
      <alignment wrapText="1"/>
    </xf>
    <xf numFmtId="0" fontId="68" fillId="39" borderId="42" xfId="0" applyFont="1" applyFill="1" applyBorder="1"/>
    <xf numFmtId="0" fontId="68" fillId="39" borderId="42" xfId="0" applyFont="1" applyFill="1" applyBorder="1" applyAlignment="1">
      <alignment horizontal="center" vertical="center" wrapText="1"/>
    </xf>
    <xf numFmtId="0" fontId="68" fillId="39" borderId="42" xfId="0" applyFont="1" applyFill="1" applyBorder="1" applyAlignment="1">
      <alignment horizontal="center" vertical="center"/>
    </xf>
    <xf numFmtId="0" fontId="62" fillId="39" borderId="1" xfId="0" applyFont="1" applyFill="1" applyBorder="1" applyAlignment="1">
      <alignment horizontal="center"/>
    </xf>
    <xf numFmtId="0" fontId="76" fillId="0" borderId="0" xfId="0" applyFont="1"/>
    <xf numFmtId="11" fontId="0" fillId="36" borderId="0" xfId="0" applyNumberFormat="1" applyFill="1" applyAlignment="1">
      <alignment horizontal="center" vertical="center" wrapText="1"/>
    </xf>
    <xf numFmtId="171" fontId="62" fillId="0" borderId="0" xfId="0" applyNumberFormat="1" applyFont="1" applyAlignment="1">
      <alignment wrapText="1"/>
    </xf>
    <xf numFmtId="0" fontId="2" fillId="0" borderId="5" xfId="0" applyFont="1" applyBorder="1" applyAlignment="1">
      <alignment horizontal="right" vertical="center" wrapText="1"/>
    </xf>
    <xf numFmtId="11" fontId="2" fillId="0" borderId="33" xfId="0" applyNumberFormat="1" applyFont="1" applyBorder="1"/>
    <xf numFmtId="11" fontId="2" fillId="0" borderId="6" xfId="0" applyNumberFormat="1" applyFont="1" applyBorder="1"/>
    <xf numFmtId="0" fontId="2" fillId="3" borderId="63" xfId="0" applyFont="1" applyFill="1" applyBorder="1" applyAlignment="1">
      <alignment horizontal="center" vertical="center" wrapText="1"/>
    </xf>
    <xf numFmtId="0" fontId="2" fillId="37" borderId="5" xfId="0" applyFont="1" applyFill="1" applyBorder="1" applyAlignment="1">
      <alignment horizontal="right" vertical="center"/>
    </xf>
    <xf numFmtId="11" fontId="2" fillId="37" borderId="33" xfId="0" applyNumberFormat="1" applyFont="1" applyFill="1" applyBorder="1" applyAlignment="1">
      <alignment horizontal="center" vertical="center"/>
    </xf>
    <xf numFmtId="11" fontId="2" fillId="37" borderId="6" xfId="0" applyNumberFormat="1" applyFont="1" applyFill="1" applyBorder="1" applyAlignment="1">
      <alignment horizontal="center" vertical="center"/>
    </xf>
    <xf numFmtId="0" fontId="14" fillId="0" borderId="0" xfId="0" applyFont="1" applyAlignment="1">
      <alignment horizontal="center" vertical="center"/>
    </xf>
    <xf numFmtId="0" fontId="14" fillId="0" borderId="49" xfId="0" applyFont="1" applyBorder="1" applyAlignment="1">
      <alignment horizontal="center" vertical="center"/>
    </xf>
    <xf numFmtId="0" fontId="0" fillId="0" borderId="52" xfId="0" applyBorder="1"/>
    <xf numFmtId="11" fontId="0" fillId="0" borderId="59" xfId="0" applyNumberFormat="1" applyBorder="1"/>
    <xf numFmtId="0" fontId="0" fillId="0" borderId="54" xfId="0" applyBorder="1"/>
    <xf numFmtId="11" fontId="0" fillId="0" borderId="61" xfId="0" applyNumberFormat="1" applyBorder="1"/>
    <xf numFmtId="0" fontId="2" fillId="0" borderId="78" xfId="0" applyFont="1" applyBorder="1" applyAlignment="1">
      <alignment horizontal="center" vertical="center" wrapText="1"/>
    </xf>
    <xf numFmtId="11" fontId="4" fillId="36" borderId="79" xfId="0" applyNumberFormat="1" applyFont="1" applyFill="1" applyBorder="1" applyAlignment="1">
      <alignment horizontal="center" vertical="center" wrapText="1"/>
    </xf>
    <xf numFmtId="0" fontId="2" fillId="37" borderId="49" xfId="0" applyFont="1" applyFill="1" applyBorder="1" applyAlignment="1">
      <alignment horizontal="right" vertical="center"/>
    </xf>
    <xf numFmtId="11" fontId="2" fillId="37" borderId="60" xfId="0" applyNumberFormat="1" applyFont="1" applyFill="1" applyBorder="1" applyAlignment="1">
      <alignment horizontal="center" vertical="center"/>
    </xf>
    <xf numFmtId="11" fontId="2" fillId="37" borderId="58" xfId="0" applyNumberFormat="1" applyFont="1" applyFill="1" applyBorder="1" applyAlignment="1">
      <alignment horizontal="center" vertical="center"/>
    </xf>
    <xf numFmtId="11" fontId="4" fillId="0" borderId="81" xfId="0" applyNumberFormat="1" applyFont="1" applyBorder="1" applyAlignment="1">
      <alignment horizontal="center" vertical="center"/>
    </xf>
    <xf numFmtId="11" fontId="4" fillId="0" borderId="60" xfId="0" applyNumberFormat="1" applyFont="1" applyBorder="1" applyAlignment="1">
      <alignment horizontal="center" vertical="center"/>
    </xf>
    <xf numFmtId="11" fontId="4" fillId="0" borderId="58" xfId="0" applyNumberFormat="1" applyFont="1" applyBorder="1" applyAlignment="1">
      <alignment horizontal="center" vertical="center"/>
    </xf>
    <xf numFmtId="11" fontId="4" fillId="3" borderId="73" xfId="0" applyNumberFormat="1" applyFont="1" applyFill="1" applyBorder="1" applyAlignment="1">
      <alignment horizontal="center" vertical="center"/>
    </xf>
    <xf numFmtId="0" fontId="4" fillId="0" borderId="2" xfId="0" applyFont="1" applyBorder="1" applyAlignment="1">
      <alignment horizontal="center" vertical="center"/>
    </xf>
    <xf numFmtId="11" fontId="4" fillId="36" borderId="82" xfId="0" applyNumberFormat="1" applyFont="1" applyFill="1" applyBorder="1" applyAlignment="1">
      <alignment horizontal="center" vertical="center" wrapText="1"/>
    </xf>
    <xf numFmtId="11" fontId="0" fillId="0" borderId="83" xfId="0" applyNumberFormat="1" applyBorder="1"/>
    <xf numFmtId="11" fontId="0" fillId="0" borderId="84" xfId="0" applyNumberFormat="1" applyBorder="1"/>
    <xf numFmtId="0" fontId="2" fillId="0" borderId="34" xfId="0" applyFont="1" applyBorder="1" applyAlignment="1">
      <alignment horizontal="left" vertical="center" wrapText="1"/>
    </xf>
    <xf numFmtId="0" fontId="0" fillId="0" borderId="49" xfId="0" applyBorder="1"/>
    <xf numFmtId="0" fontId="0" fillId="0" borderId="60" xfId="0" applyBorder="1"/>
    <xf numFmtId="0" fontId="0" fillId="0" borderId="58" xfId="0" applyBorder="1"/>
    <xf numFmtId="0" fontId="2" fillId="0" borderId="59" xfId="0" applyFont="1" applyBorder="1"/>
    <xf numFmtId="0" fontId="2" fillId="0" borderId="52" xfId="0" applyFont="1" applyBorder="1" applyAlignment="1">
      <alignment horizontal="left" vertical="center" wrapText="1"/>
    </xf>
    <xf numFmtId="11" fontId="0" fillId="0" borderId="0" xfId="0" applyNumberFormat="1" applyAlignment="1">
      <alignment horizontal="center"/>
    </xf>
    <xf numFmtId="0" fontId="60" fillId="6" borderId="3" xfId="0" applyFont="1" applyFill="1" applyBorder="1" applyAlignment="1">
      <alignment horizontal="center" vertical="center" wrapText="1"/>
    </xf>
    <xf numFmtId="0" fontId="12" fillId="0" borderId="2" xfId="0" applyFont="1" applyBorder="1"/>
    <xf numFmtId="11" fontId="12" fillId="0" borderId="2" xfId="0" applyNumberFormat="1" applyFont="1" applyBorder="1"/>
    <xf numFmtId="0" fontId="64" fillId="0" borderId="2" xfId="2" applyFont="1" applyBorder="1" applyAlignment="1">
      <alignment vertical="center" wrapText="1"/>
    </xf>
    <xf numFmtId="11" fontId="11" fillId="0" borderId="1" xfId="0" applyNumberFormat="1" applyFont="1" applyBorder="1" applyAlignment="1">
      <alignment horizontal="center" wrapText="1"/>
    </xf>
    <xf numFmtId="11" fontId="11" fillId="0" borderId="2" xfId="0" applyNumberFormat="1" applyFont="1" applyBorder="1" applyAlignment="1">
      <alignment horizontal="center" wrapText="1"/>
    </xf>
    <xf numFmtId="11" fontId="60" fillId="6" borderId="3" xfId="0" applyNumberFormat="1" applyFont="1" applyFill="1" applyBorder="1" applyAlignment="1">
      <alignment horizontal="center" vertical="center" wrapText="1"/>
    </xf>
    <xf numFmtId="11" fontId="12" fillId="0" borderId="2" xfId="0" applyNumberFormat="1" applyFont="1" applyBorder="1" applyAlignment="1">
      <alignment wrapText="1"/>
    </xf>
    <xf numFmtId="0" fontId="12" fillId="0" borderId="0" xfId="0" applyFont="1" applyAlignment="1">
      <alignment wrapText="1"/>
    </xf>
    <xf numFmtId="11" fontId="12" fillId="0" borderId="0" xfId="0" applyNumberFormat="1" applyFont="1"/>
    <xf numFmtId="0" fontId="12" fillId="0" borderId="0" xfId="0" applyFont="1"/>
    <xf numFmtId="0" fontId="13" fillId="6" borderId="2" xfId="0" applyFont="1" applyFill="1" applyBorder="1" applyAlignment="1">
      <alignment horizontal="center" vertical="center" wrapText="1"/>
    </xf>
    <xf numFmtId="11" fontId="13" fillId="6" borderId="2" xfId="0" applyNumberFormat="1" applyFont="1" applyFill="1" applyBorder="1" applyAlignment="1">
      <alignment horizontal="center" vertical="center" wrapText="1"/>
    </xf>
    <xf numFmtId="0" fontId="62" fillId="6" borderId="2" xfId="0" applyFont="1" applyFill="1" applyBorder="1" applyAlignment="1">
      <alignment vertical="center" wrapText="1"/>
    </xf>
    <xf numFmtId="0" fontId="62" fillId="40" borderId="2" xfId="0" applyFont="1" applyFill="1" applyBorder="1" applyAlignment="1">
      <alignment wrapText="1"/>
    </xf>
    <xf numFmtId="11" fontId="62" fillId="40" borderId="2" xfId="0" applyNumberFormat="1" applyFont="1" applyFill="1" applyBorder="1"/>
    <xf numFmtId="0" fontId="62" fillId="40" borderId="2" xfId="0" applyFont="1" applyFill="1" applyBorder="1"/>
    <xf numFmtId="0" fontId="62" fillId="0" borderId="2" xfId="0" applyFont="1" applyBorder="1" applyAlignment="1">
      <alignment wrapText="1"/>
    </xf>
    <xf numFmtId="11" fontId="62" fillId="0" borderId="2" xfId="0" applyNumberFormat="1" applyFont="1" applyBorder="1"/>
    <xf numFmtId="0" fontId="62" fillId="0" borderId="2" xfId="0" applyFont="1" applyBorder="1"/>
    <xf numFmtId="0" fontId="62" fillId="41" borderId="2" xfId="0" applyFont="1" applyFill="1" applyBorder="1" applyAlignment="1">
      <alignment wrapText="1"/>
    </xf>
    <xf numFmtId="11" fontId="62" fillId="41" borderId="2" xfId="0" applyNumberFormat="1" applyFont="1" applyFill="1" applyBorder="1"/>
    <xf numFmtId="0" fontId="62" fillId="41" borderId="2" xfId="0" applyFont="1" applyFill="1" applyBorder="1"/>
    <xf numFmtId="0" fontId="83" fillId="41" borderId="2" xfId="0" applyFont="1" applyFill="1" applyBorder="1" applyAlignment="1">
      <alignment wrapText="1"/>
    </xf>
    <xf numFmtId="0" fontId="62" fillId="32" borderId="2" xfId="0" applyFont="1" applyFill="1" applyBorder="1" applyAlignment="1">
      <alignment wrapText="1"/>
    </xf>
    <xf numFmtId="11" fontId="62" fillId="32" borderId="2" xfId="0" applyNumberFormat="1" applyFont="1" applyFill="1" applyBorder="1"/>
    <xf numFmtId="11" fontId="62" fillId="32" borderId="2" xfId="0" applyNumberFormat="1" applyFont="1" applyFill="1" applyBorder="1" applyAlignment="1">
      <alignment wrapText="1"/>
    </xf>
    <xf numFmtId="0" fontId="62" fillId="32" borderId="2" xfId="0" applyFont="1" applyFill="1" applyBorder="1"/>
    <xf numFmtId="0" fontId="0" fillId="0" borderId="0" xfId="0" applyAlignment="1">
      <alignment vertical="center"/>
    </xf>
    <xf numFmtId="0" fontId="12" fillId="35" borderId="0" xfId="0" applyFont="1" applyFill="1"/>
    <xf numFmtId="10" fontId="12" fillId="0" borderId="0" xfId="1" applyNumberFormat="1" applyFont="1" applyFill="1"/>
    <xf numFmtId="0" fontId="6" fillId="31" borderId="0" xfId="0" applyFont="1" applyFill="1" applyAlignment="1">
      <alignment horizontal="left" vertical="center"/>
    </xf>
    <xf numFmtId="0" fontId="79" fillId="31" borderId="0" xfId="0" applyFont="1" applyFill="1"/>
    <xf numFmtId="0" fontId="75" fillId="32" borderId="42" xfId="0" applyFont="1" applyFill="1" applyBorder="1" applyAlignment="1">
      <alignment wrapText="1"/>
    </xf>
    <xf numFmtId="0" fontId="75" fillId="32" borderId="42" xfId="0" applyFont="1" applyFill="1" applyBorder="1" applyAlignment="1">
      <alignment horizontal="center" vertical="center" wrapText="1"/>
    </xf>
    <xf numFmtId="9" fontId="12" fillId="35" borderId="0" xfId="1" applyFont="1" applyFill="1"/>
    <xf numFmtId="10" fontId="11" fillId="0" borderId="0" xfId="1" applyNumberFormat="1" applyFont="1" applyFill="1" applyAlignment="1">
      <alignment horizontal="right"/>
    </xf>
    <xf numFmtId="11" fontId="12" fillId="0" borderId="1" xfId="1" applyNumberFormat="1" applyFont="1" applyBorder="1" applyAlignment="1">
      <alignment horizontal="center" vertical="center"/>
    </xf>
    <xf numFmtId="9" fontId="12" fillId="0" borderId="1" xfId="1" applyFont="1" applyBorder="1" applyAlignment="1">
      <alignment horizontal="center" vertical="center"/>
    </xf>
    <xf numFmtId="0" fontId="12" fillId="2" borderId="0" xfId="0" applyFont="1" applyFill="1"/>
    <xf numFmtId="0" fontId="12" fillId="0" borderId="0" xfId="0" applyFont="1" applyAlignment="1">
      <alignment horizontal="center" wrapText="1"/>
    </xf>
    <xf numFmtId="0" fontId="11" fillId="0" borderId="0" xfId="0" applyFont="1" applyAlignment="1">
      <alignment horizontal="center" vertical="center"/>
    </xf>
    <xf numFmtId="0" fontId="85" fillId="0" borderId="0" xfId="0" applyFont="1"/>
    <xf numFmtId="0" fontId="11" fillId="0" borderId="0" xfId="0" applyFont="1" applyAlignment="1">
      <alignment horizontal="right"/>
    </xf>
    <xf numFmtId="0" fontId="11" fillId="0" borderId="0" xfId="0" applyFont="1"/>
    <xf numFmtId="0" fontId="12" fillId="0" borderId="0" xfId="0" applyFont="1" applyAlignment="1">
      <alignment horizontal="center"/>
    </xf>
    <xf numFmtId="0" fontId="12" fillId="0" borderId="0" xfId="0" applyFont="1" applyAlignment="1">
      <alignment horizontal="center" vertical="center"/>
    </xf>
    <xf numFmtId="11" fontId="12" fillId="0" borderId="0" xfId="0" applyNumberFormat="1" applyFont="1" applyAlignment="1">
      <alignment horizontal="center" vertical="center"/>
    </xf>
    <xf numFmtId="0" fontId="79" fillId="35" borderId="0" xfId="0" applyFont="1" applyFill="1"/>
    <xf numFmtId="0" fontId="62" fillId="41" borderId="2" xfId="0" applyFont="1" applyFill="1" applyBorder="1" applyAlignment="1">
      <alignment horizontal="left" vertical="center" wrapText="1"/>
    </xf>
    <xf numFmtId="0" fontId="0" fillId="0" borderId="0" xfId="0" applyAlignment="1">
      <alignment vertical="center" wrapText="1"/>
    </xf>
    <xf numFmtId="0" fontId="62" fillId="42" borderId="2" xfId="0" applyFont="1" applyFill="1" applyBorder="1" applyAlignment="1">
      <alignment wrapText="1"/>
    </xf>
    <xf numFmtId="11" fontId="62" fillId="42" borderId="2" xfId="0" applyNumberFormat="1" applyFont="1" applyFill="1" applyBorder="1"/>
    <xf numFmtId="0" fontId="62" fillId="42" borderId="2" xfId="0" applyFont="1" applyFill="1" applyBorder="1"/>
    <xf numFmtId="0" fontId="88" fillId="40" borderId="2" xfId="0" applyFont="1" applyFill="1" applyBorder="1" applyAlignment="1">
      <alignment wrapText="1"/>
    </xf>
    <xf numFmtId="0" fontId="8" fillId="43" borderId="85" xfId="0" applyFont="1" applyFill="1" applyBorder="1" applyAlignment="1">
      <alignment horizontal="center" vertical="center" wrapText="1"/>
    </xf>
    <xf numFmtId="11" fontId="12" fillId="0" borderId="0" xfId="0" applyNumberFormat="1" applyFont="1" applyAlignment="1">
      <alignment horizontal="center"/>
    </xf>
    <xf numFmtId="2" fontId="8" fillId="43" borderId="86" xfId="0" applyNumberFormat="1" applyFont="1" applyFill="1" applyBorder="1" applyAlignment="1">
      <alignment horizontal="center" vertical="center" wrapText="1"/>
    </xf>
    <xf numFmtId="0" fontId="13" fillId="0" borderId="0" xfId="0" applyFont="1" applyAlignment="1">
      <alignment horizontal="center" vertical="center" wrapText="1"/>
    </xf>
    <xf numFmtId="11" fontId="13" fillId="0" borderId="0" xfId="0" applyNumberFormat="1" applyFont="1" applyAlignment="1">
      <alignment horizontal="center" vertical="center" wrapText="1"/>
    </xf>
    <xf numFmtId="0" fontId="13" fillId="33" borderId="0" xfId="0" applyFont="1" applyFill="1" applyAlignment="1">
      <alignment horizontal="center" vertical="center" wrapText="1"/>
    </xf>
    <xf numFmtId="0" fontId="54" fillId="3" borderId="15" xfId="3" applyFont="1" applyFill="1" applyBorder="1" applyAlignment="1" applyProtection="1">
      <alignment horizontal="center" vertical="center" wrapText="1"/>
      <protection hidden="1"/>
    </xf>
    <xf numFmtId="0" fontId="61" fillId="0" borderId="0" xfId="0" applyFont="1"/>
    <xf numFmtId="0" fontId="11" fillId="32" borderId="0" xfId="0" applyFont="1" applyFill="1" applyAlignment="1">
      <alignment vertical="center"/>
    </xf>
    <xf numFmtId="10" fontId="12" fillId="0" borderId="0" xfId="1" applyNumberFormat="1" applyFont="1" applyAlignment="1">
      <alignment horizontal="center" vertical="center"/>
    </xf>
    <xf numFmtId="0" fontId="8" fillId="44" borderId="2" xfId="0" applyFont="1" applyFill="1" applyBorder="1"/>
    <xf numFmtId="0" fontId="93" fillId="44" borderId="2" xfId="0" applyFont="1" applyFill="1" applyBorder="1"/>
    <xf numFmtId="0" fontId="8" fillId="44" borderId="2" xfId="0" applyFont="1" applyFill="1" applyBorder="1" applyAlignment="1">
      <alignment horizontal="center" vertical="center" wrapText="1"/>
    </xf>
    <xf numFmtId="4" fontId="62" fillId="0" borderId="2" xfId="56" applyNumberFormat="1" applyFont="1" applyBorder="1" applyAlignment="1">
      <alignment horizontal="center" vertical="center"/>
    </xf>
    <xf numFmtId="10" fontId="62" fillId="0" borderId="2" xfId="1" applyNumberFormat="1" applyFont="1" applyBorder="1" applyAlignment="1">
      <alignment horizontal="center" vertical="center"/>
    </xf>
    <xf numFmtId="0" fontId="63" fillId="0" borderId="0" xfId="0" applyFont="1" applyAlignment="1">
      <alignment vertical="center" wrapText="1"/>
    </xf>
    <xf numFmtId="0" fontId="73" fillId="44" borderId="0" xfId="0" applyFont="1" applyFill="1" applyAlignment="1">
      <alignment vertical="center"/>
    </xf>
    <xf numFmtId="0" fontId="0" fillId="44" borderId="0" xfId="0" applyFill="1"/>
    <xf numFmtId="10" fontId="62" fillId="0" borderId="1" xfId="1" applyNumberFormat="1" applyFont="1" applyBorder="1" applyAlignment="1">
      <alignment horizontal="center" vertical="center"/>
    </xf>
    <xf numFmtId="11" fontId="85" fillId="0" borderId="0" xfId="0" applyNumberFormat="1" applyFont="1"/>
    <xf numFmtId="10" fontId="12" fillId="0" borderId="1" xfId="1" applyNumberFormat="1" applyFont="1" applyBorder="1" applyAlignment="1">
      <alignment horizontal="center" vertical="center"/>
    </xf>
    <xf numFmtId="10" fontId="12" fillId="0" borderId="0" xfId="1" applyNumberFormat="1" applyFont="1"/>
    <xf numFmtId="11" fontId="79" fillId="0" borderId="0" xfId="0" applyNumberFormat="1" applyFont="1"/>
    <xf numFmtId="0" fontId="12" fillId="32" borderId="1" xfId="0" applyFont="1" applyFill="1" applyBorder="1" applyAlignment="1">
      <alignment horizontal="center" vertical="center" wrapText="1"/>
    </xf>
    <xf numFmtId="0" fontId="67" fillId="0" borderId="0" xfId="2" applyFont="1" applyAlignment="1">
      <alignment vertical="center" wrapText="1"/>
    </xf>
    <xf numFmtId="0" fontId="62" fillId="36" borderId="2" xfId="0" applyFont="1" applyFill="1" applyBorder="1"/>
    <xf numFmtId="9" fontId="62" fillId="0" borderId="0" xfId="1" applyFont="1" applyAlignment="1">
      <alignment horizontal="center" vertical="center" wrapText="1"/>
    </xf>
    <xf numFmtId="0" fontId="67" fillId="41" borderId="2" xfId="2" applyFont="1" applyFill="1" applyBorder="1" applyAlignment="1">
      <alignment wrapText="1"/>
    </xf>
    <xf numFmtId="0" fontId="67" fillId="32" borderId="2" xfId="2" applyFont="1" applyFill="1" applyBorder="1" applyAlignment="1">
      <alignment wrapText="1"/>
    </xf>
    <xf numFmtId="0" fontId="67" fillId="42" borderId="2" xfId="2" applyFont="1" applyFill="1" applyBorder="1" applyAlignment="1">
      <alignment wrapText="1"/>
    </xf>
    <xf numFmtId="0" fontId="67" fillId="36" borderId="2" xfId="2" applyFont="1" applyFill="1" applyBorder="1" applyAlignment="1">
      <alignment wrapText="1"/>
    </xf>
    <xf numFmtId="2" fontId="13" fillId="0" borderId="0" xfId="0" applyNumberFormat="1" applyFont="1" applyAlignment="1">
      <alignment horizontal="center" vertical="center" wrapText="1"/>
    </xf>
    <xf numFmtId="2" fontId="62" fillId="0" borderId="0" xfId="0" applyNumberFormat="1" applyFont="1" applyAlignment="1">
      <alignment horizontal="center" wrapText="1"/>
    </xf>
    <xf numFmtId="11" fontId="62" fillId="0" borderId="0" xfId="0" applyNumberFormat="1" applyFont="1" applyAlignment="1">
      <alignment horizontal="center" wrapText="1"/>
    </xf>
    <xf numFmtId="171" fontId="62" fillId="0" borderId="0" xfId="0" applyNumberFormat="1" applyFont="1" applyAlignment="1">
      <alignment horizontal="center" wrapText="1"/>
    </xf>
    <xf numFmtId="168" fontId="62" fillId="0" borderId="0" xfId="0" applyNumberFormat="1" applyFont="1" applyAlignment="1">
      <alignment horizontal="center" wrapText="1"/>
    </xf>
    <xf numFmtId="0" fontId="62" fillId="0" borderId="0" xfId="0" applyFont="1" applyAlignment="1">
      <alignment horizontal="center" wrapText="1"/>
    </xf>
    <xf numFmtId="0" fontId="62" fillId="33" borderId="0" xfId="0" applyFont="1" applyFill="1" applyAlignment="1">
      <alignment horizontal="center" wrapText="1"/>
    </xf>
    <xf numFmtId="0" fontId="62" fillId="2" borderId="0" xfId="0" applyFont="1" applyFill="1" applyAlignment="1">
      <alignment horizontal="center" wrapText="1"/>
    </xf>
    <xf numFmtId="0" fontId="8" fillId="46" borderId="0" xfId="0" applyFont="1" applyFill="1" applyAlignment="1">
      <alignment vertical="center"/>
    </xf>
    <xf numFmtId="0" fontId="8" fillId="45" borderId="0" xfId="0" applyFont="1" applyFill="1" applyAlignment="1">
      <alignment horizontal="left" vertical="center"/>
    </xf>
    <xf numFmtId="0" fontId="62" fillId="45" borderId="0" xfId="0" applyFont="1" applyFill="1"/>
    <xf numFmtId="0" fontId="8" fillId="45" borderId="42" xfId="0" applyFont="1" applyFill="1" applyBorder="1"/>
    <xf numFmtId="0" fontId="8" fillId="45" borderId="42" xfId="0" applyFont="1" applyFill="1" applyBorder="1" applyAlignment="1">
      <alignment horizontal="center" vertical="center" wrapText="1"/>
    </xf>
    <xf numFmtId="0" fontId="8" fillId="45" borderId="42" xfId="0" applyFont="1" applyFill="1" applyBorder="1" applyAlignment="1">
      <alignment horizontal="center" vertical="center"/>
    </xf>
    <xf numFmtId="0" fontId="8" fillId="0" borderId="0" xfId="0" applyFont="1"/>
    <xf numFmtId="0" fontId="93" fillId="0" borderId="0" xfId="0" applyFont="1"/>
    <xf numFmtId="0" fontId="8" fillId="0" borderId="0" xfId="0" applyFont="1" applyAlignment="1">
      <alignment horizontal="center" vertical="center" wrapText="1"/>
    </xf>
    <xf numFmtId="0" fontId="62" fillId="47" borderId="1" xfId="0" applyFont="1" applyFill="1" applyBorder="1"/>
    <xf numFmtId="0" fontId="13" fillId="0" borderId="0" xfId="0" applyFont="1"/>
    <xf numFmtId="0" fontId="13" fillId="0" borderId="0" xfId="0" applyFont="1" applyAlignment="1">
      <alignment horizontal="center" vertical="center"/>
    </xf>
    <xf numFmtId="0" fontId="62" fillId="47" borderId="2" xfId="0" applyFont="1" applyFill="1" applyBorder="1"/>
    <xf numFmtId="0" fontId="89" fillId="0" borderId="0" xfId="0" applyFont="1" applyAlignment="1">
      <alignment vertical="center"/>
    </xf>
    <xf numFmtId="0" fontId="8" fillId="0" borderId="0" xfId="0" applyFont="1" applyAlignment="1">
      <alignment vertical="center"/>
    </xf>
    <xf numFmtId="0" fontId="8" fillId="0" borderId="0" xfId="0" applyFont="1" applyAlignment="1">
      <alignment horizontal="center" wrapText="1"/>
    </xf>
    <xf numFmtId="0" fontId="62" fillId="0" borderId="0" xfId="0" applyFont="1" applyAlignment="1">
      <alignment vertical="center" wrapText="1"/>
    </xf>
    <xf numFmtId="0" fontId="89" fillId="0" borderId="0" xfId="0" applyFont="1" applyAlignment="1">
      <alignment horizontal="center" wrapText="1"/>
    </xf>
    <xf numFmtId="0" fontId="89" fillId="0" borderId="0" xfId="0" applyFont="1"/>
    <xf numFmtId="9" fontId="62" fillId="0" borderId="0" xfId="1" applyFont="1" applyFill="1"/>
    <xf numFmtId="0" fontId="13" fillId="47" borderId="2" xfId="0" applyFont="1" applyFill="1" applyBorder="1" applyAlignment="1">
      <alignment horizontal="right"/>
    </xf>
    <xf numFmtId="11" fontId="13" fillId="0" borderId="2" xfId="0" applyNumberFormat="1" applyFont="1" applyBorder="1" applyAlignment="1">
      <alignment horizontal="center" vertical="center"/>
    </xf>
    <xf numFmtId="9" fontId="13" fillId="0" borderId="1" xfId="1" applyFont="1" applyBorder="1" applyAlignment="1">
      <alignment horizontal="center" vertical="center"/>
    </xf>
    <xf numFmtId="0" fontId="89" fillId="0" borderId="0" xfId="0" applyFont="1" applyAlignment="1">
      <alignment vertical="center" wrapText="1"/>
    </xf>
    <xf numFmtId="0" fontId="93" fillId="46" borderId="0" xfId="0" applyFont="1" applyFill="1"/>
    <xf numFmtId="0" fontId="62" fillId="46" borderId="0" xfId="0" applyFont="1" applyFill="1"/>
    <xf numFmtId="0" fontId="13" fillId="46" borderId="0" xfId="0" applyFont="1" applyFill="1" applyAlignment="1">
      <alignment horizontal="center" vertical="center"/>
    </xf>
    <xf numFmtId="0" fontId="93" fillId="45" borderId="0" xfId="0" applyFont="1" applyFill="1"/>
    <xf numFmtId="0" fontId="13" fillId="47" borderId="0" xfId="0" applyFont="1" applyFill="1" applyAlignment="1">
      <alignment horizontal="center" vertical="center" wrapText="1"/>
    </xf>
    <xf numFmtId="0" fontId="13" fillId="47" borderId="0" xfId="0" applyFont="1" applyFill="1"/>
    <xf numFmtId="0" fontId="62" fillId="47" borderId="0" xfId="0" applyFont="1" applyFill="1"/>
    <xf numFmtId="0" fontId="100" fillId="47" borderId="0" xfId="0" applyFont="1" applyFill="1"/>
    <xf numFmtId="0" fontId="101" fillId="47" borderId="0" xfId="0" applyFont="1" applyFill="1"/>
    <xf numFmtId="0" fontId="62" fillId="3" borderId="0" xfId="0" applyFont="1" applyFill="1" applyAlignment="1">
      <alignment horizontal="left" vertical="center" wrapText="1"/>
    </xf>
    <xf numFmtId="0" fontId="8" fillId="4" borderId="0" xfId="0" applyFont="1" applyFill="1" applyAlignment="1">
      <alignment horizontal="center" vertical="center"/>
    </xf>
    <xf numFmtId="0" fontId="8" fillId="45" borderId="0" xfId="0" applyFont="1" applyFill="1" applyAlignment="1">
      <alignment horizontal="right" vertical="center"/>
    </xf>
    <xf numFmtId="165" fontId="8" fillId="45" borderId="0" xfId="0" applyNumberFormat="1" applyFont="1" applyFill="1" applyAlignment="1">
      <alignment horizontal="center" vertical="center" wrapText="1"/>
    </xf>
    <xf numFmtId="0" fontId="13" fillId="47" borderId="0" xfId="0" applyFont="1" applyFill="1" applyAlignment="1">
      <alignment horizontal="center" vertical="center"/>
    </xf>
    <xf numFmtId="0" fontId="62" fillId="3" borderId="0" xfId="0" applyFont="1" applyFill="1"/>
    <xf numFmtId="0" fontId="89" fillId="47" borderId="0" xfId="0" applyFont="1" applyFill="1" applyAlignment="1">
      <alignment horizontal="center" vertical="center"/>
    </xf>
    <xf numFmtId="0" fontId="13" fillId="0" borderId="0" xfId="0" applyFont="1" applyAlignment="1">
      <alignment horizontal="center"/>
    </xf>
    <xf numFmtId="2" fontId="89" fillId="47" borderId="5" xfId="0" applyNumberFormat="1" applyFont="1" applyFill="1" applyBorder="1" applyAlignment="1">
      <alignment horizontal="center" vertical="center" wrapText="1"/>
    </xf>
    <xf numFmtId="165" fontId="89" fillId="47" borderId="6" xfId="0" applyNumberFormat="1" applyFont="1" applyFill="1" applyBorder="1" applyAlignment="1">
      <alignment vertical="center"/>
    </xf>
    <xf numFmtId="0" fontId="89" fillId="47" borderId="0" xfId="0" applyFont="1" applyFill="1"/>
    <xf numFmtId="2" fontId="89" fillId="47" borderId="5" xfId="0" applyNumberFormat="1" applyFont="1" applyFill="1" applyBorder="1" applyAlignment="1">
      <alignment horizontal="center" wrapText="1"/>
    </xf>
    <xf numFmtId="165" fontId="89" fillId="47" borderId="6" xfId="0" applyNumberFormat="1" applyFont="1" applyFill="1" applyBorder="1"/>
    <xf numFmtId="0" fontId="68" fillId="47" borderId="0" xfId="0" applyFont="1" applyFill="1" applyAlignment="1">
      <alignment horizontal="center" vertical="center" wrapText="1"/>
    </xf>
    <xf numFmtId="0" fontId="74" fillId="47" borderId="0" xfId="0" applyFont="1" applyFill="1"/>
    <xf numFmtId="0" fontId="13" fillId="47" borderId="0" xfId="0" applyFont="1" applyFill="1" applyAlignment="1">
      <alignment horizontal="left" vertical="center"/>
    </xf>
    <xf numFmtId="0" fontId="13" fillId="3" borderId="35" xfId="0" applyFont="1" applyFill="1" applyBorder="1"/>
    <xf numFmtId="0" fontId="62" fillId="3" borderId="35" xfId="0" applyFont="1" applyFill="1" applyBorder="1"/>
    <xf numFmtId="0" fontId="62" fillId="3" borderId="36" xfId="0" applyFont="1" applyFill="1" applyBorder="1"/>
    <xf numFmtId="165" fontId="13" fillId="47" borderId="0" xfId="0" applyNumberFormat="1" applyFont="1" applyFill="1" applyAlignment="1">
      <alignment horizontal="center" vertical="center"/>
    </xf>
    <xf numFmtId="0" fontId="13" fillId="3" borderId="0" xfId="0" applyFont="1" applyFill="1"/>
    <xf numFmtId="0" fontId="62" fillId="3" borderId="38" xfId="0" applyFont="1" applyFill="1" applyBorder="1"/>
    <xf numFmtId="0" fontId="13" fillId="3" borderId="40" xfId="0" applyFont="1" applyFill="1" applyBorder="1"/>
    <xf numFmtId="0" fontId="62" fillId="3" borderId="40" xfId="0" applyFont="1" applyFill="1" applyBorder="1"/>
    <xf numFmtId="0" fontId="62" fillId="3" borderId="41" xfId="0" applyFont="1" applyFill="1" applyBorder="1"/>
    <xf numFmtId="2" fontId="13" fillId="47" borderId="5" xfId="0" applyNumberFormat="1" applyFont="1" applyFill="1" applyBorder="1" applyAlignment="1">
      <alignment horizontal="center" wrapText="1"/>
    </xf>
    <xf numFmtId="165" fontId="13" fillId="47" borderId="6" xfId="0" applyNumberFormat="1" applyFont="1" applyFill="1" applyBorder="1"/>
    <xf numFmtId="0" fontId="74" fillId="5" borderId="0" xfId="0" applyFont="1" applyFill="1"/>
    <xf numFmtId="0" fontId="62" fillId="5" borderId="0" xfId="0" applyFont="1" applyFill="1"/>
    <xf numFmtId="0" fontId="13" fillId="5" borderId="0" xfId="0" applyFont="1" applyFill="1" applyAlignment="1">
      <alignment vertical="center"/>
    </xf>
    <xf numFmtId="0" fontId="74" fillId="5" borderId="0" xfId="0" applyFont="1" applyFill="1" applyAlignment="1">
      <alignment vertical="center" wrapText="1"/>
    </xf>
    <xf numFmtId="0" fontId="13" fillId="5" borderId="0" xfId="0" applyFont="1" applyFill="1" applyAlignment="1">
      <alignment vertical="center" textRotation="90" wrapText="1"/>
    </xf>
    <xf numFmtId="0" fontId="13" fillId="5" borderId="0" xfId="0" applyFont="1" applyFill="1" applyAlignment="1">
      <alignment horizontal="center" vertical="center" wrapText="1"/>
    </xf>
    <xf numFmtId="0" fontId="103" fillId="5" borderId="0" xfId="0" applyFont="1" applyFill="1" applyAlignment="1">
      <alignment horizontal="center" vertical="center" wrapText="1"/>
    </xf>
    <xf numFmtId="0" fontId="62" fillId="3" borderId="2" xfId="0" applyFont="1" applyFill="1" applyBorder="1" applyAlignment="1">
      <alignment horizontal="center" vertical="center" wrapText="1"/>
    </xf>
    <xf numFmtId="10" fontId="62" fillId="3" borderId="2" xfId="0" applyNumberFormat="1" applyFont="1" applyFill="1" applyBorder="1" applyAlignment="1">
      <alignment horizontal="center" vertical="center" wrapText="1"/>
    </xf>
    <xf numFmtId="10" fontId="13" fillId="3" borderId="2" xfId="0" applyNumberFormat="1" applyFont="1" applyFill="1" applyBorder="1" applyAlignment="1">
      <alignment horizontal="center" vertical="center"/>
    </xf>
    <xf numFmtId="0" fontId="89" fillId="3" borderId="2" xfId="0" applyFont="1" applyFill="1" applyBorder="1" applyAlignment="1">
      <alignment horizontal="center" vertical="center"/>
    </xf>
    <xf numFmtId="0" fontId="62" fillId="5" borderId="2" xfId="0" applyFont="1" applyFill="1" applyBorder="1"/>
    <xf numFmtId="2" fontId="62" fillId="5" borderId="2" xfId="0" applyNumberFormat="1" applyFont="1" applyFill="1" applyBorder="1" applyAlignment="1">
      <alignment horizontal="center" wrapText="1"/>
    </xf>
    <xf numFmtId="0" fontId="62" fillId="5" borderId="0" xfId="0" applyFont="1" applyFill="1" applyAlignment="1">
      <alignment horizontal="center" vertical="center"/>
    </xf>
    <xf numFmtId="165" fontId="13" fillId="5" borderId="0" xfId="0" applyNumberFormat="1" applyFont="1" applyFill="1" applyAlignment="1">
      <alignment horizontal="center" vertical="center" wrapText="1"/>
    </xf>
    <xf numFmtId="10" fontId="62" fillId="0" borderId="0" xfId="0" applyNumberFormat="1" applyFont="1" applyAlignment="1">
      <alignment horizontal="center" vertical="center"/>
    </xf>
    <xf numFmtId="10" fontId="62" fillId="0" borderId="0" xfId="0" applyNumberFormat="1" applyFont="1" applyAlignment="1">
      <alignment horizontal="center" vertical="center" wrapText="1"/>
    </xf>
    <xf numFmtId="0" fontId="103" fillId="5" borderId="0" xfId="0" applyFont="1" applyFill="1" applyAlignment="1">
      <alignment vertical="center"/>
    </xf>
    <xf numFmtId="0" fontId="89" fillId="5" borderId="0" xfId="0" applyFont="1" applyFill="1"/>
    <xf numFmtId="10" fontId="89" fillId="5" borderId="0" xfId="0" applyNumberFormat="1" applyFont="1" applyFill="1" applyAlignment="1">
      <alignment horizontal="center" wrapText="1"/>
    </xf>
    <xf numFmtId="2" fontId="89" fillId="5" borderId="0" xfId="0" applyNumberFormat="1" applyFont="1" applyFill="1" applyAlignment="1">
      <alignment horizontal="center" wrapText="1"/>
    </xf>
    <xf numFmtId="2" fontId="62" fillId="5" borderId="0" xfId="0" applyNumberFormat="1" applyFont="1" applyFill="1" applyAlignment="1">
      <alignment horizontal="center" vertical="center" wrapText="1"/>
    </xf>
    <xf numFmtId="0" fontId="89" fillId="2" borderId="2" xfId="0" applyFont="1" applyFill="1" applyBorder="1" applyAlignment="1">
      <alignment horizontal="center"/>
    </xf>
    <xf numFmtId="2" fontId="62" fillId="5" borderId="3" xfId="0" applyNumberFormat="1" applyFont="1" applyFill="1" applyBorder="1" applyAlignment="1">
      <alignment horizontal="center" wrapText="1"/>
    </xf>
    <xf numFmtId="0" fontId="62" fillId="5" borderId="0" xfId="0" applyFont="1" applyFill="1" applyAlignment="1">
      <alignment wrapText="1"/>
    </xf>
    <xf numFmtId="10" fontId="62" fillId="5" borderId="0" xfId="0" applyNumberFormat="1" applyFont="1" applyFill="1"/>
    <xf numFmtId="10" fontId="62" fillId="5" borderId="0" xfId="0" applyNumberFormat="1" applyFont="1" applyFill="1" applyAlignment="1">
      <alignment horizontal="center" wrapText="1"/>
    </xf>
    <xf numFmtId="2" fontId="13" fillId="5" borderId="5" xfId="0" applyNumberFormat="1" applyFont="1" applyFill="1" applyBorder="1" applyAlignment="1">
      <alignment horizontal="center" wrapText="1"/>
    </xf>
    <xf numFmtId="0" fontId="62" fillId="5" borderId="33" xfId="0" applyFont="1" applyFill="1" applyBorder="1"/>
    <xf numFmtId="165" fontId="62" fillId="5" borderId="6" xfId="0" applyNumberFormat="1" applyFont="1" applyFill="1" applyBorder="1"/>
    <xf numFmtId="0" fontId="62" fillId="0" borderId="0" xfId="0" applyFont="1" applyAlignment="1">
      <alignment horizontal="center"/>
    </xf>
    <xf numFmtId="0" fontId="67" fillId="0" borderId="0" xfId="2" applyFont="1" applyAlignment="1">
      <alignment horizontal="center"/>
    </xf>
    <xf numFmtId="0" fontId="67" fillId="0" borderId="0" xfId="2" applyFont="1"/>
    <xf numFmtId="0" fontId="13" fillId="47" borderId="0" xfId="0" applyFont="1" applyFill="1" applyAlignment="1">
      <alignment vertical="center" textRotation="90" wrapText="1"/>
    </xf>
    <xf numFmtId="10" fontId="62" fillId="47" borderId="0" xfId="1" applyNumberFormat="1" applyFont="1" applyFill="1"/>
    <xf numFmtId="0" fontId="13" fillId="0" borderId="0" xfId="0" applyFont="1" applyAlignment="1">
      <alignment vertical="center" textRotation="90" wrapText="1"/>
    </xf>
    <xf numFmtId="10" fontId="62" fillId="0" borderId="0" xfId="1" applyNumberFormat="1" applyFont="1" applyFill="1"/>
    <xf numFmtId="0" fontId="95" fillId="0" borderId="0" xfId="0" applyFont="1"/>
    <xf numFmtId="0" fontId="62" fillId="29" borderId="0" xfId="0" applyFont="1" applyFill="1"/>
    <xf numFmtId="0" fontId="103" fillId="29" borderId="0" xfId="0" applyFont="1" applyFill="1"/>
    <xf numFmtId="0" fontId="83" fillId="29" borderId="0" xfId="0" applyFont="1" applyFill="1" applyAlignment="1">
      <alignment horizontal="center" vertical="center" wrapText="1"/>
    </xf>
    <xf numFmtId="0" fontId="13" fillId="29" borderId="0" xfId="0" applyFont="1" applyFill="1" applyAlignment="1">
      <alignment horizontal="center" vertical="center" wrapText="1"/>
    </xf>
    <xf numFmtId="0" fontId="62" fillId="0" borderId="0" xfId="0" applyFont="1" applyAlignment="1">
      <alignment horizontal="center" vertical="center"/>
    </xf>
    <xf numFmtId="0" fontId="13" fillId="0" borderId="0" xfId="0" applyFont="1" applyAlignment="1">
      <alignment horizontal="left" vertical="center"/>
    </xf>
    <xf numFmtId="2" fontId="62" fillId="0" borderId="0" xfId="0" applyNumberFormat="1" applyFont="1" applyAlignment="1">
      <alignment horizontal="center" vertical="center" wrapText="1"/>
    </xf>
    <xf numFmtId="11" fontId="62" fillId="29" borderId="0" xfId="0" applyNumberFormat="1" applyFont="1" applyFill="1" applyAlignment="1">
      <alignment horizontal="center" vertical="center" wrapText="1"/>
    </xf>
    <xf numFmtId="10" fontId="62" fillId="0" borderId="0" xfId="1" applyNumberFormat="1" applyFont="1"/>
    <xf numFmtId="169" fontId="62" fillId="0" borderId="0" xfId="1" applyNumberFormat="1" applyFont="1"/>
    <xf numFmtId="0" fontId="62" fillId="2" borderId="0" xfId="0" applyFont="1" applyFill="1" applyAlignment="1">
      <alignment horizontal="center"/>
    </xf>
    <xf numFmtId="10" fontId="74" fillId="0" borderId="0" xfId="1" applyNumberFormat="1" applyFont="1" applyFill="1"/>
    <xf numFmtId="10" fontId="62" fillId="29" borderId="0" xfId="1" applyNumberFormat="1" applyFont="1" applyFill="1"/>
    <xf numFmtId="0" fontId="95" fillId="7" borderId="0" xfId="0" applyFont="1" applyFill="1"/>
    <xf numFmtId="10" fontId="13" fillId="0" borderId="0" xfId="1" applyNumberFormat="1" applyFont="1" applyFill="1" applyAlignment="1">
      <alignment horizontal="right"/>
    </xf>
    <xf numFmtId="0" fontId="13" fillId="0" borderId="0" xfId="0" applyFont="1" applyAlignment="1">
      <alignment horizontal="right"/>
    </xf>
    <xf numFmtId="0" fontId="8" fillId="38" borderId="0" xfId="0" applyFont="1" applyFill="1" applyAlignment="1">
      <alignment horizontal="left" vertical="center"/>
    </xf>
    <xf numFmtId="0" fontId="93" fillId="38" borderId="0" xfId="0" applyFont="1" applyFill="1"/>
    <xf numFmtId="0" fontId="104" fillId="0" borderId="0" xfId="0" applyFont="1" applyAlignment="1">
      <alignment horizontal="right" vertical="center" wrapText="1"/>
    </xf>
    <xf numFmtId="2" fontId="62" fillId="0" borderId="0" xfId="0" applyNumberFormat="1" applyFont="1" applyAlignment="1">
      <alignment horizontal="center" vertical="center"/>
    </xf>
    <xf numFmtId="0" fontId="62" fillId="3" borderId="0" xfId="0" applyFont="1" applyFill="1" applyAlignment="1">
      <alignment wrapText="1"/>
    </xf>
    <xf numFmtId="0" fontId="95" fillId="0" borderId="0" xfId="0" applyFont="1" applyAlignment="1">
      <alignment horizontal="center" vertical="center" wrapText="1"/>
    </xf>
    <xf numFmtId="0" fontId="95" fillId="29" borderId="0" xfId="0" applyFont="1" applyFill="1"/>
    <xf numFmtId="0" fontId="93" fillId="29" borderId="0" xfId="0" applyFont="1" applyFill="1"/>
    <xf numFmtId="0" fontId="74" fillId="0" borderId="0" xfId="0" applyFont="1"/>
    <xf numFmtId="0" fontId="83" fillId="0" borderId="0" xfId="0" applyFont="1" applyAlignment="1">
      <alignment wrapText="1"/>
    </xf>
    <xf numFmtId="0" fontId="96" fillId="48" borderId="0" xfId="0" applyFont="1" applyFill="1" applyAlignment="1">
      <alignment horizontal="left" vertical="center"/>
    </xf>
    <xf numFmtId="0" fontId="12" fillId="48" borderId="0" xfId="0" applyFont="1" applyFill="1"/>
    <xf numFmtId="0" fontId="12" fillId="48" borderId="0" xfId="0" applyFont="1" applyFill="1" applyAlignment="1">
      <alignment wrapText="1"/>
    </xf>
    <xf numFmtId="0" fontId="63" fillId="48" borderId="0" xfId="0" applyFont="1" applyFill="1"/>
    <xf numFmtId="0" fontId="11" fillId="48" borderId="0" xfId="0" applyFont="1" applyFill="1" applyAlignment="1">
      <alignment vertical="center"/>
    </xf>
    <xf numFmtId="0" fontId="73" fillId="48" borderId="0" xfId="0" applyFont="1" applyFill="1" applyAlignment="1">
      <alignment vertical="center"/>
    </xf>
    <xf numFmtId="0" fontId="84" fillId="48" borderId="0" xfId="0" applyFont="1" applyFill="1"/>
    <xf numFmtId="0" fontId="84" fillId="48" borderId="0" xfId="0" applyFont="1" applyFill="1" applyAlignment="1">
      <alignment horizontal="center" wrapText="1"/>
    </xf>
    <xf numFmtId="0" fontId="73" fillId="48" borderId="0" xfId="0" applyFont="1" applyFill="1" applyAlignment="1">
      <alignment horizontal="right" vertical="center"/>
    </xf>
    <xf numFmtId="11" fontId="73" fillId="48" borderId="0" xfId="0" applyNumberFormat="1" applyFont="1" applyFill="1" applyAlignment="1">
      <alignment vertical="center"/>
    </xf>
    <xf numFmtId="0" fontId="73" fillId="48" borderId="0" xfId="0" applyFont="1" applyFill="1" applyAlignment="1">
      <alignment horizontal="left" vertical="center"/>
    </xf>
    <xf numFmtId="0" fontId="73" fillId="48" borderId="0" xfId="0" applyFont="1" applyFill="1"/>
    <xf numFmtId="0" fontId="97" fillId="48" borderId="0" xfId="0" applyFont="1" applyFill="1" applyAlignment="1">
      <alignment vertical="center"/>
    </xf>
    <xf numFmtId="0" fontId="6" fillId="48" borderId="0" xfId="0" applyFont="1" applyFill="1" applyAlignment="1">
      <alignment horizontal="left" vertical="center"/>
    </xf>
    <xf numFmtId="0" fontId="79" fillId="48" borderId="0" xfId="0" applyFont="1" applyFill="1"/>
    <xf numFmtId="0" fontId="97" fillId="48" borderId="0" xfId="0" applyFont="1" applyFill="1" applyAlignment="1">
      <alignment horizontal="left" vertical="center"/>
    </xf>
    <xf numFmtId="0" fontId="12" fillId="49" borderId="0" xfId="0" applyFont="1" applyFill="1" applyAlignment="1">
      <alignment vertical="center"/>
    </xf>
    <xf numFmtId="0" fontId="11" fillId="49" borderId="0" xfId="0" applyFont="1" applyFill="1" applyAlignment="1">
      <alignment vertical="center"/>
    </xf>
    <xf numFmtId="0" fontId="11" fillId="49" borderId="0" xfId="0" applyFont="1" applyFill="1" applyAlignment="1">
      <alignment horizontal="center" vertical="center" wrapText="1"/>
    </xf>
    <xf numFmtId="0" fontId="11" fillId="49" borderId="0" xfId="0" applyFont="1" applyFill="1" applyAlignment="1">
      <alignment horizontal="right" vertical="center"/>
    </xf>
    <xf numFmtId="0" fontId="92" fillId="49" borderId="0" xfId="2" applyFont="1" applyFill="1" applyAlignment="1">
      <alignment vertical="center"/>
    </xf>
    <xf numFmtId="0" fontId="12" fillId="49" borderId="0" xfId="0" applyFont="1" applyFill="1"/>
    <xf numFmtId="0" fontId="11" fillId="49" borderId="0" xfId="0" applyFont="1" applyFill="1" applyAlignment="1">
      <alignment horizontal="center" vertical="center"/>
    </xf>
    <xf numFmtId="0" fontId="11" fillId="49" borderId="0" xfId="0" applyFont="1" applyFill="1" applyAlignment="1">
      <alignment horizontal="right"/>
    </xf>
    <xf numFmtId="11" fontId="11" fillId="49" borderId="0" xfId="0" applyNumberFormat="1" applyFont="1" applyFill="1" applyAlignment="1">
      <alignment horizontal="center"/>
    </xf>
    <xf numFmtId="0" fontId="11" fillId="49" borderId="0" xfId="0" applyFont="1" applyFill="1" applyAlignment="1">
      <alignment horizontal="center" wrapText="1"/>
    </xf>
    <xf numFmtId="0" fontId="12" fillId="49" borderId="0" xfId="0" applyFont="1" applyFill="1" applyAlignment="1">
      <alignment horizontal="center" wrapText="1"/>
    </xf>
    <xf numFmtId="0" fontId="11" fillId="49" borderId="0" xfId="0" applyFont="1" applyFill="1" applyAlignment="1">
      <alignment horizontal="center"/>
    </xf>
    <xf numFmtId="0" fontId="61" fillId="49" borderId="0" xfId="0" applyFont="1" applyFill="1" applyAlignment="1">
      <alignment vertical="center"/>
    </xf>
    <xf numFmtId="0" fontId="11" fillId="0" borderId="0" xfId="0" applyFont="1" applyAlignment="1">
      <alignment vertical="center"/>
    </xf>
    <xf numFmtId="0" fontId="11" fillId="49" borderId="0" xfId="0" applyFont="1" applyFill="1"/>
    <xf numFmtId="11" fontId="11" fillId="49" borderId="0" xfId="0" applyNumberFormat="1" applyFont="1" applyFill="1"/>
    <xf numFmtId="0" fontId="12" fillId="49" borderId="0" xfId="0" applyFont="1" applyFill="1" applyAlignment="1">
      <alignment horizontal="center"/>
    </xf>
    <xf numFmtId="0" fontId="12" fillId="49" borderId="0" xfId="0" applyFont="1" applyFill="1" applyAlignment="1">
      <alignment horizontal="center" vertical="center"/>
    </xf>
    <xf numFmtId="0" fontId="12" fillId="49" borderId="0" xfId="0" applyFont="1" applyFill="1" applyAlignment="1">
      <alignment wrapText="1"/>
    </xf>
    <xf numFmtId="0" fontId="75" fillId="49" borderId="42" xfId="0" applyFont="1" applyFill="1" applyBorder="1" applyAlignment="1">
      <alignment wrapText="1"/>
    </xf>
    <xf numFmtId="0" fontId="75" fillId="49" borderId="42" xfId="0" applyFont="1" applyFill="1" applyBorder="1" applyAlignment="1">
      <alignment horizontal="center" vertical="center" wrapText="1"/>
    </xf>
    <xf numFmtId="0" fontId="12" fillId="49" borderId="1" xfId="0" applyFont="1" applyFill="1" applyBorder="1" applyAlignment="1">
      <alignment horizontal="center" wrapText="1"/>
    </xf>
    <xf numFmtId="0" fontId="94" fillId="49" borderId="0" xfId="0" applyFont="1" applyFill="1" applyAlignment="1">
      <alignment horizontal="center"/>
    </xf>
    <xf numFmtId="0" fontId="75" fillId="49" borderId="42" xfId="0" applyFont="1" applyFill="1" applyBorder="1" applyAlignment="1">
      <alignment horizontal="center" wrapText="1"/>
    </xf>
    <xf numFmtId="0" fontId="75" fillId="49" borderId="42" xfId="0" applyFont="1" applyFill="1" applyBorder="1" applyAlignment="1">
      <alignment horizontal="center" vertical="center"/>
    </xf>
    <xf numFmtId="0" fontId="12" fillId="49" borderId="0" xfId="0" applyFont="1" applyFill="1" applyAlignment="1">
      <alignment vertical="center" wrapText="1"/>
    </xf>
    <xf numFmtId="0" fontId="62" fillId="50" borderId="0" xfId="0" applyFont="1" applyFill="1"/>
    <xf numFmtId="0" fontId="93" fillId="50" borderId="0" xfId="0" applyFont="1" applyFill="1"/>
    <xf numFmtId="0" fontId="8" fillId="50" borderId="0" xfId="0" applyFont="1" applyFill="1" applyAlignment="1">
      <alignment horizontal="left" vertical="center"/>
    </xf>
    <xf numFmtId="0" fontId="8" fillId="50" borderId="0" xfId="0" applyFont="1" applyFill="1" applyAlignment="1">
      <alignment horizontal="right" vertical="center"/>
    </xf>
    <xf numFmtId="11" fontId="8" fillId="50" borderId="0" xfId="0" applyNumberFormat="1" applyFont="1" applyFill="1" applyAlignment="1">
      <alignment horizontal="center" vertical="center" wrapText="1"/>
    </xf>
    <xf numFmtId="0" fontId="62" fillId="35" borderId="0" xfId="0" applyFont="1" applyFill="1" applyAlignment="1">
      <alignment horizontal="center" vertical="center"/>
    </xf>
    <xf numFmtId="0" fontId="13" fillId="35" borderId="0" xfId="0" applyFont="1" applyFill="1" applyAlignment="1">
      <alignment horizontal="left" vertical="center"/>
    </xf>
    <xf numFmtId="0" fontId="13" fillId="35" borderId="0" xfId="0" applyFont="1" applyFill="1" applyAlignment="1">
      <alignment horizontal="center" vertical="center"/>
    </xf>
    <xf numFmtId="0" fontId="13" fillId="35" borderId="0" xfId="0" applyFont="1" applyFill="1" applyAlignment="1">
      <alignment horizontal="center" vertical="center" wrapText="1"/>
    </xf>
    <xf numFmtId="0" fontId="62" fillId="35" borderId="0" xfId="0" applyFont="1" applyFill="1"/>
    <xf numFmtId="11" fontId="62" fillId="35" borderId="0" xfId="0" applyNumberFormat="1" applyFont="1" applyFill="1" applyAlignment="1">
      <alignment horizontal="center" vertical="center" wrapText="1"/>
    </xf>
    <xf numFmtId="11" fontId="13" fillId="35" borderId="6" xfId="0" applyNumberFormat="1" applyFont="1" applyFill="1" applyBorder="1" applyAlignment="1">
      <alignment horizontal="center" vertical="center" wrapText="1"/>
    </xf>
    <xf numFmtId="2" fontId="13" fillId="35" borderId="5" xfId="0" applyNumberFormat="1" applyFont="1" applyFill="1" applyBorder="1" applyAlignment="1">
      <alignment horizontal="center" wrapText="1"/>
    </xf>
    <xf numFmtId="11" fontId="95" fillId="35" borderId="0" xfId="0" applyNumberFormat="1" applyFont="1" applyFill="1" applyAlignment="1">
      <alignment horizontal="center" vertical="center" wrapText="1"/>
    </xf>
    <xf numFmtId="0" fontId="8" fillId="50" borderId="0" xfId="0" applyFont="1" applyFill="1" applyAlignment="1">
      <alignment vertical="center" wrapText="1"/>
    </xf>
    <xf numFmtId="0" fontId="8" fillId="50" borderId="0" xfId="0" applyFont="1" applyFill="1" applyAlignment="1">
      <alignment vertical="center"/>
    </xf>
    <xf numFmtId="0" fontId="68" fillId="35" borderId="0" xfId="0" applyFont="1" applyFill="1" applyAlignment="1">
      <alignment horizontal="left" vertical="center"/>
    </xf>
    <xf numFmtId="0" fontId="95" fillId="35" borderId="0" xfId="0" applyFont="1" applyFill="1"/>
    <xf numFmtId="0" fontId="68" fillId="35" borderId="42" xfId="0" applyFont="1" applyFill="1" applyBorder="1"/>
    <xf numFmtId="0" fontId="68" fillId="35" borderId="42" xfId="0" applyFont="1" applyFill="1" applyBorder="1" applyAlignment="1">
      <alignment horizontal="center" vertical="center" wrapText="1"/>
    </xf>
    <xf numFmtId="0" fontId="68" fillId="35" borderId="42" xfId="0" applyFont="1" applyFill="1" applyBorder="1" applyAlignment="1">
      <alignment horizontal="center" vertical="center"/>
    </xf>
    <xf numFmtId="0" fontId="13" fillId="35" borderId="2" xfId="0" applyFont="1" applyFill="1" applyBorder="1" applyAlignment="1">
      <alignment horizontal="right"/>
    </xf>
    <xf numFmtId="0" fontId="62" fillId="26" borderId="1" xfId="0" applyFont="1" applyFill="1" applyBorder="1"/>
    <xf numFmtId="0" fontId="62" fillId="39" borderId="2" xfId="0" applyFont="1" applyFill="1" applyBorder="1"/>
    <xf numFmtId="0" fontId="13" fillId="49" borderId="0" xfId="0" applyFont="1" applyFill="1"/>
    <xf numFmtId="0" fontId="62" fillId="49" borderId="0" xfId="0" applyFont="1" applyFill="1"/>
    <xf numFmtId="0" fontId="62" fillId="49" borderId="0" xfId="0" applyFont="1" applyFill="1" applyAlignment="1">
      <alignment horizontal="center" wrapText="1"/>
    </xf>
    <xf numFmtId="0" fontId="13" fillId="49" borderId="0" xfId="0" applyFont="1" applyFill="1" applyAlignment="1">
      <alignment horizontal="center" wrapText="1"/>
    </xf>
    <xf numFmtId="0" fontId="13" fillId="49" borderId="0" xfId="0" applyFont="1" applyFill="1" applyAlignment="1">
      <alignment horizontal="center"/>
    </xf>
    <xf numFmtId="11" fontId="62" fillId="0" borderId="0" xfId="0" applyNumberFormat="1" applyFont="1"/>
    <xf numFmtId="11" fontId="13" fillId="49" borderId="0" xfId="0" applyNumberFormat="1" applyFont="1" applyFill="1"/>
    <xf numFmtId="0" fontId="13" fillId="49" borderId="0" xfId="0" applyFont="1" applyFill="1" applyAlignment="1">
      <alignment horizontal="left" vertical="center"/>
    </xf>
    <xf numFmtId="0" fontId="62" fillId="49" borderId="0" xfId="0" applyFont="1" applyFill="1" applyAlignment="1">
      <alignment horizontal="center" vertical="center"/>
    </xf>
    <xf numFmtId="0" fontId="13" fillId="49" borderId="0" xfId="0" applyFont="1" applyFill="1" applyAlignment="1">
      <alignment horizontal="center" vertical="center" wrapText="1"/>
    </xf>
    <xf numFmtId="0" fontId="13" fillId="49" borderId="0" xfId="0" applyFont="1" applyFill="1" applyAlignment="1">
      <alignment horizontal="center" vertical="center"/>
    </xf>
    <xf numFmtId="0" fontId="103" fillId="49" borderId="0" xfId="0" applyFont="1" applyFill="1" applyAlignment="1">
      <alignment horizontal="center" vertical="center" wrapText="1"/>
    </xf>
    <xf numFmtId="2" fontId="62" fillId="0" borderId="0" xfId="0" applyNumberFormat="1" applyFont="1"/>
    <xf numFmtId="11" fontId="89" fillId="0" borderId="0" xfId="0" applyNumberFormat="1" applyFont="1"/>
    <xf numFmtId="11" fontId="13" fillId="0" borderId="0" xfId="0" applyNumberFormat="1" applyFont="1"/>
    <xf numFmtId="0" fontId="13" fillId="49" borderId="0" xfId="0" applyFont="1" applyFill="1" applyAlignment="1">
      <alignment horizontal="right"/>
    </xf>
    <xf numFmtId="0" fontId="13" fillId="49" borderId="0" xfId="0" applyFont="1" applyFill="1" applyAlignment="1">
      <alignment wrapText="1"/>
    </xf>
    <xf numFmtId="0" fontId="62" fillId="0" borderId="0" xfId="0" applyFont="1" applyAlignment="1">
      <alignment vertical="center"/>
    </xf>
    <xf numFmtId="11" fontId="62" fillId="0" borderId="0" xfId="0" applyNumberFormat="1" applyFont="1" applyAlignment="1">
      <alignment horizontal="center" vertical="center"/>
    </xf>
    <xf numFmtId="11" fontId="13" fillId="49" borderId="0" xfId="0" applyNumberFormat="1" applyFont="1" applyFill="1" applyAlignment="1">
      <alignment horizontal="center" vertical="center"/>
    </xf>
    <xf numFmtId="0" fontId="13" fillId="0" borderId="0" xfId="0" applyFont="1" applyAlignment="1">
      <alignment vertical="center"/>
    </xf>
    <xf numFmtId="0" fontId="62" fillId="0" borderId="0" xfId="0" applyFont="1" applyAlignment="1">
      <alignment horizontal="right"/>
    </xf>
    <xf numFmtId="0" fontId="67" fillId="49" borderId="0" xfId="2" applyFont="1" applyFill="1"/>
    <xf numFmtId="0" fontId="62" fillId="49" borderId="0" xfId="0" applyFont="1" applyFill="1" applyAlignment="1">
      <alignment horizontal="center"/>
    </xf>
    <xf numFmtId="11" fontId="62" fillId="0" borderId="0" xfId="0" applyNumberFormat="1" applyFont="1" applyAlignment="1">
      <alignment horizontal="center"/>
    </xf>
    <xf numFmtId="0" fontId="62" fillId="49" borderId="0" xfId="0" applyFont="1" applyFill="1" applyAlignment="1">
      <alignment wrapText="1"/>
    </xf>
    <xf numFmtId="0" fontId="91" fillId="0" borderId="0" xfId="0" applyFont="1" applyAlignment="1">
      <alignment horizontal="center" wrapText="1"/>
    </xf>
    <xf numFmtId="0" fontId="95" fillId="51" borderId="0" xfId="0" applyFont="1" applyFill="1"/>
    <xf numFmtId="0" fontId="95" fillId="51" borderId="0" xfId="0" applyFont="1" applyFill="1" applyAlignment="1">
      <alignment wrapText="1"/>
    </xf>
    <xf numFmtId="0" fontId="105" fillId="51" borderId="0" xfId="2" applyFont="1" applyFill="1"/>
    <xf numFmtId="0" fontId="95" fillId="39" borderId="0" xfId="0" applyFont="1" applyFill="1"/>
    <xf numFmtId="0" fontId="95" fillId="39" borderId="0" xfId="0" applyFont="1" applyFill="1" applyAlignment="1">
      <alignment wrapText="1"/>
    </xf>
    <xf numFmtId="3" fontId="62" fillId="0" borderId="0" xfId="0" applyNumberFormat="1" applyFont="1"/>
    <xf numFmtId="0" fontId="13" fillId="3" borderId="0" xfId="0" applyFont="1" applyFill="1" applyAlignment="1">
      <alignment horizontal="center" vertical="center"/>
    </xf>
    <xf numFmtId="0" fontId="13" fillId="3" borderId="0" xfId="0" applyFont="1" applyFill="1" applyAlignment="1">
      <alignment horizontal="center"/>
    </xf>
    <xf numFmtId="0" fontId="62" fillId="3" borderId="0" xfId="0" applyFont="1" applyFill="1" applyAlignment="1">
      <alignment vertical="center"/>
    </xf>
    <xf numFmtId="0" fontId="62" fillId="3" borderId="0" xfId="0" applyFont="1" applyFill="1" applyAlignment="1">
      <alignment horizontal="center" vertical="center"/>
    </xf>
    <xf numFmtId="0" fontId="12" fillId="49" borderId="42" xfId="0" applyFont="1" applyFill="1" applyBorder="1" applyAlignment="1">
      <alignment horizontal="center"/>
    </xf>
    <xf numFmtId="0" fontId="62" fillId="49" borderId="42" xfId="0" applyFont="1" applyFill="1" applyBorder="1"/>
    <xf numFmtId="0" fontId="62" fillId="49" borderId="42" xfId="0" applyFont="1" applyFill="1" applyBorder="1" applyAlignment="1">
      <alignment horizontal="center" wrapText="1"/>
    </xf>
    <xf numFmtId="0" fontId="13" fillId="49" borderId="42" xfId="0" applyFont="1" applyFill="1" applyBorder="1" applyAlignment="1">
      <alignment horizontal="right"/>
    </xf>
    <xf numFmtId="11" fontId="13" fillId="49" borderId="42" xfId="0" applyNumberFormat="1" applyFont="1" applyFill="1" applyBorder="1"/>
    <xf numFmtId="0" fontId="12" fillId="49" borderId="42" xfId="0" applyFont="1" applyFill="1" applyBorder="1"/>
    <xf numFmtId="0" fontId="62" fillId="49" borderId="42" xfId="0" applyFont="1" applyFill="1" applyBorder="1" applyAlignment="1">
      <alignment horizontal="center" vertical="center"/>
    </xf>
    <xf numFmtId="11" fontId="13" fillId="49" borderId="42" xfId="0" applyNumberFormat="1" applyFont="1" applyFill="1" applyBorder="1" applyAlignment="1">
      <alignment horizontal="center" vertical="center"/>
    </xf>
    <xf numFmtId="0" fontId="62" fillId="0" borderId="0" xfId="0" applyFont="1" applyAlignment="1">
      <alignment horizontal="left" vertical="center"/>
    </xf>
    <xf numFmtId="0" fontId="13" fillId="49" borderId="0" xfId="0" applyFont="1" applyFill="1" applyAlignment="1">
      <alignment horizontal="right" vertical="center"/>
    </xf>
    <xf numFmtId="0" fontId="13" fillId="49" borderId="42" xfId="0" applyFont="1" applyFill="1" applyBorder="1" applyAlignment="1">
      <alignment horizontal="right" vertical="center"/>
    </xf>
    <xf numFmtId="0" fontId="13" fillId="2" borderId="0" xfId="0" applyFont="1" applyFill="1" applyAlignment="1" applyProtection="1">
      <alignment horizontal="center" vertical="center"/>
      <protection locked="0"/>
    </xf>
    <xf numFmtId="0" fontId="62" fillId="2" borderId="2" xfId="0" applyFont="1" applyFill="1" applyBorder="1" applyAlignment="1" applyProtection="1">
      <alignment vertical="center" wrapText="1"/>
      <protection locked="0"/>
    </xf>
    <xf numFmtId="2" fontId="62" fillId="2" borderId="0" xfId="0" applyNumberFormat="1" applyFont="1" applyFill="1" applyProtection="1">
      <protection locked="0"/>
    </xf>
    <xf numFmtId="2" fontId="13" fillId="2" borderId="0" xfId="0" applyNumberFormat="1" applyFont="1" applyFill="1" applyAlignment="1" applyProtection="1">
      <alignment horizontal="center" wrapText="1"/>
      <protection locked="0"/>
    </xf>
    <xf numFmtId="0" fontId="62" fillId="2" borderId="0" xfId="0" applyFont="1" applyFill="1" applyProtection="1">
      <protection locked="0"/>
    </xf>
    <xf numFmtId="0" fontId="62" fillId="2" borderId="0" xfId="0" applyFont="1" applyFill="1" applyAlignment="1" applyProtection="1">
      <alignment wrapText="1"/>
      <protection locked="0"/>
    </xf>
    <xf numFmtId="1" fontId="62" fillId="2" borderId="0" xfId="0" applyNumberFormat="1" applyFont="1" applyFill="1" applyAlignment="1" applyProtection="1">
      <alignment horizontal="center" vertical="center"/>
      <protection locked="0"/>
    </xf>
    <xf numFmtId="2" fontId="13" fillId="2" borderId="0" xfId="0" applyNumberFormat="1" applyFont="1" applyFill="1" applyAlignment="1" applyProtection="1">
      <alignment horizontal="center" vertical="center" wrapText="1"/>
      <protection locked="0"/>
    </xf>
    <xf numFmtId="165" fontId="62" fillId="2" borderId="0" xfId="0" applyNumberFormat="1" applyFont="1" applyFill="1" applyProtection="1">
      <protection locked="0"/>
    </xf>
    <xf numFmtId="168" fontId="62" fillId="2" borderId="0" xfId="0" applyNumberFormat="1" applyFont="1" applyFill="1" applyProtection="1">
      <protection locked="0"/>
    </xf>
    <xf numFmtId="168" fontId="62" fillId="2" borderId="0" xfId="0" quotePrefix="1" applyNumberFormat="1" applyFont="1" applyFill="1" applyProtection="1">
      <protection locked="0"/>
    </xf>
    <xf numFmtId="0" fontId="13"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2" fillId="2" borderId="0" xfId="0" applyFont="1" applyFill="1" applyAlignment="1" applyProtection="1">
      <alignment horizontal="center" vertical="center"/>
      <protection locked="0"/>
    </xf>
    <xf numFmtId="0" fontId="62" fillId="2" borderId="0" xfId="0" applyFont="1" applyFill="1" applyAlignment="1" applyProtection="1">
      <alignment horizontal="center"/>
      <protection locked="0"/>
    </xf>
    <xf numFmtId="0" fontId="68" fillId="2" borderId="0" xfId="0" applyFont="1" applyFill="1" applyAlignment="1" applyProtection="1">
      <alignment horizontal="center" vertical="center"/>
      <protection locked="0"/>
    </xf>
    <xf numFmtId="0" fontId="95" fillId="2" borderId="0" xfId="0" applyFont="1" applyFill="1" applyAlignment="1" applyProtection="1">
      <alignment horizontal="center" vertical="center" wrapText="1"/>
      <protection locked="0"/>
    </xf>
    <xf numFmtId="0" fontId="89" fillId="2" borderId="0" xfId="0" applyFont="1" applyFill="1" applyAlignment="1" applyProtection="1">
      <alignment horizontal="center" vertical="center" wrapText="1"/>
      <protection locked="0"/>
    </xf>
    <xf numFmtId="2" fontId="62" fillId="2" borderId="0" xfId="0" applyNumberFormat="1" applyFont="1" applyFill="1" applyAlignment="1" applyProtection="1">
      <alignment horizontal="center" vertical="center"/>
      <protection locked="0"/>
    </xf>
    <xf numFmtId="0" fontId="62" fillId="2" borderId="0" xfId="0" applyFont="1" applyFill="1" applyAlignment="1" applyProtection="1">
      <alignment vertical="center" wrapText="1"/>
      <protection locked="0"/>
    </xf>
    <xf numFmtId="0" fontId="62" fillId="2" borderId="0" xfId="0" applyFont="1" applyFill="1" applyAlignment="1" applyProtection="1">
      <alignment horizontal="left" vertical="center"/>
      <protection locked="0"/>
    </xf>
    <xf numFmtId="0" fontId="12" fillId="2" borderId="0" xfId="0" applyFont="1" applyFill="1" applyAlignment="1" applyProtection="1">
      <alignment wrapText="1"/>
      <protection locked="0"/>
    </xf>
    <xf numFmtId="0" fontId="12" fillId="2" borderId="0" xfId="0" applyFont="1" applyFill="1" applyAlignment="1" applyProtection="1">
      <alignment horizontal="left" vertical="center"/>
      <protection locked="0"/>
    </xf>
    <xf numFmtId="0" fontId="12" fillId="2" borderId="0" xfId="0" applyFont="1" applyFill="1" applyProtection="1">
      <protection locked="0"/>
    </xf>
    <xf numFmtId="0" fontId="79" fillId="2" borderId="0" xfId="0" applyFont="1" applyFill="1" applyProtection="1">
      <protection locked="0"/>
    </xf>
    <xf numFmtId="0" fontId="12" fillId="2" borderId="0" xfId="0" applyFont="1" applyFill="1" applyAlignment="1" applyProtection="1">
      <alignment vertical="center" wrapText="1"/>
      <protection locked="0"/>
    </xf>
    <xf numFmtId="0" fontId="12" fillId="2" borderId="0" xfId="0" applyFont="1" applyFill="1" applyAlignment="1" applyProtection="1">
      <alignment horizontal="center"/>
      <protection locked="0"/>
    </xf>
    <xf numFmtId="0" fontId="12" fillId="2" borderId="0" xfId="0" applyFont="1" applyFill="1" applyAlignment="1" applyProtection="1">
      <alignment vertical="center"/>
      <protection locked="0"/>
    </xf>
    <xf numFmtId="2" fontId="12" fillId="2" borderId="0" xfId="1" applyNumberFormat="1" applyFont="1" applyFill="1" applyAlignment="1" applyProtection="1">
      <alignment horizontal="center" vertical="center"/>
      <protection locked="0"/>
    </xf>
    <xf numFmtId="10" fontId="12" fillId="2" borderId="0" xfId="1" applyNumberFormat="1" applyFont="1" applyFill="1" applyAlignment="1" applyProtection="1">
      <alignment horizontal="center" vertical="center"/>
      <protection locked="0"/>
    </xf>
    <xf numFmtId="0" fontId="83" fillId="0" borderId="0" xfId="0" applyFont="1"/>
    <xf numFmtId="0" fontId="106" fillId="3" borderId="0" xfId="0" applyFont="1" applyFill="1" applyAlignment="1">
      <alignment vertical="center" wrapText="1"/>
    </xf>
    <xf numFmtId="0" fontId="106" fillId="0" borderId="0" xfId="0" applyFont="1" applyAlignment="1">
      <alignment vertical="center" wrapText="1"/>
    </xf>
    <xf numFmtId="2" fontId="89" fillId="47" borderId="54" xfId="0" applyNumberFormat="1" applyFont="1" applyFill="1" applyBorder="1" applyAlignment="1">
      <alignment horizontal="center" vertical="center" wrapText="1"/>
    </xf>
    <xf numFmtId="0" fontId="0" fillId="48" borderId="0" xfId="0" applyFill="1"/>
    <xf numFmtId="0" fontId="15" fillId="0" borderId="0" xfId="0" applyFont="1"/>
    <xf numFmtId="0" fontId="3" fillId="0" borderId="0" xfId="2" quotePrefix="1" applyFill="1" applyAlignment="1">
      <alignment horizontal="center" vertical="center"/>
    </xf>
    <xf numFmtId="0" fontId="15" fillId="0" borderId="0" xfId="0" applyFont="1" applyAlignment="1">
      <alignment horizontal="center" vertical="center"/>
    </xf>
    <xf numFmtId="0" fontId="15" fillId="0" borderId="0" xfId="0" applyFont="1" applyAlignment="1">
      <alignment horizontal="left" vertical="center" wrapText="1"/>
    </xf>
    <xf numFmtId="0" fontId="3" fillId="0" borderId="0" xfId="2" applyAlignment="1">
      <alignment horizontal="left" vertical="center"/>
    </xf>
    <xf numFmtId="11" fontId="62" fillId="41" borderId="2" xfId="0" applyNumberFormat="1" applyFont="1" applyFill="1" applyBorder="1" applyAlignment="1">
      <alignment wrapText="1"/>
    </xf>
    <xf numFmtId="0" fontId="64" fillId="0" borderId="2" xfId="2" applyFont="1" applyBorder="1" applyAlignment="1">
      <alignment wrapText="1"/>
    </xf>
    <xf numFmtId="0" fontId="7" fillId="49" borderId="0" xfId="0" applyFont="1" applyFill="1" applyAlignment="1">
      <alignment horizontal="center" vertical="center"/>
    </xf>
    <xf numFmtId="0" fontId="7" fillId="49" borderId="0" xfId="0" applyFont="1" applyFill="1"/>
    <xf numFmtId="0" fontId="2" fillId="49" borderId="0" xfId="0" applyFont="1" applyFill="1"/>
    <xf numFmtId="0" fontId="97" fillId="50" borderId="0" xfId="0" applyFont="1" applyFill="1" applyAlignment="1">
      <alignment vertical="top"/>
    </xf>
    <xf numFmtId="0" fontId="110" fillId="51" borderId="0" xfId="0" applyFont="1" applyFill="1" applyAlignment="1">
      <alignment vertical="center"/>
    </xf>
    <xf numFmtId="0" fontId="110" fillId="39" borderId="0" xfId="0" applyFont="1" applyFill="1" applyAlignment="1">
      <alignment horizontal="left" vertical="center"/>
    </xf>
    <xf numFmtId="0" fontId="97" fillId="46" borderId="0" xfId="0" applyFont="1" applyFill="1"/>
    <xf numFmtId="0" fontId="97" fillId="46" borderId="0" xfId="0" applyFont="1" applyFill="1" applyAlignment="1">
      <alignment vertical="center"/>
    </xf>
    <xf numFmtId="0" fontId="97" fillId="46" borderId="0" xfId="0" applyFont="1" applyFill="1" applyAlignment="1">
      <alignment vertical="top"/>
    </xf>
    <xf numFmtId="0" fontId="111" fillId="48" borderId="0" xfId="0" applyFont="1" applyFill="1"/>
    <xf numFmtId="0" fontId="16" fillId="3" borderId="0" xfId="0" applyFont="1" applyFill="1" applyAlignment="1">
      <alignment vertical="center" wrapText="1"/>
    </xf>
    <xf numFmtId="0" fontId="114" fillId="3" borderId="0" xfId="0" applyFont="1" applyFill="1" applyAlignment="1">
      <alignment vertical="center"/>
    </xf>
    <xf numFmtId="0" fontId="115" fillId="3" borderId="0" xfId="0" applyFont="1" applyFill="1" applyAlignment="1">
      <alignment vertical="center" wrapText="1"/>
    </xf>
    <xf numFmtId="0" fontId="16" fillId="3" borderId="0" xfId="0" applyFont="1" applyFill="1" applyAlignment="1">
      <alignment horizontal="center" vertical="center" wrapText="1"/>
    </xf>
    <xf numFmtId="0" fontId="118" fillId="52" borderId="48" xfId="0" applyFont="1" applyFill="1" applyBorder="1" applyAlignment="1">
      <alignment horizontal="center" vertical="center" wrapText="1"/>
    </xf>
    <xf numFmtId="0" fontId="118" fillId="52" borderId="87" xfId="0" applyFont="1" applyFill="1" applyBorder="1" applyAlignment="1">
      <alignment horizontal="center" vertical="center" wrapText="1"/>
    </xf>
    <xf numFmtId="0" fontId="118" fillId="52" borderId="88" xfId="0" applyFont="1" applyFill="1" applyBorder="1" applyAlignment="1">
      <alignment horizontal="center" vertical="center" wrapText="1"/>
    </xf>
    <xf numFmtId="0" fontId="16" fillId="0" borderId="48" xfId="0" applyFont="1" applyBorder="1" applyAlignment="1">
      <alignment wrapText="1"/>
    </xf>
    <xf numFmtId="9" fontId="16" fillId="36" borderId="48" xfId="1" applyFont="1" applyFill="1" applyBorder="1" applyAlignment="1">
      <alignment vertical="center" wrapText="1"/>
    </xf>
    <xf numFmtId="165" fontId="16" fillId="34" borderId="87" xfId="0" applyNumberFormat="1" applyFont="1" applyFill="1" applyBorder="1" applyAlignment="1">
      <alignment vertical="center" wrapText="1"/>
    </xf>
    <xf numFmtId="165" fontId="117" fillId="36" borderId="87" xfId="0" applyNumberFormat="1" applyFont="1" applyFill="1" applyBorder="1" applyAlignment="1">
      <alignment vertical="center" wrapText="1"/>
    </xf>
    <xf numFmtId="165" fontId="16" fillId="36" borderId="87" xfId="0" applyNumberFormat="1" applyFont="1" applyFill="1" applyBorder="1" applyAlignment="1">
      <alignment vertical="center" wrapText="1"/>
    </xf>
    <xf numFmtId="165" fontId="117" fillId="36" borderId="88" xfId="0" applyNumberFormat="1" applyFont="1" applyFill="1" applyBorder="1" applyAlignment="1">
      <alignment vertical="center" wrapText="1"/>
    </xf>
    <xf numFmtId="0" fontId="16" fillId="41" borderId="48" xfId="0" applyFont="1" applyFill="1" applyBorder="1" applyAlignment="1">
      <alignment wrapText="1"/>
    </xf>
    <xf numFmtId="9" fontId="16" fillId="41" borderId="48" xfId="1" applyFont="1" applyFill="1" applyBorder="1" applyAlignment="1">
      <alignment vertical="center" wrapText="1"/>
    </xf>
    <xf numFmtId="165" fontId="16" fillId="41" borderId="87" xfId="0" applyNumberFormat="1" applyFont="1" applyFill="1" applyBorder="1" applyAlignment="1">
      <alignment vertical="center" wrapText="1"/>
    </xf>
    <xf numFmtId="165" fontId="117" fillId="41" borderId="87" xfId="0" applyNumberFormat="1" applyFont="1" applyFill="1" applyBorder="1" applyAlignment="1">
      <alignment vertical="center" wrapText="1"/>
    </xf>
    <xf numFmtId="165" fontId="117" fillId="41" borderId="88" xfId="0" applyNumberFormat="1" applyFont="1" applyFill="1" applyBorder="1" applyAlignment="1">
      <alignment vertical="center" wrapText="1"/>
    </xf>
    <xf numFmtId="0" fontId="117" fillId="34" borderId="48" xfId="0" applyFont="1" applyFill="1" applyBorder="1" applyAlignment="1">
      <alignment vertical="center" wrapText="1"/>
    </xf>
    <xf numFmtId="9" fontId="117" fillId="34" borderId="48" xfId="0" applyNumberFormat="1" applyFont="1" applyFill="1" applyBorder="1" applyAlignment="1">
      <alignment vertical="center" wrapText="1"/>
    </xf>
    <xf numFmtId="165" fontId="117" fillId="34" borderId="87" xfId="0" applyNumberFormat="1" applyFont="1" applyFill="1" applyBorder="1" applyAlignment="1">
      <alignment vertical="center" wrapText="1"/>
    </xf>
    <xf numFmtId="165" fontId="117" fillId="34" borderId="88" xfId="0" applyNumberFormat="1" applyFont="1" applyFill="1" applyBorder="1" applyAlignment="1">
      <alignment vertical="center" wrapText="1"/>
    </xf>
    <xf numFmtId="172" fontId="117" fillId="3" borderId="0" xfId="0" applyNumberFormat="1" applyFont="1" applyFill="1" applyAlignment="1">
      <alignment vertical="center" wrapText="1"/>
    </xf>
    <xf numFmtId="0" fontId="117" fillId="3" borderId="0" xfId="0" applyFont="1" applyFill="1" applyAlignment="1">
      <alignment vertical="center" wrapText="1"/>
    </xf>
    <xf numFmtId="0" fontId="119" fillId="3" borderId="0" xfId="0" applyFont="1" applyFill="1" applyAlignment="1">
      <alignment vertical="center" wrapText="1"/>
    </xf>
    <xf numFmtId="0" fontId="117" fillId="34" borderId="0" xfId="0" applyFont="1" applyFill="1" applyAlignment="1">
      <alignment vertical="center" wrapText="1"/>
    </xf>
    <xf numFmtId="165" fontId="117" fillId="34" borderId="0" xfId="0" applyNumberFormat="1" applyFont="1" applyFill="1" applyAlignment="1">
      <alignment vertical="center" wrapText="1"/>
    </xf>
    <xf numFmtId="0" fontId="119" fillId="3" borderId="0" xfId="0" applyFont="1" applyFill="1" applyAlignment="1">
      <alignment vertical="center"/>
    </xf>
    <xf numFmtId="0" fontId="16" fillId="53" borderId="0" xfId="0" applyFont="1" applyFill="1" applyAlignment="1">
      <alignment vertical="center" wrapText="1"/>
    </xf>
    <xf numFmtId="0" fontId="120" fillId="53" borderId="0" xfId="0" applyFont="1" applyFill="1" applyAlignment="1">
      <alignment vertical="center" wrapText="1"/>
    </xf>
    <xf numFmtId="172" fontId="117" fillId="53" borderId="0" xfId="0" applyNumberFormat="1" applyFont="1" applyFill="1" applyAlignment="1">
      <alignment vertical="center" wrapText="1"/>
    </xf>
    <xf numFmtId="0" fontId="114" fillId="3" borderId="0" xfId="0" applyFont="1" applyFill="1" applyAlignment="1">
      <alignment vertical="center" wrapText="1"/>
    </xf>
    <xf numFmtId="0" fontId="16" fillId="52" borderId="0" xfId="0" applyFont="1" applyFill="1" applyAlignment="1">
      <alignment horizontal="center" vertical="center" wrapText="1"/>
    </xf>
    <xf numFmtId="0" fontId="16" fillId="52" borderId="37" xfId="0" applyFont="1" applyFill="1" applyBorder="1" applyAlignment="1">
      <alignment horizontal="center" vertical="center" wrapText="1"/>
    </xf>
    <xf numFmtId="0" fontId="16" fillId="52" borderId="34" xfId="0" applyFont="1" applyFill="1" applyBorder="1" applyAlignment="1">
      <alignment horizontal="center" vertical="center" wrapText="1"/>
    </xf>
    <xf numFmtId="0" fontId="16" fillId="35" borderId="0" xfId="0" applyFont="1" applyFill="1" applyAlignment="1">
      <alignment vertical="center" wrapText="1"/>
    </xf>
    <xf numFmtId="0" fontId="16" fillId="0" borderId="37" xfId="0" applyFont="1" applyBorder="1" applyAlignment="1">
      <alignment vertical="center" wrapText="1"/>
    </xf>
    <xf numFmtId="0" fontId="16" fillId="0" borderId="0" xfId="0" applyFont="1" applyAlignment="1">
      <alignment vertical="center" wrapText="1"/>
    </xf>
    <xf numFmtId="11" fontId="16" fillId="35" borderId="0" xfId="0" applyNumberFormat="1" applyFont="1" applyFill="1" applyAlignment="1">
      <alignment vertical="center" wrapText="1"/>
    </xf>
    <xf numFmtId="11" fontId="16" fillId="35" borderId="0" xfId="0" quotePrefix="1" applyNumberFormat="1" applyFont="1" applyFill="1" applyAlignment="1">
      <alignment vertical="center" wrapText="1"/>
    </xf>
    <xf numFmtId="165" fontId="16" fillId="35" borderId="37" xfId="0" applyNumberFormat="1" applyFont="1" applyFill="1" applyBorder="1" applyAlignment="1">
      <alignment vertical="center" wrapText="1"/>
    </xf>
    <xf numFmtId="173" fontId="16" fillId="36" borderId="0" xfId="0" applyNumberFormat="1" applyFont="1" applyFill="1" applyAlignment="1">
      <alignment vertical="center" wrapText="1"/>
    </xf>
    <xf numFmtId="173" fontId="16" fillId="35" borderId="0" xfId="0" applyNumberFormat="1" applyFont="1" applyFill="1" applyAlignment="1">
      <alignment vertical="center" wrapText="1"/>
    </xf>
    <xf numFmtId="165" fontId="16" fillId="36" borderId="0" xfId="0" applyNumberFormat="1" applyFont="1" applyFill="1" applyAlignment="1">
      <alignment vertical="center" wrapText="1"/>
    </xf>
    <xf numFmtId="165" fontId="16" fillId="35" borderId="0" xfId="0" applyNumberFormat="1" applyFont="1" applyFill="1" applyAlignment="1">
      <alignment vertical="center" wrapText="1"/>
    </xf>
    <xf numFmtId="174" fontId="16" fillId="35" borderId="37" xfId="0" applyNumberFormat="1" applyFont="1" applyFill="1" applyBorder="1" applyAlignment="1">
      <alignment vertical="center" wrapText="1"/>
    </xf>
    <xf numFmtId="174" fontId="16" fillId="36" borderId="0" xfId="0" applyNumberFormat="1" applyFont="1" applyFill="1" applyAlignment="1">
      <alignment vertical="center" wrapText="1"/>
    </xf>
    <xf numFmtId="174" fontId="16" fillId="35" borderId="0" xfId="0" applyNumberFormat="1" applyFont="1" applyFill="1" applyAlignment="1">
      <alignment vertical="center" wrapText="1"/>
    </xf>
    <xf numFmtId="11" fontId="16" fillId="3" borderId="0" xfId="0" applyNumberFormat="1" applyFont="1" applyFill="1" applyAlignment="1">
      <alignment vertical="center" wrapText="1"/>
    </xf>
    <xf numFmtId="168" fontId="16" fillId="35" borderId="37" xfId="0" applyNumberFormat="1" applyFont="1" applyFill="1" applyBorder="1" applyAlignment="1">
      <alignment vertical="center" wrapText="1"/>
    </xf>
    <xf numFmtId="168" fontId="16" fillId="36" borderId="0" xfId="0" applyNumberFormat="1" applyFont="1" applyFill="1" applyAlignment="1">
      <alignment vertical="center" wrapText="1"/>
    </xf>
    <xf numFmtId="168" fontId="16" fillId="35" borderId="0" xfId="0" applyNumberFormat="1" applyFont="1" applyFill="1" applyAlignment="1">
      <alignment vertical="center" wrapText="1"/>
    </xf>
    <xf numFmtId="171" fontId="16" fillId="35" borderId="37" xfId="0" applyNumberFormat="1" applyFont="1" applyFill="1" applyBorder="1" applyAlignment="1">
      <alignment vertical="center" wrapText="1"/>
    </xf>
    <xf numFmtId="171" fontId="16" fillId="36" borderId="0" xfId="0" applyNumberFormat="1" applyFont="1" applyFill="1" applyAlignment="1">
      <alignment vertical="center" wrapText="1"/>
    </xf>
    <xf numFmtId="171" fontId="16" fillId="35" borderId="0" xfId="0" applyNumberFormat="1" applyFont="1" applyFill="1" applyAlignment="1">
      <alignment vertical="center" wrapText="1"/>
    </xf>
    <xf numFmtId="0" fontId="16" fillId="52" borderId="89" xfId="0" applyFont="1" applyFill="1" applyBorder="1" applyAlignment="1">
      <alignment horizontal="center" vertical="center" wrapText="1"/>
    </xf>
    <xf numFmtId="168" fontId="16" fillId="35" borderId="89" xfId="1" applyNumberFormat="1" applyFont="1" applyFill="1" applyBorder="1" applyAlignment="1">
      <alignment vertical="center" wrapText="1"/>
    </xf>
    <xf numFmtId="168" fontId="16" fillId="36" borderId="37" xfId="0" applyNumberFormat="1" applyFont="1" applyFill="1" applyBorder="1" applyAlignment="1">
      <alignment vertical="center" wrapText="1"/>
    </xf>
    <xf numFmtId="0" fontId="62" fillId="2" borderId="0" xfId="0" applyFont="1" applyFill="1" applyAlignment="1">
      <alignment horizontal="center" vertical="center"/>
    </xf>
    <xf numFmtId="0" fontId="68" fillId="0" borderId="0" xfId="0" applyFont="1" applyAlignment="1">
      <alignment horizontal="left" vertical="center" wrapText="1"/>
    </xf>
    <xf numFmtId="0" fontId="62" fillId="0" borderId="0" xfId="0" applyFont="1" applyAlignment="1" applyProtection="1">
      <alignment horizontal="center" vertical="center"/>
      <protection locked="0"/>
    </xf>
    <xf numFmtId="2" fontId="13" fillId="54" borderId="5" xfId="0" applyNumberFormat="1" applyFont="1" applyFill="1" applyBorder="1" applyAlignment="1">
      <alignment horizontal="center" vertical="center" wrapText="1"/>
    </xf>
    <xf numFmtId="11" fontId="13" fillId="54" borderId="33" xfId="0" applyNumberFormat="1" applyFont="1" applyFill="1" applyBorder="1" applyAlignment="1">
      <alignment horizontal="center" vertical="center" wrapText="1"/>
    </xf>
    <xf numFmtId="0" fontId="13" fillId="54" borderId="6" xfId="0" applyFont="1" applyFill="1" applyBorder="1" applyAlignment="1">
      <alignment horizontal="left" vertical="center" wrapText="1"/>
    </xf>
    <xf numFmtId="0" fontId="62" fillId="0" borderId="0" xfId="0" applyFont="1" applyAlignment="1" applyProtection="1">
      <alignment horizontal="center"/>
      <protection locked="0"/>
    </xf>
    <xf numFmtId="0" fontId="119" fillId="0" borderId="0" xfId="0" applyFont="1" applyAlignment="1">
      <alignment vertical="center" wrapText="1"/>
    </xf>
    <xf numFmtId="0" fontId="119" fillId="0" borderId="0" xfId="0" applyFont="1" applyAlignment="1">
      <alignment vertical="center"/>
    </xf>
    <xf numFmtId="0" fontId="62" fillId="47" borderId="0" xfId="0" applyFont="1" applyFill="1" applyAlignment="1">
      <alignment horizontal="left" vertical="center" wrapText="1"/>
    </xf>
    <xf numFmtId="0" fontId="62" fillId="0" borderId="0" xfId="0" applyFont="1" applyAlignment="1">
      <alignment horizontal="left" vertical="center" wrapText="1"/>
    </xf>
    <xf numFmtId="0" fontId="62" fillId="3" borderId="0" xfId="0" applyFont="1" applyFill="1" applyAlignment="1">
      <alignment horizontal="left" vertical="center"/>
    </xf>
    <xf numFmtId="0" fontId="62" fillId="3" borderId="0" xfId="0" applyFont="1" applyFill="1" applyAlignment="1">
      <alignment horizontal="left" vertical="center" wrapText="1"/>
    </xf>
    <xf numFmtId="0" fontId="62" fillId="3" borderId="48" xfId="0" applyFont="1" applyFill="1" applyBorder="1" applyAlignment="1">
      <alignment horizontal="left" vertical="center" wrapText="1"/>
    </xf>
    <xf numFmtId="0" fontId="62" fillId="3" borderId="87" xfId="0" applyFont="1" applyFill="1" applyBorder="1" applyAlignment="1">
      <alignment horizontal="left" vertical="center" wrapText="1"/>
    </xf>
    <xf numFmtId="0" fontId="62" fillId="3" borderId="88" xfId="0" applyFont="1" applyFill="1" applyBorder="1" applyAlignment="1">
      <alignment horizontal="left" vertical="center" wrapText="1"/>
    </xf>
    <xf numFmtId="0" fontId="106" fillId="36" borderId="34" xfId="0" applyFont="1" applyFill="1" applyBorder="1" applyAlignment="1">
      <alignment horizontal="left" vertical="center" wrapText="1"/>
    </xf>
    <xf numFmtId="0" fontId="106" fillId="36" borderId="36" xfId="0" applyFont="1" applyFill="1" applyBorder="1" applyAlignment="1">
      <alignment horizontal="left" vertical="center" wrapText="1"/>
    </xf>
    <xf numFmtId="0" fontId="106" fillId="36" borderId="37" xfId="0" applyFont="1" applyFill="1" applyBorder="1" applyAlignment="1">
      <alignment horizontal="left" vertical="center" wrapText="1"/>
    </xf>
    <xf numFmtId="0" fontId="106" fillId="36" borderId="38" xfId="0" applyFont="1" applyFill="1" applyBorder="1" applyAlignment="1">
      <alignment horizontal="left" vertical="center" wrapText="1"/>
    </xf>
    <xf numFmtId="0" fontId="106" fillId="36" borderId="39" xfId="0" applyFont="1" applyFill="1" applyBorder="1" applyAlignment="1">
      <alignment horizontal="left" vertical="center" wrapText="1"/>
    </xf>
    <xf numFmtId="0" fontId="106" fillId="36" borderId="41" xfId="0" applyFont="1" applyFill="1" applyBorder="1" applyAlignment="1">
      <alignment horizontal="left" vertical="center" wrapText="1"/>
    </xf>
    <xf numFmtId="0" fontId="13" fillId="47" borderId="0" xfId="0" applyFont="1" applyFill="1" applyAlignment="1">
      <alignment horizontal="center" vertical="center" textRotation="90" wrapText="1"/>
    </xf>
    <xf numFmtId="0" fontId="13" fillId="5" borderId="0" xfId="0" applyFont="1" applyFill="1" applyAlignment="1">
      <alignment horizontal="center" vertical="center" textRotation="90" wrapText="1"/>
    </xf>
    <xf numFmtId="0" fontId="13" fillId="3" borderId="34"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3" fillId="3" borderId="39" xfId="0" applyFont="1" applyFill="1" applyBorder="1" applyAlignment="1">
      <alignment horizontal="center" vertical="center" wrapText="1"/>
    </xf>
    <xf numFmtId="0" fontId="13" fillId="3" borderId="34" xfId="0" applyFont="1" applyFill="1" applyBorder="1" applyAlignment="1">
      <alignment horizontal="center" vertical="center"/>
    </xf>
    <xf numFmtId="0" fontId="13" fillId="3" borderId="39" xfId="0" applyFont="1" applyFill="1" applyBorder="1" applyAlignment="1">
      <alignment horizontal="center" vertical="center"/>
    </xf>
    <xf numFmtId="0" fontId="6" fillId="48" borderId="0" xfId="0" applyFont="1" applyFill="1" applyAlignment="1">
      <alignment horizontal="left" vertical="center" wrapText="1"/>
    </xf>
    <xf numFmtId="0" fontId="12" fillId="0" borderId="0" xfId="0" applyFont="1" applyAlignment="1">
      <alignment horizontal="left" vertical="center" wrapText="1"/>
    </xf>
    <xf numFmtId="0" fontId="91" fillId="49" borderId="0" xfId="0" applyFont="1" applyFill="1" applyAlignment="1">
      <alignment horizontal="left" vertical="center" wrapText="1"/>
    </xf>
    <xf numFmtId="0" fontId="86" fillId="49" borderId="0" xfId="0" applyFont="1" applyFill="1" applyAlignment="1">
      <alignment horizontal="center" vertical="center" textRotation="90"/>
    </xf>
    <xf numFmtId="0" fontId="87" fillId="49" borderId="0" xfId="0" applyFont="1" applyFill="1" applyAlignment="1">
      <alignment horizontal="center" vertical="center" textRotation="90"/>
    </xf>
    <xf numFmtId="0" fontId="107" fillId="49" borderId="0" xfId="0" applyFont="1" applyFill="1" applyAlignment="1">
      <alignment horizontal="center" vertical="center" textRotation="90" wrapText="1"/>
    </xf>
    <xf numFmtId="0" fontId="107" fillId="49" borderId="0" xfId="0" applyFont="1" applyFill="1" applyAlignment="1">
      <alignment horizontal="center" vertical="center" textRotation="90"/>
    </xf>
    <xf numFmtId="0" fontId="89" fillId="49" borderId="0" xfId="0" applyFont="1" applyFill="1" applyAlignment="1">
      <alignment horizontal="left" vertical="center" wrapText="1"/>
    </xf>
    <xf numFmtId="0" fontId="61" fillId="49" borderId="0" xfId="0" applyFont="1" applyFill="1" applyAlignment="1">
      <alignment horizontal="left" vertical="center" wrapText="1"/>
    </xf>
    <xf numFmtId="0" fontId="90" fillId="48" borderId="0" xfId="0" applyFont="1" applyFill="1" applyAlignment="1">
      <alignment horizontal="left" vertical="center" wrapText="1"/>
    </xf>
    <xf numFmtId="0" fontId="13" fillId="49" borderId="0" xfId="0" applyFont="1" applyFill="1" applyAlignment="1">
      <alignment horizontal="center" vertical="center" textRotation="90"/>
    </xf>
    <xf numFmtId="0" fontId="73" fillId="44" borderId="48" xfId="0" applyFont="1" applyFill="1" applyBorder="1" applyAlignment="1">
      <alignment horizontal="center" vertical="center"/>
    </xf>
    <xf numFmtId="0" fontId="73" fillId="44" borderId="87" xfId="0" applyFont="1" applyFill="1" applyBorder="1" applyAlignment="1">
      <alignment horizontal="center" vertical="center"/>
    </xf>
    <xf numFmtId="0" fontId="73" fillId="44" borderId="88" xfId="0" applyFont="1" applyFill="1" applyBorder="1" applyAlignment="1">
      <alignment horizontal="center" vertical="center"/>
    </xf>
    <xf numFmtId="0" fontId="111" fillId="44" borderId="48" xfId="0" applyFont="1" applyFill="1" applyBorder="1" applyAlignment="1">
      <alignment horizontal="center" vertical="center"/>
    </xf>
    <xf numFmtId="0" fontId="111" fillId="44" borderId="87" xfId="0" applyFont="1" applyFill="1" applyBorder="1" applyAlignment="1">
      <alignment horizontal="center" vertical="center"/>
    </xf>
    <xf numFmtId="0" fontId="111" fillId="44" borderId="88" xfId="0" applyFont="1" applyFill="1" applyBorder="1" applyAlignment="1">
      <alignment horizontal="center" vertical="center"/>
    </xf>
    <xf numFmtId="0" fontId="37" fillId="3" borderId="0" xfId="3" applyFont="1" applyFill="1" applyAlignment="1" applyProtection="1">
      <alignment horizontal="center" textRotation="90" wrapText="1"/>
      <protection hidden="1"/>
    </xf>
    <xf numFmtId="0" fontId="37" fillId="3" borderId="13" xfId="3" applyFont="1" applyFill="1" applyBorder="1" applyAlignment="1" applyProtection="1">
      <alignment horizontal="center" textRotation="90" wrapText="1"/>
      <protection hidden="1"/>
    </xf>
    <xf numFmtId="0" fontId="36" fillId="3" borderId="0" xfId="3" applyFont="1" applyFill="1" applyAlignment="1" applyProtection="1">
      <alignment horizontal="left" vertical="center" wrapText="1"/>
      <protection hidden="1"/>
    </xf>
    <xf numFmtId="0" fontId="57" fillId="3" borderId="0" xfId="3" applyFont="1" applyFill="1" applyAlignment="1" applyProtection="1">
      <alignment horizontal="left" vertical="center" wrapText="1"/>
      <protection hidden="1"/>
    </xf>
    <xf numFmtId="0" fontId="42" fillId="3" borderId="0" xfId="3" applyFont="1" applyFill="1" applyAlignment="1" applyProtection="1">
      <alignment horizontal="left" vertical="center" wrapText="1"/>
      <protection hidden="1"/>
    </xf>
    <xf numFmtId="0" fontId="45" fillId="3" borderId="8" xfId="3" applyFont="1" applyFill="1" applyBorder="1" applyAlignment="1" applyProtection="1">
      <alignment horizontal="center"/>
      <protection hidden="1"/>
    </xf>
    <xf numFmtId="0" fontId="45" fillId="3" borderId="0" xfId="3" applyFont="1" applyFill="1" applyAlignment="1" applyProtection="1">
      <alignment horizontal="center"/>
      <protection hidden="1"/>
    </xf>
    <xf numFmtId="0" fontId="45" fillId="3" borderId="9" xfId="3" applyFont="1" applyFill="1" applyBorder="1" applyAlignment="1" applyProtection="1">
      <alignment horizontal="center"/>
      <protection hidden="1"/>
    </xf>
    <xf numFmtId="0" fontId="37" fillId="3" borderId="8" xfId="3" applyFont="1" applyFill="1" applyBorder="1" applyAlignment="1" applyProtection="1">
      <alignment horizontal="center" textRotation="90" wrapText="1"/>
      <protection hidden="1"/>
    </xf>
    <xf numFmtId="0" fontId="37" fillId="3" borderId="12" xfId="3" applyFont="1" applyFill="1" applyBorder="1" applyAlignment="1" applyProtection="1">
      <alignment horizontal="center" textRotation="90" wrapText="1"/>
      <protection hidden="1"/>
    </xf>
    <xf numFmtId="0" fontId="45" fillId="3" borderId="8" xfId="3" applyFont="1" applyFill="1" applyBorder="1" applyAlignment="1" applyProtection="1">
      <alignment horizontal="center" wrapText="1"/>
      <protection hidden="1"/>
    </xf>
    <xf numFmtId="0" fontId="45" fillId="3" borderId="0" xfId="3" applyFont="1" applyFill="1" applyAlignment="1" applyProtection="1">
      <alignment horizontal="center" wrapText="1"/>
      <protection hidden="1"/>
    </xf>
    <xf numFmtId="0" fontId="45" fillId="3" borderId="9" xfId="3" applyFont="1" applyFill="1" applyBorder="1" applyAlignment="1" applyProtection="1">
      <alignment horizontal="center" wrapText="1"/>
      <protection hidden="1"/>
    </xf>
    <xf numFmtId="0" fontId="37" fillId="9" borderId="8" xfId="3" applyFont="1" applyFill="1" applyBorder="1" applyAlignment="1" applyProtection="1">
      <alignment horizontal="center" textRotation="90"/>
      <protection hidden="1"/>
    </xf>
    <xf numFmtId="0" fontId="37" fillId="9" borderId="12" xfId="3" applyFont="1" applyFill="1" applyBorder="1" applyAlignment="1" applyProtection="1">
      <alignment horizontal="center" textRotation="90"/>
      <protection hidden="1"/>
    </xf>
    <xf numFmtId="0" fontId="37" fillId="9" borderId="0" xfId="3" applyFont="1" applyFill="1" applyAlignment="1" applyProtection="1">
      <alignment horizontal="center" textRotation="90" wrapText="1"/>
      <protection hidden="1"/>
    </xf>
    <xf numFmtId="0" fontId="37" fillId="9" borderId="13" xfId="3" applyFont="1" applyFill="1" applyBorder="1" applyAlignment="1" applyProtection="1">
      <alignment horizontal="center" textRotation="90" wrapText="1"/>
      <protection hidden="1"/>
    </xf>
    <xf numFmtId="0" fontId="37" fillId="3" borderId="9" xfId="3" applyFont="1" applyFill="1" applyBorder="1" applyAlignment="1" applyProtection="1">
      <alignment horizontal="center" textRotation="90" wrapText="1"/>
      <protection hidden="1"/>
    </xf>
    <xf numFmtId="0" fontId="37" fillId="3" borderId="14" xfId="3" applyFont="1" applyFill="1" applyBorder="1" applyAlignment="1" applyProtection="1">
      <alignment horizontal="center" textRotation="90" wrapText="1"/>
      <protection hidden="1"/>
    </xf>
    <xf numFmtId="0" fontId="37" fillId="3" borderId="8" xfId="3" applyFont="1" applyFill="1" applyBorder="1" applyAlignment="1" applyProtection="1">
      <alignment horizontal="center" textRotation="90"/>
      <protection hidden="1"/>
    </xf>
    <xf numFmtId="0" fontId="37" fillId="3" borderId="12" xfId="3" applyFont="1" applyFill="1" applyBorder="1" applyAlignment="1" applyProtection="1">
      <alignment horizontal="center" textRotation="90"/>
      <protection hidden="1"/>
    </xf>
    <xf numFmtId="0" fontId="38" fillId="3" borderId="9" xfId="3" applyFont="1" applyFill="1" applyBorder="1" applyAlignment="1" applyProtection="1">
      <alignment horizontal="center" textRotation="90"/>
      <protection hidden="1"/>
    </xf>
    <xf numFmtId="0" fontId="37" fillId="0" borderId="8" xfId="3" applyFont="1" applyBorder="1" applyAlignment="1" applyProtection="1">
      <alignment horizontal="center" textRotation="90" wrapText="1"/>
      <protection hidden="1"/>
    </xf>
    <xf numFmtId="0" fontId="13" fillId="3" borderId="80" xfId="0" applyFont="1" applyFill="1" applyBorder="1" applyAlignment="1">
      <alignment horizontal="center" vertical="center" wrapText="1"/>
    </xf>
    <xf numFmtId="0" fontId="13" fillId="3" borderId="52" xfId="0" applyFont="1" applyFill="1" applyBorder="1" applyAlignment="1">
      <alignment horizontal="center" vertical="center" wrapText="1"/>
    </xf>
    <xf numFmtId="0" fontId="13" fillId="3" borderId="49" xfId="0" applyFont="1" applyFill="1" applyBorder="1" applyAlignment="1">
      <alignment horizontal="center" vertical="center" wrapText="1"/>
    </xf>
    <xf numFmtId="0" fontId="13" fillId="3" borderId="54" xfId="0" applyFont="1" applyFill="1" applyBorder="1" applyAlignment="1">
      <alignment horizontal="center" vertical="center" wrapText="1"/>
    </xf>
    <xf numFmtId="0" fontId="116" fillId="34" borderId="2" xfId="0" applyFont="1" applyFill="1" applyBorder="1" applyAlignment="1">
      <alignment horizontal="center" vertical="center" wrapText="1"/>
    </xf>
    <xf numFmtId="0" fontId="116" fillId="34" borderId="48" xfId="0" applyFont="1" applyFill="1" applyBorder="1" applyAlignment="1">
      <alignment horizontal="center" vertical="center" wrapText="1"/>
    </xf>
    <xf numFmtId="0" fontId="116" fillId="34" borderId="87" xfId="0" applyFont="1" applyFill="1" applyBorder="1" applyAlignment="1">
      <alignment horizontal="center" vertical="center" wrapText="1"/>
    </xf>
    <xf numFmtId="0" fontId="116" fillId="34" borderId="88" xfId="0" applyFont="1" applyFill="1" applyBorder="1" applyAlignment="1">
      <alignment horizontal="center" vertical="center" wrapText="1"/>
    </xf>
    <xf numFmtId="0" fontId="117" fillId="34" borderId="2" xfId="0" applyFont="1" applyFill="1" applyBorder="1" applyAlignment="1">
      <alignment horizontal="center" vertical="center"/>
    </xf>
    <xf numFmtId="0" fontId="14" fillId="34" borderId="70" xfId="0" applyFont="1" applyFill="1" applyBorder="1" applyAlignment="1">
      <alignment horizontal="center" vertical="center" wrapText="1"/>
    </xf>
    <xf numFmtId="0" fontId="14" fillId="34" borderId="71" xfId="0" applyFont="1" applyFill="1" applyBorder="1" applyAlignment="1">
      <alignment horizontal="center" vertical="center" wrapText="1"/>
    </xf>
    <xf numFmtId="0" fontId="14" fillId="34" borderId="72" xfId="0" applyFont="1" applyFill="1" applyBorder="1" applyAlignment="1">
      <alignment horizontal="center" vertical="center" wrapText="1"/>
    </xf>
    <xf numFmtId="0" fontId="81" fillId="0" borderId="0" xfId="2" applyFont="1" applyAlignment="1">
      <alignment horizontal="center" vertical="center" wrapText="1"/>
    </xf>
    <xf numFmtId="11" fontId="75" fillId="30" borderId="0" xfId="0" applyNumberFormat="1" applyFont="1" applyFill="1" applyAlignment="1">
      <alignment horizontal="center" vertical="center" wrapText="1"/>
    </xf>
    <xf numFmtId="0" fontId="2" fillId="30" borderId="70" xfId="0" applyFont="1" applyFill="1" applyBorder="1" applyAlignment="1">
      <alignment horizontal="center" wrapText="1"/>
    </xf>
    <xf numFmtId="0" fontId="2" fillId="30" borderId="72" xfId="0" applyFont="1" applyFill="1" applyBorder="1" applyAlignment="1">
      <alignment horizontal="center" wrapText="1"/>
    </xf>
  </cellXfs>
  <cellStyles count="57">
    <cellStyle name="20% - Accent1 2" xfId="5" xr:uid="{A6FF48AC-AA01-4C0C-A530-8749CF87C0F3}"/>
    <cellStyle name="20% - Accent2 2" xfId="6" xr:uid="{8BD6B0B6-F96E-4D7B-BCD5-BCDD00E39F60}"/>
    <cellStyle name="20% - Accent3 2" xfId="7" xr:uid="{91578865-1754-4177-A248-7E69F8E529E2}"/>
    <cellStyle name="20% - Accent4 2" xfId="8" xr:uid="{2E2FF9F0-01CC-4300-B0AD-11304713F1DB}"/>
    <cellStyle name="20% - Accent5 2" xfId="9" xr:uid="{0D83DBD5-0973-4912-BE88-2ADCC65F1D9A}"/>
    <cellStyle name="20% - Accent6 2" xfId="10" xr:uid="{FEFB4B92-DFB5-4E8D-A943-5F3F558F50D4}"/>
    <cellStyle name="40% - Accent1 2" xfId="11" xr:uid="{C7DBCD1D-DCB9-4A28-8563-0D49FB7DD1A3}"/>
    <cellStyle name="40% - Accent2 2" xfId="12" xr:uid="{2463FAB1-14EA-4F05-A2C1-8DA0C8ACD9CB}"/>
    <cellStyle name="40% - Accent3 2" xfId="13" xr:uid="{DB6A7442-C450-4DBF-B7AF-D4AC9E4A4B2A}"/>
    <cellStyle name="40% - Accent4 2" xfId="14" xr:uid="{BC2BD6D1-A968-4CAC-9ED5-BCBA0CE65C19}"/>
    <cellStyle name="40% - Accent5 2" xfId="15" xr:uid="{8885258F-6024-41AA-8869-207C9035E5DD}"/>
    <cellStyle name="40% - Accent6 2" xfId="16" xr:uid="{4565E554-95E5-466A-B0DB-E14C30364185}"/>
    <cellStyle name="60% - Accent1 2" xfId="17" xr:uid="{3B818AE6-AA1E-4A2E-98CA-965D11F51C73}"/>
    <cellStyle name="60% - Accent2 2" xfId="18" xr:uid="{D99651DE-A37A-4D75-86A9-D7873F0BB5A3}"/>
    <cellStyle name="60% - Accent3 2" xfId="19" xr:uid="{53DDC394-1103-4EC7-84AF-FB9AA6F1A97F}"/>
    <cellStyle name="60% - Accent4 2" xfId="20" xr:uid="{3E21A4A3-587B-43C7-8BEC-B19FF9143607}"/>
    <cellStyle name="60% - Accent5 2" xfId="21" xr:uid="{7290C90B-6170-480B-A109-4584B9D1F2DB}"/>
    <cellStyle name="60% - Accent6 2" xfId="22" xr:uid="{CE365622-B0DD-4190-A0EF-FE9C06B2CFE5}"/>
    <cellStyle name="Accent1 2" xfId="23" xr:uid="{423BF19D-1662-4615-82A0-31F08B4FA7FB}"/>
    <cellStyle name="Accent2 2" xfId="24" xr:uid="{59298FEC-DA2C-4677-BBAF-FE1BEE0E8277}"/>
    <cellStyle name="Accent3 2" xfId="25" xr:uid="{AF93B896-4287-415E-875C-8909E7EDB87D}"/>
    <cellStyle name="Accent4 2" xfId="26" xr:uid="{DFB463E2-EF3B-4D55-8751-4F56B71F1DD9}"/>
    <cellStyle name="Accent5 2" xfId="27" xr:uid="{33E5554A-FDF5-44D4-A33C-FDB17F742952}"/>
    <cellStyle name="Accent6 2" xfId="28" xr:uid="{217A1905-7EFD-4DF8-8752-A4344B593D14}"/>
    <cellStyle name="Bad 2" xfId="39" xr:uid="{1647705D-947A-44CC-ABC6-9F5F60492C55}"/>
    <cellStyle name="Calculation 2" xfId="30" xr:uid="{040AC7C3-3516-4D25-B258-E275EA21A6F5}"/>
    <cellStyle name="Check Cell 2" xfId="47" xr:uid="{3AF4ED2B-83C2-426B-8458-444F6D51EF9C}"/>
    <cellStyle name="Comma 2" xfId="31" xr:uid="{D3D9B5E6-1CBE-42F5-963D-D0040FB93B78}"/>
    <cellStyle name="DataValuesStyle" xfId="52" xr:uid="{66631C9C-5225-4335-8289-C3E88CDE30E5}"/>
    <cellStyle name="Explanatory Text 2" xfId="34" xr:uid="{9DA20543-ACFD-40A9-BDE7-E5F141079175}"/>
    <cellStyle name="Good 2" xfId="35" xr:uid="{DFF9101C-5488-4EFD-BEF8-EDFEDD540456}"/>
    <cellStyle name="Heading 1 2" xfId="41" xr:uid="{C2E02D8B-1D3F-4339-9A77-B717720A9F97}"/>
    <cellStyle name="Heading 2 2" xfId="42" xr:uid="{60109FBA-E124-4B75-B1DC-257D9FB09FA0}"/>
    <cellStyle name="Heading 3 2" xfId="43" xr:uid="{F3C4F5B9-292E-4367-B902-575D03A3553E}"/>
    <cellStyle name="Heading 4 2" xfId="44" xr:uid="{622D85C3-1369-4ABD-8862-632DF9663D60}"/>
    <cellStyle name="Input 2" xfId="32" xr:uid="{2F631D0E-F08E-41C3-8D52-29E0F6D84C8C}"/>
    <cellStyle name="Lien hypertexte" xfId="2" builtinId="8"/>
    <cellStyle name="Linked Cell 2" xfId="45" xr:uid="{43B6820E-44F4-4132-A8CE-A73038448C0F}"/>
    <cellStyle name="Milliers" xfId="56" builtinId="3"/>
    <cellStyle name="Neutral 2" xfId="36" xr:uid="{C2C26D8F-EDFF-4287-9CF3-D10CE127B967}"/>
    <cellStyle name="Normal" xfId="0" builtinId="0"/>
    <cellStyle name="Normal 2" xfId="50" xr:uid="{EBAB952F-4FAA-4003-B2C1-EF3EE9D538B1}"/>
    <cellStyle name="Normal 3" xfId="4" xr:uid="{F2019679-B935-48A0-A3C3-0E6476354600}"/>
    <cellStyle name="Normal 4" xfId="53" xr:uid="{A5DDE822-81CE-43F9-A107-CEED00E9A4C3}"/>
    <cellStyle name="Normal 5" xfId="54" xr:uid="{B6511404-5996-4B37-8CEE-E0113289977C}"/>
    <cellStyle name="Note 2" xfId="37" xr:uid="{DBDDAB6A-714A-4087-B9A9-D54F2CD9CF0D}"/>
    <cellStyle name="Output 2" xfId="29" xr:uid="{28C2D7E0-72B7-4734-ACCF-B9A42512EB35}"/>
    <cellStyle name="Per cent 2" xfId="51" xr:uid="{55578E45-9210-4729-9C5D-788221AB138D}"/>
    <cellStyle name="Percent 2" xfId="38" xr:uid="{EE75CB48-665C-4B8A-BCB3-7B882BFCFAD2}"/>
    <cellStyle name="Pourcentage" xfId="1" builtinId="5"/>
    <cellStyle name="Standard 2" xfId="48" xr:uid="{5B3E5C65-DDBC-4616-BAB6-6EC004321C86}"/>
    <cellStyle name="Standard 2 2" xfId="55" xr:uid="{BF191977-BB05-4D5C-B9D0-2FE41D2F7529}"/>
    <cellStyle name="Standard 3" xfId="49" xr:uid="{6D01266C-DC81-43E1-85C0-94DFD1CA4B09}"/>
    <cellStyle name="Standard_MMU-Analysetool" xfId="3" xr:uid="{D92B998F-B808-40A9-9C60-AFAC439AEA41}"/>
    <cellStyle name="Title 2" xfId="40" xr:uid="{32994D5B-9423-459E-A665-7BB0E8B1CAA9}"/>
    <cellStyle name="Total 2" xfId="33" xr:uid="{857CD83A-A188-4259-AB8D-C8AF90E4585A}"/>
    <cellStyle name="Warning Text 2" xfId="46" xr:uid="{4E2A5771-B887-4081-9A5D-2D2E75506264}"/>
  </cellStyles>
  <dxfs count="134">
    <dxf>
      <font>
        <color rgb="FF9C0006"/>
      </font>
      <fill>
        <patternFill>
          <bgColor rgb="FFFFC7CE"/>
        </patternFill>
      </fill>
    </dxf>
    <dxf>
      <font>
        <color rgb="FF9C0006"/>
      </font>
      <fill>
        <patternFill>
          <bgColor rgb="FFFFC7CE"/>
        </patternFill>
      </fill>
    </dxf>
    <dxf>
      <numFmt numFmtId="175" formatCode="#,##0.000"/>
    </dxf>
    <dxf>
      <numFmt numFmtId="4" formatCode="#,##0.00"/>
    </dxf>
    <dxf>
      <numFmt numFmtId="176" formatCode="#,##0.0"/>
    </dxf>
    <dxf>
      <numFmt numFmtId="3" formatCode="#,##0"/>
    </dxf>
    <dxf>
      <numFmt numFmtId="1" formatCode="0"/>
    </dxf>
    <dxf>
      <font>
        <color rgb="FF00B050"/>
      </font>
    </dxf>
    <dxf>
      <font>
        <color rgb="FF00B050"/>
      </font>
    </dxf>
    <dxf>
      <font>
        <color rgb="FF00B05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FF0000"/>
      </font>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C000"/>
        </patternFill>
      </fill>
    </dxf>
    <dxf>
      <fill>
        <patternFill>
          <bgColor theme="0" tint="-0.499984740745262"/>
        </patternFill>
      </fill>
    </dxf>
    <dxf>
      <fill>
        <patternFill>
          <bgColor rgb="FF00B050"/>
        </patternFill>
      </fill>
    </dxf>
    <dxf>
      <fill>
        <patternFill>
          <bgColor rgb="FFFFC000"/>
        </patternFill>
      </fill>
    </dxf>
    <dxf>
      <fill>
        <patternFill>
          <bgColor theme="0" tint="-0.499984740745262"/>
        </patternFill>
      </fill>
    </dxf>
    <dxf>
      <fill>
        <patternFill>
          <bgColor rgb="FF00B050"/>
        </patternFill>
      </fill>
    </dxf>
    <dxf>
      <fill>
        <patternFill>
          <bgColor rgb="FFFFC000"/>
        </patternFill>
      </fill>
    </dxf>
    <dxf>
      <fill>
        <patternFill>
          <bgColor theme="0" tint="-0.499984740745262"/>
        </patternFill>
      </fill>
    </dxf>
    <dxf>
      <fill>
        <patternFill>
          <bgColor rgb="FF00B050"/>
        </patternFill>
      </fill>
    </dxf>
    <dxf>
      <fill>
        <patternFill>
          <bgColor rgb="FFFFC000"/>
        </patternFill>
      </fill>
    </dxf>
    <dxf>
      <fill>
        <patternFill>
          <bgColor theme="0" tint="-0.499984740745262"/>
        </patternFill>
      </fill>
    </dxf>
    <dxf>
      <font>
        <b val="0"/>
        <i val="0"/>
        <strike val="0"/>
        <condense val="0"/>
        <extend val="0"/>
        <outline val="0"/>
        <shadow val="0"/>
        <u val="none"/>
        <vertAlign val="baseline"/>
        <sz val="11"/>
        <color theme="1"/>
        <name val="Calibri"/>
        <family val="2"/>
        <scheme val="minor"/>
      </font>
      <numFmt numFmtId="168" formatCode="0.0000"/>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Calibri"/>
        <family val="2"/>
        <scheme val="minor"/>
      </font>
      <numFmt numFmtId="165" formatCode="0.000"/>
      <fill>
        <patternFill patternType="solid">
          <fgColor indexed="64"/>
          <bgColor theme="2" tint="-9.9978637043366805E-2"/>
        </patternFill>
      </fill>
      <alignment horizontal="general"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theme="1"/>
        <name val="Calibri"/>
        <family val="2"/>
        <scheme val="minor"/>
      </font>
      <numFmt numFmtId="165" formatCode="0.000"/>
      <fill>
        <patternFill patternType="solid">
          <fgColor indexed="64"/>
          <bgColor theme="0" tint="-4.9989318521683403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5" formatCode="0.000"/>
      <fill>
        <patternFill patternType="solid">
          <fgColor indexed="64"/>
          <bgColor theme="2" tint="-9.9978637043366805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0.0000"/>
      <fill>
        <patternFill patternType="solid">
          <fgColor indexed="64"/>
          <bgColor theme="2" tint="-9.9978637043366805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0.0000"/>
      <fill>
        <patternFill patternType="solid">
          <fgColor indexed="64"/>
          <bgColor theme="2" tint="-9.9978637043366805E-2"/>
        </patternFill>
      </fill>
      <alignment horizontal="general"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3"/>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5" formatCode="0.000"/>
      <fill>
        <patternFill patternType="solid">
          <fgColor indexed="64"/>
          <bgColor theme="2" tint="-9.9978637043366805E-2"/>
        </patternFill>
      </fill>
      <alignmen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5" formatCode="0.000"/>
      <fill>
        <patternFill patternType="solid">
          <fgColor indexed="64"/>
          <bgColor theme="0" tint="-4.9989318521683403E-2"/>
        </patternFill>
      </fill>
      <alignmen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5" formatCode="0.000"/>
      <fill>
        <patternFill patternType="solid">
          <fgColor indexed="64"/>
          <bgColor theme="2" tint="-9.9978637043366805E-2"/>
        </patternFill>
      </fill>
      <alignmen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5" formatCode="0.00E+00"/>
      <fill>
        <patternFill patternType="solid">
          <fgColor indexed="64"/>
          <bgColor theme="2" tint="-9.9978637043366805E-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5" formatCode="0.00E+00"/>
      <fill>
        <patternFill patternType="solid">
          <fgColor indexed="64"/>
          <bgColor theme="2" tint="-9.9978637043366805E-2"/>
        </patternFill>
      </fill>
      <alignmen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3"/>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15" formatCode="0.00E+00"/>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2" formatCode="0.00"/>
      <alignment textRotation="0" wrapText="1" indent="0" justifyLastLine="0" shrinkToFit="0" readingOrder="0"/>
    </dxf>
    <dxf>
      <font>
        <strike val="0"/>
        <outline val="0"/>
        <shadow val="0"/>
        <u val="none"/>
        <vertAlign val="baseline"/>
        <sz val="12"/>
        <color theme="1"/>
        <name val="Arial"/>
        <family val="2"/>
        <scheme val="none"/>
      </font>
      <numFmt numFmtId="15" formatCode="0.00E+00"/>
      <alignment textRotation="0" wrapText="1" indent="0" justifyLastLine="0" shrinkToFit="0" readingOrder="0"/>
    </dxf>
    <dxf>
      <font>
        <strike val="0"/>
        <outline val="0"/>
        <shadow val="0"/>
        <u val="none"/>
        <vertAlign val="baseline"/>
        <sz val="12"/>
        <color theme="1"/>
        <name val="Arial"/>
        <family val="2"/>
        <scheme val="none"/>
      </font>
      <numFmt numFmtId="15" formatCode="0.00E+00"/>
      <alignment textRotation="0" wrapText="1" indent="0" justifyLastLine="0" shrinkToFit="0" readingOrder="0"/>
    </dxf>
    <dxf>
      <font>
        <strike val="0"/>
        <outline val="0"/>
        <shadow val="0"/>
        <u val="none"/>
        <vertAlign val="baseline"/>
        <sz val="12"/>
        <color theme="1"/>
        <name val="Arial"/>
        <family val="2"/>
        <scheme val="none"/>
      </font>
      <numFmt numFmtId="15" formatCode="0.00E+00"/>
      <alignment textRotation="0" wrapText="1" indent="0" justifyLastLine="0" shrinkToFit="0" readingOrder="0"/>
    </dxf>
    <dxf>
      <font>
        <strike val="0"/>
        <outline val="0"/>
        <shadow val="0"/>
        <u val="none"/>
        <vertAlign val="baseline"/>
        <sz val="12"/>
        <color theme="1"/>
        <name val="Arial"/>
        <family val="2"/>
        <scheme val="none"/>
      </font>
      <numFmt numFmtId="15" formatCode="0.00E+00"/>
      <alignment textRotation="0" wrapText="1" indent="0" justifyLastLine="0" shrinkToFit="0" readingOrder="0"/>
    </dxf>
    <dxf>
      <font>
        <strike val="0"/>
        <outline val="0"/>
        <shadow val="0"/>
        <u val="none"/>
        <vertAlign val="baseline"/>
        <sz val="12"/>
        <color theme="1"/>
        <name val="Arial"/>
        <family val="2"/>
        <scheme val="none"/>
      </font>
      <numFmt numFmtId="15" formatCode="0.00E+00"/>
      <alignment textRotation="0" wrapText="1" indent="0" justifyLastLine="0" shrinkToFit="0" readingOrder="0"/>
    </dxf>
    <dxf>
      <font>
        <strike val="0"/>
        <outline val="0"/>
        <shadow val="0"/>
        <u val="none"/>
        <vertAlign val="baseline"/>
        <sz val="12"/>
        <color theme="1"/>
        <name val="Arial"/>
        <family val="2"/>
        <scheme val="none"/>
      </font>
      <numFmt numFmtId="0" formatCode="General"/>
      <alignment horizont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 formatCode="0.00"/>
      <alignment horizontal="center" vertical="center" textRotation="0" wrapText="1" indent="0" justifyLastLine="0" shrinkToFit="0" readingOrder="0"/>
    </dxf>
    <dxf>
      <font>
        <b/>
        <i val="0"/>
        <strike val="0"/>
        <condense val="0"/>
        <extend val="0"/>
        <outline val="0"/>
        <shadow val="0"/>
        <u val="none"/>
        <vertAlign val="baseline"/>
        <sz val="12"/>
        <color theme="1"/>
        <name val="Arial"/>
        <family val="2"/>
        <scheme val="none"/>
      </font>
      <numFmt numFmtId="2" formatCode="0.00"/>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 formatCode="0.00"/>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 formatCode="0.00"/>
      <alignment horizontal="general" vertical="bottom" textRotation="0" wrapText="1" indent="0" justifyLastLine="0" shrinkToFit="0" readingOrder="0"/>
    </dxf>
    <dxf>
      <font>
        <strike val="0"/>
        <outline val="0"/>
        <shadow val="0"/>
        <u val="none"/>
        <vertAlign val="baseline"/>
        <sz val="12"/>
        <color theme="1"/>
        <name val="Arial"/>
        <family val="2"/>
        <scheme val="none"/>
      </font>
      <alignment textRotation="0" wrapText="1" indent="0" justifyLastLine="0" shrinkToFit="0" readingOrder="0"/>
    </dxf>
    <dxf>
      <font>
        <b/>
        <strike val="0"/>
        <outline val="0"/>
        <shadow val="0"/>
        <u val="none"/>
        <vertAlign val="baseline"/>
        <sz val="12"/>
        <color theme="1"/>
        <name val="Arial"/>
        <family val="2"/>
        <scheme val="none"/>
      </font>
      <alignment horizontal="center" vertical="center" textRotation="0" wrapText="1" indent="0" justifyLastLine="0" shrinkToFit="0" readingOrder="0"/>
    </dxf>
  </dxfs>
  <tableStyles count="0" defaultTableStyle="TableStyleMedium2" defaultPivotStyle="PivotStyleLight16"/>
  <colors>
    <mruColors>
      <color rgb="FFD9D4EC"/>
      <color rgb="FF4D3C8A"/>
      <color rgb="FF9FF3F1"/>
      <color rgb="FF16B0AC"/>
      <color rgb="FFBDB4DE"/>
      <color rgb="FF0E6C6A"/>
      <color rgb="FF041E1D"/>
      <color rgb="FFF6D4D2"/>
      <color rgb="FF201202"/>
      <color rgb="FFFD7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b="1"/>
              <a:t>Scope 1 Emissions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fr-FR"/>
        </a:p>
      </c:txPr>
    </c:title>
    <c:autoTitleDeleted val="0"/>
    <c:plotArea>
      <c:layout/>
      <c:pieChart>
        <c:varyColors val="1"/>
        <c:ser>
          <c:idx val="0"/>
          <c:order val="0"/>
          <c:tx>
            <c:strRef>
              <c:f>'Scope 1'!$R$6</c:f>
              <c:strCache>
                <c:ptCount val="1"/>
                <c:pt idx="0">
                  <c:v>Carbon Footprint per Year (t CO2-eq)</c:v>
                </c:pt>
              </c:strCache>
            </c:strRef>
          </c:tx>
          <c:dPt>
            <c:idx val="0"/>
            <c:bubble3D val="0"/>
            <c:spPr>
              <a:solidFill>
                <a:srgbClr val="0E6C6A"/>
              </a:solidFill>
              <a:ln w="19050">
                <a:solidFill>
                  <a:schemeClr val="lt1"/>
                </a:solidFill>
              </a:ln>
              <a:effectLst/>
            </c:spPr>
            <c:extLst>
              <c:ext xmlns:c16="http://schemas.microsoft.com/office/drawing/2014/chart" uri="{C3380CC4-5D6E-409C-BE32-E72D297353CC}">
                <c16:uniqueId val="{00000002-A3DD-455F-87FF-0AF77BB6561C}"/>
              </c:ext>
            </c:extLst>
          </c:dPt>
          <c:dPt>
            <c:idx val="1"/>
            <c:bubble3D val="0"/>
            <c:spPr>
              <a:solidFill>
                <a:srgbClr val="9FF3F1"/>
              </a:solidFill>
              <a:ln w="19050">
                <a:solidFill>
                  <a:schemeClr val="lt1"/>
                </a:solidFill>
              </a:ln>
              <a:effectLst/>
            </c:spPr>
            <c:extLst>
              <c:ext xmlns:c16="http://schemas.microsoft.com/office/drawing/2014/chart" uri="{C3380CC4-5D6E-409C-BE32-E72D297353CC}">
                <c16:uniqueId val="{00000005-A3DD-455F-87FF-0AF77BB6561C}"/>
              </c:ext>
            </c:extLst>
          </c:dPt>
          <c:dPt>
            <c:idx val="2"/>
            <c:bubble3D val="0"/>
            <c:spPr>
              <a:solidFill>
                <a:srgbClr val="16B0AC"/>
              </a:solidFill>
              <a:ln w="19050">
                <a:solidFill>
                  <a:schemeClr val="lt1"/>
                </a:solidFill>
              </a:ln>
              <a:effectLst/>
            </c:spPr>
            <c:extLst>
              <c:ext xmlns:c16="http://schemas.microsoft.com/office/drawing/2014/chart" uri="{C3380CC4-5D6E-409C-BE32-E72D297353CC}">
                <c16:uniqueId val="{00000003-A3DD-455F-87FF-0AF77BB6561C}"/>
              </c:ext>
            </c:extLst>
          </c:dPt>
          <c:dPt>
            <c:idx val="3"/>
            <c:bubble3D val="0"/>
            <c:spPr>
              <a:solidFill>
                <a:srgbClr val="041E1D"/>
              </a:solidFill>
              <a:ln w="19050">
                <a:solidFill>
                  <a:schemeClr val="lt1"/>
                </a:solidFill>
              </a:ln>
              <a:effectLst/>
            </c:spPr>
            <c:extLst>
              <c:ext xmlns:c16="http://schemas.microsoft.com/office/drawing/2014/chart" uri="{C3380CC4-5D6E-409C-BE32-E72D297353CC}">
                <c16:uniqueId val="{00000004-A3DD-455F-87FF-0AF77BB6561C}"/>
              </c:ext>
            </c:extLst>
          </c:dPt>
          <c:dPt>
            <c:idx val="4"/>
            <c:bubble3D val="0"/>
            <c:spPr>
              <a:solidFill>
                <a:schemeClr val="bg2"/>
              </a:solidFill>
              <a:ln w="19050">
                <a:solidFill>
                  <a:schemeClr val="lt1"/>
                </a:solidFill>
              </a:ln>
              <a:effectLst/>
            </c:spPr>
            <c:extLst>
              <c:ext xmlns:c16="http://schemas.microsoft.com/office/drawing/2014/chart" uri="{C3380CC4-5D6E-409C-BE32-E72D297353CC}">
                <c16:uniqueId val="{00000009-0BF8-4E77-818B-F3692465D21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'Scope 1'!$Q$7:$Q$11</c:f>
              <c:strCache>
                <c:ptCount val="5"/>
                <c:pt idx="0">
                  <c:v>Stationary Combustion</c:v>
                </c:pt>
                <c:pt idx="1">
                  <c:v>Physical or chemical processing</c:v>
                </c:pt>
                <c:pt idx="2">
                  <c:v>Transportation of materials, products, waste and employees</c:v>
                </c:pt>
                <c:pt idx="3">
                  <c:v>Refrigeration and Air Conditioning use</c:v>
                </c:pt>
                <c:pt idx="4">
                  <c:v>Fugitive emissions</c:v>
                </c:pt>
              </c:strCache>
            </c:strRef>
          </c:cat>
          <c:val>
            <c:numRef>
              <c:f>'Scope 1'!$R$7:$R$11</c:f>
              <c:numCache>
                <c:formatCode>0.00E+00</c:formatCode>
                <c:ptCount val="5"/>
                <c:pt idx="0">
                  <c:v>0</c:v>
                </c:pt>
                <c:pt idx="1">
                  <c:v>0</c:v>
                </c:pt>
                <c:pt idx="2">
                  <c:v>0</c:v>
                </c:pt>
                <c:pt idx="3">
                  <c:v>0</c:v>
                </c:pt>
                <c:pt idx="4">
                  <c:v>0</c:v>
                </c:pt>
              </c:numCache>
            </c:numRef>
          </c:val>
          <c:extLst>
            <c:ext xmlns:c16="http://schemas.microsoft.com/office/drawing/2014/chart" uri="{C3380CC4-5D6E-409C-BE32-E72D297353CC}">
              <c16:uniqueId val="{00000000-A3DD-455F-87FF-0AF77BB6561C}"/>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5747514444951494"/>
          <c:y val="0.18482832990115178"/>
          <c:w val="0.33128515769913791"/>
          <c:h val="0.7469188082397226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b="1"/>
              <a:t>Scope 2 Emissions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fr-FR"/>
        </a:p>
      </c:txPr>
    </c:title>
    <c:autoTitleDeleted val="0"/>
    <c:plotArea>
      <c:layout/>
      <c:pieChart>
        <c:varyColors val="1"/>
        <c:ser>
          <c:idx val="0"/>
          <c:order val="0"/>
          <c:tx>
            <c:strRef>
              <c:f>'Scope 2'!$Q$8</c:f>
              <c:strCache>
                <c:ptCount val="1"/>
                <c:pt idx="0">
                  <c:v>Carbon Footprint per Year (t CO2-eq)</c:v>
                </c:pt>
              </c:strCache>
            </c:strRef>
          </c:tx>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51A6-44D8-B877-DEC827BCC51A}"/>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51A6-44D8-B877-DEC827BCC51A}"/>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'Scope 2'!$P$9:$P$10</c:f>
              <c:strCache>
                <c:ptCount val="2"/>
                <c:pt idx="0">
                  <c:v>Electricity</c:v>
                </c:pt>
                <c:pt idx="1">
                  <c:v>Heat</c:v>
                </c:pt>
              </c:strCache>
            </c:strRef>
          </c:cat>
          <c:val>
            <c:numRef>
              <c:f>'Scope 2'!$Q$9:$Q$10</c:f>
              <c:numCache>
                <c:formatCode>0.00E+00</c:formatCode>
                <c:ptCount val="2"/>
                <c:pt idx="0">
                  <c:v>0</c:v>
                </c:pt>
                <c:pt idx="1">
                  <c:v>0</c:v>
                </c:pt>
              </c:numCache>
            </c:numRef>
          </c:val>
          <c:extLst>
            <c:ext xmlns:c16="http://schemas.microsoft.com/office/drawing/2014/chart" uri="{C3380CC4-5D6E-409C-BE32-E72D297353CC}">
              <c16:uniqueId val="{0000000A-51A6-44D8-B877-DEC827BCC51A}"/>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5728205161994"/>
          <c:y val="0.32643330645772733"/>
          <c:w val="0.15423679547661573"/>
          <c:h val="0.353571886959913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sz="1600" b="1">
                <a:solidFill>
                  <a:sysClr val="windowText" lastClr="000000"/>
                </a:solidFill>
              </a:rPr>
              <a:t>Scope 3 Emissions per Category</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6420107916443122"/>
          <c:y val="0.10200217724672497"/>
          <c:w val="0.8203424236669864"/>
          <c:h val="0.41628145034145442"/>
        </c:manualLayout>
      </c:layout>
      <c:barChart>
        <c:barDir val="col"/>
        <c:grouping val="clustered"/>
        <c:varyColors val="0"/>
        <c:ser>
          <c:idx val="0"/>
          <c:order val="0"/>
          <c:tx>
            <c:strRef>
              <c:f>'Scope 3'!$AD$7</c:f>
              <c:strCache>
                <c:ptCount val="1"/>
                <c:pt idx="0">
                  <c:v>t CO2-eq</c:v>
                </c:pt>
              </c:strCache>
            </c:strRef>
          </c:tx>
          <c:spPr>
            <a:solidFill>
              <a:schemeClr val="accent1"/>
            </a:solidFill>
            <a:ln>
              <a:noFill/>
            </a:ln>
            <a:effectLst/>
          </c:spPr>
          <c:invertIfNegative val="0"/>
          <c:cat>
            <c:strRef>
              <c:f>'Scope 3'!$V$8:$V$22</c:f>
              <c:strCache>
                <c:ptCount val="15"/>
                <c:pt idx="0">
                  <c:v>1: Purchased Goods &amp; Services</c:v>
                </c:pt>
                <c:pt idx="1">
                  <c:v>2: Capital Goods</c:v>
                </c:pt>
                <c:pt idx="2">
                  <c:v>3: Fuel and energy related activities</c:v>
                </c:pt>
                <c:pt idx="3">
                  <c:v>4: Upstream Transportation and Distribution</c:v>
                </c:pt>
                <c:pt idx="4">
                  <c:v>5: Waste generated in Operations</c:v>
                </c:pt>
                <c:pt idx="5">
                  <c:v>6: Business Travel</c:v>
                </c:pt>
                <c:pt idx="6">
                  <c:v>7: Employee Commuting</c:v>
                </c:pt>
                <c:pt idx="7">
                  <c:v>8: Upstream elased Assets</c:v>
                </c:pt>
                <c:pt idx="8">
                  <c:v>9: Downstream Transportation and Distribution</c:v>
                </c:pt>
                <c:pt idx="9">
                  <c:v>10: Processing of sold Products</c:v>
                </c:pt>
                <c:pt idx="10">
                  <c:v>11: Use of Sold Products</c:v>
                </c:pt>
                <c:pt idx="11">
                  <c:v>12: End of Life Treatment of Sold Products</c:v>
                </c:pt>
                <c:pt idx="12">
                  <c:v>13: Downstream Leased Assets</c:v>
                </c:pt>
                <c:pt idx="13">
                  <c:v>14: Franchises</c:v>
                </c:pt>
                <c:pt idx="14">
                  <c:v>15: Investments</c:v>
                </c:pt>
              </c:strCache>
            </c:strRef>
          </c:cat>
          <c:val>
            <c:numRef>
              <c:f>'Scope 3'!$AD$8:$AD$22</c:f>
              <c:numCache>
                <c:formatCode>General</c:formatCode>
                <c:ptCount val="15"/>
                <c:pt idx="0" formatCode="0.00E+00">
                  <c:v>0</c:v>
                </c:pt>
                <c:pt idx="1">
                  <c:v>0</c:v>
                </c:pt>
                <c:pt idx="2" formatCode="0.00E+00">
                  <c:v>0</c:v>
                </c:pt>
                <c:pt idx="3" formatCode="0.00E+00">
                  <c:v>0</c:v>
                </c:pt>
                <c:pt idx="4" formatCode="0.00E+00">
                  <c:v>0</c:v>
                </c:pt>
                <c:pt idx="5" formatCode="0.00E+00">
                  <c:v>0</c:v>
                </c:pt>
                <c:pt idx="6" formatCode="0.00E+00">
                  <c:v>0</c:v>
                </c:pt>
                <c:pt idx="7" formatCode="0.00E+00">
                  <c:v>0</c:v>
                </c:pt>
                <c:pt idx="8">
                  <c:v>0</c:v>
                </c:pt>
                <c:pt idx="9">
                  <c:v>0</c:v>
                </c:pt>
                <c:pt idx="10">
                  <c:v>0</c:v>
                </c:pt>
                <c:pt idx="11" formatCode="0.00E+00">
                  <c:v>0</c:v>
                </c:pt>
                <c:pt idx="12" formatCode="0.00E+00">
                  <c:v>0</c:v>
                </c:pt>
                <c:pt idx="13" formatCode="0.00E+00">
                  <c:v>0</c:v>
                </c:pt>
                <c:pt idx="14" formatCode="0.00E+00">
                  <c:v>0</c:v>
                </c:pt>
              </c:numCache>
            </c:numRef>
          </c:val>
          <c:extLst>
            <c:ext xmlns:c16="http://schemas.microsoft.com/office/drawing/2014/chart" uri="{C3380CC4-5D6E-409C-BE32-E72D297353CC}">
              <c16:uniqueId val="{00000000-E47F-4264-AA9E-C3323F868FB2}"/>
            </c:ext>
          </c:extLst>
        </c:ser>
        <c:dLbls>
          <c:showLegendKey val="0"/>
          <c:showVal val="0"/>
          <c:showCatName val="0"/>
          <c:showSerName val="0"/>
          <c:showPercent val="0"/>
          <c:showBubbleSize val="0"/>
        </c:dLbls>
        <c:gapWidth val="0"/>
        <c:overlap val="100"/>
        <c:axId val="1071811935"/>
        <c:axId val="1071809855"/>
      </c:barChart>
      <c:catAx>
        <c:axId val="107181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1071809855"/>
        <c:crosses val="autoZero"/>
        <c:auto val="1"/>
        <c:lblAlgn val="ctr"/>
        <c:lblOffset val="100"/>
        <c:noMultiLvlLbl val="0"/>
      </c:catAx>
      <c:valAx>
        <c:axId val="1071809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1"/>
                  <a:t>t CO2-eq</a:t>
                </a:r>
              </a:p>
            </c:rich>
          </c:tx>
          <c:layout>
            <c:manualLayout>
              <c:xMode val="edge"/>
              <c:yMode val="edge"/>
              <c:x val="1.1203669689775467E-2"/>
              <c:y val="0.241617469264708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title>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1071811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r>
              <a:rPr lang="en-US" b="1"/>
              <a:t>Total Emissions per scope</a:t>
            </a:r>
          </a:p>
          <a:p>
            <a:pPr>
              <a:defRPr b="1"/>
            </a:pPr>
            <a:r>
              <a:rPr lang="en-US" b="1"/>
              <a:t>(t CO2-eq per year)</a:t>
            </a:r>
          </a:p>
        </c:rich>
      </c:tx>
      <c:layout>
        <c:manualLayout>
          <c:xMode val="edge"/>
          <c:yMode val="edge"/>
          <c:x val="0.33044663311358169"/>
          <c:y val="4.2959427207637228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1641966878065633"/>
          <c:y val="0.2180633544115341"/>
          <c:w val="0.75161519031184565"/>
          <c:h val="0.56201595459465425"/>
        </c:manualLayout>
      </c:layout>
      <c:barChart>
        <c:barDir val="col"/>
        <c:grouping val="clustered"/>
        <c:varyColors val="0"/>
        <c:ser>
          <c:idx val="0"/>
          <c:order val="0"/>
          <c:tx>
            <c:strRef>
              <c:f>'Emissions Dashboard'!$E$8</c:f>
              <c:strCache>
                <c:ptCount val="1"/>
                <c:pt idx="0">
                  <c:v>t CO2-eq per year</c:v>
                </c:pt>
              </c:strCache>
            </c:strRef>
          </c:tx>
          <c:spPr>
            <a:solidFill>
              <a:schemeClr val="accent1"/>
            </a:solidFill>
            <a:ln w="19050">
              <a:solidFill>
                <a:schemeClr val="lt1"/>
              </a:solidFill>
            </a:ln>
            <a:effectLst/>
          </c:spPr>
          <c:invertIfNegative val="0"/>
          <c:dPt>
            <c:idx val="0"/>
            <c:invertIfNegative val="0"/>
            <c:bubble3D val="0"/>
            <c:spPr>
              <a:solidFill>
                <a:srgbClr val="16B0AC"/>
              </a:solidFill>
              <a:ln w="19050">
                <a:solidFill>
                  <a:schemeClr val="lt1"/>
                </a:solidFill>
              </a:ln>
              <a:effectLst/>
            </c:spPr>
            <c:extLst>
              <c:ext xmlns:c16="http://schemas.microsoft.com/office/drawing/2014/chart" uri="{C3380CC4-5D6E-409C-BE32-E72D297353CC}">
                <c16:uniqueId val="{00000002-AAF6-47D3-9A51-1C6E4CCBA684}"/>
              </c:ext>
            </c:extLst>
          </c:dPt>
          <c:dPt>
            <c:idx val="1"/>
            <c:invertIfNegative val="0"/>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AAF6-47D3-9A51-1C6E4CCBA684}"/>
              </c:ext>
            </c:extLst>
          </c:dPt>
          <c:dPt>
            <c:idx val="2"/>
            <c:invertIfNegative val="0"/>
            <c:bubble3D val="0"/>
            <c:spPr>
              <a:solidFill>
                <a:srgbClr val="4D3C8A"/>
              </a:solidFill>
              <a:ln w="19050">
                <a:solidFill>
                  <a:schemeClr val="lt1"/>
                </a:solidFill>
              </a:ln>
              <a:effectLst/>
            </c:spPr>
            <c:extLst>
              <c:ext xmlns:c16="http://schemas.microsoft.com/office/drawing/2014/chart" uri="{C3380CC4-5D6E-409C-BE32-E72D297353CC}">
                <c16:uniqueId val="{00000004-AAF6-47D3-9A51-1C6E4CCBA684}"/>
              </c:ext>
            </c:extLst>
          </c:dPt>
          <c:cat>
            <c:strRef>
              <c:f>'Emissions Dashboard'!$C$9:$C$11</c:f>
              <c:strCache>
                <c:ptCount val="3"/>
                <c:pt idx="0">
                  <c:v>Scope 1</c:v>
                </c:pt>
                <c:pt idx="1">
                  <c:v>Scope 2</c:v>
                </c:pt>
                <c:pt idx="2">
                  <c:v>Scope 3</c:v>
                </c:pt>
              </c:strCache>
            </c:strRef>
          </c:cat>
          <c:val>
            <c:numRef>
              <c:f>'Emissions Dashboard'!$E$9:$E$11</c:f>
              <c:numCache>
                <c:formatCode>#,##0.00</c:formatCode>
                <c:ptCount val="3"/>
                <c:pt idx="0">
                  <c:v>0</c:v>
                </c:pt>
                <c:pt idx="1">
                  <c:v>0</c:v>
                </c:pt>
                <c:pt idx="2">
                  <c:v>0</c:v>
                </c:pt>
              </c:numCache>
            </c:numRef>
          </c:val>
          <c:extLst>
            <c:ext xmlns:c16="http://schemas.microsoft.com/office/drawing/2014/chart" uri="{C3380CC4-5D6E-409C-BE32-E72D297353CC}">
              <c16:uniqueId val="{00000000-AAF6-47D3-9A51-1C6E4CCBA684}"/>
            </c:ext>
          </c:extLst>
        </c:ser>
        <c:dLbls>
          <c:showLegendKey val="0"/>
          <c:showVal val="0"/>
          <c:showCatName val="0"/>
          <c:showSerName val="0"/>
          <c:showPercent val="0"/>
          <c:showBubbleSize val="0"/>
        </c:dLbls>
        <c:gapWidth val="0"/>
        <c:overlap val="-100"/>
        <c:axId val="35333887"/>
        <c:axId val="35334303"/>
      </c:barChart>
      <c:catAx>
        <c:axId val="3533388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35334303"/>
        <c:crosses val="autoZero"/>
        <c:auto val="1"/>
        <c:lblAlgn val="ctr"/>
        <c:lblOffset val="100"/>
        <c:noMultiLvlLbl val="0"/>
      </c:catAx>
      <c:valAx>
        <c:axId val="35334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t CO2-eq per year</a:t>
                </a:r>
              </a:p>
            </c:rich>
          </c:tx>
          <c:layout>
            <c:manualLayout>
              <c:xMode val="edge"/>
              <c:yMode val="edge"/>
              <c:x val="4.8302861775001316E-2"/>
              <c:y val="0.3386303605285883"/>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35333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0" i="0" u="none" strike="noStrike" kern="1200" spc="0" baseline="0">
                <a:solidFill>
                  <a:sysClr val="windowText" lastClr="000000"/>
                </a:solidFill>
                <a:latin typeface="+mn-lt"/>
                <a:ea typeface="+mn-ea"/>
                <a:cs typeface="+mn-cs"/>
              </a:defRPr>
            </a:pPr>
            <a:r>
              <a:rPr lang="en-US" sz="1800" b="1"/>
              <a:t>Scope 1 Emissions</a:t>
            </a:r>
          </a:p>
        </c:rich>
      </c:tx>
      <c:layout>
        <c:manualLayout>
          <c:xMode val="edge"/>
          <c:yMode val="edge"/>
          <c:x val="0.47172179391981794"/>
          <c:y val="3.210359752110859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3574467407184113"/>
          <c:y val="0.16091917105210135"/>
          <c:w val="0.50226011075650412"/>
          <c:h val="0.75628432754115427"/>
        </c:manualLayout>
      </c:layout>
      <c:barChart>
        <c:barDir val="col"/>
        <c:grouping val="stacked"/>
        <c:varyColors val="0"/>
        <c:ser>
          <c:idx val="0"/>
          <c:order val="0"/>
          <c:tx>
            <c:strRef>
              <c:f>'Scope 1'!$Q$7</c:f>
              <c:strCache>
                <c:ptCount val="1"/>
                <c:pt idx="0">
                  <c:v>Stationary Combustion</c:v>
                </c:pt>
              </c:strCache>
            </c:strRef>
          </c:tx>
          <c:spPr>
            <a:solidFill>
              <a:srgbClr val="C00000"/>
            </a:solidFill>
            <a:ln w="19050">
              <a:solidFill>
                <a:sysClr val="windowText" lastClr="000000"/>
              </a:solidFill>
            </a:ln>
            <a:effectLst/>
          </c:spPr>
          <c:invertIfNegative val="0"/>
          <c:dPt>
            <c:idx val="0"/>
            <c:invertIfNegative val="0"/>
            <c:bubble3D val="0"/>
            <c:spPr>
              <a:solidFill>
                <a:srgbClr val="C00000"/>
              </a:solidFill>
              <a:ln w="19050">
                <a:solidFill>
                  <a:sysClr val="windowText" lastClr="000000"/>
                </a:solidFill>
              </a:ln>
              <a:effectLst/>
            </c:spPr>
            <c:extLst>
              <c:ext xmlns:c16="http://schemas.microsoft.com/office/drawing/2014/chart" uri="{C3380CC4-5D6E-409C-BE32-E72D297353CC}">
                <c16:uniqueId val="{00000003-9095-4461-B577-A71A1C4CA0A6}"/>
              </c:ext>
            </c:extLst>
          </c:dPt>
          <c:dPt>
            <c:idx val="1"/>
            <c:invertIfNegative val="0"/>
            <c:bubble3D val="0"/>
            <c:spPr>
              <a:solidFill>
                <a:srgbClr val="C00000"/>
              </a:solidFill>
              <a:ln w="19050">
                <a:solidFill>
                  <a:sysClr val="windowText" lastClr="000000"/>
                </a:solidFill>
              </a:ln>
              <a:effectLst/>
            </c:spPr>
            <c:extLst>
              <c:ext xmlns:c16="http://schemas.microsoft.com/office/drawing/2014/chart" uri="{C3380CC4-5D6E-409C-BE32-E72D297353CC}">
                <c16:uniqueId val="{00000005-9095-4461-B577-A71A1C4CA0A6}"/>
              </c:ext>
            </c:extLst>
          </c:dPt>
          <c:dPt>
            <c:idx val="2"/>
            <c:invertIfNegative val="0"/>
            <c:bubble3D val="0"/>
            <c:spPr>
              <a:solidFill>
                <a:srgbClr val="C00000"/>
              </a:solidFill>
              <a:ln w="19050">
                <a:solidFill>
                  <a:sysClr val="windowText" lastClr="000000"/>
                </a:solidFill>
              </a:ln>
              <a:effectLst/>
            </c:spPr>
            <c:extLst>
              <c:ext xmlns:c16="http://schemas.microsoft.com/office/drawing/2014/chart" uri="{C3380CC4-5D6E-409C-BE32-E72D297353CC}">
                <c16:uniqueId val="{00000007-9095-4461-B577-A71A1C4CA0A6}"/>
              </c:ext>
            </c:extLst>
          </c:dPt>
          <c:dPt>
            <c:idx val="3"/>
            <c:invertIfNegative val="0"/>
            <c:bubble3D val="0"/>
            <c:spPr>
              <a:solidFill>
                <a:srgbClr val="C00000"/>
              </a:solidFill>
              <a:ln w="19050">
                <a:solidFill>
                  <a:sysClr val="windowText" lastClr="000000"/>
                </a:solidFill>
              </a:ln>
              <a:effectLst/>
            </c:spPr>
            <c:extLst>
              <c:ext xmlns:c16="http://schemas.microsoft.com/office/drawing/2014/chart" uri="{C3380CC4-5D6E-409C-BE32-E72D297353CC}">
                <c16:uniqueId val="{00000009-9095-4461-B577-A71A1C4CA0A6}"/>
              </c:ext>
            </c:extLst>
          </c:dPt>
          <c:dLbls>
            <c:dLbl>
              <c:idx val="0"/>
              <c:showLegendKey val="0"/>
              <c:showVal val="1"/>
              <c:showCatName val="0"/>
              <c:showSerName val="0"/>
              <c:showPercent val="0"/>
              <c:showBubbleSize val="0"/>
              <c:extLst>
                <c:ext xmlns:c15="http://schemas.microsoft.com/office/drawing/2012/chart" uri="{CE6537A1-D6FC-4f65-9D91-7224C49458BB}">
                  <c15:layout>
                    <c:manualLayout>
                      <c:w val="0.11361611636943905"/>
                      <c:h val="4.1183334414260746E-2"/>
                    </c:manualLayout>
                  </c15:layout>
                </c:ext>
                <c:ext xmlns:c16="http://schemas.microsoft.com/office/drawing/2014/chart" uri="{C3380CC4-5D6E-409C-BE32-E72D297353CC}">
                  <c16:uniqueId val="{00000003-9095-4461-B577-A71A1C4CA0A6}"/>
                </c:ext>
              </c:extLst>
            </c:dLbl>
            <c:dLbl>
              <c:idx val="1"/>
              <c:showLegendKey val="0"/>
              <c:showVal val="1"/>
              <c:showCatName val="0"/>
              <c:showSerName val="0"/>
              <c:showPercent val="0"/>
              <c:showBubbleSize val="0"/>
              <c:extLst>
                <c:ext xmlns:c15="http://schemas.microsoft.com/office/drawing/2012/chart" uri="{CE6537A1-D6FC-4f65-9D91-7224C49458BB}">
                  <c15:layout>
                    <c:manualLayout>
                      <c:w val="0.12323039594530807"/>
                      <c:h val="4.1183334414260746E-2"/>
                    </c:manualLayout>
                  </c15:layout>
                </c:ext>
                <c:ext xmlns:c16="http://schemas.microsoft.com/office/drawing/2014/chart" uri="{C3380CC4-5D6E-409C-BE32-E72D297353CC}">
                  <c16:uniqueId val="{00000005-9095-4461-B577-A71A1C4CA0A6}"/>
                </c:ext>
              </c:extLst>
            </c:dLbl>
            <c:dLbl>
              <c:idx val="2"/>
              <c:showLegendKey val="0"/>
              <c:showVal val="1"/>
              <c:showCatName val="0"/>
              <c:showSerName val="0"/>
              <c:showPercent val="0"/>
              <c:showBubbleSize val="0"/>
              <c:extLst>
                <c:ext xmlns:c15="http://schemas.microsoft.com/office/drawing/2012/chart" uri="{CE6537A1-D6FC-4f65-9D91-7224C49458BB}">
                  <c15:layout>
                    <c:manualLayout>
                      <c:w val="0.11361611636943905"/>
                      <c:h val="4.1183334414260746E-2"/>
                    </c:manualLayout>
                  </c15:layout>
                </c:ext>
                <c:ext xmlns:c16="http://schemas.microsoft.com/office/drawing/2014/chart" uri="{C3380CC4-5D6E-409C-BE32-E72D297353CC}">
                  <c16:uniqueId val="{00000007-9095-4461-B577-A71A1C4CA0A6}"/>
                </c:ext>
              </c:extLst>
            </c:dLbl>
            <c:dLbl>
              <c:idx val="3"/>
              <c:showLegendKey val="0"/>
              <c:showVal val="1"/>
              <c:showCatName val="0"/>
              <c:showSerName val="0"/>
              <c:showPercent val="0"/>
              <c:showBubbleSize val="0"/>
              <c:extLst>
                <c:ext xmlns:c15="http://schemas.microsoft.com/office/drawing/2012/chart" uri="{CE6537A1-D6FC-4f65-9D91-7224C49458BB}">
                  <c15:layout>
                    <c:manualLayout>
                      <c:w val="0.12323039594530807"/>
                      <c:h val="4.1183334414260746E-2"/>
                    </c:manualLayout>
                  </c15:layout>
                </c:ext>
                <c:ext xmlns:c16="http://schemas.microsoft.com/office/drawing/2014/chart" uri="{C3380CC4-5D6E-409C-BE32-E72D297353CC}">
                  <c16:uniqueId val="{00000009-9095-4461-B577-A71A1C4CA0A6}"/>
                </c:ext>
              </c:extLst>
            </c:dLbl>
            <c:spPr>
              <a:noFill/>
              <a:ln>
                <a:noFill/>
              </a:ln>
              <a:effectLst/>
            </c:spPr>
            <c:txPr>
              <a:bodyPr rot="0" spcFirstLastPara="1" vertOverflow="clip" horzOverflow="clip" vert="horz" wrap="square" anchor="ctr" anchorCtr="1">
                <a:noAutofit/>
              </a:bodyPr>
              <a:lstStyle/>
              <a:p>
                <a:pPr>
                  <a:defRPr sz="12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'Scope 1'!$R$6:$S$6</c15:sqref>
                  </c15:fullRef>
                </c:ext>
              </c:extLst>
              <c:f>'Scope 1'!$S$6</c:f>
              <c:strCache>
                <c:ptCount val="1"/>
                <c:pt idx="0">
                  <c:v>% of total</c:v>
                </c:pt>
              </c:strCache>
            </c:strRef>
          </c:cat>
          <c:val>
            <c:numRef>
              <c:extLst>
                <c:ext xmlns:c15="http://schemas.microsoft.com/office/drawing/2012/chart" uri="{02D57815-91ED-43cb-92C2-25804820EDAC}">
                  <c15:fullRef>
                    <c15:sqref>'Scope 1'!$R$7:$S$7</c15:sqref>
                  </c15:fullRef>
                </c:ext>
              </c:extLst>
              <c:f>'Scope 1'!$S$7</c:f>
              <c:numCache>
                <c:formatCode>0.00%</c:formatCode>
                <c:ptCount val="1"/>
                <c:pt idx="0">
                  <c:v>0</c:v>
                </c:pt>
              </c:numCache>
            </c:numRef>
          </c:val>
          <c:extLst>
            <c:ext xmlns:c15="http://schemas.microsoft.com/office/drawing/2012/chart" uri="{02D57815-91ED-43cb-92C2-25804820EDAC}">
              <c15:categoryFilterExceptions>
                <c15:categoryFilterException>
                  <c15:sqref>'Scope 1'!$R$7</c15:sqref>
                  <c15:spPr xmlns:c15="http://schemas.microsoft.com/office/drawing/2012/chart">
                    <a:solidFill>
                      <a:srgbClr val="C00000"/>
                    </a:solidFill>
                    <a:ln w="19050">
                      <a:solidFill>
                        <a:sysClr val="windowText" lastClr="000000"/>
                      </a:solidFill>
                    </a:ln>
                    <a:effectLst/>
                  </c15:spPr>
                  <c15:dLbl>
                    <c:idx val="-1"/>
                    <c:showLegendKey val="0"/>
                    <c:showVal val="1"/>
                    <c:showCatName val="0"/>
                    <c:showSerName val="0"/>
                    <c:showPercent val="0"/>
                    <c:showBubbleSize val="0"/>
                    <c:extLst>
                      <c:ext uri="{CE6537A1-D6FC-4f65-9D91-7224C49458BB}">
                        <c15:layout>
                          <c:manualLayout>
                            <c:w val="0.12323039594530807"/>
                            <c:h val="4.1183334414260746E-2"/>
                          </c:manualLayout>
                        </c15:layout>
                      </c:ext>
                      <c:ext xmlns:c16="http://schemas.microsoft.com/office/drawing/2014/chart" uri="{C3380CC4-5D6E-409C-BE32-E72D297353CC}">
                        <c16:uniqueId val="{00000008-FB10-4ED7-84CE-78F54CC05CD0}"/>
                      </c:ext>
                    </c:extLst>
                  </c15:dLbl>
                </c15:categoryFilterException>
              </c15:categoryFilterExceptions>
            </c:ext>
            <c:ext xmlns:c16="http://schemas.microsoft.com/office/drawing/2014/chart" uri="{C3380CC4-5D6E-409C-BE32-E72D297353CC}">
              <c16:uniqueId val="{0000000A-9095-4461-B577-A71A1C4CA0A6}"/>
            </c:ext>
          </c:extLst>
        </c:ser>
        <c:ser>
          <c:idx val="1"/>
          <c:order val="1"/>
          <c:tx>
            <c:strRef>
              <c:f>'Scope 1'!$Q$8</c:f>
              <c:strCache>
                <c:ptCount val="1"/>
                <c:pt idx="0">
                  <c:v>Physical or chemical processing</c:v>
                </c:pt>
              </c:strCache>
            </c:strRef>
          </c:tx>
          <c:spPr>
            <a:solidFill>
              <a:srgbClr val="D3352D"/>
            </a:solidFill>
            <a:ln w="19050">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'Scope 1'!$R$6:$S$6</c15:sqref>
                  </c15:fullRef>
                </c:ext>
              </c:extLst>
              <c:f>'Scope 1'!$S$6</c:f>
              <c:strCache>
                <c:ptCount val="1"/>
                <c:pt idx="0">
                  <c:v>% of total</c:v>
                </c:pt>
              </c:strCache>
            </c:strRef>
          </c:cat>
          <c:val>
            <c:numRef>
              <c:extLst>
                <c:ext xmlns:c15="http://schemas.microsoft.com/office/drawing/2012/chart" uri="{02D57815-91ED-43cb-92C2-25804820EDAC}">
                  <c15:fullRef>
                    <c15:sqref>'Scope 1'!$R$8:$S$8</c15:sqref>
                  </c15:fullRef>
                </c:ext>
              </c:extLst>
              <c:f>'Scope 1'!$S$8</c:f>
              <c:numCache>
                <c:formatCode>0.00%</c:formatCode>
                <c:ptCount val="1"/>
                <c:pt idx="0">
                  <c:v>0</c:v>
                </c:pt>
              </c:numCache>
            </c:numRef>
          </c:val>
          <c:extLst>
            <c:ext xmlns:c16="http://schemas.microsoft.com/office/drawing/2014/chart" uri="{C3380CC4-5D6E-409C-BE32-E72D297353CC}">
              <c16:uniqueId val="{0000000C-9095-4461-B577-A71A1C4CA0A6}"/>
            </c:ext>
          </c:extLst>
        </c:ser>
        <c:ser>
          <c:idx val="2"/>
          <c:order val="2"/>
          <c:tx>
            <c:strRef>
              <c:f>'Scope 1'!$Q$9</c:f>
              <c:strCache>
                <c:ptCount val="1"/>
                <c:pt idx="0">
                  <c:v>Transportation of materials, products, waste and employees</c:v>
                </c:pt>
              </c:strCache>
            </c:strRef>
          </c:tx>
          <c:spPr>
            <a:solidFill>
              <a:srgbClr val="DE6660"/>
            </a:solidFill>
            <a:ln w="19050">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'Scope 1'!$R$6:$S$6</c15:sqref>
                  </c15:fullRef>
                </c:ext>
              </c:extLst>
              <c:f>'Scope 1'!$S$6</c:f>
              <c:strCache>
                <c:ptCount val="1"/>
                <c:pt idx="0">
                  <c:v>% of total</c:v>
                </c:pt>
              </c:strCache>
            </c:strRef>
          </c:cat>
          <c:val>
            <c:numRef>
              <c:extLst>
                <c:ext xmlns:c15="http://schemas.microsoft.com/office/drawing/2012/chart" uri="{02D57815-91ED-43cb-92C2-25804820EDAC}">
                  <c15:fullRef>
                    <c15:sqref>'Scope 1'!$R$9:$S$9</c15:sqref>
                  </c15:fullRef>
                </c:ext>
              </c:extLst>
              <c:f>'Scope 1'!$S$9</c:f>
              <c:numCache>
                <c:formatCode>0.00%</c:formatCode>
                <c:ptCount val="1"/>
                <c:pt idx="0">
                  <c:v>0</c:v>
                </c:pt>
              </c:numCache>
            </c:numRef>
          </c:val>
          <c:extLst>
            <c:ext xmlns:c16="http://schemas.microsoft.com/office/drawing/2014/chart" uri="{C3380CC4-5D6E-409C-BE32-E72D297353CC}">
              <c16:uniqueId val="{0000000D-9095-4461-B577-A71A1C4CA0A6}"/>
            </c:ext>
          </c:extLst>
        </c:ser>
        <c:ser>
          <c:idx val="3"/>
          <c:order val="3"/>
          <c:tx>
            <c:strRef>
              <c:f>'Scope 1'!$Q$10</c:f>
              <c:strCache>
                <c:ptCount val="1"/>
                <c:pt idx="0">
                  <c:v>Refrigeration and Air Conditioning use</c:v>
                </c:pt>
              </c:strCache>
            </c:strRef>
          </c:tx>
          <c:spPr>
            <a:solidFill>
              <a:srgbClr val="EDACA9"/>
            </a:solidFill>
            <a:ln w="19050">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'Scope 1'!$R$6:$S$6</c15:sqref>
                  </c15:fullRef>
                </c:ext>
              </c:extLst>
              <c:f>'Scope 1'!$S$6</c:f>
              <c:strCache>
                <c:ptCount val="1"/>
                <c:pt idx="0">
                  <c:v>% of total</c:v>
                </c:pt>
              </c:strCache>
            </c:strRef>
          </c:cat>
          <c:val>
            <c:numRef>
              <c:extLst>
                <c:ext xmlns:c15="http://schemas.microsoft.com/office/drawing/2012/chart" uri="{02D57815-91ED-43cb-92C2-25804820EDAC}">
                  <c15:fullRef>
                    <c15:sqref>'Scope 1'!$R$10:$S$10</c15:sqref>
                  </c15:fullRef>
                </c:ext>
              </c:extLst>
              <c:f>'Scope 1'!$S$10</c:f>
              <c:numCache>
                <c:formatCode>0.00%</c:formatCode>
                <c:ptCount val="1"/>
                <c:pt idx="0">
                  <c:v>0</c:v>
                </c:pt>
              </c:numCache>
            </c:numRef>
          </c:val>
          <c:extLst>
            <c:ext xmlns:c16="http://schemas.microsoft.com/office/drawing/2014/chart" uri="{C3380CC4-5D6E-409C-BE32-E72D297353CC}">
              <c16:uniqueId val="{0000000E-9095-4461-B577-A71A1C4CA0A6}"/>
            </c:ext>
          </c:extLst>
        </c:ser>
        <c:ser>
          <c:idx val="4"/>
          <c:order val="4"/>
          <c:tx>
            <c:strRef>
              <c:f>'Scope 1'!$Q$11</c:f>
              <c:strCache>
                <c:ptCount val="1"/>
                <c:pt idx="0">
                  <c:v>Fugitive emissions</c:v>
                </c:pt>
              </c:strCache>
            </c:strRef>
          </c:tx>
          <c:spPr>
            <a:solidFill>
              <a:srgbClr val="F6D4D2"/>
            </a:solidFill>
            <a:ln w="19050">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'Scope 1'!$R$6:$S$6</c15:sqref>
                  </c15:fullRef>
                </c:ext>
              </c:extLst>
              <c:f>'Scope 1'!$S$6</c:f>
              <c:strCache>
                <c:ptCount val="1"/>
                <c:pt idx="0">
                  <c:v>% of total</c:v>
                </c:pt>
              </c:strCache>
            </c:strRef>
          </c:cat>
          <c:val>
            <c:numRef>
              <c:extLst>
                <c:ext xmlns:c15="http://schemas.microsoft.com/office/drawing/2012/chart" uri="{02D57815-91ED-43cb-92C2-25804820EDAC}">
                  <c15:fullRef>
                    <c15:sqref>'Scope 1'!$R$11:$S$11</c15:sqref>
                  </c15:fullRef>
                </c:ext>
              </c:extLst>
              <c:f>'Scope 1'!$S$11</c:f>
              <c:numCache>
                <c:formatCode>0.00%</c:formatCode>
                <c:ptCount val="1"/>
                <c:pt idx="0">
                  <c:v>0</c:v>
                </c:pt>
              </c:numCache>
            </c:numRef>
          </c:val>
          <c:extLst>
            <c:ext xmlns:c16="http://schemas.microsoft.com/office/drawing/2014/chart" uri="{C3380CC4-5D6E-409C-BE32-E72D297353CC}">
              <c16:uniqueId val="{0000000F-9095-4461-B577-A71A1C4CA0A6}"/>
            </c:ext>
          </c:extLst>
        </c:ser>
        <c:dLbls>
          <c:showLegendKey val="0"/>
          <c:showVal val="1"/>
          <c:showCatName val="0"/>
          <c:showSerName val="0"/>
          <c:showPercent val="0"/>
          <c:showBubbleSize val="0"/>
        </c:dLbls>
        <c:gapWidth val="100"/>
        <c:overlap val="100"/>
        <c:axId val="1885155999"/>
        <c:axId val="1885152255"/>
      </c:barChart>
      <c:catAx>
        <c:axId val="1885155999"/>
        <c:scaling>
          <c:orientation val="minMax"/>
        </c:scaling>
        <c:delete val="1"/>
        <c:axPos val="b"/>
        <c:numFmt formatCode="General" sourceLinked="1"/>
        <c:majorTickMark val="out"/>
        <c:minorTickMark val="none"/>
        <c:tickLblPos val="nextTo"/>
        <c:crossAx val="1885152255"/>
        <c:crosses val="autoZero"/>
        <c:auto val="1"/>
        <c:lblAlgn val="ctr"/>
        <c:lblOffset val="100"/>
        <c:noMultiLvlLbl val="0"/>
      </c:catAx>
      <c:valAx>
        <c:axId val="1885152255"/>
        <c:scaling>
          <c:orientation val="minMax"/>
          <c:max val="1"/>
        </c:scaling>
        <c:delete val="0"/>
        <c:axPos val="l"/>
        <c:majorGridlines>
          <c:spPr>
            <a:ln w="9525" cap="flat" cmpd="sng" algn="ctr">
              <a:solidFill>
                <a:schemeClr val="tx1">
                  <a:lumMod val="75000"/>
                  <a:lumOff val="25000"/>
                </a:schemeClr>
              </a:solidFill>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b="0" i="0" u="none" strike="noStrike" baseline="0">
                    <a:effectLst/>
                  </a:rPr>
                  <a:t>% of total scope 1 emissions</a:t>
                </a:r>
                <a:endParaRPr lang="en-US" sz="1600" b="0"/>
              </a:p>
            </c:rich>
          </c:tx>
          <c:layout>
            <c:manualLayout>
              <c:xMode val="edge"/>
              <c:yMode val="edge"/>
              <c:x val="2.6514948792479291E-2"/>
              <c:y val="0.30709388391523518"/>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1885155999"/>
        <c:crosses val="autoZero"/>
        <c:crossBetween val="between"/>
      </c:valAx>
      <c:spPr>
        <a:noFill/>
        <a:ln>
          <a:noFill/>
        </a:ln>
        <a:effectLst/>
      </c:spPr>
    </c:plotArea>
    <c:legend>
      <c:legendPos val="r"/>
      <c:layout>
        <c:manualLayout>
          <c:xMode val="edge"/>
          <c:yMode val="edge"/>
          <c:x val="0.66564698859751159"/>
          <c:y val="0.22336564956700292"/>
          <c:w val="0.32486898476855364"/>
          <c:h val="0.6100352663743587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200">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sz="1800" b="1">
                <a:solidFill>
                  <a:sysClr val="windowText" lastClr="000000"/>
                </a:solidFill>
              </a:rPr>
              <a:t>Scope 3 Emissions</a:t>
            </a:r>
          </a:p>
        </c:rich>
      </c:tx>
      <c:layout>
        <c:manualLayout>
          <c:xMode val="edge"/>
          <c:yMode val="edge"/>
          <c:x val="0.4173619555661347"/>
          <c:y val="3.578634675976356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77776672428301"/>
          <c:y val="0.16917227944791441"/>
          <c:w val="0.45740863223338651"/>
          <c:h val="0.74341627119791676"/>
        </c:manualLayout>
      </c:layout>
      <c:barChart>
        <c:barDir val="col"/>
        <c:grouping val="stacked"/>
        <c:varyColors val="0"/>
        <c:ser>
          <c:idx val="0"/>
          <c:order val="0"/>
          <c:tx>
            <c:strRef>
              <c:f>'Emissions Dashboard'!$W$72</c:f>
              <c:strCache>
                <c:ptCount val="1"/>
                <c:pt idx="0">
                  <c:v>1: Purchased Goods &amp; Services</c:v>
                </c:pt>
              </c:strCache>
            </c:strRef>
          </c:tx>
          <c:spPr>
            <a:solidFill>
              <a:schemeClr val="accent1"/>
            </a:solidFill>
            <a:ln w="19050">
              <a:solidFill>
                <a:schemeClr val="tx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'Emissions Dashboard'!$X$72:$Y$72</c15:sqref>
                  </c15:fullRef>
                </c:ext>
              </c:extLst>
              <c:f>'Emissions Dashboard'!$Y$72</c:f>
              <c:numCache>
                <c:formatCode>0.00%</c:formatCode>
                <c:ptCount val="1"/>
                <c:pt idx="0">
                  <c:v>0</c:v>
                </c:pt>
              </c:numCache>
            </c:numRef>
          </c:val>
          <c:extLst>
            <c:ext xmlns:c16="http://schemas.microsoft.com/office/drawing/2014/chart" uri="{C3380CC4-5D6E-409C-BE32-E72D297353CC}">
              <c16:uniqueId val="{00000015-C275-4C00-9698-3C6AB2BFB47E}"/>
            </c:ext>
          </c:extLst>
        </c:ser>
        <c:ser>
          <c:idx val="1"/>
          <c:order val="1"/>
          <c:tx>
            <c:strRef>
              <c:f>'Emissions Dashboard'!$W$73</c:f>
              <c:strCache>
                <c:ptCount val="1"/>
                <c:pt idx="0">
                  <c:v>1: Purchased Goods &amp; Services</c:v>
                </c:pt>
              </c:strCache>
            </c:strRef>
          </c:tx>
          <c:spPr>
            <a:solidFill>
              <a:schemeClr val="accent2"/>
            </a:solidFill>
            <a:ln w="19050">
              <a:solidFill>
                <a:schemeClr val="tx1"/>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'Emissions Dashboard'!$X$73:$Y$73</c15:sqref>
                  </c15:fullRef>
                </c:ext>
              </c:extLst>
              <c:f>'Emissions Dashboard'!$Y$73</c:f>
              <c:numCache>
                <c:formatCode>0.00%</c:formatCode>
                <c:ptCount val="1"/>
                <c:pt idx="0">
                  <c:v>0</c:v>
                </c:pt>
              </c:numCache>
            </c:numRef>
          </c:val>
          <c:extLst>
            <c:ext xmlns:c16="http://schemas.microsoft.com/office/drawing/2014/chart" uri="{C3380CC4-5D6E-409C-BE32-E72D297353CC}">
              <c16:uniqueId val="{00000016-C275-4C00-9698-3C6AB2BFB47E}"/>
            </c:ext>
          </c:extLst>
        </c:ser>
        <c:ser>
          <c:idx val="2"/>
          <c:order val="2"/>
          <c:tx>
            <c:strRef>
              <c:f>'Emissions Dashboard'!$W$74</c:f>
              <c:strCache>
                <c:ptCount val="1"/>
                <c:pt idx="0">
                  <c:v>1: Purchased Goods &amp; Services</c:v>
                </c:pt>
              </c:strCache>
            </c:strRef>
          </c:tx>
          <c:spPr>
            <a:solidFill>
              <a:schemeClr val="accent3"/>
            </a:solidFill>
            <a:ln w="19050">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'Emissions Dashboard'!$X$74:$Y$74</c15:sqref>
                  </c15:fullRef>
                </c:ext>
              </c:extLst>
              <c:f>'Emissions Dashboard'!$Y$74</c:f>
              <c:numCache>
                <c:formatCode>0.00%</c:formatCode>
                <c:ptCount val="1"/>
                <c:pt idx="0">
                  <c:v>0</c:v>
                </c:pt>
              </c:numCache>
            </c:numRef>
          </c:val>
          <c:extLst>
            <c:ext xmlns:c16="http://schemas.microsoft.com/office/drawing/2014/chart" uri="{C3380CC4-5D6E-409C-BE32-E72D297353CC}">
              <c16:uniqueId val="{00000017-C275-4C00-9698-3C6AB2BFB47E}"/>
            </c:ext>
          </c:extLst>
        </c:ser>
        <c:ser>
          <c:idx val="3"/>
          <c:order val="3"/>
          <c:tx>
            <c:strRef>
              <c:f>'Emissions Dashboard'!$W$75</c:f>
              <c:strCache>
                <c:ptCount val="1"/>
                <c:pt idx="0">
                  <c:v>1: Purchased Goods &amp; Services</c:v>
                </c:pt>
              </c:strCache>
            </c:strRef>
          </c:tx>
          <c:spPr>
            <a:solidFill>
              <a:schemeClr val="accent4"/>
            </a:solidFill>
            <a:ln w="19050">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'Emissions Dashboard'!$X$75:$Y$75</c15:sqref>
                  </c15:fullRef>
                </c:ext>
              </c:extLst>
              <c:f>'Emissions Dashboard'!$Y$75</c:f>
              <c:numCache>
                <c:formatCode>0.00%</c:formatCode>
                <c:ptCount val="1"/>
                <c:pt idx="0">
                  <c:v>0</c:v>
                </c:pt>
              </c:numCache>
            </c:numRef>
          </c:val>
          <c:extLst>
            <c:ext xmlns:c16="http://schemas.microsoft.com/office/drawing/2014/chart" uri="{C3380CC4-5D6E-409C-BE32-E72D297353CC}">
              <c16:uniqueId val="{00000018-C275-4C00-9698-3C6AB2BFB47E}"/>
            </c:ext>
          </c:extLst>
        </c:ser>
        <c:ser>
          <c:idx val="4"/>
          <c:order val="4"/>
          <c:tx>
            <c:strRef>
              <c:f>'Emissions Dashboard'!$W$76</c:f>
              <c:strCache>
                <c:ptCount val="1"/>
                <c:pt idx="0">
                  <c:v>1: Purchased Goods &amp; Services</c:v>
                </c:pt>
              </c:strCache>
            </c:strRef>
          </c:tx>
          <c:spPr>
            <a:solidFill>
              <a:schemeClr val="accent5"/>
            </a:solidFill>
            <a:ln w="19050">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'Emissions Dashboard'!$X$76:$Y$76</c15:sqref>
                  </c15:fullRef>
                </c:ext>
              </c:extLst>
              <c:f>'Emissions Dashboard'!$Y$76</c:f>
              <c:numCache>
                <c:formatCode>0.00%</c:formatCode>
                <c:ptCount val="1"/>
                <c:pt idx="0">
                  <c:v>0</c:v>
                </c:pt>
              </c:numCache>
            </c:numRef>
          </c:val>
          <c:extLst>
            <c:ext xmlns:c16="http://schemas.microsoft.com/office/drawing/2014/chart" uri="{C3380CC4-5D6E-409C-BE32-E72D297353CC}">
              <c16:uniqueId val="{00000019-C275-4C00-9698-3C6AB2BFB47E}"/>
            </c:ext>
          </c:extLst>
        </c:ser>
        <c:ser>
          <c:idx val="5"/>
          <c:order val="5"/>
          <c:tx>
            <c:strRef>
              <c:f>'Emissions Dashboard'!$W$77</c:f>
              <c:strCache>
                <c:ptCount val="1"/>
                <c:pt idx="0">
                  <c:v>Others</c:v>
                </c:pt>
              </c:strCache>
            </c:strRef>
          </c:tx>
          <c:spPr>
            <a:solidFill>
              <a:schemeClr val="accent6"/>
            </a:solidFill>
            <a:ln w="19050">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'Emissions Dashboard'!$X$77:$Y$77</c15:sqref>
                  </c15:fullRef>
                </c:ext>
              </c:extLst>
              <c:f>'Emissions Dashboard'!$Y$77</c:f>
              <c:numCache>
                <c:formatCode>0.00%</c:formatCode>
                <c:ptCount val="1"/>
                <c:pt idx="0">
                  <c:v>0</c:v>
                </c:pt>
              </c:numCache>
            </c:numRef>
          </c:val>
          <c:extLst>
            <c:ext xmlns:c16="http://schemas.microsoft.com/office/drawing/2014/chart" uri="{C3380CC4-5D6E-409C-BE32-E72D297353CC}">
              <c16:uniqueId val="{0000001A-C275-4C00-9698-3C6AB2BFB47E}"/>
            </c:ext>
          </c:extLst>
        </c:ser>
        <c:dLbls>
          <c:dLblPos val="ctr"/>
          <c:showLegendKey val="0"/>
          <c:showVal val="1"/>
          <c:showCatName val="0"/>
          <c:showSerName val="0"/>
          <c:showPercent val="0"/>
          <c:showBubbleSize val="0"/>
        </c:dLbls>
        <c:gapWidth val="150"/>
        <c:overlap val="100"/>
        <c:axId val="845877791"/>
        <c:axId val="845873631"/>
      </c:barChart>
      <c:catAx>
        <c:axId val="845877791"/>
        <c:scaling>
          <c:orientation val="minMax"/>
        </c:scaling>
        <c:delete val="1"/>
        <c:axPos val="b"/>
        <c:numFmt formatCode="General" sourceLinked="0"/>
        <c:majorTickMark val="out"/>
        <c:minorTickMark val="none"/>
        <c:tickLblPos val="nextTo"/>
        <c:crossAx val="845873631"/>
        <c:crosses val="autoZero"/>
        <c:auto val="1"/>
        <c:lblAlgn val="ctr"/>
        <c:lblOffset val="100"/>
        <c:noMultiLvlLbl val="0"/>
      </c:catAx>
      <c:valAx>
        <c:axId val="845873631"/>
        <c:scaling>
          <c:orientation val="minMax"/>
          <c:max val="1"/>
        </c:scaling>
        <c:delete val="0"/>
        <c:axPos val="l"/>
        <c:majorGridlines>
          <c:spPr>
            <a:ln w="9525" cap="flat" cmpd="sng" algn="ctr">
              <a:solidFill>
                <a:schemeClr val="bg2">
                  <a:lumMod val="7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600">
                    <a:solidFill>
                      <a:sysClr val="windowText" lastClr="000000"/>
                    </a:solidFill>
                  </a:rPr>
                  <a:t>% of total scope 3 emissions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845877791"/>
        <c:crosses val="autoZero"/>
        <c:crossBetween val="between"/>
      </c:valAx>
      <c:spPr>
        <a:noFill/>
        <a:ln>
          <a:noFill/>
        </a:ln>
        <a:effectLst/>
      </c:spPr>
    </c:plotArea>
    <c:legend>
      <c:legendPos val="r"/>
      <c:layout>
        <c:manualLayout>
          <c:xMode val="edge"/>
          <c:yMode val="edge"/>
          <c:x val="0.66450501367097192"/>
          <c:y val="0.32101865769313764"/>
          <c:w val="0.30898592347499748"/>
          <c:h val="0.45020677627007794"/>
        </c:manualLayout>
      </c:layout>
      <c:overlay val="0"/>
      <c:spPr>
        <a:noFill/>
        <a:ln>
          <a:noFill/>
        </a:ln>
        <a:effectLst/>
      </c:spPr>
      <c:txPr>
        <a:bodyPr rot="0" spcFirstLastPara="1" vertOverflow="ellipsis" vert="horz" wrap="square" anchor="ctr" anchorCtr="1"/>
        <a:lstStyle/>
        <a:p>
          <a:pPr rtl="0">
            <a:defRPr sz="1400" b="0"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200"/>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sz="1800" b="1"/>
              <a:t>Scope 2 Emissions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5547361922043548"/>
          <c:y val="0.13423817022872142"/>
          <c:w val="0.59126915311042594"/>
          <c:h val="0.76990461192350967"/>
        </c:manualLayout>
      </c:layout>
      <c:barChart>
        <c:barDir val="col"/>
        <c:grouping val="stacked"/>
        <c:varyColors val="0"/>
        <c:ser>
          <c:idx val="0"/>
          <c:order val="0"/>
          <c:tx>
            <c:strRef>
              <c:f>'Scope 2'!$P$9</c:f>
              <c:strCache>
                <c:ptCount val="1"/>
                <c:pt idx="0">
                  <c:v>Electricity</c:v>
                </c:pt>
              </c:strCache>
            </c:strRef>
          </c:tx>
          <c:spPr>
            <a:solidFill>
              <a:schemeClr val="accent2"/>
            </a:solidFill>
            <a:ln w="19050">
              <a:solidFill>
                <a:schemeClr val="tx1"/>
              </a:solidFill>
            </a:ln>
            <a:effectLst/>
          </c:spPr>
          <c:invertIfNegative val="0"/>
          <c:dPt>
            <c:idx val="0"/>
            <c:invertIfNegative val="0"/>
            <c:bubble3D val="0"/>
            <c:spPr>
              <a:solidFill>
                <a:schemeClr val="accent2">
                  <a:lumMod val="60000"/>
                  <a:lumOff val="40000"/>
                </a:schemeClr>
              </a:solidFill>
              <a:ln w="19050">
                <a:solidFill>
                  <a:schemeClr val="tx1"/>
                </a:solidFill>
              </a:ln>
              <a:effectLst/>
            </c:spPr>
            <c:extLst>
              <c:ext xmlns:c16="http://schemas.microsoft.com/office/drawing/2014/chart" uri="{C3380CC4-5D6E-409C-BE32-E72D297353CC}">
                <c16:uniqueId val="{00000003-560C-4D65-924F-337BC7880DED}"/>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0C-4D65-924F-337BC7880DE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'Scope 2'!$Q$8:$R$8</c15:sqref>
                  </c15:fullRef>
                </c:ext>
              </c:extLst>
              <c:f>'Scope 2'!$R$8</c:f>
              <c:strCache>
                <c:ptCount val="1"/>
                <c:pt idx="0">
                  <c:v>% of total</c:v>
                </c:pt>
              </c:strCache>
            </c:strRef>
          </c:cat>
          <c:val>
            <c:numRef>
              <c:extLst>
                <c:ext xmlns:c15="http://schemas.microsoft.com/office/drawing/2012/chart" uri="{02D57815-91ED-43cb-92C2-25804820EDAC}">
                  <c15:fullRef>
                    <c15:sqref>'Scope 2'!$Q$9:$R$9</c15:sqref>
                  </c15:fullRef>
                </c:ext>
              </c:extLst>
              <c:f>'Scope 2'!$R$9</c:f>
              <c:numCache>
                <c:formatCode>0.00%</c:formatCode>
                <c:ptCount val="1"/>
                <c:pt idx="0">
                  <c:v>0</c:v>
                </c:pt>
              </c:numCache>
            </c:numRef>
          </c:val>
          <c:extLst>
            <c:ext xmlns:c15="http://schemas.microsoft.com/office/drawing/2012/chart" uri="{02D57815-91ED-43cb-92C2-25804820EDAC}">
              <c15:categoryFilterExceptions>
                <c15:categoryFilterException>
                  <c15:sqref>'Scope 2'!$Q$9</c15:sqref>
                  <c15:spPr xmlns:c15="http://schemas.microsoft.com/office/drawing/2012/chart">
                    <a:solidFill>
                      <a:schemeClr val="accent4">
                        <a:lumMod val="40000"/>
                        <a:lumOff val="60000"/>
                      </a:schemeClr>
                    </a:solidFill>
                    <a:ln w="19050">
                      <a:solidFill>
                        <a:schemeClr val="tx1"/>
                      </a:solidFill>
                    </a:ln>
                    <a:effectLst/>
                  </c15:spPr>
                  <c15:dLbl>
                    <c:idx val="-1"/>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2-417A-4525-A1BC-EDDF88071AF4}"/>
                      </c:ext>
                    </c:extLst>
                  </c15:dLbl>
                </c15:categoryFilterException>
              </c15:categoryFilterExceptions>
            </c:ext>
            <c:ext xmlns:c16="http://schemas.microsoft.com/office/drawing/2014/chart" uri="{C3380CC4-5D6E-409C-BE32-E72D297353CC}">
              <c16:uniqueId val="{00000004-560C-4D65-924F-337BC7880DED}"/>
            </c:ext>
          </c:extLst>
        </c:ser>
        <c:ser>
          <c:idx val="1"/>
          <c:order val="1"/>
          <c:tx>
            <c:strRef>
              <c:f>'Scope 2'!$P$10</c:f>
              <c:strCache>
                <c:ptCount val="1"/>
                <c:pt idx="0">
                  <c:v>Heat</c:v>
                </c:pt>
              </c:strCache>
            </c:strRef>
          </c:tx>
          <c:spPr>
            <a:solidFill>
              <a:schemeClr val="accent4"/>
            </a:solidFill>
            <a:ln w="1905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'Scope 2'!$Q$8:$R$8</c15:sqref>
                  </c15:fullRef>
                </c:ext>
              </c:extLst>
              <c:f>'Scope 2'!$R$8</c:f>
              <c:strCache>
                <c:ptCount val="1"/>
                <c:pt idx="0">
                  <c:v>% of total</c:v>
                </c:pt>
              </c:strCache>
            </c:strRef>
          </c:cat>
          <c:val>
            <c:numRef>
              <c:extLst>
                <c:ext xmlns:c15="http://schemas.microsoft.com/office/drawing/2012/chart" uri="{02D57815-91ED-43cb-92C2-25804820EDAC}">
                  <c15:fullRef>
                    <c15:sqref>'Scope 2'!$Q$10:$R$10</c15:sqref>
                  </c15:fullRef>
                </c:ext>
              </c:extLst>
              <c:f>'Scope 2'!$R$10</c:f>
              <c:numCache>
                <c:formatCode>0.00%</c:formatCode>
                <c:ptCount val="1"/>
                <c:pt idx="0">
                  <c:v>0</c:v>
                </c:pt>
              </c:numCache>
            </c:numRef>
          </c:val>
          <c:extLst>
            <c:ext xmlns:c16="http://schemas.microsoft.com/office/drawing/2014/chart" uri="{C3380CC4-5D6E-409C-BE32-E72D297353CC}">
              <c16:uniqueId val="{00000006-560C-4D65-924F-337BC7880DED}"/>
            </c:ext>
          </c:extLst>
        </c:ser>
        <c:dLbls>
          <c:showLegendKey val="0"/>
          <c:showVal val="0"/>
          <c:showCatName val="0"/>
          <c:showSerName val="0"/>
          <c:showPercent val="0"/>
          <c:showBubbleSize val="0"/>
        </c:dLbls>
        <c:gapWidth val="100"/>
        <c:overlap val="100"/>
        <c:axId val="1885214655"/>
        <c:axId val="1885215487"/>
      </c:barChart>
      <c:catAx>
        <c:axId val="1885214655"/>
        <c:scaling>
          <c:orientation val="minMax"/>
        </c:scaling>
        <c:delete val="1"/>
        <c:axPos val="b"/>
        <c:numFmt formatCode="General" sourceLinked="1"/>
        <c:majorTickMark val="out"/>
        <c:minorTickMark val="none"/>
        <c:tickLblPos val="nextTo"/>
        <c:crossAx val="1885215487"/>
        <c:crosses val="autoZero"/>
        <c:auto val="1"/>
        <c:lblAlgn val="ctr"/>
        <c:lblOffset val="100"/>
        <c:noMultiLvlLbl val="0"/>
      </c:catAx>
      <c:valAx>
        <c:axId val="1885215487"/>
        <c:scaling>
          <c:orientation val="minMax"/>
          <c:max val="1"/>
        </c:scaling>
        <c:delete val="0"/>
        <c:axPos val="l"/>
        <c:majorGridlines>
          <c:spPr>
            <a:ln w="9525" cap="flat" cmpd="sng" algn="ctr">
              <a:solidFill>
                <a:schemeClr val="bg2">
                  <a:lumMod val="50000"/>
                </a:schemeClr>
              </a:solidFill>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en-US" sz="1600"/>
                  <a:t>% of total scope 2 emissions</a:t>
                </a:r>
              </a:p>
            </c:rich>
          </c:tx>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fr-FR"/>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fr-FR"/>
          </a:p>
        </c:txPr>
        <c:crossAx val="1885214655"/>
        <c:crosses val="autoZero"/>
        <c:crossBetween val="between"/>
      </c:valAx>
      <c:spPr>
        <a:noFill/>
        <a:ln>
          <a:noFill/>
        </a:ln>
        <a:effectLst/>
      </c:spPr>
    </c:plotArea>
    <c:legend>
      <c:legendPos val="r"/>
      <c:layout>
        <c:manualLayout>
          <c:xMode val="edge"/>
          <c:yMode val="edge"/>
          <c:x val="0.81353498695503479"/>
          <c:y val="0.4268026996625422"/>
          <c:w val="0.13580121327673295"/>
          <c:h val="8.73519823838123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200">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15</xdr:col>
      <xdr:colOff>356068</xdr:colOff>
      <xdr:row>5</xdr:row>
      <xdr:rowOff>34925</xdr:rowOff>
    </xdr:from>
    <xdr:to>
      <xdr:col>26</xdr:col>
      <xdr:colOff>320570</xdr:colOff>
      <xdr:row>35</xdr:row>
      <xdr:rowOff>243</xdr:rowOff>
    </xdr:to>
    <xdr:pic>
      <xdr:nvPicPr>
        <xdr:cNvPr id="3" name="Picture 2">
          <a:extLst>
            <a:ext uri="{FF2B5EF4-FFF2-40B4-BE49-F238E27FC236}">
              <a16:creationId xmlns:a16="http://schemas.microsoft.com/office/drawing/2014/main" id="{22FEF975-5FB1-4FBF-A499-95BA852F7B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636718" y="835025"/>
          <a:ext cx="7019352" cy="4727818"/>
        </a:xfrm>
        <a:prstGeom prst="rect">
          <a:avLst/>
        </a:prstGeom>
      </xdr:spPr>
    </xdr:pic>
    <xdr:clientData/>
  </xdr:twoCellAnchor>
  <xdr:twoCellAnchor>
    <xdr:from>
      <xdr:col>0</xdr:col>
      <xdr:colOff>161926</xdr:colOff>
      <xdr:row>0</xdr:row>
      <xdr:rowOff>142869</xdr:rowOff>
    </xdr:from>
    <xdr:to>
      <xdr:col>15</xdr:col>
      <xdr:colOff>19051</xdr:colOff>
      <xdr:row>96</xdr:row>
      <xdr:rowOff>9524</xdr:rowOff>
    </xdr:to>
    <xdr:sp macro="" textlink="">
      <xdr:nvSpPr>
        <xdr:cNvPr id="2" name="TextBox 1">
          <a:extLst>
            <a:ext uri="{FF2B5EF4-FFF2-40B4-BE49-F238E27FC236}">
              <a16:creationId xmlns:a16="http://schemas.microsoft.com/office/drawing/2014/main" id="{005A8E2D-561F-4EBD-8A05-C327BFD9266F}"/>
            </a:ext>
          </a:extLst>
        </xdr:cNvPr>
        <xdr:cNvSpPr txBox="1"/>
      </xdr:nvSpPr>
      <xdr:spPr>
        <a:xfrm>
          <a:off x="161926" y="142869"/>
          <a:ext cx="9667875" cy="15542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accent1">
                  <a:lumMod val="75000"/>
                </a:schemeClr>
              </a:solidFill>
            </a:rPr>
            <a:t>Name:</a:t>
          </a:r>
          <a:r>
            <a:rPr lang="en-US" sz="1800" b="1" baseline="0">
              <a:solidFill>
                <a:schemeClr val="accent1">
                  <a:lumMod val="75000"/>
                </a:schemeClr>
              </a:solidFill>
            </a:rPr>
            <a:t> Scope Emissions Tool v5.2</a:t>
          </a:r>
        </a:p>
        <a:p>
          <a:r>
            <a:rPr lang="en-US" sz="1800" b="1" baseline="0">
              <a:solidFill>
                <a:schemeClr val="accent1">
                  <a:lumMod val="75000"/>
                </a:schemeClr>
              </a:solidFill>
            </a:rPr>
            <a:t>Date: July 2025</a:t>
          </a:r>
        </a:p>
        <a:p>
          <a:endParaRPr lang="en-US" sz="1800" b="1">
            <a:solidFill>
              <a:schemeClr val="accent1">
                <a:lumMod val="75000"/>
              </a:schemeClr>
            </a:solidFill>
          </a:endParaRPr>
        </a:p>
        <a:p>
          <a:r>
            <a:rPr lang="en-US" sz="1800" b="1">
              <a:solidFill>
                <a:schemeClr val="accent1">
                  <a:lumMod val="75000"/>
                </a:schemeClr>
              </a:solidFill>
            </a:rPr>
            <a:t>Context:</a:t>
          </a:r>
        </a:p>
        <a:p>
          <a:r>
            <a:rPr lang="en-US" sz="1400" b="0">
              <a:solidFill>
                <a:schemeClr val="accent1">
                  <a:lumMod val="75000"/>
                </a:schemeClr>
              </a:solidFill>
            </a:rPr>
            <a:t>This tool has been </a:t>
          </a:r>
          <a:r>
            <a:rPr lang="en-US" sz="1400" b="0">
              <a:solidFill>
                <a:schemeClr val="accent1">
                  <a:lumMod val="75000"/>
                </a:schemeClr>
              </a:solidFill>
              <a:latin typeface="+mn-lt"/>
              <a:ea typeface="+mn-ea"/>
              <a:cs typeface="+mn-cs"/>
            </a:rPr>
            <a:t>developed by the FOENs Consumption and Products section to assist organisations in </a:t>
          </a:r>
          <a:r>
            <a:rPr lang="en-US" sz="1400" b="0">
              <a:solidFill>
                <a:schemeClr val="accent1">
                  <a:lumMod val="75000"/>
                </a:schemeClr>
              </a:solidFill>
            </a:rPr>
            <a:t>accounting for their carbon footprint and </a:t>
          </a:r>
          <a:r>
            <a:rPr lang="en-US" sz="1400" b="0">
              <a:solidFill>
                <a:schemeClr val="accent1">
                  <a:lumMod val="75000"/>
                </a:schemeClr>
              </a:solidFill>
              <a:latin typeface="+mn-lt"/>
              <a:ea typeface="+mn-ea"/>
              <a:cs typeface="+mn-cs"/>
            </a:rPr>
            <a:t>associated</a:t>
          </a:r>
          <a:r>
            <a:rPr lang="en-US" sz="1400" b="0">
              <a:solidFill>
                <a:schemeClr val="accent1">
                  <a:lumMod val="75000"/>
                </a:schemeClr>
              </a:solidFill>
            </a:rPr>
            <a:t> greenhouse gas (GHG) emissions in accordance with the GHG Protocol, specifically in terms of scopes. This tool allows to estimate the</a:t>
          </a:r>
          <a:r>
            <a:rPr lang="en-US" sz="1400" b="0" baseline="0">
              <a:solidFill>
                <a:schemeClr val="accent1">
                  <a:lumMod val="75000"/>
                </a:schemeClr>
              </a:solidFill>
            </a:rPr>
            <a:t> total carbon footprint and to identify hotspots which can help define a reduction strategy. This tool is not meant to compare the footprint of products of different suppliers.</a:t>
          </a:r>
          <a:endParaRPr lang="en-US" sz="1400" b="0">
            <a:solidFill>
              <a:schemeClr val="accent1">
                <a:lumMod val="75000"/>
              </a:schemeClr>
            </a:solidFill>
          </a:endParaRPr>
        </a:p>
        <a:p>
          <a:endParaRPr lang="en-US" sz="1400" b="0">
            <a:solidFill>
              <a:schemeClr val="accent1">
                <a:lumMod val="75000"/>
              </a:schemeClr>
            </a:solidFill>
          </a:endParaRPr>
        </a:p>
        <a:p>
          <a:r>
            <a:rPr lang="en-US" sz="1400" b="0">
              <a:solidFill>
                <a:schemeClr val="accent1">
                  <a:lumMod val="75000"/>
                </a:schemeClr>
              </a:solidFill>
            </a:rPr>
            <a:t>The following paragraphs provide an overview of the scopes as defined by the GHG Protocol: </a:t>
          </a:r>
        </a:p>
        <a:p>
          <a:endParaRPr lang="en-US" sz="1400" b="0">
            <a:solidFill>
              <a:schemeClr val="accent1">
                <a:lumMod val="75000"/>
              </a:schemeClr>
            </a:solidFill>
          </a:endParaRPr>
        </a:p>
        <a:p>
          <a:r>
            <a:rPr lang="en-US" sz="1400" b="1">
              <a:solidFill>
                <a:srgbClr val="16B0AC"/>
              </a:solidFill>
            </a:rPr>
            <a:t>Scope 1 </a:t>
          </a:r>
          <a:r>
            <a:rPr lang="en-US" sz="1400" b="0">
              <a:solidFill>
                <a:srgbClr val="16B0AC"/>
              </a:solidFill>
            </a:rPr>
            <a:t>focuses on direct emissions, which are emitted directly at the company site, such as emissions resulting from the combustion of fuels. </a:t>
          </a:r>
        </a:p>
        <a:p>
          <a:endParaRPr lang="en-US" sz="1400" b="0">
            <a:solidFill>
              <a:schemeClr val="accent1">
                <a:lumMod val="75000"/>
              </a:schemeClr>
            </a:solidFill>
          </a:endParaRPr>
        </a:p>
        <a:p>
          <a:r>
            <a:rPr lang="en-US" sz="1400" b="1">
              <a:solidFill>
                <a:schemeClr val="bg2">
                  <a:lumMod val="50000"/>
                </a:schemeClr>
              </a:solidFill>
            </a:rPr>
            <a:t>Scope 2 </a:t>
          </a:r>
          <a:r>
            <a:rPr lang="en-US" sz="1400" b="0">
              <a:solidFill>
                <a:schemeClr val="bg2">
                  <a:lumMod val="50000"/>
                </a:schemeClr>
              </a:solidFill>
            </a:rPr>
            <a:t>pertains to emissions associated with the use of energy (electricity and heating). </a:t>
          </a:r>
        </a:p>
        <a:p>
          <a:endParaRPr lang="en-US" sz="1400" b="0">
            <a:solidFill>
              <a:schemeClr val="accent1">
                <a:lumMod val="75000"/>
              </a:schemeClr>
            </a:solidFill>
          </a:endParaRPr>
        </a:p>
        <a:p>
          <a:r>
            <a:rPr lang="en-US" sz="1400" b="1">
              <a:solidFill>
                <a:srgbClr val="4D3C8A"/>
              </a:solidFill>
            </a:rPr>
            <a:t>Scope 3 </a:t>
          </a:r>
          <a:r>
            <a:rPr lang="en-US" sz="1400" b="0">
              <a:solidFill>
                <a:srgbClr val="4D3C8A"/>
              </a:solidFill>
            </a:rPr>
            <a:t>encompasses indirect emissions throughout the entire supply chain, including suppliers and use phases. This includes emissions from purchased products, emissions released through the use of sold products, emissions associated with employee commuting, and more, with 15 categories in total as defined by the GHG Protocol. </a:t>
          </a:r>
        </a:p>
        <a:p>
          <a:endParaRPr lang="en-US" sz="1400" b="0">
            <a:solidFill>
              <a:schemeClr val="accent1">
                <a:lumMod val="75000"/>
              </a:schemeClr>
            </a:solidFill>
          </a:endParaRPr>
        </a:p>
        <a:p>
          <a:r>
            <a:rPr lang="en-US" sz="1400" b="0">
              <a:solidFill>
                <a:schemeClr val="accent1">
                  <a:lumMod val="75000"/>
                </a:schemeClr>
              </a:solidFill>
            </a:rPr>
            <a:t>More detailed information on what is included in each scope can be found on the GHG Protocol website:</a:t>
          </a:r>
          <a:r>
            <a:rPr lang="en-US" sz="1400" b="0" baseline="0">
              <a:solidFill>
                <a:schemeClr val="accent1">
                  <a:lumMod val="75000"/>
                </a:schemeClr>
              </a:solidFill>
            </a:rPr>
            <a:t> </a:t>
          </a:r>
          <a:r>
            <a:rPr lang="en-US" sz="1400">
              <a:solidFill>
                <a:schemeClr val="accent1">
                  <a:lumMod val="75000"/>
                </a:schemeClr>
              </a:solidFill>
            </a:rPr>
            <a:t>ghgprotocol.org</a:t>
          </a:r>
          <a:endParaRPr lang="en-US" sz="1400" b="0">
            <a:solidFill>
              <a:schemeClr val="accent1">
                <a:lumMod val="75000"/>
              </a:schemeClr>
            </a:solidFill>
          </a:endParaRPr>
        </a:p>
        <a:p>
          <a:br>
            <a:rPr lang="en-US" sz="1400" b="0" baseline="0">
              <a:solidFill>
                <a:schemeClr val="accent1">
                  <a:lumMod val="75000"/>
                </a:schemeClr>
              </a:solidFill>
            </a:rPr>
          </a:br>
          <a:r>
            <a:rPr lang="en-US" sz="1800" b="1" baseline="0">
              <a:solidFill>
                <a:schemeClr val="accent1">
                  <a:lumMod val="75000"/>
                </a:schemeClr>
              </a:solidFill>
            </a:rPr>
            <a:t>Emissions Factors (EF) Database:</a:t>
          </a:r>
          <a:endParaRPr lang="en-US" sz="1400" b="1" baseline="0">
            <a:solidFill>
              <a:schemeClr val="accent1">
                <a:lumMod val="75000"/>
              </a:schemeClr>
            </a:solidFill>
          </a:endParaRPr>
        </a:p>
        <a:p>
          <a:r>
            <a:rPr lang="en-US" sz="1400" b="0" baseline="0">
              <a:solidFill>
                <a:schemeClr val="accent1">
                  <a:lumMod val="75000"/>
                </a:schemeClr>
              </a:solidFill>
            </a:rPr>
            <a:t>The data for the emissions factors can be freely consulted under the orange-colored sheets, namely EF_scope1; EF_scope 2; EF_scope3 , Mobitool, UVEK_DT. The sheets "electricity mix", "distribution electricity" and "Heating" contains formulas that were used to compute scope 2 and 3 emissions associated with energy.  </a:t>
          </a:r>
        </a:p>
        <a:p>
          <a:endParaRPr lang="en-US" sz="1400" b="0" baseline="0">
            <a:solidFill>
              <a:schemeClr val="accent1">
                <a:lumMod val="75000"/>
              </a:schemeClr>
            </a:solidFill>
          </a:endParaRPr>
        </a:p>
        <a:p>
          <a:r>
            <a:rPr lang="en-US" sz="1400" b="1" baseline="0">
              <a:solidFill>
                <a:schemeClr val="accent1">
                  <a:lumMod val="75000"/>
                </a:schemeClr>
              </a:solidFill>
            </a:rPr>
            <a:t>EF_Scope1 : </a:t>
          </a:r>
          <a:r>
            <a:rPr lang="en-US" sz="1400" b="0" baseline="0">
              <a:solidFill>
                <a:schemeClr val="accent1">
                  <a:lumMod val="75000"/>
                </a:schemeClr>
              </a:solidFill>
            </a:rPr>
            <a:t>contains the emissions factors of the combustion of fuels, leakage greenhouse gases, etc. used to compute the scope 1 emissions in the sheet "Scope 1" </a:t>
          </a:r>
        </a:p>
        <a:p>
          <a:endParaRPr lang="en-US" sz="1400" b="0" baseline="0">
            <a:solidFill>
              <a:schemeClr val="accent1">
                <a:lumMod val="75000"/>
              </a:schemeClr>
            </a:solidFill>
          </a:endParaRPr>
        </a:p>
        <a:p>
          <a:r>
            <a:rPr lang="en-US" sz="1400" b="1" baseline="0">
              <a:solidFill>
                <a:schemeClr val="accent1">
                  <a:lumMod val="75000"/>
                </a:schemeClr>
              </a:solidFill>
            </a:rPr>
            <a:t>EF_Scope 2: </a:t>
          </a:r>
          <a:r>
            <a:rPr lang="en-US" sz="1400" b="0" baseline="0">
              <a:solidFill>
                <a:schemeClr val="accent1">
                  <a:lumMod val="75000"/>
                </a:schemeClr>
              </a:solidFill>
            </a:rPr>
            <a:t>contains the emissions factors of electricity and heating per kwh. The emissions factors computed here are based on the sheets "electricity mix" and "heat" and used to compute the scope 2 emissions in the sheet "Scope 2". In electricitiy mix, you can find the average composition of the swiss electricity mix based on domestically produced electricity and imported from various sources (renewables to fossils). The sheet "Heat" convert the emissions factors from the UVEK database into scope 2 emissions from a user perspective.</a:t>
          </a:r>
        </a:p>
        <a:p>
          <a:endParaRPr lang="en-US" sz="1400" b="0" baseline="0">
            <a:solidFill>
              <a:schemeClr val="accent1">
                <a:lumMod val="75000"/>
              </a:schemeClr>
            </a:solidFill>
          </a:endParaRPr>
        </a:p>
        <a:p>
          <a:r>
            <a:rPr lang="en-US" sz="1400" b="1" baseline="0">
              <a:solidFill>
                <a:schemeClr val="accent1">
                  <a:lumMod val="75000"/>
                </a:schemeClr>
              </a:solidFill>
            </a:rPr>
            <a:t>EF_Scope3: </a:t>
          </a:r>
          <a:r>
            <a:rPr lang="en-US" sz="1400" b="0" baseline="0">
              <a:solidFill>
                <a:schemeClr val="accent1">
                  <a:lumMod val="75000"/>
                </a:schemeClr>
              </a:solidFill>
            </a:rPr>
            <a:t>contains the emissions factors as per the GHG Protocol 15 categories for the scope 3. The emissions factors in this sheet are used in the "Scope 3 " sheet. To estimate scope 3 emissions we use a mix a mix of spend based data and LCA data. While spend based data is not as precise as LCA data it is easy to use and provides good first estimates of the carbon footprint of some categories of the GHG protocol such as "Purchased goods and services". The current data dates from 2011 and is expected to be updated in 2026. </a:t>
          </a:r>
          <a:endParaRPr lang="en-US" sz="1400" b="1" baseline="0">
            <a:solidFill>
              <a:schemeClr val="accent1">
                <a:lumMod val="75000"/>
              </a:schemeClr>
            </a:solidFill>
          </a:endParaRPr>
        </a:p>
        <a:p>
          <a:endParaRPr lang="en-US" sz="1400" b="0" baseline="0">
            <a:solidFill>
              <a:schemeClr val="accent1">
                <a:lumMod val="75000"/>
              </a:schemeClr>
            </a:solidFill>
          </a:endParaRPr>
        </a:p>
        <a:p>
          <a:r>
            <a:rPr lang="en-US" sz="1400" b="1" baseline="0">
              <a:solidFill>
                <a:schemeClr val="accent1">
                  <a:lumMod val="75000"/>
                </a:schemeClr>
              </a:solidFill>
            </a:rPr>
            <a:t>UVEK_DT:</a:t>
          </a:r>
          <a:r>
            <a:rPr lang="en-US" sz="1400" b="0" baseline="0">
              <a:solidFill>
                <a:schemeClr val="accent1">
                  <a:lumMod val="75000"/>
                </a:schemeClr>
              </a:solidFill>
            </a:rPr>
            <a:t> This database contains the emission factors for 8,050 processes, categorized into 180 categories. Each process may have a different unit (MJ, kg, m³, piece, etc.) associated with the emission factors in t CO2-eq. The database can be used to compute Scope 3 emissions based on physical data. For instance, a company might know that they purchase 200 kg of aluminum alloy per year and prefer to use the emission factors for aluminum alloy directly, rather than relying on spend-based data estimates, as done in the sheet "Scope 3". </a:t>
          </a:r>
        </a:p>
        <a:p>
          <a:endParaRPr lang="en-US" sz="1400" b="0" baseline="0">
            <a:solidFill>
              <a:schemeClr val="accent1">
                <a:lumMod val="75000"/>
              </a:schemeClr>
            </a:solidFill>
          </a:endParaRPr>
        </a:p>
        <a:p>
          <a:r>
            <a:rPr lang="en-US" sz="1400" b="1" baseline="0">
              <a:solidFill>
                <a:schemeClr val="accent1">
                  <a:lumMod val="75000"/>
                </a:schemeClr>
              </a:solidFill>
            </a:rPr>
            <a:t>Mobitool:</a:t>
          </a:r>
          <a:r>
            <a:rPr lang="en-US" sz="1400" b="0" baseline="0">
              <a:solidFill>
                <a:schemeClr val="accent1">
                  <a:lumMod val="75000"/>
                </a:schemeClr>
              </a:solidFill>
            </a:rPr>
            <a:t> The sheet "Mobitool" contains the data provided by Mobitool available here: </a:t>
          </a:r>
          <a:r>
            <a:rPr lang="en-US" sz="1400">
              <a:solidFill>
                <a:schemeClr val="accent1">
                  <a:lumMod val="75000"/>
                </a:schemeClr>
              </a:solidFill>
            </a:rPr>
            <a:t>(www.mobitool.ch) and</a:t>
          </a:r>
          <a:r>
            <a:rPr lang="en-US" sz="1400" baseline="0">
              <a:solidFill>
                <a:schemeClr val="accent1">
                  <a:lumMod val="75000"/>
                </a:schemeClr>
              </a:solidFill>
            </a:rPr>
            <a:t> contains emissions factors associated with Mobility and Transport.</a:t>
          </a:r>
          <a:endParaRPr lang="en-US" sz="1400" b="1" baseline="0">
            <a:solidFill>
              <a:schemeClr val="accent1">
                <a:lumMod val="75000"/>
              </a:schemeClr>
            </a:solidFill>
          </a:endParaRPr>
        </a:p>
        <a:p>
          <a:endParaRPr lang="en-US" sz="1400" b="0" baseline="0">
            <a:solidFill>
              <a:schemeClr val="accent1">
                <a:lumMod val="75000"/>
              </a:schemeClr>
            </a:solidFill>
          </a:endParaRPr>
        </a:p>
        <a:p>
          <a:r>
            <a:rPr lang="en-US" sz="1800" b="1" baseline="0">
              <a:solidFill>
                <a:schemeClr val="accent1">
                  <a:lumMod val="75000"/>
                </a:schemeClr>
              </a:solidFill>
            </a:rPr>
            <a:t>How to use: </a:t>
          </a:r>
        </a:p>
        <a:p>
          <a:r>
            <a:rPr lang="en-US" sz="1400" b="0">
              <a:solidFill>
                <a:schemeClr val="accent1">
                  <a:lumMod val="75000"/>
                </a:schemeClr>
              </a:solidFill>
            </a:rPr>
            <a:t>You</a:t>
          </a:r>
          <a:r>
            <a:rPr lang="en-US" sz="1400" b="0" baseline="0">
              <a:solidFill>
                <a:schemeClr val="accent1">
                  <a:lumMod val="75000"/>
                </a:schemeClr>
              </a:solidFill>
            </a:rPr>
            <a:t> will need to fill in only the yellow-colored sheets "Scope 1", "Scope 2" and "Scope 3" based on your company data. You should start with scope 1, then scope 2 and finally scope 3. Some data that you enter in scope 1 and or 2 may be used to compute the scope 3 emissions. Detailed instructions on how to fill in each of the scopes can be found in the appropriate sheet directly. You are expected to only fill in the yellow-colored cells within each sheet. </a:t>
          </a:r>
        </a:p>
        <a:p>
          <a:endParaRPr lang="en-US" sz="1400" b="0" baseline="0">
            <a:solidFill>
              <a:schemeClr val="accent1">
                <a:lumMod val="75000"/>
              </a:schemeClr>
            </a:solidFill>
          </a:endParaRPr>
        </a:p>
        <a:p>
          <a:r>
            <a:rPr lang="en-US" sz="1400" b="1" baseline="0">
              <a:solidFill>
                <a:schemeClr val="accent1">
                  <a:lumMod val="75000"/>
                </a:schemeClr>
              </a:solidFill>
              <a:latin typeface="+mn-lt"/>
              <a:ea typeface="+mn-ea"/>
              <a:cs typeface="+mn-cs"/>
            </a:rPr>
            <a:t>Emissions Dahsboard: </a:t>
          </a:r>
          <a:r>
            <a:rPr lang="en-US" sz="1400" b="0" baseline="0">
              <a:solidFill>
                <a:schemeClr val="accent1">
                  <a:lumMod val="75000"/>
                </a:schemeClr>
              </a:solidFill>
            </a:rPr>
            <a:t>Once all sheets have been completed, the sheet "Emissions Dashboard" will be automatically filled in and will allow you to have an overall picture of your emissions per scopes, identifying some of the hotspots. </a:t>
          </a:r>
        </a:p>
        <a:p>
          <a:endParaRPr lang="en-US" sz="1400" b="0" baseline="0">
            <a:solidFill>
              <a:schemeClr val="accent1">
                <a:lumMod val="75000"/>
              </a:schemeClr>
            </a:solidFill>
          </a:endParaRPr>
        </a:p>
        <a:p>
          <a:r>
            <a:rPr lang="en-US" sz="1400" b="1" i="1" baseline="0">
              <a:solidFill>
                <a:schemeClr val="accent1">
                  <a:lumMod val="75000"/>
                </a:schemeClr>
              </a:solidFill>
            </a:rPr>
            <a:t>If you need to unlock some cells, you can click on unprotect the workbook and use the following password: scope3</a:t>
          </a:r>
        </a:p>
        <a:p>
          <a:endParaRPr lang="en-US" sz="1400" b="0" baseline="0">
            <a:solidFill>
              <a:schemeClr val="accent1">
                <a:lumMod val="75000"/>
              </a:schemeClr>
            </a:solidFill>
          </a:endParaRPr>
        </a:p>
        <a:p>
          <a:r>
            <a:rPr lang="en-US" sz="1800" b="1" baseline="0">
              <a:solidFill>
                <a:schemeClr val="accent1">
                  <a:lumMod val="75000"/>
                </a:schemeClr>
              </a:solidFill>
            </a:rPr>
            <a:t>System Boundary:</a:t>
          </a:r>
        </a:p>
        <a:p>
          <a:r>
            <a:rPr lang="en-US" sz="1400" b="0" baseline="0">
              <a:solidFill>
                <a:schemeClr val="accent1">
                  <a:lumMod val="75000"/>
                </a:schemeClr>
              </a:solidFill>
            </a:rPr>
            <a:t>Users need to make sure to enter data over a duration of a year (the reporting year).</a:t>
          </a:r>
        </a:p>
        <a:p>
          <a:endParaRPr lang="en-US" sz="1400" b="0" baseline="0">
            <a:solidFill>
              <a:schemeClr val="accent1">
                <a:lumMod val="75000"/>
              </a:schemeClr>
            </a:solidFill>
          </a:endParaRPr>
        </a:p>
        <a:p>
          <a:r>
            <a:rPr lang="en-US" sz="1800" b="1" baseline="0">
              <a:solidFill>
                <a:schemeClr val="accent1">
                  <a:lumMod val="75000"/>
                </a:schemeClr>
              </a:solidFill>
            </a:rPr>
            <a:t>Giving Feedback:</a:t>
          </a:r>
        </a:p>
        <a:p>
          <a:r>
            <a:rPr lang="en-US" sz="1400" b="0">
              <a:solidFill>
                <a:schemeClr val="accent1">
                  <a:lumMod val="75000"/>
                </a:schemeClr>
              </a:solidFill>
            </a:rPr>
            <a:t>We</a:t>
          </a:r>
          <a:r>
            <a:rPr lang="en-US" sz="1400" b="0" baseline="0">
              <a:solidFill>
                <a:schemeClr val="accent1">
                  <a:lumMod val="75000"/>
                </a:schemeClr>
              </a:solidFill>
            </a:rPr>
            <a:t> appreciate your feedback, suggestions and questions to keep on improving this </a:t>
          </a:r>
          <a:r>
            <a:rPr lang="en-US" sz="1400" b="0" baseline="0">
              <a:solidFill>
                <a:schemeClr val="accent1">
                  <a:lumMod val="75000"/>
                </a:schemeClr>
              </a:solidFill>
              <a:latin typeface="+mn-lt"/>
              <a:ea typeface="+mn-ea"/>
              <a:cs typeface="+mn-cs"/>
            </a:rPr>
            <a:t>tool. Please reach out to us via email at  lca@bafu.admin.ch</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399483</xdr:colOff>
      <xdr:row>0</xdr:row>
      <xdr:rowOff>149679</xdr:rowOff>
    </xdr:from>
    <xdr:to>
      <xdr:col>13</xdr:col>
      <xdr:colOff>1047749</xdr:colOff>
      <xdr:row>23</xdr:row>
      <xdr:rowOff>353786</xdr:rowOff>
    </xdr:to>
    <xdr:sp macro="" textlink="">
      <xdr:nvSpPr>
        <xdr:cNvPr id="2" name="TextBox 1">
          <a:extLst>
            <a:ext uri="{FF2B5EF4-FFF2-40B4-BE49-F238E27FC236}">
              <a16:creationId xmlns:a16="http://schemas.microsoft.com/office/drawing/2014/main" id="{3E8FF107-71AB-4273-B09F-6AC648CB8250}"/>
            </a:ext>
          </a:extLst>
        </xdr:cNvPr>
        <xdr:cNvSpPr txBox="1"/>
      </xdr:nvSpPr>
      <xdr:spPr>
        <a:xfrm>
          <a:off x="399483" y="149679"/>
          <a:ext cx="19031516" cy="5442857"/>
        </a:xfrm>
        <a:prstGeom prst="rect">
          <a:avLst/>
        </a:prstGeom>
        <a:solidFill>
          <a:sysClr val="window" lastClr="FFFFFF"/>
        </a:solidFill>
        <a:ln w="9525" cmpd="sng">
          <a:solidFill>
            <a:srgbClr val="16B0A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E6C6A"/>
              </a:solidFill>
            </a:rPr>
            <a:t>Scope 1 Emissions: Instructions</a:t>
          </a:r>
        </a:p>
        <a:p>
          <a:r>
            <a:rPr lang="en-US" sz="1800" b="0">
              <a:solidFill>
                <a:srgbClr val="0E6C6A"/>
              </a:solidFill>
            </a:rPr>
            <a:t>The calculation of Scope 1 emissions is divided into three steps. The worksheet is automated, and only the </a:t>
          </a:r>
          <a:r>
            <a:rPr lang="en-US" sz="1800" b="0" u="sng">
              <a:solidFill>
                <a:srgbClr val="0E6C6A"/>
              </a:solidFill>
            </a:rPr>
            <a:t>cells highlighted in yellow </a:t>
          </a:r>
          <a:r>
            <a:rPr lang="en-US" sz="1800" b="0">
              <a:solidFill>
                <a:srgbClr val="0E6C6A"/>
              </a:solidFill>
            </a:rPr>
            <a:t>should be modified or completed. While detailed instructions are provided next to each section in a text box, the following general guidelines outline what to expect in each step.</a:t>
          </a:r>
        </a:p>
        <a:p>
          <a:endParaRPr lang="en-US" sz="1800" b="0">
            <a:solidFill>
              <a:srgbClr val="0E6C6A"/>
            </a:solidFill>
          </a:endParaRPr>
        </a:p>
        <a:p>
          <a:r>
            <a:rPr lang="en-US" sz="1800" b="1">
              <a:solidFill>
                <a:srgbClr val="0E6C6A"/>
              </a:solidFill>
            </a:rPr>
            <a:t>Step 1:</a:t>
          </a:r>
          <a:r>
            <a:rPr lang="en-US" sz="1800" b="0">
              <a:solidFill>
                <a:srgbClr val="0E6C6A"/>
              </a:solidFill>
            </a:rPr>
            <a:t> In this step, you are required to answer "Yes," "No," or "Unsure" based on where your company is likely to have associated Scope 1 emissions, to determine which sections you will need to provide data for in Step 2. Please note that not every company will need to complete every sections (e.g., stationary combustion, physical processing, etc.). Scope 1 emissions are typically more significant for companies involved in the extraction of primary materials, transportation, and other activities that involve the direct combustion of fossil fuels. This step merely offers general guidance on what areas you will have to fill in and is optional. </a:t>
          </a:r>
        </a:p>
        <a:p>
          <a:endParaRPr lang="en-US" sz="1800" b="0">
            <a:solidFill>
              <a:srgbClr val="0E6C6A"/>
            </a:solidFill>
          </a:endParaRPr>
        </a:p>
        <a:p>
          <a:r>
            <a:rPr lang="en-US" sz="1800" b="1">
              <a:solidFill>
                <a:srgbClr val="0E6C6A"/>
              </a:solidFill>
            </a:rPr>
            <a:t>Step 2: </a:t>
          </a:r>
          <a:r>
            <a:rPr lang="en-US" sz="1800" b="0">
              <a:solidFill>
                <a:srgbClr val="0E6C6A"/>
              </a:solidFill>
            </a:rPr>
            <a:t>In this step, you need to fill in the data related to your company's emissions.</a:t>
          </a:r>
          <a:r>
            <a:rPr lang="en-US" sz="1800" b="0" baseline="0">
              <a:solidFill>
                <a:srgbClr val="0E6C6A"/>
              </a:solidFill>
            </a:rPr>
            <a:t> </a:t>
          </a:r>
          <a:r>
            <a:rPr lang="en-US" sz="1800" b="0">
              <a:solidFill>
                <a:srgbClr val="0E6C6A"/>
              </a:solidFill>
            </a:rPr>
            <a:t>This step is divided into</a:t>
          </a:r>
          <a:r>
            <a:rPr lang="en-US" sz="1800" b="0" baseline="0">
              <a:solidFill>
                <a:srgbClr val="0E6C6A"/>
              </a:solidFill>
            </a:rPr>
            <a:t> 5 areas (stationary combustion, physical or chemical processing, transportation, etc.). The resulting carbon footprint associated with your emissions is automatically calculated in this tool, based on the environmental factors data found in the tab EF_Scope1. More detailed explanations on how to fill in each of the sections can be found below. </a:t>
          </a:r>
        </a:p>
        <a:p>
          <a:endParaRPr lang="en-US" sz="1800" b="0" baseline="0">
            <a:solidFill>
              <a:srgbClr val="0E6C6A"/>
            </a:solidFill>
          </a:endParaRPr>
        </a:p>
        <a:p>
          <a:r>
            <a:rPr lang="en-US" sz="1800" b="1" baseline="0">
              <a:solidFill>
                <a:srgbClr val="0E6C6A"/>
              </a:solidFill>
            </a:rPr>
            <a:t>Step 3: </a:t>
          </a:r>
          <a:r>
            <a:rPr lang="en-US" sz="1800" b="0" baseline="0">
              <a:solidFill>
                <a:srgbClr val="0E6C6A"/>
              </a:solidFill>
            </a:rPr>
            <a:t>This step is fully automated and allows companies to have an overview of their total scope 1 emissions and the contribution of each area to the total scope 1 emissions in order to identify hotspots.</a:t>
          </a:r>
        </a:p>
        <a:p>
          <a:endParaRPr lang="en-US" sz="1800" b="0" baseline="0">
            <a:solidFill>
              <a:srgbClr val="0E6C6A"/>
            </a:solidFill>
          </a:endParaRPr>
        </a:p>
        <a:p>
          <a:endParaRPr lang="en-US" sz="1800" b="0" baseline="0">
            <a:solidFill>
              <a:srgbClr val="0E6C6A"/>
            </a:solidFill>
          </a:endParaRPr>
        </a:p>
        <a:p>
          <a:r>
            <a:rPr lang="en-US" sz="1800" b="1" baseline="0">
              <a:solidFill>
                <a:srgbClr val="0E6C6A"/>
              </a:solidFill>
            </a:rPr>
            <a:t>Database Used</a:t>
          </a:r>
          <a:br>
            <a:rPr lang="en-US" sz="1800" b="1" baseline="0">
              <a:solidFill>
                <a:srgbClr val="0E6C6A"/>
              </a:solidFill>
            </a:rPr>
          </a:br>
          <a:r>
            <a:rPr lang="en-US" sz="1800" b="0" baseline="0">
              <a:solidFill>
                <a:srgbClr val="0E6C6A"/>
              </a:solidFill>
            </a:rPr>
            <a:t>The data used with the sources can be found in the sheet "EF_scope1". The emission factors come from the GHG inventary of Switzerland (FOEN), the IPCC report or the UVEK Database (Mobitool).</a:t>
          </a:r>
          <a:endParaRPr lang="en-US" sz="1800" b="1">
            <a:solidFill>
              <a:srgbClr val="3E0000"/>
            </a:solidFill>
          </a:endParaRPr>
        </a:p>
        <a:p>
          <a:endParaRPr lang="en-US" sz="1800" b="0">
            <a:solidFill>
              <a:srgbClr val="3E0000"/>
            </a:solidFill>
          </a:endParaRPr>
        </a:p>
        <a:p>
          <a:endParaRPr lang="en-US" sz="1800" b="1">
            <a:solidFill>
              <a:srgbClr val="3E0000"/>
            </a:solidFill>
          </a:endParaRPr>
        </a:p>
        <a:p>
          <a:endParaRPr lang="en-US" sz="1800" b="0">
            <a:solidFill>
              <a:srgbClr val="3E0000"/>
            </a:solidFill>
          </a:endParaRPr>
        </a:p>
        <a:p>
          <a:endParaRPr lang="en-US" sz="1800" b="0">
            <a:solidFill>
              <a:srgbClr val="3E0000"/>
            </a:solidFill>
          </a:endParaRPr>
        </a:p>
      </xdr:txBody>
    </xdr:sp>
    <xdr:clientData/>
  </xdr:twoCellAnchor>
  <xdr:twoCellAnchor>
    <xdr:from>
      <xdr:col>16</xdr:col>
      <xdr:colOff>37647</xdr:colOff>
      <xdr:row>13</xdr:row>
      <xdr:rowOff>111124</xdr:rowOff>
    </xdr:from>
    <xdr:to>
      <xdr:col>18</xdr:col>
      <xdr:colOff>1112612</xdr:colOff>
      <xdr:row>32</xdr:row>
      <xdr:rowOff>265791</xdr:rowOff>
    </xdr:to>
    <xdr:graphicFrame macro="">
      <xdr:nvGraphicFramePr>
        <xdr:cNvPr id="6" name="Chart 5">
          <a:extLst>
            <a:ext uri="{FF2B5EF4-FFF2-40B4-BE49-F238E27FC236}">
              <a16:creationId xmlns:a16="http://schemas.microsoft.com/office/drawing/2014/main" id="{2D921AE1-4C01-44E6-934F-046324A9C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25</xdr:row>
      <xdr:rowOff>45357</xdr:rowOff>
    </xdr:from>
    <xdr:to>
      <xdr:col>0</xdr:col>
      <xdr:colOff>4390230</xdr:colOff>
      <xdr:row>40</xdr:row>
      <xdr:rowOff>1660072</xdr:rowOff>
    </xdr:to>
    <xdr:sp macro="" textlink="">
      <xdr:nvSpPr>
        <xdr:cNvPr id="9" name="TextBox 8">
          <a:extLst>
            <a:ext uri="{FF2B5EF4-FFF2-40B4-BE49-F238E27FC236}">
              <a16:creationId xmlns:a16="http://schemas.microsoft.com/office/drawing/2014/main" id="{59C7ADC6-3CD1-4876-BC7C-1F027BADF5D9}"/>
            </a:ext>
          </a:extLst>
        </xdr:cNvPr>
        <xdr:cNvSpPr txBox="1"/>
      </xdr:nvSpPr>
      <xdr:spPr>
        <a:xfrm>
          <a:off x="333375" y="5964464"/>
          <a:ext cx="4056855" cy="6295572"/>
        </a:xfrm>
        <a:prstGeom prst="rect">
          <a:avLst/>
        </a:prstGeom>
        <a:solidFill>
          <a:sysClr val="window" lastClr="FFFFFF"/>
        </a:solidFill>
        <a:ln w="9525" cmpd="sng">
          <a:solidFill>
            <a:srgbClr val="16B0A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0E6C6A"/>
              </a:solidFill>
            </a:rPr>
            <a:t>Setting your operational boundaries:</a:t>
          </a:r>
        </a:p>
        <a:p>
          <a:pPr algn="l"/>
          <a:endParaRPr lang="en-US" sz="1400" baseline="0">
            <a:solidFill>
              <a:srgbClr val="0E6C6A"/>
            </a:solidFill>
          </a:endParaRPr>
        </a:p>
        <a:p>
          <a:pPr algn="l"/>
          <a:r>
            <a:rPr lang="en-US" sz="1400" baseline="0">
              <a:solidFill>
                <a:srgbClr val="0E6C6A"/>
              </a:solidFill>
            </a:rPr>
            <a:t>In the yellow cells, select "Yes" for all areas where your company operates, or "No" for areas where your company has no activity</a:t>
          </a:r>
        </a:p>
        <a:p>
          <a:pPr algn="l"/>
          <a:endParaRPr lang="en-US" sz="1400" baseline="0">
            <a:solidFill>
              <a:srgbClr val="0E6C6A"/>
            </a:solidFill>
          </a:endParaRPr>
        </a:p>
        <a:p>
          <a:pPr algn="l"/>
          <a:r>
            <a:rPr lang="en-US" sz="1400" baseline="0">
              <a:solidFill>
                <a:srgbClr val="0E6C6A"/>
              </a:solidFill>
            </a:rPr>
            <a:t>A "</a:t>
          </a:r>
          <a:r>
            <a:rPr lang="en-US" sz="1400" b="1" baseline="0">
              <a:solidFill>
                <a:srgbClr val="00B050"/>
              </a:solidFill>
            </a:rPr>
            <a:t>Yes</a:t>
          </a:r>
          <a:r>
            <a:rPr lang="en-US" sz="1400" baseline="0">
              <a:solidFill>
                <a:srgbClr val="0E6C6A"/>
              </a:solidFill>
            </a:rPr>
            <a:t>" will then appear next to the section that needs to be completed. You can expend the section by clicking on the (+) on the right. </a:t>
          </a:r>
        </a:p>
        <a:p>
          <a:pPr algn="l"/>
          <a:endParaRPr lang="en-US" sz="1400" baseline="0">
            <a:solidFill>
              <a:srgbClr val="0E6C6A"/>
            </a:solidFill>
          </a:endParaRPr>
        </a:p>
        <a:p>
          <a:pPr algn="l"/>
          <a:r>
            <a:rPr lang="en-US" sz="1400" baseline="0">
              <a:solidFill>
                <a:srgbClr val="0E6C6A"/>
              </a:solidFill>
            </a:rPr>
            <a:t>An important thing to consider is wheter your company owns </a:t>
          </a:r>
          <a:r>
            <a:rPr lang="en-US" sz="1400" u="sng" baseline="0">
              <a:solidFill>
                <a:srgbClr val="0E6C6A"/>
              </a:solidFill>
            </a:rPr>
            <a:t>franchises or possess equity, shares, debt, etc</a:t>
          </a:r>
          <a:r>
            <a:rPr lang="en-US" sz="1400" baseline="0">
              <a:solidFill>
                <a:srgbClr val="0E6C6A"/>
              </a:solidFill>
            </a:rPr>
            <a:t>. The scope 1 and 2 emissions associated with these are part of the scope 3 emissions of your company. You can either include the emissions associated with these in the sheets scope 1 and scope 2. Or another option could be to fill in the emissions of the franchises separately (i.e. copy/paste this tool only for the franchises and investments) and then add the resulting scope 1 and 2 emissions in the scope 3 sheet of this excel. </a:t>
          </a:r>
        </a:p>
        <a:p>
          <a:pPr algn="l"/>
          <a:endParaRPr lang="en-US" sz="1400" baseline="0">
            <a:solidFill>
              <a:srgbClr val="3E0000"/>
            </a:solidFill>
          </a:endParaRPr>
        </a:p>
      </xdr:txBody>
    </xdr:sp>
    <xdr:clientData/>
  </xdr:twoCellAnchor>
  <xdr:twoCellAnchor>
    <xdr:from>
      <xdr:col>0</xdr:col>
      <xdr:colOff>294483</xdr:colOff>
      <xdr:row>45</xdr:row>
      <xdr:rowOff>101714</xdr:rowOff>
    </xdr:from>
    <xdr:to>
      <xdr:col>0</xdr:col>
      <xdr:colOff>4000500</xdr:colOff>
      <xdr:row>57</xdr:row>
      <xdr:rowOff>258763</xdr:rowOff>
    </xdr:to>
    <xdr:sp macro="" textlink="">
      <xdr:nvSpPr>
        <xdr:cNvPr id="10" name="TextBox 9">
          <a:extLst>
            <a:ext uri="{FF2B5EF4-FFF2-40B4-BE49-F238E27FC236}">
              <a16:creationId xmlns:a16="http://schemas.microsoft.com/office/drawing/2014/main" id="{FFE28421-02D6-4D36-8C80-21A7625D6FB7}"/>
            </a:ext>
          </a:extLst>
        </xdr:cNvPr>
        <xdr:cNvSpPr txBox="1"/>
      </xdr:nvSpPr>
      <xdr:spPr>
        <a:xfrm>
          <a:off x="294483" y="13293839"/>
          <a:ext cx="3706017" cy="3284424"/>
        </a:xfrm>
        <a:prstGeom prst="rect">
          <a:avLst/>
        </a:prstGeom>
        <a:solidFill>
          <a:sysClr val="window" lastClr="FFFFFF"/>
        </a:solidFill>
        <a:ln w="9525" cmpd="sng">
          <a:solidFill>
            <a:srgbClr val="16B0A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0E6C6A"/>
              </a:solidFill>
            </a:rPr>
            <a:t>Stationary Combustion:</a:t>
          </a:r>
        </a:p>
        <a:p>
          <a:pPr algn="l"/>
          <a:r>
            <a:rPr lang="en-US" sz="1400" baseline="0">
              <a:solidFill>
                <a:srgbClr val="0E6C6A"/>
              </a:solidFill>
            </a:rPr>
            <a:t>Please only modify cells highlighted in yellow</a:t>
          </a:r>
        </a:p>
        <a:p>
          <a:pPr algn="l"/>
          <a:r>
            <a:rPr lang="en-US" sz="1400" baseline="0">
              <a:solidFill>
                <a:srgbClr val="0E6C6A"/>
              </a:solidFill>
            </a:rPr>
            <a:t>In column I, fill in the </a:t>
          </a:r>
          <a:r>
            <a:rPr lang="en-US" sz="1400" u="sng" baseline="0">
              <a:solidFill>
                <a:srgbClr val="0E6C6A"/>
              </a:solidFill>
            </a:rPr>
            <a:t>total quantity (in ton or m3) per year</a:t>
          </a:r>
          <a:r>
            <a:rPr lang="en-US" sz="1400" baseline="0">
              <a:solidFill>
                <a:srgbClr val="0E6C6A"/>
              </a:solidFill>
            </a:rPr>
            <a:t> for each of the fuels listed. Please note that for some of them, you can change the unit from ton to volume in m3. You can use column K to add any comments if needed. The resulting total carbon footprint in CO2-eq per year is automatically computed using the appropriate emissions factors from the tab EF_scope1. The "comments" column does not impact the results and is only meant for you if you want to clarify some things. </a:t>
          </a:r>
        </a:p>
      </xdr:txBody>
    </xdr:sp>
    <xdr:clientData/>
  </xdr:twoCellAnchor>
  <xdr:twoCellAnchor>
    <xdr:from>
      <xdr:col>0</xdr:col>
      <xdr:colOff>315121</xdr:colOff>
      <xdr:row>76</xdr:row>
      <xdr:rowOff>235858</xdr:rowOff>
    </xdr:from>
    <xdr:to>
      <xdr:col>0</xdr:col>
      <xdr:colOff>4016375</xdr:colOff>
      <xdr:row>88</xdr:row>
      <xdr:rowOff>47626</xdr:rowOff>
    </xdr:to>
    <xdr:sp macro="" textlink="">
      <xdr:nvSpPr>
        <xdr:cNvPr id="11" name="TextBox 10">
          <a:extLst>
            <a:ext uri="{FF2B5EF4-FFF2-40B4-BE49-F238E27FC236}">
              <a16:creationId xmlns:a16="http://schemas.microsoft.com/office/drawing/2014/main" id="{49DFCFAD-E936-4A02-8F88-3420CFB4B6E5}"/>
            </a:ext>
          </a:extLst>
        </xdr:cNvPr>
        <xdr:cNvSpPr txBox="1"/>
      </xdr:nvSpPr>
      <xdr:spPr>
        <a:xfrm>
          <a:off x="315121" y="17222108"/>
          <a:ext cx="3701254" cy="2907393"/>
        </a:xfrm>
        <a:prstGeom prst="rect">
          <a:avLst/>
        </a:prstGeom>
        <a:solidFill>
          <a:sysClr val="window" lastClr="FFFFFF"/>
        </a:solidFill>
        <a:ln w="9525" cmpd="sng">
          <a:solidFill>
            <a:srgbClr val="16B0A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0E6C6A"/>
              </a:solidFill>
            </a:rPr>
            <a:t>Physical of chemical processing:</a:t>
          </a:r>
        </a:p>
        <a:p>
          <a:pPr algn="l"/>
          <a:r>
            <a:rPr lang="en-US" sz="1400" baseline="0">
              <a:solidFill>
                <a:srgbClr val="0E6C6A"/>
              </a:solidFill>
            </a:rPr>
            <a:t>Please only modify cells highlighted in yellow</a:t>
          </a:r>
        </a:p>
        <a:p>
          <a:pPr algn="l"/>
          <a:r>
            <a:rPr lang="en-US" sz="1400" baseline="0">
              <a:solidFill>
                <a:srgbClr val="0E6C6A"/>
              </a:solidFill>
            </a:rPr>
            <a:t>In column I, fill in the</a:t>
          </a:r>
          <a:r>
            <a:rPr lang="en-US" sz="1400" u="sng" baseline="0">
              <a:solidFill>
                <a:srgbClr val="0E6C6A"/>
              </a:solidFill>
            </a:rPr>
            <a:t> total quantity (in ton) per year</a:t>
          </a:r>
          <a:r>
            <a:rPr lang="en-US" sz="1400" baseline="0">
              <a:solidFill>
                <a:srgbClr val="0E6C6A"/>
              </a:solidFill>
            </a:rPr>
            <a:t> for each of the waste listed. You can use column K to add any comments if needed. The resulting total carbon footprint in CO2-eq per year is automatically computed using the appropriate emissions factors from the tab EF_scope1</a:t>
          </a:r>
        </a:p>
      </xdr:txBody>
    </xdr:sp>
    <xdr:clientData/>
  </xdr:twoCellAnchor>
  <xdr:twoCellAnchor>
    <xdr:from>
      <xdr:col>0</xdr:col>
      <xdr:colOff>312738</xdr:colOff>
      <xdr:row>92</xdr:row>
      <xdr:rowOff>374649</xdr:rowOff>
    </xdr:from>
    <xdr:to>
      <xdr:col>0</xdr:col>
      <xdr:colOff>4016375</xdr:colOff>
      <xdr:row>104</xdr:row>
      <xdr:rowOff>152286</xdr:rowOff>
    </xdr:to>
    <xdr:sp macro="" textlink="">
      <xdr:nvSpPr>
        <xdr:cNvPr id="12" name="TextBox 11">
          <a:extLst>
            <a:ext uri="{FF2B5EF4-FFF2-40B4-BE49-F238E27FC236}">
              <a16:creationId xmlns:a16="http://schemas.microsoft.com/office/drawing/2014/main" id="{9C171B56-C972-4188-B882-7528BD919807}"/>
            </a:ext>
          </a:extLst>
        </xdr:cNvPr>
        <xdr:cNvSpPr txBox="1"/>
      </xdr:nvSpPr>
      <xdr:spPr>
        <a:xfrm>
          <a:off x="312738" y="21504274"/>
          <a:ext cx="3703637" cy="3206637"/>
        </a:xfrm>
        <a:prstGeom prst="rect">
          <a:avLst/>
        </a:prstGeom>
        <a:solidFill>
          <a:sysClr val="window" lastClr="FFFFFF"/>
        </a:solidFill>
        <a:ln w="9525" cmpd="sng">
          <a:solidFill>
            <a:srgbClr val="16B0A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0E6C6A"/>
              </a:solidFill>
            </a:rPr>
            <a:t>Impact by fuel consumption</a:t>
          </a:r>
        </a:p>
        <a:p>
          <a:pPr algn="l"/>
          <a:r>
            <a:rPr lang="en-US" sz="1400" b="0" baseline="0">
              <a:solidFill>
                <a:srgbClr val="0E6C6A"/>
              </a:solidFill>
            </a:rPr>
            <a:t>Select this option if you know your fuel consumption per year (either in t or m3), note that the unit for electricity consumption of Electric Vehicle is in kWh with a constant 0 direct emissions for scope 1. The information you enter here for Electric Vehicles however is used for the scope 2 and 3 emissions. </a:t>
          </a:r>
        </a:p>
        <a:p>
          <a:pPr algn="l"/>
          <a:endParaRPr lang="en-US" sz="1400" b="0" baseline="0">
            <a:solidFill>
              <a:srgbClr val="0E6C6A"/>
            </a:solidFill>
          </a:endParaRPr>
        </a:p>
        <a:p>
          <a:pPr algn="l"/>
          <a:r>
            <a:rPr lang="en-US" sz="1400" b="0" baseline="0">
              <a:solidFill>
                <a:srgbClr val="0E6C6A"/>
              </a:solidFill>
            </a:rPr>
            <a:t>Fill in the yellow cells only with </a:t>
          </a:r>
          <a:r>
            <a:rPr lang="en-US" sz="1400" b="0" u="sng" baseline="0">
              <a:solidFill>
                <a:srgbClr val="0E6C6A"/>
              </a:solidFill>
            </a:rPr>
            <a:t>the total quantity of fuel consumption per year for the entire fleet </a:t>
          </a:r>
          <a:r>
            <a:rPr lang="en-US" sz="1400" b="0" baseline="0">
              <a:solidFill>
                <a:srgbClr val="0E6C6A"/>
              </a:solidFill>
            </a:rPr>
            <a:t>in column I, the unit (t or m3) in column J and if needed some comments in column K</a:t>
          </a:r>
        </a:p>
        <a:p>
          <a:pPr algn="l"/>
          <a:endParaRPr lang="en-US" sz="1400" baseline="0">
            <a:solidFill>
              <a:srgbClr val="3E0000"/>
            </a:solidFill>
          </a:endParaRPr>
        </a:p>
      </xdr:txBody>
    </xdr:sp>
    <xdr:clientData/>
  </xdr:twoCellAnchor>
  <xdr:twoCellAnchor>
    <xdr:from>
      <xdr:col>0</xdr:col>
      <xdr:colOff>292101</xdr:colOff>
      <xdr:row>108</xdr:row>
      <xdr:rowOff>97630</xdr:rowOff>
    </xdr:from>
    <xdr:to>
      <xdr:col>0</xdr:col>
      <xdr:colOff>4313238</xdr:colOff>
      <xdr:row>126</xdr:row>
      <xdr:rowOff>202406</xdr:rowOff>
    </xdr:to>
    <xdr:sp macro="" textlink="">
      <xdr:nvSpPr>
        <xdr:cNvPr id="14" name="TextBox 13">
          <a:extLst>
            <a:ext uri="{FF2B5EF4-FFF2-40B4-BE49-F238E27FC236}">
              <a16:creationId xmlns:a16="http://schemas.microsoft.com/office/drawing/2014/main" id="{D4FD987A-634D-41C4-926E-D373080A355D}"/>
            </a:ext>
          </a:extLst>
        </xdr:cNvPr>
        <xdr:cNvSpPr txBox="1"/>
      </xdr:nvSpPr>
      <xdr:spPr>
        <a:xfrm>
          <a:off x="292101" y="21314568"/>
          <a:ext cx="4021137" cy="7165182"/>
        </a:xfrm>
        <a:prstGeom prst="rect">
          <a:avLst/>
        </a:prstGeom>
        <a:solidFill>
          <a:sysClr val="window" lastClr="FFFFFF"/>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3E0000"/>
              </a:solidFill>
            </a:rPr>
            <a:t>Option 2: impact by type of vehicle</a:t>
          </a:r>
        </a:p>
        <a:p>
          <a:pPr algn="l"/>
          <a:r>
            <a:rPr lang="en-US" sz="1400" b="0" baseline="0">
              <a:solidFill>
                <a:srgbClr val="3E0000"/>
              </a:solidFill>
            </a:rPr>
            <a:t>If you don't know the exact fuel consumption but have information on the type of vehicle used and how much weight was carried (in ton), how many kilometers they covered, how many passengers they carried etc. then option 2 might be more suitable. </a:t>
          </a:r>
          <a:br>
            <a:rPr lang="en-US" sz="1400" b="0" baseline="0">
              <a:solidFill>
                <a:srgbClr val="3E0000"/>
              </a:solidFill>
            </a:rPr>
          </a:br>
          <a:br>
            <a:rPr lang="en-US" sz="1400" b="0" baseline="0">
              <a:solidFill>
                <a:srgbClr val="3E0000"/>
              </a:solidFill>
            </a:rPr>
          </a:br>
          <a:r>
            <a:rPr lang="en-US" sz="1400" b="0" baseline="0">
              <a:solidFill>
                <a:srgbClr val="3E0000"/>
              </a:solidFill>
            </a:rPr>
            <a:t>The 16 most common vehicles have been entered here based on the Mobitool database (see tab Mobitool for the entire list). Depending on the vehicle type, you might have to enter different types of data defined as follows. The cells that needs to be filled in are automatically highlighted in yellow</a:t>
          </a:r>
        </a:p>
        <a:p>
          <a:pPr algn="l"/>
          <a:r>
            <a:rPr lang="en-US" sz="1400" b="0" baseline="0">
              <a:solidFill>
                <a:srgbClr val="3E0000"/>
              </a:solidFill>
            </a:rPr>
            <a:t> </a:t>
          </a:r>
          <a:br>
            <a:rPr lang="en-US" sz="1400" b="0" baseline="0">
              <a:solidFill>
                <a:srgbClr val="3E0000"/>
              </a:solidFill>
            </a:rPr>
          </a:br>
          <a:r>
            <a:rPr lang="en-US" sz="1400" b="0" baseline="0">
              <a:solidFill>
                <a:srgbClr val="3E0000"/>
              </a:solidFill>
            </a:rPr>
            <a:t>- </a:t>
          </a:r>
          <a:r>
            <a:rPr lang="en-US" sz="1400" b="1" baseline="0">
              <a:solidFill>
                <a:srgbClr val="3E0000"/>
              </a:solidFill>
            </a:rPr>
            <a:t>vkm</a:t>
          </a:r>
          <a:r>
            <a:rPr lang="en-US" sz="1400" b="0" baseline="0">
              <a:solidFill>
                <a:srgbClr val="3E0000"/>
              </a:solidFill>
            </a:rPr>
            <a:t> = vehicules * kilometers, </a:t>
          </a:r>
        </a:p>
        <a:p>
          <a:pPr algn="l"/>
          <a:r>
            <a:rPr lang="en-US" sz="1400" b="0" i="1" baseline="0">
              <a:solidFill>
                <a:srgbClr val="3E0000"/>
              </a:solidFill>
            </a:rPr>
            <a:t>where v = the total number of vehicle of that type in your fleet for the year and km is the total average km per year for one vehicle.</a:t>
          </a:r>
        </a:p>
        <a:p>
          <a:pPr algn="l"/>
          <a:endParaRPr lang="en-US" sz="1400" b="0" baseline="0">
            <a:solidFill>
              <a:srgbClr val="3E0000"/>
            </a:solidFill>
          </a:endParaRPr>
        </a:p>
        <a:p>
          <a:pPr algn="l"/>
          <a:r>
            <a:rPr lang="en-US" sz="1400" b="0" baseline="0">
              <a:solidFill>
                <a:srgbClr val="3E0000"/>
              </a:solidFill>
            </a:rPr>
            <a:t>- </a:t>
          </a:r>
          <a:r>
            <a:rPr lang="en-US" sz="1400" b="1" baseline="0">
              <a:solidFill>
                <a:srgbClr val="3E0000"/>
              </a:solidFill>
            </a:rPr>
            <a:t>pkm</a:t>
          </a:r>
          <a:r>
            <a:rPr lang="en-US" sz="1400" b="0" baseline="0">
              <a:solidFill>
                <a:srgbClr val="3E0000"/>
              </a:solidFill>
            </a:rPr>
            <a:t> = passengers * kilometers</a:t>
          </a:r>
        </a:p>
        <a:p>
          <a:pPr algn="l"/>
          <a:r>
            <a:rPr lang="en-US" sz="1400" b="0" i="1" baseline="0">
              <a:solidFill>
                <a:srgbClr val="3E0000"/>
              </a:solidFill>
            </a:rPr>
            <a:t>where p = the total number of passengers carried over one year and and km is the total average km per year for one passenger.</a:t>
          </a:r>
        </a:p>
        <a:p>
          <a:pPr algn="l"/>
          <a:endParaRPr lang="en-US" sz="1400" b="0" baseline="0">
            <a:solidFill>
              <a:srgbClr val="3E0000"/>
            </a:solidFill>
          </a:endParaRPr>
        </a:p>
        <a:p>
          <a:pPr algn="l"/>
          <a:r>
            <a:rPr lang="en-US" sz="1400" b="0" baseline="0">
              <a:solidFill>
                <a:srgbClr val="3E0000"/>
              </a:solidFill>
            </a:rPr>
            <a:t>- </a:t>
          </a:r>
          <a:r>
            <a:rPr lang="en-US" sz="1400" b="1" baseline="0">
              <a:solidFill>
                <a:srgbClr val="3E0000"/>
              </a:solidFill>
            </a:rPr>
            <a:t>tkm</a:t>
          </a:r>
          <a:r>
            <a:rPr lang="en-US" sz="1400" b="0" baseline="0">
              <a:solidFill>
                <a:srgbClr val="3E0000"/>
              </a:solidFill>
            </a:rPr>
            <a:t> = ton * kilometers</a:t>
          </a:r>
        </a:p>
        <a:p>
          <a:pPr algn="l"/>
          <a:r>
            <a:rPr lang="en-US" sz="1400" b="0" i="1" baseline="0">
              <a:solidFill>
                <a:srgbClr val="3E0000"/>
              </a:solidFill>
            </a:rPr>
            <a:t>where t = the total weight in ton carried over one year and and km is the total average km per year for one passenger.</a:t>
          </a:r>
        </a:p>
        <a:p>
          <a:pPr algn="l"/>
          <a:endParaRPr lang="en-US" sz="1400" b="0" baseline="0">
            <a:solidFill>
              <a:srgbClr val="3E0000"/>
            </a:solidFill>
          </a:endParaRPr>
        </a:p>
        <a:p>
          <a:pPr algn="l"/>
          <a:r>
            <a:rPr lang="en-US" sz="1400" b="0" baseline="0">
              <a:solidFill>
                <a:srgbClr val="3E0000"/>
              </a:solidFill>
            </a:rPr>
            <a:t>-</a:t>
          </a:r>
          <a:r>
            <a:rPr lang="en-US" sz="1400" b="1" baseline="0">
              <a:solidFill>
                <a:srgbClr val="3E0000"/>
              </a:solidFill>
            </a:rPr>
            <a:t> h</a:t>
          </a:r>
          <a:r>
            <a:rPr lang="en-US" sz="1400" b="0" baseline="0">
              <a:solidFill>
                <a:srgbClr val="3E0000"/>
              </a:solidFill>
            </a:rPr>
            <a:t> = hours</a:t>
          </a:r>
        </a:p>
        <a:p>
          <a:pPr algn="l"/>
          <a:r>
            <a:rPr lang="en-US" sz="1400" b="0" i="1" baseline="0">
              <a:solidFill>
                <a:srgbClr val="3E0000"/>
              </a:solidFill>
            </a:rPr>
            <a:t>where h = the total number of hours per year that all vehicles were operated</a:t>
          </a:r>
        </a:p>
        <a:p>
          <a:pPr algn="l"/>
          <a:endParaRPr lang="en-US" sz="1400" b="0" i="1" baseline="0">
            <a:solidFill>
              <a:srgbClr val="3E0000"/>
            </a:solidFill>
          </a:endParaRPr>
        </a:p>
        <a:p>
          <a:pPr algn="l"/>
          <a:r>
            <a:rPr lang="en-US" sz="1400" b="0" baseline="0">
              <a:solidFill>
                <a:srgbClr val="3E0000"/>
              </a:solidFill>
            </a:rPr>
            <a:t>- </a:t>
          </a:r>
          <a:r>
            <a:rPr lang="en-US" sz="1400" b="1" baseline="0">
              <a:solidFill>
                <a:srgbClr val="3E0000"/>
              </a:solidFill>
            </a:rPr>
            <a:t>m3</a:t>
          </a:r>
          <a:r>
            <a:rPr lang="en-US" sz="1400" b="0" baseline="0">
              <a:solidFill>
                <a:srgbClr val="3E0000"/>
              </a:solidFill>
            </a:rPr>
            <a:t> = volume in cubic meter </a:t>
          </a:r>
        </a:p>
        <a:p>
          <a:pPr algn="l"/>
          <a:r>
            <a:rPr lang="en-US" sz="1400" b="0" i="1" baseline="0">
              <a:solidFill>
                <a:srgbClr val="3E0000"/>
              </a:solidFill>
            </a:rPr>
            <a:t>where m3 = the total volume in cubic meter that has been excavated using an excavation machine </a:t>
          </a:r>
        </a:p>
        <a:p>
          <a:pPr algn="l"/>
          <a:endParaRPr lang="en-US" sz="1400" b="0" i="1" baseline="0">
            <a:solidFill>
              <a:srgbClr val="3E0000"/>
            </a:solidFill>
          </a:endParaRPr>
        </a:p>
        <a:p>
          <a:pPr algn="l"/>
          <a:r>
            <a:rPr lang="en-US" sz="1400" b="0" baseline="0">
              <a:solidFill>
                <a:srgbClr val="3E0000"/>
              </a:solidFill>
            </a:rPr>
            <a:t>-</a:t>
          </a:r>
          <a:r>
            <a:rPr lang="en-US" sz="1400" b="1" baseline="0">
              <a:solidFill>
                <a:srgbClr val="3E0000"/>
              </a:solidFill>
            </a:rPr>
            <a:t> MJ </a:t>
          </a:r>
          <a:r>
            <a:rPr lang="en-US" sz="1400" b="0" baseline="0">
              <a:solidFill>
                <a:srgbClr val="3E0000"/>
              </a:solidFill>
            </a:rPr>
            <a:t>= megajoule</a:t>
          </a:r>
        </a:p>
        <a:p>
          <a:pPr algn="l"/>
          <a:r>
            <a:rPr lang="en-US" sz="1400" b="0" i="1" baseline="0">
              <a:solidFill>
                <a:srgbClr val="3E0000"/>
              </a:solidFill>
            </a:rPr>
            <a:t>where MJ = the total amount of energy in MJ consumed over a year for all construction machines</a:t>
          </a:r>
        </a:p>
        <a:p>
          <a:pPr algn="l"/>
          <a:endParaRPr lang="en-US" sz="1400" baseline="0">
            <a:solidFill>
              <a:srgbClr val="3E0000"/>
            </a:solidFill>
          </a:endParaRPr>
        </a:p>
      </xdr:txBody>
    </xdr:sp>
    <xdr:clientData/>
  </xdr:twoCellAnchor>
  <xdr:twoCellAnchor>
    <xdr:from>
      <xdr:col>0</xdr:col>
      <xdr:colOff>285750</xdr:colOff>
      <xdr:row>126</xdr:row>
      <xdr:rowOff>464343</xdr:rowOff>
    </xdr:from>
    <xdr:to>
      <xdr:col>0</xdr:col>
      <xdr:colOff>4306887</xdr:colOff>
      <xdr:row>135</xdr:row>
      <xdr:rowOff>95136</xdr:rowOff>
    </xdr:to>
    <xdr:sp macro="" textlink="">
      <xdr:nvSpPr>
        <xdr:cNvPr id="15" name="TextBox 14">
          <a:extLst>
            <a:ext uri="{FF2B5EF4-FFF2-40B4-BE49-F238E27FC236}">
              <a16:creationId xmlns:a16="http://schemas.microsoft.com/office/drawing/2014/main" id="{BAB4E0CD-1556-4BD5-99F7-503F8F96C30C}"/>
            </a:ext>
          </a:extLst>
        </xdr:cNvPr>
        <xdr:cNvSpPr txBox="1"/>
      </xdr:nvSpPr>
      <xdr:spPr>
        <a:xfrm>
          <a:off x="285750" y="30587156"/>
          <a:ext cx="4021137" cy="2964543"/>
        </a:xfrm>
        <a:prstGeom prst="rect">
          <a:avLst/>
        </a:prstGeom>
        <a:solidFill>
          <a:sysClr val="window" lastClr="FFFFFF"/>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3E0000"/>
              </a:solidFill>
            </a:rPr>
            <a:t>Option 2 b: adding your own company vehicles based on the Mobitool database</a:t>
          </a:r>
        </a:p>
        <a:p>
          <a:pPr algn="l"/>
          <a:r>
            <a:rPr lang="en-US" sz="1400" b="0" baseline="0">
              <a:solidFill>
                <a:srgbClr val="3E0000"/>
              </a:solidFill>
            </a:rPr>
            <a:t>If the 16 pre-selected vehicle types do not meet the vehicles types of your company, you can search for the "Mobitool ID" in column A of the Mobitool tab and enter the number in column G in the yellow cells. The other cells will be automatically populated and the additional cells that need to be filled in will be highlighted accordingly. Number 68 has been entered as an example, highlighting column H and I as the FU is vkm here. </a:t>
          </a:r>
        </a:p>
        <a:p>
          <a:pPr algn="l"/>
          <a:endParaRPr lang="en-US" sz="1400" baseline="0">
            <a:solidFill>
              <a:srgbClr val="3E0000"/>
            </a:solidFill>
          </a:endParaRPr>
        </a:p>
      </xdr:txBody>
    </xdr:sp>
    <xdr:clientData/>
  </xdr:twoCellAnchor>
  <xdr:twoCellAnchor>
    <xdr:from>
      <xdr:col>0</xdr:col>
      <xdr:colOff>243417</xdr:colOff>
      <xdr:row>137</xdr:row>
      <xdr:rowOff>371740</xdr:rowOff>
    </xdr:from>
    <xdr:to>
      <xdr:col>0</xdr:col>
      <xdr:colOff>3778250</xdr:colOff>
      <xdr:row>152</xdr:row>
      <xdr:rowOff>23699</xdr:rowOff>
    </xdr:to>
    <xdr:sp macro="" textlink="">
      <xdr:nvSpPr>
        <xdr:cNvPr id="16" name="TextBox 15">
          <a:extLst>
            <a:ext uri="{FF2B5EF4-FFF2-40B4-BE49-F238E27FC236}">
              <a16:creationId xmlns:a16="http://schemas.microsoft.com/office/drawing/2014/main" id="{FB184CCE-E906-4406-B430-4018662FFCBA}"/>
            </a:ext>
          </a:extLst>
        </xdr:cNvPr>
        <xdr:cNvSpPr txBox="1"/>
      </xdr:nvSpPr>
      <xdr:spPr>
        <a:xfrm>
          <a:off x="243417" y="25930490"/>
          <a:ext cx="3534833" cy="3398459"/>
        </a:xfrm>
        <a:prstGeom prst="rect">
          <a:avLst/>
        </a:prstGeom>
        <a:solidFill>
          <a:sysClr val="window" lastClr="FFFFFF"/>
        </a:solidFill>
        <a:ln w="9525" cmpd="sng">
          <a:solidFill>
            <a:srgbClr val="16B0A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0E6C6A"/>
              </a:solidFill>
            </a:rPr>
            <a:t>Refrigeration and Air Conditioning Use: </a:t>
          </a:r>
        </a:p>
        <a:p>
          <a:pPr algn="l"/>
          <a:r>
            <a:rPr lang="en-US" sz="1400" b="0" baseline="0">
              <a:solidFill>
                <a:srgbClr val="0E6C6A"/>
              </a:solidFill>
            </a:rPr>
            <a:t>Yearly leakages of HFC greenhouse gases contained in refrigeration and air conditioning units can be estimated using the GHG protocol or the IPCC Good Practice Guidelines.  </a:t>
          </a:r>
          <a:r>
            <a:rPr lang="en-US" sz="1400" b="0" u="sng" baseline="0">
              <a:solidFill>
                <a:srgbClr val="0E6C6A"/>
              </a:solidFill>
            </a:rPr>
            <a:t>Please write the quantity leaked per year in ton in column I.</a:t>
          </a:r>
          <a:r>
            <a:rPr lang="en-US" sz="1400" b="0" u="none" baseline="0">
              <a:solidFill>
                <a:srgbClr val="0E6C6A"/>
              </a:solidFill>
            </a:rPr>
            <a:t> If needed, you can add comments in column K. </a:t>
          </a:r>
          <a:endParaRPr lang="en-US" sz="1400" b="0" u="sng" baseline="0">
            <a:solidFill>
              <a:srgbClr val="0E6C6A"/>
            </a:solidFill>
          </a:endParaRPr>
        </a:p>
        <a:p>
          <a:pPr algn="l"/>
          <a:endParaRPr lang="en-US" sz="1400" baseline="0">
            <a:solidFill>
              <a:srgbClr val="3E0000"/>
            </a:solidFill>
          </a:endParaRPr>
        </a:p>
      </xdr:txBody>
    </xdr:sp>
    <xdr:clientData/>
  </xdr:twoCellAnchor>
  <xdr:twoCellAnchor>
    <xdr:from>
      <xdr:col>0</xdr:col>
      <xdr:colOff>215901</xdr:colOff>
      <xdr:row>168</xdr:row>
      <xdr:rowOff>111390</xdr:rowOff>
    </xdr:from>
    <xdr:to>
      <xdr:col>0</xdr:col>
      <xdr:colOff>4095750</xdr:colOff>
      <xdr:row>180</xdr:row>
      <xdr:rowOff>102016</xdr:rowOff>
    </xdr:to>
    <xdr:sp macro="" textlink="">
      <xdr:nvSpPr>
        <xdr:cNvPr id="17" name="TextBox 16">
          <a:extLst>
            <a:ext uri="{FF2B5EF4-FFF2-40B4-BE49-F238E27FC236}">
              <a16:creationId xmlns:a16="http://schemas.microsoft.com/office/drawing/2014/main" id="{5ED67862-9EB5-4CE9-98CF-45085AC7F629}"/>
            </a:ext>
          </a:extLst>
        </xdr:cNvPr>
        <xdr:cNvSpPr txBox="1"/>
      </xdr:nvSpPr>
      <xdr:spPr>
        <a:xfrm>
          <a:off x="215901" y="32686890"/>
          <a:ext cx="3879849" cy="4435626"/>
        </a:xfrm>
        <a:prstGeom prst="rect">
          <a:avLst/>
        </a:prstGeom>
        <a:solidFill>
          <a:sysClr val="window" lastClr="FFFFFF"/>
        </a:solidFill>
        <a:ln w="9525" cmpd="sng">
          <a:solidFill>
            <a:srgbClr val="16B0A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0E6C6A"/>
              </a:solidFill>
            </a:rPr>
            <a:t>Fugitive Emissions: </a:t>
          </a:r>
        </a:p>
        <a:p>
          <a:pPr algn="l"/>
          <a:r>
            <a:rPr lang="en-US" sz="1400" b="0" baseline="0">
              <a:solidFill>
                <a:srgbClr val="0E6C6A"/>
              </a:solidFill>
            </a:rPr>
            <a:t>Estimated yearly fugitive emissions resulting from your company's activites can be made using the guidelines from the IPCC. </a:t>
          </a:r>
        </a:p>
        <a:p>
          <a:pPr algn="l"/>
          <a:endParaRPr lang="en-US" sz="1400" b="0" baseline="0">
            <a:solidFill>
              <a:srgbClr val="0E6C6A"/>
            </a:solidFill>
          </a:endParaRPr>
        </a:p>
        <a:p>
          <a:pPr algn="l"/>
          <a:r>
            <a:rPr lang="en-US" sz="1400" b="0" baseline="0">
              <a:solidFill>
                <a:srgbClr val="0E6C6A"/>
              </a:solidFill>
            </a:rPr>
            <a:t>Please fill in column I with your yearly estimates in tons of fugitive emissions. If needed your can add comments in column K. </a:t>
          </a:r>
        </a:p>
        <a:p>
          <a:pPr algn="l"/>
          <a:endParaRPr lang="en-US" sz="1400" b="1" baseline="0">
            <a:solidFill>
              <a:srgbClr val="3E0000"/>
            </a:solidFill>
          </a:endParaRPr>
        </a:p>
        <a:p>
          <a:pPr algn="l"/>
          <a:endParaRPr lang="en-US" sz="1400" b="1" baseline="0">
            <a:solidFill>
              <a:srgbClr val="3E0000"/>
            </a:solidFill>
          </a:endParaRPr>
        </a:p>
        <a:p>
          <a:pPr algn="l"/>
          <a:endParaRPr lang="en-US" sz="1400" b="0" u="sng" baseline="0">
            <a:solidFill>
              <a:srgbClr val="3E0000"/>
            </a:solidFill>
          </a:endParaRPr>
        </a:p>
        <a:p>
          <a:pPr algn="l"/>
          <a:endParaRPr lang="en-US" sz="1400" baseline="0">
            <a:solidFill>
              <a:srgbClr val="3E0000"/>
            </a:solidFill>
          </a:endParaRPr>
        </a:p>
      </xdr:txBody>
    </xdr:sp>
    <xdr:clientData/>
  </xdr:twoCellAnchor>
  <xdr:twoCellAnchor>
    <xdr:from>
      <xdr:col>0</xdr:col>
      <xdr:colOff>326572</xdr:colOff>
      <xdr:row>61</xdr:row>
      <xdr:rowOff>0</xdr:rowOff>
    </xdr:from>
    <xdr:to>
      <xdr:col>0</xdr:col>
      <xdr:colOff>4026239</xdr:colOff>
      <xdr:row>76</xdr:row>
      <xdr:rowOff>54428</xdr:rowOff>
    </xdr:to>
    <xdr:sp macro="" textlink="">
      <xdr:nvSpPr>
        <xdr:cNvPr id="13" name="TextBox 12">
          <a:extLst>
            <a:ext uri="{FF2B5EF4-FFF2-40B4-BE49-F238E27FC236}">
              <a16:creationId xmlns:a16="http://schemas.microsoft.com/office/drawing/2014/main" id="{E43AAE2E-248F-41DB-A738-E22507496575}"/>
            </a:ext>
          </a:extLst>
        </xdr:cNvPr>
        <xdr:cNvSpPr txBox="1"/>
      </xdr:nvSpPr>
      <xdr:spPr>
        <a:xfrm>
          <a:off x="326572" y="20029714"/>
          <a:ext cx="3699667" cy="3891643"/>
        </a:xfrm>
        <a:prstGeom prst="rect">
          <a:avLst/>
        </a:prstGeom>
        <a:solidFill>
          <a:sysClr val="window" lastClr="FFFFFF"/>
        </a:solidFill>
        <a:ln w="9525" cmpd="sng">
          <a:solidFill>
            <a:srgbClr val="16B0A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0E6C6A"/>
              </a:solidFill>
            </a:rPr>
            <a:t>Stationary Combustion from own Heating installations (NOT purchased):</a:t>
          </a:r>
        </a:p>
        <a:p>
          <a:pPr algn="l"/>
          <a:r>
            <a:rPr lang="en-US" sz="1400" baseline="0">
              <a:solidFill>
                <a:srgbClr val="0E6C6A"/>
              </a:solidFill>
            </a:rPr>
            <a:t>Please only modify cells highlighted in yellow</a:t>
          </a:r>
        </a:p>
        <a:p>
          <a:pPr algn="l"/>
          <a:r>
            <a:rPr lang="en-US" sz="1400" baseline="0">
              <a:solidFill>
                <a:srgbClr val="0E6C6A"/>
              </a:solidFill>
            </a:rPr>
            <a:t>In column I, fill in the </a:t>
          </a:r>
          <a:r>
            <a:rPr lang="en-US" sz="1400" u="sng" baseline="0">
              <a:solidFill>
                <a:srgbClr val="0E6C6A"/>
              </a:solidFill>
            </a:rPr>
            <a:t>total quantity (in ton or m3) per year</a:t>
          </a:r>
          <a:r>
            <a:rPr lang="en-US" sz="1400" baseline="0">
              <a:solidFill>
                <a:srgbClr val="0E6C6A"/>
              </a:solidFill>
            </a:rPr>
            <a:t> for each of the category of heating listed. Please note that you are to report direct emissions from heating only if your own installations (</a:t>
          </a:r>
          <a:r>
            <a:rPr lang="en-US" sz="1400" u="sng" baseline="0">
              <a:solidFill>
                <a:srgbClr val="0E6C6A"/>
              </a:solidFill>
            </a:rPr>
            <a:t>not from purchased sources</a:t>
          </a:r>
          <a:r>
            <a:rPr lang="en-US" sz="1400" baseline="0">
              <a:solidFill>
                <a:srgbClr val="0E6C6A"/>
              </a:solidFill>
            </a:rPr>
            <a:t>). If you purchase your heating energy, please report the consumption of heat under scope 2. </a:t>
          </a:r>
        </a:p>
        <a:p>
          <a:pPr algn="l"/>
          <a:endParaRPr lang="en-US" sz="1400" baseline="0">
            <a:solidFill>
              <a:srgbClr val="0E6C6A"/>
            </a:solidFill>
          </a:endParaRPr>
        </a:p>
        <a:p>
          <a:pPr algn="l"/>
          <a:r>
            <a:rPr lang="en-US" sz="1400" baseline="0">
              <a:solidFill>
                <a:srgbClr val="0E6C6A"/>
              </a:solidFill>
            </a:rPr>
            <a:t>The resulting total carbon footprint in CO2-eq per year is automatically computed using the appropriate emissions factors from the tab "Heat2. The "comments" column does not impact the results and is only meant for you if you want to clarify some things.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35718</xdr:colOff>
      <xdr:row>11</xdr:row>
      <xdr:rowOff>130967</xdr:rowOff>
    </xdr:from>
    <xdr:to>
      <xdr:col>17</xdr:col>
      <xdr:colOff>1991519</xdr:colOff>
      <xdr:row>27</xdr:row>
      <xdr:rowOff>163511</xdr:rowOff>
    </xdr:to>
    <xdr:graphicFrame macro="">
      <xdr:nvGraphicFramePr>
        <xdr:cNvPr id="2" name="Chart 1">
          <a:extLst>
            <a:ext uri="{FF2B5EF4-FFF2-40B4-BE49-F238E27FC236}">
              <a16:creationId xmlns:a16="http://schemas.microsoft.com/office/drawing/2014/main" id="{0B55D475-5C35-41CD-B237-16ED392CB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66108</xdr:colOff>
      <xdr:row>0</xdr:row>
      <xdr:rowOff>0</xdr:rowOff>
    </xdr:from>
    <xdr:to>
      <xdr:col>15</xdr:col>
      <xdr:colOff>673553</xdr:colOff>
      <xdr:row>1</xdr:row>
      <xdr:rowOff>1539875</xdr:rowOff>
    </xdr:to>
    <xdr:sp macro="" textlink="">
      <xdr:nvSpPr>
        <xdr:cNvPr id="3" name="TextBox 2">
          <a:extLst>
            <a:ext uri="{FF2B5EF4-FFF2-40B4-BE49-F238E27FC236}">
              <a16:creationId xmlns:a16="http://schemas.microsoft.com/office/drawing/2014/main" id="{5F46EAA4-3411-4820-ACAA-4316B6F3ABF1}"/>
            </a:ext>
          </a:extLst>
        </xdr:cNvPr>
        <xdr:cNvSpPr txBox="1"/>
      </xdr:nvSpPr>
      <xdr:spPr>
        <a:xfrm>
          <a:off x="66108" y="0"/>
          <a:ext cx="18196945" cy="3349625"/>
        </a:xfrm>
        <a:prstGeom prst="rect">
          <a:avLst/>
        </a:prstGeom>
        <a:solidFill>
          <a:sysClr val="window" lastClr="FFFFFF"/>
        </a:solid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tx1">
                  <a:lumMod val="75000"/>
                  <a:lumOff val="25000"/>
                </a:schemeClr>
              </a:solidFill>
            </a:rPr>
            <a:t>Scope 2 Emissions: Instructions</a:t>
          </a:r>
        </a:p>
        <a:p>
          <a:r>
            <a:rPr lang="en-US" sz="1800" b="0">
              <a:solidFill>
                <a:schemeClr val="tx1">
                  <a:lumMod val="75000"/>
                  <a:lumOff val="25000"/>
                </a:schemeClr>
              </a:solidFill>
            </a:rPr>
            <a:t>The calculation of Scope 2</a:t>
          </a:r>
          <a:r>
            <a:rPr lang="en-US" sz="1800" b="0" baseline="0">
              <a:solidFill>
                <a:schemeClr val="tx1">
                  <a:lumMod val="75000"/>
                  <a:lumOff val="25000"/>
                </a:schemeClr>
              </a:solidFill>
            </a:rPr>
            <a:t> </a:t>
          </a:r>
          <a:r>
            <a:rPr lang="en-US" sz="1800" b="0">
              <a:solidFill>
                <a:schemeClr val="tx1">
                  <a:lumMod val="75000"/>
                  <a:lumOff val="25000"/>
                </a:schemeClr>
              </a:solidFill>
            </a:rPr>
            <a:t>emissions is divided into three steps. The worksheet is automated, and only the </a:t>
          </a:r>
          <a:r>
            <a:rPr lang="en-US" sz="1800" b="0" u="sng">
              <a:solidFill>
                <a:schemeClr val="tx1">
                  <a:lumMod val="75000"/>
                  <a:lumOff val="25000"/>
                </a:schemeClr>
              </a:solidFill>
            </a:rPr>
            <a:t>cells highlighted in yellow </a:t>
          </a:r>
          <a:r>
            <a:rPr lang="en-US" sz="1800" b="0">
              <a:solidFill>
                <a:schemeClr val="tx1">
                  <a:lumMod val="75000"/>
                  <a:lumOff val="25000"/>
                </a:schemeClr>
              </a:solidFill>
            </a:rPr>
            <a:t>should be modified or completed. While detailed instructions are provided next to each section in a text box, the following general guidelines outline what to expect in each step.</a:t>
          </a:r>
        </a:p>
        <a:p>
          <a:endParaRPr lang="en-US" sz="1800" b="0">
            <a:solidFill>
              <a:schemeClr val="tx1">
                <a:lumMod val="75000"/>
                <a:lumOff val="25000"/>
              </a:schemeClr>
            </a:solidFill>
          </a:endParaRPr>
        </a:p>
        <a:p>
          <a:r>
            <a:rPr lang="en-US" sz="1800" b="1">
              <a:solidFill>
                <a:schemeClr val="tx1">
                  <a:lumMod val="75000"/>
                  <a:lumOff val="25000"/>
                </a:schemeClr>
              </a:solidFill>
            </a:rPr>
            <a:t>Step 1:</a:t>
          </a:r>
          <a:r>
            <a:rPr lang="en-US" sz="1800" b="0">
              <a:solidFill>
                <a:schemeClr val="tx1">
                  <a:lumMod val="75000"/>
                  <a:lumOff val="25000"/>
                </a:schemeClr>
              </a:solidFill>
            </a:rPr>
            <a:t> In this step, you will enter your company's</a:t>
          </a:r>
          <a:r>
            <a:rPr lang="en-US" sz="1800" b="0" baseline="0">
              <a:solidFill>
                <a:schemeClr val="tx1">
                  <a:lumMod val="75000"/>
                  <a:lumOff val="25000"/>
                </a:schemeClr>
              </a:solidFill>
            </a:rPr>
            <a:t> data (</a:t>
          </a:r>
          <a:r>
            <a:rPr lang="en-US" sz="1800" b="0" u="sng" baseline="0">
              <a:solidFill>
                <a:schemeClr val="tx1">
                  <a:lumMod val="75000"/>
                  <a:lumOff val="25000"/>
                </a:schemeClr>
              </a:solidFill>
            </a:rPr>
            <a:t>including franchises and investments if you selected that option in scope 1</a:t>
          </a:r>
          <a:r>
            <a:rPr lang="en-US" sz="1800" b="0" baseline="0">
              <a:solidFill>
                <a:schemeClr val="tx1">
                  <a:lumMod val="75000"/>
                  <a:lumOff val="25000"/>
                </a:schemeClr>
              </a:solidFill>
            </a:rPr>
            <a:t>) regarding electricity consumption</a:t>
          </a:r>
          <a:endParaRPr lang="en-US" sz="1800" b="0">
            <a:solidFill>
              <a:schemeClr val="tx1">
                <a:lumMod val="75000"/>
                <a:lumOff val="25000"/>
              </a:schemeClr>
            </a:solidFill>
          </a:endParaRPr>
        </a:p>
        <a:p>
          <a:endParaRPr lang="en-US" sz="1800" b="0">
            <a:solidFill>
              <a:schemeClr val="tx1">
                <a:lumMod val="75000"/>
                <a:lumOff val="25000"/>
              </a:schemeClr>
            </a:solidFill>
          </a:endParaRPr>
        </a:p>
        <a:p>
          <a:r>
            <a:rPr lang="en-US" sz="1800" b="1">
              <a:solidFill>
                <a:schemeClr val="tx1">
                  <a:lumMod val="75000"/>
                  <a:lumOff val="25000"/>
                </a:schemeClr>
              </a:solidFill>
            </a:rPr>
            <a:t>Step 2: </a:t>
          </a:r>
          <a:r>
            <a:rPr lang="en-US" sz="1800" b="0">
              <a:solidFill>
                <a:schemeClr val="tx1">
                  <a:lumMod val="75000"/>
                  <a:lumOff val="25000"/>
                </a:schemeClr>
              </a:solidFill>
            </a:rPr>
            <a:t>In this step, you will enter your company's data </a:t>
          </a:r>
          <a:r>
            <a:rPr lang="en-US" sz="1800" b="0" u="sng">
              <a:solidFill>
                <a:schemeClr val="tx1">
                  <a:lumMod val="75000"/>
                  <a:lumOff val="25000"/>
                </a:schemeClr>
              </a:solidFill>
            </a:rPr>
            <a:t>(including franchises and investments if you selected that option in scope 1) </a:t>
          </a:r>
          <a:r>
            <a:rPr lang="en-US" sz="1800" b="0">
              <a:solidFill>
                <a:schemeClr val="tx1">
                  <a:lumMod val="75000"/>
                  <a:lumOff val="25000"/>
                </a:schemeClr>
              </a:solidFill>
            </a:rPr>
            <a:t>regarding heating consumption</a:t>
          </a:r>
        </a:p>
        <a:p>
          <a:endParaRPr lang="en-US" sz="1800" b="0" baseline="0">
            <a:solidFill>
              <a:schemeClr val="tx1">
                <a:lumMod val="75000"/>
                <a:lumOff val="25000"/>
              </a:schemeClr>
            </a:solidFill>
          </a:endParaRPr>
        </a:p>
        <a:p>
          <a:r>
            <a:rPr lang="en-US" sz="1800" b="1" baseline="0">
              <a:solidFill>
                <a:schemeClr val="tx1">
                  <a:lumMod val="75000"/>
                  <a:lumOff val="25000"/>
                </a:schemeClr>
              </a:solidFill>
            </a:rPr>
            <a:t>Step 3: </a:t>
          </a:r>
          <a:r>
            <a:rPr lang="en-US" sz="1800" b="0" baseline="0">
              <a:solidFill>
                <a:schemeClr val="tx1">
                  <a:lumMod val="75000"/>
                  <a:lumOff val="25000"/>
                </a:schemeClr>
              </a:solidFill>
            </a:rPr>
            <a:t>This step is fully automated and allows companies to have an overview of their total scope 2 emissions and the contribution of each area to the total scope 2 emissions in order to identify hotspots.</a:t>
          </a:r>
          <a:endParaRPr lang="en-US" sz="1800" b="1">
            <a:solidFill>
              <a:schemeClr val="tx1">
                <a:lumMod val="75000"/>
                <a:lumOff val="25000"/>
              </a:schemeClr>
            </a:solidFill>
          </a:endParaRPr>
        </a:p>
        <a:p>
          <a:endParaRPr lang="en-US" sz="1800" b="0">
            <a:solidFill>
              <a:schemeClr val="tx1">
                <a:lumMod val="75000"/>
                <a:lumOff val="25000"/>
              </a:schemeClr>
            </a:solidFill>
          </a:endParaRPr>
        </a:p>
        <a:p>
          <a:r>
            <a:rPr lang="en-US" sz="1800" b="1">
              <a:solidFill>
                <a:schemeClr val="tx1">
                  <a:lumMod val="75000"/>
                  <a:lumOff val="25000"/>
                </a:schemeClr>
              </a:solidFill>
            </a:rPr>
            <a:t>Database used</a:t>
          </a:r>
          <a:endParaRPr lang="en-US" sz="1800" b="0">
            <a:solidFill>
              <a:schemeClr val="tx1">
                <a:lumMod val="75000"/>
                <a:lumOff val="25000"/>
              </a:schemeClr>
            </a:solidFill>
          </a:endParaRPr>
        </a:p>
        <a:p>
          <a:r>
            <a:rPr lang="en-US" sz="1800" b="0">
              <a:solidFill>
                <a:schemeClr val="tx1">
                  <a:lumMod val="75000"/>
                  <a:lumOff val="25000"/>
                </a:schemeClr>
              </a:solidFill>
            </a:rPr>
            <a:t>The data used with the sources can be found in the sheet "EF_scope2".</a:t>
          </a:r>
          <a:r>
            <a:rPr lang="en-US" sz="1800" b="0" baseline="0">
              <a:solidFill>
                <a:schemeClr val="tx1">
                  <a:lumMod val="75000"/>
                  <a:lumOff val="25000"/>
                </a:schemeClr>
              </a:solidFill>
            </a:rPr>
            <a:t> The data are adapted from the UVEK database ("UVEK_dt") in order to only account for scope 2 emissions here, the detail of the calculations in sheet "electricity mix" and "Heat".</a:t>
          </a:r>
          <a:r>
            <a:rPr lang="en-US" sz="1800" b="0">
              <a:solidFill>
                <a:schemeClr val="tx1">
                  <a:lumMod val="75000"/>
                  <a:lumOff val="25000"/>
                </a:schemeClr>
              </a:solidFill>
            </a:rPr>
            <a:t> Please note that there is a portion of emissions associated with energy use that will be automatically accounted in the scope 3 (distribution and network loss,</a:t>
          </a:r>
          <a:r>
            <a:rPr lang="en-US" sz="1800" b="0" baseline="0">
              <a:solidFill>
                <a:schemeClr val="tx1">
                  <a:lumMod val="75000"/>
                  <a:lumOff val="25000"/>
                </a:schemeClr>
              </a:solidFill>
            </a:rPr>
            <a:t> indirect emissions, etc. as defined by the GHG Protocol)</a:t>
          </a:r>
          <a:endParaRPr lang="en-US" sz="1800" b="0">
            <a:solidFill>
              <a:schemeClr val="tx1">
                <a:lumMod val="75000"/>
                <a:lumOff val="25000"/>
              </a:schemeClr>
            </a:solidFill>
          </a:endParaRPr>
        </a:p>
        <a:p>
          <a:endParaRPr lang="en-US" sz="1800" b="0">
            <a:solidFill>
              <a:schemeClr val="tx1">
                <a:lumMod val="75000"/>
                <a:lumOff val="25000"/>
              </a:schemeClr>
            </a:solidFill>
          </a:endParaRPr>
        </a:p>
        <a:p>
          <a:endParaRPr lang="en-US" sz="1800" b="1">
            <a:solidFill>
              <a:schemeClr val="tx1">
                <a:lumMod val="75000"/>
                <a:lumOff val="25000"/>
              </a:schemeClr>
            </a:solidFill>
          </a:endParaRPr>
        </a:p>
        <a:p>
          <a:endParaRPr lang="en-US" sz="1800" b="0">
            <a:solidFill>
              <a:schemeClr val="tx1">
                <a:lumMod val="75000"/>
                <a:lumOff val="25000"/>
              </a:schemeClr>
            </a:solidFill>
          </a:endParaRPr>
        </a:p>
        <a:p>
          <a:endParaRPr lang="en-US" sz="1800" b="0">
            <a:solidFill>
              <a:schemeClr val="tx1">
                <a:lumMod val="75000"/>
                <a:lumOff val="25000"/>
              </a:schemeClr>
            </a:solidFill>
          </a:endParaRPr>
        </a:p>
      </xdr:txBody>
    </xdr:sp>
    <xdr:clientData/>
  </xdr:twoCellAnchor>
  <xdr:twoCellAnchor>
    <xdr:from>
      <xdr:col>0</xdr:col>
      <xdr:colOff>0</xdr:colOff>
      <xdr:row>4</xdr:row>
      <xdr:rowOff>517071</xdr:rowOff>
    </xdr:from>
    <xdr:to>
      <xdr:col>0</xdr:col>
      <xdr:colOff>4056855</xdr:colOff>
      <xdr:row>32</xdr:row>
      <xdr:rowOff>355600</xdr:rowOff>
    </xdr:to>
    <xdr:sp macro="" textlink="">
      <xdr:nvSpPr>
        <xdr:cNvPr id="4" name="TextBox 3">
          <a:extLst>
            <a:ext uri="{FF2B5EF4-FFF2-40B4-BE49-F238E27FC236}">
              <a16:creationId xmlns:a16="http://schemas.microsoft.com/office/drawing/2014/main" id="{3E4525FF-D386-4C5E-8BB6-05C277A608EE}"/>
            </a:ext>
          </a:extLst>
        </xdr:cNvPr>
        <xdr:cNvSpPr txBox="1"/>
      </xdr:nvSpPr>
      <xdr:spPr>
        <a:xfrm>
          <a:off x="0" y="7362371"/>
          <a:ext cx="4056855" cy="11141529"/>
        </a:xfrm>
        <a:prstGeom prst="rect">
          <a:avLst/>
        </a:prstGeom>
        <a:solidFill>
          <a:sysClr val="window" lastClr="FFFFFF"/>
        </a:solid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chemeClr val="tx1">
                  <a:lumMod val="75000"/>
                  <a:lumOff val="25000"/>
                </a:schemeClr>
              </a:solidFill>
            </a:rPr>
            <a:t>Step 1: Recording Electricity Consumption</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Scope 2 electricity emissions include direct emissions occuring during power generation.</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Start by selecting from the dropdown menu the type of electricity consumed (hydropower, nuclear power, etc.). </a:t>
          </a:r>
        </a:p>
        <a:p>
          <a:pPr algn="l"/>
          <a:endParaRPr lang="en-US" sz="1400" baseline="0">
            <a:solidFill>
              <a:schemeClr val="tx1">
                <a:lumMod val="75000"/>
                <a:lumOff val="25000"/>
              </a:schemeClr>
            </a:solidFill>
          </a:endParaRPr>
        </a:p>
        <a:p>
          <a:pPr algn="l"/>
          <a:r>
            <a:rPr lang="en-US" sz="1400" b="1" baseline="0">
              <a:solidFill>
                <a:srgbClr val="C00000"/>
              </a:solidFill>
            </a:rPr>
            <a:t>Important Note: </a:t>
          </a:r>
        </a:p>
        <a:p>
          <a:pPr algn="l"/>
          <a:r>
            <a:rPr lang="en-US" sz="1400" b="1" baseline="0">
              <a:solidFill>
                <a:srgbClr val="C00000"/>
              </a:solidFill>
            </a:rPr>
            <a:t>According to the GHG Protocol, the market-based method allows for the consideration of electricity purchases from specific sources when these are bundled with contractual instruments within the same market. In Switzerland, the Certificates of Origin issued are not recognized in Europe, leading to a distinct Swiss market (refer to Section 7.5 of the GHG Protocol Scope 2 Guidance). Consequently, only Swiss Certificates of Origin should be included in the present calculation.</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By default results will show </a:t>
          </a:r>
          <a:r>
            <a:rPr lang="en-US" sz="1400" b="1" baseline="0">
              <a:solidFill>
                <a:schemeClr val="tx1">
                  <a:lumMod val="75000"/>
                  <a:lumOff val="25000"/>
                </a:schemeClr>
              </a:solidFill>
            </a:rPr>
            <a:t>market-based</a:t>
          </a:r>
          <a:r>
            <a:rPr lang="en-US" sz="1400" baseline="0">
              <a:solidFill>
                <a:schemeClr val="tx1">
                  <a:lumMod val="75000"/>
                  <a:lumOff val="25000"/>
                </a:schemeClr>
              </a:solidFill>
            </a:rPr>
            <a:t> numbers and a </a:t>
          </a:r>
          <a:r>
            <a:rPr lang="en-US" sz="1400" b="1" baseline="0">
              <a:solidFill>
                <a:srgbClr val="00B0F0"/>
              </a:solidFill>
            </a:rPr>
            <a:t>location-based calculation </a:t>
          </a:r>
          <a:r>
            <a:rPr lang="en-US" sz="1400" baseline="0">
              <a:solidFill>
                <a:schemeClr val="tx1">
                  <a:lumMod val="75000"/>
                  <a:lumOff val="25000"/>
                </a:schemeClr>
              </a:solidFill>
            </a:rPr>
            <a:t>is provided on the right-hand side of the table.</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The type of electricity voltage used (medium or low) and the type of losses coverage do not have an impact on scope 2 emissions, but will be used to automatically scope 3 emissions. </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In general, guarantees of origin do not cover losses occuring during transformation and distribution. Without proof of such coverage, these losses should be considered uncovered.</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The "Comment" column does not impact the results and is only meant for you if you want to clarify some things. </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If coal is selected an error will be returned because no swiss guarantees of origin can be issued from coal as no electricity is produced with this source in Switzerland.</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If electric vehicles were selected in the scope 1 emissions, then the electricity consumption associated with them will automatically be computed here using the consumer mix. </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Under quantity, fill in the total kWh that your company (including franchises) consumed within a year. </a:t>
          </a:r>
        </a:p>
      </xdr:txBody>
    </xdr:sp>
    <xdr:clientData/>
  </xdr:twoCellAnchor>
  <xdr:twoCellAnchor>
    <xdr:from>
      <xdr:col>0</xdr:col>
      <xdr:colOff>170542</xdr:colOff>
      <xdr:row>47</xdr:row>
      <xdr:rowOff>363765</xdr:rowOff>
    </xdr:from>
    <xdr:to>
      <xdr:col>0</xdr:col>
      <xdr:colOff>4079875</xdr:colOff>
      <xdr:row>60</xdr:row>
      <xdr:rowOff>98425</xdr:rowOff>
    </xdr:to>
    <xdr:sp macro="" textlink="">
      <xdr:nvSpPr>
        <xdr:cNvPr id="5" name="TextBox 4">
          <a:extLst>
            <a:ext uri="{FF2B5EF4-FFF2-40B4-BE49-F238E27FC236}">
              <a16:creationId xmlns:a16="http://schemas.microsoft.com/office/drawing/2014/main" id="{A2B3E9A2-142B-4D3E-ACF0-202E78A598A9}"/>
            </a:ext>
          </a:extLst>
        </xdr:cNvPr>
        <xdr:cNvSpPr txBox="1"/>
      </xdr:nvSpPr>
      <xdr:spPr>
        <a:xfrm>
          <a:off x="170542" y="28541890"/>
          <a:ext cx="3909333" cy="3909785"/>
        </a:xfrm>
        <a:prstGeom prst="rect">
          <a:avLst/>
        </a:prstGeom>
        <a:solidFill>
          <a:sysClr val="window" lastClr="FFFFFF"/>
        </a:solidFill>
        <a:ln w="95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chemeClr val="tx1">
                  <a:lumMod val="75000"/>
                  <a:lumOff val="25000"/>
                </a:schemeClr>
              </a:solidFill>
            </a:rPr>
            <a:t>Step 2: Recording Heating Consumption</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Start by selecting from the dropdown menu the category of Heating, whether it is Decentralized or District Heating. Depending on your selection, you'll be able to select different type of heating system. If the categories are hard to read, you can go under the sheet "Heating" to see all the categories available. </a:t>
          </a:r>
        </a:p>
        <a:p>
          <a:pPr algn="l"/>
          <a:endParaRPr lang="en-US" sz="1400" baseline="0">
            <a:solidFill>
              <a:schemeClr val="tx1">
                <a:lumMod val="75000"/>
                <a:lumOff val="25000"/>
              </a:schemeClr>
            </a:solidFill>
          </a:endParaRPr>
        </a:p>
        <a:p>
          <a:pPr algn="l"/>
          <a:r>
            <a:rPr lang="en-US" sz="1400" baseline="0">
              <a:solidFill>
                <a:srgbClr val="FF0000"/>
              </a:solidFill>
            </a:rPr>
            <a:t>Please note that emissions associated with </a:t>
          </a:r>
          <a:r>
            <a:rPr lang="en-US" sz="1400" u="sng" baseline="0">
              <a:solidFill>
                <a:srgbClr val="FF0000"/>
              </a:solidFill>
            </a:rPr>
            <a:t>decentralized</a:t>
          </a:r>
          <a:r>
            <a:rPr lang="en-US" sz="1400" baseline="0">
              <a:solidFill>
                <a:srgbClr val="FF0000"/>
              </a:solidFill>
            </a:rPr>
            <a:t> comfort heating should be accounted for in scope 1 if you own / operate your own installations, and reported here only if the energy from decentralized heating installation is </a:t>
          </a:r>
          <a:r>
            <a:rPr lang="en-US" sz="1400" u="sng" baseline="0">
              <a:solidFill>
                <a:srgbClr val="FF0000"/>
              </a:solidFill>
            </a:rPr>
            <a:t>purchased.</a:t>
          </a:r>
        </a:p>
        <a:p>
          <a:pPr algn="l"/>
          <a:endParaRPr lang="en-US" sz="1400" baseline="0">
            <a:solidFill>
              <a:schemeClr val="tx1">
                <a:lumMod val="75000"/>
                <a:lumOff val="25000"/>
              </a:schemeClr>
            </a:solidFill>
          </a:endParaRPr>
        </a:p>
        <a:p>
          <a:pPr algn="l"/>
          <a:r>
            <a:rPr lang="en-US" sz="1400" baseline="0">
              <a:solidFill>
                <a:schemeClr val="tx1">
                  <a:lumMod val="75000"/>
                  <a:lumOff val="25000"/>
                </a:schemeClr>
              </a:solidFill>
            </a:rPr>
            <a:t>Under quantity, fill in the total kWh that your company (including franchises) consumed within a year. </a:t>
          </a:r>
        </a:p>
        <a:p>
          <a:pPr algn="l"/>
          <a:endParaRPr lang="en-US" sz="1400" baseline="0">
            <a:solidFill>
              <a:schemeClr val="tx1">
                <a:lumMod val="75000"/>
                <a:lumOff val="25000"/>
              </a:schemeClr>
            </a:solidFill>
          </a:endParaRPr>
        </a:p>
        <a:p>
          <a:pPr algn="l"/>
          <a:endParaRPr lang="en-US" sz="1400" baseline="0">
            <a:solidFill>
              <a:schemeClr val="tx1">
                <a:lumMod val="75000"/>
                <a:lumOff val="2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381001</xdr:colOff>
      <xdr:row>0</xdr:row>
      <xdr:rowOff>791478</xdr:rowOff>
    </xdr:from>
    <xdr:to>
      <xdr:col>29</xdr:col>
      <xdr:colOff>1188357</xdr:colOff>
      <xdr:row>1</xdr:row>
      <xdr:rowOff>29481</xdr:rowOff>
    </xdr:to>
    <xdr:graphicFrame macro="">
      <xdr:nvGraphicFramePr>
        <xdr:cNvPr id="3" name="Chart 2">
          <a:extLst>
            <a:ext uri="{FF2B5EF4-FFF2-40B4-BE49-F238E27FC236}">
              <a16:creationId xmlns:a16="http://schemas.microsoft.com/office/drawing/2014/main" id="{E2623ECB-0B16-43CA-9F10-28A217B4F7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165895</xdr:colOff>
      <xdr:row>0</xdr:row>
      <xdr:rowOff>172356</xdr:rowOff>
    </xdr:from>
    <xdr:to>
      <xdr:col>11</xdr:col>
      <xdr:colOff>249463</xdr:colOff>
      <xdr:row>0</xdr:row>
      <xdr:rowOff>4975411</xdr:rowOff>
    </xdr:to>
    <xdr:sp macro="" textlink="">
      <xdr:nvSpPr>
        <xdr:cNvPr id="4" name="TextBox 3">
          <a:extLst>
            <a:ext uri="{FF2B5EF4-FFF2-40B4-BE49-F238E27FC236}">
              <a16:creationId xmlns:a16="http://schemas.microsoft.com/office/drawing/2014/main" id="{D12C6F47-1954-4EBB-894A-BBCE76F4B906}"/>
            </a:ext>
          </a:extLst>
        </xdr:cNvPr>
        <xdr:cNvSpPr txBox="1"/>
      </xdr:nvSpPr>
      <xdr:spPr>
        <a:xfrm>
          <a:off x="165895" y="172356"/>
          <a:ext cx="17575950" cy="4803055"/>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4D3C8A"/>
              </a:solidFill>
            </a:rPr>
            <a:t>Scope 3 Emissions: Instructions</a:t>
          </a:r>
        </a:p>
        <a:p>
          <a:r>
            <a:rPr lang="en-US" sz="1600" b="0">
              <a:solidFill>
                <a:srgbClr val="4D3C8A"/>
              </a:solidFill>
            </a:rPr>
            <a:t>The calculation of Scope 3</a:t>
          </a:r>
          <a:r>
            <a:rPr lang="en-US" sz="1600" b="0" baseline="0">
              <a:solidFill>
                <a:srgbClr val="4D3C8A"/>
              </a:solidFill>
            </a:rPr>
            <a:t> </a:t>
          </a:r>
          <a:r>
            <a:rPr lang="en-US" sz="1600" b="0">
              <a:solidFill>
                <a:srgbClr val="4D3C8A"/>
              </a:solidFill>
            </a:rPr>
            <a:t>emissions is divided into the 15 categories defined by the GHG Protocol.</a:t>
          </a:r>
          <a:endParaRPr lang="en-US" sz="1600">
            <a:solidFill>
              <a:srgbClr val="4D3C8A"/>
            </a:solidFill>
          </a:endParaRPr>
        </a:p>
        <a:p>
          <a:r>
            <a:rPr lang="en-US" sz="1600" b="0">
              <a:solidFill>
                <a:srgbClr val="4D3C8A"/>
              </a:solidFill>
            </a:rPr>
            <a:t>As with</a:t>
          </a:r>
          <a:r>
            <a:rPr lang="en-US" sz="1600" b="0" baseline="0">
              <a:solidFill>
                <a:srgbClr val="4D3C8A"/>
              </a:solidFill>
            </a:rPr>
            <a:t> the other sheets, only fill in the cells highlithed in yellow. All the other cells are filled in automatically. Some categories are automatically filled in based on what you filled in under the sheets scope 1 and scope 2 (for instance category 3: Fuel and energy related activities). </a:t>
          </a:r>
        </a:p>
        <a:p>
          <a:br>
            <a:rPr lang="en-US" sz="1600" b="0" baseline="0">
              <a:solidFill>
                <a:srgbClr val="4D3C8A"/>
              </a:solidFill>
            </a:rPr>
          </a:br>
          <a:r>
            <a:rPr lang="en-US" sz="1600" b="1" baseline="0">
              <a:solidFill>
                <a:srgbClr val="4D3C8A"/>
              </a:solidFill>
            </a:rPr>
            <a:t>Step 1: </a:t>
          </a:r>
          <a:r>
            <a:rPr lang="en-US" sz="1600" b="0" baseline="0">
              <a:solidFill>
                <a:srgbClr val="4D3C8A"/>
              </a:solidFill>
            </a:rPr>
            <a:t>As with the other sheets, there are steps to follow, with step 1 to fill your company data per the categories defined by the GHG Protocol. There are 15 categories in total and the instructions on how to fill in the 15 categories are provided below next to each category. For more detailed definitions, we advise to refer to the GHG Protocol. </a:t>
          </a:r>
        </a:p>
        <a:p>
          <a:endParaRPr lang="en-US" sz="1600" b="0" baseline="0">
            <a:solidFill>
              <a:srgbClr val="4D3C8A"/>
            </a:solidFill>
          </a:endParaRPr>
        </a:p>
        <a:p>
          <a:r>
            <a:rPr lang="en-US" sz="1600" b="1" baseline="0">
              <a:solidFill>
                <a:srgbClr val="4D3C8A"/>
              </a:solidFill>
            </a:rPr>
            <a:t>Step 2: </a:t>
          </a:r>
          <a:r>
            <a:rPr lang="en-US" sz="1600" b="0" baseline="0">
              <a:solidFill>
                <a:srgbClr val="4D3C8A"/>
              </a:solidFill>
            </a:rPr>
            <a:t>Overall results will appear in the first table on the right with a related graph. And for some categories, an additional table highliting the top contributors (i.e. hotspots) is presented. </a:t>
          </a:r>
        </a:p>
        <a:p>
          <a:endParaRPr lang="en-US" sz="1600" b="0" baseline="0">
            <a:solidFill>
              <a:srgbClr val="4D3C8A"/>
            </a:solidFill>
          </a:endParaRPr>
        </a:p>
        <a:p>
          <a:r>
            <a:rPr lang="en-US" sz="1600" b="0" baseline="0">
              <a:solidFill>
                <a:srgbClr val="4D3C8A"/>
              </a:solidFill>
            </a:rPr>
            <a:t>Please note that each category can be grouped or collapsed as needed using the [+] / [-] as needed in the left-hand side. Not every category might be applicable to your company, in which case you can leave the section blank.</a:t>
          </a:r>
        </a:p>
        <a:p>
          <a:endParaRPr lang="en-US" sz="1600" b="0" baseline="0">
            <a:solidFill>
              <a:srgbClr val="4D3C8A"/>
            </a:solidFill>
          </a:endParaRPr>
        </a:p>
        <a:p>
          <a:r>
            <a:rPr lang="en-US" sz="1600" b="1" baseline="0">
              <a:solidFill>
                <a:srgbClr val="4D3C8A"/>
              </a:solidFill>
            </a:rPr>
            <a:t>Database used</a:t>
          </a:r>
        </a:p>
        <a:p>
          <a:r>
            <a:rPr lang="en-US" sz="1600" b="0" baseline="0">
              <a:solidFill>
                <a:srgbClr val="4D3C8A"/>
              </a:solidFill>
            </a:rPr>
            <a:t>The data used with the sources can be found in the sheet "EF_scope3". Depending on the category (out of the 15) some emission factors come from spend-based data, i.e. an emission factor is associated for each CHF spent based on a specific category; or from the UVEK database. The spend-based data come from the report "Environmental Impacts of Swiss Consumption and Production" (2011) that used Input-Output table to estimates the emissions factors of sectors. For more precise estimates of the categores using spend-based data, knowledgeable users are free to use directly data from the UVEK database (UVEK_DT) and calculate separatey their scope 3 emissions. While spend based data is not as precise as LCA data it is easy to use and provides good first estimates of the carbon footprint of some categories of the GHG protocol such as "Purchased goods and services". The current data dates from 2011 and is expected to be updated in 2026. </a:t>
          </a:r>
        </a:p>
        <a:p>
          <a:endParaRPr lang="en-US" sz="1600" b="0" baseline="0">
            <a:solidFill>
              <a:srgbClr val="4D3C8A"/>
            </a:solidFill>
          </a:endParaRPr>
        </a:p>
        <a:p>
          <a:endParaRPr lang="en-US" sz="1600" b="1">
            <a:solidFill>
              <a:srgbClr val="4D3C8A"/>
            </a:solidFill>
          </a:endParaRPr>
        </a:p>
        <a:p>
          <a:endParaRPr lang="en-US" sz="1600" b="0">
            <a:solidFill>
              <a:srgbClr val="4D3C8A"/>
            </a:solidFill>
          </a:endParaRPr>
        </a:p>
        <a:p>
          <a:endParaRPr lang="en-US" sz="1600" b="1">
            <a:solidFill>
              <a:srgbClr val="4D3C8A"/>
            </a:solidFill>
          </a:endParaRPr>
        </a:p>
        <a:p>
          <a:endParaRPr lang="en-US" sz="1600" b="0">
            <a:solidFill>
              <a:srgbClr val="4D3C8A"/>
            </a:solidFill>
          </a:endParaRPr>
        </a:p>
        <a:p>
          <a:endParaRPr lang="en-US" sz="1600" b="0">
            <a:solidFill>
              <a:srgbClr val="4D3C8A"/>
            </a:solidFill>
          </a:endParaRPr>
        </a:p>
      </xdr:txBody>
    </xdr:sp>
    <xdr:clientData/>
  </xdr:twoCellAnchor>
  <xdr:twoCellAnchor>
    <xdr:from>
      <xdr:col>16</xdr:col>
      <xdr:colOff>217717</xdr:colOff>
      <xdr:row>4</xdr:row>
      <xdr:rowOff>204107</xdr:rowOff>
    </xdr:from>
    <xdr:to>
      <xdr:col>19</xdr:col>
      <xdr:colOff>1714500</xdr:colOff>
      <xdr:row>20</xdr:row>
      <xdr:rowOff>395969</xdr:rowOff>
    </xdr:to>
    <xdr:sp macro="" textlink="">
      <xdr:nvSpPr>
        <xdr:cNvPr id="5" name="TextBox 4">
          <a:extLst>
            <a:ext uri="{FF2B5EF4-FFF2-40B4-BE49-F238E27FC236}">
              <a16:creationId xmlns:a16="http://schemas.microsoft.com/office/drawing/2014/main" id="{92DEE557-ADD1-4389-990A-F8FCFBA9BACB}"/>
            </a:ext>
          </a:extLst>
        </xdr:cNvPr>
        <xdr:cNvSpPr txBox="1"/>
      </xdr:nvSpPr>
      <xdr:spPr>
        <a:xfrm>
          <a:off x="17580431" y="6068786"/>
          <a:ext cx="3020783" cy="9553576"/>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Results Scope 3 Emissions: </a:t>
          </a:r>
        </a:p>
        <a:p>
          <a:pPr algn="l"/>
          <a:r>
            <a:rPr lang="en-US" sz="1400" b="0" baseline="0">
              <a:solidFill>
                <a:srgbClr val="4D3C8A"/>
              </a:solidFill>
            </a:rPr>
            <a:t>This table is filled automatically based on what you filled in in the table below. Please note that the categories in red cannot be separated or calculated directly using this tool. Category 2: Capital Goods and category 9: Downstream Transportation and Distribution is assumed to be included within category 1,  so their emissions are included in the overall scope 3 emissions but cannot be separated easily. For categories 10 and 11, the present tool is too general to provide any kind of detailed emissions factors as the emissions associated for these two categories are very closely related to specific products. For these two cartegories we suggest performing Life Cycle Analyses (or alternative recommended by the GHG Protocol) of the products in questions and adding the associated emissions here. </a:t>
          </a:r>
        </a:p>
      </xdr:txBody>
    </xdr:sp>
    <xdr:clientData/>
  </xdr:twoCellAnchor>
  <xdr:twoCellAnchor>
    <xdr:from>
      <xdr:col>0</xdr:col>
      <xdr:colOff>228146</xdr:colOff>
      <xdr:row>7</xdr:row>
      <xdr:rowOff>190500</xdr:rowOff>
    </xdr:from>
    <xdr:to>
      <xdr:col>0</xdr:col>
      <xdr:colOff>3823607</xdr:colOff>
      <xdr:row>17</xdr:row>
      <xdr:rowOff>381000</xdr:rowOff>
    </xdr:to>
    <xdr:sp macro="" textlink="">
      <xdr:nvSpPr>
        <xdr:cNvPr id="6" name="TextBox 5">
          <a:extLst>
            <a:ext uri="{FF2B5EF4-FFF2-40B4-BE49-F238E27FC236}">
              <a16:creationId xmlns:a16="http://schemas.microsoft.com/office/drawing/2014/main" id="{DB733B3F-0C6B-4325-B85F-0A60341ACA8E}"/>
            </a:ext>
          </a:extLst>
        </xdr:cNvPr>
        <xdr:cNvSpPr txBox="1"/>
      </xdr:nvSpPr>
      <xdr:spPr>
        <a:xfrm>
          <a:off x="228146" y="7796893"/>
          <a:ext cx="3595461" cy="6041571"/>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1 and 2: Purchased Goods &amp; Services and Capital Goods. </a:t>
          </a:r>
        </a:p>
        <a:p>
          <a:pPr algn="l"/>
          <a:r>
            <a:rPr lang="en-US" sz="1400" b="0" baseline="0">
              <a:solidFill>
                <a:srgbClr val="4D3C8A"/>
              </a:solidFill>
            </a:rPr>
            <a:t>We combined both categories in this tool as they may not be easily separated. To estimate the emissions associated with these categories, data resulting from Input-Output tables by economic sectors are used. Users need to select the sector in which they spent money, as well as the amount of money spent in that specific sector. For example, if in a year a company spent 10'000 CHF in food and catering, then it would enter 10'000 in column I and select food and beverages in column C.  The full list of sectors can be found in the sheet EF_scope 3. </a:t>
          </a:r>
        </a:p>
        <a:p>
          <a:pPr algn="l"/>
          <a:endParaRPr lang="en-US" sz="1400" b="0" baseline="0">
            <a:solidFill>
              <a:srgbClr val="4D3C8A"/>
            </a:solidFill>
          </a:endParaRPr>
        </a:p>
        <a:p>
          <a:pPr algn="l"/>
          <a:r>
            <a:rPr lang="en-US" sz="1400" b="0" baseline="0">
              <a:solidFill>
                <a:srgbClr val="4D3C8A"/>
              </a:solidFill>
            </a:rPr>
            <a:t>Please note that transportation is assumed to be included in this database. The value in cell L25 exludes our estimations associated with category 4. </a:t>
          </a:r>
        </a:p>
        <a:p>
          <a:pPr algn="l"/>
          <a:endParaRPr lang="en-US" sz="1400" b="0" baseline="0">
            <a:solidFill>
              <a:srgbClr val="4D3C8A"/>
            </a:solidFill>
          </a:endParaRPr>
        </a:p>
        <a:p>
          <a:pPr algn="l"/>
          <a:endParaRPr lang="en-US" sz="1400" b="0" baseline="0">
            <a:solidFill>
              <a:srgbClr val="4D3C8A"/>
            </a:solidFill>
          </a:endParaRPr>
        </a:p>
      </xdr:txBody>
    </xdr:sp>
    <xdr:clientData/>
  </xdr:twoCellAnchor>
  <xdr:twoCellAnchor>
    <xdr:from>
      <xdr:col>0</xdr:col>
      <xdr:colOff>734786</xdr:colOff>
      <xdr:row>90</xdr:row>
      <xdr:rowOff>54428</xdr:rowOff>
    </xdr:from>
    <xdr:to>
      <xdr:col>0</xdr:col>
      <xdr:colOff>3905251</xdr:colOff>
      <xdr:row>109</xdr:row>
      <xdr:rowOff>160110</xdr:rowOff>
    </xdr:to>
    <xdr:sp macro="" textlink="">
      <xdr:nvSpPr>
        <xdr:cNvPr id="7" name="TextBox 6">
          <a:extLst>
            <a:ext uri="{FF2B5EF4-FFF2-40B4-BE49-F238E27FC236}">
              <a16:creationId xmlns:a16="http://schemas.microsoft.com/office/drawing/2014/main" id="{4B8339F1-A986-4F22-B0A8-BE6FF76A5DAE}"/>
            </a:ext>
          </a:extLst>
        </xdr:cNvPr>
        <xdr:cNvSpPr txBox="1"/>
      </xdr:nvSpPr>
      <xdr:spPr>
        <a:xfrm>
          <a:off x="734786" y="30602464"/>
          <a:ext cx="3170465" cy="6814003"/>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3: Fuel and energy related activities</a:t>
          </a:r>
        </a:p>
        <a:p>
          <a:pPr algn="l"/>
          <a:r>
            <a:rPr lang="en-US" sz="1400" b="0" baseline="0">
              <a:solidFill>
                <a:srgbClr val="4D3C8A"/>
              </a:solidFill>
            </a:rPr>
            <a:t>The data here are </a:t>
          </a:r>
          <a:r>
            <a:rPr lang="en-US" sz="1400" b="1" baseline="0">
              <a:solidFill>
                <a:srgbClr val="4D3C8A"/>
              </a:solidFill>
            </a:rPr>
            <a:t>automatically calculated </a:t>
          </a:r>
          <a:r>
            <a:rPr lang="en-US" sz="1400" b="0" baseline="0">
              <a:solidFill>
                <a:srgbClr val="4D3C8A"/>
              </a:solidFill>
            </a:rPr>
            <a:t>based on the answers provided in the sheets scope 1 and scope 2. </a:t>
          </a:r>
        </a:p>
        <a:p>
          <a:pPr algn="l"/>
          <a:endParaRPr lang="en-US" sz="1400" b="0" baseline="0">
            <a:solidFill>
              <a:srgbClr val="4D3C8A"/>
            </a:solidFill>
          </a:endParaRPr>
        </a:p>
        <a:p>
          <a:pPr algn="l"/>
          <a:r>
            <a:rPr lang="en-US" sz="1400" b="0" baseline="0">
              <a:solidFill>
                <a:srgbClr val="4D3C8A"/>
              </a:solidFill>
            </a:rPr>
            <a:t>Scope 3 electricity emissions (incomplete) include a partial accounting taking into consideration non-direct emissions occuring during power generation and all emissions ocurring during fuel production.</a:t>
          </a:r>
        </a:p>
        <a:p>
          <a:pPr algn="l"/>
          <a:endParaRPr lang="en-US" sz="1400" b="0" baseline="0">
            <a:solidFill>
              <a:srgbClr val="4D3C8A"/>
            </a:solidFill>
          </a:endParaRPr>
        </a:p>
        <a:p>
          <a:pPr algn="l"/>
          <a:r>
            <a:rPr lang="en-US" sz="1400" b="0" baseline="0">
              <a:solidFill>
                <a:srgbClr val="4D3C8A"/>
              </a:solidFill>
            </a:rPr>
            <a:t>Remaining emissions taking into account in the Scope 3 total include emissions related to the transmission and distribution of electricity.</a:t>
          </a:r>
        </a:p>
        <a:p>
          <a:pPr algn="l"/>
          <a:endParaRPr lang="en-US" sz="1400" b="0" baseline="0">
            <a:solidFill>
              <a:srgbClr val="4D3C8A"/>
            </a:solidFill>
          </a:endParaRPr>
        </a:p>
        <a:p>
          <a:pPr algn="l"/>
          <a:r>
            <a:rPr lang="en-US" sz="1400" b="0" baseline="0">
              <a:solidFill>
                <a:srgbClr val="4D3C8A"/>
              </a:solidFill>
            </a:rPr>
            <a:t>By default results will show </a:t>
          </a:r>
          <a:r>
            <a:rPr lang="en-US" sz="1400" b="1" baseline="0">
              <a:solidFill>
                <a:srgbClr val="4D3C8A"/>
              </a:solidFill>
            </a:rPr>
            <a:t>market-based </a:t>
          </a:r>
          <a:r>
            <a:rPr lang="en-US" sz="1400" b="0" baseline="0">
              <a:solidFill>
                <a:srgbClr val="4D3C8A"/>
              </a:solidFill>
            </a:rPr>
            <a:t>numbers and a </a:t>
          </a:r>
          <a:r>
            <a:rPr lang="en-US" sz="1400" b="1" baseline="0">
              <a:solidFill>
                <a:srgbClr val="00B0F0"/>
              </a:solidFill>
            </a:rPr>
            <a:t>location-based calculation</a:t>
          </a:r>
          <a:r>
            <a:rPr lang="en-US" sz="1400" b="0" baseline="0">
              <a:solidFill>
                <a:srgbClr val="4D3C8A"/>
              </a:solidFill>
            </a:rPr>
            <a:t> is provided on the right-hand side of the table.</a:t>
          </a:r>
        </a:p>
      </xdr:txBody>
    </xdr:sp>
    <xdr:clientData/>
  </xdr:twoCellAnchor>
  <xdr:twoCellAnchor>
    <xdr:from>
      <xdr:col>0</xdr:col>
      <xdr:colOff>220889</xdr:colOff>
      <xdr:row>158</xdr:row>
      <xdr:rowOff>160111</xdr:rowOff>
    </xdr:from>
    <xdr:to>
      <xdr:col>0</xdr:col>
      <xdr:colOff>3889375</xdr:colOff>
      <xdr:row>172</xdr:row>
      <xdr:rowOff>95250</xdr:rowOff>
    </xdr:to>
    <xdr:sp macro="" textlink="">
      <xdr:nvSpPr>
        <xdr:cNvPr id="8" name="TextBox 7">
          <a:extLst>
            <a:ext uri="{FF2B5EF4-FFF2-40B4-BE49-F238E27FC236}">
              <a16:creationId xmlns:a16="http://schemas.microsoft.com/office/drawing/2014/main" id="{7A6B5E3F-6C6C-4298-B3BA-442FE71B252A}"/>
            </a:ext>
          </a:extLst>
        </xdr:cNvPr>
        <xdr:cNvSpPr txBox="1"/>
      </xdr:nvSpPr>
      <xdr:spPr>
        <a:xfrm>
          <a:off x="220889" y="53214361"/>
          <a:ext cx="3668486" cy="3411764"/>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4: Upstream transportation and distribution </a:t>
          </a:r>
        </a:p>
        <a:p>
          <a:pPr algn="l"/>
          <a:r>
            <a:rPr lang="en-US" sz="1400" b="0" baseline="0">
              <a:solidFill>
                <a:srgbClr val="4D3C8A"/>
              </a:solidFill>
            </a:rPr>
            <a:t>The data here is </a:t>
          </a:r>
          <a:r>
            <a:rPr lang="en-US" sz="1400" b="1" baseline="0">
              <a:solidFill>
                <a:srgbClr val="4D3C8A"/>
              </a:solidFill>
            </a:rPr>
            <a:t>automatically calculated </a:t>
          </a:r>
          <a:r>
            <a:rPr lang="en-US" sz="1400" b="0" baseline="0">
              <a:solidFill>
                <a:srgbClr val="4D3C8A"/>
              </a:solidFill>
            </a:rPr>
            <a:t>as an estimate of the emissions from category 1 and 2. We assume that 20% of the emissions of category 1 and 2 come from transportation emissions.  </a:t>
          </a:r>
        </a:p>
      </xdr:txBody>
    </xdr:sp>
    <xdr:clientData/>
  </xdr:twoCellAnchor>
  <xdr:twoCellAnchor>
    <xdr:from>
      <xdr:col>0</xdr:col>
      <xdr:colOff>136073</xdr:colOff>
      <xdr:row>179</xdr:row>
      <xdr:rowOff>13608</xdr:rowOff>
    </xdr:from>
    <xdr:to>
      <xdr:col>0</xdr:col>
      <xdr:colOff>3937001</xdr:colOff>
      <xdr:row>196</xdr:row>
      <xdr:rowOff>142875</xdr:rowOff>
    </xdr:to>
    <xdr:sp macro="" textlink="">
      <xdr:nvSpPr>
        <xdr:cNvPr id="9" name="TextBox 8">
          <a:extLst>
            <a:ext uri="{FF2B5EF4-FFF2-40B4-BE49-F238E27FC236}">
              <a16:creationId xmlns:a16="http://schemas.microsoft.com/office/drawing/2014/main" id="{2B849FC9-B55A-45DC-A42A-C8C554274EE1}"/>
            </a:ext>
          </a:extLst>
        </xdr:cNvPr>
        <xdr:cNvSpPr txBox="1"/>
      </xdr:nvSpPr>
      <xdr:spPr>
        <a:xfrm>
          <a:off x="136073" y="58338358"/>
          <a:ext cx="3800928" cy="3113767"/>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5: Waste generated in operations </a:t>
          </a:r>
        </a:p>
        <a:p>
          <a:pPr algn="l"/>
          <a:r>
            <a:rPr lang="en-US" sz="1400" b="0" baseline="0">
              <a:solidFill>
                <a:srgbClr val="4D3C8A"/>
              </a:solidFill>
            </a:rPr>
            <a:t>The emissions here are associated with the waste generated during operations (but not processed by the company - these should have been accounted for in scope 1). Various categories of waste are available, the entire list is available in the sheet EF_scope 3. </a:t>
          </a:r>
          <a:br>
            <a:rPr lang="en-US" sz="1400" b="0" baseline="0">
              <a:solidFill>
                <a:srgbClr val="4D3C8A"/>
              </a:solidFill>
            </a:rPr>
          </a:br>
          <a:r>
            <a:rPr lang="en-US" sz="1400" b="0" baseline="0">
              <a:solidFill>
                <a:srgbClr val="4D3C8A"/>
              </a:solidFill>
            </a:rPr>
            <a:t>Users need to select the category and type of waste and then enter the associated quantity. Please note that different units may be use depending on the waste in question (kg, m2, per piece (p), etc.) </a:t>
          </a:r>
        </a:p>
        <a:p>
          <a:pPr algn="l"/>
          <a:r>
            <a:rPr lang="en-US" sz="1400" b="0" baseline="0">
              <a:solidFill>
                <a:srgbClr val="4D3C8A"/>
              </a:solidFill>
            </a:rPr>
            <a:t> </a:t>
          </a:r>
        </a:p>
      </xdr:txBody>
    </xdr:sp>
    <xdr:clientData/>
  </xdr:twoCellAnchor>
  <xdr:twoCellAnchor>
    <xdr:from>
      <xdr:col>0</xdr:col>
      <xdr:colOff>122465</xdr:colOff>
      <xdr:row>233</xdr:row>
      <xdr:rowOff>217714</xdr:rowOff>
    </xdr:from>
    <xdr:to>
      <xdr:col>0</xdr:col>
      <xdr:colOff>3905250</xdr:colOff>
      <xdr:row>250</xdr:row>
      <xdr:rowOff>169635</xdr:rowOff>
    </xdr:to>
    <xdr:sp macro="" textlink="">
      <xdr:nvSpPr>
        <xdr:cNvPr id="10" name="TextBox 9">
          <a:extLst>
            <a:ext uri="{FF2B5EF4-FFF2-40B4-BE49-F238E27FC236}">
              <a16:creationId xmlns:a16="http://schemas.microsoft.com/office/drawing/2014/main" id="{DF51C263-9FC9-4118-9C50-A30E5367C3C2}"/>
            </a:ext>
          </a:extLst>
        </xdr:cNvPr>
        <xdr:cNvSpPr txBox="1"/>
      </xdr:nvSpPr>
      <xdr:spPr>
        <a:xfrm>
          <a:off x="122465" y="71451107"/>
          <a:ext cx="3782785" cy="3462564"/>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6: Business Travel </a:t>
          </a:r>
        </a:p>
        <a:p>
          <a:pPr algn="l"/>
          <a:r>
            <a:rPr lang="en-US" sz="1400" b="0" baseline="0">
              <a:solidFill>
                <a:srgbClr val="4D3C8A"/>
              </a:solidFill>
            </a:rPr>
            <a:t>The options of categories included here are composed of the most common means of transportation. If additional emissions factors are needed, the sheet Mobitool can be used. </a:t>
          </a:r>
        </a:p>
        <a:p>
          <a:pPr algn="l"/>
          <a:endParaRPr lang="en-US" sz="1400" b="0" baseline="0">
            <a:solidFill>
              <a:srgbClr val="4D3C8A"/>
            </a:solidFill>
          </a:endParaRPr>
        </a:p>
        <a:p>
          <a:pPr algn="l"/>
          <a:r>
            <a:rPr lang="en-US" sz="1400" b="0" baseline="0">
              <a:solidFill>
                <a:srgbClr val="4D3C8A"/>
              </a:solidFill>
            </a:rPr>
            <a:t>The number of passenger and km travelled should be entered over a one year period. For example if 3 employees travelled to New York by plane from Zürich in the reporting year, then you would enter 3 for number of passengers and (2x6323km which is a return flight from Zürich to New York)</a:t>
          </a:r>
        </a:p>
        <a:p>
          <a:pPr algn="l"/>
          <a:r>
            <a:rPr lang="en-US" sz="1400" b="0" baseline="0">
              <a:solidFill>
                <a:srgbClr val="4D3C8A"/>
              </a:solidFill>
            </a:rPr>
            <a:t> </a:t>
          </a:r>
        </a:p>
      </xdr:txBody>
    </xdr:sp>
    <xdr:clientData/>
  </xdr:twoCellAnchor>
  <xdr:twoCellAnchor>
    <xdr:from>
      <xdr:col>0</xdr:col>
      <xdr:colOff>108858</xdr:colOff>
      <xdr:row>255</xdr:row>
      <xdr:rowOff>1</xdr:rowOff>
    </xdr:from>
    <xdr:to>
      <xdr:col>0</xdr:col>
      <xdr:colOff>3974192</xdr:colOff>
      <xdr:row>269</xdr:row>
      <xdr:rowOff>254000</xdr:rowOff>
    </xdr:to>
    <xdr:sp macro="" textlink="">
      <xdr:nvSpPr>
        <xdr:cNvPr id="11" name="TextBox 10">
          <a:extLst>
            <a:ext uri="{FF2B5EF4-FFF2-40B4-BE49-F238E27FC236}">
              <a16:creationId xmlns:a16="http://schemas.microsoft.com/office/drawing/2014/main" id="{85ADC305-E3E7-4F4F-8B35-26FCCC76D6A0}"/>
            </a:ext>
          </a:extLst>
        </xdr:cNvPr>
        <xdr:cNvSpPr txBox="1"/>
      </xdr:nvSpPr>
      <xdr:spPr>
        <a:xfrm>
          <a:off x="108858" y="10080626"/>
          <a:ext cx="3865334" cy="3571874"/>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7: Employee Commuting</a:t>
          </a:r>
        </a:p>
        <a:p>
          <a:pPr algn="l"/>
          <a:r>
            <a:rPr lang="en-US" sz="1400" b="0" baseline="0">
              <a:solidFill>
                <a:srgbClr val="4D3C8A"/>
              </a:solidFill>
            </a:rPr>
            <a:t>If the company isn't unsure how each of its employees travel to work, you can select the average daily transport in Switzerland (which includes a combination of car travelled and public transport), the data is computed per full time position, so the rate of part-time employees should be accounted for here. </a:t>
          </a:r>
          <a:br>
            <a:rPr lang="en-US" sz="1400" b="0" baseline="0">
              <a:solidFill>
                <a:srgbClr val="4D3C8A"/>
              </a:solidFill>
            </a:rPr>
          </a:br>
          <a:r>
            <a:rPr lang="en-US" sz="1400" b="0" baseline="0">
              <a:solidFill>
                <a:srgbClr val="4D3C8A"/>
              </a:solidFill>
            </a:rPr>
            <a:t>If the mens of transportation of the employees is known, then the company can select the number of employees and average km travelled (pkm) per year. </a:t>
          </a:r>
        </a:p>
        <a:p>
          <a:pPr algn="l"/>
          <a:r>
            <a:rPr lang="en-US" sz="1400" b="0" baseline="0">
              <a:solidFill>
                <a:srgbClr val="4D3C8A"/>
              </a:solidFill>
            </a:rPr>
            <a:t>An option "work from home" is also included to account for the emissions associated with energy use, etc. by employees when working from home. </a:t>
          </a:r>
        </a:p>
        <a:p>
          <a:pPr algn="l"/>
          <a:endParaRPr lang="en-US" sz="1400" b="0" baseline="0">
            <a:solidFill>
              <a:srgbClr val="4D3C8A"/>
            </a:solidFill>
          </a:endParaRPr>
        </a:p>
        <a:p>
          <a:pPr algn="l"/>
          <a:r>
            <a:rPr lang="en-US" sz="1400" b="0" baseline="0">
              <a:solidFill>
                <a:srgbClr val="FF0000"/>
              </a:solidFill>
            </a:rPr>
            <a:t>Please be careful of the change of unit (pkm, day or full time position). Make sure that the quantity represent a one year period. For instance the average daily transport data for 1 yearly full time position would be equivalent to roughly 250 working days of work from home for a full remote position.</a:t>
          </a:r>
        </a:p>
        <a:p>
          <a:pPr algn="l"/>
          <a:endParaRPr lang="en-US" sz="1400" b="0" baseline="0">
            <a:solidFill>
              <a:srgbClr val="4D3C8A"/>
            </a:solidFill>
          </a:endParaRPr>
        </a:p>
        <a:p>
          <a:pPr algn="l"/>
          <a:r>
            <a:rPr lang="en-US" sz="1400" b="0" baseline="0">
              <a:solidFill>
                <a:srgbClr val="4D3C8A"/>
              </a:solidFill>
            </a:rPr>
            <a:t> </a:t>
          </a:r>
        </a:p>
      </xdr:txBody>
    </xdr:sp>
    <xdr:clientData/>
  </xdr:twoCellAnchor>
  <xdr:twoCellAnchor>
    <xdr:from>
      <xdr:col>0</xdr:col>
      <xdr:colOff>108856</xdr:colOff>
      <xdr:row>275</xdr:row>
      <xdr:rowOff>217713</xdr:rowOff>
    </xdr:from>
    <xdr:to>
      <xdr:col>0</xdr:col>
      <xdr:colOff>3974190</xdr:colOff>
      <xdr:row>294</xdr:row>
      <xdr:rowOff>166460</xdr:rowOff>
    </xdr:to>
    <xdr:sp macro="" textlink="">
      <xdr:nvSpPr>
        <xdr:cNvPr id="12" name="TextBox 11">
          <a:extLst>
            <a:ext uri="{FF2B5EF4-FFF2-40B4-BE49-F238E27FC236}">
              <a16:creationId xmlns:a16="http://schemas.microsoft.com/office/drawing/2014/main" id="{7C885A61-5CD1-4839-AE0B-ADE673D62830}"/>
            </a:ext>
          </a:extLst>
        </xdr:cNvPr>
        <xdr:cNvSpPr txBox="1"/>
      </xdr:nvSpPr>
      <xdr:spPr>
        <a:xfrm>
          <a:off x="108856" y="81125784"/>
          <a:ext cx="3865334" cy="3949247"/>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8: Upstream Leased Assets</a:t>
          </a:r>
        </a:p>
        <a:p>
          <a:pPr algn="l"/>
          <a:r>
            <a:rPr lang="en-US" sz="1400" b="0" baseline="0">
              <a:solidFill>
                <a:srgbClr val="4D3C8A"/>
              </a:solidFill>
            </a:rPr>
            <a:t>The same spend-based database as for categories 1 and 2 is used here. Companies enter here the amount spent in CHF to lease assets depending on the economic sector. For example, if a company leased for 5'000 CHF in a year of offie and room equipment then it would select "Office and room equipment" in column C and put 5'000CHF in column I.</a:t>
          </a:r>
        </a:p>
        <a:p>
          <a:pPr algn="l"/>
          <a:endParaRPr lang="en-US" sz="1400" b="0" baseline="0">
            <a:solidFill>
              <a:srgbClr val="4D3C8A"/>
            </a:solidFill>
          </a:endParaRPr>
        </a:p>
        <a:p>
          <a:pPr algn="l"/>
          <a:r>
            <a:rPr lang="en-US" sz="1400" b="0" baseline="0">
              <a:solidFill>
                <a:srgbClr val="4D3C8A"/>
              </a:solidFill>
            </a:rPr>
            <a:t> </a:t>
          </a:r>
        </a:p>
      </xdr:txBody>
    </xdr:sp>
    <xdr:clientData/>
  </xdr:twoCellAnchor>
  <xdr:twoCellAnchor>
    <xdr:from>
      <xdr:col>0</xdr:col>
      <xdr:colOff>176893</xdr:colOff>
      <xdr:row>355</xdr:row>
      <xdr:rowOff>149679</xdr:rowOff>
    </xdr:from>
    <xdr:to>
      <xdr:col>0</xdr:col>
      <xdr:colOff>3841750</xdr:colOff>
      <xdr:row>369</xdr:row>
      <xdr:rowOff>33564</xdr:rowOff>
    </xdr:to>
    <xdr:sp macro="" textlink="">
      <xdr:nvSpPr>
        <xdr:cNvPr id="13" name="TextBox 12">
          <a:extLst>
            <a:ext uri="{FF2B5EF4-FFF2-40B4-BE49-F238E27FC236}">
              <a16:creationId xmlns:a16="http://schemas.microsoft.com/office/drawing/2014/main" id="{173B30D4-4496-458F-B16F-06017DDFA2E9}"/>
            </a:ext>
          </a:extLst>
        </xdr:cNvPr>
        <xdr:cNvSpPr txBox="1"/>
      </xdr:nvSpPr>
      <xdr:spPr>
        <a:xfrm>
          <a:off x="176893" y="98209554"/>
          <a:ext cx="3664857" cy="2852510"/>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12:  End of life treatnment of sold products</a:t>
          </a:r>
        </a:p>
        <a:p>
          <a:pPr algn="l"/>
          <a:r>
            <a:rPr lang="en-US" sz="1400" b="0" baseline="0">
              <a:solidFill>
                <a:srgbClr val="4D3C8A"/>
              </a:solidFill>
            </a:rPr>
            <a:t>If the company is performing Life cycle assessments (LCA) for its products, we suggest using the data computed in the LCA instead. The data here can provides first estimates of the emissions associated with the disposal of sold products but will be less precises than company and products-specific LCA. </a:t>
          </a:r>
        </a:p>
        <a:p>
          <a:pPr algn="l"/>
          <a:endParaRPr lang="en-US" sz="1400" b="0" baseline="0">
            <a:solidFill>
              <a:srgbClr val="4D3C8A"/>
            </a:solidFill>
          </a:endParaRPr>
        </a:p>
        <a:p>
          <a:pPr algn="l"/>
          <a:r>
            <a:rPr lang="en-US" sz="1400" b="0" baseline="0">
              <a:solidFill>
                <a:srgbClr val="4D3C8A"/>
              </a:solidFill>
            </a:rPr>
            <a:t> </a:t>
          </a:r>
        </a:p>
      </xdr:txBody>
    </xdr:sp>
    <xdr:clientData/>
  </xdr:twoCellAnchor>
  <xdr:twoCellAnchor>
    <xdr:from>
      <xdr:col>0</xdr:col>
      <xdr:colOff>108857</xdr:colOff>
      <xdr:row>410</xdr:row>
      <xdr:rowOff>176892</xdr:rowOff>
    </xdr:from>
    <xdr:to>
      <xdr:col>0</xdr:col>
      <xdr:colOff>3905250</xdr:colOff>
      <xdr:row>429</xdr:row>
      <xdr:rowOff>3174</xdr:rowOff>
    </xdr:to>
    <xdr:sp macro="" textlink="">
      <xdr:nvSpPr>
        <xdr:cNvPr id="14" name="TextBox 13">
          <a:extLst>
            <a:ext uri="{FF2B5EF4-FFF2-40B4-BE49-F238E27FC236}">
              <a16:creationId xmlns:a16="http://schemas.microsoft.com/office/drawing/2014/main" id="{761B1711-EF27-4C26-8723-D6F3C3630F3C}"/>
            </a:ext>
          </a:extLst>
        </xdr:cNvPr>
        <xdr:cNvSpPr txBox="1"/>
      </xdr:nvSpPr>
      <xdr:spPr>
        <a:xfrm>
          <a:off x="108857" y="42055142"/>
          <a:ext cx="3796393" cy="4334782"/>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13:  Downstream Leased Assets</a:t>
          </a:r>
        </a:p>
        <a:p>
          <a:pPr algn="l"/>
          <a:r>
            <a:rPr lang="en-US" sz="1400" b="0" baseline="0">
              <a:solidFill>
                <a:srgbClr val="4D3C8A"/>
              </a:solidFill>
            </a:rPr>
            <a:t>The database used here is the same as in categories 1, 2, and 8. Instead of being spend-based quantity, these are computed based on the income generated from leasing various assets. </a:t>
          </a:r>
        </a:p>
        <a:p>
          <a:pPr algn="l"/>
          <a:endParaRPr lang="en-US" sz="1400" b="0" baseline="0">
            <a:solidFill>
              <a:srgbClr val="4D3C8A"/>
            </a:solidFill>
          </a:endParaRPr>
        </a:p>
        <a:p>
          <a:pPr algn="l"/>
          <a:r>
            <a:rPr lang="en-US" sz="1400" b="0" baseline="0">
              <a:solidFill>
                <a:srgbClr val="4D3C8A"/>
              </a:solidFill>
            </a:rPr>
            <a:t> </a:t>
          </a:r>
        </a:p>
      </xdr:txBody>
    </xdr:sp>
    <xdr:clientData/>
  </xdr:twoCellAnchor>
  <xdr:twoCellAnchor>
    <xdr:from>
      <xdr:col>0</xdr:col>
      <xdr:colOff>285750</xdr:colOff>
      <xdr:row>477</xdr:row>
      <xdr:rowOff>254001</xdr:rowOff>
    </xdr:from>
    <xdr:to>
      <xdr:col>0</xdr:col>
      <xdr:colOff>3984625</xdr:colOff>
      <xdr:row>483</xdr:row>
      <xdr:rowOff>396876</xdr:rowOff>
    </xdr:to>
    <xdr:sp macro="" textlink="">
      <xdr:nvSpPr>
        <xdr:cNvPr id="15" name="TextBox 14">
          <a:extLst>
            <a:ext uri="{FF2B5EF4-FFF2-40B4-BE49-F238E27FC236}">
              <a16:creationId xmlns:a16="http://schemas.microsoft.com/office/drawing/2014/main" id="{88831DB3-C812-4ECD-911B-C7F927E0F7AC}"/>
            </a:ext>
          </a:extLst>
        </xdr:cNvPr>
        <xdr:cNvSpPr txBox="1"/>
      </xdr:nvSpPr>
      <xdr:spPr>
        <a:xfrm>
          <a:off x="285750" y="123317001"/>
          <a:ext cx="3698875" cy="3365500"/>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Determining the organizational Boundaries of your franchises and investments</a:t>
          </a:r>
        </a:p>
        <a:p>
          <a:pPr algn="l"/>
          <a:r>
            <a:rPr lang="en-US" sz="1400" b="0" baseline="0">
              <a:solidFill>
                <a:srgbClr val="4D3C8A"/>
              </a:solidFill>
            </a:rPr>
            <a:t>This section and the following categories 13 and 15 are only applicable if your company own franchises or investments. If that is not the case the following sections can be disregarded. </a:t>
          </a:r>
        </a:p>
        <a:p>
          <a:pPr algn="l"/>
          <a:r>
            <a:rPr lang="en-US" sz="1400" b="0" baseline="0">
              <a:solidFill>
                <a:srgbClr val="4D3C8A"/>
              </a:solidFill>
            </a:rPr>
            <a:t>You can refer to the GHG Protocol for more detailed explanation as to what the different consolidation approaches are and how to determine the % of burden (defined as the % of emissions of the franchises that will be accounted for by the owning company).</a:t>
          </a:r>
        </a:p>
        <a:p>
          <a:pPr algn="l"/>
          <a:endParaRPr lang="en-US" sz="1400" b="0" baseline="0">
            <a:solidFill>
              <a:srgbClr val="4D3C8A"/>
            </a:solidFill>
          </a:endParaRPr>
        </a:p>
        <a:p>
          <a:pPr algn="l"/>
          <a:r>
            <a:rPr lang="en-US" sz="1400" b="0" baseline="0">
              <a:solidFill>
                <a:srgbClr val="4D3C8A"/>
              </a:solidFill>
            </a:rPr>
            <a:t> </a:t>
          </a:r>
        </a:p>
      </xdr:txBody>
    </xdr:sp>
    <xdr:clientData/>
  </xdr:twoCellAnchor>
  <xdr:twoCellAnchor>
    <xdr:from>
      <xdr:col>0</xdr:col>
      <xdr:colOff>200932</xdr:colOff>
      <xdr:row>487</xdr:row>
      <xdr:rowOff>0</xdr:rowOff>
    </xdr:from>
    <xdr:to>
      <xdr:col>0</xdr:col>
      <xdr:colOff>3968750</xdr:colOff>
      <xdr:row>495</xdr:row>
      <xdr:rowOff>158750</xdr:rowOff>
    </xdr:to>
    <xdr:sp macro="" textlink="">
      <xdr:nvSpPr>
        <xdr:cNvPr id="16" name="TextBox 15">
          <a:extLst>
            <a:ext uri="{FF2B5EF4-FFF2-40B4-BE49-F238E27FC236}">
              <a16:creationId xmlns:a16="http://schemas.microsoft.com/office/drawing/2014/main" id="{CEC75C81-AD39-4622-8B15-734F8D76465D}"/>
            </a:ext>
          </a:extLst>
        </xdr:cNvPr>
        <xdr:cNvSpPr txBox="1"/>
      </xdr:nvSpPr>
      <xdr:spPr>
        <a:xfrm>
          <a:off x="200932" y="61420375"/>
          <a:ext cx="3767818" cy="2794000"/>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14: Franchises</a:t>
          </a:r>
        </a:p>
        <a:p>
          <a:pPr algn="l"/>
          <a:r>
            <a:rPr lang="en-US" sz="1400" b="0" baseline="0">
              <a:solidFill>
                <a:srgbClr val="4D3C8A"/>
              </a:solidFill>
            </a:rPr>
            <a:t>To compute the emissions associated with your franchises, we suggest copy / pasting this tool and filling in the sheets scope 1 and scope 2 for your franchises only. Youc an then add in cell C463 the resulting total CO2-eq emissions from both scope 1 and scope 2. Based on the % burden that you determined under the organizational boundary section, the proportion of the burden to be born by your company will automatically be calculated here. </a:t>
          </a:r>
        </a:p>
        <a:p>
          <a:pPr algn="l"/>
          <a:endParaRPr lang="en-US" sz="1400" b="0" baseline="0">
            <a:solidFill>
              <a:srgbClr val="4D3C8A"/>
            </a:solidFill>
          </a:endParaRPr>
        </a:p>
        <a:p>
          <a:pPr algn="l"/>
          <a:r>
            <a:rPr lang="en-US" sz="1400" b="0" baseline="0">
              <a:solidFill>
                <a:srgbClr val="4D3C8A"/>
              </a:solidFill>
            </a:rPr>
            <a:t> </a:t>
          </a:r>
        </a:p>
      </xdr:txBody>
    </xdr:sp>
    <xdr:clientData/>
  </xdr:twoCellAnchor>
  <xdr:twoCellAnchor>
    <xdr:from>
      <xdr:col>0</xdr:col>
      <xdr:colOff>204107</xdr:colOff>
      <xdr:row>501</xdr:row>
      <xdr:rowOff>0</xdr:rowOff>
    </xdr:from>
    <xdr:to>
      <xdr:col>0</xdr:col>
      <xdr:colOff>3968751</xdr:colOff>
      <xdr:row>525</xdr:row>
      <xdr:rowOff>125638</xdr:rowOff>
    </xdr:to>
    <xdr:sp macro="" textlink="">
      <xdr:nvSpPr>
        <xdr:cNvPr id="17" name="TextBox 16">
          <a:extLst>
            <a:ext uri="{FF2B5EF4-FFF2-40B4-BE49-F238E27FC236}">
              <a16:creationId xmlns:a16="http://schemas.microsoft.com/office/drawing/2014/main" id="{BBF41139-DAEF-491C-BFAB-B9A2535CBCFA}"/>
            </a:ext>
          </a:extLst>
        </xdr:cNvPr>
        <xdr:cNvSpPr txBox="1"/>
      </xdr:nvSpPr>
      <xdr:spPr>
        <a:xfrm>
          <a:off x="204107" y="65468500"/>
          <a:ext cx="3764644" cy="6793138"/>
        </a:xfrm>
        <a:prstGeom prst="rect">
          <a:avLst/>
        </a:prstGeom>
        <a:solidFill>
          <a:sysClr val="window" lastClr="FFFFFF"/>
        </a:solidFill>
        <a:ln w="9525" cmpd="sng">
          <a:solidFill>
            <a:srgbClr val="4D3C8A"/>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baseline="0">
              <a:solidFill>
                <a:srgbClr val="4D3C8A"/>
              </a:solidFill>
            </a:rPr>
            <a:t>Category 15: Investments</a:t>
          </a:r>
        </a:p>
        <a:p>
          <a:pPr algn="l"/>
          <a:r>
            <a:rPr lang="en-US" sz="1400" b="0" baseline="0">
              <a:solidFill>
                <a:srgbClr val="4D3C8A"/>
              </a:solidFill>
            </a:rPr>
            <a:t>Users can compute emissions associated with their investments following 3 steps. Firstly, users need to identy the types of investments they have: Equity and/or Debt. The second step is to determine the % of burden, which is defined by the consolidation approach chosen and the size of the equity share or bond. A simplified explanation iss available below but for more detailed explanation, users should refer to section 5.9 of the GHG Protocol Scope 3 Accounting: </a:t>
          </a:r>
        </a:p>
        <a:p>
          <a:pPr algn="l"/>
          <a:endParaRPr lang="en-US" sz="1400" b="0" baseline="0">
            <a:solidFill>
              <a:srgbClr val="4D3C8A"/>
            </a:solidFill>
          </a:endParaRPr>
        </a:p>
        <a:p>
          <a:pPr algn="l"/>
          <a:r>
            <a:rPr lang="en-US" sz="1400" b="0" u="sng" baseline="0">
              <a:solidFill>
                <a:srgbClr val="4D3C8A"/>
              </a:solidFill>
            </a:rPr>
            <a:t>Equity Investment:</a:t>
          </a:r>
          <a:r>
            <a:rPr lang="en-US" sz="1400" b="0" u="none" baseline="0">
              <a:solidFill>
                <a:srgbClr val="4D3C8A"/>
              </a:solidFill>
            </a:rPr>
            <a:t> if a user owns 40% in equity of a company, then it should enter 0.4 and bear 40% of the scope 1 and 2 emissions of that company following the equity share consolodation approach.</a:t>
          </a:r>
        </a:p>
        <a:p>
          <a:pPr algn="l"/>
          <a:endParaRPr lang="en-US" sz="1400" b="0" u="none" baseline="0">
            <a:solidFill>
              <a:srgbClr val="4D3C8A"/>
            </a:solidFill>
          </a:endParaRPr>
        </a:p>
        <a:p>
          <a:pPr algn="l"/>
          <a:r>
            <a:rPr lang="en-US" sz="1400" b="0" u="sng" baseline="0">
              <a:solidFill>
                <a:srgbClr val="4D3C8A"/>
              </a:solidFill>
            </a:rPr>
            <a:t>Debt:</a:t>
          </a:r>
          <a:r>
            <a:rPr lang="en-US" sz="1400" b="0" u="none" baseline="0">
              <a:solidFill>
                <a:srgbClr val="4D3C8A"/>
              </a:solidFill>
            </a:rPr>
            <a:t> If the use of proceeds is known, only emissions associated with the particular project should be accounted for.  If the use of proceeds isn't known (e.g. general bond) , then the entire emissions of the investee should be accounted for. Scope 1 and 2 emissions should be accounted for and when appropriate also the scope 3 emissions. </a:t>
          </a:r>
          <a:endParaRPr lang="en-US" sz="1400" b="0" baseline="0">
            <a:solidFill>
              <a:srgbClr val="4D3C8A"/>
            </a:solidFill>
          </a:endParaRPr>
        </a:p>
      </xdr:txBody>
    </xdr:sp>
    <xdr:clientData/>
  </xdr:twoCellAnchor>
  <xdr:twoCellAnchor>
    <xdr:from>
      <xdr:col>12</xdr:col>
      <xdr:colOff>598712</xdr:colOff>
      <xdr:row>0</xdr:row>
      <xdr:rowOff>121228</xdr:rowOff>
    </xdr:from>
    <xdr:to>
      <xdr:col>29</xdr:col>
      <xdr:colOff>23501</xdr:colOff>
      <xdr:row>0</xdr:row>
      <xdr:rowOff>708809</xdr:rowOff>
    </xdr:to>
    <xdr:sp macro="" textlink="">
      <xdr:nvSpPr>
        <xdr:cNvPr id="2" name="TextBox 1">
          <a:extLst>
            <a:ext uri="{FF2B5EF4-FFF2-40B4-BE49-F238E27FC236}">
              <a16:creationId xmlns:a16="http://schemas.microsoft.com/office/drawing/2014/main" id="{139EE1DA-054F-42CC-9B70-5D994267884B}"/>
            </a:ext>
          </a:extLst>
        </xdr:cNvPr>
        <xdr:cNvSpPr txBox="1"/>
      </xdr:nvSpPr>
      <xdr:spPr>
        <a:xfrm>
          <a:off x="19943121" y="121228"/>
          <a:ext cx="12500016" cy="587581"/>
        </a:xfrm>
        <a:prstGeom prst="rect">
          <a:avLst/>
        </a:prstGeom>
        <a:solidFill>
          <a:srgbClr val="4D3C8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Step 2: Results will appear below once all sections are completed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598487</xdr:colOff>
      <xdr:row>2</xdr:row>
      <xdr:rowOff>0</xdr:rowOff>
    </xdr:from>
    <xdr:to>
      <xdr:col>19</xdr:col>
      <xdr:colOff>190500</xdr:colOff>
      <xdr:row>15</xdr:row>
      <xdr:rowOff>242455</xdr:rowOff>
    </xdr:to>
    <xdr:graphicFrame macro="">
      <xdr:nvGraphicFramePr>
        <xdr:cNvPr id="2" name="Chart 1">
          <a:extLst>
            <a:ext uri="{FF2B5EF4-FFF2-40B4-BE49-F238E27FC236}">
              <a16:creationId xmlns:a16="http://schemas.microsoft.com/office/drawing/2014/main" id="{546D6125-A554-4A17-9ACE-D2F56E5C45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105683</xdr:colOff>
      <xdr:row>25</xdr:row>
      <xdr:rowOff>95250</xdr:rowOff>
    </xdr:from>
    <xdr:to>
      <xdr:col>11</xdr:col>
      <xdr:colOff>421820</xdr:colOff>
      <xdr:row>66</xdr:row>
      <xdr:rowOff>122464</xdr:rowOff>
    </xdr:to>
    <xdr:graphicFrame macro="">
      <xdr:nvGraphicFramePr>
        <xdr:cNvPr id="3" name="Chart 2">
          <a:extLst>
            <a:ext uri="{FF2B5EF4-FFF2-40B4-BE49-F238E27FC236}">
              <a16:creationId xmlns:a16="http://schemas.microsoft.com/office/drawing/2014/main" id="{46B4C2E8-D646-49C7-B23D-6C41BE3C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734784</xdr:colOff>
      <xdr:row>25</xdr:row>
      <xdr:rowOff>115205</xdr:rowOff>
    </xdr:from>
    <xdr:to>
      <xdr:col>25</xdr:col>
      <xdr:colOff>2013857</xdr:colOff>
      <xdr:row>67</xdr:row>
      <xdr:rowOff>0</xdr:rowOff>
    </xdr:to>
    <xdr:graphicFrame macro="">
      <xdr:nvGraphicFramePr>
        <xdr:cNvPr id="7" name="Chart 6">
          <a:extLst>
            <a:ext uri="{FF2B5EF4-FFF2-40B4-BE49-F238E27FC236}">
              <a16:creationId xmlns:a16="http://schemas.microsoft.com/office/drawing/2014/main" id="{523ACBCF-E0EB-4318-8453-646FBF4D49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103908</xdr:colOff>
      <xdr:row>25</xdr:row>
      <xdr:rowOff>103909</xdr:rowOff>
    </xdr:from>
    <xdr:to>
      <xdr:col>21</xdr:col>
      <xdr:colOff>430479</xdr:colOff>
      <xdr:row>67</xdr:row>
      <xdr:rowOff>-1</xdr:rowOff>
    </xdr:to>
    <xdr:graphicFrame macro="">
      <xdr:nvGraphicFramePr>
        <xdr:cNvPr id="10" name="Chart 9">
          <a:extLst>
            <a:ext uri="{FF2B5EF4-FFF2-40B4-BE49-F238E27FC236}">
              <a16:creationId xmlns:a16="http://schemas.microsoft.com/office/drawing/2014/main" id="{15AE126D-7E23-496B-ABA6-A3AF382C7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419100</xdr:colOff>
      <xdr:row>1</xdr:row>
      <xdr:rowOff>28575</xdr:rowOff>
    </xdr:from>
    <xdr:to>
      <xdr:col>15</xdr:col>
      <xdr:colOff>297259</xdr:colOff>
      <xdr:row>39</xdr:row>
      <xdr:rowOff>124845</xdr:rowOff>
    </xdr:to>
    <xdr:pic>
      <xdr:nvPicPr>
        <xdr:cNvPr id="2" name="Picture 1">
          <a:extLst>
            <a:ext uri="{FF2B5EF4-FFF2-40B4-BE49-F238E27FC236}">
              <a16:creationId xmlns:a16="http://schemas.microsoft.com/office/drawing/2014/main" id="{C030C857-CFDC-4396-95DC-FF2413B17565}"/>
            </a:ext>
          </a:extLst>
        </xdr:cNvPr>
        <xdr:cNvPicPr>
          <a:picLocks noChangeAspect="1"/>
        </xdr:cNvPicPr>
      </xdr:nvPicPr>
      <xdr:blipFill>
        <a:blip xmlns:r="http://schemas.openxmlformats.org/officeDocument/2006/relationships" r:embed="rId1"/>
        <a:stretch>
          <a:fillRect/>
        </a:stretch>
      </xdr:blipFill>
      <xdr:spPr>
        <a:xfrm>
          <a:off x="4686300" y="190500"/>
          <a:ext cx="4754959" cy="6420870"/>
        </a:xfrm>
        <a:prstGeom prst="rect">
          <a:avLst/>
        </a:prstGeom>
      </xdr:spPr>
    </xdr:pic>
    <xdr:clientData/>
  </xdr:twoCellAnchor>
  <xdr:twoCellAnchor editAs="oneCell">
    <xdr:from>
      <xdr:col>1</xdr:col>
      <xdr:colOff>342900</xdr:colOff>
      <xdr:row>8</xdr:row>
      <xdr:rowOff>76200</xdr:rowOff>
    </xdr:from>
    <xdr:to>
      <xdr:col>5</xdr:col>
      <xdr:colOff>575213</xdr:colOff>
      <xdr:row>38</xdr:row>
      <xdr:rowOff>66676</xdr:rowOff>
    </xdr:to>
    <xdr:pic>
      <xdr:nvPicPr>
        <xdr:cNvPr id="4" name="Picture 3">
          <a:extLst>
            <a:ext uri="{FF2B5EF4-FFF2-40B4-BE49-F238E27FC236}">
              <a16:creationId xmlns:a16="http://schemas.microsoft.com/office/drawing/2014/main" id="{15D59B6F-35F0-4AB4-9273-44AFE1CFB05B}"/>
            </a:ext>
          </a:extLst>
        </xdr:cNvPr>
        <xdr:cNvPicPr>
          <a:picLocks noChangeAspect="1"/>
        </xdr:cNvPicPr>
      </xdr:nvPicPr>
      <xdr:blipFill>
        <a:blip xmlns:r="http://schemas.openxmlformats.org/officeDocument/2006/relationships" r:embed="rId2"/>
        <a:stretch>
          <a:fillRect/>
        </a:stretch>
      </xdr:blipFill>
      <xdr:spPr>
        <a:xfrm>
          <a:off x="952500" y="1543050"/>
          <a:ext cx="2670713" cy="4848226"/>
        </a:xfrm>
        <a:prstGeom prst="rect">
          <a:avLst/>
        </a:prstGeom>
      </xdr:spPr>
    </xdr:pic>
    <xdr:clientData/>
  </xdr:twoCellAnchor>
  <xdr:twoCellAnchor editAs="oneCell">
    <xdr:from>
      <xdr:col>16</xdr:col>
      <xdr:colOff>76200</xdr:colOff>
      <xdr:row>2</xdr:row>
      <xdr:rowOff>38100</xdr:rowOff>
    </xdr:from>
    <xdr:to>
      <xdr:col>28</xdr:col>
      <xdr:colOff>429695</xdr:colOff>
      <xdr:row>24</xdr:row>
      <xdr:rowOff>95755</xdr:rowOff>
    </xdr:to>
    <xdr:pic>
      <xdr:nvPicPr>
        <xdr:cNvPr id="5" name="Picture 4">
          <a:extLst>
            <a:ext uri="{FF2B5EF4-FFF2-40B4-BE49-F238E27FC236}">
              <a16:creationId xmlns:a16="http://schemas.microsoft.com/office/drawing/2014/main" id="{C3AA302F-B8A7-42FF-B226-608B40AB5806}"/>
            </a:ext>
          </a:extLst>
        </xdr:cNvPr>
        <xdr:cNvPicPr>
          <a:picLocks noChangeAspect="1"/>
        </xdr:cNvPicPr>
      </xdr:nvPicPr>
      <xdr:blipFill>
        <a:blip xmlns:r="http://schemas.openxmlformats.org/officeDocument/2006/relationships" r:embed="rId3"/>
        <a:stretch>
          <a:fillRect/>
        </a:stretch>
      </xdr:blipFill>
      <xdr:spPr>
        <a:xfrm>
          <a:off x="9829800" y="533400"/>
          <a:ext cx="7668695" cy="3620005"/>
        </a:xfrm>
        <a:prstGeom prst="rect">
          <a:avLst/>
        </a:prstGeom>
      </xdr:spPr>
    </xdr:pic>
    <xdr:clientData/>
  </xdr:twoCellAnchor>
  <xdr:twoCellAnchor editAs="oneCell">
    <xdr:from>
      <xdr:col>0</xdr:col>
      <xdr:colOff>266700</xdr:colOff>
      <xdr:row>42</xdr:row>
      <xdr:rowOff>133350</xdr:rowOff>
    </xdr:from>
    <xdr:to>
      <xdr:col>6</xdr:col>
      <xdr:colOff>381526</xdr:colOff>
      <xdr:row>77</xdr:row>
      <xdr:rowOff>10299</xdr:rowOff>
    </xdr:to>
    <xdr:pic>
      <xdr:nvPicPr>
        <xdr:cNvPr id="6" name="Picture 5">
          <a:extLst>
            <a:ext uri="{FF2B5EF4-FFF2-40B4-BE49-F238E27FC236}">
              <a16:creationId xmlns:a16="http://schemas.microsoft.com/office/drawing/2014/main" id="{3DF3EC78-68FD-4387-BB0A-F01A9AD1561F}"/>
            </a:ext>
          </a:extLst>
        </xdr:cNvPr>
        <xdr:cNvPicPr>
          <a:picLocks noChangeAspect="1"/>
        </xdr:cNvPicPr>
      </xdr:nvPicPr>
      <xdr:blipFill>
        <a:blip xmlns:r="http://schemas.openxmlformats.org/officeDocument/2006/relationships" r:embed="rId4"/>
        <a:stretch>
          <a:fillRect/>
        </a:stretch>
      </xdr:blipFill>
      <xdr:spPr>
        <a:xfrm>
          <a:off x="266700" y="7105650"/>
          <a:ext cx="3772426" cy="55443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8164</xdr:colOff>
      <xdr:row>1</xdr:row>
      <xdr:rowOff>711655</xdr:rowOff>
    </xdr:from>
    <xdr:to>
      <xdr:col>16</xdr:col>
      <xdr:colOff>295276</xdr:colOff>
      <xdr:row>2</xdr:row>
      <xdr:rowOff>733426</xdr:rowOff>
    </xdr:to>
    <xdr:sp macro="" textlink="">
      <xdr:nvSpPr>
        <xdr:cNvPr id="2" name="Rectangle 1">
          <a:extLst>
            <a:ext uri="{FF2B5EF4-FFF2-40B4-BE49-F238E27FC236}">
              <a16:creationId xmlns:a16="http://schemas.microsoft.com/office/drawing/2014/main" id="{B9F7564A-3D58-ADF4-57DD-754E524585EF}"/>
            </a:ext>
          </a:extLst>
        </xdr:cNvPr>
        <xdr:cNvSpPr/>
      </xdr:nvSpPr>
      <xdr:spPr>
        <a:xfrm>
          <a:off x="15953014" y="1283155"/>
          <a:ext cx="3335112" cy="755196"/>
        </a:xfrm>
        <a:prstGeom prst="rect">
          <a:avLst/>
        </a:prstGeom>
        <a:solidFill>
          <a:srgbClr val="FFFF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fr-CH" sz="1100" b="1">
              <a:solidFill>
                <a:sysClr val="windowText" lastClr="000000"/>
              </a:solidFill>
              <a:latin typeface="+mn-lt"/>
            </a:rPr>
            <a:t>Note: </a:t>
          </a:r>
          <a:r>
            <a:rPr lang="fr-CH" sz="1100">
              <a:solidFill>
                <a:sysClr val="windowText" lastClr="000000"/>
              </a:solidFill>
              <a:latin typeface="+mn-lt"/>
            </a:rPr>
            <a:t>Electricity Scope 2 impact calculation has been moved to the "electricity mix"</a:t>
          </a:r>
          <a:r>
            <a:rPr lang="fr-CH" sz="1100" baseline="0">
              <a:solidFill>
                <a:sysClr val="windowText" lastClr="000000"/>
              </a:solidFill>
              <a:latin typeface="+mn-lt"/>
            </a:rPr>
            <a:t> sheet, please refer to this sheet for more information.</a:t>
          </a:r>
          <a:endParaRPr lang="fr-CH" sz="1100">
            <a:solidFill>
              <a:sysClr val="windowText" lastClr="000000"/>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11907</xdr:colOff>
      <xdr:row>57</xdr:row>
      <xdr:rowOff>488156</xdr:rowOff>
    </xdr:from>
    <xdr:to>
      <xdr:col>17</xdr:col>
      <xdr:colOff>13269</xdr:colOff>
      <xdr:row>58</xdr:row>
      <xdr:rowOff>100352</xdr:rowOff>
    </xdr:to>
    <xdr:sp macro="" textlink="">
      <xdr:nvSpPr>
        <xdr:cNvPr id="2" name="Rectangle 1">
          <a:extLst>
            <a:ext uri="{FF2B5EF4-FFF2-40B4-BE49-F238E27FC236}">
              <a16:creationId xmlns:a16="http://schemas.microsoft.com/office/drawing/2014/main" id="{7A317433-31DE-49C1-959E-74E240996AB8}"/>
            </a:ext>
          </a:extLst>
        </xdr:cNvPr>
        <xdr:cNvSpPr/>
      </xdr:nvSpPr>
      <xdr:spPr>
        <a:xfrm>
          <a:off x="23157657" y="65067656"/>
          <a:ext cx="3335112" cy="755196"/>
        </a:xfrm>
        <a:prstGeom prst="rect">
          <a:avLst/>
        </a:prstGeom>
        <a:solidFill>
          <a:srgbClr val="FFFF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fr-CH" sz="1100" b="1">
              <a:solidFill>
                <a:sysClr val="windowText" lastClr="000000"/>
              </a:solidFill>
              <a:latin typeface="+mn-lt"/>
            </a:rPr>
            <a:t>Note: </a:t>
          </a:r>
          <a:r>
            <a:rPr lang="fr-CH" sz="1100">
              <a:solidFill>
                <a:sysClr val="windowText" lastClr="000000"/>
              </a:solidFill>
              <a:latin typeface="+mn-lt"/>
            </a:rPr>
            <a:t>Electricity Scope 2 impact calculation has been moved to the "electricity mix"</a:t>
          </a:r>
          <a:r>
            <a:rPr lang="fr-CH" sz="1100" baseline="0">
              <a:solidFill>
                <a:sysClr val="windowText" lastClr="000000"/>
              </a:solidFill>
              <a:latin typeface="+mn-lt"/>
            </a:rPr>
            <a:t> sheet, please refer to this sheet for more information.</a:t>
          </a:r>
          <a:endParaRPr lang="fr-CH" sz="1100">
            <a:solidFill>
              <a:sysClr val="windowText" lastClr="000000"/>
            </a:solidFill>
            <a:latin typeface="+mn-lt"/>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db.intra.admin.ch\Userhome$\BAFU-01\U89600182\data\Documents\Dossier%20perso%20OFEV\GHG%20Procol%20tool\Electricity%20S2%20S3\Calculation%20electricity%20S2%20S3.xlsx" TargetMode="External"/><Relationship Id="rId1" Type="http://schemas.openxmlformats.org/officeDocument/2006/relationships/externalLinkPath" Target="file:///\\adb.intra.admin.ch\Userhome$\BAFU-01\U89600182\data\Documents\Dossier%20perso%20OFEV\2.%20GHG%20Procol%20tool\Electricity%20S2%20S3\Calculation%20electricity%20S2%20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lculator"/>
      <sheetName val="Calculations"/>
      <sheetName val="Lists"/>
      <sheetName val="Calculation electricity S2 S3"/>
    </sheetNames>
    <sheetDataSet>
      <sheetData sheetId="0">
        <row r="18">
          <cell r="C18">
            <v>1</v>
          </cell>
        </row>
      </sheetData>
      <sheetData sheetId="1"/>
      <sheetData sheetId="2">
        <row r="4">
          <cell r="B4" t="str">
            <v>CH</v>
          </cell>
        </row>
      </sheetData>
      <sheetData sheetId="3"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C89AA70-76F8-43C9-AED9-1BD2ECBE2DAB}" name="Tableau1" displayName="Tableau1" ref="A1:M8051" totalsRowShown="0" headerRowDxfId="133" dataDxfId="132">
  <autoFilter ref="A1:M8051" xr:uid="{2C89AA70-76F8-43C9-AED9-1BD2ECBE2DAB}"/>
  <tableColumns count="13">
    <tableColumn id="11" xr3:uid="{7EC85935-B556-4DA1-B8A2-B664915C8552}" name="Category" dataDxfId="131"/>
    <tableColumn id="10" xr3:uid="{0397D63E-68CF-4BFE-B6F5-415553E33B23}" name="Sub-Category" dataDxfId="130"/>
    <tableColumn id="1" xr3:uid="{1036BD81-1E05-4DF9-B7CD-5FAF7C83DC09}" name="Process Name" dataDxfId="129"/>
    <tableColumn id="12" xr3:uid="{12EF5C78-9EBF-4445-8718-E0DA15A871E2}" name="Unit" dataDxfId="128"/>
    <tableColumn id="13" xr3:uid="{1C896D32-0A06-465C-9D63-806C872772F1}" name="Location" dataDxfId="127"/>
    <tableColumn id="7" xr3:uid="{E37CC9F0-E48C-41B3-B9BA-7CE05B9BEAC1}" name="Location2" dataDxfId="126">
      <calculatedColumnFormula>IF(ISNUMBER(SEARCH("{CH}", C2)), "CH", "other")</calculatedColumnFormula>
    </tableColumn>
    <tableColumn id="2" xr3:uid="{2BA13C6A-5EDB-4274-97E6-69B0617610EE}" name="Scope 1_x000a_(kg CO2-eq)" dataDxfId="125"/>
    <tableColumn id="3" xr3:uid="{84A356A4-F161-4E8B-9A40-3EFB9A849C68}" name="Scope 2 energy_x000a_(kg CO2-eq)" dataDxfId="124"/>
    <tableColumn id="4" xr3:uid="{5C35B5A3-363D-422B-9B83-83640E2DFA3F}" name="Scope 2 Infrastructure_x000a_(kg CO2-eq)" dataDxfId="123"/>
    <tableColumn id="5" xr3:uid="{9E227AB3-8CDC-411F-901D-14C6039CD038}" name="Scope 3_x000a_(t CO2-eq)" dataDxfId="122"/>
    <tableColumn id="6" xr3:uid="{F30B59F6-5263-4A9B-B0F3-7673FC2C4D9F}" name="Total CO2-emissions_x000a_(kg CO2-eq)_x000a_for scope 3 use " dataDxfId="121"/>
    <tableColumn id="8" xr3:uid="{E94C5B53-F1A0-4B22-BE5C-6E211948D738}" name="conversion to kWh from MJ // m to km" dataDxfId="120">
      <calculatedColumnFormula>IF(N2="MJ", K2*3.6, IF(N2="m", K2*1000, ""))</calculatedColumnFormula>
    </tableColumn>
    <tableColumn id="9" xr3:uid="{290FE811-BF76-43F3-BB38-C6CF2DDE586F}" name="Direct influence of generic supply" dataDxfId="119">
      <calculatedColumnFormula>IFERROR((Tableau1[[#This Row],[Scope 1
(kg CO2-eq)]]+Tableau1[[#This Row],[Scope 2 energy
(kg CO2-eq)]]+Tableau1[[#This Row],[Scope 2 Infrastructure
(kg CO2-eq)]])/Tableau1[[#This Row],[Total CO2-emissions
(kg CO2-eq)
for scope 3 use ]],"")</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C9C4CA1-BA14-4A93-9B91-50F3703171D9}" name="Table2" displayName="Table2" ref="B35:I81" totalsRowShown="0" headerRowDxfId="118" dataDxfId="117">
  <autoFilter ref="B35:I81" xr:uid="{7AE1C102-7721-4DA0-A40F-6D4E9B4DCCA8}"/>
  <tableColumns count="8">
    <tableColumn id="1" xr3:uid="{011BBD80-662F-4BE6-B958-98E12A122FF7}" name="Flow" dataDxfId="116"/>
    <tableColumn id="5" xr3:uid="{B5E0F6E0-D955-4F56-B3B5-48EFB6BBFD25}" name="Type" dataDxfId="115"/>
    <tableColumn id="6" xr3:uid="{1FC59E8B-2EA0-4EA5-9E14-49BBC897EA1F}" name="Location" dataDxfId="114"/>
    <tableColumn id="3" xr3:uid="{24D5B14D-61FA-4EF5-8B41-D896DBED840B}" name="Amount [MJ]" dataDxfId="113"/>
    <tableColumn id="13" xr3:uid="{8F78B8A2-F01C-4227-9A61-71C865729AA8}" name="Direct emissions flow (if different from flow)" dataDxfId="112"/>
    <tableColumn id="7" xr3:uid="{898FA9E5-A3F0-4039-AD6B-8DF9546FE4C5}" name="Scope 2" dataDxfId="111"/>
    <tableColumn id="8" xr3:uid="{0F25B92E-48F0-4CAC-8588-0F9C7FF07748}" name="Scope 3" dataDxfId="110">
      <calculatedColumnFormula>Table2[[#This Row],[TOTAL]]-Table2[[#This Row],[Scope 2]]</calculatedColumnFormula>
    </tableColumn>
    <tableColumn id="20" xr3:uid="{185FA82C-6CAC-4E97-AF22-FB48DAC318DD}" name="TOTAL" dataDxfId="109"/>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2D81197-D709-486C-9F83-9E342C8A1470}" name="Table1" displayName="Table1" ref="B88:H91" totalsRowShown="0" headerRowDxfId="108" dataDxfId="107">
  <autoFilter ref="B88:H91" xr:uid="{9A46D95E-7E93-4EE0-9F25-2F9A23CE9F42}"/>
  <tableColumns count="7">
    <tableColumn id="1" xr3:uid="{881ADD4F-8FF8-4D87-BAFF-EC22525A692C}" name="Dataset" dataDxfId="106"/>
    <tableColumn id="2" xr3:uid="{3E785AF5-E335-4AC2-AC21-0865070D7725}" name="Distribution losses" dataDxfId="105"/>
    <tableColumn id="3" xr3:uid="{2E5383B1-3FD2-437D-B339-D577736E867D}" name="Direct emissions" dataDxfId="104"/>
    <tableColumn id="4" xr3:uid="{443F7663-50CB-443E-A713-40361E47E033}" name="Electricity emissions" dataDxfId="103"/>
    <tableColumn id="5" xr3:uid="{C3DA6C69-54F9-4994-9F88-981A4E8A58B5}" name="Other indirect emissions" dataDxfId="102">
      <calculatedColumnFormula>Table1[[#This Row],[Total]]-Table1[[#This Row],[Direct emissions]]-Table1[[#This Row],[Electricity emissions]]</calculatedColumnFormula>
    </tableColumn>
    <tableColumn id="6" xr3:uid="{312D7579-C954-4427-BB54-F3EFCA579FEF}" name="Total" dataDxfId="101"/>
    <tableColumn id="7" xr3:uid="{50C2BFCD-D4F7-463E-83E8-DE3186512685}" name="T&amp;D network own emissions (w/o losses)" dataDxfId="100">
      <calculatedColumnFormula>SUM(Table1[[#This Row],[Direct emissions]],Table1[[#This Row],[Other indirect emissions]])</calculatedColumnFormula>
    </tableColumn>
  </tableColumns>
  <tableStyleInfo name="TableStyleLight8"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bafu.admin.ch/bafu/fr/home/themes/economie-consommation/publications-etudes/publications/impact-environnemental-consommation-production.html" TargetMode="External"/><Relationship Id="rId21" Type="http://schemas.openxmlformats.org/officeDocument/2006/relationships/hyperlink" Target="https://www.bafu.admin.ch/bafu/de/home/themen/wirtschaft-konsum/publikationen-studien/publikationen/gesamt-umweltbelastung-konsum-produktion.html" TargetMode="External"/><Relationship Id="rId324" Type="http://schemas.openxmlformats.org/officeDocument/2006/relationships/hyperlink" Target="https://www.kbob.admin.ch/kbob/de/home/themen-leistungen/nachhaltiges-bauen/oekobilanzdaten_baubereich.html" TargetMode="External"/><Relationship Id="rId531" Type="http://schemas.openxmlformats.org/officeDocument/2006/relationships/hyperlink" Target="https://www.kbob.admin.ch/kbob/de/home/themen-leistungen/nachhaltiges-bauen/oekobilanzdaten_baubereich.html" TargetMode="External"/><Relationship Id="rId170" Type="http://schemas.openxmlformats.org/officeDocument/2006/relationships/hyperlink" Target="https://www.mobitool.ch/de/tools/mobitool-faktoren-v3-0-25.html?tag=18" TargetMode="External"/><Relationship Id="rId268" Type="http://schemas.openxmlformats.org/officeDocument/2006/relationships/hyperlink" Target="https://www.kbob.admin.ch/kbob/fr/home/themen-leistungen/nachhaltiges-bauen/oekobilanzdaten_baubereich.html" TargetMode="External"/><Relationship Id="rId475" Type="http://schemas.openxmlformats.org/officeDocument/2006/relationships/hyperlink" Target="https://www.kbob.admin.ch/kbob/fr/home/themen-leistungen/nachhaltiges-bauen/oekobilanzdaten_baubereich.html" TargetMode="External"/><Relationship Id="rId32" Type="http://schemas.openxmlformats.org/officeDocument/2006/relationships/hyperlink" Target="https://www.bafu.admin.ch/bafu/de/home/themen/wirtschaft-konsum/publikationen-studien/publikationen/gesamt-umweltbelastung-konsum-produktion.html" TargetMode="External"/><Relationship Id="rId128" Type="http://schemas.openxmlformats.org/officeDocument/2006/relationships/hyperlink" Target="https://www.mobitool.ch/fr/outils/facteurs-mobitool-v3-0-25.html?tag=18" TargetMode="External"/><Relationship Id="rId335" Type="http://schemas.openxmlformats.org/officeDocument/2006/relationships/hyperlink" Target="https://www.kbob.admin.ch/kbob/de/home/themen-leistungen/nachhaltiges-bauen/oekobilanzdaten_baubereich.html" TargetMode="External"/><Relationship Id="rId542" Type="http://schemas.openxmlformats.org/officeDocument/2006/relationships/hyperlink" Target="https://www.kbob.admin.ch/kbob/de/home/themen-leistungen/nachhaltiges-bauen/oekobilanzdaten_baubereich.html" TargetMode="External"/><Relationship Id="rId181" Type="http://schemas.openxmlformats.org/officeDocument/2006/relationships/hyperlink" Target="https://www.kbob.admin.ch/kbob/fr/home/themen-leistungen/nachhaltiges-bauen/oekobilanzdaten_baubereich.html" TargetMode="External"/><Relationship Id="rId402" Type="http://schemas.openxmlformats.org/officeDocument/2006/relationships/hyperlink" Target="https://www.kbob.admin.ch/kbob/fr/home/themen-leistungen/nachhaltiges-bauen/oekobilanzdaten_baubereich.html" TargetMode="External"/><Relationship Id="rId279" Type="http://schemas.openxmlformats.org/officeDocument/2006/relationships/hyperlink" Target="https://www.kbob.admin.ch/kbob/fr/home/themen-leistungen/nachhaltiges-bauen/oekobilanzdaten_baubereich.html" TargetMode="External"/><Relationship Id="rId486" Type="http://schemas.openxmlformats.org/officeDocument/2006/relationships/hyperlink" Target="https://www.kbob.admin.ch/kbob/fr/home/themen-leistungen/nachhaltiges-bauen/oekobilanzdaten_baubereich.html" TargetMode="External"/><Relationship Id="rId43" Type="http://schemas.openxmlformats.org/officeDocument/2006/relationships/hyperlink" Target="https://www.bafu.admin.ch/bafu/de/home/themen/wirtschaft-konsum/publikationen-studien/publikationen/gesamt-umweltbelastung-konsum-produktion.html" TargetMode="External"/><Relationship Id="rId139" Type="http://schemas.openxmlformats.org/officeDocument/2006/relationships/hyperlink" Target="https://www.mobitool.ch/de/tools/mobitool-faktoren-v3-0-25.html?tag=18" TargetMode="External"/><Relationship Id="rId346" Type="http://schemas.openxmlformats.org/officeDocument/2006/relationships/hyperlink" Target="https://www.kbob.admin.ch/kbob/de/home/themen-leistungen/nachhaltiges-bauen/oekobilanzdaten_baubereich.html" TargetMode="External"/><Relationship Id="rId553" Type="http://schemas.openxmlformats.org/officeDocument/2006/relationships/hyperlink" Target="https://www.kbob.admin.ch/kbob/de/home/themen-leistungen/nachhaltiges-bauen/oekobilanzdaten_baubereich.html" TargetMode="External"/><Relationship Id="rId192" Type="http://schemas.openxmlformats.org/officeDocument/2006/relationships/hyperlink" Target="https://www.kbob.admin.ch/kbob/fr/home/themen-leistungen/nachhaltiges-bauen/oekobilanzdaten_baubereich.html" TargetMode="External"/><Relationship Id="rId206" Type="http://schemas.openxmlformats.org/officeDocument/2006/relationships/hyperlink" Target="https://www.kbob.admin.ch/kbob/fr/home/themen-leistungen/nachhaltiges-bauen/oekobilanzdaten_baubereich.html" TargetMode="External"/><Relationship Id="rId413" Type="http://schemas.openxmlformats.org/officeDocument/2006/relationships/hyperlink" Target="https://www.kbob.admin.ch/kbob/fr/home/themen-leistungen/nachhaltiges-bauen/oekobilanzdaten_baubereich.html" TargetMode="External"/><Relationship Id="rId497" Type="http://schemas.openxmlformats.org/officeDocument/2006/relationships/hyperlink" Target="https://www.kbob.admin.ch/kbob/de/home/themen-leistungen/nachhaltiges-bauen/oekobilanzdaten_baubereich.html" TargetMode="External"/><Relationship Id="rId357" Type="http://schemas.openxmlformats.org/officeDocument/2006/relationships/hyperlink" Target="https://www.kbob.admin.ch/kbob/de/home/themen-leistungen/nachhaltiges-bauen/oekobilanzdaten_baubereich.html" TargetMode="External"/><Relationship Id="rId54" Type="http://schemas.openxmlformats.org/officeDocument/2006/relationships/hyperlink" Target="https://www.bafu.admin.ch/bafu/de/home/themen/wirtschaft-konsum/publikationen-studien/publikationen/gesamt-umweltbelastung-konsum-produktion.html" TargetMode="External"/><Relationship Id="rId217" Type="http://schemas.openxmlformats.org/officeDocument/2006/relationships/hyperlink" Target="https://www.kbob.admin.ch/kbob/fr/home/themen-leistungen/nachhaltiges-bauen/oekobilanzdaten_baubereich.html" TargetMode="External"/><Relationship Id="rId564" Type="http://schemas.openxmlformats.org/officeDocument/2006/relationships/hyperlink" Target="https://www.kbob.admin.ch/kbob/de/home/themen-leistungen/nachhaltiges-bauen/oekobilanzdaten_baubereich.html" TargetMode="External"/><Relationship Id="rId424" Type="http://schemas.openxmlformats.org/officeDocument/2006/relationships/hyperlink" Target="https://www.kbob.admin.ch/kbob/fr/home/themen-leistungen/nachhaltiges-bauen/oekobilanzdaten_baubereich.html" TargetMode="External"/><Relationship Id="rId270" Type="http://schemas.openxmlformats.org/officeDocument/2006/relationships/hyperlink" Target="https://www.kbob.admin.ch/kbob/fr/home/themen-leistungen/nachhaltiges-bauen/oekobilanzdaten_baubereich.html" TargetMode="External"/><Relationship Id="rId65" Type="http://schemas.openxmlformats.org/officeDocument/2006/relationships/hyperlink" Target="https://www.bafu.admin.ch/bafu/fr/home/themes/economie-consommation/publications-etudes/publications/impact-environnemental-consommation-production.html" TargetMode="External"/><Relationship Id="rId130" Type="http://schemas.openxmlformats.org/officeDocument/2006/relationships/hyperlink" Target="https://www.mobitool.ch/fr/outils/facteurs-mobitool-v3-0-25.html?tag=18" TargetMode="External"/><Relationship Id="rId368" Type="http://schemas.openxmlformats.org/officeDocument/2006/relationships/hyperlink" Target="https://www.kbob.admin.ch/kbob/de/home/themen-leistungen/nachhaltiges-bauen/oekobilanzdaten_baubereich.html" TargetMode="External"/><Relationship Id="rId575" Type="http://schemas.openxmlformats.org/officeDocument/2006/relationships/hyperlink" Target="https://www.kbob.admin.ch/kbob/de/home/themen-leistungen/nachhaltiges-bauen/oekobilanzdaten_baubereich.html" TargetMode="External"/><Relationship Id="rId228" Type="http://schemas.openxmlformats.org/officeDocument/2006/relationships/hyperlink" Target="https://www.kbob.admin.ch/kbob/fr/home/themen-leistungen/nachhaltiges-bauen/oekobilanzdaten_baubereich.html" TargetMode="External"/><Relationship Id="rId435" Type="http://schemas.openxmlformats.org/officeDocument/2006/relationships/hyperlink" Target="https://www.kbob.admin.ch/kbob/fr/home/themen-leistungen/nachhaltiges-bauen/oekobilanzdaten_baubereich.html" TargetMode="External"/><Relationship Id="rId281" Type="http://schemas.openxmlformats.org/officeDocument/2006/relationships/hyperlink" Target="https://www.kbob.admin.ch/kbob/de/home/themen-leistungen/nachhaltiges-bauen/oekobilanzdaten_baubereich.html" TargetMode="External"/><Relationship Id="rId502" Type="http://schemas.openxmlformats.org/officeDocument/2006/relationships/hyperlink" Target="https://www.kbob.admin.ch/kbob/de/home/themen-leistungen/nachhaltiges-bauen/oekobilanzdaten_baubereich.html" TargetMode="External"/><Relationship Id="rId76" Type="http://schemas.openxmlformats.org/officeDocument/2006/relationships/hyperlink" Target="https://www.bafu.admin.ch/bafu/fr/home/themes/economie-consommation/publications-etudes/publications/impact-environnemental-consommation-production.html" TargetMode="External"/><Relationship Id="rId141" Type="http://schemas.openxmlformats.org/officeDocument/2006/relationships/hyperlink" Target="https://www.mobitool.ch/de/tools/mobitool-faktoren-v3-0-25.html?tag=18" TargetMode="External"/><Relationship Id="rId379" Type="http://schemas.openxmlformats.org/officeDocument/2006/relationships/hyperlink" Target="https://www.kbob.admin.ch/kbob/de/home/themen-leistungen/nachhaltiges-bauen/oekobilanzdaten_baubereich.html" TargetMode="External"/><Relationship Id="rId586" Type="http://schemas.openxmlformats.org/officeDocument/2006/relationships/hyperlink" Target="https://www.kbob.admin.ch/kbob/de/home/themen-leistungen/nachhaltiges-bauen/oekobilanzdaten_baubereich.html" TargetMode="External"/><Relationship Id="rId7" Type="http://schemas.openxmlformats.org/officeDocument/2006/relationships/hyperlink" Target="https://www.bafu.admin.ch/bafu/de/home/themen/wirtschaft-konsum/publikationen-studien/publikationen/gesamt-umweltbelastung-konsum-produktion.html" TargetMode="External"/><Relationship Id="rId239" Type="http://schemas.openxmlformats.org/officeDocument/2006/relationships/hyperlink" Target="https://www.kbob.admin.ch/kbob/fr/home/themen-leistungen/nachhaltiges-bauen/oekobilanzdaten_baubereich.html" TargetMode="External"/><Relationship Id="rId446" Type="http://schemas.openxmlformats.org/officeDocument/2006/relationships/hyperlink" Target="https://www.kbob.admin.ch/kbob/fr/home/themen-leistungen/nachhaltiges-bauen/oekobilanzdaten_baubereich.html" TargetMode="External"/><Relationship Id="rId292" Type="http://schemas.openxmlformats.org/officeDocument/2006/relationships/hyperlink" Target="https://www.kbob.admin.ch/kbob/de/home/themen-leistungen/nachhaltiges-bauen/oekobilanzdaten_baubereich.html" TargetMode="External"/><Relationship Id="rId306" Type="http://schemas.openxmlformats.org/officeDocument/2006/relationships/hyperlink" Target="https://www.kbob.admin.ch/kbob/de/home/themen-leistungen/nachhaltiges-bauen/oekobilanzdaten_baubereich.html" TargetMode="External"/><Relationship Id="rId87" Type="http://schemas.openxmlformats.org/officeDocument/2006/relationships/hyperlink" Target="https://www.bafu.admin.ch/bafu/fr/home/themes/economie-consommation/publications-etudes/publications/impact-environnemental-consommation-production.html" TargetMode="External"/><Relationship Id="rId513" Type="http://schemas.openxmlformats.org/officeDocument/2006/relationships/hyperlink" Target="https://www.kbob.admin.ch/kbob/de/home/themen-leistungen/nachhaltiges-bauen/oekobilanzdaten_baubereich.html" TargetMode="External"/><Relationship Id="rId597" Type="http://schemas.openxmlformats.org/officeDocument/2006/relationships/drawing" Target="../drawings/drawing8.xml"/><Relationship Id="rId152" Type="http://schemas.openxmlformats.org/officeDocument/2006/relationships/hyperlink" Target="https://www.mobitool.ch/de/tools/mobitool-faktoren-v3-0-25.html?tag=18" TargetMode="External"/><Relationship Id="rId457" Type="http://schemas.openxmlformats.org/officeDocument/2006/relationships/hyperlink" Target="https://www.kbob.admin.ch/kbob/fr/home/themen-leistungen/nachhaltiges-bauen/oekobilanzdaten_baubereich.html" TargetMode="External"/><Relationship Id="rId261" Type="http://schemas.openxmlformats.org/officeDocument/2006/relationships/hyperlink" Target="https://www.kbob.admin.ch/kbob/fr/home/themen-leistungen/nachhaltiges-bauen/oekobilanzdaten_baubereich.html" TargetMode="External"/><Relationship Id="rId499" Type="http://schemas.openxmlformats.org/officeDocument/2006/relationships/hyperlink" Target="https://www.kbob.admin.ch/kbob/de/home/themen-leistungen/nachhaltiges-bauen/oekobilanzdaten_baubereich.html" TargetMode="External"/><Relationship Id="rId14" Type="http://schemas.openxmlformats.org/officeDocument/2006/relationships/hyperlink" Target="https://www.bafu.admin.ch/bafu/de/home/themen/wirtschaft-konsum/publikationen-studien/publikationen/gesamt-umweltbelastung-konsum-produktion.html" TargetMode="External"/><Relationship Id="rId56" Type="http://schemas.openxmlformats.org/officeDocument/2006/relationships/hyperlink" Target="https://www.bafu.admin.ch/bafu/de/home/themen/wirtschaft-konsum/publikationen-studien/publikationen/gesamt-umweltbelastung-konsum-produktion.html" TargetMode="External"/><Relationship Id="rId317" Type="http://schemas.openxmlformats.org/officeDocument/2006/relationships/hyperlink" Target="https://www.kbob.admin.ch/kbob/de/home/themen-leistungen/nachhaltiges-bauen/oekobilanzdaten_baubereich.html" TargetMode="External"/><Relationship Id="rId359" Type="http://schemas.openxmlformats.org/officeDocument/2006/relationships/hyperlink" Target="https://www.kbob.admin.ch/kbob/de/home/themen-leistungen/nachhaltiges-bauen/oekobilanzdaten_baubereich.html" TargetMode="External"/><Relationship Id="rId524" Type="http://schemas.openxmlformats.org/officeDocument/2006/relationships/hyperlink" Target="https://www.kbob.admin.ch/kbob/de/home/themen-leistungen/nachhaltiges-bauen/oekobilanzdaten_baubereich.html" TargetMode="External"/><Relationship Id="rId566" Type="http://schemas.openxmlformats.org/officeDocument/2006/relationships/hyperlink" Target="https://www.kbob.admin.ch/kbob/de/home/themen-leistungen/nachhaltiges-bauen/oekobilanzdaten_baubereich.html" TargetMode="External"/><Relationship Id="rId98" Type="http://schemas.openxmlformats.org/officeDocument/2006/relationships/hyperlink" Target="https://www.bafu.admin.ch/bafu/fr/home/themes/economie-consommation/publications-etudes/publications/impact-environnemental-consommation-production.html" TargetMode="External"/><Relationship Id="rId121" Type="http://schemas.openxmlformats.org/officeDocument/2006/relationships/hyperlink" Target="https://www.bafu.admin.ch/bafu/fr/home/themes/economie-consommation/publications-etudes/publications/impact-environnemental-consommation-production.html" TargetMode="External"/><Relationship Id="rId163" Type="http://schemas.openxmlformats.org/officeDocument/2006/relationships/hyperlink" Target="https://www.mobitool.ch/de/tools/mobitool-faktoren-v3-0-25.html?tag=18" TargetMode="External"/><Relationship Id="rId219" Type="http://schemas.openxmlformats.org/officeDocument/2006/relationships/hyperlink" Target="https://www.kbob.admin.ch/kbob/fr/home/themen-leistungen/nachhaltiges-bauen/oekobilanzdaten_baubereich.html" TargetMode="External"/><Relationship Id="rId370" Type="http://schemas.openxmlformats.org/officeDocument/2006/relationships/hyperlink" Target="https://www.kbob.admin.ch/kbob/de/home/themen-leistungen/nachhaltiges-bauen/oekobilanzdaten_baubereich.html" TargetMode="External"/><Relationship Id="rId426" Type="http://schemas.openxmlformats.org/officeDocument/2006/relationships/hyperlink" Target="https://www.kbob.admin.ch/kbob/fr/home/themen-leistungen/nachhaltiges-bauen/oekobilanzdaten_baubereich.html" TargetMode="External"/><Relationship Id="rId230" Type="http://schemas.openxmlformats.org/officeDocument/2006/relationships/hyperlink" Target="https://www.kbob.admin.ch/kbob/fr/home/themen-leistungen/nachhaltiges-bauen/oekobilanzdaten_baubereich.html" TargetMode="External"/><Relationship Id="rId468" Type="http://schemas.openxmlformats.org/officeDocument/2006/relationships/hyperlink" Target="https://www.kbob.admin.ch/kbob/fr/home/themen-leistungen/nachhaltiges-bauen/oekobilanzdaten_baubereich.html" TargetMode="External"/><Relationship Id="rId25" Type="http://schemas.openxmlformats.org/officeDocument/2006/relationships/hyperlink" Target="https://www.bafu.admin.ch/bafu/de/home/themen/wirtschaft-konsum/publikationen-studien/publikationen/gesamt-umweltbelastung-konsum-produktion.html" TargetMode="External"/><Relationship Id="rId67" Type="http://schemas.openxmlformats.org/officeDocument/2006/relationships/hyperlink" Target="https://www.bafu.admin.ch/bafu/fr/home/themes/economie-consommation/publications-etudes/publications/impact-environnemental-consommation-production.html" TargetMode="External"/><Relationship Id="rId272" Type="http://schemas.openxmlformats.org/officeDocument/2006/relationships/hyperlink" Target="https://www.kbob.admin.ch/kbob/fr/home/themen-leistungen/nachhaltiges-bauen/oekobilanzdaten_baubereich.html" TargetMode="External"/><Relationship Id="rId328" Type="http://schemas.openxmlformats.org/officeDocument/2006/relationships/hyperlink" Target="https://www.kbob.admin.ch/kbob/de/home/themen-leistungen/nachhaltiges-bauen/oekobilanzdaten_baubereich.html" TargetMode="External"/><Relationship Id="rId535" Type="http://schemas.openxmlformats.org/officeDocument/2006/relationships/hyperlink" Target="https://www.kbob.admin.ch/kbob/de/home/themen-leistungen/nachhaltiges-bauen/oekobilanzdaten_baubereich.html" TargetMode="External"/><Relationship Id="rId577" Type="http://schemas.openxmlformats.org/officeDocument/2006/relationships/hyperlink" Target="https://www.kbob.admin.ch/kbob/de/home/themen-leistungen/nachhaltiges-bauen/oekobilanzdaten_baubereich.html" TargetMode="External"/><Relationship Id="rId132" Type="http://schemas.openxmlformats.org/officeDocument/2006/relationships/hyperlink" Target="https://www.mobitool.ch/de/tools/mobitool-faktoren-v3-0-25.html?tag=18" TargetMode="External"/><Relationship Id="rId174" Type="http://schemas.openxmlformats.org/officeDocument/2006/relationships/hyperlink" Target="https://www.kbob.admin.ch/kbob/de/home/themen-leistungen/nachhaltiges-bauen/oekobilanzdaten_baubereich.html" TargetMode="External"/><Relationship Id="rId381" Type="http://schemas.openxmlformats.org/officeDocument/2006/relationships/hyperlink" Target="https://www.kbob.admin.ch/kbob/de/home/themen-leistungen/nachhaltiges-bauen/oekobilanzdaten_baubereich.html" TargetMode="External"/><Relationship Id="rId241" Type="http://schemas.openxmlformats.org/officeDocument/2006/relationships/hyperlink" Target="https://www.kbob.admin.ch/kbob/fr/home/themen-leistungen/nachhaltiges-bauen/oekobilanzdaten_baubereich.html" TargetMode="External"/><Relationship Id="rId437" Type="http://schemas.openxmlformats.org/officeDocument/2006/relationships/hyperlink" Target="https://www.kbob.admin.ch/kbob/fr/home/themen-leistungen/nachhaltiges-bauen/oekobilanzdaten_baubereich.html" TargetMode="External"/><Relationship Id="rId479" Type="http://schemas.openxmlformats.org/officeDocument/2006/relationships/hyperlink" Target="https://www.kbob.admin.ch/kbob/fr/home/themen-leistungen/nachhaltiges-bauen/oekobilanzdaten_baubereich.html" TargetMode="External"/><Relationship Id="rId36" Type="http://schemas.openxmlformats.org/officeDocument/2006/relationships/hyperlink" Target="https://www.bafu.admin.ch/bafu/de/home/themen/wirtschaft-konsum/publikationen-studien/publikationen/gesamt-umweltbelastung-konsum-produktion.html" TargetMode="External"/><Relationship Id="rId283" Type="http://schemas.openxmlformats.org/officeDocument/2006/relationships/hyperlink" Target="https://www.kbob.admin.ch/kbob/de/home/themen-leistungen/nachhaltiges-bauen/oekobilanzdaten_baubereich.html" TargetMode="External"/><Relationship Id="rId339" Type="http://schemas.openxmlformats.org/officeDocument/2006/relationships/hyperlink" Target="https://www.kbob.admin.ch/kbob/de/home/themen-leistungen/nachhaltiges-bauen/oekobilanzdaten_baubereich.html" TargetMode="External"/><Relationship Id="rId490" Type="http://schemas.openxmlformats.org/officeDocument/2006/relationships/hyperlink" Target="https://www.kbob.admin.ch/kbob/de/home/themen-leistungen/nachhaltiges-bauen/oekobilanzdaten_baubereich.html" TargetMode="External"/><Relationship Id="rId504" Type="http://schemas.openxmlformats.org/officeDocument/2006/relationships/hyperlink" Target="https://www.kbob.admin.ch/kbob/de/home/themen-leistungen/nachhaltiges-bauen/oekobilanzdaten_baubereich.html" TargetMode="External"/><Relationship Id="rId546" Type="http://schemas.openxmlformats.org/officeDocument/2006/relationships/hyperlink" Target="https://www.kbob.admin.ch/kbob/de/home/themen-leistungen/nachhaltiges-bauen/oekobilanzdaten_baubereich.html" TargetMode="External"/><Relationship Id="rId78" Type="http://schemas.openxmlformats.org/officeDocument/2006/relationships/hyperlink" Target="https://www.bafu.admin.ch/bafu/fr/home/themes/economie-consommation/publications-etudes/publications/impact-environnemental-consommation-production.html" TargetMode="External"/><Relationship Id="rId101" Type="http://schemas.openxmlformats.org/officeDocument/2006/relationships/hyperlink" Target="https://www.bafu.admin.ch/bafu/fr/home/themes/economie-consommation/publications-etudes/publications/impact-environnemental-consommation-production.html" TargetMode="External"/><Relationship Id="rId143" Type="http://schemas.openxmlformats.org/officeDocument/2006/relationships/hyperlink" Target="https://www.mobitool.ch/de/tools/mobitool-faktoren-v3-0-25.html?tag=18" TargetMode="External"/><Relationship Id="rId185" Type="http://schemas.openxmlformats.org/officeDocument/2006/relationships/hyperlink" Target="https://www.kbob.admin.ch/kbob/fr/home/themen-leistungen/nachhaltiges-bauen/oekobilanzdaten_baubereich.html" TargetMode="External"/><Relationship Id="rId350" Type="http://schemas.openxmlformats.org/officeDocument/2006/relationships/hyperlink" Target="https://www.kbob.admin.ch/kbob/de/home/themen-leistungen/nachhaltiges-bauen/oekobilanzdaten_baubereich.html" TargetMode="External"/><Relationship Id="rId406" Type="http://schemas.openxmlformats.org/officeDocument/2006/relationships/hyperlink" Target="https://www.kbob.admin.ch/kbob/fr/home/themen-leistungen/nachhaltiges-bauen/oekobilanzdaten_baubereich.html" TargetMode="External"/><Relationship Id="rId588" Type="http://schemas.openxmlformats.org/officeDocument/2006/relationships/hyperlink" Target="https://www.kbob.admin.ch/kbob/de/home/themen-leistungen/nachhaltiges-bauen/oekobilanzdaten_baubereich.html" TargetMode="External"/><Relationship Id="rId9" Type="http://schemas.openxmlformats.org/officeDocument/2006/relationships/hyperlink" Target="https://www.bafu.admin.ch/bafu/de/home/themen/wirtschaft-konsum/publikationen-studien/publikationen/gesamt-umweltbelastung-konsum-produktion.html" TargetMode="External"/><Relationship Id="rId210" Type="http://schemas.openxmlformats.org/officeDocument/2006/relationships/hyperlink" Target="https://www.kbob.admin.ch/kbob/fr/home/themen-leistungen/nachhaltiges-bauen/oekobilanzdaten_baubereich.html" TargetMode="External"/><Relationship Id="rId392" Type="http://schemas.openxmlformats.org/officeDocument/2006/relationships/hyperlink" Target="https://www.kbob.admin.ch/kbob/fr/home/themen-leistungen/nachhaltiges-bauen/oekobilanzdaten_baubereich.html" TargetMode="External"/><Relationship Id="rId448" Type="http://schemas.openxmlformats.org/officeDocument/2006/relationships/hyperlink" Target="https://www.kbob.admin.ch/kbob/fr/home/themen-leistungen/nachhaltiges-bauen/oekobilanzdaten_baubereich.html" TargetMode="External"/><Relationship Id="rId252" Type="http://schemas.openxmlformats.org/officeDocument/2006/relationships/hyperlink" Target="https://www.kbob.admin.ch/kbob/fr/home/themen-leistungen/nachhaltiges-bauen/oekobilanzdaten_baubereich.html" TargetMode="External"/><Relationship Id="rId294" Type="http://schemas.openxmlformats.org/officeDocument/2006/relationships/hyperlink" Target="https://www.kbob.admin.ch/kbob/de/home/themen-leistungen/nachhaltiges-bauen/oekobilanzdaten_baubereich.html" TargetMode="External"/><Relationship Id="rId308" Type="http://schemas.openxmlformats.org/officeDocument/2006/relationships/hyperlink" Target="https://www.kbob.admin.ch/kbob/de/home/themen-leistungen/nachhaltiges-bauen/oekobilanzdaten_baubereich.html" TargetMode="External"/><Relationship Id="rId515" Type="http://schemas.openxmlformats.org/officeDocument/2006/relationships/hyperlink" Target="https://www.kbob.admin.ch/kbob/de/home/themen-leistungen/nachhaltiges-bauen/oekobilanzdaten_baubereich.html" TargetMode="External"/><Relationship Id="rId47" Type="http://schemas.openxmlformats.org/officeDocument/2006/relationships/hyperlink" Target="https://www.bafu.admin.ch/bafu/de/home/themen/wirtschaft-konsum/publikationen-studien/publikationen/gesamt-umweltbelastung-konsum-produktion.html" TargetMode="External"/><Relationship Id="rId89" Type="http://schemas.openxmlformats.org/officeDocument/2006/relationships/hyperlink" Target="https://www.bafu.admin.ch/bafu/fr/home/themes/economie-consommation/publications-etudes/publications/impact-environnemental-consommation-production.html" TargetMode="External"/><Relationship Id="rId112" Type="http://schemas.openxmlformats.org/officeDocument/2006/relationships/hyperlink" Target="https://www.bafu.admin.ch/bafu/fr/home/themes/economie-consommation/publications-etudes/publications/impact-environnemental-consommation-production.html" TargetMode="External"/><Relationship Id="rId154" Type="http://schemas.openxmlformats.org/officeDocument/2006/relationships/hyperlink" Target="https://www.mobitool.ch/de/tools/mobitool-faktoren-v3-0-25.html?tag=18" TargetMode="External"/><Relationship Id="rId361" Type="http://schemas.openxmlformats.org/officeDocument/2006/relationships/hyperlink" Target="https://www.kbob.admin.ch/kbob/de/home/themen-leistungen/nachhaltiges-bauen/oekobilanzdaten_baubereich.html" TargetMode="External"/><Relationship Id="rId557" Type="http://schemas.openxmlformats.org/officeDocument/2006/relationships/hyperlink" Target="https://www.kbob.admin.ch/kbob/de/home/themen-leistungen/nachhaltiges-bauen/oekobilanzdaten_baubereich.html" TargetMode="External"/><Relationship Id="rId196" Type="http://schemas.openxmlformats.org/officeDocument/2006/relationships/hyperlink" Target="https://www.kbob.admin.ch/kbob/fr/home/themen-leistungen/nachhaltiges-bauen/oekobilanzdaten_baubereich.html" TargetMode="External"/><Relationship Id="rId417" Type="http://schemas.openxmlformats.org/officeDocument/2006/relationships/hyperlink" Target="https://www.kbob.admin.ch/kbob/fr/home/themen-leistungen/nachhaltiges-bauen/oekobilanzdaten_baubereich.html" TargetMode="External"/><Relationship Id="rId459" Type="http://schemas.openxmlformats.org/officeDocument/2006/relationships/hyperlink" Target="https://www.kbob.admin.ch/kbob/fr/home/themen-leistungen/nachhaltiges-bauen/oekobilanzdaten_baubereich.html" TargetMode="External"/><Relationship Id="rId16" Type="http://schemas.openxmlformats.org/officeDocument/2006/relationships/hyperlink" Target="https://www.bafu.admin.ch/bafu/de/home/themen/wirtschaft-konsum/publikationen-studien/publikationen/gesamt-umweltbelastung-konsum-produktion.html" TargetMode="External"/><Relationship Id="rId221" Type="http://schemas.openxmlformats.org/officeDocument/2006/relationships/hyperlink" Target="https://www.kbob.admin.ch/kbob/fr/home/themen-leistungen/nachhaltiges-bauen/oekobilanzdaten_baubereich.html" TargetMode="External"/><Relationship Id="rId263" Type="http://schemas.openxmlformats.org/officeDocument/2006/relationships/hyperlink" Target="https://www.kbob.admin.ch/kbob/fr/home/themen-leistungen/nachhaltiges-bauen/oekobilanzdaten_baubereich.html" TargetMode="External"/><Relationship Id="rId319" Type="http://schemas.openxmlformats.org/officeDocument/2006/relationships/hyperlink" Target="https://www.kbob.admin.ch/kbob/de/home/themen-leistungen/nachhaltiges-bauen/oekobilanzdaten_baubereich.html" TargetMode="External"/><Relationship Id="rId470" Type="http://schemas.openxmlformats.org/officeDocument/2006/relationships/hyperlink" Target="https://www.kbob.admin.ch/kbob/fr/home/themen-leistungen/nachhaltiges-bauen/oekobilanzdaten_baubereich.html" TargetMode="External"/><Relationship Id="rId526" Type="http://schemas.openxmlformats.org/officeDocument/2006/relationships/hyperlink" Target="https://www.kbob.admin.ch/kbob/de/home/themen-leistungen/nachhaltiges-bauen/oekobilanzdaten_baubereich.html" TargetMode="External"/><Relationship Id="rId58" Type="http://schemas.openxmlformats.org/officeDocument/2006/relationships/hyperlink" Target="https://www.bafu.admin.ch/bafu/de/home/themen/wirtschaft-konsum/publikationen-studien/publikationen/gesamt-umweltbelastung-konsum-produktion.html" TargetMode="External"/><Relationship Id="rId123" Type="http://schemas.openxmlformats.org/officeDocument/2006/relationships/hyperlink" Target="https://www.mobitool.ch/de/tools/mobitool-faktoren-v3-0-25.html?tag=18" TargetMode="External"/><Relationship Id="rId330" Type="http://schemas.openxmlformats.org/officeDocument/2006/relationships/hyperlink" Target="https://www.kbob.admin.ch/kbob/de/home/themen-leistungen/nachhaltiges-bauen/oekobilanzdaten_baubereich.html" TargetMode="External"/><Relationship Id="rId568" Type="http://schemas.openxmlformats.org/officeDocument/2006/relationships/hyperlink" Target="https://www.kbob.admin.ch/kbob/de/home/themen-leistungen/nachhaltiges-bauen/oekobilanzdaten_baubereich.html" TargetMode="External"/><Relationship Id="rId165" Type="http://schemas.openxmlformats.org/officeDocument/2006/relationships/hyperlink" Target="https://www.mobitool.ch/de/tools/mobitool-faktoren-v3-0-25.html?tag=18" TargetMode="External"/><Relationship Id="rId372" Type="http://schemas.openxmlformats.org/officeDocument/2006/relationships/hyperlink" Target="https://www.kbob.admin.ch/kbob/de/home/themen-leistungen/nachhaltiges-bauen/oekobilanzdaten_baubereich.html" TargetMode="External"/><Relationship Id="rId428" Type="http://schemas.openxmlformats.org/officeDocument/2006/relationships/hyperlink" Target="https://www.kbob.admin.ch/kbob/fr/home/themen-leistungen/nachhaltiges-bauen/oekobilanzdaten_baubereich.html" TargetMode="External"/><Relationship Id="rId232" Type="http://schemas.openxmlformats.org/officeDocument/2006/relationships/hyperlink" Target="https://www.kbob.admin.ch/kbob/fr/home/themen-leistungen/nachhaltiges-bauen/oekobilanzdaten_baubereich.html" TargetMode="External"/><Relationship Id="rId274" Type="http://schemas.openxmlformats.org/officeDocument/2006/relationships/hyperlink" Target="https://www.kbob.admin.ch/kbob/fr/home/themen-leistungen/nachhaltiges-bauen/oekobilanzdaten_baubereich.html" TargetMode="External"/><Relationship Id="rId481" Type="http://schemas.openxmlformats.org/officeDocument/2006/relationships/hyperlink" Target="https://www.kbob.admin.ch/kbob/fr/home/themen-leistungen/nachhaltiges-bauen/oekobilanzdaten_baubereich.html" TargetMode="External"/><Relationship Id="rId27" Type="http://schemas.openxmlformats.org/officeDocument/2006/relationships/hyperlink" Target="https://www.bafu.admin.ch/bafu/de/home/themen/wirtschaft-konsum/publikationen-studien/publikationen/gesamt-umweltbelastung-konsum-produktion.html" TargetMode="External"/><Relationship Id="rId69" Type="http://schemas.openxmlformats.org/officeDocument/2006/relationships/hyperlink" Target="https://www.bafu.admin.ch/bafu/fr/home/themes/economie-consommation/publications-etudes/publications/impact-environnemental-consommation-production.html" TargetMode="External"/><Relationship Id="rId134" Type="http://schemas.openxmlformats.org/officeDocument/2006/relationships/hyperlink" Target="https://www.mobitool.ch/de/tools/mobitool-faktoren-v3-0-25.html?tag=18" TargetMode="External"/><Relationship Id="rId537" Type="http://schemas.openxmlformats.org/officeDocument/2006/relationships/hyperlink" Target="https://www.kbob.admin.ch/kbob/de/home/themen-leistungen/nachhaltiges-bauen/oekobilanzdaten_baubereich.html" TargetMode="External"/><Relationship Id="rId579" Type="http://schemas.openxmlformats.org/officeDocument/2006/relationships/hyperlink" Target="https://www.kbob.admin.ch/kbob/de/home/themen-leistungen/nachhaltiges-bauen/oekobilanzdaten_baubereich.html" TargetMode="External"/><Relationship Id="rId80" Type="http://schemas.openxmlformats.org/officeDocument/2006/relationships/hyperlink" Target="https://www.bafu.admin.ch/bafu/fr/home/themes/economie-consommation/publications-etudes/publications/impact-environnemental-consommation-production.html" TargetMode="External"/><Relationship Id="rId176" Type="http://schemas.openxmlformats.org/officeDocument/2006/relationships/hyperlink" Target="https://www.kbob.admin.ch/kbob/fr/home/themen-leistungen/nachhaltiges-bauen/oekobilanzdaten_baubereich.html" TargetMode="External"/><Relationship Id="rId341" Type="http://schemas.openxmlformats.org/officeDocument/2006/relationships/hyperlink" Target="https://www.kbob.admin.ch/kbob/de/home/themen-leistungen/nachhaltiges-bauen/oekobilanzdaten_baubereich.html" TargetMode="External"/><Relationship Id="rId383" Type="http://schemas.openxmlformats.org/officeDocument/2006/relationships/hyperlink" Target="https://www.kbob.admin.ch/kbob/de/home/themen-leistungen/nachhaltiges-bauen/oekobilanzdaten_baubereich.html" TargetMode="External"/><Relationship Id="rId439" Type="http://schemas.openxmlformats.org/officeDocument/2006/relationships/hyperlink" Target="https://www.kbob.admin.ch/kbob/fr/home/themen-leistungen/nachhaltiges-bauen/oekobilanzdaten_baubereich.html" TargetMode="External"/><Relationship Id="rId590" Type="http://schemas.openxmlformats.org/officeDocument/2006/relationships/hyperlink" Target="https://www.kbob.admin.ch/kbob/de/home/themen-leistungen/nachhaltiges-bauen/oekobilanzdaten_baubereich.html" TargetMode="External"/><Relationship Id="rId201" Type="http://schemas.openxmlformats.org/officeDocument/2006/relationships/hyperlink" Target="https://www.kbob.admin.ch/kbob/fr/home/themen-leistungen/nachhaltiges-bauen/oekobilanzdaten_baubereich.html" TargetMode="External"/><Relationship Id="rId243" Type="http://schemas.openxmlformats.org/officeDocument/2006/relationships/hyperlink" Target="https://www.kbob.admin.ch/kbob/fr/home/themen-leistungen/nachhaltiges-bauen/oekobilanzdaten_baubereich.html" TargetMode="External"/><Relationship Id="rId285" Type="http://schemas.openxmlformats.org/officeDocument/2006/relationships/hyperlink" Target="https://www.kbob.admin.ch/kbob/de/home/themen-leistungen/nachhaltiges-bauen/oekobilanzdaten_baubereich.html" TargetMode="External"/><Relationship Id="rId450" Type="http://schemas.openxmlformats.org/officeDocument/2006/relationships/hyperlink" Target="https://www.kbob.admin.ch/kbob/fr/home/themen-leistungen/nachhaltiges-bauen/oekobilanzdaten_baubereich.html" TargetMode="External"/><Relationship Id="rId506" Type="http://schemas.openxmlformats.org/officeDocument/2006/relationships/hyperlink" Target="https://www.kbob.admin.ch/kbob/de/home/themen-leistungen/nachhaltiges-bauen/oekobilanzdaten_baubereich.html" TargetMode="External"/><Relationship Id="rId38" Type="http://schemas.openxmlformats.org/officeDocument/2006/relationships/hyperlink" Target="https://www.bafu.admin.ch/bafu/de/home/themen/wirtschaft-konsum/publikationen-studien/publikationen/gesamt-umweltbelastung-konsum-produktion.html" TargetMode="External"/><Relationship Id="rId103" Type="http://schemas.openxmlformats.org/officeDocument/2006/relationships/hyperlink" Target="https://www.bafu.admin.ch/bafu/fr/home/themes/economie-consommation/publications-etudes/publications/impact-environnemental-consommation-production.html" TargetMode="External"/><Relationship Id="rId310" Type="http://schemas.openxmlformats.org/officeDocument/2006/relationships/hyperlink" Target="https://www.kbob.admin.ch/kbob/de/home/themen-leistungen/nachhaltiges-bauen/oekobilanzdaten_baubereich.html" TargetMode="External"/><Relationship Id="rId492" Type="http://schemas.openxmlformats.org/officeDocument/2006/relationships/hyperlink" Target="https://www.kbob.admin.ch/kbob/de/home/themen-leistungen/nachhaltiges-bauen/oekobilanzdaten_baubereich.html" TargetMode="External"/><Relationship Id="rId548" Type="http://schemas.openxmlformats.org/officeDocument/2006/relationships/hyperlink" Target="https://www.kbob.admin.ch/kbob/de/home/themen-leistungen/nachhaltiges-bauen/oekobilanzdaten_baubereich.html" TargetMode="External"/><Relationship Id="rId91" Type="http://schemas.openxmlformats.org/officeDocument/2006/relationships/hyperlink" Target="https://www.bafu.admin.ch/bafu/fr/home/themes/economie-consommation/publications-etudes/publications/impact-environnemental-consommation-production.html" TargetMode="External"/><Relationship Id="rId145" Type="http://schemas.openxmlformats.org/officeDocument/2006/relationships/hyperlink" Target="https://www.mobitool.ch/de/tools/mobitool-faktoren-v3-0-25.html?tag=18" TargetMode="External"/><Relationship Id="rId187" Type="http://schemas.openxmlformats.org/officeDocument/2006/relationships/hyperlink" Target="https://www.kbob.admin.ch/kbob/fr/home/themen-leistungen/nachhaltiges-bauen/oekobilanzdaten_baubereich.html" TargetMode="External"/><Relationship Id="rId352" Type="http://schemas.openxmlformats.org/officeDocument/2006/relationships/hyperlink" Target="https://www.kbob.admin.ch/kbob/de/home/themen-leistungen/nachhaltiges-bauen/oekobilanzdaten_baubereich.html" TargetMode="External"/><Relationship Id="rId394" Type="http://schemas.openxmlformats.org/officeDocument/2006/relationships/hyperlink" Target="https://www.kbob.admin.ch/kbob/fr/home/themen-leistungen/nachhaltiges-bauen/oekobilanzdaten_baubereich.html" TargetMode="External"/><Relationship Id="rId408" Type="http://schemas.openxmlformats.org/officeDocument/2006/relationships/hyperlink" Target="https://www.kbob.admin.ch/kbob/fr/home/themen-leistungen/nachhaltiges-bauen/oekobilanzdaten_baubereich.html" TargetMode="External"/><Relationship Id="rId212" Type="http://schemas.openxmlformats.org/officeDocument/2006/relationships/hyperlink" Target="https://www.kbob.admin.ch/kbob/fr/home/themen-leistungen/nachhaltiges-bauen/oekobilanzdaten_baubereich.html" TargetMode="External"/><Relationship Id="rId254" Type="http://schemas.openxmlformats.org/officeDocument/2006/relationships/hyperlink" Target="https://www.kbob.admin.ch/kbob/fr/home/themen-leistungen/nachhaltiges-bauen/oekobilanzdaten_baubereich.html" TargetMode="External"/><Relationship Id="rId49" Type="http://schemas.openxmlformats.org/officeDocument/2006/relationships/hyperlink" Target="https://www.bafu.admin.ch/bafu/de/home/themen/wirtschaft-konsum/publikationen-studien/publikationen/gesamt-umweltbelastung-konsum-produktion.html" TargetMode="External"/><Relationship Id="rId114" Type="http://schemas.openxmlformats.org/officeDocument/2006/relationships/hyperlink" Target="https://www.bafu.admin.ch/bafu/fr/home/themes/economie-consommation/publications-etudes/publications/impact-environnemental-consommation-production.html" TargetMode="External"/><Relationship Id="rId296" Type="http://schemas.openxmlformats.org/officeDocument/2006/relationships/hyperlink" Target="https://www.kbob.admin.ch/kbob/de/home/themen-leistungen/nachhaltiges-bauen/oekobilanzdaten_baubereich.html" TargetMode="External"/><Relationship Id="rId461" Type="http://schemas.openxmlformats.org/officeDocument/2006/relationships/hyperlink" Target="https://www.kbob.admin.ch/kbob/fr/home/themen-leistungen/nachhaltiges-bauen/oekobilanzdaten_baubereich.html" TargetMode="External"/><Relationship Id="rId517" Type="http://schemas.openxmlformats.org/officeDocument/2006/relationships/hyperlink" Target="https://www.kbob.admin.ch/kbob/de/home/themen-leistungen/nachhaltiges-bauen/oekobilanzdaten_baubereich.html" TargetMode="External"/><Relationship Id="rId559" Type="http://schemas.openxmlformats.org/officeDocument/2006/relationships/hyperlink" Target="https://www.kbob.admin.ch/kbob/de/home/themen-leistungen/nachhaltiges-bauen/oekobilanzdaten_baubereich.html" TargetMode="External"/><Relationship Id="rId60" Type="http://schemas.openxmlformats.org/officeDocument/2006/relationships/hyperlink" Target="https://www.bafu.admin.ch/bafu/de/home/themen/wirtschaft-konsum/publikationen-studien/publikationen/gesamt-umweltbelastung-konsum-produktion.html" TargetMode="External"/><Relationship Id="rId156" Type="http://schemas.openxmlformats.org/officeDocument/2006/relationships/hyperlink" Target="https://www.mobitool.ch/de/tools/mobitool-faktoren-v3-0-25.html?tag=18" TargetMode="External"/><Relationship Id="rId198" Type="http://schemas.openxmlformats.org/officeDocument/2006/relationships/hyperlink" Target="https://www.kbob.admin.ch/kbob/fr/home/themen-leistungen/nachhaltiges-bauen/oekobilanzdaten_baubereich.html" TargetMode="External"/><Relationship Id="rId321" Type="http://schemas.openxmlformats.org/officeDocument/2006/relationships/hyperlink" Target="https://www.kbob.admin.ch/kbob/de/home/themen-leistungen/nachhaltiges-bauen/oekobilanzdaten_baubereich.html" TargetMode="External"/><Relationship Id="rId363" Type="http://schemas.openxmlformats.org/officeDocument/2006/relationships/hyperlink" Target="https://www.kbob.admin.ch/kbob/de/home/themen-leistungen/nachhaltiges-bauen/oekobilanzdaten_baubereich.html" TargetMode="External"/><Relationship Id="rId419" Type="http://schemas.openxmlformats.org/officeDocument/2006/relationships/hyperlink" Target="https://www.kbob.admin.ch/kbob/fr/home/themen-leistungen/nachhaltiges-bauen/oekobilanzdaten_baubereich.html" TargetMode="External"/><Relationship Id="rId570" Type="http://schemas.openxmlformats.org/officeDocument/2006/relationships/hyperlink" Target="https://www.kbob.admin.ch/kbob/de/home/themen-leistungen/nachhaltiges-bauen/oekobilanzdaten_baubereich.html" TargetMode="External"/><Relationship Id="rId223" Type="http://schemas.openxmlformats.org/officeDocument/2006/relationships/hyperlink" Target="https://www.kbob.admin.ch/kbob/fr/home/themen-leistungen/nachhaltiges-bauen/oekobilanzdaten_baubereich.html" TargetMode="External"/><Relationship Id="rId430" Type="http://schemas.openxmlformats.org/officeDocument/2006/relationships/hyperlink" Target="https://www.kbob.admin.ch/kbob/fr/home/themen-leistungen/nachhaltiges-bauen/oekobilanzdaten_baubereich.html" TargetMode="External"/><Relationship Id="rId18" Type="http://schemas.openxmlformats.org/officeDocument/2006/relationships/hyperlink" Target="https://www.bafu.admin.ch/bafu/de/home/themen/wirtschaft-konsum/publikationen-studien/publikationen/gesamt-umweltbelastung-konsum-produktion.html" TargetMode="External"/><Relationship Id="rId265" Type="http://schemas.openxmlformats.org/officeDocument/2006/relationships/hyperlink" Target="https://www.kbob.admin.ch/kbob/fr/home/themen-leistungen/nachhaltiges-bauen/oekobilanzdaten_baubereich.html" TargetMode="External"/><Relationship Id="rId472" Type="http://schemas.openxmlformats.org/officeDocument/2006/relationships/hyperlink" Target="https://www.kbob.admin.ch/kbob/fr/home/themen-leistungen/nachhaltiges-bauen/oekobilanzdaten_baubereich.html" TargetMode="External"/><Relationship Id="rId528" Type="http://schemas.openxmlformats.org/officeDocument/2006/relationships/hyperlink" Target="https://www.kbob.admin.ch/kbob/de/home/themen-leistungen/nachhaltiges-bauen/oekobilanzdaten_baubereich.html" TargetMode="External"/><Relationship Id="rId125" Type="http://schemas.openxmlformats.org/officeDocument/2006/relationships/hyperlink" Target="https://www.mobitool.ch/de/tools/mobitool-faktoren-v3-0-25.html?tag=18" TargetMode="External"/><Relationship Id="rId167" Type="http://schemas.openxmlformats.org/officeDocument/2006/relationships/hyperlink" Target="https://www.mobitool.ch/de/tools/mobitool-faktoren-v3-0-25.html?tag=18" TargetMode="External"/><Relationship Id="rId332" Type="http://schemas.openxmlformats.org/officeDocument/2006/relationships/hyperlink" Target="https://www.kbob.admin.ch/kbob/de/home/themen-leistungen/nachhaltiges-bauen/oekobilanzdaten_baubereich.html" TargetMode="External"/><Relationship Id="rId374" Type="http://schemas.openxmlformats.org/officeDocument/2006/relationships/hyperlink" Target="https://www.kbob.admin.ch/kbob/de/home/themen-leistungen/nachhaltiges-bauen/oekobilanzdaten_baubereich.html" TargetMode="External"/><Relationship Id="rId581" Type="http://schemas.openxmlformats.org/officeDocument/2006/relationships/hyperlink" Target="https://www.kbob.admin.ch/kbob/de/home/themen-leistungen/nachhaltiges-bauen/oekobilanzdaten_baubereich.html" TargetMode="External"/><Relationship Id="rId71" Type="http://schemas.openxmlformats.org/officeDocument/2006/relationships/hyperlink" Target="https://www.bafu.admin.ch/bafu/fr/home/themes/economie-consommation/publications-etudes/publications/impact-environnemental-consommation-production.html" TargetMode="External"/><Relationship Id="rId234" Type="http://schemas.openxmlformats.org/officeDocument/2006/relationships/hyperlink" Target="https://www.kbob.admin.ch/kbob/fr/home/themen-leistungen/nachhaltiges-bauen/oekobilanzdaten_baubereich.html" TargetMode="External"/><Relationship Id="rId2" Type="http://schemas.openxmlformats.org/officeDocument/2006/relationships/hyperlink" Target="https://www.bfs.admin.ch/bfs/en/home/statistics/mobility-transport/passenger-transport/commuting.assetdetail.31525916.html" TargetMode="External"/><Relationship Id="rId29" Type="http://schemas.openxmlformats.org/officeDocument/2006/relationships/hyperlink" Target="https://www.bafu.admin.ch/bafu/de/home/themen/wirtschaft-konsum/publikationen-studien/publikationen/gesamt-umweltbelastung-konsum-produktion.html" TargetMode="External"/><Relationship Id="rId276" Type="http://schemas.openxmlformats.org/officeDocument/2006/relationships/hyperlink" Target="https://www.kbob.admin.ch/kbob/fr/home/themen-leistungen/nachhaltiges-bauen/oekobilanzdaten_baubereich.html" TargetMode="External"/><Relationship Id="rId441" Type="http://schemas.openxmlformats.org/officeDocument/2006/relationships/hyperlink" Target="https://www.kbob.admin.ch/kbob/fr/home/themen-leistungen/nachhaltiges-bauen/oekobilanzdaten_baubereich.html" TargetMode="External"/><Relationship Id="rId483" Type="http://schemas.openxmlformats.org/officeDocument/2006/relationships/hyperlink" Target="https://www.kbob.admin.ch/kbob/fr/home/themen-leistungen/nachhaltiges-bauen/oekobilanzdaten_baubereich.html" TargetMode="External"/><Relationship Id="rId539" Type="http://schemas.openxmlformats.org/officeDocument/2006/relationships/hyperlink" Target="https://www.kbob.admin.ch/kbob/de/home/themen-leistungen/nachhaltiges-bauen/oekobilanzdaten_baubereich.html" TargetMode="External"/><Relationship Id="rId40" Type="http://schemas.openxmlformats.org/officeDocument/2006/relationships/hyperlink" Target="https://www.bafu.admin.ch/bafu/de/home/themen/wirtschaft-konsum/publikationen-studien/publikationen/gesamt-umweltbelastung-konsum-produktion.html" TargetMode="External"/><Relationship Id="rId136" Type="http://schemas.openxmlformats.org/officeDocument/2006/relationships/hyperlink" Target="https://www.mobitool.ch/de/tools/mobitool-faktoren-v3-0-25.html?tag=18" TargetMode="External"/><Relationship Id="rId178" Type="http://schemas.openxmlformats.org/officeDocument/2006/relationships/hyperlink" Target="https://www.kbob.admin.ch/kbob/fr/home/themen-leistungen/nachhaltiges-bauen/oekobilanzdaten_baubereich.html" TargetMode="External"/><Relationship Id="rId301" Type="http://schemas.openxmlformats.org/officeDocument/2006/relationships/hyperlink" Target="https://www.kbob.admin.ch/kbob/de/home/themen-leistungen/nachhaltiges-bauen/oekobilanzdaten_baubereich.html" TargetMode="External"/><Relationship Id="rId343" Type="http://schemas.openxmlformats.org/officeDocument/2006/relationships/hyperlink" Target="https://www.kbob.admin.ch/kbob/de/home/themen-leistungen/nachhaltiges-bauen/oekobilanzdaten_baubereich.html" TargetMode="External"/><Relationship Id="rId550" Type="http://schemas.openxmlformats.org/officeDocument/2006/relationships/hyperlink" Target="https://www.kbob.admin.ch/kbob/de/home/themen-leistungen/nachhaltiges-bauen/oekobilanzdaten_baubereich.html" TargetMode="External"/><Relationship Id="rId82" Type="http://schemas.openxmlformats.org/officeDocument/2006/relationships/hyperlink" Target="https://www.bafu.admin.ch/bafu/fr/home/themes/economie-consommation/publications-etudes/publications/impact-environnemental-consommation-production.html" TargetMode="External"/><Relationship Id="rId203" Type="http://schemas.openxmlformats.org/officeDocument/2006/relationships/hyperlink" Target="https://www.kbob.admin.ch/kbob/fr/home/themen-leistungen/nachhaltiges-bauen/oekobilanzdaten_baubereich.html" TargetMode="External"/><Relationship Id="rId385" Type="http://schemas.openxmlformats.org/officeDocument/2006/relationships/hyperlink" Target="https://www.kbob.admin.ch/kbob/fr/home/themen-leistungen/nachhaltiges-bauen/oekobilanzdaten_baubereich.html" TargetMode="External"/><Relationship Id="rId592" Type="http://schemas.openxmlformats.org/officeDocument/2006/relationships/hyperlink" Target="https://www.kbob.admin.ch/kbob/de/home/themen-leistungen/nachhaltiges-bauen/oekobilanzdaten_baubereich.html" TargetMode="External"/><Relationship Id="rId245" Type="http://schemas.openxmlformats.org/officeDocument/2006/relationships/hyperlink" Target="https://www.kbob.admin.ch/kbob/fr/home/themen-leistungen/nachhaltiges-bauen/oekobilanzdaten_baubereich.html" TargetMode="External"/><Relationship Id="rId287" Type="http://schemas.openxmlformats.org/officeDocument/2006/relationships/hyperlink" Target="https://www.kbob.admin.ch/kbob/de/home/themen-leistungen/nachhaltiges-bauen/oekobilanzdaten_baubereich.html" TargetMode="External"/><Relationship Id="rId410" Type="http://schemas.openxmlformats.org/officeDocument/2006/relationships/hyperlink" Target="https://www.kbob.admin.ch/kbob/fr/home/themen-leistungen/nachhaltiges-bauen/oekobilanzdaten_baubereich.html" TargetMode="External"/><Relationship Id="rId452" Type="http://schemas.openxmlformats.org/officeDocument/2006/relationships/hyperlink" Target="https://www.kbob.admin.ch/kbob/fr/home/themen-leistungen/nachhaltiges-bauen/oekobilanzdaten_baubereich.html" TargetMode="External"/><Relationship Id="rId494" Type="http://schemas.openxmlformats.org/officeDocument/2006/relationships/hyperlink" Target="https://www.kbob.admin.ch/kbob/de/home/themen-leistungen/nachhaltiges-bauen/oekobilanzdaten_baubereich.html" TargetMode="External"/><Relationship Id="rId508" Type="http://schemas.openxmlformats.org/officeDocument/2006/relationships/hyperlink" Target="https://www.kbob.admin.ch/kbob/de/home/themen-leistungen/nachhaltiges-bauen/oekobilanzdaten_baubereich.html" TargetMode="External"/><Relationship Id="rId105" Type="http://schemas.openxmlformats.org/officeDocument/2006/relationships/hyperlink" Target="https://www.bafu.admin.ch/bafu/fr/home/themes/economie-consommation/publications-etudes/publications/impact-environnemental-consommation-production.html" TargetMode="External"/><Relationship Id="rId147" Type="http://schemas.openxmlformats.org/officeDocument/2006/relationships/hyperlink" Target="https://www.mobitool.ch/de/tools/mobitool-faktoren-v3-0-25.html?tag=18" TargetMode="External"/><Relationship Id="rId312" Type="http://schemas.openxmlformats.org/officeDocument/2006/relationships/hyperlink" Target="https://www.kbob.admin.ch/kbob/de/home/themen-leistungen/nachhaltiges-bauen/oekobilanzdaten_baubereich.html" TargetMode="External"/><Relationship Id="rId354" Type="http://schemas.openxmlformats.org/officeDocument/2006/relationships/hyperlink" Target="https://www.kbob.admin.ch/kbob/de/home/themen-leistungen/nachhaltiges-bauen/oekobilanzdaten_baubereich.html" TargetMode="External"/><Relationship Id="rId51" Type="http://schemas.openxmlformats.org/officeDocument/2006/relationships/hyperlink" Target="https://www.bafu.admin.ch/bafu/de/home/themen/wirtschaft-konsum/publikationen-studien/publikationen/gesamt-umweltbelastung-konsum-produktion.html" TargetMode="External"/><Relationship Id="rId93" Type="http://schemas.openxmlformats.org/officeDocument/2006/relationships/hyperlink" Target="https://www.bafu.admin.ch/bafu/fr/home/themes/economie-consommation/publications-etudes/publications/impact-environnemental-consommation-production.html" TargetMode="External"/><Relationship Id="rId189" Type="http://schemas.openxmlformats.org/officeDocument/2006/relationships/hyperlink" Target="https://www.kbob.admin.ch/kbob/fr/home/themen-leistungen/nachhaltiges-bauen/oekobilanzdaten_baubereich.html" TargetMode="External"/><Relationship Id="rId396" Type="http://schemas.openxmlformats.org/officeDocument/2006/relationships/hyperlink" Target="https://www.kbob.admin.ch/kbob/fr/home/themen-leistungen/nachhaltiges-bauen/oekobilanzdaten_baubereich.html" TargetMode="External"/><Relationship Id="rId561" Type="http://schemas.openxmlformats.org/officeDocument/2006/relationships/hyperlink" Target="https://www.kbob.admin.ch/kbob/de/home/themen-leistungen/nachhaltiges-bauen/oekobilanzdaten_baubereich.html" TargetMode="External"/><Relationship Id="rId214" Type="http://schemas.openxmlformats.org/officeDocument/2006/relationships/hyperlink" Target="https://www.kbob.admin.ch/kbob/fr/home/themen-leistungen/nachhaltiges-bauen/oekobilanzdaten_baubereich.html" TargetMode="External"/><Relationship Id="rId256" Type="http://schemas.openxmlformats.org/officeDocument/2006/relationships/hyperlink" Target="https://www.kbob.admin.ch/kbob/fr/home/themen-leistungen/nachhaltiges-bauen/oekobilanzdaten_baubereich.html" TargetMode="External"/><Relationship Id="rId298" Type="http://schemas.openxmlformats.org/officeDocument/2006/relationships/hyperlink" Target="https://www.kbob.admin.ch/kbob/de/home/themen-leistungen/nachhaltiges-bauen/oekobilanzdaten_baubereich.html" TargetMode="External"/><Relationship Id="rId421" Type="http://schemas.openxmlformats.org/officeDocument/2006/relationships/hyperlink" Target="https://www.kbob.admin.ch/kbob/fr/home/themen-leistungen/nachhaltiges-bauen/oekobilanzdaten_baubereich.html" TargetMode="External"/><Relationship Id="rId463" Type="http://schemas.openxmlformats.org/officeDocument/2006/relationships/hyperlink" Target="https://www.kbob.admin.ch/kbob/fr/home/themen-leistungen/nachhaltiges-bauen/oekobilanzdaten_baubereich.html" TargetMode="External"/><Relationship Id="rId519" Type="http://schemas.openxmlformats.org/officeDocument/2006/relationships/hyperlink" Target="https://www.kbob.admin.ch/kbob/de/home/themen-leistungen/nachhaltiges-bauen/oekobilanzdaten_baubereich.html" TargetMode="External"/><Relationship Id="rId116" Type="http://schemas.openxmlformats.org/officeDocument/2006/relationships/hyperlink" Target="https://www.bafu.admin.ch/bafu/fr/home/themes/economie-consommation/publications-etudes/publications/impact-environnemental-consommation-production.html" TargetMode="External"/><Relationship Id="rId158" Type="http://schemas.openxmlformats.org/officeDocument/2006/relationships/hyperlink" Target="https://www.mobitool.ch/de/tools/mobitool-faktoren-v3-0-25.html?tag=18" TargetMode="External"/><Relationship Id="rId323" Type="http://schemas.openxmlformats.org/officeDocument/2006/relationships/hyperlink" Target="https://www.kbob.admin.ch/kbob/de/home/themen-leistungen/nachhaltiges-bauen/oekobilanzdaten_baubereich.html" TargetMode="External"/><Relationship Id="rId530" Type="http://schemas.openxmlformats.org/officeDocument/2006/relationships/hyperlink" Target="https://www.kbob.admin.ch/kbob/de/home/themen-leistungen/nachhaltiges-bauen/oekobilanzdaten_baubereich.html" TargetMode="External"/><Relationship Id="rId20" Type="http://schemas.openxmlformats.org/officeDocument/2006/relationships/hyperlink" Target="https://www.bafu.admin.ch/bafu/de/home/themen/wirtschaft-konsum/publikationen-studien/publikationen/gesamt-umweltbelastung-konsum-produktion.html" TargetMode="External"/><Relationship Id="rId62" Type="http://schemas.openxmlformats.org/officeDocument/2006/relationships/hyperlink" Target="https://www.bafu.admin.ch/bafu/de/home/themen/wirtschaft-konsum/publikationen-studien/publikationen/gesamt-umweltbelastung-konsum-produktion.html" TargetMode="External"/><Relationship Id="rId365" Type="http://schemas.openxmlformats.org/officeDocument/2006/relationships/hyperlink" Target="https://www.kbob.admin.ch/kbob/de/home/themen-leistungen/nachhaltiges-bauen/oekobilanzdaten_baubereich.html" TargetMode="External"/><Relationship Id="rId572" Type="http://schemas.openxmlformats.org/officeDocument/2006/relationships/hyperlink" Target="https://www.kbob.admin.ch/kbob/de/home/themen-leistungen/nachhaltiges-bauen/oekobilanzdaten_baubereich.html" TargetMode="External"/><Relationship Id="rId225" Type="http://schemas.openxmlformats.org/officeDocument/2006/relationships/hyperlink" Target="https://www.kbob.admin.ch/kbob/fr/home/themen-leistungen/nachhaltiges-bauen/oekobilanzdaten_baubereich.html" TargetMode="External"/><Relationship Id="rId267" Type="http://schemas.openxmlformats.org/officeDocument/2006/relationships/hyperlink" Target="https://www.kbob.admin.ch/kbob/fr/home/themen-leistungen/nachhaltiges-bauen/oekobilanzdaten_baubereich.html" TargetMode="External"/><Relationship Id="rId432" Type="http://schemas.openxmlformats.org/officeDocument/2006/relationships/hyperlink" Target="https://www.kbob.admin.ch/kbob/fr/home/themen-leistungen/nachhaltiges-bauen/oekobilanzdaten_baubereich.html" TargetMode="External"/><Relationship Id="rId474" Type="http://schemas.openxmlformats.org/officeDocument/2006/relationships/hyperlink" Target="https://www.kbob.admin.ch/kbob/fr/home/themen-leistungen/nachhaltiges-bauen/oekobilanzdaten_baubereich.html" TargetMode="External"/><Relationship Id="rId127" Type="http://schemas.openxmlformats.org/officeDocument/2006/relationships/hyperlink" Target="https://www.mobitool.ch/de/tools/mobitool-faktoren-v3-0-25.html?tag=18" TargetMode="External"/><Relationship Id="rId31" Type="http://schemas.openxmlformats.org/officeDocument/2006/relationships/hyperlink" Target="https://www.bafu.admin.ch/bafu/de/home/themen/wirtschaft-konsum/publikationen-studien/publikationen/gesamt-umweltbelastung-konsum-produktion.html" TargetMode="External"/><Relationship Id="rId73" Type="http://schemas.openxmlformats.org/officeDocument/2006/relationships/hyperlink" Target="https://www.bafu.admin.ch/bafu/fr/home/themes/economie-consommation/publications-etudes/publications/impact-environnemental-consommation-production.html" TargetMode="External"/><Relationship Id="rId169" Type="http://schemas.openxmlformats.org/officeDocument/2006/relationships/hyperlink" Target="https://www.mobitool.ch/de/tools/mobitool-faktoren-v3-0-25.html?tag=18" TargetMode="External"/><Relationship Id="rId334" Type="http://schemas.openxmlformats.org/officeDocument/2006/relationships/hyperlink" Target="https://www.kbob.admin.ch/kbob/de/home/themen-leistungen/nachhaltiges-bauen/oekobilanzdaten_baubereich.html" TargetMode="External"/><Relationship Id="rId376" Type="http://schemas.openxmlformats.org/officeDocument/2006/relationships/hyperlink" Target="https://www.kbob.admin.ch/kbob/de/home/themen-leistungen/nachhaltiges-bauen/oekobilanzdaten_baubereich.html" TargetMode="External"/><Relationship Id="rId541" Type="http://schemas.openxmlformats.org/officeDocument/2006/relationships/hyperlink" Target="https://www.kbob.admin.ch/kbob/de/home/themen-leistungen/nachhaltiges-bauen/oekobilanzdaten_baubereich.html" TargetMode="External"/><Relationship Id="rId583" Type="http://schemas.openxmlformats.org/officeDocument/2006/relationships/hyperlink" Target="https://www.kbob.admin.ch/kbob/de/home/themen-leistungen/nachhaltiges-bauen/oekobilanzdaten_baubereich.html" TargetMode="External"/><Relationship Id="rId4" Type="http://schemas.openxmlformats.org/officeDocument/2006/relationships/hyperlink" Target="https://www.bafu.admin.ch/bafu/fr/home/themes/economie-consommation/publications-etudes/publications/impact-environnemental-consommation-production.html" TargetMode="External"/><Relationship Id="rId180" Type="http://schemas.openxmlformats.org/officeDocument/2006/relationships/hyperlink" Target="https://www.kbob.admin.ch/kbob/fr/home/themen-leistungen/nachhaltiges-bauen/oekobilanzdaten_baubereich.html" TargetMode="External"/><Relationship Id="rId236" Type="http://schemas.openxmlformats.org/officeDocument/2006/relationships/hyperlink" Target="https://www.kbob.admin.ch/kbob/fr/home/themen-leistungen/nachhaltiges-bauen/oekobilanzdaten_baubereich.html" TargetMode="External"/><Relationship Id="rId278" Type="http://schemas.openxmlformats.org/officeDocument/2006/relationships/hyperlink" Target="https://www.kbob.admin.ch/kbob/fr/home/themen-leistungen/nachhaltiges-bauen/oekobilanzdaten_baubereich.html" TargetMode="External"/><Relationship Id="rId401" Type="http://schemas.openxmlformats.org/officeDocument/2006/relationships/hyperlink" Target="https://www.kbob.admin.ch/kbob/fr/home/themen-leistungen/nachhaltiges-bauen/oekobilanzdaten_baubereich.html" TargetMode="External"/><Relationship Id="rId443" Type="http://schemas.openxmlformats.org/officeDocument/2006/relationships/hyperlink" Target="https://www.kbob.admin.ch/kbob/fr/home/themen-leistungen/nachhaltiges-bauen/oekobilanzdaten_baubereich.html" TargetMode="External"/><Relationship Id="rId303" Type="http://schemas.openxmlformats.org/officeDocument/2006/relationships/hyperlink" Target="https://www.kbob.admin.ch/kbob/de/home/themen-leistungen/nachhaltiges-bauen/oekobilanzdaten_baubereich.html" TargetMode="External"/><Relationship Id="rId485" Type="http://schemas.openxmlformats.org/officeDocument/2006/relationships/hyperlink" Target="https://www.kbob.admin.ch/kbob/fr/home/themen-leistungen/nachhaltiges-bauen/oekobilanzdaten_baubereich.html" TargetMode="External"/><Relationship Id="rId42" Type="http://schemas.openxmlformats.org/officeDocument/2006/relationships/hyperlink" Target="https://www.bafu.admin.ch/bafu/de/home/themen/wirtschaft-konsum/publikationen-studien/publikationen/gesamt-umweltbelastung-konsum-produktion.html" TargetMode="External"/><Relationship Id="rId84" Type="http://schemas.openxmlformats.org/officeDocument/2006/relationships/hyperlink" Target="https://www.bafu.admin.ch/bafu/fr/home/themes/economie-consommation/publications-etudes/publications/impact-environnemental-consommation-production.html" TargetMode="External"/><Relationship Id="rId138" Type="http://schemas.openxmlformats.org/officeDocument/2006/relationships/hyperlink" Target="https://www.mobitool.ch/de/tools/mobitool-faktoren-v3-0-25.html?tag=18" TargetMode="External"/><Relationship Id="rId345" Type="http://schemas.openxmlformats.org/officeDocument/2006/relationships/hyperlink" Target="https://www.kbob.admin.ch/kbob/de/home/themen-leistungen/nachhaltiges-bauen/oekobilanzdaten_baubereich.html" TargetMode="External"/><Relationship Id="rId387" Type="http://schemas.openxmlformats.org/officeDocument/2006/relationships/hyperlink" Target="https://www.kbob.admin.ch/kbob/fr/home/themen-leistungen/nachhaltiges-bauen/oekobilanzdaten_baubereich.html" TargetMode="External"/><Relationship Id="rId510" Type="http://schemas.openxmlformats.org/officeDocument/2006/relationships/hyperlink" Target="https://www.kbob.admin.ch/kbob/de/home/themen-leistungen/nachhaltiges-bauen/oekobilanzdaten_baubereich.html" TargetMode="External"/><Relationship Id="rId552" Type="http://schemas.openxmlformats.org/officeDocument/2006/relationships/hyperlink" Target="https://www.kbob.admin.ch/kbob/de/home/themen-leistungen/nachhaltiges-bauen/oekobilanzdaten_baubereich.html" TargetMode="External"/><Relationship Id="rId594" Type="http://schemas.openxmlformats.org/officeDocument/2006/relationships/hyperlink" Target="https://www.kbob.admin.ch/kbob/de/home/themen-leistungen/nachhaltiges-bauen/oekobilanzdaten_baubereich.html" TargetMode="External"/><Relationship Id="rId191" Type="http://schemas.openxmlformats.org/officeDocument/2006/relationships/hyperlink" Target="https://www.kbob.admin.ch/kbob/fr/home/themen-leistungen/nachhaltiges-bauen/oekobilanzdaten_baubereich.html" TargetMode="External"/><Relationship Id="rId205" Type="http://schemas.openxmlformats.org/officeDocument/2006/relationships/hyperlink" Target="https://www.kbob.admin.ch/kbob/fr/home/themen-leistungen/nachhaltiges-bauen/oekobilanzdaten_baubereich.html" TargetMode="External"/><Relationship Id="rId247" Type="http://schemas.openxmlformats.org/officeDocument/2006/relationships/hyperlink" Target="https://www.kbob.admin.ch/kbob/fr/home/themen-leistungen/nachhaltiges-bauen/oekobilanzdaten_baubereich.html" TargetMode="External"/><Relationship Id="rId412" Type="http://schemas.openxmlformats.org/officeDocument/2006/relationships/hyperlink" Target="https://www.kbob.admin.ch/kbob/fr/home/themen-leistungen/nachhaltiges-bauen/oekobilanzdaten_baubereich.html" TargetMode="External"/><Relationship Id="rId107" Type="http://schemas.openxmlformats.org/officeDocument/2006/relationships/hyperlink" Target="https://www.bafu.admin.ch/bafu/fr/home/themes/economie-consommation/publications-etudes/publications/impact-environnemental-consommation-production.html" TargetMode="External"/><Relationship Id="rId289" Type="http://schemas.openxmlformats.org/officeDocument/2006/relationships/hyperlink" Target="https://www.kbob.admin.ch/kbob/de/home/themen-leistungen/nachhaltiges-bauen/oekobilanzdaten_baubereich.html" TargetMode="External"/><Relationship Id="rId454" Type="http://schemas.openxmlformats.org/officeDocument/2006/relationships/hyperlink" Target="https://www.kbob.admin.ch/kbob/fr/home/themen-leistungen/nachhaltiges-bauen/oekobilanzdaten_baubereich.html" TargetMode="External"/><Relationship Id="rId496" Type="http://schemas.openxmlformats.org/officeDocument/2006/relationships/hyperlink" Target="https://www.kbob.admin.ch/kbob/de/home/themen-leistungen/nachhaltiges-bauen/oekobilanzdaten_baubereich.html" TargetMode="External"/><Relationship Id="rId11" Type="http://schemas.openxmlformats.org/officeDocument/2006/relationships/hyperlink" Target="https://www.bafu.admin.ch/bafu/de/home/themen/wirtschaft-konsum/publikationen-studien/publikationen/gesamt-umweltbelastung-konsum-produktion.html" TargetMode="External"/><Relationship Id="rId53" Type="http://schemas.openxmlformats.org/officeDocument/2006/relationships/hyperlink" Target="https://www.bafu.admin.ch/bafu/de/home/themen/wirtschaft-konsum/publikationen-studien/publikationen/gesamt-umweltbelastung-konsum-produktion.html" TargetMode="External"/><Relationship Id="rId149" Type="http://schemas.openxmlformats.org/officeDocument/2006/relationships/hyperlink" Target="https://www.mobitool.ch/de/tools/mobitool-faktoren-v3-0-25.html?tag=18" TargetMode="External"/><Relationship Id="rId314" Type="http://schemas.openxmlformats.org/officeDocument/2006/relationships/hyperlink" Target="https://www.kbob.admin.ch/kbob/de/home/themen-leistungen/nachhaltiges-bauen/oekobilanzdaten_baubereich.html" TargetMode="External"/><Relationship Id="rId356" Type="http://schemas.openxmlformats.org/officeDocument/2006/relationships/hyperlink" Target="https://www.kbob.admin.ch/kbob/de/home/themen-leistungen/nachhaltiges-bauen/oekobilanzdaten_baubereich.html" TargetMode="External"/><Relationship Id="rId398" Type="http://schemas.openxmlformats.org/officeDocument/2006/relationships/hyperlink" Target="https://www.kbob.admin.ch/kbob/fr/home/themen-leistungen/nachhaltiges-bauen/oekobilanzdaten_baubereich.html" TargetMode="External"/><Relationship Id="rId521" Type="http://schemas.openxmlformats.org/officeDocument/2006/relationships/hyperlink" Target="https://www.kbob.admin.ch/kbob/de/home/themen-leistungen/nachhaltiges-bauen/oekobilanzdaten_baubereich.html" TargetMode="External"/><Relationship Id="rId563" Type="http://schemas.openxmlformats.org/officeDocument/2006/relationships/hyperlink" Target="https://www.kbob.admin.ch/kbob/de/home/themen-leistungen/nachhaltiges-bauen/oekobilanzdaten_baubereich.html" TargetMode="External"/><Relationship Id="rId95" Type="http://schemas.openxmlformats.org/officeDocument/2006/relationships/hyperlink" Target="https://www.bafu.admin.ch/bafu/fr/home/themes/economie-consommation/publications-etudes/publications/impact-environnemental-consommation-production.html" TargetMode="External"/><Relationship Id="rId160" Type="http://schemas.openxmlformats.org/officeDocument/2006/relationships/hyperlink" Target="https://www.mobitool.ch/de/tools/mobitool-faktoren-v3-0-25.html?tag=18" TargetMode="External"/><Relationship Id="rId216" Type="http://schemas.openxmlformats.org/officeDocument/2006/relationships/hyperlink" Target="https://www.kbob.admin.ch/kbob/fr/home/themen-leistungen/nachhaltiges-bauen/oekobilanzdaten_baubereich.html" TargetMode="External"/><Relationship Id="rId423" Type="http://schemas.openxmlformats.org/officeDocument/2006/relationships/hyperlink" Target="https://www.kbob.admin.ch/kbob/fr/home/themen-leistungen/nachhaltiges-bauen/oekobilanzdaten_baubereich.html" TargetMode="External"/><Relationship Id="rId258" Type="http://schemas.openxmlformats.org/officeDocument/2006/relationships/hyperlink" Target="https://www.kbob.admin.ch/kbob/fr/home/themen-leistungen/nachhaltiges-bauen/oekobilanzdaten_baubereich.html" TargetMode="External"/><Relationship Id="rId465" Type="http://schemas.openxmlformats.org/officeDocument/2006/relationships/hyperlink" Target="https://www.kbob.admin.ch/kbob/fr/home/themen-leistungen/nachhaltiges-bauen/oekobilanzdaten_baubereich.html" TargetMode="External"/><Relationship Id="rId22" Type="http://schemas.openxmlformats.org/officeDocument/2006/relationships/hyperlink" Target="https://www.bafu.admin.ch/bafu/de/home/themen/wirtschaft-konsum/publikationen-studien/publikationen/gesamt-umweltbelastung-konsum-produktion.html" TargetMode="External"/><Relationship Id="rId64" Type="http://schemas.openxmlformats.org/officeDocument/2006/relationships/hyperlink" Target="https://www.bafu.admin.ch/bafu/fr/home/themes/economie-consommation/publications-etudes/publications/impact-environnemental-consommation-production.html" TargetMode="External"/><Relationship Id="rId118" Type="http://schemas.openxmlformats.org/officeDocument/2006/relationships/hyperlink" Target="https://www.bafu.admin.ch/bafu/fr/home/themes/economie-consommation/publications-etudes/publications/impact-environnemental-consommation-production.html" TargetMode="External"/><Relationship Id="rId325" Type="http://schemas.openxmlformats.org/officeDocument/2006/relationships/hyperlink" Target="https://www.kbob.admin.ch/kbob/de/home/themen-leistungen/nachhaltiges-bauen/oekobilanzdaten_baubereich.html" TargetMode="External"/><Relationship Id="rId367" Type="http://schemas.openxmlformats.org/officeDocument/2006/relationships/hyperlink" Target="https://www.kbob.admin.ch/kbob/de/home/themen-leistungen/nachhaltiges-bauen/oekobilanzdaten_baubereich.html" TargetMode="External"/><Relationship Id="rId532" Type="http://schemas.openxmlformats.org/officeDocument/2006/relationships/hyperlink" Target="https://www.kbob.admin.ch/kbob/de/home/themen-leistungen/nachhaltiges-bauen/oekobilanzdaten_baubereich.html" TargetMode="External"/><Relationship Id="rId574" Type="http://schemas.openxmlformats.org/officeDocument/2006/relationships/hyperlink" Target="https://www.kbob.admin.ch/kbob/de/home/themen-leistungen/nachhaltiges-bauen/oekobilanzdaten_baubereich.html" TargetMode="External"/><Relationship Id="rId171" Type="http://schemas.openxmlformats.org/officeDocument/2006/relationships/hyperlink" Target="https://www.kbob.admin.ch/kbob/fr/home/themen-leistungen/nachhaltiges-bauen/oekobilanzdaten_baubereich.html" TargetMode="External"/><Relationship Id="rId227" Type="http://schemas.openxmlformats.org/officeDocument/2006/relationships/hyperlink" Target="https://www.kbob.admin.ch/kbob/fr/home/themen-leistungen/nachhaltiges-bauen/oekobilanzdaten_baubereich.html" TargetMode="External"/><Relationship Id="rId269" Type="http://schemas.openxmlformats.org/officeDocument/2006/relationships/hyperlink" Target="https://www.kbob.admin.ch/kbob/fr/home/themen-leistungen/nachhaltiges-bauen/oekobilanzdaten_baubereich.html" TargetMode="External"/><Relationship Id="rId434" Type="http://schemas.openxmlformats.org/officeDocument/2006/relationships/hyperlink" Target="https://www.kbob.admin.ch/kbob/fr/home/themen-leistungen/nachhaltiges-bauen/oekobilanzdaten_baubereich.html" TargetMode="External"/><Relationship Id="rId476" Type="http://schemas.openxmlformats.org/officeDocument/2006/relationships/hyperlink" Target="https://www.kbob.admin.ch/kbob/fr/home/themen-leistungen/nachhaltiges-bauen/oekobilanzdaten_baubereich.html" TargetMode="External"/><Relationship Id="rId33" Type="http://schemas.openxmlformats.org/officeDocument/2006/relationships/hyperlink" Target="https://www.bafu.admin.ch/bafu/de/home/themen/wirtschaft-konsum/publikationen-studien/publikationen/gesamt-umweltbelastung-konsum-produktion.html" TargetMode="External"/><Relationship Id="rId129" Type="http://schemas.openxmlformats.org/officeDocument/2006/relationships/hyperlink" Target="https://www.mobitool.ch/fr/outils/facteurs-mobitool-v3-0-25.html?tag=18" TargetMode="External"/><Relationship Id="rId280" Type="http://schemas.openxmlformats.org/officeDocument/2006/relationships/hyperlink" Target="https://www.kbob.admin.ch/kbob/de/home/themen-leistungen/nachhaltiges-bauen/oekobilanzdaten_baubereich.html" TargetMode="External"/><Relationship Id="rId336" Type="http://schemas.openxmlformats.org/officeDocument/2006/relationships/hyperlink" Target="https://www.kbob.admin.ch/kbob/de/home/themen-leistungen/nachhaltiges-bauen/oekobilanzdaten_baubereich.html" TargetMode="External"/><Relationship Id="rId501" Type="http://schemas.openxmlformats.org/officeDocument/2006/relationships/hyperlink" Target="https://www.kbob.admin.ch/kbob/de/home/themen-leistungen/nachhaltiges-bauen/oekobilanzdaten_baubereich.html" TargetMode="External"/><Relationship Id="rId543" Type="http://schemas.openxmlformats.org/officeDocument/2006/relationships/hyperlink" Target="https://www.kbob.admin.ch/kbob/de/home/themen-leistungen/nachhaltiges-bauen/oekobilanzdaten_baubereich.html" TargetMode="External"/><Relationship Id="rId75" Type="http://schemas.openxmlformats.org/officeDocument/2006/relationships/hyperlink" Target="https://www.bafu.admin.ch/bafu/fr/home/themes/economie-consommation/publications-etudes/publications/impact-environnemental-consommation-production.html" TargetMode="External"/><Relationship Id="rId140" Type="http://schemas.openxmlformats.org/officeDocument/2006/relationships/hyperlink" Target="https://www.mobitool.ch/de/tools/mobitool-faktoren-v3-0-25.html?tag=18" TargetMode="External"/><Relationship Id="rId182" Type="http://schemas.openxmlformats.org/officeDocument/2006/relationships/hyperlink" Target="https://www.kbob.admin.ch/kbob/fr/home/themen-leistungen/nachhaltiges-bauen/oekobilanzdaten_baubereich.html" TargetMode="External"/><Relationship Id="rId378" Type="http://schemas.openxmlformats.org/officeDocument/2006/relationships/hyperlink" Target="https://www.kbob.admin.ch/kbob/de/home/themen-leistungen/nachhaltiges-bauen/oekobilanzdaten_baubereich.html" TargetMode="External"/><Relationship Id="rId403" Type="http://schemas.openxmlformats.org/officeDocument/2006/relationships/hyperlink" Target="https://www.kbob.admin.ch/kbob/fr/home/themen-leistungen/nachhaltiges-bauen/oekobilanzdaten_baubereich.html" TargetMode="External"/><Relationship Id="rId585" Type="http://schemas.openxmlformats.org/officeDocument/2006/relationships/hyperlink" Target="https://www.kbob.admin.ch/kbob/de/home/themen-leistungen/nachhaltiges-bauen/oekobilanzdaten_baubereich.html" TargetMode="External"/><Relationship Id="rId6" Type="http://schemas.openxmlformats.org/officeDocument/2006/relationships/hyperlink" Target="https://www.bafu.admin.ch/bafu/de/home/themen/wirtschaft-konsum/publikationen-studien/publikationen/gesamt-umweltbelastung-konsum-produktion.html" TargetMode="External"/><Relationship Id="rId238" Type="http://schemas.openxmlformats.org/officeDocument/2006/relationships/hyperlink" Target="https://www.kbob.admin.ch/kbob/fr/home/themen-leistungen/nachhaltiges-bauen/oekobilanzdaten_baubereich.html" TargetMode="External"/><Relationship Id="rId445" Type="http://schemas.openxmlformats.org/officeDocument/2006/relationships/hyperlink" Target="https://www.kbob.admin.ch/kbob/fr/home/themen-leistungen/nachhaltiges-bauen/oekobilanzdaten_baubereich.html" TargetMode="External"/><Relationship Id="rId487" Type="http://schemas.openxmlformats.org/officeDocument/2006/relationships/hyperlink" Target="https://www.kbob.admin.ch/kbob/fr/home/themen-leistungen/nachhaltiges-bauen/oekobilanzdaten_baubereich.html" TargetMode="External"/><Relationship Id="rId291" Type="http://schemas.openxmlformats.org/officeDocument/2006/relationships/hyperlink" Target="https://www.kbob.admin.ch/kbob/de/home/themen-leistungen/nachhaltiges-bauen/oekobilanzdaten_baubereich.html" TargetMode="External"/><Relationship Id="rId305" Type="http://schemas.openxmlformats.org/officeDocument/2006/relationships/hyperlink" Target="https://www.kbob.admin.ch/kbob/de/home/themen-leistungen/nachhaltiges-bauen/oekobilanzdaten_baubereich.html" TargetMode="External"/><Relationship Id="rId347" Type="http://schemas.openxmlformats.org/officeDocument/2006/relationships/hyperlink" Target="https://www.kbob.admin.ch/kbob/de/home/themen-leistungen/nachhaltiges-bauen/oekobilanzdaten_baubereich.html" TargetMode="External"/><Relationship Id="rId512" Type="http://schemas.openxmlformats.org/officeDocument/2006/relationships/hyperlink" Target="https://www.kbob.admin.ch/kbob/de/home/themen-leistungen/nachhaltiges-bauen/oekobilanzdaten_baubereich.html" TargetMode="External"/><Relationship Id="rId44" Type="http://schemas.openxmlformats.org/officeDocument/2006/relationships/hyperlink" Target="https://www.bafu.admin.ch/bafu/de/home/themen/wirtschaft-konsum/publikationen-studien/publikationen/gesamt-umweltbelastung-konsum-produktion.html" TargetMode="External"/><Relationship Id="rId86" Type="http://schemas.openxmlformats.org/officeDocument/2006/relationships/hyperlink" Target="https://www.bafu.admin.ch/bafu/fr/home/themes/economie-consommation/publications-etudes/publications/impact-environnemental-consommation-production.html" TargetMode="External"/><Relationship Id="rId151" Type="http://schemas.openxmlformats.org/officeDocument/2006/relationships/hyperlink" Target="https://www.mobitool.ch/de/tools/mobitool-faktoren-v3-0-25.html?tag=18" TargetMode="External"/><Relationship Id="rId389" Type="http://schemas.openxmlformats.org/officeDocument/2006/relationships/hyperlink" Target="https://www.kbob.admin.ch/kbob/fr/home/themen-leistungen/nachhaltiges-bauen/oekobilanzdaten_baubereich.html" TargetMode="External"/><Relationship Id="rId554" Type="http://schemas.openxmlformats.org/officeDocument/2006/relationships/hyperlink" Target="https://www.kbob.admin.ch/kbob/de/home/themen-leistungen/nachhaltiges-bauen/oekobilanzdaten_baubereich.html" TargetMode="External"/><Relationship Id="rId596" Type="http://schemas.openxmlformats.org/officeDocument/2006/relationships/customProperty" Target="../customProperty11.bin"/><Relationship Id="rId193" Type="http://schemas.openxmlformats.org/officeDocument/2006/relationships/hyperlink" Target="https://www.kbob.admin.ch/kbob/fr/home/themen-leistungen/nachhaltiges-bauen/oekobilanzdaten_baubereich.html" TargetMode="External"/><Relationship Id="rId207" Type="http://schemas.openxmlformats.org/officeDocument/2006/relationships/hyperlink" Target="https://www.kbob.admin.ch/kbob/fr/home/themen-leistungen/nachhaltiges-bauen/oekobilanzdaten_baubereich.html" TargetMode="External"/><Relationship Id="rId249" Type="http://schemas.openxmlformats.org/officeDocument/2006/relationships/hyperlink" Target="https://www.kbob.admin.ch/kbob/fr/home/themen-leistungen/nachhaltiges-bauen/oekobilanzdaten_baubereich.html" TargetMode="External"/><Relationship Id="rId414" Type="http://schemas.openxmlformats.org/officeDocument/2006/relationships/hyperlink" Target="https://www.kbob.admin.ch/kbob/fr/home/themen-leistungen/nachhaltiges-bauen/oekobilanzdaten_baubereich.html" TargetMode="External"/><Relationship Id="rId456" Type="http://schemas.openxmlformats.org/officeDocument/2006/relationships/hyperlink" Target="https://www.kbob.admin.ch/kbob/fr/home/themen-leistungen/nachhaltiges-bauen/oekobilanzdaten_baubereich.html" TargetMode="External"/><Relationship Id="rId498" Type="http://schemas.openxmlformats.org/officeDocument/2006/relationships/hyperlink" Target="https://www.kbob.admin.ch/kbob/de/home/themen-leistungen/nachhaltiges-bauen/oekobilanzdaten_baubereich.html" TargetMode="External"/><Relationship Id="rId13" Type="http://schemas.openxmlformats.org/officeDocument/2006/relationships/hyperlink" Target="https://www.bafu.admin.ch/bafu/de/home/themen/wirtschaft-konsum/publikationen-studien/publikationen/gesamt-umweltbelastung-konsum-produktion.html" TargetMode="External"/><Relationship Id="rId109" Type="http://schemas.openxmlformats.org/officeDocument/2006/relationships/hyperlink" Target="https://www.bafu.admin.ch/bafu/fr/home/themes/economie-consommation/publications-etudes/publications/impact-environnemental-consommation-production.html" TargetMode="External"/><Relationship Id="rId260" Type="http://schemas.openxmlformats.org/officeDocument/2006/relationships/hyperlink" Target="https://www.kbob.admin.ch/kbob/fr/home/themen-leistungen/nachhaltiges-bauen/oekobilanzdaten_baubereich.html" TargetMode="External"/><Relationship Id="rId316" Type="http://schemas.openxmlformats.org/officeDocument/2006/relationships/hyperlink" Target="https://www.kbob.admin.ch/kbob/de/home/themen-leistungen/nachhaltiges-bauen/oekobilanzdaten_baubereich.html" TargetMode="External"/><Relationship Id="rId523" Type="http://schemas.openxmlformats.org/officeDocument/2006/relationships/hyperlink" Target="https://www.kbob.admin.ch/kbob/de/home/themen-leistungen/nachhaltiges-bauen/oekobilanzdaten_baubereich.html" TargetMode="External"/><Relationship Id="rId55" Type="http://schemas.openxmlformats.org/officeDocument/2006/relationships/hyperlink" Target="https://www.bafu.admin.ch/bafu/de/home/themen/wirtschaft-konsum/publikationen-studien/publikationen/gesamt-umweltbelastung-konsum-produktion.html" TargetMode="External"/><Relationship Id="rId97" Type="http://schemas.openxmlformats.org/officeDocument/2006/relationships/hyperlink" Target="https://www.bafu.admin.ch/bafu/fr/home/themes/economie-consommation/publications-etudes/publications/impact-environnemental-consommation-production.html" TargetMode="External"/><Relationship Id="rId120" Type="http://schemas.openxmlformats.org/officeDocument/2006/relationships/hyperlink" Target="https://www.bafu.admin.ch/bafu/fr/home/themes/economie-consommation/publications-etudes/publications/impact-environnemental-consommation-production.html" TargetMode="External"/><Relationship Id="rId358" Type="http://schemas.openxmlformats.org/officeDocument/2006/relationships/hyperlink" Target="https://www.kbob.admin.ch/kbob/de/home/themen-leistungen/nachhaltiges-bauen/oekobilanzdaten_baubereich.html" TargetMode="External"/><Relationship Id="rId565" Type="http://schemas.openxmlformats.org/officeDocument/2006/relationships/hyperlink" Target="https://www.kbob.admin.ch/kbob/de/home/themen-leistungen/nachhaltiges-bauen/oekobilanzdaten_baubereich.html" TargetMode="External"/><Relationship Id="rId162" Type="http://schemas.openxmlformats.org/officeDocument/2006/relationships/hyperlink" Target="https://www.mobitool.ch/de/tools/mobitool-faktoren-v3-0-25.html?tag=18" TargetMode="External"/><Relationship Id="rId218" Type="http://schemas.openxmlformats.org/officeDocument/2006/relationships/hyperlink" Target="https://www.kbob.admin.ch/kbob/fr/home/themen-leistungen/nachhaltiges-bauen/oekobilanzdaten_baubereich.html" TargetMode="External"/><Relationship Id="rId425" Type="http://schemas.openxmlformats.org/officeDocument/2006/relationships/hyperlink" Target="https://www.kbob.admin.ch/kbob/fr/home/themen-leistungen/nachhaltiges-bauen/oekobilanzdaten_baubereich.html" TargetMode="External"/><Relationship Id="rId467" Type="http://schemas.openxmlformats.org/officeDocument/2006/relationships/hyperlink" Target="https://www.kbob.admin.ch/kbob/fr/home/themen-leistungen/nachhaltiges-bauen/oekobilanzdaten_baubereich.html" TargetMode="External"/><Relationship Id="rId271" Type="http://schemas.openxmlformats.org/officeDocument/2006/relationships/hyperlink" Target="https://www.kbob.admin.ch/kbob/fr/home/themen-leistungen/nachhaltiges-bauen/oekobilanzdaten_baubereich.html" TargetMode="External"/><Relationship Id="rId24" Type="http://schemas.openxmlformats.org/officeDocument/2006/relationships/hyperlink" Target="https://www.bafu.admin.ch/bafu/de/home/themen/wirtschaft-konsum/publikationen-studien/publikationen/gesamt-umweltbelastung-konsum-produktion.html" TargetMode="External"/><Relationship Id="rId66" Type="http://schemas.openxmlformats.org/officeDocument/2006/relationships/hyperlink" Target="https://www.bafu.admin.ch/bafu/fr/home/themes/economie-consommation/publications-etudes/publications/impact-environnemental-consommation-production.html" TargetMode="External"/><Relationship Id="rId131" Type="http://schemas.openxmlformats.org/officeDocument/2006/relationships/hyperlink" Target="https://www.mobitool.ch/de/tools/mobitool-faktoren-v3-0-25.html?tag=18" TargetMode="External"/><Relationship Id="rId327" Type="http://schemas.openxmlformats.org/officeDocument/2006/relationships/hyperlink" Target="https://www.kbob.admin.ch/kbob/de/home/themen-leistungen/nachhaltiges-bauen/oekobilanzdaten_baubereich.html" TargetMode="External"/><Relationship Id="rId369" Type="http://schemas.openxmlformats.org/officeDocument/2006/relationships/hyperlink" Target="https://www.kbob.admin.ch/kbob/de/home/themen-leistungen/nachhaltiges-bauen/oekobilanzdaten_baubereich.html" TargetMode="External"/><Relationship Id="rId534" Type="http://schemas.openxmlformats.org/officeDocument/2006/relationships/hyperlink" Target="https://www.kbob.admin.ch/kbob/de/home/themen-leistungen/nachhaltiges-bauen/oekobilanzdaten_baubereich.html" TargetMode="External"/><Relationship Id="rId576" Type="http://schemas.openxmlformats.org/officeDocument/2006/relationships/hyperlink" Target="https://www.kbob.admin.ch/kbob/de/home/themen-leistungen/nachhaltiges-bauen/oekobilanzdaten_baubereich.html" TargetMode="External"/><Relationship Id="rId173" Type="http://schemas.openxmlformats.org/officeDocument/2006/relationships/hyperlink" Target="https://www.kbob.admin.ch/kbob/fr/home/themen-leistungen/nachhaltiges-bauen/oekobilanzdaten_baubereich.html" TargetMode="External"/><Relationship Id="rId229" Type="http://schemas.openxmlformats.org/officeDocument/2006/relationships/hyperlink" Target="https://www.kbob.admin.ch/kbob/fr/home/themen-leistungen/nachhaltiges-bauen/oekobilanzdaten_baubereich.html" TargetMode="External"/><Relationship Id="rId380" Type="http://schemas.openxmlformats.org/officeDocument/2006/relationships/hyperlink" Target="https://www.kbob.admin.ch/kbob/de/home/themen-leistungen/nachhaltiges-bauen/oekobilanzdaten_baubereich.html" TargetMode="External"/><Relationship Id="rId436" Type="http://schemas.openxmlformats.org/officeDocument/2006/relationships/hyperlink" Target="https://www.kbob.admin.ch/kbob/fr/home/themen-leistungen/nachhaltiges-bauen/oekobilanzdaten_baubereich.html" TargetMode="External"/><Relationship Id="rId240" Type="http://schemas.openxmlformats.org/officeDocument/2006/relationships/hyperlink" Target="https://www.kbob.admin.ch/kbob/fr/home/themen-leistungen/nachhaltiges-bauen/oekobilanzdaten_baubereich.html" TargetMode="External"/><Relationship Id="rId478" Type="http://schemas.openxmlformats.org/officeDocument/2006/relationships/hyperlink" Target="https://www.kbob.admin.ch/kbob/fr/home/themen-leistungen/nachhaltiges-bauen/oekobilanzdaten_baubereich.html" TargetMode="External"/><Relationship Id="rId35" Type="http://schemas.openxmlformats.org/officeDocument/2006/relationships/hyperlink" Target="https://www.bafu.admin.ch/bafu/de/home/themen/wirtschaft-konsum/publikationen-studien/publikationen/gesamt-umweltbelastung-konsum-produktion.html" TargetMode="External"/><Relationship Id="rId77" Type="http://schemas.openxmlformats.org/officeDocument/2006/relationships/hyperlink" Target="https://www.bafu.admin.ch/bafu/fr/home/themes/economie-consommation/publications-etudes/publications/impact-environnemental-consommation-production.html" TargetMode="External"/><Relationship Id="rId100" Type="http://schemas.openxmlformats.org/officeDocument/2006/relationships/hyperlink" Target="https://www.bafu.admin.ch/bafu/fr/home/themes/economie-consommation/publications-etudes/publications/impact-environnemental-consommation-production.html" TargetMode="External"/><Relationship Id="rId282" Type="http://schemas.openxmlformats.org/officeDocument/2006/relationships/hyperlink" Target="https://www.kbob.admin.ch/kbob/de/home/themen-leistungen/nachhaltiges-bauen/oekobilanzdaten_baubereich.html" TargetMode="External"/><Relationship Id="rId338" Type="http://schemas.openxmlformats.org/officeDocument/2006/relationships/hyperlink" Target="https://www.kbob.admin.ch/kbob/de/home/themen-leistungen/nachhaltiges-bauen/oekobilanzdaten_baubereich.html" TargetMode="External"/><Relationship Id="rId503" Type="http://schemas.openxmlformats.org/officeDocument/2006/relationships/hyperlink" Target="https://www.kbob.admin.ch/kbob/de/home/themen-leistungen/nachhaltiges-bauen/oekobilanzdaten_baubereich.html" TargetMode="External"/><Relationship Id="rId545" Type="http://schemas.openxmlformats.org/officeDocument/2006/relationships/hyperlink" Target="https://www.kbob.admin.ch/kbob/de/home/themen-leistungen/nachhaltiges-bauen/oekobilanzdaten_baubereich.html" TargetMode="External"/><Relationship Id="rId587" Type="http://schemas.openxmlformats.org/officeDocument/2006/relationships/hyperlink" Target="https://www.kbob.admin.ch/kbob/de/home/themen-leistungen/nachhaltiges-bauen/oekobilanzdaten_baubereich.html" TargetMode="External"/><Relationship Id="rId8" Type="http://schemas.openxmlformats.org/officeDocument/2006/relationships/hyperlink" Target="https://www.bafu.admin.ch/bafu/de/home/themen/wirtschaft-konsum/publikationen-studien/publikationen/gesamt-umweltbelastung-konsum-produktion.html" TargetMode="External"/><Relationship Id="rId142" Type="http://schemas.openxmlformats.org/officeDocument/2006/relationships/hyperlink" Target="https://www.mobitool.ch/de/tools/mobitool-faktoren-v3-0-25.html?tag=18" TargetMode="External"/><Relationship Id="rId184" Type="http://schemas.openxmlformats.org/officeDocument/2006/relationships/hyperlink" Target="https://www.kbob.admin.ch/kbob/fr/home/themen-leistungen/nachhaltiges-bauen/oekobilanzdaten_baubereich.html" TargetMode="External"/><Relationship Id="rId391" Type="http://schemas.openxmlformats.org/officeDocument/2006/relationships/hyperlink" Target="https://www.kbob.admin.ch/kbob/fr/home/themen-leistungen/nachhaltiges-bauen/oekobilanzdaten_baubereich.html" TargetMode="External"/><Relationship Id="rId405" Type="http://schemas.openxmlformats.org/officeDocument/2006/relationships/hyperlink" Target="https://www.kbob.admin.ch/kbob/fr/home/themen-leistungen/nachhaltiges-bauen/oekobilanzdaten_baubereich.html" TargetMode="External"/><Relationship Id="rId447" Type="http://schemas.openxmlformats.org/officeDocument/2006/relationships/hyperlink" Target="https://www.kbob.admin.ch/kbob/fr/home/themen-leistungen/nachhaltiges-bauen/oekobilanzdaten_baubereich.html" TargetMode="External"/><Relationship Id="rId251" Type="http://schemas.openxmlformats.org/officeDocument/2006/relationships/hyperlink" Target="https://www.kbob.admin.ch/kbob/fr/home/themen-leistungen/nachhaltiges-bauen/oekobilanzdaten_baubereich.html" TargetMode="External"/><Relationship Id="rId489" Type="http://schemas.openxmlformats.org/officeDocument/2006/relationships/hyperlink" Target="https://www.kbob.admin.ch/kbob/fr/home/themen-leistungen/nachhaltiges-bauen/oekobilanzdaten_baubereich.html" TargetMode="External"/><Relationship Id="rId46" Type="http://schemas.openxmlformats.org/officeDocument/2006/relationships/hyperlink" Target="https://www.bafu.admin.ch/bafu/de/home/themen/wirtschaft-konsum/publikationen-studien/publikationen/gesamt-umweltbelastung-konsum-produktion.html" TargetMode="External"/><Relationship Id="rId293" Type="http://schemas.openxmlformats.org/officeDocument/2006/relationships/hyperlink" Target="https://www.kbob.admin.ch/kbob/de/home/themen-leistungen/nachhaltiges-bauen/oekobilanzdaten_baubereich.html" TargetMode="External"/><Relationship Id="rId307" Type="http://schemas.openxmlformats.org/officeDocument/2006/relationships/hyperlink" Target="https://www.kbob.admin.ch/kbob/de/home/themen-leistungen/nachhaltiges-bauen/oekobilanzdaten_baubereich.html" TargetMode="External"/><Relationship Id="rId349" Type="http://schemas.openxmlformats.org/officeDocument/2006/relationships/hyperlink" Target="https://www.kbob.admin.ch/kbob/de/home/themen-leistungen/nachhaltiges-bauen/oekobilanzdaten_baubereich.html" TargetMode="External"/><Relationship Id="rId514" Type="http://schemas.openxmlformats.org/officeDocument/2006/relationships/hyperlink" Target="https://www.kbob.admin.ch/kbob/de/home/themen-leistungen/nachhaltiges-bauen/oekobilanzdaten_baubereich.html" TargetMode="External"/><Relationship Id="rId556" Type="http://schemas.openxmlformats.org/officeDocument/2006/relationships/hyperlink" Target="https://www.kbob.admin.ch/kbob/de/home/themen-leistungen/nachhaltiges-bauen/oekobilanzdaten_baubereich.html" TargetMode="External"/><Relationship Id="rId88" Type="http://schemas.openxmlformats.org/officeDocument/2006/relationships/hyperlink" Target="https://www.bafu.admin.ch/bafu/fr/home/themes/economie-consommation/publications-etudes/publications/impact-environnemental-consommation-production.html" TargetMode="External"/><Relationship Id="rId111" Type="http://schemas.openxmlformats.org/officeDocument/2006/relationships/hyperlink" Target="https://www.bafu.admin.ch/bafu/fr/home/themes/economie-consommation/publications-etudes/publications/impact-environnemental-consommation-production.html" TargetMode="External"/><Relationship Id="rId153" Type="http://schemas.openxmlformats.org/officeDocument/2006/relationships/hyperlink" Target="https://www.mobitool.ch/de/tools/mobitool-faktoren-v3-0-25.html?tag=18" TargetMode="External"/><Relationship Id="rId195" Type="http://schemas.openxmlformats.org/officeDocument/2006/relationships/hyperlink" Target="https://www.kbob.admin.ch/kbob/fr/home/themen-leistungen/nachhaltiges-bauen/oekobilanzdaten_baubereich.html" TargetMode="External"/><Relationship Id="rId209" Type="http://schemas.openxmlformats.org/officeDocument/2006/relationships/hyperlink" Target="https://www.kbob.admin.ch/kbob/fr/home/themen-leistungen/nachhaltiges-bauen/oekobilanzdaten_baubereich.html" TargetMode="External"/><Relationship Id="rId360" Type="http://schemas.openxmlformats.org/officeDocument/2006/relationships/hyperlink" Target="https://www.kbob.admin.ch/kbob/de/home/themen-leistungen/nachhaltiges-bauen/oekobilanzdaten_baubereich.html" TargetMode="External"/><Relationship Id="rId416" Type="http://schemas.openxmlformats.org/officeDocument/2006/relationships/hyperlink" Target="https://www.kbob.admin.ch/kbob/fr/home/themen-leistungen/nachhaltiges-bauen/oekobilanzdaten_baubereich.html" TargetMode="External"/><Relationship Id="rId220" Type="http://schemas.openxmlformats.org/officeDocument/2006/relationships/hyperlink" Target="https://www.kbob.admin.ch/kbob/fr/home/themen-leistungen/nachhaltiges-bauen/oekobilanzdaten_baubereich.html" TargetMode="External"/><Relationship Id="rId458" Type="http://schemas.openxmlformats.org/officeDocument/2006/relationships/hyperlink" Target="https://www.kbob.admin.ch/kbob/fr/home/themen-leistungen/nachhaltiges-bauen/oekobilanzdaten_baubereich.html" TargetMode="External"/><Relationship Id="rId15" Type="http://schemas.openxmlformats.org/officeDocument/2006/relationships/hyperlink" Target="https://www.bafu.admin.ch/bafu/de/home/themen/wirtschaft-konsum/publikationen-studien/publikationen/gesamt-umweltbelastung-konsum-produktion.html" TargetMode="External"/><Relationship Id="rId57" Type="http://schemas.openxmlformats.org/officeDocument/2006/relationships/hyperlink" Target="https://www.bafu.admin.ch/bafu/de/home/themen/wirtschaft-konsum/publikationen-studien/publikationen/gesamt-umweltbelastung-konsum-produktion.html" TargetMode="External"/><Relationship Id="rId262" Type="http://schemas.openxmlformats.org/officeDocument/2006/relationships/hyperlink" Target="https://www.kbob.admin.ch/kbob/fr/home/themen-leistungen/nachhaltiges-bauen/oekobilanzdaten_baubereich.html" TargetMode="External"/><Relationship Id="rId318" Type="http://schemas.openxmlformats.org/officeDocument/2006/relationships/hyperlink" Target="https://www.kbob.admin.ch/kbob/de/home/themen-leistungen/nachhaltiges-bauen/oekobilanzdaten_baubereich.html" TargetMode="External"/><Relationship Id="rId525" Type="http://schemas.openxmlformats.org/officeDocument/2006/relationships/hyperlink" Target="https://www.kbob.admin.ch/kbob/de/home/themen-leistungen/nachhaltiges-bauen/oekobilanzdaten_baubereich.html" TargetMode="External"/><Relationship Id="rId567" Type="http://schemas.openxmlformats.org/officeDocument/2006/relationships/hyperlink" Target="https://www.kbob.admin.ch/kbob/de/home/themen-leistungen/nachhaltiges-bauen/oekobilanzdaten_baubereich.html" TargetMode="External"/><Relationship Id="rId99" Type="http://schemas.openxmlformats.org/officeDocument/2006/relationships/hyperlink" Target="https://www.bafu.admin.ch/bafu/fr/home/themes/economie-consommation/publications-etudes/publications/impact-environnemental-consommation-production.html" TargetMode="External"/><Relationship Id="rId122" Type="http://schemas.openxmlformats.org/officeDocument/2006/relationships/hyperlink" Target="https://www.bafu.admin.ch/bafu/fr/home/themes/economie-consommation/publications-etudes/publications/impact-environnemental-consommation-production.html" TargetMode="External"/><Relationship Id="rId164" Type="http://schemas.openxmlformats.org/officeDocument/2006/relationships/hyperlink" Target="https://www.mobitool.ch/de/tools/mobitool-faktoren-v3-0-25.html?tag=18" TargetMode="External"/><Relationship Id="rId371" Type="http://schemas.openxmlformats.org/officeDocument/2006/relationships/hyperlink" Target="https://www.kbob.admin.ch/kbob/de/home/themen-leistungen/nachhaltiges-bauen/oekobilanzdaten_baubereich.html" TargetMode="External"/><Relationship Id="rId427" Type="http://schemas.openxmlformats.org/officeDocument/2006/relationships/hyperlink" Target="https://www.kbob.admin.ch/kbob/fr/home/themen-leistungen/nachhaltiges-bauen/oekobilanzdaten_baubereich.html" TargetMode="External"/><Relationship Id="rId469" Type="http://schemas.openxmlformats.org/officeDocument/2006/relationships/hyperlink" Target="https://www.kbob.admin.ch/kbob/fr/home/themen-leistungen/nachhaltiges-bauen/oekobilanzdaten_baubereich.html" TargetMode="External"/><Relationship Id="rId26" Type="http://schemas.openxmlformats.org/officeDocument/2006/relationships/hyperlink" Target="https://www.bafu.admin.ch/bafu/de/home/themen/wirtschaft-konsum/publikationen-studien/publikationen/gesamt-umweltbelastung-konsum-produktion.html" TargetMode="External"/><Relationship Id="rId231" Type="http://schemas.openxmlformats.org/officeDocument/2006/relationships/hyperlink" Target="https://www.kbob.admin.ch/kbob/fr/home/themen-leistungen/nachhaltiges-bauen/oekobilanzdaten_baubereich.html" TargetMode="External"/><Relationship Id="rId273" Type="http://schemas.openxmlformats.org/officeDocument/2006/relationships/hyperlink" Target="https://www.kbob.admin.ch/kbob/fr/home/themen-leistungen/nachhaltiges-bauen/oekobilanzdaten_baubereich.html" TargetMode="External"/><Relationship Id="rId329" Type="http://schemas.openxmlformats.org/officeDocument/2006/relationships/hyperlink" Target="https://www.kbob.admin.ch/kbob/de/home/themen-leistungen/nachhaltiges-bauen/oekobilanzdaten_baubereich.html" TargetMode="External"/><Relationship Id="rId480" Type="http://schemas.openxmlformats.org/officeDocument/2006/relationships/hyperlink" Target="https://www.kbob.admin.ch/kbob/fr/home/themen-leistungen/nachhaltiges-bauen/oekobilanzdaten_baubereich.html" TargetMode="External"/><Relationship Id="rId536" Type="http://schemas.openxmlformats.org/officeDocument/2006/relationships/hyperlink" Target="https://www.kbob.admin.ch/kbob/de/home/themen-leistungen/nachhaltiges-bauen/oekobilanzdaten_baubereich.html" TargetMode="External"/><Relationship Id="rId68" Type="http://schemas.openxmlformats.org/officeDocument/2006/relationships/hyperlink" Target="https://www.bafu.admin.ch/bafu/fr/home/themes/economie-consommation/publications-etudes/publications/impact-environnemental-consommation-production.html" TargetMode="External"/><Relationship Id="rId133" Type="http://schemas.openxmlformats.org/officeDocument/2006/relationships/hyperlink" Target="https://www.mobitool.ch/de/tools/mobitool-faktoren-v3-0-25.html?tag=18" TargetMode="External"/><Relationship Id="rId175" Type="http://schemas.openxmlformats.org/officeDocument/2006/relationships/hyperlink" Target="https://www.kbob.admin.ch/kbob/fr/home/themen-leistungen/nachhaltiges-bauen/oekobilanzdaten_baubereich.html" TargetMode="External"/><Relationship Id="rId340" Type="http://schemas.openxmlformats.org/officeDocument/2006/relationships/hyperlink" Target="https://www.kbob.admin.ch/kbob/de/home/themen-leistungen/nachhaltiges-bauen/oekobilanzdaten_baubereich.html" TargetMode="External"/><Relationship Id="rId578" Type="http://schemas.openxmlformats.org/officeDocument/2006/relationships/hyperlink" Target="https://www.kbob.admin.ch/kbob/de/home/themen-leistungen/nachhaltiges-bauen/oekobilanzdaten_baubereich.html" TargetMode="External"/><Relationship Id="rId200" Type="http://schemas.openxmlformats.org/officeDocument/2006/relationships/hyperlink" Target="https://www.kbob.admin.ch/kbob/fr/home/themen-leistungen/nachhaltiges-bauen/oekobilanzdaten_baubereich.html" TargetMode="External"/><Relationship Id="rId382" Type="http://schemas.openxmlformats.org/officeDocument/2006/relationships/hyperlink" Target="https://www.kbob.admin.ch/kbob/de/home/themen-leistungen/nachhaltiges-bauen/oekobilanzdaten_baubereich.html" TargetMode="External"/><Relationship Id="rId438" Type="http://schemas.openxmlformats.org/officeDocument/2006/relationships/hyperlink" Target="https://www.kbob.admin.ch/kbob/fr/home/themen-leistungen/nachhaltiges-bauen/oekobilanzdaten_baubereich.html" TargetMode="External"/><Relationship Id="rId242" Type="http://schemas.openxmlformats.org/officeDocument/2006/relationships/hyperlink" Target="https://www.kbob.admin.ch/kbob/fr/home/themen-leistungen/nachhaltiges-bauen/oekobilanzdaten_baubereich.html" TargetMode="External"/><Relationship Id="rId284" Type="http://schemas.openxmlformats.org/officeDocument/2006/relationships/hyperlink" Target="https://www.kbob.admin.ch/kbob/de/home/themen-leistungen/nachhaltiges-bauen/oekobilanzdaten_baubereich.html" TargetMode="External"/><Relationship Id="rId491" Type="http://schemas.openxmlformats.org/officeDocument/2006/relationships/hyperlink" Target="https://www.kbob.admin.ch/kbob/de/home/themen-leistungen/nachhaltiges-bauen/oekobilanzdaten_baubereich.html" TargetMode="External"/><Relationship Id="rId505" Type="http://schemas.openxmlformats.org/officeDocument/2006/relationships/hyperlink" Target="https://www.kbob.admin.ch/kbob/de/home/themen-leistungen/nachhaltiges-bauen/oekobilanzdaten_baubereich.html" TargetMode="External"/><Relationship Id="rId37" Type="http://schemas.openxmlformats.org/officeDocument/2006/relationships/hyperlink" Target="https://www.bafu.admin.ch/bafu/de/home/themen/wirtschaft-konsum/publikationen-studien/publikationen/gesamt-umweltbelastung-konsum-produktion.html" TargetMode="External"/><Relationship Id="rId79" Type="http://schemas.openxmlformats.org/officeDocument/2006/relationships/hyperlink" Target="https://www.bafu.admin.ch/bafu/fr/home/themes/economie-consommation/publications-etudes/publications/impact-environnemental-consommation-production.html" TargetMode="External"/><Relationship Id="rId102" Type="http://schemas.openxmlformats.org/officeDocument/2006/relationships/hyperlink" Target="https://www.bafu.admin.ch/bafu/fr/home/themes/economie-consommation/publications-etudes/publications/impact-environnemental-consommation-production.html" TargetMode="External"/><Relationship Id="rId144" Type="http://schemas.openxmlformats.org/officeDocument/2006/relationships/hyperlink" Target="https://www.mobitool.ch/de/tools/mobitool-faktoren-v3-0-25.html?tag=18" TargetMode="External"/><Relationship Id="rId547" Type="http://schemas.openxmlformats.org/officeDocument/2006/relationships/hyperlink" Target="https://www.kbob.admin.ch/kbob/de/home/themen-leistungen/nachhaltiges-bauen/oekobilanzdaten_baubereich.html" TargetMode="External"/><Relationship Id="rId589" Type="http://schemas.openxmlformats.org/officeDocument/2006/relationships/hyperlink" Target="https://www.kbob.admin.ch/kbob/de/home/themen-leistungen/nachhaltiges-bauen/oekobilanzdaten_baubereich.html" TargetMode="External"/><Relationship Id="rId90" Type="http://schemas.openxmlformats.org/officeDocument/2006/relationships/hyperlink" Target="https://www.bafu.admin.ch/bafu/fr/home/themes/economie-consommation/publications-etudes/publications/impact-environnemental-consommation-production.html" TargetMode="External"/><Relationship Id="rId186" Type="http://schemas.openxmlformats.org/officeDocument/2006/relationships/hyperlink" Target="https://www.kbob.admin.ch/kbob/fr/home/themen-leistungen/nachhaltiges-bauen/oekobilanzdaten_baubereich.html" TargetMode="External"/><Relationship Id="rId351" Type="http://schemas.openxmlformats.org/officeDocument/2006/relationships/hyperlink" Target="https://www.kbob.admin.ch/kbob/de/home/themen-leistungen/nachhaltiges-bauen/oekobilanzdaten_baubereich.html" TargetMode="External"/><Relationship Id="rId393" Type="http://schemas.openxmlformats.org/officeDocument/2006/relationships/hyperlink" Target="https://www.kbob.admin.ch/kbob/fr/home/themen-leistungen/nachhaltiges-bauen/oekobilanzdaten_baubereich.html" TargetMode="External"/><Relationship Id="rId407" Type="http://schemas.openxmlformats.org/officeDocument/2006/relationships/hyperlink" Target="https://www.kbob.admin.ch/kbob/fr/home/themen-leistungen/nachhaltiges-bauen/oekobilanzdaten_baubereich.html" TargetMode="External"/><Relationship Id="rId449" Type="http://schemas.openxmlformats.org/officeDocument/2006/relationships/hyperlink" Target="https://www.kbob.admin.ch/kbob/fr/home/themen-leistungen/nachhaltiges-bauen/oekobilanzdaten_baubereich.html" TargetMode="External"/><Relationship Id="rId211" Type="http://schemas.openxmlformats.org/officeDocument/2006/relationships/hyperlink" Target="https://www.kbob.admin.ch/kbob/fr/home/themen-leistungen/nachhaltiges-bauen/oekobilanzdaten_baubereich.html" TargetMode="External"/><Relationship Id="rId253" Type="http://schemas.openxmlformats.org/officeDocument/2006/relationships/hyperlink" Target="https://www.kbob.admin.ch/kbob/fr/home/themen-leistungen/nachhaltiges-bauen/oekobilanzdaten_baubereich.html" TargetMode="External"/><Relationship Id="rId295" Type="http://schemas.openxmlformats.org/officeDocument/2006/relationships/hyperlink" Target="https://www.kbob.admin.ch/kbob/de/home/themen-leistungen/nachhaltiges-bauen/oekobilanzdaten_baubereich.html" TargetMode="External"/><Relationship Id="rId309" Type="http://schemas.openxmlformats.org/officeDocument/2006/relationships/hyperlink" Target="https://www.kbob.admin.ch/kbob/de/home/themen-leistungen/nachhaltiges-bauen/oekobilanzdaten_baubereich.html" TargetMode="External"/><Relationship Id="rId460" Type="http://schemas.openxmlformats.org/officeDocument/2006/relationships/hyperlink" Target="https://www.kbob.admin.ch/kbob/fr/home/themen-leistungen/nachhaltiges-bauen/oekobilanzdaten_baubereich.html" TargetMode="External"/><Relationship Id="rId516" Type="http://schemas.openxmlformats.org/officeDocument/2006/relationships/hyperlink" Target="https://www.kbob.admin.ch/kbob/de/home/themen-leistungen/nachhaltiges-bauen/oekobilanzdaten_baubereich.html" TargetMode="External"/><Relationship Id="rId48" Type="http://schemas.openxmlformats.org/officeDocument/2006/relationships/hyperlink" Target="https://www.bafu.admin.ch/bafu/de/home/themen/wirtschaft-konsum/publikationen-studien/publikationen/gesamt-umweltbelastung-konsum-produktion.html" TargetMode="External"/><Relationship Id="rId113" Type="http://schemas.openxmlformats.org/officeDocument/2006/relationships/hyperlink" Target="https://www.bafu.admin.ch/bafu/fr/home/themes/economie-consommation/publications-etudes/publications/impact-environnemental-consommation-production.html" TargetMode="External"/><Relationship Id="rId320" Type="http://schemas.openxmlformats.org/officeDocument/2006/relationships/hyperlink" Target="https://www.kbob.admin.ch/kbob/de/home/themen-leistungen/nachhaltiges-bauen/oekobilanzdaten_baubereich.html" TargetMode="External"/><Relationship Id="rId558" Type="http://schemas.openxmlformats.org/officeDocument/2006/relationships/hyperlink" Target="https://www.kbob.admin.ch/kbob/de/home/themen-leistungen/nachhaltiges-bauen/oekobilanzdaten_baubereich.html" TargetMode="External"/><Relationship Id="rId155" Type="http://schemas.openxmlformats.org/officeDocument/2006/relationships/hyperlink" Target="https://www.mobitool.ch/de/tools/mobitool-faktoren-v3-0-25.html?tag=18" TargetMode="External"/><Relationship Id="rId197" Type="http://schemas.openxmlformats.org/officeDocument/2006/relationships/hyperlink" Target="https://www.kbob.admin.ch/kbob/fr/home/themen-leistungen/nachhaltiges-bauen/oekobilanzdaten_baubereich.html" TargetMode="External"/><Relationship Id="rId362" Type="http://schemas.openxmlformats.org/officeDocument/2006/relationships/hyperlink" Target="https://www.kbob.admin.ch/kbob/de/home/themen-leistungen/nachhaltiges-bauen/oekobilanzdaten_baubereich.html" TargetMode="External"/><Relationship Id="rId418" Type="http://schemas.openxmlformats.org/officeDocument/2006/relationships/hyperlink" Target="https://www.kbob.admin.ch/kbob/fr/home/themen-leistungen/nachhaltiges-bauen/oekobilanzdaten_baubereich.html" TargetMode="External"/><Relationship Id="rId222" Type="http://schemas.openxmlformats.org/officeDocument/2006/relationships/hyperlink" Target="https://www.kbob.admin.ch/kbob/fr/home/themen-leistungen/nachhaltiges-bauen/oekobilanzdaten_baubereich.html" TargetMode="External"/><Relationship Id="rId264" Type="http://schemas.openxmlformats.org/officeDocument/2006/relationships/hyperlink" Target="https://www.kbob.admin.ch/kbob/fr/home/themen-leistungen/nachhaltiges-bauen/oekobilanzdaten_baubereich.html" TargetMode="External"/><Relationship Id="rId471" Type="http://schemas.openxmlformats.org/officeDocument/2006/relationships/hyperlink" Target="https://www.kbob.admin.ch/kbob/fr/home/themen-leistungen/nachhaltiges-bauen/oekobilanzdaten_baubereich.html" TargetMode="External"/><Relationship Id="rId17" Type="http://schemas.openxmlformats.org/officeDocument/2006/relationships/hyperlink" Target="https://www.bafu.admin.ch/bafu/de/home/themen/wirtschaft-konsum/publikationen-studien/publikationen/gesamt-umweltbelastung-konsum-produktion.html" TargetMode="External"/><Relationship Id="rId59" Type="http://schemas.openxmlformats.org/officeDocument/2006/relationships/hyperlink" Target="https://www.bafu.admin.ch/bafu/de/home/themen/wirtschaft-konsum/publikationen-studien/publikationen/gesamt-umweltbelastung-konsum-produktion.html" TargetMode="External"/><Relationship Id="rId124" Type="http://schemas.openxmlformats.org/officeDocument/2006/relationships/hyperlink" Target="https://www.mobitool.ch/fr/outils/facteurs-mobitool-v3-0-25.html?tag=18" TargetMode="External"/><Relationship Id="rId527" Type="http://schemas.openxmlformats.org/officeDocument/2006/relationships/hyperlink" Target="https://www.kbob.admin.ch/kbob/de/home/themen-leistungen/nachhaltiges-bauen/oekobilanzdaten_baubereich.html" TargetMode="External"/><Relationship Id="rId569" Type="http://schemas.openxmlformats.org/officeDocument/2006/relationships/hyperlink" Target="https://www.kbob.admin.ch/kbob/de/home/themen-leistungen/nachhaltiges-bauen/oekobilanzdaten_baubereich.html" TargetMode="External"/><Relationship Id="rId70" Type="http://schemas.openxmlformats.org/officeDocument/2006/relationships/hyperlink" Target="https://www.bafu.admin.ch/bafu/fr/home/themes/economie-consommation/publications-etudes/publications/impact-environnemental-consommation-production.html" TargetMode="External"/><Relationship Id="rId166" Type="http://schemas.openxmlformats.org/officeDocument/2006/relationships/hyperlink" Target="https://www.mobitool.ch/de/tools/mobitool-faktoren-v3-0-25.html?tag=18" TargetMode="External"/><Relationship Id="rId331" Type="http://schemas.openxmlformats.org/officeDocument/2006/relationships/hyperlink" Target="https://www.kbob.admin.ch/kbob/de/home/themen-leistungen/nachhaltiges-bauen/oekobilanzdaten_baubereich.html" TargetMode="External"/><Relationship Id="rId373" Type="http://schemas.openxmlformats.org/officeDocument/2006/relationships/hyperlink" Target="https://www.kbob.admin.ch/kbob/de/home/themen-leistungen/nachhaltiges-bauen/oekobilanzdaten_baubereich.html" TargetMode="External"/><Relationship Id="rId429" Type="http://schemas.openxmlformats.org/officeDocument/2006/relationships/hyperlink" Target="https://www.kbob.admin.ch/kbob/fr/home/themen-leistungen/nachhaltiges-bauen/oekobilanzdaten_baubereich.html" TargetMode="External"/><Relationship Id="rId580" Type="http://schemas.openxmlformats.org/officeDocument/2006/relationships/hyperlink" Target="https://www.kbob.admin.ch/kbob/de/home/themen-leistungen/nachhaltiges-bauen/oekobilanzdaten_baubereich.html" TargetMode="External"/><Relationship Id="rId1" Type="http://schemas.openxmlformats.org/officeDocument/2006/relationships/hyperlink" Target="https://www.bfs.admin.ch/bfs/en/home/statistics/mobility-transport/passenger-transport/commuting.assetdetail.31525917.html" TargetMode="External"/><Relationship Id="rId233" Type="http://schemas.openxmlformats.org/officeDocument/2006/relationships/hyperlink" Target="https://www.kbob.admin.ch/kbob/fr/home/themen-leistungen/nachhaltiges-bauen/oekobilanzdaten_baubereich.html" TargetMode="External"/><Relationship Id="rId440" Type="http://schemas.openxmlformats.org/officeDocument/2006/relationships/hyperlink" Target="https://www.kbob.admin.ch/kbob/fr/home/themen-leistungen/nachhaltiges-bauen/oekobilanzdaten_baubereich.html" TargetMode="External"/><Relationship Id="rId28" Type="http://schemas.openxmlformats.org/officeDocument/2006/relationships/hyperlink" Target="https://www.bafu.admin.ch/bafu/de/home/themen/wirtschaft-konsum/publikationen-studien/publikationen/gesamt-umweltbelastung-konsum-produktion.html" TargetMode="External"/><Relationship Id="rId275" Type="http://schemas.openxmlformats.org/officeDocument/2006/relationships/hyperlink" Target="https://www.kbob.admin.ch/kbob/fr/home/themen-leistungen/nachhaltiges-bauen/oekobilanzdaten_baubereich.html" TargetMode="External"/><Relationship Id="rId300" Type="http://schemas.openxmlformats.org/officeDocument/2006/relationships/hyperlink" Target="https://www.kbob.admin.ch/kbob/de/home/themen-leistungen/nachhaltiges-bauen/oekobilanzdaten_baubereich.html" TargetMode="External"/><Relationship Id="rId482" Type="http://schemas.openxmlformats.org/officeDocument/2006/relationships/hyperlink" Target="https://www.kbob.admin.ch/kbob/fr/home/themen-leistungen/nachhaltiges-bauen/oekobilanzdaten_baubereich.html" TargetMode="External"/><Relationship Id="rId538" Type="http://schemas.openxmlformats.org/officeDocument/2006/relationships/hyperlink" Target="https://www.kbob.admin.ch/kbob/de/home/themen-leistungen/nachhaltiges-bauen/oekobilanzdaten_baubereich.html" TargetMode="External"/><Relationship Id="rId81" Type="http://schemas.openxmlformats.org/officeDocument/2006/relationships/hyperlink" Target="https://www.bafu.admin.ch/bafu/fr/home/themes/economie-consommation/publications-etudes/publications/impact-environnemental-consommation-production.html" TargetMode="External"/><Relationship Id="rId135" Type="http://schemas.openxmlformats.org/officeDocument/2006/relationships/hyperlink" Target="https://www.mobitool.ch/de/tools/mobitool-faktoren-v3-0-25.html?tag=18" TargetMode="External"/><Relationship Id="rId177" Type="http://schemas.openxmlformats.org/officeDocument/2006/relationships/hyperlink" Target="https://www.kbob.admin.ch/kbob/fr/home/themen-leistungen/nachhaltiges-bauen/oekobilanzdaten_baubereich.html" TargetMode="External"/><Relationship Id="rId342" Type="http://schemas.openxmlformats.org/officeDocument/2006/relationships/hyperlink" Target="https://www.kbob.admin.ch/kbob/de/home/themen-leistungen/nachhaltiges-bauen/oekobilanzdaten_baubereich.html" TargetMode="External"/><Relationship Id="rId384" Type="http://schemas.openxmlformats.org/officeDocument/2006/relationships/hyperlink" Target="https://www.kbob.admin.ch/kbob/de/home/themen-leistungen/nachhaltiges-bauen/oekobilanzdaten_baubereich.html" TargetMode="External"/><Relationship Id="rId591" Type="http://schemas.openxmlformats.org/officeDocument/2006/relationships/hyperlink" Target="https://www.kbob.admin.ch/kbob/de/home/themen-leistungen/nachhaltiges-bauen/oekobilanzdaten_baubereich.html" TargetMode="External"/><Relationship Id="rId202" Type="http://schemas.openxmlformats.org/officeDocument/2006/relationships/hyperlink" Target="https://www.kbob.admin.ch/kbob/fr/home/themen-leistungen/nachhaltiges-bauen/oekobilanzdaten_baubereich.html" TargetMode="External"/><Relationship Id="rId244" Type="http://schemas.openxmlformats.org/officeDocument/2006/relationships/hyperlink" Target="https://www.kbob.admin.ch/kbob/fr/home/themen-leistungen/nachhaltiges-bauen/oekobilanzdaten_baubereich.html" TargetMode="External"/><Relationship Id="rId39" Type="http://schemas.openxmlformats.org/officeDocument/2006/relationships/hyperlink" Target="https://www.bafu.admin.ch/bafu/de/home/themen/wirtschaft-konsum/publikationen-studien/publikationen/gesamt-umweltbelastung-konsum-produktion.html" TargetMode="External"/><Relationship Id="rId286" Type="http://schemas.openxmlformats.org/officeDocument/2006/relationships/hyperlink" Target="https://www.kbob.admin.ch/kbob/de/home/themen-leistungen/nachhaltiges-bauen/oekobilanzdaten_baubereich.html" TargetMode="External"/><Relationship Id="rId451" Type="http://schemas.openxmlformats.org/officeDocument/2006/relationships/hyperlink" Target="https://www.kbob.admin.ch/kbob/fr/home/themen-leistungen/nachhaltiges-bauen/oekobilanzdaten_baubereich.html" TargetMode="External"/><Relationship Id="rId493" Type="http://schemas.openxmlformats.org/officeDocument/2006/relationships/hyperlink" Target="https://www.kbob.admin.ch/kbob/de/home/themen-leistungen/nachhaltiges-bauen/oekobilanzdaten_baubereich.html" TargetMode="External"/><Relationship Id="rId507" Type="http://schemas.openxmlformats.org/officeDocument/2006/relationships/hyperlink" Target="https://www.kbob.admin.ch/kbob/de/home/themen-leistungen/nachhaltiges-bauen/oekobilanzdaten_baubereich.html" TargetMode="External"/><Relationship Id="rId549" Type="http://schemas.openxmlformats.org/officeDocument/2006/relationships/hyperlink" Target="https://www.kbob.admin.ch/kbob/de/home/themen-leistungen/nachhaltiges-bauen/oekobilanzdaten_baubereich.html" TargetMode="External"/><Relationship Id="rId50" Type="http://schemas.openxmlformats.org/officeDocument/2006/relationships/hyperlink" Target="https://www.bafu.admin.ch/bafu/de/home/themen/wirtschaft-konsum/publikationen-studien/publikationen/gesamt-umweltbelastung-konsum-produktion.html" TargetMode="External"/><Relationship Id="rId104" Type="http://schemas.openxmlformats.org/officeDocument/2006/relationships/hyperlink" Target="https://www.bafu.admin.ch/bafu/fr/home/themes/economie-consommation/publications-etudes/publications/impact-environnemental-consommation-production.html" TargetMode="External"/><Relationship Id="rId146" Type="http://schemas.openxmlformats.org/officeDocument/2006/relationships/hyperlink" Target="https://www.mobitool.ch/de/tools/mobitool-faktoren-v3-0-25.html?tag=18" TargetMode="External"/><Relationship Id="rId188" Type="http://schemas.openxmlformats.org/officeDocument/2006/relationships/hyperlink" Target="https://www.kbob.admin.ch/kbob/fr/home/themen-leistungen/nachhaltiges-bauen/oekobilanzdaten_baubereich.html" TargetMode="External"/><Relationship Id="rId311" Type="http://schemas.openxmlformats.org/officeDocument/2006/relationships/hyperlink" Target="https://www.kbob.admin.ch/kbob/de/home/themen-leistungen/nachhaltiges-bauen/oekobilanzdaten_baubereich.html" TargetMode="External"/><Relationship Id="rId353" Type="http://schemas.openxmlformats.org/officeDocument/2006/relationships/hyperlink" Target="https://www.kbob.admin.ch/kbob/de/home/themen-leistungen/nachhaltiges-bauen/oekobilanzdaten_baubereich.html" TargetMode="External"/><Relationship Id="rId395" Type="http://schemas.openxmlformats.org/officeDocument/2006/relationships/hyperlink" Target="https://www.kbob.admin.ch/kbob/fr/home/themen-leistungen/nachhaltiges-bauen/oekobilanzdaten_baubereich.html" TargetMode="External"/><Relationship Id="rId409" Type="http://schemas.openxmlformats.org/officeDocument/2006/relationships/hyperlink" Target="https://www.kbob.admin.ch/kbob/fr/home/themen-leistungen/nachhaltiges-bauen/oekobilanzdaten_baubereich.html" TargetMode="External"/><Relationship Id="rId560" Type="http://schemas.openxmlformats.org/officeDocument/2006/relationships/hyperlink" Target="https://www.kbob.admin.ch/kbob/de/home/themen-leistungen/nachhaltiges-bauen/oekobilanzdaten_baubereich.html" TargetMode="External"/><Relationship Id="rId92" Type="http://schemas.openxmlformats.org/officeDocument/2006/relationships/hyperlink" Target="https://www.bafu.admin.ch/bafu/fr/home/themes/economie-consommation/publications-etudes/publications/impact-environnemental-consommation-production.html" TargetMode="External"/><Relationship Id="rId213" Type="http://schemas.openxmlformats.org/officeDocument/2006/relationships/hyperlink" Target="https://www.kbob.admin.ch/kbob/fr/home/themen-leistungen/nachhaltiges-bauen/oekobilanzdaten_baubereich.html" TargetMode="External"/><Relationship Id="rId420" Type="http://schemas.openxmlformats.org/officeDocument/2006/relationships/hyperlink" Target="https://www.kbob.admin.ch/kbob/fr/home/themen-leistungen/nachhaltiges-bauen/oekobilanzdaten_baubereich.html" TargetMode="External"/><Relationship Id="rId255" Type="http://schemas.openxmlformats.org/officeDocument/2006/relationships/hyperlink" Target="https://www.kbob.admin.ch/kbob/fr/home/themen-leistungen/nachhaltiges-bauen/oekobilanzdaten_baubereich.html" TargetMode="External"/><Relationship Id="rId297" Type="http://schemas.openxmlformats.org/officeDocument/2006/relationships/hyperlink" Target="https://www.kbob.admin.ch/kbob/de/home/themen-leistungen/nachhaltiges-bauen/oekobilanzdaten_baubereich.html" TargetMode="External"/><Relationship Id="rId462" Type="http://schemas.openxmlformats.org/officeDocument/2006/relationships/hyperlink" Target="https://www.kbob.admin.ch/kbob/fr/home/themen-leistungen/nachhaltiges-bauen/oekobilanzdaten_baubereich.html" TargetMode="External"/><Relationship Id="rId518" Type="http://schemas.openxmlformats.org/officeDocument/2006/relationships/hyperlink" Target="https://www.kbob.admin.ch/kbob/de/home/themen-leistungen/nachhaltiges-bauen/oekobilanzdaten_baubereich.html" TargetMode="External"/><Relationship Id="rId115" Type="http://schemas.openxmlformats.org/officeDocument/2006/relationships/hyperlink" Target="https://www.bafu.admin.ch/bafu/fr/home/themes/economie-consommation/publications-etudes/publications/impact-environnemental-consommation-production.html" TargetMode="External"/><Relationship Id="rId157" Type="http://schemas.openxmlformats.org/officeDocument/2006/relationships/hyperlink" Target="https://www.mobitool.ch/de/tools/mobitool-faktoren-v3-0-25.html?tag=18" TargetMode="External"/><Relationship Id="rId322" Type="http://schemas.openxmlformats.org/officeDocument/2006/relationships/hyperlink" Target="https://www.kbob.admin.ch/kbob/de/home/themen-leistungen/nachhaltiges-bauen/oekobilanzdaten_baubereich.html" TargetMode="External"/><Relationship Id="rId364" Type="http://schemas.openxmlformats.org/officeDocument/2006/relationships/hyperlink" Target="https://www.kbob.admin.ch/kbob/de/home/themen-leistungen/nachhaltiges-bauen/oekobilanzdaten_baubereich.html" TargetMode="External"/><Relationship Id="rId61" Type="http://schemas.openxmlformats.org/officeDocument/2006/relationships/hyperlink" Target="https://www.bafu.admin.ch/bafu/de/home/themen/wirtschaft-konsum/publikationen-studien/publikationen/gesamt-umweltbelastung-konsum-produktion.html" TargetMode="External"/><Relationship Id="rId199" Type="http://schemas.openxmlformats.org/officeDocument/2006/relationships/hyperlink" Target="https://www.kbob.admin.ch/kbob/fr/home/themen-leistungen/nachhaltiges-bauen/oekobilanzdaten_baubereich.html" TargetMode="External"/><Relationship Id="rId571" Type="http://schemas.openxmlformats.org/officeDocument/2006/relationships/hyperlink" Target="https://www.kbob.admin.ch/kbob/de/home/themen-leistungen/nachhaltiges-bauen/oekobilanzdaten_baubereich.html" TargetMode="External"/><Relationship Id="rId19" Type="http://schemas.openxmlformats.org/officeDocument/2006/relationships/hyperlink" Target="https://www.bafu.admin.ch/bafu/de/home/themen/wirtschaft-konsum/publikationen-studien/publikationen/gesamt-umweltbelastung-konsum-produktion.html" TargetMode="External"/><Relationship Id="rId224" Type="http://schemas.openxmlformats.org/officeDocument/2006/relationships/hyperlink" Target="https://www.kbob.admin.ch/kbob/fr/home/themen-leistungen/nachhaltiges-bauen/oekobilanzdaten_baubereich.html" TargetMode="External"/><Relationship Id="rId266" Type="http://schemas.openxmlformats.org/officeDocument/2006/relationships/hyperlink" Target="https://www.kbob.admin.ch/kbob/fr/home/themen-leistungen/nachhaltiges-bauen/oekobilanzdaten_baubereich.html" TargetMode="External"/><Relationship Id="rId431" Type="http://schemas.openxmlformats.org/officeDocument/2006/relationships/hyperlink" Target="https://www.kbob.admin.ch/kbob/fr/home/themen-leistungen/nachhaltiges-bauen/oekobilanzdaten_baubereich.html" TargetMode="External"/><Relationship Id="rId473" Type="http://schemas.openxmlformats.org/officeDocument/2006/relationships/hyperlink" Target="https://www.kbob.admin.ch/kbob/fr/home/themen-leistungen/nachhaltiges-bauen/oekobilanzdaten_baubereich.html" TargetMode="External"/><Relationship Id="rId529" Type="http://schemas.openxmlformats.org/officeDocument/2006/relationships/hyperlink" Target="https://www.kbob.admin.ch/kbob/de/home/themen-leistungen/nachhaltiges-bauen/oekobilanzdaten_baubereich.html" TargetMode="External"/><Relationship Id="rId30" Type="http://schemas.openxmlformats.org/officeDocument/2006/relationships/hyperlink" Target="https://www.bafu.admin.ch/bafu/de/home/themen/wirtschaft-konsum/publikationen-studien/publikationen/gesamt-umweltbelastung-konsum-produktion.html" TargetMode="External"/><Relationship Id="rId126" Type="http://schemas.openxmlformats.org/officeDocument/2006/relationships/hyperlink" Target="https://www.mobitool.ch/fr/outils/facteurs-mobitool-v3-0-25.html?tag=18" TargetMode="External"/><Relationship Id="rId168" Type="http://schemas.openxmlformats.org/officeDocument/2006/relationships/hyperlink" Target="https://www.mobitool.ch/de/tools/mobitool-faktoren-v3-0-25.html?tag=18" TargetMode="External"/><Relationship Id="rId333" Type="http://schemas.openxmlformats.org/officeDocument/2006/relationships/hyperlink" Target="https://www.kbob.admin.ch/kbob/de/home/themen-leistungen/nachhaltiges-bauen/oekobilanzdaten_baubereich.html" TargetMode="External"/><Relationship Id="rId540" Type="http://schemas.openxmlformats.org/officeDocument/2006/relationships/hyperlink" Target="https://www.kbob.admin.ch/kbob/de/home/themen-leistungen/nachhaltiges-bauen/oekobilanzdaten_baubereich.html" TargetMode="External"/><Relationship Id="rId72" Type="http://schemas.openxmlformats.org/officeDocument/2006/relationships/hyperlink" Target="https://www.bafu.admin.ch/bafu/fr/home/themes/economie-consommation/publications-etudes/publications/impact-environnemental-consommation-production.html" TargetMode="External"/><Relationship Id="rId375" Type="http://schemas.openxmlformats.org/officeDocument/2006/relationships/hyperlink" Target="https://www.kbob.admin.ch/kbob/de/home/themen-leistungen/nachhaltiges-bauen/oekobilanzdaten_baubereich.html" TargetMode="External"/><Relationship Id="rId582" Type="http://schemas.openxmlformats.org/officeDocument/2006/relationships/hyperlink" Target="https://www.kbob.admin.ch/kbob/de/home/themen-leistungen/nachhaltiges-bauen/oekobilanzdaten_baubereich.html" TargetMode="External"/><Relationship Id="rId3" Type="http://schemas.openxmlformats.org/officeDocument/2006/relationships/hyperlink" Target="https://www.bafu.admin.ch/bafu/de/home/themen/wirtschaft-konsum/publikationen-studien/publikationen/gesamt-umweltbelastung-konsum-produktion.html" TargetMode="External"/><Relationship Id="rId235" Type="http://schemas.openxmlformats.org/officeDocument/2006/relationships/hyperlink" Target="https://www.kbob.admin.ch/kbob/fr/home/themen-leistungen/nachhaltiges-bauen/oekobilanzdaten_baubereich.html" TargetMode="External"/><Relationship Id="rId277" Type="http://schemas.openxmlformats.org/officeDocument/2006/relationships/hyperlink" Target="https://www.kbob.admin.ch/kbob/fr/home/themen-leistungen/nachhaltiges-bauen/oekobilanzdaten_baubereich.html" TargetMode="External"/><Relationship Id="rId400" Type="http://schemas.openxmlformats.org/officeDocument/2006/relationships/hyperlink" Target="https://www.kbob.admin.ch/kbob/fr/home/themen-leistungen/nachhaltiges-bauen/oekobilanzdaten_baubereich.html" TargetMode="External"/><Relationship Id="rId442" Type="http://schemas.openxmlformats.org/officeDocument/2006/relationships/hyperlink" Target="https://www.kbob.admin.ch/kbob/fr/home/themen-leistungen/nachhaltiges-bauen/oekobilanzdaten_baubereich.html" TargetMode="External"/><Relationship Id="rId484" Type="http://schemas.openxmlformats.org/officeDocument/2006/relationships/hyperlink" Target="https://www.kbob.admin.ch/kbob/fr/home/themen-leistungen/nachhaltiges-bauen/oekobilanzdaten_baubereich.html" TargetMode="External"/><Relationship Id="rId137" Type="http://schemas.openxmlformats.org/officeDocument/2006/relationships/hyperlink" Target="https://www.mobitool.ch/de/tools/mobitool-faktoren-v3-0-25.html?tag=18" TargetMode="External"/><Relationship Id="rId302" Type="http://schemas.openxmlformats.org/officeDocument/2006/relationships/hyperlink" Target="https://www.kbob.admin.ch/kbob/de/home/themen-leistungen/nachhaltiges-bauen/oekobilanzdaten_baubereich.html" TargetMode="External"/><Relationship Id="rId344" Type="http://schemas.openxmlformats.org/officeDocument/2006/relationships/hyperlink" Target="https://www.kbob.admin.ch/kbob/de/home/themen-leistungen/nachhaltiges-bauen/oekobilanzdaten_baubereich.html" TargetMode="External"/><Relationship Id="rId41" Type="http://schemas.openxmlformats.org/officeDocument/2006/relationships/hyperlink" Target="https://www.bafu.admin.ch/bafu/de/home/themen/wirtschaft-konsum/publikationen-studien/publikationen/gesamt-umweltbelastung-konsum-produktion.html" TargetMode="External"/><Relationship Id="rId83" Type="http://schemas.openxmlformats.org/officeDocument/2006/relationships/hyperlink" Target="https://www.bafu.admin.ch/bafu/fr/home/themes/economie-consommation/publications-etudes/publications/impact-environnemental-consommation-production.html" TargetMode="External"/><Relationship Id="rId179" Type="http://schemas.openxmlformats.org/officeDocument/2006/relationships/hyperlink" Target="https://www.kbob.admin.ch/kbob/fr/home/themen-leistungen/nachhaltiges-bauen/oekobilanzdaten_baubereich.html" TargetMode="External"/><Relationship Id="rId386" Type="http://schemas.openxmlformats.org/officeDocument/2006/relationships/hyperlink" Target="https://www.kbob.admin.ch/kbob/fr/home/themen-leistungen/nachhaltiges-bauen/oekobilanzdaten_baubereich.html" TargetMode="External"/><Relationship Id="rId551" Type="http://schemas.openxmlformats.org/officeDocument/2006/relationships/hyperlink" Target="https://www.kbob.admin.ch/kbob/de/home/themen-leistungen/nachhaltiges-bauen/oekobilanzdaten_baubereich.html" TargetMode="External"/><Relationship Id="rId593" Type="http://schemas.openxmlformats.org/officeDocument/2006/relationships/hyperlink" Target="https://www.kbob.admin.ch/kbob/de/home/themen-leistungen/nachhaltiges-bauen/oekobilanzdaten_baubereich.html" TargetMode="External"/><Relationship Id="rId190" Type="http://schemas.openxmlformats.org/officeDocument/2006/relationships/hyperlink" Target="https://www.kbob.admin.ch/kbob/fr/home/themen-leistungen/nachhaltiges-bauen/oekobilanzdaten_baubereich.html" TargetMode="External"/><Relationship Id="rId204" Type="http://schemas.openxmlformats.org/officeDocument/2006/relationships/hyperlink" Target="https://www.kbob.admin.ch/kbob/fr/home/themen-leistungen/nachhaltiges-bauen/oekobilanzdaten_baubereich.html" TargetMode="External"/><Relationship Id="rId246" Type="http://schemas.openxmlformats.org/officeDocument/2006/relationships/hyperlink" Target="https://www.kbob.admin.ch/kbob/fr/home/themen-leistungen/nachhaltiges-bauen/oekobilanzdaten_baubereich.html" TargetMode="External"/><Relationship Id="rId288" Type="http://schemas.openxmlformats.org/officeDocument/2006/relationships/hyperlink" Target="https://www.kbob.admin.ch/kbob/de/home/themen-leistungen/nachhaltiges-bauen/oekobilanzdaten_baubereich.html" TargetMode="External"/><Relationship Id="rId411" Type="http://schemas.openxmlformats.org/officeDocument/2006/relationships/hyperlink" Target="https://www.kbob.admin.ch/kbob/fr/home/themen-leistungen/nachhaltiges-bauen/oekobilanzdaten_baubereich.html" TargetMode="External"/><Relationship Id="rId453" Type="http://schemas.openxmlformats.org/officeDocument/2006/relationships/hyperlink" Target="https://www.kbob.admin.ch/kbob/fr/home/themen-leistungen/nachhaltiges-bauen/oekobilanzdaten_baubereich.html" TargetMode="External"/><Relationship Id="rId509" Type="http://schemas.openxmlformats.org/officeDocument/2006/relationships/hyperlink" Target="https://www.kbob.admin.ch/kbob/de/home/themen-leistungen/nachhaltiges-bauen/oekobilanzdaten_baubereich.html" TargetMode="External"/><Relationship Id="rId106" Type="http://schemas.openxmlformats.org/officeDocument/2006/relationships/hyperlink" Target="https://www.bafu.admin.ch/bafu/fr/home/themes/economie-consommation/publications-etudes/publications/impact-environnemental-consommation-production.html" TargetMode="External"/><Relationship Id="rId313" Type="http://schemas.openxmlformats.org/officeDocument/2006/relationships/hyperlink" Target="https://www.kbob.admin.ch/kbob/de/home/themen-leistungen/nachhaltiges-bauen/oekobilanzdaten_baubereich.html" TargetMode="External"/><Relationship Id="rId495" Type="http://schemas.openxmlformats.org/officeDocument/2006/relationships/hyperlink" Target="https://www.kbob.admin.ch/kbob/de/home/themen-leistungen/nachhaltiges-bauen/oekobilanzdaten_baubereich.html" TargetMode="External"/><Relationship Id="rId10" Type="http://schemas.openxmlformats.org/officeDocument/2006/relationships/hyperlink" Target="https://www.bafu.admin.ch/bafu/de/home/themen/wirtschaft-konsum/publikationen-studien/publikationen/gesamt-umweltbelastung-konsum-produktion.html" TargetMode="External"/><Relationship Id="rId52" Type="http://schemas.openxmlformats.org/officeDocument/2006/relationships/hyperlink" Target="https://www.bafu.admin.ch/bafu/de/home/themen/wirtschaft-konsum/publikationen-studien/publikationen/gesamt-umweltbelastung-konsum-produktion.html" TargetMode="External"/><Relationship Id="rId94" Type="http://schemas.openxmlformats.org/officeDocument/2006/relationships/hyperlink" Target="https://www.bafu.admin.ch/bafu/fr/home/themes/economie-consommation/publications-etudes/publications/impact-environnemental-consommation-production.html" TargetMode="External"/><Relationship Id="rId148" Type="http://schemas.openxmlformats.org/officeDocument/2006/relationships/hyperlink" Target="https://www.mobitool.ch/de/tools/mobitool-faktoren-v3-0-25.html?tag=18" TargetMode="External"/><Relationship Id="rId355" Type="http://schemas.openxmlformats.org/officeDocument/2006/relationships/hyperlink" Target="https://www.kbob.admin.ch/kbob/de/home/themen-leistungen/nachhaltiges-bauen/oekobilanzdaten_baubereich.html" TargetMode="External"/><Relationship Id="rId397" Type="http://schemas.openxmlformats.org/officeDocument/2006/relationships/hyperlink" Target="https://www.kbob.admin.ch/kbob/fr/home/themen-leistungen/nachhaltiges-bauen/oekobilanzdaten_baubereich.html" TargetMode="External"/><Relationship Id="rId520" Type="http://schemas.openxmlformats.org/officeDocument/2006/relationships/hyperlink" Target="https://www.kbob.admin.ch/kbob/de/home/themen-leistungen/nachhaltiges-bauen/oekobilanzdaten_baubereich.html" TargetMode="External"/><Relationship Id="rId562" Type="http://schemas.openxmlformats.org/officeDocument/2006/relationships/hyperlink" Target="https://www.kbob.admin.ch/kbob/de/home/themen-leistungen/nachhaltiges-bauen/oekobilanzdaten_baubereich.html" TargetMode="External"/><Relationship Id="rId215" Type="http://schemas.openxmlformats.org/officeDocument/2006/relationships/hyperlink" Target="https://www.kbob.admin.ch/kbob/fr/home/themen-leistungen/nachhaltiges-bauen/oekobilanzdaten_baubereich.html" TargetMode="External"/><Relationship Id="rId257" Type="http://schemas.openxmlformats.org/officeDocument/2006/relationships/hyperlink" Target="https://www.kbob.admin.ch/kbob/fr/home/themen-leistungen/nachhaltiges-bauen/oekobilanzdaten_baubereich.html" TargetMode="External"/><Relationship Id="rId422" Type="http://schemas.openxmlformats.org/officeDocument/2006/relationships/hyperlink" Target="https://www.kbob.admin.ch/kbob/fr/home/themen-leistungen/nachhaltiges-bauen/oekobilanzdaten_baubereich.html" TargetMode="External"/><Relationship Id="rId464" Type="http://schemas.openxmlformats.org/officeDocument/2006/relationships/hyperlink" Target="https://www.kbob.admin.ch/kbob/fr/home/themen-leistungen/nachhaltiges-bauen/oekobilanzdaten_baubereich.html" TargetMode="External"/><Relationship Id="rId299" Type="http://schemas.openxmlformats.org/officeDocument/2006/relationships/hyperlink" Target="https://www.kbob.admin.ch/kbob/de/home/themen-leistungen/nachhaltiges-bauen/oekobilanzdaten_baubereich.html" TargetMode="External"/><Relationship Id="rId63" Type="http://schemas.openxmlformats.org/officeDocument/2006/relationships/hyperlink" Target="https://www.bafu.admin.ch/bafu/de/home/themen/wirtschaft-konsum/publikationen-studien/publikationen/gesamt-umweltbelastung-konsum-produktion.html" TargetMode="External"/><Relationship Id="rId159" Type="http://schemas.openxmlformats.org/officeDocument/2006/relationships/hyperlink" Target="https://www.mobitool.ch/de/tools/mobitool-faktoren-v3-0-25.html?tag=18" TargetMode="External"/><Relationship Id="rId366" Type="http://schemas.openxmlformats.org/officeDocument/2006/relationships/hyperlink" Target="https://www.kbob.admin.ch/kbob/de/home/themen-leistungen/nachhaltiges-bauen/oekobilanzdaten_baubereich.html" TargetMode="External"/><Relationship Id="rId573" Type="http://schemas.openxmlformats.org/officeDocument/2006/relationships/hyperlink" Target="https://www.kbob.admin.ch/kbob/de/home/themen-leistungen/nachhaltiges-bauen/oekobilanzdaten_baubereich.html" TargetMode="External"/><Relationship Id="rId226" Type="http://schemas.openxmlformats.org/officeDocument/2006/relationships/hyperlink" Target="https://www.kbob.admin.ch/kbob/fr/home/themen-leistungen/nachhaltiges-bauen/oekobilanzdaten_baubereich.html" TargetMode="External"/><Relationship Id="rId433" Type="http://schemas.openxmlformats.org/officeDocument/2006/relationships/hyperlink" Target="https://www.kbob.admin.ch/kbob/fr/home/themen-leistungen/nachhaltiges-bauen/oekobilanzdaten_baubereich.html" TargetMode="External"/><Relationship Id="rId74" Type="http://schemas.openxmlformats.org/officeDocument/2006/relationships/hyperlink" Target="https://www.bafu.admin.ch/bafu/fr/home/themes/economie-consommation/publications-etudes/publications/impact-environnemental-consommation-production.html" TargetMode="External"/><Relationship Id="rId377" Type="http://schemas.openxmlformats.org/officeDocument/2006/relationships/hyperlink" Target="https://www.kbob.admin.ch/kbob/de/home/themen-leistungen/nachhaltiges-bauen/oekobilanzdaten_baubereich.html" TargetMode="External"/><Relationship Id="rId500" Type="http://schemas.openxmlformats.org/officeDocument/2006/relationships/hyperlink" Target="https://www.kbob.admin.ch/kbob/de/home/themen-leistungen/nachhaltiges-bauen/oekobilanzdaten_baubereich.html" TargetMode="External"/><Relationship Id="rId584" Type="http://schemas.openxmlformats.org/officeDocument/2006/relationships/hyperlink" Target="https://www.kbob.admin.ch/kbob/de/home/themen-leistungen/nachhaltiges-bauen/oekobilanzdaten_baubereich.html" TargetMode="External"/><Relationship Id="rId5" Type="http://schemas.openxmlformats.org/officeDocument/2006/relationships/hyperlink" Target="https://www.bafu.admin.ch/bafu/de/home/themen/wirtschaft-konsum/publikationen-studien/publikationen/gesamt-umweltbelastung-konsum-produktion.html" TargetMode="External"/><Relationship Id="rId237" Type="http://schemas.openxmlformats.org/officeDocument/2006/relationships/hyperlink" Target="https://www.kbob.admin.ch/kbob/fr/home/themen-leistungen/nachhaltiges-bauen/oekobilanzdaten_baubereich.html" TargetMode="External"/><Relationship Id="rId444" Type="http://schemas.openxmlformats.org/officeDocument/2006/relationships/hyperlink" Target="https://www.kbob.admin.ch/kbob/fr/home/themen-leistungen/nachhaltiges-bauen/oekobilanzdaten_baubereich.html" TargetMode="External"/><Relationship Id="rId290" Type="http://schemas.openxmlformats.org/officeDocument/2006/relationships/hyperlink" Target="https://www.kbob.admin.ch/kbob/de/home/themen-leistungen/nachhaltiges-bauen/oekobilanzdaten_baubereich.html" TargetMode="External"/><Relationship Id="rId304" Type="http://schemas.openxmlformats.org/officeDocument/2006/relationships/hyperlink" Target="https://www.kbob.admin.ch/kbob/de/home/themen-leistungen/nachhaltiges-bauen/oekobilanzdaten_baubereich.html" TargetMode="External"/><Relationship Id="rId388" Type="http://schemas.openxmlformats.org/officeDocument/2006/relationships/hyperlink" Target="https://www.kbob.admin.ch/kbob/fr/home/themen-leistungen/nachhaltiges-bauen/oekobilanzdaten_baubereich.html" TargetMode="External"/><Relationship Id="rId511" Type="http://schemas.openxmlformats.org/officeDocument/2006/relationships/hyperlink" Target="https://www.kbob.admin.ch/kbob/de/home/themen-leistungen/nachhaltiges-bauen/oekobilanzdaten_baubereich.html" TargetMode="External"/><Relationship Id="rId85" Type="http://schemas.openxmlformats.org/officeDocument/2006/relationships/hyperlink" Target="https://www.bafu.admin.ch/bafu/fr/home/themes/economie-consommation/publications-etudes/publications/impact-environnemental-consommation-production.html" TargetMode="External"/><Relationship Id="rId150" Type="http://schemas.openxmlformats.org/officeDocument/2006/relationships/hyperlink" Target="https://www.mobitool.ch/de/tools/mobitool-faktoren-v3-0-25.html?tag=18" TargetMode="External"/><Relationship Id="rId595" Type="http://schemas.openxmlformats.org/officeDocument/2006/relationships/printerSettings" Target="../printerSettings/printerSettings10.bin"/><Relationship Id="rId248" Type="http://schemas.openxmlformats.org/officeDocument/2006/relationships/hyperlink" Target="https://www.kbob.admin.ch/kbob/fr/home/themen-leistungen/nachhaltiges-bauen/oekobilanzdaten_baubereich.html" TargetMode="External"/><Relationship Id="rId455" Type="http://schemas.openxmlformats.org/officeDocument/2006/relationships/hyperlink" Target="https://www.kbob.admin.ch/kbob/fr/home/themen-leistungen/nachhaltiges-bauen/oekobilanzdaten_baubereich.html" TargetMode="External"/><Relationship Id="rId12" Type="http://schemas.openxmlformats.org/officeDocument/2006/relationships/hyperlink" Target="https://www.bafu.admin.ch/bafu/de/home/themen/wirtschaft-konsum/publikationen-studien/publikationen/gesamt-umweltbelastung-konsum-produktion.html" TargetMode="External"/><Relationship Id="rId108" Type="http://schemas.openxmlformats.org/officeDocument/2006/relationships/hyperlink" Target="https://www.bafu.admin.ch/bafu/fr/home/themes/economie-consommation/publications-etudes/publications/impact-environnemental-consommation-production.html" TargetMode="External"/><Relationship Id="rId315" Type="http://schemas.openxmlformats.org/officeDocument/2006/relationships/hyperlink" Target="https://www.kbob.admin.ch/kbob/de/home/themen-leistungen/nachhaltiges-bauen/oekobilanzdaten_baubereich.html" TargetMode="External"/><Relationship Id="rId522" Type="http://schemas.openxmlformats.org/officeDocument/2006/relationships/hyperlink" Target="https://www.kbob.admin.ch/kbob/de/home/themen-leistungen/nachhaltiges-bauen/oekobilanzdaten_baubereich.html" TargetMode="External"/><Relationship Id="rId96" Type="http://schemas.openxmlformats.org/officeDocument/2006/relationships/hyperlink" Target="https://www.bafu.admin.ch/bafu/fr/home/themes/economie-consommation/publications-etudes/publications/impact-environnemental-consommation-production.html" TargetMode="External"/><Relationship Id="rId161" Type="http://schemas.openxmlformats.org/officeDocument/2006/relationships/hyperlink" Target="https://www.mobitool.ch/de/tools/mobitool-faktoren-v3-0-25.html?tag=18" TargetMode="External"/><Relationship Id="rId399" Type="http://schemas.openxmlformats.org/officeDocument/2006/relationships/hyperlink" Target="https://www.kbob.admin.ch/kbob/fr/home/themen-leistungen/nachhaltiges-bauen/oekobilanzdaten_baubereich.html" TargetMode="External"/><Relationship Id="rId259" Type="http://schemas.openxmlformats.org/officeDocument/2006/relationships/hyperlink" Target="https://www.kbob.admin.ch/kbob/fr/home/themen-leistungen/nachhaltiges-bauen/oekobilanzdaten_baubereich.html" TargetMode="External"/><Relationship Id="rId466" Type="http://schemas.openxmlformats.org/officeDocument/2006/relationships/hyperlink" Target="https://www.kbob.admin.ch/kbob/fr/home/themen-leistungen/nachhaltiges-bauen/oekobilanzdaten_baubereich.html" TargetMode="External"/><Relationship Id="rId23" Type="http://schemas.openxmlformats.org/officeDocument/2006/relationships/hyperlink" Target="https://www.bafu.admin.ch/bafu/de/home/themen/wirtschaft-konsum/publikationen-studien/publikationen/gesamt-umweltbelastung-konsum-produktion.html" TargetMode="External"/><Relationship Id="rId119" Type="http://schemas.openxmlformats.org/officeDocument/2006/relationships/hyperlink" Target="https://www.bafu.admin.ch/bafu/fr/home/themes/economie-consommation/publications-etudes/publications/impact-environnemental-consommation-production.html" TargetMode="External"/><Relationship Id="rId326" Type="http://schemas.openxmlformats.org/officeDocument/2006/relationships/hyperlink" Target="https://www.kbob.admin.ch/kbob/de/home/themen-leistungen/nachhaltiges-bauen/oekobilanzdaten_baubereich.html" TargetMode="External"/><Relationship Id="rId533" Type="http://schemas.openxmlformats.org/officeDocument/2006/relationships/hyperlink" Target="https://www.kbob.admin.ch/kbob/de/home/themen-leistungen/nachhaltiges-bauen/oekobilanzdaten_baubereich.html" TargetMode="External"/><Relationship Id="rId172" Type="http://schemas.openxmlformats.org/officeDocument/2006/relationships/hyperlink" Target="https://www.kbob.admin.ch/kbob/de/home/themen-leistungen/nachhaltiges-bauen/oekobilanzdaten_baubereich.html" TargetMode="External"/><Relationship Id="rId477" Type="http://schemas.openxmlformats.org/officeDocument/2006/relationships/hyperlink" Target="https://www.kbob.admin.ch/kbob/fr/home/themen-leistungen/nachhaltiges-bauen/oekobilanzdaten_baubereich.html" TargetMode="External"/><Relationship Id="rId337" Type="http://schemas.openxmlformats.org/officeDocument/2006/relationships/hyperlink" Target="https://www.kbob.admin.ch/kbob/de/home/themen-leistungen/nachhaltiges-bauen/oekobilanzdaten_baubereich.html" TargetMode="External"/><Relationship Id="rId34" Type="http://schemas.openxmlformats.org/officeDocument/2006/relationships/hyperlink" Target="https://www.bafu.admin.ch/bafu/de/home/themen/wirtschaft-konsum/publikationen-studien/publikationen/gesamt-umweltbelastung-konsum-produktion.html" TargetMode="External"/><Relationship Id="rId544" Type="http://schemas.openxmlformats.org/officeDocument/2006/relationships/hyperlink" Target="https://www.kbob.admin.ch/kbob/de/home/themen-leistungen/nachhaltiges-bauen/oekobilanzdaten_baubereich.html" TargetMode="External"/><Relationship Id="rId183" Type="http://schemas.openxmlformats.org/officeDocument/2006/relationships/hyperlink" Target="https://www.kbob.admin.ch/kbob/fr/home/themen-leistungen/nachhaltiges-bauen/oekobilanzdaten_baubereich.html" TargetMode="External"/><Relationship Id="rId390" Type="http://schemas.openxmlformats.org/officeDocument/2006/relationships/hyperlink" Target="https://www.kbob.admin.ch/kbob/fr/home/themen-leistungen/nachhaltiges-bauen/oekobilanzdaten_baubereich.html" TargetMode="External"/><Relationship Id="rId404" Type="http://schemas.openxmlformats.org/officeDocument/2006/relationships/hyperlink" Target="https://www.kbob.admin.ch/kbob/fr/home/themen-leistungen/nachhaltiges-bauen/oekobilanzdaten_baubereich.html" TargetMode="External"/><Relationship Id="rId250" Type="http://schemas.openxmlformats.org/officeDocument/2006/relationships/hyperlink" Target="https://www.kbob.admin.ch/kbob/fr/home/themen-leistungen/nachhaltiges-bauen/oekobilanzdaten_baubereich.html" TargetMode="External"/><Relationship Id="rId488" Type="http://schemas.openxmlformats.org/officeDocument/2006/relationships/hyperlink" Target="https://www.kbob.admin.ch/kbob/fr/home/themen-leistungen/nachhaltiges-bauen/oekobilanzdaten_baubereich.html" TargetMode="External"/><Relationship Id="rId45" Type="http://schemas.openxmlformats.org/officeDocument/2006/relationships/hyperlink" Target="https://www.bafu.admin.ch/bafu/de/home/themen/wirtschaft-konsum/publikationen-studien/publikationen/gesamt-umweltbelastung-konsum-produktion.html" TargetMode="External"/><Relationship Id="rId110" Type="http://schemas.openxmlformats.org/officeDocument/2006/relationships/hyperlink" Target="https://www.bafu.admin.ch/bafu/fr/home/themes/economie-consommation/publications-etudes/publications/impact-environnemental-consommation-production.html" TargetMode="External"/><Relationship Id="rId348" Type="http://schemas.openxmlformats.org/officeDocument/2006/relationships/hyperlink" Target="https://www.kbob.admin.ch/kbob/de/home/themen-leistungen/nachhaltiges-bauen/oekobilanzdaten_baubereich.html" TargetMode="External"/><Relationship Id="rId555" Type="http://schemas.openxmlformats.org/officeDocument/2006/relationships/hyperlink" Target="https://www.kbob.admin.ch/kbob/de/home/themen-leistungen/nachhaltiges-bauen/oekobilanzdaten_baubereich.html" TargetMode="External"/><Relationship Id="rId194" Type="http://schemas.openxmlformats.org/officeDocument/2006/relationships/hyperlink" Target="https://www.kbob.admin.ch/kbob/fr/home/themen-leistungen/nachhaltiges-bauen/oekobilanzdaten_baubereich.html" TargetMode="External"/><Relationship Id="rId208" Type="http://schemas.openxmlformats.org/officeDocument/2006/relationships/hyperlink" Target="https://www.kbob.admin.ch/kbob/fr/home/themen-leistungen/nachhaltiges-bauen/oekobilanzdaten_baubereich.html" TargetMode="External"/><Relationship Id="rId415" Type="http://schemas.openxmlformats.org/officeDocument/2006/relationships/hyperlink" Target="https://www.kbob.admin.ch/kbob/fr/home/themen-leistungen/nachhaltiges-bauen/oekobilanzdaten_baubereich.html"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2.bin"/><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strom.ch/fr/services/marquage-de-lelectricite" TargetMode="External"/><Relationship Id="rId1" Type="http://schemas.openxmlformats.org/officeDocument/2006/relationships/hyperlink" Target="https://www.strom.ch/fr/services/marquage-de-lelectricite" TargetMode="External"/><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printerSettings" Target="../printerSettings/printerSettings15.bin"/><Relationship Id="rId1" Type="http://schemas.openxmlformats.org/officeDocument/2006/relationships/hyperlink" Target="https://www.ecobau.ch/resources/uploads/Oekobilanzdaten/Hintergrundberichte/KBOB_BAFU_AHB_2022_Energiesysteme_v1_0.pdf" TargetMode="External"/></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ghgprotocol.org/sites/default/files/standards/Corporate-Value-Chain-Accounting-Reporing-Standard_041613_2.pdf" TargetMode="External"/><Relationship Id="rId7" Type="http://schemas.openxmlformats.org/officeDocument/2006/relationships/vmlDrawing" Target="../drawings/vmlDrawing1.vml"/><Relationship Id="rId2" Type="http://schemas.openxmlformats.org/officeDocument/2006/relationships/hyperlink" Target="https://www.ipcc-nggip.iges.or.jp/public/2019rf/pdf/2_Volume2/19R_V2_4_Ch04_Fugitive_Emissions.pdf" TargetMode="External"/><Relationship Id="rId1" Type="http://schemas.openxmlformats.org/officeDocument/2006/relationships/hyperlink" Target="https://ghgprotocol.org/sites/default/files/hfc-cfc_1.pdf" TargetMode="External"/><Relationship Id="rId6" Type="http://schemas.openxmlformats.org/officeDocument/2006/relationships/drawing" Target="../drawings/drawing2.xml"/><Relationship Id="rId5" Type="http://schemas.openxmlformats.org/officeDocument/2006/relationships/customProperty" Target="../customProperty2.bin"/><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ghgprotocol.org/sites/default/files/2022-12/Chapter4.pdf" TargetMode="External"/><Relationship Id="rId2" Type="http://schemas.openxmlformats.org/officeDocument/2006/relationships/hyperlink" Target="https://ghgprotocol.org/sites/default/files/standards/Corporate-Value-Chain-Accounting-Reporing-Standard_041613_2.pdf" TargetMode="External"/><Relationship Id="rId1" Type="http://schemas.openxmlformats.org/officeDocument/2006/relationships/hyperlink" Target="https://ghgprotocol.org/sites/default/files/standards/Corporate-Value-Chain-Accounting-Reporing-Standard_041613_2.pdf" TargetMode="External"/><Relationship Id="rId6" Type="http://schemas.openxmlformats.org/officeDocument/2006/relationships/drawing" Target="../drawings/drawing4.xml"/><Relationship Id="rId5" Type="http://schemas.openxmlformats.org/officeDocument/2006/relationships/customProperty" Target="../customProperty4.bin"/><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hyperlink" Target="https://ghgprotocol.org/sites/default/files/standards/ghg-protocol-revised.pdf"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ipcc.ch/report/ar6/wg1/downloads/report/IPCC_AR6_WGI_Chapter07.pdf" TargetMode="External"/><Relationship Id="rId21" Type="http://schemas.openxmlformats.org/officeDocument/2006/relationships/hyperlink" Target="https://www.ipcc.ch/site/assets/uploads/2018/02/WG1AR5_Chapter08_FINAL.pdf" TargetMode="External"/><Relationship Id="rId42" Type="http://schemas.openxmlformats.org/officeDocument/2006/relationships/hyperlink" Target="https://www.ipcc.ch/site/assets/uploads/2018/02/WG1AR5_Chapter08_FINAL.pdf" TargetMode="External"/><Relationship Id="rId63" Type="http://schemas.openxmlformats.org/officeDocument/2006/relationships/hyperlink" Target="https://www.ipcc.ch/site/assets/uploads/2018/02/WG1AR5_Chapter08_FINAL.pdf" TargetMode="External"/><Relationship Id="rId84" Type="http://schemas.openxmlformats.org/officeDocument/2006/relationships/hyperlink" Target="https://www.bafu.admin.ch/dam/bafu/fr/dokumente/klima/fachinfo-daten/CO2_Emissionsfaktoren_THG_Inventar.pdf.download.pdf/Faktenblatt_CO2-Emissionsfaktoren_04-2024_FR.pdf" TargetMode="External"/><Relationship Id="rId16" Type="http://schemas.openxmlformats.org/officeDocument/2006/relationships/hyperlink" Target="https://www.mobitool.ch/fr/outils/facteurs-mobitool-v3-0-25.html?tag=18" TargetMode="External"/><Relationship Id="rId107" Type="http://schemas.openxmlformats.org/officeDocument/2006/relationships/hyperlink" Target="https://www.bafu.admin.ch/dam/bafu/de/dokumente/klima/fachinfo-daten/CO2_Emissionsfaktoren_THG_Inventar.pdf.download.pdf/Faktenblatt_CO2-Emissionsfaktoren_04-2024_DE.pdf" TargetMode="External"/><Relationship Id="rId11" Type="http://schemas.openxmlformats.org/officeDocument/2006/relationships/hyperlink" Target="https://www.mobitool.ch/fr/outils/facteurs-mobitool-v3-0-25.html?tag=18" TargetMode="External"/><Relationship Id="rId32" Type="http://schemas.openxmlformats.org/officeDocument/2006/relationships/hyperlink" Target="https://www.ipcc.ch/site/assets/uploads/2018/02/WG1AR5_Chapter08_FINAL.pdf" TargetMode="External"/><Relationship Id="rId37" Type="http://schemas.openxmlformats.org/officeDocument/2006/relationships/hyperlink" Target="https://www.ipcc.ch/site/assets/uploads/2018/02/WG1AR5_Chapter08_FINAL.pdf" TargetMode="External"/><Relationship Id="rId53" Type="http://schemas.openxmlformats.org/officeDocument/2006/relationships/hyperlink" Target="https://www.ipcc.ch/site/assets/uploads/2018/02/WG1AR5_Chapter08_FINAL.pdf" TargetMode="External"/><Relationship Id="rId58" Type="http://schemas.openxmlformats.org/officeDocument/2006/relationships/hyperlink" Target="https://www.ipcc.ch/site/assets/uploads/2018/02/WG1AR5_Chapter08_FINAL.pdf" TargetMode="External"/><Relationship Id="rId74" Type="http://schemas.openxmlformats.org/officeDocument/2006/relationships/hyperlink" Target="https://www.ipcc.ch/site/assets/uploads/2018/02/WG1AR5_Chapter08_FINAL.pdf" TargetMode="External"/><Relationship Id="rId79" Type="http://schemas.openxmlformats.org/officeDocument/2006/relationships/hyperlink" Target="https://www.bafu.admin.ch/dam/bafu/de/dokumente/klima/fachinfo-daten/CO2_Emissionsfaktoren_THG_Inventar.pdf.download.pdf/Faktenblatt_CO2-Emissionsfaktoren_04-2024_DE.pdf" TargetMode="External"/><Relationship Id="rId102" Type="http://schemas.openxmlformats.org/officeDocument/2006/relationships/hyperlink" Target="https://www.bafu.admin.ch/dam/bafu/fr/dokumente/klima/fachinfo-daten/CO2_Emissionsfaktoren_THG_Inventar.pdf.download.pdf/Faktenblatt_CO2-Emissionsfaktoren_04-2024_FR.pdf" TargetMode="External"/><Relationship Id="rId123" Type="http://schemas.openxmlformats.org/officeDocument/2006/relationships/hyperlink" Target="https://www.ipcc.ch/report/ar6/wg1/downloads/report/IPCC_AR6_WGI_Chapter07.pdf" TargetMode="External"/><Relationship Id="rId128" Type="http://schemas.openxmlformats.org/officeDocument/2006/relationships/hyperlink" Target="https://www.ipcc.ch/report/ar6/wg1/downloads/report/IPCC_AR6_WGI_Chapter07.pdf" TargetMode="External"/><Relationship Id="rId5" Type="http://schemas.openxmlformats.org/officeDocument/2006/relationships/hyperlink" Target="https://www.mobitool.ch/fr/outils/facteurs-mobitool-v3-0-25.html?tag=18" TargetMode="External"/><Relationship Id="rId90" Type="http://schemas.openxmlformats.org/officeDocument/2006/relationships/hyperlink" Target="https://www.bafu.admin.ch/dam/bafu/fr/dokumente/klima/fachinfo-daten/CO2_Emissionsfaktoren_THG_Inventar.pdf.download.pdf/Faktenblatt_CO2-Emissionsfaktoren_04-2024_FR.pdf" TargetMode="External"/><Relationship Id="rId95" Type="http://schemas.openxmlformats.org/officeDocument/2006/relationships/hyperlink" Target="https://www.bafu.admin.ch/dam/bafu/de/dokumente/klima/fachinfo-daten/CO2_Emissionsfaktoren_THG_Inventar.pdf.download.pdf/Faktenblatt_CO2-Emissionsfaktoren_04-2024_DE.pdf" TargetMode="External"/><Relationship Id="rId22" Type="http://schemas.openxmlformats.org/officeDocument/2006/relationships/hyperlink" Target="https://www.ipcc.ch/site/assets/uploads/2018/02/WG1AR5_Chapter08_FINAL.pdf" TargetMode="External"/><Relationship Id="rId27" Type="http://schemas.openxmlformats.org/officeDocument/2006/relationships/hyperlink" Target="https://www.ipcc.ch/site/assets/uploads/2018/02/WG1AR5_Chapter08_FINAL.pdf" TargetMode="External"/><Relationship Id="rId43" Type="http://schemas.openxmlformats.org/officeDocument/2006/relationships/hyperlink" Target="https://www.ipcc.ch/site/assets/uploads/2018/02/WG1AR5_Chapter08_FINAL.pdf" TargetMode="External"/><Relationship Id="rId48" Type="http://schemas.openxmlformats.org/officeDocument/2006/relationships/hyperlink" Target="https://www.ipcc.ch/site/assets/uploads/2018/02/WG1AR5_Chapter08_FINAL.pdf" TargetMode="External"/><Relationship Id="rId64" Type="http://schemas.openxmlformats.org/officeDocument/2006/relationships/hyperlink" Target="https://www.ipcc.ch/site/assets/uploads/2018/02/WG1AR5_Chapter08_FINAL.pdf" TargetMode="External"/><Relationship Id="rId69" Type="http://schemas.openxmlformats.org/officeDocument/2006/relationships/hyperlink" Target="https://www.ipcc.ch/site/assets/uploads/2018/02/WG1AR5_Chapter08_FINAL.pdf" TargetMode="External"/><Relationship Id="rId113" Type="http://schemas.openxmlformats.org/officeDocument/2006/relationships/hyperlink" Target="https://www.bafu.admin.ch/bafu/en/home/topics/climate/state/data/climate-reporting/ghg-inventories/latest.html" TargetMode="External"/><Relationship Id="rId118" Type="http://schemas.openxmlformats.org/officeDocument/2006/relationships/hyperlink" Target="https://www.ipcc.ch/report/ar6/wg1/downloads/report/IPCC_AR6_WGI_Chapter07.pdf" TargetMode="External"/><Relationship Id="rId134" Type="http://schemas.openxmlformats.org/officeDocument/2006/relationships/hyperlink" Target="https://www.ipcc.ch/report/ar6/wg1/downloads/report/IPCC_AR6_WGI_Chapter07.pdf" TargetMode="External"/><Relationship Id="rId80" Type="http://schemas.openxmlformats.org/officeDocument/2006/relationships/hyperlink" Target="https://www.bafu.admin.ch/dam/bafu/fr/dokumente/klima/fachinfo-daten/CO2_Emissionsfaktoren_THG_Inventar.pdf.download.pdf/Faktenblatt_CO2-Emissionsfaktoren_04-2024_FR.pdf" TargetMode="External"/><Relationship Id="rId85" Type="http://schemas.openxmlformats.org/officeDocument/2006/relationships/hyperlink" Target="https://www.bafu.admin.ch/dam/bafu/de/dokumente/klima/fachinfo-daten/CO2_Emissionsfaktoren_THG_Inventar.pdf.download.pdf/Faktenblatt_CO2-Emissionsfaktoren_04-2024_DE.pdf" TargetMode="External"/><Relationship Id="rId12" Type="http://schemas.openxmlformats.org/officeDocument/2006/relationships/hyperlink" Target="https://www.mobitool.ch/fr/outils/facteurs-mobitool-v3-0-25.html?tag=18" TargetMode="External"/><Relationship Id="rId17" Type="http://schemas.openxmlformats.org/officeDocument/2006/relationships/hyperlink" Target="https://www.mobitool.ch/fr/outils/facteurs-mobitool-v3-0-25.html?tag=18" TargetMode="External"/><Relationship Id="rId33" Type="http://schemas.openxmlformats.org/officeDocument/2006/relationships/hyperlink" Target="https://www.ipcc.ch/site/assets/uploads/2018/02/WG1AR5_Chapter08_FINAL.pdf" TargetMode="External"/><Relationship Id="rId38" Type="http://schemas.openxmlformats.org/officeDocument/2006/relationships/hyperlink" Target="https://www.ipcc.ch/site/assets/uploads/2018/02/WG1AR5_Chapter08_FINAL.pdf" TargetMode="External"/><Relationship Id="rId59" Type="http://schemas.openxmlformats.org/officeDocument/2006/relationships/hyperlink" Target="https://www.ipcc.ch/site/assets/uploads/2018/02/WG1AR5_Chapter08_FINAL.pdf" TargetMode="External"/><Relationship Id="rId103" Type="http://schemas.openxmlformats.org/officeDocument/2006/relationships/hyperlink" Target="https://www.bafu.admin.ch/dam/bafu/de/dokumente/klima/fachinfo-daten/CO2_Emissionsfaktoren_THG_Inventar.pdf.download.pdf/Faktenblatt_CO2-Emissionsfaktoren_04-2024_DE.pdf" TargetMode="External"/><Relationship Id="rId108" Type="http://schemas.openxmlformats.org/officeDocument/2006/relationships/hyperlink" Target="https://www.bafu.admin.ch/dam/bafu/fr/dokumente/klima/fachinfo-daten/CO2_Emissionsfaktoren_THG_Inventar.pdf.download.pdf/Faktenblatt_CO2-Emissionsfaktoren_04-2024_FR.pdf" TargetMode="External"/><Relationship Id="rId124" Type="http://schemas.openxmlformats.org/officeDocument/2006/relationships/hyperlink" Target="https://www.ipcc.ch/report/ar6/wg1/downloads/report/IPCC_AR6_WGI_Chapter07.pdf" TargetMode="External"/><Relationship Id="rId129" Type="http://schemas.openxmlformats.org/officeDocument/2006/relationships/hyperlink" Target="https://www.ipcc.ch/report/ar6/wg1/downloads/report/IPCC_AR6_WGI_Chapter07.pdf" TargetMode="External"/><Relationship Id="rId54" Type="http://schemas.openxmlformats.org/officeDocument/2006/relationships/hyperlink" Target="https://www.ipcc.ch/site/assets/uploads/2018/02/WG1AR5_Chapter08_FINAL.pdf" TargetMode="External"/><Relationship Id="rId70" Type="http://schemas.openxmlformats.org/officeDocument/2006/relationships/hyperlink" Target="https://www.ipcc.ch/site/assets/uploads/2018/02/WG1AR5_Chapter08_FINAL.pdf" TargetMode="External"/><Relationship Id="rId75" Type="http://schemas.openxmlformats.org/officeDocument/2006/relationships/hyperlink" Target="https://www.bafu.admin.ch/dam/bafu/de/dokumente/klima/fachinfo-daten/CO2_Emissionsfaktoren_THG_Inventar.pdf.download.pdf/Faktenblatt_CO2-Emissionsfaktoren_04-2024_DE.pdf" TargetMode="External"/><Relationship Id="rId91" Type="http://schemas.openxmlformats.org/officeDocument/2006/relationships/hyperlink" Target="https://www.bafu.admin.ch/dam/bafu/de/dokumente/klima/fachinfo-daten/CO2_Emissionsfaktoren_THG_Inventar.pdf.download.pdf/Faktenblatt_CO2-Emissionsfaktoren_04-2024_DE.pdf" TargetMode="External"/><Relationship Id="rId96" Type="http://schemas.openxmlformats.org/officeDocument/2006/relationships/hyperlink" Target="https://www.bafu.admin.ch/dam/bafu/fr/dokumente/klima/fachinfo-daten/CO2_Emissionsfaktoren_THG_Inventar.pdf.download.pdf/Faktenblatt_CO2-Emissionsfaktoren_04-2024_FR.pdf" TargetMode="External"/><Relationship Id="rId1" Type="http://schemas.openxmlformats.org/officeDocument/2006/relationships/hyperlink" Target="https://www.ipcc.ch/site/assets/uploads/2018/02/WG1AR5_Chapter08_FINAL.pdf" TargetMode="External"/><Relationship Id="rId6" Type="http://schemas.openxmlformats.org/officeDocument/2006/relationships/hyperlink" Target="https://www.mobitool.ch/fr/outils/facteurs-mobitool-v3-0-25.html?tag=18" TargetMode="External"/><Relationship Id="rId23" Type="http://schemas.openxmlformats.org/officeDocument/2006/relationships/hyperlink" Target="https://www.ipcc.ch/site/assets/uploads/2018/02/WG1AR5_Chapter08_FINAL.pdf" TargetMode="External"/><Relationship Id="rId28" Type="http://schemas.openxmlformats.org/officeDocument/2006/relationships/hyperlink" Target="https://www.ipcc.ch/site/assets/uploads/2018/02/WG1AR5_Chapter08_FINAL.pdf" TargetMode="External"/><Relationship Id="rId49" Type="http://schemas.openxmlformats.org/officeDocument/2006/relationships/hyperlink" Target="https://www.ipcc.ch/site/assets/uploads/2018/02/WG1AR5_Chapter08_FINAL.pdf" TargetMode="External"/><Relationship Id="rId114" Type="http://schemas.openxmlformats.org/officeDocument/2006/relationships/hyperlink" Target="https://www.bafu.admin.ch/bafu/en/home/topics/climate/state/data/climate-reporting/ghg-inventories/latest.html" TargetMode="External"/><Relationship Id="rId119" Type="http://schemas.openxmlformats.org/officeDocument/2006/relationships/hyperlink" Target="https://www.ipcc.ch/report/ar6/wg1/downloads/report/IPCC_AR6_WGI_Chapter07.pdf" TargetMode="External"/><Relationship Id="rId44" Type="http://schemas.openxmlformats.org/officeDocument/2006/relationships/hyperlink" Target="https://www.ipcc.ch/site/assets/uploads/2018/02/WG1AR5_Chapter08_FINAL.pdf" TargetMode="External"/><Relationship Id="rId60" Type="http://schemas.openxmlformats.org/officeDocument/2006/relationships/hyperlink" Target="https://www.ipcc.ch/site/assets/uploads/2018/02/WG1AR5_Chapter08_FINAL.pdf" TargetMode="External"/><Relationship Id="rId65" Type="http://schemas.openxmlformats.org/officeDocument/2006/relationships/hyperlink" Target="https://www.ipcc.ch/site/assets/uploads/2018/02/WG1AR5_Chapter08_FINAL.pdf" TargetMode="External"/><Relationship Id="rId81" Type="http://schemas.openxmlformats.org/officeDocument/2006/relationships/hyperlink" Target="https://www.bafu.admin.ch/dam/bafu/de/dokumente/klima/fachinfo-daten/CO2_Emissionsfaktoren_THG_Inventar.pdf.download.pdf/Faktenblatt_CO2-Emissionsfaktoren_04-2024_DE.pdf" TargetMode="External"/><Relationship Id="rId86" Type="http://schemas.openxmlformats.org/officeDocument/2006/relationships/hyperlink" Target="https://www.bafu.admin.ch/dam/bafu/fr/dokumente/klima/fachinfo-daten/CO2_Emissionsfaktoren_THG_Inventar.pdf.download.pdf/Faktenblatt_CO2-Emissionsfaktoren_04-2024_FR.pdf" TargetMode="External"/><Relationship Id="rId130" Type="http://schemas.openxmlformats.org/officeDocument/2006/relationships/hyperlink" Target="https://www.ipcc.ch/report/ar6/wg1/downloads/report/IPCC_AR6_WGI_Chapter07.pdf" TargetMode="External"/><Relationship Id="rId135" Type="http://schemas.openxmlformats.org/officeDocument/2006/relationships/hyperlink" Target="https://www.ipcc.ch/report/ar6/wg1/downloads/report/IPCC_AR6_WGI_Chapter07.pdf" TargetMode="External"/><Relationship Id="rId13" Type="http://schemas.openxmlformats.org/officeDocument/2006/relationships/hyperlink" Target="https://www.mobitool.ch/fr/outils/facteurs-mobitool-v3-0-25.html?tag=18" TargetMode="External"/><Relationship Id="rId18" Type="http://schemas.openxmlformats.org/officeDocument/2006/relationships/hyperlink" Target="https://www.ipcc.ch/site/assets/uploads/2018/02/WG1AR5_Chapter08_FINAL.pdf" TargetMode="External"/><Relationship Id="rId39" Type="http://schemas.openxmlformats.org/officeDocument/2006/relationships/hyperlink" Target="https://www.ipcc.ch/site/assets/uploads/2018/02/WG1AR5_Chapter08_FINAL.pdf" TargetMode="External"/><Relationship Id="rId109" Type="http://schemas.openxmlformats.org/officeDocument/2006/relationships/hyperlink" Target="https://www.bafu.admin.ch/dam/bafu/de/dokumente/klima/fachinfo-daten/CO2_Emissionsfaktoren_THG_Inventar.pdf.download.pdf/Faktenblatt_CO2-Emissionsfaktoren_04-2024_DE.pdf" TargetMode="External"/><Relationship Id="rId34" Type="http://schemas.openxmlformats.org/officeDocument/2006/relationships/hyperlink" Target="https://www.ipcc.ch/site/assets/uploads/2018/02/WG1AR5_Chapter08_FINAL.pdf" TargetMode="External"/><Relationship Id="rId50" Type="http://schemas.openxmlformats.org/officeDocument/2006/relationships/hyperlink" Target="https://www.ipcc.ch/site/assets/uploads/2018/02/WG1AR5_Chapter08_FINAL.pdf" TargetMode="External"/><Relationship Id="rId55" Type="http://schemas.openxmlformats.org/officeDocument/2006/relationships/hyperlink" Target="https://www.ipcc.ch/site/assets/uploads/2018/02/WG1AR5_Chapter08_FINAL.pdf" TargetMode="External"/><Relationship Id="rId76" Type="http://schemas.openxmlformats.org/officeDocument/2006/relationships/hyperlink" Target="https://www.bafu.admin.ch/dam/bafu/fr/dokumente/klima/fachinfo-daten/CO2_Emissionsfaktoren_THG_Inventar.pdf.download.pdf/Faktenblatt_CO2-Emissionsfaktoren_04-2024_FR.pdf" TargetMode="External"/><Relationship Id="rId97" Type="http://schemas.openxmlformats.org/officeDocument/2006/relationships/hyperlink" Target="https://www.bafu.admin.ch/dam/bafu/de/dokumente/klima/fachinfo-daten/CO2_Emissionsfaktoren_THG_Inventar.pdf.download.pdf/Faktenblatt_CO2-Emissionsfaktoren_04-2024_DE.pdf" TargetMode="External"/><Relationship Id="rId104" Type="http://schemas.openxmlformats.org/officeDocument/2006/relationships/hyperlink" Target="https://www.bafu.admin.ch/dam/bafu/fr/dokumente/klima/fachinfo-daten/CO2_Emissionsfaktoren_THG_Inventar.pdf.download.pdf/Faktenblatt_CO2-Emissionsfaktoren_04-2024_FR.pdf" TargetMode="External"/><Relationship Id="rId120" Type="http://schemas.openxmlformats.org/officeDocument/2006/relationships/hyperlink" Target="https://www.ipcc.ch/report/ar6/wg1/downloads/report/IPCC_AR6_WGI_Chapter07.pdf" TargetMode="External"/><Relationship Id="rId125" Type="http://schemas.openxmlformats.org/officeDocument/2006/relationships/hyperlink" Target="https://www.ipcc.ch/report/ar6/wg1/downloads/report/IPCC_AR6_WGI_Chapter07.pdf" TargetMode="External"/><Relationship Id="rId7" Type="http://schemas.openxmlformats.org/officeDocument/2006/relationships/hyperlink" Target="https://www.mobitool.ch/fr/outils/facteurs-mobitool-v3-0-25.html?tag=18" TargetMode="External"/><Relationship Id="rId71" Type="http://schemas.openxmlformats.org/officeDocument/2006/relationships/hyperlink" Target="https://www.ipcc.ch/site/assets/uploads/2018/02/WG1AR5_Chapter08_FINAL.pdf" TargetMode="External"/><Relationship Id="rId92" Type="http://schemas.openxmlformats.org/officeDocument/2006/relationships/hyperlink" Target="https://www.bafu.admin.ch/dam/bafu/fr/dokumente/klima/fachinfo-daten/CO2_Emissionsfaktoren_THG_Inventar.pdf.download.pdf/Faktenblatt_CO2-Emissionsfaktoren_04-2024_FR.pdf" TargetMode="External"/><Relationship Id="rId2" Type="http://schemas.openxmlformats.org/officeDocument/2006/relationships/hyperlink" Target="https://www.mobitool.ch/fr/outils/facteurs-mobitool-v3-0-25.html?tag=18" TargetMode="External"/><Relationship Id="rId29" Type="http://schemas.openxmlformats.org/officeDocument/2006/relationships/hyperlink" Target="https://www.ipcc.ch/site/assets/uploads/2018/02/WG1AR5_Chapter08_FINAL.pdf" TargetMode="External"/><Relationship Id="rId24" Type="http://schemas.openxmlformats.org/officeDocument/2006/relationships/hyperlink" Target="https://www.ipcc.ch/site/assets/uploads/2018/02/WG1AR5_Chapter08_FINAL.pdf" TargetMode="External"/><Relationship Id="rId40" Type="http://schemas.openxmlformats.org/officeDocument/2006/relationships/hyperlink" Target="https://www.ipcc.ch/site/assets/uploads/2018/02/WG1AR5_Chapter08_FINAL.pdf" TargetMode="External"/><Relationship Id="rId45" Type="http://schemas.openxmlformats.org/officeDocument/2006/relationships/hyperlink" Target="https://www.ipcc.ch/site/assets/uploads/2018/02/WG1AR5_Chapter08_FINAL.pdf" TargetMode="External"/><Relationship Id="rId66" Type="http://schemas.openxmlformats.org/officeDocument/2006/relationships/hyperlink" Target="https://www.ipcc.ch/site/assets/uploads/2018/02/WG1AR5_Chapter08_FINAL.pdf" TargetMode="External"/><Relationship Id="rId87" Type="http://schemas.openxmlformats.org/officeDocument/2006/relationships/hyperlink" Target="https://www.bafu.admin.ch/dam/bafu/de/dokumente/klima/fachinfo-daten/CO2_Emissionsfaktoren_THG_Inventar.pdf.download.pdf/Faktenblatt_CO2-Emissionsfaktoren_04-2024_DE.pdf" TargetMode="External"/><Relationship Id="rId110" Type="http://schemas.openxmlformats.org/officeDocument/2006/relationships/hyperlink" Target="https://www.bafu.admin.ch/dam/bafu/fr/dokumente/klima/fachinfo-daten/CO2_Emissionsfaktoren_THG_Inventar.pdf.download.pdf/Faktenblatt_CO2-Emissionsfaktoren_04-2024_FR.pdf" TargetMode="External"/><Relationship Id="rId115" Type="http://schemas.openxmlformats.org/officeDocument/2006/relationships/hyperlink" Target="https://www.ipcc.ch/site/assets/uploads/2018/02/WG1AR5_Chapter08_FINAL.pdf" TargetMode="External"/><Relationship Id="rId131" Type="http://schemas.openxmlformats.org/officeDocument/2006/relationships/hyperlink" Target="https://www.ipcc.ch/report/ar6/wg1/downloads/report/IPCC_AR6_WGI_Chapter07.pdf" TargetMode="External"/><Relationship Id="rId136" Type="http://schemas.openxmlformats.org/officeDocument/2006/relationships/printerSettings" Target="../printerSettings/printerSettings8.bin"/><Relationship Id="rId61" Type="http://schemas.openxmlformats.org/officeDocument/2006/relationships/hyperlink" Target="https://www.ipcc.ch/site/assets/uploads/2018/02/WG1AR5_Chapter08_FINAL.pdf" TargetMode="External"/><Relationship Id="rId82" Type="http://schemas.openxmlformats.org/officeDocument/2006/relationships/hyperlink" Target="https://www.bafu.admin.ch/dam/bafu/fr/dokumente/klima/fachinfo-daten/CO2_Emissionsfaktoren_THG_Inventar.pdf.download.pdf/Faktenblatt_CO2-Emissionsfaktoren_04-2024_FR.pdf" TargetMode="External"/><Relationship Id="rId19" Type="http://schemas.openxmlformats.org/officeDocument/2006/relationships/hyperlink" Target="https://www.ipcc.ch/site/assets/uploads/2018/02/WG1AR5_Chapter08_FINAL.pdf" TargetMode="External"/><Relationship Id="rId14" Type="http://schemas.openxmlformats.org/officeDocument/2006/relationships/hyperlink" Target="https://www.mobitool.ch/fr/outils/facteurs-mobitool-v3-0-25.html?tag=18" TargetMode="External"/><Relationship Id="rId30" Type="http://schemas.openxmlformats.org/officeDocument/2006/relationships/hyperlink" Target="https://www.ipcc.ch/site/assets/uploads/2018/02/WG1AR5_Chapter08_FINAL.pdf" TargetMode="External"/><Relationship Id="rId35" Type="http://schemas.openxmlformats.org/officeDocument/2006/relationships/hyperlink" Target="https://www.ipcc.ch/site/assets/uploads/2018/02/WG1AR5_Chapter08_FINAL.pdf" TargetMode="External"/><Relationship Id="rId56" Type="http://schemas.openxmlformats.org/officeDocument/2006/relationships/hyperlink" Target="https://www.ipcc.ch/site/assets/uploads/2018/02/WG1AR5_Chapter08_FINAL.pdf" TargetMode="External"/><Relationship Id="rId77" Type="http://schemas.openxmlformats.org/officeDocument/2006/relationships/hyperlink" Target="https://www.bafu.admin.ch/dam/bafu/de/dokumente/klima/fachinfo-daten/CO2_Emissionsfaktoren_THG_Inventar.pdf.download.pdf/Faktenblatt_CO2-Emissionsfaktoren_04-2024_DE.pdf" TargetMode="External"/><Relationship Id="rId100" Type="http://schemas.openxmlformats.org/officeDocument/2006/relationships/hyperlink" Target="https://www.bafu.admin.ch/dam/bafu/fr/dokumente/klima/fachinfo-daten/CO2_Emissionsfaktoren_THG_Inventar.pdf.download.pdf/Faktenblatt_CO2-Emissionsfaktoren_04-2024_FR.pdf" TargetMode="External"/><Relationship Id="rId105" Type="http://schemas.openxmlformats.org/officeDocument/2006/relationships/hyperlink" Target="https://www.bafu.admin.ch/dam/bafu/de/dokumente/klima/fachinfo-daten/CO2_Emissionsfaktoren_THG_Inventar.pdf.download.pdf/Faktenblatt_CO2-Emissionsfaktoren_04-2024_DE.pdf" TargetMode="External"/><Relationship Id="rId126" Type="http://schemas.openxmlformats.org/officeDocument/2006/relationships/hyperlink" Target="https://www.ipcc.ch/report/ar6/wg1/downloads/report/IPCC_AR6_WGI_Chapter07.pdf" TargetMode="External"/><Relationship Id="rId8" Type="http://schemas.openxmlformats.org/officeDocument/2006/relationships/hyperlink" Target="https://www.mobitool.ch/fr/outils/facteurs-mobitool-v3-0-25.html?tag=18" TargetMode="External"/><Relationship Id="rId51" Type="http://schemas.openxmlformats.org/officeDocument/2006/relationships/hyperlink" Target="https://www.ipcc.ch/site/assets/uploads/2018/02/WG1AR5_Chapter08_FINAL.pdf" TargetMode="External"/><Relationship Id="rId72" Type="http://schemas.openxmlformats.org/officeDocument/2006/relationships/hyperlink" Target="https://www.ipcc.ch/site/assets/uploads/2018/02/WG1AR5_Chapter08_FINAL.pdf" TargetMode="External"/><Relationship Id="rId93" Type="http://schemas.openxmlformats.org/officeDocument/2006/relationships/hyperlink" Target="https://www.bafu.admin.ch/dam/bafu/de/dokumente/klima/fachinfo-daten/CO2_Emissionsfaktoren_THG_Inventar.pdf.download.pdf/Faktenblatt_CO2-Emissionsfaktoren_04-2024_DE.pdf" TargetMode="External"/><Relationship Id="rId98" Type="http://schemas.openxmlformats.org/officeDocument/2006/relationships/hyperlink" Target="https://www.bafu.admin.ch/dam/bafu/fr/dokumente/klima/fachinfo-daten/CO2_Emissionsfaktoren_THG_Inventar.pdf.download.pdf/Faktenblatt_CO2-Emissionsfaktoren_04-2024_FR.pdf" TargetMode="External"/><Relationship Id="rId121" Type="http://schemas.openxmlformats.org/officeDocument/2006/relationships/hyperlink" Target="https://www.ipcc.ch/report/ar6/wg1/downloads/report/IPCC_AR6_WGI_Chapter07.pdf" TargetMode="External"/><Relationship Id="rId3" Type="http://schemas.openxmlformats.org/officeDocument/2006/relationships/hyperlink" Target="https://www.mobitool.ch/fr/outils/facteurs-mobitool-v3-0-25.html?tag=18" TargetMode="External"/><Relationship Id="rId25" Type="http://schemas.openxmlformats.org/officeDocument/2006/relationships/hyperlink" Target="https://www.ipcc.ch/site/assets/uploads/2018/02/WG1AR5_Chapter08_FINAL.pdf" TargetMode="External"/><Relationship Id="rId46" Type="http://schemas.openxmlformats.org/officeDocument/2006/relationships/hyperlink" Target="https://www.ipcc.ch/site/assets/uploads/2018/02/WG1AR5_Chapter08_FINAL.pdf" TargetMode="External"/><Relationship Id="rId67" Type="http://schemas.openxmlformats.org/officeDocument/2006/relationships/hyperlink" Target="https://www.ipcc.ch/site/assets/uploads/2018/02/WG1AR5_Chapter08_FINAL.pdf" TargetMode="External"/><Relationship Id="rId116" Type="http://schemas.openxmlformats.org/officeDocument/2006/relationships/hyperlink" Target="https://www.ipcc.ch/report/ar6/wg1/downloads/report/IPCC_AR6_WGI_Chapter07.pdf" TargetMode="External"/><Relationship Id="rId137" Type="http://schemas.openxmlformats.org/officeDocument/2006/relationships/customProperty" Target="../customProperty8.bin"/><Relationship Id="rId20" Type="http://schemas.openxmlformats.org/officeDocument/2006/relationships/hyperlink" Target="https://www.ipcc.ch/site/assets/uploads/2018/02/WG1AR5_Chapter08_FINAL.pdf" TargetMode="External"/><Relationship Id="rId41" Type="http://schemas.openxmlformats.org/officeDocument/2006/relationships/hyperlink" Target="https://www.ipcc.ch/site/assets/uploads/2018/02/WG1AR5_Chapter08_FINAL.pdf" TargetMode="External"/><Relationship Id="rId62" Type="http://schemas.openxmlformats.org/officeDocument/2006/relationships/hyperlink" Target="https://www.ipcc.ch/site/assets/uploads/2018/02/WG1AR5_Chapter08_FINAL.pdf" TargetMode="External"/><Relationship Id="rId83" Type="http://schemas.openxmlformats.org/officeDocument/2006/relationships/hyperlink" Target="https://www.bafu.admin.ch/dam/bafu/de/dokumente/klima/fachinfo-daten/CO2_Emissionsfaktoren_THG_Inventar.pdf.download.pdf/Faktenblatt_CO2-Emissionsfaktoren_04-2024_DE.pdf" TargetMode="External"/><Relationship Id="rId88" Type="http://schemas.openxmlformats.org/officeDocument/2006/relationships/hyperlink" Target="https://www.bafu.admin.ch/dam/bafu/fr/dokumente/klima/fachinfo-daten/CO2_Emissionsfaktoren_THG_Inventar.pdf.download.pdf/Faktenblatt_CO2-Emissionsfaktoren_04-2024_FR.pdf" TargetMode="External"/><Relationship Id="rId111" Type="http://schemas.openxmlformats.org/officeDocument/2006/relationships/hyperlink" Target="https://www.bafu.admin.ch/dam/bafu/de/dokumente/klima/fachinfo-daten/CO2_Emissionsfaktoren_THG_Inventar.pdf.download.pdf/Faktenblatt_CO2-Emissionsfaktoren_04-2024_DE.pdf" TargetMode="External"/><Relationship Id="rId132" Type="http://schemas.openxmlformats.org/officeDocument/2006/relationships/hyperlink" Target="https://www.ipcc.ch/report/ar6/wg1/downloads/report/IPCC_AR6_WGI_Chapter07.pdf" TargetMode="External"/><Relationship Id="rId15" Type="http://schemas.openxmlformats.org/officeDocument/2006/relationships/hyperlink" Target="https://www.mobitool.ch/fr/outils/facteurs-mobitool-v3-0-25.html?tag=18" TargetMode="External"/><Relationship Id="rId36" Type="http://schemas.openxmlformats.org/officeDocument/2006/relationships/hyperlink" Target="https://www.ipcc.ch/site/assets/uploads/2018/02/WG1AR5_Chapter08_FINAL.pdf" TargetMode="External"/><Relationship Id="rId57" Type="http://schemas.openxmlformats.org/officeDocument/2006/relationships/hyperlink" Target="https://www.ipcc.ch/site/assets/uploads/2018/02/WG1AR5_Chapter08_FINAL.pdf" TargetMode="External"/><Relationship Id="rId106" Type="http://schemas.openxmlformats.org/officeDocument/2006/relationships/hyperlink" Target="https://www.bafu.admin.ch/dam/bafu/fr/dokumente/klima/fachinfo-daten/CO2_Emissionsfaktoren_THG_Inventar.pdf.download.pdf/Faktenblatt_CO2-Emissionsfaktoren_04-2024_FR.pdf" TargetMode="External"/><Relationship Id="rId127" Type="http://schemas.openxmlformats.org/officeDocument/2006/relationships/hyperlink" Target="https://www.ipcc.ch/report/ar6/wg1/downloads/report/IPCC_AR6_WGI_Chapter07.pdf" TargetMode="External"/><Relationship Id="rId10" Type="http://schemas.openxmlformats.org/officeDocument/2006/relationships/hyperlink" Target="https://www.mobitool.ch/fr/outils/facteurs-mobitool-v3-0-25.html?tag=18" TargetMode="External"/><Relationship Id="rId31" Type="http://schemas.openxmlformats.org/officeDocument/2006/relationships/hyperlink" Target="https://www.ipcc.ch/site/assets/uploads/2018/02/WG1AR5_Chapter08_FINAL.pdf" TargetMode="External"/><Relationship Id="rId52" Type="http://schemas.openxmlformats.org/officeDocument/2006/relationships/hyperlink" Target="https://www.ipcc.ch/site/assets/uploads/2018/02/WG1AR5_Chapter08_FINAL.pdf" TargetMode="External"/><Relationship Id="rId73" Type="http://schemas.openxmlformats.org/officeDocument/2006/relationships/hyperlink" Target="https://www.ipcc.ch/site/assets/uploads/2018/02/WG1AR5_Chapter08_FINAL.pdf" TargetMode="External"/><Relationship Id="rId78" Type="http://schemas.openxmlformats.org/officeDocument/2006/relationships/hyperlink" Target="https://www.bafu.admin.ch/dam/bafu/fr/dokumente/klima/fachinfo-daten/CO2_Emissionsfaktoren_THG_Inventar.pdf.download.pdf/Faktenblatt_CO2-Emissionsfaktoren_04-2024_FR.pdf" TargetMode="External"/><Relationship Id="rId94" Type="http://schemas.openxmlformats.org/officeDocument/2006/relationships/hyperlink" Target="https://www.bafu.admin.ch/dam/bafu/fr/dokumente/klima/fachinfo-daten/CO2_Emissionsfaktoren_THG_Inventar.pdf.download.pdf/Faktenblatt_CO2-Emissionsfaktoren_04-2024_FR.pdf" TargetMode="External"/><Relationship Id="rId99" Type="http://schemas.openxmlformats.org/officeDocument/2006/relationships/hyperlink" Target="https://www.bafu.admin.ch/dam/bafu/de/dokumente/klima/fachinfo-daten/CO2_Emissionsfaktoren_THG_Inventar.pdf.download.pdf/Faktenblatt_CO2-Emissionsfaktoren_04-2024_DE.pdf" TargetMode="External"/><Relationship Id="rId101" Type="http://schemas.openxmlformats.org/officeDocument/2006/relationships/hyperlink" Target="https://www.bafu.admin.ch/dam/bafu/de/dokumente/klima/fachinfo-daten/CO2_Emissionsfaktoren_THG_Inventar.pdf.download.pdf/Faktenblatt_CO2-Emissionsfaktoren_04-2024_DE.pdf" TargetMode="External"/><Relationship Id="rId122" Type="http://schemas.openxmlformats.org/officeDocument/2006/relationships/hyperlink" Target="https://www.ipcc.ch/report/ar6/wg1/downloads/report/IPCC_AR6_WGI_Chapter07.pdf" TargetMode="External"/><Relationship Id="rId4" Type="http://schemas.openxmlformats.org/officeDocument/2006/relationships/hyperlink" Target="https://www.mobitool.ch/fr/outils/facteurs-mobitool-v3-0-25.html?tag=18" TargetMode="External"/><Relationship Id="rId9" Type="http://schemas.openxmlformats.org/officeDocument/2006/relationships/hyperlink" Target="https://www.mobitool.ch/fr/outils/facteurs-mobitool-v3-0-25.html?tag=18" TargetMode="External"/><Relationship Id="rId26" Type="http://schemas.openxmlformats.org/officeDocument/2006/relationships/hyperlink" Target="https://www.ipcc.ch/site/assets/uploads/2018/02/WG1AR5_Chapter08_FINAL.pdf" TargetMode="External"/><Relationship Id="rId47" Type="http://schemas.openxmlformats.org/officeDocument/2006/relationships/hyperlink" Target="https://www.ipcc.ch/site/assets/uploads/2018/02/WG1AR5_Chapter08_FINAL.pdf" TargetMode="External"/><Relationship Id="rId68" Type="http://schemas.openxmlformats.org/officeDocument/2006/relationships/hyperlink" Target="https://www.ipcc.ch/site/assets/uploads/2018/02/WG1AR5_Chapter08_FINAL.pdf" TargetMode="External"/><Relationship Id="rId89" Type="http://schemas.openxmlformats.org/officeDocument/2006/relationships/hyperlink" Target="https://www.bafu.admin.ch/dam/bafu/de/dokumente/klima/fachinfo-daten/CO2_Emissionsfaktoren_THG_Inventar.pdf.download.pdf/Faktenblatt_CO2-Emissionsfaktoren_04-2024_DE.pdf" TargetMode="External"/><Relationship Id="rId112" Type="http://schemas.openxmlformats.org/officeDocument/2006/relationships/hyperlink" Target="https://www.bafu.admin.ch/dam/bafu/fr/dokumente/klima/fachinfo-daten/CO2_Emissionsfaktoren_THG_Inventar.pdf.download.pdf/Faktenblatt_CO2-Emissionsfaktoren_04-2024_FR.pdf" TargetMode="External"/><Relationship Id="rId133" Type="http://schemas.openxmlformats.org/officeDocument/2006/relationships/hyperlink" Target="https://www.ipcc.ch/report/ar6/wg1/downloads/report/IPCC_AR6_WGI_Chapter07.pdf"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ecobau.ch/resources/uploads/Oekobilanzdaten/Hintergrundberichte/KBOB_BAFU_AHB_2022_Energiesysteme_v1_0.pdf" TargetMode="External"/><Relationship Id="rId18" Type="http://schemas.openxmlformats.org/officeDocument/2006/relationships/hyperlink" Target="https://www.ecobau.ch/resources/uploads/Oekobilanzdaten/Hintergrundberichte/KBOB_BAFU_AHB_2022_Energiesysteme_v1_0.pdf" TargetMode="External"/><Relationship Id="rId26" Type="http://schemas.openxmlformats.org/officeDocument/2006/relationships/hyperlink" Target="https://www.ecobau.ch/resources/uploads/Oekobilanzdaten/Hintergrundberichte/KBOB_BAFU_AHB_2022_Energiesysteme_v1_0.pdf" TargetMode="External"/><Relationship Id="rId39" Type="http://schemas.openxmlformats.org/officeDocument/2006/relationships/hyperlink" Target="https://www.ecobau.ch/resources/uploads/Oekobilanzdaten/Hintergrundberichte/KBOB_BAFU_AHB_2022_Energiesysteme_v1_0.pdf" TargetMode="External"/><Relationship Id="rId21" Type="http://schemas.openxmlformats.org/officeDocument/2006/relationships/hyperlink" Target="https://www.ecobau.ch/resources/uploads/Oekobilanzdaten/Hintergrundberichte/KBOB_BAFU_AHB_2022_Energiesysteme_v1_0.pdf" TargetMode="External"/><Relationship Id="rId34" Type="http://schemas.openxmlformats.org/officeDocument/2006/relationships/hyperlink" Target="https://www.ecobau.ch/resources/uploads/Oekobilanzdaten/Hintergrundberichte/KBOB_BAFU_AHB_2022_Energiesysteme_v1_0.pdf" TargetMode="External"/><Relationship Id="rId42" Type="http://schemas.openxmlformats.org/officeDocument/2006/relationships/printerSettings" Target="../printerSettings/printerSettings9.bin"/><Relationship Id="rId7" Type="http://schemas.openxmlformats.org/officeDocument/2006/relationships/hyperlink" Target="https://www.ecobau.ch/resources/uploads/Oekobilanzdaten/Hintergrundberichte/KBOB_BAFU_AHB_2022_Energiesysteme_v1_0.pdf" TargetMode="External"/><Relationship Id="rId2" Type="http://schemas.openxmlformats.org/officeDocument/2006/relationships/hyperlink" Target="https://www.ecobau.ch/resources/uploads/Oekobilanzdaten/Hintergrundberichte/KBOB_BAFU_AHB_2022_Energiesysteme_v1_0.pdf" TargetMode="External"/><Relationship Id="rId16" Type="http://schemas.openxmlformats.org/officeDocument/2006/relationships/hyperlink" Target="https://www.ecobau.ch/resources/uploads/Oekobilanzdaten/Hintergrundberichte/KBOB_BAFU_AHB_2022_Energiesysteme_v1_0.pdf" TargetMode="External"/><Relationship Id="rId20" Type="http://schemas.openxmlformats.org/officeDocument/2006/relationships/hyperlink" Target="https://www.ecobau.ch/resources/uploads/Oekobilanzdaten/Hintergrundberichte/KBOB_BAFU_AHB_2022_Energiesysteme_v1_0.pdf" TargetMode="External"/><Relationship Id="rId29" Type="http://schemas.openxmlformats.org/officeDocument/2006/relationships/hyperlink" Target="https://www.ecobau.ch/resources/uploads/Oekobilanzdaten/Hintergrundberichte/KBOB_BAFU_AHB_2022_Energiesysteme_v1_0.pdf" TargetMode="External"/><Relationship Id="rId41" Type="http://schemas.openxmlformats.org/officeDocument/2006/relationships/hyperlink" Target="https://www.ecobau.ch/resources/uploads/Oekobilanzdaten/Hintergrundberichte/KBOB_BAFU_AHB_2022_Energiesysteme_v1_0.pdf" TargetMode="External"/><Relationship Id="rId1" Type="http://schemas.openxmlformats.org/officeDocument/2006/relationships/hyperlink" Target="https://www.ecobau.ch/resources/uploads/Oekobilanzdaten/Hintergrundberichte/KBOB_BAFU_AHB_2022_Energiesysteme_v1_0.pdf" TargetMode="External"/><Relationship Id="rId6" Type="http://schemas.openxmlformats.org/officeDocument/2006/relationships/hyperlink" Target="https://www.ecobau.ch/resources/uploads/Oekobilanzdaten/Hintergrundberichte/KBOB_BAFU_AHB_2022_Energiesysteme_v1_0.pdf" TargetMode="External"/><Relationship Id="rId11" Type="http://schemas.openxmlformats.org/officeDocument/2006/relationships/hyperlink" Target="https://www.ecobau.ch/resources/uploads/Oekobilanzdaten/Hintergrundberichte/KBOB_BAFU_AHB_2022_Energiesysteme_v1_0.pdf" TargetMode="External"/><Relationship Id="rId24" Type="http://schemas.openxmlformats.org/officeDocument/2006/relationships/hyperlink" Target="https://www.ecobau.ch/resources/uploads/Oekobilanzdaten/Hintergrundberichte/KBOB_BAFU_AHB_2022_Energiesysteme_v1_0.pdf" TargetMode="External"/><Relationship Id="rId32" Type="http://schemas.openxmlformats.org/officeDocument/2006/relationships/hyperlink" Target="https://www.ecobau.ch/resources/uploads/Oekobilanzdaten/Hintergrundberichte/KBOB_BAFU_AHB_2022_Energiesysteme_v1_0.pdf" TargetMode="External"/><Relationship Id="rId37" Type="http://schemas.openxmlformats.org/officeDocument/2006/relationships/hyperlink" Target="https://www.ecobau.ch/resources/uploads/Oekobilanzdaten/Hintergrundberichte/KBOB_BAFU_AHB_2022_Energiesysteme_v1_0.pdf" TargetMode="External"/><Relationship Id="rId40" Type="http://schemas.openxmlformats.org/officeDocument/2006/relationships/hyperlink" Target="https://www.ecobau.ch/resources/uploads/Oekobilanzdaten/Hintergrundberichte/KBOB_BAFU_AHB_2022_Energiesysteme_v1_0.pdf" TargetMode="External"/><Relationship Id="rId5" Type="http://schemas.openxmlformats.org/officeDocument/2006/relationships/hyperlink" Target="https://www.ecobau.ch/resources/uploads/Oekobilanzdaten/Hintergrundberichte/KBOB_BAFU_AHB_2022_Energiesysteme_v1_0.pdf" TargetMode="External"/><Relationship Id="rId15" Type="http://schemas.openxmlformats.org/officeDocument/2006/relationships/hyperlink" Target="https://www.ecobau.ch/resources/uploads/Oekobilanzdaten/Hintergrundberichte/KBOB_BAFU_AHB_2022_Energiesysteme_v1_0.pdf" TargetMode="External"/><Relationship Id="rId23" Type="http://schemas.openxmlformats.org/officeDocument/2006/relationships/hyperlink" Target="https://www.ecobau.ch/resources/uploads/Oekobilanzdaten/Hintergrundberichte/KBOB_BAFU_AHB_2022_Energiesysteme_v1_0.pdf" TargetMode="External"/><Relationship Id="rId28" Type="http://schemas.openxmlformats.org/officeDocument/2006/relationships/hyperlink" Target="https://www.ecobau.ch/resources/uploads/Oekobilanzdaten/Hintergrundberichte/KBOB_BAFU_AHB_2022_Energiesysteme_v1_0.pdf" TargetMode="External"/><Relationship Id="rId36" Type="http://schemas.openxmlformats.org/officeDocument/2006/relationships/hyperlink" Target="https://www.ecobau.ch/resources/uploads/Oekobilanzdaten/Hintergrundberichte/KBOB_BAFU_AHB_2022_Energiesysteme_v1_0.pdf" TargetMode="External"/><Relationship Id="rId10" Type="http://schemas.openxmlformats.org/officeDocument/2006/relationships/hyperlink" Target="https://www.ecobau.ch/resources/uploads/Oekobilanzdaten/Hintergrundberichte/KBOB_BAFU_AHB_2022_Energiesysteme_v1_0.pdf" TargetMode="External"/><Relationship Id="rId19" Type="http://schemas.openxmlformats.org/officeDocument/2006/relationships/hyperlink" Target="https://www.ecobau.ch/resources/uploads/Oekobilanzdaten/Hintergrundberichte/KBOB_BAFU_AHB_2022_Energiesysteme_v1_0.pdf" TargetMode="External"/><Relationship Id="rId31" Type="http://schemas.openxmlformats.org/officeDocument/2006/relationships/hyperlink" Target="https://www.ecobau.ch/resources/uploads/Oekobilanzdaten/Hintergrundberichte/KBOB_BAFU_AHB_2022_Energiesysteme_v1_0.pdf" TargetMode="External"/><Relationship Id="rId44" Type="http://schemas.openxmlformats.org/officeDocument/2006/relationships/drawing" Target="../drawings/drawing7.xml"/><Relationship Id="rId4" Type="http://schemas.openxmlformats.org/officeDocument/2006/relationships/hyperlink" Target="https://www.ecobau.ch/resources/uploads/Oekobilanzdaten/Hintergrundberichte/KBOB_BAFU_AHB_2022_Energiesysteme_v1_0.pdf" TargetMode="External"/><Relationship Id="rId9" Type="http://schemas.openxmlformats.org/officeDocument/2006/relationships/hyperlink" Target="https://www.ecobau.ch/resources/uploads/Oekobilanzdaten/Hintergrundberichte/KBOB_BAFU_AHB_2022_Energiesysteme_v1_0.pdf" TargetMode="External"/><Relationship Id="rId14" Type="http://schemas.openxmlformats.org/officeDocument/2006/relationships/hyperlink" Target="https://www.ecobau.ch/resources/uploads/Oekobilanzdaten/Hintergrundberichte/KBOB_BAFU_AHB_2022_Energiesysteme_v1_0.pdf" TargetMode="External"/><Relationship Id="rId22" Type="http://schemas.openxmlformats.org/officeDocument/2006/relationships/hyperlink" Target="https://www.ecobau.ch/resources/uploads/Oekobilanzdaten/Hintergrundberichte/KBOB_BAFU_AHB_2022_Energiesysteme_v1_0.pdf" TargetMode="External"/><Relationship Id="rId27" Type="http://schemas.openxmlformats.org/officeDocument/2006/relationships/hyperlink" Target="https://www.ecobau.ch/resources/uploads/Oekobilanzdaten/Hintergrundberichte/KBOB_BAFU_AHB_2022_Energiesysteme_v1_0.pdf" TargetMode="External"/><Relationship Id="rId30" Type="http://schemas.openxmlformats.org/officeDocument/2006/relationships/hyperlink" Target="https://www.ecobau.ch/resources/uploads/Oekobilanzdaten/Hintergrundberichte/KBOB_BAFU_AHB_2022_Energiesysteme_v1_0.pdf" TargetMode="External"/><Relationship Id="rId35" Type="http://schemas.openxmlformats.org/officeDocument/2006/relationships/hyperlink" Target="https://www.ecobau.ch/resources/uploads/Oekobilanzdaten/Hintergrundberichte/KBOB_BAFU_AHB_2022_Energiesysteme_v1_0.pdf" TargetMode="External"/><Relationship Id="rId43" Type="http://schemas.openxmlformats.org/officeDocument/2006/relationships/customProperty" Target="../customProperty9.bin"/><Relationship Id="rId8" Type="http://schemas.openxmlformats.org/officeDocument/2006/relationships/hyperlink" Target="https://www.ecobau.ch/resources/uploads/Oekobilanzdaten/Hintergrundberichte/KBOB_BAFU_AHB_2022_Energiesysteme_v1_0.pdf" TargetMode="External"/><Relationship Id="rId3" Type="http://schemas.openxmlformats.org/officeDocument/2006/relationships/hyperlink" Target="https://www.ecobau.ch/resources/uploads/Oekobilanzdaten/Hintergrundberichte/KBOB_BAFU_AHB_2022_Energiesysteme_v1_0.pdf" TargetMode="External"/><Relationship Id="rId12" Type="http://schemas.openxmlformats.org/officeDocument/2006/relationships/hyperlink" Target="https://www.ecobau.ch/resources/uploads/Oekobilanzdaten/Hintergrundberichte/KBOB_BAFU_AHB_2022_Energiesysteme_v1_0.pdf" TargetMode="External"/><Relationship Id="rId17" Type="http://schemas.openxmlformats.org/officeDocument/2006/relationships/hyperlink" Target="https://www.ecobau.ch/resources/uploads/Oekobilanzdaten/Hintergrundberichte/KBOB_BAFU_AHB_2022_Energiesysteme_v1_0.pdf" TargetMode="External"/><Relationship Id="rId25" Type="http://schemas.openxmlformats.org/officeDocument/2006/relationships/hyperlink" Target="https://www.ecobau.ch/resources/uploads/Oekobilanzdaten/Hintergrundberichte/KBOB_BAFU_AHB_2022_Energiesysteme_v1_0.pdf" TargetMode="External"/><Relationship Id="rId33" Type="http://schemas.openxmlformats.org/officeDocument/2006/relationships/hyperlink" Target="https://www.ecobau.ch/resources/uploads/Oekobilanzdaten/Hintergrundberichte/KBOB_BAFU_AHB_2022_Energiesysteme_v1_0.pdf" TargetMode="External"/><Relationship Id="rId38" Type="http://schemas.openxmlformats.org/officeDocument/2006/relationships/hyperlink" Target="https://www.ecobau.ch/resources/uploads/Oekobilanzdaten/Hintergrundberichte/KBOB_BAFU_AHB_2022_Energiesysteme_v1_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1DE26-DB1D-4FBD-9A3D-9A6813AE2083}">
  <dimension ref="A2:R116"/>
  <sheetViews>
    <sheetView zoomScaleNormal="100" workbookViewId="0"/>
  </sheetViews>
  <sheetFormatPr baseColWidth="10" defaultColWidth="9.140625" defaultRowHeight="12.75"/>
  <cols>
    <col min="1" max="4" width="24.42578125" customWidth="1"/>
    <col min="5" max="8" width="4.42578125" customWidth="1"/>
    <col min="9" max="14" width="3.7109375" customWidth="1"/>
  </cols>
  <sheetData>
    <row r="2" spans="18:18">
      <c r="R2" s="3"/>
    </row>
    <row r="37" spans="17:17">
      <c r="Q37" s="3" t="s">
        <v>14023</v>
      </c>
    </row>
    <row r="38" spans="17:17">
      <c r="Q38" s="2"/>
    </row>
    <row r="100" spans="1:5" s="744" customFormat="1" ht="33.950000000000003" customHeight="1">
      <c r="A100" s="608" t="s">
        <v>6013</v>
      </c>
    </row>
    <row r="101" spans="1:5" s="754" customFormat="1">
      <c r="A101" s="752" t="s">
        <v>5963</v>
      </c>
      <c r="B101" s="752" t="s">
        <v>5964</v>
      </c>
      <c r="C101" s="752" t="s">
        <v>5965</v>
      </c>
      <c r="D101" s="752" t="s">
        <v>5966</v>
      </c>
      <c r="E101" s="753"/>
    </row>
    <row r="102" spans="1:5">
      <c r="A102" s="747">
        <v>2023</v>
      </c>
      <c r="B102" s="748" t="s">
        <v>5990</v>
      </c>
      <c r="C102" s="746" t="s">
        <v>5975</v>
      </c>
      <c r="D102" s="749" t="s">
        <v>5973</v>
      </c>
      <c r="E102" s="745"/>
    </row>
    <row r="103" spans="1:5">
      <c r="A103" s="747" t="s">
        <v>27</v>
      </c>
      <c r="B103" s="748" t="s">
        <v>5977</v>
      </c>
      <c r="C103" s="746" t="s">
        <v>5976</v>
      </c>
      <c r="D103" s="749" t="s">
        <v>5974</v>
      </c>
    </row>
    <row r="104" spans="1:5" ht="51">
      <c r="A104" s="747">
        <v>2011</v>
      </c>
      <c r="B104" s="748" t="s">
        <v>5978</v>
      </c>
      <c r="C104" s="746" t="s">
        <v>5976</v>
      </c>
      <c r="D104" s="749" t="s">
        <v>5979</v>
      </c>
    </row>
    <row r="105" spans="1:5" ht="89.25">
      <c r="A105" s="747">
        <v>2005</v>
      </c>
      <c r="B105" s="748" t="s">
        <v>5967</v>
      </c>
      <c r="C105" s="746" t="s">
        <v>5968</v>
      </c>
      <c r="D105" s="749" t="s">
        <v>5969</v>
      </c>
    </row>
    <row r="106" spans="1:5" ht="63.75">
      <c r="A106" s="747">
        <v>2019</v>
      </c>
      <c r="B106" s="748" t="s">
        <v>5972</v>
      </c>
      <c r="C106" s="746" t="s">
        <v>5970</v>
      </c>
      <c r="D106" s="749" t="s">
        <v>5971</v>
      </c>
    </row>
    <row r="107" spans="1:5" ht="38.25">
      <c r="A107" s="747">
        <v>2011</v>
      </c>
      <c r="B107" s="748" t="s">
        <v>5981</v>
      </c>
      <c r="C107" s="746" t="s">
        <v>5982</v>
      </c>
      <c r="D107" s="749" t="s">
        <v>5980</v>
      </c>
    </row>
    <row r="108" spans="1:5" ht="51">
      <c r="A108" s="747">
        <v>2011</v>
      </c>
      <c r="B108" s="748" t="s">
        <v>5978</v>
      </c>
      <c r="C108" s="746" t="s">
        <v>5983</v>
      </c>
      <c r="D108" s="749" t="s">
        <v>5979</v>
      </c>
    </row>
    <row r="109" spans="1:5" ht="51">
      <c r="A109" s="747">
        <v>2011</v>
      </c>
      <c r="B109" s="748" t="s">
        <v>5978</v>
      </c>
      <c r="C109" s="746" t="s">
        <v>5984</v>
      </c>
      <c r="D109" s="749" t="s">
        <v>5979</v>
      </c>
    </row>
    <row r="110" spans="1:5" ht="38.25">
      <c r="A110" s="747">
        <v>2024</v>
      </c>
      <c r="B110" s="748" t="s">
        <v>5985</v>
      </c>
      <c r="C110" s="746" t="s">
        <v>5987</v>
      </c>
      <c r="D110" s="749" t="s">
        <v>695</v>
      </c>
    </row>
    <row r="111" spans="1:5" ht="51">
      <c r="A111" s="747">
        <v>2024</v>
      </c>
      <c r="B111" s="748" t="s">
        <v>5988</v>
      </c>
      <c r="C111" s="746" t="s">
        <v>5986</v>
      </c>
      <c r="D111" s="749" t="s">
        <v>20</v>
      </c>
    </row>
    <row r="112" spans="1:5">
      <c r="A112" s="747">
        <v>2018</v>
      </c>
      <c r="B112" t="s">
        <v>654</v>
      </c>
      <c r="C112" s="746" t="s">
        <v>5986</v>
      </c>
      <c r="D112" s="749" t="s">
        <v>5989</v>
      </c>
    </row>
    <row r="113" spans="1:4">
      <c r="A113" s="747">
        <v>2023</v>
      </c>
      <c r="B113" s="748" t="s">
        <v>5990</v>
      </c>
      <c r="C113" s="746" t="s">
        <v>5986</v>
      </c>
      <c r="D113" s="749" t="s">
        <v>5973</v>
      </c>
    </row>
    <row r="114" spans="1:4" ht="38.25">
      <c r="A114" s="747">
        <v>2022</v>
      </c>
      <c r="B114" s="748" t="s">
        <v>4259</v>
      </c>
      <c r="C114" s="746" t="s">
        <v>5992</v>
      </c>
      <c r="D114" s="749" t="s">
        <v>5991</v>
      </c>
    </row>
    <row r="115" spans="1:4" ht="51">
      <c r="A115" s="747">
        <v>2011</v>
      </c>
      <c r="B115" s="748" t="s">
        <v>5993</v>
      </c>
      <c r="C115" s="746" t="s">
        <v>5995</v>
      </c>
      <c r="D115" s="749" t="s">
        <v>5994</v>
      </c>
    </row>
    <row r="116" spans="1:4" ht="25.5">
      <c r="A116" s="747">
        <v>2022</v>
      </c>
      <c r="B116" s="748" t="s">
        <v>5996</v>
      </c>
      <c r="C116" s="746" t="s">
        <v>5995</v>
      </c>
      <c r="D116" s="749" t="s">
        <v>5997</v>
      </c>
    </row>
  </sheetData>
  <sheetProtection algorithmName="SHA-512" hashValue="1ceYXbaJdJUe/9NZSJdnI06EsF3I70+mIkELqtdq4roaqlnLPaVrLAz8zjhWj1P6FTSoi1PVHDLnp08LC61lSQ==" saltValue="DDW7ilT3a6lJm95thX6zrQ==" spinCount="100000" sheet="1" objects="1" scenarios="1"/>
  <phoneticPr fontId="9" type="noConversion"/>
  <hyperlinks>
    <hyperlink ref="C105" location="'Scope 1'!A1" display="'Scope 1'!A1" xr:uid="{C3B998B0-398B-4384-BCFE-0480CCD2B823}"/>
    <hyperlink ref="C106" location="'Scope 1'!A1" display="'Scope 1'!A1" xr:uid="{9BF61A4A-66B3-4710-A320-0442499B0AFB}"/>
    <hyperlink ref="C102" location="'Contents &amp; Instructions'!A1" display="'Contents &amp; Instructions'!A1" xr:uid="{4A72BFC5-C541-4419-8121-314C54302891}"/>
    <hyperlink ref="C103" location="'Contents &amp; Instructions'!A1" display="'Contents &amp; Instructions'!A1" xr:uid="{E9E6046D-C4D0-49EE-9585-2825116C8CAA}"/>
    <hyperlink ref="C104" location="'Contents &amp; Instructions'!A1" display="'Contents &amp; Instructions'!A1" xr:uid="{04BF3518-144A-40AD-BB9E-D794D49CBDD4}"/>
    <hyperlink ref="C107" location="'Scope 3'!A1" display="'Scope 3'!A1" xr:uid="{C069EEC9-B288-46FF-8C41-60D3A1B6E779}"/>
    <hyperlink ref="C108" location="'Scope 3'!A1" display="'Scope 3'!A1" xr:uid="{D0EE53BB-F9A6-4EEA-A2C5-258C4249FAFD}"/>
    <hyperlink ref="C109" location="'Scope 3'!A1" display="'Scope 3'!A1" xr:uid="{2D6F7465-2587-448B-B56B-BD9C4441E9A5}"/>
    <hyperlink ref="C110" location="EF_scope1!A1" display="EF_scope1!A1" xr:uid="{DC9B8E17-5B3D-4180-94BF-4ECCB59A508A}"/>
    <hyperlink ref="C111" location="EF_scope1!A1" display="EF_scope1!A1" xr:uid="{3F797BE4-B50F-4D97-9A36-1793614AEDF3}"/>
    <hyperlink ref="C112" location="EF_scope1!A1" display="EF_scope1!A1" xr:uid="{05D2183D-FE78-44AD-8020-BC1A0C67E6D1}"/>
    <hyperlink ref="C113" location="EF_scope1!A1" display="EF_scope1!A1" xr:uid="{3EC4F674-EE2D-4DED-9D46-637377AC34EA}"/>
    <hyperlink ref="C114" location="'EF_scope 2'!A1" display="'EF_scope 2'!A1" xr:uid="{EF6D2D67-0E81-427C-A0BF-8B69B1D64C30}"/>
    <hyperlink ref="C115" location="EF_scope3!A1" display="EF_scope3!A1" xr:uid="{C4C27C6C-B789-4042-B2B7-A5675EB1AB07}"/>
    <hyperlink ref="C116" location="EF_scope3!A1" display="EF_scope3!A1" xr:uid="{5D632E39-3822-4947-9D9E-30685CFE8C55}"/>
  </hyperlinks>
  <pageMargins left="0.7" right="0.7" top="0.75" bottom="0.75" header="0.3" footer="0.3"/>
  <pageSetup paperSize="9"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BDAD6-08EA-4266-9512-E38E4203AF75}">
  <sheetPr>
    <tabColor theme="1"/>
  </sheetPr>
  <dimension ref="A1:B195"/>
  <sheetViews>
    <sheetView workbookViewId="0">
      <selection activeCell="E21" sqref="E21"/>
    </sheetView>
  </sheetViews>
  <sheetFormatPr baseColWidth="10" defaultColWidth="9.140625" defaultRowHeight="12.75"/>
  <cols>
    <col min="1" max="1" width="58.42578125" customWidth="1"/>
    <col min="2" max="2" width="33.5703125" customWidth="1"/>
  </cols>
  <sheetData>
    <row r="1" spans="1:2">
      <c r="A1" s="5" t="s">
        <v>5083</v>
      </c>
      <c r="B1" s="5" t="s">
        <v>5077</v>
      </c>
    </row>
    <row r="2" spans="1:2">
      <c r="A2" s="406" t="s">
        <v>4796</v>
      </c>
      <c r="B2" s="406" t="s">
        <v>5082</v>
      </c>
    </row>
    <row r="3" spans="1:2">
      <c r="A3" s="406" t="s">
        <v>4797</v>
      </c>
      <c r="B3" s="406" t="s">
        <v>5084</v>
      </c>
    </row>
    <row r="4" spans="1:2">
      <c r="A4" s="406" t="s">
        <v>4798</v>
      </c>
      <c r="B4" s="406" t="s">
        <v>5084</v>
      </c>
    </row>
    <row r="5" spans="1:2">
      <c r="A5" s="406" t="s">
        <v>4799</v>
      </c>
      <c r="B5" s="406" t="s">
        <v>5085</v>
      </c>
    </row>
    <row r="6" spans="1:2">
      <c r="A6" s="406" t="s">
        <v>4800</v>
      </c>
      <c r="B6" s="406" t="s">
        <v>5084</v>
      </c>
    </row>
    <row r="7" spans="1:2">
      <c r="A7" s="406" t="s">
        <v>4801</v>
      </c>
      <c r="B7" s="406" t="s">
        <v>5084</v>
      </c>
    </row>
    <row r="8" spans="1:2">
      <c r="A8" s="406" t="s">
        <v>4802</v>
      </c>
      <c r="B8" s="406" t="s">
        <v>5085</v>
      </c>
    </row>
    <row r="9" spans="1:2">
      <c r="A9" s="406" t="s">
        <v>4803</v>
      </c>
      <c r="B9" s="406" t="s">
        <v>5084</v>
      </c>
    </row>
    <row r="10" spans="1:2">
      <c r="A10" s="406" t="s">
        <v>4804</v>
      </c>
      <c r="B10" s="406" t="s">
        <v>5084</v>
      </c>
    </row>
    <row r="11" spans="1:2">
      <c r="A11" s="406" t="s">
        <v>4805</v>
      </c>
      <c r="B11" s="406" t="s">
        <v>5084</v>
      </c>
    </row>
    <row r="12" spans="1:2">
      <c r="A12" s="406" t="s">
        <v>4806</v>
      </c>
      <c r="B12" s="406" t="s">
        <v>5084</v>
      </c>
    </row>
    <row r="13" spans="1:2">
      <c r="A13" s="406" t="s">
        <v>4807</v>
      </c>
      <c r="B13" s="406" t="s">
        <v>5086</v>
      </c>
    </row>
    <row r="14" spans="1:2">
      <c r="A14" s="406" t="s">
        <v>4808</v>
      </c>
      <c r="B14" s="406" t="s">
        <v>5086</v>
      </c>
    </row>
    <row r="15" spans="1:2">
      <c r="A15" s="406" t="s">
        <v>4809</v>
      </c>
      <c r="B15" s="406" t="s">
        <v>5086</v>
      </c>
    </row>
    <row r="16" spans="1:2">
      <c r="A16" s="406" t="s">
        <v>4810</v>
      </c>
      <c r="B16" s="406" t="s">
        <v>5085</v>
      </c>
    </row>
    <row r="17" spans="1:2">
      <c r="A17" s="406" t="s">
        <v>4811</v>
      </c>
      <c r="B17" s="406" t="s">
        <v>5086</v>
      </c>
    </row>
    <row r="18" spans="1:2">
      <c r="A18" s="406" t="s">
        <v>4812</v>
      </c>
      <c r="B18" s="406" t="s">
        <v>5085</v>
      </c>
    </row>
    <row r="19" spans="1:2">
      <c r="A19" s="406" t="s">
        <v>4813</v>
      </c>
      <c r="B19" s="406" t="s">
        <v>5084</v>
      </c>
    </row>
    <row r="20" spans="1:2">
      <c r="A20" s="406" t="s">
        <v>4814</v>
      </c>
      <c r="B20" s="406" t="s">
        <v>5084</v>
      </c>
    </row>
    <row r="21" spans="1:2">
      <c r="A21" s="406" t="s">
        <v>4815</v>
      </c>
      <c r="B21" s="406" t="s">
        <v>5084</v>
      </c>
    </row>
    <row r="22" spans="1:2">
      <c r="A22" s="406" t="s">
        <v>4816</v>
      </c>
      <c r="B22" s="406" t="s">
        <v>5084</v>
      </c>
    </row>
    <row r="23" spans="1:2">
      <c r="A23" s="406" t="s">
        <v>4817</v>
      </c>
      <c r="B23" s="406" t="s">
        <v>5087</v>
      </c>
    </row>
    <row r="24" spans="1:2">
      <c r="A24" s="406" t="s">
        <v>4818</v>
      </c>
      <c r="B24" s="406" t="s">
        <v>5088</v>
      </c>
    </row>
    <row r="25" spans="1:2">
      <c r="A25" s="406" t="s">
        <v>4819</v>
      </c>
      <c r="B25" s="406" t="s">
        <v>5088</v>
      </c>
    </row>
    <row r="26" spans="1:2">
      <c r="A26" s="406" t="s">
        <v>4820</v>
      </c>
      <c r="B26" s="406" t="s">
        <v>5082</v>
      </c>
    </row>
    <row r="27" spans="1:2">
      <c r="A27" s="406" t="s">
        <v>4821</v>
      </c>
      <c r="B27" s="406" t="s">
        <v>5089</v>
      </c>
    </row>
    <row r="28" spans="1:2">
      <c r="A28" s="406" t="s">
        <v>4822</v>
      </c>
      <c r="B28" s="406" t="s">
        <v>5089</v>
      </c>
    </row>
    <row r="29" spans="1:2">
      <c r="A29" s="406" t="s">
        <v>4823</v>
      </c>
      <c r="B29" s="406" t="s">
        <v>5088</v>
      </c>
    </row>
    <row r="30" spans="1:2">
      <c r="A30" s="406" t="s">
        <v>4824</v>
      </c>
      <c r="B30" s="406" t="s">
        <v>5088</v>
      </c>
    </row>
    <row r="31" spans="1:2">
      <c r="A31" s="406" t="s">
        <v>4825</v>
      </c>
      <c r="B31" s="406" t="s">
        <v>5088</v>
      </c>
    </row>
    <row r="32" spans="1:2">
      <c r="A32" s="406" t="s">
        <v>4826</v>
      </c>
      <c r="B32" s="406" t="s">
        <v>5088</v>
      </c>
    </row>
    <row r="33" spans="1:2">
      <c r="A33" s="406" t="s">
        <v>4827</v>
      </c>
      <c r="B33" s="406" t="s">
        <v>5088</v>
      </c>
    </row>
    <row r="34" spans="1:2">
      <c r="A34" s="406" t="s">
        <v>4828</v>
      </c>
      <c r="B34" s="406" t="s">
        <v>5090</v>
      </c>
    </row>
    <row r="35" spans="1:2">
      <c r="A35" s="406" t="s">
        <v>4829</v>
      </c>
      <c r="B35" s="406" t="s">
        <v>5091</v>
      </c>
    </row>
    <row r="36" spans="1:2">
      <c r="A36" s="406" t="s">
        <v>4830</v>
      </c>
      <c r="B36" s="406" t="s">
        <v>5088</v>
      </c>
    </row>
    <row r="37" spans="1:2">
      <c r="A37" s="406" t="s">
        <v>4831</v>
      </c>
      <c r="B37" s="406" t="s">
        <v>5088</v>
      </c>
    </row>
    <row r="38" spans="1:2">
      <c r="A38" s="406" t="s">
        <v>4832</v>
      </c>
      <c r="B38" s="406" t="s">
        <v>5089</v>
      </c>
    </row>
    <row r="39" spans="1:2">
      <c r="A39" s="406" t="s">
        <v>4833</v>
      </c>
      <c r="B39" s="406" t="s">
        <v>5089</v>
      </c>
    </row>
    <row r="40" spans="1:2">
      <c r="A40" s="406" t="s">
        <v>4834</v>
      </c>
      <c r="B40" s="406" t="s">
        <v>5085</v>
      </c>
    </row>
    <row r="41" spans="1:2">
      <c r="A41" s="406" t="s">
        <v>4835</v>
      </c>
      <c r="B41" s="406" t="s">
        <v>5089</v>
      </c>
    </row>
    <row r="42" spans="1:2">
      <c r="A42" s="406" t="s">
        <v>4836</v>
      </c>
      <c r="B42" s="406" t="s">
        <v>5085</v>
      </c>
    </row>
    <row r="43" spans="1:2">
      <c r="A43" s="406" t="s">
        <v>4837</v>
      </c>
      <c r="B43" s="406" t="s">
        <v>5082</v>
      </c>
    </row>
    <row r="44" spans="1:2">
      <c r="A44" s="406" t="s">
        <v>4838</v>
      </c>
      <c r="B44" s="406" t="s">
        <v>5090</v>
      </c>
    </row>
    <row r="45" spans="1:2">
      <c r="A45" s="406" t="s">
        <v>4839</v>
      </c>
      <c r="B45" s="406" t="s">
        <v>5090</v>
      </c>
    </row>
    <row r="46" spans="1:2">
      <c r="A46" s="406" t="s">
        <v>4840</v>
      </c>
      <c r="B46" s="406" t="s">
        <v>5090</v>
      </c>
    </row>
    <row r="47" spans="1:2">
      <c r="A47" s="406" t="s">
        <v>4841</v>
      </c>
      <c r="B47" s="406" t="s">
        <v>5087</v>
      </c>
    </row>
    <row r="48" spans="1:2">
      <c r="A48" s="406" t="s">
        <v>4842</v>
      </c>
      <c r="B48" s="406" t="s">
        <v>5087</v>
      </c>
    </row>
    <row r="49" spans="1:2">
      <c r="A49" s="406" t="s">
        <v>4843</v>
      </c>
      <c r="B49" s="406" t="s">
        <v>5082</v>
      </c>
    </row>
    <row r="50" spans="1:2">
      <c r="A50" s="406" t="s">
        <v>4844</v>
      </c>
      <c r="B50" s="406" t="s">
        <v>5082</v>
      </c>
    </row>
    <row r="51" spans="1:2">
      <c r="A51" s="406" t="s">
        <v>4845</v>
      </c>
      <c r="B51" s="406" t="s">
        <v>5082</v>
      </c>
    </row>
    <row r="52" spans="1:2">
      <c r="A52" s="406" t="s">
        <v>4846</v>
      </c>
      <c r="B52" s="406" t="s">
        <v>5082</v>
      </c>
    </row>
    <row r="53" spans="1:2">
      <c r="A53" s="406" t="s">
        <v>4847</v>
      </c>
      <c r="B53" s="406" t="s">
        <v>5082</v>
      </c>
    </row>
    <row r="54" spans="1:2">
      <c r="A54" s="406" t="s">
        <v>4848</v>
      </c>
      <c r="B54" s="406" t="s">
        <v>5082</v>
      </c>
    </row>
    <row r="55" spans="1:2">
      <c r="A55" s="406" t="s">
        <v>4850</v>
      </c>
      <c r="B55" s="406" t="s">
        <v>5082</v>
      </c>
    </row>
    <row r="56" spans="1:2">
      <c r="A56" s="406" t="s">
        <v>4852</v>
      </c>
      <c r="B56" s="406" t="s">
        <v>5082</v>
      </c>
    </row>
    <row r="57" spans="1:2">
      <c r="A57" s="406" t="s">
        <v>4853</v>
      </c>
      <c r="B57" s="406" t="s">
        <v>5082</v>
      </c>
    </row>
    <row r="58" spans="1:2">
      <c r="A58" s="406" t="s">
        <v>4854</v>
      </c>
      <c r="B58" s="406" t="s">
        <v>5082</v>
      </c>
    </row>
    <row r="59" spans="1:2">
      <c r="A59" s="406" t="s">
        <v>4855</v>
      </c>
      <c r="B59" s="406" t="s">
        <v>5082</v>
      </c>
    </row>
    <row r="60" spans="1:2">
      <c r="A60" s="406" t="s">
        <v>4856</v>
      </c>
      <c r="B60" s="406" t="s">
        <v>5082</v>
      </c>
    </row>
    <row r="61" spans="1:2">
      <c r="A61" s="406" t="s">
        <v>4859</v>
      </c>
      <c r="B61" s="406" t="s">
        <v>5082</v>
      </c>
    </row>
    <row r="62" spans="1:2">
      <c r="A62" s="406" t="s">
        <v>4860</v>
      </c>
      <c r="B62" s="406" t="s">
        <v>5082</v>
      </c>
    </row>
    <row r="63" spans="1:2">
      <c r="A63" s="406" t="s">
        <v>4861</v>
      </c>
      <c r="B63" s="406" t="s">
        <v>5088</v>
      </c>
    </row>
    <row r="64" spans="1:2">
      <c r="A64" s="406" t="s">
        <v>4862</v>
      </c>
      <c r="B64" s="406" t="s">
        <v>5088</v>
      </c>
    </row>
    <row r="65" spans="1:2">
      <c r="A65" s="406" t="s">
        <v>4863</v>
      </c>
      <c r="B65" s="406" t="s">
        <v>5088</v>
      </c>
    </row>
    <row r="66" spans="1:2">
      <c r="A66" s="406" t="s">
        <v>4864</v>
      </c>
      <c r="B66" s="406" t="s">
        <v>5088</v>
      </c>
    </row>
    <row r="67" spans="1:2">
      <c r="A67" s="406" t="s">
        <v>4865</v>
      </c>
      <c r="B67" s="406" t="s">
        <v>5088</v>
      </c>
    </row>
    <row r="68" spans="1:2">
      <c r="A68" s="406" t="s">
        <v>4866</v>
      </c>
      <c r="B68" s="406" t="s">
        <v>5088</v>
      </c>
    </row>
    <row r="69" spans="1:2">
      <c r="A69" s="406" t="s">
        <v>4867</v>
      </c>
      <c r="B69" s="406" t="s">
        <v>5088</v>
      </c>
    </row>
    <row r="70" spans="1:2">
      <c r="A70" s="406" t="s">
        <v>4868</v>
      </c>
      <c r="B70" s="406" t="s">
        <v>5088</v>
      </c>
    </row>
    <row r="71" spans="1:2">
      <c r="A71" s="406" t="s">
        <v>4869</v>
      </c>
      <c r="B71" s="406" t="s">
        <v>5088</v>
      </c>
    </row>
    <row r="72" spans="1:2">
      <c r="A72" s="406" t="s">
        <v>4870</v>
      </c>
      <c r="B72" s="406" t="s">
        <v>5088</v>
      </c>
    </row>
    <row r="73" spans="1:2">
      <c r="A73" s="406" t="s">
        <v>4871</v>
      </c>
      <c r="B73" s="406" t="s">
        <v>5088</v>
      </c>
    </row>
    <row r="74" spans="1:2">
      <c r="A74" s="406" t="s">
        <v>4872</v>
      </c>
      <c r="B74" s="406" t="s">
        <v>5088</v>
      </c>
    </row>
    <row r="75" spans="1:2">
      <c r="A75" s="406" t="s">
        <v>4873</v>
      </c>
      <c r="B75" s="406" t="s">
        <v>5088</v>
      </c>
    </row>
    <row r="76" spans="1:2">
      <c r="A76" s="406" t="s">
        <v>4874</v>
      </c>
      <c r="B76" s="406" t="s">
        <v>5088</v>
      </c>
    </row>
    <row r="77" spans="1:2">
      <c r="A77" s="406" t="s">
        <v>4875</v>
      </c>
      <c r="B77" s="406" t="s">
        <v>5088</v>
      </c>
    </row>
    <row r="78" spans="1:2">
      <c r="A78" s="406" t="s">
        <v>4876</v>
      </c>
      <c r="B78" s="406" t="s">
        <v>5088</v>
      </c>
    </row>
    <row r="79" spans="1:2">
      <c r="A79" s="406" t="s">
        <v>4877</v>
      </c>
      <c r="B79" s="406" t="s">
        <v>5088</v>
      </c>
    </row>
    <row r="80" spans="1:2">
      <c r="A80" s="406" t="s">
        <v>4878</v>
      </c>
      <c r="B80" s="406" t="s">
        <v>5088</v>
      </c>
    </row>
    <row r="81" spans="1:2">
      <c r="A81" s="406" t="s">
        <v>4879</v>
      </c>
      <c r="B81" s="406" t="s">
        <v>5088</v>
      </c>
    </row>
    <row r="82" spans="1:2">
      <c r="A82" s="406" t="s">
        <v>4880</v>
      </c>
      <c r="B82" s="406" t="s">
        <v>5088</v>
      </c>
    </row>
    <row r="83" spans="1:2">
      <c r="A83" s="406" t="s">
        <v>4881</v>
      </c>
      <c r="B83" s="406" t="s">
        <v>5087</v>
      </c>
    </row>
    <row r="84" spans="1:2">
      <c r="A84" s="406" t="s">
        <v>4882</v>
      </c>
      <c r="B84" s="406" t="s">
        <v>5087</v>
      </c>
    </row>
    <row r="85" spans="1:2">
      <c r="A85" s="406" t="s">
        <v>4883</v>
      </c>
      <c r="B85" s="406" t="s">
        <v>5087</v>
      </c>
    </row>
    <row r="86" spans="1:2">
      <c r="A86" s="406" t="s">
        <v>4884</v>
      </c>
      <c r="B86" s="406" t="s">
        <v>5087</v>
      </c>
    </row>
    <row r="87" spans="1:2">
      <c r="A87" s="406" t="s">
        <v>4885</v>
      </c>
      <c r="B87" s="406" t="s">
        <v>5088</v>
      </c>
    </row>
    <row r="88" spans="1:2">
      <c r="A88" s="406" t="s">
        <v>4886</v>
      </c>
      <c r="B88" s="406" t="s">
        <v>5088</v>
      </c>
    </row>
    <row r="89" spans="1:2">
      <c r="A89" s="406" t="s">
        <v>4887</v>
      </c>
      <c r="B89" s="406" t="s">
        <v>5088</v>
      </c>
    </row>
    <row r="90" spans="1:2">
      <c r="A90" s="406" t="s">
        <v>4888</v>
      </c>
      <c r="B90" s="406" t="s">
        <v>5088</v>
      </c>
    </row>
    <row r="91" spans="1:2">
      <c r="A91" s="406" t="s">
        <v>4889</v>
      </c>
      <c r="B91" s="406" t="s">
        <v>5088</v>
      </c>
    </row>
    <row r="92" spans="1:2">
      <c r="A92" s="406" t="s">
        <v>4890</v>
      </c>
      <c r="B92" s="406" t="s">
        <v>5090</v>
      </c>
    </row>
    <row r="93" spans="1:2">
      <c r="A93" s="406" t="s">
        <v>4891</v>
      </c>
      <c r="B93" s="406" t="s">
        <v>5090</v>
      </c>
    </row>
    <row r="94" spans="1:2">
      <c r="A94" s="406" t="s">
        <v>4839</v>
      </c>
      <c r="B94" s="406" t="s">
        <v>5090</v>
      </c>
    </row>
    <row r="95" spans="1:2">
      <c r="A95" s="406" t="s">
        <v>4892</v>
      </c>
      <c r="B95" s="406" t="s">
        <v>5090</v>
      </c>
    </row>
    <row r="96" spans="1:2">
      <c r="A96" s="406" t="s">
        <v>4893</v>
      </c>
      <c r="B96" s="406" t="s">
        <v>5090</v>
      </c>
    </row>
    <row r="97" spans="1:2">
      <c r="A97" s="406" t="s">
        <v>4894</v>
      </c>
      <c r="B97" s="406" t="s">
        <v>5090</v>
      </c>
    </row>
    <row r="98" spans="1:2">
      <c r="A98" s="406" t="s">
        <v>4895</v>
      </c>
      <c r="B98" s="406" t="s">
        <v>5090</v>
      </c>
    </row>
    <row r="99" spans="1:2">
      <c r="A99" s="406" t="s">
        <v>4896</v>
      </c>
      <c r="B99" s="406" t="s">
        <v>5088</v>
      </c>
    </row>
    <row r="100" spans="1:2">
      <c r="A100" s="406" t="s">
        <v>4897</v>
      </c>
      <c r="B100" s="406" t="s">
        <v>5088</v>
      </c>
    </row>
    <row r="101" spans="1:2">
      <c r="A101" s="406" t="s">
        <v>4898</v>
      </c>
      <c r="B101" s="406" t="s">
        <v>5088</v>
      </c>
    </row>
    <row r="102" spans="1:2">
      <c r="A102" s="406" t="s">
        <v>4899</v>
      </c>
      <c r="B102" s="406" t="s">
        <v>5088</v>
      </c>
    </row>
    <row r="103" spans="1:2">
      <c r="A103" s="406" t="s">
        <v>4900</v>
      </c>
      <c r="B103" s="406" t="s">
        <v>5089</v>
      </c>
    </row>
    <row r="104" spans="1:2">
      <c r="A104" s="406" t="s">
        <v>4901</v>
      </c>
      <c r="B104" s="406" t="s">
        <v>5089</v>
      </c>
    </row>
    <row r="105" spans="1:2">
      <c r="A105" s="406" t="s">
        <v>4902</v>
      </c>
      <c r="B105" s="406" t="s">
        <v>5082</v>
      </c>
    </row>
    <row r="106" spans="1:2">
      <c r="A106" s="406" t="s">
        <v>4903</v>
      </c>
      <c r="B106" s="406" t="s">
        <v>5087</v>
      </c>
    </row>
    <row r="107" spans="1:2">
      <c r="A107" s="406" t="s">
        <v>4904</v>
      </c>
      <c r="B107" s="406" t="s">
        <v>5086</v>
      </c>
    </row>
    <row r="108" spans="1:2">
      <c r="A108" s="406" t="s">
        <v>4905</v>
      </c>
      <c r="B108" s="406" t="s">
        <v>5086</v>
      </c>
    </row>
    <row r="109" spans="1:2">
      <c r="A109" s="406" t="s">
        <v>4906</v>
      </c>
      <c r="B109" s="406" t="s">
        <v>5086</v>
      </c>
    </row>
    <row r="110" spans="1:2">
      <c r="A110" s="406" t="s">
        <v>4907</v>
      </c>
      <c r="B110" s="406" t="s">
        <v>5086</v>
      </c>
    </row>
    <row r="111" spans="1:2">
      <c r="A111" s="406" t="s">
        <v>4908</v>
      </c>
      <c r="B111" s="406" t="s">
        <v>5087</v>
      </c>
    </row>
    <row r="112" spans="1:2">
      <c r="A112" s="406" t="s">
        <v>4909</v>
      </c>
      <c r="B112" s="406" t="s">
        <v>5086</v>
      </c>
    </row>
    <row r="113" spans="1:2">
      <c r="A113" s="406" t="s">
        <v>4910</v>
      </c>
      <c r="B113" s="406" t="s">
        <v>5086</v>
      </c>
    </row>
    <row r="114" spans="1:2">
      <c r="A114" s="406" t="s">
        <v>4911</v>
      </c>
      <c r="B114" s="406" t="s">
        <v>5086</v>
      </c>
    </row>
    <row r="115" spans="1:2">
      <c r="A115" s="406" t="s">
        <v>4912</v>
      </c>
      <c r="B115" s="406" t="s">
        <v>5086</v>
      </c>
    </row>
    <row r="116" spans="1:2">
      <c r="A116" s="406" t="s">
        <v>4913</v>
      </c>
      <c r="B116" s="406" t="s">
        <v>5086</v>
      </c>
    </row>
    <row r="117" spans="1:2">
      <c r="A117" s="406" t="s">
        <v>4914</v>
      </c>
      <c r="B117" s="406" t="s">
        <v>5088</v>
      </c>
    </row>
    <row r="118" spans="1:2">
      <c r="A118" s="406" t="s">
        <v>4915</v>
      </c>
      <c r="B118" s="406" t="s">
        <v>5082</v>
      </c>
    </row>
    <row r="119" spans="1:2">
      <c r="A119" s="406" t="s">
        <v>4916</v>
      </c>
      <c r="B119" s="406" t="s">
        <v>5082</v>
      </c>
    </row>
    <row r="120" spans="1:2">
      <c r="A120" s="406" t="s">
        <v>4917</v>
      </c>
      <c r="B120" s="406" t="s">
        <v>5088</v>
      </c>
    </row>
    <row r="121" spans="1:2">
      <c r="A121" s="406" t="s">
        <v>4918</v>
      </c>
      <c r="B121" s="406" t="s">
        <v>5092</v>
      </c>
    </row>
    <row r="122" spans="1:2">
      <c r="A122" s="406" t="s">
        <v>4919</v>
      </c>
      <c r="B122" s="406" t="s">
        <v>5092</v>
      </c>
    </row>
    <row r="123" spans="1:2">
      <c r="A123" s="406" t="s">
        <v>4920</v>
      </c>
      <c r="B123" s="406" t="s">
        <v>5092</v>
      </c>
    </row>
    <row r="124" spans="1:2">
      <c r="A124" s="406" t="s">
        <v>4829</v>
      </c>
      <c r="B124" s="406" t="s">
        <v>5091</v>
      </c>
    </row>
    <row r="125" spans="1:2">
      <c r="A125" s="406" t="s">
        <v>4921</v>
      </c>
      <c r="B125" s="406" t="s">
        <v>5087</v>
      </c>
    </row>
    <row r="126" spans="1:2">
      <c r="A126" s="406" t="s">
        <v>4922</v>
      </c>
      <c r="B126" s="406" t="s">
        <v>5089</v>
      </c>
    </row>
    <row r="127" spans="1:2">
      <c r="A127" s="406" t="s">
        <v>4923</v>
      </c>
      <c r="B127" s="406" t="s">
        <v>5089</v>
      </c>
    </row>
    <row r="128" spans="1:2">
      <c r="A128" s="406" t="s">
        <v>4924</v>
      </c>
      <c r="B128" s="406" t="s">
        <v>5087</v>
      </c>
    </row>
    <row r="129" spans="1:2">
      <c r="A129" s="406" t="s">
        <v>4925</v>
      </c>
      <c r="B129" s="406" t="s">
        <v>5082</v>
      </c>
    </row>
    <row r="130" spans="1:2">
      <c r="A130" s="406" t="s">
        <v>4926</v>
      </c>
      <c r="B130" s="406" t="s">
        <v>5089</v>
      </c>
    </row>
    <row r="131" spans="1:2">
      <c r="A131" s="406" t="s">
        <v>4927</v>
      </c>
      <c r="B131" s="406" t="s">
        <v>5082</v>
      </c>
    </row>
    <row r="132" spans="1:2">
      <c r="A132" s="406" t="s">
        <v>4928</v>
      </c>
      <c r="B132" s="406" t="s">
        <v>5082</v>
      </c>
    </row>
    <row r="133" spans="1:2">
      <c r="A133" s="406" t="s">
        <v>4929</v>
      </c>
      <c r="B133" s="406" t="s">
        <v>5082</v>
      </c>
    </row>
    <row r="134" spans="1:2">
      <c r="A134" s="406" t="s">
        <v>4930</v>
      </c>
      <c r="B134" s="406" t="s">
        <v>5085</v>
      </c>
    </row>
    <row r="135" spans="1:2">
      <c r="A135" s="406" t="s">
        <v>4931</v>
      </c>
      <c r="B135" s="406" t="s">
        <v>5087</v>
      </c>
    </row>
    <row r="136" spans="1:2">
      <c r="A136" s="406" t="s">
        <v>4932</v>
      </c>
      <c r="B136" s="406" t="s">
        <v>5085</v>
      </c>
    </row>
    <row r="137" spans="1:2">
      <c r="A137" s="406" t="s">
        <v>4933</v>
      </c>
      <c r="B137" s="406" t="s">
        <v>5085</v>
      </c>
    </row>
    <row r="138" spans="1:2">
      <c r="A138" s="406" t="s">
        <v>4934</v>
      </c>
      <c r="B138" s="406" t="s">
        <v>5089</v>
      </c>
    </row>
    <row r="139" spans="1:2">
      <c r="A139" s="406" t="s">
        <v>4935</v>
      </c>
      <c r="B139" s="406" t="s">
        <v>5086</v>
      </c>
    </row>
    <row r="140" spans="1:2">
      <c r="A140" s="406" t="s">
        <v>4936</v>
      </c>
      <c r="B140" s="406" t="s">
        <v>5088</v>
      </c>
    </row>
    <row r="141" spans="1:2">
      <c r="A141" s="406" t="s">
        <v>4937</v>
      </c>
      <c r="B141" s="406" t="s">
        <v>5088</v>
      </c>
    </row>
    <row r="142" spans="1:2">
      <c r="A142" s="406" t="s">
        <v>4938</v>
      </c>
      <c r="B142" s="406" t="s">
        <v>5088</v>
      </c>
    </row>
    <row r="143" spans="1:2">
      <c r="A143" s="406" t="s">
        <v>4939</v>
      </c>
      <c r="B143" s="406" t="s">
        <v>5088</v>
      </c>
    </row>
    <row r="144" spans="1:2">
      <c r="A144" s="406" t="s">
        <v>4940</v>
      </c>
      <c r="B144" s="406" t="s">
        <v>5088</v>
      </c>
    </row>
    <row r="145" spans="1:2">
      <c r="A145" s="406" t="s">
        <v>4941</v>
      </c>
      <c r="B145" s="406" t="s">
        <v>5088</v>
      </c>
    </row>
    <row r="146" spans="1:2">
      <c r="A146" s="406" t="s">
        <v>4942</v>
      </c>
      <c r="B146" s="406" t="s">
        <v>5088</v>
      </c>
    </row>
    <row r="147" spans="1:2">
      <c r="A147" s="406" t="s">
        <v>4943</v>
      </c>
      <c r="B147" s="406" t="s">
        <v>5088</v>
      </c>
    </row>
    <row r="148" spans="1:2">
      <c r="A148" s="406" t="s">
        <v>4944</v>
      </c>
      <c r="B148" s="406" t="s">
        <v>5088</v>
      </c>
    </row>
    <row r="149" spans="1:2">
      <c r="A149" s="406" t="s">
        <v>4945</v>
      </c>
      <c r="B149" s="406" t="s">
        <v>5088</v>
      </c>
    </row>
    <row r="150" spans="1:2">
      <c r="A150" s="406" t="s">
        <v>4821</v>
      </c>
      <c r="B150" s="406" t="s">
        <v>5089</v>
      </c>
    </row>
    <row r="151" spans="1:2">
      <c r="A151" s="406" t="s">
        <v>4946</v>
      </c>
      <c r="B151" s="406" t="s">
        <v>5089</v>
      </c>
    </row>
    <row r="152" spans="1:2">
      <c r="A152" s="406" t="s">
        <v>4834</v>
      </c>
      <c r="B152" s="406" t="s">
        <v>5085</v>
      </c>
    </row>
    <row r="153" spans="1:2">
      <c r="A153" s="406" t="s">
        <v>4947</v>
      </c>
      <c r="B153" s="406" t="s">
        <v>5088</v>
      </c>
    </row>
    <row r="154" spans="1:2">
      <c r="A154" s="406" t="s">
        <v>4948</v>
      </c>
      <c r="B154" s="406" t="s">
        <v>5088</v>
      </c>
    </row>
    <row r="155" spans="1:2">
      <c r="A155" s="406" t="s">
        <v>4949</v>
      </c>
      <c r="B155" s="406" t="s">
        <v>5088</v>
      </c>
    </row>
    <row r="156" spans="1:2">
      <c r="A156" s="406" t="s">
        <v>4950</v>
      </c>
      <c r="B156" s="406" t="s">
        <v>5088</v>
      </c>
    </row>
    <row r="157" spans="1:2">
      <c r="A157" s="406" t="s">
        <v>4951</v>
      </c>
      <c r="B157" s="406" t="s">
        <v>5086</v>
      </c>
    </row>
    <row r="158" spans="1:2">
      <c r="A158" s="406" t="s">
        <v>4952</v>
      </c>
      <c r="B158" s="406" t="s">
        <v>5086</v>
      </c>
    </row>
    <row r="159" spans="1:2">
      <c r="A159" s="406" t="s">
        <v>4953</v>
      </c>
      <c r="B159" s="406" t="s">
        <v>5087</v>
      </c>
    </row>
    <row r="160" spans="1:2">
      <c r="A160" s="406" t="s">
        <v>4954</v>
      </c>
      <c r="B160" s="406" t="s">
        <v>5093</v>
      </c>
    </row>
    <row r="161" spans="1:2">
      <c r="A161" s="406" t="s">
        <v>4955</v>
      </c>
      <c r="B161" s="406" t="s">
        <v>5093</v>
      </c>
    </row>
    <row r="162" spans="1:2">
      <c r="A162" s="406" t="s">
        <v>4956</v>
      </c>
      <c r="B162" s="406" t="s">
        <v>5087</v>
      </c>
    </row>
    <row r="163" spans="1:2">
      <c r="A163" s="406" t="s">
        <v>4957</v>
      </c>
      <c r="B163" s="406" t="s">
        <v>5087</v>
      </c>
    </row>
    <row r="164" spans="1:2">
      <c r="A164" s="406" t="s">
        <v>4958</v>
      </c>
      <c r="B164" s="406" t="s">
        <v>5087</v>
      </c>
    </row>
    <row r="165" spans="1:2">
      <c r="A165" s="406" t="s">
        <v>4959</v>
      </c>
      <c r="B165" s="406" t="s">
        <v>5087</v>
      </c>
    </row>
    <row r="166" spans="1:2">
      <c r="A166" s="406" t="s">
        <v>4960</v>
      </c>
      <c r="B166" s="406" t="s">
        <v>5087</v>
      </c>
    </row>
    <row r="167" spans="1:2">
      <c r="A167" s="406" t="s">
        <v>4961</v>
      </c>
      <c r="B167" s="406" t="s">
        <v>5087</v>
      </c>
    </row>
    <row r="168" spans="1:2">
      <c r="A168" s="406" t="s">
        <v>4962</v>
      </c>
      <c r="B168" s="406" t="s">
        <v>5088</v>
      </c>
    </row>
    <row r="169" spans="1:2">
      <c r="A169" s="406" t="s">
        <v>4963</v>
      </c>
      <c r="B169" s="406" t="s">
        <v>5088</v>
      </c>
    </row>
    <row r="170" spans="1:2">
      <c r="A170" s="406" t="s">
        <v>4964</v>
      </c>
      <c r="B170" s="406" t="s">
        <v>5088</v>
      </c>
    </row>
    <row r="171" spans="1:2">
      <c r="A171" s="406" t="s">
        <v>4965</v>
      </c>
      <c r="B171" s="406" t="s">
        <v>5088</v>
      </c>
    </row>
    <row r="172" spans="1:2">
      <c r="A172" s="406" t="s">
        <v>4966</v>
      </c>
      <c r="B172" s="406" t="s">
        <v>5088</v>
      </c>
    </row>
    <row r="173" spans="1:2">
      <c r="A173" s="406" t="s">
        <v>4967</v>
      </c>
      <c r="B173" s="406" t="s">
        <v>5088</v>
      </c>
    </row>
    <row r="174" spans="1:2">
      <c r="A174" s="406" t="s">
        <v>4968</v>
      </c>
      <c r="B174" s="406" t="s">
        <v>5088</v>
      </c>
    </row>
    <row r="175" spans="1:2">
      <c r="A175" s="406" t="s">
        <v>4969</v>
      </c>
      <c r="B175" s="406" t="s">
        <v>5087</v>
      </c>
    </row>
    <row r="176" spans="1:2">
      <c r="A176" s="406" t="s">
        <v>4970</v>
      </c>
      <c r="B176" s="406" t="s">
        <v>5087</v>
      </c>
    </row>
    <row r="177" spans="1:2">
      <c r="A177" s="406" t="s">
        <v>4971</v>
      </c>
      <c r="B177" s="406" t="s">
        <v>5087</v>
      </c>
    </row>
    <row r="178" spans="1:2">
      <c r="A178" s="406" t="s">
        <v>4972</v>
      </c>
      <c r="B178" s="406" t="s">
        <v>5087</v>
      </c>
    </row>
    <row r="179" spans="1:2">
      <c r="A179" s="406" t="s">
        <v>4973</v>
      </c>
      <c r="B179" s="406" t="s">
        <v>5088</v>
      </c>
    </row>
    <row r="180" spans="1:2">
      <c r="A180" s="406" t="s">
        <v>4974</v>
      </c>
      <c r="B180" s="406" t="s">
        <v>5088</v>
      </c>
    </row>
    <row r="181" spans="1:2">
      <c r="A181" s="406" t="s">
        <v>4975</v>
      </c>
      <c r="B181" s="406" t="s">
        <v>5088</v>
      </c>
    </row>
    <row r="182" spans="1:2">
      <c r="A182" s="406" t="s">
        <v>4976</v>
      </c>
      <c r="B182" s="406" t="s">
        <v>5088</v>
      </c>
    </row>
    <row r="183" spans="1:2">
      <c r="A183" s="406" t="s">
        <v>4977</v>
      </c>
      <c r="B183" s="406" t="s">
        <v>5088</v>
      </c>
    </row>
    <row r="184" spans="1:2">
      <c r="A184" s="406" t="s">
        <v>4978</v>
      </c>
      <c r="B184" s="406" t="s">
        <v>5088</v>
      </c>
    </row>
    <row r="185" spans="1:2">
      <c r="A185" s="406" t="s">
        <v>4979</v>
      </c>
      <c r="B185" s="406" t="s">
        <v>5088</v>
      </c>
    </row>
    <row r="186" spans="1:2">
      <c r="A186" s="406" t="s">
        <v>4980</v>
      </c>
      <c r="B186" s="406" t="s">
        <v>5087</v>
      </c>
    </row>
    <row r="187" spans="1:2">
      <c r="A187" s="406" t="s">
        <v>4981</v>
      </c>
      <c r="B187" s="406" t="s">
        <v>5087</v>
      </c>
    </row>
    <row r="188" spans="1:2">
      <c r="A188" s="428" t="s">
        <v>4849</v>
      </c>
      <c r="B188" s="428" t="s">
        <v>5094</v>
      </c>
    </row>
    <row r="189" spans="1:2">
      <c r="A189" s="428" t="s">
        <v>4851</v>
      </c>
      <c r="B189" s="428" t="s">
        <v>5094</v>
      </c>
    </row>
    <row r="190" spans="1:2">
      <c r="A190" s="428" t="s">
        <v>4857</v>
      </c>
      <c r="B190" s="428" t="s">
        <v>5095</v>
      </c>
    </row>
    <row r="191" spans="1:2">
      <c r="A191" s="428" t="s">
        <v>4858</v>
      </c>
      <c r="B191" s="428" t="s">
        <v>5095</v>
      </c>
    </row>
    <row r="192" spans="1:2">
      <c r="A192" s="428" t="s">
        <v>4857</v>
      </c>
      <c r="B192" s="428" t="s">
        <v>5095</v>
      </c>
    </row>
    <row r="193" spans="1:2">
      <c r="A193" s="428" t="s">
        <v>4857</v>
      </c>
      <c r="B193" s="428" t="s">
        <v>5095</v>
      </c>
    </row>
    <row r="194" spans="1:2">
      <c r="A194" s="428" t="s">
        <v>4857</v>
      </c>
      <c r="B194" s="428" t="s">
        <v>5095</v>
      </c>
    </row>
    <row r="195" spans="1:2">
      <c r="A195" s="428" t="s">
        <v>4857</v>
      </c>
      <c r="B195" s="428" t="s">
        <v>5095</v>
      </c>
    </row>
  </sheetData>
  <pageMargins left="0.7" right="0.7" top="0.75" bottom="0.75" header="0.3" footer="0.3"/>
  <customProperties>
    <customPr name="EpmWorksheetKeyString_GU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28B7-5CCC-4E8A-9BE5-0EAAC7D98DAB}">
  <sheetPr>
    <tabColor theme="5" tint="-0.249977111117893"/>
  </sheetPr>
  <dimension ref="A1:M482"/>
  <sheetViews>
    <sheetView zoomScale="80" zoomScaleNormal="80" workbookViewId="0">
      <pane ySplit="1" topLeftCell="A2" activePane="bottomLeft" state="frozen"/>
      <selection pane="bottomLeft" activeCell="A2" sqref="A2"/>
    </sheetView>
  </sheetViews>
  <sheetFormatPr baseColWidth="10" defaultColWidth="9.140625" defaultRowHeight="15"/>
  <cols>
    <col min="1" max="3" width="28.140625" style="395" customWidth="1"/>
    <col min="4" max="5" width="20.42578125" style="397" customWidth="1"/>
    <col min="6" max="6" width="17.28515625" style="396" customWidth="1"/>
    <col min="7" max="7" width="15.85546875" style="397" customWidth="1"/>
    <col min="8" max="8" width="83.140625" style="397" customWidth="1"/>
    <col min="9" max="10" width="17.28515625" style="397" customWidth="1"/>
    <col min="11" max="11" width="25.7109375" style="395" customWidth="1"/>
    <col min="12" max="12" width="29.140625" style="395" customWidth="1"/>
    <col min="13" max="15" width="15.85546875" style="397" bestFit="1" customWidth="1"/>
    <col min="16" max="16384" width="9.140625" style="397"/>
  </cols>
  <sheetData>
    <row r="1" spans="1:12" s="391" customFormat="1" ht="45.6" customHeight="1">
      <c r="A1" s="389" t="s">
        <v>33</v>
      </c>
      <c r="B1" s="389" t="s">
        <v>32</v>
      </c>
      <c r="C1" s="389" t="s">
        <v>34</v>
      </c>
      <c r="D1" s="389" t="s">
        <v>5054</v>
      </c>
      <c r="E1" s="389" t="s">
        <v>5049</v>
      </c>
      <c r="F1" s="390" t="s">
        <v>5053</v>
      </c>
      <c r="G1" s="389" t="s">
        <v>5051</v>
      </c>
      <c r="H1" s="389" t="s">
        <v>114</v>
      </c>
      <c r="I1" s="389" t="s">
        <v>692</v>
      </c>
      <c r="J1" s="389" t="s">
        <v>31</v>
      </c>
      <c r="K1" s="389" t="s">
        <v>693</v>
      </c>
      <c r="L1" s="389" t="s">
        <v>694</v>
      </c>
    </row>
    <row r="2" spans="1:12" s="394" customFormat="1" ht="90">
      <c r="A2" s="392" t="s">
        <v>4380</v>
      </c>
      <c r="B2" s="392" t="s">
        <v>4322</v>
      </c>
      <c r="C2" s="392" t="s">
        <v>4262</v>
      </c>
      <c r="D2" s="392" t="s">
        <v>4439</v>
      </c>
      <c r="E2" s="392"/>
      <c r="F2" s="393">
        <v>4.7245102041633402E-4</v>
      </c>
      <c r="G2" s="392" t="s">
        <v>4982</v>
      </c>
      <c r="H2" s="392" t="s">
        <v>6105</v>
      </c>
      <c r="I2" s="392" t="s">
        <v>5118</v>
      </c>
      <c r="J2" s="392">
        <v>2011</v>
      </c>
      <c r="K2" s="432" t="s">
        <v>5119</v>
      </c>
      <c r="L2" s="432" t="s">
        <v>5120</v>
      </c>
    </row>
    <row r="3" spans="1:12" s="394" customFormat="1" ht="90">
      <c r="A3" s="392" t="s">
        <v>4323</v>
      </c>
      <c r="B3" s="392" t="s">
        <v>4323</v>
      </c>
      <c r="C3" s="392" t="s">
        <v>4263</v>
      </c>
      <c r="D3" s="392" t="s">
        <v>4439</v>
      </c>
      <c r="E3" s="392"/>
      <c r="F3" s="393">
        <v>3.6449433671288802E-4</v>
      </c>
      <c r="G3" s="392" t="s">
        <v>4982</v>
      </c>
      <c r="H3" s="392" t="s">
        <v>6105</v>
      </c>
      <c r="I3" s="392" t="s">
        <v>5118</v>
      </c>
      <c r="J3" s="392">
        <v>2011</v>
      </c>
      <c r="K3" s="432" t="s">
        <v>5119</v>
      </c>
      <c r="L3" s="432" t="s">
        <v>5120</v>
      </c>
    </row>
    <row r="4" spans="1:12" s="394" customFormat="1" ht="90">
      <c r="A4" s="392" t="s">
        <v>4381</v>
      </c>
      <c r="B4" s="392" t="s">
        <v>4324</v>
      </c>
      <c r="C4" s="392" t="s">
        <v>4264</v>
      </c>
      <c r="D4" s="392" t="s">
        <v>4439</v>
      </c>
      <c r="E4" s="392"/>
      <c r="F4" s="393">
        <v>3.6858019083676704E-4</v>
      </c>
      <c r="G4" s="392" t="s">
        <v>4982</v>
      </c>
      <c r="H4" s="392" t="s">
        <v>6105</v>
      </c>
      <c r="I4" s="392" t="s">
        <v>5118</v>
      </c>
      <c r="J4" s="392">
        <v>2011</v>
      </c>
      <c r="K4" s="432" t="s">
        <v>5119</v>
      </c>
      <c r="L4" s="432" t="s">
        <v>5120</v>
      </c>
    </row>
    <row r="5" spans="1:12" s="394" customFormat="1" ht="90">
      <c r="A5" s="392" t="s">
        <v>4382</v>
      </c>
      <c r="B5" s="392" t="s">
        <v>4325</v>
      </c>
      <c r="C5" s="392" t="s">
        <v>4265</v>
      </c>
      <c r="D5" s="392" t="s">
        <v>4439</v>
      </c>
      <c r="E5" s="392"/>
      <c r="F5" s="393">
        <v>1.2243510612383901E-3</v>
      </c>
      <c r="G5" s="392" t="s">
        <v>4982</v>
      </c>
      <c r="H5" s="392" t="s">
        <v>6105</v>
      </c>
      <c r="I5" s="392" t="s">
        <v>5118</v>
      </c>
      <c r="J5" s="392">
        <v>2011</v>
      </c>
      <c r="K5" s="432" t="s">
        <v>5119</v>
      </c>
      <c r="L5" s="432" t="s">
        <v>5120</v>
      </c>
    </row>
    <row r="6" spans="1:12" s="394" customFormat="1" ht="90">
      <c r="A6" s="392" t="s">
        <v>4383</v>
      </c>
      <c r="B6" s="392" t="s">
        <v>4326</v>
      </c>
      <c r="C6" s="392" t="s">
        <v>4266</v>
      </c>
      <c r="D6" s="392" t="s">
        <v>4439</v>
      </c>
      <c r="E6" s="392"/>
      <c r="F6" s="393">
        <v>2.9043940519016595E-4</v>
      </c>
      <c r="G6" s="392" t="s">
        <v>4982</v>
      </c>
      <c r="H6" s="392" t="s">
        <v>6105</v>
      </c>
      <c r="I6" s="392" t="s">
        <v>5118</v>
      </c>
      <c r="J6" s="392">
        <v>2011</v>
      </c>
      <c r="K6" s="432" t="s">
        <v>5119</v>
      </c>
      <c r="L6" s="432" t="s">
        <v>5120</v>
      </c>
    </row>
    <row r="7" spans="1:12" s="394" customFormat="1" ht="90">
      <c r="A7" s="392" t="s">
        <v>4384</v>
      </c>
      <c r="B7" s="392" t="s">
        <v>4327</v>
      </c>
      <c r="C7" s="392" t="s">
        <v>4267</v>
      </c>
      <c r="D7" s="392" t="s">
        <v>4439</v>
      </c>
      <c r="E7" s="392"/>
      <c r="F7" s="393">
        <v>2.7533806787234601E-4</v>
      </c>
      <c r="G7" s="392" t="s">
        <v>4982</v>
      </c>
      <c r="H7" s="392" t="s">
        <v>6105</v>
      </c>
      <c r="I7" s="392" t="s">
        <v>5118</v>
      </c>
      <c r="J7" s="392">
        <v>2011</v>
      </c>
      <c r="K7" s="432" t="s">
        <v>5119</v>
      </c>
      <c r="L7" s="432" t="s">
        <v>5120</v>
      </c>
    </row>
    <row r="8" spans="1:12" s="394" customFormat="1" ht="90">
      <c r="A8" s="392" t="s">
        <v>4385</v>
      </c>
      <c r="B8" s="392" t="s">
        <v>4328</v>
      </c>
      <c r="C8" s="392" t="s">
        <v>4268</v>
      </c>
      <c r="D8" s="392" t="s">
        <v>4439</v>
      </c>
      <c r="E8" s="392"/>
      <c r="F8" s="393">
        <v>2.7533806787234601E-4</v>
      </c>
      <c r="G8" s="392" t="s">
        <v>4982</v>
      </c>
      <c r="H8" s="392" t="s">
        <v>6105</v>
      </c>
      <c r="I8" s="392" t="s">
        <v>5118</v>
      </c>
      <c r="J8" s="392">
        <v>2011</v>
      </c>
      <c r="K8" s="432" t="s">
        <v>5119</v>
      </c>
      <c r="L8" s="432" t="s">
        <v>5120</v>
      </c>
    </row>
    <row r="9" spans="1:12" s="394" customFormat="1" ht="90">
      <c r="A9" s="392" t="s">
        <v>4386</v>
      </c>
      <c r="B9" s="392" t="s">
        <v>4329</v>
      </c>
      <c r="C9" s="392" t="s">
        <v>4269</v>
      </c>
      <c r="D9" s="392" t="s">
        <v>4439</v>
      </c>
      <c r="E9" s="392"/>
      <c r="F9" s="393">
        <v>2.9043940519016595E-4</v>
      </c>
      <c r="G9" s="392" t="s">
        <v>4982</v>
      </c>
      <c r="H9" s="392" t="s">
        <v>6105</v>
      </c>
      <c r="I9" s="392" t="s">
        <v>5118</v>
      </c>
      <c r="J9" s="392">
        <v>2011</v>
      </c>
      <c r="K9" s="432" t="s">
        <v>5119</v>
      </c>
      <c r="L9" s="432" t="s">
        <v>5120</v>
      </c>
    </row>
    <row r="10" spans="1:12" s="394" customFormat="1" ht="90">
      <c r="A10" s="392" t="s">
        <v>4387</v>
      </c>
      <c r="B10" s="392" t="s">
        <v>4330</v>
      </c>
      <c r="C10" s="392" t="s">
        <v>4270</v>
      </c>
      <c r="D10" s="392" t="s">
        <v>4439</v>
      </c>
      <c r="E10" s="392"/>
      <c r="F10" s="393">
        <v>4.37737561138687E-4</v>
      </c>
      <c r="G10" s="392" t="s">
        <v>4982</v>
      </c>
      <c r="H10" s="392" t="s">
        <v>6105</v>
      </c>
      <c r="I10" s="392" t="s">
        <v>5118</v>
      </c>
      <c r="J10" s="392">
        <v>2011</v>
      </c>
      <c r="K10" s="432" t="s">
        <v>5119</v>
      </c>
      <c r="L10" s="432" t="s">
        <v>5120</v>
      </c>
    </row>
    <row r="11" spans="1:12" s="394" customFormat="1" ht="90">
      <c r="A11" s="392" t="s">
        <v>4388</v>
      </c>
      <c r="B11" s="392" t="s">
        <v>4331</v>
      </c>
      <c r="C11" s="392" t="s">
        <v>4271</v>
      </c>
      <c r="D11" s="392" t="s">
        <v>4439</v>
      </c>
      <c r="E11" s="392"/>
      <c r="F11" s="393">
        <v>2.4659838374694801E-4</v>
      </c>
      <c r="G11" s="392" t="s">
        <v>4982</v>
      </c>
      <c r="H11" s="392" t="s">
        <v>6105</v>
      </c>
      <c r="I11" s="392" t="s">
        <v>5118</v>
      </c>
      <c r="J11" s="392">
        <v>2011</v>
      </c>
      <c r="K11" s="432" t="s">
        <v>5119</v>
      </c>
      <c r="L11" s="432" t="s">
        <v>5120</v>
      </c>
    </row>
    <row r="12" spans="1:12" s="394" customFormat="1" ht="90">
      <c r="A12" s="392" t="s">
        <v>4389</v>
      </c>
      <c r="B12" s="392" t="s">
        <v>453</v>
      </c>
      <c r="C12" s="392" t="s">
        <v>4272</v>
      </c>
      <c r="D12" s="392" t="s">
        <v>4439</v>
      </c>
      <c r="E12" s="392"/>
      <c r="F12" s="393">
        <v>1.9012056507442901E-4</v>
      </c>
      <c r="G12" s="392" t="s">
        <v>4982</v>
      </c>
      <c r="H12" s="392" t="s">
        <v>6105</v>
      </c>
      <c r="I12" s="392" t="s">
        <v>5118</v>
      </c>
      <c r="J12" s="392">
        <v>2011</v>
      </c>
      <c r="K12" s="432" t="s">
        <v>5119</v>
      </c>
      <c r="L12" s="432" t="s">
        <v>5120</v>
      </c>
    </row>
    <row r="13" spans="1:12" s="394" customFormat="1" ht="90">
      <c r="A13" s="392" t="s">
        <v>4390</v>
      </c>
      <c r="B13" s="392" t="s">
        <v>5061</v>
      </c>
      <c r="C13" s="392" t="s">
        <v>4273</v>
      </c>
      <c r="D13" s="392" t="s">
        <v>4439</v>
      </c>
      <c r="E13" s="392"/>
      <c r="F13" s="393">
        <v>4.7883299195248104E-4</v>
      </c>
      <c r="G13" s="392" t="s">
        <v>4982</v>
      </c>
      <c r="H13" s="392" t="s">
        <v>6105</v>
      </c>
      <c r="I13" s="392" t="s">
        <v>5118</v>
      </c>
      <c r="J13" s="392">
        <v>2011</v>
      </c>
      <c r="K13" s="432" t="s">
        <v>5119</v>
      </c>
      <c r="L13" s="432" t="s">
        <v>5120</v>
      </c>
    </row>
    <row r="14" spans="1:12" s="394" customFormat="1" ht="90">
      <c r="A14" s="392" t="s">
        <v>4391</v>
      </c>
      <c r="B14" s="392" t="s">
        <v>4332</v>
      </c>
      <c r="C14" s="392" t="s">
        <v>4274</v>
      </c>
      <c r="D14" s="392" t="s">
        <v>4439</v>
      </c>
      <c r="E14" s="392"/>
      <c r="F14" s="393">
        <v>1.9012056507442901E-4</v>
      </c>
      <c r="G14" s="392" t="s">
        <v>4982</v>
      </c>
      <c r="H14" s="392" t="s">
        <v>6105</v>
      </c>
      <c r="I14" s="392" t="s">
        <v>5118</v>
      </c>
      <c r="J14" s="392">
        <v>2011</v>
      </c>
      <c r="K14" s="432" t="s">
        <v>5119</v>
      </c>
      <c r="L14" s="432" t="s">
        <v>5120</v>
      </c>
    </row>
    <row r="15" spans="1:12" s="394" customFormat="1" ht="90">
      <c r="A15" s="392" t="s">
        <v>4392</v>
      </c>
      <c r="B15" s="392" t="s">
        <v>4333</v>
      </c>
      <c r="C15" s="392" t="s">
        <v>4275</v>
      </c>
      <c r="D15" s="392" t="s">
        <v>4439</v>
      </c>
      <c r="E15" s="392"/>
      <c r="F15" s="393">
        <v>2.1157433025703701E-4</v>
      </c>
      <c r="G15" s="392" t="s">
        <v>4982</v>
      </c>
      <c r="H15" s="392" t="s">
        <v>6105</v>
      </c>
      <c r="I15" s="392" t="s">
        <v>5118</v>
      </c>
      <c r="J15" s="392">
        <v>2011</v>
      </c>
      <c r="K15" s="432" t="s">
        <v>5119</v>
      </c>
      <c r="L15" s="432" t="s">
        <v>5120</v>
      </c>
    </row>
    <row r="16" spans="1:12" s="394" customFormat="1" ht="90">
      <c r="A16" s="392" t="s">
        <v>4393</v>
      </c>
      <c r="B16" s="392" t="s">
        <v>4334</v>
      </c>
      <c r="C16" s="392" t="s">
        <v>4276</v>
      </c>
      <c r="D16" s="392" t="s">
        <v>4439</v>
      </c>
      <c r="E16" s="392"/>
      <c r="F16" s="393">
        <v>2.1157433025703701E-4</v>
      </c>
      <c r="G16" s="392" t="s">
        <v>4982</v>
      </c>
      <c r="H16" s="392" t="s">
        <v>6105</v>
      </c>
      <c r="I16" s="392" t="s">
        <v>5118</v>
      </c>
      <c r="J16" s="392">
        <v>2011</v>
      </c>
      <c r="K16" s="432" t="s">
        <v>5119</v>
      </c>
      <c r="L16" s="432" t="s">
        <v>5120</v>
      </c>
    </row>
    <row r="17" spans="1:12" s="394" customFormat="1" ht="90">
      <c r="A17" s="392" t="s">
        <v>4394</v>
      </c>
      <c r="B17" s="392" t="s">
        <v>4335</v>
      </c>
      <c r="C17" s="392" t="s">
        <v>4277</v>
      </c>
      <c r="D17" s="392" t="s">
        <v>4439</v>
      </c>
      <c r="E17" s="392"/>
      <c r="F17" s="393">
        <v>1.21869924031747E-4</v>
      </c>
      <c r="G17" s="392" t="s">
        <v>4982</v>
      </c>
      <c r="H17" s="392" t="s">
        <v>6105</v>
      </c>
      <c r="I17" s="392" t="s">
        <v>5118</v>
      </c>
      <c r="J17" s="392">
        <v>2011</v>
      </c>
      <c r="K17" s="432" t="s">
        <v>5119</v>
      </c>
      <c r="L17" s="432" t="s">
        <v>5120</v>
      </c>
    </row>
    <row r="18" spans="1:12" s="394" customFormat="1" ht="90">
      <c r="A18" s="392" t="s">
        <v>4395</v>
      </c>
      <c r="B18" s="392" t="s">
        <v>4336</v>
      </c>
      <c r="C18" s="392" t="s">
        <v>4278</v>
      </c>
      <c r="D18" s="392" t="s">
        <v>4439</v>
      </c>
      <c r="E18" s="392"/>
      <c r="F18" s="393">
        <v>2.0416276749525699E-4</v>
      </c>
      <c r="G18" s="392" t="s">
        <v>4982</v>
      </c>
      <c r="H18" s="392" t="s">
        <v>6105</v>
      </c>
      <c r="I18" s="392" t="s">
        <v>5118</v>
      </c>
      <c r="J18" s="392">
        <v>2011</v>
      </c>
      <c r="K18" s="432" t="s">
        <v>5119</v>
      </c>
      <c r="L18" s="432" t="s">
        <v>5120</v>
      </c>
    </row>
    <row r="19" spans="1:12" s="394" customFormat="1" ht="90">
      <c r="A19" s="392" t="s">
        <v>4396</v>
      </c>
      <c r="B19" s="392" t="s">
        <v>4337</v>
      </c>
      <c r="C19" s="392" t="s">
        <v>4279</v>
      </c>
      <c r="D19" s="392" t="s">
        <v>4439</v>
      </c>
      <c r="E19" s="392"/>
      <c r="F19" s="393">
        <v>4.2217644042918403E-4</v>
      </c>
      <c r="G19" s="392" t="s">
        <v>4982</v>
      </c>
      <c r="H19" s="392" t="s">
        <v>6105</v>
      </c>
      <c r="I19" s="392" t="s">
        <v>5118</v>
      </c>
      <c r="J19" s="392">
        <v>2011</v>
      </c>
      <c r="K19" s="432" t="s">
        <v>5119</v>
      </c>
      <c r="L19" s="432" t="s">
        <v>5120</v>
      </c>
    </row>
    <row r="20" spans="1:12" s="394" customFormat="1" ht="90">
      <c r="A20" s="392" t="s">
        <v>4397</v>
      </c>
      <c r="B20" s="392" t="s">
        <v>4338</v>
      </c>
      <c r="C20" s="392" t="s">
        <v>4280</v>
      </c>
      <c r="D20" s="392" t="s">
        <v>4439</v>
      </c>
      <c r="E20" s="392"/>
      <c r="F20" s="393">
        <v>2.8034189684321599E-4</v>
      </c>
      <c r="G20" s="392" t="s">
        <v>4982</v>
      </c>
      <c r="H20" s="392" t="s">
        <v>6105</v>
      </c>
      <c r="I20" s="392" t="s">
        <v>5118</v>
      </c>
      <c r="J20" s="392">
        <v>2011</v>
      </c>
      <c r="K20" s="432" t="s">
        <v>5119</v>
      </c>
      <c r="L20" s="432" t="s">
        <v>5120</v>
      </c>
    </row>
    <row r="21" spans="1:12" s="394" customFormat="1" ht="90">
      <c r="A21" s="392" t="s">
        <v>4398</v>
      </c>
      <c r="B21" s="392" t="s">
        <v>4339</v>
      </c>
      <c r="C21" s="392" t="s">
        <v>4281</v>
      </c>
      <c r="D21" s="392" t="s">
        <v>4439</v>
      </c>
      <c r="E21" s="392"/>
      <c r="F21" s="393">
        <v>2.8034189684321599E-4</v>
      </c>
      <c r="G21" s="392" t="s">
        <v>4982</v>
      </c>
      <c r="H21" s="392" t="s">
        <v>6105</v>
      </c>
      <c r="I21" s="392" t="s">
        <v>5118</v>
      </c>
      <c r="J21" s="392">
        <v>2011</v>
      </c>
      <c r="K21" s="432" t="s">
        <v>5119</v>
      </c>
      <c r="L21" s="432" t="s">
        <v>5120</v>
      </c>
    </row>
    <row r="22" spans="1:12" s="394" customFormat="1" ht="90">
      <c r="A22" s="392" t="s">
        <v>4399</v>
      </c>
      <c r="B22" s="392" t="s">
        <v>4340</v>
      </c>
      <c r="C22" s="392" t="s">
        <v>4282</v>
      </c>
      <c r="D22" s="392" t="s">
        <v>4439</v>
      </c>
      <c r="E22" s="392"/>
      <c r="F22" s="393">
        <v>2.8034189684321599E-4</v>
      </c>
      <c r="G22" s="392" t="s">
        <v>4982</v>
      </c>
      <c r="H22" s="392" t="s">
        <v>6105</v>
      </c>
      <c r="I22" s="392" t="s">
        <v>5118</v>
      </c>
      <c r="J22" s="392">
        <v>2011</v>
      </c>
      <c r="K22" s="432" t="s">
        <v>5119</v>
      </c>
      <c r="L22" s="432" t="s">
        <v>5120</v>
      </c>
    </row>
    <row r="23" spans="1:12" s="394" customFormat="1" ht="90">
      <c r="A23" s="392" t="s">
        <v>4400</v>
      </c>
      <c r="B23" s="392" t="s">
        <v>4341</v>
      </c>
      <c r="C23" s="392" t="s">
        <v>4283</v>
      </c>
      <c r="D23" s="392" t="s">
        <v>4439</v>
      </c>
      <c r="E23" s="392"/>
      <c r="F23" s="393">
        <v>4.2217644042918403E-4</v>
      </c>
      <c r="G23" s="392" t="s">
        <v>4982</v>
      </c>
      <c r="H23" s="392" t="s">
        <v>6105</v>
      </c>
      <c r="I23" s="392" t="s">
        <v>5118</v>
      </c>
      <c r="J23" s="392">
        <v>2011</v>
      </c>
      <c r="K23" s="432" t="s">
        <v>5119</v>
      </c>
      <c r="L23" s="432" t="s">
        <v>5120</v>
      </c>
    </row>
    <row r="24" spans="1:12" s="394" customFormat="1" ht="90">
      <c r="A24" s="392" t="s">
        <v>4401</v>
      </c>
      <c r="B24" s="392" t="s">
        <v>4342</v>
      </c>
      <c r="C24" s="392" t="s">
        <v>4284</v>
      </c>
      <c r="D24" s="392" t="s">
        <v>4439</v>
      </c>
      <c r="E24" s="392"/>
      <c r="F24" s="393">
        <v>1.3305847888472899E-4</v>
      </c>
      <c r="G24" s="392" t="s">
        <v>4982</v>
      </c>
      <c r="H24" s="392" t="s">
        <v>6105</v>
      </c>
      <c r="I24" s="392" t="s">
        <v>5118</v>
      </c>
      <c r="J24" s="392">
        <v>2011</v>
      </c>
      <c r="K24" s="432" t="s">
        <v>5119</v>
      </c>
      <c r="L24" s="432" t="s">
        <v>5120</v>
      </c>
    </row>
    <row r="25" spans="1:12" s="394" customFormat="1" ht="90">
      <c r="A25" s="392" t="s">
        <v>4402</v>
      </c>
      <c r="B25" s="392" t="s">
        <v>4343</v>
      </c>
      <c r="C25" s="392" t="s">
        <v>4285</v>
      </c>
      <c r="D25" s="392" t="s">
        <v>4439</v>
      </c>
      <c r="E25" s="392"/>
      <c r="F25" s="393">
        <v>1.3305847888472899E-4</v>
      </c>
      <c r="G25" s="392" t="s">
        <v>4982</v>
      </c>
      <c r="H25" s="392" t="s">
        <v>6105</v>
      </c>
      <c r="I25" s="392" t="s">
        <v>5118</v>
      </c>
      <c r="J25" s="392">
        <v>2011</v>
      </c>
      <c r="K25" s="432" t="s">
        <v>5119</v>
      </c>
      <c r="L25" s="432" t="s">
        <v>5120</v>
      </c>
    </row>
    <row r="26" spans="1:12" s="394" customFormat="1" ht="90">
      <c r="A26" s="392" t="s">
        <v>4403</v>
      </c>
      <c r="B26" s="392" t="s">
        <v>4344</v>
      </c>
      <c r="C26" s="392" t="s">
        <v>4286</v>
      </c>
      <c r="D26" s="392" t="s">
        <v>4439</v>
      </c>
      <c r="E26" s="392"/>
      <c r="F26" s="393">
        <v>2.8034189684321599E-4</v>
      </c>
      <c r="G26" s="392" t="s">
        <v>4982</v>
      </c>
      <c r="H26" s="392" t="s">
        <v>6105</v>
      </c>
      <c r="I26" s="392" t="s">
        <v>5118</v>
      </c>
      <c r="J26" s="392">
        <v>2011</v>
      </c>
      <c r="K26" s="432" t="s">
        <v>5119</v>
      </c>
      <c r="L26" s="432" t="s">
        <v>5120</v>
      </c>
    </row>
    <row r="27" spans="1:12" s="394" customFormat="1" ht="90">
      <c r="A27" s="392" t="s">
        <v>4404</v>
      </c>
      <c r="B27" s="392" t="s">
        <v>4345</v>
      </c>
      <c r="C27" s="392" t="s">
        <v>4287</v>
      </c>
      <c r="D27" s="392" t="s">
        <v>4439</v>
      </c>
      <c r="E27" s="392"/>
      <c r="F27" s="393">
        <v>9.2823632643087008E-5</v>
      </c>
      <c r="G27" s="392" t="s">
        <v>4982</v>
      </c>
      <c r="H27" s="392" t="s">
        <v>6105</v>
      </c>
      <c r="I27" s="392" t="s">
        <v>5118</v>
      </c>
      <c r="J27" s="392">
        <v>2011</v>
      </c>
      <c r="K27" s="432" t="s">
        <v>5119</v>
      </c>
      <c r="L27" s="432" t="s">
        <v>5120</v>
      </c>
    </row>
    <row r="28" spans="1:12" s="394" customFormat="1" ht="90">
      <c r="A28" s="392" t="s">
        <v>4405</v>
      </c>
      <c r="B28" s="392" t="s">
        <v>4346</v>
      </c>
      <c r="C28" s="392" t="s">
        <v>4288</v>
      </c>
      <c r="D28" s="392" t="s">
        <v>4439</v>
      </c>
      <c r="E28" s="392"/>
      <c r="F28" s="393">
        <v>1.3305847888472899E-4</v>
      </c>
      <c r="G28" s="392" t="s">
        <v>4982</v>
      </c>
      <c r="H28" s="392" t="s">
        <v>6105</v>
      </c>
      <c r="I28" s="392" t="s">
        <v>5118</v>
      </c>
      <c r="J28" s="392">
        <v>2011</v>
      </c>
      <c r="K28" s="432" t="s">
        <v>5119</v>
      </c>
      <c r="L28" s="432" t="s">
        <v>5120</v>
      </c>
    </row>
    <row r="29" spans="1:12" s="394" customFormat="1" ht="90">
      <c r="A29" s="392" t="s">
        <v>4406</v>
      </c>
      <c r="B29" s="392" t="s">
        <v>4347</v>
      </c>
      <c r="C29" s="392" t="s">
        <v>4289</v>
      </c>
      <c r="D29" s="392" t="s">
        <v>4439</v>
      </c>
      <c r="E29" s="392"/>
      <c r="F29" s="393">
        <v>9.2823632643087008E-5</v>
      </c>
      <c r="G29" s="392" t="s">
        <v>4982</v>
      </c>
      <c r="H29" s="392" t="s">
        <v>6105</v>
      </c>
      <c r="I29" s="392" t="s">
        <v>5118</v>
      </c>
      <c r="J29" s="392">
        <v>2011</v>
      </c>
      <c r="K29" s="432" t="s">
        <v>5119</v>
      </c>
      <c r="L29" s="432" t="s">
        <v>5120</v>
      </c>
    </row>
    <row r="30" spans="1:12" s="394" customFormat="1" ht="90">
      <c r="A30" s="392" t="s">
        <v>4407</v>
      </c>
      <c r="B30" s="392" t="s">
        <v>4348</v>
      </c>
      <c r="C30" s="392" t="s">
        <v>4290</v>
      </c>
      <c r="D30" s="392" t="s">
        <v>4439</v>
      </c>
      <c r="E30" s="392"/>
      <c r="F30" s="393">
        <v>2.8034189684321599E-4</v>
      </c>
      <c r="G30" s="392" t="s">
        <v>4982</v>
      </c>
      <c r="H30" s="392" t="s">
        <v>6105</v>
      </c>
      <c r="I30" s="392" t="s">
        <v>5118</v>
      </c>
      <c r="J30" s="392">
        <v>2011</v>
      </c>
      <c r="K30" s="432" t="s">
        <v>5119</v>
      </c>
      <c r="L30" s="432" t="s">
        <v>5120</v>
      </c>
    </row>
    <row r="31" spans="1:12" s="394" customFormat="1" ht="90">
      <c r="A31" s="392" t="s">
        <v>4408</v>
      </c>
      <c r="B31" s="392" t="s">
        <v>4349</v>
      </c>
      <c r="C31" s="392" t="s">
        <v>4291</v>
      </c>
      <c r="D31" s="392" t="s">
        <v>4439</v>
      </c>
      <c r="E31" s="392"/>
      <c r="F31" s="393">
        <v>9.2823632643086995E-5</v>
      </c>
      <c r="G31" s="392" t="s">
        <v>4982</v>
      </c>
      <c r="H31" s="392" t="s">
        <v>6105</v>
      </c>
      <c r="I31" s="392" t="s">
        <v>5118</v>
      </c>
      <c r="J31" s="392">
        <v>2011</v>
      </c>
      <c r="K31" s="432" t="s">
        <v>5119</v>
      </c>
      <c r="L31" s="432" t="s">
        <v>5120</v>
      </c>
    </row>
    <row r="32" spans="1:12" s="394" customFormat="1" ht="90">
      <c r="A32" s="392" t="s">
        <v>4409</v>
      </c>
      <c r="B32" s="392" t="s">
        <v>4350</v>
      </c>
      <c r="C32" s="392" t="s">
        <v>4292</v>
      </c>
      <c r="D32" s="392" t="s">
        <v>4439</v>
      </c>
      <c r="E32" s="392"/>
      <c r="F32" s="393">
        <v>2.8034189684321599E-4</v>
      </c>
      <c r="G32" s="392" t="s">
        <v>4982</v>
      </c>
      <c r="H32" s="392" t="s">
        <v>6105</v>
      </c>
      <c r="I32" s="392" t="s">
        <v>5118</v>
      </c>
      <c r="J32" s="392">
        <v>2011</v>
      </c>
      <c r="K32" s="432" t="s">
        <v>5119</v>
      </c>
      <c r="L32" s="432" t="s">
        <v>5120</v>
      </c>
    </row>
    <row r="33" spans="1:12" s="394" customFormat="1" ht="90">
      <c r="A33" s="392" t="s">
        <v>4410</v>
      </c>
      <c r="B33" s="392" t="s">
        <v>4351</v>
      </c>
      <c r="C33" s="392" t="s">
        <v>4293</v>
      </c>
      <c r="D33" s="392" t="s">
        <v>4439</v>
      </c>
      <c r="E33" s="392"/>
      <c r="F33" s="393">
        <v>9.2823632643087008E-5</v>
      </c>
      <c r="G33" s="392" t="s">
        <v>4982</v>
      </c>
      <c r="H33" s="392" t="s">
        <v>6105</v>
      </c>
      <c r="I33" s="392" t="s">
        <v>5118</v>
      </c>
      <c r="J33" s="392">
        <v>2011</v>
      </c>
      <c r="K33" s="432" t="s">
        <v>5119</v>
      </c>
      <c r="L33" s="432" t="s">
        <v>5120</v>
      </c>
    </row>
    <row r="34" spans="1:12" s="394" customFormat="1" ht="90">
      <c r="A34" s="392" t="s">
        <v>4411</v>
      </c>
      <c r="B34" s="392" t="s">
        <v>4352</v>
      </c>
      <c r="C34" s="392" t="s">
        <v>4294</v>
      </c>
      <c r="D34" s="392" t="s">
        <v>4439</v>
      </c>
      <c r="E34" s="392"/>
      <c r="F34" s="393">
        <v>1.1547120680035599E-4</v>
      </c>
      <c r="G34" s="392" t="s">
        <v>4982</v>
      </c>
      <c r="H34" s="392" t="s">
        <v>6105</v>
      </c>
      <c r="I34" s="392" t="s">
        <v>5118</v>
      </c>
      <c r="J34" s="392">
        <v>2011</v>
      </c>
      <c r="K34" s="432" t="s">
        <v>5119</v>
      </c>
      <c r="L34" s="432" t="s">
        <v>5120</v>
      </c>
    </row>
    <row r="35" spans="1:12" s="394" customFormat="1" ht="90">
      <c r="A35" s="392" t="s">
        <v>4412</v>
      </c>
      <c r="B35" s="392" t="s">
        <v>4353</v>
      </c>
      <c r="C35" s="392" t="s">
        <v>4295</v>
      </c>
      <c r="D35" s="392" t="s">
        <v>4439</v>
      </c>
      <c r="E35" s="392"/>
      <c r="F35" s="393">
        <v>1.1547120680035599E-4</v>
      </c>
      <c r="G35" s="392" t="s">
        <v>4982</v>
      </c>
      <c r="H35" s="392" t="s">
        <v>6105</v>
      </c>
      <c r="I35" s="392" t="s">
        <v>5118</v>
      </c>
      <c r="J35" s="392">
        <v>2011</v>
      </c>
      <c r="K35" s="432" t="s">
        <v>5119</v>
      </c>
      <c r="L35" s="432" t="s">
        <v>5120</v>
      </c>
    </row>
    <row r="36" spans="1:12" s="394" customFormat="1" ht="90">
      <c r="A36" s="392" t="s">
        <v>4413</v>
      </c>
      <c r="B36" s="392" t="s">
        <v>4354</v>
      </c>
      <c r="C36" s="392" t="s">
        <v>4296</v>
      </c>
      <c r="D36" s="392" t="s">
        <v>4439</v>
      </c>
      <c r="E36" s="392"/>
      <c r="F36" s="393">
        <v>1.1547120680035599E-4</v>
      </c>
      <c r="G36" s="392" t="s">
        <v>4982</v>
      </c>
      <c r="H36" s="392" t="s">
        <v>6105</v>
      </c>
      <c r="I36" s="392" t="s">
        <v>5118</v>
      </c>
      <c r="J36" s="392">
        <v>2011</v>
      </c>
      <c r="K36" s="432" t="s">
        <v>5119</v>
      </c>
      <c r="L36" s="432" t="s">
        <v>5120</v>
      </c>
    </row>
    <row r="37" spans="1:12" s="394" customFormat="1" ht="90">
      <c r="A37" s="392" t="s">
        <v>4414</v>
      </c>
      <c r="B37" s="392" t="s">
        <v>4355</v>
      </c>
      <c r="C37" s="392" t="s">
        <v>4297</v>
      </c>
      <c r="D37" s="392" t="s">
        <v>4439</v>
      </c>
      <c r="E37" s="392"/>
      <c r="F37" s="393">
        <v>9.2823632643087008E-5</v>
      </c>
      <c r="G37" s="392" t="s">
        <v>4982</v>
      </c>
      <c r="H37" s="392" t="s">
        <v>6105</v>
      </c>
      <c r="I37" s="392" t="s">
        <v>5118</v>
      </c>
      <c r="J37" s="392">
        <v>2011</v>
      </c>
      <c r="K37" s="432" t="s">
        <v>5119</v>
      </c>
      <c r="L37" s="432" t="s">
        <v>5120</v>
      </c>
    </row>
    <row r="38" spans="1:12" s="394" customFormat="1" ht="90">
      <c r="A38" s="392" t="s">
        <v>4415</v>
      </c>
      <c r="B38" s="392" t="s">
        <v>4356</v>
      </c>
      <c r="C38" s="392" t="s">
        <v>4298</v>
      </c>
      <c r="D38" s="392" t="s">
        <v>4439</v>
      </c>
      <c r="E38" s="392"/>
      <c r="F38" s="393">
        <v>1.1547120680035599E-4</v>
      </c>
      <c r="G38" s="392" t="s">
        <v>4982</v>
      </c>
      <c r="H38" s="392" t="s">
        <v>6105</v>
      </c>
      <c r="I38" s="392" t="s">
        <v>5118</v>
      </c>
      <c r="J38" s="392">
        <v>2011</v>
      </c>
      <c r="K38" s="432" t="s">
        <v>5119</v>
      </c>
      <c r="L38" s="432" t="s">
        <v>5120</v>
      </c>
    </row>
    <row r="39" spans="1:12" s="394" customFormat="1" ht="90">
      <c r="A39" s="392" t="s">
        <v>4416</v>
      </c>
      <c r="B39" s="392" t="s">
        <v>4357</v>
      </c>
      <c r="C39" s="392" t="s">
        <v>4299</v>
      </c>
      <c r="D39" s="392" t="s">
        <v>4439</v>
      </c>
      <c r="E39" s="392"/>
      <c r="F39" s="393">
        <v>1.1547120680035599E-4</v>
      </c>
      <c r="G39" s="392" t="s">
        <v>4982</v>
      </c>
      <c r="H39" s="392" t="s">
        <v>6105</v>
      </c>
      <c r="I39" s="392" t="s">
        <v>5118</v>
      </c>
      <c r="J39" s="392">
        <v>2011</v>
      </c>
      <c r="K39" s="432" t="s">
        <v>5119</v>
      </c>
      <c r="L39" s="432" t="s">
        <v>5120</v>
      </c>
    </row>
    <row r="40" spans="1:12" s="394" customFormat="1" ht="90">
      <c r="A40" s="392" t="s">
        <v>4417</v>
      </c>
      <c r="B40" s="392" t="s">
        <v>4358</v>
      </c>
      <c r="C40" s="392" t="s">
        <v>4300</v>
      </c>
      <c r="D40" s="392" t="s">
        <v>4439</v>
      </c>
      <c r="E40" s="392"/>
      <c r="F40" s="393">
        <v>1.1547120680035599E-4</v>
      </c>
      <c r="G40" s="392" t="s">
        <v>4982</v>
      </c>
      <c r="H40" s="392" t="s">
        <v>6105</v>
      </c>
      <c r="I40" s="392" t="s">
        <v>5118</v>
      </c>
      <c r="J40" s="392">
        <v>2011</v>
      </c>
      <c r="K40" s="432" t="s">
        <v>5119</v>
      </c>
      <c r="L40" s="432" t="s">
        <v>5120</v>
      </c>
    </row>
    <row r="41" spans="1:12" s="394" customFormat="1" ht="90">
      <c r="A41" s="392" t="s">
        <v>4418</v>
      </c>
      <c r="B41" s="392" t="s">
        <v>4359</v>
      </c>
      <c r="C41" s="392" t="s">
        <v>4301</v>
      </c>
      <c r="D41" s="392" t="s">
        <v>4439</v>
      </c>
      <c r="E41" s="392"/>
      <c r="F41" s="393">
        <v>1.1547120680035599E-4</v>
      </c>
      <c r="G41" s="392" t="s">
        <v>4982</v>
      </c>
      <c r="H41" s="392" t="s">
        <v>6105</v>
      </c>
      <c r="I41" s="392" t="s">
        <v>5118</v>
      </c>
      <c r="J41" s="392">
        <v>2011</v>
      </c>
      <c r="K41" s="432" t="s">
        <v>5119</v>
      </c>
      <c r="L41" s="432" t="s">
        <v>5120</v>
      </c>
    </row>
    <row r="42" spans="1:12" s="394" customFormat="1" ht="90">
      <c r="A42" s="392" t="s">
        <v>4419</v>
      </c>
      <c r="B42" s="392" t="s">
        <v>4360</v>
      </c>
      <c r="C42" s="392" t="s">
        <v>4302</v>
      </c>
      <c r="D42" s="392" t="s">
        <v>4439</v>
      </c>
      <c r="E42" s="392"/>
      <c r="F42" s="393">
        <v>1.1547120680035599E-4</v>
      </c>
      <c r="G42" s="392" t="s">
        <v>4982</v>
      </c>
      <c r="H42" s="392" t="s">
        <v>6105</v>
      </c>
      <c r="I42" s="392" t="s">
        <v>5118</v>
      </c>
      <c r="J42" s="392">
        <v>2011</v>
      </c>
      <c r="K42" s="432" t="s">
        <v>5119</v>
      </c>
      <c r="L42" s="432" t="s">
        <v>5120</v>
      </c>
    </row>
    <row r="43" spans="1:12" s="394" customFormat="1" ht="90">
      <c r="A43" s="392" t="s">
        <v>4420</v>
      </c>
      <c r="B43" s="392" t="s">
        <v>4361</v>
      </c>
      <c r="C43" s="392" t="s">
        <v>4303</v>
      </c>
      <c r="D43" s="392" t="s">
        <v>4439</v>
      </c>
      <c r="E43" s="392"/>
      <c r="F43" s="393">
        <v>1.1547120680035599E-4</v>
      </c>
      <c r="G43" s="392" t="s">
        <v>4982</v>
      </c>
      <c r="H43" s="392" t="s">
        <v>6105</v>
      </c>
      <c r="I43" s="392" t="s">
        <v>5118</v>
      </c>
      <c r="J43" s="392">
        <v>2011</v>
      </c>
      <c r="K43" s="432" t="s">
        <v>5119</v>
      </c>
      <c r="L43" s="432" t="s">
        <v>5120</v>
      </c>
    </row>
    <row r="44" spans="1:12" s="394" customFormat="1" ht="90">
      <c r="A44" s="392" t="s">
        <v>4421</v>
      </c>
      <c r="B44" s="392" t="s">
        <v>4362</v>
      </c>
      <c r="C44" s="392" t="s">
        <v>4304</v>
      </c>
      <c r="D44" s="392" t="s">
        <v>4439</v>
      </c>
      <c r="E44" s="392"/>
      <c r="F44" s="393">
        <v>1.7295807516993201E-4</v>
      </c>
      <c r="G44" s="392" t="s">
        <v>4982</v>
      </c>
      <c r="H44" s="392" t="s">
        <v>6105</v>
      </c>
      <c r="I44" s="392" t="s">
        <v>5118</v>
      </c>
      <c r="J44" s="392">
        <v>2011</v>
      </c>
      <c r="K44" s="432" t="s">
        <v>5119</v>
      </c>
      <c r="L44" s="432" t="s">
        <v>5120</v>
      </c>
    </row>
    <row r="45" spans="1:12" s="394" customFormat="1" ht="90">
      <c r="A45" s="392" t="s">
        <v>4422</v>
      </c>
      <c r="B45" s="392" t="s">
        <v>4363</v>
      </c>
      <c r="C45" s="392" t="s">
        <v>4305</v>
      </c>
      <c r="D45" s="392" t="s">
        <v>4439</v>
      </c>
      <c r="E45" s="392"/>
      <c r="F45" s="393">
        <v>1.7295807516993201E-4</v>
      </c>
      <c r="G45" s="392" t="s">
        <v>4982</v>
      </c>
      <c r="H45" s="392" t="s">
        <v>6105</v>
      </c>
      <c r="I45" s="392" t="s">
        <v>5118</v>
      </c>
      <c r="J45" s="392">
        <v>2011</v>
      </c>
      <c r="K45" s="432" t="s">
        <v>5119</v>
      </c>
      <c r="L45" s="432" t="s">
        <v>5120</v>
      </c>
    </row>
    <row r="46" spans="1:12" s="394" customFormat="1" ht="90">
      <c r="A46" s="392" t="s">
        <v>4423</v>
      </c>
      <c r="B46" s="392" t="s">
        <v>4364</v>
      </c>
      <c r="C46" s="392" t="s">
        <v>4306</v>
      </c>
      <c r="D46" s="392" t="s">
        <v>4439</v>
      </c>
      <c r="E46" s="392"/>
      <c r="F46" s="393">
        <v>1.08075772405278E-4</v>
      </c>
      <c r="G46" s="392" t="s">
        <v>4982</v>
      </c>
      <c r="H46" s="392" t="s">
        <v>6105</v>
      </c>
      <c r="I46" s="392" t="s">
        <v>5118</v>
      </c>
      <c r="J46" s="392">
        <v>2011</v>
      </c>
      <c r="K46" s="432" t="s">
        <v>5119</v>
      </c>
      <c r="L46" s="432" t="s">
        <v>5120</v>
      </c>
    </row>
    <row r="47" spans="1:12" s="394" customFormat="1" ht="90">
      <c r="A47" s="392" t="s">
        <v>4424</v>
      </c>
      <c r="B47" s="392" t="s">
        <v>4365</v>
      </c>
      <c r="C47" s="392" t="s">
        <v>4307</v>
      </c>
      <c r="D47" s="392" t="s">
        <v>4439</v>
      </c>
      <c r="E47" s="392"/>
      <c r="F47" s="393">
        <v>1.1547120680035599E-4</v>
      </c>
      <c r="G47" s="392" t="s">
        <v>4982</v>
      </c>
      <c r="H47" s="392" t="s">
        <v>6105</v>
      </c>
      <c r="I47" s="392" t="s">
        <v>5118</v>
      </c>
      <c r="J47" s="392">
        <v>2011</v>
      </c>
      <c r="K47" s="432" t="s">
        <v>5119</v>
      </c>
      <c r="L47" s="432" t="s">
        <v>5120</v>
      </c>
    </row>
    <row r="48" spans="1:12" s="394" customFormat="1" ht="90">
      <c r="A48" s="392" t="s">
        <v>4425</v>
      </c>
      <c r="B48" s="392" t="s">
        <v>4366</v>
      </c>
      <c r="C48" s="392" t="s">
        <v>4308</v>
      </c>
      <c r="D48" s="392" t="s">
        <v>4439</v>
      </c>
      <c r="E48" s="392"/>
      <c r="F48" s="393">
        <v>1.1547120680035599E-4</v>
      </c>
      <c r="G48" s="392" t="s">
        <v>4982</v>
      </c>
      <c r="H48" s="392" t="s">
        <v>6105</v>
      </c>
      <c r="I48" s="392" t="s">
        <v>5118</v>
      </c>
      <c r="J48" s="392">
        <v>2011</v>
      </c>
      <c r="K48" s="432" t="s">
        <v>5119</v>
      </c>
      <c r="L48" s="432" t="s">
        <v>5120</v>
      </c>
    </row>
    <row r="49" spans="1:12" s="394" customFormat="1" ht="90">
      <c r="A49" s="392" t="s">
        <v>4426</v>
      </c>
      <c r="B49" s="392" t="s">
        <v>4367</v>
      </c>
      <c r="C49" s="392" t="s">
        <v>4309</v>
      </c>
      <c r="D49" s="392" t="s">
        <v>4439</v>
      </c>
      <c r="E49" s="392"/>
      <c r="F49" s="393">
        <v>5.8728423932821103E-5</v>
      </c>
      <c r="G49" s="392" t="s">
        <v>4982</v>
      </c>
      <c r="H49" s="392" t="s">
        <v>6105</v>
      </c>
      <c r="I49" s="392" t="s">
        <v>5118</v>
      </c>
      <c r="J49" s="392">
        <v>2011</v>
      </c>
      <c r="K49" s="432" t="s">
        <v>5119</v>
      </c>
      <c r="L49" s="432" t="s">
        <v>5120</v>
      </c>
    </row>
    <row r="50" spans="1:12" s="394" customFormat="1" ht="90">
      <c r="A50" s="392" t="s">
        <v>4427</v>
      </c>
      <c r="B50" s="392" t="s">
        <v>4368</v>
      </c>
      <c r="C50" s="392" t="s">
        <v>4310</v>
      </c>
      <c r="D50" s="392" t="s">
        <v>4439</v>
      </c>
      <c r="E50" s="392"/>
      <c r="F50" s="393">
        <v>2.4865482674251501E-4</v>
      </c>
      <c r="G50" s="392" t="s">
        <v>4982</v>
      </c>
      <c r="H50" s="392" t="s">
        <v>6105</v>
      </c>
      <c r="I50" s="392" t="s">
        <v>5118</v>
      </c>
      <c r="J50" s="392">
        <v>2011</v>
      </c>
      <c r="K50" s="432" t="s">
        <v>5119</v>
      </c>
      <c r="L50" s="432" t="s">
        <v>5120</v>
      </c>
    </row>
    <row r="51" spans="1:12" s="394" customFormat="1" ht="90">
      <c r="A51" s="392" t="s">
        <v>4428</v>
      </c>
      <c r="B51" s="392" t="s">
        <v>4369</v>
      </c>
      <c r="C51" s="392" t="s">
        <v>4311</v>
      </c>
      <c r="D51" s="392" t="s">
        <v>4439</v>
      </c>
      <c r="E51" s="392"/>
      <c r="F51" s="393">
        <v>5.8728423932821103E-5</v>
      </c>
      <c r="G51" s="392" t="s">
        <v>4982</v>
      </c>
      <c r="H51" s="392" t="s">
        <v>6105</v>
      </c>
      <c r="I51" s="392" t="s">
        <v>5118</v>
      </c>
      <c r="J51" s="392">
        <v>2011</v>
      </c>
      <c r="K51" s="432" t="s">
        <v>5119</v>
      </c>
      <c r="L51" s="432" t="s">
        <v>5120</v>
      </c>
    </row>
    <row r="52" spans="1:12" s="394" customFormat="1" ht="90">
      <c r="A52" s="392" t="s">
        <v>4429</v>
      </c>
      <c r="B52" s="392" t="s">
        <v>4370</v>
      </c>
      <c r="C52" s="392" t="s">
        <v>4312</v>
      </c>
      <c r="D52" s="392" t="s">
        <v>4439</v>
      </c>
      <c r="E52" s="392"/>
      <c r="F52" s="393">
        <v>5.8728423932821103E-5</v>
      </c>
      <c r="G52" s="392" t="s">
        <v>4982</v>
      </c>
      <c r="H52" s="392" t="s">
        <v>6105</v>
      </c>
      <c r="I52" s="392" t="s">
        <v>5118</v>
      </c>
      <c r="J52" s="392">
        <v>2011</v>
      </c>
      <c r="K52" s="432" t="s">
        <v>5119</v>
      </c>
      <c r="L52" s="432" t="s">
        <v>5120</v>
      </c>
    </row>
    <row r="53" spans="1:12" s="394" customFormat="1" ht="90">
      <c r="A53" s="392" t="s">
        <v>4430</v>
      </c>
      <c r="B53" s="392" t="s">
        <v>4371</v>
      </c>
      <c r="C53" s="392" t="s">
        <v>4313</v>
      </c>
      <c r="D53" s="392" t="s">
        <v>4439</v>
      </c>
      <c r="E53" s="392"/>
      <c r="F53" s="393">
        <v>5.8728423932821103E-5</v>
      </c>
      <c r="G53" s="392" t="s">
        <v>4982</v>
      </c>
      <c r="H53" s="392" t="s">
        <v>6105</v>
      </c>
      <c r="I53" s="392" t="s">
        <v>5118</v>
      </c>
      <c r="J53" s="392">
        <v>2011</v>
      </c>
      <c r="K53" s="432" t="s">
        <v>5119</v>
      </c>
      <c r="L53" s="432" t="s">
        <v>5120</v>
      </c>
    </row>
    <row r="54" spans="1:12" s="394" customFormat="1" ht="90">
      <c r="A54" s="392" t="s">
        <v>4431</v>
      </c>
      <c r="B54" s="392" t="s">
        <v>4372</v>
      </c>
      <c r="C54" s="392" t="s">
        <v>4314</v>
      </c>
      <c r="D54" s="392" t="s">
        <v>4439</v>
      </c>
      <c r="E54" s="392"/>
      <c r="F54" s="393">
        <v>5.8728423932821103E-5</v>
      </c>
      <c r="G54" s="392" t="s">
        <v>4982</v>
      </c>
      <c r="H54" s="392" t="s">
        <v>6105</v>
      </c>
      <c r="I54" s="392" t="s">
        <v>5118</v>
      </c>
      <c r="J54" s="392">
        <v>2011</v>
      </c>
      <c r="K54" s="432" t="s">
        <v>5119</v>
      </c>
      <c r="L54" s="432" t="s">
        <v>5120</v>
      </c>
    </row>
    <row r="55" spans="1:12" s="394" customFormat="1" ht="90">
      <c r="A55" s="392" t="s">
        <v>4432</v>
      </c>
      <c r="B55" s="392" t="s">
        <v>4373</v>
      </c>
      <c r="C55" s="392" t="s">
        <v>4315</v>
      </c>
      <c r="D55" s="392" t="s">
        <v>4439</v>
      </c>
      <c r="E55" s="392"/>
      <c r="F55" s="393">
        <v>5.8728423932821103E-5</v>
      </c>
      <c r="G55" s="392" t="s">
        <v>4982</v>
      </c>
      <c r="H55" s="392" t="s">
        <v>6105</v>
      </c>
      <c r="I55" s="392" t="s">
        <v>5118</v>
      </c>
      <c r="J55" s="392">
        <v>2011</v>
      </c>
      <c r="K55" s="432" t="s">
        <v>5119</v>
      </c>
      <c r="L55" s="432" t="s">
        <v>5120</v>
      </c>
    </row>
    <row r="56" spans="1:12" s="394" customFormat="1" ht="90">
      <c r="A56" s="392" t="s">
        <v>4433</v>
      </c>
      <c r="B56" s="392" t="s">
        <v>4374</v>
      </c>
      <c r="C56" s="392" t="s">
        <v>4316</v>
      </c>
      <c r="D56" s="392" t="s">
        <v>4439</v>
      </c>
      <c r="E56" s="392"/>
      <c r="F56" s="393">
        <v>5.8728423932821103E-5</v>
      </c>
      <c r="G56" s="392" t="s">
        <v>4982</v>
      </c>
      <c r="H56" s="392" t="s">
        <v>6105</v>
      </c>
      <c r="I56" s="392" t="s">
        <v>5118</v>
      </c>
      <c r="J56" s="392">
        <v>2011</v>
      </c>
      <c r="K56" s="432" t="s">
        <v>5119</v>
      </c>
      <c r="L56" s="432" t="s">
        <v>5120</v>
      </c>
    </row>
    <row r="57" spans="1:12" s="394" customFormat="1" ht="90">
      <c r="A57" s="392" t="s">
        <v>4434</v>
      </c>
      <c r="B57" s="392" t="s">
        <v>4375</v>
      </c>
      <c r="C57" s="392" t="s">
        <v>4317</v>
      </c>
      <c r="D57" s="392" t="s">
        <v>4439</v>
      </c>
      <c r="E57" s="392"/>
      <c r="F57" s="393">
        <v>5.8728423932821103E-5</v>
      </c>
      <c r="G57" s="392" t="s">
        <v>4982</v>
      </c>
      <c r="H57" s="392" t="s">
        <v>6105</v>
      </c>
      <c r="I57" s="392" t="s">
        <v>5118</v>
      </c>
      <c r="J57" s="392">
        <v>2011</v>
      </c>
      <c r="K57" s="432" t="s">
        <v>5119</v>
      </c>
      <c r="L57" s="432" t="s">
        <v>5120</v>
      </c>
    </row>
    <row r="58" spans="1:12" s="394" customFormat="1" ht="90">
      <c r="A58" s="392" t="s">
        <v>4435</v>
      </c>
      <c r="B58" s="392" t="s">
        <v>4376</v>
      </c>
      <c r="C58" s="392" t="s">
        <v>4318</v>
      </c>
      <c r="D58" s="392" t="s">
        <v>4439</v>
      </c>
      <c r="E58" s="392"/>
      <c r="F58" s="393">
        <v>2.4865482674251501E-4</v>
      </c>
      <c r="G58" s="392" t="s">
        <v>4982</v>
      </c>
      <c r="H58" s="392" t="s">
        <v>6105</v>
      </c>
      <c r="I58" s="392" t="s">
        <v>5118</v>
      </c>
      <c r="J58" s="392">
        <v>2011</v>
      </c>
      <c r="K58" s="432" t="s">
        <v>5119</v>
      </c>
      <c r="L58" s="432" t="s">
        <v>5120</v>
      </c>
    </row>
    <row r="59" spans="1:12" s="394" customFormat="1" ht="90">
      <c r="A59" s="392" t="s">
        <v>4436</v>
      </c>
      <c r="B59" s="392" t="s">
        <v>4377</v>
      </c>
      <c r="C59" s="392" t="s">
        <v>4319</v>
      </c>
      <c r="D59" s="392" t="s">
        <v>4439</v>
      </c>
      <c r="E59" s="392"/>
      <c r="F59" s="393">
        <v>9.2823632643087008E-5</v>
      </c>
      <c r="G59" s="392" t="s">
        <v>4982</v>
      </c>
      <c r="H59" s="392" t="s">
        <v>6105</v>
      </c>
      <c r="I59" s="392" t="s">
        <v>5118</v>
      </c>
      <c r="J59" s="392">
        <v>2011</v>
      </c>
      <c r="K59" s="432" t="s">
        <v>5119</v>
      </c>
      <c r="L59" s="432" t="s">
        <v>5120</v>
      </c>
    </row>
    <row r="60" spans="1:12" s="394" customFormat="1" ht="90">
      <c r="A60" s="392" t="s">
        <v>4437</v>
      </c>
      <c r="B60" s="392" t="s">
        <v>4378</v>
      </c>
      <c r="C60" s="392" t="s">
        <v>4320</v>
      </c>
      <c r="D60" s="392" t="s">
        <v>4439</v>
      </c>
      <c r="E60" s="392"/>
      <c r="F60" s="393">
        <v>2.4865482674251501E-4</v>
      </c>
      <c r="G60" s="392" t="s">
        <v>4982</v>
      </c>
      <c r="H60" s="392" t="s">
        <v>6105</v>
      </c>
      <c r="I60" s="392" t="s">
        <v>5118</v>
      </c>
      <c r="J60" s="392">
        <v>2011</v>
      </c>
      <c r="K60" s="432" t="s">
        <v>5119</v>
      </c>
      <c r="L60" s="432" t="s">
        <v>5120</v>
      </c>
    </row>
    <row r="61" spans="1:12" s="394" customFormat="1" ht="90">
      <c r="A61" s="392" t="s">
        <v>4438</v>
      </c>
      <c r="B61" s="392" t="s">
        <v>4379</v>
      </c>
      <c r="C61" s="392" t="s">
        <v>4321</v>
      </c>
      <c r="D61" s="392" t="s">
        <v>4439</v>
      </c>
      <c r="E61" s="392"/>
      <c r="F61" s="393">
        <v>4.5019627849791097E-4</v>
      </c>
      <c r="G61" s="392" t="s">
        <v>4982</v>
      </c>
      <c r="H61" s="392" t="s">
        <v>6105</v>
      </c>
      <c r="I61" s="392" t="s">
        <v>5118</v>
      </c>
      <c r="J61" s="392">
        <v>2011</v>
      </c>
      <c r="K61" s="432" t="s">
        <v>5119</v>
      </c>
      <c r="L61" s="432" t="s">
        <v>5120</v>
      </c>
    </row>
    <row r="62" spans="1:12" s="400" customFormat="1" ht="60">
      <c r="A62" s="398" t="s">
        <v>4796</v>
      </c>
      <c r="B62" s="398" t="s">
        <v>4617</v>
      </c>
      <c r="C62" s="398" t="s">
        <v>4440</v>
      </c>
      <c r="D62" s="398" t="s">
        <v>5480</v>
      </c>
      <c r="E62" s="427" t="str">
        <f>VLOOKUP(EF_scope3!A62,categorization!$A$2:$B$195,2,FALSE)</f>
        <v>Building and Construction Materials</v>
      </c>
      <c r="F62" s="399">
        <v>1.9400000000000001E-5</v>
      </c>
      <c r="G62" s="398" t="str">
        <f t="shared" ref="G62:G93" si="0">IF(ISNUMBER(SEARCH("(kg)", C62)), "kg", IF(ISNUMBER(SEARCH("(m2)", C62)), "m2", ""))</f>
        <v>kg</v>
      </c>
      <c r="H62" s="750"/>
      <c r="I62" s="400" t="s">
        <v>5931</v>
      </c>
      <c r="J62" s="400">
        <v>2022</v>
      </c>
      <c r="K62" s="460" t="s">
        <v>5933</v>
      </c>
      <c r="L62" s="460" t="s">
        <v>5932</v>
      </c>
    </row>
    <row r="63" spans="1:12" s="400" customFormat="1" ht="45">
      <c r="A63" s="398" t="s">
        <v>4797</v>
      </c>
      <c r="B63" s="398" t="s">
        <v>4618</v>
      </c>
      <c r="C63" s="398" t="s">
        <v>4441</v>
      </c>
      <c r="D63" s="398" t="s">
        <v>5480</v>
      </c>
      <c r="E63" s="427" t="str">
        <f>VLOOKUP(EF_scope3!A63,categorization!$A$2:$B$195,2,FALSE)</f>
        <v>Flooring Materials</v>
      </c>
      <c r="F63" s="399">
        <v>7.2399999999999999E-3</v>
      </c>
      <c r="G63" s="398" t="str">
        <f t="shared" si="0"/>
        <v>m2</v>
      </c>
      <c r="H63" s="750"/>
      <c r="I63" s="400" t="s">
        <v>5931</v>
      </c>
      <c r="J63" s="400">
        <v>2022</v>
      </c>
      <c r="K63" s="460" t="s">
        <v>5933</v>
      </c>
      <c r="L63" s="460" t="s">
        <v>5932</v>
      </c>
    </row>
    <row r="64" spans="1:12" s="400" customFormat="1" ht="45">
      <c r="A64" s="398" t="s">
        <v>4798</v>
      </c>
      <c r="B64" s="398" t="s">
        <v>4619</v>
      </c>
      <c r="C64" s="398" t="s">
        <v>4442</v>
      </c>
      <c r="D64" s="398" t="s">
        <v>5480</v>
      </c>
      <c r="E64" s="427" t="str">
        <f>VLOOKUP(EF_scope3!A64,categorization!$A$2:$B$195,2,FALSE)</f>
        <v>Flooring Materials</v>
      </c>
      <c r="F64" s="399">
        <v>3.8700000000000002E-3</v>
      </c>
      <c r="G64" s="398" t="str">
        <f t="shared" si="0"/>
        <v>m2</v>
      </c>
      <c r="H64" s="750"/>
      <c r="I64" s="400" t="s">
        <v>5931</v>
      </c>
      <c r="J64" s="400">
        <v>2022</v>
      </c>
      <c r="K64" s="460" t="s">
        <v>5933</v>
      </c>
      <c r="L64" s="460" t="s">
        <v>5932</v>
      </c>
    </row>
    <row r="65" spans="1:12" s="400" customFormat="1" ht="45">
      <c r="A65" s="398" t="s">
        <v>4799</v>
      </c>
      <c r="B65" s="398" t="s">
        <v>4620</v>
      </c>
      <c r="C65" s="398" t="s">
        <v>4443</v>
      </c>
      <c r="D65" s="398" t="s">
        <v>5480</v>
      </c>
      <c r="E65" s="427" t="str">
        <f>VLOOKUP(EF_scope3!A65,categorization!$A$2:$B$195,2,FALSE)</f>
        <v>Plastic and Rubber Materials</v>
      </c>
      <c r="F65" s="399">
        <v>1.1900000000000001E-2</v>
      </c>
      <c r="G65" s="398" t="str">
        <f t="shared" si="0"/>
        <v>m2</v>
      </c>
      <c r="H65" s="750"/>
      <c r="I65" s="400" t="s">
        <v>5931</v>
      </c>
      <c r="J65" s="400">
        <v>2022</v>
      </c>
      <c r="K65" s="460" t="s">
        <v>5933</v>
      </c>
      <c r="L65" s="460" t="s">
        <v>5932</v>
      </c>
    </row>
    <row r="66" spans="1:12" s="400" customFormat="1" ht="45">
      <c r="A66" s="398" t="s">
        <v>4800</v>
      </c>
      <c r="B66" s="398" t="s">
        <v>4621</v>
      </c>
      <c r="C66" s="398" t="s">
        <v>4444</v>
      </c>
      <c r="D66" s="398" t="s">
        <v>5480</v>
      </c>
      <c r="E66" s="427" t="str">
        <f>VLOOKUP(EF_scope3!A66,categorization!$A$2:$B$195,2,FALSE)</f>
        <v>Flooring Materials</v>
      </c>
      <c r="F66" s="399">
        <v>7.4100000000000001E-4</v>
      </c>
      <c r="G66" s="398" t="str">
        <f t="shared" si="0"/>
        <v>m2</v>
      </c>
      <c r="H66" s="750"/>
      <c r="I66" s="400" t="s">
        <v>5931</v>
      </c>
      <c r="J66" s="400">
        <v>2022</v>
      </c>
      <c r="K66" s="460" t="s">
        <v>5933</v>
      </c>
      <c r="L66" s="460" t="s">
        <v>5932</v>
      </c>
    </row>
    <row r="67" spans="1:12" s="400" customFormat="1" ht="45">
      <c r="A67" s="398" t="s">
        <v>4801</v>
      </c>
      <c r="B67" s="398" t="s">
        <v>4622</v>
      </c>
      <c r="C67" s="398" t="s">
        <v>4445</v>
      </c>
      <c r="D67" s="398" t="s">
        <v>5480</v>
      </c>
      <c r="E67" s="427" t="str">
        <f>VLOOKUP(EF_scope3!A67,categorization!$A$2:$B$195,2,FALSE)</f>
        <v>Flooring Materials</v>
      </c>
      <c r="F67" s="399">
        <v>9.4199999999999991E-4</v>
      </c>
      <c r="G67" s="398" t="str">
        <f t="shared" si="0"/>
        <v>m2</v>
      </c>
      <c r="H67" s="750"/>
      <c r="I67" s="400" t="s">
        <v>5931</v>
      </c>
      <c r="J67" s="400">
        <v>2022</v>
      </c>
      <c r="K67" s="460" t="s">
        <v>5933</v>
      </c>
      <c r="L67" s="460" t="s">
        <v>5932</v>
      </c>
    </row>
    <row r="68" spans="1:12" s="400" customFormat="1" ht="30">
      <c r="A68" s="398" t="s">
        <v>4802</v>
      </c>
      <c r="B68" s="398" t="s">
        <v>4623</v>
      </c>
      <c r="C68" s="398" t="s">
        <v>4446</v>
      </c>
      <c r="D68" s="398" t="s">
        <v>5480</v>
      </c>
      <c r="E68" s="427" t="str">
        <f>VLOOKUP(EF_scope3!A68,categorization!$A$2:$B$195,2,FALSE)</f>
        <v>Plastic and Rubber Materials</v>
      </c>
      <c r="F68" s="399">
        <v>3.1900000000000001E-3</v>
      </c>
      <c r="G68" s="398" t="str">
        <f t="shared" si="0"/>
        <v>m2</v>
      </c>
      <c r="H68" s="750"/>
      <c r="I68" s="400" t="s">
        <v>5931</v>
      </c>
      <c r="J68" s="400">
        <v>2022</v>
      </c>
      <c r="K68" s="460" t="s">
        <v>5933</v>
      </c>
      <c r="L68" s="460" t="s">
        <v>5932</v>
      </c>
    </row>
    <row r="69" spans="1:12" s="400" customFormat="1" ht="30">
      <c r="A69" s="398" t="s">
        <v>4803</v>
      </c>
      <c r="B69" s="398" t="s">
        <v>4624</v>
      </c>
      <c r="C69" s="398" t="s">
        <v>4447</v>
      </c>
      <c r="D69" s="398" t="s">
        <v>5480</v>
      </c>
      <c r="E69" s="427" t="str">
        <f>VLOOKUP(EF_scope3!A69,categorization!$A$2:$B$195,2,FALSE)</f>
        <v>Flooring Materials</v>
      </c>
      <c r="F69" s="399">
        <v>1.2999999999999999E-3</v>
      </c>
      <c r="G69" s="398" t="str">
        <f t="shared" si="0"/>
        <v>m2</v>
      </c>
      <c r="H69" s="750"/>
      <c r="I69" s="400" t="s">
        <v>5931</v>
      </c>
      <c r="J69" s="400">
        <v>2022</v>
      </c>
      <c r="K69" s="460" t="s">
        <v>5933</v>
      </c>
      <c r="L69" s="460" t="s">
        <v>5932</v>
      </c>
    </row>
    <row r="70" spans="1:12" s="400" customFormat="1" ht="45">
      <c r="A70" s="398" t="s">
        <v>4804</v>
      </c>
      <c r="B70" s="398" t="s">
        <v>4625</v>
      </c>
      <c r="C70" s="398" t="s">
        <v>4448</v>
      </c>
      <c r="D70" s="398" t="s">
        <v>5480</v>
      </c>
      <c r="E70" s="427" t="str">
        <f>VLOOKUP(EF_scope3!A70,categorization!$A$2:$B$195,2,FALSE)</f>
        <v>Flooring Materials</v>
      </c>
      <c r="F70" s="399">
        <v>3.5299999999999997E-3</v>
      </c>
      <c r="G70" s="398" t="str">
        <f t="shared" si="0"/>
        <v>m2</v>
      </c>
      <c r="H70" s="750"/>
      <c r="I70" s="400" t="s">
        <v>5931</v>
      </c>
      <c r="J70" s="400">
        <v>2022</v>
      </c>
      <c r="K70" s="460" t="s">
        <v>5933</v>
      </c>
      <c r="L70" s="460" t="s">
        <v>5932</v>
      </c>
    </row>
    <row r="71" spans="1:12" s="400" customFormat="1" ht="30">
      <c r="A71" s="398" t="s">
        <v>4803</v>
      </c>
      <c r="B71" s="398" t="s">
        <v>4624</v>
      </c>
      <c r="C71" s="398" t="s">
        <v>4447</v>
      </c>
      <c r="D71" s="398" t="s">
        <v>5480</v>
      </c>
      <c r="E71" s="427" t="str">
        <f>VLOOKUP(EF_scope3!A71,categorization!$A$2:$B$195,2,FALSE)</f>
        <v>Flooring Materials</v>
      </c>
      <c r="F71" s="399">
        <v>1.2999999999999999E-3</v>
      </c>
      <c r="G71" s="398" t="str">
        <f t="shared" si="0"/>
        <v>m2</v>
      </c>
      <c r="H71" s="750"/>
      <c r="I71" s="400" t="s">
        <v>5931</v>
      </c>
      <c r="J71" s="400">
        <v>2022</v>
      </c>
      <c r="K71" s="460" t="s">
        <v>5933</v>
      </c>
      <c r="L71" s="460" t="s">
        <v>5932</v>
      </c>
    </row>
    <row r="72" spans="1:12" s="400" customFormat="1" ht="30">
      <c r="A72" s="398" t="s">
        <v>4805</v>
      </c>
      <c r="B72" s="398" t="s">
        <v>4626</v>
      </c>
      <c r="C72" s="398" t="s">
        <v>4449</v>
      </c>
      <c r="D72" s="398" t="s">
        <v>5480</v>
      </c>
      <c r="E72" s="427" t="str">
        <f>VLOOKUP(EF_scope3!A72,categorization!$A$2:$B$195,2,FALSE)</f>
        <v>Flooring Materials</v>
      </c>
      <c r="F72" s="399">
        <v>2.3E-3</v>
      </c>
      <c r="G72" s="398" t="str">
        <f t="shared" si="0"/>
        <v>m2</v>
      </c>
      <c r="H72" s="750"/>
      <c r="I72" s="400" t="s">
        <v>5931</v>
      </c>
      <c r="J72" s="400">
        <v>2022</v>
      </c>
      <c r="K72" s="460" t="s">
        <v>5933</v>
      </c>
      <c r="L72" s="460" t="s">
        <v>5932</v>
      </c>
    </row>
    <row r="73" spans="1:12" s="400" customFormat="1" ht="30">
      <c r="A73" s="398" t="s">
        <v>4806</v>
      </c>
      <c r="B73" s="398" t="s">
        <v>4627</v>
      </c>
      <c r="C73" s="398" t="s">
        <v>4450</v>
      </c>
      <c r="D73" s="398" t="s">
        <v>5480</v>
      </c>
      <c r="E73" s="427" t="str">
        <f>VLOOKUP(EF_scope3!A73,categorization!$A$2:$B$195,2,FALSE)</f>
        <v>Flooring Materials</v>
      </c>
      <c r="F73" s="399">
        <v>5.1699999999999999E-4</v>
      </c>
      <c r="G73" s="398" t="str">
        <f t="shared" si="0"/>
        <v>m2</v>
      </c>
      <c r="H73" s="750"/>
      <c r="I73" s="400" t="s">
        <v>5931</v>
      </c>
      <c r="J73" s="400">
        <v>2022</v>
      </c>
      <c r="K73" s="460" t="s">
        <v>5933</v>
      </c>
      <c r="L73" s="460" t="s">
        <v>5932</v>
      </c>
    </row>
    <row r="74" spans="1:12" s="400" customFormat="1" ht="30">
      <c r="A74" s="398" t="s">
        <v>4807</v>
      </c>
      <c r="B74" s="398" t="s">
        <v>4628</v>
      </c>
      <c r="C74" s="398" t="s">
        <v>4451</v>
      </c>
      <c r="D74" s="398" t="s">
        <v>5480</v>
      </c>
      <c r="E74" s="427" t="str">
        <f>VLOOKUP(EF_scope3!A74,categorization!$A$2:$B$195,2,FALSE)</f>
        <v>Furniture and Fixtures</v>
      </c>
      <c r="F74" s="399">
        <v>3.3800000000000003E-4</v>
      </c>
      <c r="G74" s="398" t="str">
        <f t="shared" si="0"/>
        <v>m2</v>
      </c>
      <c r="H74" s="750"/>
      <c r="I74" s="400" t="s">
        <v>5931</v>
      </c>
      <c r="J74" s="400">
        <v>2022</v>
      </c>
      <c r="K74" s="460" t="s">
        <v>5933</v>
      </c>
      <c r="L74" s="460" t="s">
        <v>5932</v>
      </c>
    </row>
    <row r="75" spans="1:12" s="400" customFormat="1" ht="30">
      <c r="A75" s="398" t="s">
        <v>4808</v>
      </c>
      <c r="B75" s="398" t="s">
        <v>4629</v>
      </c>
      <c r="C75" s="398" t="s">
        <v>4452</v>
      </c>
      <c r="D75" s="398" t="s">
        <v>5480</v>
      </c>
      <c r="E75" s="427" t="str">
        <f>VLOOKUP(EF_scope3!A75,categorization!$A$2:$B$195,2,FALSE)</f>
        <v>Furniture and Fixtures</v>
      </c>
      <c r="F75" s="399">
        <v>4.3800000000000002E-4</v>
      </c>
      <c r="G75" s="398" t="str">
        <f t="shared" si="0"/>
        <v>m2</v>
      </c>
      <c r="H75" s="750"/>
      <c r="I75" s="400" t="s">
        <v>5931</v>
      </c>
      <c r="J75" s="400">
        <v>2022</v>
      </c>
      <c r="K75" s="460" t="s">
        <v>5933</v>
      </c>
      <c r="L75" s="460" t="s">
        <v>5932</v>
      </c>
    </row>
    <row r="76" spans="1:12" s="400" customFormat="1" ht="30">
      <c r="A76" s="398" t="s">
        <v>4809</v>
      </c>
      <c r="B76" s="398" t="s">
        <v>4630</v>
      </c>
      <c r="C76" s="398" t="s">
        <v>4453</v>
      </c>
      <c r="D76" s="398" t="s">
        <v>5480</v>
      </c>
      <c r="E76" s="427" t="str">
        <f>VLOOKUP(EF_scope3!A76,categorization!$A$2:$B$195,2,FALSE)</f>
        <v>Furniture and Fixtures</v>
      </c>
      <c r="F76" s="399">
        <v>2.1900000000000001E-4</v>
      </c>
      <c r="G76" s="398" t="str">
        <f t="shared" si="0"/>
        <v>m2</v>
      </c>
      <c r="H76" s="750"/>
      <c r="I76" s="400" t="s">
        <v>5931</v>
      </c>
      <c r="J76" s="400">
        <v>2022</v>
      </c>
      <c r="K76" s="460" t="s">
        <v>5933</v>
      </c>
      <c r="L76" s="460" t="s">
        <v>5932</v>
      </c>
    </row>
    <row r="77" spans="1:12" s="400" customFormat="1" ht="30">
      <c r="A77" s="398" t="s">
        <v>4810</v>
      </c>
      <c r="B77" s="398" t="s">
        <v>4631</v>
      </c>
      <c r="C77" s="398" t="s">
        <v>4454</v>
      </c>
      <c r="D77" s="398" t="s">
        <v>5480</v>
      </c>
      <c r="E77" s="427" t="str">
        <f>VLOOKUP(EF_scope3!A77,categorization!$A$2:$B$195,2,FALSE)</f>
        <v>Plastic and Rubber Materials</v>
      </c>
      <c r="F77" s="399">
        <v>6.2199999999999998E-3</v>
      </c>
      <c r="G77" s="398" t="str">
        <f t="shared" si="0"/>
        <v>m2</v>
      </c>
      <c r="H77" s="750"/>
      <c r="I77" s="400" t="s">
        <v>5931</v>
      </c>
      <c r="J77" s="400">
        <v>2022</v>
      </c>
      <c r="K77" s="460" t="s">
        <v>5933</v>
      </c>
      <c r="L77" s="460" t="s">
        <v>5932</v>
      </c>
    </row>
    <row r="78" spans="1:12" s="400" customFormat="1" ht="30">
      <c r="A78" s="398" t="s">
        <v>4811</v>
      </c>
      <c r="B78" s="398" t="s">
        <v>4632</v>
      </c>
      <c r="C78" s="398" t="s">
        <v>4455</v>
      </c>
      <c r="D78" s="398" t="s">
        <v>5480</v>
      </c>
      <c r="E78" s="427" t="str">
        <f>VLOOKUP(EF_scope3!A78,categorization!$A$2:$B$195,2,FALSE)</f>
        <v>Furniture and Fixtures</v>
      </c>
      <c r="F78" s="399">
        <v>2.8199999999999997E-4</v>
      </c>
      <c r="G78" s="398" t="str">
        <f t="shared" si="0"/>
        <v>m2</v>
      </c>
      <c r="H78" s="750"/>
      <c r="I78" s="400" t="s">
        <v>5931</v>
      </c>
      <c r="J78" s="400">
        <v>2022</v>
      </c>
      <c r="K78" s="460" t="s">
        <v>5933</v>
      </c>
      <c r="L78" s="460" t="s">
        <v>5932</v>
      </c>
    </row>
    <row r="79" spans="1:12" s="400" customFormat="1" ht="60">
      <c r="A79" s="398" t="s">
        <v>4812</v>
      </c>
      <c r="B79" s="398" t="s">
        <v>4633</v>
      </c>
      <c r="C79" s="398" t="s">
        <v>4456</v>
      </c>
      <c r="D79" s="398" t="s">
        <v>5480</v>
      </c>
      <c r="E79" s="427" t="str">
        <f>VLOOKUP(EF_scope3!A79,categorization!$A$2:$B$195,2,FALSE)</f>
        <v>Plastic and Rubber Materials</v>
      </c>
      <c r="F79" s="399">
        <v>1.01E-2</v>
      </c>
      <c r="G79" s="398" t="str">
        <f t="shared" si="0"/>
        <v>m2</v>
      </c>
      <c r="H79" s="750"/>
      <c r="I79" s="400" t="s">
        <v>5931</v>
      </c>
      <c r="J79" s="400">
        <v>2022</v>
      </c>
      <c r="K79" s="460" t="s">
        <v>5933</v>
      </c>
      <c r="L79" s="460" t="s">
        <v>5932</v>
      </c>
    </row>
    <row r="80" spans="1:12" s="400" customFormat="1" ht="30">
      <c r="A80" s="398" t="s">
        <v>4813</v>
      </c>
      <c r="B80" s="398" t="s">
        <v>4634</v>
      </c>
      <c r="C80" s="398" t="s">
        <v>4457</v>
      </c>
      <c r="D80" s="398" t="s">
        <v>5480</v>
      </c>
      <c r="E80" s="427" t="str">
        <f>VLOOKUP(EF_scope3!A80,categorization!$A$2:$B$195,2,FALSE)</f>
        <v>Flooring Materials</v>
      </c>
      <c r="F80" s="399">
        <v>6.2500000000000003E-3</v>
      </c>
      <c r="G80" s="398" t="str">
        <f t="shared" si="0"/>
        <v>m2</v>
      </c>
      <c r="H80" s="750"/>
      <c r="I80" s="400" t="s">
        <v>5931</v>
      </c>
      <c r="J80" s="400">
        <v>2022</v>
      </c>
      <c r="K80" s="460" t="s">
        <v>5933</v>
      </c>
      <c r="L80" s="460" t="s">
        <v>5932</v>
      </c>
    </row>
    <row r="81" spans="1:12" s="400" customFormat="1" ht="30">
      <c r="A81" s="398" t="s">
        <v>4814</v>
      </c>
      <c r="B81" s="398" t="s">
        <v>4635</v>
      </c>
      <c r="C81" s="398" t="s">
        <v>4458</v>
      </c>
      <c r="D81" s="398" t="s">
        <v>5480</v>
      </c>
      <c r="E81" s="427" t="str">
        <f>VLOOKUP(EF_scope3!A81,categorization!$A$2:$B$195,2,FALSE)</f>
        <v>Flooring Materials</v>
      </c>
      <c r="F81" s="399">
        <v>3.8700000000000002E-3</v>
      </c>
      <c r="G81" s="398" t="str">
        <f t="shared" si="0"/>
        <v>m2</v>
      </c>
      <c r="H81" s="750"/>
      <c r="I81" s="400" t="s">
        <v>5931</v>
      </c>
      <c r="J81" s="400">
        <v>2022</v>
      </c>
      <c r="K81" s="460" t="s">
        <v>5933</v>
      </c>
      <c r="L81" s="460" t="s">
        <v>5932</v>
      </c>
    </row>
    <row r="82" spans="1:12" s="400" customFormat="1" ht="30">
      <c r="A82" s="398" t="s">
        <v>4815</v>
      </c>
      <c r="B82" s="398" t="s">
        <v>4636</v>
      </c>
      <c r="C82" s="398" t="s">
        <v>4459</v>
      </c>
      <c r="D82" s="398" t="s">
        <v>5480</v>
      </c>
      <c r="E82" s="427" t="str">
        <f>VLOOKUP(EF_scope3!A82,categorization!$A$2:$B$195,2,FALSE)</f>
        <v>Flooring Materials</v>
      </c>
      <c r="F82" s="399">
        <v>1.8600000000000001E-3</v>
      </c>
      <c r="G82" s="398" t="str">
        <f t="shared" si="0"/>
        <v>m2</v>
      </c>
      <c r="H82" s="750"/>
      <c r="I82" s="400" t="s">
        <v>5931</v>
      </c>
      <c r="J82" s="400">
        <v>2022</v>
      </c>
      <c r="K82" s="460" t="s">
        <v>5933</v>
      </c>
      <c r="L82" s="460" t="s">
        <v>5932</v>
      </c>
    </row>
    <row r="83" spans="1:12" s="400" customFormat="1" ht="30">
      <c r="A83" s="398" t="s">
        <v>4816</v>
      </c>
      <c r="B83" s="398" t="s">
        <v>4637</v>
      </c>
      <c r="C83" s="398" t="s">
        <v>4460</v>
      </c>
      <c r="D83" s="398" t="s">
        <v>5480</v>
      </c>
      <c r="E83" s="427" t="str">
        <f>VLOOKUP(EF_scope3!A83,categorization!$A$2:$B$195,2,FALSE)</f>
        <v>Flooring Materials</v>
      </c>
      <c r="F83" s="399">
        <v>1.2199999999999999E-3</v>
      </c>
      <c r="G83" s="398" t="str">
        <f t="shared" si="0"/>
        <v>m2</v>
      </c>
      <c r="H83" s="750"/>
      <c r="I83" s="400" t="s">
        <v>5931</v>
      </c>
      <c r="J83" s="400">
        <v>2022</v>
      </c>
      <c r="K83" s="460" t="s">
        <v>5933</v>
      </c>
      <c r="L83" s="460" t="s">
        <v>5932</v>
      </c>
    </row>
    <row r="84" spans="1:12" s="400" customFormat="1" ht="30">
      <c r="A84" s="398" t="s">
        <v>4817</v>
      </c>
      <c r="B84" s="398" t="s">
        <v>4638</v>
      </c>
      <c r="C84" s="398" t="s">
        <v>4461</v>
      </c>
      <c r="D84" s="398" t="s">
        <v>5480</v>
      </c>
      <c r="E84" s="427" t="str">
        <f>VLOOKUP(EF_scope3!A84,categorization!$A$2:$B$195,2,FALSE)</f>
        <v>Special Waste Types</v>
      </c>
      <c r="F84" s="399">
        <v>5.6199999999999997E-5</v>
      </c>
      <c r="G84" s="398" t="str">
        <f t="shared" si="0"/>
        <v>m2</v>
      </c>
      <c r="H84" s="750"/>
      <c r="I84" s="400" t="s">
        <v>5931</v>
      </c>
      <c r="J84" s="400">
        <v>2022</v>
      </c>
      <c r="K84" s="460" t="s">
        <v>5933</v>
      </c>
      <c r="L84" s="460" t="s">
        <v>5932</v>
      </c>
    </row>
    <row r="85" spans="1:12" s="400" customFormat="1" ht="45">
      <c r="A85" s="398" t="s">
        <v>4818</v>
      </c>
      <c r="B85" s="398" t="s">
        <v>4639</v>
      </c>
      <c r="C85" s="398" t="s">
        <v>4462</v>
      </c>
      <c r="D85" s="398" t="s">
        <v>5480</v>
      </c>
      <c r="E85" s="427" t="str">
        <f>VLOOKUP(EF_scope3!A85,categorization!$A$2:$B$195,2,FALSE)</f>
        <v>Building Elements and Structures</v>
      </c>
      <c r="F85" s="399">
        <v>7.6500000000000005E-3</v>
      </c>
      <c r="G85" s="398" t="str">
        <f t="shared" si="0"/>
        <v>m2</v>
      </c>
      <c r="H85" s="750"/>
      <c r="I85" s="400" t="s">
        <v>5931</v>
      </c>
      <c r="J85" s="400">
        <v>2022</v>
      </c>
      <c r="K85" s="460" t="s">
        <v>5933</v>
      </c>
      <c r="L85" s="460" t="s">
        <v>5932</v>
      </c>
    </row>
    <row r="86" spans="1:12" s="400" customFormat="1" ht="45">
      <c r="A86" s="398" t="s">
        <v>4819</v>
      </c>
      <c r="B86" s="398" t="s">
        <v>4640</v>
      </c>
      <c r="C86" s="398" t="s">
        <v>4463</v>
      </c>
      <c r="D86" s="398" t="s">
        <v>5480</v>
      </c>
      <c r="E86" s="427" t="str">
        <f>VLOOKUP(EF_scope3!A86,categorization!$A$2:$B$195,2,FALSE)</f>
        <v>Building Elements and Structures</v>
      </c>
      <c r="F86" s="399">
        <v>9.7100000000000016E-3</v>
      </c>
      <c r="G86" s="398" t="str">
        <f t="shared" si="0"/>
        <v>m2</v>
      </c>
      <c r="H86" s="750"/>
      <c r="I86" s="400" t="s">
        <v>5931</v>
      </c>
      <c r="J86" s="400">
        <v>2022</v>
      </c>
      <c r="K86" s="460" t="s">
        <v>5933</v>
      </c>
      <c r="L86" s="460" t="s">
        <v>5932</v>
      </c>
    </row>
    <row r="87" spans="1:12" s="400" customFormat="1" ht="60">
      <c r="A87" s="398" t="s">
        <v>4820</v>
      </c>
      <c r="B87" s="398" t="s">
        <v>4641</v>
      </c>
      <c r="C87" s="398" t="s">
        <v>4464</v>
      </c>
      <c r="D87" s="398" t="s">
        <v>5480</v>
      </c>
      <c r="E87" s="427" t="str">
        <f>VLOOKUP(EF_scope3!A87,categorization!$A$2:$B$195,2,FALSE)</f>
        <v>Building and Construction Materials</v>
      </c>
      <c r="F87" s="399">
        <v>1.2800000000000001E-5</v>
      </c>
      <c r="G87" s="398" t="str">
        <f t="shared" si="0"/>
        <v>kg</v>
      </c>
      <c r="H87" s="750"/>
      <c r="I87" s="400" t="s">
        <v>5931</v>
      </c>
      <c r="J87" s="400">
        <v>2022</v>
      </c>
      <c r="K87" s="460" t="s">
        <v>5933</v>
      </c>
      <c r="L87" s="460" t="s">
        <v>5932</v>
      </c>
    </row>
    <row r="88" spans="1:12" s="400" customFormat="1" ht="75">
      <c r="A88" s="398" t="s">
        <v>4821</v>
      </c>
      <c r="B88" s="398" t="s">
        <v>4642</v>
      </c>
      <c r="C88" s="398" t="s">
        <v>4465</v>
      </c>
      <c r="D88" s="398" t="s">
        <v>5480</v>
      </c>
      <c r="E88" s="427" t="str">
        <f>VLOOKUP(EF_scope3!A88,categorization!$A$2:$B$195,2,FALSE)</f>
        <v>Insulation and Waterproofing</v>
      </c>
      <c r="F88" s="399">
        <v>2.33E-3</v>
      </c>
      <c r="G88" s="398" t="str">
        <f t="shared" si="0"/>
        <v>kg</v>
      </c>
      <c r="H88" s="750"/>
      <c r="I88" s="400" t="s">
        <v>5931</v>
      </c>
      <c r="J88" s="400">
        <v>2022</v>
      </c>
      <c r="K88" s="460" t="s">
        <v>5933</v>
      </c>
      <c r="L88" s="460" t="s">
        <v>5932</v>
      </c>
    </row>
    <row r="89" spans="1:12" s="400" customFormat="1" ht="45">
      <c r="A89" s="398" t="s">
        <v>4822</v>
      </c>
      <c r="B89" s="398" t="s">
        <v>4643</v>
      </c>
      <c r="C89" s="398" t="s">
        <v>4466</v>
      </c>
      <c r="D89" s="398" t="s">
        <v>5480</v>
      </c>
      <c r="E89" s="427" t="str">
        <f>VLOOKUP(EF_scope3!A89,categorization!$A$2:$B$195,2,FALSE)</f>
        <v>Insulation and Waterproofing</v>
      </c>
      <c r="F89" s="399">
        <v>3.0899999999999999E-3</v>
      </c>
      <c r="G89" s="398" t="str">
        <f t="shared" si="0"/>
        <v>kg</v>
      </c>
      <c r="H89" s="750"/>
      <c r="I89" s="400" t="s">
        <v>5931</v>
      </c>
      <c r="J89" s="400">
        <v>2022</v>
      </c>
      <c r="K89" s="460" t="s">
        <v>5933</v>
      </c>
      <c r="L89" s="460" t="s">
        <v>5932</v>
      </c>
    </row>
    <row r="90" spans="1:12" s="400" customFormat="1" ht="45">
      <c r="A90" s="398" t="s">
        <v>4823</v>
      </c>
      <c r="B90" s="398" t="s">
        <v>4644</v>
      </c>
      <c r="C90" s="398" t="s">
        <v>4467</v>
      </c>
      <c r="D90" s="398" t="s">
        <v>5480</v>
      </c>
      <c r="E90" s="427" t="str">
        <f>VLOOKUP(EF_scope3!A90,categorization!$A$2:$B$195,2,FALSE)</f>
        <v>Building Elements and Structures</v>
      </c>
      <c r="F90" s="399">
        <v>5.8899999999999994E-3</v>
      </c>
      <c r="G90" s="398" t="str">
        <f t="shared" si="0"/>
        <v>m2</v>
      </c>
      <c r="H90" s="750"/>
      <c r="I90" s="400" t="s">
        <v>5931</v>
      </c>
      <c r="J90" s="400">
        <v>2022</v>
      </c>
      <c r="K90" s="460" t="s">
        <v>5933</v>
      </c>
      <c r="L90" s="460" t="s">
        <v>5932</v>
      </c>
    </row>
    <row r="91" spans="1:12" s="400" customFormat="1" ht="60">
      <c r="A91" s="398" t="s">
        <v>4824</v>
      </c>
      <c r="B91" s="398" t="s">
        <v>4645</v>
      </c>
      <c r="C91" s="398" t="s">
        <v>4468</v>
      </c>
      <c r="D91" s="398" t="s">
        <v>5480</v>
      </c>
      <c r="E91" s="427" t="str">
        <f>VLOOKUP(EF_scope3!A91,categorization!$A$2:$B$195,2,FALSE)</f>
        <v>Building Elements and Structures</v>
      </c>
      <c r="F91" s="399">
        <v>3.3599999999999997E-3</v>
      </c>
      <c r="G91" s="398" t="str">
        <f t="shared" si="0"/>
        <v>m2</v>
      </c>
      <c r="H91" s="750"/>
      <c r="I91" s="400" t="s">
        <v>5931</v>
      </c>
      <c r="J91" s="400">
        <v>2022</v>
      </c>
      <c r="K91" s="460" t="s">
        <v>5933</v>
      </c>
      <c r="L91" s="460" t="s">
        <v>5932</v>
      </c>
    </row>
    <row r="92" spans="1:12" s="400" customFormat="1" ht="45">
      <c r="A92" s="398" t="s">
        <v>4825</v>
      </c>
      <c r="B92" s="398" t="s">
        <v>4646</v>
      </c>
      <c r="C92" s="398" t="s">
        <v>4469</v>
      </c>
      <c r="D92" s="398" t="s">
        <v>5480</v>
      </c>
      <c r="E92" s="427" t="str">
        <f>VLOOKUP(EF_scope3!A92,categorization!$A$2:$B$195,2,FALSE)</f>
        <v>Building Elements and Structures</v>
      </c>
      <c r="F92" s="399">
        <v>7.1200000000000005E-3</v>
      </c>
      <c r="G92" s="398" t="str">
        <f t="shared" si="0"/>
        <v>m2</v>
      </c>
      <c r="H92" s="750"/>
      <c r="I92" s="400" t="s">
        <v>5931</v>
      </c>
      <c r="J92" s="400">
        <v>2022</v>
      </c>
      <c r="K92" s="460" t="s">
        <v>5933</v>
      </c>
      <c r="L92" s="460" t="s">
        <v>5932</v>
      </c>
    </row>
    <row r="93" spans="1:12" s="400" customFormat="1" ht="75">
      <c r="A93" s="398" t="s">
        <v>4826</v>
      </c>
      <c r="B93" s="398" t="s">
        <v>4647</v>
      </c>
      <c r="C93" s="398" t="s">
        <v>4470</v>
      </c>
      <c r="D93" s="398" t="s">
        <v>5480</v>
      </c>
      <c r="E93" s="427" t="str">
        <f>VLOOKUP(EF_scope3!A93,categorization!$A$2:$B$195,2,FALSE)</f>
        <v>Building Elements and Structures</v>
      </c>
      <c r="F93" s="399">
        <v>6.9000000000000008E-3</v>
      </c>
      <c r="G93" s="398" t="str">
        <f t="shared" si="0"/>
        <v>m2</v>
      </c>
      <c r="H93" s="750"/>
      <c r="I93" s="400" t="s">
        <v>5931</v>
      </c>
      <c r="J93" s="400">
        <v>2022</v>
      </c>
      <c r="K93" s="460" t="s">
        <v>5933</v>
      </c>
      <c r="L93" s="460" t="s">
        <v>5932</v>
      </c>
    </row>
    <row r="94" spans="1:12" s="400" customFormat="1" ht="45">
      <c r="A94" s="398" t="s">
        <v>4827</v>
      </c>
      <c r="B94" s="398" t="s">
        <v>4648</v>
      </c>
      <c r="C94" s="398" t="s">
        <v>4471</v>
      </c>
      <c r="D94" s="398" t="s">
        <v>5480</v>
      </c>
      <c r="E94" s="427" t="str">
        <f>VLOOKUP(EF_scope3!A94,categorization!$A$2:$B$195,2,FALSE)</f>
        <v>Building Elements and Structures</v>
      </c>
      <c r="F94" s="399">
        <v>1.0199999999999999E-2</v>
      </c>
      <c r="G94" s="398" t="str">
        <f t="shared" ref="G94:G125" si="1">IF(ISNUMBER(SEARCH("(kg)", C94)), "kg", IF(ISNUMBER(SEARCH("(m2)", C94)), "m2", ""))</f>
        <v>m2</v>
      </c>
      <c r="H94" s="750"/>
      <c r="I94" s="400" t="s">
        <v>5931</v>
      </c>
      <c r="J94" s="400">
        <v>2022</v>
      </c>
      <c r="K94" s="460" t="s">
        <v>5933</v>
      </c>
      <c r="L94" s="460" t="s">
        <v>5932</v>
      </c>
    </row>
    <row r="95" spans="1:12" s="400" customFormat="1" ht="30">
      <c r="A95" s="398" t="s">
        <v>4828</v>
      </c>
      <c r="B95" s="398" t="s">
        <v>4649</v>
      </c>
      <c r="C95" s="398" t="s">
        <v>4472</v>
      </c>
      <c r="D95" s="398" t="s">
        <v>5480</v>
      </c>
      <c r="E95" s="427" t="str">
        <f>VLOOKUP(EF_scope3!A95,categorization!$A$2:$B$195,2,FALSE)</f>
        <v>Glass and Windows</v>
      </c>
      <c r="F95" s="399">
        <v>1.9300000000000002E-5</v>
      </c>
      <c r="G95" s="398" t="str">
        <f t="shared" si="1"/>
        <v>kg</v>
      </c>
      <c r="H95" s="750"/>
      <c r="I95" s="400" t="s">
        <v>5931</v>
      </c>
      <c r="J95" s="400">
        <v>2022</v>
      </c>
      <c r="K95" s="460" t="s">
        <v>5933</v>
      </c>
      <c r="L95" s="460" t="s">
        <v>5932</v>
      </c>
    </row>
    <row r="96" spans="1:12" s="400" customFormat="1" ht="45">
      <c r="A96" s="398" t="s">
        <v>4829</v>
      </c>
      <c r="B96" s="398" t="s">
        <v>4650</v>
      </c>
      <c r="C96" s="398" t="s">
        <v>4473</v>
      </c>
      <c r="D96" s="398" t="s">
        <v>5480</v>
      </c>
      <c r="E96" s="427" t="str">
        <f>VLOOKUP(EF_scope3!A96,categorization!$A$2:$B$195,2,FALSE)</f>
        <v>Synthetic and Composite Materials</v>
      </c>
      <c r="F96" s="399">
        <v>3.6300000000000001E-5</v>
      </c>
      <c r="G96" s="398" t="str">
        <f t="shared" si="1"/>
        <v>kg</v>
      </c>
      <c r="H96" s="750"/>
      <c r="I96" s="400" t="s">
        <v>5931</v>
      </c>
      <c r="J96" s="400">
        <v>2022</v>
      </c>
      <c r="K96" s="460" t="s">
        <v>5933</v>
      </c>
      <c r="L96" s="460" t="s">
        <v>5932</v>
      </c>
    </row>
    <row r="97" spans="1:12" s="400" customFormat="1" ht="60">
      <c r="A97" s="398" t="s">
        <v>4830</v>
      </c>
      <c r="B97" s="398" t="s">
        <v>4651</v>
      </c>
      <c r="C97" s="398" t="s">
        <v>4474</v>
      </c>
      <c r="D97" s="398" t="s">
        <v>5480</v>
      </c>
      <c r="E97" s="427" t="str">
        <f>VLOOKUP(EF_scope3!A97,categorization!$A$2:$B$195,2,FALSE)</f>
        <v>Building Elements and Structures</v>
      </c>
      <c r="F97" s="399">
        <v>6.9299999999999995E-3</v>
      </c>
      <c r="G97" s="398" t="str">
        <f t="shared" si="1"/>
        <v>m2</v>
      </c>
      <c r="H97" s="750"/>
      <c r="I97" s="400" t="s">
        <v>5931</v>
      </c>
      <c r="J97" s="400">
        <v>2022</v>
      </c>
      <c r="K97" s="460" t="s">
        <v>5933</v>
      </c>
      <c r="L97" s="460" t="s">
        <v>5932</v>
      </c>
    </row>
    <row r="98" spans="1:12" s="400" customFormat="1" ht="45">
      <c r="A98" s="398" t="s">
        <v>4831</v>
      </c>
      <c r="B98" s="398" t="s">
        <v>4652</v>
      </c>
      <c r="C98" s="398" t="s">
        <v>4475</v>
      </c>
      <c r="D98" s="398" t="s">
        <v>5480</v>
      </c>
      <c r="E98" s="427" t="str">
        <f>VLOOKUP(EF_scope3!A98,categorization!$A$2:$B$195,2,FALSE)</f>
        <v>Building Elements and Structures</v>
      </c>
      <c r="F98" s="399">
        <v>5.4000000000000003E-3</v>
      </c>
      <c r="G98" s="398" t="str">
        <f t="shared" si="1"/>
        <v>m2</v>
      </c>
      <c r="H98" s="750"/>
      <c r="I98" s="400" t="s">
        <v>5931</v>
      </c>
      <c r="J98" s="400">
        <v>2022</v>
      </c>
      <c r="K98" s="460" t="s">
        <v>5933</v>
      </c>
      <c r="L98" s="460" t="s">
        <v>5932</v>
      </c>
    </row>
    <row r="99" spans="1:12" s="400" customFormat="1" ht="30">
      <c r="A99" s="398" t="s">
        <v>4832</v>
      </c>
      <c r="B99" s="398" t="s">
        <v>4653</v>
      </c>
      <c r="C99" s="398" t="s">
        <v>4476</v>
      </c>
      <c r="D99" s="398" t="s">
        <v>5480</v>
      </c>
      <c r="E99" s="427" t="str">
        <f>VLOOKUP(EF_scope3!A99,categorization!$A$2:$B$195,2,FALSE)</f>
        <v>Insulation and Waterproofing</v>
      </c>
      <c r="F99" s="399">
        <v>5.9599999999999999E-5</v>
      </c>
      <c r="G99" s="398" t="str">
        <f t="shared" si="1"/>
        <v>kg</v>
      </c>
      <c r="H99" s="750"/>
      <c r="I99" s="400" t="s">
        <v>5931</v>
      </c>
      <c r="J99" s="400">
        <v>2022</v>
      </c>
      <c r="K99" s="460" t="s">
        <v>5933</v>
      </c>
      <c r="L99" s="460" t="s">
        <v>5932</v>
      </c>
    </row>
    <row r="100" spans="1:12" s="400" customFormat="1" ht="60">
      <c r="A100" s="398" t="s">
        <v>4833</v>
      </c>
      <c r="B100" s="398" t="s">
        <v>4654</v>
      </c>
      <c r="C100" s="398" t="s">
        <v>4477</v>
      </c>
      <c r="D100" s="398" t="s">
        <v>5480</v>
      </c>
      <c r="E100" s="427" t="str">
        <f>VLOOKUP(EF_scope3!A100,categorization!$A$2:$B$195,2,FALSE)</f>
        <v>Insulation and Waterproofing</v>
      </c>
      <c r="F100" s="399">
        <v>2.6700000000000001E-3</v>
      </c>
      <c r="G100" s="398" t="str">
        <f t="shared" si="1"/>
        <v>kg</v>
      </c>
      <c r="H100" s="750"/>
      <c r="I100" s="400" t="s">
        <v>5931</v>
      </c>
      <c r="J100" s="400">
        <v>2022</v>
      </c>
      <c r="K100" s="460" t="s">
        <v>5933</v>
      </c>
      <c r="L100" s="460" t="s">
        <v>5932</v>
      </c>
    </row>
    <row r="101" spans="1:12" s="400" customFormat="1" ht="45">
      <c r="A101" s="398" t="s">
        <v>4834</v>
      </c>
      <c r="B101" s="398" t="s">
        <v>4655</v>
      </c>
      <c r="C101" s="398" t="s">
        <v>4478</v>
      </c>
      <c r="D101" s="398" t="s">
        <v>5480</v>
      </c>
      <c r="E101" s="427" t="str">
        <f>VLOOKUP(EF_scope3!A101,categorization!$A$2:$B$195,2,FALSE)</f>
        <v>Plastic and Rubber Materials</v>
      </c>
      <c r="F101" s="399">
        <v>2.3700000000000001E-3</v>
      </c>
      <c r="G101" s="398" t="str">
        <f t="shared" si="1"/>
        <v>kg</v>
      </c>
      <c r="H101" s="750"/>
      <c r="I101" s="400" t="s">
        <v>5931</v>
      </c>
      <c r="J101" s="400">
        <v>2022</v>
      </c>
      <c r="K101" s="460" t="s">
        <v>5933</v>
      </c>
      <c r="L101" s="460" t="s">
        <v>5932</v>
      </c>
    </row>
    <row r="102" spans="1:12" s="400" customFormat="1" ht="45">
      <c r="A102" s="398" t="s">
        <v>4835</v>
      </c>
      <c r="B102" s="398" t="s">
        <v>4656</v>
      </c>
      <c r="C102" s="398" t="s">
        <v>4479</v>
      </c>
      <c r="D102" s="398" t="s">
        <v>5480</v>
      </c>
      <c r="E102" s="427" t="str">
        <f>VLOOKUP(EF_scope3!A102,categorization!$A$2:$B$195,2,FALSE)</f>
        <v>Insulation and Waterproofing</v>
      </c>
      <c r="F102" s="399">
        <v>2.65E-3</v>
      </c>
      <c r="G102" s="398" t="str">
        <f t="shared" si="1"/>
        <v>kg</v>
      </c>
      <c r="H102" s="750"/>
      <c r="I102" s="400" t="s">
        <v>5931</v>
      </c>
      <c r="J102" s="400">
        <v>2022</v>
      </c>
      <c r="K102" s="460" t="s">
        <v>5933</v>
      </c>
      <c r="L102" s="460" t="s">
        <v>5932</v>
      </c>
    </row>
    <row r="103" spans="1:12" s="400" customFormat="1" ht="30">
      <c r="A103" s="398" t="s">
        <v>4836</v>
      </c>
      <c r="B103" s="398" t="s">
        <v>4657</v>
      </c>
      <c r="C103" s="398" t="s">
        <v>4480</v>
      </c>
      <c r="D103" s="398" t="s">
        <v>5480</v>
      </c>
      <c r="E103" s="427" t="str">
        <f>VLOOKUP(EF_scope3!A103,categorization!$A$2:$B$195,2,FALSE)</f>
        <v>Plastic and Rubber Materials</v>
      </c>
      <c r="F103" s="399">
        <v>2.1000000000000003E-3</v>
      </c>
      <c r="G103" s="398" t="str">
        <f t="shared" si="1"/>
        <v>kg</v>
      </c>
      <c r="H103" s="750"/>
      <c r="I103" s="400" t="s">
        <v>5931</v>
      </c>
      <c r="J103" s="400">
        <v>2022</v>
      </c>
      <c r="K103" s="460" t="s">
        <v>5933</v>
      </c>
      <c r="L103" s="460" t="s">
        <v>5932</v>
      </c>
    </row>
    <row r="104" spans="1:12" s="400" customFormat="1" ht="45">
      <c r="A104" s="398" t="s">
        <v>4837</v>
      </c>
      <c r="B104" s="398" t="s">
        <v>4658</v>
      </c>
      <c r="C104" s="398" t="s">
        <v>4481</v>
      </c>
      <c r="D104" s="398" t="s">
        <v>5480</v>
      </c>
      <c r="E104" s="427" t="str">
        <f>VLOOKUP(EF_scope3!A104,categorization!$A$2:$B$195,2,FALSE)</f>
        <v>Building and Construction Materials</v>
      </c>
      <c r="F104" s="399">
        <v>8.0000000000000007E-5</v>
      </c>
      <c r="G104" s="398" t="str">
        <f t="shared" si="1"/>
        <v>kg</v>
      </c>
      <c r="H104" s="750"/>
      <c r="I104" s="400" t="s">
        <v>5931</v>
      </c>
      <c r="J104" s="400">
        <v>2022</v>
      </c>
      <c r="K104" s="460" t="s">
        <v>5933</v>
      </c>
      <c r="L104" s="460" t="s">
        <v>5932</v>
      </c>
    </row>
    <row r="105" spans="1:12" s="400" customFormat="1" ht="75">
      <c r="A105" s="398" t="s">
        <v>4838</v>
      </c>
      <c r="B105" s="398" t="s">
        <v>4659</v>
      </c>
      <c r="C105" s="398" t="s">
        <v>4482</v>
      </c>
      <c r="D105" s="398" t="s">
        <v>5480</v>
      </c>
      <c r="E105" s="427" t="str">
        <f>VLOOKUP(EF_scope3!A105,categorization!$A$2:$B$195,2,FALSE)</f>
        <v>Glass and Windows</v>
      </c>
      <c r="F105" s="399">
        <v>3.6099999999999999E-3</v>
      </c>
      <c r="G105" s="398" t="str">
        <f t="shared" si="1"/>
        <v>m2</v>
      </c>
      <c r="H105" s="750"/>
      <c r="I105" s="400" t="s">
        <v>5931</v>
      </c>
      <c r="J105" s="400">
        <v>2022</v>
      </c>
      <c r="K105" s="460" t="s">
        <v>5933</v>
      </c>
      <c r="L105" s="460" t="s">
        <v>5932</v>
      </c>
    </row>
    <row r="106" spans="1:12" s="400" customFormat="1" ht="60">
      <c r="A106" s="398" t="s">
        <v>4839</v>
      </c>
      <c r="B106" s="398" t="s">
        <v>4660</v>
      </c>
      <c r="C106" s="398" t="s">
        <v>4483</v>
      </c>
      <c r="D106" s="398" t="s">
        <v>5480</v>
      </c>
      <c r="E106" s="427" t="str">
        <f>VLOOKUP(EF_scope3!A106,categorization!$A$2:$B$195,2,FALSE)</f>
        <v>Glass and Windows</v>
      </c>
      <c r="F106" s="399">
        <v>6.6799999999999993E-3</v>
      </c>
      <c r="G106" s="398" t="str">
        <f t="shared" si="1"/>
        <v>m2</v>
      </c>
      <c r="H106" s="750"/>
      <c r="I106" s="400" t="s">
        <v>5931</v>
      </c>
      <c r="J106" s="400">
        <v>2022</v>
      </c>
      <c r="K106" s="460" t="s">
        <v>5933</v>
      </c>
      <c r="L106" s="460" t="s">
        <v>5932</v>
      </c>
    </row>
    <row r="107" spans="1:12" s="400" customFormat="1" ht="60">
      <c r="A107" s="398" t="s">
        <v>4840</v>
      </c>
      <c r="B107" s="398" t="s">
        <v>4661</v>
      </c>
      <c r="C107" s="398" t="s">
        <v>4484</v>
      </c>
      <c r="D107" s="398" t="s">
        <v>5480</v>
      </c>
      <c r="E107" s="427" t="str">
        <f>VLOOKUP(EF_scope3!A107,categorization!$A$2:$B$195,2,FALSE)</f>
        <v>Glass and Windows</v>
      </c>
      <c r="F107" s="399">
        <v>4.9199999999999999E-3</v>
      </c>
      <c r="G107" s="398" t="str">
        <f t="shared" si="1"/>
        <v>m2</v>
      </c>
      <c r="H107" s="750"/>
      <c r="I107" s="400" t="s">
        <v>5931</v>
      </c>
      <c r="J107" s="400">
        <v>2022</v>
      </c>
      <c r="K107" s="460" t="s">
        <v>5933</v>
      </c>
      <c r="L107" s="460" t="s">
        <v>5932</v>
      </c>
    </row>
    <row r="108" spans="1:12" s="400" customFormat="1" ht="30">
      <c r="A108" s="398" t="s">
        <v>4841</v>
      </c>
      <c r="B108" s="398" t="s">
        <v>4662</v>
      </c>
      <c r="C108" s="398" t="s">
        <v>4485</v>
      </c>
      <c r="D108" s="398" t="s">
        <v>5480</v>
      </c>
      <c r="E108" s="427" t="str">
        <f>VLOOKUP(EF_scope3!A108,categorization!$A$2:$B$195,2,FALSE)</f>
        <v>Special Waste Types</v>
      </c>
      <c r="F108" s="399">
        <v>1.8699999999999999E-4</v>
      </c>
      <c r="G108" s="398" t="str">
        <f t="shared" si="1"/>
        <v>kg</v>
      </c>
      <c r="H108" s="750"/>
      <c r="I108" s="400" t="s">
        <v>5931</v>
      </c>
      <c r="J108" s="400">
        <v>2022</v>
      </c>
      <c r="K108" s="460" t="s">
        <v>5933</v>
      </c>
      <c r="L108" s="460" t="s">
        <v>5932</v>
      </c>
    </row>
    <row r="109" spans="1:12" s="400" customFormat="1" ht="30">
      <c r="A109" s="398" t="s">
        <v>4842</v>
      </c>
      <c r="B109" s="398" t="s">
        <v>4663</v>
      </c>
      <c r="C109" s="398" t="s">
        <v>4486</v>
      </c>
      <c r="D109" s="398" t="s">
        <v>5480</v>
      </c>
      <c r="E109" s="427" t="str">
        <f>VLOOKUP(EF_scope3!A109,categorization!$A$2:$B$195,2,FALSE)</f>
        <v>Special Waste Types</v>
      </c>
      <c r="F109" s="399">
        <v>7.149999999999999E-5</v>
      </c>
      <c r="G109" s="398" t="str">
        <f t="shared" si="1"/>
        <v>kg</v>
      </c>
      <c r="H109" s="750"/>
      <c r="I109" s="400" t="s">
        <v>5931</v>
      </c>
      <c r="J109" s="400">
        <v>2022</v>
      </c>
      <c r="K109" s="460" t="s">
        <v>5933</v>
      </c>
      <c r="L109" s="460" t="s">
        <v>5932</v>
      </c>
    </row>
    <row r="110" spans="1:12" s="400" customFormat="1" ht="45">
      <c r="A110" s="398" t="s">
        <v>4843</v>
      </c>
      <c r="B110" s="398" t="s">
        <v>4664</v>
      </c>
      <c r="C110" s="398" t="s">
        <v>4487</v>
      </c>
      <c r="D110" s="398" t="s">
        <v>5480</v>
      </c>
      <c r="E110" s="427" t="s">
        <v>5094</v>
      </c>
      <c r="F110" s="399">
        <v>4.9400000000000001E-5</v>
      </c>
      <c r="G110" s="398" t="str">
        <f t="shared" si="1"/>
        <v>kg</v>
      </c>
      <c r="H110" s="750"/>
      <c r="I110" s="400" t="s">
        <v>5931</v>
      </c>
      <c r="J110" s="400">
        <v>2022</v>
      </c>
      <c r="K110" s="460" t="s">
        <v>5933</v>
      </c>
      <c r="L110" s="460" t="s">
        <v>5932</v>
      </c>
    </row>
    <row r="111" spans="1:12" s="400" customFormat="1" ht="45">
      <c r="A111" s="398" t="s">
        <v>4844</v>
      </c>
      <c r="B111" s="398" t="s">
        <v>4665</v>
      </c>
      <c r="C111" s="398" t="s">
        <v>4488</v>
      </c>
      <c r="D111" s="398" t="s">
        <v>5480</v>
      </c>
      <c r="E111" s="427" t="str">
        <f>VLOOKUP(EF_scope3!A111,categorization!$A$2:$B$195,2,FALSE)</f>
        <v>Building and Construction Materials</v>
      </c>
      <c r="F111" s="399">
        <v>5.5500000000000001E-5</v>
      </c>
      <c r="G111" s="398" t="str">
        <f t="shared" si="1"/>
        <v>kg</v>
      </c>
      <c r="H111" s="750"/>
      <c r="I111" s="400" t="s">
        <v>5931</v>
      </c>
      <c r="J111" s="400">
        <v>2022</v>
      </c>
      <c r="K111" s="460" t="s">
        <v>5933</v>
      </c>
      <c r="L111" s="460" t="s">
        <v>5932</v>
      </c>
    </row>
    <row r="112" spans="1:12" s="400" customFormat="1" ht="45">
      <c r="A112" s="398" t="s">
        <v>4845</v>
      </c>
      <c r="B112" s="398" t="s">
        <v>4666</v>
      </c>
      <c r="C112" s="398" t="s">
        <v>4489</v>
      </c>
      <c r="D112" s="398" t="s">
        <v>5480</v>
      </c>
      <c r="E112" s="427" t="str">
        <f>VLOOKUP(EF_scope3!A112,categorization!$A$2:$B$195,2,FALSE)</f>
        <v>Building and Construction Materials</v>
      </c>
      <c r="F112" s="399">
        <v>4.4299999999999999E-5</v>
      </c>
      <c r="G112" s="398" t="str">
        <f t="shared" si="1"/>
        <v>kg</v>
      </c>
      <c r="H112" s="750"/>
      <c r="I112" s="400" t="s">
        <v>5931</v>
      </c>
      <c r="J112" s="400">
        <v>2022</v>
      </c>
      <c r="K112" s="460" t="s">
        <v>5933</v>
      </c>
      <c r="L112" s="460" t="s">
        <v>5932</v>
      </c>
    </row>
    <row r="113" spans="1:12" s="400" customFormat="1" ht="45">
      <c r="A113" s="398" t="s">
        <v>4846</v>
      </c>
      <c r="B113" s="398" t="s">
        <v>4667</v>
      </c>
      <c r="C113" s="398" t="s">
        <v>4490</v>
      </c>
      <c r="D113" s="398" t="s">
        <v>5480</v>
      </c>
      <c r="E113" s="427" t="s">
        <v>5094</v>
      </c>
      <c r="F113" s="399">
        <v>1E-4</v>
      </c>
      <c r="G113" s="398" t="str">
        <f t="shared" si="1"/>
        <v>kg</v>
      </c>
      <c r="H113" s="750"/>
      <c r="I113" s="400" t="s">
        <v>5931</v>
      </c>
      <c r="J113" s="400">
        <v>2022</v>
      </c>
      <c r="K113" s="460" t="s">
        <v>5933</v>
      </c>
      <c r="L113" s="460" t="s">
        <v>5932</v>
      </c>
    </row>
    <row r="114" spans="1:12" s="400" customFormat="1" ht="30">
      <c r="A114" s="398" t="s">
        <v>4847</v>
      </c>
      <c r="B114" s="398" t="s">
        <v>4668</v>
      </c>
      <c r="C114" s="398" t="s">
        <v>4491</v>
      </c>
      <c r="D114" s="398" t="s">
        <v>5480</v>
      </c>
      <c r="E114" s="427" t="s">
        <v>5094</v>
      </c>
      <c r="F114" s="399">
        <v>9.2600000000000001E-5</v>
      </c>
      <c r="G114" s="398" t="str">
        <f t="shared" si="1"/>
        <v>kg</v>
      </c>
      <c r="H114" s="750"/>
      <c r="I114" s="400" t="s">
        <v>5931</v>
      </c>
      <c r="J114" s="400">
        <v>2022</v>
      </c>
      <c r="K114" s="460" t="s">
        <v>5933</v>
      </c>
      <c r="L114" s="460" t="s">
        <v>5932</v>
      </c>
    </row>
    <row r="115" spans="1:12" s="400" customFormat="1" ht="45">
      <c r="A115" s="398" t="s">
        <v>4848</v>
      </c>
      <c r="B115" s="398" t="s">
        <v>4669</v>
      </c>
      <c r="C115" s="398" t="s">
        <v>4492</v>
      </c>
      <c r="D115" s="398" t="s">
        <v>5480</v>
      </c>
      <c r="E115" s="427" t="s">
        <v>5094</v>
      </c>
      <c r="F115" s="399">
        <v>3.9199999999999997E-5</v>
      </c>
      <c r="G115" s="398" t="str">
        <f t="shared" si="1"/>
        <v>kg</v>
      </c>
      <c r="H115" s="750"/>
      <c r="I115" s="400" t="s">
        <v>5931</v>
      </c>
      <c r="J115" s="400">
        <v>2022</v>
      </c>
      <c r="K115" s="460" t="s">
        <v>5933</v>
      </c>
      <c r="L115" s="460" t="s">
        <v>5932</v>
      </c>
    </row>
    <row r="116" spans="1:12" s="400" customFormat="1" ht="45">
      <c r="A116" s="398" t="s">
        <v>4849</v>
      </c>
      <c r="B116" s="398" t="s">
        <v>4669</v>
      </c>
      <c r="C116" s="398" t="s">
        <v>4492</v>
      </c>
      <c r="D116" s="398" t="s">
        <v>5480</v>
      </c>
      <c r="E116" s="427" t="s">
        <v>5094</v>
      </c>
      <c r="F116" s="399">
        <v>3.9199999999999997E-5</v>
      </c>
      <c r="G116" s="398" t="str">
        <f t="shared" si="1"/>
        <v>kg</v>
      </c>
      <c r="H116" s="750"/>
      <c r="I116" s="400" t="s">
        <v>5931</v>
      </c>
      <c r="J116" s="400">
        <v>2022</v>
      </c>
      <c r="K116" s="460" t="s">
        <v>5933</v>
      </c>
      <c r="L116" s="460" t="s">
        <v>5932</v>
      </c>
    </row>
    <row r="117" spans="1:12" s="400" customFormat="1" ht="45">
      <c r="A117" s="398" t="s">
        <v>4850</v>
      </c>
      <c r="B117" s="398" t="s">
        <v>4669</v>
      </c>
      <c r="C117" s="398" t="s">
        <v>4492</v>
      </c>
      <c r="D117" s="398" t="s">
        <v>5480</v>
      </c>
      <c r="E117" s="427" t="s">
        <v>5094</v>
      </c>
      <c r="F117" s="399">
        <v>3.9199999999999997E-5</v>
      </c>
      <c r="G117" s="398" t="str">
        <f t="shared" si="1"/>
        <v>kg</v>
      </c>
      <c r="H117" s="750"/>
      <c r="I117" s="400" t="s">
        <v>5931</v>
      </c>
      <c r="J117" s="400">
        <v>2022</v>
      </c>
      <c r="K117" s="460" t="s">
        <v>5933</v>
      </c>
      <c r="L117" s="460" t="s">
        <v>5932</v>
      </c>
    </row>
    <row r="118" spans="1:12" s="400" customFormat="1" ht="45">
      <c r="A118" s="398" t="s">
        <v>4851</v>
      </c>
      <c r="B118" s="398" t="s">
        <v>4669</v>
      </c>
      <c r="C118" s="398" t="s">
        <v>4492</v>
      </c>
      <c r="D118" s="398" t="s">
        <v>5480</v>
      </c>
      <c r="E118" s="427" t="s">
        <v>5094</v>
      </c>
      <c r="F118" s="399">
        <v>3.9199999999999997E-5</v>
      </c>
      <c r="G118" s="398" t="str">
        <f t="shared" si="1"/>
        <v>kg</v>
      </c>
      <c r="H118" s="750"/>
      <c r="I118" s="400" t="s">
        <v>5931</v>
      </c>
      <c r="J118" s="400">
        <v>2022</v>
      </c>
      <c r="K118" s="460" t="s">
        <v>5933</v>
      </c>
      <c r="L118" s="460" t="s">
        <v>5932</v>
      </c>
    </row>
    <row r="119" spans="1:12" s="400" customFormat="1" ht="45">
      <c r="A119" s="398" t="s">
        <v>4850</v>
      </c>
      <c r="B119" s="398" t="s">
        <v>4669</v>
      </c>
      <c r="C119" s="398" t="s">
        <v>4492</v>
      </c>
      <c r="D119" s="398" t="s">
        <v>5480</v>
      </c>
      <c r="E119" s="427" t="s">
        <v>5094</v>
      </c>
      <c r="F119" s="399">
        <v>3.9199999999999997E-5</v>
      </c>
      <c r="G119" s="398" t="str">
        <f t="shared" si="1"/>
        <v>kg</v>
      </c>
      <c r="H119" s="750"/>
      <c r="I119" s="400" t="s">
        <v>5931</v>
      </c>
      <c r="J119" s="400">
        <v>2022</v>
      </c>
      <c r="K119" s="460" t="s">
        <v>5933</v>
      </c>
      <c r="L119" s="460" t="s">
        <v>5932</v>
      </c>
    </row>
    <row r="120" spans="1:12" s="400" customFormat="1" ht="45">
      <c r="A120" s="398" t="s">
        <v>4837</v>
      </c>
      <c r="B120" s="398" t="s">
        <v>4658</v>
      </c>
      <c r="C120" s="398" t="s">
        <v>4481</v>
      </c>
      <c r="D120" s="398" t="s">
        <v>5480</v>
      </c>
      <c r="E120" s="427" t="str">
        <f>VLOOKUP(EF_scope3!A120,categorization!$A$2:$B$195,2,FALSE)</f>
        <v>Building and Construction Materials</v>
      </c>
      <c r="F120" s="399">
        <v>8.0000000000000007E-5</v>
      </c>
      <c r="G120" s="398" t="str">
        <f t="shared" si="1"/>
        <v>kg</v>
      </c>
      <c r="H120" s="750"/>
      <c r="I120" s="400" t="s">
        <v>5931</v>
      </c>
      <c r="J120" s="400">
        <v>2022</v>
      </c>
      <c r="K120" s="460" t="s">
        <v>5933</v>
      </c>
      <c r="L120" s="460" t="s">
        <v>5932</v>
      </c>
    </row>
    <row r="121" spans="1:12" s="400" customFormat="1" ht="45">
      <c r="A121" s="398" t="s">
        <v>4852</v>
      </c>
      <c r="B121" s="398" t="s">
        <v>4670</v>
      </c>
      <c r="C121" s="398" t="s">
        <v>4493</v>
      </c>
      <c r="D121" s="398" t="s">
        <v>5480</v>
      </c>
      <c r="E121" s="427" t="str">
        <f>VLOOKUP(EF_scope3!A121,categorization!$A$2:$B$195,2,FALSE)</f>
        <v>Building and Construction Materials</v>
      </c>
      <c r="F121" s="399">
        <v>9.48E-5</v>
      </c>
      <c r="G121" s="398" t="str">
        <f t="shared" si="1"/>
        <v>kg</v>
      </c>
      <c r="H121" s="750"/>
      <c r="I121" s="400" t="s">
        <v>5931</v>
      </c>
      <c r="J121" s="400">
        <v>2022</v>
      </c>
      <c r="K121" s="460" t="s">
        <v>5933</v>
      </c>
      <c r="L121" s="460" t="s">
        <v>5932</v>
      </c>
    </row>
    <row r="122" spans="1:12" s="400" customFormat="1" ht="45">
      <c r="A122" s="398" t="s">
        <v>4837</v>
      </c>
      <c r="B122" s="398" t="s">
        <v>4658</v>
      </c>
      <c r="C122" s="398" t="s">
        <v>4481</v>
      </c>
      <c r="D122" s="398" t="s">
        <v>5480</v>
      </c>
      <c r="E122" s="427" t="str">
        <f>VLOOKUP(EF_scope3!A122,categorization!$A$2:$B$195,2,FALSE)</f>
        <v>Building and Construction Materials</v>
      </c>
      <c r="F122" s="399">
        <v>8.0000000000000007E-5</v>
      </c>
      <c r="G122" s="398" t="str">
        <f t="shared" si="1"/>
        <v>kg</v>
      </c>
      <c r="H122" s="750"/>
      <c r="I122" s="400" t="s">
        <v>5931</v>
      </c>
      <c r="J122" s="400">
        <v>2022</v>
      </c>
      <c r="K122" s="460" t="s">
        <v>5933</v>
      </c>
      <c r="L122" s="460" t="s">
        <v>5932</v>
      </c>
    </row>
    <row r="123" spans="1:12" s="400" customFormat="1" ht="60">
      <c r="A123" s="398" t="s">
        <v>4820</v>
      </c>
      <c r="B123" s="398" t="s">
        <v>4671</v>
      </c>
      <c r="C123" s="398" t="s">
        <v>4464</v>
      </c>
      <c r="D123" s="398" t="s">
        <v>5480</v>
      </c>
      <c r="E123" s="427" t="str">
        <f>VLOOKUP(EF_scope3!A123,categorization!$A$2:$B$195,2,FALSE)</f>
        <v>Building and Construction Materials</v>
      </c>
      <c r="F123" s="399">
        <v>1.2800000000000001E-5</v>
      </c>
      <c r="G123" s="398" t="str">
        <f t="shared" si="1"/>
        <v>kg</v>
      </c>
      <c r="H123" s="750"/>
      <c r="I123" s="400" t="s">
        <v>5931</v>
      </c>
      <c r="J123" s="400">
        <v>2022</v>
      </c>
      <c r="K123" s="460" t="s">
        <v>5933</v>
      </c>
      <c r="L123" s="460" t="s">
        <v>5932</v>
      </c>
    </row>
    <row r="124" spans="1:12" s="400" customFormat="1" ht="45">
      <c r="A124" s="398" t="s">
        <v>4853</v>
      </c>
      <c r="B124" s="398" t="s">
        <v>4672</v>
      </c>
      <c r="C124" s="398" t="s">
        <v>4494</v>
      </c>
      <c r="D124" s="398" t="s">
        <v>5480</v>
      </c>
      <c r="E124" s="427" t="str">
        <f>VLOOKUP(EF_scope3!A124,categorization!$A$2:$B$195,2,FALSE)</f>
        <v>Building and Construction Materials</v>
      </c>
      <c r="F124" s="399">
        <v>1.2800000000000001E-5</v>
      </c>
      <c r="G124" s="398" t="str">
        <f t="shared" si="1"/>
        <v>kg</v>
      </c>
      <c r="H124" s="750"/>
      <c r="I124" s="400" t="s">
        <v>5931</v>
      </c>
      <c r="J124" s="400">
        <v>2022</v>
      </c>
      <c r="K124" s="460" t="s">
        <v>5933</v>
      </c>
      <c r="L124" s="460" t="s">
        <v>5932</v>
      </c>
    </row>
    <row r="125" spans="1:12" s="400" customFormat="1" ht="45">
      <c r="A125" s="398" t="s">
        <v>4853</v>
      </c>
      <c r="B125" s="398" t="s">
        <v>4672</v>
      </c>
      <c r="C125" s="398" t="s">
        <v>4494</v>
      </c>
      <c r="D125" s="398" t="s">
        <v>5480</v>
      </c>
      <c r="E125" s="427" t="str">
        <f>VLOOKUP(EF_scope3!A125,categorization!$A$2:$B$195,2,FALSE)</f>
        <v>Building and Construction Materials</v>
      </c>
      <c r="F125" s="399">
        <v>1.2800000000000001E-5</v>
      </c>
      <c r="G125" s="398" t="str">
        <f t="shared" si="1"/>
        <v>kg</v>
      </c>
      <c r="H125" s="750"/>
      <c r="I125" s="400" t="s">
        <v>5931</v>
      </c>
      <c r="J125" s="400">
        <v>2022</v>
      </c>
      <c r="K125" s="460" t="s">
        <v>5933</v>
      </c>
      <c r="L125" s="460" t="s">
        <v>5932</v>
      </c>
    </row>
    <row r="126" spans="1:12" s="400" customFormat="1" ht="45">
      <c r="A126" s="398" t="s">
        <v>4854</v>
      </c>
      <c r="B126" s="398" t="s">
        <v>4673</v>
      </c>
      <c r="C126" s="398" t="s">
        <v>4495</v>
      </c>
      <c r="D126" s="398" t="s">
        <v>5480</v>
      </c>
      <c r="E126" s="427" t="str">
        <f>VLOOKUP(EF_scope3!A126,categorization!$A$2:$B$195,2,FALSE)</f>
        <v>Building and Construction Materials</v>
      </c>
      <c r="F126" s="399">
        <v>1.2800000000000001E-5</v>
      </c>
      <c r="G126" s="398" t="str">
        <f t="shared" ref="G126:G148" si="2">IF(ISNUMBER(SEARCH("(kg)", C126)), "kg", IF(ISNUMBER(SEARCH("(m2)", C126)), "m2", ""))</f>
        <v>kg</v>
      </c>
      <c r="H126" s="750"/>
      <c r="I126" s="400" t="s">
        <v>5931</v>
      </c>
      <c r="J126" s="400">
        <v>2022</v>
      </c>
      <c r="K126" s="460" t="s">
        <v>5933</v>
      </c>
      <c r="L126" s="460" t="s">
        <v>5932</v>
      </c>
    </row>
    <row r="127" spans="1:12" s="400" customFormat="1" ht="45">
      <c r="A127" s="398" t="s">
        <v>4855</v>
      </c>
      <c r="B127" s="398" t="s">
        <v>4674</v>
      </c>
      <c r="C127" s="398" t="s">
        <v>4496</v>
      </c>
      <c r="D127" s="398" t="s">
        <v>5480</v>
      </c>
      <c r="E127" s="427" t="str">
        <f>VLOOKUP(EF_scope3!A127,categorization!$A$2:$B$195,2,FALSE)</f>
        <v>Building and Construction Materials</v>
      </c>
      <c r="F127" s="399">
        <v>1.88E-5</v>
      </c>
      <c r="G127" s="398" t="str">
        <f t="shared" si="2"/>
        <v>kg</v>
      </c>
      <c r="H127" s="750"/>
      <c r="I127" s="400" t="s">
        <v>5931</v>
      </c>
      <c r="J127" s="400">
        <v>2022</v>
      </c>
      <c r="K127" s="460" t="s">
        <v>5933</v>
      </c>
      <c r="L127" s="460" t="s">
        <v>5932</v>
      </c>
    </row>
    <row r="128" spans="1:12" s="400" customFormat="1" ht="45">
      <c r="A128" s="398" t="s">
        <v>4855</v>
      </c>
      <c r="B128" s="398" t="s">
        <v>4675</v>
      </c>
      <c r="C128" s="398" t="s">
        <v>4497</v>
      </c>
      <c r="D128" s="398" t="s">
        <v>5480</v>
      </c>
      <c r="E128" s="427" t="str">
        <f>VLOOKUP(EF_scope3!A128,categorization!$A$2:$B$195,2,FALSE)</f>
        <v>Building and Construction Materials</v>
      </c>
      <c r="F128" s="399">
        <v>1.8899999999999999E-5</v>
      </c>
      <c r="G128" s="398" t="str">
        <f t="shared" si="2"/>
        <v>kg</v>
      </c>
      <c r="H128" s="750"/>
      <c r="I128" s="400" t="s">
        <v>5931</v>
      </c>
      <c r="J128" s="400">
        <v>2022</v>
      </c>
      <c r="K128" s="460" t="s">
        <v>5933</v>
      </c>
      <c r="L128" s="460" t="s">
        <v>5932</v>
      </c>
    </row>
    <row r="129" spans="1:12" s="400" customFormat="1" ht="60">
      <c r="A129" s="398" t="s">
        <v>4820</v>
      </c>
      <c r="B129" s="398" t="s">
        <v>4671</v>
      </c>
      <c r="C129" s="398" t="s">
        <v>4464</v>
      </c>
      <c r="D129" s="398" t="s">
        <v>5480</v>
      </c>
      <c r="E129" s="427" t="str">
        <f>VLOOKUP(EF_scope3!A129,categorization!$A$2:$B$195,2,FALSE)</f>
        <v>Building and Construction Materials</v>
      </c>
      <c r="F129" s="399">
        <v>1.2800000000000001E-5</v>
      </c>
      <c r="G129" s="398" t="str">
        <f t="shared" si="2"/>
        <v>kg</v>
      </c>
      <c r="H129" s="750"/>
      <c r="I129" s="400" t="s">
        <v>5931</v>
      </c>
      <c r="J129" s="400">
        <v>2022</v>
      </c>
      <c r="K129" s="460" t="s">
        <v>5933</v>
      </c>
      <c r="L129" s="460" t="s">
        <v>5932</v>
      </c>
    </row>
    <row r="130" spans="1:12" s="400" customFormat="1" ht="45">
      <c r="A130" s="398" t="s">
        <v>4856</v>
      </c>
      <c r="B130" s="398" t="s">
        <v>4676</v>
      </c>
      <c r="C130" s="398" t="s">
        <v>4498</v>
      </c>
      <c r="D130" s="398" t="s">
        <v>5480</v>
      </c>
      <c r="E130" s="427" t="str">
        <f>VLOOKUP(EF_scope3!A130,categorization!$A$2:$B$195,2,FALSE)</f>
        <v>Building and Construction Materials</v>
      </c>
      <c r="F130" s="399">
        <v>1.29E-5</v>
      </c>
      <c r="G130" s="398" t="str">
        <f t="shared" si="2"/>
        <v>kg</v>
      </c>
      <c r="H130" s="750"/>
      <c r="I130" s="400" t="s">
        <v>5931</v>
      </c>
      <c r="J130" s="400">
        <v>2022</v>
      </c>
      <c r="K130" s="460" t="s">
        <v>5933</v>
      </c>
      <c r="L130" s="460" t="s">
        <v>5932</v>
      </c>
    </row>
    <row r="131" spans="1:12" s="400" customFormat="1" ht="45">
      <c r="A131" s="398" t="s">
        <v>4857</v>
      </c>
      <c r="B131" s="398" t="s">
        <v>4676</v>
      </c>
      <c r="C131" s="398" t="s">
        <v>4498</v>
      </c>
      <c r="D131" s="398" t="s">
        <v>5480</v>
      </c>
      <c r="E131" s="427" t="str">
        <f>VLOOKUP(EF_scope3!A131,categorization!$A$2:$B$195,2,FALSE)</f>
        <v>Mineral Construction Materials</v>
      </c>
      <c r="F131" s="399">
        <v>1.29E-5</v>
      </c>
      <c r="G131" s="398" t="str">
        <f t="shared" si="2"/>
        <v>kg</v>
      </c>
      <c r="H131" s="750"/>
      <c r="I131" s="400" t="s">
        <v>5931</v>
      </c>
      <c r="J131" s="400">
        <v>2022</v>
      </c>
      <c r="K131" s="460" t="s">
        <v>5933</v>
      </c>
      <c r="L131" s="460" t="s">
        <v>5932</v>
      </c>
    </row>
    <row r="132" spans="1:12" s="400" customFormat="1" ht="45">
      <c r="A132" s="398" t="s">
        <v>4854</v>
      </c>
      <c r="B132" s="398" t="s">
        <v>4673</v>
      </c>
      <c r="C132" s="398" t="s">
        <v>4495</v>
      </c>
      <c r="D132" s="398" t="s">
        <v>5480</v>
      </c>
      <c r="E132" s="427" t="str">
        <f>VLOOKUP(EF_scope3!A132,categorization!$A$2:$B$195,2,FALSE)</f>
        <v>Building and Construction Materials</v>
      </c>
      <c r="F132" s="399">
        <v>1.2800000000000001E-5</v>
      </c>
      <c r="G132" s="398" t="str">
        <f t="shared" si="2"/>
        <v>kg</v>
      </c>
      <c r="H132" s="750"/>
      <c r="I132" s="400" t="s">
        <v>5931</v>
      </c>
      <c r="J132" s="400">
        <v>2022</v>
      </c>
      <c r="K132" s="460" t="s">
        <v>5933</v>
      </c>
      <c r="L132" s="460" t="s">
        <v>5932</v>
      </c>
    </row>
    <row r="133" spans="1:12" s="400" customFormat="1" ht="45">
      <c r="A133" s="398" t="s">
        <v>4858</v>
      </c>
      <c r="B133" s="398" t="s">
        <v>4677</v>
      </c>
      <c r="C133" s="398" t="s">
        <v>4499</v>
      </c>
      <c r="D133" s="398" t="s">
        <v>5480</v>
      </c>
      <c r="E133" s="427" t="str">
        <f>VLOOKUP(EF_scope3!A133,categorization!$A$2:$B$195,2,FALSE)</f>
        <v>Mineral Construction Materials</v>
      </c>
      <c r="F133" s="399">
        <v>1.8700000000000001E-5</v>
      </c>
      <c r="G133" s="398" t="str">
        <f t="shared" si="2"/>
        <v>kg</v>
      </c>
      <c r="H133" s="750"/>
      <c r="I133" s="400" t="s">
        <v>5931</v>
      </c>
      <c r="J133" s="400">
        <v>2022</v>
      </c>
      <c r="K133" s="460" t="s">
        <v>5933</v>
      </c>
      <c r="L133" s="460" t="s">
        <v>5932</v>
      </c>
    </row>
    <row r="134" spans="1:12" s="400" customFormat="1" ht="60">
      <c r="A134" s="398" t="s">
        <v>4820</v>
      </c>
      <c r="B134" s="398" t="s">
        <v>4641</v>
      </c>
      <c r="C134" s="398" t="s">
        <v>4464</v>
      </c>
      <c r="D134" s="398" t="s">
        <v>5480</v>
      </c>
      <c r="E134" s="427" t="str">
        <f>VLOOKUP(EF_scope3!A134,categorization!$A$2:$B$195,2,FALSE)</f>
        <v>Building and Construction Materials</v>
      </c>
      <c r="F134" s="399">
        <v>1.2800000000000001E-5</v>
      </c>
      <c r="G134" s="398" t="str">
        <f t="shared" si="2"/>
        <v>kg</v>
      </c>
      <c r="H134" s="750"/>
      <c r="I134" s="400" t="s">
        <v>5931</v>
      </c>
      <c r="J134" s="400">
        <v>2022</v>
      </c>
      <c r="K134" s="460" t="s">
        <v>5933</v>
      </c>
      <c r="L134" s="460" t="s">
        <v>5932</v>
      </c>
    </row>
    <row r="135" spans="1:12" s="400" customFormat="1" ht="45">
      <c r="A135" s="398" t="s">
        <v>4859</v>
      </c>
      <c r="B135" s="398" t="s">
        <v>4678</v>
      </c>
      <c r="C135" s="398" t="s">
        <v>4500</v>
      </c>
      <c r="D135" s="398" t="s">
        <v>5480</v>
      </c>
      <c r="E135" s="427" t="str">
        <f>VLOOKUP(EF_scope3!A135,categorization!$A$2:$B$195,2,FALSE)</f>
        <v>Building and Construction Materials</v>
      </c>
      <c r="F135" s="399">
        <v>2.3E-3</v>
      </c>
      <c r="G135" s="398" t="str">
        <f t="shared" si="2"/>
        <v>kg</v>
      </c>
      <c r="H135" s="750"/>
      <c r="I135" s="400" t="s">
        <v>5931</v>
      </c>
      <c r="J135" s="400">
        <v>2022</v>
      </c>
      <c r="K135" s="460" t="s">
        <v>5933</v>
      </c>
      <c r="L135" s="460" t="s">
        <v>5932</v>
      </c>
    </row>
    <row r="136" spans="1:12" s="400" customFormat="1" ht="45">
      <c r="A136" s="398" t="s">
        <v>4860</v>
      </c>
      <c r="B136" s="398" t="s">
        <v>4679</v>
      </c>
      <c r="C136" s="398" t="s">
        <v>4501</v>
      </c>
      <c r="D136" s="398" t="s">
        <v>5480</v>
      </c>
      <c r="E136" s="427" t="str">
        <f>VLOOKUP(EF_scope3!A136,categorization!$A$2:$B$195,2,FALSE)</f>
        <v>Building and Construction Materials</v>
      </c>
      <c r="F136" s="399">
        <v>7.3200000000000007E-8</v>
      </c>
      <c r="G136" s="398" t="str">
        <f t="shared" si="2"/>
        <v>kg</v>
      </c>
      <c r="H136" s="750"/>
      <c r="I136" s="400" t="s">
        <v>5931</v>
      </c>
      <c r="J136" s="400">
        <v>2022</v>
      </c>
      <c r="K136" s="460" t="s">
        <v>5933</v>
      </c>
      <c r="L136" s="460" t="s">
        <v>5932</v>
      </c>
    </row>
    <row r="137" spans="1:12" s="400" customFormat="1" ht="60">
      <c r="A137" s="398" t="s">
        <v>4861</v>
      </c>
      <c r="B137" s="398" t="s">
        <v>4680</v>
      </c>
      <c r="C137" s="398" t="s">
        <v>4502</v>
      </c>
      <c r="D137" s="398" t="s">
        <v>5480</v>
      </c>
      <c r="E137" s="427" t="str">
        <f>VLOOKUP(EF_scope3!A137,categorization!$A$2:$B$195,2,FALSE)</f>
        <v>Building Elements and Structures</v>
      </c>
      <c r="F137" s="399">
        <v>6.1100000000000002E-2</v>
      </c>
      <c r="G137" s="398" t="str">
        <f t="shared" si="2"/>
        <v>m2</v>
      </c>
      <c r="H137" s="750"/>
      <c r="I137" s="400" t="s">
        <v>5931</v>
      </c>
      <c r="J137" s="400">
        <v>2022</v>
      </c>
      <c r="K137" s="460" t="s">
        <v>5933</v>
      </c>
      <c r="L137" s="460" t="s">
        <v>5932</v>
      </c>
    </row>
    <row r="138" spans="1:12" s="400" customFormat="1" ht="60">
      <c r="A138" s="398" t="s">
        <v>4862</v>
      </c>
      <c r="B138" s="398" t="s">
        <v>4681</v>
      </c>
      <c r="C138" s="398" t="s">
        <v>4503</v>
      </c>
      <c r="D138" s="398" t="s">
        <v>5480</v>
      </c>
      <c r="E138" s="427" t="str">
        <f>VLOOKUP(EF_scope3!A138,categorization!$A$2:$B$195,2,FALSE)</f>
        <v>Building Elements and Structures</v>
      </c>
      <c r="F138" s="399">
        <v>6.1100000000000002E-2</v>
      </c>
      <c r="G138" s="398" t="str">
        <f t="shared" si="2"/>
        <v>m2</v>
      </c>
      <c r="H138" s="750"/>
      <c r="I138" s="400" t="s">
        <v>5931</v>
      </c>
      <c r="J138" s="400">
        <v>2022</v>
      </c>
      <c r="K138" s="460" t="s">
        <v>5933</v>
      </c>
      <c r="L138" s="460" t="s">
        <v>5932</v>
      </c>
    </row>
    <row r="139" spans="1:12" s="400" customFormat="1" ht="60">
      <c r="A139" s="398" t="s">
        <v>4863</v>
      </c>
      <c r="B139" s="398" t="s">
        <v>4682</v>
      </c>
      <c r="C139" s="398" t="s">
        <v>4504</v>
      </c>
      <c r="D139" s="398" t="s">
        <v>5480</v>
      </c>
      <c r="E139" s="427" t="str">
        <f>VLOOKUP(EF_scope3!A139,categorization!$A$2:$B$195,2,FALSE)</f>
        <v>Building Elements and Structures</v>
      </c>
      <c r="F139" s="399">
        <v>4.0399999999999998E-2</v>
      </c>
      <c r="G139" s="398" t="str">
        <f t="shared" si="2"/>
        <v>m2</v>
      </c>
      <c r="H139" s="750"/>
      <c r="I139" s="400" t="s">
        <v>5931</v>
      </c>
      <c r="J139" s="400">
        <v>2022</v>
      </c>
      <c r="K139" s="460" t="s">
        <v>5933</v>
      </c>
      <c r="L139" s="460" t="s">
        <v>5932</v>
      </c>
    </row>
    <row r="140" spans="1:12" s="400" customFormat="1" ht="45">
      <c r="A140" s="398" t="s">
        <v>4864</v>
      </c>
      <c r="B140" s="398" t="s">
        <v>4683</v>
      </c>
      <c r="C140" s="398" t="s">
        <v>4505</v>
      </c>
      <c r="D140" s="398" t="s">
        <v>5480</v>
      </c>
      <c r="E140" s="427" t="str">
        <f>VLOOKUP(EF_scope3!A140,categorization!$A$2:$B$195,2,FALSE)</f>
        <v>Building Elements and Structures</v>
      </c>
      <c r="F140" s="399">
        <v>8.8699999999999994E-3</v>
      </c>
      <c r="G140" s="398" t="str">
        <f t="shared" si="2"/>
        <v>m2</v>
      </c>
      <c r="H140" s="750"/>
      <c r="I140" s="400" t="s">
        <v>5931</v>
      </c>
      <c r="J140" s="400">
        <v>2022</v>
      </c>
      <c r="K140" s="460" t="s">
        <v>5933</v>
      </c>
      <c r="L140" s="460" t="s">
        <v>5932</v>
      </c>
    </row>
    <row r="141" spans="1:12" s="400" customFormat="1" ht="60">
      <c r="A141" s="398" t="s">
        <v>4865</v>
      </c>
      <c r="B141" s="398" t="s">
        <v>4684</v>
      </c>
      <c r="C141" s="398" t="s">
        <v>4506</v>
      </c>
      <c r="D141" s="398" t="s">
        <v>5480</v>
      </c>
      <c r="E141" s="427" t="str">
        <f>VLOOKUP(EF_scope3!A141,categorization!$A$2:$B$195,2,FALSE)</f>
        <v>Building Elements and Structures</v>
      </c>
      <c r="F141" s="399">
        <v>1.44E-2</v>
      </c>
      <c r="G141" s="398" t="str">
        <f t="shared" si="2"/>
        <v>m2</v>
      </c>
      <c r="H141" s="750"/>
      <c r="I141" s="400" t="s">
        <v>5931</v>
      </c>
      <c r="J141" s="400">
        <v>2022</v>
      </c>
      <c r="K141" s="460" t="s">
        <v>5933</v>
      </c>
      <c r="L141" s="460" t="s">
        <v>5932</v>
      </c>
    </row>
    <row r="142" spans="1:12" s="400" customFormat="1" ht="45">
      <c r="A142" s="398" t="s">
        <v>4866</v>
      </c>
      <c r="B142" s="398" t="s">
        <v>4685</v>
      </c>
      <c r="C142" s="398" t="s">
        <v>4507</v>
      </c>
      <c r="D142" s="398" t="s">
        <v>5480</v>
      </c>
      <c r="E142" s="427" t="str">
        <f>VLOOKUP(EF_scope3!A142,categorization!$A$2:$B$195,2,FALSE)</f>
        <v>Building Elements and Structures</v>
      </c>
      <c r="F142" s="399">
        <v>8.3400000000000002E-3</v>
      </c>
      <c r="G142" s="398" t="str">
        <f t="shared" si="2"/>
        <v>m2</v>
      </c>
      <c r="H142" s="750"/>
      <c r="I142" s="400" t="s">
        <v>5931</v>
      </c>
      <c r="J142" s="400">
        <v>2022</v>
      </c>
      <c r="K142" s="460" t="s">
        <v>5933</v>
      </c>
      <c r="L142" s="460" t="s">
        <v>5932</v>
      </c>
    </row>
    <row r="143" spans="1:12" s="400" customFormat="1" ht="45">
      <c r="A143" s="398" t="s">
        <v>4867</v>
      </c>
      <c r="B143" s="398" t="s">
        <v>4686</v>
      </c>
      <c r="C143" s="398" t="s">
        <v>4508</v>
      </c>
      <c r="D143" s="398" t="s">
        <v>5480</v>
      </c>
      <c r="E143" s="427" t="str">
        <f>VLOOKUP(EF_scope3!A143,categorization!$A$2:$B$195,2,FALSE)</f>
        <v>Building Elements and Structures</v>
      </c>
      <c r="F143" s="399">
        <v>9.6300000000000014E-3</v>
      </c>
      <c r="G143" s="398" t="str">
        <f t="shared" si="2"/>
        <v>m2</v>
      </c>
      <c r="H143" s="750"/>
      <c r="I143" s="400" t="s">
        <v>5931</v>
      </c>
      <c r="J143" s="400">
        <v>2022</v>
      </c>
      <c r="K143" s="460" t="s">
        <v>5933</v>
      </c>
      <c r="L143" s="460" t="s">
        <v>5932</v>
      </c>
    </row>
    <row r="144" spans="1:12" s="400" customFormat="1" ht="45">
      <c r="A144" s="398" t="s">
        <v>4868</v>
      </c>
      <c r="B144" s="398" t="s">
        <v>4687</v>
      </c>
      <c r="C144" s="398" t="s">
        <v>4509</v>
      </c>
      <c r="D144" s="398" t="s">
        <v>5480</v>
      </c>
      <c r="E144" s="427" t="str">
        <f>VLOOKUP(EF_scope3!A144,categorization!$A$2:$B$195,2,FALSE)</f>
        <v>Building Elements and Structures</v>
      </c>
      <c r="F144" s="399">
        <v>3.0600000000000002E-2</v>
      </c>
      <c r="G144" s="398" t="str">
        <f t="shared" si="2"/>
        <v>m2</v>
      </c>
      <c r="H144" s="750"/>
      <c r="I144" s="400" t="s">
        <v>5931</v>
      </c>
      <c r="J144" s="400">
        <v>2022</v>
      </c>
      <c r="K144" s="460" t="s">
        <v>5933</v>
      </c>
      <c r="L144" s="460" t="s">
        <v>5932</v>
      </c>
    </row>
    <row r="145" spans="1:12" s="400" customFormat="1" ht="45">
      <c r="A145" s="398" t="s">
        <v>4869</v>
      </c>
      <c r="B145" s="398" t="s">
        <v>4688</v>
      </c>
      <c r="C145" s="398" t="s">
        <v>4510</v>
      </c>
      <c r="D145" s="398" t="s">
        <v>5480</v>
      </c>
      <c r="E145" s="427" t="str">
        <f>VLOOKUP(EF_scope3!A145,categorization!$A$2:$B$195,2,FALSE)</f>
        <v>Building Elements and Structures</v>
      </c>
      <c r="F145" s="399">
        <v>6.0399999999999995E-2</v>
      </c>
      <c r="G145" s="398" t="str">
        <f t="shared" si="2"/>
        <v>m2</v>
      </c>
      <c r="H145" s="750"/>
      <c r="I145" s="400" t="s">
        <v>5931</v>
      </c>
      <c r="J145" s="400">
        <v>2022</v>
      </c>
      <c r="K145" s="460" t="s">
        <v>5933</v>
      </c>
      <c r="L145" s="460" t="s">
        <v>5932</v>
      </c>
    </row>
    <row r="146" spans="1:12" s="400" customFormat="1" ht="60">
      <c r="A146" s="398" t="s">
        <v>4870</v>
      </c>
      <c r="B146" s="398" t="s">
        <v>4689</v>
      </c>
      <c r="C146" s="398" t="s">
        <v>4511</v>
      </c>
      <c r="D146" s="398" t="s">
        <v>5480</v>
      </c>
      <c r="E146" s="427" t="str">
        <f>VLOOKUP(EF_scope3!A146,categorization!$A$2:$B$195,2,FALSE)</f>
        <v>Building Elements and Structures</v>
      </c>
      <c r="F146" s="399">
        <v>1.07E-3</v>
      </c>
      <c r="G146" s="398" t="str">
        <f t="shared" si="2"/>
        <v>m2</v>
      </c>
      <c r="H146" s="750"/>
      <c r="I146" s="400" t="s">
        <v>5931</v>
      </c>
      <c r="J146" s="400">
        <v>2022</v>
      </c>
      <c r="K146" s="460" t="s">
        <v>5933</v>
      </c>
      <c r="L146" s="460" t="s">
        <v>5932</v>
      </c>
    </row>
    <row r="147" spans="1:12" s="400" customFormat="1" ht="60">
      <c r="A147" s="398" t="s">
        <v>4871</v>
      </c>
      <c r="B147" s="398" t="s">
        <v>4690</v>
      </c>
      <c r="C147" s="398" t="s">
        <v>4512</v>
      </c>
      <c r="D147" s="398" t="s">
        <v>5480</v>
      </c>
      <c r="E147" s="427" t="str">
        <f>VLOOKUP(EF_scope3!A147,categorization!$A$2:$B$195,2,FALSE)</f>
        <v>Building Elements and Structures</v>
      </c>
      <c r="F147" s="399">
        <v>5.8500000000000002E-4</v>
      </c>
      <c r="G147" s="398" t="str">
        <f t="shared" si="2"/>
        <v>m2</v>
      </c>
      <c r="H147" s="750"/>
      <c r="I147" s="400" t="s">
        <v>5931</v>
      </c>
      <c r="J147" s="400">
        <v>2022</v>
      </c>
      <c r="K147" s="460" t="s">
        <v>5933</v>
      </c>
      <c r="L147" s="460" t="s">
        <v>5932</v>
      </c>
    </row>
    <row r="148" spans="1:12" s="400" customFormat="1" ht="60">
      <c r="A148" s="398" t="s">
        <v>4872</v>
      </c>
      <c r="B148" s="398" t="s">
        <v>4691</v>
      </c>
      <c r="C148" s="398" t="s">
        <v>4513</v>
      </c>
      <c r="D148" s="398" t="s">
        <v>5480</v>
      </c>
      <c r="E148" s="427" t="str">
        <f>VLOOKUP(EF_scope3!A148,categorization!$A$2:$B$195,2,FALSE)</f>
        <v>Building Elements and Structures</v>
      </c>
      <c r="F148" s="399">
        <v>2.5200000000000001E-3</v>
      </c>
      <c r="G148" s="398" t="str">
        <f t="shared" si="2"/>
        <v>m2</v>
      </c>
      <c r="H148" s="750"/>
      <c r="I148" s="400" t="s">
        <v>5931</v>
      </c>
      <c r="J148" s="400">
        <v>2022</v>
      </c>
      <c r="K148" s="460" t="s">
        <v>5933</v>
      </c>
      <c r="L148" s="460" t="s">
        <v>5932</v>
      </c>
    </row>
    <row r="149" spans="1:12" s="400" customFormat="1" ht="45">
      <c r="A149" s="398" t="s">
        <v>4873</v>
      </c>
      <c r="B149" s="398" t="s">
        <v>4692</v>
      </c>
      <c r="C149" s="398" t="s">
        <v>4514</v>
      </c>
      <c r="D149" s="398" t="s">
        <v>5480</v>
      </c>
      <c r="E149" s="427" t="str">
        <f>VLOOKUP(EF_scope3!A149,categorization!$A$2:$B$195,2,FALSE)</f>
        <v>Building Elements and Structures</v>
      </c>
      <c r="F149" s="399">
        <v>0</v>
      </c>
      <c r="G149" s="401" t="s">
        <v>3647</v>
      </c>
      <c r="H149" s="750"/>
      <c r="I149" s="400" t="s">
        <v>5931</v>
      </c>
      <c r="J149" s="400">
        <v>2022</v>
      </c>
      <c r="K149" s="460" t="s">
        <v>5933</v>
      </c>
      <c r="L149" s="460" t="s">
        <v>5932</v>
      </c>
    </row>
    <row r="150" spans="1:12" s="400" customFormat="1" ht="60">
      <c r="A150" s="398" t="s">
        <v>4874</v>
      </c>
      <c r="B150" s="398" t="s">
        <v>4693</v>
      </c>
      <c r="C150" s="398" t="s">
        <v>4515</v>
      </c>
      <c r="D150" s="398" t="s">
        <v>5480</v>
      </c>
      <c r="E150" s="427" t="str">
        <f>VLOOKUP(EF_scope3!A150,categorization!$A$2:$B$195,2,FALSE)</f>
        <v>Building Elements and Structures</v>
      </c>
      <c r="F150" s="399">
        <v>0</v>
      </c>
      <c r="G150" s="401" t="s">
        <v>3647</v>
      </c>
      <c r="H150" s="750"/>
      <c r="I150" s="400" t="s">
        <v>5931</v>
      </c>
      <c r="J150" s="400">
        <v>2022</v>
      </c>
      <c r="K150" s="460" t="s">
        <v>5933</v>
      </c>
      <c r="L150" s="460" t="s">
        <v>5932</v>
      </c>
    </row>
    <row r="151" spans="1:12" s="400" customFormat="1" ht="45">
      <c r="A151" s="398" t="s">
        <v>4875</v>
      </c>
      <c r="B151" s="398" t="s">
        <v>4694</v>
      </c>
      <c r="C151" s="398" t="s">
        <v>4516</v>
      </c>
      <c r="D151" s="398" t="s">
        <v>5480</v>
      </c>
      <c r="E151" s="427" t="str">
        <f>VLOOKUP(EF_scope3!A151,categorization!$A$2:$B$195,2,FALSE)</f>
        <v>Building Elements and Structures</v>
      </c>
      <c r="F151" s="399">
        <v>0</v>
      </c>
      <c r="G151" s="401" t="s">
        <v>3647</v>
      </c>
      <c r="H151" s="750"/>
      <c r="I151" s="400" t="s">
        <v>5931</v>
      </c>
      <c r="J151" s="400">
        <v>2022</v>
      </c>
      <c r="K151" s="460" t="s">
        <v>5933</v>
      </c>
      <c r="L151" s="460" t="s">
        <v>5932</v>
      </c>
    </row>
    <row r="152" spans="1:12" s="400" customFormat="1" ht="60">
      <c r="A152" s="398" t="s">
        <v>4876</v>
      </c>
      <c r="B152" s="398" t="s">
        <v>4695</v>
      </c>
      <c r="C152" s="398" t="s">
        <v>4517</v>
      </c>
      <c r="D152" s="398" t="s">
        <v>5480</v>
      </c>
      <c r="E152" s="427" t="str">
        <f>VLOOKUP(EF_scope3!A152,categorization!$A$2:$B$195,2,FALSE)</f>
        <v>Building Elements and Structures</v>
      </c>
      <c r="F152" s="399">
        <v>0</v>
      </c>
      <c r="G152" s="401" t="s">
        <v>3647</v>
      </c>
      <c r="H152" s="750"/>
      <c r="I152" s="400" t="s">
        <v>5931</v>
      </c>
      <c r="J152" s="400">
        <v>2022</v>
      </c>
      <c r="K152" s="460" t="s">
        <v>5933</v>
      </c>
      <c r="L152" s="460" t="s">
        <v>5932</v>
      </c>
    </row>
    <row r="153" spans="1:12" s="400" customFormat="1" ht="75">
      <c r="A153" s="398" t="s">
        <v>4877</v>
      </c>
      <c r="B153" s="398" t="s">
        <v>4696</v>
      </c>
      <c r="C153" s="398" t="s">
        <v>4518</v>
      </c>
      <c r="D153" s="398" t="s">
        <v>5480</v>
      </c>
      <c r="E153" s="427" t="str">
        <f>VLOOKUP(EF_scope3!A153,categorization!$A$2:$B$195,2,FALSE)</f>
        <v>Building Elements and Structures</v>
      </c>
      <c r="F153" s="399">
        <v>0</v>
      </c>
      <c r="G153" s="401" t="s">
        <v>3647</v>
      </c>
      <c r="H153" s="750"/>
      <c r="I153" s="400" t="s">
        <v>5931</v>
      </c>
      <c r="J153" s="400">
        <v>2022</v>
      </c>
      <c r="K153" s="460" t="s">
        <v>5933</v>
      </c>
      <c r="L153" s="460" t="s">
        <v>5932</v>
      </c>
    </row>
    <row r="154" spans="1:12" s="400" customFormat="1" ht="75">
      <c r="A154" s="398" t="s">
        <v>4878</v>
      </c>
      <c r="B154" s="398" t="s">
        <v>4697</v>
      </c>
      <c r="C154" s="398" t="s">
        <v>4519</v>
      </c>
      <c r="D154" s="398" t="s">
        <v>5480</v>
      </c>
      <c r="E154" s="427" t="str">
        <f>VLOOKUP(EF_scope3!A154,categorization!$A$2:$B$195,2,FALSE)</f>
        <v>Building Elements and Structures</v>
      </c>
      <c r="F154" s="399">
        <v>0</v>
      </c>
      <c r="G154" s="401" t="s">
        <v>3647</v>
      </c>
      <c r="H154" s="750"/>
      <c r="I154" s="400" t="s">
        <v>5931</v>
      </c>
      <c r="J154" s="400">
        <v>2022</v>
      </c>
      <c r="K154" s="460" t="s">
        <v>5933</v>
      </c>
      <c r="L154" s="460" t="s">
        <v>5932</v>
      </c>
    </row>
    <row r="155" spans="1:12" s="400" customFormat="1" ht="45">
      <c r="A155" s="398" t="s">
        <v>4879</v>
      </c>
      <c r="B155" s="398" t="s">
        <v>4698</v>
      </c>
      <c r="C155" s="398" t="s">
        <v>4520</v>
      </c>
      <c r="D155" s="398" t="s">
        <v>5480</v>
      </c>
      <c r="E155" s="427" t="str">
        <f>VLOOKUP(EF_scope3!A155,categorization!$A$2:$B$195,2,FALSE)</f>
        <v>Building Elements and Structures</v>
      </c>
      <c r="F155" s="399">
        <v>0</v>
      </c>
      <c r="G155" s="401" t="s">
        <v>3647</v>
      </c>
      <c r="H155" s="750"/>
      <c r="I155" s="400" t="s">
        <v>5931</v>
      </c>
      <c r="J155" s="400">
        <v>2022</v>
      </c>
      <c r="K155" s="460" t="s">
        <v>5933</v>
      </c>
      <c r="L155" s="460" t="s">
        <v>5932</v>
      </c>
    </row>
    <row r="156" spans="1:12" s="400" customFormat="1" ht="45">
      <c r="A156" s="398" t="s">
        <v>4880</v>
      </c>
      <c r="B156" s="398" t="s">
        <v>4699</v>
      </c>
      <c r="C156" s="398" t="s">
        <v>4521</v>
      </c>
      <c r="D156" s="398" t="s">
        <v>5480</v>
      </c>
      <c r="E156" s="427" t="str">
        <f>VLOOKUP(EF_scope3!A156,categorization!$A$2:$B$195,2,FALSE)</f>
        <v>Building Elements and Structures</v>
      </c>
      <c r="F156" s="399">
        <v>0</v>
      </c>
      <c r="G156" s="401" t="s">
        <v>3647</v>
      </c>
      <c r="H156" s="750"/>
      <c r="I156" s="400" t="s">
        <v>5931</v>
      </c>
      <c r="J156" s="400">
        <v>2022</v>
      </c>
      <c r="K156" s="460" t="s">
        <v>5933</v>
      </c>
      <c r="L156" s="460" t="s">
        <v>5932</v>
      </c>
    </row>
    <row r="157" spans="1:12" s="400" customFormat="1" ht="45">
      <c r="A157" s="398" t="s">
        <v>4881</v>
      </c>
      <c r="B157" s="398" t="s">
        <v>4700</v>
      </c>
      <c r="C157" s="398" t="s">
        <v>4522</v>
      </c>
      <c r="D157" s="398" t="s">
        <v>5480</v>
      </c>
      <c r="E157" s="427" t="str">
        <f>VLOOKUP(EF_scope3!A157,categorization!$A$2:$B$195,2,FALSE)</f>
        <v>Special Waste Types</v>
      </c>
      <c r="F157" s="399">
        <v>0</v>
      </c>
      <c r="G157" s="401" t="s">
        <v>50</v>
      </c>
      <c r="H157" s="750"/>
      <c r="I157" s="400" t="s">
        <v>5931</v>
      </c>
      <c r="J157" s="400">
        <v>2022</v>
      </c>
      <c r="K157" s="460" t="s">
        <v>5933</v>
      </c>
      <c r="L157" s="460" t="s">
        <v>5932</v>
      </c>
    </row>
    <row r="158" spans="1:12" s="400" customFormat="1" ht="45">
      <c r="A158" s="398" t="s">
        <v>4882</v>
      </c>
      <c r="B158" s="398" t="s">
        <v>4701</v>
      </c>
      <c r="C158" s="398" t="s">
        <v>4523</v>
      </c>
      <c r="D158" s="398" t="s">
        <v>5480</v>
      </c>
      <c r="E158" s="427" t="str">
        <f>VLOOKUP(EF_scope3!A158,categorization!$A$2:$B$195,2,FALSE)</f>
        <v>Special Waste Types</v>
      </c>
      <c r="F158" s="399">
        <v>0</v>
      </c>
      <c r="G158" s="401" t="s">
        <v>50</v>
      </c>
      <c r="H158" s="750"/>
      <c r="I158" s="400" t="s">
        <v>5931</v>
      </c>
      <c r="J158" s="400">
        <v>2022</v>
      </c>
      <c r="K158" s="460" t="s">
        <v>5933</v>
      </c>
      <c r="L158" s="460" t="s">
        <v>5932</v>
      </c>
    </row>
    <row r="159" spans="1:12" s="400" customFormat="1" ht="45">
      <c r="A159" s="398" t="s">
        <v>4883</v>
      </c>
      <c r="B159" s="398" t="s">
        <v>4702</v>
      </c>
      <c r="C159" s="398" t="s">
        <v>4524</v>
      </c>
      <c r="D159" s="398" t="s">
        <v>5480</v>
      </c>
      <c r="E159" s="427" t="str">
        <f>VLOOKUP(EF_scope3!A159,categorization!$A$2:$B$195,2,FALSE)</f>
        <v>Special Waste Types</v>
      </c>
      <c r="F159" s="399">
        <v>0</v>
      </c>
      <c r="G159" s="401" t="s">
        <v>50</v>
      </c>
      <c r="H159" s="750"/>
      <c r="I159" s="400" t="s">
        <v>5931</v>
      </c>
      <c r="J159" s="400">
        <v>2022</v>
      </c>
      <c r="K159" s="460" t="s">
        <v>5933</v>
      </c>
      <c r="L159" s="460" t="s">
        <v>5932</v>
      </c>
    </row>
    <row r="160" spans="1:12" s="400" customFormat="1" ht="45">
      <c r="A160" s="398" t="s">
        <v>4884</v>
      </c>
      <c r="B160" s="398" t="s">
        <v>4703</v>
      </c>
      <c r="C160" s="398" t="s">
        <v>4525</v>
      </c>
      <c r="D160" s="398" t="s">
        <v>5480</v>
      </c>
      <c r="E160" s="427" t="str">
        <f>VLOOKUP(EF_scope3!A160,categorization!$A$2:$B$195,2,FALSE)</f>
        <v>Special Waste Types</v>
      </c>
      <c r="F160" s="399">
        <v>0</v>
      </c>
      <c r="G160" s="401" t="s">
        <v>50</v>
      </c>
      <c r="H160" s="750"/>
      <c r="I160" s="400" t="s">
        <v>5931</v>
      </c>
      <c r="J160" s="400">
        <v>2022</v>
      </c>
      <c r="K160" s="460" t="s">
        <v>5933</v>
      </c>
      <c r="L160" s="460" t="s">
        <v>5932</v>
      </c>
    </row>
    <row r="161" spans="1:12" s="400" customFormat="1" ht="45">
      <c r="A161" s="398" t="s">
        <v>4857</v>
      </c>
      <c r="B161" s="398" t="s">
        <v>4676</v>
      </c>
      <c r="C161" s="398" t="s">
        <v>4498</v>
      </c>
      <c r="D161" s="398" t="s">
        <v>5480</v>
      </c>
      <c r="E161" s="427" t="str">
        <f>VLOOKUP(EF_scope3!A161,categorization!$A$2:$B$195,2,FALSE)</f>
        <v>Mineral Construction Materials</v>
      </c>
      <c r="F161" s="399">
        <v>1.29E-5</v>
      </c>
      <c r="G161" s="398" t="str">
        <f t="shared" ref="G161:G186" si="3">IF(ISNUMBER(SEARCH("(kg)", C161)), "kg", IF(ISNUMBER(SEARCH("(m2)", C161)), "m2", ""))</f>
        <v>kg</v>
      </c>
      <c r="H161" s="750"/>
      <c r="I161" s="400" t="s">
        <v>5931</v>
      </c>
      <c r="J161" s="400">
        <v>2022</v>
      </c>
      <c r="K161" s="460" t="s">
        <v>5933</v>
      </c>
      <c r="L161" s="460" t="s">
        <v>5932</v>
      </c>
    </row>
    <row r="162" spans="1:12" s="400" customFormat="1" ht="45">
      <c r="A162" s="398" t="s">
        <v>4857</v>
      </c>
      <c r="B162" s="398" t="s">
        <v>4676</v>
      </c>
      <c r="C162" s="398" t="s">
        <v>4498</v>
      </c>
      <c r="D162" s="398" t="s">
        <v>5480</v>
      </c>
      <c r="E162" s="427" t="str">
        <f>VLOOKUP(EF_scope3!A162,categorization!$A$2:$B$195,2,FALSE)</f>
        <v>Mineral Construction Materials</v>
      </c>
      <c r="F162" s="399">
        <v>1.29E-5</v>
      </c>
      <c r="G162" s="398" t="str">
        <f t="shared" si="3"/>
        <v>kg</v>
      </c>
      <c r="H162" s="750"/>
      <c r="I162" s="400" t="s">
        <v>5931</v>
      </c>
      <c r="J162" s="400">
        <v>2022</v>
      </c>
      <c r="K162" s="460" t="s">
        <v>5933</v>
      </c>
      <c r="L162" s="460" t="s">
        <v>5932</v>
      </c>
    </row>
    <row r="163" spans="1:12" s="400" customFormat="1" ht="45">
      <c r="A163" s="398" t="s">
        <v>4857</v>
      </c>
      <c r="B163" s="398" t="s">
        <v>4676</v>
      </c>
      <c r="C163" s="398" t="s">
        <v>4498</v>
      </c>
      <c r="D163" s="398" t="s">
        <v>5480</v>
      </c>
      <c r="E163" s="427" t="str">
        <f>VLOOKUP(EF_scope3!A163,categorization!$A$2:$B$195,2,FALSE)</f>
        <v>Mineral Construction Materials</v>
      </c>
      <c r="F163" s="399">
        <v>1.29E-5</v>
      </c>
      <c r="G163" s="398" t="str">
        <f t="shared" si="3"/>
        <v>kg</v>
      </c>
      <c r="H163" s="750"/>
      <c r="I163" s="400" t="s">
        <v>5931</v>
      </c>
      <c r="J163" s="400">
        <v>2022</v>
      </c>
      <c r="K163" s="460" t="s">
        <v>5933</v>
      </c>
      <c r="L163" s="460" t="s">
        <v>5932</v>
      </c>
    </row>
    <row r="164" spans="1:12" s="400" customFormat="1" ht="60">
      <c r="A164" s="398" t="s">
        <v>4820</v>
      </c>
      <c r="B164" s="398" t="s">
        <v>4671</v>
      </c>
      <c r="C164" s="398" t="s">
        <v>4464</v>
      </c>
      <c r="D164" s="398" t="s">
        <v>5480</v>
      </c>
      <c r="E164" s="427" t="str">
        <f>VLOOKUP(EF_scope3!A164,categorization!$A$2:$B$195,2,FALSE)</f>
        <v>Building and Construction Materials</v>
      </c>
      <c r="F164" s="399">
        <v>1.2800000000000001E-5</v>
      </c>
      <c r="G164" s="398" t="str">
        <f t="shared" si="3"/>
        <v>kg</v>
      </c>
      <c r="H164" s="750"/>
      <c r="I164" s="400" t="s">
        <v>5931</v>
      </c>
      <c r="J164" s="400">
        <v>2022</v>
      </c>
      <c r="K164" s="460" t="s">
        <v>5933</v>
      </c>
      <c r="L164" s="460" t="s">
        <v>5932</v>
      </c>
    </row>
    <row r="165" spans="1:12" s="400" customFormat="1" ht="60">
      <c r="A165" s="398" t="s">
        <v>4820</v>
      </c>
      <c r="B165" s="398" t="s">
        <v>4641</v>
      </c>
      <c r="C165" s="398" t="s">
        <v>4464</v>
      </c>
      <c r="D165" s="398" t="s">
        <v>5480</v>
      </c>
      <c r="E165" s="427" t="str">
        <f>VLOOKUP(EF_scope3!A165,categorization!$A$2:$B$195,2,FALSE)</f>
        <v>Building and Construction Materials</v>
      </c>
      <c r="F165" s="399">
        <v>1.2800000000000001E-5</v>
      </c>
      <c r="G165" s="398" t="str">
        <f t="shared" si="3"/>
        <v>kg</v>
      </c>
      <c r="H165" s="750"/>
      <c r="I165" s="400" t="s">
        <v>5931</v>
      </c>
      <c r="J165" s="400">
        <v>2022</v>
      </c>
      <c r="K165" s="460" t="s">
        <v>5933</v>
      </c>
      <c r="L165" s="460" t="s">
        <v>5932</v>
      </c>
    </row>
    <row r="166" spans="1:12" s="400" customFormat="1" ht="45">
      <c r="A166" s="398" t="s">
        <v>4885</v>
      </c>
      <c r="B166" s="398" t="s">
        <v>4704</v>
      </c>
      <c r="C166" s="398" t="s">
        <v>4526</v>
      </c>
      <c r="D166" s="398" t="s">
        <v>5480</v>
      </c>
      <c r="E166" s="427" t="str">
        <f>VLOOKUP(EF_scope3!A166,categorization!$A$2:$B$195,2,FALSE)</f>
        <v>Building Elements and Structures</v>
      </c>
      <c r="F166" s="399">
        <v>7.6500000000000005E-3</v>
      </c>
      <c r="G166" s="398" t="str">
        <f t="shared" si="3"/>
        <v>m2</v>
      </c>
      <c r="H166" s="750"/>
      <c r="I166" s="400" t="s">
        <v>5931</v>
      </c>
      <c r="J166" s="400">
        <v>2022</v>
      </c>
      <c r="K166" s="460" t="s">
        <v>5933</v>
      </c>
      <c r="L166" s="460" t="s">
        <v>5932</v>
      </c>
    </row>
    <row r="167" spans="1:12" s="400" customFormat="1" ht="60">
      <c r="A167" s="398" t="s">
        <v>4886</v>
      </c>
      <c r="B167" s="398" t="s">
        <v>4705</v>
      </c>
      <c r="C167" s="398" t="s">
        <v>4527</v>
      </c>
      <c r="D167" s="398" t="s">
        <v>5480</v>
      </c>
      <c r="E167" s="427" t="str">
        <f>VLOOKUP(EF_scope3!A167,categorization!$A$2:$B$195,2,FALSE)</f>
        <v>Building Elements and Structures</v>
      </c>
      <c r="F167" s="399">
        <v>1.91E-3</v>
      </c>
      <c r="G167" s="398" t="str">
        <f t="shared" si="3"/>
        <v>m2</v>
      </c>
      <c r="H167" s="750"/>
      <c r="I167" s="400" t="s">
        <v>5931</v>
      </c>
      <c r="J167" s="400">
        <v>2022</v>
      </c>
      <c r="K167" s="460" t="s">
        <v>5933</v>
      </c>
      <c r="L167" s="460" t="s">
        <v>5932</v>
      </c>
    </row>
    <row r="168" spans="1:12" s="400" customFormat="1" ht="45">
      <c r="A168" s="398" t="s">
        <v>4887</v>
      </c>
      <c r="B168" s="398" t="s">
        <v>4706</v>
      </c>
      <c r="C168" s="398" t="s">
        <v>4528</v>
      </c>
      <c r="D168" s="398" t="s">
        <v>5480</v>
      </c>
      <c r="E168" s="427" t="str">
        <f>VLOOKUP(EF_scope3!A168,categorization!$A$2:$B$195,2,FALSE)</f>
        <v>Building Elements and Structures</v>
      </c>
      <c r="F168" s="399">
        <v>1.49E-2</v>
      </c>
      <c r="G168" s="398" t="str">
        <f t="shared" si="3"/>
        <v>m2</v>
      </c>
      <c r="H168" s="750"/>
      <c r="I168" s="400" t="s">
        <v>5931</v>
      </c>
      <c r="J168" s="400">
        <v>2022</v>
      </c>
      <c r="K168" s="460" t="s">
        <v>5933</v>
      </c>
      <c r="L168" s="460" t="s">
        <v>5932</v>
      </c>
    </row>
    <row r="169" spans="1:12" s="400" customFormat="1" ht="75">
      <c r="A169" s="398" t="s">
        <v>4888</v>
      </c>
      <c r="B169" s="398" t="s">
        <v>4707</v>
      </c>
      <c r="C169" s="398" t="s">
        <v>4529</v>
      </c>
      <c r="D169" s="398" t="s">
        <v>5480</v>
      </c>
      <c r="E169" s="427" t="str">
        <f>VLOOKUP(EF_scope3!A169,categorization!$A$2:$B$195,2,FALSE)</f>
        <v>Building Elements and Structures</v>
      </c>
      <c r="F169" s="399">
        <v>5.9800000000000001E-3</v>
      </c>
      <c r="G169" s="398" t="str">
        <f t="shared" si="3"/>
        <v>m2</v>
      </c>
      <c r="H169" s="750"/>
      <c r="I169" s="400" t="s">
        <v>5931</v>
      </c>
      <c r="J169" s="400">
        <v>2022</v>
      </c>
      <c r="K169" s="460" t="s">
        <v>5933</v>
      </c>
      <c r="L169" s="460" t="s">
        <v>5932</v>
      </c>
    </row>
    <row r="170" spans="1:12" s="400" customFormat="1" ht="30">
      <c r="A170" s="398" t="s">
        <v>4889</v>
      </c>
      <c r="B170" s="398" t="s">
        <v>4708</v>
      </c>
      <c r="C170" s="398" t="s">
        <v>4530</v>
      </c>
      <c r="D170" s="398" t="s">
        <v>5480</v>
      </c>
      <c r="E170" s="427" t="str">
        <f>VLOOKUP(EF_scope3!A170,categorization!$A$2:$B$195,2,FALSE)</f>
        <v>Building Elements and Structures</v>
      </c>
      <c r="F170" s="399">
        <v>1.26E-2</v>
      </c>
      <c r="G170" s="398" t="str">
        <f t="shared" si="3"/>
        <v>m2</v>
      </c>
      <c r="H170" s="750"/>
      <c r="I170" s="400" t="s">
        <v>5931</v>
      </c>
      <c r="J170" s="400">
        <v>2022</v>
      </c>
      <c r="K170" s="460" t="s">
        <v>5933</v>
      </c>
      <c r="L170" s="460" t="s">
        <v>5932</v>
      </c>
    </row>
    <row r="171" spans="1:12" s="400" customFormat="1" ht="60">
      <c r="A171" s="398" t="s">
        <v>4890</v>
      </c>
      <c r="B171" s="398" t="s">
        <v>4709</v>
      </c>
      <c r="C171" s="398" t="s">
        <v>4531</v>
      </c>
      <c r="D171" s="398" t="s">
        <v>5480</v>
      </c>
      <c r="E171" s="427" t="str">
        <f>VLOOKUP(EF_scope3!A171,categorization!$A$2:$B$195,2,FALSE)</f>
        <v>Glass and Windows</v>
      </c>
      <c r="F171" s="399">
        <v>2.8500000000000001E-3</v>
      </c>
      <c r="G171" s="398" t="str">
        <f t="shared" si="3"/>
        <v>m2</v>
      </c>
      <c r="H171" s="750"/>
      <c r="I171" s="400" t="s">
        <v>5931</v>
      </c>
      <c r="J171" s="400">
        <v>2022</v>
      </c>
      <c r="K171" s="460" t="s">
        <v>5933</v>
      </c>
      <c r="L171" s="460" t="s">
        <v>5932</v>
      </c>
    </row>
    <row r="172" spans="1:12" s="400" customFormat="1" ht="75">
      <c r="A172" s="398" t="s">
        <v>4891</v>
      </c>
      <c r="B172" s="398" t="s">
        <v>4710</v>
      </c>
      <c r="C172" s="398" t="s">
        <v>4482</v>
      </c>
      <c r="D172" s="398" t="s">
        <v>5480</v>
      </c>
      <c r="E172" s="427" t="str">
        <f>VLOOKUP(EF_scope3!A172,categorization!$A$2:$B$195,2,FALSE)</f>
        <v>Glass and Windows</v>
      </c>
      <c r="F172" s="399">
        <v>3.6099999999999999E-3</v>
      </c>
      <c r="G172" s="398" t="str">
        <f t="shared" si="3"/>
        <v>m2</v>
      </c>
      <c r="H172" s="750"/>
      <c r="I172" s="400" t="s">
        <v>5931</v>
      </c>
      <c r="J172" s="400">
        <v>2022</v>
      </c>
      <c r="K172" s="460" t="s">
        <v>5933</v>
      </c>
      <c r="L172" s="460" t="s">
        <v>5932</v>
      </c>
    </row>
    <row r="173" spans="1:12" s="400" customFormat="1" ht="60">
      <c r="A173" s="398" t="s">
        <v>4839</v>
      </c>
      <c r="B173" s="398" t="s">
        <v>4660</v>
      </c>
      <c r="C173" s="398" t="s">
        <v>4483</v>
      </c>
      <c r="D173" s="398" t="s">
        <v>5480</v>
      </c>
      <c r="E173" s="427" t="str">
        <f>VLOOKUP(EF_scope3!A173,categorization!$A$2:$B$195,2,FALSE)</f>
        <v>Glass and Windows</v>
      </c>
      <c r="F173" s="399">
        <v>6.6799999999999993E-3</v>
      </c>
      <c r="G173" s="398" t="str">
        <f t="shared" si="3"/>
        <v>m2</v>
      </c>
      <c r="H173" s="750"/>
      <c r="I173" s="400" t="s">
        <v>5931</v>
      </c>
      <c r="J173" s="400">
        <v>2022</v>
      </c>
      <c r="K173" s="460" t="s">
        <v>5933</v>
      </c>
      <c r="L173" s="460" t="s">
        <v>5932</v>
      </c>
    </row>
    <row r="174" spans="1:12" s="400" customFormat="1" ht="60">
      <c r="A174" s="398" t="s">
        <v>4892</v>
      </c>
      <c r="B174" s="398" t="s">
        <v>4711</v>
      </c>
      <c r="C174" s="398" t="s">
        <v>4532</v>
      </c>
      <c r="D174" s="398" t="s">
        <v>5480</v>
      </c>
      <c r="E174" s="427" t="str">
        <f>VLOOKUP(EF_scope3!A174,categorization!$A$2:$B$195,2,FALSE)</f>
        <v>Glass and Windows</v>
      </c>
      <c r="F174" s="399">
        <v>5.7099999999999998E-3</v>
      </c>
      <c r="G174" s="398" t="str">
        <f t="shared" si="3"/>
        <v>m2</v>
      </c>
      <c r="H174" s="750"/>
      <c r="I174" s="400" t="s">
        <v>5931</v>
      </c>
      <c r="J174" s="400">
        <v>2022</v>
      </c>
      <c r="K174" s="460" t="s">
        <v>5933</v>
      </c>
      <c r="L174" s="460" t="s">
        <v>5932</v>
      </c>
    </row>
    <row r="175" spans="1:12" s="400" customFormat="1" ht="60">
      <c r="A175" s="398" t="s">
        <v>4893</v>
      </c>
      <c r="B175" s="398" t="s">
        <v>4711</v>
      </c>
      <c r="C175" s="398" t="s">
        <v>4532</v>
      </c>
      <c r="D175" s="398" t="s">
        <v>5480</v>
      </c>
      <c r="E175" s="427" t="str">
        <f>VLOOKUP(EF_scope3!A175,categorization!$A$2:$B$195,2,FALSE)</f>
        <v>Glass and Windows</v>
      </c>
      <c r="F175" s="399">
        <v>5.7099999999999998E-3</v>
      </c>
      <c r="G175" s="398" t="str">
        <f t="shared" si="3"/>
        <v>m2</v>
      </c>
      <c r="H175" s="750"/>
      <c r="I175" s="400" t="s">
        <v>5931</v>
      </c>
      <c r="J175" s="400">
        <v>2022</v>
      </c>
      <c r="K175" s="460" t="s">
        <v>5933</v>
      </c>
      <c r="L175" s="460" t="s">
        <v>5932</v>
      </c>
    </row>
    <row r="176" spans="1:12" s="400" customFormat="1" ht="60">
      <c r="A176" s="398" t="s">
        <v>4893</v>
      </c>
      <c r="B176" s="398" t="s">
        <v>4711</v>
      </c>
      <c r="C176" s="398" t="s">
        <v>4532</v>
      </c>
      <c r="D176" s="398" t="s">
        <v>5480</v>
      </c>
      <c r="E176" s="427" t="str">
        <f>VLOOKUP(EF_scope3!A176,categorization!$A$2:$B$195,2,FALSE)</f>
        <v>Glass and Windows</v>
      </c>
      <c r="F176" s="399">
        <v>5.7099999999999998E-3</v>
      </c>
      <c r="G176" s="398" t="str">
        <f t="shared" si="3"/>
        <v>m2</v>
      </c>
      <c r="H176" s="750"/>
      <c r="I176" s="400" t="s">
        <v>5931</v>
      </c>
      <c r="J176" s="400">
        <v>2022</v>
      </c>
      <c r="K176" s="460" t="s">
        <v>5933</v>
      </c>
      <c r="L176" s="460" t="s">
        <v>5932</v>
      </c>
    </row>
    <row r="177" spans="1:12" s="400" customFormat="1" ht="60">
      <c r="A177" s="398" t="s">
        <v>4894</v>
      </c>
      <c r="B177" s="398" t="s">
        <v>4712</v>
      </c>
      <c r="C177" s="398" t="s">
        <v>4533</v>
      </c>
      <c r="D177" s="398" t="s">
        <v>5480</v>
      </c>
      <c r="E177" s="427" t="str">
        <f>VLOOKUP(EF_scope3!A177,categorization!$A$2:$B$195,2,FALSE)</f>
        <v>Glass and Windows</v>
      </c>
      <c r="F177" s="399">
        <v>8.7899999999999992E-3</v>
      </c>
      <c r="G177" s="398" t="str">
        <f t="shared" si="3"/>
        <v>m2</v>
      </c>
      <c r="H177" s="750"/>
      <c r="I177" s="400" t="s">
        <v>5931</v>
      </c>
      <c r="J177" s="400">
        <v>2022</v>
      </c>
      <c r="K177" s="460" t="s">
        <v>5933</v>
      </c>
      <c r="L177" s="460" t="s">
        <v>5932</v>
      </c>
    </row>
    <row r="178" spans="1:12" s="400" customFormat="1" ht="60">
      <c r="A178" s="398" t="s">
        <v>4895</v>
      </c>
      <c r="B178" s="398" t="s">
        <v>4712</v>
      </c>
      <c r="C178" s="398" t="s">
        <v>4533</v>
      </c>
      <c r="D178" s="398" t="s">
        <v>5480</v>
      </c>
      <c r="E178" s="427" t="str">
        <f>VLOOKUP(EF_scope3!A178,categorization!$A$2:$B$195,2,FALSE)</f>
        <v>Glass and Windows</v>
      </c>
      <c r="F178" s="399">
        <v>8.7899999999999992E-3</v>
      </c>
      <c r="G178" s="398" t="str">
        <f t="shared" si="3"/>
        <v>m2</v>
      </c>
      <c r="H178" s="750"/>
      <c r="I178" s="400" t="s">
        <v>5931</v>
      </c>
      <c r="J178" s="400">
        <v>2022</v>
      </c>
      <c r="K178" s="460" t="s">
        <v>5933</v>
      </c>
      <c r="L178" s="460" t="s">
        <v>5932</v>
      </c>
    </row>
    <row r="179" spans="1:12" s="400" customFormat="1" ht="60">
      <c r="A179" s="398" t="s">
        <v>4896</v>
      </c>
      <c r="B179" s="398" t="s">
        <v>4713</v>
      </c>
      <c r="C179" s="398" t="s">
        <v>4534</v>
      </c>
      <c r="D179" s="398" t="s">
        <v>5480</v>
      </c>
      <c r="E179" s="427" t="str">
        <f>VLOOKUP(EF_scope3!A179,categorization!$A$2:$B$195,2,FALSE)</f>
        <v>Building Elements and Structures</v>
      </c>
      <c r="F179" s="399">
        <v>1.47E-3</v>
      </c>
      <c r="G179" s="398" t="str">
        <f t="shared" si="3"/>
        <v>m2</v>
      </c>
      <c r="H179" s="750"/>
      <c r="I179" s="400" t="s">
        <v>5931</v>
      </c>
      <c r="J179" s="400">
        <v>2022</v>
      </c>
      <c r="K179" s="460" t="s">
        <v>5933</v>
      </c>
      <c r="L179" s="460" t="s">
        <v>5932</v>
      </c>
    </row>
    <row r="180" spans="1:12" s="400" customFormat="1" ht="45">
      <c r="A180" s="398" t="s">
        <v>4897</v>
      </c>
      <c r="B180" s="398" t="s">
        <v>4714</v>
      </c>
      <c r="C180" s="398" t="s">
        <v>4535</v>
      </c>
      <c r="D180" s="398" t="s">
        <v>5480</v>
      </c>
      <c r="E180" s="427" t="str">
        <f>VLOOKUP(EF_scope3!A180,categorization!$A$2:$B$195,2,FALSE)</f>
        <v>Building Elements and Structures</v>
      </c>
      <c r="F180" s="399">
        <v>8.0699999999999996E-5</v>
      </c>
      <c r="G180" s="398" t="str">
        <f t="shared" si="3"/>
        <v>m2</v>
      </c>
      <c r="H180" s="750"/>
      <c r="I180" s="400" t="s">
        <v>5931</v>
      </c>
      <c r="J180" s="400">
        <v>2022</v>
      </c>
      <c r="K180" s="460" t="s">
        <v>5933</v>
      </c>
      <c r="L180" s="460" t="s">
        <v>5932</v>
      </c>
    </row>
    <row r="181" spans="1:12" s="400" customFormat="1" ht="60">
      <c r="A181" s="398" t="s">
        <v>4898</v>
      </c>
      <c r="B181" s="398" t="s">
        <v>4715</v>
      </c>
      <c r="C181" s="398" t="s">
        <v>4536</v>
      </c>
      <c r="D181" s="398" t="s">
        <v>5480</v>
      </c>
      <c r="E181" s="427" t="str">
        <f>VLOOKUP(EF_scope3!A181,categorization!$A$2:$B$195,2,FALSE)</f>
        <v>Building Elements and Structures</v>
      </c>
      <c r="F181" s="399">
        <v>1.85E-4</v>
      </c>
      <c r="G181" s="398" t="str">
        <f t="shared" si="3"/>
        <v>m2</v>
      </c>
      <c r="H181" s="750"/>
      <c r="I181" s="400" t="s">
        <v>5931</v>
      </c>
      <c r="J181" s="400">
        <v>2022</v>
      </c>
      <c r="K181" s="460" t="s">
        <v>5933</v>
      </c>
      <c r="L181" s="460" t="s">
        <v>5932</v>
      </c>
    </row>
    <row r="182" spans="1:12" s="400" customFormat="1" ht="45">
      <c r="A182" s="398" t="s">
        <v>4899</v>
      </c>
      <c r="B182" s="398" t="s">
        <v>4716</v>
      </c>
      <c r="C182" s="398" t="s">
        <v>4537</v>
      </c>
      <c r="D182" s="398" t="s">
        <v>5480</v>
      </c>
      <c r="E182" s="427" t="str">
        <f>VLOOKUP(EF_scope3!A182,categorization!$A$2:$B$195,2,FALSE)</f>
        <v>Building Elements and Structures</v>
      </c>
      <c r="F182" s="399">
        <v>6.9499999999999998E-4</v>
      </c>
      <c r="G182" s="398" t="str">
        <f t="shared" si="3"/>
        <v>m2</v>
      </c>
      <c r="H182" s="750"/>
      <c r="I182" s="400" t="s">
        <v>5931</v>
      </c>
      <c r="J182" s="400">
        <v>2022</v>
      </c>
      <c r="K182" s="460" t="s">
        <v>5933</v>
      </c>
      <c r="L182" s="460" t="s">
        <v>5932</v>
      </c>
    </row>
    <row r="183" spans="1:12" s="400" customFormat="1" ht="30">
      <c r="A183" s="398" t="s">
        <v>4900</v>
      </c>
      <c r="B183" s="398" t="s">
        <v>4717</v>
      </c>
      <c r="C183" s="398" t="s">
        <v>4538</v>
      </c>
      <c r="D183" s="398" t="s">
        <v>5480</v>
      </c>
      <c r="E183" s="427" t="str">
        <f>VLOOKUP(EF_scope3!A183,categorization!$A$2:$B$195,2,FALSE)</f>
        <v>Insulation and Waterproofing</v>
      </c>
      <c r="F183" s="399">
        <v>2.8899999999999998E-4</v>
      </c>
      <c r="G183" s="398" t="str">
        <f t="shared" si="3"/>
        <v>kg</v>
      </c>
      <c r="H183" s="750"/>
      <c r="I183" s="400" t="s">
        <v>5931</v>
      </c>
      <c r="J183" s="400">
        <v>2022</v>
      </c>
      <c r="K183" s="460" t="s">
        <v>5933</v>
      </c>
      <c r="L183" s="460" t="s">
        <v>5932</v>
      </c>
    </row>
    <row r="184" spans="1:12" s="400" customFormat="1" ht="60">
      <c r="A184" s="398" t="s">
        <v>4820</v>
      </c>
      <c r="B184" s="398" t="s">
        <v>4671</v>
      </c>
      <c r="C184" s="398" t="s">
        <v>4464</v>
      </c>
      <c r="D184" s="398" t="s">
        <v>5480</v>
      </c>
      <c r="E184" s="427" t="str">
        <f>VLOOKUP(EF_scope3!A184,categorization!$A$2:$B$195,2,FALSE)</f>
        <v>Building and Construction Materials</v>
      </c>
      <c r="F184" s="399">
        <v>1.2800000000000001E-5</v>
      </c>
      <c r="G184" s="398" t="str">
        <f t="shared" si="3"/>
        <v>kg</v>
      </c>
      <c r="H184" s="750"/>
      <c r="I184" s="400" t="s">
        <v>5931</v>
      </c>
      <c r="J184" s="400">
        <v>2022</v>
      </c>
      <c r="K184" s="460" t="s">
        <v>5933</v>
      </c>
      <c r="L184" s="460" t="s">
        <v>5932</v>
      </c>
    </row>
    <row r="185" spans="1:12" s="400" customFormat="1" ht="30">
      <c r="A185" s="398" t="s">
        <v>4901</v>
      </c>
      <c r="B185" s="398" t="s">
        <v>4718</v>
      </c>
      <c r="C185" s="398" t="s">
        <v>4539</v>
      </c>
      <c r="D185" s="398" t="s">
        <v>5480</v>
      </c>
      <c r="E185" s="427" t="str">
        <f>VLOOKUP(EF_scope3!A185,categorization!$A$2:$B$195,2,FALSE)</f>
        <v>Insulation and Waterproofing</v>
      </c>
      <c r="F185" s="399">
        <v>2.3499999999999999E-4</v>
      </c>
      <c r="G185" s="398" t="str">
        <f t="shared" si="3"/>
        <v>kg</v>
      </c>
      <c r="H185" s="750"/>
      <c r="I185" s="400" t="s">
        <v>5931</v>
      </c>
      <c r="J185" s="400">
        <v>2022</v>
      </c>
      <c r="K185" s="460" t="s">
        <v>5933</v>
      </c>
      <c r="L185" s="460" t="s">
        <v>5932</v>
      </c>
    </row>
    <row r="186" spans="1:12" s="400" customFormat="1" ht="45">
      <c r="A186" s="398" t="s">
        <v>4902</v>
      </c>
      <c r="B186" s="398" t="s">
        <v>4719</v>
      </c>
      <c r="C186" s="398" t="s">
        <v>4540</v>
      </c>
      <c r="D186" s="398" t="s">
        <v>5480</v>
      </c>
      <c r="E186" s="427" t="str">
        <f>VLOOKUP(EF_scope3!A186,categorization!$A$2:$B$195,2,FALSE)</f>
        <v>Building and Construction Materials</v>
      </c>
      <c r="F186" s="399">
        <v>0</v>
      </c>
      <c r="G186" s="398" t="str">
        <f t="shared" si="3"/>
        <v>kg</v>
      </c>
      <c r="H186" s="750"/>
      <c r="I186" s="400" t="s">
        <v>5931</v>
      </c>
      <c r="J186" s="400">
        <v>2022</v>
      </c>
      <c r="K186" s="460" t="s">
        <v>5933</v>
      </c>
      <c r="L186" s="460" t="s">
        <v>5932</v>
      </c>
    </row>
    <row r="187" spans="1:12" s="400" customFormat="1" ht="30">
      <c r="A187" s="398" t="s">
        <v>4903</v>
      </c>
      <c r="B187" s="398" t="s">
        <v>4720</v>
      </c>
      <c r="C187" s="398" t="s">
        <v>4541</v>
      </c>
      <c r="D187" s="398" t="s">
        <v>5480</v>
      </c>
      <c r="E187" s="427" t="str">
        <f>VLOOKUP(EF_scope3!A187,categorization!$A$2:$B$195,2,FALSE)</f>
        <v>Special Waste Types</v>
      </c>
      <c r="F187" s="399">
        <v>8.1300000000000001E-3</v>
      </c>
      <c r="G187" s="401" t="s">
        <v>5099</v>
      </c>
      <c r="H187" s="750"/>
      <c r="I187" s="400" t="s">
        <v>5931</v>
      </c>
      <c r="J187" s="400">
        <v>2022</v>
      </c>
      <c r="K187" s="460" t="s">
        <v>5933</v>
      </c>
      <c r="L187" s="460" t="s">
        <v>5932</v>
      </c>
    </row>
    <row r="188" spans="1:12" s="400" customFormat="1" ht="45">
      <c r="A188" s="398" t="s">
        <v>4904</v>
      </c>
      <c r="B188" s="398" t="s">
        <v>4721</v>
      </c>
      <c r="C188" s="398" t="s">
        <v>4542</v>
      </c>
      <c r="D188" s="398" t="s">
        <v>5480</v>
      </c>
      <c r="E188" s="427" t="str">
        <f>VLOOKUP(EF_scope3!A188,categorization!$A$2:$B$195,2,FALSE)</f>
        <v>Furniture and Fixtures</v>
      </c>
      <c r="F188" s="399">
        <v>1.0500000000000002E-3</v>
      </c>
      <c r="G188" s="398" t="str">
        <f>IF(ISNUMBER(SEARCH("(kg)", C188)), "kg", IF(ISNUMBER(SEARCH("(m2)", C188)), "m2", ""))</f>
        <v>m2</v>
      </c>
      <c r="H188" s="750"/>
      <c r="I188" s="400" t="s">
        <v>5931</v>
      </c>
      <c r="J188" s="400">
        <v>2022</v>
      </c>
      <c r="K188" s="460" t="s">
        <v>5933</v>
      </c>
      <c r="L188" s="460" t="s">
        <v>5932</v>
      </c>
    </row>
    <row r="189" spans="1:12" s="400" customFormat="1" ht="60">
      <c r="A189" s="398" t="s">
        <v>4905</v>
      </c>
      <c r="B189" s="398" t="s">
        <v>4722</v>
      </c>
      <c r="C189" s="398" t="s">
        <v>4543</v>
      </c>
      <c r="D189" s="398" t="s">
        <v>5480</v>
      </c>
      <c r="E189" s="427" t="str">
        <f>VLOOKUP(EF_scope3!A189,categorization!$A$2:$B$195,2,FALSE)</f>
        <v>Furniture and Fixtures</v>
      </c>
      <c r="F189" s="399">
        <v>1.9300000000000001E-2</v>
      </c>
      <c r="G189" s="398" t="str">
        <f>IF(ISNUMBER(SEARCH("(kg)", C189)), "kg", IF(ISNUMBER(SEARCH("(m2)", C189)), "m2", ""))</f>
        <v>m2</v>
      </c>
      <c r="H189" s="750"/>
      <c r="I189" s="400" t="s">
        <v>5931</v>
      </c>
      <c r="J189" s="400">
        <v>2022</v>
      </c>
      <c r="K189" s="460" t="s">
        <v>5933</v>
      </c>
      <c r="L189" s="460" t="s">
        <v>5932</v>
      </c>
    </row>
    <row r="190" spans="1:12" s="400" customFormat="1" ht="45">
      <c r="A190" s="398" t="s">
        <v>4906</v>
      </c>
      <c r="B190" s="398" t="s">
        <v>4723</v>
      </c>
      <c r="C190" s="398" t="s">
        <v>4544</v>
      </c>
      <c r="D190" s="398" t="s">
        <v>5480</v>
      </c>
      <c r="E190" s="427" t="str">
        <f>VLOOKUP(EF_scope3!A190,categorization!$A$2:$B$195,2,FALSE)</f>
        <v>Furniture and Fixtures</v>
      </c>
      <c r="F190" s="399">
        <v>1.1999999999999999E-3</v>
      </c>
      <c r="G190" s="398" t="str">
        <f>IF(ISNUMBER(SEARCH("(kg)", C190)), "kg", IF(ISNUMBER(SEARCH("(m2)", C190)), "m2", ""))</f>
        <v>m2</v>
      </c>
      <c r="H190" s="750"/>
      <c r="I190" s="400" t="s">
        <v>5931</v>
      </c>
      <c r="J190" s="400">
        <v>2022</v>
      </c>
      <c r="K190" s="460" t="s">
        <v>5933</v>
      </c>
      <c r="L190" s="460" t="s">
        <v>5932</v>
      </c>
    </row>
    <row r="191" spans="1:12" s="400" customFormat="1" ht="30">
      <c r="A191" s="398" t="s">
        <v>4907</v>
      </c>
      <c r="B191" s="398" t="s">
        <v>4724</v>
      </c>
      <c r="C191" s="398" t="s">
        <v>4545</v>
      </c>
      <c r="D191" s="398" t="s">
        <v>5480</v>
      </c>
      <c r="E191" s="427" t="str">
        <f>VLOOKUP(EF_scope3!A191,categorization!$A$2:$B$195,2,FALSE)</f>
        <v>Furniture and Fixtures</v>
      </c>
      <c r="F191" s="399">
        <v>9.2000000000000003E-4</v>
      </c>
      <c r="G191" s="398" t="str">
        <f>IF(ISNUMBER(SEARCH("(kg)", C191)), "kg", IF(ISNUMBER(SEARCH("(m2)", C191)), "m2", ""))</f>
        <v>m2</v>
      </c>
      <c r="H191" s="750"/>
      <c r="I191" s="400" t="s">
        <v>5931</v>
      </c>
      <c r="J191" s="400">
        <v>2022</v>
      </c>
      <c r="K191" s="460" t="s">
        <v>5933</v>
      </c>
      <c r="L191" s="460" t="s">
        <v>5932</v>
      </c>
    </row>
    <row r="192" spans="1:12" s="400" customFormat="1" ht="60">
      <c r="A192" s="398" t="s">
        <v>4820</v>
      </c>
      <c r="B192" s="398" t="s">
        <v>4641</v>
      </c>
      <c r="C192" s="398" t="s">
        <v>4464</v>
      </c>
      <c r="D192" s="398" t="s">
        <v>5480</v>
      </c>
      <c r="E192" s="427" t="str">
        <f>VLOOKUP(EF_scope3!A192,categorization!$A$2:$B$195,2,FALSE)</f>
        <v>Building and Construction Materials</v>
      </c>
      <c r="F192" s="399">
        <v>1.2800000000000001E-5</v>
      </c>
      <c r="G192" s="398" t="str">
        <f>IF(ISNUMBER(SEARCH("(kg)", C192)), "kg", IF(ISNUMBER(SEARCH("(m2)", C192)), "m2", ""))</f>
        <v>kg</v>
      </c>
      <c r="H192" s="750"/>
      <c r="I192" s="400" t="s">
        <v>5931</v>
      </c>
      <c r="J192" s="400">
        <v>2022</v>
      </c>
      <c r="K192" s="460" t="s">
        <v>5933</v>
      </c>
      <c r="L192" s="460" t="s">
        <v>5932</v>
      </c>
    </row>
    <row r="193" spans="1:12" s="400" customFormat="1" ht="30">
      <c r="A193" s="398" t="s">
        <v>4908</v>
      </c>
      <c r="B193" s="398" t="s">
        <v>4725</v>
      </c>
      <c r="C193" s="398" t="s">
        <v>4546</v>
      </c>
      <c r="D193" s="398" t="s">
        <v>5480</v>
      </c>
      <c r="E193" s="427" t="str">
        <f>VLOOKUP(EF_scope3!A193,categorization!$A$2:$B$195,2,FALSE)</f>
        <v>Special Waste Types</v>
      </c>
      <c r="F193" s="399">
        <v>1.7100000000000001E-2</v>
      </c>
      <c r="G193" s="401" t="s">
        <v>5099</v>
      </c>
      <c r="H193" s="750"/>
      <c r="I193" s="400" t="s">
        <v>5931</v>
      </c>
      <c r="J193" s="400">
        <v>2022</v>
      </c>
      <c r="K193" s="460" t="s">
        <v>5933</v>
      </c>
      <c r="L193" s="460" t="s">
        <v>5932</v>
      </c>
    </row>
    <row r="194" spans="1:12" s="400" customFormat="1" ht="30">
      <c r="A194" s="398" t="s">
        <v>4909</v>
      </c>
      <c r="B194" s="398" t="s">
        <v>4726</v>
      </c>
      <c r="C194" s="398" t="s">
        <v>4547</v>
      </c>
      <c r="D194" s="398" t="s">
        <v>5480</v>
      </c>
      <c r="E194" s="427" t="str">
        <f>VLOOKUP(EF_scope3!A194,categorization!$A$2:$B$195,2,FALSE)</f>
        <v>Furniture and Fixtures</v>
      </c>
      <c r="F194" s="399">
        <v>5.1400000000000001E-2</v>
      </c>
      <c r="G194" s="401" t="s">
        <v>5099</v>
      </c>
      <c r="H194" s="750"/>
      <c r="I194" s="400" t="s">
        <v>5931</v>
      </c>
      <c r="J194" s="400">
        <v>2022</v>
      </c>
      <c r="K194" s="460" t="s">
        <v>5933</v>
      </c>
      <c r="L194" s="460" t="s">
        <v>5932</v>
      </c>
    </row>
    <row r="195" spans="1:12" s="400" customFormat="1" ht="30">
      <c r="A195" s="398" t="s">
        <v>4910</v>
      </c>
      <c r="B195" s="398" t="s">
        <v>4727</v>
      </c>
      <c r="C195" s="398" t="s">
        <v>4548</v>
      </c>
      <c r="D195" s="398" t="s">
        <v>5480</v>
      </c>
      <c r="E195" s="427" t="str">
        <f>VLOOKUP(EF_scope3!A195,categorization!$A$2:$B$195,2,FALSE)</f>
        <v>Furniture and Fixtures</v>
      </c>
      <c r="F195" s="399">
        <v>5.0999999999999997E-2</v>
      </c>
      <c r="G195" s="401" t="s">
        <v>5099</v>
      </c>
      <c r="H195" s="750"/>
      <c r="I195" s="400" t="s">
        <v>5931</v>
      </c>
      <c r="J195" s="400">
        <v>2022</v>
      </c>
      <c r="K195" s="460" t="s">
        <v>5933</v>
      </c>
      <c r="L195" s="460" t="s">
        <v>5932</v>
      </c>
    </row>
    <row r="196" spans="1:12" s="400" customFormat="1" ht="45">
      <c r="A196" s="398" t="s">
        <v>4911</v>
      </c>
      <c r="B196" s="398" t="s">
        <v>4728</v>
      </c>
      <c r="C196" s="398" t="s">
        <v>4549</v>
      </c>
      <c r="D196" s="398" t="s">
        <v>5480</v>
      </c>
      <c r="E196" s="427" t="str">
        <f>VLOOKUP(EF_scope3!A196,categorization!$A$2:$B$195,2,FALSE)</f>
        <v>Furniture and Fixtures</v>
      </c>
      <c r="F196" s="399">
        <v>7.4900000000000008E-2</v>
      </c>
      <c r="G196" s="401" t="s">
        <v>5099</v>
      </c>
      <c r="H196" s="750"/>
      <c r="I196" s="400" t="s">
        <v>5931</v>
      </c>
      <c r="J196" s="400">
        <v>2022</v>
      </c>
      <c r="K196" s="460" t="s">
        <v>5933</v>
      </c>
      <c r="L196" s="460" t="s">
        <v>5932</v>
      </c>
    </row>
    <row r="197" spans="1:12" s="400" customFormat="1" ht="30">
      <c r="A197" s="398" t="s">
        <v>4912</v>
      </c>
      <c r="B197" s="398" t="s">
        <v>4729</v>
      </c>
      <c r="C197" s="398" t="s">
        <v>4550</v>
      </c>
      <c r="D197" s="398" t="s">
        <v>5480</v>
      </c>
      <c r="E197" s="427" t="str">
        <f>VLOOKUP(EF_scope3!A197,categorization!$A$2:$B$195,2,FALSE)</f>
        <v>Furniture and Fixtures</v>
      </c>
      <c r="F197" s="399">
        <v>4.9299999999999995E-3</v>
      </c>
      <c r="G197" s="401" t="s">
        <v>5099</v>
      </c>
      <c r="H197" s="750"/>
      <c r="I197" s="400" t="s">
        <v>5931</v>
      </c>
      <c r="J197" s="400">
        <v>2022</v>
      </c>
      <c r="K197" s="460" t="s">
        <v>5933</v>
      </c>
      <c r="L197" s="460" t="s">
        <v>5932</v>
      </c>
    </row>
    <row r="198" spans="1:12" s="400" customFormat="1" ht="45">
      <c r="A198" s="398" t="s">
        <v>4913</v>
      </c>
      <c r="B198" s="398" t="s">
        <v>4730</v>
      </c>
      <c r="C198" s="398" t="s">
        <v>4551</v>
      </c>
      <c r="D198" s="398" t="s">
        <v>5480</v>
      </c>
      <c r="E198" s="427" t="str">
        <f>VLOOKUP(EF_scope3!A198,categorization!$A$2:$B$195,2,FALSE)</f>
        <v>Furniture and Fixtures</v>
      </c>
      <c r="F198" s="399">
        <v>1.7899999999999999E-4</v>
      </c>
      <c r="G198" s="401" t="s">
        <v>5099</v>
      </c>
      <c r="H198" s="750"/>
      <c r="I198" s="400" t="s">
        <v>5931</v>
      </c>
      <c r="J198" s="400">
        <v>2022</v>
      </c>
      <c r="K198" s="460" t="s">
        <v>5933</v>
      </c>
      <c r="L198" s="460" t="s">
        <v>5932</v>
      </c>
    </row>
    <row r="199" spans="1:12" s="400" customFormat="1" ht="45">
      <c r="A199" s="398" t="s">
        <v>4914</v>
      </c>
      <c r="B199" s="398" t="s">
        <v>4731</v>
      </c>
      <c r="C199" s="398" t="s">
        <v>4552</v>
      </c>
      <c r="D199" s="398" t="s">
        <v>5480</v>
      </c>
      <c r="E199" s="427" t="str">
        <f>VLOOKUP(EF_scope3!A199,categorization!$A$2:$B$195,2,FALSE)</f>
        <v>Building Elements and Structures</v>
      </c>
      <c r="F199" s="399">
        <v>1.3099999999999999E-2</v>
      </c>
      <c r="G199" s="398" t="str">
        <f t="shared" ref="G199:G244" si="4">IF(ISNUMBER(SEARCH("(kg)", C199)), "kg", IF(ISNUMBER(SEARCH("(m2)", C199)), "m2", ""))</f>
        <v>m2</v>
      </c>
      <c r="H199" s="750"/>
      <c r="I199" s="400" t="s">
        <v>5931</v>
      </c>
      <c r="J199" s="400">
        <v>2022</v>
      </c>
      <c r="K199" s="460" t="s">
        <v>5933</v>
      </c>
      <c r="L199" s="460" t="s">
        <v>5932</v>
      </c>
    </row>
    <row r="200" spans="1:12" s="400" customFormat="1" ht="60">
      <c r="A200" s="398" t="s">
        <v>4820</v>
      </c>
      <c r="B200" s="398" t="s">
        <v>4671</v>
      </c>
      <c r="C200" s="398" t="s">
        <v>4464</v>
      </c>
      <c r="D200" s="398" t="s">
        <v>5480</v>
      </c>
      <c r="E200" s="427" t="str">
        <f>VLOOKUP(EF_scope3!A200,categorization!$A$2:$B$195,2,FALSE)</f>
        <v>Building and Construction Materials</v>
      </c>
      <c r="F200" s="399">
        <v>1.2800000000000001E-5</v>
      </c>
      <c r="G200" s="398" t="str">
        <f t="shared" si="4"/>
        <v>kg</v>
      </c>
      <c r="H200" s="750"/>
      <c r="I200" s="400" t="s">
        <v>5931</v>
      </c>
      <c r="J200" s="400">
        <v>2022</v>
      </c>
      <c r="K200" s="460" t="s">
        <v>5933</v>
      </c>
      <c r="L200" s="460" t="s">
        <v>5932</v>
      </c>
    </row>
    <row r="201" spans="1:12" s="400" customFormat="1" ht="45">
      <c r="A201" s="398" t="s">
        <v>4915</v>
      </c>
      <c r="B201" s="398" t="s">
        <v>4732</v>
      </c>
      <c r="C201" s="398" t="s">
        <v>4553</v>
      </c>
      <c r="D201" s="398" t="s">
        <v>5480</v>
      </c>
      <c r="E201" s="427" t="str">
        <f>VLOOKUP(EF_scope3!A201,categorization!$A$2:$B$195,2,FALSE)</f>
        <v>Building and Construction Materials</v>
      </c>
      <c r="F201" s="399">
        <v>1.33E-5</v>
      </c>
      <c r="G201" s="398" t="str">
        <f t="shared" si="4"/>
        <v>kg</v>
      </c>
      <c r="H201" s="750"/>
      <c r="I201" s="400" t="s">
        <v>5931</v>
      </c>
      <c r="J201" s="400">
        <v>2022</v>
      </c>
      <c r="K201" s="460" t="s">
        <v>5933</v>
      </c>
      <c r="L201" s="460" t="s">
        <v>5932</v>
      </c>
    </row>
    <row r="202" spans="1:12" s="400" customFormat="1" ht="45">
      <c r="A202" s="398" t="s">
        <v>4916</v>
      </c>
      <c r="B202" s="398" t="s">
        <v>4733</v>
      </c>
      <c r="C202" s="398" t="s">
        <v>4554</v>
      </c>
      <c r="D202" s="398" t="s">
        <v>5480</v>
      </c>
      <c r="E202" s="427" t="str">
        <f>VLOOKUP(EF_scope3!A202,categorization!$A$2:$B$195,2,FALSE)</f>
        <v>Building and Construction Materials</v>
      </c>
      <c r="F202" s="399">
        <v>1.2800000000000001E-5</v>
      </c>
      <c r="G202" s="398" t="str">
        <f t="shared" si="4"/>
        <v>kg</v>
      </c>
      <c r="H202" s="750"/>
      <c r="I202" s="400" t="s">
        <v>5931</v>
      </c>
      <c r="J202" s="400">
        <v>2022</v>
      </c>
      <c r="K202" s="460" t="s">
        <v>5933</v>
      </c>
      <c r="L202" s="460" t="s">
        <v>5932</v>
      </c>
    </row>
    <row r="203" spans="1:12" s="400" customFormat="1" ht="45">
      <c r="A203" s="398" t="s">
        <v>4857</v>
      </c>
      <c r="B203" s="398" t="s">
        <v>4676</v>
      </c>
      <c r="C203" s="398" t="s">
        <v>4498</v>
      </c>
      <c r="D203" s="398" t="s">
        <v>5480</v>
      </c>
      <c r="E203" s="427" t="str">
        <f>VLOOKUP(EF_scope3!A203,categorization!$A$2:$B$195,2,FALSE)</f>
        <v>Mineral Construction Materials</v>
      </c>
      <c r="F203" s="399">
        <v>1.29E-5</v>
      </c>
      <c r="G203" s="398" t="str">
        <f t="shared" si="4"/>
        <v>kg</v>
      </c>
      <c r="H203" s="750"/>
      <c r="I203" s="400" t="s">
        <v>5931</v>
      </c>
      <c r="J203" s="400">
        <v>2022</v>
      </c>
      <c r="K203" s="460" t="s">
        <v>5933</v>
      </c>
      <c r="L203" s="460" t="s">
        <v>5932</v>
      </c>
    </row>
    <row r="204" spans="1:12" s="400" customFormat="1" ht="45">
      <c r="A204" s="398" t="s">
        <v>4917</v>
      </c>
      <c r="B204" s="398" t="s">
        <v>4734</v>
      </c>
      <c r="C204" s="398" t="s">
        <v>4555</v>
      </c>
      <c r="D204" s="398" t="s">
        <v>5480</v>
      </c>
      <c r="E204" s="427" t="str">
        <f>VLOOKUP(EF_scope3!A204,categorization!$A$2:$B$195,2,FALSE)</f>
        <v>Building Elements and Structures</v>
      </c>
      <c r="F204" s="399">
        <v>1E-3</v>
      </c>
      <c r="G204" s="398" t="str">
        <f t="shared" si="4"/>
        <v>m2</v>
      </c>
      <c r="H204" s="750"/>
      <c r="I204" s="400" t="s">
        <v>5931</v>
      </c>
      <c r="J204" s="400">
        <v>2022</v>
      </c>
      <c r="K204" s="460" t="s">
        <v>5933</v>
      </c>
      <c r="L204" s="460" t="s">
        <v>5932</v>
      </c>
    </row>
    <row r="205" spans="1:12" s="400" customFormat="1" ht="30">
      <c r="A205" s="398" t="s">
        <v>4918</v>
      </c>
      <c r="B205" s="398" t="s">
        <v>4735</v>
      </c>
      <c r="C205" s="398" t="s">
        <v>4556</v>
      </c>
      <c r="D205" s="398" t="s">
        <v>5480</v>
      </c>
      <c r="E205" s="427" t="str">
        <f>VLOOKUP(EF_scope3!A205,categorization!$A$2:$B$195,2,FALSE)</f>
        <v>Metal Materials</v>
      </c>
      <c r="F205" s="399">
        <v>7.9799999999999998E-6</v>
      </c>
      <c r="G205" s="398" t="str">
        <f t="shared" si="4"/>
        <v>kg</v>
      </c>
      <c r="H205" s="750"/>
      <c r="I205" s="400" t="s">
        <v>5931</v>
      </c>
      <c r="J205" s="400">
        <v>2022</v>
      </c>
      <c r="K205" s="460" t="s">
        <v>5933</v>
      </c>
      <c r="L205" s="460" t="s">
        <v>5932</v>
      </c>
    </row>
    <row r="206" spans="1:12" s="400" customFormat="1" ht="30">
      <c r="A206" s="398" t="s">
        <v>4919</v>
      </c>
      <c r="B206" s="398" t="s">
        <v>4736</v>
      </c>
      <c r="C206" s="398" t="s">
        <v>4557</v>
      </c>
      <c r="D206" s="398" t="s">
        <v>5480</v>
      </c>
      <c r="E206" s="427" t="str">
        <f>VLOOKUP(EF_scope3!A206,categorization!$A$2:$B$195,2,FALSE)</f>
        <v>Metal Materials</v>
      </c>
      <c r="F206" s="399">
        <v>1.24E-5</v>
      </c>
      <c r="G206" s="398" t="str">
        <f t="shared" si="4"/>
        <v>kg</v>
      </c>
      <c r="H206" s="750"/>
      <c r="I206" s="400" t="s">
        <v>5931</v>
      </c>
      <c r="J206" s="400">
        <v>2022</v>
      </c>
      <c r="K206" s="460" t="s">
        <v>5933</v>
      </c>
      <c r="L206" s="460" t="s">
        <v>5932</v>
      </c>
    </row>
    <row r="207" spans="1:12" s="400" customFormat="1" ht="30">
      <c r="A207" s="398" t="s">
        <v>4920</v>
      </c>
      <c r="B207" s="398" t="s">
        <v>4737</v>
      </c>
      <c r="C207" s="398" t="s">
        <v>4558</v>
      </c>
      <c r="D207" s="398" t="s">
        <v>5480</v>
      </c>
      <c r="E207" s="427" t="str">
        <f>VLOOKUP(EF_scope3!A207,categorization!$A$2:$B$195,2,FALSE)</f>
        <v>Metal Materials</v>
      </c>
      <c r="F207" s="399">
        <v>6.99E-6</v>
      </c>
      <c r="G207" s="398" t="str">
        <f t="shared" si="4"/>
        <v>kg</v>
      </c>
      <c r="H207" s="750"/>
      <c r="I207" s="400" t="s">
        <v>5931</v>
      </c>
      <c r="J207" s="400">
        <v>2022</v>
      </c>
      <c r="K207" s="460" t="s">
        <v>5933</v>
      </c>
      <c r="L207" s="460" t="s">
        <v>5932</v>
      </c>
    </row>
    <row r="208" spans="1:12" s="400" customFormat="1" ht="45">
      <c r="A208" s="398" t="s">
        <v>4829</v>
      </c>
      <c r="B208" s="398" t="s">
        <v>4650</v>
      </c>
      <c r="C208" s="398" t="s">
        <v>4473</v>
      </c>
      <c r="D208" s="398" t="s">
        <v>5480</v>
      </c>
      <c r="E208" s="427" t="str">
        <f>VLOOKUP(EF_scope3!A208,categorization!$A$2:$B$195,2,FALSE)</f>
        <v>Synthetic and Composite Materials</v>
      </c>
      <c r="F208" s="399">
        <v>3.6300000000000001E-5</v>
      </c>
      <c r="G208" s="398" t="str">
        <f t="shared" si="4"/>
        <v>kg</v>
      </c>
      <c r="H208" s="750"/>
      <c r="I208" s="400" t="s">
        <v>5931</v>
      </c>
      <c r="J208" s="400">
        <v>2022</v>
      </c>
      <c r="K208" s="460" t="s">
        <v>5933</v>
      </c>
      <c r="L208" s="460" t="s">
        <v>5932</v>
      </c>
    </row>
    <row r="209" spans="1:12" s="400" customFormat="1" ht="45">
      <c r="A209" s="398" t="s">
        <v>4837</v>
      </c>
      <c r="B209" s="398" t="s">
        <v>4658</v>
      </c>
      <c r="C209" s="398" t="s">
        <v>4481</v>
      </c>
      <c r="D209" s="398" t="s">
        <v>5480</v>
      </c>
      <c r="E209" s="427" t="str">
        <f>VLOOKUP(EF_scope3!A209,categorization!$A$2:$B$195,2,FALSE)</f>
        <v>Building and Construction Materials</v>
      </c>
      <c r="F209" s="399">
        <v>8.0000000000000007E-5</v>
      </c>
      <c r="G209" s="398" t="str">
        <f t="shared" si="4"/>
        <v>kg</v>
      </c>
      <c r="H209" s="750"/>
      <c r="I209" s="400" t="s">
        <v>5931</v>
      </c>
      <c r="J209" s="400">
        <v>2022</v>
      </c>
      <c r="K209" s="460" t="s">
        <v>5933</v>
      </c>
      <c r="L209" s="460" t="s">
        <v>5932</v>
      </c>
    </row>
    <row r="210" spans="1:12" s="400" customFormat="1" ht="30">
      <c r="A210" s="398" t="s">
        <v>4921</v>
      </c>
      <c r="B210" s="398" t="s">
        <v>4662</v>
      </c>
      <c r="C210" s="398" t="s">
        <v>4485</v>
      </c>
      <c r="D210" s="398" t="s">
        <v>5480</v>
      </c>
      <c r="E210" s="427" t="str">
        <f>VLOOKUP(EF_scope3!A210,categorization!$A$2:$B$195,2,FALSE)</f>
        <v>Special Waste Types</v>
      </c>
      <c r="F210" s="399">
        <v>1.8699999999999999E-4</v>
      </c>
      <c r="G210" s="398" t="str">
        <f t="shared" si="4"/>
        <v>kg</v>
      </c>
      <c r="H210" s="750"/>
      <c r="I210" s="400" t="s">
        <v>5931</v>
      </c>
      <c r="J210" s="400">
        <v>2022</v>
      </c>
      <c r="K210" s="460" t="s">
        <v>5933</v>
      </c>
      <c r="L210" s="460" t="s">
        <v>5932</v>
      </c>
    </row>
    <row r="211" spans="1:12" s="400" customFormat="1" ht="45">
      <c r="A211" s="398" t="s">
        <v>4922</v>
      </c>
      <c r="B211" s="398" t="s">
        <v>4738</v>
      </c>
      <c r="C211" s="398" t="s">
        <v>4559</v>
      </c>
      <c r="D211" s="398" t="s">
        <v>5480</v>
      </c>
      <c r="E211" s="427" t="str">
        <f>VLOOKUP(EF_scope3!A211,categorization!$A$2:$B$195,2,FALSE)</f>
        <v>Insulation and Waterproofing</v>
      </c>
      <c r="F211" s="399">
        <v>3.0999999999999999E-3</v>
      </c>
      <c r="G211" s="398" t="str">
        <f t="shared" si="4"/>
        <v>kg</v>
      </c>
      <c r="H211" s="750"/>
      <c r="I211" s="400" t="s">
        <v>5931</v>
      </c>
      <c r="J211" s="400">
        <v>2022</v>
      </c>
      <c r="K211" s="460" t="s">
        <v>5933</v>
      </c>
      <c r="L211" s="460" t="s">
        <v>5932</v>
      </c>
    </row>
    <row r="212" spans="1:12" s="400" customFormat="1" ht="60">
      <c r="A212" s="398" t="s">
        <v>4923</v>
      </c>
      <c r="B212" s="398" t="s">
        <v>4739</v>
      </c>
      <c r="C212" s="398" t="s">
        <v>4560</v>
      </c>
      <c r="D212" s="398" t="s">
        <v>5480</v>
      </c>
      <c r="E212" s="427" t="str">
        <f>VLOOKUP(EF_scope3!A212,categorization!$A$2:$B$195,2,FALSE)</f>
        <v>Insulation and Waterproofing</v>
      </c>
      <c r="F212" s="399">
        <v>2.6700000000000001E-3</v>
      </c>
      <c r="G212" s="398" t="str">
        <f t="shared" si="4"/>
        <v>kg</v>
      </c>
      <c r="H212" s="750"/>
      <c r="I212" s="400" t="s">
        <v>5931</v>
      </c>
      <c r="J212" s="400">
        <v>2022</v>
      </c>
      <c r="K212" s="460" t="s">
        <v>5933</v>
      </c>
      <c r="L212" s="460" t="s">
        <v>5932</v>
      </c>
    </row>
    <row r="213" spans="1:12" s="400" customFormat="1" ht="30">
      <c r="A213" s="398" t="s">
        <v>4924</v>
      </c>
      <c r="B213" s="398" t="s">
        <v>4740</v>
      </c>
      <c r="C213" s="398" t="s">
        <v>4561</v>
      </c>
      <c r="D213" s="398" t="s">
        <v>5480</v>
      </c>
      <c r="E213" s="427" t="str">
        <f>VLOOKUP(EF_scope3!A213,categorization!$A$2:$B$195,2,FALSE)</f>
        <v>Special Waste Types</v>
      </c>
      <c r="F213" s="399">
        <v>5.8600000000000001E-5</v>
      </c>
      <c r="G213" s="398" t="str">
        <f t="shared" si="4"/>
        <v>kg</v>
      </c>
      <c r="H213" s="750"/>
      <c r="I213" s="400" t="s">
        <v>5931</v>
      </c>
      <c r="J213" s="400">
        <v>2022</v>
      </c>
      <c r="K213" s="460" t="s">
        <v>5933</v>
      </c>
      <c r="L213" s="460" t="s">
        <v>5932</v>
      </c>
    </row>
    <row r="214" spans="1:12" s="400" customFormat="1" ht="45">
      <c r="A214" s="398" t="s">
        <v>4925</v>
      </c>
      <c r="B214" s="398" t="s">
        <v>4741</v>
      </c>
      <c r="C214" s="398" t="s">
        <v>4562</v>
      </c>
      <c r="D214" s="398" t="s">
        <v>5480</v>
      </c>
      <c r="E214" s="427" t="str">
        <f>VLOOKUP(EF_scope3!A214,categorization!$A$2:$B$195,2,FALSE)</f>
        <v>Building and Construction Materials</v>
      </c>
      <c r="F214" s="399">
        <v>3.9199999999999997E-5</v>
      </c>
      <c r="G214" s="398" t="str">
        <f t="shared" si="4"/>
        <v>kg</v>
      </c>
      <c r="H214" s="750"/>
      <c r="I214" s="400" t="s">
        <v>5931</v>
      </c>
      <c r="J214" s="400">
        <v>2022</v>
      </c>
      <c r="K214" s="460" t="s">
        <v>5933</v>
      </c>
      <c r="L214" s="460" t="s">
        <v>5932</v>
      </c>
    </row>
    <row r="215" spans="1:12" s="400" customFormat="1" ht="45">
      <c r="A215" s="398" t="s">
        <v>4926</v>
      </c>
      <c r="B215" s="398" t="s">
        <v>4643</v>
      </c>
      <c r="C215" s="398" t="s">
        <v>4466</v>
      </c>
      <c r="D215" s="398" t="s">
        <v>5480</v>
      </c>
      <c r="E215" s="427" t="str">
        <f>VLOOKUP(EF_scope3!A215,categorization!$A$2:$B$195,2,FALSE)</f>
        <v>Insulation and Waterproofing</v>
      </c>
      <c r="F215" s="399">
        <v>3.0899999999999999E-3</v>
      </c>
      <c r="G215" s="398" t="str">
        <f t="shared" si="4"/>
        <v>kg</v>
      </c>
      <c r="H215" s="750"/>
      <c r="I215" s="400" t="s">
        <v>5931</v>
      </c>
      <c r="J215" s="400">
        <v>2022</v>
      </c>
      <c r="K215" s="460" t="s">
        <v>5933</v>
      </c>
      <c r="L215" s="460" t="s">
        <v>5932</v>
      </c>
    </row>
    <row r="216" spans="1:12" s="400" customFormat="1" ht="45">
      <c r="A216" s="398" t="s">
        <v>4927</v>
      </c>
      <c r="B216" s="398" t="s">
        <v>4742</v>
      </c>
      <c r="C216" s="398" t="s">
        <v>4563</v>
      </c>
      <c r="D216" s="398" t="s">
        <v>5480</v>
      </c>
      <c r="E216" s="427" t="str">
        <f>VLOOKUP(EF_scope3!A216,categorization!$A$2:$B$195,2,FALSE)</f>
        <v>Building and Construction Materials</v>
      </c>
      <c r="F216" s="399">
        <v>4.15E-3</v>
      </c>
      <c r="G216" s="398" t="str">
        <f t="shared" si="4"/>
        <v>m2</v>
      </c>
      <c r="H216" s="750"/>
      <c r="I216" s="400" t="s">
        <v>5931</v>
      </c>
      <c r="J216" s="400">
        <v>2022</v>
      </c>
      <c r="K216" s="460" t="s">
        <v>5933</v>
      </c>
      <c r="L216" s="460" t="s">
        <v>5932</v>
      </c>
    </row>
    <row r="217" spans="1:12" s="400" customFormat="1" ht="45">
      <c r="A217" s="398" t="s">
        <v>4928</v>
      </c>
      <c r="B217" s="398" t="s">
        <v>4743</v>
      </c>
      <c r="C217" s="398" t="s">
        <v>4564</v>
      </c>
      <c r="D217" s="398" t="s">
        <v>5480</v>
      </c>
      <c r="E217" s="427" t="str">
        <f>VLOOKUP(EF_scope3!A217,categorization!$A$2:$B$195,2,FALSE)</f>
        <v>Building and Construction Materials</v>
      </c>
      <c r="F217" s="399">
        <v>5.9199999999999999E-3</v>
      </c>
      <c r="G217" s="398" t="str">
        <f t="shared" si="4"/>
        <v>m2</v>
      </c>
      <c r="H217" s="750"/>
      <c r="I217" s="400" t="s">
        <v>5931</v>
      </c>
      <c r="J217" s="400">
        <v>2022</v>
      </c>
      <c r="K217" s="460" t="s">
        <v>5933</v>
      </c>
      <c r="L217" s="460" t="s">
        <v>5932</v>
      </c>
    </row>
    <row r="218" spans="1:12" s="400" customFormat="1" ht="45">
      <c r="A218" s="398" t="s">
        <v>4929</v>
      </c>
      <c r="B218" s="398" t="s">
        <v>4744</v>
      </c>
      <c r="C218" s="398" t="s">
        <v>4565</v>
      </c>
      <c r="D218" s="398" t="s">
        <v>5480</v>
      </c>
      <c r="E218" s="427" t="str">
        <f>VLOOKUP(EF_scope3!A218,categorization!$A$2:$B$195,2,FALSE)</f>
        <v>Building and Construction Materials</v>
      </c>
      <c r="F218" s="399">
        <v>5.1900000000000004E-4</v>
      </c>
      <c r="G218" s="398" t="str">
        <f t="shared" si="4"/>
        <v>m2</v>
      </c>
      <c r="H218" s="750"/>
      <c r="I218" s="400" t="s">
        <v>5931</v>
      </c>
      <c r="J218" s="400">
        <v>2022</v>
      </c>
      <c r="K218" s="460" t="s">
        <v>5933</v>
      </c>
      <c r="L218" s="460" t="s">
        <v>5932</v>
      </c>
    </row>
    <row r="219" spans="1:12" s="400" customFormat="1" ht="30">
      <c r="A219" s="398" t="s">
        <v>4930</v>
      </c>
      <c r="B219" s="398" t="s">
        <v>4745</v>
      </c>
      <c r="C219" s="398" t="s">
        <v>4566</v>
      </c>
      <c r="D219" s="398" t="s">
        <v>5480</v>
      </c>
      <c r="E219" s="427" t="str">
        <f>VLOOKUP(EF_scope3!A219,categorization!$A$2:$B$195,2,FALSE)</f>
        <v>Plastic and Rubber Materials</v>
      </c>
      <c r="F219" s="399">
        <v>2.7499999999999998E-3</v>
      </c>
      <c r="G219" s="398" t="str">
        <f t="shared" si="4"/>
        <v>kg</v>
      </c>
      <c r="H219" s="750"/>
      <c r="I219" s="400" t="s">
        <v>5931</v>
      </c>
      <c r="J219" s="400">
        <v>2022</v>
      </c>
      <c r="K219" s="460" t="s">
        <v>5933</v>
      </c>
      <c r="L219" s="460" t="s">
        <v>5932</v>
      </c>
    </row>
    <row r="220" spans="1:12" s="400" customFormat="1" ht="30">
      <c r="A220" s="398" t="s">
        <v>4836</v>
      </c>
      <c r="B220" s="398" t="s">
        <v>4657</v>
      </c>
      <c r="C220" s="398" t="s">
        <v>4480</v>
      </c>
      <c r="D220" s="398" t="s">
        <v>5480</v>
      </c>
      <c r="E220" s="427" t="str">
        <f>VLOOKUP(EF_scope3!A220,categorization!$A$2:$B$195,2,FALSE)</f>
        <v>Plastic and Rubber Materials</v>
      </c>
      <c r="F220" s="399">
        <v>2.1000000000000003E-3</v>
      </c>
      <c r="G220" s="398" t="str">
        <f t="shared" si="4"/>
        <v>kg</v>
      </c>
      <c r="H220" s="750"/>
      <c r="I220" s="400" t="s">
        <v>5931</v>
      </c>
      <c r="J220" s="400">
        <v>2022</v>
      </c>
      <c r="K220" s="460" t="s">
        <v>5933</v>
      </c>
      <c r="L220" s="460" t="s">
        <v>5932</v>
      </c>
    </row>
    <row r="221" spans="1:12" s="400" customFormat="1" ht="30">
      <c r="A221" s="398" t="s">
        <v>4931</v>
      </c>
      <c r="B221" s="398" t="s">
        <v>4746</v>
      </c>
      <c r="C221" s="398" t="s">
        <v>4567</v>
      </c>
      <c r="D221" s="398" t="s">
        <v>5480</v>
      </c>
      <c r="E221" s="427" t="str">
        <f>VLOOKUP(EF_scope3!A221,categorization!$A$2:$B$195,2,FALSE)</f>
        <v>Special Waste Types</v>
      </c>
      <c r="F221" s="399">
        <v>4.6799999999999999E-5</v>
      </c>
      <c r="G221" s="398" t="str">
        <f t="shared" si="4"/>
        <v>m2</v>
      </c>
      <c r="H221" s="750"/>
      <c r="I221" s="400" t="s">
        <v>5931</v>
      </c>
      <c r="J221" s="400">
        <v>2022</v>
      </c>
      <c r="K221" s="460" t="s">
        <v>5933</v>
      </c>
      <c r="L221" s="460" t="s">
        <v>5932</v>
      </c>
    </row>
    <row r="222" spans="1:12" s="400" customFormat="1" ht="45">
      <c r="A222" s="398" t="s">
        <v>4932</v>
      </c>
      <c r="B222" s="398" t="s">
        <v>4747</v>
      </c>
      <c r="C222" s="398" t="s">
        <v>4568</v>
      </c>
      <c r="D222" s="398" t="s">
        <v>5480</v>
      </c>
      <c r="E222" s="427" t="str">
        <f>VLOOKUP(EF_scope3!A222,categorization!$A$2:$B$195,2,FALSE)</f>
        <v>Plastic and Rubber Materials</v>
      </c>
      <c r="F222" s="399">
        <v>2.9199999999999999E-3</v>
      </c>
      <c r="G222" s="398" t="str">
        <f t="shared" si="4"/>
        <v>kg</v>
      </c>
      <c r="H222" s="750"/>
      <c r="I222" s="400" t="s">
        <v>5931</v>
      </c>
      <c r="J222" s="400">
        <v>2022</v>
      </c>
      <c r="K222" s="460" t="s">
        <v>5933</v>
      </c>
      <c r="L222" s="460" t="s">
        <v>5932</v>
      </c>
    </row>
    <row r="223" spans="1:12" s="400" customFormat="1" ht="45">
      <c r="A223" s="398" t="s">
        <v>4933</v>
      </c>
      <c r="B223" s="398" t="s">
        <v>4748</v>
      </c>
      <c r="C223" s="398" t="s">
        <v>4569</v>
      </c>
      <c r="D223" s="398" t="s">
        <v>5480</v>
      </c>
      <c r="E223" s="427" t="str">
        <f>VLOOKUP(EF_scope3!A223,categorization!$A$2:$B$195,2,FALSE)</f>
        <v>Plastic and Rubber Materials</v>
      </c>
      <c r="F223" s="399">
        <v>2.6199999999999999E-3</v>
      </c>
      <c r="G223" s="398" t="str">
        <f t="shared" si="4"/>
        <v>kg</v>
      </c>
      <c r="H223" s="750"/>
      <c r="I223" s="400" t="s">
        <v>5931</v>
      </c>
      <c r="J223" s="400">
        <v>2022</v>
      </c>
      <c r="K223" s="460" t="s">
        <v>5933</v>
      </c>
      <c r="L223" s="460" t="s">
        <v>5932</v>
      </c>
    </row>
    <row r="224" spans="1:12" s="400" customFormat="1" ht="30">
      <c r="A224" s="398" t="s">
        <v>4934</v>
      </c>
      <c r="B224" s="398" t="s">
        <v>4749</v>
      </c>
      <c r="C224" s="398" t="s">
        <v>4570</v>
      </c>
      <c r="D224" s="398" t="s">
        <v>5480</v>
      </c>
      <c r="E224" s="427" t="str">
        <f>VLOOKUP(EF_scope3!A224,categorization!$A$2:$B$195,2,FALSE)</f>
        <v>Insulation and Waterproofing</v>
      </c>
      <c r="F224" s="399">
        <v>3.0800000000000003E-3</v>
      </c>
      <c r="G224" s="398" t="str">
        <f t="shared" si="4"/>
        <v>kg</v>
      </c>
      <c r="H224" s="750"/>
      <c r="I224" s="400" t="s">
        <v>5931</v>
      </c>
      <c r="J224" s="400">
        <v>2022</v>
      </c>
      <c r="K224" s="460" t="s">
        <v>5933</v>
      </c>
      <c r="L224" s="460" t="s">
        <v>5932</v>
      </c>
    </row>
    <row r="225" spans="1:12" s="400" customFormat="1" ht="45">
      <c r="A225" s="398" t="s">
        <v>4935</v>
      </c>
      <c r="B225" s="398" t="s">
        <v>4750</v>
      </c>
      <c r="C225" s="398" t="s">
        <v>4571</v>
      </c>
      <c r="D225" s="398" t="s">
        <v>5480</v>
      </c>
      <c r="E225" s="427" t="str">
        <f>VLOOKUP(EF_scope3!A225,categorization!$A$2:$B$195,2,FALSE)</f>
        <v>Furniture and Fixtures</v>
      </c>
      <c r="F225" s="399">
        <v>4.4700000000000002E-4</v>
      </c>
      <c r="G225" s="398" t="str">
        <f t="shared" si="4"/>
        <v>m2</v>
      </c>
      <c r="H225" s="750"/>
      <c r="I225" s="400" t="s">
        <v>5931</v>
      </c>
      <c r="J225" s="400">
        <v>2022</v>
      </c>
      <c r="K225" s="460" t="s">
        <v>5933</v>
      </c>
      <c r="L225" s="460" t="s">
        <v>5932</v>
      </c>
    </row>
    <row r="226" spans="1:12" s="400" customFormat="1" ht="45">
      <c r="A226" s="398" t="s">
        <v>4936</v>
      </c>
      <c r="B226" s="398" t="s">
        <v>4751</v>
      </c>
      <c r="C226" s="398" t="s">
        <v>4572</v>
      </c>
      <c r="D226" s="398" t="s">
        <v>5480</v>
      </c>
      <c r="E226" s="427" t="str">
        <f>VLOOKUP(EF_scope3!A226,categorization!$A$2:$B$195,2,FALSE)</f>
        <v>Building Elements and Structures</v>
      </c>
      <c r="F226" s="399">
        <v>1.4800000000000001E-2</v>
      </c>
      <c r="G226" s="398" t="str">
        <f t="shared" si="4"/>
        <v>m2</v>
      </c>
      <c r="H226" s="750"/>
      <c r="I226" s="400" t="s">
        <v>5931</v>
      </c>
      <c r="J226" s="400">
        <v>2022</v>
      </c>
      <c r="K226" s="460" t="s">
        <v>5933</v>
      </c>
      <c r="L226" s="460" t="s">
        <v>5932</v>
      </c>
    </row>
    <row r="227" spans="1:12" s="400" customFormat="1" ht="45">
      <c r="A227" s="398" t="s">
        <v>4937</v>
      </c>
      <c r="B227" s="398" t="s">
        <v>4752</v>
      </c>
      <c r="C227" s="398" t="s">
        <v>4573</v>
      </c>
      <c r="D227" s="398" t="s">
        <v>5480</v>
      </c>
      <c r="E227" s="427" t="str">
        <f>VLOOKUP(EF_scope3!A227,categorization!$A$2:$B$195,2,FALSE)</f>
        <v>Building Elements and Structures</v>
      </c>
      <c r="F227" s="399">
        <v>0.01</v>
      </c>
      <c r="G227" s="398" t="str">
        <f t="shared" si="4"/>
        <v>m2</v>
      </c>
      <c r="H227" s="750"/>
      <c r="I227" s="400" t="s">
        <v>5931</v>
      </c>
      <c r="J227" s="400">
        <v>2022</v>
      </c>
      <c r="K227" s="460" t="s">
        <v>5933</v>
      </c>
      <c r="L227" s="460" t="s">
        <v>5932</v>
      </c>
    </row>
    <row r="228" spans="1:12" s="400" customFormat="1" ht="30">
      <c r="A228" s="398" t="s">
        <v>4938</v>
      </c>
      <c r="B228" s="398" t="s">
        <v>4753</v>
      </c>
      <c r="C228" s="398" t="s">
        <v>4574</v>
      </c>
      <c r="D228" s="398" t="s">
        <v>5480</v>
      </c>
      <c r="E228" s="427" t="str">
        <f>VLOOKUP(EF_scope3!A228,categorization!$A$2:$B$195,2,FALSE)</f>
        <v>Building Elements and Structures</v>
      </c>
      <c r="F228" s="399">
        <v>7.6500000000000005E-3</v>
      </c>
      <c r="G228" s="398" t="str">
        <f t="shared" si="4"/>
        <v>m2</v>
      </c>
      <c r="H228" s="750"/>
      <c r="I228" s="400" t="s">
        <v>5931</v>
      </c>
      <c r="J228" s="400">
        <v>2022</v>
      </c>
      <c r="K228" s="460" t="s">
        <v>5933</v>
      </c>
      <c r="L228" s="460" t="s">
        <v>5932</v>
      </c>
    </row>
    <row r="229" spans="1:12" s="400" customFormat="1" ht="45">
      <c r="A229" s="398" t="s">
        <v>4939</v>
      </c>
      <c r="B229" s="398" t="s">
        <v>4754</v>
      </c>
      <c r="C229" s="398" t="s">
        <v>4575</v>
      </c>
      <c r="D229" s="398" t="s">
        <v>5480</v>
      </c>
      <c r="E229" s="427" t="str">
        <f>VLOOKUP(EF_scope3!A229,categorization!$A$2:$B$195,2,FALSE)</f>
        <v>Building Elements and Structures</v>
      </c>
      <c r="F229" s="399">
        <v>8.7100000000000007E-3</v>
      </c>
      <c r="G229" s="398" t="str">
        <f t="shared" si="4"/>
        <v>m2</v>
      </c>
      <c r="H229" s="750"/>
      <c r="I229" s="400" t="s">
        <v>5931</v>
      </c>
      <c r="J229" s="400">
        <v>2022</v>
      </c>
      <c r="K229" s="460" t="s">
        <v>5933</v>
      </c>
      <c r="L229" s="460" t="s">
        <v>5932</v>
      </c>
    </row>
    <row r="230" spans="1:12" s="400" customFormat="1" ht="45">
      <c r="A230" s="398" t="s">
        <v>4940</v>
      </c>
      <c r="B230" s="398" t="s">
        <v>4755</v>
      </c>
      <c r="C230" s="398" t="s">
        <v>4576</v>
      </c>
      <c r="D230" s="398" t="s">
        <v>5480</v>
      </c>
      <c r="E230" s="427" t="str">
        <f>VLOOKUP(EF_scope3!A230,categorization!$A$2:$B$195,2,FALSE)</f>
        <v>Building Elements and Structures</v>
      </c>
      <c r="F230" s="399">
        <v>6.8700000000000002E-3</v>
      </c>
      <c r="G230" s="398" t="str">
        <f t="shared" si="4"/>
        <v>m2</v>
      </c>
      <c r="H230" s="750"/>
      <c r="I230" s="400" t="s">
        <v>5931</v>
      </c>
      <c r="J230" s="400">
        <v>2022</v>
      </c>
      <c r="K230" s="460" t="s">
        <v>5933</v>
      </c>
      <c r="L230" s="460" t="s">
        <v>5932</v>
      </c>
    </row>
    <row r="231" spans="1:12" s="400" customFormat="1" ht="45">
      <c r="A231" s="398" t="s">
        <v>4941</v>
      </c>
      <c r="B231" s="398" t="s">
        <v>4756</v>
      </c>
      <c r="C231" s="398" t="s">
        <v>4577</v>
      </c>
      <c r="D231" s="398" t="s">
        <v>5480</v>
      </c>
      <c r="E231" s="427" t="str">
        <f>VLOOKUP(EF_scope3!A231,categorization!$A$2:$B$195,2,FALSE)</f>
        <v>Building Elements and Structures</v>
      </c>
      <c r="F231" s="399">
        <v>6.4700000000000001E-3</v>
      </c>
      <c r="G231" s="398" t="str">
        <f t="shared" si="4"/>
        <v>m2</v>
      </c>
      <c r="H231" s="750"/>
      <c r="I231" s="400" t="s">
        <v>5931</v>
      </c>
      <c r="J231" s="400">
        <v>2022</v>
      </c>
      <c r="K231" s="460" t="s">
        <v>5933</v>
      </c>
      <c r="L231" s="460" t="s">
        <v>5932</v>
      </c>
    </row>
    <row r="232" spans="1:12" s="400" customFormat="1" ht="60">
      <c r="A232" s="398" t="s">
        <v>4942</v>
      </c>
      <c r="B232" s="398" t="s">
        <v>4757</v>
      </c>
      <c r="C232" s="398" t="s">
        <v>4578</v>
      </c>
      <c r="D232" s="398" t="s">
        <v>5480</v>
      </c>
      <c r="E232" s="427" t="str">
        <f>VLOOKUP(EF_scope3!A232,categorization!$A$2:$B$195,2,FALSE)</f>
        <v>Building Elements and Structures</v>
      </c>
      <c r="F232" s="399">
        <v>6.5399999999999998E-3</v>
      </c>
      <c r="G232" s="398" t="str">
        <f t="shared" si="4"/>
        <v>m2</v>
      </c>
      <c r="H232" s="750"/>
      <c r="I232" s="400" t="s">
        <v>5931</v>
      </c>
      <c r="J232" s="400">
        <v>2022</v>
      </c>
      <c r="K232" s="460" t="s">
        <v>5933</v>
      </c>
      <c r="L232" s="460" t="s">
        <v>5932</v>
      </c>
    </row>
    <row r="233" spans="1:12" s="400" customFormat="1" ht="45">
      <c r="A233" s="398" t="s">
        <v>4943</v>
      </c>
      <c r="B233" s="398" t="s">
        <v>4758</v>
      </c>
      <c r="C233" s="398" t="s">
        <v>4579</v>
      </c>
      <c r="D233" s="398" t="s">
        <v>5480</v>
      </c>
      <c r="E233" s="427" t="str">
        <f>VLOOKUP(EF_scope3!A233,categorization!$A$2:$B$195,2,FALSE)</f>
        <v>Building Elements and Structures</v>
      </c>
      <c r="F233" s="399">
        <v>5.0000000000000001E-3</v>
      </c>
      <c r="G233" s="398" t="str">
        <f t="shared" si="4"/>
        <v>m2</v>
      </c>
      <c r="H233" s="750"/>
      <c r="I233" s="400" t="s">
        <v>5931</v>
      </c>
      <c r="J233" s="400">
        <v>2022</v>
      </c>
      <c r="K233" s="460" t="s">
        <v>5933</v>
      </c>
      <c r="L233" s="460" t="s">
        <v>5932</v>
      </c>
    </row>
    <row r="234" spans="1:12" s="400" customFormat="1" ht="45">
      <c r="A234" s="398" t="s">
        <v>4944</v>
      </c>
      <c r="B234" s="398" t="s">
        <v>4759</v>
      </c>
      <c r="C234" s="398" t="s">
        <v>4580</v>
      </c>
      <c r="D234" s="398" t="s">
        <v>5480</v>
      </c>
      <c r="E234" s="427" t="str">
        <f>VLOOKUP(EF_scope3!A234,categorization!$A$2:$B$195,2,FALSE)</f>
        <v>Building Elements and Structures</v>
      </c>
      <c r="F234" s="399">
        <v>3.0100000000000002E-2</v>
      </c>
      <c r="G234" s="398" t="str">
        <f t="shared" si="4"/>
        <v>m2</v>
      </c>
      <c r="H234" s="750"/>
      <c r="I234" s="400" t="s">
        <v>5931</v>
      </c>
      <c r="J234" s="400">
        <v>2022</v>
      </c>
      <c r="K234" s="460" t="s">
        <v>5933</v>
      </c>
      <c r="L234" s="460" t="s">
        <v>5932</v>
      </c>
    </row>
    <row r="235" spans="1:12" s="400" customFormat="1" ht="60">
      <c r="A235" s="398" t="s">
        <v>4945</v>
      </c>
      <c r="B235" s="398" t="s">
        <v>4760</v>
      </c>
      <c r="C235" s="398" t="s">
        <v>4581</v>
      </c>
      <c r="D235" s="398" t="s">
        <v>5480</v>
      </c>
      <c r="E235" s="427" t="str">
        <f>VLOOKUP(EF_scope3!A235,categorization!$A$2:$B$195,2,FALSE)</f>
        <v>Building Elements and Structures</v>
      </c>
      <c r="F235" s="399">
        <v>6.5899999999999995E-3</v>
      </c>
      <c r="G235" s="398" t="str">
        <f t="shared" si="4"/>
        <v>m2</v>
      </c>
      <c r="H235" s="750"/>
      <c r="I235" s="400" t="s">
        <v>5931</v>
      </c>
      <c r="J235" s="400">
        <v>2022</v>
      </c>
      <c r="K235" s="460" t="s">
        <v>5933</v>
      </c>
      <c r="L235" s="460" t="s">
        <v>5932</v>
      </c>
    </row>
    <row r="236" spans="1:12" s="400" customFormat="1" ht="75">
      <c r="A236" s="398" t="s">
        <v>4821</v>
      </c>
      <c r="B236" s="398" t="s">
        <v>4642</v>
      </c>
      <c r="C236" s="398" t="s">
        <v>4465</v>
      </c>
      <c r="D236" s="398" t="s">
        <v>5480</v>
      </c>
      <c r="E236" s="427" t="str">
        <f>VLOOKUP(EF_scope3!A236,categorization!$A$2:$B$195,2,FALSE)</f>
        <v>Insulation and Waterproofing</v>
      </c>
      <c r="F236" s="399">
        <v>2.33E-3</v>
      </c>
      <c r="G236" s="398" t="str">
        <f t="shared" si="4"/>
        <v>kg</v>
      </c>
      <c r="H236" s="750"/>
      <c r="I236" s="400" t="s">
        <v>5931</v>
      </c>
      <c r="J236" s="400">
        <v>2022</v>
      </c>
      <c r="K236" s="460" t="s">
        <v>5933</v>
      </c>
      <c r="L236" s="460" t="s">
        <v>5932</v>
      </c>
    </row>
    <row r="237" spans="1:12" s="400" customFormat="1" ht="30">
      <c r="A237" s="398" t="s">
        <v>4946</v>
      </c>
      <c r="B237" s="398" t="s">
        <v>4653</v>
      </c>
      <c r="C237" s="398" t="s">
        <v>4476</v>
      </c>
      <c r="D237" s="398" t="s">
        <v>5480</v>
      </c>
      <c r="E237" s="427" t="str">
        <f>VLOOKUP(EF_scope3!A237,categorization!$A$2:$B$195,2,FALSE)</f>
        <v>Insulation and Waterproofing</v>
      </c>
      <c r="F237" s="399">
        <v>5.9599999999999999E-5</v>
      </c>
      <c r="G237" s="398" t="str">
        <f t="shared" si="4"/>
        <v>kg</v>
      </c>
      <c r="H237" s="750"/>
      <c r="I237" s="400" t="s">
        <v>5931</v>
      </c>
      <c r="J237" s="400">
        <v>2022</v>
      </c>
      <c r="K237" s="460" t="s">
        <v>5933</v>
      </c>
      <c r="L237" s="460" t="s">
        <v>5932</v>
      </c>
    </row>
    <row r="238" spans="1:12" s="400" customFormat="1" ht="45">
      <c r="A238" s="398" t="s">
        <v>4834</v>
      </c>
      <c r="B238" s="398" t="s">
        <v>4655</v>
      </c>
      <c r="C238" s="398" t="s">
        <v>4478</v>
      </c>
      <c r="D238" s="398" t="s">
        <v>5480</v>
      </c>
      <c r="E238" s="427" t="str">
        <f>VLOOKUP(EF_scope3!A238,categorization!$A$2:$B$195,2,FALSE)</f>
        <v>Plastic and Rubber Materials</v>
      </c>
      <c r="F238" s="399">
        <v>2.3700000000000001E-3</v>
      </c>
      <c r="G238" s="398" t="str">
        <f t="shared" si="4"/>
        <v>kg</v>
      </c>
      <c r="H238" s="750"/>
      <c r="I238" s="400" t="s">
        <v>5931</v>
      </c>
      <c r="J238" s="400">
        <v>2022</v>
      </c>
      <c r="K238" s="460" t="s">
        <v>5933</v>
      </c>
      <c r="L238" s="460" t="s">
        <v>5932</v>
      </c>
    </row>
    <row r="239" spans="1:12" s="400" customFormat="1" ht="30">
      <c r="A239" s="398" t="s">
        <v>4947</v>
      </c>
      <c r="B239" s="398" t="s">
        <v>4761</v>
      </c>
      <c r="C239" s="398" t="s">
        <v>4582</v>
      </c>
      <c r="D239" s="398" t="s">
        <v>5480</v>
      </c>
      <c r="E239" s="427" t="str">
        <f>VLOOKUP(EF_scope3!A239,categorization!$A$2:$B$195,2,FALSE)</f>
        <v>Building Elements and Structures</v>
      </c>
      <c r="F239" s="399">
        <v>2.2100000000000002E-5</v>
      </c>
      <c r="G239" s="398" t="str">
        <f t="shared" si="4"/>
        <v>m2</v>
      </c>
      <c r="H239" s="750"/>
      <c r="I239" s="400" t="s">
        <v>5931</v>
      </c>
      <c r="J239" s="400">
        <v>2022</v>
      </c>
      <c r="K239" s="460" t="s">
        <v>5933</v>
      </c>
      <c r="L239" s="460" t="s">
        <v>5932</v>
      </c>
    </row>
    <row r="240" spans="1:12" s="400" customFormat="1" ht="60">
      <c r="A240" s="398" t="s">
        <v>4948</v>
      </c>
      <c r="B240" s="398" t="s">
        <v>4762</v>
      </c>
      <c r="C240" s="398" t="s">
        <v>4583</v>
      </c>
      <c r="D240" s="398" t="s">
        <v>5480</v>
      </c>
      <c r="E240" s="427" t="str">
        <f>VLOOKUP(EF_scope3!A240,categorization!$A$2:$B$195,2,FALSE)</f>
        <v>Building Elements and Structures</v>
      </c>
      <c r="F240" s="399">
        <v>1.34E-4</v>
      </c>
      <c r="G240" s="398" t="str">
        <f t="shared" si="4"/>
        <v>m2</v>
      </c>
      <c r="H240" s="750"/>
      <c r="I240" s="400" t="s">
        <v>5931</v>
      </c>
      <c r="J240" s="400">
        <v>2022</v>
      </c>
      <c r="K240" s="460" t="s">
        <v>5933</v>
      </c>
      <c r="L240" s="460" t="s">
        <v>5932</v>
      </c>
    </row>
    <row r="241" spans="1:12" s="400" customFormat="1" ht="45">
      <c r="A241" s="398" t="s">
        <v>4949</v>
      </c>
      <c r="B241" s="398" t="s">
        <v>4763</v>
      </c>
      <c r="C241" s="398" t="s">
        <v>4584</v>
      </c>
      <c r="D241" s="398" t="s">
        <v>5480</v>
      </c>
      <c r="E241" s="427" t="str">
        <f>VLOOKUP(EF_scope3!A241,categorization!$A$2:$B$195,2,FALSE)</f>
        <v>Building Elements and Structures</v>
      </c>
      <c r="F241" s="399">
        <v>2.0400000000000001E-3</v>
      </c>
      <c r="G241" s="398" t="str">
        <f t="shared" si="4"/>
        <v>m2</v>
      </c>
      <c r="H241" s="750"/>
      <c r="I241" s="400" t="s">
        <v>5931</v>
      </c>
      <c r="J241" s="400">
        <v>2022</v>
      </c>
      <c r="K241" s="460" t="s">
        <v>5933</v>
      </c>
      <c r="L241" s="460" t="s">
        <v>5932</v>
      </c>
    </row>
    <row r="242" spans="1:12" s="400" customFormat="1" ht="45">
      <c r="A242" s="398" t="s">
        <v>4950</v>
      </c>
      <c r="B242" s="398" t="s">
        <v>4764</v>
      </c>
      <c r="C242" s="398" t="s">
        <v>4585</v>
      </c>
      <c r="D242" s="398" t="s">
        <v>5480</v>
      </c>
      <c r="E242" s="427" t="str">
        <f>VLOOKUP(EF_scope3!A242,categorization!$A$2:$B$195,2,FALSE)</f>
        <v>Building Elements and Structures</v>
      </c>
      <c r="F242" s="399">
        <v>1.25E-4</v>
      </c>
      <c r="G242" s="398" t="str">
        <f t="shared" si="4"/>
        <v>m2</v>
      </c>
      <c r="H242" s="750"/>
      <c r="I242" s="400" t="s">
        <v>5931</v>
      </c>
      <c r="J242" s="400">
        <v>2022</v>
      </c>
      <c r="K242" s="460" t="s">
        <v>5933</v>
      </c>
      <c r="L242" s="460" t="s">
        <v>5932</v>
      </c>
    </row>
    <row r="243" spans="1:12" s="400" customFormat="1" ht="60">
      <c r="A243" s="398" t="s">
        <v>4951</v>
      </c>
      <c r="B243" s="398" t="s">
        <v>4765</v>
      </c>
      <c r="C243" s="398" t="s">
        <v>4586</v>
      </c>
      <c r="D243" s="398" t="s">
        <v>5480</v>
      </c>
      <c r="E243" s="427" t="str">
        <f>VLOOKUP(EF_scope3!A243,categorization!$A$2:$B$195,2,FALSE)</f>
        <v>Furniture and Fixtures</v>
      </c>
      <c r="F243" s="399">
        <v>3.7599999999999999E-3</v>
      </c>
      <c r="G243" s="398" t="str">
        <f t="shared" si="4"/>
        <v>m2</v>
      </c>
      <c r="H243" s="750"/>
      <c r="I243" s="400" t="s">
        <v>5931</v>
      </c>
      <c r="J243" s="400">
        <v>2022</v>
      </c>
      <c r="K243" s="460" t="s">
        <v>5933</v>
      </c>
      <c r="L243" s="460" t="s">
        <v>5932</v>
      </c>
    </row>
    <row r="244" spans="1:12" s="400" customFormat="1" ht="60">
      <c r="A244" s="398" t="s">
        <v>4952</v>
      </c>
      <c r="B244" s="398" t="s">
        <v>4766</v>
      </c>
      <c r="C244" s="398" t="s">
        <v>4587</v>
      </c>
      <c r="D244" s="398" t="s">
        <v>5480</v>
      </c>
      <c r="E244" s="427" t="str">
        <f>VLOOKUP(EF_scope3!A244,categorization!$A$2:$B$195,2,FALSE)</f>
        <v>Furniture and Fixtures</v>
      </c>
      <c r="F244" s="399">
        <v>1.15E-3</v>
      </c>
      <c r="G244" s="398" t="str">
        <f t="shared" si="4"/>
        <v>m2</v>
      </c>
      <c r="H244" s="750"/>
      <c r="I244" s="400" t="s">
        <v>5931</v>
      </c>
      <c r="J244" s="400">
        <v>2022</v>
      </c>
      <c r="K244" s="460" t="s">
        <v>5933</v>
      </c>
      <c r="L244" s="460" t="s">
        <v>5932</v>
      </c>
    </row>
    <row r="245" spans="1:12" s="400" customFormat="1" ht="60">
      <c r="A245" s="398" t="s">
        <v>4953</v>
      </c>
      <c r="B245" s="398" t="s">
        <v>4767</v>
      </c>
      <c r="C245" s="398" t="s">
        <v>4588</v>
      </c>
      <c r="D245" s="398" t="s">
        <v>5480</v>
      </c>
      <c r="E245" s="427" t="str">
        <f>VLOOKUP(EF_scope3!A245,categorization!$A$2:$B$195,2,FALSE)</f>
        <v>Special Waste Types</v>
      </c>
      <c r="F245" s="399">
        <v>5.4900000000000001E-3</v>
      </c>
      <c r="G245" s="401" t="s">
        <v>5099</v>
      </c>
      <c r="H245" s="750"/>
      <c r="I245" s="400" t="s">
        <v>5931</v>
      </c>
      <c r="J245" s="400">
        <v>2022</v>
      </c>
      <c r="K245" s="460" t="s">
        <v>5933</v>
      </c>
      <c r="L245" s="460" t="s">
        <v>5932</v>
      </c>
    </row>
    <row r="246" spans="1:12" s="400" customFormat="1" ht="45">
      <c r="A246" s="398" t="s">
        <v>4954</v>
      </c>
      <c r="B246" s="398" t="s">
        <v>4768</v>
      </c>
      <c r="C246" s="398" t="s">
        <v>4589</v>
      </c>
      <c r="D246" s="398" t="s">
        <v>5480</v>
      </c>
      <c r="E246" s="427" t="str">
        <f>VLOOKUP(EF_scope3!A246,categorization!$A$2:$B$195,2,FALSE)</f>
        <v>Electrical Components</v>
      </c>
      <c r="F246" s="399">
        <v>3.4199999999999999E-3</v>
      </c>
      <c r="G246" s="398" t="str">
        <f t="shared" ref="G246:G251" si="5">IF(ISNUMBER(SEARCH("(kg)", C246)), "kg", IF(ISNUMBER(SEARCH("(m2)", C246)), "m2", ""))</f>
        <v>m2</v>
      </c>
      <c r="H246" s="750"/>
      <c r="I246" s="400" t="s">
        <v>5931</v>
      </c>
      <c r="J246" s="400">
        <v>2022</v>
      </c>
      <c r="K246" s="460" t="s">
        <v>5933</v>
      </c>
      <c r="L246" s="460" t="s">
        <v>5932</v>
      </c>
    </row>
    <row r="247" spans="1:12" s="400" customFormat="1" ht="30">
      <c r="A247" s="398" t="s">
        <v>4955</v>
      </c>
      <c r="B247" s="398" t="s">
        <v>4769</v>
      </c>
      <c r="C247" s="398" t="s">
        <v>4590</v>
      </c>
      <c r="D247" s="398" t="s">
        <v>5480</v>
      </c>
      <c r="E247" s="427" t="str">
        <f>VLOOKUP(EF_scope3!A247,categorization!$A$2:$B$195,2,FALSE)</f>
        <v>Electrical Components</v>
      </c>
      <c r="F247" s="399">
        <v>1.48E-3</v>
      </c>
      <c r="G247" s="398" t="str">
        <f t="shared" si="5"/>
        <v>m2</v>
      </c>
      <c r="H247" s="750"/>
      <c r="I247" s="400" t="s">
        <v>5931</v>
      </c>
      <c r="J247" s="400">
        <v>2022</v>
      </c>
      <c r="K247" s="460" t="s">
        <v>5933</v>
      </c>
      <c r="L247" s="460" t="s">
        <v>5932</v>
      </c>
    </row>
    <row r="248" spans="1:12" s="400" customFormat="1" ht="45">
      <c r="A248" s="398" t="s">
        <v>4956</v>
      </c>
      <c r="B248" s="398" t="s">
        <v>4770</v>
      </c>
      <c r="C248" s="398" t="s">
        <v>4591</v>
      </c>
      <c r="D248" s="398" t="s">
        <v>5480</v>
      </c>
      <c r="E248" s="427" t="str">
        <f>VLOOKUP(EF_scope3!A248,categorization!$A$2:$B$195,2,FALSE)</f>
        <v>Special Waste Types</v>
      </c>
      <c r="F248" s="399">
        <v>2.9700000000000001E-4</v>
      </c>
      <c r="G248" s="398" t="str">
        <f t="shared" si="5"/>
        <v>kg</v>
      </c>
      <c r="H248" s="750"/>
      <c r="I248" s="400" t="s">
        <v>5931</v>
      </c>
      <c r="J248" s="400">
        <v>2022</v>
      </c>
      <c r="K248" s="460" t="s">
        <v>5933</v>
      </c>
      <c r="L248" s="460" t="s">
        <v>5932</v>
      </c>
    </row>
    <row r="249" spans="1:12" s="400" customFormat="1" ht="60">
      <c r="A249" s="398" t="s">
        <v>4957</v>
      </c>
      <c r="B249" s="398" t="s">
        <v>4771</v>
      </c>
      <c r="C249" s="398" t="s">
        <v>4592</v>
      </c>
      <c r="D249" s="398" t="s">
        <v>5480</v>
      </c>
      <c r="E249" s="427" t="str">
        <f>VLOOKUP(EF_scope3!A249,categorization!$A$2:$B$195,2,FALSE)</f>
        <v>Special Waste Types</v>
      </c>
      <c r="F249" s="399">
        <v>2.81E-3</v>
      </c>
      <c r="G249" s="398" t="str">
        <f t="shared" si="5"/>
        <v>m2</v>
      </c>
      <c r="H249" s="750"/>
      <c r="I249" s="400" t="s">
        <v>5931</v>
      </c>
      <c r="J249" s="400">
        <v>2022</v>
      </c>
      <c r="K249" s="460" t="s">
        <v>5933</v>
      </c>
      <c r="L249" s="460" t="s">
        <v>5932</v>
      </c>
    </row>
    <row r="250" spans="1:12" s="400" customFormat="1" ht="60">
      <c r="A250" s="398" t="s">
        <v>4958</v>
      </c>
      <c r="B250" s="398" t="s">
        <v>4772</v>
      </c>
      <c r="C250" s="398" t="s">
        <v>4593</v>
      </c>
      <c r="D250" s="398" t="s">
        <v>5480</v>
      </c>
      <c r="E250" s="427" t="str">
        <f>VLOOKUP(EF_scope3!A250,categorization!$A$2:$B$195,2,FALSE)</f>
        <v>Special Waste Types</v>
      </c>
      <c r="F250" s="399">
        <v>7.0300000000000007E-3</v>
      </c>
      <c r="G250" s="398" t="str">
        <f t="shared" si="5"/>
        <v>m2</v>
      </c>
      <c r="H250" s="750"/>
      <c r="I250" s="400" t="s">
        <v>5931</v>
      </c>
      <c r="J250" s="400">
        <v>2022</v>
      </c>
      <c r="K250" s="460" t="s">
        <v>5933</v>
      </c>
      <c r="L250" s="460" t="s">
        <v>5932</v>
      </c>
    </row>
    <row r="251" spans="1:12" s="400" customFormat="1" ht="60">
      <c r="A251" s="398" t="s">
        <v>4959</v>
      </c>
      <c r="B251" s="398" t="s">
        <v>4773</v>
      </c>
      <c r="C251" s="398" t="s">
        <v>4594</v>
      </c>
      <c r="D251" s="398" t="s">
        <v>5480</v>
      </c>
      <c r="E251" s="427" t="str">
        <f>VLOOKUP(EF_scope3!A251,categorization!$A$2:$B$195,2,FALSE)</f>
        <v>Special Waste Types</v>
      </c>
      <c r="F251" s="399">
        <v>1.6200000000000001E-3</v>
      </c>
      <c r="G251" s="398" t="str">
        <f t="shared" si="5"/>
        <v>m2</v>
      </c>
      <c r="H251" s="750"/>
      <c r="I251" s="400" t="s">
        <v>5931</v>
      </c>
      <c r="J251" s="400">
        <v>2022</v>
      </c>
      <c r="K251" s="460" t="s">
        <v>5933</v>
      </c>
      <c r="L251" s="460" t="s">
        <v>5932</v>
      </c>
    </row>
    <row r="252" spans="1:12" s="400" customFormat="1" ht="60">
      <c r="A252" s="398" t="s">
        <v>4960</v>
      </c>
      <c r="B252" s="398" t="s">
        <v>4774</v>
      </c>
      <c r="C252" s="398" t="s">
        <v>4595</v>
      </c>
      <c r="D252" s="398" t="s">
        <v>5480</v>
      </c>
      <c r="E252" s="427" t="str">
        <f>VLOOKUP(EF_scope3!A252,categorization!$A$2:$B$195,2,FALSE)</f>
        <v>Special Waste Types</v>
      </c>
      <c r="F252" s="399">
        <v>2.5600000000000002E-3</v>
      </c>
      <c r="G252" s="401" t="s">
        <v>3647</v>
      </c>
      <c r="H252" s="750"/>
      <c r="I252" s="400" t="s">
        <v>5931</v>
      </c>
      <c r="J252" s="400">
        <v>2022</v>
      </c>
      <c r="K252" s="460" t="s">
        <v>5933</v>
      </c>
      <c r="L252" s="460" t="s">
        <v>5932</v>
      </c>
    </row>
    <row r="253" spans="1:12" s="400" customFormat="1" ht="60">
      <c r="A253" s="398" t="s">
        <v>4961</v>
      </c>
      <c r="B253" s="398" t="s">
        <v>4775</v>
      </c>
      <c r="C253" s="398" t="s">
        <v>4596</v>
      </c>
      <c r="D253" s="398" t="s">
        <v>5480</v>
      </c>
      <c r="E253" s="427" t="str">
        <f>VLOOKUP(EF_scope3!A253,categorization!$A$2:$B$195,2,FALSE)</f>
        <v>Special Waste Types</v>
      </c>
      <c r="F253" s="399">
        <v>9.5700000000000007E-2</v>
      </c>
      <c r="G253" s="401" t="s">
        <v>5099</v>
      </c>
      <c r="H253" s="750"/>
      <c r="I253" s="400" t="s">
        <v>5931</v>
      </c>
      <c r="J253" s="400">
        <v>2022</v>
      </c>
      <c r="K253" s="460" t="s">
        <v>5933</v>
      </c>
      <c r="L253" s="460" t="s">
        <v>5932</v>
      </c>
    </row>
    <row r="254" spans="1:12" s="400" customFormat="1" ht="60">
      <c r="A254" s="398" t="s">
        <v>4962</v>
      </c>
      <c r="B254" s="398" t="s">
        <v>4776</v>
      </c>
      <c r="C254" s="398" t="s">
        <v>4597</v>
      </c>
      <c r="D254" s="398" t="s">
        <v>5480</v>
      </c>
      <c r="E254" s="427" t="str">
        <f>VLOOKUP(EF_scope3!A254,categorization!$A$2:$B$195,2,FALSE)</f>
        <v>Building Elements and Structures</v>
      </c>
      <c r="F254" s="399">
        <v>3.39E-4</v>
      </c>
      <c r="G254" s="398" t="str">
        <f t="shared" ref="G254:G260" si="6">IF(ISNUMBER(SEARCH("(kg)", C254)), "kg", IF(ISNUMBER(SEARCH("(m2)", C254)), "m2", ""))</f>
        <v>m2</v>
      </c>
      <c r="H254" s="750"/>
      <c r="I254" s="400" t="s">
        <v>5931</v>
      </c>
      <c r="J254" s="400">
        <v>2022</v>
      </c>
      <c r="K254" s="460" t="s">
        <v>5933</v>
      </c>
      <c r="L254" s="460" t="s">
        <v>5932</v>
      </c>
    </row>
    <row r="255" spans="1:12" s="400" customFormat="1" ht="60">
      <c r="A255" s="398" t="s">
        <v>4963</v>
      </c>
      <c r="B255" s="398" t="s">
        <v>4777</v>
      </c>
      <c r="C255" s="398" t="s">
        <v>4598</v>
      </c>
      <c r="D255" s="398" t="s">
        <v>5480</v>
      </c>
      <c r="E255" s="427" t="str">
        <f>VLOOKUP(EF_scope3!A255,categorization!$A$2:$B$195,2,FALSE)</f>
        <v>Building Elements and Structures</v>
      </c>
      <c r="F255" s="399">
        <v>4.75E-4</v>
      </c>
      <c r="G255" s="398" t="str">
        <f t="shared" si="6"/>
        <v>m2</v>
      </c>
      <c r="H255" s="750"/>
      <c r="I255" s="400" t="s">
        <v>5931</v>
      </c>
      <c r="J255" s="400">
        <v>2022</v>
      </c>
      <c r="K255" s="460" t="s">
        <v>5933</v>
      </c>
      <c r="L255" s="460" t="s">
        <v>5932</v>
      </c>
    </row>
    <row r="256" spans="1:12" s="400" customFormat="1" ht="60">
      <c r="A256" s="398" t="s">
        <v>4964</v>
      </c>
      <c r="B256" s="398" t="s">
        <v>4778</v>
      </c>
      <c r="C256" s="398" t="s">
        <v>4599</v>
      </c>
      <c r="D256" s="398" t="s">
        <v>5480</v>
      </c>
      <c r="E256" s="427" t="str">
        <f>VLOOKUP(EF_scope3!A256,categorization!$A$2:$B$195,2,FALSE)</f>
        <v>Building Elements and Structures</v>
      </c>
      <c r="F256" s="399">
        <v>7.4899999999999999E-4</v>
      </c>
      <c r="G256" s="398" t="str">
        <f t="shared" si="6"/>
        <v>m2</v>
      </c>
      <c r="H256" s="750"/>
      <c r="I256" s="400" t="s">
        <v>5931</v>
      </c>
      <c r="J256" s="400">
        <v>2022</v>
      </c>
      <c r="K256" s="460" t="s">
        <v>5933</v>
      </c>
      <c r="L256" s="460" t="s">
        <v>5932</v>
      </c>
    </row>
    <row r="257" spans="1:12" s="400" customFormat="1" ht="60">
      <c r="A257" s="398" t="s">
        <v>4965</v>
      </c>
      <c r="B257" s="398" t="s">
        <v>4779</v>
      </c>
      <c r="C257" s="398" t="s">
        <v>4600</v>
      </c>
      <c r="D257" s="398" t="s">
        <v>5480</v>
      </c>
      <c r="E257" s="427" t="str">
        <f>VLOOKUP(EF_scope3!A257,categorization!$A$2:$B$195,2,FALSE)</f>
        <v>Building Elements and Structures</v>
      </c>
      <c r="F257" s="399">
        <v>1.0200000000000001E-3</v>
      </c>
      <c r="G257" s="398" t="str">
        <f t="shared" si="6"/>
        <v>m2</v>
      </c>
      <c r="H257" s="750"/>
      <c r="I257" s="400" t="s">
        <v>5931</v>
      </c>
      <c r="J257" s="400">
        <v>2022</v>
      </c>
      <c r="K257" s="460" t="s">
        <v>5933</v>
      </c>
      <c r="L257" s="460" t="s">
        <v>5932</v>
      </c>
    </row>
    <row r="258" spans="1:12" s="400" customFormat="1" ht="60">
      <c r="A258" s="398" t="s">
        <v>4966</v>
      </c>
      <c r="B258" s="398" t="s">
        <v>4780</v>
      </c>
      <c r="C258" s="398" t="s">
        <v>4601</v>
      </c>
      <c r="D258" s="398" t="s">
        <v>5480</v>
      </c>
      <c r="E258" s="427" t="str">
        <f>VLOOKUP(EF_scope3!A258,categorization!$A$2:$B$195,2,FALSE)</f>
        <v>Building Elements and Structures</v>
      </c>
      <c r="F258" s="399">
        <v>1.2999999999999999E-3</v>
      </c>
      <c r="G258" s="398" t="str">
        <f t="shared" si="6"/>
        <v>m2</v>
      </c>
      <c r="H258" s="750"/>
      <c r="I258" s="400" t="s">
        <v>5931</v>
      </c>
      <c r="J258" s="400">
        <v>2022</v>
      </c>
      <c r="K258" s="460" t="s">
        <v>5933</v>
      </c>
      <c r="L258" s="460" t="s">
        <v>5932</v>
      </c>
    </row>
    <row r="259" spans="1:12" s="400" customFormat="1" ht="75">
      <c r="A259" s="398" t="s">
        <v>4967</v>
      </c>
      <c r="B259" s="398" t="s">
        <v>4781</v>
      </c>
      <c r="C259" s="398" t="s">
        <v>4602</v>
      </c>
      <c r="D259" s="398" t="s">
        <v>5480</v>
      </c>
      <c r="E259" s="427" t="str">
        <f>VLOOKUP(EF_scope3!A259,categorization!$A$2:$B$195,2,FALSE)</f>
        <v>Building Elements and Structures</v>
      </c>
      <c r="F259" s="399">
        <v>2.9799999999999998E-4</v>
      </c>
      <c r="G259" s="398" t="str">
        <f t="shared" si="6"/>
        <v>m2</v>
      </c>
      <c r="H259" s="750"/>
      <c r="I259" s="400" t="s">
        <v>5931</v>
      </c>
      <c r="J259" s="400">
        <v>2022</v>
      </c>
      <c r="K259" s="460" t="s">
        <v>5933</v>
      </c>
      <c r="L259" s="460" t="s">
        <v>5932</v>
      </c>
    </row>
    <row r="260" spans="1:12" s="400" customFormat="1" ht="60">
      <c r="A260" s="398" t="s">
        <v>4968</v>
      </c>
      <c r="B260" s="398" t="s">
        <v>4782</v>
      </c>
      <c r="C260" s="398" t="s">
        <v>4603</v>
      </c>
      <c r="D260" s="398" t="s">
        <v>5480</v>
      </c>
      <c r="E260" s="427" t="str">
        <f>VLOOKUP(EF_scope3!A260,categorization!$A$2:$B$195,2,FALSE)</f>
        <v>Building Elements and Structures</v>
      </c>
      <c r="F260" s="399">
        <v>7.2300000000000001E-4</v>
      </c>
      <c r="G260" s="398" t="str">
        <f t="shared" si="6"/>
        <v>m2</v>
      </c>
      <c r="H260" s="750"/>
      <c r="I260" s="400" t="s">
        <v>5931</v>
      </c>
      <c r="J260" s="400">
        <v>2022</v>
      </c>
      <c r="K260" s="460" t="s">
        <v>5933</v>
      </c>
      <c r="L260" s="460" t="s">
        <v>5932</v>
      </c>
    </row>
    <row r="261" spans="1:12" s="400" customFormat="1" ht="45">
      <c r="A261" s="398" t="s">
        <v>4969</v>
      </c>
      <c r="B261" s="398" t="s">
        <v>4783</v>
      </c>
      <c r="C261" s="398" t="s">
        <v>4604</v>
      </c>
      <c r="D261" s="398" t="s">
        <v>5480</v>
      </c>
      <c r="E261" s="427" t="str">
        <f>VLOOKUP(EF_scope3!A261,categorization!$A$2:$B$195,2,FALSE)</f>
        <v>Special Waste Types</v>
      </c>
      <c r="F261" s="399">
        <v>0.82399999999999995</v>
      </c>
      <c r="G261" s="401" t="s">
        <v>5099</v>
      </c>
      <c r="H261" s="750"/>
      <c r="I261" s="400" t="s">
        <v>5931</v>
      </c>
      <c r="J261" s="400">
        <v>2022</v>
      </c>
      <c r="K261" s="460" t="s">
        <v>5933</v>
      </c>
      <c r="L261" s="460" t="s">
        <v>5932</v>
      </c>
    </row>
    <row r="262" spans="1:12" s="400" customFormat="1" ht="30">
      <c r="A262" s="398" t="s">
        <v>4970</v>
      </c>
      <c r="B262" s="398" t="s">
        <v>4784</v>
      </c>
      <c r="C262" s="398" t="s">
        <v>4605</v>
      </c>
      <c r="D262" s="398" t="s">
        <v>5480</v>
      </c>
      <c r="E262" s="427" t="str">
        <f>VLOOKUP(EF_scope3!A262,categorization!$A$2:$B$195,2,FALSE)</f>
        <v>Special Waste Types</v>
      </c>
      <c r="F262" s="399">
        <v>3.2200000000000002E-3</v>
      </c>
      <c r="G262" s="398" t="str">
        <f>IF(ISNUMBER(SEARCH("(kg)", C262)), "kg", IF(ISNUMBER(SEARCH("(m2)", C262)), "m2", ""))</f>
        <v>kg</v>
      </c>
      <c r="H262" s="750"/>
      <c r="I262" s="400" t="s">
        <v>5931</v>
      </c>
      <c r="J262" s="400">
        <v>2022</v>
      </c>
      <c r="K262" s="460" t="s">
        <v>5933</v>
      </c>
      <c r="L262" s="460" t="s">
        <v>5932</v>
      </c>
    </row>
    <row r="263" spans="1:12" s="400" customFormat="1" ht="45">
      <c r="A263" s="398" t="s">
        <v>4971</v>
      </c>
      <c r="B263" s="398" t="s">
        <v>4785</v>
      </c>
      <c r="C263" s="398" t="s">
        <v>4606</v>
      </c>
      <c r="D263" s="398" t="s">
        <v>5480</v>
      </c>
      <c r="E263" s="427" t="str">
        <f>VLOOKUP(EF_scope3!A263,categorization!$A$2:$B$195,2,FALSE)</f>
        <v>Special Waste Types</v>
      </c>
      <c r="F263" s="399">
        <v>0.47299999999999998</v>
      </c>
      <c r="G263" s="401" t="s">
        <v>5099</v>
      </c>
      <c r="H263" s="750"/>
      <c r="I263" s="400" t="s">
        <v>5931</v>
      </c>
      <c r="J263" s="400">
        <v>2022</v>
      </c>
      <c r="K263" s="460" t="s">
        <v>5933</v>
      </c>
      <c r="L263" s="460" t="s">
        <v>5932</v>
      </c>
    </row>
    <row r="264" spans="1:12" s="400" customFormat="1" ht="45">
      <c r="A264" s="398" t="s">
        <v>4972</v>
      </c>
      <c r="B264" s="398" t="s">
        <v>4786</v>
      </c>
      <c r="C264" s="398" t="s">
        <v>4607</v>
      </c>
      <c r="D264" s="398" t="s">
        <v>5480</v>
      </c>
      <c r="E264" s="427" t="str">
        <f>VLOOKUP(EF_scope3!A264,categorization!$A$2:$B$195,2,FALSE)</f>
        <v>Special Waste Types</v>
      </c>
      <c r="F264" s="399">
        <v>2.99E-3</v>
      </c>
      <c r="G264" s="398" t="str">
        <f t="shared" ref="G264:G273" si="7">IF(ISNUMBER(SEARCH("(kg)", C264)), "kg", IF(ISNUMBER(SEARCH("(m2)", C264)), "m2", ""))</f>
        <v>kg</v>
      </c>
      <c r="H264" s="750"/>
      <c r="I264" s="400" t="s">
        <v>5931</v>
      </c>
      <c r="J264" s="400">
        <v>2022</v>
      </c>
      <c r="K264" s="460" t="s">
        <v>5933</v>
      </c>
      <c r="L264" s="460" t="s">
        <v>5932</v>
      </c>
    </row>
    <row r="265" spans="1:12" s="400" customFormat="1" ht="30">
      <c r="A265" s="398" t="s">
        <v>4973</v>
      </c>
      <c r="B265" s="398" t="s">
        <v>4787</v>
      </c>
      <c r="C265" s="398" t="s">
        <v>4608</v>
      </c>
      <c r="D265" s="398" t="s">
        <v>5480</v>
      </c>
      <c r="E265" s="427" t="str">
        <f>VLOOKUP(EF_scope3!A265,categorization!$A$2:$B$195,2,FALSE)</f>
        <v>Building Elements and Structures</v>
      </c>
      <c r="F265" s="399">
        <v>1.09E-3</v>
      </c>
      <c r="G265" s="398" t="str">
        <f t="shared" si="7"/>
        <v>m2</v>
      </c>
      <c r="H265" s="750"/>
      <c r="I265" s="400" t="s">
        <v>5931</v>
      </c>
      <c r="J265" s="400">
        <v>2022</v>
      </c>
      <c r="K265" s="460" t="s">
        <v>5933</v>
      </c>
      <c r="L265" s="460" t="s">
        <v>5932</v>
      </c>
    </row>
    <row r="266" spans="1:12" s="400" customFormat="1" ht="45">
      <c r="A266" s="398" t="s">
        <v>4974</v>
      </c>
      <c r="B266" s="398" t="s">
        <v>4788</v>
      </c>
      <c r="C266" s="398" t="s">
        <v>4609</v>
      </c>
      <c r="D266" s="398" t="s">
        <v>5480</v>
      </c>
      <c r="E266" s="427" t="str">
        <f>VLOOKUP(EF_scope3!A266,categorization!$A$2:$B$195,2,FALSE)</f>
        <v>Building Elements and Structures</v>
      </c>
      <c r="F266" s="399">
        <v>6.96E-4</v>
      </c>
      <c r="G266" s="398" t="str">
        <f t="shared" si="7"/>
        <v>m2</v>
      </c>
      <c r="H266" s="750"/>
      <c r="I266" s="400" t="s">
        <v>5931</v>
      </c>
      <c r="J266" s="400">
        <v>2022</v>
      </c>
      <c r="K266" s="460" t="s">
        <v>5933</v>
      </c>
      <c r="L266" s="460" t="s">
        <v>5932</v>
      </c>
    </row>
    <row r="267" spans="1:12" s="400" customFormat="1" ht="60">
      <c r="A267" s="398" t="s">
        <v>4975</v>
      </c>
      <c r="B267" s="398" t="s">
        <v>4789</v>
      </c>
      <c r="C267" s="398" t="s">
        <v>4610</v>
      </c>
      <c r="D267" s="398" t="s">
        <v>5480</v>
      </c>
      <c r="E267" s="427" t="str">
        <f>VLOOKUP(EF_scope3!A267,categorization!$A$2:$B$195,2,FALSE)</f>
        <v>Building Elements and Structures</v>
      </c>
      <c r="F267" s="399">
        <v>9.6100000000000012E-6</v>
      </c>
      <c r="G267" s="398" t="str">
        <f t="shared" si="7"/>
        <v>m2</v>
      </c>
      <c r="H267" s="750"/>
      <c r="I267" s="400" t="s">
        <v>5931</v>
      </c>
      <c r="J267" s="400">
        <v>2022</v>
      </c>
      <c r="K267" s="460" t="s">
        <v>5933</v>
      </c>
      <c r="L267" s="460" t="s">
        <v>5932</v>
      </c>
    </row>
    <row r="268" spans="1:12" s="400" customFormat="1" ht="60">
      <c r="A268" s="398" t="s">
        <v>4976</v>
      </c>
      <c r="B268" s="398" t="s">
        <v>4790</v>
      </c>
      <c r="C268" s="398" t="s">
        <v>4611</v>
      </c>
      <c r="D268" s="398" t="s">
        <v>5480</v>
      </c>
      <c r="E268" s="427" t="str">
        <f>VLOOKUP(EF_scope3!A268,categorization!$A$2:$B$195,2,FALSE)</f>
        <v>Building Elements and Structures</v>
      </c>
      <c r="F268" s="399">
        <v>2.8799999999999999E-5</v>
      </c>
      <c r="G268" s="398" t="str">
        <f t="shared" si="7"/>
        <v>m2</v>
      </c>
      <c r="H268" s="750"/>
      <c r="I268" s="400" t="s">
        <v>5931</v>
      </c>
      <c r="J268" s="400">
        <v>2022</v>
      </c>
      <c r="K268" s="460" t="s">
        <v>5933</v>
      </c>
      <c r="L268" s="460" t="s">
        <v>5932</v>
      </c>
    </row>
    <row r="269" spans="1:12" s="400" customFormat="1" ht="60">
      <c r="A269" s="398" t="s">
        <v>4977</v>
      </c>
      <c r="B269" s="398" t="s">
        <v>4791</v>
      </c>
      <c r="C269" s="398" t="s">
        <v>4612</v>
      </c>
      <c r="D269" s="398" t="s">
        <v>5480</v>
      </c>
      <c r="E269" s="427" t="str">
        <f>VLOOKUP(EF_scope3!A269,categorization!$A$2:$B$195,2,FALSE)</f>
        <v>Building Elements and Structures</v>
      </c>
      <c r="F269" s="399">
        <v>4.8099999999999997E-5</v>
      </c>
      <c r="G269" s="398" t="str">
        <f t="shared" si="7"/>
        <v>m2</v>
      </c>
      <c r="H269" s="750"/>
      <c r="I269" s="400" t="s">
        <v>5931</v>
      </c>
      <c r="J269" s="400">
        <v>2022</v>
      </c>
      <c r="K269" s="460" t="s">
        <v>5933</v>
      </c>
      <c r="L269" s="460" t="s">
        <v>5932</v>
      </c>
    </row>
    <row r="270" spans="1:12" s="400" customFormat="1" ht="45">
      <c r="A270" s="398" t="s">
        <v>4978</v>
      </c>
      <c r="B270" s="398" t="s">
        <v>4792</v>
      </c>
      <c r="C270" s="398" t="s">
        <v>4613</v>
      </c>
      <c r="D270" s="398" t="s">
        <v>5480</v>
      </c>
      <c r="E270" s="427" t="str">
        <f>VLOOKUP(EF_scope3!A270,categorization!$A$2:$B$195,2,FALSE)</f>
        <v>Building Elements and Structures</v>
      </c>
      <c r="F270" s="399">
        <v>6.6799999999999997E-5</v>
      </c>
      <c r="G270" s="398" t="str">
        <f t="shared" si="7"/>
        <v>m2</v>
      </c>
      <c r="H270" s="750"/>
      <c r="I270" s="400" t="s">
        <v>5931</v>
      </c>
      <c r="J270" s="400">
        <v>2022</v>
      </c>
      <c r="K270" s="460" t="s">
        <v>5933</v>
      </c>
      <c r="L270" s="460" t="s">
        <v>5932</v>
      </c>
    </row>
    <row r="271" spans="1:12" s="400" customFormat="1" ht="45">
      <c r="A271" s="398" t="s">
        <v>4979</v>
      </c>
      <c r="B271" s="398" t="s">
        <v>4793</v>
      </c>
      <c r="C271" s="398" t="s">
        <v>4614</v>
      </c>
      <c r="D271" s="398" t="s">
        <v>5480</v>
      </c>
      <c r="E271" s="427" t="str">
        <f>VLOOKUP(EF_scope3!A271,categorization!$A$2:$B$195,2,FALSE)</f>
        <v>Building Elements and Structures</v>
      </c>
      <c r="F271" s="399">
        <v>1.5400000000000001E-3</v>
      </c>
      <c r="G271" s="398" t="str">
        <f t="shared" si="7"/>
        <v>m2</v>
      </c>
      <c r="H271" s="750"/>
      <c r="I271" s="400" t="s">
        <v>5931</v>
      </c>
      <c r="J271" s="400">
        <v>2022</v>
      </c>
      <c r="K271" s="460" t="s">
        <v>5933</v>
      </c>
      <c r="L271" s="460" t="s">
        <v>5932</v>
      </c>
    </row>
    <row r="272" spans="1:12" s="400" customFormat="1" ht="45">
      <c r="A272" s="398" t="s">
        <v>4980</v>
      </c>
      <c r="B272" s="398" t="s">
        <v>4794</v>
      </c>
      <c r="C272" s="398" t="s">
        <v>4615</v>
      </c>
      <c r="D272" s="398" t="s">
        <v>5480</v>
      </c>
      <c r="E272" s="427" t="str">
        <f>VLOOKUP(EF_scope3!A272,categorization!$A$2:$B$195,2,FALSE)</f>
        <v>Special Waste Types</v>
      </c>
      <c r="F272" s="399">
        <v>2.9799999999999998E-4</v>
      </c>
      <c r="G272" s="398" t="str">
        <f t="shared" si="7"/>
        <v>kg</v>
      </c>
      <c r="H272" s="750"/>
      <c r="I272" s="400" t="s">
        <v>5931</v>
      </c>
      <c r="J272" s="400">
        <v>2022</v>
      </c>
      <c r="K272" s="460" t="s">
        <v>5933</v>
      </c>
      <c r="L272" s="460" t="s">
        <v>5932</v>
      </c>
    </row>
    <row r="273" spans="1:12" s="400" customFormat="1" ht="45">
      <c r="A273" s="398" t="s">
        <v>4981</v>
      </c>
      <c r="B273" s="398" t="s">
        <v>4795</v>
      </c>
      <c r="C273" s="398" t="s">
        <v>4616</v>
      </c>
      <c r="D273" s="398" t="s">
        <v>5480</v>
      </c>
      <c r="E273" s="427" t="str">
        <f>VLOOKUP(EF_scope3!A273,categorization!$A$2:$B$195,2,FALSE)</f>
        <v>Special Waste Types</v>
      </c>
      <c r="F273" s="399">
        <v>2.61E-4</v>
      </c>
      <c r="G273" s="398" t="str">
        <f t="shared" si="7"/>
        <v>kg</v>
      </c>
      <c r="H273" s="750"/>
      <c r="I273" s="400" t="s">
        <v>5931</v>
      </c>
      <c r="J273" s="400">
        <v>2022</v>
      </c>
      <c r="K273" s="460" t="s">
        <v>5933</v>
      </c>
      <c r="L273" s="460" t="s">
        <v>5932</v>
      </c>
    </row>
    <row r="274" spans="1:12" s="400" customFormat="1" ht="30">
      <c r="A274" s="398" t="s">
        <v>5667</v>
      </c>
      <c r="B274" s="398" t="s">
        <v>6701</v>
      </c>
      <c r="C274" s="398" t="s">
        <v>5484</v>
      </c>
      <c r="D274" s="398" t="s">
        <v>5851</v>
      </c>
      <c r="E274" s="427" t="s">
        <v>5146</v>
      </c>
      <c r="F274" s="399">
        <f>INDEX(UVEK_DT!$K$2:$K$8052,MATCH(EF_scope3!B274,UVEK_DT!$C$2:$C$8052,0))/1000</f>
        <v>0</v>
      </c>
      <c r="G274" s="398" t="s">
        <v>3730</v>
      </c>
      <c r="H274" s="750"/>
      <c r="I274" s="400" t="s">
        <v>5852</v>
      </c>
      <c r="J274" s="400">
        <v>2024</v>
      </c>
      <c r="K274" s="460" t="s">
        <v>5930</v>
      </c>
      <c r="L274" s="460" t="s">
        <v>5930</v>
      </c>
    </row>
    <row r="275" spans="1:12" s="400" customFormat="1" ht="45">
      <c r="A275" s="398" t="s">
        <v>5668</v>
      </c>
      <c r="B275" s="398" t="s">
        <v>7010</v>
      </c>
      <c r="C275" s="398" t="s">
        <v>5485</v>
      </c>
      <c r="D275" s="398" t="s">
        <v>5851</v>
      </c>
      <c r="E275" s="427" t="s">
        <v>5248</v>
      </c>
      <c r="F275" s="399">
        <f>INDEX(UVEK_DT!$K$2:$K$8052,MATCH(EF_scope3!B275,UVEK_DT!$C$2:$C$8052,0))/1000</f>
        <v>6.2149185757688391E-4</v>
      </c>
      <c r="G275" s="398" t="s">
        <v>3730</v>
      </c>
      <c r="H275" s="750"/>
      <c r="I275" s="400" t="s">
        <v>5852</v>
      </c>
      <c r="J275" s="400">
        <v>2024</v>
      </c>
      <c r="K275" s="460" t="s">
        <v>5930</v>
      </c>
      <c r="L275" s="460" t="s">
        <v>5930</v>
      </c>
    </row>
    <row r="276" spans="1:12" s="400" customFormat="1" ht="45">
      <c r="A276" s="398" t="s">
        <v>5669</v>
      </c>
      <c r="B276" s="398" t="s">
        <v>7011</v>
      </c>
      <c r="C276" s="398" t="s">
        <v>5486</v>
      </c>
      <c r="D276" s="398" t="s">
        <v>5851</v>
      </c>
      <c r="E276" s="427" t="s">
        <v>5248</v>
      </c>
      <c r="F276" s="399">
        <f>INDEX(UVEK_DT!$K$2:$K$8052,MATCH(EF_scope3!B276,UVEK_DT!$C$2:$C$8052,0))/1000</f>
        <v>6.8885017252390301E-4</v>
      </c>
      <c r="G276" s="398" t="s">
        <v>3730</v>
      </c>
      <c r="H276" s="750"/>
      <c r="I276" s="400" t="s">
        <v>5852</v>
      </c>
      <c r="J276" s="400">
        <v>2024</v>
      </c>
      <c r="K276" s="460" t="s">
        <v>5930</v>
      </c>
      <c r="L276" s="460" t="s">
        <v>5930</v>
      </c>
    </row>
    <row r="277" spans="1:12" s="400" customFormat="1" ht="45">
      <c r="A277" s="398" t="s">
        <v>5670</v>
      </c>
      <c r="B277" s="398" t="s">
        <v>7012</v>
      </c>
      <c r="C277" s="398" t="s">
        <v>5487</v>
      </c>
      <c r="D277" s="398" t="s">
        <v>5851</v>
      </c>
      <c r="E277" s="427" t="s">
        <v>5248</v>
      </c>
      <c r="F277" s="399">
        <f>INDEX(UVEK_DT!$K$2:$K$8052,MATCH(EF_scope3!B277,UVEK_DT!$C$2:$C$8052,0))/1000</f>
        <v>3.6039550217474597E-4</v>
      </c>
      <c r="G277" s="398" t="s">
        <v>3730</v>
      </c>
      <c r="H277" s="750"/>
      <c r="I277" s="400" t="s">
        <v>5852</v>
      </c>
      <c r="J277" s="400">
        <v>2024</v>
      </c>
      <c r="K277" s="460" t="s">
        <v>5930</v>
      </c>
      <c r="L277" s="460" t="s">
        <v>5930</v>
      </c>
    </row>
    <row r="278" spans="1:12" s="400" customFormat="1" ht="45">
      <c r="A278" s="398" t="s">
        <v>5671</v>
      </c>
      <c r="B278" s="398" t="s">
        <v>7013</v>
      </c>
      <c r="C278" s="398" t="s">
        <v>5488</v>
      </c>
      <c r="D278" s="398" t="s">
        <v>5851</v>
      </c>
      <c r="E278" s="427" t="s">
        <v>5248</v>
      </c>
      <c r="F278" s="399">
        <f>INDEX(UVEK_DT!$K$2:$K$8052,MATCH(EF_scope3!B278,UVEK_DT!$C$2:$C$8052,0))/1000</f>
        <v>4.1887486477753101E-4</v>
      </c>
      <c r="G278" s="398" t="s">
        <v>3730</v>
      </c>
      <c r="H278" s="750"/>
      <c r="I278" s="400" t="s">
        <v>5852</v>
      </c>
      <c r="J278" s="400">
        <v>2024</v>
      </c>
      <c r="K278" s="460" t="s">
        <v>5930</v>
      </c>
      <c r="L278" s="460" t="s">
        <v>5930</v>
      </c>
    </row>
    <row r="279" spans="1:12" s="400" customFormat="1" ht="45">
      <c r="A279" s="398" t="s">
        <v>5672</v>
      </c>
      <c r="B279" s="398" t="s">
        <v>7014</v>
      </c>
      <c r="C279" s="398" t="s">
        <v>5489</v>
      </c>
      <c r="D279" s="398" t="s">
        <v>5851</v>
      </c>
      <c r="E279" s="427" t="s">
        <v>5248</v>
      </c>
      <c r="F279" s="399">
        <f>INDEX(UVEK_DT!$K$2:$K$8052,MATCH(EF_scope3!B279,UVEK_DT!$C$2:$C$8052,0))/1000</f>
        <v>2.7058227429296302E-4</v>
      </c>
      <c r="G279" s="398" t="s">
        <v>3730</v>
      </c>
      <c r="H279" s="750"/>
      <c r="I279" s="400" t="s">
        <v>5852</v>
      </c>
      <c r="J279" s="400">
        <v>2024</v>
      </c>
      <c r="K279" s="460" t="s">
        <v>5930</v>
      </c>
      <c r="L279" s="460" t="s">
        <v>5930</v>
      </c>
    </row>
    <row r="280" spans="1:12" s="400" customFormat="1" ht="60">
      <c r="A280" s="398" t="s">
        <v>5673</v>
      </c>
      <c r="B280" s="398" t="s">
        <v>7015</v>
      </c>
      <c r="C280" s="398" t="s">
        <v>5490</v>
      </c>
      <c r="D280" s="398" t="s">
        <v>5851</v>
      </c>
      <c r="E280" s="427" t="s">
        <v>5248</v>
      </c>
      <c r="F280" s="399">
        <f>INDEX(UVEK_DT!$K$2:$K$8052,MATCH(EF_scope3!B280,UVEK_DT!$C$2:$C$8052,0))/1000</f>
        <v>3.0451864969958698E-4</v>
      </c>
      <c r="G280" s="398" t="s">
        <v>3730</v>
      </c>
      <c r="H280" s="750"/>
      <c r="I280" s="400" t="s">
        <v>5852</v>
      </c>
      <c r="J280" s="400">
        <v>2024</v>
      </c>
      <c r="K280" s="460" t="s">
        <v>5930</v>
      </c>
      <c r="L280" s="460" t="s">
        <v>5930</v>
      </c>
    </row>
    <row r="281" spans="1:12" s="400" customFormat="1" ht="60">
      <c r="A281" s="398" t="s">
        <v>5674</v>
      </c>
      <c r="B281" s="398" t="s">
        <v>7016</v>
      </c>
      <c r="C281" s="398" t="s">
        <v>5491</v>
      </c>
      <c r="D281" s="398" t="s">
        <v>5851</v>
      </c>
      <c r="E281" s="427" t="s">
        <v>5248</v>
      </c>
      <c r="F281" s="399">
        <f>INDEX(UVEK_DT!$K$2:$K$8052,MATCH(EF_scope3!B281,UVEK_DT!$C$2:$C$8052,0))/1000</f>
        <v>1.42404379793998E-3</v>
      </c>
      <c r="G281" s="398" t="s">
        <v>3730</v>
      </c>
      <c r="H281" s="750"/>
      <c r="I281" s="400" t="s">
        <v>5852</v>
      </c>
      <c r="J281" s="400">
        <v>2024</v>
      </c>
      <c r="K281" s="460" t="s">
        <v>5930</v>
      </c>
      <c r="L281" s="460" t="s">
        <v>5930</v>
      </c>
    </row>
    <row r="282" spans="1:12" s="400" customFormat="1" ht="45">
      <c r="A282" s="398" t="s">
        <v>5675</v>
      </c>
      <c r="B282" s="398" t="s">
        <v>7017</v>
      </c>
      <c r="C282" s="398" t="s">
        <v>5492</v>
      </c>
      <c r="D282" s="398" t="s">
        <v>5851</v>
      </c>
      <c r="E282" s="427" t="s">
        <v>5248</v>
      </c>
      <c r="F282" s="399">
        <f>INDEX(UVEK_DT!$K$2:$K$8052,MATCH(EF_scope3!B282,UVEK_DT!$C$2:$C$8052,0))/1000</f>
        <v>6.6448155526949507E-4</v>
      </c>
      <c r="G282" s="398" t="s">
        <v>3730</v>
      </c>
      <c r="H282" s="750"/>
      <c r="I282" s="400" t="s">
        <v>5852</v>
      </c>
      <c r="J282" s="400">
        <v>2024</v>
      </c>
      <c r="K282" s="460" t="s">
        <v>5930</v>
      </c>
      <c r="L282" s="460" t="s">
        <v>5930</v>
      </c>
    </row>
    <row r="283" spans="1:12" s="400" customFormat="1" ht="45">
      <c r="A283" s="398" t="s">
        <v>5676</v>
      </c>
      <c r="B283" s="398" t="s">
        <v>7018</v>
      </c>
      <c r="C283" s="398" t="s">
        <v>5493</v>
      </c>
      <c r="D283" s="398" t="s">
        <v>5851</v>
      </c>
      <c r="E283" s="427" t="s">
        <v>5248</v>
      </c>
      <c r="F283" s="399">
        <f>INDEX(UVEK_DT!$K$2:$K$8052,MATCH(EF_scope3!B283,UVEK_DT!$C$2:$C$8052,0))/1000</f>
        <v>1.05114739357055E-3</v>
      </c>
      <c r="G283" s="398" t="s">
        <v>3730</v>
      </c>
      <c r="H283" s="750"/>
      <c r="I283" s="400" t="s">
        <v>5852</v>
      </c>
      <c r="J283" s="400">
        <v>2024</v>
      </c>
      <c r="K283" s="460" t="s">
        <v>5930</v>
      </c>
      <c r="L283" s="460" t="s">
        <v>5930</v>
      </c>
    </row>
    <row r="284" spans="1:12" s="400" customFormat="1" ht="45">
      <c r="A284" s="398" t="s">
        <v>5677</v>
      </c>
      <c r="B284" s="398" t="s">
        <v>7019</v>
      </c>
      <c r="C284" s="398" t="s">
        <v>5494</v>
      </c>
      <c r="D284" s="398" t="s">
        <v>5851</v>
      </c>
      <c r="E284" s="427" t="s">
        <v>5248</v>
      </c>
      <c r="F284" s="399">
        <f>INDEX(UVEK_DT!$K$2:$K$8052,MATCH(EF_scope3!B284,UVEK_DT!$C$2:$C$8052,0))/1000</f>
        <v>1.31457308979675E-3</v>
      </c>
      <c r="G284" s="398" t="s">
        <v>3730</v>
      </c>
      <c r="H284" s="750"/>
      <c r="I284" s="400" t="s">
        <v>5852</v>
      </c>
      <c r="J284" s="400">
        <v>2024</v>
      </c>
      <c r="K284" s="460" t="s">
        <v>5930</v>
      </c>
      <c r="L284" s="460" t="s">
        <v>5930</v>
      </c>
    </row>
    <row r="285" spans="1:12" s="400" customFormat="1" ht="45">
      <c r="A285" s="398" t="s">
        <v>5678</v>
      </c>
      <c r="B285" s="398" t="s">
        <v>7020</v>
      </c>
      <c r="C285" s="398" t="s">
        <v>5495</v>
      </c>
      <c r="D285" s="398" t="s">
        <v>5851</v>
      </c>
      <c r="E285" s="427" t="s">
        <v>5248</v>
      </c>
      <c r="F285" s="399">
        <f>INDEX(UVEK_DT!$K$2:$K$8052,MATCH(EF_scope3!B285,UVEK_DT!$C$2:$C$8052,0))/1000</f>
        <v>1.23732079232192E-3</v>
      </c>
      <c r="G285" s="398" t="s">
        <v>3730</v>
      </c>
      <c r="H285" s="750"/>
      <c r="I285" s="400" t="s">
        <v>5852</v>
      </c>
      <c r="J285" s="400">
        <v>2024</v>
      </c>
      <c r="K285" s="460" t="s">
        <v>5930</v>
      </c>
      <c r="L285" s="460" t="s">
        <v>5930</v>
      </c>
    </row>
    <row r="286" spans="1:12" s="400" customFormat="1" ht="45">
      <c r="A286" s="398" t="s">
        <v>5679</v>
      </c>
      <c r="B286" s="398" t="s">
        <v>7022</v>
      </c>
      <c r="C286" s="398" t="s">
        <v>5496</v>
      </c>
      <c r="D286" s="398" t="s">
        <v>5851</v>
      </c>
      <c r="E286" s="427" t="s">
        <v>5248</v>
      </c>
      <c r="F286" s="399">
        <f>INDEX(UVEK_DT!$K$2:$K$8052,MATCH(EF_scope3!B286,UVEK_DT!$C$2:$C$8052,0))/1000</f>
        <v>2.0782349871232698E-3</v>
      </c>
      <c r="G286" s="398" t="s">
        <v>3730</v>
      </c>
      <c r="H286" s="750"/>
      <c r="I286" s="400" t="s">
        <v>5852</v>
      </c>
      <c r="J286" s="400">
        <v>2024</v>
      </c>
      <c r="K286" s="460" t="s">
        <v>5930</v>
      </c>
      <c r="L286" s="460" t="s">
        <v>5930</v>
      </c>
    </row>
    <row r="287" spans="1:12" s="400" customFormat="1" ht="45">
      <c r="A287" s="398" t="s">
        <v>5680</v>
      </c>
      <c r="B287" s="398" t="s">
        <v>7023</v>
      </c>
      <c r="C287" s="398" t="s">
        <v>5497</v>
      </c>
      <c r="D287" s="398" t="s">
        <v>5851</v>
      </c>
      <c r="E287" s="427" t="s">
        <v>5248</v>
      </c>
      <c r="F287" s="399">
        <f>INDEX(UVEK_DT!$K$2:$K$8052,MATCH(EF_scope3!B287,UVEK_DT!$C$2:$C$8052,0))/1000</f>
        <v>2.0876797493005503E-3</v>
      </c>
      <c r="G287" s="398" t="s">
        <v>3730</v>
      </c>
      <c r="H287" s="750"/>
      <c r="I287" s="400" t="s">
        <v>5852</v>
      </c>
      <c r="J287" s="400">
        <v>2024</v>
      </c>
      <c r="K287" s="460" t="s">
        <v>5930</v>
      </c>
      <c r="L287" s="460" t="s">
        <v>5930</v>
      </c>
    </row>
    <row r="288" spans="1:12" s="400" customFormat="1" ht="75">
      <c r="A288" s="398" t="s">
        <v>5681</v>
      </c>
      <c r="B288" s="398" t="s">
        <v>7024</v>
      </c>
      <c r="C288" s="398" t="s">
        <v>5498</v>
      </c>
      <c r="D288" s="398" t="s">
        <v>5851</v>
      </c>
      <c r="E288" s="427" t="s">
        <v>5248</v>
      </c>
      <c r="F288" s="399">
        <f>INDEX(UVEK_DT!$K$2:$K$8052,MATCH(EF_scope3!B288,UVEK_DT!$C$2:$C$8052,0))/1000</f>
        <v>9.4360332590926594E-4</v>
      </c>
      <c r="G288" s="398" t="s">
        <v>3730</v>
      </c>
      <c r="H288" s="750"/>
      <c r="I288" s="400" t="s">
        <v>5852</v>
      </c>
      <c r="J288" s="400">
        <v>2024</v>
      </c>
      <c r="K288" s="460" t="s">
        <v>5930</v>
      </c>
      <c r="L288" s="460" t="s">
        <v>5930</v>
      </c>
    </row>
    <row r="289" spans="1:12" s="400" customFormat="1" ht="45">
      <c r="A289" s="398" t="s">
        <v>5682</v>
      </c>
      <c r="B289" s="398" t="s">
        <v>7073</v>
      </c>
      <c r="C289" s="398" t="s">
        <v>5499</v>
      </c>
      <c r="D289" s="398" t="s">
        <v>5851</v>
      </c>
      <c r="E289" s="427" t="s">
        <v>5249</v>
      </c>
      <c r="F289" s="399">
        <f>INDEX(UVEK_DT!$K$2:$K$8052,MATCH(EF_scope3!B289,UVEK_DT!$C$2:$C$8052,0))/1000</f>
        <v>5.8062867518808201E-4</v>
      </c>
      <c r="G289" s="398" t="s">
        <v>3646</v>
      </c>
      <c r="H289" s="750"/>
      <c r="I289" s="400" t="s">
        <v>5852</v>
      </c>
      <c r="J289" s="400">
        <v>2024</v>
      </c>
      <c r="K289" s="460" t="s">
        <v>5930</v>
      </c>
      <c r="L289" s="460" t="s">
        <v>5930</v>
      </c>
    </row>
    <row r="290" spans="1:12" s="400" customFormat="1" ht="45">
      <c r="A290" s="398" t="s">
        <v>5683</v>
      </c>
      <c r="B290" s="398" t="s">
        <v>7074</v>
      </c>
      <c r="C290" s="398" t="s">
        <v>5500</v>
      </c>
      <c r="D290" s="398" t="s">
        <v>5851</v>
      </c>
      <c r="E290" s="427" t="s">
        <v>5249</v>
      </c>
      <c r="F290" s="399">
        <f>INDEX(UVEK_DT!$K$2:$K$8052,MATCH(EF_scope3!B290,UVEK_DT!$C$2:$C$8052,0))/1000</f>
        <v>1.0495614267232999E-4</v>
      </c>
      <c r="G290" s="398" t="s">
        <v>3646</v>
      </c>
      <c r="H290" s="750"/>
      <c r="I290" s="400" t="s">
        <v>5852</v>
      </c>
      <c r="J290" s="400">
        <v>2024</v>
      </c>
      <c r="K290" s="460" t="s">
        <v>5930</v>
      </c>
      <c r="L290" s="460" t="s">
        <v>5930</v>
      </c>
    </row>
    <row r="291" spans="1:12" s="400" customFormat="1" ht="45">
      <c r="A291" s="398" t="s">
        <v>5684</v>
      </c>
      <c r="B291" s="398" t="s">
        <v>7075</v>
      </c>
      <c r="C291" s="398" t="s">
        <v>5501</v>
      </c>
      <c r="D291" s="398" t="s">
        <v>5851</v>
      </c>
      <c r="E291" s="427" t="s">
        <v>5249</v>
      </c>
      <c r="F291" s="399">
        <f>INDEX(UVEK_DT!$K$2:$K$8052,MATCH(EF_scope3!B291,UVEK_DT!$C$2:$C$8052,0))/1000</f>
        <v>2.5253415899669499E-4</v>
      </c>
      <c r="G291" s="398" t="s">
        <v>3646</v>
      </c>
      <c r="H291" s="750"/>
      <c r="I291" s="400" t="s">
        <v>5852</v>
      </c>
      <c r="J291" s="400">
        <v>2024</v>
      </c>
      <c r="K291" s="460" t="s">
        <v>5930</v>
      </c>
      <c r="L291" s="460" t="s">
        <v>5930</v>
      </c>
    </row>
    <row r="292" spans="1:12" s="400" customFormat="1" ht="45">
      <c r="A292" s="398" t="s">
        <v>5685</v>
      </c>
      <c r="B292" s="398" t="s">
        <v>7076</v>
      </c>
      <c r="C292" s="398" t="s">
        <v>5502</v>
      </c>
      <c r="D292" s="398" t="s">
        <v>5851</v>
      </c>
      <c r="E292" s="427" t="s">
        <v>5249</v>
      </c>
      <c r="F292" s="399">
        <f>INDEX(UVEK_DT!$K$2:$K$8052,MATCH(EF_scope3!B292,UVEK_DT!$C$2:$C$8052,0))/1000</f>
        <v>8.2946022149744104E-5</v>
      </c>
      <c r="G292" s="398" t="s">
        <v>3646</v>
      </c>
      <c r="H292" s="750"/>
      <c r="I292" s="400" t="s">
        <v>5852</v>
      </c>
      <c r="J292" s="400">
        <v>2024</v>
      </c>
      <c r="K292" s="460" t="s">
        <v>5930</v>
      </c>
      <c r="L292" s="460" t="s">
        <v>5930</v>
      </c>
    </row>
    <row r="293" spans="1:12" s="400" customFormat="1" ht="30">
      <c r="A293" s="398" t="s">
        <v>5686</v>
      </c>
      <c r="B293" s="398" t="s">
        <v>7077</v>
      </c>
      <c r="C293" s="398" t="s">
        <v>5503</v>
      </c>
      <c r="D293" s="398" t="s">
        <v>5851</v>
      </c>
      <c r="E293" s="427" t="s">
        <v>5250</v>
      </c>
      <c r="F293" s="399">
        <f>INDEX(UVEK_DT!$K$2:$K$8052,MATCH(EF_scope3!B293,UVEK_DT!$C$2:$C$8052,0))/1000</f>
        <v>281.21290864432302</v>
      </c>
      <c r="G293" s="398" t="s">
        <v>3646</v>
      </c>
      <c r="H293" s="750"/>
      <c r="I293" s="400" t="s">
        <v>5852</v>
      </c>
      <c r="J293" s="400">
        <v>2024</v>
      </c>
      <c r="K293" s="460" t="s">
        <v>5930</v>
      </c>
      <c r="L293" s="460" t="s">
        <v>5930</v>
      </c>
    </row>
    <row r="294" spans="1:12" s="400" customFormat="1" ht="60">
      <c r="A294" s="398" t="s">
        <v>5687</v>
      </c>
      <c r="B294" s="398" t="s">
        <v>7087</v>
      </c>
      <c r="C294" s="398" t="s">
        <v>5504</v>
      </c>
      <c r="D294" s="398" t="s">
        <v>5851</v>
      </c>
      <c r="E294" s="427" t="s">
        <v>5256</v>
      </c>
      <c r="F294" s="399">
        <f>INDEX(UVEK_DT!$K$2:$K$8052,MATCH(EF_scope3!B294,UVEK_DT!$C$2:$C$8052,0))/1000</f>
        <v>3.6819240572103701E-6</v>
      </c>
      <c r="G294" s="398" t="s">
        <v>3730</v>
      </c>
      <c r="H294" s="750"/>
      <c r="I294" s="400" t="s">
        <v>5852</v>
      </c>
      <c r="J294" s="400">
        <v>2024</v>
      </c>
      <c r="K294" s="460" t="s">
        <v>5930</v>
      </c>
      <c r="L294" s="460" t="s">
        <v>5930</v>
      </c>
    </row>
    <row r="295" spans="1:12" s="400" customFormat="1" ht="60">
      <c r="A295" s="398" t="s">
        <v>5688</v>
      </c>
      <c r="B295" s="398" t="s">
        <v>7092</v>
      </c>
      <c r="C295" s="398" t="s">
        <v>5505</v>
      </c>
      <c r="D295" s="398" t="s">
        <v>5851</v>
      </c>
      <c r="E295" s="427" t="s">
        <v>5256</v>
      </c>
      <c r="F295" s="399">
        <f>INDEX(UVEK_DT!$K$2:$K$8052,MATCH(EF_scope3!B295,UVEK_DT!$C$2:$C$8052,0))/1000</f>
        <v>3.6819240572103701E-6</v>
      </c>
      <c r="G295" s="398" t="s">
        <v>3730</v>
      </c>
      <c r="H295" s="750"/>
      <c r="I295" s="400" t="s">
        <v>5852</v>
      </c>
      <c r="J295" s="400">
        <v>2024</v>
      </c>
      <c r="K295" s="460" t="s">
        <v>5930</v>
      </c>
      <c r="L295" s="460" t="s">
        <v>5930</v>
      </c>
    </row>
    <row r="296" spans="1:12" s="400" customFormat="1" ht="45">
      <c r="A296" s="398" t="s">
        <v>5689</v>
      </c>
      <c r="B296" s="398" t="s">
        <v>7095</v>
      </c>
      <c r="C296" s="398" t="s">
        <v>5506</v>
      </c>
      <c r="D296" s="398" t="s">
        <v>5851</v>
      </c>
      <c r="E296" s="427" t="s">
        <v>5256</v>
      </c>
      <c r="F296" s="399">
        <f>INDEX(UVEK_DT!$K$2:$K$8052,MATCH(EF_scope3!B296,UVEK_DT!$C$2:$C$8052,0))/1000</f>
        <v>3.6819240572103701E-6</v>
      </c>
      <c r="G296" s="398" t="s">
        <v>3730</v>
      </c>
      <c r="H296" s="750"/>
      <c r="I296" s="400" t="s">
        <v>5852</v>
      </c>
      <c r="J296" s="400">
        <v>2024</v>
      </c>
      <c r="K296" s="460" t="s">
        <v>5930</v>
      </c>
      <c r="L296" s="460" t="s">
        <v>5930</v>
      </c>
    </row>
    <row r="297" spans="1:12" s="400" customFormat="1" ht="45">
      <c r="A297" s="398" t="s">
        <v>5690</v>
      </c>
      <c r="B297" s="398" t="s">
        <v>7098</v>
      </c>
      <c r="C297" s="398" t="s">
        <v>5507</v>
      </c>
      <c r="D297" s="398" t="s">
        <v>5851</v>
      </c>
      <c r="E297" s="427" t="s">
        <v>5256</v>
      </c>
      <c r="F297" s="399">
        <f>INDEX(UVEK_DT!$K$2:$K$8052,MATCH(EF_scope3!B297,UVEK_DT!$C$2:$C$8052,0))/1000</f>
        <v>3.6819240572103701E-6</v>
      </c>
      <c r="G297" s="398" t="s">
        <v>3730</v>
      </c>
      <c r="H297" s="750"/>
      <c r="I297" s="400" t="s">
        <v>5852</v>
      </c>
      <c r="J297" s="400">
        <v>2024</v>
      </c>
      <c r="K297" s="460" t="s">
        <v>5930</v>
      </c>
      <c r="L297" s="460" t="s">
        <v>5930</v>
      </c>
    </row>
    <row r="298" spans="1:12" s="400" customFormat="1" ht="60">
      <c r="A298" s="398" t="s">
        <v>5691</v>
      </c>
      <c r="B298" s="398" t="s">
        <v>7101</v>
      </c>
      <c r="C298" s="398" t="s">
        <v>5508</v>
      </c>
      <c r="D298" s="398" t="s">
        <v>5851</v>
      </c>
      <c r="E298" s="427" t="s">
        <v>5256</v>
      </c>
      <c r="F298" s="399">
        <f>INDEX(UVEK_DT!$K$2:$K$8052,MATCH(EF_scope3!B298,UVEK_DT!$C$2:$C$8052,0))/1000</f>
        <v>3.6819240572103701E-6</v>
      </c>
      <c r="G298" s="398" t="s">
        <v>3730</v>
      </c>
      <c r="H298" s="750"/>
      <c r="I298" s="400" t="s">
        <v>5852</v>
      </c>
      <c r="J298" s="400">
        <v>2024</v>
      </c>
      <c r="K298" s="460" t="s">
        <v>5930</v>
      </c>
      <c r="L298" s="460" t="s">
        <v>5930</v>
      </c>
    </row>
    <row r="299" spans="1:12" s="400" customFormat="1" ht="30">
      <c r="A299" s="398" t="s">
        <v>5692</v>
      </c>
      <c r="B299" s="398" t="s">
        <v>7122</v>
      </c>
      <c r="C299" s="398" t="s">
        <v>5509</v>
      </c>
      <c r="D299" s="398" t="s">
        <v>5851</v>
      </c>
      <c r="E299" s="427" t="s">
        <v>5250</v>
      </c>
      <c r="F299" s="399">
        <f>INDEX(UVEK_DT!$K$2:$K$8052,MATCH(EF_scope3!B299,UVEK_DT!$C$2:$C$8052,0))/1000</f>
        <v>5.9587089586518897E-3</v>
      </c>
      <c r="G299" s="398" t="s">
        <v>3646</v>
      </c>
      <c r="H299" s="750"/>
      <c r="I299" s="400" t="s">
        <v>5852</v>
      </c>
      <c r="J299" s="400">
        <v>2024</v>
      </c>
      <c r="K299" s="460" t="s">
        <v>5930</v>
      </c>
      <c r="L299" s="460" t="s">
        <v>5930</v>
      </c>
    </row>
    <row r="300" spans="1:12" s="400" customFormat="1" ht="60">
      <c r="A300" s="398" t="s">
        <v>5693</v>
      </c>
      <c r="B300" s="398" t="s">
        <v>7142</v>
      </c>
      <c r="C300" s="398" t="s">
        <v>5510</v>
      </c>
      <c r="D300" s="398" t="s">
        <v>5851</v>
      </c>
      <c r="E300" s="427" t="s">
        <v>5249</v>
      </c>
      <c r="F300" s="399">
        <f>INDEX(UVEK_DT!$K$2:$K$8052,MATCH(EF_scope3!B300,UVEK_DT!$C$2:$C$8052,0))/1000</f>
        <v>2.3723199182814599E-3</v>
      </c>
      <c r="G300" s="398" t="s">
        <v>3730</v>
      </c>
      <c r="H300" s="750"/>
      <c r="I300" s="400" t="s">
        <v>5852</v>
      </c>
      <c r="J300" s="400">
        <v>2024</v>
      </c>
      <c r="K300" s="460" t="s">
        <v>5930</v>
      </c>
      <c r="L300" s="460" t="s">
        <v>5930</v>
      </c>
    </row>
    <row r="301" spans="1:12" s="400" customFormat="1" ht="45">
      <c r="A301" s="398" t="s">
        <v>5694</v>
      </c>
      <c r="B301" s="398" t="s">
        <v>7144</v>
      </c>
      <c r="C301" s="398" t="s">
        <v>5511</v>
      </c>
      <c r="D301" s="398" t="s">
        <v>5851</v>
      </c>
      <c r="E301" s="427" t="s">
        <v>5249</v>
      </c>
      <c r="F301" s="399">
        <f>INDEX(UVEK_DT!$K$2:$K$8052,MATCH(EF_scope3!B301,UVEK_DT!$C$2:$C$8052,0))/1000</f>
        <v>7.9084801827846694E-6</v>
      </c>
      <c r="G301" s="398" t="s">
        <v>3730</v>
      </c>
      <c r="H301" s="750"/>
      <c r="I301" s="400" t="s">
        <v>5852</v>
      </c>
      <c r="J301" s="400">
        <v>2024</v>
      </c>
      <c r="K301" s="460" t="s">
        <v>5930</v>
      </c>
      <c r="L301" s="460" t="s">
        <v>5930</v>
      </c>
    </row>
    <row r="302" spans="1:12" s="400" customFormat="1" ht="45">
      <c r="A302" s="398" t="s">
        <v>5695</v>
      </c>
      <c r="B302" s="398" t="s">
        <v>7145</v>
      </c>
      <c r="C302" s="398" t="s">
        <v>5512</v>
      </c>
      <c r="D302" s="398" t="s">
        <v>5851</v>
      </c>
      <c r="E302" s="427" t="s">
        <v>5249</v>
      </c>
      <c r="F302" s="399">
        <f>INDEX(UVEK_DT!$K$2:$K$8052,MATCH(EF_scope3!B302,UVEK_DT!$C$2:$C$8052,0))/1000</f>
        <v>1.4144071139112E-5</v>
      </c>
      <c r="G302" s="398" t="s">
        <v>3730</v>
      </c>
      <c r="H302" s="750"/>
      <c r="I302" s="400" t="s">
        <v>5852</v>
      </c>
      <c r="J302" s="400">
        <v>2024</v>
      </c>
      <c r="K302" s="460" t="s">
        <v>5930</v>
      </c>
      <c r="L302" s="460" t="s">
        <v>5930</v>
      </c>
    </row>
    <row r="303" spans="1:12" s="400" customFormat="1" ht="60">
      <c r="A303" s="398" t="s">
        <v>5696</v>
      </c>
      <c r="B303" s="398" t="s">
        <v>7146</v>
      </c>
      <c r="C303" s="398" t="s">
        <v>5513</v>
      </c>
      <c r="D303" s="398" t="s">
        <v>5851</v>
      </c>
      <c r="E303" s="427" t="s">
        <v>5249</v>
      </c>
      <c r="F303" s="399">
        <f>INDEX(UVEK_DT!$K$2:$K$8052,MATCH(EF_scope3!B303,UVEK_DT!$C$2:$C$8052,0))/1000</f>
        <v>3.6388998874193598E-6</v>
      </c>
      <c r="G303" s="398" t="s">
        <v>3730</v>
      </c>
      <c r="H303" s="750"/>
      <c r="I303" s="400" t="s">
        <v>5852</v>
      </c>
      <c r="J303" s="400">
        <v>2024</v>
      </c>
      <c r="K303" s="460" t="s">
        <v>5930</v>
      </c>
      <c r="L303" s="460" t="s">
        <v>5930</v>
      </c>
    </row>
    <row r="304" spans="1:12" s="400" customFormat="1" ht="60">
      <c r="A304" s="398" t="s">
        <v>5697</v>
      </c>
      <c r="B304" s="398" t="s">
        <v>7148</v>
      </c>
      <c r="C304" s="398" t="s">
        <v>5514</v>
      </c>
      <c r="D304" s="398" t="s">
        <v>5851</v>
      </c>
      <c r="E304" s="427" t="s">
        <v>5249</v>
      </c>
      <c r="F304" s="399">
        <f>INDEX(UVEK_DT!$K$2:$K$8052,MATCH(EF_scope3!B304,UVEK_DT!$C$2:$C$8052,0))/1000</f>
        <v>8.7699511735483095E-6</v>
      </c>
      <c r="G304" s="398" t="s">
        <v>3730</v>
      </c>
      <c r="H304" s="750"/>
      <c r="I304" s="400" t="s">
        <v>5852</v>
      </c>
      <c r="J304" s="400">
        <v>2024</v>
      </c>
      <c r="K304" s="460" t="s">
        <v>5930</v>
      </c>
      <c r="L304" s="460" t="s">
        <v>5930</v>
      </c>
    </row>
    <row r="305" spans="1:12" s="400" customFormat="1" ht="60">
      <c r="A305" s="398" t="s">
        <v>5698</v>
      </c>
      <c r="B305" s="398" t="s">
        <v>7149</v>
      </c>
      <c r="C305" s="398" t="s">
        <v>5515</v>
      </c>
      <c r="D305" s="398" t="s">
        <v>5851</v>
      </c>
      <c r="E305" s="427" t="s">
        <v>5249</v>
      </c>
      <c r="F305" s="399">
        <f>INDEX(UVEK_DT!$K$2:$K$8052,MATCH(EF_scope3!B305,UVEK_DT!$C$2:$C$8052,0))/1000</f>
        <v>2.16836590656262E-5</v>
      </c>
      <c r="G305" s="398" t="s">
        <v>3730</v>
      </c>
      <c r="H305" s="750"/>
      <c r="I305" s="400" t="s">
        <v>5852</v>
      </c>
      <c r="J305" s="400">
        <v>2024</v>
      </c>
      <c r="K305" s="460" t="s">
        <v>5930</v>
      </c>
      <c r="L305" s="460" t="s">
        <v>5930</v>
      </c>
    </row>
    <row r="306" spans="1:12" s="400" customFormat="1" ht="60">
      <c r="A306" s="398" t="s">
        <v>5699</v>
      </c>
      <c r="B306" s="398" t="s">
        <v>7150</v>
      </c>
      <c r="C306" s="398" t="s">
        <v>5516</v>
      </c>
      <c r="D306" s="398" t="s">
        <v>5851</v>
      </c>
      <c r="E306" s="427" t="s">
        <v>5249</v>
      </c>
      <c r="F306" s="399">
        <f>INDEX(UVEK_DT!$K$2:$K$8052,MATCH(EF_scope3!B306,UVEK_DT!$C$2:$C$8052,0))/1000</f>
        <v>1.8121196103949097E-5</v>
      </c>
      <c r="G306" s="398" t="s">
        <v>3730</v>
      </c>
      <c r="H306" s="750"/>
      <c r="I306" s="400" t="s">
        <v>5852</v>
      </c>
      <c r="J306" s="400">
        <v>2024</v>
      </c>
      <c r="K306" s="460" t="s">
        <v>5930</v>
      </c>
      <c r="L306" s="460" t="s">
        <v>5930</v>
      </c>
    </row>
    <row r="307" spans="1:12" s="400" customFormat="1" ht="45">
      <c r="A307" s="398" t="s">
        <v>5700</v>
      </c>
      <c r="B307" s="398" t="s">
        <v>7152</v>
      </c>
      <c r="C307" s="398" t="s">
        <v>5517</v>
      </c>
      <c r="D307" s="398" t="s">
        <v>5851</v>
      </c>
      <c r="E307" s="427" t="s">
        <v>5249</v>
      </c>
      <c r="F307" s="399">
        <f>INDEX(UVEK_DT!$K$2:$K$8052,MATCH(EF_scope3!B307,UVEK_DT!$C$2:$C$8052,0))/1000</f>
        <v>8.7699511735483095E-6</v>
      </c>
      <c r="G307" s="398" t="s">
        <v>3730</v>
      </c>
      <c r="H307" s="750"/>
      <c r="I307" s="400" t="s">
        <v>5852</v>
      </c>
      <c r="J307" s="400">
        <v>2024</v>
      </c>
      <c r="K307" s="460" t="s">
        <v>5930</v>
      </c>
      <c r="L307" s="460" t="s">
        <v>5930</v>
      </c>
    </row>
    <row r="308" spans="1:12" s="400" customFormat="1" ht="45">
      <c r="A308" s="398" t="s">
        <v>5701</v>
      </c>
      <c r="B308" s="398" t="s">
        <v>7153</v>
      </c>
      <c r="C308" s="398" t="s">
        <v>5518</v>
      </c>
      <c r="D308" s="398" t="s">
        <v>5851</v>
      </c>
      <c r="E308" s="427" t="s">
        <v>5249</v>
      </c>
      <c r="F308" s="399">
        <f>INDEX(UVEK_DT!$K$2:$K$8052,MATCH(EF_scope3!B308,UVEK_DT!$C$2:$C$8052,0))/1000</f>
        <v>4.8264464502234903E-6</v>
      </c>
      <c r="G308" s="398" t="s">
        <v>3730</v>
      </c>
      <c r="H308" s="750"/>
      <c r="I308" s="400" t="s">
        <v>5852</v>
      </c>
      <c r="J308" s="400">
        <v>2024</v>
      </c>
      <c r="K308" s="460" t="s">
        <v>5930</v>
      </c>
      <c r="L308" s="460" t="s">
        <v>5930</v>
      </c>
    </row>
    <row r="309" spans="1:12" s="400" customFormat="1" ht="45">
      <c r="A309" s="398" t="s">
        <v>5702</v>
      </c>
      <c r="B309" s="398" t="s">
        <v>7154</v>
      </c>
      <c r="C309" s="398" t="s">
        <v>5519</v>
      </c>
      <c r="D309" s="398" t="s">
        <v>5851</v>
      </c>
      <c r="E309" s="427" t="s">
        <v>5249</v>
      </c>
      <c r="F309" s="399">
        <f>INDEX(UVEK_DT!$K$2:$K$8052,MATCH(EF_scope3!B309,UVEK_DT!$C$2:$C$8052,0))/1000</f>
        <v>1.49432160246816E-5</v>
      </c>
      <c r="G309" s="398" t="s">
        <v>3730</v>
      </c>
      <c r="H309" s="750"/>
      <c r="I309" s="400" t="s">
        <v>5852</v>
      </c>
      <c r="J309" s="400">
        <v>2024</v>
      </c>
      <c r="K309" s="460" t="s">
        <v>5930</v>
      </c>
      <c r="L309" s="460" t="s">
        <v>5930</v>
      </c>
    </row>
    <row r="310" spans="1:12" s="400" customFormat="1" ht="60">
      <c r="A310" s="398" t="s">
        <v>5703</v>
      </c>
      <c r="B310" s="398" t="s">
        <v>7156</v>
      </c>
      <c r="C310" s="398" t="s">
        <v>5520</v>
      </c>
      <c r="D310" s="398" t="s">
        <v>5851</v>
      </c>
      <c r="E310" s="427" t="s">
        <v>5249</v>
      </c>
      <c r="F310" s="399">
        <f>INDEX(UVEK_DT!$K$2:$K$8052,MATCH(EF_scope3!B310,UVEK_DT!$C$2:$C$8052,0))/1000</f>
        <v>8.769951173548091E-6</v>
      </c>
      <c r="G310" s="398" t="s">
        <v>3730</v>
      </c>
      <c r="H310" s="750"/>
      <c r="I310" s="400" t="s">
        <v>5852</v>
      </c>
      <c r="J310" s="400">
        <v>2024</v>
      </c>
      <c r="K310" s="460" t="s">
        <v>5930</v>
      </c>
      <c r="L310" s="460" t="s">
        <v>5930</v>
      </c>
    </row>
    <row r="311" spans="1:12" s="400" customFormat="1" ht="45">
      <c r="A311" s="398" t="s">
        <v>5704</v>
      </c>
      <c r="B311" s="398" t="s">
        <v>7157</v>
      </c>
      <c r="C311" s="398" t="s">
        <v>5521</v>
      </c>
      <c r="D311" s="398" t="s">
        <v>5851</v>
      </c>
      <c r="E311" s="427" t="s">
        <v>5249</v>
      </c>
      <c r="F311" s="399">
        <f>INDEX(UVEK_DT!$K$2:$K$8052,MATCH(EF_scope3!B311,UVEK_DT!$C$2:$C$8052,0))/1000</f>
        <v>1.49201824726961E-5</v>
      </c>
      <c r="G311" s="398" t="s">
        <v>3730</v>
      </c>
      <c r="H311" s="750"/>
      <c r="I311" s="400" t="s">
        <v>5852</v>
      </c>
      <c r="J311" s="400">
        <v>2024</v>
      </c>
      <c r="K311" s="460" t="s">
        <v>5930</v>
      </c>
      <c r="L311" s="460" t="s">
        <v>5930</v>
      </c>
    </row>
    <row r="312" spans="1:12" s="400" customFormat="1" ht="60">
      <c r="A312" s="398" t="s">
        <v>5705</v>
      </c>
      <c r="B312" s="398" t="s">
        <v>7167</v>
      </c>
      <c r="C312" s="398" t="s">
        <v>5522</v>
      </c>
      <c r="D312" s="398" t="s">
        <v>5851</v>
      </c>
      <c r="E312" s="427" t="s">
        <v>5249</v>
      </c>
      <c r="F312" s="399">
        <f>INDEX(UVEK_DT!$K$2:$K$8052,MATCH(EF_scope3!B312,UVEK_DT!$C$2:$C$8052,0))/1000</f>
        <v>1.39581889197285E-3</v>
      </c>
      <c r="G312" s="398" t="s">
        <v>3730</v>
      </c>
      <c r="H312" s="750"/>
      <c r="I312" s="400" t="s">
        <v>5852</v>
      </c>
      <c r="J312" s="400">
        <v>2024</v>
      </c>
      <c r="K312" s="460" t="s">
        <v>5930</v>
      </c>
      <c r="L312" s="460" t="s">
        <v>5930</v>
      </c>
    </row>
    <row r="313" spans="1:12" s="400" customFormat="1" ht="60">
      <c r="A313" s="398" t="s">
        <v>5706</v>
      </c>
      <c r="B313" s="398" t="s">
        <v>7168</v>
      </c>
      <c r="C313" s="398" t="s">
        <v>5523</v>
      </c>
      <c r="D313" s="398" t="s">
        <v>5851</v>
      </c>
      <c r="E313" s="427" t="s">
        <v>5249</v>
      </c>
      <c r="F313" s="399">
        <f>INDEX(UVEK_DT!$K$2:$K$8052,MATCH(EF_scope3!B313,UVEK_DT!$C$2:$C$8052,0))/1000</f>
        <v>2.6483500891129001E-3</v>
      </c>
      <c r="G313" s="398" t="s">
        <v>3730</v>
      </c>
      <c r="H313" s="750"/>
      <c r="I313" s="400" t="s">
        <v>5852</v>
      </c>
      <c r="J313" s="400">
        <v>2024</v>
      </c>
      <c r="K313" s="460" t="s">
        <v>5930</v>
      </c>
      <c r="L313" s="460" t="s">
        <v>5930</v>
      </c>
    </row>
    <row r="314" spans="1:12" s="400" customFormat="1" ht="60">
      <c r="A314" s="398" t="s">
        <v>5707</v>
      </c>
      <c r="B314" s="398" t="s">
        <v>7169</v>
      </c>
      <c r="C314" s="398" t="s">
        <v>5524</v>
      </c>
      <c r="D314" s="398" t="s">
        <v>5851</v>
      </c>
      <c r="E314" s="427" t="s">
        <v>5249</v>
      </c>
      <c r="F314" s="399">
        <f>INDEX(UVEK_DT!$K$2:$K$8052,MATCH(EF_scope3!B314,UVEK_DT!$C$2:$C$8052,0))/1000</f>
        <v>2.2270901117624401E-4</v>
      </c>
      <c r="G314" s="398" t="s">
        <v>3730</v>
      </c>
      <c r="H314" s="750"/>
      <c r="I314" s="400" t="s">
        <v>5852</v>
      </c>
      <c r="J314" s="400">
        <v>2024</v>
      </c>
      <c r="K314" s="460" t="s">
        <v>5930</v>
      </c>
      <c r="L314" s="460" t="s">
        <v>5930</v>
      </c>
    </row>
    <row r="315" spans="1:12" s="400" customFormat="1" ht="75">
      <c r="A315" s="398" t="s">
        <v>5708</v>
      </c>
      <c r="B315" s="398" t="s">
        <v>7170</v>
      </c>
      <c r="C315" s="398" t="s">
        <v>5525</v>
      </c>
      <c r="D315" s="398" t="s">
        <v>5851</v>
      </c>
      <c r="E315" s="427" t="s">
        <v>5249</v>
      </c>
      <c r="F315" s="399">
        <f>INDEX(UVEK_DT!$K$2:$K$8052,MATCH(EF_scope3!B315,UVEK_DT!$C$2:$C$8052,0))/1000</f>
        <v>2.4361289341673101E-5</v>
      </c>
      <c r="G315" s="398" t="s">
        <v>3730</v>
      </c>
      <c r="H315" s="750"/>
      <c r="I315" s="400" t="s">
        <v>5852</v>
      </c>
      <c r="J315" s="400">
        <v>2024</v>
      </c>
      <c r="K315" s="460" t="s">
        <v>5930</v>
      </c>
      <c r="L315" s="460" t="s">
        <v>5930</v>
      </c>
    </row>
    <row r="316" spans="1:12" s="400" customFormat="1" ht="60">
      <c r="A316" s="398" t="s">
        <v>5709</v>
      </c>
      <c r="B316" s="398" t="s">
        <v>7171</v>
      </c>
      <c r="C316" s="398" t="s">
        <v>5526</v>
      </c>
      <c r="D316" s="398" t="s">
        <v>5851</v>
      </c>
      <c r="E316" s="427" t="s">
        <v>5249</v>
      </c>
      <c r="F316" s="399">
        <f>INDEX(UVEK_DT!$K$2:$K$8052,MATCH(EF_scope3!B316,UVEK_DT!$C$2:$C$8052,0))/1000</f>
        <v>2.8137035640109199E-5</v>
      </c>
      <c r="G316" s="398" t="s">
        <v>3730</v>
      </c>
      <c r="H316" s="750"/>
      <c r="I316" s="400" t="s">
        <v>5852</v>
      </c>
      <c r="J316" s="400">
        <v>2024</v>
      </c>
      <c r="K316" s="460" t="s">
        <v>5930</v>
      </c>
      <c r="L316" s="460" t="s">
        <v>5930</v>
      </c>
    </row>
    <row r="317" spans="1:12" s="400" customFormat="1" ht="60">
      <c r="A317" s="398" t="s">
        <v>5710</v>
      </c>
      <c r="B317" s="398" t="s">
        <v>7172</v>
      </c>
      <c r="C317" s="398" t="s">
        <v>5527</v>
      </c>
      <c r="D317" s="398" t="s">
        <v>5851</v>
      </c>
      <c r="E317" s="427" t="s">
        <v>5249</v>
      </c>
      <c r="F317" s="399">
        <f>INDEX(UVEK_DT!$K$2:$K$8052,MATCH(EF_scope3!B317,UVEK_DT!$C$2:$C$8052,0))/1000</f>
        <v>3.9435047246796103E-6</v>
      </c>
      <c r="G317" s="398" t="s">
        <v>3730</v>
      </c>
      <c r="H317" s="750"/>
      <c r="I317" s="400" t="s">
        <v>5852</v>
      </c>
      <c r="J317" s="400">
        <v>2024</v>
      </c>
      <c r="K317" s="460" t="s">
        <v>5930</v>
      </c>
      <c r="L317" s="460" t="s">
        <v>5930</v>
      </c>
    </row>
    <row r="318" spans="1:12" s="400" customFormat="1" ht="45">
      <c r="A318" s="398" t="s">
        <v>5711</v>
      </c>
      <c r="B318" s="398" t="s">
        <v>7173</v>
      </c>
      <c r="C318" s="398" t="s">
        <v>5528</v>
      </c>
      <c r="D318" s="398" t="s">
        <v>5851</v>
      </c>
      <c r="E318" s="427" t="s">
        <v>5249</v>
      </c>
      <c r="F318" s="399">
        <f>INDEX(UVEK_DT!$K$2:$K$8052,MATCH(EF_scope3!B318,UVEK_DT!$C$2:$C$8052,0))/1000</f>
        <v>1.0066186144378301E-5</v>
      </c>
      <c r="G318" s="398" t="s">
        <v>3730</v>
      </c>
      <c r="H318" s="750"/>
      <c r="I318" s="400" t="s">
        <v>5852</v>
      </c>
      <c r="J318" s="400">
        <v>2024</v>
      </c>
      <c r="K318" s="460" t="s">
        <v>5930</v>
      </c>
      <c r="L318" s="460" t="s">
        <v>5930</v>
      </c>
    </row>
    <row r="319" spans="1:12" s="400" customFormat="1" ht="60">
      <c r="A319" s="398" t="s">
        <v>5712</v>
      </c>
      <c r="B319" s="398" t="s">
        <v>7176</v>
      </c>
      <c r="C319" s="398" t="s">
        <v>5529</v>
      </c>
      <c r="D319" s="398" t="s">
        <v>5851</v>
      </c>
      <c r="E319" s="427" t="s">
        <v>5249</v>
      </c>
      <c r="F319" s="399">
        <f>INDEX(UVEK_DT!$K$2:$K$8052,MATCH(EF_scope3!B319,UVEK_DT!$C$2:$C$8052,0))/1000</f>
        <v>3.9435047246796103E-6</v>
      </c>
      <c r="G319" s="398" t="s">
        <v>3730</v>
      </c>
      <c r="H319" s="750"/>
      <c r="I319" s="400" t="s">
        <v>5852</v>
      </c>
      <c r="J319" s="400">
        <v>2024</v>
      </c>
      <c r="K319" s="460" t="s">
        <v>5930</v>
      </c>
      <c r="L319" s="460" t="s">
        <v>5930</v>
      </c>
    </row>
    <row r="320" spans="1:12" s="400" customFormat="1" ht="45">
      <c r="A320" s="398" t="s">
        <v>5713</v>
      </c>
      <c r="B320" s="398" t="s">
        <v>7177</v>
      </c>
      <c r="C320" s="398" t="s">
        <v>5530</v>
      </c>
      <c r="D320" s="398" t="s">
        <v>5851</v>
      </c>
      <c r="E320" s="427" t="s">
        <v>5249</v>
      </c>
      <c r="F320" s="399">
        <f>INDEX(UVEK_DT!$K$2:$K$8052,MATCH(EF_scope3!B320,UVEK_DT!$C$2:$C$8052,0))/1000</f>
        <v>1.694889509418E-5</v>
      </c>
      <c r="G320" s="398" t="s">
        <v>3730</v>
      </c>
      <c r="H320" s="750"/>
      <c r="I320" s="400" t="s">
        <v>5852</v>
      </c>
      <c r="J320" s="400">
        <v>2024</v>
      </c>
      <c r="K320" s="460" t="s">
        <v>5930</v>
      </c>
      <c r="L320" s="460" t="s">
        <v>5930</v>
      </c>
    </row>
    <row r="321" spans="1:12" s="400" customFormat="1" ht="60">
      <c r="A321" s="398" t="s">
        <v>5714</v>
      </c>
      <c r="B321" s="398" t="s">
        <v>7178</v>
      </c>
      <c r="C321" s="398" t="s">
        <v>5531</v>
      </c>
      <c r="D321" s="398" t="s">
        <v>5851</v>
      </c>
      <c r="E321" s="427" t="s">
        <v>5249</v>
      </c>
      <c r="F321" s="399">
        <f>INDEX(UVEK_DT!$K$2:$K$8052,MATCH(EF_scope3!B321,UVEK_DT!$C$2:$C$8052,0))/1000</f>
        <v>3.9435049301790699E-6</v>
      </c>
      <c r="G321" s="398" t="s">
        <v>3730</v>
      </c>
      <c r="H321" s="750"/>
      <c r="I321" s="400" t="s">
        <v>5852</v>
      </c>
      <c r="J321" s="400">
        <v>2024</v>
      </c>
      <c r="K321" s="460" t="s">
        <v>5930</v>
      </c>
      <c r="L321" s="460" t="s">
        <v>5930</v>
      </c>
    </row>
    <row r="322" spans="1:12" s="400" customFormat="1" ht="45">
      <c r="A322" s="398" t="s">
        <v>5715</v>
      </c>
      <c r="B322" s="398" t="s">
        <v>7179</v>
      </c>
      <c r="C322" s="398" t="s">
        <v>5532</v>
      </c>
      <c r="D322" s="398" t="s">
        <v>5851</v>
      </c>
      <c r="E322" s="427" t="s">
        <v>5249</v>
      </c>
      <c r="F322" s="399">
        <f>INDEX(UVEK_DT!$K$2:$K$8052,MATCH(EF_scope3!B322,UVEK_DT!$C$2:$C$8052,0))/1000</f>
        <v>1.7545094811034101E-5</v>
      </c>
      <c r="G322" s="398" t="s">
        <v>3730</v>
      </c>
      <c r="H322" s="750"/>
      <c r="I322" s="400" t="s">
        <v>5852</v>
      </c>
      <c r="J322" s="400">
        <v>2024</v>
      </c>
      <c r="K322" s="460" t="s">
        <v>5930</v>
      </c>
      <c r="L322" s="460" t="s">
        <v>5930</v>
      </c>
    </row>
    <row r="323" spans="1:12" s="400" customFormat="1" ht="60">
      <c r="A323" s="398" t="s">
        <v>5716</v>
      </c>
      <c r="B323" s="398" t="s">
        <v>7180</v>
      </c>
      <c r="C323" s="398" t="s">
        <v>5533</v>
      </c>
      <c r="D323" s="398" t="s">
        <v>5851</v>
      </c>
      <c r="E323" s="427" t="s">
        <v>5249</v>
      </c>
      <c r="F323" s="399">
        <f>INDEX(UVEK_DT!$K$2:$K$8052,MATCH(EF_scope3!B323,UVEK_DT!$C$2:$C$8052,0))/1000</f>
        <v>3.9435047761965396E-6</v>
      </c>
      <c r="G323" s="398" t="s">
        <v>3730</v>
      </c>
      <c r="H323" s="750"/>
      <c r="I323" s="400" t="s">
        <v>5852</v>
      </c>
      <c r="J323" s="400">
        <v>2024</v>
      </c>
      <c r="K323" s="460" t="s">
        <v>5930</v>
      </c>
      <c r="L323" s="460" t="s">
        <v>5930</v>
      </c>
    </row>
    <row r="324" spans="1:12" s="400" customFormat="1" ht="45">
      <c r="A324" s="398" t="s">
        <v>5717</v>
      </c>
      <c r="B324" s="398" t="s">
        <v>7181</v>
      </c>
      <c r="C324" s="398" t="s">
        <v>5534</v>
      </c>
      <c r="D324" s="398" t="s">
        <v>5851</v>
      </c>
      <c r="E324" s="427" t="s">
        <v>5249</v>
      </c>
      <c r="F324" s="399">
        <f>INDEX(UVEK_DT!$K$2:$K$8052,MATCH(EF_scope3!B324,UVEK_DT!$C$2:$C$8052,0))/1000</f>
        <v>4.1668651040606902E-6</v>
      </c>
      <c r="G324" s="398" t="s">
        <v>3730</v>
      </c>
      <c r="H324" s="750"/>
      <c r="I324" s="400" t="s">
        <v>5852</v>
      </c>
      <c r="J324" s="400">
        <v>2024</v>
      </c>
      <c r="K324" s="460" t="s">
        <v>5930</v>
      </c>
      <c r="L324" s="460" t="s">
        <v>5930</v>
      </c>
    </row>
    <row r="325" spans="1:12" s="400" customFormat="1" ht="45">
      <c r="A325" s="398" t="s">
        <v>5718</v>
      </c>
      <c r="B325" s="398" t="s">
        <v>7182</v>
      </c>
      <c r="C325" s="398" t="s">
        <v>5535</v>
      </c>
      <c r="D325" s="398" t="s">
        <v>5851</v>
      </c>
      <c r="E325" s="427" t="s">
        <v>5249</v>
      </c>
      <c r="F325" s="399">
        <f>INDEX(UVEK_DT!$K$2:$K$8052,MATCH(EF_scope3!B325,UVEK_DT!$C$2:$C$8052,0))/1000</f>
        <v>9.5218033427018906E-5</v>
      </c>
      <c r="G325" s="398" t="s">
        <v>3730</v>
      </c>
      <c r="H325" s="750"/>
      <c r="I325" s="400" t="s">
        <v>5852</v>
      </c>
      <c r="J325" s="400">
        <v>2024</v>
      </c>
      <c r="K325" s="460" t="s">
        <v>5930</v>
      </c>
      <c r="L325" s="460" t="s">
        <v>5930</v>
      </c>
    </row>
    <row r="326" spans="1:12" s="400" customFormat="1" ht="60">
      <c r="A326" s="398" t="s">
        <v>5719</v>
      </c>
      <c r="B326" s="398" t="s">
        <v>7183</v>
      </c>
      <c r="C326" s="398" t="s">
        <v>5536</v>
      </c>
      <c r="D326" s="398" t="s">
        <v>5851</v>
      </c>
      <c r="E326" s="427" t="s">
        <v>5249</v>
      </c>
      <c r="F326" s="399">
        <f>INDEX(UVEK_DT!$K$2:$K$8052,MATCH(EF_scope3!B326,UVEK_DT!$C$2:$C$8052,0))/1000</f>
        <v>2.3975833687971703E-3</v>
      </c>
      <c r="G326" s="398" t="s">
        <v>3730</v>
      </c>
      <c r="H326" s="750"/>
      <c r="I326" s="400" t="s">
        <v>5852</v>
      </c>
      <c r="J326" s="400">
        <v>2024</v>
      </c>
      <c r="K326" s="460" t="s">
        <v>5930</v>
      </c>
      <c r="L326" s="460" t="s">
        <v>5930</v>
      </c>
    </row>
    <row r="327" spans="1:12" s="400" customFormat="1" ht="45">
      <c r="A327" s="398" t="s">
        <v>5720</v>
      </c>
      <c r="B327" s="398" t="s">
        <v>7184</v>
      </c>
      <c r="C327" s="398" t="s">
        <v>5537</v>
      </c>
      <c r="D327" s="398" t="s">
        <v>5851</v>
      </c>
      <c r="E327" s="427" t="s">
        <v>5249</v>
      </c>
      <c r="F327" s="399">
        <f>INDEX(UVEK_DT!$K$2:$K$8052,MATCH(EF_scope3!B327,UVEK_DT!$C$2:$C$8052,0))/1000</f>
        <v>3.6955951780416199E-3</v>
      </c>
      <c r="G327" s="398" t="s">
        <v>3730</v>
      </c>
      <c r="H327" s="750"/>
      <c r="I327" s="400" t="s">
        <v>5852</v>
      </c>
      <c r="J327" s="400">
        <v>2024</v>
      </c>
      <c r="K327" s="460" t="s">
        <v>5930</v>
      </c>
      <c r="L327" s="460" t="s">
        <v>5930</v>
      </c>
    </row>
    <row r="328" spans="1:12" s="400" customFormat="1" ht="60">
      <c r="A328" s="398" t="s">
        <v>5721</v>
      </c>
      <c r="B328" s="398" t="s">
        <v>7185</v>
      </c>
      <c r="C328" s="398" t="s">
        <v>5538</v>
      </c>
      <c r="D328" s="398" t="s">
        <v>5851</v>
      </c>
      <c r="E328" s="427" t="s">
        <v>5249</v>
      </c>
      <c r="F328" s="399">
        <f>INDEX(UVEK_DT!$K$2:$K$8052,MATCH(EF_scope3!B328,UVEK_DT!$C$2:$C$8052,0))/1000</f>
        <v>2.5777640848813998E-3</v>
      </c>
      <c r="G328" s="398" t="s">
        <v>3730</v>
      </c>
      <c r="H328" s="750"/>
      <c r="I328" s="400" t="s">
        <v>5852</v>
      </c>
      <c r="J328" s="400">
        <v>2024</v>
      </c>
      <c r="K328" s="460" t="s">
        <v>5930</v>
      </c>
      <c r="L328" s="460" t="s">
        <v>5930</v>
      </c>
    </row>
    <row r="329" spans="1:12" s="400" customFormat="1" ht="60">
      <c r="A329" s="398" t="s">
        <v>5722</v>
      </c>
      <c r="B329" s="398" t="s">
        <v>7187</v>
      </c>
      <c r="C329" s="398" t="s">
        <v>5539</v>
      </c>
      <c r="D329" s="398" t="s">
        <v>5851</v>
      </c>
      <c r="E329" s="427" t="s">
        <v>5249</v>
      </c>
      <c r="F329" s="399">
        <f>INDEX(UVEK_DT!$K$2:$K$8052,MATCH(EF_scope3!B329,UVEK_DT!$C$2:$C$8052,0))/1000</f>
        <v>7.9084802353324098E-6</v>
      </c>
      <c r="G329" s="398" t="s">
        <v>3730</v>
      </c>
      <c r="H329" s="750"/>
      <c r="I329" s="400" t="s">
        <v>5852</v>
      </c>
      <c r="J329" s="400">
        <v>2024</v>
      </c>
      <c r="K329" s="460" t="s">
        <v>5930</v>
      </c>
      <c r="L329" s="460" t="s">
        <v>5930</v>
      </c>
    </row>
    <row r="330" spans="1:12" s="400" customFormat="1" ht="60">
      <c r="A330" s="398" t="s">
        <v>5723</v>
      </c>
      <c r="B330" s="398" t="s">
        <v>7188</v>
      </c>
      <c r="C330" s="398" t="s">
        <v>5540</v>
      </c>
      <c r="D330" s="398" t="s">
        <v>5851</v>
      </c>
      <c r="E330" s="427" t="s">
        <v>5249</v>
      </c>
      <c r="F330" s="399">
        <f>INDEX(UVEK_DT!$K$2:$K$8052,MATCH(EF_scope3!B330,UVEK_DT!$C$2:$C$8052,0))/1000</f>
        <v>2.2143849648144702E-5</v>
      </c>
      <c r="G330" s="398" t="s">
        <v>3730</v>
      </c>
      <c r="H330" s="750"/>
      <c r="I330" s="400" t="s">
        <v>5852</v>
      </c>
      <c r="J330" s="400">
        <v>2024</v>
      </c>
      <c r="K330" s="460" t="s">
        <v>5930</v>
      </c>
      <c r="L330" s="460" t="s">
        <v>5930</v>
      </c>
    </row>
    <row r="331" spans="1:12" s="400" customFormat="1" ht="60">
      <c r="A331" s="398" t="s">
        <v>5724</v>
      </c>
      <c r="B331" s="398" t="s">
        <v>7190</v>
      </c>
      <c r="C331" s="398" t="s">
        <v>5541</v>
      </c>
      <c r="D331" s="398" t="s">
        <v>5851</v>
      </c>
      <c r="E331" s="427" t="s">
        <v>5249</v>
      </c>
      <c r="F331" s="399">
        <f>INDEX(UVEK_DT!$K$2:$K$8052,MATCH(EF_scope3!B331,UVEK_DT!$C$2:$C$8052,0))/1000</f>
        <v>3.9649754591409498E-6</v>
      </c>
      <c r="G331" s="398" t="s">
        <v>3730</v>
      </c>
      <c r="H331" s="750"/>
      <c r="I331" s="400" t="s">
        <v>5852</v>
      </c>
      <c r="J331" s="400">
        <v>2024</v>
      </c>
      <c r="K331" s="460" t="s">
        <v>5930</v>
      </c>
      <c r="L331" s="460" t="s">
        <v>5930</v>
      </c>
    </row>
    <row r="332" spans="1:12" s="400" customFormat="1" ht="60">
      <c r="A332" s="398" t="s">
        <v>5725</v>
      </c>
      <c r="B332" s="398" t="s">
        <v>7192</v>
      </c>
      <c r="C332" s="398" t="s">
        <v>5542</v>
      </c>
      <c r="D332" s="398" t="s">
        <v>5851</v>
      </c>
      <c r="E332" s="427" t="s">
        <v>5249</v>
      </c>
      <c r="F332" s="399">
        <f>INDEX(UVEK_DT!$K$2:$K$8052,MATCH(EF_scope3!B332,UVEK_DT!$C$2:$C$8052,0))/1000</f>
        <v>3.9435047762038097E-6</v>
      </c>
      <c r="G332" s="398" t="s">
        <v>3730</v>
      </c>
      <c r="H332" s="750"/>
      <c r="I332" s="400" t="s">
        <v>5852</v>
      </c>
      <c r="J332" s="400">
        <v>2024</v>
      </c>
      <c r="K332" s="460" t="s">
        <v>5930</v>
      </c>
      <c r="L332" s="460" t="s">
        <v>5930</v>
      </c>
    </row>
    <row r="333" spans="1:12" s="400" customFormat="1" ht="75">
      <c r="A333" s="398" t="s">
        <v>5726</v>
      </c>
      <c r="B333" s="398" t="s">
        <v>7193</v>
      </c>
      <c r="C333" s="398" t="s">
        <v>5543</v>
      </c>
      <c r="D333" s="398" t="s">
        <v>5851</v>
      </c>
      <c r="E333" s="427" t="s">
        <v>5249</v>
      </c>
      <c r="F333" s="399">
        <f>INDEX(UVEK_DT!$K$2:$K$8052,MATCH(EF_scope3!B333,UVEK_DT!$C$2:$C$8052,0))/1000</f>
        <v>3.0333114532467799E-3</v>
      </c>
      <c r="G333" s="398" t="s">
        <v>3730</v>
      </c>
      <c r="H333" s="750"/>
      <c r="I333" s="400" t="s">
        <v>5852</v>
      </c>
      <c r="J333" s="400">
        <v>2024</v>
      </c>
      <c r="K333" s="460" t="s">
        <v>5930</v>
      </c>
      <c r="L333" s="460" t="s">
        <v>5930</v>
      </c>
    </row>
    <row r="334" spans="1:12" s="400" customFormat="1" ht="75">
      <c r="A334" s="398" t="s">
        <v>5727</v>
      </c>
      <c r="B334" s="398" t="s">
        <v>7194</v>
      </c>
      <c r="C334" s="398" t="s">
        <v>5544</v>
      </c>
      <c r="D334" s="398" t="s">
        <v>5851</v>
      </c>
      <c r="E334" s="427" t="s">
        <v>5249</v>
      </c>
      <c r="F334" s="399">
        <f>INDEX(UVEK_DT!$K$2:$K$8052,MATCH(EF_scope3!B334,UVEK_DT!$C$2:$C$8052,0))/1000</f>
        <v>3.18784565946188E-3</v>
      </c>
      <c r="G334" s="398" t="s">
        <v>3730</v>
      </c>
      <c r="H334" s="750"/>
      <c r="I334" s="400" t="s">
        <v>5852</v>
      </c>
      <c r="J334" s="400">
        <v>2024</v>
      </c>
      <c r="K334" s="460" t="s">
        <v>5930</v>
      </c>
      <c r="L334" s="460" t="s">
        <v>5930</v>
      </c>
    </row>
    <row r="335" spans="1:12" s="400" customFormat="1" ht="60">
      <c r="A335" s="398" t="s">
        <v>5728</v>
      </c>
      <c r="B335" s="398" t="s">
        <v>7195</v>
      </c>
      <c r="C335" s="398" t="s">
        <v>5545</v>
      </c>
      <c r="D335" s="398" t="s">
        <v>5851</v>
      </c>
      <c r="E335" s="427" t="s">
        <v>5249</v>
      </c>
      <c r="F335" s="399">
        <f>INDEX(UVEK_DT!$K$2:$K$8052,MATCH(EF_scope3!B335,UVEK_DT!$C$2:$C$8052,0))/1000</f>
        <v>2.73393453110592E-3</v>
      </c>
      <c r="G335" s="398" t="s">
        <v>3730</v>
      </c>
      <c r="H335" s="750"/>
      <c r="I335" s="400" t="s">
        <v>5852</v>
      </c>
      <c r="J335" s="400">
        <v>2024</v>
      </c>
      <c r="K335" s="460" t="s">
        <v>5930</v>
      </c>
      <c r="L335" s="460" t="s">
        <v>5930</v>
      </c>
    </row>
    <row r="336" spans="1:12" s="400" customFormat="1" ht="60">
      <c r="A336" s="398" t="s">
        <v>5729</v>
      </c>
      <c r="B336" s="398" t="s">
        <v>7196</v>
      </c>
      <c r="C336" s="398" t="s">
        <v>5546</v>
      </c>
      <c r="D336" s="398" t="s">
        <v>5851</v>
      </c>
      <c r="E336" s="427" t="s">
        <v>5249</v>
      </c>
      <c r="F336" s="399">
        <f>INDEX(UVEK_DT!$K$2:$K$8052,MATCH(EF_scope3!B336,UVEK_DT!$C$2:$C$8052,0))/1000</f>
        <v>3.94350477620424E-6</v>
      </c>
      <c r="G336" s="398" t="s">
        <v>3730</v>
      </c>
      <c r="H336" s="750"/>
      <c r="I336" s="400" t="s">
        <v>5852</v>
      </c>
      <c r="J336" s="400">
        <v>2024</v>
      </c>
      <c r="K336" s="460" t="s">
        <v>5930</v>
      </c>
      <c r="L336" s="460" t="s">
        <v>5930</v>
      </c>
    </row>
    <row r="337" spans="1:12" s="400" customFormat="1" ht="60">
      <c r="A337" s="398" t="s">
        <v>5730</v>
      </c>
      <c r="B337" s="398" t="s">
        <v>7197</v>
      </c>
      <c r="C337" s="398" t="s">
        <v>5547</v>
      </c>
      <c r="D337" s="398" t="s">
        <v>5851</v>
      </c>
      <c r="E337" s="427" t="s">
        <v>5249</v>
      </c>
      <c r="F337" s="399">
        <f>INDEX(UVEK_DT!$K$2:$K$8052,MATCH(EF_scope3!B337,UVEK_DT!$C$2:$C$8052,0))/1000</f>
        <v>2.0909441491038998E-3</v>
      </c>
      <c r="G337" s="398" t="s">
        <v>3730</v>
      </c>
      <c r="H337" s="750"/>
      <c r="I337" s="400" t="s">
        <v>5852</v>
      </c>
      <c r="J337" s="400">
        <v>2024</v>
      </c>
      <c r="K337" s="460" t="s">
        <v>5930</v>
      </c>
      <c r="L337" s="460" t="s">
        <v>5930</v>
      </c>
    </row>
    <row r="338" spans="1:12" s="400" customFormat="1" ht="60">
      <c r="A338" s="398" t="s">
        <v>5731</v>
      </c>
      <c r="B338" s="398" t="s">
        <v>7198</v>
      </c>
      <c r="C338" s="398" t="s">
        <v>5548</v>
      </c>
      <c r="D338" s="398" t="s">
        <v>5851</v>
      </c>
      <c r="E338" s="427" t="s">
        <v>5249</v>
      </c>
      <c r="F338" s="399">
        <f>INDEX(UVEK_DT!$K$2:$K$8052,MATCH(EF_scope3!B338,UVEK_DT!$C$2:$C$8052,0))/1000</f>
        <v>2.0081902283147299E-3</v>
      </c>
      <c r="G338" s="398" t="s">
        <v>3730</v>
      </c>
      <c r="H338" s="750"/>
      <c r="I338" s="400" t="s">
        <v>5852</v>
      </c>
      <c r="J338" s="400">
        <v>2024</v>
      </c>
      <c r="K338" s="460" t="s">
        <v>5930</v>
      </c>
      <c r="L338" s="460" t="s">
        <v>5930</v>
      </c>
    </row>
    <row r="339" spans="1:12" s="400" customFormat="1" ht="60">
      <c r="A339" s="398" t="s">
        <v>5732</v>
      </c>
      <c r="B339" s="398" t="s">
        <v>7200</v>
      </c>
      <c r="C339" s="398" t="s">
        <v>5549</v>
      </c>
      <c r="D339" s="398" t="s">
        <v>5851</v>
      </c>
      <c r="E339" s="427" t="s">
        <v>5249</v>
      </c>
      <c r="F339" s="399">
        <f>INDEX(UVEK_DT!$K$2:$K$8052,MATCH(EF_scope3!B339,UVEK_DT!$C$2:$C$8052,0))/1000</f>
        <v>1.0702738656242E-5</v>
      </c>
      <c r="G339" s="398" t="s">
        <v>3730</v>
      </c>
      <c r="H339" s="750"/>
      <c r="I339" s="400" t="s">
        <v>5852</v>
      </c>
      <c r="J339" s="400">
        <v>2024</v>
      </c>
      <c r="K339" s="460" t="s">
        <v>5930</v>
      </c>
      <c r="L339" s="460" t="s">
        <v>5930</v>
      </c>
    </row>
    <row r="340" spans="1:12" s="400" customFormat="1" ht="45">
      <c r="A340" s="398" t="s">
        <v>5733</v>
      </c>
      <c r="B340" s="398" t="s">
        <v>7201</v>
      </c>
      <c r="C340" s="398" t="s">
        <v>5550</v>
      </c>
      <c r="D340" s="398" t="s">
        <v>5851</v>
      </c>
      <c r="E340" s="427" t="s">
        <v>5249</v>
      </c>
      <c r="F340" s="399">
        <f>INDEX(UVEK_DT!$K$2:$K$8052,MATCH(EF_scope3!B340,UVEK_DT!$C$2:$C$8052,0))/1000</f>
        <v>6.7592339303088101E-6</v>
      </c>
      <c r="G340" s="398" t="s">
        <v>3730</v>
      </c>
      <c r="H340" s="750"/>
      <c r="I340" s="400" t="s">
        <v>5852</v>
      </c>
      <c r="J340" s="400">
        <v>2024</v>
      </c>
      <c r="K340" s="460" t="s">
        <v>5930</v>
      </c>
      <c r="L340" s="460" t="s">
        <v>5930</v>
      </c>
    </row>
    <row r="341" spans="1:12" s="400" customFormat="1" ht="45">
      <c r="A341" s="398" t="s">
        <v>5734</v>
      </c>
      <c r="B341" s="398" t="s">
        <v>7202</v>
      </c>
      <c r="C341" s="398" t="s">
        <v>5551</v>
      </c>
      <c r="D341" s="398" t="s">
        <v>5851</v>
      </c>
      <c r="E341" s="427" t="s">
        <v>5249</v>
      </c>
      <c r="F341" s="399">
        <f>INDEX(UVEK_DT!$K$2:$K$8052,MATCH(EF_scope3!B341,UVEK_DT!$C$2:$C$8052,0))/1000</f>
        <v>1.6664050015170298E-5</v>
      </c>
      <c r="G341" s="398" t="s">
        <v>3730</v>
      </c>
      <c r="H341" s="750"/>
      <c r="I341" s="400" t="s">
        <v>5852</v>
      </c>
      <c r="J341" s="400">
        <v>2024</v>
      </c>
      <c r="K341" s="460" t="s">
        <v>5930</v>
      </c>
      <c r="L341" s="460" t="s">
        <v>5930</v>
      </c>
    </row>
    <row r="342" spans="1:12" s="400" customFormat="1" ht="45">
      <c r="A342" s="398" t="s">
        <v>5735</v>
      </c>
      <c r="B342" s="398" t="s">
        <v>7204</v>
      </c>
      <c r="C342" s="398" t="s">
        <v>5552</v>
      </c>
      <c r="D342" s="398" t="s">
        <v>5851</v>
      </c>
      <c r="E342" s="427" t="s">
        <v>5249</v>
      </c>
      <c r="F342" s="399">
        <f>INDEX(UVEK_DT!$K$2:$K$8052,MATCH(EF_scope3!B342,UVEK_DT!$C$2:$C$8052,0))/1000</f>
        <v>6.91385692869092E-5</v>
      </c>
      <c r="G342" s="398" t="s">
        <v>3730</v>
      </c>
      <c r="H342" s="750"/>
      <c r="I342" s="400" t="s">
        <v>5852</v>
      </c>
      <c r="J342" s="400">
        <v>2024</v>
      </c>
      <c r="K342" s="460" t="s">
        <v>5930</v>
      </c>
      <c r="L342" s="460" t="s">
        <v>5930</v>
      </c>
    </row>
    <row r="343" spans="1:12" s="400" customFormat="1" ht="45">
      <c r="A343" s="398" t="s">
        <v>5736</v>
      </c>
      <c r="B343" s="398" t="s">
        <v>7205</v>
      </c>
      <c r="C343" s="398" t="s">
        <v>5553</v>
      </c>
      <c r="D343" s="398" t="s">
        <v>5851</v>
      </c>
      <c r="E343" s="427" t="s">
        <v>5249</v>
      </c>
      <c r="F343" s="399">
        <f>INDEX(UVEK_DT!$K$2:$K$8052,MATCH(EF_scope3!B343,UVEK_DT!$C$2:$C$8052,0))/1000</f>
        <v>7.2959969846293299E-5</v>
      </c>
      <c r="G343" s="398" t="s">
        <v>3730</v>
      </c>
      <c r="H343" s="750"/>
      <c r="I343" s="400" t="s">
        <v>5852</v>
      </c>
      <c r="J343" s="400">
        <v>2024</v>
      </c>
      <c r="K343" s="460" t="s">
        <v>5930</v>
      </c>
      <c r="L343" s="460" t="s">
        <v>5930</v>
      </c>
    </row>
    <row r="344" spans="1:12" s="400" customFormat="1" ht="60">
      <c r="A344" s="398" t="s">
        <v>5737</v>
      </c>
      <c r="B344" s="398" t="s">
        <v>7206</v>
      </c>
      <c r="C344" s="398" t="s">
        <v>5554</v>
      </c>
      <c r="D344" s="398" t="s">
        <v>5851</v>
      </c>
      <c r="E344" s="427" t="s">
        <v>5249</v>
      </c>
      <c r="F344" s="399">
        <f>INDEX(UVEK_DT!$K$2:$K$8052,MATCH(EF_scope3!B344,UVEK_DT!$C$2:$C$8052,0))/1000</f>
        <v>2.85603048794799E-3</v>
      </c>
      <c r="G344" s="398" t="s">
        <v>3730</v>
      </c>
      <c r="H344" s="750"/>
      <c r="I344" s="400" t="s">
        <v>5852</v>
      </c>
      <c r="J344" s="400">
        <v>2024</v>
      </c>
      <c r="K344" s="460" t="s">
        <v>5930</v>
      </c>
      <c r="L344" s="460" t="s">
        <v>5930</v>
      </c>
    </row>
    <row r="345" spans="1:12" s="400" customFormat="1" ht="60">
      <c r="A345" s="398" t="s">
        <v>5738</v>
      </c>
      <c r="B345" s="398" t="s">
        <v>7207</v>
      </c>
      <c r="C345" s="398" t="s">
        <v>5555</v>
      </c>
      <c r="D345" s="398" t="s">
        <v>5851</v>
      </c>
      <c r="E345" s="427" t="s">
        <v>5249</v>
      </c>
      <c r="F345" s="399">
        <f>INDEX(UVEK_DT!$K$2:$K$8052,MATCH(EF_scope3!B345,UVEK_DT!$C$2:$C$8052,0))/1000</f>
        <v>1.9425131901286901E-5</v>
      </c>
      <c r="G345" s="398" t="s">
        <v>3730</v>
      </c>
      <c r="H345" s="750"/>
      <c r="I345" s="400" t="s">
        <v>5852</v>
      </c>
      <c r="J345" s="400">
        <v>2024</v>
      </c>
      <c r="K345" s="460" t="s">
        <v>5930</v>
      </c>
      <c r="L345" s="460" t="s">
        <v>5930</v>
      </c>
    </row>
    <row r="346" spans="1:12" s="400" customFormat="1" ht="60">
      <c r="A346" s="398" t="s">
        <v>5739</v>
      </c>
      <c r="B346" s="398" t="s">
        <v>7208</v>
      </c>
      <c r="C346" s="398" t="s">
        <v>5556</v>
      </c>
      <c r="D346" s="398" t="s">
        <v>5851</v>
      </c>
      <c r="E346" s="427" t="s">
        <v>5249</v>
      </c>
      <c r="F346" s="399">
        <f>INDEX(UVEK_DT!$K$2:$K$8052,MATCH(EF_scope3!B346,UVEK_DT!$C$2:$C$8052,0))/1000</f>
        <v>1.9096131179618998E-5</v>
      </c>
      <c r="G346" s="398" t="s">
        <v>3730</v>
      </c>
      <c r="H346" s="750"/>
      <c r="I346" s="400" t="s">
        <v>5852</v>
      </c>
      <c r="J346" s="400">
        <v>2024</v>
      </c>
      <c r="K346" s="460" t="s">
        <v>5930</v>
      </c>
      <c r="L346" s="460" t="s">
        <v>5930</v>
      </c>
    </row>
    <row r="347" spans="1:12" s="400" customFormat="1" ht="30">
      <c r="A347" s="398" t="s">
        <v>5740</v>
      </c>
      <c r="B347" s="398" t="s">
        <v>7223</v>
      </c>
      <c r="C347" s="398" t="s">
        <v>5557</v>
      </c>
      <c r="D347" s="398" t="s">
        <v>5851</v>
      </c>
      <c r="E347" s="427" t="s">
        <v>5250</v>
      </c>
      <c r="F347" s="399">
        <f>INDEX(UVEK_DT!$K$2:$K$8052,MATCH(EF_scope3!B347,UVEK_DT!$C$2:$C$8052,0))/1000</f>
        <v>1.4090863278180701</v>
      </c>
      <c r="G347" s="398" t="s">
        <v>3646</v>
      </c>
      <c r="H347" s="750"/>
      <c r="I347" s="400" t="s">
        <v>5852</v>
      </c>
      <c r="J347" s="400">
        <v>2024</v>
      </c>
      <c r="K347" s="460" t="s">
        <v>5930</v>
      </c>
      <c r="L347" s="460" t="s">
        <v>5930</v>
      </c>
    </row>
    <row r="348" spans="1:12" s="400" customFormat="1" ht="60">
      <c r="A348" s="398" t="s">
        <v>5741</v>
      </c>
      <c r="B348" s="398" t="s">
        <v>7229</v>
      </c>
      <c r="C348" s="398" t="s">
        <v>5558</v>
      </c>
      <c r="D348" s="398" t="s">
        <v>5851</v>
      </c>
      <c r="E348" s="427" t="s">
        <v>5261</v>
      </c>
      <c r="F348" s="399">
        <f>INDEX(UVEK_DT!$K$2:$K$8052,MATCH(EF_scope3!B348,UVEK_DT!$C$2:$C$8052,0))/1000</f>
        <v>2.8050956277894901E-4</v>
      </c>
      <c r="G348" s="398" t="s">
        <v>3730</v>
      </c>
      <c r="H348" s="750"/>
      <c r="I348" s="400" t="s">
        <v>5852</v>
      </c>
      <c r="J348" s="400">
        <v>2024</v>
      </c>
      <c r="K348" s="460" t="s">
        <v>5930</v>
      </c>
      <c r="L348" s="460" t="s">
        <v>5930</v>
      </c>
    </row>
    <row r="349" spans="1:12" s="400" customFormat="1" ht="45">
      <c r="A349" s="398" t="s">
        <v>5742</v>
      </c>
      <c r="B349" s="398" t="s">
        <v>7247</v>
      </c>
      <c r="C349" s="398" t="s">
        <v>5559</v>
      </c>
      <c r="D349" s="398" t="s">
        <v>5851</v>
      </c>
      <c r="E349" s="427" t="s">
        <v>5249</v>
      </c>
      <c r="F349" s="399">
        <f>INDEX(UVEK_DT!$K$2:$K$8052,MATCH(EF_scope3!B349,UVEK_DT!$C$2:$C$8052,0))/1000</f>
        <v>4.4195973245400701E-3</v>
      </c>
      <c r="G349" s="398" t="s">
        <v>3646</v>
      </c>
      <c r="H349" s="750"/>
      <c r="I349" s="400" t="s">
        <v>5852</v>
      </c>
      <c r="J349" s="400">
        <v>2024</v>
      </c>
      <c r="K349" s="460" t="s">
        <v>5930</v>
      </c>
      <c r="L349" s="460" t="s">
        <v>5930</v>
      </c>
    </row>
    <row r="350" spans="1:12" s="400" customFormat="1" ht="45">
      <c r="A350" s="398" t="s">
        <v>5743</v>
      </c>
      <c r="B350" s="398" t="s">
        <v>7248</v>
      </c>
      <c r="C350" s="398" t="s">
        <v>5560</v>
      </c>
      <c r="D350" s="398" t="s">
        <v>5851</v>
      </c>
      <c r="E350" s="427" t="s">
        <v>5249</v>
      </c>
      <c r="F350" s="399">
        <f>INDEX(UVEK_DT!$K$2:$K$8052,MATCH(EF_scope3!B350,UVEK_DT!$C$2:$C$8052,0))/1000</f>
        <v>2.0715141007627501E-3</v>
      </c>
      <c r="G350" s="398" t="s">
        <v>3646</v>
      </c>
      <c r="H350" s="750"/>
      <c r="I350" s="400" t="s">
        <v>5852</v>
      </c>
      <c r="J350" s="400">
        <v>2024</v>
      </c>
      <c r="K350" s="460" t="s">
        <v>5930</v>
      </c>
      <c r="L350" s="460" t="s">
        <v>5930</v>
      </c>
    </row>
    <row r="351" spans="1:12" s="400" customFormat="1" ht="45">
      <c r="A351" s="398" t="s">
        <v>5744</v>
      </c>
      <c r="B351" s="398" t="s">
        <v>7262</v>
      </c>
      <c r="C351" s="398" t="s">
        <v>5561</v>
      </c>
      <c r="D351" s="398" t="s">
        <v>5851</v>
      </c>
      <c r="E351" s="427" t="s">
        <v>5248</v>
      </c>
      <c r="F351" s="399">
        <f>INDEX(UVEK_DT!$K$2:$K$8052,MATCH(EF_scope3!B351,UVEK_DT!$C$2:$C$8052,0))/1000</f>
        <v>4.5812981086297798E-3</v>
      </c>
      <c r="G351" s="398" t="s">
        <v>3646</v>
      </c>
      <c r="H351" s="750"/>
      <c r="I351" s="400" t="s">
        <v>5852</v>
      </c>
      <c r="J351" s="400">
        <v>2024</v>
      </c>
      <c r="K351" s="460" t="s">
        <v>5930</v>
      </c>
      <c r="L351" s="460" t="s">
        <v>5930</v>
      </c>
    </row>
    <row r="352" spans="1:12" s="400" customFormat="1" ht="45">
      <c r="A352" s="398" t="s">
        <v>5745</v>
      </c>
      <c r="B352" s="398" t="s">
        <v>7288</v>
      </c>
      <c r="C352" s="398" t="s">
        <v>5562</v>
      </c>
      <c r="D352" s="398" t="s">
        <v>5851</v>
      </c>
      <c r="E352" s="427" t="s">
        <v>5256</v>
      </c>
      <c r="F352" s="399">
        <f>INDEX(UVEK_DT!$K$2:$K$8052,MATCH(EF_scope3!B352,UVEK_DT!$C$2:$C$8052,0))/1000</f>
        <v>1.3874643844347098E-6</v>
      </c>
      <c r="G352" s="398" t="s">
        <v>3730</v>
      </c>
      <c r="H352" s="750"/>
      <c r="I352" s="400" t="s">
        <v>5852</v>
      </c>
      <c r="J352" s="400">
        <v>2024</v>
      </c>
      <c r="K352" s="460" t="s">
        <v>5930</v>
      </c>
      <c r="L352" s="460" t="s">
        <v>5930</v>
      </c>
    </row>
    <row r="353" spans="1:12" s="400" customFormat="1" ht="30">
      <c r="A353" s="398" t="s">
        <v>5746</v>
      </c>
      <c r="B353" s="398" t="s">
        <v>7296</v>
      </c>
      <c r="C353" s="398" t="s">
        <v>5563</v>
      </c>
      <c r="D353" s="398" t="s">
        <v>5851</v>
      </c>
      <c r="E353" s="427" t="s">
        <v>5250</v>
      </c>
      <c r="F353" s="399">
        <f>INDEX(UVEK_DT!$K$2:$K$8052,MATCH(EF_scope3!B353,UVEK_DT!$C$2:$C$8052,0))/1000</f>
        <v>1.26728328198316E-2</v>
      </c>
      <c r="G353" s="398" t="s">
        <v>3646</v>
      </c>
      <c r="H353" s="750"/>
      <c r="I353" s="400" t="s">
        <v>5852</v>
      </c>
      <c r="J353" s="400">
        <v>2024</v>
      </c>
      <c r="K353" s="460" t="s">
        <v>5930</v>
      </c>
      <c r="L353" s="460" t="s">
        <v>5930</v>
      </c>
    </row>
    <row r="354" spans="1:12" s="400" customFormat="1" ht="45">
      <c r="A354" s="398" t="s">
        <v>5747</v>
      </c>
      <c r="B354" s="398" t="s">
        <v>7297</v>
      </c>
      <c r="C354" s="398" t="s">
        <v>5564</v>
      </c>
      <c r="D354" s="398" t="s">
        <v>5851</v>
      </c>
      <c r="E354" s="427" t="s">
        <v>5250</v>
      </c>
      <c r="F354" s="399">
        <f>INDEX(UVEK_DT!$K$2:$K$8052,MATCH(EF_scope3!B354,UVEK_DT!$C$2:$C$8052,0))/1000</f>
        <v>8.4865194129643204E-3</v>
      </c>
      <c r="G354" s="398" t="s">
        <v>3646</v>
      </c>
      <c r="H354" s="750"/>
      <c r="I354" s="400" t="s">
        <v>5852</v>
      </c>
      <c r="J354" s="400">
        <v>2024</v>
      </c>
      <c r="K354" s="460" t="s">
        <v>5930</v>
      </c>
      <c r="L354" s="460" t="s">
        <v>5930</v>
      </c>
    </row>
    <row r="355" spans="1:12" s="400" customFormat="1" ht="30">
      <c r="A355" s="398" t="s">
        <v>5748</v>
      </c>
      <c r="B355" s="398" t="s">
        <v>7298</v>
      </c>
      <c r="C355" s="398" t="s">
        <v>5565</v>
      </c>
      <c r="D355" s="398" t="s">
        <v>5851</v>
      </c>
      <c r="E355" s="427" t="s">
        <v>5250</v>
      </c>
      <c r="F355" s="399">
        <f>INDEX(UVEK_DT!$K$2:$K$8052,MATCH(EF_scope3!B355,UVEK_DT!$C$2:$C$8052,0))/1000</f>
        <v>0.11084391600473301</v>
      </c>
      <c r="G355" s="398" t="s">
        <v>3646</v>
      </c>
      <c r="H355" s="750"/>
      <c r="I355" s="400" t="s">
        <v>5852</v>
      </c>
      <c r="J355" s="400">
        <v>2024</v>
      </c>
      <c r="K355" s="460" t="s">
        <v>5930</v>
      </c>
      <c r="L355" s="460" t="s">
        <v>5930</v>
      </c>
    </row>
    <row r="356" spans="1:12" s="400" customFormat="1" ht="45">
      <c r="A356" s="398" t="s">
        <v>5749</v>
      </c>
      <c r="B356" s="398" t="s">
        <v>7301</v>
      </c>
      <c r="C356" s="398" t="s">
        <v>5566</v>
      </c>
      <c r="D356" s="398" t="s">
        <v>5851</v>
      </c>
      <c r="E356" s="427" t="s">
        <v>5250</v>
      </c>
      <c r="F356" s="399">
        <f>INDEX(UVEK_DT!$K$2:$K$8052,MATCH(EF_scope3!B356,UVEK_DT!$C$2:$C$8052,0))/1000</f>
        <v>0.71362281065414901</v>
      </c>
      <c r="G356" s="398" t="s">
        <v>3646</v>
      </c>
      <c r="H356" s="750"/>
      <c r="I356" s="400" t="s">
        <v>5852</v>
      </c>
      <c r="J356" s="400">
        <v>2024</v>
      </c>
      <c r="K356" s="460" t="s">
        <v>5930</v>
      </c>
      <c r="L356" s="460" t="s">
        <v>5930</v>
      </c>
    </row>
    <row r="357" spans="1:12" s="400" customFormat="1" ht="45">
      <c r="A357" s="398" t="s">
        <v>5750</v>
      </c>
      <c r="B357" s="398" t="s">
        <v>7302</v>
      </c>
      <c r="C357" s="398" t="s">
        <v>5567</v>
      </c>
      <c r="D357" s="398" t="s">
        <v>5851</v>
      </c>
      <c r="E357" s="427" t="s">
        <v>5146</v>
      </c>
      <c r="F357" s="399">
        <f>INDEX(UVEK_DT!$K$2:$K$8052,MATCH(EF_scope3!B357,UVEK_DT!$C$2:$C$8052,0))/1000</f>
        <v>1.0997813845073099E-3</v>
      </c>
      <c r="G357" s="398" t="s">
        <v>3730</v>
      </c>
      <c r="H357" s="750"/>
      <c r="I357" s="400" t="s">
        <v>5852</v>
      </c>
      <c r="J357" s="400">
        <v>2024</v>
      </c>
      <c r="K357" s="460" t="s">
        <v>5930</v>
      </c>
      <c r="L357" s="460" t="s">
        <v>5930</v>
      </c>
    </row>
    <row r="358" spans="1:12" s="400" customFormat="1" ht="45">
      <c r="A358" s="398" t="s">
        <v>5751</v>
      </c>
      <c r="B358" s="398" t="s">
        <v>7312</v>
      </c>
      <c r="C358" s="398" t="s">
        <v>5568</v>
      </c>
      <c r="D358" s="398" t="s">
        <v>5851</v>
      </c>
      <c r="E358" s="427" t="s">
        <v>5249</v>
      </c>
      <c r="F358" s="399">
        <f>INDEX(UVEK_DT!$K$2:$K$8052,MATCH(EF_scope3!B358,UVEK_DT!$C$2:$C$8052,0))/1000</f>
        <v>6.2432158609006301E-5</v>
      </c>
      <c r="G358" s="398" t="s">
        <v>3646</v>
      </c>
      <c r="H358" s="750"/>
      <c r="I358" s="400" t="s">
        <v>5852</v>
      </c>
      <c r="J358" s="400">
        <v>2024</v>
      </c>
      <c r="K358" s="460" t="s">
        <v>5930</v>
      </c>
      <c r="L358" s="460" t="s">
        <v>5930</v>
      </c>
    </row>
    <row r="359" spans="1:12" s="400" customFormat="1" ht="60">
      <c r="A359" s="398" t="s">
        <v>5752</v>
      </c>
      <c r="B359" s="398" t="s">
        <v>7315</v>
      </c>
      <c r="C359" s="398" t="s">
        <v>5569</v>
      </c>
      <c r="D359" s="398" t="s">
        <v>5851</v>
      </c>
      <c r="E359" s="427" t="s">
        <v>5249</v>
      </c>
      <c r="F359" s="399">
        <f>INDEX(UVEK_DT!$K$2:$K$8052,MATCH(EF_scope3!B359,UVEK_DT!$C$2:$C$8052,0))/1000</f>
        <v>1.8967692236912501E-4</v>
      </c>
      <c r="G359" s="398" t="s">
        <v>3646</v>
      </c>
      <c r="H359" s="750"/>
      <c r="I359" s="400" t="s">
        <v>5852</v>
      </c>
      <c r="J359" s="400">
        <v>2024</v>
      </c>
      <c r="K359" s="460" t="s">
        <v>5930</v>
      </c>
      <c r="L359" s="460" t="s">
        <v>5930</v>
      </c>
    </row>
    <row r="360" spans="1:12" s="400" customFormat="1" ht="45">
      <c r="A360" s="398" t="s">
        <v>5753</v>
      </c>
      <c r="B360" s="398" t="s">
        <v>7327</v>
      </c>
      <c r="C360" s="398" t="s">
        <v>5570</v>
      </c>
      <c r="D360" s="398" t="s">
        <v>5851</v>
      </c>
      <c r="E360" s="427" t="s">
        <v>5249</v>
      </c>
      <c r="F360" s="399">
        <f>INDEX(UVEK_DT!$K$2:$K$8052,MATCH(EF_scope3!B360,UVEK_DT!$C$2:$C$8052,0))/1000</f>
        <v>6.0068500983805095E-5</v>
      </c>
      <c r="G360" s="398" t="s">
        <v>3730</v>
      </c>
      <c r="H360" s="750"/>
      <c r="I360" s="400" t="s">
        <v>5852</v>
      </c>
      <c r="J360" s="400">
        <v>2024</v>
      </c>
      <c r="K360" s="460" t="s">
        <v>5930</v>
      </c>
      <c r="L360" s="460" t="s">
        <v>5930</v>
      </c>
    </row>
    <row r="361" spans="1:12" s="400" customFormat="1" ht="45">
      <c r="A361" s="398" t="s">
        <v>5754</v>
      </c>
      <c r="B361" s="398" t="s">
        <v>7338</v>
      </c>
      <c r="C361" s="398" t="s">
        <v>5571</v>
      </c>
      <c r="D361" s="398" t="s">
        <v>5851</v>
      </c>
      <c r="E361" s="427" t="s">
        <v>5249</v>
      </c>
      <c r="F361" s="399">
        <f>INDEX(UVEK_DT!$K$2:$K$8052,MATCH(EF_scope3!B361,UVEK_DT!$C$2:$C$8052,0))/1000</f>
        <v>2.7118723338467497E-4</v>
      </c>
      <c r="G361" s="398" t="s">
        <v>3647</v>
      </c>
      <c r="H361" s="750"/>
      <c r="I361" s="400" t="s">
        <v>5852</v>
      </c>
      <c r="J361" s="400">
        <v>2024</v>
      </c>
      <c r="K361" s="460" t="s">
        <v>5930</v>
      </c>
      <c r="L361" s="460" t="s">
        <v>5930</v>
      </c>
    </row>
    <row r="362" spans="1:12" s="400" customFormat="1" ht="30">
      <c r="A362" s="398" t="s">
        <v>5755</v>
      </c>
      <c r="B362" s="398" t="s">
        <v>7342</v>
      </c>
      <c r="C362" s="398" t="s">
        <v>5572</v>
      </c>
      <c r="D362" s="398" t="s">
        <v>5851</v>
      </c>
      <c r="E362" s="427" t="s">
        <v>5248</v>
      </c>
      <c r="F362" s="399">
        <f>INDEX(UVEK_DT!$K$2:$K$8052,MATCH(EF_scope3!B362,UVEK_DT!$C$2:$C$8052,0))/1000</f>
        <v>8.1814529013690099E-5</v>
      </c>
      <c r="G362" s="398" t="s">
        <v>3730</v>
      </c>
      <c r="H362" s="750"/>
      <c r="I362" s="400" t="s">
        <v>5852</v>
      </c>
      <c r="J362" s="400">
        <v>2024</v>
      </c>
      <c r="K362" s="460" t="s">
        <v>5930</v>
      </c>
      <c r="L362" s="460" t="s">
        <v>5930</v>
      </c>
    </row>
    <row r="363" spans="1:12" s="400" customFormat="1" ht="60">
      <c r="A363" s="398" t="s">
        <v>5756</v>
      </c>
      <c r="B363" s="398" t="s">
        <v>7393</v>
      </c>
      <c r="C363" s="398" t="s">
        <v>5573</v>
      </c>
      <c r="D363" s="398" t="s">
        <v>5851</v>
      </c>
      <c r="E363" s="427" t="s">
        <v>5261</v>
      </c>
      <c r="F363" s="399">
        <f>INDEX(UVEK_DT!$K$2:$K$8052,MATCH(EF_scope3!B363,UVEK_DT!$C$2:$C$8052,0))/1000</f>
        <v>2.8050956277894901E-4</v>
      </c>
      <c r="G363" s="398" t="s">
        <v>3730</v>
      </c>
      <c r="H363" s="750"/>
      <c r="I363" s="400" t="s">
        <v>5852</v>
      </c>
      <c r="J363" s="400">
        <v>2024</v>
      </c>
      <c r="K363" s="460" t="s">
        <v>5930</v>
      </c>
      <c r="L363" s="460" t="s">
        <v>5930</v>
      </c>
    </row>
    <row r="364" spans="1:12" s="400" customFormat="1" ht="30">
      <c r="A364" s="398" t="s">
        <v>5757</v>
      </c>
      <c r="B364" s="398" t="s">
        <v>7409</v>
      </c>
      <c r="C364" s="398" t="s">
        <v>5574</v>
      </c>
      <c r="D364" s="398" t="s">
        <v>5851</v>
      </c>
      <c r="E364" s="427" t="s">
        <v>5250</v>
      </c>
      <c r="F364" s="399">
        <f>INDEX(UVEK_DT!$K$2:$K$8052,MATCH(EF_scope3!B364,UVEK_DT!$C$2:$C$8052,0))/1000</f>
        <v>31.962148428013197</v>
      </c>
      <c r="G364" s="398" t="s">
        <v>3646</v>
      </c>
      <c r="H364" s="750"/>
      <c r="I364" s="400" t="s">
        <v>5852</v>
      </c>
      <c r="J364" s="400">
        <v>2024</v>
      </c>
      <c r="K364" s="460" t="s">
        <v>5930</v>
      </c>
      <c r="L364" s="460" t="s">
        <v>5930</v>
      </c>
    </row>
    <row r="365" spans="1:12" s="400" customFormat="1" ht="45">
      <c r="A365" s="398" t="s">
        <v>5758</v>
      </c>
      <c r="B365" s="398" t="s">
        <v>7410</v>
      </c>
      <c r="C365" s="398" t="s">
        <v>5575</v>
      </c>
      <c r="D365" s="398" t="s">
        <v>5851</v>
      </c>
      <c r="E365" s="427" t="s">
        <v>5248</v>
      </c>
      <c r="F365" s="399">
        <f>INDEX(UVEK_DT!$K$2:$K$8052,MATCH(EF_scope3!B365,UVEK_DT!$C$2:$C$8052,0))/1000</f>
        <v>2.9671328334226896E-4</v>
      </c>
      <c r="G365" s="398" t="s">
        <v>3730</v>
      </c>
      <c r="H365" s="750"/>
      <c r="I365" s="400" t="s">
        <v>5852</v>
      </c>
      <c r="J365" s="400">
        <v>2024</v>
      </c>
      <c r="K365" s="460" t="s">
        <v>5930</v>
      </c>
      <c r="L365" s="460" t="s">
        <v>5930</v>
      </c>
    </row>
    <row r="366" spans="1:12" s="400" customFormat="1" ht="60">
      <c r="A366" s="398" t="s">
        <v>5759</v>
      </c>
      <c r="B366" s="398" t="s">
        <v>7414</v>
      </c>
      <c r="C366" s="398" t="s">
        <v>5576</v>
      </c>
      <c r="D366" s="398" t="s">
        <v>5851</v>
      </c>
      <c r="E366" s="427" t="s">
        <v>5249</v>
      </c>
      <c r="F366" s="399">
        <f>INDEX(UVEK_DT!$K$2:$K$8052,MATCH(EF_scope3!B366,UVEK_DT!$C$2:$C$8052,0))/1000</f>
        <v>3.425828150509E-5</v>
      </c>
      <c r="G366" s="398" t="s">
        <v>3647</v>
      </c>
      <c r="H366" s="750"/>
      <c r="I366" s="400" t="s">
        <v>5852</v>
      </c>
      <c r="J366" s="400">
        <v>2024</v>
      </c>
      <c r="K366" s="460" t="s">
        <v>5930</v>
      </c>
      <c r="L366" s="460" t="s">
        <v>5930</v>
      </c>
    </row>
    <row r="367" spans="1:12" s="400" customFormat="1" ht="45">
      <c r="A367" s="398" t="s">
        <v>5760</v>
      </c>
      <c r="B367" s="398" t="s">
        <v>7416</v>
      </c>
      <c r="C367" s="398" t="s">
        <v>5577</v>
      </c>
      <c r="D367" s="398" t="s">
        <v>5851</v>
      </c>
      <c r="E367" s="427" t="s">
        <v>5248</v>
      </c>
      <c r="F367" s="399">
        <f>INDEX(UVEK_DT!$K$2:$K$8052,MATCH(EF_scope3!B367,UVEK_DT!$C$2:$C$8052,0))/1000</f>
        <v>1.7800547474245301E-3</v>
      </c>
      <c r="G367" s="398" t="s">
        <v>3646</v>
      </c>
      <c r="H367" s="750"/>
      <c r="I367" s="400" t="s">
        <v>5852</v>
      </c>
      <c r="J367" s="400">
        <v>2024</v>
      </c>
      <c r="K367" s="460" t="s">
        <v>5930</v>
      </c>
      <c r="L367" s="460" t="s">
        <v>5930</v>
      </c>
    </row>
    <row r="368" spans="1:12" s="400" customFormat="1" ht="45">
      <c r="A368" s="398" t="s">
        <v>5761</v>
      </c>
      <c r="B368" s="398" t="s">
        <v>7433</v>
      </c>
      <c r="C368" s="398" t="s">
        <v>5578</v>
      </c>
      <c r="D368" s="398" t="s">
        <v>5851</v>
      </c>
      <c r="E368" s="427" t="s">
        <v>5248</v>
      </c>
      <c r="F368" s="399">
        <f>INDEX(UVEK_DT!$K$2:$K$8052,MATCH(EF_scope3!B368,UVEK_DT!$C$2:$C$8052,0))/1000</f>
        <v>3.00210846255835E-3</v>
      </c>
      <c r="G368" s="398" t="s">
        <v>3646</v>
      </c>
      <c r="H368" s="750"/>
      <c r="I368" s="400" t="s">
        <v>5852</v>
      </c>
      <c r="J368" s="400">
        <v>2024</v>
      </c>
      <c r="K368" s="460" t="s">
        <v>5930</v>
      </c>
      <c r="L368" s="460" t="s">
        <v>5930</v>
      </c>
    </row>
    <row r="369" spans="1:12" s="400" customFormat="1" ht="45">
      <c r="A369" s="398" t="s">
        <v>5762</v>
      </c>
      <c r="B369" s="398" t="s">
        <v>7451</v>
      </c>
      <c r="C369" s="398" t="s">
        <v>5579</v>
      </c>
      <c r="D369" s="398" t="s">
        <v>5851</v>
      </c>
      <c r="E369" s="427" t="s">
        <v>5248</v>
      </c>
      <c r="F369" s="399">
        <f>INDEX(UVEK_DT!$K$2:$K$8052,MATCH(EF_scope3!B369,UVEK_DT!$C$2:$C$8052,0))/1000</f>
        <v>5.4075991494711799E-4</v>
      </c>
      <c r="G369" s="398" t="s">
        <v>3730</v>
      </c>
      <c r="H369" s="750"/>
      <c r="I369" s="400" t="s">
        <v>5852</v>
      </c>
      <c r="J369" s="400">
        <v>2024</v>
      </c>
      <c r="K369" s="460" t="s">
        <v>5930</v>
      </c>
      <c r="L369" s="460" t="s">
        <v>5930</v>
      </c>
    </row>
    <row r="370" spans="1:12" s="400" customFormat="1" ht="45">
      <c r="A370" s="398" t="s">
        <v>5763</v>
      </c>
      <c r="B370" s="398" t="s">
        <v>7452</v>
      </c>
      <c r="C370" s="398" t="s">
        <v>5580</v>
      </c>
      <c r="D370" s="398" t="s">
        <v>5851</v>
      </c>
      <c r="E370" s="427" t="s">
        <v>5248</v>
      </c>
      <c r="F370" s="399">
        <f>INDEX(UVEK_DT!$K$2:$K$8052,MATCH(EF_scope3!B370,UVEK_DT!$C$2:$C$8052,0))/1000</f>
        <v>9.2006888063643597E-4</v>
      </c>
      <c r="G370" s="398" t="s">
        <v>3730</v>
      </c>
      <c r="H370" s="750"/>
      <c r="I370" s="400" t="s">
        <v>5852</v>
      </c>
      <c r="J370" s="400">
        <v>2024</v>
      </c>
      <c r="K370" s="460" t="s">
        <v>5930</v>
      </c>
      <c r="L370" s="460" t="s">
        <v>5930</v>
      </c>
    </row>
    <row r="371" spans="1:12" s="400" customFormat="1" ht="45">
      <c r="A371" s="398" t="s">
        <v>5764</v>
      </c>
      <c r="B371" s="398" t="s">
        <v>7453</v>
      </c>
      <c r="C371" s="398" t="s">
        <v>5581</v>
      </c>
      <c r="D371" s="398" t="s">
        <v>5851</v>
      </c>
      <c r="E371" s="427" t="s">
        <v>5248</v>
      </c>
      <c r="F371" s="399">
        <f>INDEX(UVEK_DT!$K$2:$K$8052,MATCH(EF_scope3!B371,UVEK_DT!$C$2:$C$8052,0))/1000</f>
        <v>1.29937784691729E-3</v>
      </c>
      <c r="G371" s="398" t="s">
        <v>3730</v>
      </c>
      <c r="H371" s="750"/>
      <c r="I371" s="400" t="s">
        <v>5852</v>
      </c>
      <c r="J371" s="400">
        <v>2024</v>
      </c>
      <c r="K371" s="460" t="s">
        <v>5930</v>
      </c>
      <c r="L371" s="460" t="s">
        <v>5930</v>
      </c>
    </row>
    <row r="372" spans="1:12" s="400" customFormat="1" ht="30">
      <c r="A372" s="398" t="s">
        <v>5765</v>
      </c>
      <c r="B372" s="398" t="s">
        <v>7456</v>
      </c>
      <c r="C372" s="398" t="s">
        <v>5582</v>
      </c>
      <c r="D372" s="398" t="s">
        <v>5851</v>
      </c>
      <c r="E372" s="427" t="s">
        <v>5250</v>
      </c>
      <c r="F372" s="399">
        <f>INDEX(UVEK_DT!$K$2:$K$8052,MATCH(EF_scope3!B372,UVEK_DT!$C$2:$C$8052,0))/1000</f>
        <v>12.0911022525439</v>
      </c>
      <c r="G372" s="398" t="s">
        <v>3646</v>
      </c>
      <c r="H372" s="750"/>
      <c r="I372" s="400" t="s">
        <v>5852</v>
      </c>
      <c r="J372" s="400">
        <v>2024</v>
      </c>
      <c r="K372" s="460" t="s">
        <v>5930</v>
      </c>
      <c r="L372" s="460" t="s">
        <v>5930</v>
      </c>
    </row>
    <row r="373" spans="1:12" s="400" customFormat="1" ht="30">
      <c r="A373" s="398" t="s">
        <v>5766</v>
      </c>
      <c r="B373" s="398" t="s">
        <v>7457</v>
      </c>
      <c r="C373" s="398" t="s">
        <v>5583</v>
      </c>
      <c r="D373" s="398" t="s">
        <v>5851</v>
      </c>
      <c r="E373" s="427" t="s">
        <v>5250</v>
      </c>
      <c r="F373" s="399">
        <f>INDEX(UVEK_DT!$K$2:$K$8052,MATCH(EF_scope3!B373,UVEK_DT!$C$2:$C$8052,0))/1000</f>
        <v>9.806729078815529</v>
      </c>
      <c r="G373" s="398" t="s">
        <v>3646</v>
      </c>
      <c r="H373" s="750"/>
      <c r="I373" s="400" t="s">
        <v>5852</v>
      </c>
      <c r="J373" s="400">
        <v>2024</v>
      </c>
      <c r="K373" s="460" t="s">
        <v>5930</v>
      </c>
      <c r="L373" s="460" t="s">
        <v>5930</v>
      </c>
    </row>
    <row r="374" spans="1:12" s="400" customFormat="1" ht="30">
      <c r="A374" s="398" t="s">
        <v>5767</v>
      </c>
      <c r="B374" s="398" t="s">
        <v>7458</v>
      </c>
      <c r="C374" s="398" t="s">
        <v>5584</v>
      </c>
      <c r="D374" s="398" t="s">
        <v>5851</v>
      </c>
      <c r="E374" s="427" t="s">
        <v>5250</v>
      </c>
      <c r="F374" s="399">
        <f>INDEX(UVEK_DT!$K$2:$K$8052,MATCH(EF_scope3!B374,UVEK_DT!$C$2:$C$8052,0))/1000</f>
        <v>0.70542031394243399</v>
      </c>
      <c r="G374" s="398" t="s">
        <v>3646</v>
      </c>
      <c r="H374" s="750"/>
      <c r="I374" s="400" t="s">
        <v>5852</v>
      </c>
      <c r="J374" s="400">
        <v>2024</v>
      </c>
      <c r="K374" s="460" t="s">
        <v>5930</v>
      </c>
      <c r="L374" s="460" t="s">
        <v>5930</v>
      </c>
    </row>
    <row r="375" spans="1:12" s="400" customFormat="1" ht="30">
      <c r="A375" s="398" t="s">
        <v>5768</v>
      </c>
      <c r="B375" s="398" t="s">
        <v>7459</v>
      </c>
      <c r="C375" s="398" t="s">
        <v>5585</v>
      </c>
      <c r="D375" s="398" t="s">
        <v>5851</v>
      </c>
      <c r="E375" s="427" t="s">
        <v>5250</v>
      </c>
      <c r="F375" s="399">
        <f>INDEX(UVEK_DT!$K$2:$K$8052,MATCH(EF_scope3!B375,UVEK_DT!$C$2:$C$8052,0))/1000</f>
        <v>1.1233977516124001</v>
      </c>
      <c r="G375" s="398" t="s">
        <v>3646</v>
      </c>
      <c r="H375" s="750"/>
      <c r="I375" s="400" t="s">
        <v>5852</v>
      </c>
      <c r="J375" s="400">
        <v>2024</v>
      </c>
      <c r="K375" s="460" t="s">
        <v>5930</v>
      </c>
      <c r="L375" s="460" t="s">
        <v>5930</v>
      </c>
    </row>
    <row r="376" spans="1:12" s="400" customFormat="1" ht="30">
      <c r="A376" s="398" t="s">
        <v>5769</v>
      </c>
      <c r="B376" s="398" t="s">
        <v>7460</v>
      </c>
      <c r="C376" s="398" t="s">
        <v>5586</v>
      </c>
      <c r="D376" s="398" t="s">
        <v>5851</v>
      </c>
      <c r="E376" s="427" t="s">
        <v>5250</v>
      </c>
      <c r="F376" s="399">
        <f>INDEX(UVEK_DT!$K$2:$K$8052,MATCH(EF_scope3!B376,UVEK_DT!$C$2:$C$8052,0))/1000</f>
        <v>1.7210474504148598</v>
      </c>
      <c r="G376" s="398" t="s">
        <v>3646</v>
      </c>
      <c r="H376" s="750"/>
      <c r="I376" s="400" t="s">
        <v>5852</v>
      </c>
      <c r="J376" s="400">
        <v>2024</v>
      </c>
      <c r="K376" s="460" t="s">
        <v>5930</v>
      </c>
      <c r="L376" s="460" t="s">
        <v>5930</v>
      </c>
    </row>
    <row r="377" spans="1:12" s="400" customFormat="1" ht="45">
      <c r="A377" s="398" t="s">
        <v>5770</v>
      </c>
      <c r="B377" s="398" t="s">
        <v>7493</v>
      </c>
      <c r="C377" s="398" t="s">
        <v>5587</v>
      </c>
      <c r="D377" s="398" t="s">
        <v>5851</v>
      </c>
      <c r="E377" s="427" t="s">
        <v>5248</v>
      </c>
      <c r="F377" s="399">
        <f>INDEX(UVEK_DT!$K$2:$K$8052,MATCH(EF_scope3!B377,UVEK_DT!$C$2:$C$8052,0))/1000</f>
        <v>1.70885255752707E-4</v>
      </c>
      <c r="G377" s="398" t="s">
        <v>3646</v>
      </c>
      <c r="H377" s="750"/>
      <c r="I377" s="400" t="s">
        <v>5852</v>
      </c>
      <c r="J377" s="400">
        <v>2024</v>
      </c>
      <c r="K377" s="460" t="s">
        <v>5930</v>
      </c>
      <c r="L377" s="460" t="s">
        <v>5930</v>
      </c>
    </row>
    <row r="378" spans="1:12" s="400" customFormat="1" ht="30">
      <c r="A378" s="398" t="s">
        <v>5771</v>
      </c>
      <c r="B378" s="398" t="s">
        <v>7506</v>
      </c>
      <c r="C378" s="398" t="s">
        <v>5588</v>
      </c>
      <c r="D378" s="398" t="s">
        <v>5851</v>
      </c>
      <c r="E378" s="427" t="s">
        <v>5248</v>
      </c>
      <c r="F378" s="399">
        <f>INDEX(UVEK_DT!$K$2:$K$8052,MATCH(EF_scope3!B378,UVEK_DT!$C$2:$C$8052,0))/1000</f>
        <v>6.8685049521029196E-4</v>
      </c>
      <c r="G378" s="398" t="s">
        <v>3730</v>
      </c>
      <c r="H378" s="750"/>
      <c r="I378" s="400" t="s">
        <v>5852</v>
      </c>
      <c r="J378" s="400">
        <v>2024</v>
      </c>
      <c r="K378" s="460" t="s">
        <v>5930</v>
      </c>
      <c r="L378" s="460" t="s">
        <v>5930</v>
      </c>
    </row>
    <row r="379" spans="1:12" s="400" customFormat="1" ht="45">
      <c r="A379" s="398" t="s">
        <v>5772</v>
      </c>
      <c r="B379" s="398" t="s">
        <v>7516</v>
      </c>
      <c r="C379" s="398" t="s">
        <v>5589</v>
      </c>
      <c r="D379" s="398" t="s">
        <v>5851</v>
      </c>
      <c r="E379" s="427" t="s">
        <v>5249</v>
      </c>
      <c r="F379" s="399">
        <f>INDEX(UVEK_DT!$K$2:$K$8052,MATCH(EF_scope3!B379,UVEK_DT!$C$2:$C$8052,0))/1000</f>
        <v>6.1757899031089905E-3</v>
      </c>
      <c r="G379" s="398" t="s">
        <v>3646</v>
      </c>
      <c r="H379" s="750"/>
      <c r="I379" s="400" t="s">
        <v>5852</v>
      </c>
      <c r="J379" s="400">
        <v>2024</v>
      </c>
      <c r="K379" s="460" t="s">
        <v>5930</v>
      </c>
      <c r="L379" s="460" t="s">
        <v>5930</v>
      </c>
    </row>
    <row r="380" spans="1:12" s="400" customFormat="1" ht="45">
      <c r="A380" s="398" t="s">
        <v>5773</v>
      </c>
      <c r="B380" s="398" t="s">
        <v>7517</v>
      </c>
      <c r="C380" s="398" t="s">
        <v>5590</v>
      </c>
      <c r="D380" s="398" t="s">
        <v>5851</v>
      </c>
      <c r="E380" s="427" t="s">
        <v>5249</v>
      </c>
      <c r="F380" s="399">
        <f>INDEX(UVEK_DT!$K$2:$K$8052,MATCH(EF_scope3!B380,UVEK_DT!$C$2:$C$8052,0))/1000</f>
        <v>7.9398518769189499E-4</v>
      </c>
      <c r="G380" s="398" t="s">
        <v>3646</v>
      </c>
      <c r="H380" s="750"/>
      <c r="I380" s="400" t="s">
        <v>5852</v>
      </c>
      <c r="J380" s="400">
        <v>2024</v>
      </c>
      <c r="K380" s="460" t="s">
        <v>5930</v>
      </c>
      <c r="L380" s="460" t="s">
        <v>5930</v>
      </c>
    </row>
    <row r="381" spans="1:12" s="400" customFormat="1" ht="45">
      <c r="A381" s="398" t="s">
        <v>5774</v>
      </c>
      <c r="B381" s="398" t="s">
        <v>7536</v>
      </c>
      <c r="C381" s="398" t="s">
        <v>5591</v>
      </c>
      <c r="D381" s="398" t="s">
        <v>5851</v>
      </c>
      <c r="E381" s="427" t="s">
        <v>5250</v>
      </c>
      <c r="F381" s="399">
        <f>INDEX(UVEK_DT!$K$2:$K$8052,MATCH(EF_scope3!B381,UVEK_DT!$C$2:$C$8052,0))/1000</f>
        <v>0.42656131987563101</v>
      </c>
      <c r="G381" s="398" t="s">
        <v>3646</v>
      </c>
      <c r="H381" s="750"/>
      <c r="I381" s="400" t="s">
        <v>5852</v>
      </c>
      <c r="J381" s="400">
        <v>2024</v>
      </c>
      <c r="K381" s="460" t="s">
        <v>5930</v>
      </c>
      <c r="L381" s="460" t="s">
        <v>5930</v>
      </c>
    </row>
    <row r="382" spans="1:12" s="400" customFormat="1" ht="45">
      <c r="A382" s="398" t="s">
        <v>5775</v>
      </c>
      <c r="B382" s="398" t="s">
        <v>7537</v>
      </c>
      <c r="C382" s="398" t="s">
        <v>5592</v>
      </c>
      <c r="D382" s="398" t="s">
        <v>5851</v>
      </c>
      <c r="E382" s="427" t="s">
        <v>5250</v>
      </c>
      <c r="F382" s="399">
        <f>INDEX(UVEK_DT!$K$2:$K$8052,MATCH(EF_scope3!B382,UVEK_DT!$C$2:$C$8052,0))/1000</f>
        <v>0.177733919548447</v>
      </c>
      <c r="G382" s="398" t="s">
        <v>3646</v>
      </c>
      <c r="H382" s="750"/>
      <c r="I382" s="400" t="s">
        <v>5852</v>
      </c>
      <c r="J382" s="400">
        <v>2024</v>
      </c>
      <c r="K382" s="460" t="s">
        <v>5930</v>
      </c>
      <c r="L382" s="460" t="s">
        <v>5930</v>
      </c>
    </row>
    <row r="383" spans="1:12" s="400" customFormat="1" ht="60">
      <c r="A383" s="398" t="s">
        <v>5776</v>
      </c>
      <c r="B383" s="398" t="s">
        <v>7538</v>
      </c>
      <c r="C383" s="398" t="s">
        <v>5593</v>
      </c>
      <c r="D383" s="398" t="s">
        <v>5851</v>
      </c>
      <c r="E383" s="427" t="s">
        <v>5250</v>
      </c>
      <c r="F383" s="399">
        <f>INDEX(UVEK_DT!$K$2:$K$8052,MATCH(EF_scope3!B383,UVEK_DT!$C$2:$C$8052,0))/1000</f>
        <v>0.20579897726390498</v>
      </c>
      <c r="G383" s="398" t="s">
        <v>3646</v>
      </c>
      <c r="H383" s="750"/>
      <c r="I383" s="400" t="s">
        <v>5852</v>
      </c>
      <c r="J383" s="400">
        <v>2024</v>
      </c>
      <c r="K383" s="460" t="s">
        <v>5930</v>
      </c>
      <c r="L383" s="460" t="s">
        <v>5930</v>
      </c>
    </row>
    <row r="384" spans="1:12" s="400" customFormat="1" ht="60">
      <c r="A384" s="398" t="s">
        <v>5777</v>
      </c>
      <c r="B384" s="398" t="s">
        <v>7539</v>
      </c>
      <c r="C384" s="398" t="s">
        <v>5594</v>
      </c>
      <c r="D384" s="398" t="s">
        <v>5851</v>
      </c>
      <c r="E384" s="427" t="s">
        <v>5250</v>
      </c>
      <c r="F384" s="399">
        <f>INDEX(UVEK_DT!$K$2:$K$8052,MATCH(EF_scope3!B384,UVEK_DT!$C$2:$C$8052,0))/1000</f>
        <v>0.29780586532925502</v>
      </c>
      <c r="G384" s="398" t="s">
        <v>3646</v>
      </c>
      <c r="H384" s="750"/>
      <c r="I384" s="400" t="s">
        <v>5852</v>
      </c>
      <c r="J384" s="400">
        <v>2024</v>
      </c>
      <c r="K384" s="460" t="s">
        <v>5930</v>
      </c>
      <c r="L384" s="460" t="s">
        <v>5930</v>
      </c>
    </row>
    <row r="385" spans="1:12" s="400" customFormat="1" ht="75">
      <c r="A385" s="398" t="s">
        <v>5778</v>
      </c>
      <c r="B385" s="398" t="s">
        <v>7600</v>
      </c>
      <c r="C385" s="398" t="s">
        <v>5595</v>
      </c>
      <c r="D385" s="398" t="s">
        <v>5851</v>
      </c>
      <c r="E385" s="427" t="s">
        <v>5248</v>
      </c>
      <c r="F385" s="399">
        <f>INDEX(UVEK_DT!$K$2:$K$8052,MATCH(EF_scope3!B385,UVEK_DT!$C$2:$C$8052,0))/1000</f>
        <v>7.5474321290808298E-4</v>
      </c>
      <c r="G385" s="398" t="s">
        <v>3646</v>
      </c>
      <c r="H385" s="750"/>
      <c r="I385" s="400" t="s">
        <v>5852</v>
      </c>
      <c r="J385" s="400">
        <v>2024</v>
      </c>
      <c r="K385" s="460" t="s">
        <v>5930</v>
      </c>
      <c r="L385" s="460" t="s">
        <v>5930</v>
      </c>
    </row>
    <row r="386" spans="1:12" s="400" customFormat="1" ht="45">
      <c r="A386" s="398" t="s">
        <v>5779</v>
      </c>
      <c r="B386" s="398" t="s">
        <v>7607</v>
      </c>
      <c r="C386" s="398" t="s">
        <v>5596</v>
      </c>
      <c r="D386" s="398" t="s">
        <v>5851</v>
      </c>
      <c r="E386" s="427" t="s">
        <v>5248</v>
      </c>
      <c r="F386" s="399">
        <f>INDEX(UVEK_DT!$K$2:$K$8052,MATCH(EF_scope3!B386,UVEK_DT!$C$2:$C$8052,0))/1000</f>
        <v>1.22419287547953E-2</v>
      </c>
      <c r="G386" s="398" t="s">
        <v>3646</v>
      </c>
      <c r="H386" s="750"/>
      <c r="I386" s="400" t="s">
        <v>5852</v>
      </c>
      <c r="J386" s="400">
        <v>2024</v>
      </c>
      <c r="K386" s="460" t="s">
        <v>5930</v>
      </c>
      <c r="L386" s="460" t="s">
        <v>5930</v>
      </c>
    </row>
    <row r="387" spans="1:12" s="400" customFormat="1" ht="45">
      <c r="A387" s="398" t="s">
        <v>5780</v>
      </c>
      <c r="B387" s="398" t="s">
        <v>7608</v>
      </c>
      <c r="C387" s="398" t="s">
        <v>5597</v>
      </c>
      <c r="D387" s="398" t="s">
        <v>5851</v>
      </c>
      <c r="E387" s="427" t="s">
        <v>5248</v>
      </c>
      <c r="F387" s="399">
        <f>INDEX(UVEK_DT!$K$2:$K$8052,MATCH(EF_scope3!B387,UVEK_DT!$C$2:$C$8052,0))/1000</f>
        <v>1.22419287547953E-2</v>
      </c>
      <c r="G387" s="398" t="s">
        <v>3646</v>
      </c>
      <c r="H387" s="750"/>
      <c r="I387" s="400" t="s">
        <v>5852</v>
      </c>
      <c r="J387" s="400">
        <v>2024</v>
      </c>
      <c r="K387" s="460" t="s">
        <v>5930</v>
      </c>
      <c r="L387" s="460" t="s">
        <v>5930</v>
      </c>
    </row>
    <row r="388" spans="1:12" s="400" customFormat="1" ht="30">
      <c r="A388" s="398" t="s">
        <v>5781</v>
      </c>
      <c r="B388" s="398" t="s">
        <v>7619</v>
      </c>
      <c r="C388" s="398" t="s">
        <v>5598</v>
      </c>
      <c r="D388" s="398" t="s">
        <v>5851</v>
      </c>
      <c r="E388" s="427" t="s">
        <v>5250</v>
      </c>
      <c r="F388" s="399">
        <f>INDEX(UVEK_DT!$K$2:$K$8052,MATCH(EF_scope3!B388,UVEK_DT!$C$2:$C$8052,0))/1000</f>
        <v>6.9317020762863103E-3</v>
      </c>
      <c r="G388" s="398" t="s">
        <v>3740</v>
      </c>
      <c r="H388" s="750"/>
      <c r="I388" s="400" t="s">
        <v>5852</v>
      </c>
      <c r="J388" s="400">
        <v>2024</v>
      </c>
      <c r="K388" s="460" t="s">
        <v>5930</v>
      </c>
      <c r="L388" s="460" t="s">
        <v>5930</v>
      </c>
    </row>
    <row r="389" spans="1:12" s="400" customFormat="1" ht="30">
      <c r="A389" s="398" t="s">
        <v>5782</v>
      </c>
      <c r="B389" s="398" t="s">
        <v>7625</v>
      </c>
      <c r="C389" s="398" t="s">
        <v>5599</v>
      </c>
      <c r="D389" s="398" t="s">
        <v>5851</v>
      </c>
      <c r="E389" s="427" t="s">
        <v>5250</v>
      </c>
      <c r="F389" s="399">
        <f>INDEX(UVEK_DT!$K$2:$K$8052,MATCH(EF_scope3!B389,UVEK_DT!$C$2:$C$8052,0))/1000</f>
        <v>1.8583809664222199</v>
      </c>
      <c r="G389" s="398" t="s">
        <v>3646</v>
      </c>
      <c r="H389" s="750"/>
      <c r="I389" s="400" t="s">
        <v>5852</v>
      </c>
      <c r="J389" s="400">
        <v>2024</v>
      </c>
      <c r="K389" s="460" t="s">
        <v>5930</v>
      </c>
      <c r="L389" s="460" t="s">
        <v>5930</v>
      </c>
    </row>
    <row r="390" spans="1:12" s="400" customFormat="1" ht="30">
      <c r="A390" s="398" t="s">
        <v>5783</v>
      </c>
      <c r="B390" s="398" t="s">
        <v>7641</v>
      </c>
      <c r="C390" s="398" t="s">
        <v>5600</v>
      </c>
      <c r="D390" s="398" t="s">
        <v>5851</v>
      </c>
      <c r="E390" s="427" t="s">
        <v>5250</v>
      </c>
      <c r="F390" s="399">
        <f>INDEX(UVEK_DT!$K$2:$K$8052,MATCH(EF_scope3!B390,UVEK_DT!$C$2:$C$8052,0))/1000</f>
        <v>1.0767636848635E-4</v>
      </c>
      <c r="G390" s="398" t="s">
        <v>3740</v>
      </c>
      <c r="H390" s="750"/>
      <c r="I390" s="400" t="s">
        <v>5852</v>
      </c>
      <c r="J390" s="400">
        <v>2024</v>
      </c>
      <c r="K390" s="460" t="s">
        <v>5930</v>
      </c>
      <c r="L390" s="460" t="s">
        <v>5930</v>
      </c>
    </row>
    <row r="391" spans="1:12" s="400" customFormat="1" ht="30">
      <c r="A391" s="398" t="s">
        <v>5784</v>
      </c>
      <c r="B391" s="398" t="s">
        <v>7650</v>
      </c>
      <c r="C391" s="398" t="s">
        <v>5601</v>
      </c>
      <c r="D391" s="398" t="s">
        <v>5851</v>
      </c>
      <c r="E391" s="427" t="s">
        <v>5250</v>
      </c>
      <c r="F391" s="399">
        <f>INDEX(UVEK_DT!$K$2:$K$8052,MATCH(EF_scope3!B391,UVEK_DT!$C$2:$C$8052,0))/1000</f>
        <v>6.8817257047481303E-2</v>
      </c>
      <c r="G391" s="398" t="s">
        <v>3646</v>
      </c>
      <c r="H391" s="750"/>
      <c r="I391" s="400" t="s">
        <v>5852</v>
      </c>
      <c r="J391" s="400">
        <v>2024</v>
      </c>
      <c r="K391" s="460" t="s">
        <v>5930</v>
      </c>
      <c r="L391" s="460" t="s">
        <v>5930</v>
      </c>
    </row>
    <row r="392" spans="1:12" s="400" customFormat="1" ht="60">
      <c r="A392" s="398" t="s">
        <v>5785</v>
      </c>
      <c r="B392" s="398" t="s">
        <v>7654</v>
      </c>
      <c r="C392" s="398" t="s">
        <v>5602</v>
      </c>
      <c r="D392" s="398" t="s">
        <v>5851</v>
      </c>
      <c r="E392" s="427" t="s">
        <v>5249</v>
      </c>
      <c r="F392" s="399">
        <f>INDEX(UVEK_DT!$K$2:$K$8052,MATCH(EF_scope3!B392,UVEK_DT!$C$2:$C$8052,0))/1000</f>
        <v>1.2453273290862E-4</v>
      </c>
      <c r="G392" s="398" t="s">
        <v>3647</v>
      </c>
      <c r="H392" s="750"/>
      <c r="I392" s="400" t="s">
        <v>5852</v>
      </c>
      <c r="J392" s="400">
        <v>2024</v>
      </c>
      <c r="K392" s="460" t="s">
        <v>5930</v>
      </c>
      <c r="L392" s="460" t="s">
        <v>5930</v>
      </c>
    </row>
    <row r="393" spans="1:12" s="400" customFormat="1" ht="45">
      <c r="A393" s="398" t="s">
        <v>5786</v>
      </c>
      <c r="B393" s="398" t="s">
        <v>7666</v>
      </c>
      <c r="C393" s="398" t="s">
        <v>5603</v>
      </c>
      <c r="D393" s="398" t="s">
        <v>5851</v>
      </c>
      <c r="E393" s="427" t="s">
        <v>5249</v>
      </c>
      <c r="F393" s="399">
        <f>INDEX(UVEK_DT!$K$2:$K$8052,MATCH(EF_scope3!B393,UVEK_DT!$C$2:$C$8052,0))/1000</f>
        <v>5.24527809345828E-5</v>
      </c>
      <c r="G393" s="398" t="s">
        <v>3646</v>
      </c>
      <c r="H393" s="750"/>
      <c r="I393" s="400" t="s">
        <v>5852</v>
      </c>
      <c r="J393" s="400">
        <v>2024</v>
      </c>
      <c r="K393" s="460" t="s">
        <v>5930</v>
      </c>
      <c r="L393" s="460" t="s">
        <v>5930</v>
      </c>
    </row>
    <row r="394" spans="1:12" s="400" customFormat="1" ht="45">
      <c r="A394" s="398" t="s">
        <v>5787</v>
      </c>
      <c r="B394" s="398" t="s">
        <v>7667</v>
      </c>
      <c r="C394" s="398" t="s">
        <v>5604</v>
      </c>
      <c r="D394" s="398" t="s">
        <v>5851</v>
      </c>
      <c r="E394" s="427" t="s">
        <v>5249</v>
      </c>
      <c r="F394" s="399">
        <f>INDEX(UVEK_DT!$K$2:$K$8052,MATCH(EF_scope3!B394,UVEK_DT!$C$2:$C$8052,0))/1000</f>
        <v>1.14496582531118E-4</v>
      </c>
      <c r="G394" s="398" t="s">
        <v>3646</v>
      </c>
      <c r="H394" s="750"/>
      <c r="I394" s="400" t="s">
        <v>5852</v>
      </c>
      <c r="J394" s="400">
        <v>2024</v>
      </c>
      <c r="K394" s="460" t="s">
        <v>5930</v>
      </c>
      <c r="L394" s="460" t="s">
        <v>5930</v>
      </c>
    </row>
    <row r="395" spans="1:12" s="400" customFormat="1" ht="75">
      <c r="A395" s="398" t="s">
        <v>5788</v>
      </c>
      <c r="B395" s="398" t="s">
        <v>7673</v>
      </c>
      <c r="C395" s="398" t="s">
        <v>5605</v>
      </c>
      <c r="D395" s="398" t="s">
        <v>5851</v>
      </c>
      <c r="E395" s="427" t="s">
        <v>5261</v>
      </c>
      <c r="F395" s="399">
        <f>INDEX(UVEK_DT!$K$2:$K$8052,MATCH(EF_scope3!B395,UVEK_DT!$C$2:$C$8052,0))/1000</f>
        <v>7.0132075260654107E-4</v>
      </c>
      <c r="G395" s="398" t="s">
        <v>3730</v>
      </c>
      <c r="H395" s="750"/>
      <c r="I395" s="400" t="s">
        <v>5852</v>
      </c>
      <c r="J395" s="400">
        <v>2024</v>
      </c>
      <c r="K395" s="460" t="s">
        <v>5930</v>
      </c>
      <c r="L395" s="460" t="s">
        <v>5930</v>
      </c>
    </row>
    <row r="396" spans="1:12" s="400" customFormat="1" ht="75">
      <c r="A396" s="398" t="s">
        <v>5789</v>
      </c>
      <c r="B396" s="398" t="s">
        <v>7687</v>
      </c>
      <c r="C396" s="398" t="s">
        <v>5606</v>
      </c>
      <c r="D396" s="398" t="s">
        <v>5851</v>
      </c>
      <c r="E396" s="427" t="s">
        <v>5261</v>
      </c>
      <c r="F396" s="399">
        <f>INDEX(UVEK_DT!$K$2:$K$8052,MATCH(EF_scope3!B396,UVEK_DT!$C$2:$C$8052,0))/1000</f>
        <v>1.4875078652719201E-5</v>
      </c>
      <c r="G396" s="398" t="s">
        <v>3730</v>
      </c>
      <c r="H396" s="750"/>
      <c r="I396" s="400" t="s">
        <v>5852</v>
      </c>
      <c r="J396" s="400">
        <v>2024</v>
      </c>
      <c r="K396" s="460" t="s">
        <v>5930</v>
      </c>
      <c r="L396" s="460" t="s">
        <v>5930</v>
      </c>
    </row>
    <row r="397" spans="1:12" s="400" customFormat="1" ht="60">
      <c r="A397" s="398" t="s">
        <v>5790</v>
      </c>
      <c r="B397" s="398" t="s">
        <v>7715</v>
      </c>
      <c r="C397" s="398" t="s">
        <v>5607</v>
      </c>
      <c r="D397" s="398" t="s">
        <v>5851</v>
      </c>
      <c r="E397" s="427" t="s">
        <v>5269</v>
      </c>
      <c r="F397" s="399">
        <f>INDEX(UVEK_DT!$K$2:$K$8052,MATCH(EF_scope3!B397,UVEK_DT!$C$2:$C$8052,0))/1000</f>
        <v>0</v>
      </c>
      <c r="G397" s="398" t="s">
        <v>3730</v>
      </c>
      <c r="H397" s="750"/>
      <c r="I397" s="400" t="s">
        <v>5852</v>
      </c>
      <c r="J397" s="400">
        <v>2024</v>
      </c>
      <c r="K397" s="460" t="s">
        <v>5930</v>
      </c>
      <c r="L397" s="460" t="s">
        <v>5930</v>
      </c>
    </row>
    <row r="398" spans="1:12" s="400" customFormat="1" ht="30">
      <c r="A398" s="398" t="s">
        <v>5791</v>
      </c>
      <c r="B398" s="398" t="s">
        <v>7729</v>
      </c>
      <c r="C398" s="398" t="s">
        <v>5608</v>
      </c>
      <c r="D398" s="398" t="s">
        <v>5851</v>
      </c>
      <c r="E398" s="427" t="s">
        <v>5250</v>
      </c>
      <c r="F398" s="399">
        <f>INDEX(UVEK_DT!$K$2:$K$8052,MATCH(EF_scope3!B398,UVEK_DT!$C$2:$C$8052,0))/1000</f>
        <v>2.2166255491208</v>
      </c>
      <c r="G398" s="398" t="s">
        <v>3646</v>
      </c>
      <c r="H398" s="750"/>
      <c r="I398" s="400" t="s">
        <v>5852</v>
      </c>
      <c r="J398" s="400">
        <v>2024</v>
      </c>
      <c r="K398" s="460" t="s">
        <v>5930</v>
      </c>
      <c r="L398" s="460" t="s">
        <v>5930</v>
      </c>
    </row>
    <row r="399" spans="1:12" s="400" customFormat="1" ht="30">
      <c r="A399" s="398" t="s">
        <v>5792</v>
      </c>
      <c r="B399" s="398" t="s">
        <v>7730</v>
      </c>
      <c r="C399" s="398" t="s">
        <v>5609</v>
      </c>
      <c r="D399" s="398" t="s">
        <v>5851</v>
      </c>
      <c r="E399" s="427" t="s">
        <v>5250</v>
      </c>
      <c r="F399" s="399">
        <f>INDEX(UVEK_DT!$K$2:$K$8052,MATCH(EF_scope3!B399,UVEK_DT!$C$2:$C$8052,0))/1000</f>
        <v>9.9698477078245286E-4</v>
      </c>
      <c r="G399" s="398" t="s">
        <v>3740</v>
      </c>
      <c r="H399" s="750"/>
      <c r="I399" s="400" t="s">
        <v>5852</v>
      </c>
      <c r="J399" s="400">
        <v>2024</v>
      </c>
      <c r="K399" s="460" t="s">
        <v>5930</v>
      </c>
      <c r="L399" s="460" t="s">
        <v>5930</v>
      </c>
    </row>
    <row r="400" spans="1:12" s="400" customFormat="1" ht="30">
      <c r="A400" s="398" t="s">
        <v>5793</v>
      </c>
      <c r="B400" s="398" t="s">
        <v>7731</v>
      </c>
      <c r="C400" s="398" t="s">
        <v>5610</v>
      </c>
      <c r="D400" s="398" t="s">
        <v>5851</v>
      </c>
      <c r="E400" s="427" t="s">
        <v>5248</v>
      </c>
      <c r="F400" s="399">
        <f>INDEX(UVEK_DT!$K$2:$K$8052,MATCH(EF_scope3!B400,UVEK_DT!$C$2:$C$8052,0))/1000</f>
        <v>7.91817426135475E-4</v>
      </c>
      <c r="G400" s="398" t="s">
        <v>3730</v>
      </c>
      <c r="H400" s="750"/>
      <c r="I400" s="400" t="s">
        <v>5852</v>
      </c>
      <c r="J400" s="400">
        <v>2024</v>
      </c>
      <c r="K400" s="460" t="s">
        <v>5930</v>
      </c>
      <c r="L400" s="460" t="s">
        <v>5930</v>
      </c>
    </row>
    <row r="401" spans="1:12" s="400" customFormat="1" ht="30">
      <c r="A401" s="398" t="s">
        <v>5794</v>
      </c>
      <c r="B401" s="398" t="s">
        <v>7732</v>
      </c>
      <c r="C401" s="398" t="s">
        <v>5611</v>
      </c>
      <c r="D401" s="398" t="s">
        <v>5851</v>
      </c>
      <c r="E401" s="427" t="s">
        <v>5248</v>
      </c>
      <c r="F401" s="399">
        <f>INDEX(UVEK_DT!$K$2:$K$8052,MATCH(EF_scope3!B401,UVEK_DT!$C$2:$C$8052,0))/1000</f>
        <v>8.8881305129035902E-4</v>
      </c>
      <c r="G401" s="398" t="s">
        <v>3730</v>
      </c>
      <c r="H401" s="750"/>
      <c r="I401" s="400" t="s">
        <v>5852</v>
      </c>
      <c r="J401" s="400">
        <v>2024</v>
      </c>
      <c r="K401" s="460" t="s">
        <v>5930</v>
      </c>
      <c r="L401" s="460" t="s">
        <v>5930</v>
      </c>
    </row>
    <row r="402" spans="1:12" s="400" customFormat="1" ht="45">
      <c r="A402" s="398" t="s">
        <v>5795</v>
      </c>
      <c r="B402" s="398" t="s">
        <v>7733</v>
      </c>
      <c r="C402" s="398" t="s">
        <v>5612</v>
      </c>
      <c r="D402" s="398" t="s">
        <v>5851</v>
      </c>
      <c r="E402" s="427" t="s">
        <v>5248</v>
      </c>
      <c r="F402" s="399">
        <f>INDEX(UVEK_DT!$K$2:$K$8052,MATCH(EF_scope3!B402,UVEK_DT!$C$2:$C$8052,0))/1000</f>
        <v>8.187122877356879E-5</v>
      </c>
      <c r="G402" s="398" t="s">
        <v>3730</v>
      </c>
      <c r="H402" s="750"/>
      <c r="I402" s="400" t="s">
        <v>5852</v>
      </c>
      <c r="J402" s="400">
        <v>2024</v>
      </c>
      <c r="K402" s="460" t="s">
        <v>5930</v>
      </c>
      <c r="L402" s="460" t="s">
        <v>5930</v>
      </c>
    </row>
    <row r="403" spans="1:12" s="400" customFormat="1" ht="45">
      <c r="A403" s="398" t="s">
        <v>5796</v>
      </c>
      <c r="B403" s="398" t="s">
        <v>7734</v>
      </c>
      <c r="C403" s="398" t="s">
        <v>5613</v>
      </c>
      <c r="D403" s="398" t="s">
        <v>5851</v>
      </c>
      <c r="E403" s="427" t="s">
        <v>5248</v>
      </c>
      <c r="F403" s="399">
        <f>INDEX(UVEK_DT!$K$2:$K$8052,MATCH(EF_scope3!B403,UVEK_DT!$C$2:$C$8052,0))/1000</f>
        <v>8.6440535670809202E-5</v>
      </c>
      <c r="G403" s="398" t="s">
        <v>3730</v>
      </c>
      <c r="H403" s="750"/>
      <c r="I403" s="400" t="s">
        <v>5852</v>
      </c>
      <c r="J403" s="400">
        <v>2024</v>
      </c>
      <c r="K403" s="460" t="s">
        <v>5930</v>
      </c>
      <c r="L403" s="460" t="s">
        <v>5930</v>
      </c>
    </row>
    <row r="404" spans="1:12" s="400" customFormat="1" ht="45">
      <c r="A404" s="398" t="s">
        <v>5797</v>
      </c>
      <c r="B404" s="398" t="s">
        <v>7736</v>
      </c>
      <c r="C404" s="398" t="s">
        <v>5614</v>
      </c>
      <c r="D404" s="398" t="s">
        <v>5851</v>
      </c>
      <c r="E404" s="427" t="s">
        <v>5270</v>
      </c>
      <c r="F404" s="399">
        <f>INDEX(UVEK_DT!$K$2:$K$8052,MATCH(EF_scope3!B404,UVEK_DT!$C$2:$C$8052,0))/1000</f>
        <v>0</v>
      </c>
      <c r="G404" s="398" t="s">
        <v>50</v>
      </c>
      <c r="H404" s="750"/>
      <c r="I404" s="400" t="s">
        <v>5852</v>
      </c>
      <c r="J404" s="400">
        <v>2024</v>
      </c>
      <c r="K404" s="460" t="s">
        <v>5930</v>
      </c>
      <c r="L404" s="460" t="s">
        <v>5930</v>
      </c>
    </row>
    <row r="405" spans="1:12" s="400" customFormat="1" ht="45">
      <c r="A405" s="398" t="s">
        <v>5798</v>
      </c>
      <c r="B405" s="398" t="s">
        <v>7753</v>
      </c>
      <c r="C405" s="398" t="s">
        <v>5615</v>
      </c>
      <c r="D405" s="398" t="s">
        <v>5851</v>
      </c>
      <c r="E405" s="427" t="s">
        <v>5249</v>
      </c>
      <c r="F405" s="399">
        <f>INDEX(UVEK_DT!$K$2:$K$8052,MATCH(EF_scope3!B405,UVEK_DT!$C$2:$C$8052,0))/1000</f>
        <v>3.2503564941059201E-3</v>
      </c>
      <c r="G405" s="398" t="s">
        <v>3646</v>
      </c>
      <c r="H405" s="750"/>
      <c r="I405" s="400" t="s">
        <v>5852</v>
      </c>
      <c r="J405" s="400">
        <v>2024</v>
      </c>
      <c r="K405" s="460" t="s">
        <v>5930</v>
      </c>
      <c r="L405" s="460" t="s">
        <v>5930</v>
      </c>
    </row>
    <row r="406" spans="1:12" s="400" customFormat="1" ht="60">
      <c r="A406" s="398" t="s">
        <v>5799</v>
      </c>
      <c r="B406" s="398" t="s">
        <v>7754</v>
      </c>
      <c r="C406" s="398" t="s">
        <v>5616</v>
      </c>
      <c r="D406" s="398" t="s">
        <v>5851</v>
      </c>
      <c r="E406" s="427" t="s">
        <v>5249</v>
      </c>
      <c r="F406" s="399">
        <f>INDEX(UVEK_DT!$K$2:$K$8052,MATCH(EF_scope3!B406,UVEK_DT!$C$2:$C$8052,0))/1000</f>
        <v>3.0389212392202398E-2</v>
      </c>
      <c r="G406" s="398" t="s">
        <v>3646</v>
      </c>
      <c r="H406" s="750"/>
      <c r="I406" s="400" t="s">
        <v>5852</v>
      </c>
      <c r="J406" s="400">
        <v>2024</v>
      </c>
      <c r="K406" s="460" t="s">
        <v>5930</v>
      </c>
      <c r="L406" s="460" t="s">
        <v>5930</v>
      </c>
    </row>
    <row r="407" spans="1:12" s="400" customFormat="1" ht="45">
      <c r="A407" s="398" t="s">
        <v>5800</v>
      </c>
      <c r="B407" s="398" t="s">
        <v>7755</v>
      </c>
      <c r="C407" s="398" t="s">
        <v>5617</v>
      </c>
      <c r="D407" s="398" t="s">
        <v>5851</v>
      </c>
      <c r="E407" s="427" t="s">
        <v>5249</v>
      </c>
      <c r="F407" s="399">
        <f>INDEX(UVEK_DT!$K$2:$K$8052,MATCH(EF_scope3!B407,UVEK_DT!$C$2:$C$8052,0))/1000</f>
        <v>8.0681825574213792E-4</v>
      </c>
      <c r="G407" s="398" t="s">
        <v>3646</v>
      </c>
      <c r="H407" s="750"/>
      <c r="I407" s="400" t="s">
        <v>5852</v>
      </c>
      <c r="J407" s="400">
        <v>2024</v>
      </c>
      <c r="K407" s="460" t="s">
        <v>5930</v>
      </c>
      <c r="L407" s="460" t="s">
        <v>5930</v>
      </c>
    </row>
    <row r="408" spans="1:12" s="400" customFormat="1" ht="45">
      <c r="A408" s="398" t="s">
        <v>5801</v>
      </c>
      <c r="B408" s="398" t="s">
        <v>7756</v>
      </c>
      <c r="C408" s="398" t="s">
        <v>5618</v>
      </c>
      <c r="D408" s="398" t="s">
        <v>5851</v>
      </c>
      <c r="E408" s="427" t="s">
        <v>5249</v>
      </c>
      <c r="F408" s="399">
        <f>INDEX(UVEK_DT!$K$2:$K$8052,MATCH(EF_scope3!B408,UVEK_DT!$C$2:$C$8052,0))/1000</f>
        <v>3.3978059357741104E-3</v>
      </c>
      <c r="G408" s="398" t="s">
        <v>3646</v>
      </c>
      <c r="H408" s="750"/>
      <c r="I408" s="400" t="s">
        <v>5852</v>
      </c>
      <c r="J408" s="400">
        <v>2024</v>
      </c>
      <c r="K408" s="460" t="s">
        <v>5930</v>
      </c>
      <c r="L408" s="460" t="s">
        <v>5930</v>
      </c>
    </row>
    <row r="409" spans="1:12" s="400" customFormat="1" ht="75">
      <c r="A409" s="398" t="s">
        <v>5802</v>
      </c>
      <c r="B409" s="398" t="s">
        <v>7812</v>
      </c>
      <c r="C409" s="398" t="s">
        <v>5619</v>
      </c>
      <c r="D409" s="398" t="s">
        <v>5851</v>
      </c>
      <c r="E409" s="427" t="s">
        <v>5261</v>
      </c>
      <c r="F409" s="399">
        <f>INDEX(UVEK_DT!$K$2:$K$8052,MATCH(EF_scope3!B409,UVEK_DT!$C$2:$C$8052,0))/1000</f>
        <v>1.2727531273578298E-4</v>
      </c>
      <c r="G409" s="398" t="s">
        <v>3730</v>
      </c>
      <c r="H409" s="750"/>
      <c r="I409" s="400" t="s">
        <v>5852</v>
      </c>
      <c r="J409" s="400">
        <v>2024</v>
      </c>
      <c r="K409" s="460" t="s">
        <v>5930</v>
      </c>
      <c r="L409" s="460" t="s">
        <v>5930</v>
      </c>
    </row>
    <row r="410" spans="1:12" s="400" customFormat="1" ht="60">
      <c r="A410" s="398" t="s">
        <v>5803</v>
      </c>
      <c r="B410" s="398" t="s">
        <v>7818</v>
      </c>
      <c r="C410" s="398" t="s">
        <v>5620</v>
      </c>
      <c r="D410" s="398" t="s">
        <v>5851</v>
      </c>
      <c r="E410" s="427" t="s">
        <v>5256</v>
      </c>
      <c r="F410" s="399">
        <f>INDEX(UVEK_DT!$K$2:$K$8052,MATCH(EF_scope3!B410,UVEK_DT!$C$2:$C$8052,0))/1000</f>
        <v>1.3874643844347098E-6</v>
      </c>
      <c r="G410" s="398" t="s">
        <v>3730</v>
      </c>
      <c r="H410" s="750"/>
      <c r="I410" s="400" t="s">
        <v>5852</v>
      </c>
      <c r="J410" s="400">
        <v>2024</v>
      </c>
      <c r="K410" s="460" t="s">
        <v>5930</v>
      </c>
      <c r="L410" s="460" t="s">
        <v>5930</v>
      </c>
    </row>
    <row r="411" spans="1:12" s="400" customFormat="1" ht="45">
      <c r="A411" s="398" t="s">
        <v>5804</v>
      </c>
      <c r="B411" s="398" t="s">
        <v>5482</v>
      </c>
      <c r="C411" s="398" t="s">
        <v>5482</v>
      </c>
      <c r="D411" s="398" t="s">
        <v>5851</v>
      </c>
      <c r="E411" s="427" t="s">
        <v>5146</v>
      </c>
      <c r="F411" s="399" t="e">
        <f>INDEX(UVEK_DT!$K$2:$K$8052,MATCH(EF_scope3!B411,UVEK_DT!$C$2:$C$8052,0))/1000</f>
        <v>#N/A</v>
      </c>
      <c r="G411" s="398" t="s">
        <v>3730</v>
      </c>
      <c r="H411" s="750"/>
      <c r="I411" s="400" t="s">
        <v>5852</v>
      </c>
      <c r="J411" s="400">
        <v>2024</v>
      </c>
      <c r="K411" s="460" t="s">
        <v>5930</v>
      </c>
      <c r="L411" s="460" t="s">
        <v>5930</v>
      </c>
    </row>
    <row r="412" spans="1:12" s="400" customFormat="1" ht="30">
      <c r="A412" s="398" t="s">
        <v>5805</v>
      </c>
      <c r="B412" s="398" t="s">
        <v>10396</v>
      </c>
      <c r="C412" s="398" t="s">
        <v>5621</v>
      </c>
      <c r="D412" s="398" t="s">
        <v>5851</v>
      </c>
      <c r="E412" s="427" t="s">
        <v>5270</v>
      </c>
      <c r="F412" s="399">
        <f>INDEX(UVEK_DT!$K$2:$K$8052,MATCH(EF_scope3!B412,UVEK_DT!$C$2:$C$8052,0))/1000</f>
        <v>3.0745113119825399E-3</v>
      </c>
      <c r="G412" s="398" t="s">
        <v>50</v>
      </c>
      <c r="H412" s="750"/>
      <c r="I412" s="400" t="s">
        <v>5852</v>
      </c>
      <c r="J412" s="400">
        <v>2024</v>
      </c>
      <c r="K412" s="460" t="s">
        <v>5930</v>
      </c>
      <c r="L412" s="460" t="s">
        <v>5930</v>
      </c>
    </row>
    <row r="413" spans="1:12" s="400" customFormat="1" ht="60">
      <c r="A413" s="398" t="s">
        <v>5806</v>
      </c>
      <c r="B413" s="398" t="s">
        <v>10842</v>
      </c>
      <c r="C413" s="398" t="s">
        <v>5622</v>
      </c>
      <c r="D413" s="398" t="s">
        <v>5851</v>
      </c>
      <c r="E413" s="427" t="s">
        <v>5270</v>
      </c>
      <c r="F413" s="399">
        <f>INDEX(UVEK_DT!$K$2:$K$8052,MATCH(EF_scope3!B413,UVEK_DT!$C$2:$C$8052,0))/1000</f>
        <v>0.12771277799634298</v>
      </c>
      <c r="G413" s="398" t="s">
        <v>3730</v>
      </c>
      <c r="H413" s="750"/>
      <c r="I413" s="400" t="s">
        <v>5852</v>
      </c>
      <c r="J413" s="400">
        <v>2024</v>
      </c>
      <c r="K413" s="460" t="s">
        <v>5930</v>
      </c>
      <c r="L413" s="460" t="s">
        <v>5930</v>
      </c>
    </row>
    <row r="414" spans="1:12" s="400" customFormat="1" ht="60">
      <c r="A414" s="398" t="s">
        <v>5807</v>
      </c>
      <c r="B414" s="398" t="s">
        <v>10843</v>
      </c>
      <c r="C414" s="398" t="s">
        <v>5623</v>
      </c>
      <c r="D414" s="398" t="s">
        <v>5851</v>
      </c>
      <c r="E414" s="427" t="s">
        <v>5270</v>
      </c>
      <c r="F414" s="399">
        <f>INDEX(UVEK_DT!$K$2:$K$8052,MATCH(EF_scope3!B414,UVEK_DT!$C$2:$C$8052,0))/1000</f>
        <v>0.12730269601032901</v>
      </c>
      <c r="G414" s="398" t="s">
        <v>3730</v>
      </c>
      <c r="H414" s="750"/>
      <c r="I414" s="400" t="s">
        <v>5852</v>
      </c>
      <c r="J414" s="400">
        <v>2024</v>
      </c>
      <c r="K414" s="460" t="s">
        <v>5930</v>
      </c>
      <c r="L414" s="460" t="s">
        <v>5930</v>
      </c>
    </row>
    <row r="415" spans="1:12" s="400" customFormat="1" ht="60">
      <c r="A415" s="398" t="s">
        <v>5808</v>
      </c>
      <c r="B415" s="398" t="s">
        <v>10844</v>
      </c>
      <c r="C415" s="398" t="s">
        <v>5624</v>
      </c>
      <c r="D415" s="398" t="s">
        <v>5851</v>
      </c>
      <c r="E415" s="427" t="s">
        <v>5270</v>
      </c>
      <c r="F415" s="399">
        <f>INDEX(UVEK_DT!$K$2:$K$8052,MATCH(EF_scope3!B415,UVEK_DT!$C$2:$C$8052,0))/1000</f>
        <v>0.32086504082230999</v>
      </c>
      <c r="G415" s="398" t="s">
        <v>3730</v>
      </c>
      <c r="H415" s="750"/>
      <c r="I415" s="400" t="s">
        <v>5852</v>
      </c>
      <c r="J415" s="400">
        <v>2024</v>
      </c>
      <c r="K415" s="460" t="s">
        <v>5930</v>
      </c>
      <c r="L415" s="460" t="s">
        <v>5930</v>
      </c>
    </row>
    <row r="416" spans="1:12" s="400" customFormat="1" ht="60">
      <c r="A416" s="398" t="s">
        <v>5809</v>
      </c>
      <c r="B416" s="398" t="s">
        <v>11406</v>
      </c>
      <c r="C416" s="398" t="s">
        <v>5625</v>
      </c>
      <c r="D416" s="398" t="s">
        <v>5851</v>
      </c>
      <c r="E416" s="427" t="s">
        <v>5270</v>
      </c>
      <c r="F416" s="399">
        <f>INDEX(UVEK_DT!$K$2:$K$8052,MATCH(EF_scope3!B416,UVEK_DT!$C$2:$C$8052,0))/1000</f>
        <v>1.7163086113986001</v>
      </c>
      <c r="G416" s="398" t="s">
        <v>50</v>
      </c>
      <c r="H416" s="750"/>
      <c r="I416" s="400" t="s">
        <v>5852</v>
      </c>
      <c r="J416" s="400">
        <v>2024</v>
      </c>
      <c r="K416" s="460" t="s">
        <v>5930</v>
      </c>
      <c r="L416" s="460" t="s">
        <v>5930</v>
      </c>
    </row>
    <row r="417" spans="1:12" s="400" customFormat="1" ht="60">
      <c r="A417" s="398" t="s">
        <v>5810</v>
      </c>
      <c r="B417" s="398" t="s">
        <v>11407</v>
      </c>
      <c r="C417" s="398" t="s">
        <v>5626</v>
      </c>
      <c r="D417" s="398" t="s">
        <v>5851</v>
      </c>
      <c r="E417" s="427" t="s">
        <v>5270</v>
      </c>
      <c r="F417" s="399">
        <f>INDEX(UVEK_DT!$K$2:$K$8052,MATCH(EF_scope3!B417,UVEK_DT!$C$2:$C$8052,0))/1000</f>
        <v>15.1959801196118</v>
      </c>
      <c r="G417" s="398" t="s">
        <v>50</v>
      </c>
      <c r="H417" s="750"/>
      <c r="I417" s="400" t="s">
        <v>5852</v>
      </c>
      <c r="J417" s="400">
        <v>2024</v>
      </c>
      <c r="K417" s="460" t="s">
        <v>5930</v>
      </c>
      <c r="L417" s="460" t="s">
        <v>5930</v>
      </c>
    </row>
    <row r="418" spans="1:12" s="400" customFormat="1" ht="45">
      <c r="A418" s="398" t="s">
        <v>5811</v>
      </c>
      <c r="B418" s="398" t="s">
        <v>11408</v>
      </c>
      <c r="C418" s="398" t="s">
        <v>5627</v>
      </c>
      <c r="D418" s="398" t="s">
        <v>5851</v>
      </c>
      <c r="E418" s="427" t="s">
        <v>5270</v>
      </c>
      <c r="F418" s="399">
        <f>INDEX(UVEK_DT!$K$2:$K$8052,MATCH(EF_scope3!B418,UVEK_DT!$C$2:$C$8052,0))/1000</f>
        <v>76.318536969090204</v>
      </c>
      <c r="G418" s="398" t="s">
        <v>50</v>
      </c>
      <c r="H418" s="750"/>
      <c r="I418" s="400" t="s">
        <v>5852</v>
      </c>
      <c r="J418" s="400">
        <v>2024</v>
      </c>
      <c r="K418" s="460" t="s">
        <v>5930</v>
      </c>
      <c r="L418" s="460" t="s">
        <v>5930</v>
      </c>
    </row>
    <row r="419" spans="1:12" s="400" customFormat="1" ht="45">
      <c r="A419" s="398" t="s">
        <v>5812</v>
      </c>
      <c r="B419" s="398" t="s">
        <v>11409</v>
      </c>
      <c r="C419" s="398" t="s">
        <v>5628</v>
      </c>
      <c r="D419" s="398" t="s">
        <v>5851</v>
      </c>
      <c r="E419" s="427" t="s">
        <v>5270</v>
      </c>
      <c r="F419" s="399">
        <f>INDEX(UVEK_DT!$K$2:$K$8052,MATCH(EF_scope3!B419,UVEK_DT!$C$2:$C$8052,0))/1000</f>
        <v>2.9829844943885702</v>
      </c>
      <c r="G419" s="398" t="s">
        <v>50</v>
      </c>
      <c r="H419" s="750"/>
      <c r="I419" s="400" t="s">
        <v>5852</v>
      </c>
      <c r="J419" s="400">
        <v>2024</v>
      </c>
      <c r="K419" s="460" t="s">
        <v>5930</v>
      </c>
      <c r="L419" s="460" t="s">
        <v>5930</v>
      </c>
    </row>
    <row r="420" spans="1:12" s="400" customFormat="1" ht="60">
      <c r="A420" s="398" t="s">
        <v>5813</v>
      </c>
      <c r="B420" s="398" t="s">
        <v>11410</v>
      </c>
      <c r="C420" s="398" t="s">
        <v>5629</v>
      </c>
      <c r="D420" s="398" t="s">
        <v>5851</v>
      </c>
      <c r="E420" s="427" t="s">
        <v>5270</v>
      </c>
      <c r="F420" s="399">
        <f>INDEX(UVEK_DT!$K$2:$K$8052,MATCH(EF_scope3!B420,UVEK_DT!$C$2:$C$8052,0))/1000</f>
        <v>16.845518133834801</v>
      </c>
      <c r="G420" s="398" t="s">
        <v>50</v>
      </c>
      <c r="H420" s="750"/>
      <c r="I420" s="400" t="s">
        <v>5852</v>
      </c>
      <c r="J420" s="400">
        <v>2024</v>
      </c>
      <c r="K420" s="460" t="s">
        <v>5930</v>
      </c>
      <c r="L420" s="460" t="s">
        <v>5930</v>
      </c>
    </row>
    <row r="421" spans="1:12" s="400" customFormat="1" ht="30">
      <c r="A421" s="398" t="s">
        <v>5814</v>
      </c>
      <c r="B421" s="398" t="s">
        <v>11438</v>
      </c>
      <c r="C421" s="398" t="s">
        <v>5630</v>
      </c>
      <c r="D421" s="398" t="s">
        <v>5851</v>
      </c>
      <c r="E421" s="427" t="s">
        <v>5168</v>
      </c>
      <c r="F421" s="399">
        <f>INDEX(UVEK_DT!$K$2:$K$8052,MATCH(EF_scope3!B421,UVEK_DT!$C$2:$C$8052,0))/1000</f>
        <v>0</v>
      </c>
      <c r="G421" s="398" t="s">
        <v>3730</v>
      </c>
      <c r="H421" s="750"/>
      <c r="I421" s="400" t="s">
        <v>5852</v>
      </c>
      <c r="J421" s="400">
        <v>2024</v>
      </c>
      <c r="K421" s="460" t="s">
        <v>5930</v>
      </c>
      <c r="L421" s="460" t="s">
        <v>5930</v>
      </c>
    </row>
    <row r="422" spans="1:12" s="400" customFormat="1" ht="30">
      <c r="A422" s="398" t="s">
        <v>5815</v>
      </c>
      <c r="B422" s="398" t="s">
        <v>11439</v>
      </c>
      <c r="C422" s="398" t="s">
        <v>5631</v>
      </c>
      <c r="D422" s="398" t="s">
        <v>5851</v>
      </c>
      <c r="E422" s="427" t="s">
        <v>5168</v>
      </c>
      <c r="F422" s="399">
        <f>INDEX(UVEK_DT!$K$2:$K$8052,MATCH(EF_scope3!B422,UVEK_DT!$C$2:$C$8052,0))/1000</f>
        <v>0</v>
      </c>
      <c r="G422" s="398" t="s">
        <v>3730</v>
      </c>
      <c r="H422" s="750"/>
      <c r="I422" s="400" t="s">
        <v>5852</v>
      </c>
      <c r="J422" s="400">
        <v>2024</v>
      </c>
      <c r="K422" s="460" t="s">
        <v>5930</v>
      </c>
      <c r="L422" s="460" t="s">
        <v>5930</v>
      </c>
    </row>
    <row r="423" spans="1:12" s="400" customFormat="1" ht="30">
      <c r="A423" s="398" t="s">
        <v>5816</v>
      </c>
      <c r="B423" s="398" t="s">
        <v>11440</v>
      </c>
      <c r="C423" s="398" t="s">
        <v>5632</v>
      </c>
      <c r="D423" s="398" t="s">
        <v>5851</v>
      </c>
      <c r="E423" s="427" t="s">
        <v>5168</v>
      </c>
      <c r="F423" s="399">
        <f>INDEX(UVEK_DT!$K$2:$K$8052,MATCH(EF_scope3!B423,UVEK_DT!$C$2:$C$8052,0))/1000</f>
        <v>0</v>
      </c>
      <c r="G423" s="398" t="s">
        <v>3730</v>
      </c>
      <c r="H423" s="750"/>
      <c r="I423" s="400" t="s">
        <v>5852</v>
      </c>
      <c r="J423" s="400">
        <v>2024</v>
      </c>
      <c r="K423" s="460" t="s">
        <v>5930</v>
      </c>
      <c r="L423" s="460" t="s">
        <v>5930</v>
      </c>
    </row>
    <row r="424" spans="1:12" s="400" customFormat="1" ht="45">
      <c r="A424" s="398" t="s">
        <v>5817</v>
      </c>
      <c r="B424" s="398" t="s">
        <v>11771</v>
      </c>
      <c r="C424" s="398" t="s">
        <v>5633</v>
      </c>
      <c r="D424" s="398" t="s">
        <v>5851</v>
      </c>
      <c r="E424" s="427" t="s">
        <v>5248</v>
      </c>
      <c r="F424" s="399">
        <f>INDEX(UVEK_DT!$K$2:$K$8052,MATCH(EF_scope3!B424,UVEK_DT!$C$2:$C$8052,0))/1000</f>
        <v>4.0274423954288404E-5</v>
      </c>
      <c r="G424" s="398" t="s">
        <v>3730</v>
      </c>
      <c r="H424" s="750"/>
      <c r="I424" s="400" t="s">
        <v>5852</v>
      </c>
      <c r="J424" s="400">
        <v>2024</v>
      </c>
      <c r="K424" s="460" t="s">
        <v>5930</v>
      </c>
      <c r="L424" s="460" t="s">
        <v>5930</v>
      </c>
    </row>
    <row r="425" spans="1:12" s="400" customFormat="1" ht="30">
      <c r="A425" s="398" t="s">
        <v>5818</v>
      </c>
      <c r="B425" s="398" t="s">
        <v>12082</v>
      </c>
      <c r="C425" s="398" t="s">
        <v>5634</v>
      </c>
      <c r="D425" s="398" t="s">
        <v>5851</v>
      </c>
      <c r="E425" s="427" t="s">
        <v>5270</v>
      </c>
      <c r="F425" s="399">
        <f>INDEX(UVEK_DT!$K$2:$K$8052,MATCH(EF_scope3!B425,UVEK_DT!$C$2:$C$8052,0))/1000</f>
        <v>0</v>
      </c>
      <c r="G425" s="398" t="s">
        <v>50</v>
      </c>
      <c r="H425" s="750"/>
      <c r="I425" s="400" t="s">
        <v>5852</v>
      </c>
      <c r="J425" s="400">
        <v>2024</v>
      </c>
      <c r="K425" s="460" t="s">
        <v>5930</v>
      </c>
      <c r="L425" s="460" t="s">
        <v>5930</v>
      </c>
    </row>
    <row r="426" spans="1:12" s="400" customFormat="1" ht="90">
      <c r="A426" s="398" t="s">
        <v>5819</v>
      </c>
      <c r="B426" s="398" t="s">
        <v>12689</v>
      </c>
      <c r="C426" s="398" t="s">
        <v>5635</v>
      </c>
      <c r="D426" s="398" t="s">
        <v>5851</v>
      </c>
      <c r="E426" s="427" t="s">
        <v>5362</v>
      </c>
      <c r="F426" s="399">
        <f>INDEX(UVEK_DT!$K$2:$K$8052,MATCH(EF_scope3!B426,UVEK_DT!$C$2:$C$8052,0))/1000</f>
        <v>2.6684917011574001E-4</v>
      </c>
      <c r="G426" s="398" t="s">
        <v>50</v>
      </c>
      <c r="H426" s="750"/>
      <c r="I426" s="400" t="s">
        <v>5852</v>
      </c>
      <c r="J426" s="400">
        <v>2024</v>
      </c>
      <c r="K426" s="460" t="s">
        <v>5930</v>
      </c>
      <c r="L426" s="460" t="s">
        <v>5930</v>
      </c>
    </row>
    <row r="427" spans="1:12" s="400" customFormat="1" ht="75">
      <c r="A427" s="398" t="s">
        <v>5820</v>
      </c>
      <c r="B427" s="398" t="s">
        <v>12691</v>
      </c>
      <c r="C427" s="398" t="s">
        <v>5636</v>
      </c>
      <c r="D427" s="398" t="s">
        <v>5851</v>
      </c>
      <c r="E427" s="427" t="s">
        <v>5362</v>
      </c>
      <c r="F427" s="399">
        <f>INDEX(UVEK_DT!$K$2:$K$8052,MATCH(EF_scope3!B427,UVEK_DT!$C$2:$C$8052,0))/1000</f>
        <v>2.97077593978665E-4</v>
      </c>
      <c r="G427" s="398" t="s">
        <v>50</v>
      </c>
      <c r="H427" s="750"/>
      <c r="I427" s="400" t="s">
        <v>5852</v>
      </c>
      <c r="J427" s="400">
        <v>2024</v>
      </c>
      <c r="K427" s="460" t="s">
        <v>5930</v>
      </c>
      <c r="L427" s="460" t="s">
        <v>5930</v>
      </c>
    </row>
    <row r="428" spans="1:12" s="400" customFormat="1" ht="60">
      <c r="A428" s="398" t="s">
        <v>5821</v>
      </c>
      <c r="B428" s="398" t="s">
        <v>12692</v>
      </c>
      <c r="C428" s="398" t="s">
        <v>5637</v>
      </c>
      <c r="D428" s="398" t="s">
        <v>5851</v>
      </c>
      <c r="E428" s="427" t="s">
        <v>5362</v>
      </c>
      <c r="F428" s="399">
        <f>INDEX(UVEK_DT!$K$2:$K$8052,MATCH(EF_scope3!B428,UVEK_DT!$C$2:$C$8052,0))/1000</f>
        <v>3.3514512828212599E-4</v>
      </c>
      <c r="G428" s="398" t="s">
        <v>50</v>
      </c>
      <c r="H428" s="750"/>
      <c r="I428" s="400" t="s">
        <v>5852</v>
      </c>
      <c r="J428" s="400">
        <v>2024</v>
      </c>
      <c r="K428" s="460" t="s">
        <v>5930</v>
      </c>
      <c r="L428" s="460" t="s">
        <v>5930</v>
      </c>
    </row>
    <row r="429" spans="1:12" s="400" customFormat="1" ht="75">
      <c r="A429" s="398" t="s">
        <v>5822</v>
      </c>
      <c r="B429" s="398" t="s">
        <v>12693</v>
      </c>
      <c r="C429" s="398" t="s">
        <v>5638</v>
      </c>
      <c r="D429" s="398" t="s">
        <v>5851</v>
      </c>
      <c r="E429" s="427" t="s">
        <v>5362</v>
      </c>
      <c r="F429" s="399">
        <f>INDEX(UVEK_DT!$K$2:$K$8052,MATCH(EF_scope3!B429,UVEK_DT!$C$2:$C$8052,0))/1000</f>
        <v>3.4855380219058201E-4</v>
      </c>
      <c r="G429" s="398" t="s">
        <v>50</v>
      </c>
      <c r="H429" s="750"/>
      <c r="I429" s="400" t="s">
        <v>5852</v>
      </c>
      <c r="J429" s="400">
        <v>2024</v>
      </c>
      <c r="K429" s="460" t="s">
        <v>5930</v>
      </c>
      <c r="L429" s="460" t="s">
        <v>5930</v>
      </c>
    </row>
    <row r="430" spans="1:12" s="400" customFormat="1" ht="75">
      <c r="A430" s="398" t="s">
        <v>5823</v>
      </c>
      <c r="B430" s="398" t="s">
        <v>12694</v>
      </c>
      <c r="C430" s="398" t="s">
        <v>5639</v>
      </c>
      <c r="D430" s="398" t="s">
        <v>5851</v>
      </c>
      <c r="E430" s="427" t="s">
        <v>5362</v>
      </c>
      <c r="F430" s="399">
        <f>INDEX(UVEK_DT!$K$2:$K$8052,MATCH(EF_scope3!B430,UVEK_DT!$C$2:$C$8052,0))/1000</f>
        <v>1.33491272117599E-3</v>
      </c>
      <c r="G430" s="398" t="s">
        <v>50</v>
      </c>
      <c r="H430" s="750"/>
      <c r="I430" s="400" t="s">
        <v>5852</v>
      </c>
      <c r="J430" s="400">
        <v>2024</v>
      </c>
      <c r="K430" s="460" t="s">
        <v>5930</v>
      </c>
      <c r="L430" s="460" t="s">
        <v>5930</v>
      </c>
    </row>
    <row r="431" spans="1:12" s="400" customFormat="1" ht="75">
      <c r="A431" s="398" t="s">
        <v>5824</v>
      </c>
      <c r="B431" s="398" t="s">
        <v>12697</v>
      </c>
      <c r="C431" s="398" t="s">
        <v>5640</v>
      </c>
      <c r="D431" s="398" t="s">
        <v>5851</v>
      </c>
      <c r="E431" s="427" t="s">
        <v>5362</v>
      </c>
      <c r="F431" s="399">
        <f>INDEX(UVEK_DT!$K$2:$K$8052,MATCH(EF_scope3!B431,UVEK_DT!$C$2:$C$8052,0))/1000</f>
        <v>1.3746684646450801E-2</v>
      </c>
      <c r="G431" s="398" t="s">
        <v>50</v>
      </c>
      <c r="H431" s="750"/>
      <c r="I431" s="400" t="s">
        <v>5852</v>
      </c>
      <c r="J431" s="400">
        <v>2024</v>
      </c>
      <c r="K431" s="460" t="s">
        <v>5930</v>
      </c>
      <c r="L431" s="460" t="s">
        <v>5930</v>
      </c>
    </row>
    <row r="432" spans="1:12" s="400" customFormat="1" ht="60">
      <c r="A432" s="398" t="s">
        <v>5825</v>
      </c>
      <c r="B432" s="398" t="s">
        <v>12698</v>
      </c>
      <c r="C432" s="398" t="s">
        <v>5641</v>
      </c>
      <c r="D432" s="398" t="s">
        <v>5851</v>
      </c>
      <c r="E432" s="427" t="s">
        <v>5362</v>
      </c>
      <c r="F432" s="399">
        <f>INDEX(UVEK_DT!$K$2:$K$8052,MATCH(EF_scope3!B432,UVEK_DT!$C$2:$C$8052,0))/1000</f>
        <v>4.3480500900660999E-4</v>
      </c>
      <c r="G432" s="398" t="s">
        <v>50</v>
      </c>
      <c r="H432" s="750"/>
      <c r="I432" s="400" t="s">
        <v>5852</v>
      </c>
      <c r="J432" s="400">
        <v>2024</v>
      </c>
      <c r="K432" s="460" t="s">
        <v>5930</v>
      </c>
      <c r="L432" s="460" t="s">
        <v>5930</v>
      </c>
    </row>
    <row r="433" spans="1:12" s="400" customFormat="1" ht="75">
      <c r="A433" s="398" t="s">
        <v>5826</v>
      </c>
      <c r="B433" s="398" t="s">
        <v>12699</v>
      </c>
      <c r="C433" s="398" t="s">
        <v>5642</v>
      </c>
      <c r="D433" s="398" t="s">
        <v>5851</v>
      </c>
      <c r="E433" s="427" t="s">
        <v>5362</v>
      </c>
      <c r="F433" s="399">
        <f>INDEX(UVEK_DT!$K$2:$K$8052,MATCH(EF_scope3!B433,UVEK_DT!$C$2:$C$8052,0))/1000</f>
        <v>0.89542497685429301</v>
      </c>
      <c r="G433" s="398" t="s">
        <v>50</v>
      </c>
      <c r="H433" s="750"/>
      <c r="I433" s="400" t="s">
        <v>5852</v>
      </c>
      <c r="J433" s="400">
        <v>2024</v>
      </c>
      <c r="K433" s="460" t="s">
        <v>5930</v>
      </c>
      <c r="L433" s="460" t="s">
        <v>5930</v>
      </c>
    </row>
    <row r="434" spans="1:12" s="400" customFormat="1" ht="75">
      <c r="A434" s="398" t="s">
        <v>5827</v>
      </c>
      <c r="B434" s="398" t="s">
        <v>12700</v>
      </c>
      <c r="C434" s="398" t="s">
        <v>5643</v>
      </c>
      <c r="D434" s="398" t="s">
        <v>5851</v>
      </c>
      <c r="E434" s="427" t="s">
        <v>5362</v>
      </c>
      <c r="F434" s="399">
        <f>INDEX(UVEK_DT!$K$2:$K$8052,MATCH(EF_scope3!B434,UVEK_DT!$C$2:$C$8052,0))/1000</f>
        <v>4.4590057444021903E-3</v>
      </c>
      <c r="G434" s="398" t="s">
        <v>50</v>
      </c>
      <c r="H434" s="750"/>
      <c r="I434" s="400" t="s">
        <v>5852</v>
      </c>
      <c r="J434" s="400">
        <v>2024</v>
      </c>
      <c r="K434" s="460" t="s">
        <v>5930</v>
      </c>
      <c r="L434" s="460" t="s">
        <v>5930</v>
      </c>
    </row>
    <row r="435" spans="1:12" s="400" customFormat="1" ht="75">
      <c r="A435" s="398" t="s">
        <v>5828</v>
      </c>
      <c r="B435" s="398" t="s">
        <v>12701</v>
      </c>
      <c r="C435" s="398" t="s">
        <v>5644</v>
      </c>
      <c r="D435" s="398" t="s">
        <v>5851</v>
      </c>
      <c r="E435" s="427" t="s">
        <v>5362</v>
      </c>
      <c r="F435" s="399">
        <f>INDEX(UVEK_DT!$K$2:$K$8052,MATCH(EF_scope3!B435,UVEK_DT!$C$2:$C$8052,0))/1000</f>
        <v>8.3312332277050202E-3</v>
      </c>
      <c r="G435" s="398" t="s">
        <v>50</v>
      </c>
      <c r="H435" s="750"/>
      <c r="I435" s="400" t="s">
        <v>5852</v>
      </c>
      <c r="J435" s="400">
        <v>2024</v>
      </c>
      <c r="K435" s="460" t="s">
        <v>5930</v>
      </c>
      <c r="L435" s="460" t="s">
        <v>5930</v>
      </c>
    </row>
    <row r="436" spans="1:12" s="400" customFormat="1" ht="75">
      <c r="A436" s="398" t="s">
        <v>5829</v>
      </c>
      <c r="B436" s="398" t="s">
        <v>12702</v>
      </c>
      <c r="C436" s="398" t="s">
        <v>5645</v>
      </c>
      <c r="D436" s="398" t="s">
        <v>5851</v>
      </c>
      <c r="E436" s="427" t="s">
        <v>5362</v>
      </c>
      <c r="F436" s="399">
        <f>INDEX(UVEK_DT!$K$2:$K$8052,MATCH(EF_scope3!B436,UVEK_DT!$C$2:$C$8052,0))/1000</f>
        <v>0.19145541929345899</v>
      </c>
      <c r="G436" s="398" t="s">
        <v>50</v>
      </c>
      <c r="H436" s="750"/>
      <c r="I436" s="400" t="s">
        <v>5852</v>
      </c>
      <c r="J436" s="400">
        <v>2024</v>
      </c>
      <c r="K436" s="460" t="s">
        <v>5930</v>
      </c>
      <c r="L436" s="460" t="s">
        <v>5930</v>
      </c>
    </row>
    <row r="437" spans="1:12" s="400" customFormat="1" ht="60">
      <c r="A437" s="398" t="s">
        <v>5830</v>
      </c>
      <c r="B437" s="398" t="s">
        <v>12703</v>
      </c>
      <c r="C437" s="398" t="s">
        <v>5646</v>
      </c>
      <c r="D437" s="398" t="s">
        <v>5851</v>
      </c>
      <c r="E437" s="427" t="s">
        <v>5362</v>
      </c>
      <c r="F437" s="399">
        <f>INDEX(UVEK_DT!$K$2:$K$8052,MATCH(EF_scope3!B437,UVEK_DT!$C$2:$C$8052,0))/1000</f>
        <v>2.12167076654708E-4</v>
      </c>
      <c r="G437" s="398" t="s">
        <v>50</v>
      </c>
      <c r="H437" s="750"/>
      <c r="I437" s="400" t="s">
        <v>5852</v>
      </c>
      <c r="J437" s="400">
        <v>2024</v>
      </c>
      <c r="K437" s="460" t="s">
        <v>5930</v>
      </c>
      <c r="L437" s="460" t="s">
        <v>5930</v>
      </c>
    </row>
    <row r="438" spans="1:12" s="400" customFormat="1" ht="75">
      <c r="A438" s="398" t="s">
        <v>5831</v>
      </c>
      <c r="B438" s="398" t="s">
        <v>12704</v>
      </c>
      <c r="C438" s="398" t="s">
        <v>5647</v>
      </c>
      <c r="D438" s="398" t="s">
        <v>5851</v>
      </c>
      <c r="E438" s="427" t="s">
        <v>5362</v>
      </c>
      <c r="F438" s="399">
        <f>INDEX(UVEK_DT!$K$2:$K$8052,MATCH(EF_scope3!B438,UVEK_DT!$C$2:$C$8052,0))/1000</f>
        <v>3.0673486208016303E-3</v>
      </c>
      <c r="G438" s="398" t="s">
        <v>50</v>
      </c>
      <c r="H438" s="750"/>
      <c r="I438" s="400" t="s">
        <v>5852</v>
      </c>
      <c r="J438" s="400">
        <v>2024</v>
      </c>
      <c r="K438" s="460" t="s">
        <v>5930</v>
      </c>
      <c r="L438" s="460" t="s">
        <v>5930</v>
      </c>
    </row>
    <row r="439" spans="1:12" s="400" customFormat="1" ht="75">
      <c r="A439" s="398" t="s">
        <v>5832</v>
      </c>
      <c r="B439" s="398" t="s">
        <v>12707</v>
      </c>
      <c r="C439" s="398" t="s">
        <v>5648</v>
      </c>
      <c r="D439" s="398" t="s">
        <v>5851</v>
      </c>
      <c r="E439" s="427" t="s">
        <v>5362</v>
      </c>
      <c r="F439" s="399">
        <f>INDEX(UVEK_DT!$K$2:$K$8052,MATCH(EF_scope3!B439,UVEK_DT!$C$2:$C$8052,0))/1000</f>
        <v>3.3405812276672802E-4</v>
      </c>
      <c r="G439" s="398" t="s">
        <v>50</v>
      </c>
      <c r="H439" s="750"/>
      <c r="I439" s="400" t="s">
        <v>5852</v>
      </c>
      <c r="J439" s="400">
        <v>2024</v>
      </c>
      <c r="K439" s="460" t="s">
        <v>5930</v>
      </c>
      <c r="L439" s="460" t="s">
        <v>5930</v>
      </c>
    </row>
    <row r="440" spans="1:12" s="400" customFormat="1" ht="75">
      <c r="A440" s="398" t="s">
        <v>5833</v>
      </c>
      <c r="B440" s="398" t="s">
        <v>12708</v>
      </c>
      <c r="C440" s="398" t="s">
        <v>5649</v>
      </c>
      <c r="D440" s="398" t="s">
        <v>5851</v>
      </c>
      <c r="E440" s="427" t="s">
        <v>5362</v>
      </c>
      <c r="F440" s="399">
        <f>INDEX(UVEK_DT!$K$2:$K$8052,MATCH(EF_scope3!B440,UVEK_DT!$C$2:$C$8052,0))/1000</f>
        <v>2.96891896669373E-4</v>
      </c>
      <c r="G440" s="398" t="s">
        <v>50</v>
      </c>
      <c r="H440" s="750"/>
      <c r="I440" s="400" t="s">
        <v>5852</v>
      </c>
      <c r="J440" s="400">
        <v>2024</v>
      </c>
      <c r="K440" s="460" t="s">
        <v>5930</v>
      </c>
      <c r="L440" s="460" t="s">
        <v>5930</v>
      </c>
    </row>
    <row r="441" spans="1:12" s="400" customFormat="1" ht="75">
      <c r="A441" s="398" t="s">
        <v>5834</v>
      </c>
      <c r="B441" s="398" t="s">
        <v>12709</v>
      </c>
      <c r="C441" s="398" t="s">
        <v>5650</v>
      </c>
      <c r="D441" s="398" t="s">
        <v>5851</v>
      </c>
      <c r="E441" s="427" t="s">
        <v>5362</v>
      </c>
      <c r="F441" s="399">
        <f>INDEX(UVEK_DT!$K$2:$K$8052,MATCH(EF_scope3!B441,UVEK_DT!$C$2:$C$8052,0))/1000</f>
        <v>9.9448772036972596E-4</v>
      </c>
      <c r="G441" s="398" t="s">
        <v>50</v>
      </c>
      <c r="H441" s="750"/>
      <c r="I441" s="400" t="s">
        <v>5852</v>
      </c>
      <c r="J441" s="400">
        <v>2024</v>
      </c>
      <c r="K441" s="460" t="s">
        <v>5930</v>
      </c>
      <c r="L441" s="460" t="s">
        <v>5930</v>
      </c>
    </row>
    <row r="442" spans="1:12" s="400" customFormat="1" ht="75">
      <c r="A442" s="398" t="s">
        <v>5835</v>
      </c>
      <c r="B442" s="398" t="s">
        <v>12710</v>
      </c>
      <c r="C442" s="398" t="s">
        <v>5651</v>
      </c>
      <c r="D442" s="398" t="s">
        <v>5851</v>
      </c>
      <c r="E442" s="427" t="s">
        <v>5362</v>
      </c>
      <c r="F442" s="399">
        <f>INDEX(UVEK_DT!$K$2:$K$8052,MATCH(EF_scope3!B442,UVEK_DT!$C$2:$C$8052,0))/1000</f>
        <v>5.4467454226301106E-4</v>
      </c>
      <c r="G442" s="398" t="s">
        <v>50</v>
      </c>
      <c r="H442" s="750"/>
      <c r="I442" s="400" t="s">
        <v>5852</v>
      </c>
      <c r="J442" s="400">
        <v>2024</v>
      </c>
      <c r="K442" s="460" t="s">
        <v>5930</v>
      </c>
      <c r="L442" s="460" t="s">
        <v>5930</v>
      </c>
    </row>
    <row r="443" spans="1:12" s="400" customFormat="1" ht="75">
      <c r="A443" s="398" t="s">
        <v>5836</v>
      </c>
      <c r="B443" s="398" t="s">
        <v>12711</v>
      </c>
      <c r="C443" s="398" t="s">
        <v>5652</v>
      </c>
      <c r="D443" s="398" t="s">
        <v>5851</v>
      </c>
      <c r="E443" s="427" t="s">
        <v>5362</v>
      </c>
      <c r="F443" s="399">
        <f>INDEX(UVEK_DT!$K$2:$K$8052,MATCH(EF_scope3!B443,UVEK_DT!$C$2:$C$8052,0))/1000</f>
        <v>1.6003002515533201E-3</v>
      </c>
      <c r="G443" s="398" t="s">
        <v>50</v>
      </c>
      <c r="H443" s="750"/>
      <c r="I443" s="400" t="s">
        <v>5852</v>
      </c>
      <c r="J443" s="400">
        <v>2024</v>
      </c>
      <c r="K443" s="460" t="s">
        <v>5930</v>
      </c>
      <c r="L443" s="460" t="s">
        <v>5930</v>
      </c>
    </row>
    <row r="444" spans="1:12" s="400" customFormat="1" ht="75">
      <c r="A444" s="398" t="s">
        <v>5837</v>
      </c>
      <c r="B444" s="398" t="s">
        <v>12712</v>
      </c>
      <c r="C444" s="398" t="s">
        <v>5653</v>
      </c>
      <c r="D444" s="398" t="s">
        <v>5851</v>
      </c>
      <c r="E444" s="427" t="s">
        <v>5362</v>
      </c>
      <c r="F444" s="399">
        <f>INDEX(UVEK_DT!$K$2:$K$8052,MATCH(EF_scope3!B444,UVEK_DT!$C$2:$C$8052,0))/1000</f>
        <v>3.6512172804704799E-4</v>
      </c>
      <c r="G444" s="398" t="s">
        <v>50</v>
      </c>
      <c r="H444" s="750"/>
      <c r="I444" s="400" t="s">
        <v>5852</v>
      </c>
      <c r="J444" s="400">
        <v>2024</v>
      </c>
      <c r="K444" s="460" t="s">
        <v>5930</v>
      </c>
      <c r="L444" s="460" t="s">
        <v>5930</v>
      </c>
    </row>
    <row r="445" spans="1:12" s="400" customFormat="1" ht="75">
      <c r="A445" s="398" t="s">
        <v>5838</v>
      </c>
      <c r="B445" s="398" t="s">
        <v>12713</v>
      </c>
      <c r="C445" s="398" t="s">
        <v>5654</v>
      </c>
      <c r="D445" s="398" t="s">
        <v>5851</v>
      </c>
      <c r="E445" s="427" t="s">
        <v>5362</v>
      </c>
      <c r="F445" s="399">
        <f>INDEX(UVEK_DT!$K$2:$K$8052,MATCH(EF_scope3!B445,UVEK_DT!$C$2:$C$8052,0))/1000</f>
        <v>8.0960930716006199E-2</v>
      </c>
      <c r="G445" s="398" t="s">
        <v>50</v>
      </c>
      <c r="H445" s="750"/>
      <c r="I445" s="400" t="s">
        <v>5852</v>
      </c>
      <c r="J445" s="400">
        <v>2024</v>
      </c>
      <c r="K445" s="460" t="s">
        <v>5930</v>
      </c>
      <c r="L445" s="460" t="s">
        <v>5930</v>
      </c>
    </row>
    <row r="446" spans="1:12" s="400" customFormat="1" ht="75">
      <c r="A446" s="398" t="s">
        <v>5839</v>
      </c>
      <c r="B446" s="398" t="s">
        <v>12714</v>
      </c>
      <c r="C446" s="398" t="s">
        <v>5655</v>
      </c>
      <c r="D446" s="398" t="s">
        <v>5851</v>
      </c>
      <c r="E446" s="427" t="s">
        <v>5362</v>
      </c>
      <c r="F446" s="399">
        <f>INDEX(UVEK_DT!$K$2:$K$8052,MATCH(EF_scope3!B446,UVEK_DT!$C$2:$C$8052,0))/1000</f>
        <v>1.8383829495005902E-2</v>
      </c>
      <c r="G446" s="398" t="s">
        <v>50</v>
      </c>
      <c r="H446" s="750"/>
      <c r="I446" s="400" t="s">
        <v>5852</v>
      </c>
      <c r="J446" s="400">
        <v>2024</v>
      </c>
      <c r="K446" s="460" t="s">
        <v>5930</v>
      </c>
      <c r="L446" s="460" t="s">
        <v>5930</v>
      </c>
    </row>
    <row r="447" spans="1:12" s="400" customFormat="1" ht="60">
      <c r="A447" s="398" t="s">
        <v>5840</v>
      </c>
      <c r="B447" s="398" t="s">
        <v>12715</v>
      </c>
      <c r="C447" s="398" t="s">
        <v>5656</v>
      </c>
      <c r="D447" s="398" t="s">
        <v>5851</v>
      </c>
      <c r="E447" s="427" t="s">
        <v>5362</v>
      </c>
      <c r="F447" s="399">
        <f>INDEX(UVEK_DT!$K$2:$K$8052,MATCH(EF_scope3!B447,UVEK_DT!$C$2:$C$8052,0))/1000</f>
        <v>4.1087735986575902E-4</v>
      </c>
      <c r="G447" s="398" t="s">
        <v>50</v>
      </c>
      <c r="H447" s="750"/>
      <c r="I447" s="400" t="s">
        <v>5852</v>
      </c>
      <c r="J447" s="400">
        <v>2024</v>
      </c>
      <c r="K447" s="460" t="s">
        <v>5930</v>
      </c>
      <c r="L447" s="460" t="s">
        <v>5930</v>
      </c>
    </row>
    <row r="448" spans="1:12" s="400" customFormat="1" ht="45">
      <c r="A448" s="398" t="s">
        <v>5841</v>
      </c>
      <c r="B448" s="398" t="s">
        <v>12716</v>
      </c>
      <c r="C448" s="398" t="s">
        <v>5657</v>
      </c>
      <c r="D448" s="398" t="s">
        <v>5851</v>
      </c>
      <c r="E448" s="427" t="s">
        <v>5362</v>
      </c>
      <c r="F448" s="399">
        <f>INDEX(UVEK_DT!$K$2:$K$8052,MATCH(EF_scope3!B448,UVEK_DT!$C$2:$C$8052,0))/1000</f>
        <v>2.9372647296032202E-4</v>
      </c>
      <c r="G448" s="398" t="s">
        <v>50</v>
      </c>
      <c r="H448" s="750"/>
      <c r="I448" s="400" t="s">
        <v>5852</v>
      </c>
      <c r="J448" s="400">
        <v>2024</v>
      </c>
      <c r="K448" s="460" t="s">
        <v>5930</v>
      </c>
      <c r="L448" s="460" t="s">
        <v>5930</v>
      </c>
    </row>
    <row r="449" spans="1:12" s="400" customFormat="1" ht="45">
      <c r="A449" s="398" t="s">
        <v>5842</v>
      </c>
      <c r="B449" s="398" t="s">
        <v>12717</v>
      </c>
      <c r="C449" s="398" t="s">
        <v>5658</v>
      </c>
      <c r="D449" s="398" t="s">
        <v>5851</v>
      </c>
      <c r="E449" s="427" t="s">
        <v>5362</v>
      </c>
      <c r="F449" s="399">
        <f>INDEX(UVEK_DT!$K$2:$K$8052,MATCH(EF_scope3!B449,UVEK_DT!$C$2:$C$8052,0))/1000</f>
        <v>3.4731057902318501E-4</v>
      </c>
      <c r="G449" s="398" t="s">
        <v>50</v>
      </c>
      <c r="H449" s="750"/>
      <c r="I449" s="400" t="s">
        <v>5852</v>
      </c>
      <c r="J449" s="400">
        <v>2024</v>
      </c>
      <c r="K449" s="460" t="s">
        <v>5930</v>
      </c>
      <c r="L449" s="460" t="s">
        <v>5930</v>
      </c>
    </row>
    <row r="450" spans="1:12" s="400" customFormat="1" ht="60">
      <c r="A450" s="398" t="s">
        <v>5843</v>
      </c>
      <c r="B450" s="398" t="s">
        <v>12718</v>
      </c>
      <c r="C450" s="398" t="s">
        <v>5659</v>
      </c>
      <c r="D450" s="398" t="s">
        <v>5851</v>
      </c>
      <c r="E450" s="427" t="s">
        <v>5362</v>
      </c>
      <c r="F450" s="399">
        <f>INDEX(UVEK_DT!$K$2:$K$8052,MATCH(EF_scope3!B450,UVEK_DT!$C$2:$C$8052,0))/1000</f>
        <v>3.7990186171446197E-4</v>
      </c>
      <c r="G450" s="398" t="s">
        <v>50</v>
      </c>
      <c r="H450" s="750"/>
      <c r="I450" s="400" t="s">
        <v>5852</v>
      </c>
      <c r="J450" s="400">
        <v>2024</v>
      </c>
      <c r="K450" s="460" t="s">
        <v>5930</v>
      </c>
      <c r="L450" s="460" t="s">
        <v>5930</v>
      </c>
    </row>
    <row r="451" spans="1:12" s="400" customFormat="1" ht="45">
      <c r="A451" s="398" t="s">
        <v>5844</v>
      </c>
      <c r="B451" s="398" t="s">
        <v>12719</v>
      </c>
      <c r="C451" s="398" t="s">
        <v>5660</v>
      </c>
      <c r="D451" s="398" t="s">
        <v>5851</v>
      </c>
      <c r="E451" s="427" t="s">
        <v>5362</v>
      </c>
      <c r="F451" s="399">
        <f>INDEX(UVEK_DT!$K$2:$K$8052,MATCH(EF_scope3!B451,UVEK_DT!$C$2:$C$8052,0))/1000</f>
        <v>4.1475808748991997E-4</v>
      </c>
      <c r="G451" s="398" t="s">
        <v>50</v>
      </c>
      <c r="H451" s="750"/>
      <c r="I451" s="400" t="s">
        <v>5852</v>
      </c>
      <c r="J451" s="400">
        <v>2024</v>
      </c>
      <c r="K451" s="460" t="s">
        <v>5930</v>
      </c>
      <c r="L451" s="460" t="s">
        <v>5930</v>
      </c>
    </row>
    <row r="452" spans="1:12" s="400" customFormat="1" ht="45">
      <c r="A452" s="398" t="s">
        <v>5845</v>
      </c>
      <c r="B452" s="398" t="s">
        <v>12720</v>
      </c>
      <c r="C452" s="398" t="s">
        <v>5661</v>
      </c>
      <c r="D452" s="398" t="s">
        <v>5851</v>
      </c>
      <c r="E452" s="427" t="s">
        <v>5362</v>
      </c>
      <c r="F452" s="399">
        <f>INDEX(UVEK_DT!$K$2:$K$8052,MATCH(EF_scope3!B452,UVEK_DT!$C$2:$C$8052,0))/1000</f>
        <v>4.54985273709208E-4</v>
      </c>
      <c r="G452" s="398" t="s">
        <v>50</v>
      </c>
      <c r="H452" s="750"/>
      <c r="I452" s="400" t="s">
        <v>5852</v>
      </c>
      <c r="J452" s="400">
        <v>2024</v>
      </c>
      <c r="K452" s="460" t="s">
        <v>5930</v>
      </c>
      <c r="L452" s="460" t="s">
        <v>5930</v>
      </c>
    </row>
    <row r="453" spans="1:12" s="400" customFormat="1" ht="75">
      <c r="A453" s="398" t="s">
        <v>5846</v>
      </c>
      <c r="B453" s="398" t="s">
        <v>12721</v>
      </c>
      <c r="C453" s="398" t="s">
        <v>5662</v>
      </c>
      <c r="D453" s="398" t="s">
        <v>5851</v>
      </c>
      <c r="E453" s="427" t="s">
        <v>5362</v>
      </c>
      <c r="F453" s="399">
        <f>INDEX(UVEK_DT!$K$2:$K$8052,MATCH(EF_scope3!B453,UVEK_DT!$C$2:$C$8052,0))/1000</f>
        <v>3.2837054805913603E-4</v>
      </c>
      <c r="G453" s="398" t="s">
        <v>50</v>
      </c>
      <c r="H453" s="750"/>
      <c r="I453" s="400" t="s">
        <v>5852</v>
      </c>
      <c r="J453" s="400">
        <v>2024</v>
      </c>
      <c r="K453" s="460" t="s">
        <v>5930</v>
      </c>
      <c r="L453" s="460" t="s">
        <v>5930</v>
      </c>
    </row>
    <row r="454" spans="1:12" s="400" customFormat="1" ht="60">
      <c r="A454" s="398" t="s">
        <v>5847</v>
      </c>
      <c r="B454" s="398" t="s">
        <v>12722</v>
      </c>
      <c r="C454" s="398" t="s">
        <v>5663</v>
      </c>
      <c r="D454" s="398" t="s">
        <v>5851</v>
      </c>
      <c r="E454" s="427" t="s">
        <v>5362</v>
      </c>
      <c r="F454" s="399">
        <f>INDEX(UVEK_DT!$K$2:$K$8052,MATCH(EF_scope3!B454,UVEK_DT!$C$2:$C$8052,0))/1000</f>
        <v>2.96872854713599E-4</v>
      </c>
      <c r="G454" s="398" t="s">
        <v>50</v>
      </c>
      <c r="H454" s="750"/>
      <c r="I454" s="400" t="s">
        <v>5852</v>
      </c>
      <c r="J454" s="400">
        <v>2024</v>
      </c>
      <c r="K454" s="460" t="s">
        <v>5930</v>
      </c>
      <c r="L454" s="460" t="s">
        <v>5930</v>
      </c>
    </row>
    <row r="455" spans="1:12" s="400" customFormat="1" ht="90">
      <c r="A455" s="398" t="s">
        <v>5848</v>
      </c>
      <c r="B455" s="398" t="s">
        <v>12724</v>
      </c>
      <c r="C455" s="398" t="s">
        <v>5664</v>
      </c>
      <c r="D455" s="398" t="s">
        <v>5851</v>
      </c>
      <c r="E455" s="427" t="s">
        <v>5362</v>
      </c>
      <c r="F455" s="399">
        <f>INDEX(UVEK_DT!$K$2:$K$8052,MATCH(EF_scope3!B455,UVEK_DT!$C$2:$C$8052,0))/1000</f>
        <v>9.1031543230443203E-4</v>
      </c>
      <c r="G455" s="398" t="s">
        <v>50</v>
      </c>
      <c r="H455" s="750"/>
      <c r="I455" s="400" t="s">
        <v>5852</v>
      </c>
      <c r="J455" s="400">
        <v>2024</v>
      </c>
      <c r="K455" s="460" t="s">
        <v>5930</v>
      </c>
      <c r="L455" s="460" t="s">
        <v>5930</v>
      </c>
    </row>
    <row r="456" spans="1:12" s="400" customFormat="1" ht="75">
      <c r="A456" s="398" t="s">
        <v>5849</v>
      </c>
      <c r="B456" s="398" t="s">
        <v>12725</v>
      </c>
      <c r="C456" s="398" t="s">
        <v>5665</v>
      </c>
      <c r="D456" s="398" t="s">
        <v>5851</v>
      </c>
      <c r="E456" s="427" t="s">
        <v>5362</v>
      </c>
      <c r="F456" s="399">
        <f>INDEX(UVEK_DT!$K$2:$K$8052,MATCH(EF_scope3!B456,UVEK_DT!$C$2:$C$8052,0))/1000</f>
        <v>2.6501214133260899E-4</v>
      </c>
      <c r="G456" s="398" t="s">
        <v>50</v>
      </c>
      <c r="H456" s="750"/>
      <c r="I456" s="400" t="s">
        <v>5852</v>
      </c>
      <c r="J456" s="400">
        <v>2024</v>
      </c>
      <c r="K456" s="460" t="s">
        <v>5930</v>
      </c>
      <c r="L456" s="460" t="s">
        <v>5930</v>
      </c>
    </row>
    <row r="457" spans="1:12" s="400" customFormat="1" ht="75">
      <c r="A457" s="398" t="s">
        <v>5850</v>
      </c>
      <c r="B457" s="398" t="s">
        <v>12726</v>
      </c>
      <c r="C457" s="398" t="s">
        <v>5666</v>
      </c>
      <c r="D457" s="398" t="s">
        <v>5851</v>
      </c>
      <c r="E457" s="427" t="s">
        <v>5362</v>
      </c>
      <c r="F457" s="399">
        <f>INDEX(UVEK_DT!$K$2:$K$8052,MATCH(EF_scope3!B457,UVEK_DT!$C$2:$C$8052,0))/1000</f>
        <v>5.3475269779787199E-4</v>
      </c>
      <c r="G457" s="398" t="s">
        <v>50</v>
      </c>
      <c r="H457" s="750"/>
      <c r="I457" s="400" t="s">
        <v>5852</v>
      </c>
      <c r="J457" s="400">
        <v>2024</v>
      </c>
      <c r="K457" s="460" t="s">
        <v>5930</v>
      </c>
      <c r="L457" s="460" t="s">
        <v>5930</v>
      </c>
    </row>
    <row r="458" spans="1:12" s="405" customFormat="1" ht="30">
      <c r="A458" s="402" t="s">
        <v>5005</v>
      </c>
      <c r="B458" s="402" t="s">
        <v>5024</v>
      </c>
      <c r="C458" s="402" t="s">
        <v>4986</v>
      </c>
      <c r="D458" s="402" t="s">
        <v>5101</v>
      </c>
      <c r="E458" s="402" t="s">
        <v>5102</v>
      </c>
      <c r="F458" s="403">
        <v>3.1923338744153495E-4</v>
      </c>
      <c r="G458" s="402" t="s">
        <v>5052</v>
      </c>
      <c r="H458" s="404"/>
      <c r="I458" s="405" t="s">
        <v>5855</v>
      </c>
      <c r="J458" s="405">
        <v>2023</v>
      </c>
      <c r="K458" s="461" t="s">
        <v>5927</v>
      </c>
      <c r="L458" s="461" t="s">
        <v>5927</v>
      </c>
    </row>
    <row r="459" spans="1:12" s="405" customFormat="1" ht="30">
      <c r="A459" s="402" t="s">
        <v>5006</v>
      </c>
      <c r="B459" s="402" t="s">
        <v>5025</v>
      </c>
      <c r="C459" s="402" t="s">
        <v>4987</v>
      </c>
      <c r="D459" s="402" t="s">
        <v>5101</v>
      </c>
      <c r="E459" s="402" t="s">
        <v>5102</v>
      </c>
      <c r="F459" s="403">
        <v>2.9179487742766081E-4</v>
      </c>
      <c r="G459" s="402" t="s">
        <v>5052</v>
      </c>
      <c r="H459" s="404"/>
      <c r="I459" s="405" t="s">
        <v>5855</v>
      </c>
      <c r="J459" s="405">
        <v>2023</v>
      </c>
      <c r="K459" s="461" t="s">
        <v>5927</v>
      </c>
      <c r="L459" s="461" t="s">
        <v>5927</v>
      </c>
    </row>
    <row r="460" spans="1:12" s="405" customFormat="1" ht="30">
      <c r="A460" s="402" t="s">
        <v>5007</v>
      </c>
      <c r="B460" s="402" t="s">
        <v>5026</v>
      </c>
      <c r="C460" s="402" t="s">
        <v>4988</v>
      </c>
      <c r="D460" s="402" t="s">
        <v>5101</v>
      </c>
      <c r="E460" s="402" t="s">
        <v>5102</v>
      </c>
      <c r="F460" s="403">
        <v>4.4883176411600659E-4</v>
      </c>
      <c r="G460" s="402" t="s">
        <v>5052</v>
      </c>
      <c r="H460" s="404"/>
      <c r="I460" s="405" t="s">
        <v>5855</v>
      </c>
      <c r="J460" s="405">
        <v>2023</v>
      </c>
      <c r="K460" s="461" t="s">
        <v>5927</v>
      </c>
      <c r="L460" s="461" t="s">
        <v>5927</v>
      </c>
    </row>
    <row r="461" spans="1:12" s="405" customFormat="1" ht="30">
      <c r="A461" s="402" t="s">
        <v>5008</v>
      </c>
      <c r="B461" s="402" t="s">
        <v>5027</v>
      </c>
      <c r="C461" s="402" t="s">
        <v>4989</v>
      </c>
      <c r="D461" s="402" t="s">
        <v>5101</v>
      </c>
      <c r="E461" s="402" t="s">
        <v>5102</v>
      </c>
      <c r="F461" s="403">
        <v>2.3719058325952119E-4</v>
      </c>
      <c r="G461" s="402" t="s">
        <v>5052</v>
      </c>
      <c r="H461" s="404"/>
      <c r="I461" s="405" t="s">
        <v>5855</v>
      </c>
      <c r="J461" s="405">
        <v>2023</v>
      </c>
      <c r="K461" s="461" t="s">
        <v>5927</v>
      </c>
      <c r="L461" s="461" t="s">
        <v>5927</v>
      </c>
    </row>
    <row r="462" spans="1:12" s="405" customFormat="1" ht="30">
      <c r="A462" s="402" t="s">
        <v>5009</v>
      </c>
      <c r="B462" s="402" t="s">
        <v>5028</v>
      </c>
      <c r="C462" s="402" t="s">
        <v>4990</v>
      </c>
      <c r="D462" s="402" t="s">
        <v>5101</v>
      </c>
      <c r="E462" s="402" t="s">
        <v>5102</v>
      </c>
      <c r="F462" s="403">
        <v>1.8945191908193487E-4</v>
      </c>
      <c r="G462" s="402" t="s">
        <v>5052</v>
      </c>
      <c r="H462" s="404"/>
      <c r="I462" s="405" t="s">
        <v>5855</v>
      </c>
      <c r="J462" s="405">
        <v>2023</v>
      </c>
      <c r="K462" s="461" t="s">
        <v>5927</v>
      </c>
      <c r="L462" s="461" t="s">
        <v>5927</v>
      </c>
    </row>
    <row r="463" spans="1:12" s="405" customFormat="1" ht="30">
      <c r="A463" s="402" t="s">
        <v>5010</v>
      </c>
      <c r="B463" s="402" t="s">
        <v>5029</v>
      </c>
      <c r="C463" s="402" t="s">
        <v>4991</v>
      </c>
      <c r="D463" s="402" t="s">
        <v>5101</v>
      </c>
      <c r="E463" s="402" t="s">
        <v>5102</v>
      </c>
      <c r="F463" s="403">
        <v>3.9138580748096757E-4</v>
      </c>
      <c r="G463" s="402" t="s">
        <v>5052</v>
      </c>
      <c r="H463" s="404"/>
      <c r="I463" s="405" t="s">
        <v>5855</v>
      </c>
      <c r="J463" s="405">
        <v>2023</v>
      </c>
      <c r="K463" s="461" t="s">
        <v>5927</v>
      </c>
      <c r="L463" s="461" t="s">
        <v>5927</v>
      </c>
    </row>
    <row r="464" spans="1:12" s="405" customFormat="1" ht="30">
      <c r="A464" s="402" t="s">
        <v>5011</v>
      </c>
      <c r="B464" s="402" t="s">
        <v>5030</v>
      </c>
      <c r="C464" s="402" t="s">
        <v>4992</v>
      </c>
      <c r="D464" s="402" t="s">
        <v>5101</v>
      </c>
      <c r="E464" s="402" t="s">
        <v>5102</v>
      </c>
      <c r="F464" s="403">
        <v>6.0308682810423565E-4</v>
      </c>
      <c r="G464" s="402" t="s">
        <v>5052</v>
      </c>
      <c r="H464" s="404"/>
      <c r="I464" s="405" t="s">
        <v>5855</v>
      </c>
      <c r="J464" s="405">
        <v>2023</v>
      </c>
      <c r="K464" s="461" t="s">
        <v>5927</v>
      </c>
      <c r="L464" s="461" t="s">
        <v>5927</v>
      </c>
    </row>
    <row r="465" spans="1:13" s="405" customFormat="1" ht="30">
      <c r="A465" s="402" t="s">
        <v>5012</v>
      </c>
      <c r="B465" s="402" t="s">
        <v>5031</v>
      </c>
      <c r="C465" s="402" t="s">
        <v>4993</v>
      </c>
      <c r="D465" s="402" t="s">
        <v>5101</v>
      </c>
      <c r="E465" s="402" t="s">
        <v>543</v>
      </c>
      <c r="F465" s="403">
        <v>8.1530421647228916E-6</v>
      </c>
      <c r="G465" s="402" t="s">
        <v>5052</v>
      </c>
      <c r="H465" s="404"/>
      <c r="I465" s="405" t="s">
        <v>5855</v>
      </c>
      <c r="J465" s="405">
        <v>2023</v>
      </c>
      <c r="K465" s="461" t="s">
        <v>5927</v>
      </c>
      <c r="L465" s="461" t="s">
        <v>5927</v>
      </c>
    </row>
    <row r="466" spans="1:13" s="405" customFormat="1" ht="30">
      <c r="A466" s="402" t="s">
        <v>5013</v>
      </c>
      <c r="B466" s="402" t="s">
        <v>5032</v>
      </c>
      <c r="C466" s="402" t="s">
        <v>4994</v>
      </c>
      <c r="D466" s="402" t="s">
        <v>5101</v>
      </c>
      <c r="E466" s="402" t="s">
        <v>543</v>
      </c>
      <c r="F466" s="403">
        <v>6.8154116452453979E-6</v>
      </c>
      <c r="G466" s="402" t="s">
        <v>5052</v>
      </c>
      <c r="H466" s="404"/>
      <c r="I466" s="405" t="s">
        <v>5855</v>
      </c>
      <c r="J466" s="405">
        <v>2023</v>
      </c>
      <c r="K466" s="461" t="s">
        <v>5927</v>
      </c>
      <c r="L466" s="461" t="s">
        <v>5927</v>
      </c>
    </row>
    <row r="467" spans="1:13" s="405" customFormat="1" ht="30">
      <c r="A467" s="402" t="s">
        <v>5014</v>
      </c>
      <c r="B467" s="402" t="s">
        <v>5033</v>
      </c>
      <c r="C467" s="402" t="s">
        <v>4995</v>
      </c>
      <c r="D467" s="402" t="s">
        <v>5101</v>
      </c>
      <c r="E467" s="402" t="s">
        <v>171</v>
      </c>
      <c r="F467" s="403">
        <v>7.0249248217197777E-6</v>
      </c>
      <c r="G467" s="402" t="s">
        <v>5052</v>
      </c>
      <c r="H467" s="404"/>
      <c r="I467" s="405" t="s">
        <v>5855</v>
      </c>
      <c r="J467" s="405">
        <v>2023</v>
      </c>
      <c r="K467" s="461" t="s">
        <v>5927</v>
      </c>
      <c r="L467" s="461" t="s">
        <v>5927</v>
      </c>
    </row>
    <row r="468" spans="1:13" s="405" customFormat="1" ht="30">
      <c r="A468" s="402" t="s">
        <v>5015</v>
      </c>
      <c r="B468" s="402" t="s">
        <v>5034</v>
      </c>
      <c r="C468" s="402" t="s">
        <v>4996</v>
      </c>
      <c r="D468" s="402" t="s">
        <v>5101</v>
      </c>
      <c r="E468" s="402" t="s">
        <v>171</v>
      </c>
      <c r="F468" s="403">
        <v>4.0818161867078485E-5</v>
      </c>
      <c r="G468" s="402" t="s">
        <v>5052</v>
      </c>
      <c r="H468" s="404"/>
      <c r="I468" s="405" t="s">
        <v>5855</v>
      </c>
      <c r="J468" s="405">
        <v>2023</v>
      </c>
      <c r="K468" s="461" t="s">
        <v>5927</v>
      </c>
      <c r="L468" s="461" t="s">
        <v>5927</v>
      </c>
    </row>
    <row r="469" spans="1:13" s="405" customFormat="1" ht="30">
      <c r="A469" s="402" t="s">
        <v>5016</v>
      </c>
      <c r="B469" s="402" t="s">
        <v>565</v>
      </c>
      <c r="C469" s="402" t="s">
        <v>4997</v>
      </c>
      <c r="D469" s="402" t="s">
        <v>5101</v>
      </c>
      <c r="E469" s="402" t="s">
        <v>543</v>
      </c>
      <c r="F469" s="403">
        <v>3.3394261192397537E-5</v>
      </c>
      <c r="G469" s="402" t="s">
        <v>5052</v>
      </c>
      <c r="H469" s="404"/>
      <c r="I469" s="405" t="s">
        <v>5855</v>
      </c>
      <c r="J469" s="405">
        <v>2023</v>
      </c>
      <c r="K469" s="461" t="s">
        <v>5927</v>
      </c>
      <c r="L469" s="461" t="s">
        <v>5927</v>
      </c>
    </row>
    <row r="470" spans="1:13" s="405" customFormat="1" ht="30">
      <c r="A470" s="402" t="s">
        <v>5017</v>
      </c>
      <c r="B470" s="402" t="s">
        <v>5035</v>
      </c>
      <c r="C470" s="402" t="s">
        <v>4998</v>
      </c>
      <c r="D470" s="402" t="s">
        <v>5101</v>
      </c>
      <c r="E470" s="402" t="s">
        <v>171</v>
      </c>
      <c r="F470" s="403">
        <v>1.2518884573452418E-5</v>
      </c>
      <c r="G470" s="402" t="s">
        <v>5052</v>
      </c>
      <c r="H470" s="404"/>
      <c r="I470" s="405" t="s">
        <v>5855</v>
      </c>
      <c r="J470" s="405">
        <v>2023</v>
      </c>
      <c r="K470" s="461" t="s">
        <v>5927</v>
      </c>
      <c r="L470" s="461" t="s">
        <v>5927</v>
      </c>
    </row>
    <row r="471" spans="1:13" s="405" customFormat="1" ht="30">
      <c r="A471" s="402" t="s">
        <v>5018</v>
      </c>
      <c r="B471" s="402" t="s">
        <v>568</v>
      </c>
      <c r="C471" s="402" t="s">
        <v>4999</v>
      </c>
      <c r="D471" s="402" t="s">
        <v>5101</v>
      </c>
      <c r="E471" s="402" t="s">
        <v>543</v>
      </c>
      <c r="F471" s="403">
        <v>1.2542391404756848E-5</v>
      </c>
      <c r="G471" s="402" t="s">
        <v>5052</v>
      </c>
      <c r="H471" s="404"/>
      <c r="I471" s="405" t="s">
        <v>5855</v>
      </c>
      <c r="J471" s="405">
        <v>2023</v>
      </c>
      <c r="K471" s="461" t="s">
        <v>5927</v>
      </c>
      <c r="L471" s="461" t="s">
        <v>5927</v>
      </c>
    </row>
    <row r="472" spans="1:13" s="405" customFormat="1" ht="30">
      <c r="A472" s="402" t="s">
        <v>5019</v>
      </c>
      <c r="B472" s="402" t="s">
        <v>5036</v>
      </c>
      <c r="C472" s="402" t="s">
        <v>5000</v>
      </c>
      <c r="D472" s="402" t="s">
        <v>5101</v>
      </c>
      <c r="E472" s="402" t="s">
        <v>171</v>
      </c>
      <c r="F472" s="403">
        <v>7.4728391168392443E-5</v>
      </c>
      <c r="G472" s="402" t="s">
        <v>5052</v>
      </c>
      <c r="H472" s="404"/>
      <c r="I472" s="405" t="s">
        <v>5855</v>
      </c>
      <c r="J472" s="405">
        <v>2023</v>
      </c>
      <c r="K472" s="461" t="s">
        <v>5927</v>
      </c>
      <c r="L472" s="461" t="s">
        <v>5927</v>
      </c>
    </row>
    <row r="473" spans="1:13" s="405" customFormat="1" ht="30">
      <c r="A473" s="402" t="s">
        <v>5020</v>
      </c>
      <c r="B473" s="402" t="s">
        <v>5037</v>
      </c>
      <c r="C473" s="402" t="s">
        <v>5001</v>
      </c>
      <c r="D473" s="402" t="s">
        <v>5101</v>
      </c>
      <c r="E473" s="402" t="s">
        <v>543</v>
      </c>
      <c r="F473" s="403">
        <v>6.004674070089881E-5</v>
      </c>
      <c r="G473" s="402" t="s">
        <v>5052</v>
      </c>
      <c r="H473" s="404"/>
      <c r="I473" s="405" t="s">
        <v>5855</v>
      </c>
      <c r="J473" s="405">
        <v>2023</v>
      </c>
      <c r="K473" s="461" t="s">
        <v>5927</v>
      </c>
      <c r="L473" s="461" t="s">
        <v>5927</v>
      </c>
    </row>
    <row r="474" spans="1:13" s="405" customFormat="1" ht="30">
      <c r="A474" s="402" t="s">
        <v>5021</v>
      </c>
      <c r="B474" s="402" t="s">
        <v>5038</v>
      </c>
      <c r="C474" s="402" t="s">
        <v>5002</v>
      </c>
      <c r="D474" s="402" t="s">
        <v>5101</v>
      </c>
      <c r="E474" s="402" t="s">
        <v>171</v>
      </c>
      <c r="F474" s="403">
        <v>1.5096307556525809E-5</v>
      </c>
      <c r="G474" s="402" t="s">
        <v>5052</v>
      </c>
      <c r="H474" s="404"/>
      <c r="I474" s="405" t="s">
        <v>5855</v>
      </c>
      <c r="J474" s="405">
        <v>2023</v>
      </c>
      <c r="K474" s="461" t="s">
        <v>5927</v>
      </c>
      <c r="L474" s="461" t="s">
        <v>5927</v>
      </c>
    </row>
    <row r="475" spans="1:13" s="405" customFormat="1" ht="30">
      <c r="A475" s="402" t="s">
        <v>5022</v>
      </c>
      <c r="B475" s="402" t="s">
        <v>5039</v>
      </c>
      <c r="C475" s="402" t="s">
        <v>5003</v>
      </c>
      <c r="D475" s="402" t="s">
        <v>5101</v>
      </c>
      <c r="E475" s="402" t="s">
        <v>516</v>
      </c>
      <c r="F475" s="403">
        <v>1.8642748992804851E-4</v>
      </c>
      <c r="G475" s="402" t="s">
        <v>5052</v>
      </c>
      <c r="H475" s="404"/>
      <c r="I475" s="405" t="s">
        <v>5855</v>
      </c>
      <c r="J475" s="405">
        <v>2023</v>
      </c>
      <c r="K475" s="461" t="s">
        <v>5927</v>
      </c>
      <c r="L475" s="461" t="s">
        <v>5927</v>
      </c>
    </row>
    <row r="476" spans="1:13" s="405" customFormat="1" ht="30">
      <c r="A476" s="402" t="s">
        <v>5023</v>
      </c>
      <c r="B476" s="402" t="s">
        <v>5040</v>
      </c>
      <c r="C476" s="402" t="s">
        <v>5004</v>
      </c>
      <c r="D476" s="402" t="s">
        <v>5101</v>
      </c>
      <c r="E476" s="402" t="s">
        <v>516</v>
      </c>
      <c r="F476" s="403">
        <v>4.6543104295549469E-5</v>
      </c>
      <c r="G476" s="402" t="s">
        <v>5052</v>
      </c>
      <c r="H476" s="404"/>
      <c r="I476" s="405" t="s">
        <v>5855</v>
      </c>
      <c r="J476" s="405">
        <v>2023</v>
      </c>
      <c r="K476" s="461" t="s">
        <v>5927</v>
      </c>
      <c r="L476" s="461" t="s">
        <v>5927</v>
      </c>
    </row>
    <row r="477" spans="1:13" s="431" customFormat="1" ht="120">
      <c r="A477" s="429" t="s">
        <v>5113</v>
      </c>
      <c r="B477" s="429" t="s">
        <v>5873</v>
      </c>
      <c r="C477" s="429" t="s">
        <v>5874</v>
      </c>
      <c r="D477" s="429" t="s">
        <v>5110</v>
      </c>
      <c r="E477" s="429"/>
      <c r="F477" s="430">
        <v>0.8364143959379764</v>
      </c>
      <c r="G477" s="429" t="s">
        <v>5944</v>
      </c>
      <c r="H477" s="429"/>
      <c r="I477" s="431" t="s">
        <v>5856</v>
      </c>
      <c r="J477" s="431">
        <v>2022</v>
      </c>
      <c r="K477" s="462" t="s">
        <v>5112</v>
      </c>
      <c r="L477" s="462" t="s">
        <v>5111</v>
      </c>
    </row>
    <row r="478" spans="1:13" s="431" customFormat="1" ht="30">
      <c r="A478" s="429" t="s">
        <v>5022</v>
      </c>
      <c r="B478" s="429" t="s">
        <v>5039</v>
      </c>
      <c r="C478" s="429" t="s">
        <v>5003</v>
      </c>
      <c r="D478" s="429" t="s">
        <v>5110</v>
      </c>
      <c r="E478" s="429" t="s">
        <v>5858</v>
      </c>
      <c r="F478" s="430">
        <v>1.8642748992804851E-4</v>
      </c>
      <c r="G478" s="429" t="s">
        <v>5052</v>
      </c>
      <c r="H478" s="429"/>
      <c r="I478" s="458" t="s">
        <v>5855</v>
      </c>
      <c r="J478" s="458">
        <v>2023</v>
      </c>
      <c r="K478" s="463" t="s">
        <v>5927</v>
      </c>
      <c r="L478" s="463" t="s">
        <v>672</v>
      </c>
      <c r="M478" s="458"/>
    </row>
    <row r="479" spans="1:13" s="431" customFormat="1" ht="30">
      <c r="A479" s="429" t="s">
        <v>5863</v>
      </c>
      <c r="B479" s="429" t="s">
        <v>5857</v>
      </c>
      <c r="C479" s="429" t="s">
        <v>5867</v>
      </c>
      <c r="D479" s="429" t="s">
        <v>5110</v>
      </c>
      <c r="E479" s="429" t="s">
        <v>541</v>
      </c>
      <c r="F479" s="430">
        <f>25.4214479815469/1000000</f>
        <v>2.5421447981546901E-5</v>
      </c>
      <c r="G479" s="429" t="s">
        <v>5052</v>
      </c>
      <c r="H479" s="429"/>
      <c r="I479" s="458" t="s">
        <v>5855</v>
      </c>
      <c r="J479" s="458">
        <v>2023</v>
      </c>
      <c r="K479" s="463" t="s">
        <v>5927</v>
      </c>
      <c r="L479" s="463" t="s">
        <v>672</v>
      </c>
      <c r="M479" s="458"/>
    </row>
    <row r="480" spans="1:13" s="431" customFormat="1" ht="30">
      <c r="A480" s="429" t="s">
        <v>5864</v>
      </c>
      <c r="B480" s="429" t="s">
        <v>513</v>
      </c>
      <c r="C480" s="429" t="s">
        <v>5868</v>
      </c>
      <c r="D480" s="429" t="s">
        <v>5110</v>
      </c>
      <c r="E480" s="429" t="s">
        <v>5871</v>
      </c>
      <c r="F480" s="430">
        <f>5.58003140247451/1000000</f>
        <v>5.5800314024745097E-6</v>
      </c>
      <c r="G480" s="429" t="s">
        <v>5052</v>
      </c>
      <c r="H480" s="429"/>
      <c r="I480" s="458" t="s">
        <v>5855</v>
      </c>
      <c r="J480" s="458">
        <v>2023</v>
      </c>
      <c r="K480" s="463" t="s">
        <v>5927</v>
      </c>
      <c r="L480" s="463" t="s">
        <v>672</v>
      </c>
      <c r="M480" s="458"/>
    </row>
    <row r="481" spans="1:13" s="431" customFormat="1" ht="30">
      <c r="A481" s="429" t="s">
        <v>5865</v>
      </c>
      <c r="B481" s="429" t="s">
        <v>5859</v>
      </c>
      <c r="C481" s="429" t="s">
        <v>5869</v>
      </c>
      <c r="D481" s="429" t="s">
        <v>5110</v>
      </c>
      <c r="E481" s="429" t="s">
        <v>5872</v>
      </c>
      <c r="F481" s="430">
        <f>263.53822/1000000</f>
        <v>2.6353822E-4</v>
      </c>
      <c r="G481" s="429" t="s">
        <v>5860</v>
      </c>
      <c r="H481" s="429" t="s">
        <v>5861</v>
      </c>
      <c r="I481" s="458" t="s">
        <v>5855</v>
      </c>
      <c r="J481" s="458">
        <v>2023</v>
      </c>
      <c r="K481" s="463" t="s">
        <v>5927</v>
      </c>
      <c r="L481" s="463" t="s">
        <v>672</v>
      </c>
      <c r="M481" s="458"/>
    </row>
    <row r="482" spans="1:13" s="431" customFormat="1" ht="30">
      <c r="A482" s="429" t="s">
        <v>5866</v>
      </c>
      <c r="B482" s="429" t="s">
        <v>5862</v>
      </c>
      <c r="C482" s="429" t="s">
        <v>5870</v>
      </c>
      <c r="D482" s="429" t="s">
        <v>5110</v>
      </c>
      <c r="E482" s="429" t="s">
        <v>541</v>
      </c>
      <c r="F482" s="430">
        <f>7.02492482171978/1000000</f>
        <v>7.0249248217197794E-6</v>
      </c>
      <c r="G482" s="429" t="s">
        <v>5052</v>
      </c>
      <c r="H482" s="429"/>
      <c r="I482" s="458" t="s">
        <v>5855</v>
      </c>
      <c r="J482" s="458">
        <v>2023</v>
      </c>
      <c r="K482" s="463" t="s">
        <v>5927</v>
      </c>
      <c r="L482" s="463" t="s">
        <v>672</v>
      </c>
      <c r="M482" s="458"/>
    </row>
  </sheetData>
  <sheetProtection algorithmName="SHA-512" hashValue="TSppsSGTDEe7b6VamIhWzn4sM1dzGBXQ7zDI6UHYdFbib03XDcoXbLiuF+UDeNfAVkx/aVu0DNQLfNZLCgZOtg==" saltValue="b83rhyfeEjS764Zw+lUgVA==" spinCount="100000" sheet="1" objects="1" scenarios="1"/>
  <autoFilter ref="A1:L482" xr:uid="{775428B7-5CCC-4E8A-9BE5-0EAAC7D98DAB}"/>
  <phoneticPr fontId="9" type="noConversion"/>
  <hyperlinks>
    <hyperlink ref="L477" r:id="rId1" display="https://www.bfs.admin.ch/bfs/en/home/statistics/mobility-transport/passenger-transport/commuting.assetdetail.31525917.html" xr:uid="{493EA2F4-FFFA-41A6-BBE4-C7AFB3BDB166}"/>
    <hyperlink ref="K477" r:id="rId2" display="https://www.bfs.admin.ch/bfs/en/home/statistics/mobility-transport/passenger-transport/commuting.assetdetail.31525916.html" xr:uid="{C715A3AE-061D-44C9-8934-79FE9F4C3E09}"/>
    <hyperlink ref="K2" r:id="rId3" display="https://www.bafu.admin.ch/bafu/de/home/themen/wirtschaft-konsum/publikationen-studien/publikationen/gesamt-umweltbelastung-konsum-produktion.html" xr:uid="{196E6BA1-A69B-4DF4-8CAD-4B66A7B752AD}"/>
    <hyperlink ref="L2" r:id="rId4" display="https://www.bafu.admin.ch/bafu/fr/home/themes/economie-consommation/publications-etudes/publications/impact-environnemental-consommation-production.html" xr:uid="{09F67C81-46C8-4ACB-A628-DAB53F05B21E}"/>
    <hyperlink ref="K3" r:id="rId5" display="https://www.bafu.admin.ch/bafu/de/home/themen/wirtschaft-konsum/publikationen-studien/publikationen/gesamt-umweltbelastung-konsum-produktion.html" xr:uid="{15E258DF-F728-4326-879E-D68975B108AC}"/>
    <hyperlink ref="K4" r:id="rId6" display="https://www.bafu.admin.ch/bafu/de/home/themen/wirtschaft-konsum/publikationen-studien/publikationen/gesamt-umweltbelastung-konsum-produktion.html" xr:uid="{1683D9E6-20F0-49CE-9DCF-DCEEA9EB71C4}"/>
    <hyperlink ref="K5" r:id="rId7" display="https://www.bafu.admin.ch/bafu/de/home/themen/wirtschaft-konsum/publikationen-studien/publikationen/gesamt-umweltbelastung-konsum-produktion.html" xr:uid="{791DC388-7AFD-4F79-8378-096E907C085F}"/>
    <hyperlink ref="K6" r:id="rId8" display="https://www.bafu.admin.ch/bafu/de/home/themen/wirtschaft-konsum/publikationen-studien/publikationen/gesamt-umweltbelastung-konsum-produktion.html" xr:uid="{25F6AA3A-9851-40A4-99E3-4D48F3A8F2F0}"/>
    <hyperlink ref="K7" r:id="rId9" display="https://www.bafu.admin.ch/bafu/de/home/themen/wirtschaft-konsum/publikationen-studien/publikationen/gesamt-umweltbelastung-konsum-produktion.html" xr:uid="{2B19C9FF-80E2-4960-97B8-5674378756B0}"/>
    <hyperlink ref="K8" r:id="rId10" display="https://www.bafu.admin.ch/bafu/de/home/themen/wirtschaft-konsum/publikationen-studien/publikationen/gesamt-umweltbelastung-konsum-produktion.html" xr:uid="{41521BDE-5021-4CE3-88EA-27C9D8D2E8EB}"/>
    <hyperlink ref="K9" r:id="rId11" display="https://www.bafu.admin.ch/bafu/de/home/themen/wirtschaft-konsum/publikationen-studien/publikationen/gesamt-umweltbelastung-konsum-produktion.html" xr:uid="{6C648D7C-1793-41A0-AEF6-8B801AB6ACD1}"/>
    <hyperlink ref="K10" r:id="rId12" display="https://www.bafu.admin.ch/bafu/de/home/themen/wirtschaft-konsum/publikationen-studien/publikationen/gesamt-umweltbelastung-konsum-produktion.html" xr:uid="{8999BDA5-5E00-443A-BA8E-7C554B9FD8C9}"/>
    <hyperlink ref="K11" r:id="rId13" display="https://www.bafu.admin.ch/bafu/de/home/themen/wirtschaft-konsum/publikationen-studien/publikationen/gesamt-umweltbelastung-konsum-produktion.html" xr:uid="{C234BC2C-3AB7-4F14-88CA-437734857225}"/>
    <hyperlink ref="K12" r:id="rId14" display="https://www.bafu.admin.ch/bafu/de/home/themen/wirtschaft-konsum/publikationen-studien/publikationen/gesamt-umweltbelastung-konsum-produktion.html" xr:uid="{4BCB7356-2C45-4468-91D3-8BFE7C518A32}"/>
    <hyperlink ref="K13" r:id="rId15" display="https://www.bafu.admin.ch/bafu/de/home/themen/wirtschaft-konsum/publikationen-studien/publikationen/gesamt-umweltbelastung-konsum-produktion.html" xr:uid="{53EEC2F9-F2FD-429D-9625-76C414EE454B}"/>
    <hyperlink ref="K14" r:id="rId16" display="https://www.bafu.admin.ch/bafu/de/home/themen/wirtschaft-konsum/publikationen-studien/publikationen/gesamt-umweltbelastung-konsum-produktion.html" xr:uid="{D02A9378-31A2-4CF2-B7B4-A6138305BFE4}"/>
    <hyperlink ref="K15" r:id="rId17" display="https://www.bafu.admin.ch/bafu/de/home/themen/wirtschaft-konsum/publikationen-studien/publikationen/gesamt-umweltbelastung-konsum-produktion.html" xr:uid="{9A064638-0B4A-430C-825A-6F72061649C0}"/>
    <hyperlink ref="K16" r:id="rId18" display="https://www.bafu.admin.ch/bafu/de/home/themen/wirtschaft-konsum/publikationen-studien/publikationen/gesamt-umweltbelastung-konsum-produktion.html" xr:uid="{785C41AE-EE36-4DEB-8A76-F0838EBD905F}"/>
    <hyperlink ref="K17" r:id="rId19" display="https://www.bafu.admin.ch/bafu/de/home/themen/wirtschaft-konsum/publikationen-studien/publikationen/gesamt-umweltbelastung-konsum-produktion.html" xr:uid="{EFB21BAB-952A-4B13-B04B-ABAB6ADB9DAC}"/>
    <hyperlink ref="K18" r:id="rId20" display="https://www.bafu.admin.ch/bafu/de/home/themen/wirtschaft-konsum/publikationen-studien/publikationen/gesamt-umweltbelastung-konsum-produktion.html" xr:uid="{5BAA01F7-FC87-4FDD-BBCF-6AD5037B11A2}"/>
    <hyperlink ref="K19" r:id="rId21" display="https://www.bafu.admin.ch/bafu/de/home/themen/wirtschaft-konsum/publikationen-studien/publikationen/gesamt-umweltbelastung-konsum-produktion.html" xr:uid="{0D1AA8E3-FF1C-4829-BEF7-A049F99C89DD}"/>
    <hyperlink ref="K20" r:id="rId22" display="https://www.bafu.admin.ch/bafu/de/home/themen/wirtschaft-konsum/publikationen-studien/publikationen/gesamt-umweltbelastung-konsum-produktion.html" xr:uid="{949AFBFA-CB03-4761-B3C1-21D6AE0F3CF1}"/>
    <hyperlink ref="K21" r:id="rId23" display="https://www.bafu.admin.ch/bafu/de/home/themen/wirtschaft-konsum/publikationen-studien/publikationen/gesamt-umweltbelastung-konsum-produktion.html" xr:uid="{853D9AE7-E65D-4B2C-A438-A6F664230443}"/>
    <hyperlink ref="K22" r:id="rId24" display="https://www.bafu.admin.ch/bafu/de/home/themen/wirtschaft-konsum/publikationen-studien/publikationen/gesamt-umweltbelastung-konsum-produktion.html" xr:uid="{5D740D91-A9FD-4823-A1FC-AFD9A935527C}"/>
    <hyperlink ref="K23" r:id="rId25" display="https://www.bafu.admin.ch/bafu/de/home/themen/wirtschaft-konsum/publikationen-studien/publikationen/gesamt-umweltbelastung-konsum-produktion.html" xr:uid="{15E238EA-BA0A-45B2-AC76-2B0CA12E95C0}"/>
    <hyperlink ref="K24" r:id="rId26" display="https://www.bafu.admin.ch/bafu/de/home/themen/wirtschaft-konsum/publikationen-studien/publikationen/gesamt-umweltbelastung-konsum-produktion.html" xr:uid="{87A6DF54-73F4-47B8-B1BD-799ACB6621D1}"/>
    <hyperlink ref="K25" r:id="rId27" display="https://www.bafu.admin.ch/bafu/de/home/themen/wirtschaft-konsum/publikationen-studien/publikationen/gesamt-umweltbelastung-konsum-produktion.html" xr:uid="{7DB5968D-EBB7-46A8-8DF2-27964679C201}"/>
    <hyperlink ref="K26" r:id="rId28" display="https://www.bafu.admin.ch/bafu/de/home/themen/wirtschaft-konsum/publikationen-studien/publikationen/gesamt-umweltbelastung-konsum-produktion.html" xr:uid="{F5336AF3-71EE-4351-8803-79CA8F8CA117}"/>
    <hyperlink ref="K27" r:id="rId29" display="https://www.bafu.admin.ch/bafu/de/home/themen/wirtschaft-konsum/publikationen-studien/publikationen/gesamt-umweltbelastung-konsum-produktion.html" xr:uid="{436AE9A1-1ED3-49BC-8551-52B3E3401B54}"/>
    <hyperlink ref="K28" r:id="rId30" display="https://www.bafu.admin.ch/bafu/de/home/themen/wirtschaft-konsum/publikationen-studien/publikationen/gesamt-umweltbelastung-konsum-produktion.html" xr:uid="{BF60FE8D-E099-4B82-BAD1-1184B4A05C3E}"/>
    <hyperlink ref="K29" r:id="rId31" display="https://www.bafu.admin.ch/bafu/de/home/themen/wirtschaft-konsum/publikationen-studien/publikationen/gesamt-umweltbelastung-konsum-produktion.html" xr:uid="{9E3F4F5D-1CF0-4E0D-80F3-C66013E891B3}"/>
    <hyperlink ref="K30" r:id="rId32" display="https://www.bafu.admin.ch/bafu/de/home/themen/wirtschaft-konsum/publikationen-studien/publikationen/gesamt-umweltbelastung-konsum-produktion.html" xr:uid="{89604D2B-91B7-46CB-A4A0-27AD79C8E91C}"/>
    <hyperlink ref="K31" r:id="rId33" display="https://www.bafu.admin.ch/bafu/de/home/themen/wirtschaft-konsum/publikationen-studien/publikationen/gesamt-umweltbelastung-konsum-produktion.html" xr:uid="{A8B9820C-760F-4650-B2BF-24815335B981}"/>
    <hyperlink ref="K32" r:id="rId34" display="https://www.bafu.admin.ch/bafu/de/home/themen/wirtschaft-konsum/publikationen-studien/publikationen/gesamt-umweltbelastung-konsum-produktion.html" xr:uid="{D6E457C2-1DC7-4A02-9234-4A6A2967C58F}"/>
    <hyperlink ref="K33" r:id="rId35" display="https://www.bafu.admin.ch/bafu/de/home/themen/wirtschaft-konsum/publikationen-studien/publikationen/gesamt-umweltbelastung-konsum-produktion.html" xr:uid="{AD03EA28-8097-47DC-B347-6FAE5349611C}"/>
    <hyperlink ref="K34" r:id="rId36" display="https://www.bafu.admin.ch/bafu/de/home/themen/wirtschaft-konsum/publikationen-studien/publikationen/gesamt-umweltbelastung-konsum-produktion.html" xr:uid="{4A77F96D-9B73-4865-B6B0-BF29FDF5FE7D}"/>
    <hyperlink ref="K35" r:id="rId37" display="https://www.bafu.admin.ch/bafu/de/home/themen/wirtschaft-konsum/publikationen-studien/publikationen/gesamt-umweltbelastung-konsum-produktion.html" xr:uid="{6B3AF165-2F3D-4322-B06E-4EB6D3C0AABB}"/>
    <hyperlink ref="K36" r:id="rId38" display="https://www.bafu.admin.ch/bafu/de/home/themen/wirtschaft-konsum/publikationen-studien/publikationen/gesamt-umweltbelastung-konsum-produktion.html" xr:uid="{0B246542-ABE1-44EE-84EB-1DDD0E1D91EB}"/>
    <hyperlink ref="K37" r:id="rId39" display="https://www.bafu.admin.ch/bafu/de/home/themen/wirtschaft-konsum/publikationen-studien/publikationen/gesamt-umweltbelastung-konsum-produktion.html" xr:uid="{C0F980C1-9D40-409A-9AF9-DB7430489447}"/>
    <hyperlink ref="K38" r:id="rId40" display="https://www.bafu.admin.ch/bafu/de/home/themen/wirtschaft-konsum/publikationen-studien/publikationen/gesamt-umweltbelastung-konsum-produktion.html" xr:uid="{E435FE4B-E39E-424C-8EEF-30A36769C55B}"/>
    <hyperlink ref="K39" r:id="rId41" display="https://www.bafu.admin.ch/bafu/de/home/themen/wirtschaft-konsum/publikationen-studien/publikationen/gesamt-umweltbelastung-konsum-produktion.html" xr:uid="{4D4BD32C-CEDC-4A3D-AF0C-76948B5601D6}"/>
    <hyperlink ref="K40" r:id="rId42" display="https://www.bafu.admin.ch/bafu/de/home/themen/wirtschaft-konsum/publikationen-studien/publikationen/gesamt-umweltbelastung-konsum-produktion.html" xr:uid="{0BD51BFE-1700-450A-A2F6-D69A13E1ED72}"/>
    <hyperlink ref="K41" r:id="rId43" display="https://www.bafu.admin.ch/bafu/de/home/themen/wirtschaft-konsum/publikationen-studien/publikationen/gesamt-umweltbelastung-konsum-produktion.html" xr:uid="{7D2D1F9F-65ED-4CA6-908A-300CBA8B5788}"/>
    <hyperlink ref="K42" r:id="rId44" display="https://www.bafu.admin.ch/bafu/de/home/themen/wirtschaft-konsum/publikationen-studien/publikationen/gesamt-umweltbelastung-konsum-produktion.html" xr:uid="{07CD0817-A22A-478E-972F-C8AB0ACBEACF}"/>
    <hyperlink ref="K43" r:id="rId45" display="https://www.bafu.admin.ch/bafu/de/home/themen/wirtschaft-konsum/publikationen-studien/publikationen/gesamt-umweltbelastung-konsum-produktion.html" xr:uid="{A3FE7B38-0A2C-4E3B-A5E3-B2B610DB2C58}"/>
    <hyperlink ref="K44" r:id="rId46" display="https://www.bafu.admin.ch/bafu/de/home/themen/wirtschaft-konsum/publikationen-studien/publikationen/gesamt-umweltbelastung-konsum-produktion.html" xr:uid="{643E65C4-09B7-4623-9FC6-66F6346284AA}"/>
    <hyperlink ref="K45" r:id="rId47" display="https://www.bafu.admin.ch/bafu/de/home/themen/wirtschaft-konsum/publikationen-studien/publikationen/gesamt-umweltbelastung-konsum-produktion.html" xr:uid="{36A3722D-AB7C-4638-812D-E6FD02736AF1}"/>
    <hyperlink ref="K46" r:id="rId48" display="https://www.bafu.admin.ch/bafu/de/home/themen/wirtschaft-konsum/publikationen-studien/publikationen/gesamt-umweltbelastung-konsum-produktion.html" xr:uid="{346B72DF-0E52-4630-9474-640493A763F2}"/>
    <hyperlink ref="K47" r:id="rId49" display="https://www.bafu.admin.ch/bafu/de/home/themen/wirtschaft-konsum/publikationen-studien/publikationen/gesamt-umweltbelastung-konsum-produktion.html" xr:uid="{89751BF2-8C07-4E1A-AB1F-6E4EBA5E4497}"/>
    <hyperlink ref="K48" r:id="rId50" display="https://www.bafu.admin.ch/bafu/de/home/themen/wirtschaft-konsum/publikationen-studien/publikationen/gesamt-umweltbelastung-konsum-produktion.html" xr:uid="{43B8DAF7-282F-4C1D-B8C8-EDB4827F5B0D}"/>
    <hyperlink ref="K49" r:id="rId51" display="https://www.bafu.admin.ch/bafu/de/home/themen/wirtschaft-konsum/publikationen-studien/publikationen/gesamt-umweltbelastung-konsum-produktion.html" xr:uid="{842EC690-F49A-4C96-8A7B-CE445FA004AD}"/>
    <hyperlink ref="K50" r:id="rId52" display="https://www.bafu.admin.ch/bafu/de/home/themen/wirtschaft-konsum/publikationen-studien/publikationen/gesamt-umweltbelastung-konsum-produktion.html" xr:uid="{B85B95A0-3A1D-42B2-85CB-DBFF11C4D9F2}"/>
    <hyperlink ref="K51" r:id="rId53" display="https://www.bafu.admin.ch/bafu/de/home/themen/wirtschaft-konsum/publikationen-studien/publikationen/gesamt-umweltbelastung-konsum-produktion.html" xr:uid="{CC71EEBB-BF96-48E6-BC55-519388C33399}"/>
    <hyperlink ref="K52" r:id="rId54" display="https://www.bafu.admin.ch/bafu/de/home/themen/wirtschaft-konsum/publikationen-studien/publikationen/gesamt-umweltbelastung-konsum-produktion.html" xr:uid="{99A0F97C-B35E-4536-8799-0D8D4AD3737D}"/>
    <hyperlink ref="K53" r:id="rId55" display="https://www.bafu.admin.ch/bafu/de/home/themen/wirtschaft-konsum/publikationen-studien/publikationen/gesamt-umweltbelastung-konsum-produktion.html" xr:uid="{5DC8F7C0-DA12-4BF9-B145-602FFBF8C41F}"/>
    <hyperlink ref="K54" r:id="rId56" display="https://www.bafu.admin.ch/bafu/de/home/themen/wirtschaft-konsum/publikationen-studien/publikationen/gesamt-umweltbelastung-konsum-produktion.html" xr:uid="{00BCC17B-86C5-4981-AB7D-66CDED04C24F}"/>
    <hyperlink ref="K55" r:id="rId57" display="https://www.bafu.admin.ch/bafu/de/home/themen/wirtschaft-konsum/publikationen-studien/publikationen/gesamt-umweltbelastung-konsum-produktion.html" xr:uid="{6FE1A03E-C630-4153-8694-C5902540BB4B}"/>
    <hyperlink ref="K56" r:id="rId58" display="https://www.bafu.admin.ch/bafu/de/home/themen/wirtschaft-konsum/publikationen-studien/publikationen/gesamt-umweltbelastung-konsum-produktion.html" xr:uid="{0E0E83A5-BD50-4E5B-A4E8-10DD39B1F0A5}"/>
    <hyperlink ref="K57" r:id="rId59" display="https://www.bafu.admin.ch/bafu/de/home/themen/wirtschaft-konsum/publikationen-studien/publikationen/gesamt-umweltbelastung-konsum-produktion.html" xr:uid="{9ACC4D39-E63D-4BC1-AA6B-09F7C0DFA0C6}"/>
    <hyperlink ref="K58" r:id="rId60" display="https://www.bafu.admin.ch/bafu/de/home/themen/wirtschaft-konsum/publikationen-studien/publikationen/gesamt-umweltbelastung-konsum-produktion.html" xr:uid="{ED092E95-4242-41D9-9004-715EFF82E56D}"/>
    <hyperlink ref="K59" r:id="rId61" display="https://www.bafu.admin.ch/bafu/de/home/themen/wirtschaft-konsum/publikationen-studien/publikationen/gesamt-umweltbelastung-konsum-produktion.html" xr:uid="{3F3C8784-EEE6-4426-9B2B-BBAD132E65CE}"/>
    <hyperlink ref="K60" r:id="rId62" display="https://www.bafu.admin.ch/bafu/de/home/themen/wirtschaft-konsum/publikationen-studien/publikationen/gesamt-umweltbelastung-konsum-produktion.html" xr:uid="{F94D3729-F0C9-4D9C-8658-A0B1D4D8A093}"/>
    <hyperlink ref="K61" r:id="rId63" display="https://www.bafu.admin.ch/bafu/de/home/themen/wirtschaft-konsum/publikationen-studien/publikationen/gesamt-umweltbelastung-konsum-produktion.html" xr:uid="{2C26955B-C9BD-4719-B6E6-35BB025CB413}"/>
    <hyperlink ref="L3" r:id="rId64" display="https://www.bafu.admin.ch/bafu/fr/home/themes/economie-consommation/publications-etudes/publications/impact-environnemental-consommation-production.html" xr:uid="{0C0835D7-5A23-4930-8E9A-3EC247F2D86E}"/>
    <hyperlink ref="L4" r:id="rId65" display="https://www.bafu.admin.ch/bafu/fr/home/themes/economie-consommation/publications-etudes/publications/impact-environnemental-consommation-production.html" xr:uid="{8996692E-BA0D-4B7D-ABCE-55DD9AC9C2BB}"/>
    <hyperlink ref="L5" r:id="rId66" display="https://www.bafu.admin.ch/bafu/fr/home/themes/economie-consommation/publications-etudes/publications/impact-environnemental-consommation-production.html" xr:uid="{B0CF966B-669A-4907-9DAA-C6479C0246A3}"/>
    <hyperlink ref="L6" r:id="rId67" display="https://www.bafu.admin.ch/bafu/fr/home/themes/economie-consommation/publications-etudes/publications/impact-environnemental-consommation-production.html" xr:uid="{1D3A6EC7-74B4-4B70-B0ED-9D056687D947}"/>
    <hyperlink ref="L7" r:id="rId68" display="https://www.bafu.admin.ch/bafu/fr/home/themes/economie-consommation/publications-etudes/publications/impact-environnemental-consommation-production.html" xr:uid="{8864B4CE-E42B-4C3B-ADEA-5CA24A07B1D1}"/>
    <hyperlink ref="L8" r:id="rId69" display="https://www.bafu.admin.ch/bafu/fr/home/themes/economie-consommation/publications-etudes/publications/impact-environnemental-consommation-production.html" xr:uid="{A66539B2-4512-4A01-A90E-68FDAEED96B9}"/>
    <hyperlink ref="L9" r:id="rId70" display="https://www.bafu.admin.ch/bafu/fr/home/themes/economie-consommation/publications-etudes/publications/impact-environnemental-consommation-production.html" xr:uid="{383E26C0-D6BA-48E9-AE45-C9388CC0F9A5}"/>
    <hyperlink ref="L10" r:id="rId71" display="https://www.bafu.admin.ch/bafu/fr/home/themes/economie-consommation/publications-etudes/publications/impact-environnemental-consommation-production.html" xr:uid="{969E3F1C-134A-42E0-97D8-5D6F980D3844}"/>
    <hyperlink ref="L11" r:id="rId72" display="https://www.bafu.admin.ch/bafu/fr/home/themes/economie-consommation/publications-etudes/publications/impact-environnemental-consommation-production.html" xr:uid="{AD8A3439-7400-4197-8CC4-C3F273C5F003}"/>
    <hyperlink ref="L12" r:id="rId73" display="https://www.bafu.admin.ch/bafu/fr/home/themes/economie-consommation/publications-etudes/publications/impact-environnemental-consommation-production.html" xr:uid="{9183A8D1-9285-4785-A46C-CAABF1B340F4}"/>
    <hyperlink ref="L13" r:id="rId74" display="https://www.bafu.admin.ch/bafu/fr/home/themes/economie-consommation/publications-etudes/publications/impact-environnemental-consommation-production.html" xr:uid="{77669EC9-23CD-49D7-B861-79E90D74EDC0}"/>
    <hyperlink ref="L14" r:id="rId75" display="https://www.bafu.admin.ch/bafu/fr/home/themes/economie-consommation/publications-etudes/publications/impact-environnemental-consommation-production.html" xr:uid="{7160FBE7-5E49-44ED-AE1F-EF75871CC66B}"/>
    <hyperlink ref="L15" r:id="rId76" display="https://www.bafu.admin.ch/bafu/fr/home/themes/economie-consommation/publications-etudes/publications/impact-environnemental-consommation-production.html" xr:uid="{DBE35B82-F682-4A65-8395-2ADE4865AFC5}"/>
    <hyperlink ref="L16" r:id="rId77" display="https://www.bafu.admin.ch/bafu/fr/home/themes/economie-consommation/publications-etudes/publications/impact-environnemental-consommation-production.html" xr:uid="{0B0549F5-125D-4164-966C-AFB5386D9E09}"/>
    <hyperlink ref="L17" r:id="rId78" display="https://www.bafu.admin.ch/bafu/fr/home/themes/economie-consommation/publications-etudes/publications/impact-environnemental-consommation-production.html" xr:uid="{7951A858-42FC-43AD-A37F-69AF4030BD1D}"/>
    <hyperlink ref="L18" r:id="rId79" display="https://www.bafu.admin.ch/bafu/fr/home/themes/economie-consommation/publications-etudes/publications/impact-environnemental-consommation-production.html" xr:uid="{3B6806B3-9FE8-41B1-B92A-5CB653CF1762}"/>
    <hyperlink ref="L19" r:id="rId80" display="https://www.bafu.admin.ch/bafu/fr/home/themes/economie-consommation/publications-etudes/publications/impact-environnemental-consommation-production.html" xr:uid="{91327802-C11A-4095-A863-7F7490C9098C}"/>
    <hyperlink ref="L20" r:id="rId81" display="https://www.bafu.admin.ch/bafu/fr/home/themes/economie-consommation/publications-etudes/publications/impact-environnemental-consommation-production.html" xr:uid="{AA7DFCDF-3C08-4E31-8809-709ED3B09798}"/>
    <hyperlink ref="L21" r:id="rId82" display="https://www.bafu.admin.ch/bafu/fr/home/themes/economie-consommation/publications-etudes/publications/impact-environnemental-consommation-production.html" xr:uid="{A19F9145-A73C-4CC1-B7D2-951E16934E73}"/>
    <hyperlink ref="L22" r:id="rId83" display="https://www.bafu.admin.ch/bafu/fr/home/themes/economie-consommation/publications-etudes/publications/impact-environnemental-consommation-production.html" xr:uid="{E8135023-4896-4882-93D1-F54DC7D627C6}"/>
    <hyperlink ref="L23" r:id="rId84" display="https://www.bafu.admin.ch/bafu/fr/home/themes/economie-consommation/publications-etudes/publications/impact-environnemental-consommation-production.html" xr:uid="{A8684DD4-7C16-43D4-BE28-EEBF1A02E966}"/>
    <hyperlink ref="L24" r:id="rId85" display="https://www.bafu.admin.ch/bafu/fr/home/themes/economie-consommation/publications-etudes/publications/impact-environnemental-consommation-production.html" xr:uid="{C820D055-40FF-4EC0-81BE-F55D92B5A993}"/>
    <hyperlink ref="L25" r:id="rId86" display="https://www.bafu.admin.ch/bafu/fr/home/themes/economie-consommation/publications-etudes/publications/impact-environnemental-consommation-production.html" xr:uid="{64B084A9-2EBC-4827-8043-1F1E3D240772}"/>
    <hyperlink ref="L26" r:id="rId87" display="https://www.bafu.admin.ch/bafu/fr/home/themes/economie-consommation/publications-etudes/publications/impact-environnemental-consommation-production.html" xr:uid="{CCDB5CAB-EA88-488F-8520-E8FB8D5026D3}"/>
    <hyperlink ref="L27" r:id="rId88" display="https://www.bafu.admin.ch/bafu/fr/home/themes/economie-consommation/publications-etudes/publications/impact-environnemental-consommation-production.html" xr:uid="{E614CFCA-6E7D-44F0-A4B6-8BDBA7CDDC0C}"/>
    <hyperlink ref="L28" r:id="rId89" display="https://www.bafu.admin.ch/bafu/fr/home/themes/economie-consommation/publications-etudes/publications/impact-environnemental-consommation-production.html" xr:uid="{EE4A5DF8-6BDA-45FB-B0B8-A7AD1562B160}"/>
    <hyperlink ref="L29" r:id="rId90" display="https://www.bafu.admin.ch/bafu/fr/home/themes/economie-consommation/publications-etudes/publications/impact-environnemental-consommation-production.html" xr:uid="{6D8ADAB1-D38D-4EDA-A09F-322FAF364CFD}"/>
    <hyperlink ref="L30" r:id="rId91" display="https://www.bafu.admin.ch/bafu/fr/home/themes/economie-consommation/publications-etudes/publications/impact-environnemental-consommation-production.html" xr:uid="{C5659184-F6BF-4911-BE19-F221DCD2208B}"/>
    <hyperlink ref="L31" r:id="rId92" display="https://www.bafu.admin.ch/bafu/fr/home/themes/economie-consommation/publications-etudes/publications/impact-environnemental-consommation-production.html" xr:uid="{9A020EAA-3C76-4136-9EC7-206950FA67DA}"/>
    <hyperlink ref="L32" r:id="rId93" display="https://www.bafu.admin.ch/bafu/fr/home/themes/economie-consommation/publications-etudes/publications/impact-environnemental-consommation-production.html" xr:uid="{F6D38592-7010-4C8A-92B4-6489C8F46FEC}"/>
    <hyperlink ref="L33" r:id="rId94" display="https://www.bafu.admin.ch/bafu/fr/home/themes/economie-consommation/publications-etudes/publications/impact-environnemental-consommation-production.html" xr:uid="{208FDC6A-C163-4C33-9C0D-E70C394462B2}"/>
    <hyperlink ref="L34" r:id="rId95" display="https://www.bafu.admin.ch/bafu/fr/home/themes/economie-consommation/publications-etudes/publications/impact-environnemental-consommation-production.html" xr:uid="{3B8AC78B-4244-49D3-AF19-7041ADCED664}"/>
    <hyperlink ref="L35" r:id="rId96" display="https://www.bafu.admin.ch/bafu/fr/home/themes/economie-consommation/publications-etudes/publications/impact-environnemental-consommation-production.html" xr:uid="{2DD42DB2-2901-45F1-B381-82A6A120C30E}"/>
    <hyperlink ref="L36" r:id="rId97" display="https://www.bafu.admin.ch/bafu/fr/home/themes/economie-consommation/publications-etudes/publications/impact-environnemental-consommation-production.html" xr:uid="{E3589929-9146-4231-84B1-61006E15BE9D}"/>
    <hyperlink ref="L37" r:id="rId98" display="https://www.bafu.admin.ch/bafu/fr/home/themes/economie-consommation/publications-etudes/publications/impact-environnemental-consommation-production.html" xr:uid="{54A3169B-2B75-4310-BF1A-5ACA0AD8F4D3}"/>
    <hyperlink ref="L38" r:id="rId99" display="https://www.bafu.admin.ch/bafu/fr/home/themes/economie-consommation/publications-etudes/publications/impact-environnemental-consommation-production.html" xr:uid="{B30F4AD6-3589-437C-9CD1-8D8FDDE85204}"/>
    <hyperlink ref="L39" r:id="rId100" display="https://www.bafu.admin.ch/bafu/fr/home/themes/economie-consommation/publications-etudes/publications/impact-environnemental-consommation-production.html" xr:uid="{AFA2A2CE-2C94-4E9F-9490-2EA063727A25}"/>
    <hyperlink ref="L40" r:id="rId101" display="https://www.bafu.admin.ch/bafu/fr/home/themes/economie-consommation/publications-etudes/publications/impact-environnemental-consommation-production.html" xr:uid="{45A08E02-077B-47B3-8745-B18C862B2F9A}"/>
    <hyperlink ref="L41" r:id="rId102" display="https://www.bafu.admin.ch/bafu/fr/home/themes/economie-consommation/publications-etudes/publications/impact-environnemental-consommation-production.html" xr:uid="{5B065B96-A7C9-46A4-9177-1A17E34D45A3}"/>
    <hyperlink ref="L42" r:id="rId103" display="https://www.bafu.admin.ch/bafu/fr/home/themes/economie-consommation/publications-etudes/publications/impact-environnemental-consommation-production.html" xr:uid="{D2C1A22F-B127-412E-800E-561E39327557}"/>
    <hyperlink ref="L43" r:id="rId104" display="https://www.bafu.admin.ch/bafu/fr/home/themes/economie-consommation/publications-etudes/publications/impact-environnemental-consommation-production.html" xr:uid="{51586278-6865-4412-9739-8348C726CBD6}"/>
    <hyperlink ref="L44" r:id="rId105" display="https://www.bafu.admin.ch/bafu/fr/home/themes/economie-consommation/publications-etudes/publications/impact-environnemental-consommation-production.html" xr:uid="{E2953F57-9806-4850-8C95-A7C42B2F0F19}"/>
    <hyperlink ref="L45" r:id="rId106" display="https://www.bafu.admin.ch/bafu/fr/home/themes/economie-consommation/publications-etudes/publications/impact-environnemental-consommation-production.html" xr:uid="{44841B8C-C73E-4A3B-97B2-4ED4A35CB488}"/>
    <hyperlink ref="L46" r:id="rId107" display="https://www.bafu.admin.ch/bafu/fr/home/themes/economie-consommation/publications-etudes/publications/impact-environnemental-consommation-production.html" xr:uid="{8367CBE7-221B-4A06-A3A6-026343BEC79E}"/>
    <hyperlink ref="L47" r:id="rId108" display="https://www.bafu.admin.ch/bafu/fr/home/themes/economie-consommation/publications-etudes/publications/impact-environnemental-consommation-production.html" xr:uid="{B2092AB3-179F-4925-9D63-6C4325EC6D98}"/>
    <hyperlink ref="L48" r:id="rId109" display="https://www.bafu.admin.ch/bafu/fr/home/themes/economie-consommation/publications-etudes/publications/impact-environnemental-consommation-production.html" xr:uid="{7F176B17-27D8-4BA8-98EF-EB9C48CF846C}"/>
    <hyperlink ref="L49" r:id="rId110" display="https://www.bafu.admin.ch/bafu/fr/home/themes/economie-consommation/publications-etudes/publications/impact-environnemental-consommation-production.html" xr:uid="{B1AFF25E-3B4B-4C78-AAE4-59D20620D398}"/>
    <hyperlink ref="L50" r:id="rId111" display="https://www.bafu.admin.ch/bafu/fr/home/themes/economie-consommation/publications-etudes/publications/impact-environnemental-consommation-production.html" xr:uid="{63F91765-AA48-43D1-97FE-A58BA1D32887}"/>
    <hyperlink ref="L51" r:id="rId112" display="https://www.bafu.admin.ch/bafu/fr/home/themes/economie-consommation/publications-etudes/publications/impact-environnemental-consommation-production.html" xr:uid="{376829EC-7AD4-4957-8C9F-24691AB0649D}"/>
    <hyperlink ref="L52" r:id="rId113" display="https://www.bafu.admin.ch/bafu/fr/home/themes/economie-consommation/publications-etudes/publications/impact-environnemental-consommation-production.html" xr:uid="{E36BC474-B9DC-44FB-8F8B-31512E55C60C}"/>
    <hyperlink ref="L53" r:id="rId114" display="https://www.bafu.admin.ch/bafu/fr/home/themes/economie-consommation/publications-etudes/publications/impact-environnemental-consommation-production.html" xr:uid="{14C814D3-212C-4D0A-B77B-7BD65E561005}"/>
    <hyperlink ref="L54" r:id="rId115" display="https://www.bafu.admin.ch/bafu/fr/home/themes/economie-consommation/publications-etudes/publications/impact-environnemental-consommation-production.html" xr:uid="{B670E3FD-7D73-4E1F-8BD0-B95DD3516708}"/>
    <hyperlink ref="L55" r:id="rId116" display="https://www.bafu.admin.ch/bafu/fr/home/themes/economie-consommation/publications-etudes/publications/impact-environnemental-consommation-production.html" xr:uid="{BD69413E-D3AF-43D2-A257-E157D5E02216}"/>
    <hyperlink ref="L56" r:id="rId117" display="https://www.bafu.admin.ch/bafu/fr/home/themes/economie-consommation/publications-etudes/publications/impact-environnemental-consommation-production.html" xr:uid="{04E2A05B-65A9-4A57-8CC5-5328D7197396}"/>
    <hyperlink ref="L57" r:id="rId118" display="https://www.bafu.admin.ch/bafu/fr/home/themes/economie-consommation/publications-etudes/publications/impact-environnemental-consommation-production.html" xr:uid="{BA42AD5B-D6FA-450E-B733-C5CA49E41DEB}"/>
    <hyperlink ref="L58" r:id="rId119" display="https://www.bafu.admin.ch/bafu/fr/home/themes/economie-consommation/publications-etudes/publications/impact-environnemental-consommation-production.html" xr:uid="{0B720E3C-1B7D-4344-99B8-33097FFB034F}"/>
    <hyperlink ref="L59" r:id="rId120" display="https://www.bafu.admin.ch/bafu/fr/home/themes/economie-consommation/publications-etudes/publications/impact-environnemental-consommation-production.html" xr:uid="{B0BCB7F0-1144-4AC3-B875-4B615D5CB792}"/>
    <hyperlink ref="L60" r:id="rId121" display="https://www.bafu.admin.ch/bafu/fr/home/themes/economie-consommation/publications-etudes/publications/impact-environnemental-consommation-production.html" xr:uid="{E2CD997B-A86A-44E7-9204-713546E9C58A}"/>
    <hyperlink ref="L61" r:id="rId122" display="https://www.bafu.admin.ch/bafu/fr/home/themes/economie-consommation/publications-etudes/publications/impact-environnemental-consommation-production.html" xr:uid="{F3BC0EA4-5874-4D85-9913-F1949701FC46}"/>
    <hyperlink ref="K458" r:id="rId123" display="https://www.mobitool.ch/de/tools/mobitool-faktoren-v3-0-25.html?tag=18" xr:uid="{07385BEA-2372-4CD0-B3D8-3F31A28B6F6A}"/>
    <hyperlink ref="L478" r:id="rId124" display="https://www.mobitool.ch/fr/outils/facteurs-mobitool-v3-0-25.html?tag=18" xr:uid="{FC9144D3-1A55-426F-A081-538EDDC2B356}"/>
    <hyperlink ref="K478" r:id="rId125" display="https://www.mobitool.ch/de/tools/mobitool-faktoren-v3-0-25.html?tag=18" xr:uid="{779E2950-590A-45D4-A423-51B5E67E49BE}"/>
    <hyperlink ref="L479" r:id="rId126" display="https://www.mobitool.ch/fr/outils/facteurs-mobitool-v3-0-25.html?tag=18" xr:uid="{4B948F6A-F48F-417B-8CD0-A181BA4B9D86}"/>
    <hyperlink ref="K479" r:id="rId127" display="https://www.mobitool.ch/de/tools/mobitool-faktoren-v3-0-25.html?tag=18" xr:uid="{E024000E-1840-4156-9FD7-9CF2DB6410CE}"/>
    <hyperlink ref="L480" r:id="rId128" display="https://www.mobitool.ch/fr/outils/facteurs-mobitool-v3-0-25.html?tag=18" xr:uid="{241B3D73-BB2F-428B-9A4D-D26C129FE912}"/>
    <hyperlink ref="L481" r:id="rId129" display="https://www.mobitool.ch/fr/outils/facteurs-mobitool-v3-0-25.html?tag=18" xr:uid="{9871F14A-5259-44A9-A1F1-67B47C799F78}"/>
    <hyperlink ref="L482" r:id="rId130" display="https://www.mobitool.ch/fr/outils/facteurs-mobitool-v3-0-25.html?tag=18" xr:uid="{3A2F681A-2899-4344-8BA8-237EF6F72843}"/>
    <hyperlink ref="K480" r:id="rId131" display="https://www.mobitool.ch/de/tools/mobitool-faktoren-v3-0-25.html?tag=18" xr:uid="{FFD660DE-1FFB-4EC5-A6E1-E6E1F9ABDE08}"/>
    <hyperlink ref="K481" r:id="rId132" display="https://www.mobitool.ch/de/tools/mobitool-faktoren-v3-0-25.html?tag=18" xr:uid="{7AE29FDB-2C18-4FEA-AC55-0A93F19A76F9}"/>
    <hyperlink ref="K482" r:id="rId133" display="https://www.mobitool.ch/de/tools/mobitool-faktoren-v3-0-25.html?tag=18" xr:uid="{9CC62230-A2C2-4A00-91A1-210D3FAE6DD3}"/>
    <hyperlink ref="K274:L274" location="UVEK_DT!A1" display="UVEK_DT" xr:uid="{6A36BC72-B079-4702-9D28-F84348E1C556}"/>
    <hyperlink ref="K275:L275" location="UVEK_DT!A1" display="UVEK_DT" xr:uid="{BD9D3FEB-A35E-484F-A394-FBE9C6B4C63B}"/>
    <hyperlink ref="K276:L276" location="UVEK_DT!A1" display="UVEK_DT" xr:uid="{21D72EA4-5345-4775-A642-BE10D2185EC2}"/>
    <hyperlink ref="K277:L277" location="UVEK_DT!A1" display="UVEK_DT" xr:uid="{27207349-EBE1-494E-98B8-1324CD9B95CF}"/>
    <hyperlink ref="K278:L278" location="UVEK_DT!A1" display="UVEK_DT" xr:uid="{BB240F41-BB62-4871-9666-AAFF21C8B9AB}"/>
    <hyperlink ref="K279:L279" location="UVEK_DT!A1" display="UVEK_DT" xr:uid="{2175D752-457E-4941-A66E-3CBC4B3E3CD4}"/>
    <hyperlink ref="K280:L280" location="UVEK_DT!A1" display="UVEK_DT" xr:uid="{888C4196-DC92-4668-A6B9-9992C62E5867}"/>
    <hyperlink ref="K281:L281" location="UVEK_DT!A1" display="UVEK_DT" xr:uid="{B364E576-344D-4B6C-B711-192EF32C2BEC}"/>
    <hyperlink ref="K282:L282" location="UVEK_DT!A1" display="UVEK_DT" xr:uid="{E7FA5E69-8777-4F8D-B3D0-DCE50AC5DC6C}"/>
    <hyperlink ref="K283:L283" location="UVEK_DT!A1" display="UVEK_DT" xr:uid="{318CDE65-AD13-4CA4-A228-1739CD8BB651}"/>
    <hyperlink ref="K284:L284" location="UVEK_DT!A1" display="UVEK_DT" xr:uid="{7A3964A4-6E25-428A-8E6B-2D904843BB65}"/>
    <hyperlink ref="K285:L285" location="UVEK_DT!A1" display="UVEK_DT" xr:uid="{67ACC7B8-B409-4C3C-A36C-511479813B3E}"/>
    <hyperlink ref="K286:L286" location="UVEK_DT!A1" display="UVEK_DT" xr:uid="{DF4C578A-ABB4-41D4-AD85-D7341D09EBF8}"/>
    <hyperlink ref="K287:L287" location="UVEK_DT!A1" display="UVEK_DT" xr:uid="{9DE7D90F-7AD6-46FB-8C9E-E3DA9D91F5AF}"/>
    <hyperlink ref="K288:L288" location="UVEK_DT!A1" display="UVEK_DT" xr:uid="{E9A60D3E-73BB-4947-82A4-E4A7BEBA7577}"/>
    <hyperlink ref="K289:L289" location="UVEK_DT!A1" display="UVEK_DT" xr:uid="{5A221447-E04A-49C0-A8EF-932C8210EB89}"/>
    <hyperlink ref="K290:L290" location="UVEK_DT!A1" display="UVEK_DT" xr:uid="{C4555C88-B040-4677-A7D0-0A595B6A7244}"/>
    <hyperlink ref="K291:L291" location="UVEK_DT!A1" display="UVEK_DT" xr:uid="{5E867468-0FFF-4BB0-B487-2F75DDE8E5FA}"/>
    <hyperlink ref="K292:L292" location="UVEK_DT!A1" display="UVEK_DT" xr:uid="{F887C76E-82CE-4802-A42F-7E4C696FC904}"/>
    <hyperlink ref="K293:L293" location="UVEK_DT!A1" display="UVEK_DT" xr:uid="{0EAB007A-6742-4268-A846-73E62843BE93}"/>
    <hyperlink ref="K294:L294" location="UVEK_DT!A1" display="UVEK_DT" xr:uid="{BD1622EF-89C3-485A-8CDD-3C708DE53172}"/>
    <hyperlink ref="K295:L295" location="UVEK_DT!A1" display="UVEK_DT" xr:uid="{308F18C2-BF79-482D-82B6-D87ACF4D1DB4}"/>
    <hyperlink ref="K296:L296" location="UVEK_DT!A1" display="UVEK_DT" xr:uid="{C3B6837C-78AA-4113-A6AC-7D97A184578A}"/>
    <hyperlink ref="K297:L297" location="UVEK_DT!A1" display="UVEK_DT" xr:uid="{31C6B0E0-2B5C-42D2-9D97-1B9A8C380D78}"/>
    <hyperlink ref="K298:L298" location="UVEK_DT!A1" display="UVEK_DT" xr:uid="{48DDB539-AA42-4E05-9D45-CECB741F58DB}"/>
    <hyperlink ref="K299:L299" location="UVEK_DT!A1" display="UVEK_DT" xr:uid="{48C48422-2751-4898-98EE-C721510E9607}"/>
    <hyperlink ref="K300:L300" location="UVEK_DT!A1" display="UVEK_DT" xr:uid="{26E31B7A-3164-46C4-80C9-4197673D3873}"/>
    <hyperlink ref="K301:L301" location="UVEK_DT!A1" display="UVEK_DT" xr:uid="{F0893A76-39A3-4A90-8E23-3C7327183141}"/>
    <hyperlink ref="K302:L302" location="UVEK_DT!A1" display="UVEK_DT" xr:uid="{B6A484CD-1730-4C14-B890-5E5C9E68742D}"/>
    <hyperlink ref="K303:L303" location="UVEK_DT!A1" display="UVEK_DT" xr:uid="{AC265C93-8139-429C-B644-6B70C3A62224}"/>
    <hyperlink ref="K304:L304" location="UVEK_DT!A1" display="UVEK_DT" xr:uid="{34023820-1B49-41A3-B74D-582C333EF0C7}"/>
    <hyperlink ref="K305:L305" location="UVEK_DT!A1" display="UVEK_DT" xr:uid="{3C53CE14-908D-41A7-9B13-8473D6183D8F}"/>
    <hyperlink ref="K306:L306" location="UVEK_DT!A1" display="UVEK_DT" xr:uid="{A58DBD1D-E277-4117-AB16-2D9D2858DEEE}"/>
    <hyperlink ref="K307:L307" location="UVEK_DT!A1" display="UVEK_DT" xr:uid="{27118637-16AA-452A-9716-C4A9991DDF20}"/>
    <hyperlink ref="K308:L308" location="UVEK_DT!A1" display="UVEK_DT" xr:uid="{8C0F240D-FD67-4085-A99B-9044A5EB2815}"/>
    <hyperlink ref="K309:L309" location="UVEK_DT!A1" display="UVEK_DT" xr:uid="{C987C2C8-C067-482F-B960-14B7D439F472}"/>
    <hyperlink ref="K310:L310" location="UVEK_DT!A1" display="UVEK_DT" xr:uid="{045598C0-15CD-4E19-84C1-91B52CCAB764}"/>
    <hyperlink ref="K311:L311" location="UVEK_DT!A1" display="UVEK_DT" xr:uid="{4CD14FD5-83EA-4523-BCD4-98EA6713CB23}"/>
    <hyperlink ref="K312:L312" location="UVEK_DT!A1" display="UVEK_DT" xr:uid="{B7D91013-8DA2-4FEE-907D-D12F9FBD635D}"/>
    <hyperlink ref="K313:L313" location="UVEK_DT!A1" display="UVEK_DT" xr:uid="{E081BC4E-0131-43CA-A021-58F1CD4305F6}"/>
    <hyperlink ref="K314:L314" location="UVEK_DT!A1" display="UVEK_DT" xr:uid="{2191A16B-66D6-4EF6-8EC7-F98663008AB0}"/>
    <hyperlink ref="K315:L315" location="UVEK_DT!A1" display="UVEK_DT" xr:uid="{43B7ED96-02A5-4C72-971A-2EA233AB1784}"/>
    <hyperlink ref="K316:L316" location="UVEK_DT!A1" display="UVEK_DT" xr:uid="{84D73F70-FB70-4E8B-8976-2775ED2BE8B5}"/>
    <hyperlink ref="K317:L317" location="UVEK_DT!A1" display="UVEK_DT" xr:uid="{692D420E-A27E-4BE2-B3EE-C69CD4CCA193}"/>
    <hyperlink ref="K318:L318" location="UVEK_DT!A1" display="UVEK_DT" xr:uid="{10F08491-B366-4B6D-AE2C-0796208A8D71}"/>
    <hyperlink ref="K319:L319" location="UVEK_DT!A1" display="UVEK_DT" xr:uid="{F9EFE970-524D-42BA-B71F-88BF4DA4C868}"/>
    <hyperlink ref="K320:L320" location="UVEK_DT!A1" display="UVEK_DT" xr:uid="{86B5F918-2CB8-47D4-9E4F-54BF6392B4ED}"/>
    <hyperlink ref="K321:L321" location="UVEK_DT!A1" display="UVEK_DT" xr:uid="{3869F443-FBE3-4AD9-A8BA-C0A43271B164}"/>
    <hyperlink ref="K322:L322" location="UVEK_DT!A1" display="UVEK_DT" xr:uid="{1BE9E6EA-FEDA-4DD7-B9A4-81C88DEF181E}"/>
    <hyperlink ref="K323:L323" location="UVEK_DT!A1" display="UVEK_DT" xr:uid="{A33332BE-460C-471A-84F7-8F94D59AC871}"/>
    <hyperlink ref="K324:L324" location="UVEK_DT!A1" display="UVEK_DT" xr:uid="{18B06255-2C4E-44BA-9922-DCABBC784A5E}"/>
    <hyperlink ref="K325:L325" location="UVEK_DT!A1" display="UVEK_DT" xr:uid="{E5DF1F76-62CF-4E54-99BC-A538226AC1D8}"/>
    <hyperlink ref="K326:L326" location="UVEK_DT!A1" display="UVEK_DT" xr:uid="{BD32935E-D19E-4357-8068-39834AB3DB82}"/>
    <hyperlink ref="K327:L327" location="UVEK_DT!A1" display="UVEK_DT" xr:uid="{B331D336-FE02-4BCF-8580-A93DF9333326}"/>
    <hyperlink ref="K328:L328" location="UVEK_DT!A1" display="UVEK_DT" xr:uid="{9B32EF0B-3F39-47F3-A330-EEBF8C5E51D9}"/>
    <hyperlink ref="K329:L329" location="UVEK_DT!A1" display="UVEK_DT" xr:uid="{0F9009B2-CDAB-4F2B-8144-BC54E709AD89}"/>
    <hyperlink ref="K330:L330" location="UVEK_DT!A1" display="UVEK_DT" xr:uid="{1A3E610B-95E0-4862-B99E-E19C8BF00C13}"/>
    <hyperlink ref="K331:L331" location="UVEK_DT!A1" display="UVEK_DT" xr:uid="{6201A390-6C15-4DD3-9856-F872648BEFDB}"/>
    <hyperlink ref="K332:L332" location="UVEK_DT!A1" display="UVEK_DT" xr:uid="{C10EF6B8-52CF-4676-86B5-4807735A823C}"/>
    <hyperlink ref="K333:L333" location="UVEK_DT!A1" display="UVEK_DT" xr:uid="{5E75C8F8-9D29-4144-BE68-6C0604D5CABC}"/>
    <hyperlink ref="K334:L334" location="UVEK_DT!A1" display="UVEK_DT" xr:uid="{98D3AB3E-E5CD-4EE6-AD27-AA0504F8F03C}"/>
    <hyperlink ref="K335:L335" location="UVEK_DT!A1" display="UVEK_DT" xr:uid="{70E9826E-4554-4C18-91E3-E8CFC9C92016}"/>
    <hyperlink ref="K336:L336" location="UVEK_DT!A1" display="UVEK_DT" xr:uid="{69BEFFEB-EA58-46C0-93E9-A9FE6DC38D69}"/>
    <hyperlink ref="K337:L337" location="UVEK_DT!A1" display="UVEK_DT" xr:uid="{5D59EB1F-6AB9-4950-AEC7-692C91731BA6}"/>
    <hyperlink ref="K338:L338" location="UVEK_DT!A1" display="UVEK_DT" xr:uid="{EA0E28DC-9F7B-4A79-A589-39010780CB07}"/>
    <hyperlink ref="K339:L339" location="UVEK_DT!A1" display="UVEK_DT" xr:uid="{CF27629F-0E21-401D-B51C-90423255DB89}"/>
    <hyperlink ref="K340:L340" location="UVEK_DT!A1" display="UVEK_DT" xr:uid="{9813B938-CE13-4AB8-A7B8-49B7A0A9ECC9}"/>
    <hyperlink ref="K341:L341" location="UVEK_DT!A1" display="UVEK_DT" xr:uid="{BEAAC1E8-A0E7-4092-833C-3B3FFDAF1763}"/>
    <hyperlink ref="K342:L342" location="UVEK_DT!A1" display="UVEK_DT" xr:uid="{A786BD35-44CE-4F3D-BFA0-F44BA7C6CA32}"/>
    <hyperlink ref="K343:L343" location="UVEK_DT!A1" display="UVEK_DT" xr:uid="{6EDE2DF9-5162-497D-9841-230AF205E554}"/>
    <hyperlink ref="K344:L344" location="UVEK_DT!A1" display="UVEK_DT" xr:uid="{0CA25AF7-8102-42F4-BAF3-F3E12B8CC359}"/>
    <hyperlink ref="K345:L345" location="UVEK_DT!A1" display="UVEK_DT" xr:uid="{369050BD-135B-4572-AB4C-7A24514DCAEB}"/>
    <hyperlink ref="K346:L346" location="UVEK_DT!A1" display="UVEK_DT" xr:uid="{508F910A-E74A-41BF-8089-2C4162996CFD}"/>
    <hyperlink ref="K347:L347" location="UVEK_DT!A1" display="UVEK_DT" xr:uid="{0AACCFEB-9E1C-4498-B4CE-9A88FDC68869}"/>
    <hyperlink ref="K348:L348" location="UVEK_DT!A1" display="UVEK_DT" xr:uid="{C6566A76-CB00-451D-B2E3-32C3BA8B7BA9}"/>
    <hyperlink ref="K349:L349" location="UVEK_DT!A1" display="UVEK_DT" xr:uid="{F41D8357-7ECC-486C-8E8C-250489ECD17F}"/>
    <hyperlink ref="K350:L350" location="UVEK_DT!A1" display="UVEK_DT" xr:uid="{767D6410-0EA6-4085-9F07-1264E3B55681}"/>
    <hyperlink ref="K351:L351" location="UVEK_DT!A1" display="UVEK_DT" xr:uid="{0AFAC304-9B9F-4C14-B100-FCEB8D532158}"/>
    <hyperlink ref="K352:L352" location="UVEK_DT!A1" display="UVEK_DT" xr:uid="{191C6F51-3058-487D-B8EF-CB1FF54907F0}"/>
    <hyperlink ref="K353:L353" location="UVEK_DT!A1" display="UVEK_DT" xr:uid="{CDAF5122-FC77-45B8-AFE7-8E122125577C}"/>
    <hyperlink ref="K354:L354" location="UVEK_DT!A1" display="UVEK_DT" xr:uid="{09341E6E-BD8F-4985-8E5E-BBE0AC96207E}"/>
    <hyperlink ref="K355:L355" location="UVEK_DT!A1" display="UVEK_DT" xr:uid="{5F33DAC9-D0FE-4301-9379-52024E774513}"/>
    <hyperlink ref="K356:L356" location="UVEK_DT!A1" display="UVEK_DT" xr:uid="{85EEDCB4-7235-4004-A250-5DF83AC02DE5}"/>
    <hyperlink ref="K357:L357" location="UVEK_DT!A1" display="UVEK_DT" xr:uid="{279CA045-AF9C-4E79-9FD3-6B877F9F921D}"/>
    <hyperlink ref="K358:L358" location="UVEK_DT!A1" display="UVEK_DT" xr:uid="{37949026-3906-403F-A27B-98515CFF9D9C}"/>
    <hyperlink ref="K359:L359" location="UVEK_DT!A1" display="UVEK_DT" xr:uid="{7AAE81A1-0369-40AF-B53C-A6C6A8BC2B9E}"/>
    <hyperlink ref="K360:L360" location="UVEK_DT!A1" display="UVEK_DT" xr:uid="{8E8A6333-C6F4-4BBD-ABF1-E86B5E970897}"/>
    <hyperlink ref="K361:L361" location="UVEK_DT!A1" display="UVEK_DT" xr:uid="{301B2A1F-13CF-439F-91C9-D9AF08573420}"/>
    <hyperlink ref="K362:L362" location="UVEK_DT!A1" display="UVEK_DT" xr:uid="{86326071-DBBA-4BFA-B96C-218B1DFD6A2E}"/>
    <hyperlink ref="K363:L363" location="UVEK_DT!A1" display="UVEK_DT" xr:uid="{311299E7-5EF9-4671-9B71-2E4C80B93DA4}"/>
    <hyperlink ref="K364:L364" location="UVEK_DT!A1" display="UVEK_DT" xr:uid="{26F37287-7FE7-48F1-A0B2-03ADB4CFC399}"/>
    <hyperlink ref="K365:L365" location="UVEK_DT!A1" display="UVEK_DT" xr:uid="{8492E060-451B-45A6-8B68-64C250DE3FD8}"/>
    <hyperlink ref="K366:L366" location="UVEK_DT!A1" display="UVEK_DT" xr:uid="{E3035F59-6C37-43DE-B341-E441D59D27B8}"/>
    <hyperlink ref="K367:L367" location="UVEK_DT!A1" display="UVEK_DT" xr:uid="{80DC6B55-3FC3-454B-B455-D87536A0626C}"/>
    <hyperlink ref="K368:L368" location="UVEK_DT!A1" display="UVEK_DT" xr:uid="{DA98AD13-467B-496E-9B43-5814A2CCF27F}"/>
    <hyperlink ref="K369:L369" location="UVEK_DT!A1" display="UVEK_DT" xr:uid="{2CFA8E95-F647-4591-B986-798F9E462078}"/>
    <hyperlink ref="K370:L370" location="UVEK_DT!A1" display="UVEK_DT" xr:uid="{A1BC3473-8FD4-4A5E-871F-920183D5022E}"/>
    <hyperlink ref="K371:L371" location="UVEK_DT!A1" display="UVEK_DT" xr:uid="{C9B91948-5925-48E2-BF3B-9423514F389C}"/>
    <hyperlink ref="K372:L372" location="UVEK_DT!A1" display="UVEK_DT" xr:uid="{A824A5A7-1E8F-4B9F-9D65-DF6B100A2758}"/>
    <hyperlink ref="K373:L373" location="UVEK_DT!A1" display="UVEK_DT" xr:uid="{2E498B31-2D15-40C6-A0A7-5B07AC92D9B8}"/>
    <hyperlink ref="K374:L374" location="UVEK_DT!A1" display="UVEK_DT" xr:uid="{B6BBC97F-2338-4A16-A279-3C815D8EF31C}"/>
    <hyperlink ref="K375:L375" location="UVEK_DT!A1" display="UVEK_DT" xr:uid="{6C5CBD0C-9EE8-49D2-AD8E-970072AB1AAF}"/>
    <hyperlink ref="K376:L376" location="UVEK_DT!A1" display="UVEK_DT" xr:uid="{3DDC8E25-954F-4E00-A37B-E5E171C2EEBD}"/>
    <hyperlink ref="K377:L377" location="UVEK_DT!A1" display="UVEK_DT" xr:uid="{7214F82A-7CC9-4A94-A462-AE5DCDA190AD}"/>
    <hyperlink ref="K378:L378" location="UVEK_DT!A1" display="UVEK_DT" xr:uid="{B720802E-2469-4F5E-8409-88B01557C222}"/>
    <hyperlink ref="K379:L379" location="UVEK_DT!A1" display="UVEK_DT" xr:uid="{6B88446B-AD7F-40FA-BAAC-912523215C96}"/>
    <hyperlink ref="K380:L380" location="UVEK_DT!A1" display="UVEK_DT" xr:uid="{19C13D5D-5235-4F67-A329-64B9385DA543}"/>
    <hyperlink ref="K381:L381" location="UVEK_DT!A1" display="UVEK_DT" xr:uid="{E4C3D3E1-C63A-4EB0-9C68-D3569F773F56}"/>
    <hyperlink ref="K382:L382" location="UVEK_DT!A1" display="UVEK_DT" xr:uid="{5EF2D447-39DD-4DF5-85BB-D3302ED8EDAF}"/>
    <hyperlink ref="K383:L383" location="UVEK_DT!A1" display="UVEK_DT" xr:uid="{5F3B5500-7BE1-40D6-BC9F-B6DB33378420}"/>
    <hyperlink ref="K384:L384" location="UVEK_DT!A1" display="UVEK_DT" xr:uid="{A2BE725F-34AB-4F8A-95FB-BB7200455FF9}"/>
    <hyperlink ref="K385:L385" location="UVEK_DT!A1" display="UVEK_DT" xr:uid="{6FBC8F4B-A634-4846-B00E-DC837C73F540}"/>
    <hyperlink ref="K386:L386" location="UVEK_DT!A1" display="UVEK_DT" xr:uid="{9B86CEBA-90FB-45BD-95A1-39CC726F2CFD}"/>
    <hyperlink ref="K387:L387" location="UVEK_DT!A1" display="UVEK_DT" xr:uid="{F7EE52B2-3561-4172-BF99-2225740EB682}"/>
    <hyperlink ref="K388:L388" location="UVEK_DT!A1" display="UVEK_DT" xr:uid="{281AA250-145C-4F50-95F5-44DB78D9C2E0}"/>
    <hyperlink ref="K389:L389" location="UVEK_DT!A1" display="UVEK_DT" xr:uid="{D513C96B-5BD9-4219-A615-76413B7B0036}"/>
    <hyperlink ref="K390:L390" location="UVEK_DT!A1" display="UVEK_DT" xr:uid="{F897D6A5-3613-494D-B318-CF4A72788E80}"/>
    <hyperlink ref="K391:L391" location="UVEK_DT!A1" display="UVEK_DT" xr:uid="{42662757-EBC2-42F9-A950-C72D14A4E09F}"/>
    <hyperlink ref="K392:L392" location="UVEK_DT!A1" display="UVEK_DT" xr:uid="{08F2371B-0F24-42CD-ACB4-444058735FB0}"/>
    <hyperlink ref="K393:L393" location="UVEK_DT!A1" display="UVEK_DT" xr:uid="{F61AE9AF-BAAB-47AC-9C62-94FA59C0BB2B}"/>
    <hyperlink ref="K394:L394" location="UVEK_DT!A1" display="UVEK_DT" xr:uid="{507E771F-0D9C-4CA0-B43B-2D0F2790FD36}"/>
    <hyperlink ref="K395:L395" location="UVEK_DT!A1" display="UVEK_DT" xr:uid="{DB104609-C15D-4045-A04A-8655230BAD5D}"/>
    <hyperlink ref="K396:L396" location="UVEK_DT!A1" display="UVEK_DT" xr:uid="{2C42E704-6DC5-4E17-99AA-72DF0B4AA064}"/>
    <hyperlink ref="K397:L397" location="UVEK_DT!A1" display="UVEK_DT" xr:uid="{3163A4F6-2CB8-4ABA-9767-FF42EB440053}"/>
    <hyperlink ref="K398:L398" location="UVEK_DT!A1" display="UVEK_DT" xr:uid="{373217A0-61C1-4E2D-95D6-86DB1871D0F9}"/>
    <hyperlink ref="K399:L399" location="UVEK_DT!A1" display="UVEK_DT" xr:uid="{22D6B290-92B6-40B6-B8FA-46B2BB7B9ACF}"/>
    <hyperlink ref="K400:L400" location="UVEK_DT!A1" display="UVEK_DT" xr:uid="{609D76B0-42AA-4F95-AC52-9A7AE15FB134}"/>
    <hyperlink ref="K401:L401" location="UVEK_DT!A1" display="UVEK_DT" xr:uid="{9E53B4AB-7D20-4F4D-9D30-B3662BBB238E}"/>
    <hyperlink ref="K402:L402" location="UVEK_DT!A1" display="UVEK_DT" xr:uid="{81649360-CD86-4CB2-AAC5-125E00F2C915}"/>
    <hyperlink ref="K403:L403" location="UVEK_DT!A1" display="UVEK_DT" xr:uid="{9F6E6054-F371-4AF7-9F8E-6547A6CF4501}"/>
    <hyperlink ref="K404:L404" location="UVEK_DT!A1" display="UVEK_DT" xr:uid="{950E4DF3-71EF-4D7F-889C-336369FDE28B}"/>
    <hyperlink ref="K405:L405" location="UVEK_DT!A1" display="UVEK_DT" xr:uid="{B756DB45-CB73-492C-949F-BDE67D4E813C}"/>
    <hyperlink ref="K406:L406" location="UVEK_DT!A1" display="UVEK_DT" xr:uid="{49BCB26A-7E3F-4C7B-BAA6-4864BBF201DA}"/>
    <hyperlink ref="K407:L407" location="UVEK_DT!A1" display="UVEK_DT" xr:uid="{2956F420-3BB2-4C3D-9373-6EDBA6B9A6E6}"/>
    <hyperlink ref="K408:L408" location="UVEK_DT!A1" display="UVEK_DT" xr:uid="{0160B449-ED5A-4A59-A880-BEEEAF07BC75}"/>
    <hyperlink ref="K409:L409" location="UVEK_DT!A1" display="UVEK_DT" xr:uid="{B916BC98-7D47-4B20-98EC-AEECE3DC48DC}"/>
    <hyperlink ref="K410:L410" location="UVEK_DT!A1" display="UVEK_DT" xr:uid="{68B564E2-BAE3-4D76-9DA7-EA3FF849835B}"/>
    <hyperlink ref="K411:L411" location="UVEK_DT!A1" display="UVEK_DT" xr:uid="{B22F0D90-5EA6-4323-B9F8-DF4923999608}"/>
    <hyperlink ref="K412:L412" location="UVEK_DT!A1" display="UVEK_DT" xr:uid="{65DF6AB6-7F0E-4102-8525-8B5D2DFC8D4F}"/>
    <hyperlink ref="K413:L413" location="UVEK_DT!A1" display="UVEK_DT" xr:uid="{5615744E-E740-4A47-AA76-5BE0839A9B20}"/>
    <hyperlink ref="K414:L414" location="UVEK_DT!A1" display="UVEK_DT" xr:uid="{61DE1BE5-39AA-42F4-B607-3A8C5BF72FE9}"/>
    <hyperlink ref="K415:L415" location="UVEK_DT!A1" display="UVEK_DT" xr:uid="{CFD2439E-4E1B-418A-92A1-0E7B10745FCA}"/>
    <hyperlink ref="K416:L416" location="UVEK_DT!A1" display="UVEK_DT" xr:uid="{0CAE6111-BD10-4F31-A7C1-5B13C54D32E1}"/>
    <hyperlink ref="K417:L417" location="UVEK_DT!A1" display="UVEK_DT" xr:uid="{30CF8748-9ECD-45D0-B23C-A45E4A643249}"/>
    <hyperlink ref="K418:L418" location="UVEK_DT!A1" display="UVEK_DT" xr:uid="{6B8310C3-7869-4C90-B72A-117DA9C6FB49}"/>
    <hyperlink ref="K419:L419" location="UVEK_DT!A1" display="UVEK_DT" xr:uid="{BEC2CDA4-6A8E-451E-A8C3-A225536CD3D9}"/>
    <hyperlink ref="K420:L420" location="UVEK_DT!A1" display="UVEK_DT" xr:uid="{BC5F4C19-7B21-4455-84E0-8E73B14260AA}"/>
    <hyperlink ref="K421:L421" location="UVEK_DT!A1" display="UVEK_DT" xr:uid="{90A734B1-688D-4FFB-8E5F-B71195179791}"/>
    <hyperlink ref="K422:L422" location="UVEK_DT!A1" display="UVEK_DT" xr:uid="{259D0755-C9D2-4438-B440-87E80F0D4887}"/>
    <hyperlink ref="K423:L423" location="UVEK_DT!A1" display="UVEK_DT" xr:uid="{5314AFAB-990E-4F73-8F89-E50E0F5D1728}"/>
    <hyperlink ref="K424:L424" location="UVEK_DT!A1" display="UVEK_DT" xr:uid="{0CB49FD8-6995-4F99-AB84-89CB32BF160A}"/>
    <hyperlink ref="K425:L425" location="UVEK_DT!A1" display="UVEK_DT" xr:uid="{7E11B8BA-E1CD-483C-BFBC-CC247DE84FE5}"/>
    <hyperlink ref="K426:L426" location="UVEK_DT!A1" display="UVEK_DT" xr:uid="{1DE12F87-3B54-4F5F-B994-C65F1AF4B7BD}"/>
    <hyperlink ref="K427:L427" location="UVEK_DT!A1" display="UVEK_DT" xr:uid="{58DC001F-1D7A-46C1-B715-00BE6D0C1409}"/>
    <hyperlink ref="K428:L428" location="UVEK_DT!A1" display="UVEK_DT" xr:uid="{EAE22621-C7DC-4EE9-84A7-10FE8E9BA6FF}"/>
    <hyperlink ref="K429:L429" location="UVEK_DT!A1" display="UVEK_DT" xr:uid="{5689EB54-9E7D-45B1-9DD8-8726F49CBE6D}"/>
    <hyperlink ref="K430:L430" location="UVEK_DT!A1" display="UVEK_DT" xr:uid="{3BC5FFCD-664E-4C6A-BE80-BABBD10A407B}"/>
    <hyperlink ref="K431:L431" location="UVEK_DT!A1" display="UVEK_DT" xr:uid="{0D0FAD39-A4E8-47A4-9AEB-B2F83387AF60}"/>
    <hyperlink ref="K432:L432" location="UVEK_DT!A1" display="UVEK_DT" xr:uid="{6DF7B15E-F39F-4D12-B996-6B4159786C71}"/>
    <hyperlink ref="K433:L433" location="UVEK_DT!A1" display="UVEK_DT" xr:uid="{70FBEC33-D681-4F27-8BA0-C91B34352BEF}"/>
    <hyperlink ref="K434:L434" location="UVEK_DT!A1" display="UVEK_DT" xr:uid="{204ED722-24B7-47CB-8DE9-0AA9E6830144}"/>
    <hyperlink ref="K435:L435" location="UVEK_DT!A1" display="UVEK_DT" xr:uid="{B7758FD6-2AA9-4144-8FA6-C2BE13E9CE92}"/>
    <hyperlink ref="K436:L436" location="UVEK_DT!A1" display="UVEK_DT" xr:uid="{24BCC06E-E5E3-407E-8D34-3C7CA6FF4CAA}"/>
    <hyperlink ref="K437:L437" location="UVEK_DT!A1" display="UVEK_DT" xr:uid="{17B4AD7A-0661-45D0-A9B6-408816F28484}"/>
    <hyperlink ref="K438:L438" location="UVEK_DT!A1" display="UVEK_DT" xr:uid="{84A07565-35F8-4C30-9FE4-67D7ED59D6A0}"/>
    <hyperlink ref="K439:L439" location="UVEK_DT!A1" display="UVEK_DT" xr:uid="{B29F8979-FE58-4C01-A7BE-2D215059DAA1}"/>
    <hyperlink ref="K440:L440" location="UVEK_DT!A1" display="UVEK_DT" xr:uid="{3157110C-2CA7-495F-99EB-DB0DC93DEA40}"/>
    <hyperlink ref="K441:L441" location="UVEK_DT!A1" display="UVEK_DT" xr:uid="{24E9029C-488A-457C-AC8D-E2333129B136}"/>
    <hyperlink ref="K442:L442" location="UVEK_DT!A1" display="UVEK_DT" xr:uid="{E3E35063-CC31-4BDA-AD7F-E12301ADA718}"/>
    <hyperlink ref="K443:L443" location="UVEK_DT!A1" display="UVEK_DT" xr:uid="{77EB9B8D-4571-46F2-9F73-157E068676B2}"/>
    <hyperlink ref="K444:L444" location="UVEK_DT!A1" display="UVEK_DT" xr:uid="{8CBBF250-B084-46AD-AFA2-6F52A4AF219E}"/>
    <hyperlink ref="K445:L445" location="UVEK_DT!A1" display="UVEK_DT" xr:uid="{A816CA00-C2F8-47D6-93DE-EC57D76CB334}"/>
    <hyperlink ref="K446:L446" location="UVEK_DT!A1" display="UVEK_DT" xr:uid="{591EDCB6-A7E8-4393-BF83-1A6B779DE066}"/>
    <hyperlink ref="K447:L447" location="UVEK_DT!A1" display="UVEK_DT" xr:uid="{5438F59E-2A78-403B-AD7D-33826357215A}"/>
    <hyperlink ref="K448:L448" location="UVEK_DT!A1" display="UVEK_DT" xr:uid="{CB1C6795-CD74-42FB-AF32-04B3D2C7B11B}"/>
    <hyperlink ref="K449:L449" location="UVEK_DT!A1" display="UVEK_DT" xr:uid="{9C2FEC56-D127-47C9-AFAD-C1C8EF2A83A2}"/>
    <hyperlink ref="K450:L450" location="UVEK_DT!A1" display="UVEK_DT" xr:uid="{44C62309-CF20-461A-9580-DC36C7987D73}"/>
    <hyperlink ref="K451:L451" location="UVEK_DT!A1" display="UVEK_DT" xr:uid="{BCC12767-2894-42F9-9A98-F00FA2820765}"/>
    <hyperlink ref="K452:L452" location="UVEK_DT!A1" display="UVEK_DT" xr:uid="{28BF62CF-85A8-4A12-8D2C-A4C31694EC73}"/>
    <hyperlink ref="K453:L453" location="UVEK_DT!A1" display="UVEK_DT" xr:uid="{5BADCFD4-718C-4695-A8B2-378E9CF31902}"/>
    <hyperlink ref="K454:L454" location="UVEK_DT!A1" display="UVEK_DT" xr:uid="{53330E4C-F226-474E-BA69-2D007CE09313}"/>
    <hyperlink ref="K455:L455" location="UVEK_DT!A1" display="UVEK_DT" xr:uid="{438AF11E-F28E-4874-9052-94E58FD7BCD0}"/>
    <hyperlink ref="K456:L456" location="UVEK_DT!A1" display="UVEK_DT" xr:uid="{62825A24-5F1F-48C7-B5BA-B5C54E5E91FE}"/>
    <hyperlink ref="K457:L457" location="UVEK_DT!A1" display="UVEK_DT" xr:uid="{7AE4248C-EC1C-4A7E-8F25-EB09B7ADA8BA}"/>
    <hyperlink ref="L458" r:id="rId134" display="https://www.mobitool.ch/de/tools/mobitool-faktoren-v3-0-25.html?tag=18" xr:uid="{49527D76-761D-4AFF-AEB6-C020DD45B09B}"/>
    <hyperlink ref="K459" r:id="rId135" display="https://www.mobitool.ch/de/tools/mobitool-faktoren-v3-0-25.html?tag=18" xr:uid="{35E772F6-82EE-486B-AB19-5E57EFCD4205}"/>
    <hyperlink ref="K460" r:id="rId136" display="https://www.mobitool.ch/de/tools/mobitool-faktoren-v3-0-25.html?tag=18" xr:uid="{AA1CBB61-5E8B-4775-BBD1-1E9E90BE82F8}"/>
    <hyperlink ref="K461" r:id="rId137" display="https://www.mobitool.ch/de/tools/mobitool-faktoren-v3-0-25.html?tag=18" xr:uid="{12F02514-EC83-4D91-9ED9-282E3ABA7AC8}"/>
    <hyperlink ref="K462" r:id="rId138" display="https://www.mobitool.ch/de/tools/mobitool-faktoren-v3-0-25.html?tag=18" xr:uid="{3633A65E-94A5-4926-878A-1380DDFC1E7C}"/>
    <hyperlink ref="K463" r:id="rId139" display="https://www.mobitool.ch/de/tools/mobitool-faktoren-v3-0-25.html?tag=18" xr:uid="{9AAEE33A-DE02-48EF-8B3F-D380CFFFF032}"/>
    <hyperlink ref="K464" r:id="rId140" display="https://www.mobitool.ch/de/tools/mobitool-faktoren-v3-0-25.html?tag=18" xr:uid="{3C727DAB-DB54-4E31-BA08-E8EBE013220F}"/>
    <hyperlink ref="K465" r:id="rId141" display="https://www.mobitool.ch/de/tools/mobitool-faktoren-v3-0-25.html?tag=18" xr:uid="{C09590FF-941B-41B4-B0FE-A71C55E92DBC}"/>
    <hyperlink ref="K466" r:id="rId142" display="https://www.mobitool.ch/de/tools/mobitool-faktoren-v3-0-25.html?tag=18" xr:uid="{BDE7F96A-DF64-4A4A-9B6F-BC6EEDE5CF04}"/>
    <hyperlink ref="K467" r:id="rId143" display="https://www.mobitool.ch/de/tools/mobitool-faktoren-v3-0-25.html?tag=18" xr:uid="{EA7DFC69-B3D6-4F4F-A65D-3CC0C46BDEB6}"/>
    <hyperlink ref="K468" r:id="rId144" display="https://www.mobitool.ch/de/tools/mobitool-faktoren-v3-0-25.html?tag=18" xr:uid="{E3E6E49F-32FB-4BF0-8351-9E96A5836362}"/>
    <hyperlink ref="K469" r:id="rId145" display="https://www.mobitool.ch/de/tools/mobitool-faktoren-v3-0-25.html?tag=18" xr:uid="{028B01BC-0F99-443F-80BF-D2044E1D37DB}"/>
    <hyperlink ref="K470" r:id="rId146" display="https://www.mobitool.ch/de/tools/mobitool-faktoren-v3-0-25.html?tag=18" xr:uid="{811FB1BE-12F2-41A7-A839-A1739ED3C3B8}"/>
    <hyperlink ref="K471" r:id="rId147" display="https://www.mobitool.ch/de/tools/mobitool-faktoren-v3-0-25.html?tag=18" xr:uid="{295BBBA7-3BB4-4E4A-9419-A0E630744F6E}"/>
    <hyperlink ref="K472" r:id="rId148" display="https://www.mobitool.ch/de/tools/mobitool-faktoren-v3-0-25.html?tag=18" xr:uid="{49BF3407-4305-4212-AB17-F5BFB080F18D}"/>
    <hyperlink ref="K473" r:id="rId149" display="https://www.mobitool.ch/de/tools/mobitool-faktoren-v3-0-25.html?tag=18" xr:uid="{51D94082-8812-4BD4-81BF-C3A0368E2860}"/>
    <hyperlink ref="K474" r:id="rId150" display="https://www.mobitool.ch/de/tools/mobitool-faktoren-v3-0-25.html?tag=18" xr:uid="{3BF2A5EA-96EE-40B7-854B-B7A4604A8476}"/>
    <hyperlink ref="K475" r:id="rId151" display="https://www.mobitool.ch/de/tools/mobitool-faktoren-v3-0-25.html?tag=18" xr:uid="{8C90AA7C-01F1-4268-A160-B7B06BA9F88B}"/>
    <hyperlink ref="K476" r:id="rId152" display="https://www.mobitool.ch/de/tools/mobitool-faktoren-v3-0-25.html?tag=18" xr:uid="{D01863A8-71F8-4C7C-8821-31D08DB872A1}"/>
    <hyperlink ref="L459" r:id="rId153" display="https://www.mobitool.ch/de/tools/mobitool-faktoren-v3-0-25.html?tag=18" xr:uid="{DC019845-6618-4FC8-8C0A-36E9743A0346}"/>
    <hyperlink ref="L460" r:id="rId154" display="https://www.mobitool.ch/de/tools/mobitool-faktoren-v3-0-25.html?tag=18" xr:uid="{8F648E1E-DC7E-4EC8-9454-90F5E1BDFFF3}"/>
    <hyperlink ref="L461" r:id="rId155" display="https://www.mobitool.ch/de/tools/mobitool-faktoren-v3-0-25.html?tag=18" xr:uid="{F429E647-219B-41A9-858B-CCF4E8D14872}"/>
    <hyperlink ref="L462" r:id="rId156" display="https://www.mobitool.ch/de/tools/mobitool-faktoren-v3-0-25.html?tag=18" xr:uid="{5F38D911-908C-426C-9872-D25474CCED19}"/>
    <hyperlink ref="L463" r:id="rId157" display="https://www.mobitool.ch/de/tools/mobitool-faktoren-v3-0-25.html?tag=18" xr:uid="{52A24942-8DCA-4AFF-AF3A-A088DEDDCA76}"/>
    <hyperlink ref="L464" r:id="rId158" display="https://www.mobitool.ch/de/tools/mobitool-faktoren-v3-0-25.html?tag=18" xr:uid="{60C8C08B-FF91-4732-A729-E22749B7C4A4}"/>
    <hyperlink ref="L465" r:id="rId159" display="https://www.mobitool.ch/de/tools/mobitool-faktoren-v3-0-25.html?tag=18" xr:uid="{0F22451B-6B21-4C08-AEA0-0486769BA83F}"/>
    <hyperlink ref="L466" r:id="rId160" display="https://www.mobitool.ch/de/tools/mobitool-faktoren-v3-0-25.html?tag=18" xr:uid="{BD32720F-EF2A-4F8C-A908-CF6A392E7950}"/>
    <hyperlink ref="L467" r:id="rId161" display="https://www.mobitool.ch/de/tools/mobitool-faktoren-v3-0-25.html?tag=18" xr:uid="{2AE31770-D757-44EB-91E3-0EA3702557FC}"/>
    <hyperlink ref="L468" r:id="rId162" display="https://www.mobitool.ch/de/tools/mobitool-faktoren-v3-0-25.html?tag=18" xr:uid="{4923BF0E-DE3A-46CA-B7CD-022705600985}"/>
    <hyperlink ref="L469" r:id="rId163" display="https://www.mobitool.ch/de/tools/mobitool-faktoren-v3-0-25.html?tag=18" xr:uid="{18AC72F0-7184-4FAF-B681-75ABAE2FB076}"/>
    <hyperlink ref="L470" r:id="rId164" display="https://www.mobitool.ch/de/tools/mobitool-faktoren-v3-0-25.html?tag=18" xr:uid="{92A411AF-72AC-4DCA-8E8A-605DE6F1B4A5}"/>
    <hyperlink ref="L471" r:id="rId165" display="https://www.mobitool.ch/de/tools/mobitool-faktoren-v3-0-25.html?tag=18" xr:uid="{00B26570-D81E-45B1-9BF2-CBBDF4F5794F}"/>
    <hyperlink ref="L472" r:id="rId166" display="https://www.mobitool.ch/de/tools/mobitool-faktoren-v3-0-25.html?tag=18" xr:uid="{7CEAF9F6-E78B-45AF-80F3-650CFBABABBE}"/>
    <hyperlink ref="L473" r:id="rId167" display="https://www.mobitool.ch/de/tools/mobitool-faktoren-v3-0-25.html?tag=18" xr:uid="{8033637B-843F-4351-A5C4-B909B87B9EEE}"/>
    <hyperlink ref="L474" r:id="rId168" display="https://www.mobitool.ch/de/tools/mobitool-faktoren-v3-0-25.html?tag=18" xr:uid="{86B17331-9943-46AB-9109-6E5D909095ED}"/>
    <hyperlink ref="L475" r:id="rId169" display="https://www.mobitool.ch/de/tools/mobitool-faktoren-v3-0-25.html?tag=18" xr:uid="{141FE3A4-6858-4518-B079-C37C518155BB}"/>
    <hyperlink ref="L476" r:id="rId170" display="https://www.mobitool.ch/de/tools/mobitool-faktoren-v3-0-25.html?tag=18" xr:uid="{6A7E9A06-1592-4936-8FFE-132FDE54D1C7}"/>
    <hyperlink ref="L62" r:id="rId171" display="https://www.kbob.admin.ch/kbob/fr/home/themen-leistungen/nachhaltiges-bauen/oekobilanzdaten_baubereich.html" xr:uid="{0FC55B06-F8B9-4FEA-9544-436C8E9C54B8}"/>
    <hyperlink ref="K62" r:id="rId172" display="https://www.kbob.admin.ch/kbob/de/home/themen-leistungen/nachhaltiges-bauen/oekobilanzdaten_baubereich.html" xr:uid="{7E09FABA-9FA3-48E0-811B-28C701D37F86}"/>
    <hyperlink ref="L63" r:id="rId173" display="https://www.kbob.admin.ch/kbob/fr/home/themen-leistungen/nachhaltiges-bauen/oekobilanzdaten_baubereich.html" xr:uid="{F8E23341-A10E-4CAE-A3F7-94D380C2D4D2}"/>
    <hyperlink ref="K63" r:id="rId174" display="https://www.kbob.admin.ch/kbob/de/home/themen-leistungen/nachhaltiges-bauen/oekobilanzdaten_baubereich.html" xr:uid="{50EA396C-A75F-4ED3-98EF-75EA593D7C01}"/>
    <hyperlink ref="L64" r:id="rId175" display="https://www.kbob.admin.ch/kbob/fr/home/themen-leistungen/nachhaltiges-bauen/oekobilanzdaten_baubereich.html" xr:uid="{16FB318B-596E-41C3-B4FB-CCD7B3EE4D16}"/>
    <hyperlink ref="L66" r:id="rId176" display="https://www.kbob.admin.ch/kbob/fr/home/themen-leistungen/nachhaltiges-bauen/oekobilanzdaten_baubereich.html" xr:uid="{861967DF-D17B-4876-B288-BB72B0F942D2}"/>
    <hyperlink ref="L68" r:id="rId177" display="https://www.kbob.admin.ch/kbob/fr/home/themen-leistungen/nachhaltiges-bauen/oekobilanzdaten_baubereich.html" xr:uid="{8FE181F7-C569-4197-81A8-6BB31DE84A89}"/>
    <hyperlink ref="L70" r:id="rId178" display="https://www.kbob.admin.ch/kbob/fr/home/themen-leistungen/nachhaltiges-bauen/oekobilanzdaten_baubereich.html" xr:uid="{B897A087-4D6E-4D66-BE71-6E5137934C05}"/>
    <hyperlink ref="L72" r:id="rId179" display="https://www.kbob.admin.ch/kbob/fr/home/themen-leistungen/nachhaltiges-bauen/oekobilanzdaten_baubereich.html" xr:uid="{08546940-9FB5-45CE-B3F3-64AC98AF4CE0}"/>
    <hyperlink ref="L74" r:id="rId180" display="https://www.kbob.admin.ch/kbob/fr/home/themen-leistungen/nachhaltiges-bauen/oekobilanzdaten_baubereich.html" xr:uid="{FEA5D630-AA20-4995-9012-0D2A5078060B}"/>
    <hyperlink ref="L76" r:id="rId181" display="https://www.kbob.admin.ch/kbob/fr/home/themen-leistungen/nachhaltiges-bauen/oekobilanzdaten_baubereich.html" xr:uid="{54CB743B-8FB2-4964-8F60-865550C397FA}"/>
    <hyperlink ref="L78" r:id="rId182" display="https://www.kbob.admin.ch/kbob/fr/home/themen-leistungen/nachhaltiges-bauen/oekobilanzdaten_baubereich.html" xr:uid="{399994D4-AF37-4CD6-A96F-9010C2CB5C1A}"/>
    <hyperlink ref="L80" r:id="rId183" display="https://www.kbob.admin.ch/kbob/fr/home/themen-leistungen/nachhaltiges-bauen/oekobilanzdaten_baubereich.html" xr:uid="{48E6D495-FC0E-4457-B52E-B289816B0D59}"/>
    <hyperlink ref="L82" r:id="rId184" display="https://www.kbob.admin.ch/kbob/fr/home/themen-leistungen/nachhaltiges-bauen/oekobilanzdaten_baubereich.html" xr:uid="{112CE995-EB4B-4F72-ACE6-A5B16041C902}"/>
    <hyperlink ref="L84" r:id="rId185" display="https://www.kbob.admin.ch/kbob/fr/home/themen-leistungen/nachhaltiges-bauen/oekobilanzdaten_baubereich.html" xr:uid="{44E1F3F0-76E1-4A5B-A9E5-C42DE15F2AE3}"/>
    <hyperlink ref="L86" r:id="rId186" display="https://www.kbob.admin.ch/kbob/fr/home/themen-leistungen/nachhaltiges-bauen/oekobilanzdaten_baubereich.html" xr:uid="{0815AC9A-753F-4DAE-B7BA-862FD4238195}"/>
    <hyperlink ref="L88" r:id="rId187" display="https://www.kbob.admin.ch/kbob/fr/home/themen-leistungen/nachhaltiges-bauen/oekobilanzdaten_baubereich.html" xr:uid="{7CF9D7B5-AD6C-4D78-AD08-271F06237E35}"/>
    <hyperlink ref="L90" r:id="rId188" display="https://www.kbob.admin.ch/kbob/fr/home/themen-leistungen/nachhaltiges-bauen/oekobilanzdaten_baubereich.html" xr:uid="{226FEF4F-6DF3-4A29-8453-2C33E95137C1}"/>
    <hyperlink ref="L92" r:id="rId189" display="https://www.kbob.admin.ch/kbob/fr/home/themen-leistungen/nachhaltiges-bauen/oekobilanzdaten_baubereich.html" xr:uid="{4A5D3CCE-2AA6-4EE4-8443-001072787874}"/>
    <hyperlink ref="L94" r:id="rId190" display="https://www.kbob.admin.ch/kbob/fr/home/themen-leistungen/nachhaltiges-bauen/oekobilanzdaten_baubereich.html" xr:uid="{38DD6F99-49AE-42F2-8ED9-BE491A8BEB20}"/>
    <hyperlink ref="L96" r:id="rId191" display="https://www.kbob.admin.ch/kbob/fr/home/themen-leistungen/nachhaltiges-bauen/oekobilanzdaten_baubereich.html" xr:uid="{AB8460FB-4FB2-458F-BF88-A153B59A30EA}"/>
    <hyperlink ref="L98" r:id="rId192" display="https://www.kbob.admin.ch/kbob/fr/home/themen-leistungen/nachhaltiges-bauen/oekobilanzdaten_baubereich.html" xr:uid="{EFCC8083-2BF7-4001-B7CF-0EB1BEC651E1}"/>
    <hyperlink ref="L100" r:id="rId193" display="https://www.kbob.admin.ch/kbob/fr/home/themen-leistungen/nachhaltiges-bauen/oekobilanzdaten_baubereich.html" xr:uid="{E12DFD43-249F-48F5-8438-98040B7D056F}"/>
    <hyperlink ref="L102" r:id="rId194" display="https://www.kbob.admin.ch/kbob/fr/home/themen-leistungen/nachhaltiges-bauen/oekobilanzdaten_baubereich.html" xr:uid="{4237D93E-8117-44A2-AB2B-FE7BC87EBE2C}"/>
    <hyperlink ref="L104" r:id="rId195" display="https://www.kbob.admin.ch/kbob/fr/home/themen-leistungen/nachhaltiges-bauen/oekobilanzdaten_baubereich.html" xr:uid="{62CBED5B-61B2-4D31-99FC-EE7BB8458877}"/>
    <hyperlink ref="L106" r:id="rId196" display="https://www.kbob.admin.ch/kbob/fr/home/themen-leistungen/nachhaltiges-bauen/oekobilanzdaten_baubereich.html" xr:uid="{942F5C5A-87D9-4FB8-9EEA-09FE4CD804B7}"/>
    <hyperlink ref="L108" r:id="rId197" display="https://www.kbob.admin.ch/kbob/fr/home/themen-leistungen/nachhaltiges-bauen/oekobilanzdaten_baubereich.html" xr:uid="{52453412-A867-404A-913B-58C61F643035}"/>
    <hyperlink ref="L110" r:id="rId198" display="https://www.kbob.admin.ch/kbob/fr/home/themen-leistungen/nachhaltiges-bauen/oekobilanzdaten_baubereich.html" xr:uid="{ACD22D20-7408-4153-9A41-C45E752273C4}"/>
    <hyperlink ref="L112" r:id="rId199" display="https://www.kbob.admin.ch/kbob/fr/home/themen-leistungen/nachhaltiges-bauen/oekobilanzdaten_baubereich.html" xr:uid="{FB387F9B-2FCA-41BC-BC66-AEC79B46930E}"/>
    <hyperlink ref="L114" r:id="rId200" display="https://www.kbob.admin.ch/kbob/fr/home/themen-leistungen/nachhaltiges-bauen/oekobilanzdaten_baubereich.html" xr:uid="{6A420BED-6C7B-478B-9D26-1B16F9F9BA4F}"/>
    <hyperlink ref="L116" r:id="rId201" display="https://www.kbob.admin.ch/kbob/fr/home/themen-leistungen/nachhaltiges-bauen/oekobilanzdaten_baubereich.html" xr:uid="{65756E8B-DD26-4A07-AE0A-033A77F08C85}"/>
    <hyperlink ref="L118" r:id="rId202" display="https://www.kbob.admin.ch/kbob/fr/home/themen-leistungen/nachhaltiges-bauen/oekobilanzdaten_baubereich.html" xr:uid="{EB4BFD6D-81F0-445F-9BCC-32461D364188}"/>
    <hyperlink ref="L120" r:id="rId203" display="https://www.kbob.admin.ch/kbob/fr/home/themen-leistungen/nachhaltiges-bauen/oekobilanzdaten_baubereich.html" xr:uid="{FA54941C-6489-47DB-BE55-0024870A3C85}"/>
    <hyperlink ref="L122" r:id="rId204" display="https://www.kbob.admin.ch/kbob/fr/home/themen-leistungen/nachhaltiges-bauen/oekobilanzdaten_baubereich.html" xr:uid="{4B74F8E9-5BAF-47BC-A9CC-FCBD8BDE4BE7}"/>
    <hyperlink ref="L124" r:id="rId205" display="https://www.kbob.admin.ch/kbob/fr/home/themen-leistungen/nachhaltiges-bauen/oekobilanzdaten_baubereich.html" xr:uid="{9ACFC95B-67CD-4D12-BE00-000A34FA0988}"/>
    <hyperlink ref="L126" r:id="rId206" display="https://www.kbob.admin.ch/kbob/fr/home/themen-leistungen/nachhaltiges-bauen/oekobilanzdaten_baubereich.html" xr:uid="{103914E3-CE57-426B-97A6-E7DFF0F55677}"/>
    <hyperlink ref="L128" r:id="rId207" display="https://www.kbob.admin.ch/kbob/fr/home/themen-leistungen/nachhaltiges-bauen/oekobilanzdaten_baubereich.html" xr:uid="{5F50F675-2263-4AA5-9C59-303CE7493CD4}"/>
    <hyperlink ref="L130" r:id="rId208" display="https://www.kbob.admin.ch/kbob/fr/home/themen-leistungen/nachhaltiges-bauen/oekobilanzdaten_baubereich.html" xr:uid="{77E21D6C-231D-4608-B72D-806109E0802C}"/>
    <hyperlink ref="L132" r:id="rId209" display="https://www.kbob.admin.ch/kbob/fr/home/themen-leistungen/nachhaltiges-bauen/oekobilanzdaten_baubereich.html" xr:uid="{0FF1F263-957E-4F2C-8EDA-51EF10873709}"/>
    <hyperlink ref="L134" r:id="rId210" display="https://www.kbob.admin.ch/kbob/fr/home/themen-leistungen/nachhaltiges-bauen/oekobilanzdaten_baubereich.html" xr:uid="{F17AC454-02F2-4591-9E51-8F338424908C}"/>
    <hyperlink ref="L136" r:id="rId211" display="https://www.kbob.admin.ch/kbob/fr/home/themen-leistungen/nachhaltiges-bauen/oekobilanzdaten_baubereich.html" xr:uid="{EE307F0C-DE37-4C3A-8384-BEFDB9BC8909}"/>
    <hyperlink ref="L138" r:id="rId212" display="https://www.kbob.admin.ch/kbob/fr/home/themen-leistungen/nachhaltiges-bauen/oekobilanzdaten_baubereich.html" xr:uid="{35D0CA72-3B2B-4581-BE76-24EA3ED46EC0}"/>
    <hyperlink ref="L140" r:id="rId213" display="https://www.kbob.admin.ch/kbob/fr/home/themen-leistungen/nachhaltiges-bauen/oekobilanzdaten_baubereich.html" xr:uid="{1771B076-C16D-4F90-8166-2CB1AFB3FB73}"/>
    <hyperlink ref="L142" r:id="rId214" display="https://www.kbob.admin.ch/kbob/fr/home/themen-leistungen/nachhaltiges-bauen/oekobilanzdaten_baubereich.html" xr:uid="{2A0621CD-354F-40F9-A5BF-50BD46976699}"/>
    <hyperlink ref="L144" r:id="rId215" display="https://www.kbob.admin.ch/kbob/fr/home/themen-leistungen/nachhaltiges-bauen/oekobilanzdaten_baubereich.html" xr:uid="{F618F5D2-67B1-47DD-8B90-66A2F7DD67C3}"/>
    <hyperlink ref="L146" r:id="rId216" display="https://www.kbob.admin.ch/kbob/fr/home/themen-leistungen/nachhaltiges-bauen/oekobilanzdaten_baubereich.html" xr:uid="{416257A2-6D22-42F1-AB7A-4C8E66FFB5A2}"/>
    <hyperlink ref="L148" r:id="rId217" display="https://www.kbob.admin.ch/kbob/fr/home/themen-leistungen/nachhaltiges-bauen/oekobilanzdaten_baubereich.html" xr:uid="{5E85063C-285A-4422-AB92-C72F72BBFB23}"/>
    <hyperlink ref="L150" r:id="rId218" display="https://www.kbob.admin.ch/kbob/fr/home/themen-leistungen/nachhaltiges-bauen/oekobilanzdaten_baubereich.html" xr:uid="{9BF484FA-5F51-4F61-A4D8-459288FFC3D1}"/>
    <hyperlink ref="L152" r:id="rId219" display="https://www.kbob.admin.ch/kbob/fr/home/themen-leistungen/nachhaltiges-bauen/oekobilanzdaten_baubereich.html" xr:uid="{83347994-1227-4E5D-AFC2-4B4FF2806CD5}"/>
    <hyperlink ref="L154" r:id="rId220" display="https://www.kbob.admin.ch/kbob/fr/home/themen-leistungen/nachhaltiges-bauen/oekobilanzdaten_baubereich.html" xr:uid="{C8285ADF-CCCC-4064-8BB9-F270DE16DCE4}"/>
    <hyperlink ref="L156" r:id="rId221" display="https://www.kbob.admin.ch/kbob/fr/home/themen-leistungen/nachhaltiges-bauen/oekobilanzdaten_baubereich.html" xr:uid="{10F86695-0796-4C27-81D3-BC82B00410D4}"/>
    <hyperlink ref="L158" r:id="rId222" display="https://www.kbob.admin.ch/kbob/fr/home/themen-leistungen/nachhaltiges-bauen/oekobilanzdaten_baubereich.html" xr:uid="{DC7C8EC9-2789-4235-85D0-E50AE31CB0BE}"/>
    <hyperlink ref="L160" r:id="rId223" display="https://www.kbob.admin.ch/kbob/fr/home/themen-leistungen/nachhaltiges-bauen/oekobilanzdaten_baubereich.html" xr:uid="{A834B52D-8211-417E-AC0E-39E035C84228}"/>
    <hyperlink ref="L162" r:id="rId224" display="https://www.kbob.admin.ch/kbob/fr/home/themen-leistungen/nachhaltiges-bauen/oekobilanzdaten_baubereich.html" xr:uid="{8AD6DD38-6AE6-4B00-8F0F-20439EE6A375}"/>
    <hyperlink ref="L164" r:id="rId225" display="https://www.kbob.admin.ch/kbob/fr/home/themen-leistungen/nachhaltiges-bauen/oekobilanzdaten_baubereich.html" xr:uid="{D283B2E4-18E5-4B3D-A4C3-63A6C22FC1BA}"/>
    <hyperlink ref="L166" r:id="rId226" display="https://www.kbob.admin.ch/kbob/fr/home/themen-leistungen/nachhaltiges-bauen/oekobilanzdaten_baubereich.html" xr:uid="{3E8D048C-F509-4D6E-A4B6-253A00CA5D15}"/>
    <hyperlink ref="L168" r:id="rId227" display="https://www.kbob.admin.ch/kbob/fr/home/themen-leistungen/nachhaltiges-bauen/oekobilanzdaten_baubereich.html" xr:uid="{A904D88A-E65D-47F7-90A1-8E7B630EBA05}"/>
    <hyperlink ref="L170" r:id="rId228" display="https://www.kbob.admin.ch/kbob/fr/home/themen-leistungen/nachhaltiges-bauen/oekobilanzdaten_baubereich.html" xr:uid="{5929255D-1FEC-4CF0-ABD3-2079AD40FA07}"/>
    <hyperlink ref="L172" r:id="rId229" display="https://www.kbob.admin.ch/kbob/fr/home/themen-leistungen/nachhaltiges-bauen/oekobilanzdaten_baubereich.html" xr:uid="{5FEF7D83-C9DE-4EFC-8F85-6F629987FB91}"/>
    <hyperlink ref="L174" r:id="rId230" display="https://www.kbob.admin.ch/kbob/fr/home/themen-leistungen/nachhaltiges-bauen/oekobilanzdaten_baubereich.html" xr:uid="{76368EC8-D7EC-4ECD-9B3A-29050666A2D7}"/>
    <hyperlink ref="L176" r:id="rId231" display="https://www.kbob.admin.ch/kbob/fr/home/themen-leistungen/nachhaltiges-bauen/oekobilanzdaten_baubereich.html" xr:uid="{FDA9D029-A4E5-4326-B05D-260DD9BF68D1}"/>
    <hyperlink ref="L178" r:id="rId232" display="https://www.kbob.admin.ch/kbob/fr/home/themen-leistungen/nachhaltiges-bauen/oekobilanzdaten_baubereich.html" xr:uid="{C7DFB8B2-A449-4D06-94B8-B8DE598C3CB3}"/>
    <hyperlink ref="L180" r:id="rId233" display="https://www.kbob.admin.ch/kbob/fr/home/themen-leistungen/nachhaltiges-bauen/oekobilanzdaten_baubereich.html" xr:uid="{329B2C33-E0A0-4F18-AB45-2274759FEF90}"/>
    <hyperlink ref="L182" r:id="rId234" display="https://www.kbob.admin.ch/kbob/fr/home/themen-leistungen/nachhaltiges-bauen/oekobilanzdaten_baubereich.html" xr:uid="{72F8907C-36A6-481C-B8CA-E099A07CF29E}"/>
    <hyperlink ref="L184" r:id="rId235" display="https://www.kbob.admin.ch/kbob/fr/home/themen-leistungen/nachhaltiges-bauen/oekobilanzdaten_baubereich.html" xr:uid="{5C6F2560-23AE-4EC6-BBF6-B6E2CCC40936}"/>
    <hyperlink ref="L186" r:id="rId236" display="https://www.kbob.admin.ch/kbob/fr/home/themen-leistungen/nachhaltiges-bauen/oekobilanzdaten_baubereich.html" xr:uid="{3FA79DCD-3551-459C-B135-46D948406EA8}"/>
    <hyperlink ref="L188" r:id="rId237" display="https://www.kbob.admin.ch/kbob/fr/home/themen-leistungen/nachhaltiges-bauen/oekobilanzdaten_baubereich.html" xr:uid="{EF8EE923-9AC4-439E-A82D-3ED3DF50A0E6}"/>
    <hyperlink ref="L190" r:id="rId238" display="https://www.kbob.admin.ch/kbob/fr/home/themen-leistungen/nachhaltiges-bauen/oekobilanzdaten_baubereich.html" xr:uid="{808AA43B-A470-4303-85E3-5C50140E3712}"/>
    <hyperlink ref="L192" r:id="rId239" display="https://www.kbob.admin.ch/kbob/fr/home/themen-leistungen/nachhaltiges-bauen/oekobilanzdaten_baubereich.html" xr:uid="{6268E582-3710-41C7-961D-07A86FC03E71}"/>
    <hyperlink ref="L194" r:id="rId240" display="https://www.kbob.admin.ch/kbob/fr/home/themen-leistungen/nachhaltiges-bauen/oekobilanzdaten_baubereich.html" xr:uid="{06165D8A-7FC3-44C9-B478-9AC996257EE5}"/>
    <hyperlink ref="L196" r:id="rId241" display="https://www.kbob.admin.ch/kbob/fr/home/themen-leistungen/nachhaltiges-bauen/oekobilanzdaten_baubereich.html" xr:uid="{BEBB3A3D-37A8-4B6E-86CC-873C3A38D946}"/>
    <hyperlink ref="L198" r:id="rId242" display="https://www.kbob.admin.ch/kbob/fr/home/themen-leistungen/nachhaltiges-bauen/oekobilanzdaten_baubereich.html" xr:uid="{168EAEA9-A73D-4B95-918D-F16F8396C722}"/>
    <hyperlink ref="L200" r:id="rId243" display="https://www.kbob.admin.ch/kbob/fr/home/themen-leistungen/nachhaltiges-bauen/oekobilanzdaten_baubereich.html" xr:uid="{30EBA616-772A-4CBC-98DA-1E6AFB33629E}"/>
    <hyperlink ref="L202" r:id="rId244" display="https://www.kbob.admin.ch/kbob/fr/home/themen-leistungen/nachhaltiges-bauen/oekobilanzdaten_baubereich.html" xr:uid="{EBD4D6A8-CD99-4500-8D1A-92491F1272DF}"/>
    <hyperlink ref="L204" r:id="rId245" display="https://www.kbob.admin.ch/kbob/fr/home/themen-leistungen/nachhaltiges-bauen/oekobilanzdaten_baubereich.html" xr:uid="{5392BDFE-9A26-4FA7-9EEE-730E26E9F680}"/>
    <hyperlink ref="L206" r:id="rId246" display="https://www.kbob.admin.ch/kbob/fr/home/themen-leistungen/nachhaltiges-bauen/oekobilanzdaten_baubereich.html" xr:uid="{2D4FFFCD-933D-4BEB-9BBF-EEA26FFD3D13}"/>
    <hyperlink ref="L208" r:id="rId247" display="https://www.kbob.admin.ch/kbob/fr/home/themen-leistungen/nachhaltiges-bauen/oekobilanzdaten_baubereich.html" xr:uid="{73766763-478A-45B8-A9DB-8A2FEF6126D5}"/>
    <hyperlink ref="L210" r:id="rId248" display="https://www.kbob.admin.ch/kbob/fr/home/themen-leistungen/nachhaltiges-bauen/oekobilanzdaten_baubereich.html" xr:uid="{F321B0B6-105A-4829-9FB4-54F6AEACCA23}"/>
    <hyperlink ref="L212" r:id="rId249" display="https://www.kbob.admin.ch/kbob/fr/home/themen-leistungen/nachhaltiges-bauen/oekobilanzdaten_baubereich.html" xr:uid="{7A98B873-7E5A-49BA-A874-7A8B4ABD472C}"/>
    <hyperlink ref="L214" r:id="rId250" display="https://www.kbob.admin.ch/kbob/fr/home/themen-leistungen/nachhaltiges-bauen/oekobilanzdaten_baubereich.html" xr:uid="{A41687EC-6C73-4135-AA22-213381C6A8AA}"/>
    <hyperlink ref="L216" r:id="rId251" display="https://www.kbob.admin.ch/kbob/fr/home/themen-leistungen/nachhaltiges-bauen/oekobilanzdaten_baubereich.html" xr:uid="{1922358C-F2A0-4C3C-A91B-499D2A5BAA71}"/>
    <hyperlink ref="L218" r:id="rId252" display="https://www.kbob.admin.ch/kbob/fr/home/themen-leistungen/nachhaltiges-bauen/oekobilanzdaten_baubereich.html" xr:uid="{BAD4F512-4A65-4C55-96FD-34B969DF66F6}"/>
    <hyperlink ref="L220" r:id="rId253" display="https://www.kbob.admin.ch/kbob/fr/home/themen-leistungen/nachhaltiges-bauen/oekobilanzdaten_baubereich.html" xr:uid="{3C635056-7F79-4164-A94A-98FC4D91CA7E}"/>
    <hyperlink ref="L222" r:id="rId254" display="https://www.kbob.admin.ch/kbob/fr/home/themen-leistungen/nachhaltiges-bauen/oekobilanzdaten_baubereich.html" xr:uid="{246D127A-7E40-4F58-BCE6-256E9C3AE1A1}"/>
    <hyperlink ref="L224" r:id="rId255" display="https://www.kbob.admin.ch/kbob/fr/home/themen-leistungen/nachhaltiges-bauen/oekobilanzdaten_baubereich.html" xr:uid="{8F641FB5-C9BD-485C-81CA-7FC0B1E9BD2E}"/>
    <hyperlink ref="L226" r:id="rId256" display="https://www.kbob.admin.ch/kbob/fr/home/themen-leistungen/nachhaltiges-bauen/oekobilanzdaten_baubereich.html" xr:uid="{870C93D8-D779-45CA-A039-B491C1CCA1AA}"/>
    <hyperlink ref="L228" r:id="rId257" display="https://www.kbob.admin.ch/kbob/fr/home/themen-leistungen/nachhaltiges-bauen/oekobilanzdaten_baubereich.html" xr:uid="{F2E57FF2-BC26-4BE0-B08B-55FB297974BD}"/>
    <hyperlink ref="L230" r:id="rId258" display="https://www.kbob.admin.ch/kbob/fr/home/themen-leistungen/nachhaltiges-bauen/oekobilanzdaten_baubereich.html" xr:uid="{AE40C570-954E-436F-8B7B-0A2F7AC8DA96}"/>
    <hyperlink ref="L232" r:id="rId259" display="https://www.kbob.admin.ch/kbob/fr/home/themen-leistungen/nachhaltiges-bauen/oekobilanzdaten_baubereich.html" xr:uid="{978FE769-C922-48B5-9464-53C212877822}"/>
    <hyperlink ref="L234" r:id="rId260" display="https://www.kbob.admin.ch/kbob/fr/home/themen-leistungen/nachhaltiges-bauen/oekobilanzdaten_baubereich.html" xr:uid="{E4E36B01-5167-407F-9199-732D64C1377A}"/>
    <hyperlink ref="L236" r:id="rId261" display="https://www.kbob.admin.ch/kbob/fr/home/themen-leistungen/nachhaltiges-bauen/oekobilanzdaten_baubereich.html" xr:uid="{7D0A6EE4-090A-4702-89B9-C1CB2C9C986C}"/>
    <hyperlink ref="L238" r:id="rId262" display="https://www.kbob.admin.ch/kbob/fr/home/themen-leistungen/nachhaltiges-bauen/oekobilanzdaten_baubereich.html" xr:uid="{6759712A-C327-45E9-89E8-FA6D4BD49A1C}"/>
    <hyperlink ref="L240" r:id="rId263" display="https://www.kbob.admin.ch/kbob/fr/home/themen-leistungen/nachhaltiges-bauen/oekobilanzdaten_baubereich.html" xr:uid="{9204D28B-51E0-4412-883A-E7531F5FABD2}"/>
    <hyperlink ref="L242" r:id="rId264" display="https://www.kbob.admin.ch/kbob/fr/home/themen-leistungen/nachhaltiges-bauen/oekobilanzdaten_baubereich.html" xr:uid="{AC3F66BA-6645-40B2-AB06-3648663A6E16}"/>
    <hyperlink ref="L244" r:id="rId265" display="https://www.kbob.admin.ch/kbob/fr/home/themen-leistungen/nachhaltiges-bauen/oekobilanzdaten_baubereich.html" xr:uid="{1276BCC3-4E67-4085-81E2-818F6641BF15}"/>
    <hyperlink ref="L246" r:id="rId266" display="https://www.kbob.admin.ch/kbob/fr/home/themen-leistungen/nachhaltiges-bauen/oekobilanzdaten_baubereich.html" xr:uid="{3D112666-A461-49AA-B025-BEE7DE987D02}"/>
    <hyperlink ref="L248" r:id="rId267" display="https://www.kbob.admin.ch/kbob/fr/home/themen-leistungen/nachhaltiges-bauen/oekobilanzdaten_baubereich.html" xr:uid="{595848CE-1F28-49E3-908E-5991F7C262C1}"/>
    <hyperlink ref="L250" r:id="rId268" display="https://www.kbob.admin.ch/kbob/fr/home/themen-leistungen/nachhaltiges-bauen/oekobilanzdaten_baubereich.html" xr:uid="{92BF2C30-5BE9-45A9-A4CC-3663B4F15E23}"/>
    <hyperlink ref="L252" r:id="rId269" display="https://www.kbob.admin.ch/kbob/fr/home/themen-leistungen/nachhaltiges-bauen/oekobilanzdaten_baubereich.html" xr:uid="{A7574F8C-2A66-420A-8455-39A802608295}"/>
    <hyperlink ref="L254" r:id="rId270" display="https://www.kbob.admin.ch/kbob/fr/home/themen-leistungen/nachhaltiges-bauen/oekobilanzdaten_baubereich.html" xr:uid="{A44AC051-AA95-4CD9-9761-96F0453AF640}"/>
    <hyperlink ref="L256" r:id="rId271" display="https://www.kbob.admin.ch/kbob/fr/home/themen-leistungen/nachhaltiges-bauen/oekobilanzdaten_baubereich.html" xr:uid="{E6149185-BB3C-425B-89BB-BCAED71B673F}"/>
    <hyperlink ref="L258" r:id="rId272" display="https://www.kbob.admin.ch/kbob/fr/home/themen-leistungen/nachhaltiges-bauen/oekobilanzdaten_baubereich.html" xr:uid="{C72A4E8A-E198-404F-BB22-614088C2969F}"/>
    <hyperlink ref="L260" r:id="rId273" display="https://www.kbob.admin.ch/kbob/fr/home/themen-leistungen/nachhaltiges-bauen/oekobilanzdaten_baubereich.html" xr:uid="{2AF4A060-38CB-4C81-9EAC-4C117D3C8646}"/>
    <hyperlink ref="L262" r:id="rId274" display="https://www.kbob.admin.ch/kbob/fr/home/themen-leistungen/nachhaltiges-bauen/oekobilanzdaten_baubereich.html" xr:uid="{48A46E8D-79E6-42BD-9D99-AABC9B6604A6}"/>
    <hyperlink ref="L264" r:id="rId275" display="https://www.kbob.admin.ch/kbob/fr/home/themen-leistungen/nachhaltiges-bauen/oekobilanzdaten_baubereich.html" xr:uid="{FFA07B14-83B0-494C-926B-B72F34ADCADC}"/>
    <hyperlink ref="L266" r:id="rId276" display="https://www.kbob.admin.ch/kbob/fr/home/themen-leistungen/nachhaltiges-bauen/oekobilanzdaten_baubereich.html" xr:uid="{76DBC277-ABA4-48C6-9C93-DC05D6085C03}"/>
    <hyperlink ref="L268" r:id="rId277" display="https://www.kbob.admin.ch/kbob/fr/home/themen-leistungen/nachhaltiges-bauen/oekobilanzdaten_baubereich.html" xr:uid="{F5287F2D-C17E-49CA-892E-B6DF6817AA34}"/>
    <hyperlink ref="L270" r:id="rId278" display="https://www.kbob.admin.ch/kbob/fr/home/themen-leistungen/nachhaltiges-bauen/oekobilanzdaten_baubereich.html" xr:uid="{EDFDC603-83EE-408B-9906-A23CDC3749F0}"/>
    <hyperlink ref="L272" r:id="rId279" display="https://www.kbob.admin.ch/kbob/fr/home/themen-leistungen/nachhaltiges-bauen/oekobilanzdaten_baubereich.html" xr:uid="{ADB28A0F-7247-4E2E-89D5-87A68FF7E69A}"/>
    <hyperlink ref="K64" r:id="rId280" display="https://www.kbob.admin.ch/kbob/de/home/themen-leistungen/nachhaltiges-bauen/oekobilanzdaten_baubereich.html" xr:uid="{07B32EE6-DCCA-4795-A3D9-79F184851A46}"/>
    <hyperlink ref="K66" r:id="rId281" display="https://www.kbob.admin.ch/kbob/de/home/themen-leistungen/nachhaltiges-bauen/oekobilanzdaten_baubereich.html" xr:uid="{89F17180-C96B-4BD5-8763-A0C882DDC15D}"/>
    <hyperlink ref="K68" r:id="rId282" display="https://www.kbob.admin.ch/kbob/de/home/themen-leistungen/nachhaltiges-bauen/oekobilanzdaten_baubereich.html" xr:uid="{615AF21C-AF7A-4C7F-AE33-82883EF8D44C}"/>
    <hyperlink ref="K70" r:id="rId283" display="https://www.kbob.admin.ch/kbob/de/home/themen-leistungen/nachhaltiges-bauen/oekobilanzdaten_baubereich.html" xr:uid="{29716A9E-9A24-45F8-999E-AA35499A8992}"/>
    <hyperlink ref="K72" r:id="rId284" display="https://www.kbob.admin.ch/kbob/de/home/themen-leistungen/nachhaltiges-bauen/oekobilanzdaten_baubereich.html" xr:uid="{D111F16D-06B1-414A-B457-59510FE52A50}"/>
    <hyperlink ref="K74" r:id="rId285" display="https://www.kbob.admin.ch/kbob/de/home/themen-leistungen/nachhaltiges-bauen/oekobilanzdaten_baubereich.html" xr:uid="{B333C3AF-F42B-4D69-A8E4-396CDD515FF6}"/>
    <hyperlink ref="K76" r:id="rId286" display="https://www.kbob.admin.ch/kbob/de/home/themen-leistungen/nachhaltiges-bauen/oekobilanzdaten_baubereich.html" xr:uid="{F2143CCC-14F4-42D8-80C3-E675DE5CF176}"/>
    <hyperlink ref="K78" r:id="rId287" display="https://www.kbob.admin.ch/kbob/de/home/themen-leistungen/nachhaltiges-bauen/oekobilanzdaten_baubereich.html" xr:uid="{AC6C591A-B503-45E7-8DC5-15418A0A112B}"/>
    <hyperlink ref="K80" r:id="rId288" display="https://www.kbob.admin.ch/kbob/de/home/themen-leistungen/nachhaltiges-bauen/oekobilanzdaten_baubereich.html" xr:uid="{33BDC8A2-A499-483B-B75B-D494CCE1FD6C}"/>
    <hyperlink ref="K82" r:id="rId289" display="https://www.kbob.admin.ch/kbob/de/home/themen-leistungen/nachhaltiges-bauen/oekobilanzdaten_baubereich.html" xr:uid="{82396D70-B811-428E-AAE9-4909A66A007E}"/>
    <hyperlink ref="K84" r:id="rId290" display="https://www.kbob.admin.ch/kbob/de/home/themen-leistungen/nachhaltiges-bauen/oekobilanzdaten_baubereich.html" xr:uid="{4E954542-821B-4287-AE98-A01085BB933D}"/>
    <hyperlink ref="K86" r:id="rId291" display="https://www.kbob.admin.ch/kbob/de/home/themen-leistungen/nachhaltiges-bauen/oekobilanzdaten_baubereich.html" xr:uid="{949B4BD3-AE0D-4290-A7E3-FEDFC5EB22B7}"/>
    <hyperlink ref="K88" r:id="rId292" display="https://www.kbob.admin.ch/kbob/de/home/themen-leistungen/nachhaltiges-bauen/oekobilanzdaten_baubereich.html" xr:uid="{B7B6CF4E-FA97-4AEB-B739-EEC625783C68}"/>
    <hyperlink ref="K90" r:id="rId293" display="https://www.kbob.admin.ch/kbob/de/home/themen-leistungen/nachhaltiges-bauen/oekobilanzdaten_baubereich.html" xr:uid="{D3773D19-2970-4A2D-9B4E-545E683D649B}"/>
    <hyperlink ref="K92" r:id="rId294" display="https://www.kbob.admin.ch/kbob/de/home/themen-leistungen/nachhaltiges-bauen/oekobilanzdaten_baubereich.html" xr:uid="{891A9210-D17E-48A3-B39C-022CEE841C06}"/>
    <hyperlink ref="K94" r:id="rId295" display="https://www.kbob.admin.ch/kbob/de/home/themen-leistungen/nachhaltiges-bauen/oekobilanzdaten_baubereich.html" xr:uid="{6B0D2115-6E96-4141-9ECE-0B4873746AE8}"/>
    <hyperlink ref="K96" r:id="rId296" display="https://www.kbob.admin.ch/kbob/de/home/themen-leistungen/nachhaltiges-bauen/oekobilanzdaten_baubereich.html" xr:uid="{D18BD7AC-5E44-4954-A836-F5A606FB0BF5}"/>
    <hyperlink ref="K98" r:id="rId297" display="https://www.kbob.admin.ch/kbob/de/home/themen-leistungen/nachhaltiges-bauen/oekobilanzdaten_baubereich.html" xr:uid="{421EB7BF-E297-4130-8F20-6A4DEAA3E6C1}"/>
    <hyperlink ref="K100" r:id="rId298" display="https://www.kbob.admin.ch/kbob/de/home/themen-leistungen/nachhaltiges-bauen/oekobilanzdaten_baubereich.html" xr:uid="{9E2447D9-A26B-481D-B99F-427FF8CEB871}"/>
    <hyperlink ref="K102" r:id="rId299" display="https://www.kbob.admin.ch/kbob/de/home/themen-leistungen/nachhaltiges-bauen/oekobilanzdaten_baubereich.html" xr:uid="{037CAC15-7170-4DD8-8B1C-62AABE43B0E2}"/>
    <hyperlink ref="K104" r:id="rId300" display="https://www.kbob.admin.ch/kbob/de/home/themen-leistungen/nachhaltiges-bauen/oekobilanzdaten_baubereich.html" xr:uid="{CF66510A-2A13-4E06-8F6C-DC1B30DC5BB1}"/>
    <hyperlink ref="K106" r:id="rId301" display="https://www.kbob.admin.ch/kbob/de/home/themen-leistungen/nachhaltiges-bauen/oekobilanzdaten_baubereich.html" xr:uid="{AFCC806D-FD30-4596-8756-CF048BA38873}"/>
    <hyperlink ref="K108" r:id="rId302" display="https://www.kbob.admin.ch/kbob/de/home/themen-leistungen/nachhaltiges-bauen/oekobilanzdaten_baubereich.html" xr:uid="{91F309F0-3BA9-4462-B13A-AA4249FCB55C}"/>
    <hyperlink ref="K110" r:id="rId303" display="https://www.kbob.admin.ch/kbob/de/home/themen-leistungen/nachhaltiges-bauen/oekobilanzdaten_baubereich.html" xr:uid="{C6B16A4B-E854-4723-BD17-36C60FBECF19}"/>
    <hyperlink ref="K112" r:id="rId304" display="https://www.kbob.admin.ch/kbob/de/home/themen-leistungen/nachhaltiges-bauen/oekobilanzdaten_baubereich.html" xr:uid="{B9372038-608D-4912-AC7D-51D63DB8097E}"/>
    <hyperlink ref="K114" r:id="rId305" display="https://www.kbob.admin.ch/kbob/de/home/themen-leistungen/nachhaltiges-bauen/oekobilanzdaten_baubereich.html" xr:uid="{193323D1-3222-4658-8C11-E4A96F53B7D9}"/>
    <hyperlink ref="K116" r:id="rId306" display="https://www.kbob.admin.ch/kbob/de/home/themen-leistungen/nachhaltiges-bauen/oekobilanzdaten_baubereich.html" xr:uid="{88C50540-2561-4D75-A7FF-3BFEB428EA38}"/>
    <hyperlink ref="K118" r:id="rId307" display="https://www.kbob.admin.ch/kbob/de/home/themen-leistungen/nachhaltiges-bauen/oekobilanzdaten_baubereich.html" xr:uid="{258B5DA4-EBDF-4454-8A76-93DB0CA7804D}"/>
    <hyperlink ref="K120" r:id="rId308" display="https://www.kbob.admin.ch/kbob/de/home/themen-leistungen/nachhaltiges-bauen/oekobilanzdaten_baubereich.html" xr:uid="{EB8F3BCA-1067-4E4A-9AA0-ACE9FBF9C6F2}"/>
    <hyperlink ref="K122" r:id="rId309" display="https://www.kbob.admin.ch/kbob/de/home/themen-leistungen/nachhaltiges-bauen/oekobilanzdaten_baubereich.html" xr:uid="{9028E4CC-4CD6-453F-A4F2-44ED79974A3F}"/>
    <hyperlink ref="K124" r:id="rId310" display="https://www.kbob.admin.ch/kbob/de/home/themen-leistungen/nachhaltiges-bauen/oekobilanzdaten_baubereich.html" xr:uid="{F79FDD53-1A55-4625-8737-42EAA40ACB78}"/>
    <hyperlink ref="K126" r:id="rId311" display="https://www.kbob.admin.ch/kbob/de/home/themen-leistungen/nachhaltiges-bauen/oekobilanzdaten_baubereich.html" xr:uid="{80997713-7E30-4A15-8329-F4889CC774C2}"/>
    <hyperlink ref="K128" r:id="rId312" display="https://www.kbob.admin.ch/kbob/de/home/themen-leistungen/nachhaltiges-bauen/oekobilanzdaten_baubereich.html" xr:uid="{6F3B4A8A-CBD2-417D-81E8-170CB18873AA}"/>
    <hyperlink ref="K130" r:id="rId313" display="https://www.kbob.admin.ch/kbob/de/home/themen-leistungen/nachhaltiges-bauen/oekobilanzdaten_baubereich.html" xr:uid="{E537B63D-4C00-4112-93B9-FE474A694837}"/>
    <hyperlink ref="K132" r:id="rId314" display="https://www.kbob.admin.ch/kbob/de/home/themen-leistungen/nachhaltiges-bauen/oekobilanzdaten_baubereich.html" xr:uid="{9F4B4DE0-A6DC-4421-9EBA-8FE6B1CADB9C}"/>
    <hyperlink ref="K134" r:id="rId315" display="https://www.kbob.admin.ch/kbob/de/home/themen-leistungen/nachhaltiges-bauen/oekobilanzdaten_baubereich.html" xr:uid="{5AF8AE4C-908D-4144-807A-EB42544B2DDF}"/>
    <hyperlink ref="K136" r:id="rId316" display="https://www.kbob.admin.ch/kbob/de/home/themen-leistungen/nachhaltiges-bauen/oekobilanzdaten_baubereich.html" xr:uid="{BD283667-A054-4846-A365-C34B962205FB}"/>
    <hyperlink ref="K138" r:id="rId317" display="https://www.kbob.admin.ch/kbob/de/home/themen-leistungen/nachhaltiges-bauen/oekobilanzdaten_baubereich.html" xr:uid="{40E1BB81-ED2A-4F4E-B4AF-C1165FA71091}"/>
    <hyperlink ref="K140" r:id="rId318" display="https://www.kbob.admin.ch/kbob/de/home/themen-leistungen/nachhaltiges-bauen/oekobilanzdaten_baubereich.html" xr:uid="{761AD4E3-2FCF-4723-B6CF-FA899BBD81F1}"/>
    <hyperlink ref="K142" r:id="rId319" display="https://www.kbob.admin.ch/kbob/de/home/themen-leistungen/nachhaltiges-bauen/oekobilanzdaten_baubereich.html" xr:uid="{39C5E1A4-C408-4AFB-99CC-9996CAE9A58A}"/>
    <hyperlink ref="K144" r:id="rId320" display="https://www.kbob.admin.ch/kbob/de/home/themen-leistungen/nachhaltiges-bauen/oekobilanzdaten_baubereich.html" xr:uid="{E412B568-273D-4994-8CFC-95848E3C0CFE}"/>
    <hyperlink ref="K146" r:id="rId321" display="https://www.kbob.admin.ch/kbob/de/home/themen-leistungen/nachhaltiges-bauen/oekobilanzdaten_baubereich.html" xr:uid="{FA346731-F784-4184-9623-BF012EECB990}"/>
    <hyperlink ref="K148" r:id="rId322" display="https://www.kbob.admin.ch/kbob/de/home/themen-leistungen/nachhaltiges-bauen/oekobilanzdaten_baubereich.html" xr:uid="{41274D06-4275-46DB-AA69-B0AE81912ED3}"/>
    <hyperlink ref="K150" r:id="rId323" display="https://www.kbob.admin.ch/kbob/de/home/themen-leistungen/nachhaltiges-bauen/oekobilanzdaten_baubereich.html" xr:uid="{20A9C480-FC3F-4939-AEA3-AD049233F6F9}"/>
    <hyperlink ref="K152" r:id="rId324" display="https://www.kbob.admin.ch/kbob/de/home/themen-leistungen/nachhaltiges-bauen/oekobilanzdaten_baubereich.html" xr:uid="{B899B35A-CBBF-42BF-B1FA-0B40E9BB097E}"/>
    <hyperlink ref="K154" r:id="rId325" display="https://www.kbob.admin.ch/kbob/de/home/themen-leistungen/nachhaltiges-bauen/oekobilanzdaten_baubereich.html" xr:uid="{9C1C9664-8A1C-41B5-9F8C-2BFDBDF06548}"/>
    <hyperlink ref="K156" r:id="rId326" display="https://www.kbob.admin.ch/kbob/de/home/themen-leistungen/nachhaltiges-bauen/oekobilanzdaten_baubereich.html" xr:uid="{9EE43D4B-64F4-4B12-B374-5524DC86742B}"/>
    <hyperlink ref="K158" r:id="rId327" display="https://www.kbob.admin.ch/kbob/de/home/themen-leistungen/nachhaltiges-bauen/oekobilanzdaten_baubereich.html" xr:uid="{EA1446D9-A1BD-42DC-B809-3673D6DDE938}"/>
    <hyperlink ref="K160" r:id="rId328" display="https://www.kbob.admin.ch/kbob/de/home/themen-leistungen/nachhaltiges-bauen/oekobilanzdaten_baubereich.html" xr:uid="{7964C052-E9E1-4F25-9127-6E3D6643D985}"/>
    <hyperlink ref="K162" r:id="rId329" display="https://www.kbob.admin.ch/kbob/de/home/themen-leistungen/nachhaltiges-bauen/oekobilanzdaten_baubereich.html" xr:uid="{3ED1758E-6AE1-4D1E-87E5-636A564C5E84}"/>
    <hyperlink ref="K164" r:id="rId330" display="https://www.kbob.admin.ch/kbob/de/home/themen-leistungen/nachhaltiges-bauen/oekobilanzdaten_baubereich.html" xr:uid="{957B81E3-ED06-4637-87A1-58C6AE5502CA}"/>
    <hyperlink ref="K166" r:id="rId331" display="https://www.kbob.admin.ch/kbob/de/home/themen-leistungen/nachhaltiges-bauen/oekobilanzdaten_baubereich.html" xr:uid="{1BDAE59F-8BCC-440E-AA1E-41EF4DFE134E}"/>
    <hyperlink ref="K168" r:id="rId332" display="https://www.kbob.admin.ch/kbob/de/home/themen-leistungen/nachhaltiges-bauen/oekobilanzdaten_baubereich.html" xr:uid="{A5200358-DB59-49E7-8C7B-60691A5EAE2B}"/>
    <hyperlink ref="K170" r:id="rId333" display="https://www.kbob.admin.ch/kbob/de/home/themen-leistungen/nachhaltiges-bauen/oekobilanzdaten_baubereich.html" xr:uid="{DA5A461F-D2DC-40AB-853B-C288C6A0D25F}"/>
    <hyperlink ref="K172" r:id="rId334" display="https://www.kbob.admin.ch/kbob/de/home/themen-leistungen/nachhaltiges-bauen/oekobilanzdaten_baubereich.html" xr:uid="{9828F5E6-C449-414E-9F00-7F289DBAAF97}"/>
    <hyperlink ref="K174" r:id="rId335" display="https://www.kbob.admin.ch/kbob/de/home/themen-leistungen/nachhaltiges-bauen/oekobilanzdaten_baubereich.html" xr:uid="{EA4951A4-0728-42EE-9C93-05D158A1B691}"/>
    <hyperlink ref="K176" r:id="rId336" display="https://www.kbob.admin.ch/kbob/de/home/themen-leistungen/nachhaltiges-bauen/oekobilanzdaten_baubereich.html" xr:uid="{2E1D70EF-10AB-4112-85FB-82986EA50C10}"/>
    <hyperlink ref="K178" r:id="rId337" display="https://www.kbob.admin.ch/kbob/de/home/themen-leistungen/nachhaltiges-bauen/oekobilanzdaten_baubereich.html" xr:uid="{89A53F96-97D0-4568-9325-394E574C61EB}"/>
    <hyperlink ref="K180" r:id="rId338" display="https://www.kbob.admin.ch/kbob/de/home/themen-leistungen/nachhaltiges-bauen/oekobilanzdaten_baubereich.html" xr:uid="{9E63DFF2-38A3-4B28-9FD2-7BC99177C48F}"/>
    <hyperlink ref="K182" r:id="rId339" display="https://www.kbob.admin.ch/kbob/de/home/themen-leistungen/nachhaltiges-bauen/oekobilanzdaten_baubereich.html" xr:uid="{90F94AB2-9D55-4655-B4E0-0DB563BB6D5E}"/>
    <hyperlink ref="K184" r:id="rId340" display="https://www.kbob.admin.ch/kbob/de/home/themen-leistungen/nachhaltiges-bauen/oekobilanzdaten_baubereich.html" xr:uid="{5B5F9CD4-6129-4D13-B1D4-83F11BF6F825}"/>
    <hyperlink ref="K186" r:id="rId341" display="https://www.kbob.admin.ch/kbob/de/home/themen-leistungen/nachhaltiges-bauen/oekobilanzdaten_baubereich.html" xr:uid="{84C84588-C5D2-44B0-85BA-7C46730EE780}"/>
    <hyperlink ref="K188" r:id="rId342" display="https://www.kbob.admin.ch/kbob/de/home/themen-leistungen/nachhaltiges-bauen/oekobilanzdaten_baubereich.html" xr:uid="{5CA996FA-003A-422C-B176-EB9CAEEEF4C9}"/>
    <hyperlink ref="K190" r:id="rId343" display="https://www.kbob.admin.ch/kbob/de/home/themen-leistungen/nachhaltiges-bauen/oekobilanzdaten_baubereich.html" xr:uid="{53A15691-8EC2-4E51-A956-21459191198C}"/>
    <hyperlink ref="K192" r:id="rId344" display="https://www.kbob.admin.ch/kbob/de/home/themen-leistungen/nachhaltiges-bauen/oekobilanzdaten_baubereich.html" xr:uid="{D4AB4486-E23A-423A-8523-A1594D32394C}"/>
    <hyperlink ref="K194" r:id="rId345" display="https://www.kbob.admin.ch/kbob/de/home/themen-leistungen/nachhaltiges-bauen/oekobilanzdaten_baubereich.html" xr:uid="{653956FB-4140-4A8C-B605-E936F9250A28}"/>
    <hyperlink ref="K196" r:id="rId346" display="https://www.kbob.admin.ch/kbob/de/home/themen-leistungen/nachhaltiges-bauen/oekobilanzdaten_baubereich.html" xr:uid="{F9F35B7B-49EA-47C5-B3F4-C782A519DCE8}"/>
    <hyperlink ref="K198" r:id="rId347" display="https://www.kbob.admin.ch/kbob/de/home/themen-leistungen/nachhaltiges-bauen/oekobilanzdaten_baubereich.html" xr:uid="{66E3DC91-343F-45AB-82E8-B91A0F945325}"/>
    <hyperlink ref="K200" r:id="rId348" display="https://www.kbob.admin.ch/kbob/de/home/themen-leistungen/nachhaltiges-bauen/oekobilanzdaten_baubereich.html" xr:uid="{4636C54F-5872-4B2F-BD35-E52123DFD386}"/>
    <hyperlink ref="K202" r:id="rId349" display="https://www.kbob.admin.ch/kbob/de/home/themen-leistungen/nachhaltiges-bauen/oekobilanzdaten_baubereich.html" xr:uid="{C467BFEC-3A76-48A2-8778-385B6FCC45E5}"/>
    <hyperlink ref="K204" r:id="rId350" display="https://www.kbob.admin.ch/kbob/de/home/themen-leistungen/nachhaltiges-bauen/oekobilanzdaten_baubereich.html" xr:uid="{C3BCCCB4-FF6A-44A6-B218-6A614589BE54}"/>
    <hyperlink ref="K206" r:id="rId351" display="https://www.kbob.admin.ch/kbob/de/home/themen-leistungen/nachhaltiges-bauen/oekobilanzdaten_baubereich.html" xr:uid="{F8294A90-D96F-4CD7-B1D3-54CDDCC8D5E6}"/>
    <hyperlink ref="K208" r:id="rId352" display="https://www.kbob.admin.ch/kbob/de/home/themen-leistungen/nachhaltiges-bauen/oekobilanzdaten_baubereich.html" xr:uid="{F948A811-3EFC-4249-A397-B800E2FB7A41}"/>
    <hyperlink ref="K210" r:id="rId353" display="https://www.kbob.admin.ch/kbob/de/home/themen-leistungen/nachhaltiges-bauen/oekobilanzdaten_baubereich.html" xr:uid="{182DA44C-9B05-42C8-8EFE-2776878D1DCE}"/>
    <hyperlink ref="K212" r:id="rId354" display="https://www.kbob.admin.ch/kbob/de/home/themen-leistungen/nachhaltiges-bauen/oekobilanzdaten_baubereich.html" xr:uid="{2047938B-CF20-45D7-9EFB-7479DA615B3A}"/>
    <hyperlink ref="K214" r:id="rId355" display="https://www.kbob.admin.ch/kbob/de/home/themen-leistungen/nachhaltiges-bauen/oekobilanzdaten_baubereich.html" xr:uid="{C68DACE9-7DBE-4FAF-B7E5-DC1C3FE6029B}"/>
    <hyperlink ref="K216" r:id="rId356" display="https://www.kbob.admin.ch/kbob/de/home/themen-leistungen/nachhaltiges-bauen/oekobilanzdaten_baubereich.html" xr:uid="{906106ED-6622-4232-A4F0-43D660237CE0}"/>
    <hyperlink ref="K218" r:id="rId357" display="https://www.kbob.admin.ch/kbob/de/home/themen-leistungen/nachhaltiges-bauen/oekobilanzdaten_baubereich.html" xr:uid="{992FFE3F-2FCB-4D19-A0D3-5029CE027AA5}"/>
    <hyperlink ref="K220" r:id="rId358" display="https://www.kbob.admin.ch/kbob/de/home/themen-leistungen/nachhaltiges-bauen/oekobilanzdaten_baubereich.html" xr:uid="{9C7EF3CA-5E75-431B-8CD7-954283908EEE}"/>
    <hyperlink ref="K222" r:id="rId359" display="https://www.kbob.admin.ch/kbob/de/home/themen-leistungen/nachhaltiges-bauen/oekobilanzdaten_baubereich.html" xr:uid="{626F087E-F091-4B59-8B1B-BDDD6F139052}"/>
    <hyperlink ref="K224" r:id="rId360" display="https://www.kbob.admin.ch/kbob/de/home/themen-leistungen/nachhaltiges-bauen/oekobilanzdaten_baubereich.html" xr:uid="{AE96DACB-A681-4466-882B-BB9B69021E1C}"/>
    <hyperlink ref="K226" r:id="rId361" display="https://www.kbob.admin.ch/kbob/de/home/themen-leistungen/nachhaltiges-bauen/oekobilanzdaten_baubereich.html" xr:uid="{D1968A2C-4CDF-45B9-8BBB-0948D6154D7D}"/>
    <hyperlink ref="K228" r:id="rId362" display="https://www.kbob.admin.ch/kbob/de/home/themen-leistungen/nachhaltiges-bauen/oekobilanzdaten_baubereich.html" xr:uid="{123BECF7-694E-4A98-8215-398921F64A7D}"/>
    <hyperlink ref="K230" r:id="rId363" display="https://www.kbob.admin.ch/kbob/de/home/themen-leistungen/nachhaltiges-bauen/oekobilanzdaten_baubereich.html" xr:uid="{A6ADAD3B-B63C-4C1C-A134-A01871D0753E}"/>
    <hyperlink ref="K232" r:id="rId364" display="https://www.kbob.admin.ch/kbob/de/home/themen-leistungen/nachhaltiges-bauen/oekobilanzdaten_baubereich.html" xr:uid="{8AB88A4F-80C3-40F2-8E27-CF4B53CB5232}"/>
    <hyperlink ref="K234" r:id="rId365" display="https://www.kbob.admin.ch/kbob/de/home/themen-leistungen/nachhaltiges-bauen/oekobilanzdaten_baubereich.html" xr:uid="{AAABE8ED-9A62-44A7-BCC5-E34FC476F1B3}"/>
    <hyperlink ref="K236" r:id="rId366" display="https://www.kbob.admin.ch/kbob/de/home/themen-leistungen/nachhaltiges-bauen/oekobilanzdaten_baubereich.html" xr:uid="{0D78AACD-2D44-4325-83EE-7E32269FBA58}"/>
    <hyperlink ref="K238" r:id="rId367" display="https://www.kbob.admin.ch/kbob/de/home/themen-leistungen/nachhaltiges-bauen/oekobilanzdaten_baubereich.html" xr:uid="{98AF10B3-3950-43CA-BE80-DA80A6D855A6}"/>
    <hyperlink ref="K240" r:id="rId368" display="https://www.kbob.admin.ch/kbob/de/home/themen-leistungen/nachhaltiges-bauen/oekobilanzdaten_baubereich.html" xr:uid="{B883EDA0-002A-4833-A0AF-3D93D9445339}"/>
    <hyperlink ref="K242" r:id="rId369" display="https://www.kbob.admin.ch/kbob/de/home/themen-leistungen/nachhaltiges-bauen/oekobilanzdaten_baubereich.html" xr:uid="{E0244293-6FAC-47E1-8296-54B0C9E7C828}"/>
    <hyperlink ref="K244" r:id="rId370" display="https://www.kbob.admin.ch/kbob/de/home/themen-leistungen/nachhaltiges-bauen/oekobilanzdaten_baubereich.html" xr:uid="{D161BC27-FC43-4F64-A8E9-43C7A89E8487}"/>
    <hyperlink ref="K246" r:id="rId371" display="https://www.kbob.admin.ch/kbob/de/home/themen-leistungen/nachhaltiges-bauen/oekobilanzdaten_baubereich.html" xr:uid="{9E68CAED-59BA-4259-8D72-51C5C9760978}"/>
    <hyperlink ref="K248" r:id="rId372" display="https://www.kbob.admin.ch/kbob/de/home/themen-leistungen/nachhaltiges-bauen/oekobilanzdaten_baubereich.html" xr:uid="{3EC3F32C-7428-4604-B040-43F733A07ADA}"/>
    <hyperlink ref="K250" r:id="rId373" display="https://www.kbob.admin.ch/kbob/de/home/themen-leistungen/nachhaltiges-bauen/oekobilanzdaten_baubereich.html" xr:uid="{0B5FD14A-3F07-40B4-8E98-7EF6BAE09728}"/>
    <hyperlink ref="K252" r:id="rId374" display="https://www.kbob.admin.ch/kbob/de/home/themen-leistungen/nachhaltiges-bauen/oekobilanzdaten_baubereich.html" xr:uid="{6D28EE9B-5E39-40C8-98B9-D7A778E241EC}"/>
    <hyperlink ref="K254" r:id="rId375" display="https://www.kbob.admin.ch/kbob/de/home/themen-leistungen/nachhaltiges-bauen/oekobilanzdaten_baubereich.html" xr:uid="{1CF10F6A-C89A-4D59-AD50-763ACD62DF0E}"/>
    <hyperlink ref="K256" r:id="rId376" display="https://www.kbob.admin.ch/kbob/de/home/themen-leistungen/nachhaltiges-bauen/oekobilanzdaten_baubereich.html" xr:uid="{D8FD39AA-9D83-4C82-8906-BABD717A6DD2}"/>
    <hyperlink ref="K258" r:id="rId377" display="https://www.kbob.admin.ch/kbob/de/home/themen-leistungen/nachhaltiges-bauen/oekobilanzdaten_baubereich.html" xr:uid="{667C7EA3-820B-4693-8C53-E0721CAC7DEA}"/>
    <hyperlink ref="K260" r:id="rId378" display="https://www.kbob.admin.ch/kbob/de/home/themen-leistungen/nachhaltiges-bauen/oekobilanzdaten_baubereich.html" xr:uid="{C1904338-02A0-4E59-A945-B02786957707}"/>
    <hyperlink ref="K262" r:id="rId379" display="https://www.kbob.admin.ch/kbob/de/home/themen-leistungen/nachhaltiges-bauen/oekobilanzdaten_baubereich.html" xr:uid="{649BC087-098D-4AC6-BFB7-0D50CC1C78F4}"/>
    <hyperlink ref="K264" r:id="rId380" display="https://www.kbob.admin.ch/kbob/de/home/themen-leistungen/nachhaltiges-bauen/oekobilanzdaten_baubereich.html" xr:uid="{FE9261E8-DF83-414D-943B-155C505CCB7E}"/>
    <hyperlink ref="K266" r:id="rId381" display="https://www.kbob.admin.ch/kbob/de/home/themen-leistungen/nachhaltiges-bauen/oekobilanzdaten_baubereich.html" xr:uid="{19D3086D-FC60-4640-8C27-D60D52941CCE}"/>
    <hyperlink ref="K268" r:id="rId382" display="https://www.kbob.admin.ch/kbob/de/home/themen-leistungen/nachhaltiges-bauen/oekobilanzdaten_baubereich.html" xr:uid="{BD5347E8-1A80-475B-B879-5204BC413AB5}"/>
    <hyperlink ref="K270" r:id="rId383" display="https://www.kbob.admin.ch/kbob/de/home/themen-leistungen/nachhaltiges-bauen/oekobilanzdaten_baubereich.html" xr:uid="{D048DE32-BB52-4798-B553-EF53397EEEA4}"/>
    <hyperlink ref="K272" r:id="rId384" display="https://www.kbob.admin.ch/kbob/de/home/themen-leistungen/nachhaltiges-bauen/oekobilanzdaten_baubereich.html" xr:uid="{9CA8748D-5227-45D2-B1D6-9970990CAFFF}"/>
    <hyperlink ref="L65" r:id="rId385" display="https://www.kbob.admin.ch/kbob/fr/home/themen-leistungen/nachhaltiges-bauen/oekobilanzdaten_baubereich.html" xr:uid="{EDE09E8E-756C-4EBC-8C33-0C0EFA264DBE}"/>
    <hyperlink ref="L67" r:id="rId386" display="https://www.kbob.admin.ch/kbob/fr/home/themen-leistungen/nachhaltiges-bauen/oekobilanzdaten_baubereich.html" xr:uid="{26A554EC-1D19-4748-8E92-6289462CE6BD}"/>
    <hyperlink ref="L69" r:id="rId387" display="https://www.kbob.admin.ch/kbob/fr/home/themen-leistungen/nachhaltiges-bauen/oekobilanzdaten_baubereich.html" xr:uid="{7948A0BA-7E47-4F3E-9040-C677102A284D}"/>
    <hyperlink ref="L71" r:id="rId388" display="https://www.kbob.admin.ch/kbob/fr/home/themen-leistungen/nachhaltiges-bauen/oekobilanzdaten_baubereich.html" xr:uid="{90995069-6B31-4C40-897C-052B7E745D3A}"/>
    <hyperlink ref="L73" r:id="rId389" display="https://www.kbob.admin.ch/kbob/fr/home/themen-leistungen/nachhaltiges-bauen/oekobilanzdaten_baubereich.html" xr:uid="{422E05FB-7642-4985-8DE6-F4636212CADC}"/>
    <hyperlink ref="L75" r:id="rId390" display="https://www.kbob.admin.ch/kbob/fr/home/themen-leistungen/nachhaltiges-bauen/oekobilanzdaten_baubereich.html" xr:uid="{2BA49E37-CAE7-44CD-87C2-C4403701F857}"/>
    <hyperlink ref="L77" r:id="rId391" display="https://www.kbob.admin.ch/kbob/fr/home/themen-leistungen/nachhaltiges-bauen/oekobilanzdaten_baubereich.html" xr:uid="{36BBF6B0-0E52-41DE-8DA5-CBCFED938457}"/>
    <hyperlink ref="L79" r:id="rId392" display="https://www.kbob.admin.ch/kbob/fr/home/themen-leistungen/nachhaltiges-bauen/oekobilanzdaten_baubereich.html" xr:uid="{7EDEA153-C332-415F-8C18-C9178E418FC2}"/>
    <hyperlink ref="L81" r:id="rId393" display="https://www.kbob.admin.ch/kbob/fr/home/themen-leistungen/nachhaltiges-bauen/oekobilanzdaten_baubereich.html" xr:uid="{56F31FD7-4C98-4BF0-948A-E9CFB54FA688}"/>
    <hyperlink ref="L83" r:id="rId394" display="https://www.kbob.admin.ch/kbob/fr/home/themen-leistungen/nachhaltiges-bauen/oekobilanzdaten_baubereich.html" xr:uid="{6C8AAFC8-B6B3-4B18-940E-BBA15BF0510C}"/>
    <hyperlink ref="L85" r:id="rId395" display="https://www.kbob.admin.ch/kbob/fr/home/themen-leistungen/nachhaltiges-bauen/oekobilanzdaten_baubereich.html" xr:uid="{43132D5C-CCA2-489A-A140-54C70410AD09}"/>
    <hyperlink ref="L87" r:id="rId396" display="https://www.kbob.admin.ch/kbob/fr/home/themen-leistungen/nachhaltiges-bauen/oekobilanzdaten_baubereich.html" xr:uid="{6C6BA9D6-D266-4FAE-98EF-7B7CB9A4AA55}"/>
    <hyperlink ref="L89" r:id="rId397" display="https://www.kbob.admin.ch/kbob/fr/home/themen-leistungen/nachhaltiges-bauen/oekobilanzdaten_baubereich.html" xr:uid="{F9DE3A92-9D75-4866-9280-EBFFE4E1709E}"/>
    <hyperlink ref="L91" r:id="rId398" display="https://www.kbob.admin.ch/kbob/fr/home/themen-leistungen/nachhaltiges-bauen/oekobilanzdaten_baubereich.html" xr:uid="{FD2A0A36-9C3F-4345-87C4-8983325A1D4F}"/>
    <hyperlink ref="L93" r:id="rId399" display="https://www.kbob.admin.ch/kbob/fr/home/themen-leistungen/nachhaltiges-bauen/oekobilanzdaten_baubereich.html" xr:uid="{4DE45CB9-F66C-4471-BE5A-DA764C80F355}"/>
    <hyperlink ref="L95" r:id="rId400" display="https://www.kbob.admin.ch/kbob/fr/home/themen-leistungen/nachhaltiges-bauen/oekobilanzdaten_baubereich.html" xr:uid="{1930E7B8-C25F-44C5-8045-E8C78A1F7B42}"/>
    <hyperlink ref="L97" r:id="rId401" display="https://www.kbob.admin.ch/kbob/fr/home/themen-leistungen/nachhaltiges-bauen/oekobilanzdaten_baubereich.html" xr:uid="{D1246162-8746-4AA6-9697-C480E682641E}"/>
    <hyperlink ref="L99" r:id="rId402" display="https://www.kbob.admin.ch/kbob/fr/home/themen-leistungen/nachhaltiges-bauen/oekobilanzdaten_baubereich.html" xr:uid="{5D17F607-414E-4FD9-B9A3-12E2D6B6A544}"/>
    <hyperlink ref="L101" r:id="rId403" display="https://www.kbob.admin.ch/kbob/fr/home/themen-leistungen/nachhaltiges-bauen/oekobilanzdaten_baubereich.html" xr:uid="{5C044D4D-C25E-41E0-B131-CB732AAC97C7}"/>
    <hyperlink ref="L103" r:id="rId404" display="https://www.kbob.admin.ch/kbob/fr/home/themen-leistungen/nachhaltiges-bauen/oekobilanzdaten_baubereich.html" xr:uid="{ED15D264-C4FE-45B5-B6BB-11AD085B03D5}"/>
    <hyperlink ref="L105" r:id="rId405" display="https://www.kbob.admin.ch/kbob/fr/home/themen-leistungen/nachhaltiges-bauen/oekobilanzdaten_baubereich.html" xr:uid="{E6A922FF-6058-45D7-8D83-C1D80A72237D}"/>
    <hyperlink ref="L107" r:id="rId406" display="https://www.kbob.admin.ch/kbob/fr/home/themen-leistungen/nachhaltiges-bauen/oekobilanzdaten_baubereich.html" xr:uid="{A61F90F8-FCE8-4A14-9480-6FF8E93223FE}"/>
    <hyperlink ref="L109" r:id="rId407" display="https://www.kbob.admin.ch/kbob/fr/home/themen-leistungen/nachhaltiges-bauen/oekobilanzdaten_baubereich.html" xr:uid="{140DF6D4-F8CA-4089-9825-ACC0C5A06231}"/>
    <hyperlink ref="L111" r:id="rId408" display="https://www.kbob.admin.ch/kbob/fr/home/themen-leistungen/nachhaltiges-bauen/oekobilanzdaten_baubereich.html" xr:uid="{D6AD009E-C43F-471C-B358-E52927D38B39}"/>
    <hyperlink ref="L113" r:id="rId409" display="https://www.kbob.admin.ch/kbob/fr/home/themen-leistungen/nachhaltiges-bauen/oekobilanzdaten_baubereich.html" xr:uid="{CEBD0AA7-BCCC-4FB3-A6F7-56B7765DAF78}"/>
    <hyperlink ref="L115" r:id="rId410" display="https://www.kbob.admin.ch/kbob/fr/home/themen-leistungen/nachhaltiges-bauen/oekobilanzdaten_baubereich.html" xr:uid="{BF37F8E5-D300-4EF3-8083-E53AE15E0C13}"/>
    <hyperlink ref="L117" r:id="rId411" display="https://www.kbob.admin.ch/kbob/fr/home/themen-leistungen/nachhaltiges-bauen/oekobilanzdaten_baubereich.html" xr:uid="{662F178E-DC99-4993-B893-B4EB109775AD}"/>
    <hyperlink ref="L119" r:id="rId412" display="https://www.kbob.admin.ch/kbob/fr/home/themen-leistungen/nachhaltiges-bauen/oekobilanzdaten_baubereich.html" xr:uid="{C94B68A9-9C1E-433D-B780-A43BC4D6ED85}"/>
    <hyperlink ref="L121" r:id="rId413" display="https://www.kbob.admin.ch/kbob/fr/home/themen-leistungen/nachhaltiges-bauen/oekobilanzdaten_baubereich.html" xr:uid="{280A4659-2DA1-42BF-8E1F-DBB8C4471E9E}"/>
    <hyperlink ref="L123" r:id="rId414" display="https://www.kbob.admin.ch/kbob/fr/home/themen-leistungen/nachhaltiges-bauen/oekobilanzdaten_baubereich.html" xr:uid="{7747A677-C643-479C-93E5-094E8255A5FB}"/>
    <hyperlink ref="L125" r:id="rId415" display="https://www.kbob.admin.ch/kbob/fr/home/themen-leistungen/nachhaltiges-bauen/oekobilanzdaten_baubereich.html" xr:uid="{1E38664F-600B-4AAA-B767-B572B9116707}"/>
    <hyperlink ref="L127" r:id="rId416" display="https://www.kbob.admin.ch/kbob/fr/home/themen-leistungen/nachhaltiges-bauen/oekobilanzdaten_baubereich.html" xr:uid="{BCDC0DC2-34A9-4556-9D27-7856CB108439}"/>
    <hyperlink ref="L129" r:id="rId417" display="https://www.kbob.admin.ch/kbob/fr/home/themen-leistungen/nachhaltiges-bauen/oekobilanzdaten_baubereich.html" xr:uid="{6634DB9C-4DC5-4A27-8FD0-D49834A5EE5A}"/>
    <hyperlink ref="L131" r:id="rId418" display="https://www.kbob.admin.ch/kbob/fr/home/themen-leistungen/nachhaltiges-bauen/oekobilanzdaten_baubereich.html" xr:uid="{FEC262BB-E106-4FA9-8729-B6FA7686E67B}"/>
    <hyperlink ref="L133" r:id="rId419" display="https://www.kbob.admin.ch/kbob/fr/home/themen-leistungen/nachhaltiges-bauen/oekobilanzdaten_baubereich.html" xr:uid="{99042151-DA84-4B63-AAA2-F7217A366392}"/>
    <hyperlink ref="L135" r:id="rId420" display="https://www.kbob.admin.ch/kbob/fr/home/themen-leistungen/nachhaltiges-bauen/oekobilanzdaten_baubereich.html" xr:uid="{296797B6-CA3D-41E0-8676-08B2EC10F435}"/>
    <hyperlink ref="L137" r:id="rId421" display="https://www.kbob.admin.ch/kbob/fr/home/themen-leistungen/nachhaltiges-bauen/oekobilanzdaten_baubereich.html" xr:uid="{FD3572B3-74DA-429B-A10B-8C1B6934B31B}"/>
    <hyperlink ref="L139" r:id="rId422" display="https://www.kbob.admin.ch/kbob/fr/home/themen-leistungen/nachhaltiges-bauen/oekobilanzdaten_baubereich.html" xr:uid="{159C4A46-9B5D-4C68-AA00-09B6C8AB6AC4}"/>
    <hyperlink ref="L141" r:id="rId423" display="https://www.kbob.admin.ch/kbob/fr/home/themen-leistungen/nachhaltiges-bauen/oekobilanzdaten_baubereich.html" xr:uid="{68CE3861-56F7-44D7-8F5D-F8240C5338D9}"/>
    <hyperlink ref="L143" r:id="rId424" display="https://www.kbob.admin.ch/kbob/fr/home/themen-leistungen/nachhaltiges-bauen/oekobilanzdaten_baubereich.html" xr:uid="{3FCC29C0-6107-4EE3-AD3D-18BF5609600E}"/>
    <hyperlink ref="L145" r:id="rId425" display="https://www.kbob.admin.ch/kbob/fr/home/themen-leistungen/nachhaltiges-bauen/oekobilanzdaten_baubereich.html" xr:uid="{8879A171-490F-48E1-A6D7-74DEAC28930B}"/>
    <hyperlink ref="L147" r:id="rId426" display="https://www.kbob.admin.ch/kbob/fr/home/themen-leistungen/nachhaltiges-bauen/oekobilanzdaten_baubereich.html" xr:uid="{314C52ED-2AAB-4830-A85E-57B3C0BEC8BB}"/>
    <hyperlink ref="L149" r:id="rId427" display="https://www.kbob.admin.ch/kbob/fr/home/themen-leistungen/nachhaltiges-bauen/oekobilanzdaten_baubereich.html" xr:uid="{35590A74-0703-4078-A102-4C09B7ACBBDC}"/>
    <hyperlink ref="L151" r:id="rId428" display="https://www.kbob.admin.ch/kbob/fr/home/themen-leistungen/nachhaltiges-bauen/oekobilanzdaten_baubereich.html" xr:uid="{C131C861-D3E6-4AE5-BBC2-79F3EA3C6C5B}"/>
    <hyperlink ref="L153" r:id="rId429" display="https://www.kbob.admin.ch/kbob/fr/home/themen-leistungen/nachhaltiges-bauen/oekobilanzdaten_baubereich.html" xr:uid="{9FD97249-C597-4095-AF60-365C94F9A676}"/>
    <hyperlink ref="L155" r:id="rId430" display="https://www.kbob.admin.ch/kbob/fr/home/themen-leistungen/nachhaltiges-bauen/oekobilanzdaten_baubereich.html" xr:uid="{F5378B8E-5A81-455A-A9AB-38104B7F7D6B}"/>
    <hyperlink ref="L157" r:id="rId431" display="https://www.kbob.admin.ch/kbob/fr/home/themen-leistungen/nachhaltiges-bauen/oekobilanzdaten_baubereich.html" xr:uid="{DB45B40B-C094-4371-8CD9-D471C49D4475}"/>
    <hyperlink ref="L159" r:id="rId432" display="https://www.kbob.admin.ch/kbob/fr/home/themen-leistungen/nachhaltiges-bauen/oekobilanzdaten_baubereich.html" xr:uid="{C817E4DC-3EAA-46CB-8037-04661186B8F0}"/>
    <hyperlink ref="L161" r:id="rId433" display="https://www.kbob.admin.ch/kbob/fr/home/themen-leistungen/nachhaltiges-bauen/oekobilanzdaten_baubereich.html" xr:uid="{E2920D5C-9F04-4041-A4C2-C1B6DB8ABF35}"/>
    <hyperlink ref="L163" r:id="rId434" display="https://www.kbob.admin.ch/kbob/fr/home/themen-leistungen/nachhaltiges-bauen/oekobilanzdaten_baubereich.html" xr:uid="{2071AF18-4C04-416D-BAB6-2725EED18072}"/>
    <hyperlink ref="L165" r:id="rId435" display="https://www.kbob.admin.ch/kbob/fr/home/themen-leistungen/nachhaltiges-bauen/oekobilanzdaten_baubereich.html" xr:uid="{C319A3B2-AC07-4B11-AE88-9E3B1F1BD521}"/>
    <hyperlink ref="L167" r:id="rId436" display="https://www.kbob.admin.ch/kbob/fr/home/themen-leistungen/nachhaltiges-bauen/oekobilanzdaten_baubereich.html" xr:uid="{36BD00E5-8986-4411-A1E6-CFF5C828E580}"/>
    <hyperlink ref="L169" r:id="rId437" display="https://www.kbob.admin.ch/kbob/fr/home/themen-leistungen/nachhaltiges-bauen/oekobilanzdaten_baubereich.html" xr:uid="{4141B2D9-0C11-4A43-B40B-9137E8E429CA}"/>
    <hyperlink ref="L171" r:id="rId438" display="https://www.kbob.admin.ch/kbob/fr/home/themen-leistungen/nachhaltiges-bauen/oekobilanzdaten_baubereich.html" xr:uid="{5D12186E-4E58-4A42-B1E5-A43848AC66F6}"/>
    <hyperlink ref="L173" r:id="rId439" display="https://www.kbob.admin.ch/kbob/fr/home/themen-leistungen/nachhaltiges-bauen/oekobilanzdaten_baubereich.html" xr:uid="{A5274D68-22CB-46DC-B249-EFBAF0128F40}"/>
    <hyperlink ref="L175" r:id="rId440" display="https://www.kbob.admin.ch/kbob/fr/home/themen-leistungen/nachhaltiges-bauen/oekobilanzdaten_baubereich.html" xr:uid="{50FF342C-CDD1-4B2D-9528-C7969C21EABC}"/>
    <hyperlink ref="L177" r:id="rId441" display="https://www.kbob.admin.ch/kbob/fr/home/themen-leistungen/nachhaltiges-bauen/oekobilanzdaten_baubereich.html" xr:uid="{59CD80D2-A0CC-49E8-9A57-06C104DF364C}"/>
    <hyperlink ref="L179" r:id="rId442" display="https://www.kbob.admin.ch/kbob/fr/home/themen-leistungen/nachhaltiges-bauen/oekobilanzdaten_baubereich.html" xr:uid="{D00FD146-315F-4F58-B623-8E8BA5C7F63A}"/>
    <hyperlink ref="L181" r:id="rId443" display="https://www.kbob.admin.ch/kbob/fr/home/themen-leistungen/nachhaltiges-bauen/oekobilanzdaten_baubereich.html" xr:uid="{1118159E-6A3C-4F1E-AA4F-9A86E4DF498F}"/>
    <hyperlink ref="L183" r:id="rId444" display="https://www.kbob.admin.ch/kbob/fr/home/themen-leistungen/nachhaltiges-bauen/oekobilanzdaten_baubereich.html" xr:uid="{892EE82B-EC33-47EC-9706-EF7F774F9FF9}"/>
    <hyperlink ref="L185" r:id="rId445" display="https://www.kbob.admin.ch/kbob/fr/home/themen-leistungen/nachhaltiges-bauen/oekobilanzdaten_baubereich.html" xr:uid="{1427B18A-6113-415F-AFA2-47F882E4A1C8}"/>
    <hyperlink ref="L187" r:id="rId446" display="https://www.kbob.admin.ch/kbob/fr/home/themen-leistungen/nachhaltiges-bauen/oekobilanzdaten_baubereich.html" xr:uid="{E81F389F-9B88-452A-9864-3C4C6262B441}"/>
    <hyperlink ref="L189" r:id="rId447" display="https://www.kbob.admin.ch/kbob/fr/home/themen-leistungen/nachhaltiges-bauen/oekobilanzdaten_baubereich.html" xr:uid="{DFD49F5A-FF30-4DED-A5FC-5C1536853321}"/>
    <hyperlink ref="L191" r:id="rId448" display="https://www.kbob.admin.ch/kbob/fr/home/themen-leistungen/nachhaltiges-bauen/oekobilanzdaten_baubereich.html" xr:uid="{48201B06-1B42-4CD6-92EB-54F1D6D362DA}"/>
    <hyperlink ref="L193" r:id="rId449" display="https://www.kbob.admin.ch/kbob/fr/home/themen-leistungen/nachhaltiges-bauen/oekobilanzdaten_baubereich.html" xr:uid="{F2EAAE07-2548-45F9-B1F2-205E26B14B88}"/>
    <hyperlink ref="L195" r:id="rId450" display="https://www.kbob.admin.ch/kbob/fr/home/themen-leistungen/nachhaltiges-bauen/oekobilanzdaten_baubereich.html" xr:uid="{BA272240-B4AD-43F5-A8CB-BF9DA5B959C7}"/>
    <hyperlink ref="L197" r:id="rId451" display="https://www.kbob.admin.ch/kbob/fr/home/themen-leistungen/nachhaltiges-bauen/oekobilanzdaten_baubereich.html" xr:uid="{2CD16DDF-9A74-424A-9D0B-0364965BCAF7}"/>
    <hyperlink ref="L199" r:id="rId452" display="https://www.kbob.admin.ch/kbob/fr/home/themen-leistungen/nachhaltiges-bauen/oekobilanzdaten_baubereich.html" xr:uid="{9A6900A6-01F3-4B3D-853E-ED24D4A5ABCF}"/>
    <hyperlink ref="L201" r:id="rId453" display="https://www.kbob.admin.ch/kbob/fr/home/themen-leistungen/nachhaltiges-bauen/oekobilanzdaten_baubereich.html" xr:uid="{9429C6F9-30EA-4682-942B-F8830F027DF5}"/>
    <hyperlink ref="L203" r:id="rId454" display="https://www.kbob.admin.ch/kbob/fr/home/themen-leistungen/nachhaltiges-bauen/oekobilanzdaten_baubereich.html" xr:uid="{DC5B27F3-852A-4702-A72D-2DD22E314BF8}"/>
    <hyperlink ref="L205" r:id="rId455" display="https://www.kbob.admin.ch/kbob/fr/home/themen-leistungen/nachhaltiges-bauen/oekobilanzdaten_baubereich.html" xr:uid="{871AB035-E94A-465B-8E11-53A4482ADD69}"/>
    <hyperlink ref="L207" r:id="rId456" display="https://www.kbob.admin.ch/kbob/fr/home/themen-leistungen/nachhaltiges-bauen/oekobilanzdaten_baubereich.html" xr:uid="{E98394C5-5046-4F19-AC28-7853BFABA29C}"/>
    <hyperlink ref="L209" r:id="rId457" display="https://www.kbob.admin.ch/kbob/fr/home/themen-leistungen/nachhaltiges-bauen/oekobilanzdaten_baubereich.html" xr:uid="{E7749AC9-E498-4525-A8EB-EDB3D3DEA45C}"/>
    <hyperlink ref="L211" r:id="rId458" display="https://www.kbob.admin.ch/kbob/fr/home/themen-leistungen/nachhaltiges-bauen/oekobilanzdaten_baubereich.html" xr:uid="{552C2A6C-E90A-4E80-80B9-2F86CCDD76A7}"/>
    <hyperlink ref="L213" r:id="rId459" display="https://www.kbob.admin.ch/kbob/fr/home/themen-leistungen/nachhaltiges-bauen/oekobilanzdaten_baubereich.html" xr:uid="{22FBEE1C-D7AF-456C-96FC-0E13878BD553}"/>
    <hyperlink ref="L215" r:id="rId460" display="https://www.kbob.admin.ch/kbob/fr/home/themen-leistungen/nachhaltiges-bauen/oekobilanzdaten_baubereich.html" xr:uid="{39051E5A-E0F3-4960-A76E-1FD5D7C77029}"/>
    <hyperlink ref="L217" r:id="rId461" display="https://www.kbob.admin.ch/kbob/fr/home/themen-leistungen/nachhaltiges-bauen/oekobilanzdaten_baubereich.html" xr:uid="{5C1FE9F5-6DB9-413E-B66F-82EF72B6FF16}"/>
    <hyperlink ref="L219" r:id="rId462" display="https://www.kbob.admin.ch/kbob/fr/home/themen-leistungen/nachhaltiges-bauen/oekobilanzdaten_baubereich.html" xr:uid="{24FFBE9F-56C7-4F79-A41A-E50682F0AC4D}"/>
    <hyperlink ref="L221" r:id="rId463" display="https://www.kbob.admin.ch/kbob/fr/home/themen-leistungen/nachhaltiges-bauen/oekobilanzdaten_baubereich.html" xr:uid="{EA9FBA02-DB98-478E-BC7E-6A2AEAC2AA17}"/>
    <hyperlink ref="L223" r:id="rId464" display="https://www.kbob.admin.ch/kbob/fr/home/themen-leistungen/nachhaltiges-bauen/oekobilanzdaten_baubereich.html" xr:uid="{A1D4FAE5-27EB-4CE1-8FB9-828F8DCBF8FC}"/>
    <hyperlink ref="L225" r:id="rId465" display="https://www.kbob.admin.ch/kbob/fr/home/themen-leistungen/nachhaltiges-bauen/oekobilanzdaten_baubereich.html" xr:uid="{E30E5708-B94F-453A-8E33-A358498B598F}"/>
    <hyperlink ref="L227" r:id="rId466" display="https://www.kbob.admin.ch/kbob/fr/home/themen-leistungen/nachhaltiges-bauen/oekobilanzdaten_baubereich.html" xr:uid="{BB755901-B2B8-419C-B3CC-748E2B19F965}"/>
    <hyperlink ref="L229" r:id="rId467" display="https://www.kbob.admin.ch/kbob/fr/home/themen-leistungen/nachhaltiges-bauen/oekobilanzdaten_baubereich.html" xr:uid="{7A4BA46C-59FC-431E-84EF-5AB1F3C1AEB0}"/>
    <hyperlink ref="L231" r:id="rId468" display="https://www.kbob.admin.ch/kbob/fr/home/themen-leistungen/nachhaltiges-bauen/oekobilanzdaten_baubereich.html" xr:uid="{145E2C3B-70BE-479E-A583-9CE1108C6DB7}"/>
    <hyperlink ref="L233" r:id="rId469" display="https://www.kbob.admin.ch/kbob/fr/home/themen-leistungen/nachhaltiges-bauen/oekobilanzdaten_baubereich.html" xr:uid="{DA3C831A-B0E8-4805-9A0F-3ED7DA798F11}"/>
    <hyperlink ref="L235" r:id="rId470" display="https://www.kbob.admin.ch/kbob/fr/home/themen-leistungen/nachhaltiges-bauen/oekobilanzdaten_baubereich.html" xr:uid="{64224EAF-1F9E-4D78-B9A2-D9BEC9233B25}"/>
    <hyperlink ref="L237" r:id="rId471" display="https://www.kbob.admin.ch/kbob/fr/home/themen-leistungen/nachhaltiges-bauen/oekobilanzdaten_baubereich.html" xr:uid="{1CEE8E4B-B612-4667-8D77-9F3AC1777285}"/>
    <hyperlink ref="L239" r:id="rId472" display="https://www.kbob.admin.ch/kbob/fr/home/themen-leistungen/nachhaltiges-bauen/oekobilanzdaten_baubereich.html" xr:uid="{A3631FD7-4EAD-4130-A4E9-A0CDD7E8162A}"/>
    <hyperlink ref="L241" r:id="rId473" display="https://www.kbob.admin.ch/kbob/fr/home/themen-leistungen/nachhaltiges-bauen/oekobilanzdaten_baubereich.html" xr:uid="{59CECBD6-D65E-4343-AF36-4080E51F5399}"/>
    <hyperlink ref="L243" r:id="rId474" display="https://www.kbob.admin.ch/kbob/fr/home/themen-leistungen/nachhaltiges-bauen/oekobilanzdaten_baubereich.html" xr:uid="{1F8A2926-19FC-4022-8499-C56DABF27787}"/>
    <hyperlink ref="L245" r:id="rId475" display="https://www.kbob.admin.ch/kbob/fr/home/themen-leistungen/nachhaltiges-bauen/oekobilanzdaten_baubereich.html" xr:uid="{2972FE8C-FB95-4E5C-96B7-6F26B6D67B60}"/>
    <hyperlink ref="L247" r:id="rId476" display="https://www.kbob.admin.ch/kbob/fr/home/themen-leistungen/nachhaltiges-bauen/oekobilanzdaten_baubereich.html" xr:uid="{41959F2F-03DC-4375-93B3-532B13DB829D}"/>
    <hyperlink ref="L249" r:id="rId477" display="https://www.kbob.admin.ch/kbob/fr/home/themen-leistungen/nachhaltiges-bauen/oekobilanzdaten_baubereich.html" xr:uid="{40322DC9-A035-472E-B8B1-F66405B6FC9A}"/>
    <hyperlink ref="L251" r:id="rId478" display="https://www.kbob.admin.ch/kbob/fr/home/themen-leistungen/nachhaltiges-bauen/oekobilanzdaten_baubereich.html" xr:uid="{A89C4209-4DBB-4B48-8606-24799DEC80D8}"/>
    <hyperlink ref="L253" r:id="rId479" display="https://www.kbob.admin.ch/kbob/fr/home/themen-leistungen/nachhaltiges-bauen/oekobilanzdaten_baubereich.html" xr:uid="{A5ED6FDE-4C19-4E42-B7E8-5408174BA320}"/>
    <hyperlink ref="L255" r:id="rId480" display="https://www.kbob.admin.ch/kbob/fr/home/themen-leistungen/nachhaltiges-bauen/oekobilanzdaten_baubereich.html" xr:uid="{AF5ECE21-1CA1-44DA-86C7-DBD59B395700}"/>
    <hyperlink ref="L257" r:id="rId481" display="https://www.kbob.admin.ch/kbob/fr/home/themen-leistungen/nachhaltiges-bauen/oekobilanzdaten_baubereich.html" xr:uid="{FDF610C0-E5E0-4FB0-BD33-F08D2804F659}"/>
    <hyperlink ref="L259" r:id="rId482" display="https://www.kbob.admin.ch/kbob/fr/home/themen-leistungen/nachhaltiges-bauen/oekobilanzdaten_baubereich.html" xr:uid="{A0FA78EA-3AB7-4CDB-92AC-372E70251063}"/>
    <hyperlink ref="L261" r:id="rId483" display="https://www.kbob.admin.ch/kbob/fr/home/themen-leistungen/nachhaltiges-bauen/oekobilanzdaten_baubereich.html" xr:uid="{7D8798BF-B9EF-4CD2-9DC8-18431F5CD71A}"/>
    <hyperlink ref="L263" r:id="rId484" display="https://www.kbob.admin.ch/kbob/fr/home/themen-leistungen/nachhaltiges-bauen/oekobilanzdaten_baubereich.html" xr:uid="{2EB8412F-4344-464C-A777-5796BAE85A9D}"/>
    <hyperlink ref="L265" r:id="rId485" display="https://www.kbob.admin.ch/kbob/fr/home/themen-leistungen/nachhaltiges-bauen/oekobilanzdaten_baubereich.html" xr:uid="{218D07DF-09BE-4509-A44F-8DF354C4D439}"/>
    <hyperlink ref="L267" r:id="rId486" display="https://www.kbob.admin.ch/kbob/fr/home/themen-leistungen/nachhaltiges-bauen/oekobilanzdaten_baubereich.html" xr:uid="{A1F80121-6C68-4CBF-806F-0960CB9B477C}"/>
    <hyperlink ref="L269" r:id="rId487" display="https://www.kbob.admin.ch/kbob/fr/home/themen-leistungen/nachhaltiges-bauen/oekobilanzdaten_baubereich.html" xr:uid="{15B952E4-242B-453F-9E70-4890425B8D3B}"/>
    <hyperlink ref="L271" r:id="rId488" display="https://www.kbob.admin.ch/kbob/fr/home/themen-leistungen/nachhaltiges-bauen/oekobilanzdaten_baubereich.html" xr:uid="{D36619E1-70D2-48E8-ABA7-167CD9646A95}"/>
    <hyperlink ref="L273" r:id="rId489" display="https://www.kbob.admin.ch/kbob/fr/home/themen-leistungen/nachhaltiges-bauen/oekobilanzdaten_baubereich.html" xr:uid="{4675CA31-9109-44BD-B5B8-C25ACC0664AE}"/>
    <hyperlink ref="K65" r:id="rId490" display="https://www.kbob.admin.ch/kbob/de/home/themen-leistungen/nachhaltiges-bauen/oekobilanzdaten_baubereich.html" xr:uid="{EFC67AC0-F7AD-444A-9447-30BBBF6F0F93}"/>
    <hyperlink ref="K67" r:id="rId491" display="https://www.kbob.admin.ch/kbob/de/home/themen-leistungen/nachhaltiges-bauen/oekobilanzdaten_baubereich.html" xr:uid="{975F1A1D-A441-4211-8903-D98D078CF33C}"/>
    <hyperlink ref="K69" r:id="rId492" display="https://www.kbob.admin.ch/kbob/de/home/themen-leistungen/nachhaltiges-bauen/oekobilanzdaten_baubereich.html" xr:uid="{1132F50E-9445-4D1A-818B-7362D9FF6AE1}"/>
    <hyperlink ref="K71" r:id="rId493" display="https://www.kbob.admin.ch/kbob/de/home/themen-leistungen/nachhaltiges-bauen/oekobilanzdaten_baubereich.html" xr:uid="{45872B0B-7F6C-4116-A263-5501094DF42C}"/>
    <hyperlink ref="K73" r:id="rId494" display="https://www.kbob.admin.ch/kbob/de/home/themen-leistungen/nachhaltiges-bauen/oekobilanzdaten_baubereich.html" xr:uid="{B3E56A67-25B3-47D2-BFB8-AAFE0B9992D0}"/>
    <hyperlink ref="K75" r:id="rId495" display="https://www.kbob.admin.ch/kbob/de/home/themen-leistungen/nachhaltiges-bauen/oekobilanzdaten_baubereich.html" xr:uid="{36AE45F1-0D4D-438D-B30C-67B975984C21}"/>
    <hyperlink ref="K77" r:id="rId496" display="https://www.kbob.admin.ch/kbob/de/home/themen-leistungen/nachhaltiges-bauen/oekobilanzdaten_baubereich.html" xr:uid="{1A2523DF-5F46-41D0-8AB0-5770CFE6EE41}"/>
    <hyperlink ref="K79" r:id="rId497" display="https://www.kbob.admin.ch/kbob/de/home/themen-leistungen/nachhaltiges-bauen/oekobilanzdaten_baubereich.html" xr:uid="{734F2E75-AB6A-43CD-83F2-8FD6F8BA5FE0}"/>
    <hyperlink ref="K81" r:id="rId498" display="https://www.kbob.admin.ch/kbob/de/home/themen-leistungen/nachhaltiges-bauen/oekobilanzdaten_baubereich.html" xr:uid="{FFE4D778-4EB2-4983-BDCF-F0467A1B61CE}"/>
    <hyperlink ref="K83" r:id="rId499" display="https://www.kbob.admin.ch/kbob/de/home/themen-leistungen/nachhaltiges-bauen/oekobilanzdaten_baubereich.html" xr:uid="{A4D90C54-B0C0-42C3-8C20-09CC4B9D5B18}"/>
    <hyperlink ref="K85" r:id="rId500" display="https://www.kbob.admin.ch/kbob/de/home/themen-leistungen/nachhaltiges-bauen/oekobilanzdaten_baubereich.html" xr:uid="{79C5BB3D-DC11-4793-8D51-9518A372859B}"/>
    <hyperlink ref="K87" r:id="rId501" display="https://www.kbob.admin.ch/kbob/de/home/themen-leistungen/nachhaltiges-bauen/oekobilanzdaten_baubereich.html" xr:uid="{07652829-226E-412E-95FB-2A93FAC28290}"/>
    <hyperlink ref="K89" r:id="rId502" display="https://www.kbob.admin.ch/kbob/de/home/themen-leistungen/nachhaltiges-bauen/oekobilanzdaten_baubereich.html" xr:uid="{0095F74D-28F4-4987-A38C-5A16E7F9DAF9}"/>
    <hyperlink ref="K91" r:id="rId503" display="https://www.kbob.admin.ch/kbob/de/home/themen-leistungen/nachhaltiges-bauen/oekobilanzdaten_baubereich.html" xr:uid="{60F1A915-6296-446D-BA60-C299C73F1736}"/>
    <hyperlink ref="K93" r:id="rId504" display="https://www.kbob.admin.ch/kbob/de/home/themen-leistungen/nachhaltiges-bauen/oekobilanzdaten_baubereich.html" xr:uid="{EE89219F-EFC4-4424-8B89-88852A6CE4BE}"/>
    <hyperlink ref="K95" r:id="rId505" display="https://www.kbob.admin.ch/kbob/de/home/themen-leistungen/nachhaltiges-bauen/oekobilanzdaten_baubereich.html" xr:uid="{20C9C25A-74F6-4D11-B5E3-F5307AEE3A25}"/>
    <hyperlink ref="K97" r:id="rId506" display="https://www.kbob.admin.ch/kbob/de/home/themen-leistungen/nachhaltiges-bauen/oekobilanzdaten_baubereich.html" xr:uid="{7A5A5CE6-A1E8-44A1-AA5E-D09EFBEA4AA4}"/>
    <hyperlink ref="K99" r:id="rId507" display="https://www.kbob.admin.ch/kbob/de/home/themen-leistungen/nachhaltiges-bauen/oekobilanzdaten_baubereich.html" xr:uid="{8DEEB8F3-E4DC-4634-961F-BD9686CE12F8}"/>
    <hyperlink ref="K101" r:id="rId508" display="https://www.kbob.admin.ch/kbob/de/home/themen-leistungen/nachhaltiges-bauen/oekobilanzdaten_baubereich.html" xr:uid="{8C21861D-3724-42BE-A105-77F642740972}"/>
    <hyperlink ref="K103" r:id="rId509" display="https://www.kbob.admin.ch/kbob/de/home/themen-leistungen/nachhaltiges-bauen/oekobilanzdaten_baubereich.html" xr:uid="{0EC4DF42-15B9-48E9-B99C-FB3413F6EC8F}"/>
    <hyperlink ref="K105" r:id="rId510" display="https://www.kbob.admin.ch/kbob/de/home/themen-leistungen/nachhaltiges-bauen/oekobilanzdaten_baubereich.html" xr:uid="{53D7565C-5CD9-4464-BD10-FC3635ED9BC6}"/>
    <hyperlink ref="K107" r:id="rId511" display="https://www.kbob.admin.ch/kbob/de/home/themen-leistungen/nachhaltiges-bauen/oekobilanzdaten_baubereich.html" xr:uid="{6CFCFDF9-6676-44CA-9DE9-96F5E68742C8}"/>
    <hyperlink ref="K109" r:id="rId512" display="https://www.kbob.admin.ch/kbob/de/home/themen-leistungen/nachhaltiges-bauen/oekobilanzdaten_baubereich.html" xr:uid="{63B46BCB-63EA-4FA7-A67C-C4F0B6195CA2}"/>
    <hyperlink ref="K111" r:id="rId513" display="https://www.kbob.admin.ch/kbob/de/home/themen-leistungen/nachhaltiges-bauen/oekobilanzdaten_baubereich.html" xr:uid="{B4B6BD91-63DA-4D7B-8E63-3E0213B9380C}"/>
    <hyperlink ref="K113" r:id="rId514" display="https://www.kbob.admin.ch/kbob/de/home/themen-leistungen/nachhaltiges-bauen/oekobilanzdaten_baubereich.html" xr:uid="{AD36D957-C67E-4422-A183-7A215D98E3A9}"/>
    <hyperlink ref="K115" r:id="rId515" display="https://www.kbob.admin.ch/kbob/de/home/themen-leistungen/nachhaltiges-bauen/oekobilanzdaten_baubereich.html" xr:uid="{A7987354-C621-411B-9014-7D67FECC8322}"/>
    <hyperlink ref="K117" r:id="rId516" display="https://www.kbob.admin.ch/kbob/de/home/themen-leistungen/nachhaltiges-bauen/oekobilanzdaten_baubereich.html" xr:uid="{350C46E2-722F-4796-BF79-CAACA882115F}"/>
    <hyperlink ref="K119" r:id="rId517" display="https://www.kbob.admin.ch/kbob/de/home/themen-leistungen/nachhaltiges-bauen/oekobilanzdaten_baubereich.html" xr:uid="{65ECB28B-107E-4E05-836D-9B1985D6DD9A}"/>
    <hyperlink ref="K121" r:id="rId518" display="https://www.kbob.admin.ch/kbob/de/home/themen-leistungen/nachhaltiges-bauen/oekobilanzdaten_baubereich.html" xr:uid="{33252126-E452-49D5-B1B4-66EB8ADFEDE8}"/>
    <hyperlink ref="K123" r:id="rId519" display="https://www.kbob.admin.ch/kbob/de/home/themen-leistungen/nachhaltiges-bauen/oekobilanzdaten_baubereich.html" xr:uid="{629BE5BC-A00B-4062-AA5A-40DFFA4FEFAB}"/>
    <hyperlink ref="K125" r:id="rId520" display="https://www.kbob.admin.ch/kbob/de/home/themen-leistungen/nachhaltiges-bauen/oekobilanzdaten_baubereich.html" xr:uid="{D93140C2-6285-434E-85AA-A042C85A6C53}"/>
    <hyperlink ref="K127" r:id="rId521" display="https://www.kbob.admin.ch/kbob/de/home/themen-leistungen/nachhaltiges-bauen/oekobilanzdaten_baubereich.html" xr:uid="{9750B1E5-4D95-4D22-9A11-9BF71C22A212}"/>
    <hyperlink ref="K129" r:id="rId522" display="https://www.kbob.admin.ch/kbob/de/home/themen-leistungen/nachhaltiges-bauen/oekobilanzdaten_baubereich.html" xr:uid="{CD1521B3-3A96-4010-979E-B7E1AD916902}"/>
    <hyperlink ref="K131" r:id="rId523" display="https://www.kbob.admin.ch/kbob/de/home/themen-leistungen/nachhaltiges-bauen/oekobilanzdaten_baubereich.html" xr:uid="{F4AAE900-A940-474E-B103-D9E0D6B17233}"/>
    <hyperlink ref="K133" r:id="rId524" display="https://www.kbob.admin.ch/kbob/de/home/themen-leistungen/nachhaltiges-bauen/oekobilanzdaten_baubereich.html" xr:uid="{6624D23A-E4B7-44F1-BF1A-F1388E0F813C}"/>
    <hyperlink ref="K135" r:id="rId525" display="https://www.kbob.admin.ch/kbob/de/home/themen-leistungen/nachhaltiges-bauen/oekobilanzdaten_baubereich.html" xr:uid="{68CAE1BE-468E-4C71-B9D4-1C96EE2014CA}"/>
    <hyperlink ref="K137" r:id="rId526" display="https://www.kbob.admin.ch/kbob/de/home/themen-leistungen/nachhaltiges-bauen/oekobilanzdaten_baubereich.html" xr:uid="{55AF0B51-AEC5-4A3B-8C65-37E59DB9843B}"/>
    <hyperlink ref="K139" r:id="rId527" display="https://www.kbob.admin.ch/kbob/de/home/themen-leistungen/nachhaltiges-bauen/oekobilanzdaten_baubereich.html" xr:uid="{0FDB4C86-C0EF-4EDE-8E2A-9C2F2482DE09}"/>
    <hyperlink ref="K141" r:id="rId528" display="https://www.kbob.admin.ch/kbob/de/home/themen-leistungen/nachhaltiges-bauen/oekobilanzdaten_baubereich.html" xr:uid="{ADCDE295-EE83-4D9D-9917-992FC37F23C6}"/>
    <hyperlink ref="K143" r:id="rId529" display="https://www.kbob.admin.ch/kbob/de/home/themen-leistungen/nachhaltiges-bauen/oekobilanzdaten_baubereich.html" xr:uid="{FF41A135-8277-4D00-BA80-5ECAFDE72898}"/>
    <hyperlink ref="K145" r:id="rId530" display="https://www.kbob.admin.ch/kbob/de/home/themen-leistungen/nachhaltiges-bauen/oekobilanzdaten_baubereich.html" xr:uid="{B15F4735-72D1-4A51-A582-5C8450352C4C}"/>
    <hyperlink ref="K147" r:id="rId531" display="https://www.kbob.admin.ch/kbob/de/home/themen-leistungen/nachhaltiges-bauen/oekobilanzdaten_baubereich.html" xr:uid="{200F5D79-CFA6-485A-85F7-D8D94B777EE9}"/>
    <hyperlink ref="K149" r:id="rId532" display="https://www.kbob.admin.ch/kbob/de/home/themen-leistungen/nachhaltiges-bauen/oekobilanzdaten_baubereich.html" xr:uid="{0A0FB0AC-88FA-4975-9D56-1E5371957638}"/>
    <hyperlink ref="K151" r:id="rId533" display="https://www.kbob.admin.ch/kbob/de/home/themen-leistungen/nachhaltiges-bauen/oekobilanzdaten_baubereich.html" xr:uid="{8D85259E-01E8-4062-86E9-6AC051C365EA}"/>
    <hyperlink ref="K153" r:id="rId534" display="https://www.kbob.admin.ch/kbob/de/home/themen-leistungen/nachhaltiges-bauen/oekobilanzdaten_baubereich.html" xr:uid="{E95CD335-660E-4137-A160-DFDB2665590C}"/>
    <hyperlink ref="K155" r:id="rId535" display="https://www.kbob.admin.ch/kbob/de/home/themen-leistungen/nachhaltiges-bauen/oekobilanzdaten_baubereich.html" xr:uid="{F228C0C7-DA5A-4290-BB9C-8385D5AA360E}"/>
    <hyperlink ref="K157" r:id="rId536" display="https://www.kbob.admin.ch/kbob/de/home/themen-leistungen/nachhaltiges-bauen/oekobilanzdaten_baubereich.html" xr:uid="{5103A434-5B19-4A03-B5D7-D042C456A6B5}"/>
    <hyperlink ref="K159" r:id="rId537" display="https://www.kbob.admin.ch/kbob/de/home/themen-leistungen/nachhaltiges-bauen/oekobilanzdaten_baubereich.html" xr:uid="{7211AF25-59FE-4AD7-AED9-E20FED489980}"/>
    <hyperlink ref="K161" r:id="rId538" display="https://www.kbob.admin.ch/kbob/de/home/themen-leistungen/nachhaltiges-bauen/oekobilanzdaten_baubereich.html" xr:uid="{6B287C5B-F148-4852-98DA-77695FBD9FAE}"/>
    <hyperlink ref="K163" r:id="rId539" display="https://www.kbob.admin.ch/kbob/de/home/themen-leistungen/nachhaltiges-bauen/oekobilanzdaten_baubereich.html" xr:uid="{5EF948B7-7CE1-4BCA-B4F4-8F86EA35631D}"/>
    <hyperlink ref="K165" r:id="rId540" display="https://www.kbob.admin.ch/kbob/de/home/themen-leistungen/nachhaltiges-bauen/oekobilanzdaten_baubereich.html" xr:uid="{252F142C-DE6D-4A4F-8755-650B498CFDD9}"/>
    <hyperlink ref="K167" r:id="rId541" display="https://www.kbob.admin.ch/kbob/de/home/themen-leistungen/nachhaltiges-bauen/oekobilanzdaten_baubereich.html" xr:uid="{03C371D2-C3C4-4B5E-93D8-74B6197430D2}"/>
    <hyperlink ref="K169" r:id="rId542" display="https://www.kbob.admin.ch/kbob/de/home/themen-leistungen/nachhaltiges-bauen/oekobilanzdaten_baubereich.html" xr:uid="{B6EBEDA7-77DE-4F59-A5FD-891F524CB7BE}"/>
    <hyperlink ref="K171" r:id="rId543" display="https://www.kbob.admin.ch/kbob/de/home/themen-leistungen/nachhaltiges-bauen/oekobilanzdaten_baubereich.html" xr:uid="{E39B5F7C-71A2-442E-ACF4-2D8DA05AD7A9}"/>
    <hyperlink ref="K173" r:id="rId544" display="https://www.kbob.admin.ch/kbob/de/home/themen-leistungen/nachhaltiges-bauen/oekobilanzdaten_baubereich.html" xr:uid="{3FECD66B-0216-41FC-972F-CC60749780C0}"/>
    <hyperlink ref="K175" r:id="rId545" display="https://www.kbob.admin.ch/kbob/de/home/themen-leistungen/nachhaltiges-bauen/oekobilanzdaten_baubereich.html" xr:uid="{8D3E0604-096E-4842-BE1C-7EACFA2C0B7E}"/>
    <hyperlink ref="K177" r:id="rId546" display="https://www.kbob.admin.ch/kbob/de/home/themen-leistungen/nachhaltiges-bauen/oekobilanzdaten_baubereich.html" xr:uid="{0CEE2D45-C387-43D7-B78E-A783BA5AF64E}"/>
    <hyperlink ref="K179" r:id="rId547" display="https://www.kbob.admin.ch/kbob/de/home/themen-leistungen/nachhaltiges-bauen/oekobilanzdaten_baubereich.html" xr:uid="{58E467E7-0393-4CE0-84D6-5F89DC0AA0F2}"/>
    <hyperlink ref="K181" r:id="rId548" display="https://www.kbob.admin.ch/kbob/de/home/themen-leistungen/nachhaltiges-bauen/oekobilanzdaten_baubereich.html" xr:uid="{712BC90F-4191-4D37-939A-D0A3A5B771EB}"/>
    <hyperlink ref="K183" r:id="rId549" display="https://www.kbob.admin.ch/kbob/de/home/themen-leistungen/nachhaltiges-bauen/oekobilanzdaten_baubereich.html" xr:uid="{F12347BA-0839-4E6E-ABC8-26BEDD252DC9}"/>
    <hyperlink ref="K185" r:id="rId550" display="https://www.kbob.admin.ch/kbob/de/home/themen-leistungen/nachhaltiges-bauen/oekobilanzdaten_baubereich.html" xr:uid="{32186485-E848-4A4C-8795-ACBC73C33C23}"/>
    <hyperlink ref="K187" r:id="rId551" display="https://www.kbob.admin.ch/kbob/de/home/themen-leistungen/nachhaltiges-bauen/oekobilanzdaten_baubereich.html" xr:uid="{D60A8F07-7FD2-44F3-B1ED-923C40203DE0}"/>
    <hyperlink ref="K189" r:id="rId552" display="https://www.kbob.admin.ch/kbob/de/home/themen-leistungen/nachhaltiges-bauen/oekobilanzdaten_baubereich.html" xr:uid="{5ABD60B4-83CD-49D8-8BC2-1E84DCF4996D}"/>
    <hyperlink ref="K191" r:id="rId553" display="https://www.kbob.admin.ch/kbob/de/home/themen-leistungen/nachhaltiges-bauen/oekobilanzdaten_baubereich.html" xr:uid="{5E18ACE9-1717-46C8-AF05-AB9C6E37A967}"/>
    <hyperlink ref="K193" r:id="rId554" display="https://www.kbob.admin.ch/kbob/de/home/themen-leistungen/nachhaltiges-bauen/oekobilanzdaten_baubereich.html" xr:uid="{3C0B2546-2378-4A9D-A074-08B7B51126F2}"/>
    <hyperlink ref="K195" r:id="rId555" display="https://www.kbob.admin.ch/kbob/de/home/themen-leistungen/nachhaltiges-bauen/oekobilanzdaten_baubereich.html" xr:uid="{C0387508-5F52-47AA-B9A7-F816BB29394D}"/>
    <hyperlink ref="K197" r:id="rId556" display="https://www.kbob.admin.ch/kbob/de/home/themen-leistungen/nachhaltiges-bauen/oekobilanzdaten_baubereich.html" xr:uid="{510ED496-A1C3-48C1-912F-C84932C9FAC2}"/>
    <hyperlink ref="K199" r:id="rId557" display="https://www.kbob.admin.ch/kbob/de/home/themen-leistungen/nachhaltiges-bauen/oekobilanzdaten_baubereich.html" xr:uid="{A580F13C-1A46-462E-93F3-EF62BFD7AC22}"/>
    <hyperlink ref="K201" r:id="rId558" display="https://www.kbob.admin.ch/kbob/de/home/themen-leistungen/nachhaltiges-bauen/oekobilanzdaten_baubereich.html" xr:uid="{E9F279B2-5AEC-4482-9A90-9860E16DC2D6}"/>
    <hyperlink ref="K203" r:id="rId559" display="https://www.kbob.admin.ch/kbob/de/home/themen-leistungen/nachhaltiges-bauen/oekobilanzdaten_baubereich.html" xr:uid="{D42BB775-9B83-494E-B55F-9ABD944BCEAE}"/>
    <hyperlink ref="K205" r:id="rId560" display="https://www.kbob.admin.ch/kbob/de/home/themen-leistungen/nachhaltiges-bauen/oekobilanzdaten_baubereich.html" xr:uid="{D0B42648-45C7-47D7-8650-E1B302DC3A07}"/>
    <hyperlink ref="K207" r:id="rId561" display="https://www.kbob.admin.ch/kbob/de/home/themen-leistungen/nachhaltiges-bauen/oekobilanzdaten_baubereich.html" xr:uid="{0FA323DA-DA55-430D-B379-73D4032E6722}"/>
    <hyperlink ref="K209" r:id="rId562" display="https://www.kbob.admin.ch/kbob/de/home/themen-leistungen/nachhaltiges-bauen/oekobilanzdaten_baubereich.html" xr:uid="{7E579A54-E48A-4654-AF59-67CAEBD601FA}"/>
    <hyperlink ref="K211" r:id="rId563" display="https://www.kbob.admin.ch/kbob/de/home/themen-leistungen/nachhaltiges-bauen/oekobilanzdaten_baubereich.html" xr:uid="{5187C0B2-1A66-4A7B-94B4-5A68573868B4}"/>
    <hyperlink ref="K213" r:id="rId564" display="https://www.kbob.admin.ch/kbob/de/home/themen-leistungen/nachhaltiges-bauen/oekobilanzdaten_baubereich.html" xr:uid="{A8CA63FD-829A-45B9-954C-9A0784F207D2}"/>
    <hyperlink ref="K215" r:id="rId565" display="https://www.kbob.admin.ch/kbob/de/home/themen-leistungen/nachhaltiges-bauen/oekobilanzdaten_baubereich.html" xr:uid="{A9840807-6829-4C08-B6EB-D2B84F7628FC}"/>
    <hyperlink ref="K217" r:id="rId566" display="https://www.kbob.admin.ch/kbob/de/home/themen-leistungen/nachhaltiges-bauen/oekobilanzdaten_baubereich.html" xr:uid="{AA7F3832-9919-48E9-AF46-3575086C846A}"/>
    <hyperlink ref="K219" r:id="rId567" display="https://www.kbob.admin.ch/kbob/de/home/themen-leistungen/nachhaltiges-bauen/oekobilanzdaten_baubereich.html" xr:uid="{B8DAA6C5-4B2B-4325-9FD7-69BCB3C85958}"/>
    <hyperlink ref="K221" r:id="rId568" display="https://www.kbob.admin.ch/kbob/de/home/themen-leistungen/nachhaltiges-bauen/oekobilanzdaten_baubereich.html" xr:uid="{6D343C28-AD87-4EC3-86A6-DAF900CEB2C0}"/>
    <hyperlink ref="K223" r:id="rId569" display="https://www.kbob.admin.ch/kbob/de/home/themen-leistungen/nachhaltiges-bauen/oekobilanzdaten_baubereich.html" xr:uid="{E7857818-C1F5-4DC8-BD28-F82B63381BC1}"/>
    <hyperlink ref="K225" r:id="rId570" display="https://www.kbob.admin.ch/kbob/de/home/themen-leistungen/nachhaltiges-bauen/oekobilanzdaten_baubereich.html" xr:uid="{4658F91C-3FAD-45D5-B786-7FA95D9F13F6}"/>
    <hyperlink ref="K227" r:id="rId571" display="https://www.kbob.admin.ch/kbob/de/home/themen-leistungen/nachhaltiges-bauen/oekobilanzdaten_baubereich.html" xr:uid="{73C4BC5E-5B5D-4B63-8A9D-837825082B34}"/>
    <hyperlink ref="K229" r:id="rId572" display="https://www.kbob.admin.ch/kbob/de/home/themen-leistungen/nachhaltiges-bauen/oekobilanzdaten_baubereich.html" xr:uid="{F933920B-4225-4472-9F3B-B457957E43D7}"/>
    <hyperlink ref="K231" r:id="rId573" display="https://www.kbob.admin.ch/kbob/de/home/themen-leistungen/nachhaltiges-bauen/oekobilanzdaten_baubereich.html" xr:uid="{F233398B-0263-4C06-B749-B48AD95AA78A}"/>
    <hyperlink ref="K233" r:id="rId574" display="https://www.kbob.admin.ch/kbob/de/home/themen-leistungen/nachhaltiges-bauen/oekobilanzdaten_baubereich.html" xr:uid="{F9AA2727-8E28-4BF4-8976-97A58BB39538}"/>
    <hyperlink ref="K235" r:id="rId575" display="https://www.kbob.admin.ch/kbob/de/home/themen-leistungen/nachhaltiges-bauen/oekobilanzdaten_baubereich.html" xr:uid="{72FC818C-4C7D-45BF-9DED-606915B5EC60}"/>
    <hyperlink ref="K237" r:id="rId576" display="https://www.kbob.admin.ch/kbob/de/home/themen-leistungen/nachhaltiges-bauen/oekobilanzdaten_baubereich.html" xr:uid="{36832DE3-A9E6-4D62-B397-08CA03F7CB5F}"/>
    <hyperlink ref="K239" r:id="rId577" display="https://www.kbob.admin.ch/kbob/de/home/themen-leistungen/nachhaltiges-bauen/oekobilanzdaten_baubereich.html" xr:uid="{E4EADE92-7A15-4E41-925E-0E1CE2412A1D}"/>
    <hyperlink ref="K241" r:id="rId578" display="https://www.kbob.admin.ch/kbob/de/home/themen-leistungen/nachhaltiges-bauen/oekobilanzdaten_baubereich.html" xr:uid="{FACD1990-22F5-45A6-A71D-5D5B575CFF7A}"/>
    <hyperlink ref="K243" r:id="rId579" display="https://www.kbob.admin.ch/kbob/de/home/themen-leistungen/nachhaltiges-bauen/oekobilanzdaten_baubereich.html" xr:uid="{CE9BB75D-2B84-443C-B27D-8B7135527923}"/>
    <hyperlink ref="K245" r:id="rId580" display="https://www.kbob.admin.ch/kbob/de/home/themen-leistungen/nachhaltiges-bauen/oekobilanzdaten_baubereich.html" xr:uid="{774ABEB1-1420-4176-BBBB-F4890578720B}"/>
    <hyperlink ref="K247" r:id="rId581" display="https://www.kbob.admin.ch/kbob/de/home/themen-leistungen/nachhaltiges-bauen/oekobilanzdaten_baubereich.html" xr:uid="{3AB63E27-3648-49BA-A850-688F29700341}"/>
    <hyperlink ref="K249" r:id="rId582" display="https://www.kbob.admin.ch/kbob/de/home/themen-leistungen/nachhaltiges-bauen/oekobilanzdaten_baubereich.html" xr:uid="{681F15FA-B82E-4937-9043-348BADF04B35}"/>
    <hyperlink ref="K251" r:id="rId583" display="https://www.kbob.admin.ch/kbob/de/home/themen-leistungen/nachhaltiges-bauen/oekobilanzdaten_baubereich.html" xr:uid="{4AEF52E9-BCD2-41A2-9ADC-32E7D84915F5}"/>
    <hyperlink ref="K253" r:id="rId584" display="https://www.kbob.admin.ch/kbob/de/home/themen-leistungen/nachhaltiges-bauen/oekobilanzdaten_baubereich.html" xr:uid="{F76CE293-13E7-41F8-A8B7-1A619E7AE45E}"/>
    <hyperlink ref="K255" r:id="rId585" display="https://www.kbob.admin.ch/kbob/de/home/themen-leistungen/nachhaltiges-bauen/oekobilanzdaten_baubereich.html" xr:uid="{0CAF2407-9C2E-4085-B4B5-6A3677C12750}"/>
    <hyperlink ref="K257" r:id="rId586" display="https://www.kbob.admin.ch/kbob/de/home/themen-leistungen/nachhaltiges-bauen/oekobilanzdaten_baubereich.html" xr:uid="{F8DCE6CD-5F5A-49F8-8D8A-CDA3C4B843D2}"/>
    <hyperlink ref="K259" r:id="rId587" display="https://www.kbob.admin.ch/kbob/de/home/themen-leistungen/nachhaltiges-bauen/oekobilanzdaten_baubereich.html" xr:uid="{A273B54B-DCB5-48AC-A7F5-A6C181FB16B2}"/>
    <hyperlink ref="K261" r:id="rId588" display="https://www.kbob.admin.ch/kbob/de/home/themen-leistungen/nachhaltiges-bauen/oekobilanzdaten_baubereich.html" xr:uid="{DEE296B3-9005-4D5D-8C4B-B76916571C7F}"/>
    <hyperlink ref="K263" r:id="rId589" display="https://www.kbob.admin.ch/kbob/de/home/themen-leistungen/nachhaltiges-bauen/oekobilanzdaten_baubereich.html" xr:uid="{EBE6E81B-4B48-4DD8-A2DC-56A3852CA9E2}"/>
    <hyperlink ref="K265" r:id="rId590" display="https://www.kbob.admin.ch/kbob/de/home/themen-leistungen/nachhaltiges-bauen/oekobilanzdaten_baubereich.html" xr:uid="{350DEF74-30D9-41EC-AA1A-009EBF56B694}"/>
    <hyperlink ref="K267" r:id="rId591" display="https://www.kbob.admin.ch/kbob/de/home/themen-leistungen/nachhaltiges-bauen/oekobilanzdaten_baubereich.html" xr:uid="{9A6588C6-7BEE-467B-B5A9-128A04A4CB87}"/>
    <hyperlink ref="K269" r:id="rId592" display="https://www.kbob.admin.ch/kbob/de/home/themen-leistungen/nachhaltiges-bauen/oekobilanzdaten_baubereich.html" xr:uid="{9A110C81-2E14-4A88-AA39-E367D1023263}"/>
    <hyperlink ref="K271" r:id="rId593" display="https://www.kbob.admin.ch/kbob/de/home/themen-leistungen/nachhaltiges-bauen/oekobilanzdaten_baubereich.html" xr:uid="{9CA1C5E1-74F5-48F2-A851-A38A1FDEE604}"/>
    <hyperlink ref="K273" r:id="rId594" display="https://www.kbob.admin.ch/kbob/de/home/themen-leistungen/nachhaltiges-bauen/oekobilanzdaten_baubereich.html" xr:uid="{935D2669-7CCD-45F7-8945-F09F3396AE4B}"/>
  </hyperlinks>
  <pageMargins left="0.7" right="0.7" top="0.75" bottom="0.75" header="0.3" footer="0.3"/>
  <pageSetup paperSize="9" orientation="portrait" r:id="rId595"/>
  <customProperties>
    <customPr name="EpmWorksheetKeyString_GUID" r:id="rId596"/>
  </customProperties>
  <drawing r:id="rId59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C9FC9-30F2-42DD-8359-495A52EC53CA}">
  <sheetPr>
    <tabColor theme="5" tint="-0.249977111117893"/>
  </sheetPr>
  <dimension ref="A1:U8052"/>
  <sheetViews>
    <sheetView topLeftCell="C1" zoomScale="85" zoomScaleNormal="85" workbookViewId="0">
      <pane ySplit="1" topLeftCell="A5373" activePane="bottomLeft" state="frozen"/>
      <selection pane="bottomLeft" activeCell="D5390" sqref="D5390"/>
    </sheetView>
  </sheetViews>
  <sheetFormatPr baseColWidth="10" defaultColWidth="10.85546875" defaultRowHeight="15"/>
  <cols>
    <col min="1" max="1" width="34.7109375" style="301" customWidth="1"/>
    <col min="2" max="2" width="31.5703125" style="301" customWidth="1"/>
    <col min="3" max="3" width="104.42578125" style="258" customWidth="1"/>
    <col min="4" max="4" width="20.140625" style="465" customWidth="1"/>
    <col min="5" max="5" width="29.7109375" style="465" customWidth="1"/>
    <col min="6" max="6" width="14.5703125" style="469" customWidth="1"/>
    <col min="7" max="8" width="19.7109375" style="259" customWidth="1"/>
    <col min="9" max="9" width="22" style="259" customWidth="1"/>
    <col min="10" max="10" width="19.7109375" style="259" customWidth="1"/>
    <col min="11" max="11" width="27" style="259" customWidth="1"/>
    <col min="12" max="12" width="18.7109375" style="301" hidden="1" customWidth="1"/>
    <col min="13" max="13" width="23.140625" customWidth="1"/>
    <col min="14" max="15" width="0" hidden="1" customWidth="1"/>
    <col min="16" max="16" width="20.7109375" style="301" hidden="1" customWidth="1"/>
    <col min="17" max="17" width="14.5703125" style="259" hidden="1" customWidth="1"/>
    <col min="18" max="18" width="29.140625" style="259" hidden="1" customWidth="1"/>
    <col min="19" max="19" width="32.85546875" style="259" hidden="1" customWidth="1"/>
    <col min="20" max="20" width="36" style="259" hidden="1" customWidth="1"/>
    <col min="21" max="21" width="13.42578125" style="259" hidden="1" customWidth="1"/>
    <col min="22" max="26" width="10.85546875" style="259"/>
    <col min="27" max="27" width="19.5703125" style="259" customWidth="1"/>
    <col min="28" max="16384" width="10.85546875" style="259"/>
  </cols>
  <sheetData>
    <row r="1" spans="1:17" s="258" customFormat="1" ht="146.25" customHeight="1">
      <c r="A1" s="464" t="s">
        <v>5077</v>
      </c>
      <c r="B1" s="464" t="s">
        <v>5128</v>
      </c>
      <c r="C1" s="436" t="s">
        <v>4157</v>
      </c>
      <c r="D1" s="464" t="s">
        <v>3907</v>
      </c>
      <c r="E1" s="464" t="s">
        <v>4084</v>
      </c>
      <c r="F1" s="436" t="s">
        <v>6014</v>
      </c>
      <c r="G1" s="436" t="s">
        <v>6000</v>
      </c>
      <c r="H1" s="436" t="s">
        <v>5999</v>
      </c>
      <c r="I1" s="436" t="s">
        <v>5998</v>
      </c>
      <c r="J1" s="436" t="s">
        <v>5934</v>
      </c>
      <c r="K1" s="436" t="s">
        <v>6106</v>
      </c>
      <c r="L1" s="464" t="s">
        <v>4153</v>
      </c>
      <c r="M1" s="464" t="s">
        <v>5929</v>
      </c>
      <c r="N1" s="433" t="s">
        <v>3907</v>
      </c>
      <c r="P1" s="433" t="s">
        <v>5077</v>
      </c>
      <c r="Q1" s="435" t="s">
        <v>5128</v>
      </c>
    </row>
    <row r="2" spans="1:17" ht="21.75" customHeight="1">
      <c r="A2" s="301" t="s">
        <v>5129</v>
      </c>
      <c r="B2" s="301" t="s">
        <v>5130</v>
      </c>
      <c r="C2" s="316" t="s">
        <v>6107</v>
      </c>
      <c r="D2" s="465" t="s">
        <v>3730</v>
      </c>
      <c r="E2" s="465" t="s">
        <v>700</v>
      </c>
      <c r="F2" s="469" t="str">
        <f t="shared" ref="F2:F65" si="0">IF(ISNUMBER(SEARCH("{CH}", C2)), "CH", "other")</f>
        <v>CH</v>
      </c>
      <c r="G2" s="260">
        <v>0.58968088519999995</v>
      </c>
      <c r="H2" s="260">
        <v>1.79772952003488</v>
      </c>
      <c r="I2" s="260">
        <v>1.2029270558400001E-3</v>
      </c>
      <c r="J2" s="260">
        <v>7.7218280344355605</v>
      </c>
      <c r="K2" s="260">
        <v>10.1104413588613</v>
      </c>
      <c r="L2" s="301" t="str">
        <f t="shared" ref="L2:L65" si="1">IF(N2="MJ", K2*3.6, IF(N2="m", K2*1000, ""))</f>
        <v/>
      </c>
      <c r="M2" s="459">
        <f>IFERROR((Tableau1[[#This Row],[Scope 1
(kg CO2-eq)]]+Tableau1[[#This Row],[Scope 2 energy
(kg CO2-eq)]]+Tableau1[[#This Row],[Scope 2 Infrastructure
(kg CO2-eq)]])/Tableau1[[#This Row],[Total CO2-emissions
(kg CO2-eq)
for scope 3 use ]],"")</f>
        <v>0.23625213257354177</v>
      </c>
      <c r="N2" s="436" t="s">
        <v>3730</v>
      </c>
      <c r="O2" s="259">
        <v>1</v>
      </c>
      <c r="P2" s="259" t="s">
        <v>5129</v>
      </c>
      <c r="Q2" s="259" t="s">
        <v>5130</v>
      </c>
    </row>
    <row r="3" spans="1:17" ht="21.75" customHeight="1">
      <c r="A3" s="301" t="s">
        <v>5129</v>
      </c>
      <c r="B3" s="301" t="s">
        <v>5130</v>
      </c>
      <c r="C3" s="316" t="s">
        <v>6108</v>
      </c>
      <c r="D3" s="465" t="s">
        <v>3730</v>
      </c>
      <c r="E3" s="465" t="s">
        <v>6091</v>
      </c>
      <c r="F3" s="469" t="str">
        <f t="shared" si="0"/>
        <v>other</v>
      </c>
      <c r="G3" s="260">
        <v>0.58968088519999995</v>
      </c>
      <c r="H3" s="260">
        <v>2.5403443011993598</v>
      </c>
      <c r="I3" s="260">
        <v>1.2153381350400001E-3</v>
      </c>
      <c r="J3" s="260">
        <v>7.7218280344355605</v>
      </c>
      <c r="K3" s="260">
        <v>10.853068547844201</v>
      </c>
      <c r="L3" s="301" t="str">
        <f t="shared" si="1"/>
        <v/>
      </c>
      <c r="M3" s="459">
        <f>IFERROR((Tableau1[[#This Row],[Scope 1
(kg CO2-eq)]]+Tableau1[[#This Row],[Scope 2 energy
(kg CO2-eq)]]+Tableau1[[#This Row],[Scope 2 Infrastructure
(kg CO2-eq)]])/Tableau1[[#This Row],[Total CO2-emissions
(kg CO2-eq)
for scope 3 use ]],"")</f>
        <v>0.28851200107423758</v>
      </c>
      <c r="N3" s="436" t="s">
        <v>3730</v>
      </c>
      <c r="O3" s="259">
        <v>1</v>
      </c>
      <c r="P3" s="259" t="s">
        <v>5129</v>
      </c>
      <c r="Q3" s="259" t="s">
        <v>5130</v>
      </c>
    </row>
    <row r="4" spans="1:17" ht="21.75" customHeight="1">
      <c r="A4" s="301" t="s">
        <v>5129</v>
      </c>
      <c r="B4" s="301" t="s">
        <v>5130</v>
      </c>
      <c r="C4" s="316" t="s">
        <v>6109</v>
      </c>
      <c r="D4" s="465" t="s">
        <v>3730</v>
      </c>
      <c r="E4" s="465" t="s">
        <v>700</v>
      </c>
      <c r="F4" s="469" t="str">
        <f t="shared" si="0"/>
        <v>CH</v>
      </c>
      <c r="G4" s="260">
        <v>0.49839741200999998</v>
      </c>
      <c r="H4" s="260">
        <v>2.1010475417927998</v>
      </c>
      <c r="I4" s="260">
        <v>9.975403044000001E-4</v>
      </c>
      <c r="J4" s="260">
        <v>7.0222183626748302</v>
      </c>
      <c r="K4" s="260">
        <v>9.6226608494616706</v>
      </c>
      <c r="L4" s="301" t="str">
        <f t="shared" si="1"/>
        <v/>
      </c>
      <c r="M4" s="459">
        <f>IFERROR((Tableau1[[#This Row],[Scope 1
(kg CO2-eq)]]+Tableau1[[#This Row],[Scope 2 energy
(kg CO2-eq)]]+Tableau1[[#This Row],[Scope 2 Infrastructure
(kg CO2-eq)]])/Tableau1[[#This Row],[Total CO2-emissions
(kg CO2-eq)
for scope 3 use ]],"")</f>
        <v>0.27024151996925866</v>
      </c>
      <c r="N4" s="436" t="s">
        <v>3730</v>
      </c>
      <c r="O4" s="259">
        <v>1</v>
      </c>
      <c r="P4" s="259" t="s">
        <v>5129</v>
      </c>
      <c r="Q4" s="259" t="s">
        <v>5130</v>
      </c>
    </row>
    <row r="5" spans="1:17" ht="21.75" customHeight="1">
      <c r="A5" s="301" t="s">
        <v>5129</v>
      </c>
      <c r="B5" s="301" t="s">
        <v>5130</v>
      </c>
      <c r="C5" s="316" t="s">
        <v>6110</v>
      </c>
      <c r="D5" s="465" t="s">
        <v>3730</v>
      </c>
      <c r="E5" s="465" t="s">
        <v>6091</v>
      </c>
      <c r="F5" s="469" t="str">
        <f t="shared" si="0"/>
        <v>other</v>
      </c>
      <c r="G5" s="260">
        <v>0.49839741200999998</v>
      </c>
      <c r="H5" s="260">
        <v>2.7168689012496001</v>
      </c>
      <c r="I5" s="260">
        <v>1.0078323264000001E-3</v>
      </c>
      <c r="J5" s="260">
        <v>7.0222183626748302</v>
      </c>
      <c r="K5" s="260">
        <v>10.238492497289499</v>
      </c>
      <c r="L5" s="301" t="str">
        <f t="shared" si="1"/>
        <v/>
      </c>
      <c r="M5" s="459">
        <f>IFERROR((Tableau1[[#This Row],[Scope 1
(kg CO2-eq)]]+Tableau1[[#This Row],[Scope 2 energy
(kg CO2-eq)]]+Tableau1[[#This Row],[Scope 2 Infrastructure
(kg CO2-eq)]])/Tableau1[[#This Row],[Total CO2-emissions
(kg CO2-eq)
for scope 3 use ]],"")</f>
        <v>0.31413551813779855</v>
      </c>
      <c r="N5" s="436" t="s">
        <v>3730</v>
      </c>
      <c r="O5" s="259">
        <v>1</v>
      </c>
      <c r="P5" s="259" t="s">
        <v>5129</v>
      </c>
      <c r="Q5" s="259" t="s">
        <v>5130</v>
      </c>
    </row>
    <row r="6" spans="1:17" ht="21.75" customHeight="1">
      <c r="A6" s="301" t="s">
        <v>5129</v>
      </c>
      <c r="B6" s="301" t="s">
        <v>5131</v>
      </c>
      <c r="C6" s="316" t="s">
        <v>6111</v>
      </c>
      <c r="D6" s="465" t="s">
        <v>3730</v>
      </c>
      <c r="E6" s="465" t="s">
        <v>6015</v>
      </c>
      <c r="F6" s="469" t="str">
        <f t="shared" si="0"/>
        <v>other</v>
      </c>
      <c r="G6" s="260">
        <v>1.8744540000000001</v>
      </c>
      <c r="H6" s="260">
        <v>0.85394120869220003</v>
      </c>
      <c r="I6" s="260">
        <v>7.1711288692000001E-4</v>
      </c>
      <c r="J6" s="260">
        <v>2.8367500548866103</v>
      </c>
      <c r="K6" s="260">
        <v>5.5658623756355601</v>
      </c>
      <c r="L6" s="301" t="str">
        <f t="shared" si="1"/>
        <v/>
      </c>
      <c r="M6" s="459">
        <f>IFERROR((Tableau1[[#This Row],[Scope 1
(kg CO2-eq)]]+Tableau1[[#This Row],[Scope 2 energy
(kg CO2-eq)]]+Tableau1[[#This Row],[Scope 2 Infrastructure
(kg CO2-eq)]])/Tableau1[[#This Row],[Total CO2-emissions
(kg CO2-eq)
for scope 3 use ]],"")</f>
        <v>0.49033054312046043</v>
      </c>
      <c r="N6" s="436" t="s">
        <v>3730</v>
      </c>
      <c r="O6" s="259">
        <v>1</v>
      </c>
      <c r="P6" s="259" t="s">
        <v>5129</v>
      </c>
      <c r="Q6" s="259" t="s">
        <v>5131</v>
      </c>
    </row>
    <row r="7" spans="1:17" ht="21.75" customHeight="1">
      <c r="A7" s="301" t="s">
        <v>5132</v>
      </c>
      <c r="B7" s="301" t="s">
        <v>5133</v>
      </c>
      <c r="C7" s="316" t="s">
        <v>6112</v>
      </c>
      <c r="D7" s="465" t="s">
        <v>3646</v>
      </c>
      <c r="E7" s="465" t="s">
        <v>700</v>
      </c>
      <c r="F7" s="469" t="str">
        <f t="shared" si="0"/>
        <v>CH</v>
      </c>
      <c r="G7" s="260">
        <v>0</v>
      </c>
      <c r="H7" s="260">
        <v>12.298151303028</v>
      </c>
      <c r="I7" s="260">
        <v>0.25667575534800002</v>
      </c>
      <c r="J7" s="260">
        <v>1140704.5279294699</v>
      </c>
      <c r="K7" s="260">
        <v>1140717.0827397599</v>
      </c>
      <c r="L7" s="301" t="str">
        <f t="shared" si="1"/>
        <v/>
      </c>
      <c r="M7" s="459">
        <f>IFERROR((Tableau1[[#This Row],[Scope 1
(kg CO2-eq)]]+Tableau1[[#This Row],[Scope 2 energy
(kg CO2-eq)]]+Tableau1[[#This Row],[Scope 2 Infrastructure
(kg CO2-eq)]])/Tableau1[[#This Row],[Total CO2-emissions
(kg CO2-eq)
for scope 3 use ]],"")</f>
        <v>1.100608314571916E-5</v>
      </c>
      <c r="N7" s="436" t="s">
        <v>3646</v>
      </c>
      <c r="O7" s="259">
        <v>1</v>
      </c>
      <c r="P7" s="259" t="s">
        <v>5132</v>
      </c>
      <c r="Q7" s="259" t="s">
        <v>5133</v>
      </c>
    </row>
    <row r="8" spans="1:17" ht="21.75" customHeight="1">
      <c r="A8" s="301" t="s">
        <v>5132</v>
      </c>
      <c r="B8" s="301" t="s">
        <v>5133</v>
      </c>
      <c r="C8" s="316" t="s">
        <v>6113</v>
      </c>
      <c r="D8" s="465" t="s">
        <v>3646</v>
      </c>
      <c r="E8" s="465" t="s">
        <v>700</v>
      </c>
      <c r="F8" s="469" t="str">
        <f t="shared" si="0"/>
        <v>CH</v>
      </c>
      <c r="G8" s="260">
        <v>0</v>
      </c>
      <c r="H8" s="260">
        <v>1.4232437528904001</v>
      </c>
      <c r="I8" s="260">
        <v>2.9704640666399999E-2</v>
      </c>
      <c r="J8" s="260">
        <v>153317.584586632</v>
      </c>
      <c r="K8" s="260">
        <v>153319.03753335701</v>
      </c>
      <c r="L8" s="301" t="str">
        <f t="shared" si="1"/>
        <v/>
      </c>
      <c r="M8" s="459">
        <f>IFERROR((Tableau1[[#This Row],[Scope 1
(kg CO2-eq)]]+Tableau1[[#This Row],[Scope 2 energy
(kg CO2-eq)]]+Tableau1[[#This Row],[Scope 2 Infrastructure
(kg CO2-eq)]])/Tableau1[[#This Row],[Total CO2-emissions
(kg CO2-eq)
for scope 3 use ]],"")</f>
        <v>9.4766339323039898E-6</v>
      </c>
      <c r="N8" s="436" t="s">
        <v>3646</v>
      </c>
      <c r="O8" s="259">
        <v>1</v>
      </c>
      <c r="P8" s="259" t="s">
        <v>5132</v>
      </c>
      <c r="Q8" s="259" t="s">
        <v>5133</v>
      </c>
    </row>
    <row r="9" spans="1:17" ht="21.75" customHeight="1">
      <c r="A9" s="301" t="s">
        <v>5132</v>
      </c>
      <c r="B9" s="301" t="s">
        <v>5133</v>
      </c>
      <c r="C9" s="316" t="s">
        <v>6114</v>
      </c>
      <c r="D9" s="465" t="s">
        <v>3646</v>
      </c>
      <c r="E9" s="465" t="s">
        <v>700</v>
      </c>
      <c r="F9" s="469" t="str">
        <f t="shared" si="0"/>
        <v>CH</v>
      </c>
      <c r="G9" s="260">
        <v>0</v>
      </c>
      <c r="H9" s="260">
        <v>1.4232437528904001</v>
      </c>
      <c r="I9" s="260">
        <v>2.9704640666399999E-2</v>
      </c>
      <c r="J9" s="260">
        <v>152244.16427287899</v>
      </c>
      <c r="K9" s="260">
        <v>152245.617223354</v>
      </c>
      <c r="L9" s="301" t="str">
        <f t="shared" si="1"/>
        <v/>
      </c>
      <c r="M9" s="459">
        <f>IFERROR((Tableau1[[#This Row],[Scope 1
(kg CO2-eq)]]+Tableau1[[#This Row],[Scope 2 energy
(kg CO2-eq)]]+Tableau1[[#This Row],[Scope 2 Infrastructure
(kg CO2-eq)]])/Tableau1[[#This Row],[Total CO2-emissions
(kg CO2-eq)
for scope 3 use ]],"")</f>
        <v>9.5434497232536593E-6</v>
      </c>
      <c r="N9" s="436" t="s">
        <v>3646</v>
      </c>
      <c r="O9" s="259">
        <v>1</v>
      </c>
      <c r="P9" s="259" t="s">
        <v>5132</v>
      </c>
      <c r="Q9" s="259" t="s">
        <v>5133</v>
      </c>
    </row>
    <row r="10" spans="1:17" ht="21.75" customHeight="1">
      <c r="A10" s="301" t="s">
        <v>5134</v>
      </c>
      <c r="B10" s="301" t="s">
        <v>5135</v>
      </c>
      <c r="C10" s="316" t="s">
        <v>6115</v>
      </c>
      <c r="D10" s="465" t="s">
        <v>3646</v>
      </c>
      <c r="E10" s="465" t="s">
        <v>700</v>
      </c>
      <c r="F10" s="469" t="str">
        <f t="shared" si="0"/>
        <v>CH</v>
      </c>
      <c r="G10" s="260">
        <v>0</v>
      </c>
      <c r="H10" s="260">
        <v>0.15228779663736</v>
      </c>
      <c r="I10" s="260">
        <v>3.1784114757599999E-3</v>
      </c>
      <c r="J10" s="260">
        <v>21378.3653253224</v>
      </c>
      <c r="K10" s="260">
        <v>21378.520791636001</v>
      </c>
      <c r="L10" s="301" t="str">
        <f t="shared" si="1"/>
        <v/>
      </c>
      <c r="M10" s="459">
        <f>IFERROR((Tableau1[[#This Row],[Scope 1
(kg CO2-eq)]]+Tableau1[[#This Row],[Scope 2 energy
(kg CO2-eq)]]+Tableau1[[#This Row],[Scope 2 Infrastructure
(kg CO2-eq)]])/Tableau1[[#This Row],[Total CO2-emissions
(kg CO2-eq)
for scope 3 use ]],"")</f>
        <v>7.2720750714400989E-6</v>
      </c>
      <c r="N10" s="436" t="s">
        <v>3646</v>
      </c>
      <c r="O10" s="259">
        <v>1</v>
      </c>
      <c r="P10" s="259" t="s">
        <v>5134</v>
      </c>
      <c r="Q10" s="259" t="s">
        <v>5135</v>
      </c>
    </row>
    <row r="11" spans="1:17" ht="21.75" customHeight="1">
      <c r="A11" s="301" t="s">
        <v>5129</v>
      </c>
      <c r="B11" s="301" t="s">
        <v>5136</v>
      </c>
      <c r="C11" s="316" t="s">
        <v>6116</v>
      </c>
      <c r="D11" s="465" t="s">
        <v>3730</v>
      </c>
      <c r="E11" s="465" t="s">
        <v>6091</v>
      </c>
      <c r="F11" s="469" t="str">
        <f t="shared" si="0"/>
        <v>other</v>
      </c>
      <c r="G11" s="260">
        <v>0.27668146207819999</v>
      </c>
      <c r="H11" s="260">
        <v>1.1616048451414001</v>
      </c>
      <c r="I11" s="260">
        <v>0.2588703889656</v>
      </c>
      <c r="J11" s="260">
        <v>1.1234649697174901</v>
      </c>
      <c r="K11" s="260">
        <v>2.8206216759532898</v>
      </c>
      <c r="L11" s="301" t="str">
        <f t="shared" si="1"/>
        <v/>
      </c>
      <c r="M11" s="459">
        <f>IFERROR((Tableau1[[#This Row],[Scope 1
(kg CO2-eq)]]+Tableau1[[#This Row],[Scope 2 energy
(kg CO2-eq)]]+Tableau1[[#This Row],[Scope 2 Infrastructure
(kg CO2-eq)]])/Tableau1[[#This Row],[Total CO2-emissions
(kg CO2-eq)
for scope 3 use ]],"")</f>
        <v>0.60169597030825117</v>
      </c>
      <c r="N11" s="436" t="s">
        <v>3730</v>
      </c>
      <c r="O11" s="259">
        <v>1</v>
      </c>
      <c r="P11" s="259" t="s">
        <v>5129</v>
      </c>
      <c r="Q11" s="259" t="s">
        <v>5136</v>
      </c>
    </row>
    <row r="12" spans="1:17" ht="21.75" customHeight="1">
      <c r="A12" s="301" t="s">
        <v>5129</v>
      </c>
      <c r="B12" s="301" t="s">
        <v>5136</v>
      </c>
      <c r="C12" s="316" t="s">
        <v>6117</v>
      </c>
      <c r="D12" s="465" t="s">
        <v>3730</v>
      </c>
      <c r="E12" s="465" t="s">
        <v>6091</v>
      </c>
      <c r="F12" s="469" t="str">
        <f t="shared" si="0"/>
        <v>other</v>
      </c>
      <c r="G12" s="260">
        <v>0.35387189089999999</v>
      </c>
      <c r="H12" s="260">
        <v>2.8330990081023</v>
      </c>
      <c r="I12" s="260">
        <v>0.26151091528424403</v>
      </c>
      <c r="J12" s="260">
        <v>1.4240553043669499</v>
      </c>
      <c r="K12" s="260">
        <v>4.87253711637603</v>
      </c>
      <c r="L12" s="301" t="str">
        <f t="shared" si="1"/>
        <v/>
      </c>
      <c r="M12" s="459">
        <f>IFERROR((Tableau1[[#This Row],[Scope 1
(kg CO2-eq)]]+Tableau1[[#This Row],[Scope 2 energy
(kg CO2-eq)]]+Tableau1[[#This Row],[Scope 2 Infrastructure
(kg CO2-eq)]])/Tableau1[[#This Row],[Total CO2-emissions
(kg CO2-eq)
for scope 3 use ]],"")</f>
        <v>0.70773843932283198</v>
      </c>
      <c r="N12" s="436" t="s">
        <v>3730</v>
      </c>
      <c r="O12" s="259">
        <v>1</v>
      </c>
      <c r="P12" s="259" t="s">
        <v>5129</v>
      </c>
      <c r="Q12" s="259" t="s">
        <v>5136</v>
      </c>
    </row>
    <row r="13" spans="1:17" ht="21.75" customHeight="1">
      <c r="A13" s="301" t="s">
        <v>5129</v>
      </c>
      <c r="B13" s="301" t="s">
        <v>5136</v>
      </c>
      <c r="C13" s="316" t="s">
        <v>6118</v>
      </c>
      <c r="D13" s="465" t="s">
        <v>3730</v>
      </c>
      <c r="E13" s="465" t="s">
        <v>6091</v>
      </c>
      <c r="F13" s="469" t="str">
        <f t="shared" si="0"/>
        <v>other</v>
      </c>
      <c r="G13" s="260">
        <v>0</v>
      </c>
      <c r="H13" s="260">
        <v>0.35009714158816002</v>
      </c>
      <c r="I13" s="260">
        <v>3.8754215424E-4</v>
      </c>
      <c r="J13" s="260">
        <v>3.68556297974171</v>
      </c>
      <c r="K13" s="260">
        <v>4.03604766260551</v>
      </c>
      <c r="L13" s="301" t="str">
        <f t="shared" si="1"/>
        <v/>
      </c>
      <c r="M13" s="459">
        <f>IFERROR((Tableau1[[#This Row],[Scope 1
(kg CO2-eq)]]+Tableau1[[#This Row],[Scope 2 energy
(kg CO2-eq)]]+Tableau1[[#This Row],[Scope 2 Infrastructure
(kg CO2-eq)]])/Tableau1[[#This Row],[Total CO2-emissions
(kg CO2-eq)
for scope 3 use ]],"")</f>
        <v>8.6838588897174024E-2</v>
      </c>
      <c r="N13" s="436" t="s">
        <v>3730</v>
      </c>
      <c r="O13" s="259">
        <v>1</v>
      </c>
      <c r="P13" s="259" t="s">
        <v>5129</v>
      </c>
      <c r="Q13" s="259" t="s">
        <v>5136</v>
      </c>
    </row>
    <row r="14" spans="1:17" ht="21.75" customHeight="1">
      <c r="A14" s="301" t="s">
        <v>5129</v>
      </c>
      <c r="B14" s="301" t="s">
        <v>5130</v>
      </c>
      <c r="C14" s="316" t="s">
        <v>6119</v>
      </c>
      <c r="D14" s="465" t="s">
        <v>3730</v>
      </c>
      <c r="E14" s="465" t="s">
        <v>6091</v>
      </c>
      <c r="F14" s="469" t="str">
        <f t="shared" si="0"/>
        <v>other</v>
      </c>
      <c r="G14" s="260">
        <v>0.32824811650000002</v>
      </c>
      <c r="H14" s="260">
        <v>1.3259692159184</v>
      </c>
      <c r="I14" s="260">
        <v>6.6755744640000002E-4</v>
      </c>
      <c r="J14" s="260">
        <v>5.08784987292713</v>
      </c>
      <c r="K14" s="260">
        <v>6.74273475794174</v>
      </c>
      <c r="L14" s="301" t="str">
        <f t="shared" si="1"/>
        <v/>
      </c>
      <c r="M14" s="459">
        <f>IFERROR((Tableau1[[#This Row],[Scope 1
(kg CO2-eq)]]+Tableau1[[#This Row],[Scope 2 energy
(kg CO2-eq)]]+Tableau1[[#This Row],[Scope 2 Infrastructure
(kg CO2-eq)]])/Tableau1[[#This Row],[Total CO2-emissions
(kg CO2-eq)
for scope 3 use ]],"")</f>
        <v>0.24543229850701756</v>
      </c>
      <c r="N14" s="436" t="s">
        <v>3730</v>
      </c>
      <c r="O14" s="259">
        <v>1</v>
      </c>
      <c r="P14" s="259" t="s">
        <v>5129</v>
      </c>
      <c r="Q14" s="259" t="s">
        <v>5130</v>
      </c>
    </row>
    <row r="15" spans="1:17" ht="21.75" customHeight="1">
      <c r="A15" s="301" t="s">
        <v>5132</v>
      </c>
      <c r="B15" s="301" t="s">
        <v>5133</v>
      </c>
      <c r="C15" s="316" t="s">
        <v>6120</v>
      </c>
      <c r="D15" s="465" t="s">
        <v>3646</v>
      </c>
      <c r="E15" s="465" t="s">
        <v>700</v>
      </c>
      <c r="F15" s="469" t="str">
        <f t="shared" si="0"/>
        <v>CH</v>
      </c>
      <c r="G15" s="260">
        <v>0</v>
      </c>
      <c r="H15" s="260">
        <v>2.5584302163203998</v>
      </c>
      <c r="I15" s="260">
        <v>5.3397213296400001E-2</v>
      </c>
      <c r="J15" s="260">
        <v>269758.43922382401</v>
      </c>
      <c r="K15" s="260">
        <v>269761.05104814598</v>
      </c>
      <c r="L15" s="301" t="str">
        <f t="shared" si="1"/>
        <v/>
      </c>
      <c r="M15" s="459">
        <f>IFERROR((Tableau1[[#This Row],[Scope 1
(kg CO2-eq)]]+Tableau1[[#This Row],[Scope 2 energy
(kg CO2-eq)]]+Tableau1[[#This Row],[Scope 2 Infrastructure
(kg CO2-eq)]])/Tableau1[[#This Row],[Total CO2-emissions
(kg CO2-eq)
for scope 3 use ]],"")</f>
        <v>9.6820034599829984E-6</v>
      </c>
      <c r="N15" s="436" t="s">
        <v>3646</v>
      </c>
      <c r="O15" s="259">
        <v>1</v>
      </c>
      <c r="P15" s="259" t="s">
        <v>5132</v>
      </c>
      <c r="Q15" s="260" t="s">
        <v>5133</v>
      </c>
    </row>
    <row r="16" spans="1:17" ht="21.75" customHeight="1">
      <c r="A16" s="301" t="s">
        <v>5132</v>
      </c>
      <c r="B16" s="301" t="s">
        <v>5133</v>
      </c>
      <c r="C16" s="316" t="s">
        <v>6121</v>
      </c>
      <c r="D16" s="465" t="s">
        <v>3646</v>
      </c>
      <c r="E16" s="465" t="s">
        <v>700</v>
      </c>
      <c r="F16" s="469" t="str">
        <f t="shared" si="0"/>
        <v>CH</v>
      </c>
      <c r="G16" s="260">
        <v>0</v>
      </c>
      <c r="H16" s="260">
        <v>2.5584302163203998</v>
      </c>
      <c r="I16" s="260">
        <v>5.3397213296400001E-2</v>
      </c>
      <c r="J16" s="260">
        <v>267838.09793944901</v>
      </c>
      <c r="K16" s="260">
        <v>267840.709770024</v>
      </c>
      <c r="L16" s="301" t="str">
        <f t="shared" si="1"/>
        <v/>
      </c>
      <c r="M16" s="459">
        <f>IFERROR((Tableau1[[#This Row],[Scope 1
(kg CO2-eq)]]+Tableau1[[#This Row],[Scope 2 energy
(kg CO2-eq)]]+Tableau1[[#This Row],[Scope 2 Infrastructure
(kg CO2-eq)]])/Tableau1[[#This Row],[Total CO2-emissions
(kg CO2-eq)
for scope 3 use ]],"")</f>
        <v>9.7514206554313291E-6</v>
      </c>
      <c r="N16" s="436" t="s">
        <v>3646</v>
      </c>
      <c r="O16" s="259">
        <v>1</v>
      </c>
      <c r="P16" s="259" t="s">
        <v>5132</v>
      </c>
      <c r="Q16" s="259" t="s">
        <v>5133</v>
      </c>
    </row>
    <row r="17" spans="1:17" ht="21.75" customHeight="1">
      <c r="A17" s="301" t="s">
        <v>5129</v>
      </c>
      <c r="B17" s="301" t="s">
        <v>5136</v>
      </c>
      <c r="C17" s="316" t="s">
        <v>6122</v>
      </c>
      <c r="D17" s="465" t="s">
        <v>3730</v>
      </c>
      <c r="E17" s="465" t="s">
        <v>6091</v>
      </c>
      <c r="F17" s="469" t="str">
        <f t="shared" si="0"/>
        <v>other</v>
      </c>
      <c r="G17" s="260">
        <v>0.18031</v>
      </c>
      <c r="H17" s="260">
        <v>2.5954395607586802</v>
      </c>
      <c r="I17" s="260">
        <v>6.6625821504000005E-5</v>
      </c>
      <c r="J17" s="260">
        <v>1.52268005183123</v>
      </c>
      <c r="K17" s="260">
        <v>4.2984962289514703</v>
      </c>
      <c r="L17" s="301" t="str">
        <f t="shared" si="1"/>
        <v/>
      </c>
      <c r="M17" s="459">
        <f>IFERROR((Tableau1[[#This Row],[Scope 1
(kg CO2-eq)]]+Tableau1[[#This Row],[Scope 2 energy
(kg CO2-eq)]]+Tableau1[[#This Row],[Scope 2 Infrastructure
(kg CO2-eq)]])/Tableau1[[#This Row],[Total CO2-emissions
(kg CO2-eq)
for scope 3 use ]],"")</f>
        <v>0.64576448104905915</v>
      </c>
      <c r="N17" s="436" t="s">
        <v>3730</v>
      </c>
      <c r="O17" s="259">
        <v>1</v>
      </c>
      <c r="P17" s="259" t="s">
        <v>5129</v>
      </c>
      <c r="Q17" s="259" t="s">
        <v>5136</v>
      </c>
    </row>
    <row r="18" spans="1:17" ht="21.75" customHeight="1">
      <c r="A18" s="301" t="s">
        <v>5129</v>
      </c>
      <c r="B18" s="301" t="s">
        <v>5136</v>
      </c>
      <c r="C18" s="316" t="s">
        <v>6123</v>
      </c>
      <c r="D18" s="465" t="s">
        <v>3730</v>
      </c>
      <c r="E18" s="465" t="s">
        <v>6091</v>
      </c>
      <c r="F18" s="469" t="str">
        <f t="shared" si="0"/>
        <v>other</v>
      </c>
      <c r="G18" s="260">
        <v>0.11368</v>
      </c>
      <c r="H18" s="260">
        <v>2.1322724620960001</v>
      </c>
      <c r="I18" s="260">
        <v>0.21951637834400001</v>
      </c>
      <c r="J18" s="260">
        <v>1.0282310118550599</v>
      </c>
      <c r="K18" s="260">
        <v>3.4936998513619999</v>
      </c>
      <c r="L18" s="301" t="str">
        <f t="shared" si="1"/>
        <v/>
      </c>
      <c r="M18" s="459">
        <f>IFERROR((Tableau1[[#This Row],[Scope 1
(kg CO2-eq)]]+Tableau1[[#This Row],[Scope 2 energy
(kg CO2-eq)]]+Tableau1[[#This Row],[Scope 2 Infrastructure
(kg CO2-eq)]])/Tableau1[[#This Row],[Total CO2-emissions
(kg CO2-eq)
for scope 3 use ]],"")</f>
        <v>0.70568994055939027</v>
      </c>
      <c r="N18" s="436" t="s">
        <v>3730</v>
      </c>
      <c r="O18" s="259">
        <v>1</v>
      </c>
      <c r="P18" s="259" t="s">
        <v>5129</v>
      </c>
      <c r="Q18" s="259" t="s">
        <v>5136</v>
      </c>
    </row>
    <row r="19" spans="1:17" ht="21.75" customHeight="1">
      <c r="A19" s="301" t="s">
        <v>5132</v>
      </c>
      <c r="B19" s="301" t="s">
        <v>5133</v>
      </c>
      <c r="C19" s="316" t="s">
        <v>6124</v>
      </c>
      <c r="D19" s="465" t="s">
        <v>3646</v>
      </c>
      <c r="E19" s="465" t="s">
        <v>6015</v>
      </c>
      <c r="F19" s="469" t="str">
        <f t="shared" si="0"/>
        <v>other</v>
      </c>
      <c r="G19" s="260">
        <v>0</v>
      </c>
      <c r="H19" s="260">
        <v>13857.090037</v>
      </c>
      <c r="I19" s="260">
        <v>6630.4570919999996</v>
      </c>
      <c r="J19" s="260">
        <v>4514978.3480818598</v>
      </c>
      <c r="K19" s="260">
        <v>4535465.8936302802</v>
      </c>
      <c r="L19" s="301" t="str">
        <f t="shared" si="1"/>
        <v/>
      </c>
      <c r="M19" s="459">
        <f>IFERROR((Tableau1[[#This Row],[Scope 1
(kg CO2-eq)]]+Tableau1[[#This Row],[Scope 2 energy
(kg CO2-eq)]]+Tableau1[[#This Row],[Scope 2 Infrastructure
(kg CO2-eq)]])/Tableau1[[#This Row],[Total CO2-emissions
(kg CO2-eq)
for scope 3 use ]],"")</f>
        <v>4.5171869019615413E-3</v>
      </c>
      <c r="N19" s="436" t="s">
        <v>3646</v>
      </c>
      <c r="O19" s="259">
        <v>1</v>
      </c>
      <c r="P19" s="259" t="s">
        <v>5132</v>
      </c>
      <c r="Q19" s="259" t="s">
        <v>5133</v>
      </c>
    </row>
    <row r="20" spans="1:17" ht="21.75" customHeight="1">
      <c r="A20" s="301" t="s">
        <v>5132</v>
      </c>
      <c r="B20" s="301" t="s">
        <v>5133</v>
      </c>
      <c r="C20" s="316" t="s">
        <v>6125</v>
      </c>
      <c r="D20" s="465" t="s">
        <v>3646</v>
      </c>
      <c r="E20" s="465" t="s">
        <v>6016</v>
      </c>
      <c r="F20" s="469" t="str">
        <f t="shared" si="0"/>
        <v>other</v>
      </c>
      <c r="G20" s="260">
        <v>0</v>
      </c>
      <c r="H20" s="260">
        <v>15.459649914528001</v>
      </c>
      <c r="I20" s="260">
        <v>6.1793414784000002E-2</v>
      </c>
      <c r="J20" s="260">
        <v>310596.737423538</v>
      </c>
      <c r="K20" s="260">
        <v>310612.25886348501</v>
      </c>
      <c r="L20" s="301" t="str">
        <f t="shared" si="1"/>
        <v/>
      </c>
      <c r="M20" s="459">
        <f>IFERROR((Tableau1[[#This Row],[Scope 1
(kg CO2-eq)]]+Tableau1[[#This Row],[Scope 2 energy
(kg CO2-eq)]]+Tableau1[[#This Row],[Scope 2 Infrastructure
(kg CO2-eq)]])/Tableau1[[#This Row],[Total CO2-emissions
(kg CO2-eq)
for scope 3 use ]],"")</f>
        <v>4.9970478905450159E-5</v>
      </c>
      <c r="N20" s="436" t="s">
        <v>3646</v>
      </c>
      <c r="O20" s="259">
        <v>1</v>
      </c>
      <c r="P20" s="259" t="s">
        <v>5132</v>
      </c>
      <c r="Q20" s="259" t="s">
        <v>5133</v>
      </c>
    </row>
    <row r="21" spans="1:17" ht="21.75" customHeight="1">
      <c r="A21" s="301" t="s">
        <v>5132</v>
      </c>
      <c r="B21" s="301" t="s">
        <v>5137</v>
      </c>
      <c r="C21" s="316" t="s">
        <v>6126</v>
      </c>
      <c r="D21" s="465" t="s">
        <v>3646</v>
      </c>
      <c r="E21" s="465" t="s">
        <v>6092</v>
      </c>
      <c r="F21" s="469" t="str">
        <f t="shared" si="0"/>
        <v>other</v>
      </c>
      <c r="G21" s="260">
        <v>0</v>
      </c>
      <c r="H21" s="260">
        <v>2.8309778208E-2</v>
      </c>
      <c r="I21" s="260">
        <v>9.9478943999999994E-5</v>
      </c>
      <c r="J21" s="260">
        <v>3137.30405419422</v>
      </c>
      <c r="K21" s="260">
        <v>3137.3324634999199</v>
      </c>
      <c r="L21" s="301" t="str">
        <f t="shared" si="1"/>
        <v/>
      </c>
      <c r="M21" s="459">
        <f>IFERROR((Tableau1[[#This Row],[Scope 1
(kg CO2-eq)]]+Tableau1[[#This Row],[Scope 2 energy
(kg CO2-eq)]]+Tableau1[[#This Row],[Scope 2 Infrastructure
(kg CO2-eq)]])/Tableau1[[#This Row],[Total CO2-emissions
(kg CO2-eq)
for scope 3 use ]],"")</f>
        <v>9.055226847175588E-6</v>
      </c>
      <c r="N21" s="436" t="s">
        <v>3646</v>
      </c>
      <c r="O21" s="259">
        <v>1</v>
      </c>
      <c r="P21" s="259" t="s">
        <v>5132</v>
      </c>
      <c r="Q21" s="259" t="s">
        <v>5137</v>
      </c>
    </row>
    <row r="22" spans="1:17" ht="21.75" customHeight="1">
      <c r="A22" s="301" t="s">
        <v>5132</v>
      </c>
      <c r="B22" s="301" t="s">
        <v>5137</v>
      </c>
      <c r="C22" s="316" t="s">
        <v>6127</v>
      </c>
      <c r="D22" s="465" t="s">
        <v>3646</v>
      </c>
      <c r="E22" s="465" t="s">
        <v>700</v>
      </c>
      <c r="F22" s="469" t="str">
        <f t="shared" si="0"/>
        <v>CH</v>
      </c>
      <c r="G22" s="260">
        <v>0</v>
      </c>
      <c r="H22" s="260">
        <v>4.7671872479999999E-3</v>
      </c>
      <c r="I22" s="260">
        <v>9.9496368000000004E-5</v>
      </c>
      <c r="J22" s="260">
        <v>3229.9310277691902</v>
      </c>
      <c r="K22" s="260">
        <v>3229.9358944365299</v>
      </c>
      <c r="L22" s="301" t="str">
        <f t="shared" si="1"/>
        <v/>
      </c>
      <c r="M22" s="459">
        <f>IFERROR((Tableau1[[#This Row],[Scope 1
(kg CO2-eq)]]+Tableau1[[#This Row],[Scope 2 energy
(kg CO2-eq)]]+Tableau1[[#This Row],[Scope 2 Infrastructure
(kg CO2-eq)]])/Tableau1[[#This Row],[Total CO2-emissions
(kg CO2-eq)
for scope 3 use ]],"")</f>
        <v>1.5067430980233139E-6</v>
      </c>
      <c r="N22" s="436" t="s">
        <v>3646</v>
      </c>
      <c r="O22" s="259">
        <v>1</v>
      </c>
      <c r="P22" s="259" t="s">
        <v>5132</v>
      </c>
      <c r="Q22" s="259" t="s">
        <v>5137</v>
      </c>
    </row>
    <row r="23" spans="1:17" ht="21.75" customHeight="1">
      <c r="A23" s="301" t="s">
        <v>5132</v>
      </c>
      <c r="B23" s="301" t="s">
        <v>5137</v>
      </c>
      <c r="C23" s="316" t="s">
        <v>6128</v>
      </c>
      <c r="D23" s="465" t="s">
        <v>3646</v>
      </c>
      <c r="E23" s="465" t="s">
        <v>6017</v>
      </c>
      <c r="F23" s="469" t="str">
        <f t="shared" si="0"/>
        <v>other</v>
      </c>
      <c r="G23" s="260">
        <v>0</v>
      </c>
      <c r="H23" s="260">
        <v>3.8794960512000001E-2</v>
      </c>
      <c r="I23" s="260">
        <v>9.9565056000000006E-5</v>
      </c>
      <c r="J23" s="260">
        <v>3248.0237529818301</v>
      </c>
      <c r="K23" s="260">
        <v>3248.0626475301901</v>
      </c>
      <c r="L23" s="301" t="str">
        <f t="shared" si="1"/>
        <v/>
      </c>
      <c r="M23" s="459">
        <f>IFERROR((Tableau1[[#This Row],[Scope 1
(kg CO2-eq)]]+Tableau1[[#This Row],[Scope 2 energy
(kg CO2-eq)]]+Tableau1[[#This Row],[Scope 2 Infrastructure
(kg CO2-eq)]])/Tableau1[[#This Row],[Total CO2-emissions
(kg CO2-eq)
for scope 3 use ]],"")</f>
        <v>1.1974684539282269E-5</v>
      </c>
      <c r="N23" s="436" t="s">
        <v>3646</v>
      </c>
      <c r="O23" s="259">
        <v>1</v>
      </c>
      <c r="P23" s="259" t="s">
        <v>5132</v>
      </c>
      <c r="Q23" s="260" t="s">
        <v>5137</v>
      </c>
    </row>
    <row r="24" spans="1:17" ht="21.75" customHeight="1">
      <c r="A24" s="301" t="s">
        <v>5132</v>
      </c>
      <c r="B24" s="301" t="s">
        <v>5137</v>
      </c>
      <c r="C24" s="316" t="s">
        <v>6129</v>
      </c>
      <c r="D24" s="465" t="s">
        <v>3646</v>
      </c>
      <c r="E24" s="465" t="s">
        <v>6091</v>
      </c>
      <c r="F24" s="469" t="str">
        <f t="shared" si="0"/>
        <v>other</v>
      </c>
      <c r="G24" s="260">
        <v>0</v>
      </c>
      <c r="H24" s="260">
        <v>2.0774195711999999E-2</v>
      </c>
      <c r="I24" s="260">
        <v>9.9506736000000006E-5</v>
      </c>
      <c r="J24" s="260">
        <v>3229.9310277691902</v>
      </c>
      <c r="K24" s="260">
        <v>3229.9519014693201</v>
      </c>
      <c r="L24" s="301" t="str">
        <f t="shared" si="1"/>
        <v/>
      </c>
      <c r="M24" s="459">
        <f>IFERROR((Tableau1[[#This Row],[Scope 1
(kg CO2-eq)]]+Tableau1[[#This Row],[Scope 2 energy
(kg CO2-eq)]]+Tableau1[[#This Row],[Scope 2 Infrastructure
(kg CO2-eq)]])/Tableau1[[#This Row],[Total CO2-emissions
(kg CO2-eq)
for scope 3 use ]],"")</f>
        <v>6.462542813255038E-6</v>
      </c>
      <c r="N24" s="436" t="s">
        <v>3646</v>
      </c>
      <c r="O24" s="259">
        <v>1</v>
      </c>
      <c r="P24" s="259" t="s">
        <v>5132</v>
      </c>
      <c r="Q24" s="260" t="s">
        <v>5137</v>
      </c>
    </row>
    <row r="25" spans="1:17" ht="21.75" customHeight="1">
      <c r="A25" s="301" t="s">
        <v>5132</v>
      </c>
      <c r="B25" s="301" t="s">
        <v>5137</v>
      </c>
      <c r="C25" s="316" t="s">
        <v>6130</v>
      </c>
      <c r="D25" s="465" t="s">
        <v>3646</v>
      </c>
      <c r="E25" s="465" t="s">
        <v>6015</v>
      </c>
      <c r="F25" s="469" t="str">
        <f t="shared" si="0"/>
        <v>other</v>
      </c>
      <c r="G25" s="260">
        <v>0</v>
      </c>
      <c r="H25" s="260">
        <v>3.0155676336000001E-2</v>
      </c>
      <c r="I25" s="260">
        <v>9.9512351999999995E-5</v>
      </c>
      <c r="J25" s="260">
        <v>3241.4453902927698</v>
      </c>
      <c r="K25" s="260">
        <v>3241.4756454951198</v>
      </c>
      <c r="L25" s="301" t="str">
        <f t="shared" si="1"/>
        <v/>
      </c>
      <c r="M25" s="459">
        <f>IFERROR((Tableau1[[#This Row],[Scope 1
(kg CO2-eq)]]+Tableau1[[#This Row],[Scope 2 energy
(kg CO2-eq)]]+Tableau1[[#This Row],[Scope 2 Infrastructure
(kg CO2-eq)]])/Tableau1[[#This Row],[Total CO2-emissions
(kg CO2-eq)
for scope 3 use ]],"")</f>
        <v>9.3337701703998676E-6</v>
      </c>
      <c r="N25" s="436" t="s">
        <v>3646</v>
      </c>
      <c r="O25" s="259">
        <v>1</v>
      </c>
      <c r="P25" s="259" t="s">
        <v>5132</v>
      </c>
      <c r="Q25" s="260" t="s">
        <v>5137</v>
      </c>
    </row>
    <row r="26" spans="1:17" ht="21.75" customHeight="1">
      <c r="A26" s="301" t="s">
        <v>5132</v>
      </c>
      <c r="B26" s="301" t="s">
        <v>5137</v>
      </c>
      <c r="C26" s="316" t="s">
        <v>6131</v>
      </c>
      <c r="D26" s="465" t="s">
        <v>3646</v>
      </c>
      <c r="E26" s="465" t="s">
        <v>6092</v>
      </c>
      <c r="F26" s="469" t="str">
        <f t="shared" si="0"/>
        <v>other</v>
      </c>
      <c r="G26" s="260">
        <v>0</v>
      </c>
      <c r="H26" s="260">
        <v>2.8309778208E-2</v>
      </c>
      <c r="I26" s="260">
        <v>9.9478943999999994E-5</v>
      </c>
      <c r="J26" s="260">
        <v>3433.00653978432</v>
      </c>
      <c r="K26" s="260">
        <v>3433.0349490359599</v>
      </c>
      <c r="L26" s="301" t="str">
        <f t="shared" si="1"/>
        <v/>
      </c>
      <c r="M26" s="459">
        <f>IFERROR((Tableau1[[#This Row],[Scope 1
(kg CO2-eq)]]+Tableau1[[#This Row],[Scope 2 energy
(kg CO2-eq)]]+Tableau1[[#This Row],[Scope 2 Infrastructure
(kg CO2-eq)]])/Tableau1[[#This Row],[Total CO2-emissions
(kg CO2-eq)
for scope 3 use ]],"")</f>
        <v>8.2752601047588182E-6</v>
      </c>
      <c r="N26" s="436" t="s">
        <v>3646</v>
      </c>
      <c r="O26" s="259">
        <v>1</v>
      </c>
      <c r="P26" s="259" t="s">
        <v>5132</v>
      </c>
      <c r="Q26" s="260" t="s">
        <v>5137</v>
      </c>
    </row>
    <row r="27" spans="1:17" ht="21.75" customHeight="1">
      <c r="A27" s="301" t="s">
        <v>5132</v>
      </c>
      <c r="B27" s="301" t="s">
        <v>5137</v>
      </c>
      <c r="C27" s="316" t="s">
        <v>6132</v>
      </c>
      <c r="D27" s="465" t="s">
        <v>3646</v>
      </c>
      <c r="E27" s="465" t="s">
        <v>700</v>
      </c>
      <c r="F27" s="469" t="str">
        <f t="shared" si="0"/>
        <v>CH</v>
      </c>
      <c r="G27" s="260">
        <v>0</v>
      </c>
      <c r="H27" s="260">
        <v>4.7671872479999999E-3</v>
      </c>
      <c r="I27" s="260">
        <v>9.9496368000000004E-5</v>
      </c>
      <c r="J27" s="260">
        <v>3533.58729241951</v>
      </c>
      <c r="K27" s="260">
        <v>3533.5921590746302</v>
      </c>
      <c r="L27" s="301" t="str">
        <f t="shared" si="1"/>
        <v/>
      </c>
      <c r="M27" s="459">
        <f>IFERROR((Tableau1[[#This Row],[Scope 1
(kg CO2-eq)]]+Tableau1[[#This Row],[Scope 2 energy
(kg CO2-eq)]]+Tableau1[[#This Row],[Scope 2 Infrastructure
(kg CO2-eq)]])/Tableau1[[#This Row],[Total CO2-emissions
(kg CO2-eq)
for scope 3 use ]],"")</f>
        <v>1.3772623995391922E-6</v>
      </c>
      <c r="N27" s="436" t="s">
        <v>3646</v>
      </c>
      <c r="O27" s="259">
        <v>1</v>
      </c>
      <c r="P27" s="259" t="s">
        <v>5132</v>
      </c>
      <c r="Q27" s="260" t="s">
        <v>5137</v>
      </c>
    </row>
    <row r="28" spans="1:17" ht="21.75" customHeight="1">
      <c r="A28" s="301" t="s">
        <v>5132</v>
      </c>
      <c r="B28" s="301" t="s">
        <v>5137</v>
      </c>
      <c r="C28" s="316" t="s">
        <v>6133</v>
      </c>
      <c r="D28" s="465" t="s">
        <v>3646</v>
      </c>
      <c r="E28" s="465" t="s">
        <v>6017</v>
      </c>
      <c r="F28" s="469" t="str">
        <f t="shared" si="0"/>
        <v>other</v>
      </c>
      <c r="G28" s="260">
        <v>0</v>
      </c>
      <c r="H28" s="260">
        <v>3.8794960512000001E-2</v>
      </c>
      <c r="I28" s="260">
        <v>9.9565056000000006E-5</v>
      </c>
      <c r="J28" s="260">
        <v>3543.1483089735202</v>
      </c>
      <c r="K28" s="260">
        <v>3543.18720350284</v>
      </c>
      <c r="L28" s="301" t="str">
        <f t="shared" si="1"/>
        <v/>
      </c>
      <c r="M28" s="459">
        <f>IFERROR((Tableau1[[#This Row],[Scope 1
(kg CO2-eq)]]+Tableau1[[#This Row],[Scope 2 energy
(kg CO2-eq)]]+Tableau1[[#This Row],[Scope 2 Infrastructure
(kg CO2-eq)]])/Tableau1[[#This Row],[Total CO2-emissions
(kg CO2-eq)
for scope 3 use ]],"")</f>
        <v>1.0977270839527863E-5</v>
      </c>
      <c r="N28" s="436" t="s">
        <v>3646</v>
      </c>
      <c r="O28" s="259">
        <v>1</v>
      </c>
      <c r="P28" s="259" t="s">
        <v>5132</v>
      </c>
      <c r="Q28" s="260" t="s">
        <v>5137</v>
      </c>
    </row>
    <row r="29" spans="1:17" ht="21.75" customHeight="1">
      <c r="A29" s="301" t="s">
        <v>5132</v>
      </c>
      <c r="B29" s="301" t="s">
        <v>5137</v>
      </c>
      <c r="C29" s="316" t="s">
        <v>6134</v>
      </c>
      <c r="D29" s="465" t="s">
        <v>3646</v>
      </c>
      <c r="E29" s="465" t="s">
        <v>6091</v>
      </c>
      <c r="F29" s="469" t="str">
        <f t="shared" si="0"/>
        <v>other</v>
      </c>
      <c r="G29" s="260">
        <v>0</v>
      </c>
      <c r="H29" s="260">
        <v>2.0774195711999999E-2</v>
      </c>
      <c r="I29" s="260">
        <v>9.9506736000000006E-5</v>
      </c>
      <c r="J29" s="260">
        <v>3533.58729241951</v>
      </c>
      <c r="K29" s="260">
        <v>3533.6081660984701</v>
      </c>
      <c r="L29" s="301" t="str">
        <f t="shared" si="1"/>
        <v/>
      </c>
      <c r="M29" s="459">
        <f>IFERROR((Tableau1[[#This Row],[Scope 1
(kg CO2-eq)]]+Tableau1[[#This Row],[Scope 2 energy
(kg CO2-eq)]]+Tableau1[[#This Row],[Scope 2 Infrastructure
(kg CO2-eq)]])/Tableau1[[#This Row],[Total CO2-emissions
(kg CO2-eq)
for scope 3 use ]],"")</f>
        <v>5.9071921579372752E-6</v>
      </c>
      <c r="N29" s="436" t="s">
        <v>3646</v>
      </c>
      <c r="O29" s="259">
        <v>1</v>
      </c>
      <c r="P29" s="259" t="s">
        <v>5132</v>
      </c>
      <c r="Q29" s="260" t="s">
        <v>5137</v>
      </c>
    </row>
    <row r="30" spans="1:17" ht="21.75" customHeight="1">
      <c r="A30" s="301" t="s">
        <v>5132</v>
      </c>
      <c r="B30" s="301" t="s">
        <v>5137</v>
      </c>
      <c r="C30" s="316" t="s">
        <v>6135</v>
      </c>
      <c r="D30" s="465" t="s">
        <v>3646</v>
      </c>
      <c r="E30" s="465" t="s">
        <v>6015</v>
      </c>
      <c r="F30" s="469" t="str">
        <f t="shared" si="0"/>
        <v>other</v>
      </c>
      <c r="G30" s="260">
        <v>0</v>
      </c>
      <c r="H30" s="260">
        <v>3.0155676336000001E-2</v>
      </c>
      <c r="I30" s="260">
        <v>9.9512351999999995E-5</v>
      </c>
      <c r="J30" s="260">
        <v>3541.2237336890098</v>
      </c>
      <c r="K30" s="260">
        <v>3541.2539888322399</v>
      </c>
      <c r="L30" s="301" t="str">
        <f t="shared" si="1"/>
        <v/>
      </c>
      <c r="M30" s="459">
        <f>IFERROR((Tableau1[[#This Row],[Scope 1
(kg CO2-eq)]]+Tableau1[[#This Row],[Scope 2 energy
(kg CO2-eq)]]+Tableau1[[#This Row],[Scope 2 Infrastructure
(kg CO2-eq)]])/Tableau1[[#This Row],[Total CO2-emissions
(kg CO2-eq)
for scope 3 use ]],"")</f>
        <v>8.5436370233293882E-6</v>
      </c>
      <c r="N30" s="436" t="s">
        <v>3646</v>
      </c>
      <c r="O30" s="259">
        <v>1</v>
      </c>
      <c r="P30" s="259" t="s">
        <v>5132</v>
      </c>
      <c r="Q30" s="260" t="s">
        <v>5137</v>
      </c>
    </row>
    <row r="31" spans="1:17" ht="21.75" customHeight="1">
      <c r="A31" s="301" t="s">
        <v>5132</v>
      </c>
      <c r="B31" s="301" t="s">
        <v>5137</v>
      </c>
      <c r="C31" s="316" t="s">
        <v>6136</v>
      </c>
      <c r="D31" s="465" t="s">
        <v>3646</v>
      </c>
      <c r="E31" s="465" t="s">
        <v>6092</v>
      </c>
      <c r="F31" s="469" t="str">
        <f t="shared" si="0"/>
        <v>other</v>
      </c>
      <c r="G31" s="260">
        <v>0</v>
      </c>
      <c r="H31" s="260">
        <v>2.8309778208E-2</v>
      </c>
      <c r="I31" s="260">
        <v>9.9478943999999994E-5</v>
      </c>
      <c r="J31" s="260">
        <v>3152.6840984304599</v>
      </c>
      <c r="K31" s="260">
        <v>3152.7125077293599</v>
      </c>
      <c r="L31" s="301" t="str">
        <f t="shared" si="1"/>
        <v/>
      </c>
      <c r="M31" s="459">
        <f>IFERROR((Tableau1[[#This Row],[Scope 1
(kg CO2-eq)]]+Tableau1[[#This Row],[Scope 2 energy
(kg CO2-eq)]]+Tableau1[[#This Row],[Scope 2 Infrastructure
(kg CO2-eq)]])/Tableau1[[#This Row],[Total CO2-emissions
(kg CO2-eq)
for scope 3 use ]],"")</f>
        <v>9.011052254955165E-6</v>
      </c>
      <c r="N31" s="436" t="s">
        <v>3646</v>
      </c>
      <c r="O31" s="259">
        <v>1</v>
      </c>
      <c r="P31" s="259" t="s">
        <v>5132</v>
      </c>
      <c r="Q31" s="260" t="s">
        <v>5137</v>
      </c>
    </row>
    <row r="32" spans="1:17" ht="21.75" customHeight="1">
      <c r="A32" s="301" t="s">
        <v>5132</v>
      </c>
      <c r="B32" s="301" t="s">
        <v>5137</v>
      </c>
      <c r="C32" s="316" t="s">
        <v>6137</v>
      </c>
      <c r="D32" s="465" t="s">
        <v>3646</v>
      </c>
      <c r="E32" s="465" t="s">
        <v>700</v>
      </c>
      <c r="F32" s="469" t="str">
        <f t="shared" si="0"/>
        <v>CH</v>
      </c>
      <c r="G32" s="260">
        <v>0</v>
      </c>
      <c r="H32" s="260">
        <v>4.7671872479999999E-3</v>
      </c>
      <c r="I32" s="260">
        <v>9.9496368000000004E-5</v>
      </c>
      <c r="J32" s="260">
        <v>3238.8421153215199</v>
      </c>
      <c r="K32" s="260">
        <v>3238.84698202759</v>
      </c>
      <c r="L32" s="301" t="str">
        <f t="shared" si="1"/>
        <v/>
      </c>
      <c r="M32" s="459">
        <f>IFERROR((Tableau1[[#This Row],[Scope 1
(kg CO2-eq)]]+Tableau1[[#This Row],[Scope 2 energy
(kg CO2-eq)]]+Tableau1[[#This Row],[Scope 2 Infrastructure
(kg CO2-eq)]])/Tableau1[[#This Row],[Total CO2-emissions
(kg CO2-eq)
for scope 3 use ]],"")</f>
        <v>1.5025975734591044E-6</v>
      </c>
      <c r="N32" s="436" t="s">
        <v>3646</v>
      </c>
      <c r="O32" s="259">
        <v>1</v>
      </c>
      <c r="P32" s="259" t="s">
        <v>5132</v>
      </c>
      <c r="Q32" s="260" t="s">
        <v>5137</v>
      </c>
    </row>
    <row r="33" spans="1:17" ht="21.75" customHeight="1">
      <c r="A33" s="301" t="s">
        <v>5132</v>
      </c>
      <c r="B33" s="301" t="s">
        <v>5137</v>
      </c>
      <c r="C33" s="316" t="s">
        <v>6138</v>
      </c>
      <c r="D33" s="465" t="s">
        <v>3646</v>
      </c>
      <c r="E33" s="465" t="s">
        <v>6017</v>
      </c>
      <c r="F33" s="469" t="str">
        <f t="shared" si="0"/>
        <v>other</v>
      </c>
      <c r="G33" s="260">
        <v>0</v>
      </c>
      <c r="H33" s="260">
        <v>3.8794960512000001E-2</v>
      </c>
      <c r="I33" s="260">
        <v>9.9565056000000006E-5</v>
      </c>
      <c r="J33" s="260">
        <v>3259.42537871595</v>
      </c>
      <c r="K33" s="260">
        <v>3259.4642732474899</v>
      </c>
      <c r="L33" s="301" t="str">
        <f t="shared" si="1"/>
        <v/>
      </c>
      <c r="M33" s="459">
        <f>IFERROR((Tableau1[[#This Row],[Scope 1
(kg CO2-eq)]]+Tableau1[[#This Row],[Scope 2 energy
(kg CO2-eq)]]+Tableau1[[#This Row],[Scope 2 Infrastructure
(kg CO2-eq)]])/Tableau1[[#This Row],[Total CO2-emissions
(kg CO2-eq)
for scope 3 use ]],"")</f>
        <v>1.1932797020428257E-5</v>
      </c>
      <c r="N33" s="436" t="s">
        <v>3646</v>
      </c>
      <c r="O33" s="259">
        <v>1</v>
      </c>
      <c r="P33" s="259" t="s">
        <v>5132</v>
      </c>
      <c r="Q33" s="260" t="s">
        <v>5137</v>
      </c>
    </row>
    <row r="34" spans="1:17" ht="21.75" customHeight="1">
      <c r="A34" s="301" t="s">
        <v>5132</v>
      </c>
      <c r="B34" s="301" t="s">
        <v>5137</v>
      </c>
      <c r="C34" s="316" t="s">
        <v>6139</v>
      </c>
      <c r="D34" s="465" t="s">
        <v>3646</v>
      </c>
      <c r="E34" s="465" t="s">
        <v>6091</v>
      </c>
      <c r="F34" s="469" t="str">
        <f t="shared" si="0"/>
        <v>other</v>
      </c>
      <c r="G34" s="260">
        <v>0</v>
      </c>
      <c r="H34" s="260">
        <v>2.0774195711999999E-2</v>
      </c>
      <c r="I34" s="260">
        <v>9.9506736000000006E-5</v>
      </c>
      <c r="J34" s="260">
        <v>3238.8421153215199</v>
      </c>
      <c r="K34" s="260">
        <v>3238.8629890586499</v>
      </c>
      <c r="L34" s="301" t="str">
        <f t="shared" si="1"/>
        <v/>
      </c>
      <c r="M34" s="459">
        <f>IFERROR((Tableau1[[#This Row],[Scope 1
(kg CO2-eq)]]+Tableau1[[#This Row],[Scope 2 energy
(kg CO2-eq)]]+Tableau1[[#This Row],[Scope 2 Infrastructure
(kg CO2-eq)]])/Tableau1[[#This Row],[Total CO2-emissions
(kg CO2-eq)
for scope 3 use ]],"")</f>
        <v>6.4447624115359006E-6</v>
      </c>
      <c r="N34" s="436" t="s">
        <v>3646</v>
      </c>
      <c r="O34" s="259">
        <v>1</v>
      </c>
      <c r="P34" s="259" t="s">
        <v>5132</v>
      </c>
      <c r="Q34" s="260" t="s">
        <v>5137</v>
      </c>
    </row>
    <row r="35" spans="1:17" ht="21.75" customHeight="1">
      <c r="A35" s="301" t="s">
        <v>5132</v>
      </c>
      <c r="B35" s="301" t="s">
        <v>5137</v>
      </c>
      <c r="C35" s="316" t="s">
        <v>6140</v>
      </c>
      <c r="D35" s="465" t="s">
        <v>3646</v>
      </c>
      <c r="E35" s="465" t="s">
        <v>6015</v>
      </c>
      <c r="F35" s="469" t="str">
        <f t="shared" si="0"/>
        <v>other</v>
      </c>
      <c r="G35" s="260">
        <v>0</v>
      </c>
      <c r="H35" s="260">
        <v>3.0155676336000001E-2</v>
      </c>
      <c r="I35" s="260">
        <v>9.9512351999999995E-5</v>
      </c>
      <c r="J35" s="260">
        <v>3252.07752255479</v>
      </c>
      <c r="K35" s="260">
        <v>3252.1077777147698</v>
      </c>
      <c r="L35" s="301" t="str">
        <f t="shared" si="1"/>
        <v/>
      </c>
      <c r="M35" s="459">
        <f>IFERROR((Tableau1[[#This Row],[Scope 1
(kg CO2-eq)]]+Tableau1[[#This Row],[Scope 2 energy
(kg CO2-eq)]]+Tableau1[[#This Row],[Scope 2 Infrastructure
(kg CO2-eq)]])/Tableau1[[#This Row],[Total CO2-emissions
(kg CO2-eq)
for scope 3 use ]],"")</f>
        <v>9.3032552289088292E-6</v>
      </c>
      <c r="N35" s="436" t="s">
        <v>3646</v>
      </c>
      <c r="O35" s="259">
        <v>1</v>
      </c>
      <c r="P35" s="259" t="s">
        <v>5132</v>
      </c>
      <c r="Q35" s="260" t="s">
        <v>5137</v>
      </c>
    </row>
    <row r="36" spans="1:17" ht="21.75" customHeight="1">
      <c r="A36" s="301" t="s">
        <v>5132</v>
      </c>
      <c r="B36" s="301" t="s">
        <v>5137</v>
      </c>
      <c r="C36" s="316" t="s">
        <v>6141</v>
      </c>
      <c r="D36" s="465" t="s">
        <v>3646</v>
      </c>
      <c r="E36" s="465" t="s">
        <v>6092</v>
      </c>
      <c r="F36" s="469" t="str">
        <f t="shared" si="0"/>
        <v>other</v>
      </c>
      <c r="G36" s="260">
        <v>0</v>
      </c>
      <c r="H36" s="260">
        <v>2.8309778208E-2</v>
      </c>
      <c r="I36" s="260">
        <v>9.9478943999999994E-5</v>
      </c>
      <c r="J36" s="260">
        <v>3425.6347363520899</v>
      </c>
      <c r="K36" s="260">
        <v>3425.66314556711</v>
      </c>
      <c r="L36" s="301" t="str">
        <f t="shared" si="1"/>
        <v/>
      </c>
      <c r="M36" s="459">
        <f>IFERROR((Tableau1[[#This Row],[Scope 1
(kg CO2-eq)]]+Tableau1[[#This Row],[Scope 2 energy
(kg CO2-eq)]]+Tableau1[[#This Row],[Scope 2 Infrastructure
(kg CO2-eq)]])/Tableau1[[#This Row],[Total CO2-emissions
(kg CO2-eq)
for scope 3 use ]],"")</f>
        <v>8.2930679243118982E-6</v>
      </c>
      <c r="N36" s="436" t="s">
        <v>3646</v>
      </c>
      <c r="O36" s="259">
        <v>1</v>
      </c>
      <c r="P36" s="259" t="s">
        <v>5132</v>
      </c>
      <c r="Q36" s="260" t="s">
        <v>5137</v>
      </c>
    </row>
    <row r="37" spans="1:17" ht="21.75" customHeight="1">
      <c r="A37" s="301" t="s">
        <v>5132</v>
      </c>
      <c r="B37" s="301" t="s">
        <v>5137</v>
      </c>
      <c r="C37" s="316" t="s">
        <v>6142</v>
      </c>
      <c r="D37" s="465" t="s">
        <v>3646</v>
      </c>
      <c r="E37" s="465" t="s">
        <v>700</v>
      </c>
      <c r="F37" s="469" t="str">
        <f t="shared" si="0"/>
        <v>CH</v>
      </c>
      <c r="G37" s="260">
        <v>0</v>
      </c>
      <c r="H37" s="260">
        <v>4.7671872479999999E-3</v>
      </c>
      <c r="I37" s="260">
        <v>9.9496368000000004E-5</v>
      </c>
      <c r="J37" s="260">
        <v>3519.1335739106498</v>
      </c>
      <c r="K37" s="260">
        <v>3519.1384406490101</v>
      </c>
      <c r="L37" s="301" t="str">
        <f t="shared" si="1"/>
        <v/>
      </c>
      <c r="M37" s="459">
        <f>IFERROR((Tableau1[[#This Row],[Scope 1
(kg CO2-eq)]]+Tableau1[[#This Row],[Scope 2 energy
(kg CO2-eq)]]+Tableau1[[#This Row],[Scope 2 Infrastructure
(kg CO2-eq)]])/Tableau1[[#This Row],[Total CO2-emissions
(kg CO2-eq)
for scope 3 use ]],"")</f>
        <v>1.3829190576266366E-6</v>
      </c>
      <c r="N37" s="436" t="s">
        <v>3646</v>
      </c>
      <c r="O37" s="259">
        <v>1</v>
      </c>
      <c r="P37" s="259" t="s">
        <v>5132</v>
      </c>
      <c r="Q37" s="260" t="s">
        <v>5137</v>
      </c>
    </row>
    <row r="38" spans="1:17" ht="21.75" customHeight="1">
      <c r="A38" s="301" t="s">
        <v>5132</v>
      </c>
      <c r="B38" s="301" t="s">
        <v>5137</v>
      </c>
      <c r="C38" s="316" t="s">
        <v>6143</v>
      </c>
      <c r="D38" s="465" t="s">
        <v>3646</v>
      </c>
      <c r="E38" s="465" t="s">
        <v>6017</v>
      </c>
      <c r="F38" s="469" t="str">
        <f t="shared" si="0"/>
        <v>other</v>
      </c>
      <c r="G38" s="260">
        <v>0</v>
      </c>
      <c r="H38" s="260">
        <v>3.8794960512000001E-2</v>
      </c>
      <c r="I38" s="260">
        <v>9.9565056000000006E-5</v>
      </c>
      <c r="J38" s="260">
        <v>3531.8425706958201</v>
      </c>
      <c r="K38" s="260">
        <v>3531.8814651921198</v>
      </c>
      <c r="L38" s="301" t="str">
        <f t="shared" si="1"/>
        <v/>
      </c>
      <c r="M38" s="459">
        <f>IFERROR((Tableau1[[#This Row],[Scope 1
(kg CO2-eq)]]+Tableau1[[#This Row],[Scope 2 energy
(kg CO2-eq)]]+Tableau1[[#This Row],[Scope 2 Infrastructure
(kg CO2-eq)]])/Tableau1[[#This Row],[Total CO2-emissions
(kg CO2-eq)
for scope 3 use ]],"")</f>
        <v>1.1012409660776737E-5</v>
      </c>
      <c r="N38" s="436" t="s">
        <v>3646</v>
      </c>
      <c r="O38" s="259">
        <v>1</v>
      </c>
      <c r="P38" s="259" t="s">
        <v>5132</v>
      </c>
      <c r="Q38" s="260" t="s">
        <v>5137</v>
      </c>
    </row>
    <row r="39" spans="1:17" ht="21.75" customHeight="1">
      <c r="A39" s="301" t="s">
        <v>5132</v>
      </c>
      <c r="B39" s="301" t="s">
        <v>5137</v>
      </c>
      <c r="C39" s="316" t="s">
        <v>6144</v>
      </c>
      <c r="D39" s="465" t="s">
        <v>3646</v>
      </c>
      <c r="E39" s="465" t="s">
        <v>6091</v>
      </c>
      <c r="F39" s="469" t="str">
        <f t="shared" si="0"/>
        <v>other</v>
      </c>
      <c r="G39" s="260">
        <v>0</v>
      </c>
      <c r="H39" s="260">
        <v>2.0774195711999999E-2</v>
      </c>
      <c r="I39" s="260">
        <v>9.9506736000000006E-5</v>
      </c>
      <c r="J39" s="260">
        <v>3519.1335739106498</v>
      </c>
      <c r="K39" s="260">
        <v>3519.1544476549502</v>
      </c>
      <c r="L39" s="301" t="str">
        <f t="shared" si="1"/>
        <v/>
      </c>
      <c r="M39" s="459">
        <f>IFERROR((Tableau1[[#This Row],[Scope 1
(kg CO2-eq)]]+Tableau1[[#This Row],[Scope 2 energy
(kg CO2-eq)]]+Tableau1[[#This Row],[Scope 2 Infrastructure
(kg CO2-eq)]])/Tableau1[[#This Row],[Total CO2-emissions
(kg CO2-eq)
for scope 3 use ]],"")</f>
        <v>5.9314539212422327E-6</v>
      </c>
      <c r="N39" s="436" t="s">
        <v>3646</v>
      </c>
      <c r="O39" s="259">
        <v>1</v>
      </c>
      <c r="P39" s="259" t="s">
        <v>5132</v>
      </c>
      <c r="Q39" s="260" t="s">
        <v>5137</v>
      </c>
    </row>
    <row r="40" spans="1:17" ht="21.75" customHeight="1">
      <c r="A40" s="301" t="s">
        <v>5132</v>
      </c>
      <c r="B40" s="301" t="s">
        <v>5137</v>
      </c>
      <c r="C40" s="316" t="s">
        <v>6145</v>
      </c>
      <c r="D40" s="465" t="s">
        <v>3646</v>
      </c>
      <c r="E40" s="465" t="s">
        <v>6015</v>
      </c>
      <c r="F40" s="469" t="str">
        <f t="shared" si="0"/>
        <v>other</v>
      </c>
      <c r="G40" s="260">
        <v>0</v>
      </c>
      <c r="H40" s="260">
        <v>3.0155676336000001E-2</v>
      </c>
      <c r="I40" s="260">
        <v>9.9512351999999995E-5</v>
      </c>
      <c r="J40" s="260">
        <v>3528.7903930093098</v>
      </c>
      <c r="K40" s="260">
        <v>3528.8206482032001</v>
      </c>
      <c r="L40" s="301" t="str">
        <f t="shared" si="1"/>
        <v/>
      </c>
      <c r="M40" s="459">
        <f>IFERROR((Tableau1[[#This Row],[Scope 1
(kg CO2-eq)]]+Tableau1[[#This Row],[Scope 2 energy
(kg CO2-eq)]]+Tableau1[[#This Row],[Scope 2 Infrastructure
(kg CO2-eq)]])/Tableau1[[#This Row],[Total CO2-emissions
(kg CO2-eq)
for scope 3 use ]],"")</f>
        <v>8.5737394172767874E-6</v>
      </c>
      <c r="N40" s="436" t="s">
        <v>3646</v>
      </c>
      <c r="O40" s="259">
        <v>1</v>
      </c>
      <c r="P40" s="259" t="s">
        <v>5132</v>
      </c>
      <c r="Q40" s="260" t="s">
        <v>5137</v>
      </c>
    </row>
    <row r="41" spans="1:17" ht="21.75" customHeight="1">
      <c r="A41" s="301" t="s">
        <v>5132</v>
      </c>
      <c r="B41" s="301" t="s">
        <v>5137</v>
      </c>
      <c r="C41" s="316" t="s">
        <v>6146</v>
      </c>
      <c r="D41" s="465" t="s">
        <v>3646</v>
      </c>
      <c r="E41" s="465" t="s">
        <v>6092</v>
      </c>
      <c r="F41" s="469" t="str">
        <f t="shared" si="0"/>
        <v>other</v>
      </c>
      <c r="G41" s="260">
        <v>0</v>
      </c>
      <c r="H41" s="260">
        <v>0.72189934430400005</v>
      </c>
      <c r="I41" s="260">
        <v>2.536713072E-3</v>
      </c>
      <c r="J41" s="260">
        <v>3517.2733210371598</v>
      </c>
      <c r="K41" s="260">
        <v>3517.9977570692599</v>
      </c>
      <c r="L41" s="301" t="str">
        <f t="shared" si="1"/>
        <v/>
      </c>
      <c r="M41" s="459">
        <f>IFERROR((Tableau1[[#This Row],[Scope 1
(kg CO2-eq)]]+Tableau1[[#This Row],[Scope 2 energy
(kg CO2-eq)]]+Tableau1[[#This Row],[Scope 2 Infrastructure
(kg CO2-eq)]])/Tableau1[[#This Row],[Total CO2-emissions
(kg CO2-eq)
for scope 3 use ]],"")</f>
        <v>2.0592283093992257E-4</v>
      </c>
      <c r="N41" s="436" t="s">
        <v>3646</v>
      </c>
      <c r="O41" s="259">
        <v>1</v>
      </c>
      <c r="P41" s="259" t="s">
        <v>5132</v>
      </c>
      <c r="Q41" s="260" t="s">
        <v>5137</v>
      </c>
    </row>
    <row r="42" spans="1:17" ht="21.75" customHeight="1">
      <c r="A42" s="301" t="s">
        <v>5132</v>
      </c>
      <c r="B42" s="301" t="s">
        <v>5137</v>
      </c>
      <c r="C42" s="316" t="s">
        <v>6147</v>
      </c>
      <c r="D42" s="465" t="s">
        <v>3646</v>
      </c>
      <c r="E42" s="465" t="s">
        <v>700</v>
      </c>
      <c r="F42" s="469" t="str">
        <f t="shared" si="0"/>
        <v>CH</v>
      </c>
      <c r="G42" s="260">
        <v>0</v>
      </c>
      <c r="H42" s="260">
        <v>0.12156327482400001</v>
      </c>
      <c r="I42" s="260">
        <v>2.5371573840000002E-3</v>
      </c>
      <c r="J42" s="260">
        <v>3617.8540736723498</v>
      </c>
      <c r="K42" s="260">
        <v>3617.9781740714702</v>
      </c>
      <c r="L42" s="301" t="str">
        <f t="shared" si="1"/>
        <v/>
      </c>
      <c r="M42" s="459">
        <f>IFERROR((Tableau1[[#This Row],[Scope 1
(kg CO2-eq)]]+Tableau1[[#This Row],[Scope 2 energy
(kg CO2-eq)]]+Tableau1[[#This Row],[Scope 2 Infrastructure
(kg CO2-eq)]])/Tableau1[[#This Row],[Total CO2-emissions
(kg CO2-eq)
for scope 3 use ]],"")</f>
        <v>3.4301045013863177E-5</v>
      </c>
      <c r="N42" s="436" t="s">
        <v>3646</v>
      </c>
      <c r="O42" s="259">
        <v>1</v>
      </c>
      <c r="P42" s="259" t="s">
        <v>5132</v>
      </c>
      <c r="Q42" s="260" t="s">
        <v>5137</v>
      </c>
    </row>
    <row r="43" spans="1:17" ht="21.75" customHeight="1">
      <c r="A43" s="301" t="s">
        <v>5132</v>
      </c>
      <c r="B43" s="301" t="s">
        <v>5137</v>
      </c>
      <c r="C43" s="316" t="s">
        <v>6148</v>
      </c>
      <c r="D43" s="465" t="s">
        <v>3646</v>
      </c>
      <c r="E43" s="465" t="s">
        <v>6017</v>
      </c>
      <c r="F43" s="469" t="str">
        <f t="shared" si="0"/>
        <v>other</v>
      </c>
      <c r="G43" s="260">
        <v>0</v>
      </c>
      <c r="H43" s="260">
        <v>0.98927149305600004</v>
      </c>
      <c r="I43" s="260">
        <v>2.5389089280000001E-3</v>
      </c>
      <c r="J43" s="260">
        <v>3627.41509022637</v>
      </c>
      <c r="K43" s="260">
        <v>3628.4069006024502</v>
      </c>
      <c r="L43" s="301" t="str">
        <f t="shared" si="1"/>
        <v/>
      </c>
      <c r="M43" s="459">
        <f>IFERROR((Tableau1[[#This Row],[Scope 1
(kg CO2-eq)]]+Tableau1[[#This Row],[Scope 2 energy
(kg CO2-eq)]]+Tableau1[[#This Row],[Scope 2 Infrastructure
(kg CO2-eq)]])/Tableau1[[#This Row],[Total CO2-emissions
(kg CO2-eq)
for scope 3 use ]],"")</f>
        <v>2.7334596949954063E-4</v>
      </c>
      <c r="N43" s="436" t="s">
        <v>3646</v>
      </c>
      <c r="O43" s="259">
        <v>1</v>
      </c>
      <c r="P43" s="259" t="s">
        <v>5132</v>
      </c>
      <c r="Q43" s="259" t="s">
        <v>5137</v>
      </c>
    </row>
    <row r="44" spans="1:17" ht="21.75" customHeight="1">
      <c r="A44" s="301" t="s">
        <v>5132</v>
      </c>
      <c r="B44" s="301" t="s">
        <v>5137</v>
      </c>
      <c r="C44" s="316" t="s">
        <v>6149</v>
      </c>
      <c r="D44" s="465" t="s">
        <v>3646</v>
      </c>
      <c r="E44" s="465" t="s">
        <v>6091</v>
      </c>
      <c r="F44" s="469" t="str">
        <f t="shared" si="0"/>
        <v>other</v>
      </c>
      <c r="G44" s="260">
        <v>0</v>
      </c>
      <c r="H44" s="260">
        <v>0.52974199065600003</v>
      </c>
      <c r="I44" s="260">
        <v>2.5374217680000002E-3</v>
      </c>
      <c r="J44" s="260">
        <v>3617.8540736723498</v>
      </c>
      <c r="K44" s="260">
        <v>3618.3863530538001</v>
      </c>
      <c r="L44" s="301" t="str">
        <f t="shared" si="1"/>
        <v/>
      </c>
      <c r="M44" s="459">
        <f>IFERROR((Tableau1[[#This Row],[Scope 1
(kg CO2-eq)]]+Tableau1[[#This Row],[Scope 2 energy
(kg CO2-eq)]]+Tableau1[[#This Row],[Scope 2 Infrastructure
(kg CO2-eq)]])/Tableau1[[#This Row],[Total CO2-emissions
(kg CO2-eq)
for scope 3 use ]],"")</f>
        <v>1.4710408466325702E-4</v>
      </c>
      <c r="N44" s="436" t="s">
        <v>3646</v>
      </c>
      <c r="O44" s="259">
        <v>1</v>
      </c>
      <c r="P44" s="259" t="s">
        <v>5132</v>
      </c>
      <c r="Q44" s="259" t="s">
        <v>5137</v>
      </c>
    </row>
    <row r="45" spans="1:17" ht="21.75" customHeight="1">
      <c r="A45" s="301" t="s">
        <v>5132</v>
      </c>
      <c r="B45" s="301" t="s">
        <v>5137</v>
      </c>
      <c r="C45" s="316" t="s">
        <v>6150</v>
      </c>
      <c r="D45" s="465" t="s">
        <v>3646</v>
      </c>
      <c r="E45" s="465" t="s">
        <v>6015</v>
      </c>
      <c r="F45" s="469" t="str">
        <f t="shared" si="0"/>
        <v>other</v>
      </c>
      <c r="G45" s="260">
        <v>0</v>
      </c>
      <c r="H45" s="260">
        <v>0.76896974656799999</v>
      </c>
      <c r="I45" s="260">
        <v>2.537564976E-3</v>
      </c>
      <c r="J45" s="260">
        <v>3625.4905149418501</v>
      </c>
      <c r="K45" s="260">
        <v>3626.2620221787902</v>
      </c>
      <c r="L45" s="301" t="str">
        <f t="shared" si="1"/>
        <v/>
      </c>
      <c r="M45" s="459">
        <f>IFERROR((Tableau1[[#This Row],[Scope 1
(kg CO2-eq)]]+Tableau1[[#This Row],[Scope 2 energy
(kg CO2-eq)]]+Tableau1[[#This Row],[Scope 2 Infrastructure
(kg CO2-eq)]])/Tableau1[[#This Row],[Total CO2-emissions
(kg CO2-eq)
for scope 3 use ]],"")</f>
        <v>2.1275553361156465E-4</v>
      </c>
      <c r="N45" s="436" t="s">
        <v>3646</v>
      </c>
      <c r="O45" s="259">
        <v>1</v>
      </c>
      <c r="P45" s="259" t="s">
        <v>5132</v>
      </c>
      <c r="Q45" s="259" t="s">
        <v>5137</v>
      </c>
    </row>
    <row r="46" spans="1:17" ht="21.75" customHeight="1">
      <c r="A46" s="301" t="s">
        <v>5132</v>
      </c>
      <c r="B46" s="301" t="s">
        <v>5137</v>
      </c>
      <c r="C46" s="316" t="s">
        <v>6151</v>
      </c>
      <c r="D46" s="465" t="s">
        <v>3646</v>
      </c>
      <c r="E46" s="465" t="s">
        <v>6092</v>
      </c>
      <c r="F46" s="469" t="str">
        <f t="shared" si="0"/>
        <v>other</v>
      </c>
      <c r="G46" s="260">
        <v>0</v>
      </c>
      <c r="H46" s="260">
        <v>0.72189934430400005</v>
      </c>
      <c r="I46" s="260">
        <v>2.536713072E-3</v>
      </c>
      <c r="J46" s="260">
        <v>3503.4198459586801</v>
      </c>
      <c r="K46" s="260">
        <v>3504.1442819498502</v>
      </c>
      <c r="L46" s="301" t="str">
        <f t="shared" si="1"/>
        <v/>
      </c>
      <c r="M46" s="459">
        <f>IFERROR((Tableau1[[#This Row],[Scope 1
(kg CO2-eq)]]+Tableau1[[#This Row],[Scope 2 energy
(kg CO2-eq)]]+Tableau1[[#This Row],[Scope 2 Infrastructure
(kg CO2-eq)]])/Tableau1[[#This Row],[Total CO2-emissions
(kg CO2-eq)
for scope 3 use ]],"")</f>
        <v>2.0673693749073997E-4</v>
      </c>
      <c r="N46" s="436" t="s">
        <v>3646</v>
      </c>
      <c r="O46" s="259">
        <v>1</v>
      </c>
      <c r="P46" s="259" t="s">
        <v>5132</v>
      </c>
      <c r="Q46" s="259" t="s">
        <v>5137</v>
      </c>
    </row>
    <row r="47" spans="1:17" ht="21.75" customHeight="1">
      <c r="A47" s="301" t="s">
        <v>5132</v>
      </c>
      <c r="B47" s="301" t="s">
        <v>5137</v>
      </c>
      <c r="C47" s="316" t="s">
        <v>6152</v>
      </c>
      <c r="D47" s="465" t="s">
        <v>3646</v>
      </c>
      <c r="E47" s="465" t="s">
        <v>700</v>
      </c>
      <c r="F47" s="469" t="str">
        <f t="shared" si="0"/>
        <v>CH</v>
      </c>
      <c r="G47" s="260">
        <v>0</v>
      </c>
      <c r="H47" s="260">
        <v>0.12156327482400001</v>
      </c>
      <c r="I47" s="260">
        <v>2.5371573840000002E-3</v>
      </c>
      <c r="J47" s="260">
        <v>3596.91868351724</v>
      </c>
      <c r="K47" s="260">
        <v>3597.0427839863701</v>
      </c>
      <c r="L47" s="301" t="str">
        <f t="shared" si="1"/>
        <v/>
      </c>
      <c r="M47" s="459">
        <f>IFERROR((Tableau1[[#This Row],[Scope 1
(kg CO2-eq)]]+Tableau1[[#This Row],[Scope 2 energy
(kg CO2-eq)]]+Tableau1[[#This Row],[Scope 2 Infrastructure
(kg CO2-eq)]])/Tableau1[[#This Row],[Total CO2-emissions
(kg CO2-eq)
for scope 3 use ]],"")</f>
        <v>3.4500682827705347E-5</v>
      </c>
      <c r="N47" s="436" t="s">
        <v>3646</v>
      </c>
      <c r="O47" s="259">
        <v>1</v>
      </c>
      <c r="P47" s="259" t="s">
        <v>5132</v>
      </c>
      <c r="Q47" s="259" t="s">
        <v>5137</v>
      </c>
    </row>
    <row r="48" spans="1:17" ht="21.75" customHeight="1">
      <c r="A48" s="301" t="s">
        <v>5132</v>
      </c>
      <c r="B48" s="301" t="s">
        <v>5137</v>
      </c>
      <c r="C48" s="316" t="s">
        <v>6153</v>
      </c>
      <c r="D48" s="465" t="s">
        <v>3646</v>
      </c>
      <c r="E48" s="465" t="s">
        <v>6017</v>
      </c>
      <c r="F48" s="469" t="str">
        <f t="shared" si="0"/>
        <v>other</v>
      </c>
      <c r="G48" s="260">
        <v>0</v>
      </c>
      <c r="H48" s="260">
        <v>0.98927149305600004</v>
      </c>
      <c r="I48" s="260">
        <v>2.5389089280000001E-3</v>
      </c>
      <c r="J48" s="260">
        <v>3609.6276803024002</v>
      </c>
      <c r="K48" s="260">
        <v>3610.6194906741498</v>
      </c>
      <c r="L48" s="301" t="str">
        <f t="shared" si="1"/>
        <v/>
      </c>
      <c r="M48" s="459">
        <f>IFERROR((Tableau1[[#This Row],[Scope 1
(kg CO2-eq)]]+Tableau1[[#This Row],[Scope 2 energy
(kg CO2-eq)]]+Tableau1[[#This Row],[Scope 2 Infrastructure
(kg CO2-eq)]])/Tableau1[[#This Row],[Total CO2-emissions
(kg CO2-eq)
for scope 3 use ]],"")</f>
        <v>2.7469258517707058E-4</v>
      </c>
      <c r="N48" s="436" t="s">
        <v>3646</v>
      </c>
      <c r="O48" s="259">
        <v>1</v>
      </c>
      <c r="P48" s="259" t="s">
        <v>5132</v>
      </c>
      <c r="Q48" s="259" t="s">
        <v>5137</v>
      </c>
    </row>
    <row r="49" spans="1:17" ht="21.75" customHeight="1">
      <c r="A49" s="301" t="s">
        <v>5132</v>
      </c>
      <c r="B49" s="301" t="s">
        <v>5137</v>
      </c>
      <c r="C49" s="316" t="s">
        <v>6154</v>
      </c>
      <c r="D49" s="465" t="s">
        <v>3646</v>
      </c>
      <c r="E49" s="465" t="s">
        <v>6091</v>
      </c>
      <c r="F49" s="469" t="str">
        <f t="shared" si="0"/>
        <v>other</v>
      </c>
      <c r="G49" s="260">
        <v>0</v>
      </c>
      <c r="H49" s="260">
        <v>0.52974199065600003</v>
      </c>
      <c r="I49" s="260">
        <v>2.5374217680000002E-3</v>
      </c>
      <c r="J49" s="260">
        <v>3596.91868351724</v>
      </c>
      <c r="K49" s="260">
        <v>3597.4509629655499</v>
      </c>
      <c r="L49" s="301" t="str">
        <f t="shared" si="1"/>
        <v/>
      </c>
      <c r="M49" s="459">
        <f>IFERROR((Tableau1[[#This Row],[Scope 1
(kg CO2-eq)]]+Tableau1[[#This Row],[Scope 2 energy
(kg CO2-eq)]]+Tableau1[[#This Row],[Scope 2 Infrastructure
(kg CO2-eq)]])/Tableau1[[#This Row],[Total CO2-emissions
(kg CO2-eq)
for scope 3 use ]],"")</f>
        <v>1.47960157873901E-4</v>
      </c>
      <c r="N49" s="436" t="s">
        <v>3646</v>
      </c>
      <c r="O49" s="259">
        <v>1</v>
      </c>
      <c r="P49" s="259" t="s">
        <v>5132</v>
      </c>
      <c r="Q49" s="259" t="s">
        <v>5137</v>
      </c>
    </row>
    <row r="50" spans="1:17" ht="21.75" customHeight="1">
      <c r="A50" s="301" t="s">
        <v>5132</v>
      </c>
      <c r="B50" s="301" t="s">
        <v>5137</v>
      </c>
      <c r="C50" s="316" t="s">
        <v>6155</v>
      </c>
      <c r="D50" s="465" t="s">
        <v>3646</v>
      </c>
      <c r="E50" s="465" t="s">
        <v>6015</v>
      </c>
      <c r="F50" s="469" t="str">
        <f t="shared" si="0"/>
        <v>other</v>
      </c>
      <c r="G50" s="260">
        <v>0</v>
      </c>
      <c r="H50" s="260">
        <v>0.76896974656799999</v>
      </c>
      <c r="I50" s="260">
        <v>2.537564976E-3</v>
      </c>
      <c r="J50" s="260">
        <v>3606.5755026158999</v>
      </c>
      <c r="K50" s="260">
        <v>3607.3470099194801</v>
      </c>
      <c r="L50" s="301" t="str">
        <f t="shared" si="1"/>
        <v/>
      </c>
      <c r="M50" s="459">
        <f>IFERROR((Tableau1[[#This Row],[Scope 1
(kg CO2-eq)]]+Tableau1[[#This Row],[Scope 2 energy
(kg CO2-eq)]]+Tableau1[[#This Row],[Scope 2 Infrastructure
(kg CO2-eq)]])/Tableau1[[#This Row],[Total CO2-emissions
(kg CO2-eq)
for scope 3 use ]],"")</f>
        <v>2.1387111065902719E-4</v>
      </c>
      <c r="N50" s="436" t="s">
        <v>3646</v>
      </c>
      <c r="O50" s="259">
        <v>1</v>
      </c>
      <c r="P50" s="259" t="s">
        <v>5132</v>
      </c>
      <c r="Q50" s="259" t="s">
        <v>5137</v>
      </c>
    </row>
    <row r="51" spans="1:17" ht="21.75" customHeight="1">
      <c r="A51" s="301" t="s">
        <v>5132</v>
      </c>
      <c r="B51" s="301" t="s">
        <v>5137</v>
      </c>
      <c r="C51" s="316" t="s">
        <v>6156</v>
      </c>
      <c r="D51" s="465" t="s">
        <v>3646</v>
      </c>
      <c r="E51" s="465" t="s">
        <v>700</v>
      </c>
      <c r="F51" s="469" t="str">
        <f t="shared" si="0"/>
        <v>CH</v>
      </c>
      <c r="G51" s="260">
        <v>0</v>
      </c>
      <c r="H51" s="260">
        <v>4.7671872479999999E-3</v>
      </c>
      <c r="I51" s="260">
        <v>9.9496368000000004E-5</v>
      </c>
      <c r="J51" s="260">
        <v>4002.0855431618502</v>
      </c>
      <c r="K51" s="260">
        <v>4002.0904097980901</v>
      </c>
      <c r="L51" s="301" t="str">
        <f t="shared" si="1"/>
        <v/>
      </c>
      <c r="M51" s="459">
        <f>IFERROR((Tableau1[[#This Row],[Scope 1
(kg CO2-eq)]]+Tableau1[[#This Row],[Scope 2 energy
(kg CO2-eq)]]+Tableau1[[#This Row],[Scope 2 Infrastructure
(kg CO2-eq)]])/Tableau1[[#This Row],[Total CO2-emissions
(kg CO2-eq)
for scope 3 use ]],"")</f>
        <v>1.2160354009207728E-6</v>
      </c>
      <c r="N51" s="436" t="s">
        <v>3646</v>
      </c>
      <c r="O51" s="259">
        <v>1</v>
      </c>
      <c r="P51" s="259" t="s">
        <v>5132</v>
      </c>
      <c r="Q51" s="259" t="s">
        <v>5137</v>
      </c>
    </row>
    <row r="52" spans="1:17" ht="21.75" customHeight="1">
      <c r="A52" s="301" t="s">
        <v>5132</v>
      </c>
      <c r="B52" s="301" t="s">
        <v>5137</v>
      </c>
      <c r="C52" s="316" t="s">
        <v>6157</v>
      </c>
      <c r="D52" s="465" t="s">
        <v>3646</v>
      </c>
      <c r="E52" s="465" t="s">
        <v>700</v>
      </c>
      <c r="F52" s="469" t="str">
        <f t="shared" si="0"/>
        <v>CH</v>
      </c>
      <c r="G52" s="260">
        <v>0</v>
      </c>
      <c r="H52" s="260">
        <v>4.7671872479999999E-3</v>
      </c>
      <c r="I52" s="260">
        <v>9.9496368000000004E-5</v>
      </c>
      <c r="J52" s="260">
        <v>5516.0758929865997</v>
      </c>
      <c r="K52" s="260">
        <v>5516.0807596944696</v>
      </c>
      <c r="L52" s="301" t="str">
        <f t="shared" si="1"/>
        <v/>
      </c>
      <c r="M52" s="459">
        <f>IFERROR((Tableau1[[#This Row],[Scope 1
(kg CO2-eq)]]+Tableau1[[#This Row],[Scope 2 energy
(kg CO2-eq)]]+Tableau1[[#This Row],[Scope 2 Infrastructure
(kg CO2-eq)]])/Tableau1[[#This Row],[Total CO2-emissions
(kg CO2-eq)
for scope 3 use ]],"")</f>
        <v>8.8227200217234694E-7</v>
      </c>
      <c r="N52" s="436" t="s">
        <v>3646</v>
      </c>
      <c r="O52" s="259">
        <v>1</v>
      </c>
      <c r="P52" s="259" t="s">
        <v>5132</v>
      </c>
      <c r="Q52" s="259" t="s">
        <v>5137</v>
      </c>
    </row>
    <row r="53" spans="1:17" ht="21.75" customHeight="1">
      <c r="A53" s="301" t="s">
        <v>5132</v>
      </c>
      <c r="B53" s="301" t="s">
        <v>5137</v>
      </c>
      <c r="C53" s="316" t="s">
        <v>6158</v>
      </c>
      <c r="D53" s="465" t="s">
        <v>3646</v>
      </c>
      <c r="E53" s="465" t="s">
        <v>700</v>
      </c>
      <c r="F53" s="469" t="str">
        <f t="shared" si="0"/>
        <v>CH</v>
      </c>
      <c r="G53" s="260">
        <v>0</v>
      </c>
      <c r="H53" s="260">
        <v>2.7411326675999999E-2</v>
      </c>
      <c r="I53" s="260">
        <v>5.7210411600000001E-4</v>
      </c>
      <c r="J53" s="260">
        <v>2429.3242562851201</v>
      </c>
      <c r="K53" s="260">
        <v>2429.35223972824</v>
      </c>
      <c r="L53" s="301" t="str">
        <f t="shared" si="1"/>
        <v/>
      </c>
      <c r="M53" s="459">
        <f>IFERROR((Tableau1[[#This Row],[Scope 1
(kg CO2-eq)]]+Tableau1[[#This Row],[Scope 2 energy
(kg CO2-eq)]]+Tableau1[[#This Row],[Scope 2 Infrastructure
(kg CO2-eq)]])/Tableau1[[#This Row],[Total CO2-emissions
(kg CO2-eq)
for scope 3 use ]],"")</f>
        <v>1.1518885707216493E-5</v>
      </c>
      <c r="N53" s="436" t="s">
        <v>3646</v>
      </c>
      <c r="O53" s="259">
        <v>1</v>
      </c>
      <c r="P53" s="259" t="s">
        <v>5132</v>
      </c>
      <c r="Q53" s="260" t="s">
        <v>5137</v>
      </c>
    </row>
    <row r="54" spans="1:17" ht="21.75" customHeight="1">
      <c r="A54" s="301" t="s">
        <v>5129</v>
      </c>
      <c r="B54" s="301" t="s">
        <v>5138</v>
      </c>
      <c r="C54" s="316" t="s">
        <v>6159</v>
      </c>
      <c r="D54" s="465" t="s">
        <v>3646</v>
      </c>
      <c r="E54" s="465" t="s">
        <v>6091</v>
      </c>
      <c r="F54" s="469" t="str">
        <f t="shared" si="0"/>
        <v>other</v>
      </c>
      <c r="G54" s="260">
        <v>0</v>
      </c>
      <c r="H54" s="260">
        <v>0.119451625344</v>
      </c>
      <c r="I54" s="260">
        <v>5.7216373199999999E-4</v>
      </c>
      <c r="J54" s="260">
        <v>2421.4756416815098</v>
      </c>
      <c r="K54" s="260">
        <v>2421.59566546613</v>
      </c>
      <c r="L54" s="301" t="str">
        <f t="shared" si="1"/>
        <v/>
      </c>
      <c r="M54" s="459">
        <f>IFERROR((Tableau1[[#This Row],[Scope 1
(kg CO2-eq)]]+Tableau1[[#This Row],[Scope 2 energy
(kg CO2-eq)]]+Tableau1[[#This Row],[Scope 2 Infrastructure
(kg CO2-eq)]])/Tableau1[[#This Row],[Total CO2-emissions
(kg CO2-eq)
for scope 3 use ]],"")</f>
        <v>4.9563926293573365E-5</v>
      </c>
      <c r="N54" s="436" t="s">
        <v>3646</v>
      </c>
      <c r="O54" s="259">
        <v>1</v>
      </c>
      <c r="P54" s="259" t="s">
        <v>5129</v>
      </c>
      <c r="Q54" s="260" t="s">
        <v>5138</v>
      </c>
    </row>
    <row r="55" spans="1:17" ht="21.75" customHeight="1">
      <c r="A55" s="301" t="s">
        <v>5132</v>
      </c>
      <c r="B55" s="301" t="s">
        <v>5137</v>
      </c>
      <c r="C55" s="316" t="s">
        <v>6160</v>
      </c>
      <c r="D55" s="465" t="s">
        <v>3646</v>
      </c>
      <c r="E55" s="465" t="s">
        <v>700</v>
      </c>
      <c r="F55" s="469" t="str">
        <f t="shared" si="0"/>
        <v>CH</v>
      </c>
      <c r="G55" s="260">
        <v>0</v>
      </c>
      <c r="H55" s="260">
        <v>2.7411326675999999E-2</v>
      </c>
      <c r="I55" s="260">
        <v>5.7210411600000001E-4</v>
      </c>
      <c r="J55" s="260">
        <v>2418.7334820715901</v>
      </c>
      <c r="K55" s="260">
        <v>2418.76146552004</v>
      </c>
      <c r="L55" s="301" t="str">
        <f t="shared" si="1"/>
        <v/>
      </c>
      <c r="M55" s="459">
        <f>IFERROR((Tableau1[[#This Row],[Scope 1
(kg CO2-eq)]]+Tableau1[[#This Row],[Scope 2 energy
(kg CO2-eq)]]+Tableau1[[#This Row],[Scope 2 Infrastructure
(kg CO2-eq)]])/Tableau1[[#This Row],[Total CO2-emissions
(kg CO2-eq)
for scope 3 use ]],"")</f>
        <v>1.1569322229955193E-5</v>
      </c>
      <c r="N55" s="436" t="s">
        <v>3646</v>
      </c>
      <c r="O55" s="259">
        <v>1</v>
      </c>
      <c r="P55" s="259" t="s">
        <v>5132</v>
      </c>
      <c r="Q55" s="259" t="s">
        <v>5137</v>
      </c>
    </row>
    <row r="56" spans="1:17" ht="21.75" customHeight="1">
      <c r="A56" s="301" t="s">
        <v>5129</v>
      </c>
      <c r="B56" s="301" t="s">
        <v>5138</v>
      </c>
      <c r="C56" s="316" t="s">
        <v>6161</v>
      </c>
      <c r="D56" s="465" t="s">
        <v>3646</v>
      </c>
      <c r="E56" s="465" t="s">
        <v>6091</v>
      </c>
      <c r="F56" s="469" t="str">
        <f t="shared" si="0"/>
        <v>other</v>
      </c>
      <c r="G56" s="260">
        <v>0</v>
      </c>
      <c r="H56" s="260">
        <v>0.119451625344</v>
      </c>
      <c r="I56" s="260">
        <v>5.7216373199999999E-4</v>
      </c>
      <c r="J56" s="260">
        <v>2410.8848674679798</v>
      </c>
      <c r="K56" s="260">
        <v>2411.0048912587299</v>
      </c>
      <c r="L56" s="301" t="str">
        <f t="shared" si="1"/>
        <v/>
      </c>
      <c r="M56" s="459">
        <f>IFERROR((Tableau1[[#This Row],[Scope 1
(kg CO2-eq)]]+Tableau1[[#This Row],[Scope 2 energy
(kg CO2-eq)]]+Tableau1[[#This Row],[Scope 2 Infrastructure
(kg CO2-eq)]])/Tableau1[[#This Row],[Total CO2-emissions
(kg CO2-eq)
for scope 3 use ]],"")</f>
        <v>4.9781644786850001E-5</v>
      </c>
      <c r="N56" s="436" t="s">
        <v>3646</v>
      </c>
      <c r="O56" s="259">
        <v>1</v>
      </c>
      <c r="P56" s="259" t="s">
        <v>5129</v>
      </c>
      <c r="Q56" s="259" t="s">
        <v>5138</v>
      </c>
    </row>
    <row r="57" spans="1:17" ht="21.75" customHeight="1">
      <c r="A57" s="301" t="s">
        <v>5132</v>
      </c>
      <c r="B57" s="301" t="s">
        <v>5137</v>
      </c>
      <c r="C57" s="316" t="s">
        <v>6162</v>
      </c>
      <c r="D57" s="465" t="s">
        <v>3646</v>
      </c>
      <c r="E57" s="465" t="s">
        <v>700</v>
      </c>
      <c r="F57" s="469" t="str">
        <f t="shared" si="0"/>
        <v>CH</v>
      </c>
      <c r="G57" s="260">
        <v>0</v>
      </c>
      <c r="H57" s="260">
        <v>2.7411326675999999E-2</v>
      </c>
      <c r="I57" s="260">
        <v>5.7210411600000001E-4</v>
      </c>
      <c r="J57" s="260">
        <v>2876.28744204345</v>
      </c>
      <c r="K57" s="260">
        <v>2876.3154254613801</v>
      </c>
      <c r="L57" s="301" t="str">
        <f t="shared" si="1"/>
        <v/>
      </c>
      <c r="M57" s="459">
        <f>IFERROR((Tableau1[[#This Row],[Scope 1
(kg CO2-eq)]]+Tableau1[[#This Row],[Scope 2 energy
(kg CO2-eq)]]+Tableau1[[#This Row],[Scope 2 Infrastructure
(kg CO2-eq)]])/Tableau1[[#This Row],[Total CO2-emissions
(kg CO2-eq)
for scope 3 use ]],"")</f>
        <v>9.7289158707311354E-6</v>
      </c>
      <c r="N57" s="436" t="s">
        <v>3646</v>
      </c>
      <c r="O57" s="259">
        <v>1</v>
      </c>
      <c r="P57" s="259" t="s">
        <v>5132</v>
      </c>
      <c r="Q57" s="259" t="s">
        <v>5137</v>
      </c>
    </row>
    <row r="58" spans="1:17" ht="21.75" customHeight="1">
      <c r="A58" s="301" t="s">
        <v>5129</v>
      </c>
      <c r="B58" s="301" t="s">
        <v>5138</v>
      </c>
      <c r="C58" s="316" t="s">
        <v>6163</v>
      </c>
      <c r="D58" s="465" t="s">
        <v>3646</v>
      </c>
      <c r="E58" s="465" t="s">
        <v>6091</v>
      </c>
      <c r="F58" s="469" t="str">
        <f t="shared" si="0"/>
        <v>other</v>
      </c>
      <c r="G58" s="260">
        <v>0</v>
      </c>
      <c r="H58" s="260">
        <v>0.119451625344</v>
      </c>
      <c r="I58" s="260">
        <v>5.7216373199999999E-4</v>
      </c>
      <c r="J58" s="260">
        <v>2844.2983391196299</v>
      </c>
      <c r="K58" s="260">
        <v>2844.41836287757</v>
      </c>
      <c r="L58" s="301" t="str">
        <f t="shared" si="1"/>
        <v/>
      </c>
      <c r="M58" s="459">
        <f>IFERROR((Tableau1[[#This Row],[Scope 1
(kg CO2-eq)]]+Tableau1[[#This Row],[Scope 2 energy
(kg CO2-eq)]]+Tableau1[[#This Row],[Scope 2 Infrastructure
(kg CO2-eq)]])/Tableau1[[#This Row],[Total CO2-emissions
(kg CO2-eq)
for scope 3 use ]],"")</f>
        <v>4.2196250257144781E-5</v>
      </c>
      <c r="N58" s="436" t="s">
        <v>3646</v>
      </c>
      <c r="O58" s="259">
        <v>1</v>
      </c>
      <c r="P58" s="259" t="s">
        <v>5129</v>
      </c>
      <c r="Q58" s="259" t="s">
        <v>5138</v>
      </c>
    </row>
    <row r="59" spans="1:17" ht="21.75" customHeight="1">
      <c r="A59" s="301" t="s">
        <v>5132</v>
      </c>
      <c r="B59" s="301" t="s">
        <v>5137</v>
      </c>
      <c r="C59" s="316" t="s">
        <v>6164</v>
      </c>
      <c r="D59" s="465" t="s">
        <v>3646</v>
      </c>
      <c r="E59" s="465" t="s">
        <v>700</v>
      </c>
      <c r="F59" s="469" t="str">
        <f t="shared" si="0"/>
        <v>CH</v>
      </c>
      <c r="G59" s="260">
        <v>0</v>
      </c>
      <c r="H59" s="260">
        <v>2.7411326675999999E-2</v>
      </c>
      <c r="I59" s="260">
        <v>5.7210411600000001E-4</v>
      </c>
      <c r="J59" s="260">
        <v>3239.1578785523602</v>
      </c>
      <c r="K59" s="260">
        <v>3239.1858619671998</v>
      </c>
      <c r="L59" s="301" t="str">
        <f t="shared" si="1"/>
        <v/>
      </c>
      <c r="M59" s="459">
        <f>IFERROR((Tableau1[[#This Row],[Scope 1
(kg CO2-eq)]]+Tableau1[[#This Row],[Scope 2 energy
(kg CO2-eq)]]+Tableau1[[#This Row],[Scope 2 Infrastructure
(kg CO2-eq)]])/Tableau1[[#This Row],[Total CO2-emissions
(kg CO2-eq)
for scope 3 use ]],"")</f>
        <v>8.6390321471103536E-6</v>
      </c>
      <c r="N59" s="436" t="s">
        <v>3646</v>
      </c>
      <c r="O59" s="259">
        <v>1</v>
      </c>
      <c r="P59" s="259" t="s">
        <v>5132</v>
      </c>
      <c r="Q59" s="259" t="s">
        <v>5137</v>
      </c>
    </row>
    <row r="60" spans="1:17" ht="21.75" customHeight="1">
      <c r="A60" s="301" t="s">
        <v>5129</v>
      </c>
      <c r="B60" s="301" t="s">
        <v>5138</v>
      </c>
      <c r="C60" s="316" t="s">
        <v>6165</v>
      </c>
      <c r="D60" s="465" t="s">
        <v>3646</v>
      </c>
      <c r="E60" s="465" t="s">
        <v>6091</v>
      </c>
      <c r="F60" s="469" t="str">
        <f t="shared" si="0"/>
        <v>other</v>
      </c>
      <c r="G60" s="260">
        <v>0</v>
      </c>
      <c r="H60" s="260">
        <v>0.119451625344</v>
      </c>
      <c r="I60" s="260">
        <v>5.7216373199999999E-4</v>
      </c>
      <c r="J60" s="260">
        <v>3202.49162139995</v>
      </c>
      <c r="K60" s="260">
        <v>3202.6116451525199</v>
      </c>
      <c r="L60" s="301" t="str">
        <f t="shared" si="1"/>
        <v/>
      </c>
      <c r="M60" s="459">
        <f>IFERROR((Tableau1[[#This Row],[Scope 1
(kg CO2-eq)]]+Tableau1[[#This Row],[Scope 2 energy
(kg CO2-eq)]]+Tableau1[[#This Row],[Scope 2 Infrastructure
(kg CO2-eq)]])/Tableau1[[#This Row],[Total CO2-emissions
(kg CO2-eq)
for scope 3 use ]],"")</f>
        <v>3.7476847765063328E-5</v>
      </c>
      <c r="N60" s="436" t="s">
        <v>3646</v>
      </c>
      <c r="O60" s="259">
        <v>1</v>
      </c>
      <c r="P60" s="259" t="s">
        <v>5129</v>
      </c>
      <c r="Q60" s="259" t="s">
        <v>5138</v>
      </c>
    </row>
    <row r="61" spans="1:17" ht="21.75" customHeight="1">
      <c r="A61" s="301" t="s">
        <v>5129</v>
      </c>
      <c r="B61" s="301" t="s">
        <v>5138</v>
      </c>
      <c r="C61" s="316" t="s">
        <v>6166</v>
      </c>
      <c r="D61" s="465" t="s">
        <v>3646</v>
      </c>
      <c r="E61" s="465" t="s">
        <v>6091</v>
      </c>
      <c r="F61" s="469" t="str">
        <f t="shared" si="0"/>
        <v>other</v>
      </c>
      <c r="G61" s="260">
        <v>0</v>
      </c>
      <c r="H61" s="260">
        <v>0.119451625344</v>
      </c>
      <c r="I61" s="260">
        <v>5.7216373199999999E-4</v>
      </c>
      <c r="J61" s="260">
        <v>4626.6378766437902</v>
      </c>
      <c r="K61" s="260">
        <v>4626.7579003140499</v>
      </c>
      <c r="L61" s="301" t="str">
        <f t="shared" si="1"/>
        <v/>
      </c>
      <c r="M61" s="459">
        <f>IFERROR((Tableau1[[#This Row],[Scope 1
(kg CO2-eq)]]+Tableau1[[#This Row],[Scope 2 energy
(kg CO2-eq)]]+Tableau1[[#This Row],[Scope 2 Infrastructure
(kg CO2-eq)]])/Tableau1[[#This Row],[Total CO2-emissions
(kg CO2-eq)
for scope 3 use ]],"")</f>
        <v>2.5941229617364064E-5</v>
      </c>
      <c r="N61" s="436" t="s">
        <v>3646</v>
      </c>
      <c r="O61" s="259">
        <v>1</v>
      </c>
      <c r="P61" s="259" t="s">
        <v>5129</v>
      </c>
      <c r="Q61" s="259" t="s">
        <v>5138</v>
      </c>
    </row>
    <row r="62" spans="1:17" ht="21.75" customHeight="1">
      <c r="A62" s="301" t="s">
        <v>5129</v>
      </c>
      <c r="B62" s="301" t="s">
        <v>5138</v>
      </c>
      <c r="C62" s="316" t="s">
        <v>6167</v>
      </c>
      <c r="D62" s="465" t="s">
        <v>3646</v>
      </c>
      <c r="E62" s="465" t="s">
        <v>6091</v>
      </c>
      <c r="F62" s="469" t="str">
        <f t="shared" si="0"/>
        <v>other</v>
      </c>
      <c r="G62" s="260">
        <v>0</v>
      </c>
      <c r="H62" s="260">
        <v>0.119451625344</v>
      </c>
      <c r="I62" s="260">
        <v>5.7216373199999999E-4</v>
      </c>
      <c r="J62" s="260">
        <v>5256.0589664638201</v>
      </c>
      <c r="K62" s="260">
        <v>5256.1789901276998</v>
      </c>
      <c r="L62" s="301" t="str">
        <f t="shared" si="1"/>
        <v/>
      </c>
      <c r="M62" s="459">
        <f>IFERROR((Tableau1[[#This Row],[Scope 1
(kg CO2-eq)]]+Tableau1[[#This Row],[Scope 2 energy
(kg CO2-eq)]]+Tableau1[[#This Row],[Scope 2 Infrastructure
(kg CO2-eq)]])/Tableau1[[#This Row],[Total CO2-emissions
(kg CO2-eq)
for scope 3 use ]],"")</f>
        <v>2.2834798681976392E-5</v>
      </c>
      <c r="N62" s="436" t="s">
        <v>3646</v>
      </c>
      <c r="O62" s="259">
        <v>1</v>
      </c>
      <c r="P62" s="259" t="s">
        <v>5129</v>
      </c>
      <c r="Q62" s="259" t="s">
        <v>5138</v>
      </c>
    </row>
    <row r="63" spans="1:17" ht="21.75" customHeight="1">
      <c r="A63" s="301" t="s">
        <v>5132</v>
      </c>
      <c r="B63" s="301" t="s">
        <v>5137</v>
      </c>
      <c r="C63" s="316" t="s">
        <v>6168</v>
      </c>
      <c r="D63" s="465" t="s">
        <v>3646</v>
      </c>
      <c r="E63" s="465" t="s">
        <v>6092</v>
      </c>
      <c r="F63" s="469" t="str">
        <f t="shared" si="0"/>
        <v>other</v>
      </c>
      <c r="G63" s="260">
        <v>0</v>
      </c>
      <c r="H63" s="260">
        <v>0.16278122469600001</v>
      </c>
      <c r="I63" s="260">
        <v>5.7200392800000005E-4</v>
      </c>
      <c r="J63" s="260">
        <v>3179.99102724978</v>
      </c>
      <c r="K63" s="260">
        <v>3180.1543804944799</v>
      </c>
      <c r="L63" s="301" t="str">
        <f t="shared" si="1"/>
        <v/>
      </c>
      <c r="M63" s="459">
        <f>IFERROR((Tableau1[[#This Row],[Scope 1
(kg CO2-eq)]]+Tableau1[[#This Row],[Scope 2 energy
(kg CO2-eq)]]+Tableau1[[#This Row],[Scope 2 Infrastructure
(kg CO2-eq)]])/Tableau1[[#This Row],[Total CO2-emissions
(kg CO2-eq)
for scope 3 use ]],"")</f>
        <v>5.1366446115298446E-5</v>
      </c>
      <c r="N63" s="436" t="s">
        <v>3646</v>
      </c>
      <c r="O63" s="259">
        <v>1</v>
      </c>
      <c r="P63" s="259" t="s">
        <v>5132</v>
      </c>
      <c r="Q63" s="259" t="s">
        <v>5137</v>
      </c>
    </row>
    <row r="64" spans="1:17" ht="21.75" customHeight="1">
      <c r="A64" s="301" t="s">
        <v>5132</v>
      </c>
      <c r="B64" s="301" t="s">
        <v>5137</v>
      </c>
      <c r="C64" s="316" t="s">
        <v>6169</v>
      </c>
      <c r="D64" s="465" t="s">
        <v>3646</v>
      </c>
      <c r="E64" s="465" t="s">
        <v>700</v>
      </c>
      <c r="F64" s="469" t="str">
        <f t="shared" si="0"/>
        <v>CH</v>
      </c>
      <c r="G64" s="260">
        <v>0</v>
      </c>
      <c r="H64" s="260">
        <v>2.7411326675999999E-2</v>
      </c>
      <c r="I64" s="260">
        <v>5.7210411600000001E-4</v>
      </c>
      <c r="J64" s="260">
        <v>3272.6180008247502</v>
      </c>
      <c r="K64" s="260">
        <v>3272.6459842429599</v>
      </c>
      <c r="L64" s="301" t="str">
        <f t="shared" si="1"/>
        <v/>
      </c>
      <c r="M64" s="459">
        <f>IFERROR((Tableau1[[#This Row],[Scope 1
(kg CO2-eq)]]+Tableau1[[#This Row],[Scope 2 energy
(kg CO2-eq)]]+Tableau1[[#This Row],[Scope 2 Infrastructure
(kg CO2-eq)]])/Tableau1[[#This Row],[Total CO2-emissions
(kg CO2-eq)
for scope 3 use ]],"")</f>
        <v>8.550705125679284E-6</v>
      </c>
      <c r="N64" s="436" t="s">
        <v>3646</v>
      </c>
      <c r="O64" s="259">
        <v>1</v>
      </c>
      <c r="P64" s="259" t="s">
        <v>5132</v>
      </c>
      <c r="Q64" s="259" t="s">
        <v>5137</v>
      </c>
    </row>
    <row r="65" spans="1:17" ht="21.75" customHeight="1">
      <c r="A65" s="301" t="s">
        <v>5132</v>
      </c>
      <c r="B65" s="301" t="s">
        <v>5137</v>
      </c>
      <c r="C65" s="316" t="s">
        <v>6170</v>
      </c>
      <c r="D65" s="465" t="s">
        <v>3646</v>
      </c>
      <c r="E65" s="465" t="s">
        <v>6017</v>
      </c>
      <c r="F65" s="469" t="str">
        <f t="shared" si="0"/>
        <v>other</v>
      </c>
      <c r="G65" s="260">
        <v>0</v>
      </c>
      <c r="H65" s="260">
        <v>0.223071022944</v>
      </c>
      <c r="I65" s="260">
        <v>5.7249907200000001E-4</v>
      </c>
      <c r="J65" s="260">
        <v>3290.71072603739</v>
      </c>
      <c r="K65" s="260">
        <v>3290.9343695642901</v>
      </c>
      <c r="L65" s="301" t="str">
        <f t="shared" si="1"/>
        <v/>
      </c>
      <c r="M65" s="459">
        <f>IFERROR((Tableau1[[#This Row],[Scope 1
(kg CO2-eq)]]+Tableau1[[#This Row],[Scope 2 energy
(kg CO2-eq)]]+Tableau1[[#This Row],[Scope 2 Infrastructure
(kg CO2-eq)]])/Tableau1[[#This Row],[Total CO2-emissions
(kg CO2-eq)
for scope 3 use ]],"")</f>
        <v>6.7957454297579847E-5</v>
      </c>
      <c r="N65" s="436" t="s">
        <v>3646</v>
      </c>
      <c r="O65" s="259">
        <v>1</v>
      </c>
      <c r="P65" s="259" t="s">
        <v>5132</v>
      </c>
      <c r="Q65" s="259" t="s">
        <v>5137</v>
      </c>
    </row>
    <row r="66" spans="1:17" ht="21.75" customHeight="1">
      <c r="A66" s="301" t="s">
        <v>5132</v>
      </c>
      <c r="B66" s="301" t="s">
        <v>5137</v>
      </c>
      <c r="C66" s="316" t="s">
        <v>6171</v>
      </c>
      <c r="D66" s="465" t="s">
        <v>3646</v>
      </c>
      <c r="E66" s="465" t="s">
        <v>6091</v>
      </c>
      <c r="F66" s="469" t="str">
        <f t="shared" ref="F66:F129" si="2">IF(ISNUMBER(SEARCH("{CH}", C66)), "CH", "other")</f>
        <v>other</v>
      </c>
      <c r="G66" s="260">
        <v>0</v>
      </c>
      <c r="H66" s="260">
        <v>0.119451625344</v>
      </c>
      <c r="I66" s="260">
        <v>5.7216373199999999E-4</v>
      </c>
      <c r="J66" s="260">
        <v>3272.6180008247502</v>
      </c>
      <c r="K66" s="260">
        <v>3272.7380245939198</v>
      </c>
      <c r="L66" s="301" t="str">
        <f t="shared" ref="L66:L129" si="3">IF(N66="MJ", K66*3.6, IF(N66="m", K66*1000, ""))</f>
        <v/>
      </c>
      <c r="M66" s="459">
        <f>IFERROR((Tableau1[[#This Row],[Scope 1
(kg CO2-eq)]]+Tableau1[[#This Row],[Scope 2 energy
(kg CO2-eq)]]+Tableau1[[#This Row],[Scope 2 Infrastructure
(kg CO2-eq)]])/Tableau1[[#This Row],[Total CO2-emissions
(kg CO2-eq)
for scope 3 use ]],"")</f>
        <v>3.6673815066787242E-5</v>
      </c>
      <c r="N66" s="436" t="s">
        <v>3646</v>
      </c>
      <c r="O66" s="259">
        <v>1</v>
      </c>
      <c r="P66" s="259" t="s">
        <v>5132</v>
      </c>
      <c r="Q66" s="259" t="s">
        <v>5137</v>
      </c>
    </row>
    <row r="67" spans="1:17" ht="21.75" customHeight="1">
      <c r="A67" s="301" t="s">
        <v>5132</v>
      </c>
      <c r="B67" s="301" t="s">
        <v>5137</v>
      </c>
      <c r="C67" s="316" t="s">
        <v>6172</v>
      </c>
      <c r="D67" s="465" t="s">
        <v>3646</v>
      </c>
      <c r="E67" s="465" t="s">
        <v>6015</v>
      </c>
      <c r="F67" s="469" t="str">
        <f t="shared" si="2"/>
        <v>other</v>
      </c>
      <c r="G67" s="260">
        <v>0</v>
      </c>
      <c r="H67" s="260">
        <v>0.17339513893200001</v>
      </c>
      <c r="I67" s="260">
        <v>5.7219602399999998E-4</v>
      </c>
      <c r="J67" s="260">
        <v>3284.1323633483298</v>
      </c>
      <c r="K67" s="260">
        <v>3284.3063306556201</v>
      </c>
      <c r="L67" s="301" t="str">
        <f t="shared" si="3"/>
        <v/>
      </c>
      <c r="M67" s="459">
        <f>IFERROR((Tableau1[[#This Row],[Scope 1
(kg CO2-eq)]]+Tableau1[[#This Row],[Scope 2 energy
(kg CO2-eq)]]+Tableau1[[#This Row],[Scope 2 Infrastructure
(kg CO2-eq)]])/Tableau1[[#This Row],[Total CO2-emissions
(kg CO2-eq)
for scope 3 use ]],"")</f>
        <v>5.2969277966611683E-5</v>
      </c>
      <c r="N67" s="436" t="s">
        <v>3646</v>
      </c>
      <c r="O67" s="259">
        <v>1</v>
      </c>
      <c r="P67" s="259" t="s">
        <v>5132</v>
      </c>
      <c r="Q67" s="259" t="s">
        <v>5137</v>
      </c>
    </row>
    <row r="68" spans="1:17" ht="21.75" customHeight="1">
      <c r="A68" s="301" t="s">
        <v>5132</v>
      </c>
      <c r="B68" s="301" t="s">
        <v>5137</v>
      </c>
      <c r="C68" s="316" t="s">
        <v>6173</v>
      </c>
      <c r="D68" s="465" t="s">
        <v>3646</v>
      </c>
      <c r="E68" s="465" t="s">
        <v>6092</v>
      </c>
      <c r="F68" s="469" t="str">
        <f t="shared" si="2"/>
        <v>other</v>
      </c>
      <c r="G68" s="260">
        <v>0</v>
      </c>
      <c r="H68" s="260">
        <v>0.16278122469600001</v>
      </c>
      <c r="I68" s="260">
        <v>5.7200392800000005E-4</v>
      </c>
      <c r="J68" s="260">
        <v>3448.16527109666</v>
      </c>
      <c r="K68" s="260">
        <v>3448.3286243143398</v>
      </c>
      <c r="L68" s="301" t="str">
        <f t="shared" si="3"/>
        <v/>
      </c>
      <c r="M68" s="459">
        <f>IFERROR((Tableau1[[#This Row],[Scope 1
(kg CO2-eq)]]+Tableau1[[#This Row],[Scope 2 energy
(kg CO2-eq)]]+Tableau1[[#This Row],[Scope 2 Infrastructure
(kg CO2-eq)]])/Tableau1[[#This Row],[Total CO2-emissions
(kg CO2-eq)
for scope 3 use ]],"")</f>
        <v>4.7371711463979423E-5</v>
      </c>
      <c r="N68" s="436" t="s">
        <v>3646</v>
      </c>
      <c r="O68" s="259">
        <v>1</v>
      </c>
      <c r="P68" s="259" t="s">
        <v>5132</v>
      </c>
      <c r="Q68" s="259" t="s">
        <v>5137</v>
      </c>
    </row>
    <row r="69" spans="1:17" ht="21.75" customHeight="1">
      <c r="A69" s="301" t="s">
        <v>5132</v>
      </c>
      <c r="B69" s="301" t="s">
        <v>5137</v>
      </c>
      <c r="C69" s="316" t="s">
        <v>6174</v>
      </c>
      <c r="D69" s="465" t="s">
        <v>3646</v>
      </c>
      <c r="E69" s="465" t="s">
        <v>700</v>
      </c>
      <c r="F69" s="469" t="str">
        <f t="shared" si="2"/>
        <v>CH</v>
      </c>
      <c r="G69" s="260">
        <v>0</v>
      </c>
      <c r="H69" s="260">
        <v>2.7411326675999999E-2</v>
      </c>
      <c r="I69" s="260">
        <v>5.7210411600000001E-4</v>
      </c>
      <c r="J69" s="260">
        <v>3548.7460237318501</v>
      </c>
      <c r="K69" s="260">
        <v>3548.7740071448602</v>
      </c>
      <c r="L69" s="301" t="str">
        <f t="shared" si="3"/>
        <v/>
      </c>
      <c r="M69" s="459">
        <f>IFERROR((Tableau1[[#This Row],[Scope 1
(kg CO2-eq)]]+Tableau1[[#This Row],[Scope 2 energy
(kg CO2-eq)]]+Tableau1[[#This Row],[Scope 2 Infrastructure
(kg CO2-eq)]])/Tableau1[[#This Row],[Total CO2-emissions
(kg CO2-eq)
for scope 3 use ]],"")</f>
        <v>7.88537977782188E-6</v>
      </c>
      <c r="N69" s="436" t="s">
        <v>3646</v>
      </c>
      <c r="O69" s="259">
        <v>1</v>
      </c>
      <c r="P69" s="259" t="s">
        <v>5132</v>
      </c>
      <c r="Q69" s="259" t="s">
        <v>5137</v>
      </c>
    </row>
    <row r="70" spans="1:17" ht="21.75" customHeight="1">
      <c r="A70" s="301" t="s">
        <v>5132</v>
      </c>
      <c r="B70" s="301" t="s">
        <v>5137</v>
      </c>
      <c r="C70" s="316" t="s">
        <v>6175</v>
      </c>
      <c r="D70" s="465" t="s">
        <v>3646</v>
      </c>
      <c r="E70" s="465" t="s">
        <v>6017</v>
      </c>
      <c r="F70" s="469" t="str">
        <f t="shared" si="2"/>
        <v>other</v>
      </c>
      <c r="G70" s="260">
        <v>0</v>
      </c>
      <c r="H70" s="260">
        <v>0.223071022944</v>
      </c>
      <c r="I70" s="260">
        <v>5.7249907200000001E-4</v>
      </c>
      <c r="J70" s="260">
        <v>3558.3070402858698</v>
      </c>
      <c r="K70" s="260">
        <v>3558.5306838031001</v>
      </c>
      <c r="L70" s="301" t="str">
        <f t="shared" si="3"/>
        <v/>
      </c>
      <c r="M70" s="459">
        <f>IFERROR((Tableau1[[#This Row],[Scope 1
(kg CO2-eq)]]+Tableau1[[#This Row],[Scope 2 energy
(kg CO2-eq)]]+Tableau1[[#This Row],[Scope 2 Infrastructure
(kg CO2-eq)]])/Tableau1[[#This Row],[Total CO2-emissions
(kg CO2-eq)
for scope 3 use ]],"")</f>
        <v>6.2847152908903953E-5</v>
      </c>
      <c r="N70" s="436" t="s">
        <v>3646</v>
      </c>
      <c r="O70" s="259">
        <v>1</v>
      </c>
      <c r="P70" s="259" t="s">
        <v>5132</v>
      </c>
      <c r="Q70" s="259" t="s">
        <v>5137</v>
      </c>
    </row>
    <row r="71" spans="1:17" ht="21.75" customHeight="1">
      <c r="A71" s="301" t="s">
        <v>5132</v>
      </c>
      <c r="B71" s="301" t="s">
        <v>5137</v>
      </c>
      <c r="C71" s="316" t="s">
        <v>6176</v>
      </c>
      <c r="D71" s="465" t="s">
        <v>3646</v>
      </c>
      <c r="E71" s="465" t="s">
        <v>6091</v>
      </c>
      <c r="F71" s="469" t="str">
        <f t="shared" si="2"/>
        <v>other</v>
      </c>
      <c r="G71" s="260">
        <v>0</v>
      </c>
      <c r="H71" s="260">
        <v>0.119451625344</v>
      </c>
      <c r="I71" s="260">
        <v>5.7216373199999999E-4</v>
      </c>
      <c r="J71" s="260">
        <v>3548.7460237318501</v>
      </c>
      <c r="K71" s="260">
        <v>3548.86604748935</v>
      </c>
      <c r="L71" s="301" t="str">
        <f t="shared" si="3"/>
        <v/>
      </c>
      <c r="M71" s="459">
        <f>IFERROR((Tableau1[[#This Row],[Scope 1
(kg CO2-eq)]]+Tableau1[[#This Row],[Scope 2 energy
(kg CO2-eq)]]+Tableau1[[#This Row],[Scope 2 Infrastructure
(kg CO2-eq)]])/Tableau1[[#This Row],[Total CO2-emissions
(kg CO2-eq)
for scope 3 use ]],"")</f>
        <v>3.3820321046186284E-5</v>
      </c>
      <c r="N71" s="436" t="s">
        <v>3646</v>
      </c>
      <c r="O71" s="259">
        <v>1</v>
      </c>
      <c r="P71" s="259" t="s">
        <v>5132</v>
      </c>
      <c r="Q71" s="259" t="s">
        <v>5137</v>
      </c>
    </row>
    <row r="72" spans="1:17" ht="21.75" customHeight="1">
      <c r="A72" s="301" t="s">
        <v>5132</v>
      </c>
      <c r="B72" s="301" t="s">
        <v>5137</v>
      </c>
      <c r="C72" s="316" t="s">
        <v>6177</v>
      </c>
      <c r="D72" s="465" t="s">
        <v>3646</v>
      </c>
      <c r="E72" s="465" t="s">
        <v>6015</v>
      </c>
      <c r="F72" s="469" t="str">
        <f t="shared" si="2"/>
        <v>other</v>
      </c>
      <c r="G72" s="260">
        <v>0</v>
      </c>
      <c r="H72" s="260">
        <v>0.17339513893200001</v>
      </c>
      <c r="I72" s="260">
        <v>5.7219602399999998E-4</v>
      </c>
      <c r="J72" s="260">
        <v>3556.3824650013498</v>
      </c>
      <c r="K72" s="260">
        <v>3556.5564322863102</v>
      </c>
      <c r="L72" s="301" t="str">
        <f t="shared" si="3"/>
        <v/>
      </c>
      <c r="M72" s="459">
        <f>IFERROR((Tableau1[[#This Row],[Scope 1
(kg CO2-eq)]]+Tableau1[[#This Row],[Scope 2 energy
(kg CO2-eq)]]+Tableau1[[#This Row],[Scope 2 Infrastructure
(kg CO2-eq)]])/Tableau1[[#This Row],[Total CO2-emissions
(kg CO2-eq)
for scope 3 use ]],"")</f>
        <v>4.8914543679591269E-5</v>
      </c>
      <c r="N72" s="436" t="s">
        <v>3646</v>
      </c>
      <c r="O72" s="259">
        <v>1</v>
      </c>
      <c r="P72" s="259" t="s">
        <v>5132</v>
      </c>
      <c r="Q72" s="259" t="s">
        <v>5137</v>
      </c>
    </row>
    <row r="73" spans="1:17" ht="21.75" customHeight="1">
      <c r="A73" s="301" t="s">
        <v>5132</v>
      </c>
      <c r="B73" s="301" t="s">
        <v>5137</v>
      </c>
      <c r="C73" s="316" t="s">
        <v>6178</v>
      </c>
      <c r="D73" s="465" t="s">
        <v>3646</v>
      </c>
      <c r="E73" s="465" t="s">
        <v>700</v>
      </c>
      <c r="F73" s="469" t="str">
        <f t="shared" si="2"/>
        <v>CH</v>
      </c>
      <c r="G73" s="260">
        <v>0</v>
      </c>
      <c r="H73" s="260">
        <v>4.7671872479999999E-3</v>
      </c>
      <c r="I73" s="260">
        <v>9.9496368000000004E-5</v>
      </c>
      <c r="J73" s="260">
        <v>3872.0057946072102</v>
      </c>
      <c r="K73" s="260">
        <v>3872.0106612999198</v>
      </c>
      <c r="L73" s="301" t="str">
        <f t="shared" si="3"/>
        <v/>
      </c>
      <c r="M73" s="459">
        <f>IFERROR((Tableau1[[#This Row],[Scope 1
(kg CO2-eq)]]+Tableau1[[#This Row],[Scope 2 energy
(kg CO2-eq)]]+Tableau1[[#This Row],[Scope 2 Infrastructure
(kg CO2-eq)]])/Tableau1[[#This Row],[Total CO2-emissions
(kg CO2-eq)
for scope 3 use ]],"")</f>
        <v>1.2568879689928712E-6</v>
      </c>
      <c r="N73" s="436" t="s">
        <v>3646</v>
      </c>
      <c r="O73" s="259">
        <v>1</v>
      </c>
      <c r="P73" s="259" t="s">
        <v>5132</v>
      </c>
      <c r="Q73" s="259" t="s">
        <v>5137</v>
      </c>
    </row>
    <row r="74" spans="1:17" ht="21.75" customHeight="1">
      <c r="A74" s="301" t="s">
        <v>5132</v>
      </c>
      <c r="B74" s="301" t="s">
        <v>5137</v>
      </c>
      <c r="C74" s="316" t="s">
        <v>6179</v>
      </c>
      <c r="D74" s="465" t="s">
        <v>3646</v>
      </c>
      <c r="E74" s="465" t="s">
        <v>700</v>
      </c>
      <c r="F74" s="469" t="str">
        <f t="shared" si="2"/>
        <v>CH</v>
      </c>
      <c r="G74" s="260">
        <v>0</v>
      </c>
      <c r="H74" s="260">
        <v>4.7671872479999999E-3</v>
      </c>
      <c r="I74" s="260">
        <v>9.9496368000000004E-5</v>
      </c>
      <c r="J74" s="260">
        <v>4346.4079208610901</v>
      </c>
      <c r="K74" s="260">
        <v>4346.4127875347904</v>
      </c>
      <c r="L74" s="301" t="str">
        <f t="shared" si="3"/>
        <v/>
      </c>
      <c r="M74" s="459">
        <f>IFERROR((Tableau1[[#This Row],[Scope 1
(kg CO2-eq)]]+Tableau1[[#This Row],[Scope 2 energy
(kg CO2-eq)]]+Tableau1[[#This Row],[Scope 2 Infrastructure
(kg CO2-eq)]])/Tableau1[[#This Row],[Total CO2-emissions
(kg CO2-eq)
for scope 3 use ]],"")</f>
        <v>1.1197012004836058E-6</v>
      </c>
      <c r="N74" s="436" t="s">
        <v>3646</v>
      </c>
      <c r="O74" s="259">
        <v>1</v>
      </c>
      <c r="P74" s="259" t="s">
        <v>5132</v>
      </c>
      <c r="Q74" s="259" t="s">
        <v>5137</v>
      </c>
    </row>
    <row r="75" spans="1:17" ht="21.75" customHeight="1">
      <c r="A75" s="301" t="s">
        <v>5132</v>
      </c>
      <c r="B75" s="301" t="s">
        <v>5137</v>
      </c>
      <c r="C75" s="316" t="s">
        <v>6180</v>
      </c>
      <c r="D75" s="465" t="s">
        <v>3646</v>
      </c>
      <c r="E75" s="465" t="s">
        <v>6092</v>
      </c>
      <c r="F75" s="469" t="str">
        <f t="shared" si="2"/>
        <v>other</v>
      </c>
      <c r="G75" s="260">
        <v>0</v>
      </c>
      <c r="H75" s="260">
        <v>0.16278122469600001</v>
      </c>
      <c r="I75" s="260">
        <v>5.7200392800000005E-4</v>
      </c>
      <c r="J75" s="260">
        <v>3192.0875093763998</v>
      </c>
      <c r="K75" s="260">
        <v>3192.2508626252802</v>
      </c>
      <c r="L75" s="301" t="str">
        <f t="shared" si="3"/>
        <v/>
      </c>
      <c r="M75" s="459">
        <f>IFERROR((Tableau1[[#This Row],[Scope 1
(kg CO2-eq)]]+Tableau1[[#This Row],[Scope 2 energy
(kg CO2-eq)]]+Tableau1[[#This Row],[Scope 2 Infrastructure
(kg CO2-eq)]])/Tableau1[[#This Row],[Total CO2-emissions
(kg CO2-eq)
for scope 3 use ]],"")</f>
        <v>5.1171801858222286E-5</v>
      </c>
      <c r="N75" s="436" t="s">
        <v>3646</v>
      </c>
      <c r="O75" s="259">
        <v>1</v>
      </c>
      <c r="P75" s="259" t="s">
        <v>5132</v>
      </c>
      <c r="Q75" s="260" t="s">
        <v>5137</v>
      </c>
    </row>
    <row r="76" spans="1:17" ht="21.75" customHeight="1">
      <c r="A76" s="301" t="s">
        <v>5132</v>
      </c>
      <c r="B76" s="301" t="s">
        <v>5137</v>
      </c>
      <c r="C76" s="316" t="s">
        <v>6181</v>
      </c>
      <c r="D76" s="465" t="s">
        <v>3646</v>
      </c>
      <c r="E76" s="465" t="s">
        <v>700</v>
      </c>
      <c r="F76" s="469" t="str">
        <f t="shared" si="2"/>
        <v>CH</v>
      </c>
      <c r="G76" s="260">
        <v>0</v>
      </c>
      <c r="H76" s="260">
        <v>2.7411326675999999E-2</v>
      </c>
      <c r="I76" s="260">
        <v>5.7210411600000001E-4</v>
      </c>
      <c r="J76" s="260">
        <v>3278.2455262674598</v>
      </c>
      <c r="K76" s="260">
        <v>3278.2735096857</v>
      </c>
      <c r="L76" s="301" t="str">
        <f t="shared" si="3"/>
        <v/>
      </c>
      <c r="M76" s="459">
        <f>IFERROR((Tableau1[[#This Row],[Scope 1
(kg CO2-eq)]]+Tableau1[[#This Row],[Scope 2 energy
(kg CO2-eq)]]+Tableau1[[#This Row],[Scope 2 Infrastructure
(kg CO2-eq)]])/Tableau1[[#This Row],[Total CO2-emissions
(kg CO2-eq)
for scope 3 use ]],"")</f>
        <v>8.5360268779656744E-6</v>
      </c>
      <c r="N76" s="436" t="s">
        <v>3646</v>
      </c>
      <c r="O76" s="259">
        <v>1</v>
      </c>
      <c r="P76" s="259" t="s">
        <v>5132</v>
      </c>
      <c r="Q76" s="260" t="s">
        <v>5137</v>
      </c>
    </row>
    <row r="77" spans="1:17" ht="21.75" customHeight="1">
      <c r="A77" s="301" t="s">
        <v>5132</v>
      </c>
      <c r="B77" s="301" t="s">
        <v>5137</v>
      </c>
      <c r="C77" s="316" t="s">
        <v>6182</v>
      </c>
      <c r="D77" s="465" t="s">
        <v>3646</v>
      </c>
      <c r="E77" s="465" t="s">
        <v>6017</v>
      </c>
      <c r="F77" s="469" t="str">
        <f t="shared" si="2"/>
        <v>other</v>
      </c>
      <c r="G77" s="260">
        <v>0</v>
      </c>
      <c r="H77" s="260">
        <v>0.223071022944</v>
      </c>
      <c r="I77" s="260">
        <v>5.7249907200000001E-4</v>
      </c>
      <c r="J77" s="260">
        <v>3298.8287896618899</v>
      </c>
      <c r="K77" s="260">
        <v>3299.0524331700199</v>
      </c>
      <c r="L77" s="301" t="str">
        <f t="shared" si="3"/>
        <v/>
      </c>
      <c r="M77" s="459">
        <f>IFERROR((Tableau1[[#This Row],[Scope 1
(kg CO2-eq)]]+Tableau1[[#This Row],[Scope 2 energy
(kg CO2-eq)]]+Tableau1[[#This Row],[Scope 2 Infrastructure
(kg CO2-eq)]])/Tableau1[[#This Row],[Total CO2-emissions
(kg CO2-eq)
for scope 3 use ]],"")</f>
        <v>6.7790229633029388E-5</v>
      </c>
      <c r="N77" s="436" t="s">
        <v>3646</v>
      </c>
      <c r="O77" s="259">
        <v>1</v>
      </c>
      <c r="P77" s="259" t="s">
        <v>5132</v>
      </c>
      <c r="Q77" s="259" t="s">
        <v>5137</v>
      </c>
    </row>
    <row r="78" spans="1:17" ht="21.75" customHeight="1">
      <c r="A78" s="301" t="s">
        <v>5132</v>
      </c>
      <c r="B78" s="301" t="s">
        <v>5137</v>
      </c>
      <c r="C78" s="316" t="s">
        <v>6183</v>
      </c>
      <c r="D78" s="465" t="s">
        <v>3646</v>
      </c>
      <c r="E78" s="465" t="s">
        <v>6091</v>
      </c>
      <c r="F78" s="469" t="str">
        <f t="shared" si="2"/>
        <v>other</v>
      </c>
      <c r="G78" s="260">
        <v>0</v>
      </c>
      <c r="H78" s="260">
        <v>0.119451625344</v>
      </c>
      <c r="I78" s="260">
        <v>5.7216373199999999E-4</v>
      </c>
      <c r="J78" s="260">
        <v>3278.2455262674598</v>
      </c>
      <c r="K78" s="260">
        <v>3278.3655500469599</v>
      </c>
      <c r="L78" s="301" t="str">
        <f t="shared" si="3"/>
        <v/>
      </c>
      <c r="M78" s="459">
        <f>IFERROR((Tableau1[[#This Row],[Scope 1
(kg CO2-eq)]]+Tableau1[[#This Row],[Scope 2 energy
(kg CO2-eq)]]+Tableau1[[#This Row],[Scope 2 Infrastructure
(kg CO2-eq)]])/Tableau1[[#This Row],[Total CO2-emissions
(kg CO2-eq)
for scope 3 use ]],"")</f>
        <v>3.6610862103001525E-5</v>
      </c>
      <c r="N78" s="436" t="s">
        <v>3646</v>
      </c>
      <c r="O78" s="259">
        <v>1</v>
      </c>
      <c r="P78" s="259" t="s">
        <v>5132</v>
      </c>
      <c r="Q78" s="259" t="s">
        <v>5137</v>
      </c>
    </row>
    <row r="79" spans="1:17" ht="21.75" customHeight="1">
      <c r="A79" s="301" t="s">
        <v>5132</v>
      </c>
      <c r="B79" s="301" t="s">
        <v>5137</v>
      </c>
      <c r="C79" s="316" t="s">
        <v>6184</v>
      </c>
      <c r="D79" s="465" t="s">
        <v>3646</v>
      </c>
      <c r="E79" s="465" t="s">
        <v>6015</v>
      </c>
      <c r="F79" s="469" t="str">
        <f t="shared" si="2"/>
        <v>other</v>
      </c>
      <c r="G79" s="260">
        <v>0</v>
      </c>
      <c r="H79" s="260">
        <v>0.17339513893200001</v>
      </c>
      <c r="I79" s="260">
        <v>5.7219602399999998E-4</v>
      </c>
      <c r="J79" s="260">
        <v>3291.4809335007399</v>
      </c>
      <c r="K79" s="260">
        <v>3291.65490079544</v>
      </c>
      <c r="L79" s="301" t="str">
        <f t="shared" si="3"/>
        <v/>
      </c>
      <c r="M79" s="459">
        <f>IFERROR((Tableau1[[#This Row],[Scope 1
(kg CO2-eq)]]+Tableau1[[#This Row],[Scope 2 energy
(kg CO2-eq)]]+Tableau1[[#This Row],[Scope 2 Infrastructure
(kg CO2-eq)]])/Tableau1[[#This Row],[Total CO2-emissions
(kg CO2-eq)
for scope 3 use ]],"")</f>
        <v>5.2851024848917235E-5</v>
      </c>
      <c r="N79" s="436" t="s">
        <v>3646</v>
      </c>
      <c r="O79" s="259">
        <v>1</v>
      </c>
      <c r="P79" s="259" t="s">
        <v>5132</v>
      </c>
      <c r="Q79" s="259" t="s">
        <v>5137</v>
      </c>
    </row>
    <row r="80" spans="1:17" ht="21.75" customHeight="1">
      <c r="A80" s="301" t="s">
        <v>5132</v>
      </c>
      <c r="B80" s="301" t="s">
        <v>5137</v>
      </c>
      <c r="C80" s="316" t="s">
        <v>6185</v>
      </c>
      <c r="D80" s="465" t="s">
        <v>3646</v>
      </c>
      <c r="E80" s="465" t="s">
        <v>6092</v>
      </c>
      <c r="F80" s="469" t="str">
        <f t="shared" si="2"/>
        <v>other</v>
      </c>
      <c r="G80" s="260">
        <v>0</v>
      </c>
      <c r="H80" s="260">
        <v>0.16278122469600001</v>
      </c>
      <c r="I80" s="260">
        <v>5.7200392800000005E-4</v>
      </c>
      <c r="J80" s="260">
        <v>3439.62748137162</v>
      </c>
      <c r="K80" s="260">
        <v>3439.7908345442302</v>
      </c>
      <c r="L80" s="301" t="str">
        <f t="shared" si="3"/>
        <v/>
      </c>
      <c r="M80" s="459">
        <f>IFERROR((Tableau1[[#This Row],[Scope 1
(kg CO2-eq)]]+Tableau1[[#This Row],[Scope 2 energy
(kg CO2-eq)]]+Tableau1[[#This Row],[Scope 2 Infrastructure
(kg CO2-eq)]])/Tableau1[[#This Row],[Total CO2-emissions
(kg CO2-eq)
for scope 3 use ]],"")</f>
        <v>4.7489291204429933E-5</v>
      </c>
      <c r="N80" s="436" t="s">
        <v>3646</v>
      </c>
      <c r="O80" s="259">
        <v>1</v>
      </c>
      <c r="P80" s="259" t="s">
        <v>5132</v>
      </c>
      <c r="Q80" s="259" t="s">
        <v>5137</v>
      </c>
    </row>
    <row r="81" spans="1:17" ht="21.75" customHeight="1">
      <c r="A81" s="301" t="s">
        <v>5132</v>
      </c>
      <c r="B81" s="301" t="s">
        <v>5137</v>
      </c>
      <c r="C81" s="316" t="s">
        <v>6186</v>
      </c>
      <c r="D81" s="465" t="s">
        <v>3646</v>
      </c>
      <c r="E81" s="465" t="s">
        <v>700</v>
      </c>
      <c r="F81" s="469" t="str">
        <f t="shared" si="2"/>
        <v>CH</v>
      </c>
      <c r="G81" s="260">
        <v>0</v>
      </c>
      <c r="H81" s="260">
        <v>2.7411326675999999E-2</v>
      </c>
      <c r="I81" s="260">
        <v>5.7210411600000001E-4</v>
      </c>
      <c r="J81" s="260">
        <v>3533.1263189301799</v>
      </c>
      <c r="K81" s="260">
        <v>3533.15430239232</v>
      </c>
      <c r="L81" s="301" t="str">
        <f t="shared" si="3"/>
        <v/>
      </c>
      <c r="M81" s="459">
        <f>IFERROR((Tableau1[[#This Row],[Scope 1
(kg CO2-eq)]]+Tableau1[[#This Row],[Scope 2 energy
(kg CO2-eq)]]+Tableau1[[#This Row],[Scope 2 Infrastructure
(kg CO2-eq)]])/Tableau1[[#This Row],[Total CO2-emissions
(kg CO2-eq)
for scope 3 use ]],"")</f>
        <v>7.9202402151109713E-6</v>
      </c>
      <c r="N81" s="436" t="s">
        <v>3646</v>
      </c>
      <c r="O81" s="259">
        <v>1</v>
      </c>
      <c r="P81" s="259" t="s">
        <v>5132</v>
      </c>
      <c r="Q81" s="259" t="s">
        <v>5137</v>
      </c>
    </row>
    <row r="82" spans="1:17" ht="21.75" customHeight="1">
      <c r="A82" s="301" t="s">
        <v>5132</v>
      </c>
      <c r="B82" s="301" t="s">
        <v>5137</v>
      </c>
      <c r="C82" s="316" t="s">
        <v>6187</v>
      </c>
      <c r="D82" s="465" t="s">
        <v>3646</v>
      </c>
      <c r="E82" s="465" t="s">
        <v>6017</v>
      </c>
      <c r="F82" s="469" t="str">
        <f t="shared" si="2"/>
        <v>other</v>
      </c>
      <c r="G82" s="260">
        <v>0</v>
      </c>
      <c r="H82" s="260">
        <v>0.223071022944</v>
      </c>
      <c r="I82" s="260">
        <v>5.7249907200000001E-4</v>
      </c>
      <c r="J82" s="260">
        <v>3545.8353157153401</v>
      </c>
      <c r="K82" s="260">
        <v>3546.0589592199099</v>
      </c>
      <c r="L82" s="301" t="str">
        <f t="shared" si="3"/>
        <v/>
      </c>
      <c r="M82" s="459">
        <f>IFERROR((Tableau1[[#This Row],[Scope 1
(kg CO2-eq)]]+Tableau1[[#This Row],[Scope 2 energy
(kg CO2-eq)]]+Tableau1[[#This Row],[Scope 2 Infrastructure
(kg CO2-eq)]])/Tableau1[[#This Row],[Total CO2-emissions
(kg CO2-eq)
for scope 3 use ]],"")</f>
        <v>6.306819051457589E-5</v>
      </c>
      <c r="N82" s="436" t="s">
        <v>3646</v>
      </c>
      <c r="O82" s="259">
        <v>1</v>
      </c>
      <c r="P82" s="259" t="s">
        <v>5132</v>
      </c>
      <c r="Q82" s="259" t="s">
        <v>5137</v>
      </c>
    </row>
    <row r="83" spans="1:17" ht="21.75" customHeight="1">
      <c r="A83" s="301" t="s">
        <v>5132</v>
      </c>
      <c r="B83" s="301" t="s">
        <v>5137</v>
      </c>
      <c r="C83" s="316" t="s">
        <v>6188</v>
      </c>
      <c r="D83" s="465" t="s">
        <v>3646</v>
      </c>
      <c r="E83" s="465" t="s">
        <v>6091</v>
      </c>
      <c r="F83" s="469" t="str">
        <f t="shared" si="2"/>
        <v>other</v>
      </c>
      <c r="G83" s="260">
        <v>0</v>
      </c>
      <c r="H83" s="260">
        <v>0.119451625344</v>
      </c>
      <c r="I83" s="260">
        <v>5.7216373199999999E-4</v>
      </c>
      <c r="J83" s="260">
        <v>3533.1263189301799</v>
      </c>
      <c r="K83" s="260">
        <v>3533.2463427637999</v>
      </c>
      <c r="L83" s="301" t="str">
        <f t="shared" si="3"/>
        <v/>
      </c>
      <c r="M83" s="459">
        <f>IFERROR((Tableau1[[#This Row],[Scope 1
(kg CO2-eq)]]+Tableau1[[#This Row],[Scope 2 energy
(kg CO2-eq)]]+Tableau1[[#This Row],[Scope 2 Infrastructure
(kg CO2-eq)]])/Tableau1[[#This Row],[Total CO2-emissions
(kg CO2-eq)
for scope 3 use ]],"")</f>
        <v>3.3969833244662524E-5</v>
      </c>
      <c r="N83" s="436" t="s">
        <v>3646</v>
      </c>
      <c r="O83" s="259">
        <v>1</v>
      </c>
      <c r="P83" s="259" t="s">
        <v>5132</v>
      </c>
      <c r="Q83" s="259" t="s">
        <v>5137</v>
      </c>
    </row>
    <row r="84" spans="1:17" ht="21.75" customHeight="1">
      <c r="A84" s="301" t="s">
        <v>5132</v>
      </c>
      <c r="B84" s="301" t="s">
        <v>5137</v>
      </c>
      <c r="C84" s="316" t="s">
        <v>6189</v>
      </c>
      <c r="D84" s="465" t="s">
        <v>3646</v>
      </c>
      <c r="E84" s="465" t="s">
        <v>6015</v>
      </c>
      <c r="F84" s="469" t="str">
        <f t="shared" si="2"/>
        <v>other</v>
      </c>
      <c r="G84" s="260">
        <v>0</v>
      </c>
      <c r="H84" s="260">
        <v>0.17339513893200001</v>
      </c>
      <c r="I84" s="260">
        <v>5.7219602399999998E-4</v>
      </c>
      <c r="J84" s="260">
        <v>3542.7831380288399</v>
      </c>
      <c r="K84" s="260">
        <v>3542.9571053668301</v>
      </c>
      <c r="L84" s="301" t="str">
        <f t="shared" si="3"/>
        <v/>
      </c>
      <c r="M84" s="459">
        <f>IFERROR((Tableau1[[#This Row],[Scope 1
(kg CO2-eq)]]+Tableau1[[#This Row],[Scope 2 energy
(kg CO2-eq)]]+Tableau1[[#This Row],[Scope 2 Infrastructure
(kg CO2-eq)]])/Tableau1[[#This Row],[Total CO2-emissions
(kg CO2-eq)
for scope 3 use ]],"")</f>
        <v>4.9102297821352763E-5</v>
      </c>
      <c r="N84" s="436" t="s">
        <v>3646</v>
      </c>
      <c r="O84" s="259">
        <v>1</v>
      </c>
      <c r="P84" s="259" t="s">
        <v>5132</v>
      </c>
      <c r="Q84" s="259" t="s">
        <v>5137</v>
      </c>
    </row>
    <row r="85" spans="1:17" ht="21.75" customHeight="1">
      <c r="A85" s="301" t="s">
        <v>5129</v>
      </c>
      <c r="B85" s="301" t="s">
        <v>5136</v>
      </c>
      <c r="C85" s="316" t="s">
        <v>6190</v>
      </c>
      <c r="D85" s="465" t="s">
        <v>3730</v>
      </c>
      <c r="E85" s="465" t="s">
        <v>6091</v>
      </c>
      <c r="F85" s="469" t="str">
        <f t="shared" si="2"/>
        <v>other</v>
      </c>
      <c r="G85" s="260">
        <v>0.35387189089999999</v>
      </c>
      <c r="H85" s="260">
        <v>2.8331116339753599</v>
      </c>
      <c r="I85" s="260">
        <v>0.26151217002513</v>
      </c>
      <c r="J85" s="260">
        <v>1.4240905630590599</v>
      </c>
      <c r="K85" s="260">
        <v>4.8725862560387201</v>
      </c>
      <c r="L85" s="301" t="str">
        <f t="shared" si="3"/>
        <v/>
      </c>
      <c r="M85" s="459">
        <f>IFERROR((Tableau1[[#This Row],[Scope 1
(kg CO2-eq)]]+Tableau1[[#This Row],[Scope 2 energy
(kg CO2-eq)]]+Tableau1[[#This Row],[Scope 2 Infrastructure
(kg CO2-eq)]])/Tableau1[[#This Row],[Total CO2-emissions
(kg CO2-eq)
for scope 3 use ]],"")</f>
        <v>0.70773415055027122</v>
      </c>
      <c r="N85" s="436" t="s">
        <v>3730</v>
      </c>
      <c r="O85" s="259">
        <v>1</v>
      </c>
      <c r="P85" s="259" t="s">
        <v>5129</v>
      </c>
      <c r="Q85" s="259" t="s">
        <v>5136</v>
      </c>
    </row>
    <row r="86" spans="1:17" ht="21.75" customHeight="1">
      <c r="A86" s="301" t="s">
        <v>5132</v>
      </c>
      <c r="B86" s="301" t="s">
        <v>5133</v>
      </c>
      <c r="C86" s="316" t="s">
        <v>6191</v>
      </c>
      <c r="D86" s="465" t="s">
        <v>3646</v>
      </c>
      <c r="E86" s="465" t="s">
        <v>6016</v>
      </c>
      <c r="F86" s="469" t="str">
        <f t="shared" si="2"/>
        <v>other</v>
      </c>
      <c r="G86" s="260">
        <v>0</v>
      </c>
      <c r="H86" s="260">
        <v>21.471735992399999</v>
      </c>
      <c r="I86" s="260">
        <v>8.5824187199999999E-2</v>
      </c>
      <c r="J86" s="260">
        <v>426218.51854884002</v>
      </c>
      <c r="K86" s="260">
        <v>426240.07611356903</v>
      </c>
      <c r="L86" s="301" t="str">
        <f t="shared" si="3"/>
        <v/>
      </c>
      <c r="M86" s="459">
        <f>IFERROR((Tableau1[[#This Row],[Scope 1
(kg CO2-eq)]]+Tableau1[[#This Row],[Scope 2 energy
(kg CO2-eq)]]+Tableau1[[#This Row],[Scope 2 Infrastructure
(kg CO2-eq)]])/Tableau1[[#This Row],[Total CO2-emissions
(kg CO2-eq)
for scope 3 use ]],"")</f>
        <v>5.0576098747355052E-5</v>
      </c>
      <c r="N86" s="436" t="s">
        <v>3646</v>
      </c>
      <c r="O86" s="259">
        <v>1</v>
      </c>
      <c r="P86" s="259" t="s">
        <v>5132</v>
      </c>
      <c r="Q86" s="259" t="s">
        <v>5133</v>
      </c>
    </row>
    <row r="87" spans="1:17" ht="21.75" customHeight="1">
      <c r="A87" s="301" t="s">
        <v>5132</v>
      </c>
      <c r="B87" s="301" t="s">
        <v>5133</v>
      </c>
      <c r="C87" s="316" t="s">
        <v>6192</v>
      </c>
      <c r="D87" s="465" t="s">
        <v>3646</v>
      </c>
      <c r="E87" s="465" t="s">
        <v>700</v>
      </c>
      <c r="F87" s="469" t="str">
        <f t="shared" si="2"/>
        <v>CH</v>
      </c>
      <c r="G87" s="260">
        <v>0</v>
      </c>
      <c r="H87" s="260">
        <v>151.80767228075999</v>
      </c>
      <c r="I87" s="260">
        <v>70.296703483983606</v>
      </c>
      <c r="J87" s="260">
        <v>803776.61388335505</v>
      </c>
      <c r="K87" s="260">
        <v>803998.71825796994</v>
      </c>
      <c r="L87" s="301" t="str">
        <f t="shared" si="3"/>
        <v/>
      </c>
      <c r="M87" s="459">
        <f>IFERROR((Tableau1[[#This Row],[Scope 1
(kg CO2-eq)]]+Tableau1[[#This Row],[Scope 2 energy
(kg CO2-eq)]]+Tableau1[[#This Row],[Scope 2 Infrastructure
(kg CO2-eq)]])/Tableau1[[#This Row],[Total CO2-emissions
(kg CO2-eq)
for scope 3 use ]],"")</f>
        <v>2.7624966398700091E-4</v>
      </c>
      <c r="N87" s="436" t="s">
        <v>3646</v>
      </c>
      <c r="O87" s="259">
        <v>1</v>
      </c>
      <c r="P87" s="259" t="s">
        <v>5132</v>
      </c>
      <c r="Q87" s="259" t="s">
        <v>5133</v>
      </c>
    </row>
    <row r="88" spans="1:17" ht="21.75" customHeight="1">
      <c r="A88" s="301" t="s">
        <v>5132</v>
      </c>
      <c r="B88" s="301" t="s">
        <v>5133</v>
      </c>
      <c r="C88" s="316" t="s">
        <v>6193</v>
      </c>
      <c r="D88" s="465" t="s">
        <v>3646</v>
      </c>
      <c r="E88" s="465" t="s">
        <v>6018</v>
      </c>
      <c r="F88" s="469" t="str">
        <f t="shared" si="2"/>
        <v>other</v>
      </c>
      <c r="G88" s="260">
        <v>0</v>
      </c>
      <c r="H88" s="260">
        <v>595.04592528225999</v>
      </c>
      <c r="I88" s="260">
        <v>273.890994245885</v>
      </c>
      <c r="J88" s="260">
        <v>599400.01889710699</v>
      </c>
      <c r="K88" s="260">
        <v>600268.95582214999</v>
      </c>
      <c r="L88" s="301" t="str">
        <f t="shared" si="3"/>
        <v/>
      </c>
      <c r="M88" s="459">
        <f>IFERROR((Tableau1[[#This Row],[Scope 1
(kg CO2-eq)]]+Tableau1[[#This Row],[Scope 2 energy
(kg CO2-eq)]]+Tableau1[[#This Row],[Scope 2 Infrastructure
(kg CO2-eq)]])/Tableau1[[#This Row],[Total CO2-emissions
(kg CO2-eq)
for scope 3 use ]],"")</f>
        <v>1.4475793077421729E-3</v>
      </c>
      <c r="N88" s="436" t="s">
        <v>3646</v>
      </c>
      <c r="O88" s="259">
        <v>1</v>
      </c>
      <c r="P88" s="259" t="s">
        <v>5132</v>
      </c>
      <c r="Q88" s="259" t="s">
        <v>5133</v>
      </c>
    </row>
    <row r="89" spans="1:17" ht="21.75" customHeight="1">
      <c r="A89" s="301" t="s">
        <v>5129</v>
      </c>
      <c r="B89" s="301" t="s">
        <v>5138</v>
      </c>
      <c r="C89" s="316" t="s">
        <v>6194</v>
      </c>
      <c r="D89" s="465" t="s">
        <v>3646</v>
      </c>
      <c r="E89" s="465" t="s">
        <v>6091</v>
      </c>
      <c r="F89" s="469" t="str">
        <f t="shared" si="2"/>
        <v>other</v>
      </c>
      <c r="G89" s="260">
        <v>0</v>
      </c>
      <c r="H89" s="260">
        <v>591.90441384366204</v>
      </c>
      <c r="I89" s="260">
        <v>274.35465331785701</v>
      </c>
      <c r="J89" s="260">
        <v>372965.58979954902</v>
      </c>
      <c r="K89" s="260">
        <v>373831.84887724399</v>
      </c>
      <c r="L89" s="301" t="str">
        <f t="shared" si="3"/>
        <v/>
      </c>
      <c r="M89" s="459">
        <f>IFERROR((Tableau1[[#This Row],[Scope 1
(kg CO2-eq)]]+Tableau1[[#This Row],[Scope 2 energy
(kg CO2-eq)]]+Tableau1[[#This Row],[Scope 2 Infrastructure
(kg CO2-eq)]])/Tableau1[[#This Row],[Total CO2-emissions
(kg CO2-eq)
for scope 3 use ]],"")</f>
        <v>2.3172425510646485E-3</v>
      </c>
      <c r="N89" s="436" t="s">
        <v>3646</v>
      </c>
      <c r="O89" s="259">
        <v>1</v>
      </c>
      <c r="P89" s="259" t="s">
        <v>5129</v>
      </c>
      <c r="Q89" s="259" t="s">
        <v>5138</v>
      </c>
    </row>
    <row r="90" spans="1:17" ht="21.75" customHeight="1">
      <c r="A90" s="301" t="s">
        <v>5129</v>
      </c>
      <c r="B90" s="301" t="s">
        <v>5138</v>
      </c>
      <c r="C90" s="316" t="s">
        <v>6195</v>
      </c>
      <c r="D90" s="465" t="s">
        <v>3646</v>
      </c>
      <c r="E90" s="465" t="s">
        <v>6091</v>
      </c>
      <c r="F90" s="469" t="str">
        <f t="shared" si="2"/>
        <v>other</v>
      </c>
      <c r="G90" s="260">
        <v>0</v>
      </c>
      <c r="H90" s="260">
        <v>591.90441384366204</v>
      </c>
      <c r="I90" s="260">
        <v>274.35465331785701</v>
      </c>
      <c r="J90" s="260">
        <v>531709.59679675905</v>
      </c>
      <c r="K90" s="260">
        <v>532575.85586742801</v>
      </c>
      <c r="L90" s="301" t="str">
        <f t="shared" si="3"/>
        <v/>
      </c>
      <c r="M90" s="459">
        <f>IFERROR((Tableau1[[#This Row],[Scope 1
(kg CO2-eq)]]+Tableau1[[#This Row],[Scope 2 energy
(kg CO2-eq)]]+Tableau1[[#This Row],[Scope 2 Infrastructure
(kg CO2-eq)]])/Tableau1[[#This Row],[Total CO2-emissions
(kg CO2-eq)
for scope 3 use ]],"")</f>
        <v>1.626545885657185E-3</v>
      </c>
      <c r="N90" s="436" t="s">
        <v>3646</v>
      </c>
      <c r="O90" s="259">
        <v>1</v>
      </c>
      <c r="P90" s="259" t="s">
        <v>5129</v>
      </c>
      <c r="Q90" s="259" t="s">
        <v>5138</v>
      </c>
    </row>
    <row r="91" spans="1:17" ht="21.75" customHeight="1">
      <c r="A91" s="301" t="s">
        <v>5129</v>
      </c>
      <c r="B91" s="301" t="s">
        <v>5138</v>
      </c>
      <c r="C91" s="316" t="s">
        <v>6196</v>
      </c>
      <c r="D91" s="465" t="s">
        <v>3646</v>
      </c>
      <c r="E91" s="465" t="s">
        <v>6091</v>
      </c>
      <c r="F91" s="469" t="str">
        <f t="shared" si="2"/>
        <v>other</v>
      </c>
      <c r="G91" s="260">
        <v>0</v>
      </c>
      <c r="H91" s="260">
        <v>591.90441384366204</v>
      </c>
      <c r="I91" s="260">
        <v>274.35465331785701</v>
      </c>
      <c r="J91" s="260">
        <v>966859.89098521497</v>
      </c>
      <c r="K91" s="260">
        <v>967726.15004099498</v>
      </c>
      <c r="L91" s="301" t="str">
        <f t="shared" si="3"/>
        <v/>
      </c>
      <c r="M91" s="459">
        <f>IFERROR((Tableau1[[#This Row],[Scope 1
(kg CO2-eq)]]+Tableau1[[#This Row],[Scope 2 energy
(kg CO2-eq)]]+Tableau1[[#This Row],[Scope 2 Infrastructure
(kg CO2-eq)]])/Tableau1[[#This Row],[Total CO2-emissions
(kg CO2-eq)
for scope 3 use ]],"")</f>
        <v>8.951489707339442E-4</v>
      </c>
      <c r="N91" s="436" t="s">
        <v>3646</v>
      </c>
      <c r="O91" s="259">
        <v>1</v>
      </c>
      <c r="P91" s="259" t="s">
        <v>5129</v>
      </c>
      <c r="Q91" s="259" t="s">
        <v>5138</v>
      </c>
    </row>
    <row r="92" spans="1:17" ht="21.75" customHeight="1">
      <c r="A92" s="301" t="s">
        <v>5132</v>
      </c>
      <c r="B92" s="301" t="s">
        <v>5133</v>
      </c>
      <c r="C92" s="316" t="s">
        <v>6197</v>
      </c>
      <c r="D92" s="465" t="s">
        <v>3646</v>
      </c>
      <c r="E92" s="465" t="s">
        <v>6018</v>
      </c>
      <c r="F92" s="469" t="str">
        <f t="shared" si="2"/>
        <v>other</v>
      </c>
      <c r="G92" s="260">
        <v>0</v>
      </c>
      <c r="H92" s="260">
        <v>592.076285935192</v>
      </c>
      <c r="I92" s="260">
        <v>274.354652928701</v>
      </c>
      <c r="J92" s="260">
        <v>600375.72782415</v>
      </c>
      <c r="K92" s="260">
        <v>601242.15876888705</v>
      </c>
      <c r="L92" s="301" t="str">
        <f t="shared" si="3"/>
        <v/>
      </c>
      <c r="M92" s="459">
        <f>IFERROR((Tableau1[[#This Row],[Scope 1
(kg CO2-eq)]]+Tableau1[[#This Row],[Scope 2 energy
(kg CO2-eq)]]+Tableau1[[#This Row],[Scope 2 Infrastructure
(kg CO2-eq)]])/Tableau1[[#This Row],[Total CO2-emissions
(kg CO2-eq)
for scope 3 use ]],"")</f>
        <v>1.4410681723284521E-3</v>
      </c>
      <c r="N92" s="436" t="s">
        <v>3646</v>
      </c>
      <c r="O92" s="259">
        <v>1</v>
      </c>
      <c r="P92" s="259" t="s">
        <v>5132</v>
      </c>
      <c r="Q92" s="259" t="s">
        <v>5133</v>
      </c>
    </row>
    <row r="93" spans="1:17" ht="21.75" customHeight="1">
      <c r="A93" s="301" t="s">
        <v>5129</v>
      </c>
      <c r="B93" s="301" t="s">
        <v>5138</v>
      </c>
      <c r="C93" s="316" t="s">
        <v>6198</v>
      </c>
      <c r="D93" s="465" t="s">
        <v>3646</v>
      </c>
      <c r="E93" s="465" t="s">
        <v>6091</v>
      </c>
      <c r="F93" s="469" t="str">
        <f t="shared" si="2"/>
        <v>other</v>
      </c>
      <c r="G93" s="260">
        <v>0</v>
      </c>
      <c r="H93" s="260">
        <v>591.90441384366204</v>
      </c>
      <c r="I93" s="260">
        <v>274.35465331785701</v>
      </c>
      <c r="J93" s="260">
        <v>589268.78962646204</v>
      </c>
      <c r="K93" s="260">
        <v>590135.04869966302</v>
      </c>
      <c r="L93" s="301" t="str">
        <f t="shared" si="3"/>
        <v/>
      </c>
      <c r="M93" s="459">
        <f>IFERROR((Tableau1[[#This Row],[Scope 1
(kg CO2-eq)]]+Tableau1[[#This Row],[Scope 2 energy
(kg CO2-eq)]]+Tableau1[[#This Row],[Scope 2 Infrastructure
(kg CO2-eq)]])/Tableau1[[#This Row],[Total CO2-emissions
(kg CO2-eq)
for scope 3 use ]],"")</f>
        <v>1.4678997105328404E-3</v>
      </c>
      <c r="N93" s="436" t="s">
        <v>3646</v>
      </c>
      <c r="O93" s="259">
        <v>1</v>
      </c>
      <c r="P93" s="259" t="s">
        <v>5129</v>
      </c>
      <c r="Q93" s="259" t="s">
        <v>5138</v>
      </c>
    </row>
    <row r="94" spans="1:17" ht="21.75" customHeight="1">
      <c r="A94" s="301" t="s">
        <v>5129</v>
      </c>
      <c r="B94" s="301" t="s">
        <v>5138</v>
      </c>
      <c r="C94" s="316" t="s">
        <v>6199</v>
      </c>
      <c r="D94" s="465" t="s">
        <v>3646</v>
      </c>
      <c r="E94" s="465" t="s">
        <v>6091</v>
      </c>
      <c r="F94" s="469" t="str">
        <f t="shared" si="2"/>
        <v>other</v>
      </c>
      <c r="G94" s="260">
        <v>0</v>
      </c>
      <c r="H94" s="260">
        <v>591.90441384366204</v>
      </c>
      <c r="I94" s="260">
        <v>274.35465331785701</v>
      </c>
      <c r="J94" s="260">
        <v>581178.43171071005</v>
      </c>
      <c r="K94" s="260">
        <v>582044.69079669996</v>
      </c>
      <c r="L94" s="301" t="str">
        <f t="shared" si="3"/>
        <v/>
      </c>
      <c r="M94" s="459">
        <f>IFERROR((Tableau1[[#This Row],[Scope 1
(kg CO2-eq)]]+Tableau1[[#This Row],[Scope 2 energy
(kg CO2-eq)]]+Tableau1[[#This Row],[Scope 2 Infrastructure
(kg CO2-eq)]])/Tableau1[[#This Row],[Total CO2-emissions
(kg CO2-eq)
for scope 3 use ]],"")</f>
        <v>1.4883033568707377E-3</v>
      </c>
      <c r="N94" s="436" t="s">
        <v>3646</v>
      </c>
      <c r="O94" s="259">
        <v>1</v>
      </c>
      <c r="P94" s="259" t="s">
        <v>5129</v>
      </c>
      <c r="Q94" s="259" t="s">
        <v>5138</v>
      </c>
    </row>
    <row r="95" spans="1:17" ht="21.75" customHeight="1">
      <c r="A95" s="301" t="s">
        <v>5132</v>
      </c>
      <c r="B95" s="301" t="s">
        <v>5133</v>
      </c>
      <c r="C95" s="316" t="s">
        <v>6200</v>
      </c>
      <c r="D95" s="465" t="s">
        <v>3646</v>
      </c>
      <c r="E95" s="465" t="s">
        <v>700</v>
      </c>
      <c r="F95" s="469" t="str">
        <f t="shared" si="2"/>
        <v>CH</v>
      </c>
      <c r="G95" s="260">
        <v>0</v>
      </c>
      <c r="H95" s="260">
        <v>0.84975112695599997</v>
      </c>
      <c r="I95" s="260">
        <v>1.7735227595999999E-2</v>
      </c>
      <c r="J95" s="260">
        <v>73065.736578133496</v>
      </c>
      <c r="K95" s="260">
        <v>73066.604063837702</v>
      </c>
      <c r="L95" s="301" t="str">
        <f t="shared" si="3"/>
        <v/>
      </c>
      <c r="M95" s="459">
        <f>IFERROR((Tableau1[[#This Row],[Scope 1
(kg CO2-eq)]]+Tableau1[[#This Row],[Scope 2 energy
(kg CO2-eq)]]+Tableau1[[#This Row],[Scope 2 Infrastructure
(kg CO2-eq)]])/Tableau1[[#This Row],[Total CO2-emissions
(kg CO2-eq)
for scope 3 use ]],"")</f>
        <v>1.1872542396990068E-5</v>
      </c>
      <c r="N95" s="436" t="s">
        <v>3646</v>
      </c>
      <c r="O95" s="259">
        <v>1</v>
      </c>
      <c r="P95" s="259" t="s">
        <v>5132</v>
      </c>
      <c r="Q95" s="259" t="s">
        <v>5133</v>
      </c>
    </row>
    <row r="96" spans="1:17" ht="21.75" customHeight="1">
      <c r="A96" s="301" t="s">
        <v>5132</v>
      </c>
      <c r="B96" s="301" t="s">
        <v>5133</v>
      </c>
      <c r="C96" s="316" t="s">
        <v>6201</v>
      </c>
      <c r="D96" s="465" t="s">
        <v>3646</v>
      </c>
      <c r="E96" s="465" t="s">
        <v>700</v>
      </c>
      <c r="F96" s="469" t="str">
        <f t="shared" si="2"/>
        <v>CH</v>
      </c>
      <c r="G96" s="260">
        <v>0</v>
      </c>
      <c r="H96" s="260">
        <v>0.84975112695599997</v>
      </c>
      <c r="I96" s="260">
        <v>1.7735227595999999E-2</v>
      </c>
      <c r="J96" s="260">
        <v>81610.821776976096</v>
      </c>
      <c r="K96" s="260">
        <v>81611.6892625685</v>
      </c>
      <c r="L96" s="301" t="str">
        <f t="shared" si="3"/>
        <v/>
      </c>
      <c r="M96" s="459">
        <f>IFERROR((Tableau1[[#This Row],[Scope 1
(kg CO2-eq)]]+Tableau1[[#This Row],[Scope 2 energy
(kg CO2-eq)]]+Tableau1[[#This Row],[Scope 2 Infrastructure
(kg CO2-eq)]])/Tableau1[[#This Row],[Total CO2-emissions
(kg CO2-eq)
for scope 3 use ]],"")</f>
        <v>1.0629437552273235E-5</v>
      </c>
      <c r="N96" s="436" t="s">
        <v>3646</v>
      </c>
      <c r="O96" s="259">
        <v>1</v>
      </c>
      <c r="P96" s="259" t="s">
        <v>5132</v>
      </c>
      <c r="Q96" s="259" t="s">
        <v>5133</v>
      </c>
    </row>
    <row r="97" spans="1:17" ht="21.75" customHeight="1">
      <c r="A97" s="301" t="s">
        <v>5132</v>
      </c>
      <c r="B97" s="301" t="s">
        <v>5133</v>
      </c>
      <c r="C97" s="316" t="s">
        <v>6202</v>
      </c>
      <c r="D97" s="465" t="s">
        <v>3646</v>
      </c>
      <c r="E97" s="465" t="s">
        <v>700</v>
      </c>
      <c r="F97" s="469" t="str">
        <f t="shared" si="2"/>
        <v>CH</v>
      </c>
      <c r="G97" s="260">
        <v>0</v>
      </c>
      <c r="H97" s="260">
        <v>0.84975112695599997</v>
      </c>
      <c r="I97" s="260">
        <v>1.7735227595999999E-2</v>
      </c>
      <c r="J97" s="260">
        <v>73247.647557996097</v>
      </c>
      <c r="K97" s="260">
        <v>73248.515044034095</v>
      </c>
      <c r="L97" s="301" t="str">
        <f t="shared" si="3"/>
        <v/>
      </c>
      <c r="M97" s="459">
        <f>IFERROR((Tableau1[[#This Row],[Scope 1
(kg CO2-eq)]]+Tableau1[[#This Row],[Scope 2 energy
(kg CO2-eq)]]+Tableau1[[#This Row],[Scope 2 Infrastructure
(kg CO2-eq)]])/Tableau1[[#This Row],[Total CO2-emissions
(kg CO2-eq)
for scope 3 use ]],"")</f>
        <v>1.1843057214613862E-5</v>
      </c>
      <c r="N97" s="436" t="s">
        <v>3646</v>
      </c>
      <c r="O97" s="259">
        <v>1</v>
      </c>
      <c r="P97" s="259" t="s">
        <v>5132</v>
      </c>
      <c r="Q97" s="259" t="s">
        <v>5133</v>
      </c>
    </row>
    <row r="98" spans="1:17" ht="21.75" customHeight="1">
      <c r="A98" s="301" t="s">
        <v>5132</v>
      </c>
      <c r="B98" s="301" t="s">
        <v>5133</v>
      </c>
      <c r="C98" s="316" t="s">
        <v>6203</v>
      </c>
      <c r="D98" s="465" t="s">
        <v>3646</v>
      </c>
      <c r="E98" s="465" t="s">
        <v>700</v>
      </c>
      <c r="F98" s="469" t="str">
        <f t="shared" si="2"/>
        <v>CH</v>
      </c>
      <c r="G98" s="260">
        <v>0</v>
      </c>
      <c r="H98" s="260">
        <v>0.84975112695599997</v>
      </c>
      <c r="I98" s="260">
        <v>1.7735227595999999E-2</v>
      </c>
      <c r="J98" s="260">
        <v>81135.304067011399</v>
      </c>
      <c r="K98" s="260">
        <v>81136.171554763001</v>
      </c>
      <c r="L98" s="301" t="str">
        <f t="shared" si="3"/>
        <v/>
      </c>
      <c r="M98" s="459">
        <f>IFERROR((Tableau1[[#This Row],[Scope 1
(kg CO2-eq)]]+Tableau1[[#This Row],[Scope 2 energy
(kg CO2-eq)]]+Tableau1[[#This Row],[Scope 2 Infrastructure
(kg CO2-eq)]])/Tableau1[[#This Row],[Total CO2-emissions
(kg CO2-eq)
for scope 3 use ]],"")</f>
        <v>1.0691733883037463E-5</v>
      </c>
      <c r="N98" s="436" t="s">
        <v>3646</v>
      </c>
      <c r="O98" s="259">
        <v>1</v>
      </c>
      <c r="P98" s="259" t="s">
        <v>5132</v>
      </c>
      <c r="Q98" s="259" t="s">
        <v>5133</v>
      </c>
    </row>
    <row r="99" spans="1:17" ht="21.75" customHeight="1">
      <c r="A99" s="301" t="s">
        <v>5139</v>
      </c>
      <c r="B99" s="301" t="s">
        <v>5133</v>
      </c>
      <c r="C99" s="316" t="s">
        <v>6204</v>
      </c>
      <c r="D99" s="465" t="s">
        <v>3646</v>
      </c>
      <c r="E99" s="465" t="s">
        <v>700</v>
      </c>
      <c r="F99" s="469" t="str">
        <f t="shared" si="2"/>
        <v>CH</v>
      </c>
      <c r="G99" s="260">
        <v>0</v>
      </c>
      <c r="H99" s="260">
        <v>676.62095617520004</v>
      </c>
      <c r="I99" s="260">
        <v>154.74230637279999</v>
      </c>
      <c r="J99" s="260">
        <v>17714.097811042899</v>
      </c>
      <c r="K99" s="260">
        <v>18545.4610756244</v>
      </c>
      <c r="L99" s="301" t="str">
        <f t="shared" si="3"/>
        <v/>
      </c>
      <c r="M99" s="459">
        <f>IFERROR((Tableau1[[#This Row],[Scope 1
(kg CO2-eq)]]+Tableau1[[#This Row],[Scope 2 energy
(kg CO2-eq)]]+Tableau1[[#This Row],[Scope 2 Infrastructure
(kg CO2-eq)]])/Tableau1[[#This Row],[Total CO2-emissions
(kg CO2-eq)
for scope 3 use ]],"")</f>
        <v>4.4828395430983325E-2</v>
      </c>
      <c r="N99" s="436" t="s">
        <v>3646</v>
      </c>
      <c r="O99" s="259">
        <v>1</v>
      </c>
      <c r="P99" s="259" t="s">
        <v>5139</v>
      </c>
      <c r="Q99" s="259" t="s">
        <v>5133</v>
      </c>
    </row>
    <row r="100" spans="1:17" ht="21.75" customHeight="1">
      <c r="A100" s="301" t="s">
        <v>5129</v>
      </c>
      <c r="B100" s="301" t="s">
        <v>5136</v>
      </c>
      <c r="C100" s="316" t="s">
        <v>6205</v>
      </c>
      <c r="D100" s="465" t="s">
        <v>3730</v>
      </c>
      <c r="E100" s="465" t="s">
        <v>6091</v>
      </c>
      <c r="F100" s="469" t="str">
        <f t="shared" si="2"/>
        <v>other</v>
      </c>
      <c r="G100" s="260">
        <v>6.2799999999999995E-5</v>
      </c>
      <c r="H100" s="260">
        <v>0.35672410178199998</v>
      </c>
      <c r="I100" s="260">
        <v>1.7544981348000002E-2</v>
      </c>
      <c r="J100" s="260">
        <v>1.0474381922072999</v>
      </c>
      <c r="K100" s="260">
        <v>1.42177007467967</v>
      </c>
      <c r="L100" s="301" t="str">
        <f t="shared" si="3"/>
        <v/>
      </c>
      <c r="M100" s="459">
        <f>IFERROR((Tableau1[[#This Row],[Scope 1
(kg CO2-eq)]]+Tableau1[[#This Row],[Scope 2 energy
(kg CO2-eq)]]+Tableau1[[#This Row],[Scope 2 Infrastructure
(kg CO2-eq)]])/Tableau1[[#This Row],[Total CO2-emissions
(kg CO2-eq)
for scope 3 use ]],"")</f>
        <v>0.26328580816018249</v>
      </c>
      <c r="N100" s="436" t="s">
        <v>3730</v>
      </c>
      <c r="O100" s="259">
        <v>1</v>
      </c>
      <c r="P100" s="259" t="s">
        <v>5129</v>
      </c>
      <c r="Q100" s="259" t="s">
        <v>5136</v>
      </c>
    </row>
    <row r="101" spans="1:17" ht="21.75" customHeight="1">
      <c r="A101" s="301" t="s">
        <v>5129</v>
      </c>
      <c r="B101" s="301" t="s">
        <v>5130</v>
      </c>
      <c r="C101" s="316" t="s">
        <v>6206</v>
      </c>
      <c r="D101" s="465" t="s">
        <v>3730</v>
      </c>
      <c r="E101" s="465" t="s">
        <v>700</v>
      </c>
      <c r="F101" s="469" t="str">
        <f t="shared" si="2"/>
        <v>CH</v>
      </c>
      <c r="G101" s="260">
        <v>0.66335781869999999</v>
      </c>
      <c r="H101" s="260">
        <v>2.5771613512107998</v>
      </c>
      <c r="I101" s="260">
        <v>1.2930057414000001E-3</v>
      </c>
      <c r="J101" s="260">
        <v>8.8340556437809603</v>
      </c>
      <c r="K101" s="260">
        <v>12.075867807979099</v>
      </c>
      <c r="L101" s="301" t="str">
        <f t="shared" si="3"/>
        <v/>
      </c>
      <c r="M101" s="459">
        <f>IFERROR((Tableau1[[#This Row],[Scope 1
(kg CO2-eq)]]+Tableau1[[#This Row],[Scope 2 energy
(kg CO2-eq)]]+Tableau1[[#This Row],[Scope 2 Infrastructure
(kg CO2-eq)]])/Tableau1[[#This Row],[Total CO2-emissions
(kg CO2-eq)
for scope 3 use ]],"")</f>
        <v>0.26845376474808547</v>
      </c>
      <c r="N101" s="436" t="s">
        <v>3730</v>
      </c>
      <c r="O101" s="259">
        <v>1</v>
      </c>
      <c r="P101" s="259" t="s">
        <v>5129</v>
      </c>
      <c r="Q101" s="259" t="s">
        <v>5130</v>
      </c>
    </row>
    <row r="102" spans="1:17" ht="21.75" customHeight="1">
      <c r="A102" s="301" t="s">
        <v>5129</v>
      </c>
      <c r="B102" s="301" t="s">
        <v>5130</v>
      </c>
      <c r="C102" s="316" t="s">
        <v>6207</v>
      </c>
      <c r="D102" s="465" t="s">
        <v>3730</v>
      </c>
      <c r="E102" s="465" t="s">
        <v>6091</v>
      </c>
      <c r="F102" s="469" t="str">
        <f t="shared" si="2"/>
        <v>other</v>
      </c>
      <c r="G102" s="260">
        <v>0.66335781869999999</v>
      </c>
      <c r="H102" s="260">
        <v>3.3753852925815999</v>
      </c>
      <c r="I102" s="260">
        <v>1.3063461984000001E-3</v>
      </c>
      <c r="J102" s="260">
        <v>8.8340556437809603</v>
      </c>
      <c r="K102" s="260">
        <v>12.8741050925012</v>
      </c>
      <c r="L102" s="301" t="str">
        <f t="shared" si="3"/>
        <v/>
      </c>
      <c r="M102" s="459">
        <f>IFERROR((Tableau1[[#This Row],[Scope 1
(kg CO2-eq)]]+Tableau1[[#This Row],[Scope 2 energy
(kg CO2-eq)]]+Tableau1[[#This Row],[Scope 2 Infrastructure
(kg CO2-eq)]])/Tableau1[[#This Row],[Total CO2-emissions
(kg CO2-eq)
for scope 3 use ]],"")</f>
        <v>0.31381206137840323</v>
      </c>
      <c r="N102" s="436" t="s">
        <v>3730</v>
      </c>
      <c r="O102" s="259">
        <v>1</v>
      </c>
      <c r="P102" s="259" t="s">
        <v>5129</v>
      </c>
      <c r="Q102" s="259" t="s">
        <v>5130</v>
      </c>
    </row>
    <row r="103" spans="1:17" ht="21.75" customHeight="1">
      <c r="A103" s="301" t="s">
        <v>5129</v>
      </c>
      <c r="B103" s="301" t="s">
        <v>5140</v>
      </c>
      <c r="C103" s="316" t="s">
        <v>6208</v>
      </c>
      <c r="D103" s="465" t="s">
        <v>3730</v>
      </c>
      <c r="E103" s="465" t="s">
        <v>6091</v>
      </c>
      <c r="F103" s="469" t="str">
        <f t="shared" si="2"/>
        <v>other</v>
      </c>
      <c r="G103" s="260">
        <v>0.19672239999999999</v>
      </c>
      <c r="H103" s="260">
        <v>0.18638412902080001</v>
      </c>
      <c r="I103" s="260">
        <v>3.5264851199999998E-5</v>
      </c>
      <c r="J103" s="260">
        <v>1.4557146299489698</v>
      </c>
      <c r="K103" s="260">
        <v>1.8388564233629201</v>
      </c>
      <c r="L103" s="301" t="str">
        <f t="shared" si="3"/>
        <v/>
      </c>
      <c r="M103" s="459">
        <f>IFERROR((Tableau1[[#This Row],[Scope 1
(kg CO2-eq)]]+Tableau1[[#This Row],[Scope 2 energy
(kg CO2-eq)]]+Tableau1[[#This Row],[Scope 2 Infrastructure
(kg CO2-eq)]])/Tableau1[[#This Row],[Total CO2-emissions
(kg CO2-eq)
for scope 3 use ]],"")</f>
        <v>0.20835873263629046</v>
      </c>
      <c r="N103" s="436" t="s">
        <v>3730</v>
      </c>
      <c r="O103" s="259">
        <v>1</v>
      </c>
      <c r="P103" s="259" t="s">
        <v>5129</v>
      </c>
      <c r="Q103" s="259" t="s">
        <v>5140</v>
      </c>
    </row>
    <row r="104" spans="1:17" ht="21.75" customHeight="1">
      <c r="A104" s="301" t="s">
        <v>5129</v>
      </c>
      <c r="B104" s="301" t="s">
        <v>5136</v>
      </c>
      <c r="C104" s="316" t="s">
        <v>6209</v>
      </c>
      <c r="D104" s="465" t="s">
        <v>3730</v>
      </c>
      <c r="E104" s="465" t="s">
        <v>6091</v>
      </c>
      <c r="F104" s="469" t="str">
        <f t="shared" si="2"/>
        <v>other</v>
      </c>
      <c r="G104" s="260">
        <v>0.17249999999999999</v>
      </c>
      <c r="H104" s="260">
        <v>0.90930973173282803</v>
      </c>
      <c r="I104" s="260">
        <v>5.1556593772800001E-4</v>
      </c>
      <c r="J104" s="260">
        <v>1.4856198031344601</v>
      </c>
      <c r="K104" s="260">
        <v>2.56794509818147</v>
      </c>
      <c r="L104" s="301" t="str">
        <f t="shared" si="3"/>
        <v/>
      </c>
      <c r="M104" s="459">
        <f>IFERROR((Tableau1[[#This Row],[Scope 1
(kg CO2-eq)]]+Tableau1[[#This Row],[Scope 2 energy
(kg CO2-eq)]]+Tableau1[[#This Row],[Scope 2 Infrastructure
(kg CO2-eq)]])/Tableau1[[#This Row],[Total CO2-emissions
(kg CO2-eq)
for scope 3 use ]],"")</f>
        <v>0.42147524821968402</v>
      </c>
      <c r="N104" s="436" t="s">
        <v>3730</v>
      </c>
      <c r="O104" s="259">
        <v>1</v>
      </c>
      <c r="P104" s="259" t="s">
        <v>5129</v>
      </c>
      <c r="Q104" s="260" t="s">
        <v>5136</v>
      </c>
    </row>
    <row r="105" spans="1:17" ht="21.75" customHeight="1">
      <c r="A105" s="301" t="s">
        <v>5129</v>
      </c>
      <c r="B105" s="301" t="s">
        <v>5136</v>
      </c>
      <c r="C105" s="316" t="s">
        <v>6210</v>
      </c>
      <c r="D105" s="465" t="s">
        <v>3730</v>
      </c>
      <c r="E105" s="465" t="s">
        <v>6091</v>
      </c>
      <c r="F105" s="469" t="str">
        <f t="shared" si="2"/>
        <v>other</v>
      </c>
      <c r="G105" s="260">
        <v>0.53422000000000003</v>
      </c>
      <c r="H105" s="260">
        <v>1.2579649079603501</v>
      </c>
      <c r="I105" s="260">
        <v>3.0288741634520002E-3</v>
      </c>
      <c r="J105" s="260">
        <v>2.4198091138476601</v>
      </c>
      <c r="K105" s="260">
        <v>4.2150228914150496</v>
      </c>
      <c r="L105" s="301" t="str">
        <f t="shared" si="3"/>
        <v/>
      </c>
      <c r="M105" s="459">
        <f>IFERROR((Tableau1[[#This Row],[Scope 1
(kg CO2-eq)]]+Tableau1[[#This Row],[Scope 2 energy
(kg CO2-eq)]]+Tableau1[[#This Row],[Scope 2 Infrastructure
(kg CO2-eq)]])/Tableau1[[#This Row],[Total CO2-emissions
(kg CO2-eq)
for scope 3 use ]],"")</f>
        <v>0.42590843000644318</v>
      </c>
      <c r="N105" s="436" t="s">
        <v>3730</v>
      </c>
      <c r="O105" s="259">
        <v>1</v>
      </c>
      <c r="P105" s="259" t="s">
        <v>5129</v>
      </c>
      <c r="Q105" s="259" t="s">
        <v>5136</v>
      </c>
    </row>
    <row r="106" spans="1:17" ht="21.75" customHeight="1">
      <c r="A106" s="301" t="s">
        <v>5129</v>
      </c>
      <c r="B106" s="301" t="s">
        <v>5136</v>
      </c>
      <c r="C106" s="316" t="s">
        <v>6211</v>
      </c>
      <c r="D106" s="465" t="s">
        <v>3730</v>
      </c>
      <c r="E106" s="465" t="s">
        <v>6091</v>
      </c>
      <c r="F106" s="469" t="str">
        <f t="shared" si="2"/>
        <v>other</v>
      </c>
      <c r="G106" s="260">
        <v>0</v>
      </c>
      <c r="H106" s="260">
        <v>0</v>
      </c>
      <c r="I106" s="260">
        <v>0</v>
      </c>
      <c r="J106" s="260">
        <v>3.83619499897133</v>
      </c>
      <c r="K106" s="260">
        <v>3.8361949993397202</v>
      </c>
      <c r="L106" s="301" t="str">
        <f t="shared" si="3"/>
        <v/>
      </c>
      <c r="M106" s="459">
        <f>IFERROR((Tableau1[[#This Row],[Scope 1
(kg CO2-eq)]]+Tableau1[[#This Row],[Scope 2 energy
(kg CO2-eq)]]+Tableau1[[#This Row],[Scope 2 Infrastructure
(kg CO2-eq)]])/Tableau1[[#This Row],[Total CO2-emissions
(kg CO2-eq)
for scope 3 use ]],"")</f>
        <v>0</v>
      </c>
      <c r="N106" s="436" t="s">
        <v>3730</v>
      </c>
      <c r="O106" s="259">
        <v>1</v>
      </c>
      <c r="P106" s="259" t="s">
        <v>5129</v>
      </c>
      <c r="Q106" s="259" t="s">
        <v>5136</v>
      </c>
    </row>
    <row r="107" spans="1:17" ht="21.75" customHeight="1">
      <c r="A107" s="301" t="s">
        <v>5129</v>
      </c>
      <c r="B107" s="301" t="s">
        <v>5136</v>
      </c>
      <c r="C107" s="316" t="s">
        <v>6212</v>
      </c>
      <c r="D107" s="465" t="s">
        <v>3730</v>
      </c>
      <c r="E107" s="465" t="s">
        <v>6091</v>
      </c>
      <c r="F107" s="469" t="str">
        <f t="shared" si="2"/>
        <v>other</v>
      </c>
      <c r="G107" s="260">
        <v>2.3021142031975201</v>
      </c>
      <c r="H107" s="260">
        <v>0</v>
      </c>
      <c r="I107" s="260">
        <v>0</v>
      </c>
      <c r="J107" s="260">
        <v>1.4245383686370072E-2</v>
      </c>
      <c r="K107" s="260">
        <v>2.31635958689778</v>
      </c>
      <c r="L107" s="301" t="str">
        <f t="shared" si="3"/>
        <v/>
      </c>
      <c r="M107" s="459">
        <f>IFERROR((Tableau1[[#This Row],[Scope 1
(kg CO2-eq)]]+Tableau1[[#This Row],[Scope 2 energy
(kg CO2-eq)]]+Tableau1[[#This Row],[Scope 2 Infrastructure
(kg CO2-eq)]])/Tableau1[[#This Row],[Total CO2-emissions
(kg CO2-eq)
for scope 3 use ]],"")</f>
        <v>0.99385009832634053</v>
      </c>
      <c r="N107" s="436" t="s">
        <v>3730</v>
      </c>
      <c r="O107" s="259">
        <v>1</v>
      </c>
      <c r="P107" s="259" t="s">
        <v>5129</v>
      </c>
      <c r="Q107" s="259" t="s">
        <v>5136</v>
      </c>
    </row>
    <row r="108" spans="1:17" ht="21.75" customHeight="1">
      <c r="A108" s="301" t="s">
        <v>5129</v>
      </c>
      <c r="B108" s="301" t="s">
        <v>5136</v>
      </c>
      <c r="C108" s="316" t="s">
        <v>6213</v>
      </c>
      <c r="D108" s="465" t="s">
        <v>3730</v>
      </c>
      <c r="E108" s="465" t="s">
        <v>6091</v>
      </c>
      <c r="F108" s="469" t="str">
        <f t="shared" si="2"/>
        <v>other</v>
      </c>
      <c r="G108" s="260">
        <v>0.48799999999999999</v>
      </c>
      <c r="H108" s="260">
        <v>0.335461047284076</v>
      </c>
      <c r="I108" s="260">
        <v>1.2952717977599999E-4</v>
      </c>
      <c r="J108" s="260">
        <v>2.37413473907869</v>
      </c>
      <c r="K108" s="260">
        <v>3.1977253127938399</v>
      </c>
      <c r="L108" s="301" t="str">
        <f t="shared" si="3"/>
        <v/>
      </c>
      <c r="M108" s="459">
        <f>IFERROR((Tableau1[[#This Row],[Scope 1
(kg CO2-eq)]]+Tableau1[[#This Row],[Scope 2 energy
(kg CO2-eq)]]+Tableau1[[#This Row],[Scope 2 Infrastructure
(kg CO2-eq)]])/Tableau1[[#This Row],[Total CO2-emissions
(kg CO2-eq)
for scope 3 use ]],"")</f>
        <v>0.25755513494818733</v>
      </c>
      <c r="N108" s="436" t="s">
        <v>3730</v>
      </c>
      <c r="O108" s="259">
        <v>1</v>
      </c>
      <c r="P108" s="259" t="s">
        <v>5129</v>
      </c>
      <c r="Q108" s="259" t="s">
        <v>5136</v>
      </c>
    </row>
    <row r="109" spans="1:17" ht="21.75" customHeight="1">
      <c r="A109" s="301" t="s">
        <v>5129</v>
      </c>
      <c r="B109" s="301" t="s">
        <v>5136</v>
      </c>
      <c r="C109" s="316" t="s">
        <v>6214</v>
      </c>
      <c r="D109" s="465" t="s">
        <v>3730</v>
      </c>
      <c r="E109" s="465" t="s">
        <v>700</v>
      </c>
      <c r="F109" s="469" t="str">
        <f t="shared" si="2"/>
        <v>CH</v>
      </c>
      <c r="G109" s="260">
        <v>0</v>
      </c>
      <c r="H109" s="260">
        <v>1.21963060112032E-2</v>
      </c>
      <c r="I109" s="260">
        <v>6.8038014847999996E-6</v>
      </c>
      <c r="J109" s="260">
        <v>2.1000380970428201</v>
      </c>
      <c r="K109" s="260">
        <v>2.1122412068454799</v>
      </c>
      <c r="L109" s="301" t="str">
        <f t="shared" si="3"/>
        <v/>
      </c>
      <c r="M109" s="459">
        <f>IFERROR((Tableau1[[#This Row],[Scope 1
(kg CO2-eq)]]+Tableau1[[#This Row],[Scope 2 energy
(kg CO2-eq)]]+Tableau1[[#This Row],[Scope 2 Infrastructure
(kg CO2-eq)]])/Tableau1[[#This Row],[Total CO2-emissions
(kg CO2-eq)
for scope 3 use ]],"")</f>
        <v>5.7773277848852771E-3</v>
      </c>
      <c r="N109" s="436" t="s">
        <v>3730</v>
      </c>
      <c r="O109" s="259">
        <v>1</v>
      </c>
      <c r="P109" s="259" t="s">
        <v>5129</v>
      </c>
      <c r="Q109" s="259" t="s">
        <v>5136</v>
      </c>
    </row>
    <row r="110" spans="1:17" ht="21.75" customHeight="1">
      <c r="A110" s="301" t="s">
        <v>5129</v>
      </c>
      <c r="B110" s="301" t="s">
        <v>5130</v>
      </c>
      <c r="C110" s="316" t="s">
        <v>6215</v>
      </c>
      <c r="D110" s="465" t="s">
        <v>3730</v>
      </c>
      <c r="E110" s="465" t="s">
        <v>6091</v>
      </c>
      <c r="F110" s="469" t="str">
        <f t="shared" si="2"/>
        <v>other</v>
      </c>
      <c r="G110" s="260">
        <v>0.30592000000000003</v>
      </c>
      <c r="H110" s="260">
        <v>2.13140696426608</v>
      </c>
      <c r="I110" s="260">
        <v>7.2429054911999995E-4</v>
      </c>
      <c r="J110" s="260">
        <v>5.7589181721271094</v>
      </c>
      <c r="K110" s="260">
        <v>8.1969694185552608</v>
      </c>
      <c r="L110" s="301" t="str">
        <f t="shared" si="3"/>
        <v/>
      </c>
      <c r="M110" s="459">
        <f>IFERROR((Tableau1[[#This Row],[Scope 1
(kg CO2-eq)]]+Tableau1[[#This Row],[Scope 2 energy
(kg CO2-eq)]]+Tableau1[[#This Row],[Scope 2 Infrastructure
(kg CO2-eq)]])/Tableau1[[#This Row],[Total CO2-emissions
(kg CO2-eq)
for scope 3 use ]],"")</f>
        <v>0.29743325006144933</v>
      </c>
      <c r="N110" s="436" t="s">
        <v>3730</v>
      </c>
      <c r="O110" s="259">
        <v>1</v>
      </c>
      <c r="P110" s="259" t="s">
        <v>5129</v>
      </c>
      <c r="Q110" s="260" t="s">
        <v>5130</v>
      </c>
    </row>
    <row r="111" spans="1:17" ht="21.75" customHeight="1">
      <c r="A111" s="301" t="s">
        <v>5129</v>
      </c>
      <c r="B111" s="301" t="s">
        <v>5140</v>
      </c>
      <c r="C111" s="316" t="s">
        <v>6216</v>
      </c>
      <c r="D111" s="465" t="s">
        <v>3730</v>
      </c>
      <c r="E111" s="465" t="s">
        <v>6091</v>
      </c>
      <c r="F111" s="469" t="str">
        <f t="shared" si="2"/>
        <v>other</v>
      </c>
      <c r="G111" s="260">
        <v>0.73699999999999999</v>
      </c>
      <c r="H111" s="260">
        <v>0.1805637187352</v>
      </c>
      <c r="I111" s="260">
        <v>2.1555419680000001E-4</v>
      </c>
      <c r="J111" s="260">
        <v>1.3721558482213001</v>
      </c>
      <c r="K111" s="260">
        <v>2.28993512432376</v>
      </c>
      <c r="L111" s="301" t="str">
        <f t="shared" si="3"/>
        <v/>
      </c>
      <c r="M111" s="459">
        <f>IFERROR((Tableau1[[#This Row],[Scope 1
(kg CO2-eq)]]+Tableau1[[#This Row],[Scope 2 energy
(kg CO2-eq)]]+Tableau1[[#This Row],[Scope 2 Infrastructure
(kg CO2-eq)]])/Tableau1[[#This Row],[Total CO2-emissions
(kg CO2-eq)
for scope 3 use ]],"")</f>
        <v>0.40078832940868969</v>
      </c>
      <c r="N111" s="436" t="s">
        <v>3730</v>
      </c>
      <c r="O111" s="259">
        <v>1</v>
      </c>
      <c r="P111" s="259" t="s">
        <v>5129</v>
      </c>
      <c r="Q111" s="259" t="s">
        <v>5140</v>
      </c>
    </row>
    <row r="112" spans="1:17" ht="21.75" customHeight="1">
      <c r="A112" s="301" t="s">
        <v>5129</v>
      </c>
      <c r="B112" s="301" t="s">
        <v>5136</v>
      </c>
      <c r="C112" s="316" t="s">
        <v>6217</v>
      </c>
      <c r="D112" s="465" t="s">
        <v>3730</v>
      </c>
      <c r="E112" s="465" t="s">
        <v>6091</v>
      </c>
      <c r="F112" s="469" t="str">
        <f t="shared" si="2"/>
        <v>other</v>
      </c>
      <c r="G112" s="260">
        <v>0</v>
      </c>
      <c r="H112" s="260">
        <v>0.15350497345</v>
      </c>
      <c r="I112" s="260">
        <v>5.5534836699999996E-3</v>
      </c>
      <c r="J112" s="260">
        <v>1.3822443863805201</v>
      </c>
      <c r="K112" s="260">
        <v>1.54130284282436</v>
      </c>
      <c r="L112" s="301" t="str">
        <f t="shared" si="3"/>
        <v/>
      </c>
      <c r="M112" s="459">
        <f>IFERROR((Tableau1[[#This Row],[Scope 1
(kg CO2-eq)]]+Tableau1[[#This Row],[Scope 2 energy
(kg CO2-eq)]]+Tableau1[[#This Row],[Scope 2 Infrastructure
(kg CO2-eq)]])/Tableau1[[#This Row],[Total CO2-emissions
(kg CO2-eq)
for scope 3 use ]],"")</f>
        <v>0.10319740721981241</v>
      </c>
      <c r="N112" s="436" t="s">
        <v>3730</v>
      </c>
      <c r="O112" s="259">
        <v>1</v>
      </c>
      <c r="P112" s="259" t="s">
        <v>5129</v>
      </c>
      <c r="Q112" s="259" t="s">
        <v>5136</v>
      </c>
    </row>
    <row r="113" spans="1:17" ht="21.75" customHeight="1">
      <c r="A113" s="301" t="s">
        <v>5129</v>
      </c>
      <c r="B113" s="301" t="s">
        <v>5136</v>
      </c>
      <c r="C113" s="316" t="s">
        <v>6218</v>
      </c>
      <c r="D113" s="465" t="s">
        <v>3730</v>
      </c>
      <c r="E113" s="465" t="s">
        <v>6091</v>
      </c>
      <c r="F113" s="469" t="str">
        <f t="shared" si="2"/>
        <v>other</v>
      </c>
      <c r="G113" s="260">
        <v>0</v>
      </c>
      <c r="H113" s="260">
        <v>0.14705172431999999</v>
      </c>
      <c r="I113" s="260">
        <v>1.8560448E-4</v>
      </c>
      <c r="J113" s="260">
        <v>2.0305694328755299</v>
      </c>
      <c r="K113" s="260">
        <v>2.1778067615089398</v>
      </c>
      <c r="L113" s="301" t="str">
        <f t="shared" si="3"/>
        <v/>
      </c>
      <c r="M113" s="459">
        <f>IFERROR((Tableau1[[#This Row],[Scope 1
(kg CO2-eq)]]+Tableau1[[#This Row],[Scope 2 energy
(kg CO2-eq)]]+Tableau1[[#This Row],[Scope 2 Infrastructure
(kg CO2-eq)]])/Tableau1[[#This Row],[Total CO2-emissions
(kg CO2-eq)
for scope 3 use ]],"")</f>
        <v>6.7608077724023344E-2</v>
      </c>
      <c r="N113" s="436" t="s">
        <v>3730</v>
      </c>
      <c r="O113" s="259">
        <v>1</v>
      </c>
      <c r="P113" s="259" t="s">
        <v>5129</v>
      </c>
      <c r="Q113" s="259" t="s">
        <v>5136</v>
      </c>
    </row>
    <row r="114" spans="1:17" ht="21.75" customHeight="1">
      <c r="A114" s="301" t="s">
        <v>5141</v>
      </c>
      <c r="B114" s="301" t="s">
        <v>5142</v>
      </c>
      <c r="C114" s="316" t="s">
        <v>6219</v>
      </c>
      <c r="D114" s="465" t="s">
        <v>3730</v>
      </c>
      <c r="E114" s="465" t="s">
        <v>6091</v>
      </c>
      <c r="F114" s="469" t="str">
        <f t="shared" si="2"/>
        <v>other</v>
      </c>
      <c r="G114" s="260">
        <v>0</v>
      </c>
      <c r="H114" s="260">
        <v>8.9701551835200003E-4</v>
      </c>
      <c r="I114" s="260">
        <v>1.1321873279999999E-6</v>
      </c>
      <c r="J114" s="260">
        <v>0.431752396916112</v>
      </c>
      <c r="K114" s="260">
        <v>0.432650544880744</v>
      </c>
      <c r="L114" s="301" t="str">
        <f t="shared" si="3"/>
        <v/>
      </c>
      <c r="M114" s="459">
        <f>IFERROR((Tableau1[[#This Row],[Scope 1
(kg CO2-eq)]]+Tableau1[[#This Row],[Scope 2 energy
(kg CO2-eq)]]+Tableau1[[#This Row],[Scope 2 Infrastructure
(kg CO2-eq)]])/Tableau1[[#This Row],[Total CO2-emissions
(kg CO2-eq)
for scope 3 use ]],"")</f>
        <v>2.0759195066484106E-3</v>
      </c>
      <c r="N114" s="436" t="s">
        <v>3730</v>
      </c>
      <c r="O114" s="259">
        <v>1</v>
      </c>
      <c r="P114" s="259" t="s">
        <v>5141</v>
      </c>
      <c r="Q114" s="259" t="s">
        <v>5142</v>
      </c>
    </row>
    <row r="115" spans="1:17" ht="21.75" customHeight="1">
      <c r="A115" s="301" t="s">
        <v>5143</v>
      </c>
      <c r="B115" s="301" t="s">
        <v>5144</v>
      </c>
      <c r="C115" s="316" t="s">
        <v>6220</v>
      </c>
      <c r="D115" s="465" t="s">
        <v>3730</v>
      </c>
      <c r="E115" s="465" t="s">
        <v>700</v>
      </c>
      <c r="F115" s="469" t="str">
        <f t="shared" si="2"/>
        <v>CH</v>
      </c>
      <c r="G115" s="260">
        <v>0</v>
      </c>
      <c r="H115" s="260">
        <v>0</v>
      </c>
      <c r="I115" s="260">
        <v>0</v>
      </c>
      <c r="J115" s="260">
        <v>0.83671131619993799</v>
      </c>
      <c r="K115" s="260">
        <v>0.83671131596898196</v>
      </c>
      <c r="L115" s="301" t="str">
        <f t="shared" si="3"/>
        <v/>
      </c>
      <c r="M115" s="459">
        <f>IFERROR((Tableau1[[#This Row],[Scope 1
(kg CO2-eq)]]+Tableau1[[#This Row],[Scope 2 energy
(kg CO2-eq)]]+Tableau1[[#This Row],[Scope 2 Infrastructure
(kg CO2-eq)]])/Tableau1[[#This Row],[Total CO2-emissions
(kg CO2-eq)
for scope 3 use ]],"")</f>
        <v>0</v>
      </c>
      <c r="N115" s="436" t="s">
        <v>3730</v>
      </c>
      <c r="O115" s="259">
        <v>1</v>
      </c>
      <c r="P115" s="259" t="s">
        <v>5143</v>
      </c>
      <c r="Q115" s="260" t="s">
        <v>5144</v>
      </c>
    </row>
    <row r="116" spans="1:17" ht="21.75" customHeight="1">
      <c r="A116" s="301" t="s">
        <v>5143</v>
      </c>
      <c r="B116" s="301" t="s">
        <v>5144</v>
      </c>
      <c r="C116" s="316" t="s">
        <v>6221</v>
      </c>
      <c r="D116" s="465" t="s">
        <v>3730</v>
      </c>
      <c r="E116" s="465" t="s">
        <v>700</v>
      </c>
      <c r="F116" s="469" t="str">
        <f t="shared" si="2"/>
        <v>CH</v>
      </c>
      <c r="G116" s="260">
        <v>0</v>
      </c>
      <c r="H116" s="260">
        <v>0</v>
      </c>
      <c r="I116" s="260">
        <v>0</v>
      </c>
      <c r="J116" s="260">
        <v>0.97602375007781805</v>
      </c>
      <c r="K116" s="260">
        <v>0.97602375014750797</v>
      </c>
      <c r="L116" s="301" t="str">
        <f t="shared" si="3"/>
        <v/>
      </c>
      <c r="M116" s="459">
        <f>IFERROR((Tableau1[[#This Row],[Scope 1
(kg CO2-eq)]]+Tableau1[[#This Row],[Scope 2 energy
(kg CO2-eq)]]+Tableau1[[#This Row],[Scope 2 Infrastructure
(kg CO2-eq)]])/Tableau1[[#This Row],[Total CO2-emissions
(kg CO2-eq)
for scope 3 use ]],"")</f>
        <v>0</v>
      </c>
      <c r="N116" s="436" t="s">
        <v>3730</v>
      </c>
      <c r="O116" s="259">
        <v>1</v>
      </c>
      <c r="P116" s="259" t="s">
        <v>5143</v>
      </c>
      <c r="Q116" s="259" t="s">
        <v>5144</v>
      </c>
    </row>
    <row r="117" spans="1:17" ht="21.75" customHeight="1">
      <c r="A117" s="301" t="s">
        <v>5141</v>
      </c>
      <c r="B117" s="301" t="s">
        <v>5145</v>
      </c>
      <c r="C117" s="316" t="s">
        <v>6222</v>
      </c>
      <c r="D117" s="465" t="s">
        <v>3730</v>
      </c>
      <c r="E117" s="465" t="s">
        <v>6091</v>
      </c>
      <c r="F117" s="469" t="str">
        <f t="shared" si="2"/>
        <v>other</v>
      </c>
      <c r="G117" s="260">
        <v>0</v>
      </c>
      <c r="H117" s="260">
        <v>0.14705172431999999</v>
      </c>
      <c r="I117" s="260">
        <v>1.8560448E-4</v>
      </c>
      <c r="J117" s="260">
        <v>1.7545708838146099</v>
      </c>
      <c r="K117" s="260">
        <v>1.9018082123707201</v>
      </c>
      <c r="L117" s="301" t="str">
        <f t="shared" si="3"/>
        <v/>
      </c>
      <c r="M117" s="459">
        <f>IFERROR((Tableau1[[#This Row],[Scope 1
(kg CO2-eq)]]+Tableau1[[#This Row],[Scope 2 energy
(kg CO2-eq)]]+Tableau1[[#This Row],[Scope 2 Infrastructure
(kg CO2-eq)]])/Tableau1[[#This Row],[Total CO2-emissions
(kg CO2-eq)
for scope 3 use ]],"")</f>
        <v>7.7419651383490273E-2</v>
      </c>
      <c r="N117" s="436" t="s">
        <v>3730</v>
      </c>
      <c r="O117" s="259">
        <v>1</v>
      </c>
      <c r="P117" s="259" t="s">
        <v>5141</v>
      </c>
      <c r="Q117" s="259" t="s">
        <v>5145</v>
      </c>
    </row>
    <row r="118" spans="1:17" ht="21.75" customHeight="1">
      <c r="A118" s="301" t="s">
        <v>5143</v>
      </c>
      <c r="B118" s="301" t="s">
        <v>5146</v>
      </c>
      <c r="C118" s="316" t="s">
        <v>6223</v>
      </c>
      <c r="D118" s="465" t="s">
        <v>3730</v>
      </c>
      <c r="E118" s="465" t="s">
        <v>700</v>
      </c>
      <c r="F118" s="469" t="str">
        <f t="shared" si="2"/>
        <v>CH</v>
      </c>
      <c r="G118" s="260">
        <v>0</v>
      </c>
      <c r="H118" s="260">
        <v>0</v>
      </c>
      <c r="I118" s="260">
        <v>0</v>
      </c>
      <c r="J118" s="260">
        <v>4.9274351265760199</v>
      </c>
      <c r="K118" s="260">
        <v>4.9274351256042603</v>
      </c>
      <c r="L118" s="301" t="str">
        <f t="shared" si="3"/>
        <v/>
      </c>
      <c r="M118" s="459">
        <f>IFERROR((Tableau1[[#This Row],[Scope 1
(kg CO2-eq)]]+Tableau1[[#This Row],[Scope 2 energy
(kg CO2-eq)]]+Tableau1[[#This Row],[Scope 2 Infrastructure
(kg CO2-eq)]])/Tableau1[[#This Row],[Total CO2-emissions
(kg CO2-eq)
for scope 3 use ]],"")</f>
        <v>0</v>
      </c>
      <c r="N118" s="436" t="s">
        <v>3730</v>
      </c>
      <c r="O118" s="259">
        <v>1</v>
      </c>
      <c r="P118" s="259" t="s">
        <v>5143</v>
      </c>
      <c r="Q118" s="259" t="s">
        <v>5146</v>
      </c>
    </row>
    <row r="119" spans="1:17" ht="21.75" customHeight="1">
      <c r="A119" s="301" t="s">
        <v>5129</v>
      </c>
      <c r="B119" s="301" t="s">
        <v>5136</v>
      </c>
      <c r="C119" s="316" t="s">
        <v>6224</v>
      </c>
      <c r="D119" s="465" t="s">
        <v>3730</v>
      </c>
      <c r="E119" s="465" t="s">
        <v>6091</v>
      </c>
      <c r="F119" s="469" t="str">
        <f t="shared" si="2"/>
        <v>other</v>
      </c>
      <c r="G119" s="260">
        <v>0.48799999999999999</v>
      </c>
      <c r="H119" s="260">
        <v>0.33546211802944598</v>
      </c>
      <c r="I119" s="260">
        <v>1.2952717977599999E-4</v>
      </c>
      <c r="J119" s="260">
        <v>2.3741347523637</v>
      </c>
      <c r="K119" s="260">
        <v>3.1977264039576698</v>
      </c>
      <c r="L119" s="301" t="str">
        <f t="shared" si="3"/>
        <v/>
      </c>
      <c r="M119" s="459">
        <f>IFERROR((Tableau1[[#This Row],[Scope 1
(kg CO2-eq)]]+Tableau1[[#This Row],[Scope 2 energy
(kg CO2-eq)]]+Tableau1[[#This Row],[Scope 2 Infrastructure
(kg CO2-eq)]])/Tableau1[[#This Row],[Total CO2-emissions
(kg CO2-eq)
for scope 3 use ]],"")</f>
        <v>0.25755538190819038</v>
      </c>
      <c r="N119" s="436" t="s">
        <v>3730</v>
      </c>
      <c r="O119" s="259">
        <v>1</v>
      </c>
      <c r="P119" s="259" t="s">
        <v>5129</v>
      </c>
      <c r="Q119" s="259" t="s">
        <v>5136</v>
      </c>
    </row>
    <row r="120" spans="1:17" ht="21.75" customHeight="1">
      <c r="A120" s="301" t="s">
        <v>5147</v>
      </c>
      <c r="B120" s="301" t="s">
        <v>5148</v>
      </c>
      <c r="C120" s="316" t="s">
        <v>6225</v>
      </c>
      <c r="D120" s="465" t="s">
        <v>3730</v>
      </c>
      <c r="E120" s="465" t="s">
        <v>6091</v>
      </c>
      <c r="F120" s="469" t="str">
        <f t="shared" si="2"/>
        <v>other</v>
      </c>
      <c r="G120" s="260">
        <v>3.94865296782352</v>
      </c>
      <c r="H120" s="260">
        <v>0</v>
      </c>
      <c r="I120" s="260">
        <v>0</v>
      </c>
      <c r="J120" s="260">
        <v>0.61428543730538987</v>
      </c>
      <c r="K120" s="260">
        <v>4.5629384051521704</v>
      </c>
      <c r="L120" s="301" t="str">
        <f t="shared" si="3"/>
        <v/>
      </c>
      <c r="M120" s="459">
        <f>IFERROR((Tableau1[[#This Row],[Scope 1
(kg CO2-eq)]]+Tableau1[[#This Row],[Scope 2 energy
(kg CO2-eq)]]+Tableau1[[#This Row],[Scope 2 Infrastructure
(kg CO2-eq)]])/Tableau1[[#This Row],[Total CO2-emissions
(kg CO2-eq)
for scope 3 use ]],"")</f>
        <v>0.8653750318796678</v>
      </c>
      <c r="N120" s="436" t="s">
        <v>3730</v>
      </c>
      <c r="O120" s="259">
        <v>1</v>
      </c>
      <c r="P120" s="259" t="s">
        <v>5147</v>
      </c>
      <c r="Q120" s="259" t="s">
        <v>5148</v>
      </c>
    </row>
    <row r="121" spans="1:17" ht="21.75" customHeight="1">
      <c r="A121" s="301" t="s">
        <v>5129</v>
      </c>
      <c r="B121" s="301" t="s">
        <v>5146</v>
      </c>
      <c r="C121" s="316" t="s">
        <v>6226</v>
      </c>
      <c r="D121" s="465" t="s">
        <v>3730</v>
      </c>
      <c r="E121" s="465" t="s">
        <v>6016</v>
      </c>
      <c r="F121" s="469" t="str">
        <f t="shared" si="2"/>
        <v>other</v>
      </c>
      <c r="G121" s="260">
        <v>0</v>
      </c>
      <c r="H121" s="260">
        <v>0</v>
      </c>
      <c r="I121" s="260">
        <v>0</v>
      </c>
      <c r="J121" s="260">
        <v>4.6592178498162404</v>
      </c>
      <c r="K121" s="260">
        <v>4.6592178497269403</v>
      </c>
      <c r="L121" s="301" t="str">
        <f t="shared" si="3"/>
        <v/>
      </c>
      <c r="M121" s="459">
        <f>IFERROR((Tableau1[[#This Row],[Scope 1
(kg CO2-eq)]]+Tableau1[[#This Row],[Scope 2 energy
(kg CO2-eq)]]+Tableau1[[#This Row],[Scope 2 Infrastructure
(kg CO2-eq)]])/Tableau1[[#This Row],[Total CO2-emissions
(kg CO2-eq)
for scope 3 use ]],"")</f>
        <v>0</v>
      </c>
      <c r="N121" s="436" t="s">
        <v>3730</v>
      </c>
      <c r="O121" s="259">
        <v>1</v>
      </c>
      <c r="P121" s="259" t="s">
        <v>5129</v>
      </c>
      <c r="Q121" s="259" t="s">
        <v>5146</v>
      </c>
    </row>
    <row r="122" spans="1:17" ht="21.75" customHeight="1">
      <c r="A122" s="301" t="s">
        <v>5143</v>
      </c>
      <c r="B122" s="301" t="s">
        <v>5144</v>
      </c>
      <c r="C122" s="316" t="s">
        <v>6227</v>
      </c>
      <c r="D122" s="465" t="s">
        <v>3730</v>
      </c>
      <c r="E122" s="465" t="s">
        <v>700</v>
      </c>
      <c r="F122" s="469" t="str">
        <f t="shared" si="2"/>
        <v>CH</v>
      </c>
      <c r="G122" s="260">
        <v>0</v>
      </c>
      <c r="H122" s="260">
        <v>0</v>
      </c>
      <c r="I122" s="260">
        <v>0</v>
      </c>
      <c r="J122" s="260">
        <v>0.45599464660269501</v>
      </c>
      <c r="K122" s="260">
        <v>0.45599464812582702</v>
      </c>
      <c r="L122" s="301" t="str">
        <f t="shared" si="3"/>
        <v/>
      </c>
      <c r="M122" s="459">
        <f>IFERROR((Tableau1[[#This Row],[Scope 1
(kg CO2-eq)]]+Tableau1[[#This Row],[Scope 2 energy
(kg CO2-eq)]]+Tableau1[[#This Row],[Scope 2 Infrastructure
(kg CO2-eq)]])/Tableau1[[#This Row],[Total CO2-emissions
(kg CO2-eq)
for scope 3 use ]],"")</f>
        <v>0</v>
      </c>
      <c r="N122" s="436" t="s">
        <v>3730</v>
      </c>
      <c r="O122" s="259">
        <v>1</v>
      </c>
      <c r="P122" s="259" t="s">
        <v>5143</v>
      </c>
      <c r="Q122" s="259" t="s">
        <v>5144</v>
      </c>
    </row>
    <row r="123" spans="1:17" ht="21.75" customHeight="1">
      <c r="A123" s="301" t="s">
        <v>5143</v>
      </c>
      <c r="B123" s="301" t="s">
        <v>5144</v>
      </c>
      <c r="C123" s="316" t="s">
        <v>6228</v>
      </c>
      <c r="D123" s="465" t="s">
        <v>3730</v>
      </c>
      <c r="E123" s="465" t="s">
        <v>700</v>
      </c>
      <c r="F123" s="469" t="str">
        <f t="shared" si="2"/>
        <v>CH</v>
      </c>
      <c r="G123" s="260">
        <v>0</v>
      </c>
      <c r="H123" s="260">
        <v>0</v>
      </c>
      <c r="I123" s="260">
        <v>0</v>
      </c>
      <c r="J123" s="260">
        <v>0.41902650969192901</v>
      </c>
      <c r="K123" s="260">
        <v>0.41902650891779197</v>
      </c>
      <c r="L123" s="301" t="str">
        <f t="shared" si="3"/>
        <v/>
      </c>
      <c r="M123" s="459">
        <f>IFERROR((Tableau1[[#This Row],[Scope 1
(kg CO2-eq)]]+Tableau1[[#This Row],[Scope 2 energy
(kg CO2-eq)]]+Tableau1[[#This Row],[Scope 2 Infrastructure
(kg CO2-eq)]])/Tableau1[[#This Row],[Total CO2-emissions
(kg CO2-eq)
for scope 3 use ]],"")</f>
        <v>0</v>
      </c>
      <c r="N123" s="436" t="s">
        <v>3730</v>
      </c>
      <c r="O123" s="259">
        <v>1</v>
      </c>
      <c r="P123" s="259" t="s">
        <v>5143</v>
      </c>
      <c r="Q123" s="259" t="s">
        <v>5144</v>
      </c>
    </row>
    <row r="124" spans="1:17" ht="21.75" customHeight="1">
      <c r="A124" s="301" t="s">
        <v>5143</v>
      </c>
      <c r="B124" s="301" t="s">
        <v>5144</v>
      </c>
      <c r="C124" s="316" t="s">
        <v>6229</v>
      </c>
      <c r="D124" s="465" t="s">
        <v>3730</v>
      </c>
      <c r="E124" s="465" t="s">
        <v>700</v>
      </c>
      <c r="F124" s="469" t="str">
        <f t="shared" si="2"/>
        <v>CH</v>
      </c>
      <c r="G124" s="260">
        <v>0</v>
      </c>
      <c r="H124" s="260">
        <v>0</v>
      </c>
      <c r="I124" s="260">
        <v>0</v>
      </c>
      <c r="J124" s="260">
        <v>0.433437363877127</v>
      </c>
      <c r="K124" s="260">
        <v>0.43343736364306901</v>
      </c>
      <c r="L124" s="301" t="str">
        <f t="shared" si="3"/>
        <v/>
      </c>
      <c r="M124" s="459">
        <f>IFERROR((Tableau1[[#This Row],[Scope 1
(kg CO2-eq)]]+Tableau1[[#This Row],[Scope 2 energy
(kg CO2-eq)]]+Tableau1[[#This Row],[Scope 2 Infrastructure
(kg CO2-eq)]])/Tableau1[[#This Row],[Total CO2-emissions
(kg CO2-eq)
for scope 3 use ]],"")</f>
        <v>0</v>
      </c>
      <c r="N124" s="436" t="s">
        <v>3730</v>
      </c>
      <c r="O124" s="259">
        <v>1</v>
      </c>
      <c r="P124" s="259" t="s">
        <v>5143</v>
      </c>
      <c r="Q124" s="259" t="s">
        <v>5144</v>
      </c>
    </row>
    <row r="125" spans="1:17" ht="21.75" customHeight="1">
      <c r="A125" s="301" t="s">
        <v>5143</v>
      </c>
      <c r="B125" s="301" t="s">
        <v>5144</v>
      </c>
      <c r="C125" s="316" t="s">
        <v>6230</v>
      </c>
      <c r="D125" s="465" t="s">
        <v>3730</v>
      </c>
      <c r="E125" s="465" t="s">
        <v>700</v>
      </c>
      <c r="F125" s="469" t="str">
        <f t="shared" si="2"/>
        <v>CH</v>
      </c>
      <c r="G125" s="260">
        <v>0</v>
      </c>
      <c r="H125" s="260">
        <v>0</v>
      </c>
      <c r="I125" s="260">
        <v>0</v>
      </c>
      <c r="J125" s="260">
        <v>0.39829862098072299</v>
      </c>
      <c r="K125" s="260">
        <v>0.39829862172546598</v>
      </c>
      <c r="L125" s="301" t="str">
        <f t="shared" si="3"/>
        <v/>
      </c>
      <c r="M125" s="459">
        <f>IFERROR((Tableau1[[#This Row],[Scope 1
(kg CO2-eq)]]+Tableau1[[#This Row],[Scope 2 energy
(kg CO2-eq)]]+Tableau1[[#This Row],[Scope 2 Infrastructure
(kg CO2-eq)]])/Tableau1[[#This Row],[Total CO2-emissions
(kg CO2-eq)
for scope 3 use ]],"")</f>
        <v>0</v>
      </c>
      <c r="N125" s="436" t="s">
        <v>3730</v>
      </c>
      <c r="O125" s="259">
        <v>1</v>
      </c>
      <c r="P125" s="259" t="s">
        <v>5143</v>
      </c>
      <c r="Q125" s="259" t="s">
        <v>5144</v>
      </c>
    </row>
    <row r="126" spans="1:17" ht="21.75" customHeight="1">
      <c r="A126" s="301" t="s">
        <v>5143</v>
      </c>
      <c r="B126" s="301" t="s">
        <v>5144</v>
      </c>
      <c r="C126" s="316" t="s">
        <v>6231</v>
      </c>
      <c r="D126" s="465" t="s">
        <v>3730</v>
      </c>
      <c r="E126" s="465" t="s">
        <v>700</v>
      </c>
      <c r="F126" s="469" t="str">
        <f t="shared" si="2"/>
        <v>CH</v>
      </c>
      <c r="G126" s="260">
        <v>0</v>
      </c>
      <c r="H126" s="260">
        <v>0</v>
      </c>
      <c r="I126" s="260">
        <v>0</v>
      </c>
      <c r="J126" s="260">
        <v>0.666648905345128</v>
      </c>
      <c r="K126" s="260">
        <v>0.66664890558372303</v>
      </c>
      <c r="L126" s="301" t="str">
        <f t="shared" si="3"/>
        <v/>
      </c>
      <c r="M126" s="459">
        <f>IFERROR((Tableau1[[#This Row],[Scope 1
(kg CO2-eq)]]+Tableau1[[#This Row],[Scope 2 energy
(kg CO2-eq)]]+Tableau1[[#This Row],[Scope 2 Infrastructure
(kg CO2-eq)]])/Tableau1[[#This Row],[Total CO2-emissions
(kg CO2-eq)
for scope 3 use ]],"")</f>
        <v>0</v>
      </c>
      <c r="N126" s="436" t="s">
        <v>3730</v>
      </c>
      <c r="O126" s="259">
        <v>1</v>
      </c>
      <c r="P126" s="259" t="s">
        <v>5143</v>
      </c>
      <c r="Q126" s="259" t="s">
        <v>5144</v>
      </c>
    </row>
    <row r="127" spans="1:17" ht="21.75" customHeight="1">
      <c r="A127" s="301" t="s">
        <v>5143</v>
      </c>
      <c r="B127" s="301" t="s">
        <v>5144</v>
      </c>
      <c r="C127" s="316" t="s">
        <v>6232</v>
      </c>
      <c r="D127" s="465" t="s">
        <v>3730</v>
      </c>
      <c r="E127" s="465" t="s">
        <v>700</v>
      </c>
      <c r="F127" s="469" t="str">
        <f t="shared" si="2"/>
        <v>CH</v>
      </c>
      <c r="G127" s="260">
        <v>0</v>
      </c>
      <c r="H127" s="260">
        <v>0</v>
      </c>
      <c r="I127" s="260">
        <v>0</v>
      </c>
      <c r="J127" s="260">
        <v>0.78131251734412299</v>
      </c>
      <c r="K127" s="260">
        <v>0.78131251737357499</v>
      </c>
      <c r="L127" s="301" t="str">
        <f t="shared" si="3"/>
        <v/>
      </c>
      <c r="M127" s="459">
        <f>IFERROR((Tableau1[[#This Row],[Scope 1
(kg CO2-eq)]]+Tableau1[[#This Row],[Scope 2 energy
(kg CO2-eq)]]+Tableau1[[#This Row],[Scope 2 Infrastructure
(kg CO2-eq)]])/Tableau1[[#This Row],[Total CO2-emissions
(kg CO2-eq)
for scope 3 use ]],"")</f>
        <v>0</v>
      </c>
      <c r="N127" s="436" t="s">
        <v>3730</v>
      </c>
      <c r="O127" s="259">
        <v>1</v>
      </c>
      <c r="P127" s="259" t="s">
        <v>5143</v>
      </c>
      <c r="Q127" s="259" t="s">
        <v>5144</v>
      </c>
    </row>
    <row r="128" spans="1:17" ht="21.75" customHeight="1">
      <c r="A128" s="301" t="s">
        <v>5129</v>
      </c>
      <c r="B128" s="301" t="s">
        <v>5140</v>
      </c>
      <c r="C128" s="316" t="s">
        <v>6233</v>
      </c>
      <c r="D128" s="465" t="s">
        <v>3730</v>
      </c>
      <c r="E128" s="465" t="s">
        <v>6091</v>
      </c>
      <c r="F128" s="469" t="str">
        <f t="shared" si="2"/>
        <v>other</v>
      </c>
      <c r="G128" s="260">
        <v>15.952999999999999</v>
      </c>
      <c r="H128" s="260">
        <v>3.9397942308639999</v>
      </c>
      <c r="I128" s="260">
        <v>6.55802496E-4</v>
      </c>
      <c r="J128" s="260">
        <v>3.7126439693692994</v>
      </c>
      <c r="K128" s="260">
        <v>23.606093989473301</v>
      </c>
      <c r="L128" s="301" t="str">
        <f t="shared" si="3"/>
        <v/>
      </c>
      <c r="M128" s="459">
        <f>IFERROR((Tableau1[[#This Row],[Scope 1
(kg CO2-eq)]]+Tableau1[[#This Row],[Scope 2 energy
(kg CO2-eq)]]+Tableau1[[#This Row],[Scope 2 Infrastructure
(kg CO2-eq)]])/Tableau1[[#This Row],[Total CO2-emissions
(kg CO2-eq)
for scope 3 use ]],"")</f>
        <v>0.84272518961549125</v>
      </c>
      <c r="N128" s="436" t="s">
        <v>3730</v>
      </c>
      <c r="O128" s="259">
        <v>1</v>
      </c>
      <c r="P128" s="259" t="s">
        <v>5129</v>
      </c>
      <c r="Q128" s="259" t="s">
        <v>5140</v>
      </c>
    </row>
    <row r="129" spans="1:17" ht="21.75" customHeight="1">
      <c r="A129" s="301" t="s">
        <v>5143</v>
      </c>
      <c r="B129" s="301" t="s">
        <v>5149</v>
      </c>
      <c r="C129" s="316" t="s">
        <v>6234</v>
      </c>
      <c r="D129" s="465" t="s">
        <v>3730</v>
      </c>
      <c r="E129" s="465" t="s">
        <v>700</v>
      </c>
      <c r="F129" s="469" t="str">
        <f t="shared" si="2"/>
        <v>CH</v>
      </c>
      <c r="G129" s="260">
        <v>0</v>
      </c>
      <c r="H129" s="260">
        <v>39.186352380599999</v>
      </c>
      <c r="I129" s="260">
        <v>3.3983075160000001E-2</v>
      </c>
      <c r="J129" s="260">
        <v>6.2007676927705502</v>
      </c>
      <c r="K129" s="260">
        <v>45.421103025386799</v>
      </c>
      <c r="L129" s="301" t="str">
        <f t="shared" si="3"/>
        <v/>
      </c>
      <c r="M129" s="459">
        <f>IFERROR((Tableau1[[#This Row],[Scope 1
(kg CO2-eq)]]+Tableau1[[#This Row],[Scope 2 energy
(kg CO2-eq)]]+Tableau1[[#This Row],[Scope 2 Infrastructure
(kg CO2-eq)]])/Tableau1[[#This Row],[Total CO2-emissions
(kg CO2-eq)
for scope 3 use ]],"")</f>
        <v>0.86348267310547122</v>
      </c>
      <c r="N129" s="436" t="s">
        <v>3730</v>
      </c>
      <c r="O129" s="259">
        <v>1</v>
      </c>
      <c r="P129" s="259" t="s">
        <v>5143</v>
      </c>
      <c r="Q129" s="259" t="s">
        <v>5149</v>
      </c>
    </row>
    <row r="130" spans="1:17" ht="21.75" customHeight="1">
      <c r="A130" s="301" t="s">
        <v>5150</v>
      </c>
      <c r="B130" s="301" t="s">
        <v>5133</v>
      </c>
      <c r="C130" s="316" t="s">
        <v>6235</v>
      </c>
      <c r="D130" s="465" t="s">
        <v>3730</v>
      </c>
      <c r="E130" s="465" t="s">
        <v>700</v>
      </c>
      <c r="F130" s="469" t="str">
        <f t="shared" ref="F130:F193" si="4">IF(ISNUMBER(SEARCH("{CH}", C130)), "CH", "other")</f>
        <v>CH</v>
      </c>
      <c r="G130" s="260">
        <v>6.9999999999999999E-6</v>
      </c>
      <c r="H130" s="260">
        <v>1.1774425982600001</v>
      </c>
      <c r="I130" s="260">
        <v>0.21216547244</v>
      </c>
      <c r="J130" s="260">
        <v>3.7893395470483897</v>
      </c>
      <c r="K130" s="260">
        <v>5.1789546163597899</v>
      </c>
      <c r="L130" s="301" t="str">
        <f t="shared" ref="L130:L193" si="5">IF(N130="MJ", K130*3.6, IF(N130="m", K130*1000, ""))</f>
        <v/>
      </c>
      <c r="M130" s="459">
        <f>IFERROR((Tableau1[[#This Row],[Scope 1
(kg CO2-eq)]]+Tableau1[[#This Row],[Scope 2 energy
(kg CO2-eq)]]+Tableau1[[#This Row],[Scope 2 Infrastructure
(kg CO2-eq)]])/Tableau1[[#This Row],[Total CO2-emissions
(kg CO2-eq)
for scope 3 use ]],"")</f>
        <v>0.26831960765022883</v>
      </c>
      <c r="N130" s="436" t="s">
        <v>3730</v>
      </c>
      <c r="O130" s="259">
        <v>1</v>
      </c>
      <c r="P130" s="259" t="s">
        <v>5150</v>
      </c>
      <c r="Q130" s="259" t="s">
        <v>5133</v>
      </c>
    </row>
    <row r="131" spans="1:17" ht="21.75" customHeight="1">
      <c r="A131" s="301" t="s">
        <v>5150</v>
      </c>
      <c r="B131" s="301" t="s">
        <v>5133</v>
      </c>
      <c r="C131" s="316" t="s">
        <v>6236</v>
      </c>
      <c r="D131" s="465" t="s">
        <v>3730</v>
      </c>
      <c r="E131" s="465" t="s">
        <v>700</v>
      </c>
      <c r="F131" s="469" t="str">
        <f t="shared" si="4"/>
        <v>CH</v>
      </c>
      <c r="G131" s="260">
        <v>3.9999999999999998E-6</v>
      </c>
      <c r="H131" s="260">
        <v>1.378021147828</v>
      </c>
      <c r="I131" s="260">
        <v>0.27384287778400002</v>
      </c>
      <c r="J131" s="260">
        <v>4.23103388373928</v>
      </c>
      <c r="K131" s="260">
        <v>5.8829019080221103</v>
      </c>
      <c r="L131" s="301" t="str">
        <f t="shared" si="5"/>
        <v/>
      </c>
      <c r="M131" s="459">
        <f>IFERROR((Tableau1[[#This Row],[Scope 1
(kg CO2-eq)]]+Tableau1[[#This Row],[Scope 2 energy
(kg CO2-eq)]]+Tableau1[[#This Row],[Scope 2 Infrastructure
(kg CO2-eq)]])/Tableau1[[#This Row],[Total CO2-emissions
(kg CO2-eq)
for scope 3 use ]],"")</f>
        <v>0.280791359679049</v>
      </c>
      <c r="N131" s="436" t="s">
        <v>3730</v>
      </c>
      <c r="O131" s="259">
        <v>1</v>
      </c>
      <c r="P131" s="259" t="s">
        <v>5150</v>
      </c>
      <c r="Q131" s="259" t="s">
        <v>5133</v>
      </c>
    </row>
    <row r="132" spans="1:17" ht="21.75" customHeight="1">
      <c r="A132" s="301" t="s">
        <v>5151</v>
      </c>
      <c r="B132" s="301" t="s">
        <v>5133</v>
      </c>
      <c r="C132" s="316" t="s">
        <v>6237</v>
      </c>
      <c r="D132" s="465" t="s">
        <v>3646</v>
      </c>
      <c r="E132" s="465" t="s">
        <v>6091</v>
      </c>
      <c r="F132" s="469" t="str">
        <f t="shared" si="4"/>
        <v>other</v>
      </c>
      <c r="G132" s="260">
        <v>0</v>
      </c>
      <c r="H132" s="260">
        <v>0</v>
      </c>
      <c r="I132" s="260">
        <v>0</v>
      </c>
      <c r="J132" s="260">
        <v>13310.0015253</v>
      </c>
      <c r="K132" s="260">
        <v>13310.0015253682</v>
      </c>
      <c r="L132" s="301" t="str">
        <f t="shared" si="5"/>
        <v/>
      </c>
      <c r="M132" s="459">
        <f>IFERROR((Tableau1[[#This Row],[Scope 1
(kg CO2-eq)]]+Tableau1[[#This Row],[Scope 2 energy
(kg CO2-eq)]]+Tableau1[[#This Row],[Scope 2 Infrastructure
(kg CO2-eq)]])/Tableau1[[#This Row],[Total CO2-emissions
(kg CO2-eq)
for scope 3 use ]],"")</f>
        <v>0</v>
      </c>
      <c r="N132" s="436" t="s">
        <v>3646</v>
      </c>
      <c r="O132" s="259">
        <v>1</v>
      </c>
      <c r="P132" s="259" t="s">
        <v>5151</v>
      </c>
      <c r="Q132" s="259" t="s">
        <v>5133</v>
      </c>
    </row>
    <row r="133" spans="1:17" ht="21.75" customHeight="1">
      <c r="A133" s="301" t="s">
        <v>5151</v>
      </c>
      <c r="B133" s="301" t="s">
        <v>5133</v>
      </c>
      <c r="C133" s="316" t="s">
        <v>6238</v>
      </c>
      <c r="D133" s="465" t="s">
        <v>3646</v>
      </c>
      <c r="E133" s="465" t="s">
        <v>6091</v>
      </c>
      <c r="F133" s="469" t="str">
        <f t="shared" si="4"/>
        <v>other</v>
      </c>
      <c r="G133" s="260">
        <v>0</v>
      </c>
      <c r="H133" s="260">
        <v>0</v>
      </c>
      <c r="I133" s="260">
        <v>0</v>
      </c>
      <c r="J133" s="260">
        <v>600.31045992782902</v>
      </c>
      <c r="K133" s="260">
        <v>600.31045987960897</v>
      </c>
      <c r="L133" s="301" t="str">
        <f t="shared" si="5"/>
        <v/>
      </c>
      <c r="M133" s="459">
        <f>IFERROR((Tableau1[[#This Row],[Scope 1
(kg CO2-eq)]]+Tableau1[[#This Row],[Scope 2 energy
(kg CO2-eq)]]+Tableau1[[#This Row],[Scope 2 Infrastructure
(kg CO2-eq)]])/Tableau1[[#This Row],[Total CO2-emissions
(kg CO2-eq)
for scope 3 use ]],"")</f>
        <v>0</v>
      </c>
      <c r="N133" s="436" t="s">
        <v>3646</v>
      </c>
      <c r="O133" s="259">
        <v>1</v>
      </c>
      <c r="P133" s="259" t="s">
        <v>5151</v>
      </c>
      <c r="Q133" s="259" t="s">
        <v>5133</v>
      </c>
    </row>
    <row r="134" spans="1:17" ht="21.75" customHeight="1">
      <c r="A134" s="301" t="s">
        <v>5152</v>
      </c>
      <c r="B134" s="301" t="s">
        <v>5153</v>
      </c>
      <c r="C134" s="316" t="s">
        <v>6239</v>
      </c>
      <c r="D134" s="465" t="s">
        <v>3646</v>
      </c>
      <c r="E134" s="465" t="s">
        <v>700</v>
      </c>
      <c r="F134" s="469" t="str">
        <f t="shared" si="4"/>
        <v>CH</v>
      </c>
      <c r="G134" s="260">
        <v>0</v>
      </c>
      <c r="H134" s="260">
        <v>3.30937398404</v>
      </c>
      <c r="I134" s="260">
        <v>0.46234371114</v>
      </c>
      <c r="J134" s="260">
        <v>35.530201750600703</v>
      </c>
      <c r="K134" s="260">
        <v>39.301919447216598</v>
      </c>
      <c r="L134" s="301" t="str">
        <f t="shared" si="5"/>
        <v/>
      </c>
      <c r="M134" s="459">
        <f>IFERROR((Tableau1[[#This Row],[Scope 1
(kg CO2-eq)]]+Tableau1[[#This Row],[Scope 2 energy
(kg CO2-eq)]]+Tableau1[[#This Row],[Scope 2 Infrastructure
(kg CO2-eq)]])/Tableau1[[#This Row],[Total CO2-emissions
(kg CO2-eq)
for scope 3 use ]],"")</f>
        <v>9.5967773285106486E-2</v>
      </c>
      <c r="N134" s="436" t="s">
        <v>3646</v>
      </c>
      <c r="O134" s="259">
        <v>1</v>
      </c>
      <c r="P134" s="259" t="s">
        <v>5152</v>
      </c>
      <c r="Q134" s="259" t="s">
        <v>5153</v>
      </c>
    </row>
    <row r="135" spans="1:17" ht="21.75" customHeight="1">
      <c r="A135" s="301" t="s">
        <v>5152</v>
      </c>
      <c r="B135" s="301" t="s">
        <v>5153</v>
      </c>
      <c r="C135" s="316" t="s">
        <v>6240</v>
      </c>
      <c r="D135" s="465" t="s">
        <v>3646</v>
      </c>
      <c r="E135" s="465" t="s">
        <v>6091</v>
      </c>
      <c r="F135" s="469" t="str">
        <f t="shared" si="4"/>
        <v>other</v>
      </c>
      <c r="G135" s="260">
        <v>0</v>
      </c>
      <c r="H135" s="260">
        <v>0.18631767636320001</v>
      </c>
      <c r="I135" s="260">
        <v>1.35482857488E-2</v>
      </c>
      <c r="J135" s="260">
        <v>1.83452570352799</v>
      </c>
      <c r="K135" s="260">
        <v>2.0343916655652201</v>
      </c>
      <c r="L135" s="301" t="str">
        <f t="shared" si="5"/>
        <v/>
      </c>
      <c r="M135" s="459">
        <f>IFERROR((Tableau1[[#This Row],[Scope 1
(kg CO2-eq)]]+Tableau1[[#This Row],[Scope 2 energy
(kg CO2-eq)]]+Tableau1[[#This Row],[Scope 2 Infrastructure
(kg CO2-eq)]])/Tableau1[[#This Row],[Total CO2-emissions
(kg CO2-eq)
for scope 3 use ]],"")</f>
        <v>9.8243600529335992E-2</v>
      </c>
      <c r="N135" s="436" t="s">
        <v>3646</v>
      </c>
      <c r="O135" s="259">
        <v>1</v>
      </c>
      <c r="P135" s="259" t="s">
        <v>5152</v>
      </c>
      <c r="Q135" s="259" t="s">
        <v>5153</v>
      </c>
    </row>
    <row r="136" spans="1:17" ht="21.75" customHeight="1">
      <c r="A136" s="301" t="s">
        <v>5152</v>
      </c>
      <c r="B136" s="301" t="s">
        <v>5153</v>
      </c>
      <c r="C136" s="316" t="s">
        <v>6241</v>
      </c>
      <c r="D136" s="465" t="s">
        <v>3646</v>
      </c>
      <c r="E136" s="465" t="s">
        <v>6091</v>
      </c>
      <c r="F136" s="469" t="str">
        <f t="shared" si="4"/>
        <v>other</v>
      </c>
      <c r="G136" s="260">
        <v>0</v>
      </c>
      <c r="H136" s="260">
        <v>5.9609144360480003E-2</v>
      </c>
      <c r="I136" s="260">
        <v>7.3974534559199997E-3</v>
      </c>
      <c r="J136" s="260">
        <v>1.1559445227701</v>
      </c>
      <c r="K136" s="260">
        <v>1.22295112069847</v>
      </c>
      <c r="L136" s="301" t="str">
        <f t="shared" si="5"/>
        <v/>
      </c>
      <c r="M136" s="459">
        <f>IFERROR((Tableau1[[#This Row],[Scope 1
(kg CO2-eq)]]+Tableau1[[#This Row],[Scope 2 energy
(kg CO2-eq)]]+Tableau1[[#This Row],[Scope 2 Infrastructure
(kg CO2-eq)]])/Tableau1[[#This Row],[Total CO2-emissions
(kg CO2-eq)
for scope 3 use ]],"")</f>
        <v>5.4790904298881712E-2</v>
      </c>
      <c r="N136" s="436" t="s">
        <v>3646</v>
      </c>
      <c r="O136" s="259">
        <v>1</v>
      </c>
      <c r="P136" s="259" t="s">
        <v>5152</v>
      </c>
      <c r="Q136" s="259" t="s">
        <v>5153</v>
      </c>
    </row>
    <row r="137" spans="1:17" ht="21.75" customHeight="1">
      <c r="A137" s="301" t="s">
        <v>5152</v>
      </c>
      <c r="B137" s="301" t="s">
        <v>5153</v>
      </c>
      <c r="C137" s="316" t="s">
        <v>6242</v>
      </c>
      <c r="D137" s="465" t="s">
        <v>3646</v>
      </c>
      <c r="E137" s="465" t="s">
        <v>6091</v>
      </c>
      <c r="F137" s="469" t="str">
        <f t="shared" si="4"/>
        <v>other</v>
      </c>
      <c r="G137" s="260">
        <v>0</v>
      </c>
      <c r="H137" s="260">
        <v>1.0838026247359999E-2</v>
      </c>
      <c r="I137" s="260">
        <v>1.3449915374400001E-3</v>
      </c>
      <c r="J137" s="260">
        <v>0.35172568415906802</v>
      </c>
      <c r="K137" s="260">
        <v>0.363908701997393</v>
      </c>
      <c r="L137" s="301" t="str">
        <f t="shared" si="5"/>
        <v/>
      </c>
      <c r="M137" s="459">
        <f>IFERROR((Tableau1[[#This Row],[Scope 1
(kg CO2-eq)]]+Tableau1[[#This Row],[Scope 2 energy
(kg CO2-eq)]]+Tableau1[[#This Row],[Scope 2 Infrastructure
(kg CO2-eq)]])/Tableau1[[#This Row],[Total CO2-emissions
(kg CO2-eq)
for scope 3 use ]],"")</f>
        <v>3.3478226043869866E-2</v>
      </c>
      <c r="N137" s="436" t="s">
        <v>3646</v>
      </c>
      <c r="O137" s="259">
        <v>1</v>
      </c>
      <c r="P137" s="259" t="s">
        <v>5152</v>
      </c>
      <c r="Q137" s="259" t="s">
        <v>5153</v>
      </c>
    </row>
    <row r="138" spans="1:17" ht="21.75" customHeight="1">
      <c r="A138" s="301" t="s">
        <v>5154</v>
      </c>
      <c r="B138" s="301" t="s">
        <v>5133</v>
      </c>
      <c r="C138" s="316" t="s">
        <v>6243</v>
      </c>
      <c r="D138" s="465" t="s">
        <v>3646</v>
      </c>
      <c r="E138" s="465" t="s">
        <v>6091</v>
      </c>
      <c r="F138" s="469" t="str">
        <f t="shared" si="4"/>
        <v>other</v>
      </c>
      <c r="G138" s="260">
        <v>0</v>
      </c>
      <c r="H138" s="260">
        <v>0</v>
      </c>
      <c r="I138" s="260">
        <v>0</v>
      </c>
      <c r="J138" s="260">
        <v>736939.47100394603</v>
      </c>
      <c r="K138" s="260">
        <v>736939.471004299</v>
      </c>
      <c r="L138" s="301" t="str">
        <f t="shared" si="5"/>
        <v/>
      </c>
      <c r="M138" s="459">
        <f>IFERROR((Tableau1[[#This Row],[Scope 1
(kg CO2-eq)]]+Tableau1[[#This Row],[Scope 2 energy
(kg CO2-eq)]]+Tableau1[[#This Row],[Scope 2 Infrastructure
(kg CO2-eq)]])/Tableau1[[#This Row],[Total CO2-emissions
(kg CO2-eq)
for scope 3 use ]],"")</f>
        <v>0</v>
      </c>
      <c r="N138" s="436" t="s">
        <v>3646</v>
      </c>
      <c r="O138" s="259">
        <v>1</v>
      </c>
      <c r="P138" s="259" t="s">
        <v>5154</v>
      </c>
      <c r="Q138" s="259" t="s">
        <v>5133</v>
      </c>
    </row>
    <row r="139" spans="1:17" ht="21.75" customHeight="1">
      <c r="A139" s="301" t="s">
        <v>5150</v>
      </c>
      <c r="B139" s="301" t="s">
        <v>5133</v>
      </c>
      <c r="C139" s="316" t="s">
        <v>6244</v>
      </c>
      <c r="D139" s="465" t="s">
        <v>3646</v>
      </c>
      <c r="E139" s="465" t="s">
        <v>6091</v>
      </c>
      <c r="F139" s="469" t="str">
        <f t="shared" si="4"/>
        <v>other</v>
      </c>
      <c r="G139" s="260">
        <v>0</v>
      </c>
      <c r="H139" s="260">
        <v>3338058.741444</v>
      </c>
      <c r="I139" s="260">
        <v>84002.603075999999</v>
      </c>
      <c r="J139" s="260">
        <v>2380236.9657900701</v>
      </c>
      <c r="K139" s="260">
        <v>5802298.3076937404</v>
      </c>
      <c r="L139" s="301" t="str">
        <f t="shared" si="5"/>
        <v/>
      </c>
      <c r="M139" s="459">
        <f>IFERROR((Tableau1[[#This Row],[Scope 1
(kg CO2-eq)]]+Tableau1[[#This Row],[Scope 2 energy
(kg CO2-eq)]]+Tableau1[[#This Row],[Scope 2 Infrastructure
(kg CO2-eq)]])/Tableau1[[#This Row],[Total CO2-emissions
(kg CO2-eq)
for scope 3 use ]],"")</f>
        <v>0.58977687168934589</v>
      </c>
      <c r="N139" s="436" t="s">
        <v>3646</v>
      </c>
      <c r="O139" s="259">
        <v>1</v>
      </c>
      <c r="P139" s="259" t="s">
        <v>5150</v>
      </c>
      <c r="Q139" s="259" t="s">
        <v>5133</v>
      </c>
    </row>
    <row r="140" spans="1:17" ht="21.75" customHeight="1">
      <c r="A140" s="301" t="s">
        <v>5150</v>
      </c>
      <c r="B140" s="301" t="s">
        <v>5133</v>
      </c>
      <c r="C140" s="316" t="s">
        <v>6245</v>
      </c>
      <c r="D140" s="465" t="s">
        <v>3646</v>
      </c>
      <c r="E140" s="465" t="s">
        <v>6091</v>
      </c>
      <c r="F140" s="469" t="str">
        <f t="shared" si="4"/>
        <v>other</v>
      </c>
      <c r="G140" s="260">
        <v>0</v>
      </c>
      <c r="H140" s="260">
        <v>1245046.4676560001</v>
      </c>
      <c r="I140" s="260">
        <v>9794.4895159999996</v>
      </c>
      <c r="J140" s="260">
        <v>773357.55512308399</v>
      </c>
      <c r="K140" s="260">
        <v>2028198.51087352</v>
      </c>
      <c r="L140" s="301" t="str">
        <f t="shared" si="5"/>
        <v/>
      </c>
      <c r="M140" s="459">
        <f>IFERROR((Tableau1[[#This Row],[Scope 1
(kg CO2-eq)]]+Tableau1[[#This Row],[Scope 2 energy
(kg CO2-eq)]]+Tableau1[[#This Row],[Scope 2 Infrastructure
(kg CO2-eq)]])/Tableau1[[#This Row],[Total CO2-emissions
(kg CO2-eq)
for scope 3 use ]],"")</f>
        <v>0.61869730721356042</v>
      </c>
      <c r="N140" s="436" t="s">
        <v>3646</v>
      </c>
      <c r="O140" s="259">
        <v>1</v>
      </c>
      <c r="P140" s="259" t="s">
        <v>5150</v>
      </c>
      <c r="Q140" s="259" t="s">
        <v>5133</v>
      </c>
    </row>
    <row r="141" spans="1:17" ht="21.75" customHeight="1">
      <c r="A141" s="301" t="s">
        <v>5150</v>
      </c>
      <c r="B141" s="301" t="s">
        <v>5133</v>
      </c>
      <c r="C141" s="316" t="s">
        <v>6246</v>
      </c>
      <c r="D141" s="465" t="s">
        <v>3646</v>
      </c>
      <c r="E141" s="465" t="s">
        <v>6091</v>
      </c>
      <c r="F141" s="469" t="str">
        <f t="shared" si="4"/>
        <v>other</v>
      </c>
      <c r="G141" s="260">
        <v>0</v>
      </c>
      <c r="H141" s="260">
        <v>2267857.7814640002</v>
      </c>
      <c r="I141" s="260">
        <v>895778.73805199994</v>
      </c>
      <c r="J141" s="260">
        <v>373799916.90360701</v>
      </c>
      <c r="K141" s="260">
        <v>376963553.43866903</v>
      </c>
      <c r="L141" s="301" t="str">
        <f t="shared" si="5"/>
        <v/>
      </c>
      <c r="M141" s="459">
        <f>IFERROR((Tableau1[[#This Row],[Scope 1
(kg CO2-eq)]]+Tableau1[[#This Row],[Scope 2 energy
(kg CO2-eq)]]+Tableau1[[#This Row],[Scope 2 Infrastructure
(kg CO2-eq)]])/Tableau1[[#This Row],[Total CO2-emissions
(kg CO2-eq)
for scope 3 use ]],"")</f>
        <v>8.39242014422149E-3</v>
      </c>
      <c r="N141" s="436" t="s">
        <v>3646</v>
      </c>
      <c r="O141" s="259">
        <v>1</v>
      </c>
      <c r="P141" s="259" t="s">
        <v>5150</v>
      </c>
      <c r="Q141" s="259" t="s">
        <v>5133</v>
      </c>
    </row>
    <row r="142" spans="1:17" ht="21.75" customHeight="1">
      <c r="A142" s="301" t="s">
        <v>5129</v>
      </c>
      <c r="B142" s="301" t="s">
        <v>5146</v>
      </c>
      <c r="C142" s="316" t="s">
        <v>6247</v>
      </c>
      <c r="D142" s="465" t="s">
        <v>3730</v>
      </c>
      <c r="E142" s="465" t="s">
        <v>6091</v>
      </c>
      <c r="F142" s="469" t="str">
        <f t="shared" si="4"/>
        <v>other</v>
      </c>
      <c r="G142" s="260">
        <v>0</v>
      </c>
      <c r="H142" s="260">
        <v>0.32199462199520001</v>
      </c>
      <c r="I142" s="260">
        <v>2.0602097279999999E-4</v>
      </c>
      <c r="J142" s="260">
        <v>2.2099635581925701</v>
      </c>
      <c r="K142" s="260">
        <v>2.5321642056367599</v>
      </c>
      <c r="L142" s="301" t="str">
        <f t="shared" si="5"/>
        <v/>
      </c>
      <c r="M142" s="459">
        <f>IFERROR((Tableau1[[#This Row],[Scope 1
(kg CO2-eq)]]+Tableau1[[#This Row],[Scope 2 energy
(kg CO2-eq)]]+Tableau1[[#This Row],[Scope 2 Infrastructure
(kg CO2-eq)]])/Tableau1[[#This Row],[Total CO2-emissions
(kg CO2-eq)
for scope 3 use ]],"")</f>
        <v>0.12724318677705052</v>
      </c>
      <c r="N142" s="436" t="s">
        <v>3730</v>
      </c>
      <c r="O142" s="259">
        <v>1</v>
      </c>
      <c r="P142" s="259" t="s">
        <v>5129</v>
      </c>
      <c r="Q142" s="259" t="s">
        <v>5146</v>
      </c>
    </row>
    <row r="143" spans="1:17" ht="21.75" customHeight="1">
      <c r="A143" s="301" t="s">
        <v>5129</v>
      </c>
      <c r="B143" s="301" t="s">
        <v>5130</v>
      </c>
      <c r="C143" s="316" t="s">
        <v>6248</v>
      </c>
      <c r="D143" s="465" t="s">
        <v>3730</v>
      </c>
      <c r="E143" s="465" t="s">
        <v>6091</v>
      </c>
      <c r="F143" s="469" t="str">
        <f t="shared" si="4"/>
        <v>other</v>
      </c>
      <c r="G143" s="260">
        <v>0.49703283951999999</v>
      </c>
      <c r="H143" s="260">
        <v>2.68797400776208</v>
      </c>
      <c r="I143" s="260">
        <v>1.10941984512E-3</v>
      </c>
      <c r="J143" s="260">
        <v>7.12276762844348</v>
      </c>
      <c r="K143" s="260">
        <v>10.3088838913035</v>
      </c>
      <c r="L143" s="301" t="str">
        <f t="shared" si="5"/>
        <v/>
      </c>
      <c r="M143" s="459">
        <f>IFERROR((Tableau1[[#This Row],[Scope 1
(kg CO2-eq)]]+Tableau1[[#This Row],[Scope 2 energy
(kg CO2-eq)]]+Tableau1[[#This Row],[Scope 2 Infrastructure
(kg CO2-eq)]])/Tableau1[[#This Row],[Total CO2-emissions
(kg CO2-eq)
for scope 3 use ]],"")</f>
        <v>0.30906510352832517</v>
      </c>
      <c r="N143" s="436" t="s">
        <v>3730</v>
      </c>
      <c r="O143" s="259">
        <v>1</v>
      </c>
      <c r="P143" s="259" t="s">
        <v>5129</v>
      </c>
      <c r="Q143" s="259" t="s">
        <v>5130</v>
      </c>
    </row>
    <row r="144" spans="1:17" ht="21.75" customHeight="1">
      <c r="A144" s="301" t="s">
        <v>5141</v>
      </c>
      <c r="B144" s="301" t="s">
        <v>5145</v>
      </c>
      <c r="C144" s="316" t="s">
        <v>6249</v>
      </c>
      <c r="D144" s="465" t="s">
        <v>3730</v>
      </c>
      <c r="E144" s="465" t="s">
        <v>6091</v>
      </c>
      <c r="F144" s="469" t="str">
        <f t="shared" si="4"/>
        <v>other</v>
      </c>
      <c r="G144" s="260">
        <v>0</v>
      </c>
      <c r="H144" s="260">
        <v>0.51668546432592</v>
      </c>
      <c r="I144" s="260">
        <v>3.978122688E-5</v>
      </c>
      <c r="J144" s="260">
        <v>2.3147879903652799</v>
      </c>
      <c r="K144" s="260">
        <v>2.8315132333522501</v>
      </c>
      <c r="L144" s="301" t="str">
        <f t="shared" si="5"/>
        <v/>
      </c>
      <c r="M144" s="459">
        <f>IFERROR((Tableau1[[#This Row],[Scope 1
(kg CO2-eq)]]+Tableau1[[#This Row],[Scope 2 energy
(kg CO2-eq)]]+Tableau1[[#This Row],[Scope 2 Infrastructure
(kg CO2-eq)]])/Tableau1[[#This Row],[Total CO2-emissions
(kg CO2-eq)
for scope 3 use ]],"")</f>
        <v>0.18249084604879101</v>
      </c>
      <c r="N144" s="436" t="s">
        <v>3730</v>
      </c>
      <c r="O144" s="259">
        <v>1</v>
      </c>
      <c r="P144" s="259" t="s">
        <v>5141</v>
      </c>
      <c r="Q144" s="259" t="s">
        <v>5145</v>
      </c>
    </row>
    <row r="145" spans="1:17" ht="21.75" customHeight="1">
      <c r="A145" s="301" t="s">
        <v>5141</v>
      </c>
      <c r="B145" s="301" t="s">
        <v>5145</v>
      </c>
      <c r="C145" s="316" t="s">
        <v>6250</v>
      </c>
      <c r="D145" s="465" t="s">
        <v>3730</v>
      </c>
      <c r="E145" s="465" t="s">
        <v>6091</v>
      </c>
      <c r="F145" s="469" t="str">
        <f t="shared" si="4"/>
        <v>other</v>
      </c>
      <c r="G145" s="260">
        <v>0</v>
      </c>
      <c r="H145" s="260">
        <v>2.0979379336319999E-2</v>
      </c>
      <c r="I145" s="260">
        <v>2.6479572480000002E-5</v>
      </c>
      <c r="J145" s="260">
        <v>3.1264080037014401</v>
      </c>
      <c r="K145" s="260">
        <v>3.1474138624952901</v>
      </c>
      <c r="L145" s="301" t="str">
        <f t="shared" si="5"/>
        <v/>
      </c>
      <c r="M145" s="459">
        <f>IFERROR((Tableau1[[#This Row],[Scope 1
(kg CO2-eq)]]+Tableau1[[#This Row],[Scope 2 energy
(kg CO2-eq)]]+Tableau1[[#This Row],[Scope 2 Infrastructure
(kg CO2-eq)]])/Tableau1[[#This Row],[Total CO2-emissions
(kg CO2-eq)
for scope 3 use ]],"")</f>
        <v>6.6740059701416001E-3</v>
      </c>
      <c r="N145" s="436" t="s">
        <v>3730</v>
      </c>
      <c r="O145" s="259">
        <v>1</v>
      </c>
      <c r="P145" s="259" t="s">
        <v>5141</v>
      </c>
      <c r="Q145" s="260" t="s">
        <v>5145</v>
      </c>
    </row>
    <row r="146" spans="1:17" ht="21.75" customHeight="1">
      <c r="A146" s="301" t="s">
        <v>5129</v>
      </c>
      <c r="B146" s="301" t="s">
        <v>5136</v>
      </c>
      <c r="C146" s="316" t="s">
        <v>6251</v>
      </c>
      <c r="D146" s="465" t="s">
        <v>3730</v>
      </c>
      <c r="E146" s="465" t="s">
        <v>6091</v>
      </c>
      <c r="F146" s="469" t="str">
        <f t="shared" si="4"/>
        <v>other</v>
      </c>
      <c r="G146" s="260">
        <v>0</v>
      </c>
      <c r="H146" s="260">
        <v>0.49565706774815999</v>
      </c>
      <c r="I146" s="260">
        <v>1.3239786240000001E-5</v>
      </c>
      <c r="J146" s="260">
        <v>3.3948462789821998</v>
      </c>
      <c r="K146" s="260">
        <v>3.8905165837776301</v>
      </c>
      <c r="L146" s="301" t="str">
        <f t="shared" si="5"/>
        <v/>
      </c>
      <c r="M146" s="459">
        <f>IFERROR((Tableau1[[#This Row],[Scope 1
(kg CO2-eq)]]+Tableau1[[#This Row],[Scope 2 energy
(kg CO2-eq)]]+Tableau1[[#This Row],[Scope 2 Infrastructure
(kg CO2-eq)]])/Tableau1[[#This Row],[Total CO2-emissions
(kg CO2-eq)
for scope 3 use ]],"")</f>
        <v>0.12740475380601307</v>
      </c>
      <c r="N146" s="436" t="s">
        <v>3730</v>
      </c>
      <c r="O146" s="259">
        <v>1</v>
      </c>
      <c r="P146" s="259" t="s">
        <v>5129</v>
      </c>
      <c r="Q146" s="260" t="s">
        <v>5136</v>
      </c>
    </row>
    <row r="147" spans="1:17" ht="21.75" customHeight="1">
      <c r="A147" s="301" t="s">
        <v>5155</v>
      </c>
      <c r="B147" s="301" t="s">
        <v>5156</v>
      </c>
      <c r="C147" s="316" t="s">
        <v>6252</v>
      </c>
      <c r="D147" s="465" t="s">
        <v>3730</v>
      </c>
      <c r="E147" s="465" t="s">
        <v>6091</v>
      </c>
      <c r="F147" s="469" t="str">
        <f t="shared" si="4"/>
        <v>other</v>
      </c>
      <c r="G147" s="260">
        <v>9.0767667000000007E-3</v>
      </c>
      <c r="H147" s="260">
        <v>0.41304790295999999</v>
      </c>
      <c r="I147" s="260">
        <v>0</v>
      </c>
      <c r="J147" s="260">
        <v>1.25576529759588</v>
      </c>
      <c r="K147" s="260">
        <v>1.6778899662509299</v>
      </c>
      <c r="L147" s="301" t="str">
        <f t="shared" si="5"/>
        <v/>
      </c>
      <c r="M147" s="459">
        <f>IFERROR((Tableau1[[#This Row],[Scope 1
(kg CO2-eq)]]+Tableau1[[#This Row],[Scope 2 energy
(kg CO2-eq)]]+Tableau1[[#This Row],[Scope 2 Infrastructure
(kg CO2-eq)]])/Tableau1[[#This Row],[Total CO2-emissions
(kg CO2-eq)
for scope 3 use ]],"")</f>
        <v>0.25158066270769447</v>
      </c>
      <c r="N147" s="436" t="s">
        <v>3730</v>
      </c>
      <c r="O147" s="259">
        <v>1</v>
      </c>
      <c r="P147" s="259" t="s">
        <v>5155</v>
      </c>
      <c r="Q147" s="260" t="s">
        <v>5156</v>
      </c>
    </row>
    <row r="148" spans="1:17" ht="21.75" customHeight="1">
      <c r="A148" s="301" t="s">
        <v>5129</v>
      </c>
      <c r="B148" s="301" t="s">
        <v>5136</v>
      </c>
      <c r="C148" s="316" t="s">
        <v>6253</v>
      </c>
      <c r="D148" s="465" t="s">
        <v>3730</v>
      </c>
      <c r="E148" s="465" t="s">
        <v>6091</v>
      </c>
      <c r="F148" s="469" t="str">
        <f t="shared" si="4"/>
        <v>other</v>
      </c>
      <c r="G148" s="260">
        <v>0.17699999999999999</v>
      </c>
      <c r="H148" s="260">
        <v>0.5349224248476</v>
      </c>
      <c r="I148" s="260">
        <v>8.9090150400000006E-5</v>
      </c>
      <c r="J148" s="260">
        <v>1.3348737201052499</v>
      </c>
      <c r="K148" s="260">
        <v>2.0468852366194499</v>
      </c>
      <c r="L148" s="301" t="str">
        <f t="shared" si="5"/>
        <v/>
      </c>
      <c r="M148" s="459">
        <f>IFERROR((Tableau1[[#This Row],[Scope 1
(kg CO2-eq)]]+Tableau1[[#This Row],[Scope 2 energy
(kg CO2-eq)]]+Tableau1[[#This Row],[Scope 2 Infrastructure
(kg CO2-eq)]])/Tableau1[[#This Row],[Total CO2-emissions
(kg CO2-eq)
for scope 3 use ]],"")</f>
        <v>0.34785121425465376</v>
      </c>
      <c r="N148" s="436" t="s">
        <v>3730</v>
      </c>
      <c r="O148" s="259">
        <v>1</v>
      </c>
      <c r="P148" s="259" t="s">
        <v>5129</v>
      </c>
      <c r="Q148" s="259" t="s">
        <v>5136</v>
      </c>
    </row>
    <row r="149" spans="1:17" ht="21.75" customHeight="1">
      <c r="A149" s="301" t="s">
        <v>5129</v>
      </c>
      <c r="B149" s="301" t="s">
        <v>5136</v>
      </c>
      <c r="C149" s="316" t="s">
        <v>6254</v>
      </c>
      <c r="D149" s="465" t="s">
        <v>3730</v>
      </c>
      <c r="E149" s="465" t="s">
        <v>6091</v>
      </c>
      <c r="F149" s="469" t="str">
        <f t="shared" si="4"/>
        <v>other</v>
      </c>
      <c r="G149" s="260">
        <v>0</v>
      </c>
      <c r="H149" s="260">
        <v>0.26027912644476803</v>
      </c>
      <c r="I149" s="260">
        <v>6.7572404351999999E-5</v>
      </c>
      <c r="J149" s="260">
        <v>1.9876107693085201</v>
      </c>
      <c r="K149" s="260">
        <v>2.2479574727276099</v>
      </c>
      <c r="L149" s="301" t="str">
        <f t="shared" si="5"/>
        <v/>
      </c>
      <c r="M149" s="459">
        <f>IFERROR((Tableau1[[#This Row],[Scope 1
(kg CO2-eq)]]+Tableau1[[#This Row],[Scope 2 energy
(kg CO2-eq)]]+Tableau1[[#This Row],[Scope 2 Infrastructure
(kg CO2-eq)]])/Tableau1[[#This Row],[Total CO2-emissions
(kg CO2-eq)
for scope 3 use ]],"")</f>
        <v>0.11581477941983595</v>
      </c>
      <c r="N149" s="436" t="s">
        <v>3730</v>
      </c>
      <c r="O149" s="259">
        <v>1</v>
      </c>
      <c r="P149" s="259" t="s">
        <v>5129</v>
      </c>
      <c r="Q149" s="260" t="s">
        <v>5136</v>
      </c>
    </row>
    <row r="150" spans="1:17" ht="21.75" customHeight="1">
      <c r="A150" s="301" t="s">
        <v>5157</v>
      </c>
      <c r="B150" s="301" t="s">
        <v>5158</v>
      </c>
      <c r="C150" s="316" t="s">
        <v>6255</v>
      </c>
      <c r="D150" s="465" t="s">
        <v>3730</v>
      </c>
      <c r="E150" s="465" t="s">
        <v>6091</v>
      </c>
      <c r="F150" s="469" t="str">
        <f t="shared" si="4"/>
        <v>other</v>
      </c>
      <c r="G150" s="260">
        <v>0</v>
      </c>
      <c r="H150" s="260">
        <v>0.44621044754400002</v>
      </c>
      <c r="I150" s="260">
        <v>0</v>
      </c>
      <c r="J150" s="260">
        <v>6.8659900296600496</v>
      </c>
      <c r="K150" s="260">
        <v>7.3122004760120198</v>
      </c>
      <c r="L150" s="301" t="str">
        <f t="shared" si="5"/>
        <v/>
      </c>
      <c r="M150" s="459">
        <f>IFERROR((Tableau1[[#This Row],[Scope 1
(kg CO2-eq)]]+Tableau1[[#This Row],[Scope 2 energy
(kg CO2-eq)]]+Tableau1[[#This Row],[Scope 2 Infrastructure
(kg CO2-eq)]])/Tableau1[[#This Row],[Total CO2-emissions
(kg CO2-eq)
for scope 3 use ]],"")</f>
        <v>6.1022731667137974E-2</v>
      </c>
      <c r="N150" s="436" t="s">
        <v>3730</v>
      </c>
      <c r="O150" s="259">
        <v>1</v>
      </c>
      <c r="P150" s="259" t="s">
        <v>5157</v>
      </c>
      <c r="Q150" s="260" t="s">
        <v>5158</v>
      </c>
    </row>
    <row r="151" spans="1:17" ht="21.75" customHeight="1">
      <c r="A151" s="301" t="s">
        <v>5143</v>
      </c>
      <c r="B151" s="301" t="s">
        <v>5159</v>
      </c>
      <c r="C151" s="316" t="s">
        <v>6256</v>
      </c>
      <c r="D151" s="465" t="s">
        <v>3731</v>
      </c>
      <c r="E151" s="465" t="s">
        <v>700</v>
      </c>
      <c r="F151" s="469" t="str">
        <f t="shared" si="4"/>
        <v>CH</v>
      </c>
      <c r="G151" s="260">
        <v>0</v>
      </c>
      <c r="H151" s="260">
        <v>0</v>
      </c>
      <c r="I151" s="260">
        <v>0</v>
      </c>
      <c r="J151" s="260">
        <v>59.927623282734999</v>
      </c>
      <c r="K151" s="260">
        <v>59.927623278096597</v>
      </c>
      <c r="L151" s="301" t="str">
        <f t="shared" si="5"/>
        <v/>
      </c>
      <c r="M151" s="459">
        <f>IFERROR((Tableau1[[#This Row],[Scope 1
(kg CO2-eq)]]+Tableau1[[#This Row],[Scope 2 energy
(kg CO2-eq)]]+Tableau1[[#This Row],[Scope 2 Infrastructure
(kg CO2-eq)]])/Tableau1[[#This Row],[Total CO2-emissions
(kg CO2-eq)
for scope 3 use ]],"")</f>
        <v>0</v>
      </c>
      <c r="N151" s="436" t="s">
        <v>3731</v>
      </c>
      <c r="O151" s="259">
        <v>1</v>
      </c>
      <c r="P151" s="259" t="s">
        <v>5143</v>
      </c>
      <c r="Q151" s="259" t="s">
        <v>5159</v>
      </c>
    </row>
    <row r="152" spans="1:17" ht="21.75" customHeight="1">
      <c r="A152" s="301" t="s">
        <v>5143</v>
      </c>
      <c r="B152" s="301" t="s">
        <v>5159</v>
      </c>
      <c r="C152" s="316" t="s">
        <v>6257</v>
      </c>
      <c r="D152" s="465" t="s">
        <v>3731</v>
      </c>
      <c r="E152" s="465" t="s">
        <v>700</v>
      </c>
      <c r="F152" s="469" t="str">
        <f t="shared" si="4"/>
        <v>CH</v>
      </c>
      <c r="G152" s="260">
        <v>0</v>
      </c>
      <c r="H152" s="260">
        <v>0</v>
      </c>
      <c r="I152" s="260">
        <v>0</v>
      </c>
      <c r="J152" s="260">
        <v>59.927623282734999</v>
      </c>
      <c r="K152" s="260">
        <v>59.9276232808567</v>
      </c>
      <c r="L152" s="301" t="str">
        <f t="shared" si="5"/>
        <v/>
      </c>
      <c r="M152" s="459">
        <f>IFERROR((Tableau1[[#This Row],[Scope 1
(kg CO2-eq)]]+Tableau1[[#This Row],[Scope 2 energy
(kg CO2-eq)]]+Tableau1[[#This Row],[Scope 2 Infrastructure
(kg CO2-eq)]])/Tableau1[[#This Row],[Total CO2-emissions
(kg CO2-eq)
for scope 3 use ]],"")</f>
        <v>0</v>
      </c>
      <c r="N152" s="436" t="s">
        <v>3731</v>
      </c>
      <c r="O152" s="259">
        <v>1</v>
      </c>
      <c r="P152" s="259" t="s">
        <v>5143</v>
      </c>
      <c r="Q152" s="259" t="s">
        <v>5159</v>
      </c>
    </row>
    <row r="153" spans="1:17" ht="21.75" customHeight="1">
      <c r="A153" s="301" t="s">
        <v>5160</v>
      </c>
      <c r="B153" s="301" t="s">
        <v>5133</v>
      </c>
      <c r="C153" s="316" t="s">
        <v>6258</v>
      </c>
      <c r="D153" s="465" t="s">
        <v>3646</v>
      </c>
      <c r="E153" s="465" t="s">
        <v>6091</v>
      </c>
      <c r="F153" s="469" t="str">
        <f t="shared" si="4"/>
        <v>other</v>
      </c>
      <c r="G153" s="260">
        <v>0</v>
      </c>
      <c r="H153" s="260">
        <v>0</v>
      </c>
      <c r="I153" s="260">
        <v>0</v>
      </c>
      <c r="J153" s="260">
        <v>12029511.8813929</v>
      </c>
      <c r="K153" s="260">
        <v>12029511.8813702</v>
      </c>
      <c r="L153" s="301" t="str">
        <f t="shared" si="5"/>
        <v/>
      </c>
      <c r="M153" s="459">
        <f>IFERROR((Tableau1[[#This Row],[Scope 1
(kg CO2-eq)]]+Tableau1[[#This Row],[Scope 2 energy
(kg CO2-eq)]]+Tableau1[[#This Row],[Scope 2 Infrastructure
(kg CO2-eq)]])/Tableau1[[#This Row],[Total CO2-emissions
(kg CO2-eq)
for scope 3 use ]],"")</f>
        <v>0</v>
      </c>
      <c r="N153" s="436" t="s">
        <v>3646</v>
      </c>
      <c r="O153" s="259">
        <v>1</v>
      </c>
      <c r="P153" s="259" t="s">
        <v>5160</v>
      </c>
      <c r="Q153" s="259" t="s">
        <v>5133</v>
      </c>
    </row>
    <row r="154" spans="1:17" ht="21.75" customHeight="1">
      <c r="A154" s="301" t="s">
        <v>5143</v>
      </c>
      <c r="B154" s="301" t="s">
        <v>5161</v>
      </c>
      <c r="C154" s="316" t="s">
        <v>6259</v>
      </c>
      <c r="D154" s="465" t="s">
        <v>3731</v>
      </c>
      <c r="E154" s="465" t="s">
        <v>6091</v>
      </c>
      <c r="F154" s="469" t="str">
        <f t="shared" si="4"/>
        <v>other</v>
      </c>
      <c r="G154" s="260">
        <v>0</v>
      </c>
      <c r="H154" s="260">
        <v>0</v>
      </c>
      <c r="I154" s="260">
        <v>0</v>
      </c>
      <c r="J154" s="260">
        <v>36.736475566967499</v>
      </c>
      <c r="K154" s="260">
        <v>36.7364755591895</v>
      </c>
      <c r="L154" s="301" t="str">
        <f t="shared" si="5"/>
        <v/>
      </c>
      <c r="M154" s="459">
        <f>IFERROR((Tableau1[[#This Row],[Scope 1
(kg CO2-eq)]]+Tableau1[[#This Row],[Scope 2 energy
(kg CO2-eq)]]+Tableau1[[#This Row],[Scope 2 Infrastructure
(kg CO2-eq)]])/Tableau1[[#This Row],[Total CO2-emissions
(kg CO2-eq)
for scope 3 use ]],"")</f>
        <v>0</v>
      </c>
      <c r="N154" s="436" t="s">
        <v>3731</v>
      </c>
      <c r="O154" s="259">
        <v>1</v>
      </c>
      <c r="P154" s="259" t="s">
        <v>5143</v>
      </c>
      <c r="Q154" s="259" t="s">
        <v>5161</v>
      </c>
    </row>
    <row r="155" spans="1:17" ht="21.75" customHeight="1">
      <c r="A155" s="301" t="s">
        <v>5143</v>
      </c>
      <c r="B155" s="301" t="s">
        <v>5161</v>
      </c>
      <c r="C155" s="316" t="s">
        <v>6260</v>
      </c>
      <c r="D155" s="465" t="s">
        <v>3732</v>
      </c>
      <c r="E155" s="465" t="s">
        <v>6091</v>
      </c>
      <c r="F155" s="469" t="str">
        <f t="shared" si="4"/>
        <v>other</v>
      </c>
      <c r="G155" s="260">
        <v>0</v>
      </c>
      <c r="H155" s="260">
        <v>0</v>
      </c>
      <c r="I155" s="260">
        <v>0</v>
      </c>
      <c r="J155" s="260">
        <v>0.17255896008820501</v>
      </c>
      <c r="K155" s="260">
        <v>0.17255896008331101</v>
      </c>
      <c r="L155" s="301" t="str">
        <f t="shared" si="5"/>
        <v/>
      </c>
      <c r="M155" s="459">
        <f>IFERROR((Tableau1[[#This Row],[Scope 1
(kg CO2-eq)]]+Tableau1[[#This Row],[Scope 2 energy
(kg CO2-eq)]]+Tableau1[[#This Row],[Scope 2 Infrastructure
(kg CO2-eq)]])/Tableau1[[#This Row],[Total CO2-emissions
(kg CO2-eq)
for scope 3 use ]],"")</f>
        <v>0</v>
      </c>
      <c r="N155" s="436" t="s">
        <v>3732</v>
      </c>
      <c r="O155" s="259">
        <v>1</v>
      </c>
      <c r="P155" s="259" t="s">
        <v>5143</v>
      </c>
      <c r="Q155" s="259" t="s">
        <v>5161</v>
      </c>
    </row>
    <row r="156" spans="1:17" ht="21.75" customHeight="1">
      <c r="A156" s="301" t="s">
        <v>5143</v>
      </c>
      <c r="B156" s="301" t="s">
        <v>5161</v>
      </c>
      <c r="C156" s="316" t="s">
        <v>6261</v>
      </c>
      <c r="D156" s="465" t="s">
        <v>3731</v>
      </c>
      <c r="E156" s="465" t="s">
        <v>6091</v>
      </c>
      <c r="F156" s="469" t="str">
        <f t="shared" si="4"/>
        <v>other</v>
      </c>
      <c r="G156" s="260">
        <v>0</v>
      </c>
      <c r="H156" s="260">
        <v>0</v>
      </c>
      <c r="I156" s="260">
        <v>0</v>
      </c>
      <c r="J156" s="260">
        <v>1.1031125147429901</v>
      </c>
      <c r="K156" s="260">
        <v>1.10311251472393</v>
      </c>
      <c r="L156" s="301" t="str">
        <f t="shared" si="5"/>
        <v/>
      </c>
      <c r="M156" s="459">
        <f>IFERROR((Tableau1[[#This Row],[Scope 1
(kg CO2-eq)]]+Tableau1[[#This Row],[Scope 2 energy
(kg CO2-eq)]]+Tableau1[[#This Row],[Scope 2 Infrastructure
(kg CO2-eq)]])/Tableau1[[#This Row],[Total CO2-emissions
(kg CO2-eq)
for scope 3 use ]],"")</f>
        <v>0</v>
      </c>
      <c r="N156" s="436" t="s">
        <v>3731</v>
      </c>
      <c r="O156" s="259">
        <v>1</v>
      </c>
      <c r="P156" s="259" t="s">
        <v>5143</v>
      </c>
      <c r="Q156" s="259" t="s">
        <v>5161</v>
      </c>
    </row>
    <row r="157" spans="1:17" ht="21.75" customHeight="1">
      <c r="A157" s="301" t="s">
        <v>5143</v>
      </c>
      <c r="B157" s="301" t="s">
        <v>5161</v>
      </c>
      <c r="C157" s="316" t="s">
        <v>6262</v>
      </c>
      <c r="D157" s="465" t="s">
        <v>3731</v>
      </c>
      <c r="E157" s="465" t="s">
        <v>6091</v>
      </c>
      <c r="F157" s="469" t="str">
        <f t="shared" si="4"/>
        <v>other</v>
      </c>
      <c r="G157" s="260">
        <v>0</v>
      </c>
      <c r="H157" s="260">
        <v>0</v>
      </c>
      <c r="I157" s="260">
        <v>0</v>
      </c>
      <c r="J157" s="260">
        <v>0.135517507953685</v>
      </c>
      <c r="K157" s="260">
        <v>0.135517507972125</v>
      </c>
      <c r="L157" s="301" t="str">
        <f t="shared" si="5"/>
        <v/>
      </c>
      <c r="M157" s="459">
        <f>IFERROR((Tableau1[[#This Row],[Scope 1
(kg CO2-eq)]]+Tableau1[[#This Row],[Scope 2 energy
(kg CO2-eq)]]+Tableau1[[#This Row],[Scope 2 Infrastructure
(kg CO2-eq)]])/Tableau1[[#This Row],[Total CO2-emissions
(kg CO2-eq)
for scope 3 use ]],"")</f>
        <v>0</v>
      </c>
      <c r="N157" s="436" t="s">
        <v>3731</v>
      </c>
      <c r="O157" s="259">
        <v>1</v>
      </c>
      <c r="P157" s="259" t="s">
        <v>5143</v>
      </c>
      <c r="Q157" s="259" t="s">
        <v>5161</v>
      </c>
    </row>
    <row r="158" spans="1:17" ht="21.75" customHeight="1">
      <c r="A158" s="301" t="s">
        <v>5143</v>
      </c>
      <c r="B158" s="301" t="s">
        <v>5161</v>
      </c>
      <c r="C158" s="316" t="s">
        <v>6263</v>
      </c>
      <c r="D158" s="465" t="s">
        <v>3731</v>
      </c>
      <c r="E158" s="465" t="s">
        <v>6091</v>
      </c>
      <c r="F158" s="469" t="str">
        <f t="shared" si="4"/>
        <v>other</v>
      </c>
      <c r="G158" s="260">
        <v>0</v>
      </c>
      <c r="H158" s="260">
        <v>0</v>
      </c>
      <c r="I158" s="260">
        <v>0</v>
      </c>
      <c r="J158" s="260">
        <v>34.601021572768197</v>
      </c>
      <c r="K158" s="260">
        <v>34.601021564065697</v>
      </c>
      <c r="L158" s="301" t="str">
        <f t="shared" si="5"/>
        <v/>
      </c>
      <c r="M158" s="459">
        <f>IFERROR((Tableau1[[#This Row],[Scope 1
(kg CO2-eq)]]+Tableau1[[#This Row],[Scope 2 energy
(kg CO2-eq)]]+Tableau1[[#This Row],[Scope 2 Infrastructure
(kg CO2-eq)]])/Tableau1[[#This Row],[Total CO2-emissions
(kg CO2-eq)
for scope 3 use ]],"")</f>
        <v>0</v>
      </c>
      <c r="N158" s="436" t="s">
        <v>3731</v>
      </c>
      <c r="O158" s="259">
        <v>1</v>
      </c>
      <c r="P158" s="259" t="s">
        <v>5143</v>
      </c>
      <c r="Q158" s="259" t="s">
        <v>5161</v>
      </c>
    </row>
    <row r="159" spans="1:17" ht="21.75" customHeight="1">
      <c r="A159" s="301" t="s">
        <v>5143</v>
      </c>
      <c r="B159" s="301" t="s">
        <v>5161</v>
      </c>
      <c r="C159" s="316" t="s">
        <v>6264</v>
      </c>
      <c r="D159" s="465" t="s">
        <v>3731</v>
      </c>
      <c r="E159" s="465" t="s">
        <v>700</v>
      </c>
      <c r="F159" s="469" t="str">
        <f t="shared" si="4"/>
        <v>CH</v>
      </c>
      <c r="G159" s="260">
        <v>0</v>
      </c>
      <c r="H159" s="260">
        <v>0</v>
      </c>
      <c r="I159" s="260">
        <v>0</v>
      </c>
      <c r="J159" s="260">
        <v>36.462016027289799</v>
      </c>
      <c r="K159" s="260">
        <v>36.462016032446002</v>
      </c>
      <c r="L159" s="301" t="str">
        <f t="shared" si="5"/>
        <v/>
      </c>
      <c r="M159" s="459">
        <f>IFERROR((Tableau1[[#This Row],[Scope 1
(kg CO2-eq)]]+Tableau1[[#This Row],[Scope 2 energy
(kg CO2-eq)]]+Tableau1[[#This Row],[Scope 2 Infrastructure
(kg CO2-eq)]])/Tableau1[[#This Row],[Total CO2-emissions
(kg CO2-eq)
for scope 3 use ]],"")</f>
        <v>0</v>
      </c>
      <c r="N159" s="436" t="s">
        <v>3731</v>
      </c>
      <c r="O159" s="259">
        <v>1</v>
      </c>
      <c r="P159" s="259" t="s">
        <v>5143</v>
      </c>
      <c r="Q159" s="259" t="s">
        <v>5161</v>
      </c>
    </row>
    <row r="160" spans="1:17" ht="21.75" customHeight="1">
      <c r="A160" s="301" t="s">
        <v>5143</v>
      </c>
      <c r="B160" s="301" t="s">
        <v>5161</v>
      </c>
      <c r="C160" s="316" t="s">
        <v>6265</v>
      </c>
      <c r="D160" s="465" t="s">
        <v>3731</v>
      </c>
      <c r="E160" s="465" t="s">
        <v>700</v>
      </c>
      <c r="F160" s="469" t="str">
        <f t="shared" si="4"/>
        <v>CH</v>
      </c>
      <c r="G160" s="260">
        <v>0</v>
      </c>
      <c r="H160" s="260">
        <v>0</v>
      </c>
      <c r="I160" s="260">
        <v>0</v>
      </c>
      <c r="J160" s="260">
        <v>36.462016027289799</v>
      </c>
      <c r="K160" s="260">
        <v>36.462016032446002</v>
      </c>
      <c r="L160" s="301" t="str">
        <f t="shared" si="5"/>
        <v/>
      </c>
      <c r="M160" s="459">
        <f>IFERROR((Tableau1[[#This Row],[Scope 1
(kg CO2-eq)]]+Tableau1[[#This Row],[Scope 2 energy
(kg CO2-eq)]]+Tableau1[[#This Row],[Scope 2 Infrastructure
(kg CO2-eq)]])/Tableau1[[#This Row],[Total CO2-emissions
(kg CO2-eq)
for scope 3 use ]],"")</f>
        <v>0</v>
      </c>
      <c r="N160" s="436" t="s">
        <v>3731</v>
      </c>
      <c r="O160" s="259">
        <v>1</v>
      </c>
      <c r="P160" s="259" t="s">
        <v>5143</v>
      </c>
      <c r="Q160" s="259" t="s">
        <v>5161</v>
      </c>
    </row>
    <row r="161" spans="1:17" ht="21.75" customHeight="1">
      <c r="A161" s="301" t="s">
        <v>5143</v>
      </c>
      <c r="B161" s="301" t="s">
        <v>5161</v>
      </c>
      <c r="C161" s="316" t="s">
        <v>6266</v>
      </c>
      <c r="D161" s="465" t="s">
        <v>3731</v>
      </c>
      <c r="E161" s="465" t="s">
        <v>6091</v>
      </c>
      <c r="F161" s="469" t="str">
        <f t="shared" si="4"/>
        <v>other</v>
      </c>
      <c r="G161" s="260">
        <v>0</v>
      </c>
      <c r="H161" s="260">
        <v>0</v>
      </c>
      <c r="I161" s="260">
        <v>0</v>
      </c>
      <c r="J161" s="260">
        <v>6.6589324878925202E-2</v>
      </c>
      <c r="K161" s="260">
        <v>6.6589324878060699E-2</v>
      </c>
      <c r="L161" s="301" t="str">
        <f t="shared" si="5"/>
        <v/>
      </c>
      <c r="M161" s="459">
        <f>IFERROR((Tableau1[[#This Row],[Scope 1
(kg CO2-eq)]]+Tableau1[[#This Row],[Scope 2 energy
(kg CO2-eq)]]+Tableau1[[#This Row],[Scope 2 Infrastructure
(kg CO2-eq)]])/Tableau1[[#This Row],[Total CO2-emissions
(kg CO2-eq)
for scope 3 use ]],"")</f>
        <v>0</v>
      </c>
      <c r="N161" s="436" t="s">
        <v>3731</v>
      </c>
      <c r="O161" s="259">
        <v>1</v>
      </c>
      <c r="P161" s="259" t="s">
        <v>5143</v>
      </c>
      <c r="Q161" s="259" t="s">
        <v>5161</v>
      </c>
    </row>
    <row r="162" spans="1:17" ht="21.75" customHeight="1">
      <c r="A162" s="301" t="s">
        <v>5143</v>
      </c>
      <c r="B162" s="301" t="s">
        <v>5161</v>
      </c>
      <c r="C162" s="316" t="s">
        <v>6267</v>
      </c>
      <c r="D162" s="465" t="s">
        <v>3731</v>
      </c>
      <c r="E162" s="465" t="s">
        <v>6091</v>
      </c>
      <c r="F162" s="469" t="str">
        <f t="shared" si="4"/>
        <v>other</v>
      </c>
      <c r="G162" s="260">
        <v>0</v>
      </c>
      <c r="H162" s="260">
        <v>0</v>
      </c>
      <c r="I162" s="260">
        <v>0</v>
      </c>
      <c r="J162" s="260">
        <v>0.12489407253997301</v>
      </c>
      <c r="K162" s="260">
        <v>0.12489407252667301</v>
      </c>
      <c r="L162" s="301" t="str">
        <f t="shared" si="5"/>
        <v/>
      </c>
      <c r="M162" s="459">
        <f>IFERROR((Tableau1[[#This Row],[Scope 1
(kg CO2-eq)]]+Tableau1[[#This Row],[Scope 2 energy
(kg CO2-eq)]]+Tableau1[[#This Row],[Scope 2 Infrastructure
(kg CO2-eq)]])/Tableau1[[#This Row],[Total CO2-emissions
(kg CO2-eq)
for scope 3 use ]],"")</f>
        <v>0</v>
      </c>
      <c r="N162" s="436" t="s">
        <v>3731</v>
      </c>
      <c r="O162" s="259">
        <v>1</v>
      </c>
      <c r="P162" s="259" t="s">
        <v>5143</v>
      </c>
      <c r="Q162" s="259" t="s">
        <v>5161</v>
      </c>
    </row>
    <row r="163" spans="1:17" ht="21.75" customHeight="1">
      <c r="A163" s="301" t="s">
        <v>5143</v>
      </c>
      <c r="B163" s="301" t="s">
        <v>5161</v>
      </c>
      <c r="C163" s="316" t="s">
        <v>6268</v>
      </c>
      <c r="D163" s="465" t="s">
        <v>3731</v>
      </c>
      <c r="E163" s="465" t="s">
        <v>6091</v>
      </c>
      <c r="F163" s="469" t="str">
        <f t="shared" si="4"/>
        <v>other</v>
      </c>
      <c r="G163" s="260">
        <v>0</v>
      </c>
      <c r="H163" s="260">
        <v>0</v>
      </c>
      <c r="I163" s="260">
        <v>0</v>
      </c>
      <c r="J163" s="260">
        <v>0.79840661032097704</v>
      </c>
      <c r="K163" s="260">
        <v>0.79840661032756899</v>
      </c>
      <c r="L163" s="301" t="str">
        <f t="shared" si="5"/>
        <v/>
      </c>
      <c r="M163" s="459">
        <f>IFERROR((Tableau1[[#This Row],[Scope 1
(kg CO2-eq)]]+Tableau1[[#This Row],[Scope 2 energy
(kg CO2-eq)]]+Tableau1[[#This Row],[Scope 2 Infrastructure
(kg CO2-eq)]])/Tableau1[[#This Row],[Total CO2-emissions
(kg CO2-eq)
for scope 3 use ]],"")</f>
        <v>0</v>
      </c>
      <c r="N163" s="436" t="s">
        <v>3731</v>
      </c>
      <c r="O163" s="259">
        <v>1</v>
      </c>
      <c r="P163" s="259" t="s">
        <v>5143</v>
      </c>
      <c r="Q163" s="259" t="s">
        <v>5161</v>
      </c>
    </row>
    <row r="164" spans="1:17" ht="21.75" customHeight="1">
      <c r="A164" s="301" t="s">
        <v>5143</v>
      </c>
      <c r="B164" s="301" t="s">
        <v>5161</v>
      </c>
      <c r="C164" s="316" t="s">
        <v>6269</v>
      </c>
      <c r="D164" s="465" t="s">
        <v>3731</v>
      </c>
      <c r="E164" s="465" t="s">
        <v>6091</v>
      </c>
      <c r="F164" s="469" t="str">
        <f t="shared" si="4"/>
        <v>other</v>
      </c>
      <c r="G164" s="260">
        <v>0</v>
      </c>
      <c r="H164" s="260">
        <v>0</v>
      </c>
      <c r="I164" s="260">
        <v>0</v>
      </c>
      <c r="J164" s="260">
        <v>9.8084350162282202E-2</v>
      </c>
      <c r="K164" s="260">
        <v>9.8084350158108097E-2</v>
      </c>
      <c r="L164" s="301" t="str">
        <f t="shared" si="5"/>
        <v/>
      </c>
      <c r="M164" s="459">
        <f>IFERROR((Tableau1[[#This Row],[Scope 1
(kg CO2-eq)]]+Tableau1[[#This Row],[Scope 2 energy
(kg CO2-eq)]]+Tableau1[[#This Row],[Scope 2 Infrastructure
(kg CO2-eq)]])/Tableau1[[#This Row],[Total CO2-emissions
(kg CO2-eq)
for scope 3 use ]],"")</f>
        <v>0</v>
      </c>
      <c r="N164" s="436" t="s">
        <v>3731</v>
      </c>
      <c r="O164" s="259">
        <v>1</v>
      </c>
      <c r="P164" s="259" t="s">
        <v>5143</v>
      </c>
      <c r="Q164" s="259" t="s">
        <v>5161</v>
      </c>
    </row>
    <row r="165" spans="1:17" ht="21.75" customHeight="1">
      <c r="A165" s="301" t="s">
        <v>5160</v>
      </c>
      <c r="B165" s="301" t="s">
        <v>5133</v>
      </c>
      <c r="C165" s="316" t="s">
        <v>6270</v>
      </c>
      <c r="D165" s="465" t="s">
        <v>3646</v>
      </c>
      <c r="E165" s="465" t="s">
        <v>6091</v>
      </c>
      <c r="F165" s="469" t="str">
        <f t="shared" si="4"/>
        <v>other</v>
      </c>
      <c r="G165" s="260">
        <v>0</v>
      </c>
      <c r="H165" s="260">
        <v>0</v>
      </c>
      <c r="I165" s="260">
        <v>0</v>
      </c>
      <c r="J165" s="260">
        <v>16972523.686186701</v>
      </c>
      <c r="K165" s="260">
        <v>16972523.686189398</v>
      </c>
      <c r="L165" s="301" t="str">
        <f t="shared" si="5"/>
        <v/>
      </c>
      <c r="M165" s="459">
        <f>IFERROR((Tableau1[[#This Row],[Scope 1
(kg CO2-eq)]]+Tableau1[[#This Row],[Scope 2 energy
(kg CO2-eq)]]+Tableau1[[#This Row],[Scope 2 Infrastructure
(kg CO2-eq)]])/Tableau1[[#This Row],[Total CO2-emissions
(kg CO2-eq)
for scope 3 use ]],"")</f>
        <v>0</v>
      </c>
      <c r="N165" s="436" t="s">
        <v>3646</v>
      </c>
      <c r="O165" s="259">
        <v>1</v>
      </c>
      <c r="P165" s="259" t="s">
        <v>5160</v>
      </c>
      <c r="Q165" s="259" t="s">
        <v>5133</v>
      </c>
    </row>
    <row r="166" spans="1:17" ht="21.75" customHeight="1">
      <c r="A166" s="301" t="s">
        <v>5129</v>
      </c>
      <c r="B166" s="301" t="s">
        <v>5162</v>
      </c>
      <c r="C166" s="316" t="s">
        <v>6271</v>
      </c>
      <c r="D166" s="465" t="s">
        <v>3730</v>
      </c>
      <c r="E166" s="465" t="s">
        <v>6091</v>
      </c>
      <c r="F166" s="469" t="str">
        <f t="shared" si="4"/>
        <v>other</v>
      </c>
      <c r="G166" s="260">
        <v>0</v>
      </c>
      <c r="H166" s="260">
        <v>0.32199462199520001</v>
      </c>
      <c r="I166" s="260">
        <v>2.0602097279999999E-4</v>
      </c>
      <c r="J166" s="260">
        <v>0.87567262899250997</v>
      </c>
      <c r="K166" s="260">
        <v>1.19787327409448</v>
      </c>
      <c r="L166" s="301" t="str">
        <f t="shared" si="5"/>
        <v/>
      </c>
      <c r="M166" s="459">
        <f>IFERROR((Tableau1[[#This Row],[Scope 1
(kg CO2-eq)]]+Tableau1[[#This Row],[Scope 2 energy
(kg CO2-eq)]]+Tableau1[[#This Row],[Scope 2 Infrastructure
(kg CO2-eq)]])/Tableau1[[#This Row],[Total CO2-emissions
(kg CO2-eq)
for scope 3 use ]],"")</f>
        <v>0.26897723652075323</v>
      </c>
      <c r="N166" s="436" t="s">
        <v>3730</v>
      </c>
      <c r="O166" s="259">
        <v>1</v>
      </c>
      <c r="P166" s="259" t="s">
        <v>5129</v>
      </c>
      <c r="Q166" s="259" t="s">
        <v>5162</v>
      </c>
    </row>
    <row r="167" spans="1:17" ht="21.75" customHeight="1">
      <c r="A167" s="301" t="s">
        <v>5129</v>
      </c>
      <c r="B167" s="301" t="s">
        <v>5162</v>
      </c>
      <c r="C167" s="316" t="s">
        <v>6272</v>
      </c>
      <c r="D167" s="465" t="s">
        <v>3730</v>
      </c>
      <c r="E167" s="465" t="s">
        <v>6091</v>
      </c>
      <c r="F167" s="469" t="str">
        <f t="shared" si="4"/>
        <v>other</v>
      </c>
      <c r="G167" s="260">
        <v>0</v>
      </c>
      <c r="H167" s="260">
        <v>0.487297242322</v>
      </c>
      <c r="I167" s="260">
        <v>8.6615423999999996E-5</v>
      </c>
      <c r="J167" s="260">
        <v>0.190616618341519</v>
      </c>
      <c r="K167" s="260">
        <v>0.67800047695965904</v>
      </c>
      <c r="L167" s="301" t="str">
        <f t="shared" si="5"/>
        <v/>
      </c>
      <c r="M167" s="459">
        <f>IFERROR((Tableau1[[#This Row],[Scope 1
(kg CO2-eq)]]+Tableau1[[#This Row],[Scope 2 energy
(kg CO2-eq)]]+Tableau1[[#This Row],[Scope 2 Infrastructure
(kg CO2-eq)]])/Tableau1[[#This Row],[Total CO2-emissions
(kg CO2-eq)
for scope 3 use ]],"")</f>
        <v>0.71885474171281338</v>
      </c>
      <c r="N167" s="436" t="s">
        <v>3730</v>
      </c>
      <c r="O167" s="259">
        <v>1</v>
      </c>
      <c r="P167" s="259" t="s">
        <v>5129</v>
      </c>
      <c r="Q167" s="259" t="s">
        <v>5162</v>
      </c>
    </row>
    <row r="168" spans="1:17" ht="21.75" customHeight="1">
      <c r="A168" s="301" t="s">
        <v>5160</v>
      </c>
      <c r="B168" s="301" t="s">
        <v>5133</v>
      </c>
      <c r="C168" s="316" t="s">
        <v>6273</v>
      </c>
      <c r="D168" s="465" t="s">
        <v>3646</v>
      </c>
      <c r="E168" s="465" t="s">
        <v>6091</v>
      </c>
      <c r="F168" s="469" t="str">
        <f t="shared" si="4"/>
        <v>other</v>
      </c>
      <c r="G168" s="260">
        <v>0</v>
      </c>
      <c r="H168" s="260">
        <v>0</v>
      </c>
      <c r="I168" s="260">
        <v>0</v>
      </c>
      <c r="J168" s="260">
        <v>21233000.073705401</v>
      </c>
      <c r="K168" s="260">
        <v>21233000.073708698</v>
      </c>
      <c r="L168" s="301" t="str">
        <f t="shared" si="5"/>
        <v/>
      </c>
      <c r="M168" s="459">
        <f>IFERROR((Tableau1[[#This Row],[Scope 1
(kg CO2-eq)]]+Tableau1[[#This Row],[Scope 2 energy
(kg CO2-eq)]]+Tableau1[[#This Row],[Scope 2 Infrastructure
(kg CO2-eq)]])/Tableau1[[#This Row],[Total CO2-emissions
(kg CO2-eq)
for scope 3 use ]],"")</f>
        <v>0</v>
      </c>
      <c r="N168" s="436" t="s">
        <v>3646</v>
      </c>
      <c r="O168" s="259">
        <v>1</v>
      </c>
      <c r="P168" s="259" t="s">
        <v>5160</v>
      </c>
      <c r="Q168" s="260" t="s">
        <v>5133</v>
      </c>
    </row>
    <row r="169" spans="1:17" ht="21.75" customHeight="1">
      <c r="A169" s="301" t="s">
        <v>5160</v>
      </c>
      <c r="B169" s="301" t="s">
        <v>5133</v>
      </c>
      <c r="C169" s="316" t="s">
        <v>6274</v>
      </c>
      <c r="D169" s="465" t="s">
        <v>3646</v>
      </c>
      <c r="E169" s="465" t="s">
        <v>6091</v>
      </c>
      <c r="F169" s="469" t="str">
        <f t="shared" si="4"/>
        <v>other</v>
      </c>
      <c r="G169" s="260">
        <v>0</v>
      </c>
      <c r="H169" s="260">
        <v>0</v>
      </c>
      <c r="I169" s="260">
        <v>0</v>
      </c>
      <c r="J169" s="260">
        <v>685412.34785381902</v>
      </c>
      <c r="K169" s="260">
        <v>685412.34785288502</v>
      </c>
      <c r="L169" s="301" t="str">
        <f t="shared" si="5"/>
        <v/>
      </c>
      <c r="M169" s="459">
        <f>IFERROR((Tableau1[[#This Row],[Scope 1
(kg CO2-eq)]]+Tableau1[[#This Row],[Scope 2 energy
(kg CO2-eq)]]+Tableau1[[#This Row],[Scope 2 Infrastructure
(kg CO2-eq)]])/Tableau1[[#This Row],[Total CO2-emissions
(kg CO2-eq)
for scope 3 use ]],"")</f>
        <v>0</v>
      </c>
      <c r="N169" s="436" t="s">
        <v>3646</v>
      </c>
      <c r="O169" s="259">
        <v>1</v>
      </c>
      <c r="P169" s="259" t="s">
        <v>5160</v>
      </c>
      <c r="Q169" s="259" t="s">
        <v>5133</v>
      </c>
    </row>
    <row r="170" spans="1:17" ht="21.75" customHeight="1">
      <c r="A170" s="301" t="s">
        <v>5129</v>
      </c>
      <c r="B170" s="301" t="s">
        <v>5163</v>
      </c>
      <c r="C170" s="316" t="s">
        <v>6275</v>
      </c>
      <c r="D170" s="465" t="s">
        <v>3730</v>
      </c>
      <c r="E170" s="465" t="s">
        <v>6091</v>
      </c>
      <c r="F170" s="469" t="str">
        <f t="shared" si="4"/>
        <v>other</v>
      </c>
      <c r="G170" s="260">
        <v>0</v>
      </c>
      <c r="H170" s="260">
        <v>0.86535286644840004</v>
      </c>
      <c r="I170" s="260">
        <v>0.1275967838348</v>
      </c>
      <c r="J170" s="260">
        <v>0.28831766759238397</v>
      </c>
      <c r="K170" s="260">
        <v>1.2812673229687499</v>
      </c>
      <c r="L170" s="301" t="str">
        <f t="shared" si="5"/>
        <v/>
      </c>
      <c r="M170" s="459">
        <f>IFERROR((Tableau1[[#This Row],[Scope 1
(kg CO2-eq)]]+Tableau1[[#This Row],[Scope 2 energy
(kg CO2-eq)]]+Tableau1[[#This Row],[Scope 2 Infrastructure
(kg CO2-eq)]])/Tableau1[[#This Row],[Total CO2-emissions
(kg CO2-eq)
for scope 3 use ]],"")</f>
        <v>0.77497461496363951</v>
      </c>
      <c r="N170" s="436" t="s">
        <v>3730</v>
      </c>
      <c r="O170" s="259">
        <v>1</v>
      </c>
      <c r="P170" s="259" t="s">
        <v>5129</v>
      </c>
      <c r="Q170" s="259" t="s">
        <v>5163</v>
      </c>
    </row>
    <row r="171" spans="1:17" ht="21.75" customHeight="1">
      <c r="A171" s="301" t="s">
        <v>5160</v>
      </c>
      <c r="B171" s="301" t="s">
        <v>5133</v>
      </c>
      <c r="C171" s="316" t="s">
        <v>6276</v>
      </c>
      <c r="D171" s="465" t="s">
        <v>3646</v>
      </c>
      <c r="E171" s="465" t="s">
        <v>6091</v>
      </c>
      <c r="F171" s="469" t="str">
        <f t="shared" si="4"/>
        <v>other</v>
      </c>
      <c r="G171" s="260">
        <v>0</v>
      </c>
      <c r="H171" s="260">
        <v>0</v>
      </c>
      <c r="I171" s="260">
        <v>0</v>
      </c>
      <c r="J171" s="260">
        <v>2674825.9308499498</v>
      </c>
      <c r="K171" s="260">
        <v>2674825.93084834</v>
      </c>
      <c r="L171" s="301" t="str">
        <f t="shared" si="5"/>
        <v/>
      </c>
      <c r="M171" s="459">
        <f>IFERROR((Tableau1[[#This Row],[Scope 1
(kg CO2-eq)]]+Tableau1[[#This Row],[Scope 2 energy
(kg CO2-eq)]]+Tableau1[[#This Row],[Scope 2 Infrastructure
(kg CO2-eq)]])/Tableau1[[#This Row],[Total CO2-emissions
(kg CO2-eq)
for scope 3 use ]],"")</f>
        <v>0</v>
      </c>
      <c r="N171" s="436" t="s">
        <v>3646</v>
      </c>
      <c r="O171" s="259">
        <v>1</v>
      </c>
      <c r="P171" s="259" t="s">
        <v>5160</v>
      </c>
      <c r="Q171" s="259" t="s">
        <v>5133</v>
      </c>
    </row>
    <row r="172" spans="1:17" ht="21.75" customHeight="1">
      <c r="A172" s="301" t="s">
        <v>5157</v>
      </c>
      <c r="B172" s="301" t="s">
        <v>5164</v>
      </c>
      <c r="C172" s="316" t="s">
        <v>6277</v>
      </c>
      <c r="D172" s="465" t="s">
        <v>3730</v>
      </c>
      <c r="E172" s="465" t="s">
        <v>6091</v>
      </c>
      <c r="F172" s="469" t="str">
        <f t="shared" si="4"/>
        <v>other</v>
      </c>
      <c r="G172" s="260">
        <v>0</v>
      </c>
      <c r="H172" s="260">
        <v>0</v>
      </c>
      <c r="I172" s="260">
        <v>0</v>
      </c>
      <c r="J172" s="260">
        <v>2.54568210439859</v>
      </c>
      <c r="K172" s="260">
        <v>2.54568210438797</v>
      </c>
      <c r="L172" s="301" t="str">
        <f t="shared" si="5"/>
        <v/>
      </c>
      <c r="M172" s="459">
        <f>IFERROR((Tableau1[[#This Row],[Scope 1
(kg CO2-eq)]]+Tableau1[[#This Row],[Scope 2 energy
(kg CO2-eq)]]+Tableau1[[#This Row],[Scope 2 Infrastructure
(kg CO2-eq)]])/Tableau1[[#This Row],[Total CO2-emissions
(kg CO2-eq)
for scope 3 use ]],"")</f>
        <v>0</v>
      </c>
      <c r="N172" s="436" t="s">
        <v>3730</v>
      </c>
      <c r="O172" s="259">
        <v>1</v>
      </c>
      <c r="P172" s="259" t="s">
        <v>5157</v>
      </c>
      <c r="Q172" s="259" t="s">
        <v>5164</v>
      </c>
    </row>
    <row r="173" spans="1:17" ht="21.75" customHeight="1">
      <c r="A173" s="301" t="s">
        <v>5143</v>
      </c>
      <c r="B173" s="301" t="s">
        <v>5146</v>
      </c>
      <c r="C173" s="316" t="s">
        <v>6278</v>
      </c>
      <c r="D173" s="465" t="s">
        <v>3730</v>
      </c>
      <c r="E173" s="465" t="s">
        <v>700</v>
      </c>
      <c r="F173" s="469" t="str">
        <f t="shared" si="4"/>
        <v>CH</v>
      </c>
      <c r="G173" s="260">
        <v>0</v>
      </c>
      <c r="H173" s="260">
        <v>0</v>
      </c>
      <c r="I173" s="260">
        <v>0</v>
      </c>
      <c r="J173" s="260">
        <v>6.1396451529610703</v>
      </c>
      <c r="K173" s="260">
        <v>6.1396451527611404</v>
      </c>
      <c r="L173" s="301" t="str">
        <f t="shared" si="5"/>
        <v/>
      </c>
      <c r="M173" s="459">
        <f>IFERROR((Tableau1[[#This Row],[Scope 1
(kg CO2-eq)]]+Tableau1[[#This Row],[Scope 2 energy
(kg CO2-eq)]]+Tableau1[[#This Row],[Scope 2 Infrastructure
(kg CO2-eq)]])/Tableau1[[#This Row],[Total CO2-emissions
(kg CO2-eq)
for scope 3 use ]],"")</f>
        <v>0</v>
      </c>
      <c r="N173" s="436" t="s">
        <v>3730</v>
      </c>
      <c r="O173" s="259">
        <v>1</v>
      </c>
      <c r="P173" s="259" t="s">
        <v>5143</v>
      </c>
      <c r="Q173" s="259" t="s">
        <v>5146</v>
      </c>
    </row>
    <row r="174" spans="1:17" ht="21.75" customHeight="1">
      <c r="A174" s="301" t="s">
        <v>5143</v>
      </c>
      <c r="B174" s="301" t="s">
        <v>5146</v>
      </c>
      <c r="C174" s="316" t="s">
        <v>3733</v>
      </c>
      <c r="D174" s="465" t="s">
        <v>3730</v>
      </c>
      <c r="E174" s="465" t="s">
        <v>700</v>
      </c>
      <c r="F174" s="469" t="str">
        <f t="shared" si="4"/>
        <v>CH</v>
      </c>
      <c r="G174" s="260">
        <v>2.6632181149350602</v>
      </c>
      <c r="H174" s="260">
        <v>0</v>
      </c>
      <c r="I174" s="260">
        <v>0</v>
      </c>
      <c r="J174" s="260">
        <v>0</v>
      </c>
      <c r="K174" s="260">
        <v>2.6632181149350602</v>
      </c>
      <c r="L174" s="301" t="str">
        <f t="shared" si="5"/>
        <v/>
      </c>
      <c r="M174" s="459">
        <f>IFERROR((Tableau1[[#This Row],[Scope 1
(kg CO2-eq)]]+Tableau1[[#This Row],[Scope 2 energy
(kg CO2-eq)]]+Tableau1[[#This Row],[Scope 2 Infrastructure
(kg CO2-eq)]])/Tableau1[[#This Row],[Total CO2-emissions
(kg CO2-eq)
for scope 3 use ]],"")</f>
        <v>1</v>
      </c>
      <c r="N174" s="436" t="s">
        <v>3730</v>
      </c>
      <c r="O174" s="259">
        <v>1</v>
      </c>
      <c r="P174" s="259" t="s">
        <v>5143</v>
      </c>
      <c r="Q174" s="259" t="s">
        <v>5146</v>
      </c>
    </row>
    <row r="175" spans="1:17" ht="21.75" customHeight="1">
      <c r="A175" s="301" t="s">
        <v>5143</v>
      </c>
      <c r="B175" s="301" t="s">
        <v>5146</v>
      </c>
      <c r="C175" s="316" t="s">
        <v>6279</v>
      </c>
      <c r="D175" s="465" t="s">
        <v>3730</v>
      </c>
      <c r="E175" s="465" t="s">
        <v>700</v>
      </c>
      <c r="F175" s="469" t="str">
        <f t="shared" si="4"/>
        <v>CH</v>
      </c>
      <c r="G175" s="260">
        <v>0</v>
      </c>
      <c r="H175" s="260">
        <v>0</v>
      </c>
      <c r="I175" s="260">
        <v>0</v>
      </c>
      <c r="J175" s="260">
        <v>1.64959785123028</v>
      </c>
      <c r="K175" s="260">
        <v>1.6495978543160099</v>
      </c>
      <c r="L175" s="301" t="str">
        <f t="shared" si="5"/>
        <v/>
      </c>
      <c r="M175" s="459">
        <f>IFERROR((Tableau1[[#This Row],[Scope 1
(kg CO2-eq)]]+Tableau1[[#This Row],[Scope 2 energy
(kg CO2-eq)]]+Tableau1[[#This Row],[Scope 2 Infrastructure
(kg CO2-eq)]])/Tableau1[[#This Row],[Total CO2-emissions
(kg CO2-eq)
for scope 3 use ]],"")</f>
        <v>0</v>
      </c>
      <c r="N175" s="436" t="s">
        <v>3730</v>
      </c>
      <c r="O175" s="259">
        <v>1</v>
      </c>
      <c r="P175" s="259" t="s">
        <v>5143</v>
      </c>
      <c r="Q175" s="259" t="s">
        <v>5146</v>
      </c>
    </row>
    <row r="176" spans="1:17" ht="21.75" customHeight="1">
      <c r="A176" s="301" t="s">
        <v>5143</v>
      </c>
      <c r="B176" s="301" t="s">
        <v>5146</v>
      </c>
      <c r="C176" s="316" t="s">
        <v>6280</v>
      </c>
      <c r="D176" s="465" t="s">
        <v>3730</v>
      </c>
      <c r="E176" s="465" t="s">
        <v>700</v>
      </c>
      <c r="F176" s="469" t="str">
        <f t="shared" si="4"/>
        <v>CH</v>
      </c>
      <c r="G176" s="260">
        <v>0</v>
      </c>
      <c r="H176" s="260">
        <v>0</v>
      </c>
      <c r="I176" s="260">
        <v>0</v>
      </c>
      <c r="J176" s="260">
        <v>5.8482994945751701</v>
      </c>
      <c r="K176" s="260">
        <v>5.8482994948156497</v>
      </c>
      <c r="L176" s="301" t="str">
        <f t="shared" si="5"/>
        <v/>
      </c>
      <c r="M176" s="459">
        <f>IFERROR((Tableau1[[#This Row],[Scope 1
(kg CO2-eq)]]+Tableau1[[#This Row],[Scope 2 energy
(kg CO2-eq)]]+Tableau1[[#This Row],[Scope 2 Infrastructure
(kg CO2-eq)]])/Tableau1[[#This Row],[Total CO2-emissions
(kg CO2-eq)
for scope 3 use ]],"")</f>
        <v>0</v>
      </c>
      <c r="N176" s="436" t="s">
        <v>3730</v>
      </c>
      <c r="O176" s="259">
        <v>1</v>
      </c>
      <c r="P176" s="259" t="s">
        <v>5143</v>
      </c>
      <c r="Q176" s="259" t="s">
        <v>5146</v>
      </c>
    </row>
    <row r="177" spans="1:17" ht="21.75" customHeight="1">
      <c r="A177" s="301" t="s">
        <v>5143</v>
      </c>
      <c r="B177" s="301" t="s">
        <v>5146</v>
      </c>
      <c r="C177" s="316" t="s">
        <v>6281</v>
      </c>
      <c r="D177" s="465" t="s">
        <v>3730</v>
      </c>
      <c r="E177" s="465" t="s">
        <v>700</v>
      </c>
      <c r="F177" s="469" t="str">
        <f t="shared" si="4"/>
        <v>CH</v>
      </c>
      <c r="G177" s="260">
        <v>0</v>
      </c>
      <c r="H177" s="260">
        <v>0</v>
      </c>
      <c r="I177" s="260">
        <v>0</v>
      </c>
      <c r="J177" s="260">
        <v>5.8482994945751701</v>
      </c>
      <c r="K177" s="260">
        <v>5.8482994948156497</v>
      </c>
      <c r="L177" s="301" t="str">
        <f t="shared" si="5"/>
        <v/>
      </c>
      <c r="M177" s="459">
        <f>IFERROR((Tableau1[[#This Row],[Scope 1
(kg CO2-eq)]]+Tableau1[[#This Row],[Scope 2 energy
(kg CO2-eq)]]+Tableau1[[#This Row],[Scope 2 Infrastructure
(kg CO2-eq)]])/Tableau1[[#This Row],[Total CO2-emissions
(kg CO2-eq)
for scope 3 use ]],"")</f>
        <v>0</v>
      </c>
      <c r="N177" s="436" t="s">
        <v>3730</v>
      </c>
      <c r="O177" s="259">
        <v>1</v>
      </c>
      <c r="P177" s="259" t="s">
        <v>5143</v>
      </c>
      <c r="Q177" s="259" t="s">
        <v>5146</v>
      </c>
    </row>
    <row r="178" spans="1:17" ht="21.75" customHeight="1">
      <c r="A178" s="301" t="s">
        <v>5143</v>
      </c>
      <c r="B178" s="301" t="s">
        <v>5146</v>
      </c>
      <c r="C178" s="316" t="s">
        <v>6282</v>
      </c>
      <c r="D178" s="465" t="s">
        <v>3730</v>
      </c>
      <c r="E178" s="465" t="s">
        <v>700</v>
      </c>
      <c r="F178" s="469" t="str">
        <f t="shared" si="4"/>
        <v>CH</v>
      </c>
      <c r="G178" s="260">
        <v>0</v>
      </c>
      <c r="H178" s="260">
        <v>0</v>
      </c>
      <c r="I178" s="260">
        <v>0</v>
      </c>
      <c r="J178" s="260">
        <v>6.1396451527611404</v>
      </c>
      <c r="K178" s="260">
        <v>6.1396451527611404</v>
      </c>
      <c r="L178" s="301" t="str">
        <f t="shared" si="5"/>
        <v/>
      </c>
      <c r="M178" s="459">
        <f>IFERROR((Tableau1[[#This Row],[Scope 1
(kg CO2-eq)]]+Tableau1[[#This Row],[Scope 2 energy
(kg CO2-eq)]]+Tableau1[[#This Row],[Scope 2 Infrastructure
(kg CO2-eq)]])/Tableau1[[#This Row],[Total CO2-emissions
(kg CO2-eq)
for scope 3 use ]],"")</f>
        <v>0</v>
      </c>
      <c r="N178" s="436" t="s">
        <v>3730</v>
      </c>
      <c r="O178" s="259">
        <v>1</v>
      </c>
      <c r="P178" s="259" t="s">
        <v>5143</v>
      </c>
      <c r="Q178" s="259" t="s">
        <v>5146</v>
      </c>
    </row>
    <row r="179" spans="1:17" ht="21.75" customHeight="1">
      <c r="A179" s="301" t="s">
        <v>5157</v>
      </c>
      <c r="B179" s="301" t="s">
        <v>5165</v>
      </c>
      <c r="C179" s="316" t="s">
        <v>6283</v>
      </c>
      <c r="D179" s="465" t="s">
        <v>3730</v>
      </c>
      <c r="E179" s="465" t="s">
        <v>6091</v>
      </c>
      <c r="F179" s="469" t="str">
        <f t="shared" si="4"/>
        <v>other</v>
      </c>
      <c r="G179" s="260">
        <v>0</v>
      </c>
      <c r="H179" s="260">
        <v>0</v>
      </c>
      <c r="I179" s="260">
        <v>0</v>
      </c>
      <c r="J179" s="260">
        <v>1.8264378866341201E-2</v>
      </c>
      <c r="K179" s="260">
        <v>1.82643788672807E-2</v>
      </c>
      <c r="L179" s="301" t="str">
        <f t="shared" si="5"/>
        <v/>
      </c>
      <c r="M179" s="459">
        <f>IFERROR((Tableau1[[#This Row],[Scope 1
(kg CO2-eq)]]+Tableau1[[#This Row],[Scope 2 energy
(kg CO2-eq)]]+Tableau1[[#This Row],[Scope 2 Infrastructure
(kg CO2-eq)]])/Tableau1[[#This Row],[Total CO2-emissions
(kg CO2-eq)
for scope 3 use ]],"")</f>
        <v>0</v>
      </c>
      <c r="N179" s="436" t="s">
        <v>3730</v>
      </c>
      <c r="O179" s="259">
        <v>1</v>
      </c>
      <c r="P179" s="259" t="s">
        <v>5157</v>
      </c>
      <c r="Q179" s="259" t="s">
        <v>5165</v>
      </c>
    </row>
    <row r="180" spans="1:17" ht="21.75" customHeight="1">
      <c r="A180" s="301" t="s">
        <v>5157</v>
      </c>
      <c r="B180" s="301" t="s">
        <v>5166</v>
      </c>
      <c r="C180" s="316" t="s">
        <v>6284</v>
      </c>
      <c r="D180" s="465" t="s">
        <v>3730</v>
      </c>
      <c r="E180" s="465" t="s">
        <v>6091</v>
      </c>
      <c r="F180" s="469" t="str">
        <f t="shared" si="4"/>
        <v>other</v>
      </c>
      <c r="G180" s="260">
        <v>0</v>
      </c>
      <c r="H180" s="260">
        <v>8.1795515964870003E-2</v>
      </c>
      <c r="I180" s="260">
        <v>1.3910846414700001E-3</v>
      </c>
      <c r="J180" s="260">
        <v>0.21216441232699601</v>
      </c>
      <c r="K180" s="260">
        <v>0.29535101284822002</v>
      </c>
      <c r="L180" s="301" t="str">
        <f t="shared" si="5"/>
        <v/>
      </c>
      <c r="M180" s="459">
        <f>IFERROR((Tableau1[[#This Row],[Scope 1
(kg CO2-eq)]]+Tableau1[[#This Row],[Scope 2 energy
(kg CO2-eq)]]+Tableau1[[#This Row],[Scope 2 Infrastructure
(kg CO2-eq)]])/Tableau1[[#This Row],[Total CO2-emissions
(kg CO2-eq)
for scope 3 use ]],"")</f>
        <v>0.28165334462248603</v>
      </c>
      <c r="N180" s="436" t="s">
        <v>3730</v>
      </c>
      <c r="O180" s="259">
        <v>1</v>
      </c>
      <c r="P180" s="259" t="s">
        <v>5157</v>
      </c>
      <c r="Q180" s="259" t="s">
        <v>5166</v>
      </c>
    </row>
    <row r="181" spans="1:17" ht="21.75" customHeight="1">
      <c r="A181" s="301" t="s">
        <v>5167</v>
      </c>
      <c r="B181" s="301" t="s">
        <v>5168</v>
      </c>
      <c r="C181" s="316" t="s">
        <v>6285</v>
      </c>
      <c r="D181" s="465" t="s">
        <v>3730</v>
      </c>
      <c r="E181" s="465" t="s">
        <v>6091</v>
      </c>
      <c r="F181" s="469" t="str">
        <f t="shared" si="4"/>
        <v>other</v>
      </c>
      <c r="G181" s="260">
        <v>0</v>
      </c>
      <c r="H181" s="260">
        <v>7.5585079390943999E-2</v>
      </c>
      <c r="I181" s="260">
        <v>3.0360505305599998E-3</v>
      </c>
      <c r="J181" s="260">
        <v>0.58804721987000297</v>
      </c>
      <c r="K181" s="260">
        <v>0.66666834972689903</v>
      </c>
      <c r="L181" s="301" t="str">
        <f t="shared" si="5"/>
        <v/>
      </c>
      <c r="M181" s="459">
        <f>IFERROR((Tableau1[[#This Row],[Scope 1
(kg CO2-eq)]]+Tableau1[[#This Row],[Scope 2 energy
(kg CO2-eq)]]+Tableau1[[#This Row],[Scope 2 Infrastructure
(kg CO2-eq)]])/Tableau1[[#This Row],[Total CO2-emissions
(kg CO2-eq)
for scope 3 use ]],"")</f>
        <v>0.11793139715378895</v>
      </c>
      <c r="N181" s="436" t="s">
        <v>3730</v>
      </c>
      <c r="O181" s="259">
        <v>1</v>
      </c>
      <c r="P181" s="259" t="s">
        <v>5167</v>
      </c>
      <c r="Q181" s="259" t="s">
        <v>5168</v>
      </c>
    </row>
    <row r="182" spans="1:17" ht="21.75" customHeight="1">
      <c r="A182" s="301" t="s">
        <v>5143</v>
      </c>
      <c r="B182" s="301" t="s">
        <v>5146</v>
      </c>
      <c r="C182" s="316" t="s">
        <v>6286</v>
      </c>
      <c r="D182" s="465" t="s">
        <v>3730</v>
      </c>
      <c r="E182" s="465" t="s">
        <v>700</v>
      </c>
      <c r="F182" s="469" t="str">
        <f t="shared" si="4"/>
        <v>CH</v>
      </c>
      <c r="G182" s="260">
        <v>0</v>
      </c>
      <c r="H182" s="260">
        <v>0</v>
      </c>
      <c r="I182" s="260">
        <v>0</v>
      </c>
      <c r="J182" s="260">
        <v>5.7382727762227397</v>
      </c>
      <c r="K182" s="260">
        <v>5.73827277623072</v>
      </c>
      <c r="L182" s="301" t="str">
        <f t="shared" si="5"/>
        <v/>
      </c>
      <c r="M182" s="459">
        <f>IFERROR((Tableau1[[#This Row],[Scope 1
(kg CO2-eq)]]+Tableau1[[#This Row],[Scope 2 energy
(kg CO2-eq)]]+Tableau1[[#This Row],[Scope 2 Infrastructure
(kg CO2-eq)]])/Tableau1[[#This Row],[Total CO2-emissions
(kg CO2-eq)
for scope 3 use ]],"")</f>
        <v>0</v>
      </c>
      <c r="N182" s="436" t="s">
        <v>3730</v>
      </c>
      <c r="O182" s="259">
        <v>1</v>
      </c>
      <c r="P182" s="259" t="s">
        <v>5143</v>
      </c>
      <c r="Q182" s="259" t="s">
        <v>5146</v>
      </c>
    </row>
    <row r="183" spans="1:17" ht="21.75" customHeight="1">
      <c r="A183" s="301" t="s">
        <v>5143</v>
      </c>
      <c r="B183" s="301" t="s">
        <v>5146</v>
      </c>
      <c r="C183" s="316" t="s">
        <v>6287</v>
      </c>
      <c r="D183" s="465" t="s">
        <v>3730</v>
      </c>
      <c r="E183" s="465" t="s">
        <v>700</v>
      </c>
      <c r="F183" s="469" t="str">
        <f t="shared" si="4"/>
        <v>CH</v>
      </c>
      <c r="G183" s="260">
        <v>0</v>
      </c>
      <c r="H183" s="260">
        <v>0</v>
      </c>
      <c r="I183" s="260">
        <v>0</v>
      </c>
      <c r="J183" s="260">
        <v>1.2482254744919401</v>
      </c>
      <c r="K183" s="260">
        <v>1.24822547359092</v>
      </c>
      <c r="L183" s="301" t="str">
        <f t="shared" si="5"/>
        <v/>
      </c>
      <c r="M183" s="459">
        <f>IFERROR((Tableau1[[#This Row],[Scope 1
(kg CO2-eq)]]+Tableau1[[#This Row],[Scope 2 energy
(kg CO2-eq)]]+Tableau1[[#This Row],[Scope 2 Infrastructure
(kg CO2-eq)]])/Tableau1[[#This Row],[Total CO2-emissions
(kg CO2-eq)
for scope 3 use ]],"")</f>
        <v>0</v>
      </c>
      <c r="N183" s="436" t="s">
        <v>3730</v>
      </c>
      <c r="O183" s="259">
        <v>1</v>
      </c>
      <c r="P183" s="259" t="s">
        <v>5143</v>
      </c>
      <c r="Q183" s="259" t="s">
        <v>5146</v>
      </c>
    </row>
    <row r="184" spans="1:17" ht="21.75" customHeight="1">
      <c r="A184" s="301" t="s">
        <v>5143</v>
      </c>
      <c r="B184" s="301" t="s">
        <v>5146</v>
      </c>
      <c r="C184" s="316" t="s">
        <v>6288</v>
      </c>
      <c r="D184" s="465" t="s">
        <v>3730</v>
      </c>
      <c r="E184" s="465" t="s">
        <v>700</v>
      </c>
      <c r="F184" s="469" t="str">
        <f t="shared" si="4"/>
        <v>CH</v>
      </c>
      <c r="G184" s="260">
        <v>0</v>
      </c>
      <c r="H184" s="260">
        <v>0</v>
      </c>
      <c r="I184" s="260">
        <v>0</v>
      </c>
      <c r="J184" s="260">
        <v>5.73827277623072</v>
      </c>
      <c r="K184" s="260">
        <v>5.73827277623072</v>
      </c>
      <c r="L184" s="301" t="str">
        <f t="shared" si="5"/>
        <v/>
      </c>
      <c r="M184" s="459">
        <f>IFERROR((Tableau1[[#This Row],[Scope 1
(kg CO2-eq)]]+Tableau1[[#This Row],[Scope 2 energy
(kg CO2-eq)]]+Tableau1[[#This Row],[Scope 2 Infrastructure
(kg CO2-eq)]])/Tableau1[[#This Row],[Total CO2-emissions
(kg CO2-eq)
for scope 3 use ]],"")</f>
        <v>0</v>
      </c>
      <c r="N184" s="436" t="s">
        <v>3730</v>
      </c>
      <c r="O184" s="259">
        <v>1</v>
      </c>
      <c r="P184" s="259" t="s">
        <v>5143</v>
      </c>
      <c r="Q184" s="259" t="s">
        <v>5146</v>
      </c>
    </row>
    <row r="185" spans="1:17" ht="21.75" customHeight="1">
      <c r="A185" s="301" t="s">
        <v>5129</v>
      </c>
      <c r="B185" s="301" t="s">
        <v>5162</v>
      </c>
      <c r="C185" s="316" t="s">
        <v>6289</v>
      </c>
      <c r="D185" s="465" t="s">
        <v>3730</v>
      </c>
      <c r="E185" s="465" t="s">
        <v>6091</v>
      </c>
      <c r="F185" s="469" t="str">
        <f t="shared" si="4"/>
        <v>other</v>
      </c>
      <c r="G185" s="260">
        <v>0</v>
      </c>
      <c r="H185" s="260">
        <v>0.24508620719999999</v>
      </c>
      <c r="I185" s="260">
        <v>3.0934080000000002E-4</v>
      </c>
      <c r="J185" s="260">
        <v>0.255856248347127</v>
      </c>
      <c r="K185" s="260">
        <v>0.50125179547842003</v>
      </c>
      <c r="L185" s="301" t="str">
        <f t="shared" si="5"/>
        <v/>
      </c>
      <c r="M185" s="459">
        <f>IFERROR((Tableau1[[#This Row],[Scope 1
(kg CO2-eq)]]+Tableau1[[#This Row],[Scope 2 energy
(kg CO2-eq)]]+Tableau1[[#This Row],[Scope 2 Infrastructure
(kg CO2-eq)]])/Tableau1[[#This Row],[Total CO2-emissions
(kg CO2-eq)
for scope 3 use ]],"")</f>
        <v>0.48956542443061396</v>
      </c>
      <c r="N185" s="436" t="s">
        <v>3730</v>
      </c>
      <c r="O185" s="259">
        <v>1</v>
      </c>
      <c r="P185" s="259" t="s">
        <v>5129</v>
      </c>
      <c r="Q185" s="259" t="s">
        <v>5162</v>
      </c>
    </row>
    <row r="186" spans="1:17" ht="21.75" customHeight="1">
      <c r="A186" s="301" t="s">
        <v>5157</v>
      </c>
      <c r="B186" s="301" t="s">
        <v>5166</v>
      </c>
      <c r="C186" s="316" t="s">
        <v>6290</v>
      </c>
      <c r="D186" s="465" t="s">
        <v>3730</v>
      </c>
      <c r="E186" s="465" t="s">
        <v>6091</v>
      </c>
      <c r="F186" s="469" t="str">
        <f t="shared" si="4"/>
        <v>other</v>
      </c>
      <c r="G186" s="260">
        <v>0</v>
      </c>
      <c r="H186" s="260">
        <v>4.7768703172461999E-2</v>
      </c>
      <c r="I186" s="260">
        <v>5.8583635676312E-3</v>
      </c>
      <c r="J186" s="260">
        <v>9.5767889283925491</v>
      </c>
      <c r="K186" s="260">
        <v>9.6304159968536691</v>
      </c>
      <c r="L186" s="301" t="str">
        <f t="shared" si="5"/>
        <v/>
      </c>
      <c r="M186" s="459">
        <f>IFERROR((Tableau1[[#This Row],[Scope 1
(kg CO2-eq)]]+Tableau1[[#This Row],[Scope 2 energy
(kg CO2-eq)]]+Tableau1[[#This Row],[Scope 2 Infrastructure
(kg CO2-eq)]])/Tableau1[[#This Row],[Total CO2-emissions
(kg CO2-eq)
for scope 3 use ]],"")</f>
        <v>5.5685098917444033E-3</v>
      </c>
      <c r="N186" s="436" t="s">
        <v>3730</v>
      </c>
      <c r="O186" s="259">
        <v>1</v>
      </c>
      <c r="P186" s="259" t="s">
        <v>5157</v>
      </c>
      <c r="Q186" s="259" t="s">
        <v>5166</v>
      </c>
    </row>
    <row r="187" spans="1:17" ht="21.75" customHeight="1">
      <c r="A187" s="301" t="s">
        <v>5157</v>
      </c>
      <c r="B187" s="301" t="s">
        <v>5166</v>
      </c>
      <c r="C187" s="316" t="s">
        <v>6291</v>
      </c>
      <c r="D187" s="465" t="s">
        <v>3730</v>
      </c>
      <c r="E187" s="465" t="s">
        <v>6091</v>
      </c>
      <c r="F187" s="469" t="str">
        <f t="shared" si="4"/>
        <v>other</v>
      </c>
      <c r="G187" s="260">
        <v>1.883532</v>
      </c>
      <c r="H187" s="260">
        <v>4.473548478144</v>
      </c>
      <c r="I187" s="260">
        <v>9.2064107520000004E-3</v>
      </c>
      <c r="J187" s="260">
        <v>3.0226673738226904</v>
      </c>
      <c r="K187" s="260">
        <v>9.3889542532243997</v>
      </c>
      <c r="L187" s="301" t="str">
        <f t="shared" si="5"/>
        <v/>
      </c>
      <c r="M187" s="459">
        <f>IFERROR((Tableau1[[#This Row],[Scope 1
(kg CO2-eq)]]+Tableau1[[#This Row],[Scope 2 energy
(kg CO2-eq)]]+Tableau1[[#This Row],[Scope 2 Infrastructure
(kg CO2-eq)]])/Tableau1[[#This Row],[Total CO2-emissions
(kg CO2-eq)
for scope 3 use ]],"")</f>
        <v>0.67806133858940243</v>
      </c>
      <c r="N187" s="436" t="s">
        <v>3730</v>
      </c>
      <c r="O187" s="259">
        <v>1</v>
      </c>
      <c r="P187" s="259" t="s">
        <v>5157</v>
      </c>
      <c r="Q187" s="259" t="s">
        <v>5166</v>
      </c>
    </row>
    <row r="188" spans="1:17" ht="21.75" customHeight="1">
      <c r="A188" s="301" t="s">
        <v>5157</v>
      </c>
      <c r="B188" s="301" t="s">
        <v>5166</v>
      </c>
      <c r="C188" s="316" t="s">
        <v>6292</v>
      </c>
      <c r="D188" s="465" t="s">
        <v>3730</v>
      </c>
      <c r="E188" s="465" t="s">
        <v>700</v>
      </c>
      <c r="F188" s="469" t="str">
        <f t="shared" si="4"/>
        <v>CH</v>
      </c>
      <c r="G188" s="260">
        <v>0</v>
      </c>
      <c r="H188" s="260">
        <v>0</v>
      </c>
      <c r="I188" s="260">
        <v>0</v>
      </c>
      <c r="J188" s="260">
        <v>4.8811264549670703</v>
      </c>
      <c r="K188" s="260">
        <v>4.8811264545449502</v>
      </c>
      <c r="L188" s="301" t="str">
        <f t="shared" si="5"/>
        <v/>
      </c>
      <c r="M188" s="459">
        <f>IFERROR((Tableau1[[#This Row],[Scope 1
(kg CO2-eq)]]+Tableau1[[#This Row],[Scope 2 energy
(kg CO2-eq)]]+Tableau1[[#This Row],[Scope 2 Infrastructure
(kg CO2-eq)]])/Tableau1[[#This Row],[Total CO2-emissions
(kg CO2-eq)
for scope 3 use ]],"")</f>
        <v>0</v>
      </c>
      <c r="N188" s="436" t="s">
        <v>3730</v>
      </c>
      <c r="O188" s="259">
        <v>1</v>
      </c>
      <c r="P188" s="259" t="s">
        <v>5157</v>
      </c>
      <c r="Q188" s="259" t="s">
        <v>5166</v>
      </c>
    </row>
    <row r="189" spans="1:17" ht="21.75" customHeight="1">
      <c r="A189" s="301" t="s">
        <v>5157</v>
      </c>
      <c r="B189" s="301" t="s">
        <v>5166</v>
      </c>
      <c r="C189" s="316" t="s">
        <v>6293</v>
      </c>
      <c r="D189" s="465" t="s">
        <v>3730</v>
      </c>
      <c r="E189" s="465" t="s">
        <v>6091</v>
      </c>
      <c r="F189" s="469" t="str">
        <f t="shared" si="4"/>
        <v>other</v>
      </c>
      <c r="G189" s="260">
        <v>0</v>
      </c>
      <c r="H189" s="260">
        <v>0</v>
      </c>
      <c r="I189" s="260">
        <v>0</v>
      </c>
      <c r="J189" s="260">
        <v>5.1724721132819003</v>
      </c>
      <c r="K189" s="260">
        <v>5.1724721129308504</v>
      </c>
      <c r="L189" s="301" t="str">
        <f t="shared" si="5"/>
        <v/>
      </c>
      <c r="M189" s="459">
        <f>IFERROR((Tableau1[[#This Row],[Scope 1
(kg CO2-eq)]]+Tableau1[[#This Row],[Scope 2 energy
(kg CO2-eq)]]+Tableau1[[#This Row],[Scope 2 Infrastructure
(kg CO2-eq)]])/Tableau1[[#This Row],[Total CO2-emissions
(kg CO2-eq)
for scope 3 use ]],"")</f>
        <v>0</v>
      </c>
      <c r="N189" s="436" t="s">
        <v>3730</v>
      </c>
      <c r="O189" s="259">
        <v>1</v>
      </c>
      <c r="P189" s="259" t="s">
        <v>5157</v>
      </c>
      <c r="Q189" s="259" t="s">
        <v>5166</v>
      </c>
    </row>
    <row r="190" spans="1:17" ht="21.75" customHeight="1">
      <c r="A190" s="301" t="s">
        <v>5157</v>
      </c>
      <c r="B190" s="301" t="s">
        <v>5166</v>
      </c>
      <c r="C190" s="316" t="s">
        <v>6294</v>
      </c>
      <c r="D190" s="465" t="s">
        <v>3730</v>
      </c>
      <c r="E190" s="465" t="s">
        <v>6091</v>
      </c>
      <c r="F190" s="469" t="str">
        <f t="shared" si="4"/>
        <v>other</v>
      </c>
      <c r="G190" s="260">
        <v>0</v>
      </c>
      <c r="H190" s="260">
        <v>0</v>
      </c>
      <c r="I190" s="260">
        <v>0</v>
      </c>
      <c r="J190" s="260">
        <v>4.5966363326467103</v>
      </c>
      <c r="K190" s="260">
        <v>4.5966363324386004</v>
      </c>
      <c r="L190" s="301" t="str">
        <f t="shared" si="5"/>
        <v/>
      </c>
      <c r="M190" s="459">
        <f>IFERROR((Tableau1[[#This Row],[Scope 1
(kg CO2-eq)]]+Tableau1[[#This Row],[Scope 2 energy
(kg CO2-eq)]]+Tableau1[[#This Row],[Scope 2 Infrastructure
(kg CO2-eq)]])/Tableau1[[#This Row],[Total CO2-emissions
(kg CO2-eq)
for scope 3 use ]],"")</f>
        <v>0</v>
      </c>
      <c r="N190" s="436" t="s">
        <v>3730</v>
      </c>
      <c r="O190" s="259">
        <v>1</v>
      </c>
      <c r="P190" s="259" t="s">
        <v>5157</v>
      </c>
      <c r="Q190" s="259" t="s">
        <v>5166</v>
      </c>
    </row>
    <row r="191" spans="1:17" ht="21.75" customHeight="1">
      <c r="A191" s="301" t="s">
        <v>5157</v>
      </c>
      <c r="B191" s="301" t="s">
        <v>5166</v>
      </c>
      <c r="C191" s="316" t="s">
        <v>6295</v>
      </c>
      <c r="D191" s="465" t="s">
        <v>3730</v>
      </c>
      <c r="E191" s="465" t="s">
        <v>6091</v>
      </c>
      <c r="F191" s="469" t="str">
        <f t="shared" si="4"/>
        <v>other</v>
      </c>
      <c r="G191" s="260">
        <v>0</v>
      </c>
      <c r="H191" s="260">
        <v>0</v>
      </c>
      <c r="I191" s="260">
        <v>0</v>
      </c>
      <c r="J191" s="260">
        <v>5.3684939783138699</v>
      </c>
      <c r="K191" s="260">
        <v>5.3684939777131504</v>
      </c>
      <c r="L191" s="301" t="str">
        <f t="shared" si="5"/>
        <v/>
      </c>
      <c r="M191" s="459">
        <f>IFERROR((Tableau1[[#This Row],[Scope 1
(kg CO2-eq)]]+Tableau1[[#This Row],[Scope 2 energy
(kg CO2-eq)]]+Tableau1[[#This Row],[Scope 2 Infrastructure
(kg CO2-eq)]])/Tableau1[[#This Row],[Total CO2-emissions
(kg CO2-eq)
for scope 3 use ]],"")</f>
        <v>0</v>
      </c>
      <c r="N191" s="436" t="s">
        <v>3730</v>
      </c>
      <c r="O191" s="259">
        <v>1</v>
      </c>
      <c r="P191" s="259" t="s">
        <v>5157</v>
      </c>
      <c r="Q191" s="259" t="s">
        <v>5166</v>
      </c>
    </row>
    <row r="192" spans="1:17" ht="21.75" customHeight="1">
      <c r="A192" s="301" t="s">
        <v>5157</v>
      </c>
      <c r="B192" s="301" t="s">
        <v>5166</v>
      </c>
      <c r="C192" s="316" t="s">
        <v>6296</v>
      </c>
      <c r="D192" s="465" t="s">
        <v>3730</v>
      </c>
      <c r="E192" s="465" t="s">
        <v>6091</v>
      </c>
      <c r="F192" s="469" t="str">
        <f t="shared" si="4"/>
        <v>other</v>
      </c>
      <c r="G192" s="260">
        <v>1.578E-3</v>
      </c>
      <c r="H192" s="260">
        <v>0.34937824368859999</v>
      </c>
      <c r="I192" s="260">
        <v>4.3074464117999998E-3</v>
      </c>
      <c r="J192" s="260">
        <v>2.79672837975776E-2</v>
      </c>
      <c r="K192" s="260">
        <v>0.38323097496133701</v>
      </c>
      <c r="L192" s="301" t="str">
        <f t="shared" si="5"/>
        <v/>
      </c>
      <c r="M192" s="459">
        <f>IFERROR((Tableau1[[#This Row],[Scope 1
(kg CO2-eq)]]+Tableau1[[#This Row],[Scope 2 energy
(kg CO2-eq)]]+Tableau1[[#This Row],[Scope 2 Infrastructure
(kg CO2-eq)]])/Tableau1[[#This Row],[Total CO2-emissions
(kg CO2-eq)
for scope 3 use ]],"")</f>
        <v>0.92702237896151651</v>
      </c>
      <c r="N192" s="436" t="s">
        <v>3730</v>
      </c>
      <c r="O192" s="259">
        <v>1</v>
      </c>
      <c r="P192" s="259" t="s">
        <v>5157</v>
      </c>
      <c r="Q192" s="259" t="s">
        <v>5166</v>
      </c>
    </row>
    <row r="193" spans="1:17" ht="21.75" customHeight="1">
      <c r="A193" s="301" t="s">
        <v>5157</v>
      </c>
      <c r="B193" s="301" t="s">
        <v>5166</v>
      </c>
      <c r="C193" s="316" t="s">
        <v>6297</v>
      </c>
      <c r="D193" s="465" t="s">
        <v>3730</v>
      </c>
      <c r="E193" s="465" t="s">
        <v>6091</v>
      </c>
      <c r="F193" s="469" t="str">
        <f t="shared" si="4"/>
        <v>other</v>
      </c>
      <c r="G193" s="260">
        <v>0</v>
      </c>
      <c r="H193" s="260">
        <v>0.32521347383832</v>
      </c>
      <c r="I193" s="260">
        <v>2.7221760072800001E-3</v>
      </c>
      <c r="J193" s="260">
        <v>0.35448916556353599</v>
      </c>
      <c r="K193" s="260">
        <v>0.68242481120006004</v>
      </c>
      <c r="L193" s="301" t="str">
        <f t="shared" si="5"/>
        <v/>
      </c>
      <c r="M193" s="459">
        <f>IFERROR((Tableau1[[#This Row],[Scope 1
(kg CO2-eq)]]+Tableau1[[#This Row],[Scope 2 energy
(kg CO2-eq)]]+Tableau1[[#This Row],[Scope 2 Infrastructure
(kg CO2-eq)]])/Tableau1[[#This Row],[Total CO2-emissions
(kg CO2-eq)
for scope 3 use ]],"")</f>
        <v>0.48054473469233544</v>
      </c>
      <c r="N193" s="436" t="s">
        <v>3730</v>
      </c>
      <c r="O193" s="259">
        <v>1</v>
      </c>
      <c r="P193" s="259" t="s">
        <v>5157</v>
      </c>
      <c r="Q193" s="259" t="s">
        <v>5166</v>
      </c>
    </row>
    <row r="194" spans="1:17" ht="21.75" customHeight="1">
      <c r="A194" s="301" t="s">
        <v>5141</v>
      </c>
      <c r="B194" s="301" t="s">
        <v>5169</v>
      </c>
      <c r="C194" s="316" t="s">
        <v>6298</v>
      </c>
      <c r="D194" s="465" t="s">
        <v>3730</v>
      </c>
      <c r="E194" s="465" t="s">
        <v>6019</v>
      </c>
      <c r="F194" s="469" t="str">
        <f t="shared" ref="F194:F257" si="6">IF(ISNUMBER(SEARCH("{CH}", C194)), "CH", "other")</f>
        <v>other</v>
      </c>
      <c r="G194" s="260">
        <v>0</v>
      </c>
      <c r="H194" s="260">
        <v>2.0332438019999999E-2</v>
      </c>
      <c r="I194" s="260">
        <v>1.8184392E-5</v>
      </c>
      <c r="J194" s="260">
        <v>3.0471327023466301</v>
      </c>
      <c r="K194" s="260">
        <v>3.0674833247698099</v>
      </c>
      <c r="L194" s="301" t="str">
        <f t="shared" ref="L194:L257" si="7">IF(N194="MJ", K194*3.6, IF(N194="m", K194*1000, ""))</f>
        <v/>
      </c>
      <c r="M194" s="459">
        <f>IFERROR((Tableau1[[#This Row],[Scope 1
(kg CO2-eq)]]+Tableau1[[#This Row],[Scope 2 energy
(kg CO2-eq)]]+Tableau1[[#This Row],[Scope 2 Infrastructure
(kg CO2-eq)]])/Tableau1[[#This Row],[Total CO2-emissions
(kg CO2-eq)
for scope 3 use ]],"")</f>
        <v>6.6343057996988948E-3</v>
      </c>
      <c r="N194" s="436" t="s">
        <v>3730</v>
      </c>
      <c r="O194" s="259">
        <v>1</v>
      </c>
      <c r="P194" s="259" t="s">
        <v>5141</v>
      </c>
      <c r="Q194" s="259" t="s">
        <v>5169</v>
      </c>
    </row>
    <row r="195" spans="1:17" ht="21.75" customHeight="1">
      <c r="A195" s="301" t="s">
        <v>5141</v>
      </c>
      <c r="B195" s="301" t="s">
        <v>5169</v>
      </c>
      <c r="C195" s="316" t="s">
        <v>6299</v>
      </c>
      <c r="D195" s="465" t="s">
        <v>3730</v>
      </c>
      <c r="E195" s="465" t="s">
        <v>6020</v>
      </c>
      <c r="F195" s="469" t="str">
        <f t="shared" si="6"/>
        <v>other</v>
      </c>
      <c r="G195" s="260">
        <v>0</v>
      </c>
      <c r="H195" s="260">
        <v>2.0888743428000001E-2</v>
      </c>
      <c r="I195" s="260">
        <v>1.8184068E-5</v>
      </c>
      <c r="J195" s="260">
        <v>3.0471327023466301</v>
      </c>
      <c r="K195" s="260">
        <v>3.0680396290512402</v>
      </c>
      <c r="L195" s="301" t="str">
        <f t="shared" si="7"/>
        <v/>
      </c>
      <c r="M195" s="459">
        <f>IFERROR((Tableau1[[#This Row],[Scope 1
(kg CO2-eq)]]+Tableau1[[#This Row],[Scope 2 energy
(kg CO2-eq)]]+Tableau1[[#This Row],[Scope 2 Infrastructure
(kg CO2-eq)]])/Tableau1[[#This Row],[Total CO2-emissions
(kg CO2-eq)
for scope 3 use ]],"")</f>
        <v>6.8144255041664029E-3</v>
      </c>
      <c r="N195" s="436" t="s">
        <v>3730</v>
      </c>
      <c r="O195" s="259">
        <v>1</v>
      </c>
      <c r="P195" s="259" t="s">
        <v>5141</v>
      </c>
      <c r="Q195" s="260" t="s">
        <v>5169</v>
      </c>
    </row>
    <row r="196" spans="1:17" ht="21.75" customHeight="1">
      <c r="A196" s="301" t="s">
        <v>5141</v>
      </c>
      <c r="B196" s="301" t="s">
        <v>5169</v>
      </c>
      <c r="C196" s="316" t="s">
        <v>6300</v>
      </c>
      <c r="D196" s="465" t="s">
        <v>3730</v>
      </c>
      <c r="E196" s="465" t="s">
        <v>6021</v>
      </c>
      <c r="F196" s="469" t="str">
        <f t="shared" si="6"/>
        <v>other</v>
      </c>
      <c r="G196" s="260">
        <v>0</v>
      </c>
      <c r="H196" s="260">
        <v>2.8445064084E-2</v>
      </c>
      <c r="I196" s="260">
        <v>1.8571679999999999E-5</v>
      </c>
      <c r="J196" s="260">
        <v>3.0471327023466301</v>
      </c>
      <c r="K196" s="260">
        <v>3.0755963372090598</v>
      </c>
      <c r="L196" s="301" t="str">
        <f t="shared" si="7"/>
        <v/>
      </c>
      <c r="M196" s="459">
        <f>IFERROR((Tableau1[[#This Row],[Scope 1
(kg CO2-eq)]]+Tableau1[[#This Row],[Scope 2 energy
(kg CO2-eq)]]+Tableau1[[#This Row],[Scope 2 Infrastructure
(kg CO2-eq)]])/Tableau1[[#This Row],[Total CO2-emissions
(kg CO2-eq)
for scope 3 use ]],"")</f>
        <v>9.2546721491511587E-3</v>
      </c>
      <c r="N196" s="436" t="s">
        <v>3730</v>
      </c>
      <c r="O196" s="259">
        <v>1</v>
      </c>
      <c r="P196" s="259" t="s">
        <v>5141</v>
      </c>
      <c r="Q196" s="260" t="s">
        <v>5169</v>
      </c>
    </row>
    <row r="197" spans="1:17" ht="21.75" customHeight="1">
      <c r="A197" s="301" t="s">
        <v>5141</v>
      </c>
      <c r="B197" s="301" t="s">
        <v>5169</v>
      </c>
      <c r="C197" s="316" t="s">
        <v>6301</v>
      </c>
      <c r="D197" s="465" t="s">
        <v>3730</v>
      </c>
      <c r="E197" s="465" t="s">
        <v>6015</v>
      </c>
      <c r="F197" s="469" t="str">
        <f t="shared" si="6"/>
        <v>other</v>
      </c>
      <c r="G197" s="260">
        <v>0</v>
      </c>
      <c r="H197" s="260">
        <v>2.1491600940000001E-2</v>
      </c>
      <c r="I197" s="260">
        <v>1.8637883999999999E-5</v>
      </c>
      <c r="J197" s="260">
        <v>3.0471327023466301</v>
      </c>
      <c r="K197" s="260">
        <v>3.0686429391860899</v>
      </c>
      <c r="L197" s="301" t="str">
        <f t="shared" si="7"/>
        <v/>
      </c>
      <c r="M197" s="459">
        <f>IFERROR((Tableau1[[#This Row],[Scope 1
(kg CO2-eq)]]+Tableau1[[#This Row],[Scope 2 energy
(kg CO2-eq)]]+Tableau1[[#This Row],[Scope 2 Infrastructure
(kg CO2-eq)]])/Tableau1[[#This Row],[Total CO2-emissions
(kg CO2-eq)
for scope 3 use ]],"")</f>
        <v>7.0096910100936214E-3</v>
      </c>
      <c r="N197" s="436" t="s">
        <v>3730</v>
      </c>
      <c r="O197" s="259">
        <v>1</v>
      </c>
      <c r="P197" s="259" t="s">
        <v>5141</v>
      </c>
      <c r="Q197" s="260" t="s">
        <v>5169</v>
      </c>
    </row>
    <row r="198" spans="1:17" ht="21.75" customHeight="1">
      <c r="A198" s="301" t="s">
        <v>5141</v>
      </c>
      <c r="B198" s="301" t="s">
        <v>5169</v>
      </c>
      <c r="C198" s="316" t="s">
        <v>6302</v>
      </c>
      <c r="D198" s="465" t="s">
        <v>3730</v>
      </c>
      <c r="E198" s="465" t="s">
        <v>700</v>
      </c>
      <c r="F198" s="469" t="str">
        <f t="shared" si="6"/>
        <v>CH</v>
      </c>
      <c r="G198" s="260">
        <v>0</v>
      </c>
      <c r="H198" s="260">
        <v>0</v>
      </c>
      <c r="I198" s="260">
        <v>0</v>
      </c>
      <c r="J198" s="260">
        <v>3.2484020408558298</v>
      </c>
      <c r="K198" s="260">
        <v>3.24840204084704</v>
      </c>
      <c r="L198" s="301" t="str">
        <f t="shared" si="7"/>
        <v/>
      </c>
      <c r="M198" s="459">
        <f>IFERROR((Tableau1[[#This Row],[Scope 1
(kg CO2-eq)]]+Tableau1[[#This Row],[Scope 2 energy
(kg CO2-eq)]]+Tableau1[[#This Row],[Scope 2 Infrastructure
(kg CO2-eq)]])/Tableau1[[#This Row],[Total CO2-emissions
(kg CO2-eq)
for scope 3 use ]],"")</f>
        <v>0</v>
      </c>
      <c r="N198" s="436" t="s">
        <v>3730</v>
      </c>
      <c r="O198" s="259">
        <v>1</v>
      </c>
      <c r="P198" s="259" t="s">
        <v>5141</v>
      </c>
      <c r="Q198" s="260" t="s">
        <v>5169</v>
      </c>
    </row>
    <row r="199" spans="1:17" ht="21.75" customHeight="1">
      <c r="A199" s="301" t="s">
        <v>5129</v>
      </c>
      <c r="B199" s="301" t="s">
        <v>5162</v>
      </c>
      <c r="C199" s="316" t="s">
        <v>6303</v>
      </c>
      <c r="D199" s="465" t="s">
        <v>3730</v>
      </c>
      <c r="E199" s="465" t="s">
        <v>700</v>
      </c>
      <c r="F199" s="469" t="str">
        <f t="shared" si="6"/>
        <v>CH</v>
      </c>
      <c r="G199" s="260">
        <v>0</v>
      </c>
      <c r="H199" s="260">
        <v>0</v>
      </c>
      <c r="I199" s="260">
        <v>0</v>
      </c>
      <c r="J199" s="260">
        <v>2.3498136812303598</v>
      </c>
      <c r="K199" s="260">
        <v>2.34981368118987</v>
      </c>
      <c r="L199" s="301" t="str">
        <f t="shared" si="7"/>
        <v/>
      </c>
      <c r="M199" s="459">
        <f>IFERROR((Tableau1[[#This Row],[Scope 1
(kg CO2-eq)]]+Tableau1[[#This Row],[Scope 2 energy
(kg CO2-eq)]]+Tableau1[[#This Row],[Scope 2 Infrastructure
(kg CO2-eq)]])/Tableau1[[#This Row],[Total CO2-emissions
(kg CO2-eq)
for scope 3 use ]],"")</f>
        <v>0</v>
      </c>
      <c r="N199" s="436" t="s">
        <v>3730</v>
      </c>
      <c r="O199" s="259">
        <v>1</v>
      </c>
      <c r="P199" s="259" t="s">
        <v>5129</v>
      </c>
      <c r="Q199" s="259" t="s">
        <v>5162</v>
      </c>
    </row>
    <row r="200" spans="1:17" ht="21.75" customHeight="1">
      <c r="A200" s="301" t="s">
        <v>5129</v>
      </c>
      <c r="B200" s="301" t="s">
        <v>5162</v>
      </c>
      <c r="C200" s="316" t="s">
        <v>6304</v>
      </c>
      <c r="D200" s="465" t="s">
        <v>3730</v>
      </c>
      <c r="E200" s="465" t="s">
        <v>6091</v>
      </c>
      <c r="F200" s="469" t="str">
        <f t="shared" si="6"/>
        <v>other</v>
      </c>
      <c r="G200" s="260">
        <v>0</v>
      </c>
      <c r="H200" s="260">
        <v>0</v>
      </c>
      <c r="I200" s="260">
        <v>0</v>
      </c>
      <c r="J200" s="260">
        <v>2.3498136812303598</v>
      </c>
      <c r="K200" s="260">
        <v>2.34981368118987</v>
      </c>
      <c r="L200" s="301" t="str">
        <f t="shared" si="7"/>
        <v/>
      </c>
      <c r="M200" s="459">
        <f>IFERROR((Tableau1[[#This Row],[Scope 1
(kg CO2-eq)]]+Tableau1[[#This Row],[Scope 2 energy
(kg CO2-eq)]]+Tableau1[[#This Row],[Scope 2 Infrastructure
(kg CO2-eq)]])/Tableau1[[#This Row],[Total CO2-emissions
(kg CO2-eq)
for scope 3 use ]],"")</f>
        <v>0</v>
      </c>
      <c r="N200" s="436" t="s">
        <v>3730</v>
      </c>
      <c r="O200" s="259">
        <v>1</v>
      </c>
      <c r="P200" s="259" t="s">
        <v>5129</v>
      </c>
      <c r="Q200" s="259" t="s">
        <v>5162</v>
      </c>
    </row>
    <row r="201" spans="1:17" ht="21.75" customHeight="1">
      <c r="A201" s="301" t="s">
        <v>5129</v>
      </c>
      <c r="B201" s="301" t="s">
        <v>5162</v>
      </c>
      <c r="C201" s="316" t="s">
        <v>6305</v>
      </c>
      <c r="D201" s="465" t="s">
        <v>3730</v>
      </c>
      <c r="E201" s="465" t="s">
        <v>6091</v>
      </c>
      <c r="F201" s="469" t="str">
        <f t="shared" si="6"/>
        <v>other</v>
      </c>
      <c r="G201" s="260">
        <v>2.3559779000000001</v>
      </c>
      <c r="H201" s="260">
        <v>9.8034482879999996E-2</v>
      </c>
      <c r="I201" s="260">
        <v>1.2373631999999999E-4</v>
      </c>
      <c r="J201" s="260">
        <v>0.81716042346215012</v>
      </c>
      <c r="K201" s="260">
        <v>3.2712965424936802</v>
      </c>
      <c r="L201" s="301" t="str">
        <f t="shared" si="7"/>
        <v/>
      </c>
      <c r="M201" s="459">
        <f>IFERROR((Tableau1[[#This Row],[Scope 1
(kg CO2-eq)]]+Tableau1[[#This Row],[Scope 2 energy
(kg CO2-eq)]]+Tableau1[[#This Row],[Scope 2 Infrastructure
(kg CO2-eq)]])/Tableau1[[#This Row],[Total CO2-emissions
(kg CO2-eq)
for scope 3 use ]],"")</f>
        <v>0.75020288968643423</v>
      </c>
      <c r="N201" s="436" t="s">
        <v>3730</v>
      </c>
      <c r="O201" s="259">
        <v>1</v>
      </c>
      <c r="P201" s="259" t="s">
        <v>5129</v>
      </c>
      <c r="Q201" s="259" t="s">
        <v>5162</v>
      </c>
    </row>
    <row r="202" spans="1:17" ht="21.75" customHeight="1">
      <c r="A202" s="301" t="s">
        <v>5129</v>
      </c>
      <c r="B202" s="301" t="s">
        <v>5162</v>
      </c>
      <c r="C202" s="316" t="s">
        <v>6306</v>
      </c>
      <c r="D202" s="465" t="s">
        <v>3730</v>
      </c>
      <c r="E202" s="465" t="s">
        <v>6091</v>
      </c>
      <c r="F202" s="469" t="str">
        <f t="shared" si="6"/>
        <v>other</v>
      </c>
      <c r="G202" s="260">
        <v>1.46454638</v>
      </c>
      <c r="H202" s="260">
        <v>5.5584247959359998E-2</v>
      </c>
      <c r="I202" s="260">
        <v>0.40494308150303998</v>
      </c>
      <c r="J202" s="260">
        <v>0.22901953332359004</v>
      </c>
      <c r="K202" s="260">
        <v>2.1540932498380601</v>
      </c>
      <c r="L202" s="301" t="str">
        <f t="shared" si="7"/>
        <v/>
      </c>
      <c r="M202" s="459">
        <f>IFERROR((Tableau1[[#This Row],[Scope 1
(kg CO2-eq)]]+Tableau1[[#This Row],[Scope 2 energy
(kg CO2-eq)]]+Tableau1[[#This Row],[Scope 2 Infrastructure
(kg CO2-eq)]])/Tableau1[[#This Row],[Total CO2-emissions
(kg CO2-eq)
for scope 3 use ]],"")</f>
        <v>0.89368169628084704</v>
      </c>
      <c r="N202" s="436" t="s">
        <v>3730</v>
      </c>
      <c r="O202" s="259">
        <v>1</v>
      </c>
      <c r="P202" s="259" t="s">
        <v>5129</v>
      </c>
      <c r="Q202" s="259" t="s">
        <v>5162</v>
      </c>
    </row>
    <row r="203" spans="1:17" ht="21.75" customHeight="1">
      <c r="A203" s="301" t="s">
        <v>5129</v>
      </c>
      <c r="B203" s="301" t="s">
        <v>5162</v>
      </c>
      <c r="C203" s="316" t="s">
        <v>6307</v>
      </c>
      <c r="D203" s="465" t="s">
        <v>3730</v>
      </c>
      <c r="E203" s="465" t="s">
        <v>6091</v>
      </c>
      <c r="F203" s="469" t="str">
        <f t="shared" si="6"/>
        <v>other</v>
      </c>
      <c r="G203" s="260">
        <v>0</v>
      </c>
      <c r="H203" s="260">
        <v>0.15832568985119999</v>
      </c>
      <c r="I203" s="260">
        <v>1.9983415680000001E-4</v>
      </c>
      <c r="J203" s="260">
        <v>1.0962190784499399</v>
      </c>
      <c r="K203" s="260">
        <v>1.2547446021463</v>
      </c>
      <c r="L203" s="301" t="str">
        <f t="shared" si="7"/>
        <v/>
      </c>
      <c r="M203" s="459">
        <f>IFERROR((Tableau1[[#This Row],[Scope 1
(kg CO2-eq)]]+Tableau1[[#This Row],[Scope 2 energy
(kg CO2-eq)]]+Tableau1[[#This Row],[Scope 2 Infrastructure
(kg CO2-eq)]])/Tableau1[[#This Row],[Total CO2-emissions
(kg CO2-eq)
for scope 3 use ]],"")</f>
        <v>0.12634086947800738</v>
      </c>
      <c r="N203" s="436" t="s">
        <v>3730</v>
      </c>
      <c r="O203" s="259">
        <v>1</v>
      </c>
      <c r="P203" s="259" t="s">
        <v>5129</v>
      </c>
      <c r="Q203" s="259" t="s">
        <v>5162</v>
      </c>
    </row>
    <row r="204" spans="1:17" ht="21.75" customHeight="1">
      <c r="A204" s="301" t="s">
        <v>5129</v>
      </c>
      <c r="B204" s="301" t="s">
        <v>5136</v>
      </c>
      <c r="C204" s="316" t="s">
        <v>6308</v>
      </c>
      <c r="D204" s="465" t="s">
        <v>3730</v>
      </c>
      <c r="E204" s="465" t="s">
        <v>6091</v>
      </c>
      <c r="F204" s="469" t="str">
        <f t="shared" si="6"/>
        <v>other</v>
      </c>
      <c r="G204" s="260">
        <v>9.6400000000000001E-4</v>
      </c>
      <c r="H204" s="260">
        <v>0.32199462199520001</v>
      </c>
      <c r="I204" s="260">
        <v>2.0602097279999999E-4</v>
      </c>
      <c r="J204" s="260">
        <v>1.35342163089692</v>
      </c>
      <c r="K204" s="260">
        <v>1.6765862744087101</v>
      </c>
      <c r="L204" s="301" t="str">
        <f t="shared" si="7"/>
        <v/>
      </c>
      <c r="M204" s="459">
        <f>IFERROR((Tableau1[[#This Row],[Scope 1
(kg CO2-eq)]]+Tableau1[[#This Row],[Scope 2 energy
(kg CO2-eq)]]+Tableau1[[#This Row],[Scope 2 Infrastructure
(kg CO2-eq)]])/Tableau1[[#This Row],[Total CO2-emissions
(kg CO2-eq)
for scope 3 use ]],"")</f>
        <v>0.19275157377867241</v>
      </c>
      <c r="N204" s="436" t="s">
        <v>3730</v>
      </c>
      <c r="O204" s="259">
        <v>1</v>
      </c>
      <c r="P204" s="259" t="s">
        <v>5129</v>
      </c>
      <c r="Q204" s="259" t="s">
        <v>5136</v>
      </c>
    </row>
    <row r="205" spans="1:17" ht="21.75" customHeight="1">
      <c r="A205" s="301" t="s">
        <v>5129</v>
      </c>
      <c r="B205" s="301" t="s">
        <v>5162</v>
      </c>
      <c r="C205" s="316" t="s">
        <v>6309</v>
      </c>
      <c r="D205" s="465" t="s">
        <v>3730</v>
      </c>
      <c r="E205" s="465" t="s">
        <v>6101</v>
      </c>
      <c r="F205" s="469" t="str">
        <f t="shared" si="6"/>
        <v>other</v>
      </c>
      <c r="G205" s="260">
        <v>1.0923E-2</v>
      </c>
      <c r="H205" s="260">
        <v>0.32198704002242301</v>
      </c>
      <c r="I205" s="260">
        <v>2.0601478598399999E-4</v>
      </c>
      <c r="J205" s="260">
        <v>0.76615050902582893</v>
      </c>
      <c r="K205" s="260">
        <v>1.0992665671406801</v>
      </c>
      <c r="L205" s="301" t="str">
        <f t="shared" si="7"/>
        <v/>
      </c>
      <c r="M205" s="459">
        <f>IFERROR((Tableau1[[#This Row],[Scope 1
(kg CO2-eq)]]+Tableau1[[#This Row],[Scope 2 energy
(kg CO2-eq)]]+Tableau1[[#This Row],[Scope 2 Infrastructure
(kg CO2-eq)]])/Tableau1[[#This Row],[Total CO2-emissions
(kg CO2-eq)
for scope 3 use ]],"")</f>
        <v>0.30303482773507845</v>
      </c>
      <c r="N205" s="436" t="s">
        <v>3730</v>
      </c>
      <c r="O205" s="259">
        <v>1</v>
      </c>
      <c r="P205" s="259" t="s">
        <v>5129</v>
      </c>
      <c r="Q205" s="259" t="s">
        <v>5162</v>
      </c>
    </row>
    <row r="206" spans="1:17" ht="21.75" customHeight="1">
      <c r="A206" s="301" t="s">
        <v>5129</v>
      </c>
      <c r="B206" s="301" t="s">
        <v>5170</v>
      </c>
      <c r="C206" s="316" t="s">
        <v>6310</v>
      </c>
      <c r="D206" s="465" t="s">
        <v>3730</v>
      </c>
      <c r="E206" s="465" t="s">
        <v>6091</v>
      </c>
      <c r="F206" s="469" t="str">
        <f t="shared" si="6"/>
        <v>other</v>
      </c>
      <c r="G206" s="260">
        <v>0</v>
      </c>
      <c r="H206" s="260">
        <v>1.94954039769592</v>
      </c>
      <c r="I206" s="260">
        <v>1.043319902976E-3</v>
      </c>
      <c r="J206" s="260">
        <v>3.5633829708514599</v>
      </c>
      <c r="K206" s="260">
        <v>5.5139666930331801</v>
      </c>
      <c r="L206" s="301" t="str">
        <f t="shared" si="7"/>
        <v/>
      </c>
      <c r="M206" s="459">
        <f>IFERROR((Tableau1[[#This Row],[Scope 1
(kg CO2-eq)]]+Tableau1[[#This Row],[Scope 2 energy
(kg CO2-eq)]]+Tableau1[[#This Row],[Scope 2 Infrastructure
(kg CO2-eq)]])/Tableau1[[#This Row],[Total CO2-emissions
(kg CO2-eq)
for scope 3 use ]],"")</f>
        <v>0.35375326442639404</v>
      </c>
      <c r="N206" s="436" t="s">
        <v>3730</v>
      </c>
      <c r="O206" s="259">
        <v>1</v>
      </c>
      <c r="P206" s="259" t="s">
        <v>5129</v>
      </c>
      <c r="Q206" s="259" t="s">
        <v>5170</v>
      </c>
    </row>
    <row r="207" spans="1:17" ht="21.75" customHeight="1">
      <c r="A207" s="301" t="s">
        <v>5129</v>
      </c>
      <c r="B207" s="301" t="s">
        <v>5170</v>
      </c>
      <c r="C207" s="316" t="s">
        <v>6311</v>
      </c>
      <c r="D207" s="465" t="s">
        <v>3730</v>
      </c>
      <c r="E207" s="465" t="s">
        <v>6091</v>
      </c>
      <c r="F207" s="469" t="str">
        <f t="shared" si="6"/>
        <v>other</v>
      </c>
      <c r="G207" s="260">
        <v>0</v>
      </c>
      <c r="H207" s="260">
        <v>0.29200892050779398</v>
      </c>
      <c r="I207" s="260">
        <v>1.5627278534400001E-4</v>
      </c>
      <c r="J207" s="260">
        <v>0.92884393248383401</v>
      </c>
      <c r="K207" s="260">
        <v>1.2210091280784701</v>
      </c>
      <c r="L207" s="301" t="str">
        <f t="shared" si="7"/>
        <v/>
      </c>
      <c r="M207" s="459">
        <f>IFERROR((Tableau1[[#This Row],[Scope 1
(kg CO2-eq)]]+Tableau1[[#This Row],[Scope 2 energy
(kg CO2-eq)]]+Tableau1[[#This Row],[Scope 2 Infrastructure
(kg CO2-eq)]])/Tableau1[[#This Row],[Total CO2-emissions
(kg CO2-eq)
for scope 3 use ]],"")</f>
        <v>0.23928174374332897</v>
      </c>
      <c r="N207" s="436" t="s">
        <v>3730</v>
      </c>
      <c r="O207" s="259">
        <v>1</v>
      </c>
      <c r="P207" s="259" t="s">
        <v>5129</v>
      </c>
      <c r="Q207" s="259" t="s">
        <v>5170</v>
      </c>
    </row>
    <row r="208" spans="1:17" ht="21.75" customHeight="1">
      <c r="A208" s="301" t="s">
        <v>5129</v>
      </c>
      <c r="B208" s="301" t="s">
        <v>5170</v>
      </c>
      <c r="C208" s="316" t="s">
        <v>6312</v>
      </c>
      <c r="D208" s="465" t="s">
        <v>3730</v>
      </c>
      <c r="E208" s="465" t="s">
        <v>6091</v>
      </c>
      <c r="F208" s="469" t="str">
        <f t="shared" si="6"/>
        <v>other</v>
      </c>
      <c r="G208" s="260">
        <v>0</v>
      </c>
      <c r="H208" s="260">
        <v>0</v>
      </c>
      <c r="I208" s="260">
        <v>0</v>
      </c>
      <c r="J208" s="260">
        <v>8.2122359045193392</v>
      </c>
      <c r="K208" s="260">
        <v>8.2122359045435491</v>
      </c>
      <c r="L208" s="301" t="str">
        <f t="shared" si="7"/>
        <v/>
      </c>
      <c r="M208" s="459">
        <f>IFERROR((Tableau1[[#This Row],[Scope 1
(kg CO2-eq)]]+Tableau1[[#This Row],[Scope 2 energy
(kg CO2-eq)]]+Tableau1[[#This Row],[Scope 2 Infrastructure
(kg CO2-eq)]])/Tableau1[[#This Row],[Total CO2-emissions
(kg CO2-eq)
for scope 3 use ]],"")</f>
        <v>0</v>
      </c>
      <c r="N208" s="436" t="s">
        <v>3730</v>
      </c>
      <c r="O208" s="259">
        <v>1</v>
      </c>
      <c r="P208" s="259" t="s">
        <v>5129</v>
      </c>
      <c r="Q208" s="259" t="s">
        <v>5170</v>
      </c>
    </row>
    <row r="209" spans="1:17" ht="21.75" customHeight="1">
      <c r="A209" s="301" t="s">
        <v>5129</v>
      </c>
      <c r="B209" s="301" t="s">
        <v>5170</v>
      </c>
      <c r="C209" s="316" t="s">
        <v>6313</v>
      </c>
      <c r="D209" s="465" t="s">
        <v>3730</v>
      </c>
      <c r="E209" s="465" t="s">
        <v>6091</v>
      </c>
      <c r="F209" s="469" t="str">
        <f t="shared" si="6"/>
        <v>other</v>
      </c>
      <c r="G209" s="260">
        <v>0</v>
      </c>
      <c r="H209" s="260">
        <v>2.4989775573867998</v>
      </c>
      <c r="I209" s="260">
        <v>6.271017552E-4</v>
      </c>
      <c r="J209" s="260">
        <v>0.36328993389429198</v>
      </c>
      <c r="K209" s="260">
        <v>2.8628946042244001</v>
      </c>
      <c r="L209" s="301" t="str">
        <f t="shared" si="7"/>
        <v/>
      </c>
      <c r="M209" s="459">
        <f>IFERROR((Tableau1[[#This Row],[Scope 1
(kg CO2-eq)]]+Tableau1[[#This Row],[Scope 2 energy
(kg CO2-eq)]]+Tableau1[[#This Row],[Scope 2 Infrastructure
(kg CO2-eq)]])/Tableau1[[#This Row],[Total CO2-emissions
(kg CO2-eq)
for scope 3 use ]],"")</f>
        <v>0.87310397506553661</v>
      </c>
      <c r="N209" s="436" t="s">
        <v>3730</v>
      </c>
      <c r="O209" s="259">
        <v>1</v>
      </c>
      <c r="P209" s="259" t="s">
        <v>5129</v>
      </c>
      <c r="Q209" s="259" t="s">
        <v>5170</v>
      </c>
    </row>
    <row r="210" spans="1:17" ht="21.75" customHeight="1">
      <c r="A210" s="301" t="s">
        <v>5129</v>
      </c>
      <c r="B210" s="301" t="s">
        <v>5136</v>
      </c>
      <c r="C210" s="316" t="s">
        <v>6314</v>
      </c>
      <c r="D210" s="465" t="s">
        <v>3730</v>
      </c>
      <c r="E210" s="465" t="s">
        <v>6101</v>
      </c>
      <c r="F210" s="469" t="str">
        <f t="shared" si="6"/>
        <v>other</v>
      </c>
      <c r="G210" s="260">
        <v>4.2855600000000001E-2</v>
      </c>
      <c r="H210" s="260">
        <v>0.32669220068720001</v>
      </c>
      <c r="I210" s="260">
        <v>8.8401578197799993E-2</v>
      </c>
      <c r="J210" s="260">
        <v>1.835551475358</v>
      </c>
      <c r="K210" s="260">
        <v>2.2935008549979301</v>
      </c>
      <c r="L210" s="301" t="str">
        <f t="shared" si="7"/>
        <v/>
      </c>
      <c r="M210" s="459">
        <f>IFERROR((Tableau1[[#This Row],[Scope 1
(kg CO2-eq)]]+Tableau1[[#This Row],[Scope 2 energy
(kg CO2-eq)]]+Tableau1[[#This Row],[Scope 2 Infrastructure
(kg CO2-eq)]])/Tableau1[[#This Row],[Total CO2-emissions
(kg CO2-eq)
for scope 3 use ]],"")</f>
        <v>0.19967264362995552</v>
      </c>
      <c r="N210" s="436" t="s">
        <v>3730</v>
      </c>
      <c r="O210" s="259">
        <v>1</v>
      </c>
      <c r="P210" s="259" t="s">
        <v>5129</v>
      </c>
      <c r="Q210" s="259" t="s">
        <v>5136</v>
      </c>
    </row>
    <row r="211" spans="1:17" ht="21.75" customHeight="1">
      <c r="A211" s="301" t="s">
        <v>5143</v>
      </c>
      <c r="B211" s="301" t="s">
        <v>5149</v>
      </c>
      <c r="C211" s="316" t="s">
        <v>6315</v>
      </c>
      <c r="D211" s="465" t="s">
        <v>3730</v>
      </c>
      <c r="E211" s="465" t="s">
        <v>6091</v>
      </c>
      <c r="F211" s="469" t="str">
        <f t="shared" si="6"/>
        <v>other</v>
      </c>
      <c r="G211" s="260">
        <v>0</v>
      </c>
      <c r="H211" s="260">
        <v>0</v>
      </c>
      <c r="I211" s="260">
        <v>0</v>
      </c>
      <c r="J211" s="260">
        <v>0.70496117376434497</v>
      </c>
      <c r="K211" s="260">
        <v>0.70496117373262901</v>
      </c>
      <c r="L211" s="301" t="str">
        <f t="shared" si="7"/>
        <v/>
      </c>
      <c r="M211" s="459">
        <f>IFERROR((Tableau1[[#This Row],[Scope 1
(kg CO2-eq)]]+Tableau1[[#This Row],[Scope 2 energy
(kg CO2-eq)]]+Tableau1[[#This Row],[Scope 2 Infrastructure
(kg CO2-eq)]])/Tableau1[[#This Row],[Total CO2-emissions
(kg CO2-eq)
for scope 3 use ]],"")</f>
        <v>0</v>
      </c>
      <c r="N211" s="436" t="s">
        <v>3730</v>
      </c>
      <c r="O211" s="259">
        <v>1</v>
      </c>
      <c r="P211" s="259" t="s">
        <v>5143</v>
      </c>
      <c r="Q211" s="259" t="s">
        <v>5149</v>
      </c>
    </row>
    <row r="212" spans="1:17" ht="21.75" customHeight="1">
      <c r="A212" s="301" t="s">
        <v>5171</v>
      </c>
      <c r="B212" s="301" t="s">
        <v>5133</v>
      </c>
      <c r="C212" s="316" t="s">
        <v>6316</v>
      </c>
      <c r="D212" s="465" t="s">
        <v>3646</v>
      </c>
      <c r="E212" s="465" t="s">
        <v>700</v>
      </c>
      <c r="F212" s="469" t="str">
        <f t="shared" si="6"/>
        <v>CH</v>
      </c>
      <c r="G212" s="260">
        <v>0</v>
      </c>
      <c r="H212" s="260">
        <v>0</v>
      </c>
      <c r="I212" s="260">
        <v>0</v>
      </c>
      <c r="J212" s="260">
        <v>84115.032096550305</v>
      </c>
      <c r="K212" s="260">
        <v>84115.032095991904</v>
      </c>
      <c r="L212" s="301" t="str">
        <f t="shared" si="7"/>
        <v/>
      </c>
      <c r="M212" s="459">
        <f>IFERROR((Tableau1[[#This Row],[Scope 1
(kg CO2-eq)]]+Tableau1[[#This Row],[Scope 2 energy
(kg CO2-eq)]]+Tableau1[[#This Row],[Scope 2 Infrastructure
(kg CO2-eq)]])/Tableau1[[#This Row],[Total CO2-emissions
(kg CO2-eq)
for scope 3 use ]],"")</f>
        <v>0</v>
      </c>
      <c r="N212" s="436" t="s">
        <v>3646</v>
      </c>
      <c r="O212" s="259">
        <v>1</v>
      </c>
      <c r="P212" s="259" t="s">
        <v>5171</v>
      </c>
      <c r="Q212" s="259" t="s">
        <v>5133</v>
      </c>
    </row>
    <row r="213" spans="1:17" ht="21.75" customHeight="1">
      <c r="A213" s="301" t="s">
        <v>5171</v>
      </c>
      <c r="B213" s="301" t="s">
        <v>5133</v>
      </c>
      <c r="C213" s="316" t="s">
        <v>6317</v>
      </c>
      <c r="D213" s="465" t="s">
        <v>3646</v>
      </c>
      <c r="E213" s="465" t="s">
        <v>700</v>
      </c>
      <c r="F213" s="469" t="str">
        <f t="shared" si="6"/>
        <v>CH</v>
      </c>
      <c r="G213" s="260">
        <v>0</v>
      </c>
      <c r="H213" s="260">
        <v>0</v>
      </c>
      <c r="I213" s="260">
        <v>0</v>
      </c>
      <c r="J213" s="260">
        <v>41960.517056432</v>
      </c>
      <c r="K213" s="260">
        <v>41960.517054475</v>
      </c>
      <c r="L213" s="301" t="str">
        <f t="shared" si="7"/>
        <v/>
      </c>
      <c r="M213" s="459">
        <f>IFERROR((Tableau1[[#This Row],[Scope 1
(kg CO2-eq)]]+Tableau1[[#This Row],[Scope 2 energy
(kg CO2-eq)]]+Tableau1[[#This Row],[Scope 2 Infrastructure
(kg CO2-eq)]])/Tableau1[[#This Row],[Total CO2-emissions
(kg CO2-eq)
for scope 3 use ]],"")</f>
        <v>0</v>
      </c>
      <c r="N213" s="436" t="s">
        <v>3646</v>
      </c>
      <c r="O213" s="259">
        <v>1</v>
      </c>
      <c r="P213" s="259" t="s">
        <v>5171</v>
      </c>
      <c r="Q213" s="259" t="s">
        <v>5133</v>
      </c>
    </row>
    <row r="214" spans="1:17" ht="21.75" customHeight="1">
      <c r="A214" s="301" t="s">
        <v>5171</v>
      </c>
      <c r="B214" s="301" t="s">
        <v>5133</v>
      </c>
      <c r="C214" s="316" t="s">
        <v>6318</v>
      </c>
      <c r="D214" s="465" t="s">
        <v>3646</v>
      </c>
      <c r="E214" s="465" t="s">
        <v>700</v>
      </c>
      <c r="F214" s="469" t="str">
        <f t="shared" si="6"/>
        <v>CH</v>
      </c>
      <c r="G214" s="260">
        <v>0</v>
      </c>
      <c r="H214" s="260">
        <v>0</v>
      </c>
      <c r="I214" s="260">
        <v>0</v>
      </c>
      <c r="J214" s="260">
        <v>1188418.0968464201</v>
      </c>
      <c r="K214" s="260">
        <v>1188418.09681136</v>
      </c>
      <c r="L214" s="301" t="str">
        <f t="shared" si="7"/>
        <v/>
      </c>
      <c r="M214" s="459">
        <f>IFERROR((Tableau1[[#This Row],[Scope 1
(kg CO2-eq)]]+Tableau1[[#This Row],[Scope 2 energy
(kg CO2-eq)]]+Tableau1[[#This Row],[Scope 2 Infrastructure
(kg CO2-eq)]])/Tableau1[[#This Row],[Total CO2-emissions
(kg CO2-eq)
for scope 3 use ]],"")</f>
        <v>0</v>
      </c>
      <c r="N214" s="436" t="s">
        <v>3646</v>
      </c>
      <c r="O214" s="259">
        <v>1</v>
      </c>
      <c r="P214" s="259" t="s">
        <v>5171</v>
      </c>
      <c r="Q214" s="259" t="s">
        <v>5133</v>
      </c>
    </row>
    <row r="215" spans="1:17" ht="21.75" customHeight="1">
      <c r="A215" s="301" t="s">
        <v>5171</v>
      </c>
      <c r="B215" s="301" t="s">
        <v>5133</v>
      </c>
      <c r="C215" s="316" t="s">
        <v>6319</v>
      </c>
      <c r="D215" s="465" t="s">
        <v>3646</v>
      </c>
      <c r="E215" s="465" t="s">
        <v>700</v>
      </c>
      <c r="F215" s="469" t="str">
        <f t="shared" si="6"/>
        <v>CH</v>
      </c>
      <c r="G215" s="260">
        <v>0</v>
      </c>
      <c r="H215" s="260">
        <v>0</v>
      </c>
      <c r="I215" s="260">
        <v>0</v>
      </c>
      <c r="J215" s="260">
        <v>162896.136166579</v>
      </c>
      <c r="K215" s="260">
        <v>162896.136166101</v>
      </c>
      <c r="L215" s="301" t="str">
        <f t="shared" si="7"/>
        <v/>
      </c>
      <c r="M215" s="459">
        <f>IFERROR((Tableau1[[#This Row],[Scope 1
(kg CO2-eq)]]+Tableau1[[#This Row],[Scope 2 energy
(kg CO2-eq)]]+Tableau1[[#This Row],[Scope 2 Infrastructure
(kg CO2-eq)]])/Tableau1[[#This Row],[Total CO2-emissions
(kg CO2-eq)
for scope 3 use ]],"")</f>
        <v>0</v>
      </c>
      <c r="N215" s="436" t="s">
        <v>3646</v>
      </c>
      <c r="O215" s="259">
        <v>1</v>
      </c>
      <c r="P215" s="259" t="s">
        <v>5171</v>
      </c>
      <c r="Q215" s="259" t="s">
        <v>5133</v>
      </c>
    </row>
    <row r="216" spans="1:17" ht="21.75" customHeight="1">
      <c r="A216" s="301" t="s">
        <v>5143</v>
      </c>
      <c r="B216" s="301" t="s">
        <v>5172</v>
      </c>
      <c r="C216" s="316" t="s">
        <v>6320</v>
      </c>
      <c r="D216" s="465" t="s">
        <v>3730</v>
      </c>
      <c r="E216" s="465" t="s">
        <v>700</v>
      </c>
      <c r="F216" s="469" t="str">
        <f t="shared" si="6"/>
        <v>CH</v>
      </c>
      <c r="G216" s="260">
        <v>0</v>
      </c>
      <c r="H216" s="260">
        <v>0</v>
      </c>
      <c r="I216" s="260">
        <v>0</v>
      </c>
      <c r="J216" s="260">
        <v>8.0470526492924105E-2</v>
      </c>
      <c r="K216" s="260">
        <v>8.0470526482623497E-2</v>
      </c>
      <c r="L216" s="301" t="str">
        <f t="shared" si="7"/>
        <v/>
      </c>
      <c r="M216" s="459">
        <f>IFERROR((Tableau1[[#This Row],[Scope 1
(kg CO2-eq)]]+Tableau1[[#This Row],[Scope 2 energy
(kg CO2-eq)]]+Tableau1[[#This Row],[Scope 2 Infrastructure
(kg CO2-eq)]])/Tableau1[[#This Row],[Total CO2-emissions
(kg CO2-eq)
for scope 3 use ]],"")</f>
        <v>0</v>
      </c>
      <c r="N216" s="436" t="s">
        <v>3730</v>
      </c>
      <c r="O216" s="259">
        <v>1</v>
      </c>
      <c r="P216" s="259" t="s">
        <v>5143</v>
      </c>
      <c r="Q216" s="259" t="s">
        <v>5172</v>
      </c>
    </row>
    <row r="217" spans="1:17" ht="21.75" customHeight="1">
      <c r="A217" s="301" t="s">
        <v>5143</v>
      </c>
      <c r="B217" s="301" t="s">
        <v>5172</v>
      </c>
      <c r="C217" s="316" t="s">
        <v>6321</v>
      </c>
      <c r="D217" s="465" t="s">
        <v>3731</v>
      </c>
      <c r="E217" s="465" t="s">
        <v>700</v>
      </c>
      <c r="F217" s="469" t="str">
        <f t="shared" si="6"/>
        <v>CH</v>
      </c>
      <c r="G217" s="260">
        <v>0</v>
      </c>
      <c r="H217" s="260">
        <v>0</v>
      </c>
      <c r="I217" s="260">
        <v>0</v>
      </c>
      <c r="J217" s="260">
        <v>9.6886513883067202</v>
      </c>
      <c r="K217" s="260">
        <v>9.6886513897480704</v>
      </c>
      <c r="L217" s="301" t="str">
        <f t="shared" si="7"/>
        <v/>
      </c>
      <c r="M217" s="459">
        <f>IFERROR((Tableau1[[#This Row],[Scope 1
(kg CO2-eq)]]+Tableau1[[#This Row],[Scope 2 energy
(kg CO2-eq)]]+Tableau1[[#This Row],[Scope 2 Infrastructure
(kg CO2-eq)]])/Tableau1[[#This Row],[Total CO2-emissions
(kg CO2-eq)
for scope 3 use ]],"")</f>
        <v>0</v>
      </c>
      <c r="N217" s="436" t="s">
        <v>3731</v>
      </c>
      <c r="O217" s="259">
        <v>1</v>
      </c>
      <c r="P217" s="259" t="s">
        <v>5143</v>
      </c>
      <c r="Q217" s="259" t="s">
        <v>5172</v>
      </c>
    </row>
    <row r="218" spans="1:17" ht="21.75" customHeight="1">
      <c r="A218" s="301" t="s">
        <v>5143</v>
      </c>
      <c r="B218" s="301" t="s">
        <v>5172</v>
      </c>
      <c r="C218" s="316" t="s">
        <v>6322</v>
      </c>
      <c r="D218" s="465" t="s">
        <v>3730</v>
      </c>
      <c r="E218" s="465" t="s">
        <v>700</v>
      </c>
      <c r="F218" s="469" t="str">
        <f t="shared" si="6"/>
        <v>CH</v>
      </c>
      <c r="G218" s="260">
        <v>0</v>
      </c>
      <c r="H218" s="260">
        <v>3.0597431627600001E-3</v>
      </c>
      <c r="I218" s="260">
        <v>1.304334468E-5</v>
      </c>
      <c r="J218" s="260">
        <v>7.3095854414649594E-2</v>
      </c>
      <c r="K218" s="260">
        <v>7.6168642989832697E-2</v>
      </c>
      <c r="L218" s="301" t="str">
        <f t="shared" si="7"/>
        <v/>
      </c>
      <c r="M218" s="459">
        <f>IFERROR((Tableau1[[#This Row],[Scope 1
(kg CO2-eq)]]+Tableau1[[#This Row],[Scope 2 energy
(kg CO2-eq)]]+Tableau1[[#This Row],[Scope 2 Infrastructure
(kg CO2-eq)]])/Tableau1[[#This Row],[Total CO2-emissions
(kg CO2-eq)
for scope 3 use ]],"")</f>
        <v>4.0341883310828691E-2</v>
      </c>
      <c r="N218" s="436" t="s">
        <v>3730</v>
      </c>
      <c r="O218" s="259">
        <v>1</v>
      </c>
      <c r="P218" s="259" t="s">
        <v>5143</v>
      </c>
      <c r="Q218" s="259" t="s">
        <v>5172</v>
      </c>
    </row>
    <row r="219" spans="1:17" ht="21.75" customHeight="1">
      <c r="A219" s="301" t="s">
        <v>5143</v>
      </c>
      <c r="B219" s="301" t="s">
        <v>5173</v>
      </c>
      <c r="C219" s="316" t="s">
        <v>6323</v>
      </c>
      <c r="D219" s="465" t="s">
        <v>3730</v>
      </c>
      <c r="E219" s="465" t="s">
        <v>6016</v>
      </c>
      <c r="F219" s="469" t="str">
        <f t="shared" si="6"/>
        <v>other</v>
      </c>
      <c r="G219" s="260">
        <v>0</v>
      </c>
      <c r="H219" s="260">
        <v>0.13872585425431999</v>
      </c>
      <c r="I219" s="260">
        <v>1.5895861200000001E-5</v>
      </c>
      <c r="J219" s="260">
        <v>5.6676509383074601E-3</v>
      </c>
      <c r="K219" s="260">
        <v>0.14440940170620101</v>
      </c>
      <c r="L219" s="301" t="str">
        <f t="shared" si="7"/>
        <v/>
      </c>
      <c r="M219" s="459">
        <f>IFERROR((Tableau1[[#This Row],[Scope 1
(kg CO2-eq)]]+Tableau1[[#This Row],[Scope 2 energy
(kg CO2-eq)]]+Tableau1[[#This Row],[Scope 2 Infrastructure
(kg CO2-eq)]])/Tableau1[[#This Row],[Total CO2-emissions
(kg CO2-eq)
for scope 3 use ]],"")</f>
        <v>0.96075289057556112</v>
      </c>
      <c r="N219" s="436" t="s">
        <v>3730</v>
      </c>
      <c r="O219" s="259">
        <v>1</v>
      </c>
      <c r="P219" s="259" t="s">
        <v>5143</v>
      </c>
      <c r="Q219" s="260" t="s">
        <v>5173</v>
      </c>
    </row>
    <row r="220" spans="1:17" ht="21.75" customHeight="1">
      <c r="A220" s="301" t="s">
        <v>5143</v>
      </c>
      <c r="B220" s="301" t="s">
        <v>5173</v>
      </c>
      <c r="C220" s="316" t="s">
        <v>6324</v>
      </c>
      <c r="D220" s="465" t="s">
        <v>3730</v>
      </c>
      <c r="E220" s="465" t="s">
        <v>6016</v>
      </c>
      <c r="F220" s="469" t="str">
        <f t="shared" si="6"/>
        <v>other</v>
      </c>
      <c r="G220" s="260">
        <v>0</v>
      </c>
      <c r="H220" s="260">
        <v>6.4912197230239999E-2</v>
      </c>
      <c r="I220" s="260">
        <v>3.3956528400000002E-5</v>
      </c>
      <c r="J220" s="260">
        <v>3.4243412975824603E-2</v>
      </c>
      <c r="K220" s="260">
        <v>9.9189566573788607E-2</v>
      </c>
      <c r="L220" s="301" t="str">
        <f t="shared" si="7"/>
        <v/>
      </c>
      <c r="M220" s="459">
        <f>IFERROR((Tableau1[[#This Row],[Scope 1
(kg CO2-eq)]]+Tableau1[[#This Row],[Scope 2 energy
(kg CO2-eq)]]+Tableau1[[#This Row],[Scope 2 Infrastructure
(kg CO2-eq)]])/Tableau1[[#This Row],[Total CO2-emissions
(kg CO2-eq)
for scope 3 use ]],"")</f>
        <v>0.65476799629248894</v>
      </c>
      <c r="N220" s="436" t="s">
        <v>3730</v>
      </c>
      <c r="O220" s="259">
        <v>1</v>
      </c>
      <c r="P220" s="259" t="s">
        <v>5143</v>
      </c>
      <c r="Q220" s="260" t="s">
        <v>5173</v>
      </c>
    </row>
    <row r="221" spans="1:17" ht="21.75" customHeight="1">
      <c r="A221" s="301" t="s">
        <v>5174</v>
      </c>
      <c r="B221" s="301" t="s">
        <v>5175</v>
      </c>
      <c r="C221" s="316" t="s">
        <v>6325</v>
      </c>
      <c r="D221" s="465" t="s">
        <v>3730</v>
      </c>
      <c r="E221" s="465" t="s">
        <v>700</v>
      </c>
      <c r="F221" s="469" t="str">
        <f t="shared" si="6"/>
        <v>CH</v>
      </c>
      <c r="G221" s="260">
        <v>0</v>
      </c>
      <c r="H221" s="260">
        <v>1.4601234097088201E-3</v>
      </c>
      <c r="I221" s="260">
        <v>6.49635793891488E-4</v>
      </c>
      <c r="J221" s="260">
        <v>2.3833099804025301E-4</v>
      </c>
      <c r="K221" s="260">
        <v>2.3480902150938201E-3</v>
      </c>
      <c r="L221" s="301" t="str">
        <f t="shared" si="7"/>
        <v/>
      </c>
      <c r="M221" s="459">
        <f>IFERROR((Tableau1[[#This Row],[Scope 1
(kg CO2-eq)]]+Tableau1[[#This Row],[Scope 2 energy
(kg CO2-eq)]]+Tableau1[[#This Row],[Scope 2 Infrastructure
(kg CO2-eq)]])/Tableau1[[#This Row],[Total CO2-emissions
(kg CO2-eq)
for scope 3 use ]],"")</f>
        <v>0.89850006189647647</v>
      </c>
      <c r="N221" s="436" t="s">
        <v>3730</v>
      </c>
      <c r="O221" s="259">
        <v>1</v>
      </c>
      <c r="P221" s="259" t="s">
        <v>5174</v>
      </c>
      <c r="Q221" s="260" t="s">
        <v>5175</v>
      </c>
    </row>
    <row r="222" spans="1:17" ht="21.75" customHeight="1">
      <c r="A222" s="301" t="s">
        <v>5129</v>
      </c>
      <c r="B222" s="301" t="s">
        <v>5162</v>
      </c>
      <c r="C222" s="316" t="s">
        <v>6326</v>
      </c>
      <c r="D222" s="465" t="s">
        <v>3730</v>
      </c>
      <c r="E222" s="465" t="s">
        <v>700</v>
      </c>
      <c r="F222" s="469" t="str">
        <f t="shared" si="6"/>
        <v>CH</v>
      </c>
      <c r="G222" s="260">
        <v>0</v>
      </c>
      <c r="H222" s="260">
        <v>2.7249041973600001E-3</v>
      </c>
      <c r="I222" s="260">
        <v>1.488043548E-5</v>
      </c>
      <c r="J222" s="260">
        <v>1.2594565136188901E-2</v>
      </c>
      <c r="K222" s="260">
        <v>1.5334349646168401E-2</v>
      </c>
      <c r="L222" s="301" t="str">
        <f t="shared" si="7"/>
        <v/>
      </c>
      <c r="M222" s="459">
        <f>IFERROR((Tableau1[[#This Row],[Scope 1
(kg CO2-eq)]]+Tableau1[[#This Row],[Scope 2 energy
(kg CO2-eq)]]+Tableau1[[#This Row],[Scope 2 Infrastructure
(kg CO2-eq)]])/Tableau1[[#This Row],[Total CO2-emissions
(kg CO2-eq)
for scope 3 use ]],"")</f>
        <v>0.17866976403036375</v>
      </c>
      <c r="N222" s="436" t="s">
        <v>3730</v>
      </c>
      <c r="O222" s="259">
        <v>1</v>
      </c>
      <c r="P222" s="259" t="s">
        <v>5129</v>
      </c>
      <c r="Q222" s="259" t="s">
        <v>5162</v>
      </c>
    </row>
    <row r="223" spans="1:17" ht="21.75" customHeight="1">
      <c r="A223" s="301" t="s">
        <v>5129</v>
      </c>
      <c r="B223" s="301" t="s">
        <v>5162</v>
      </c>
      <c r="C223" s="316" t="s">
        <v>6327</v>
      </c>
      <c r="D223" s="465" t="s">
        <v>3730</v>
      </c>
      <c r="E223" s="465" t="s">
        <v>700</v>
      </c>
      <c r="F223" s="469" t="str">
        <f t="shared" si="6"/>
        <v>CH</v>
      </c>
      <c r="G223" s="260">
        <v>0</v>
      </c>
      <c r="H223" s="260">
        <v>9.8746285722400004E-2</v>
      </c>
      <c r="I223" s="260">
        <v>1.6533817200000001E-5</v>
      </c>
      <c r="J223" s="260">
        <v>3.1851519026278199E-3</v>
      </c>
      <c r="K223" s="260">
        <v>0.10194797249715599</v>
      </c>
      <c r="L223" s="301" t="str">
        <f t="shared" si="7"/>
        <v/>
      </c>
      <c r="M223" s="459">
        <f>IFERROR((Tableau1[[#This Row],[Scope 1
(kg CO2-eq)]]+Tableau1[[#This Row],[Scope 2 energy
(kg CO2-eq)]]+Tableau1[[#This Row],[Scope 2 Infrastructure
(kg CO2-eq)]])/Tableau1[[#This Row],[Total CO2-emissions
(kg CO2-eq)
for scope 3 use ]],"")</f>
        <v>0.96875707402964939</v>
      </c>
      <c r="N223" s="436" t="s">
        <v>3730</v>
      </c>
      <c r="O223" s="259">
        <v>1</v>
      </c>
      <c r="P223" s="259" t="s">
        <v>5129</v>
      </c>
      <c r="Q223" s="260" t="s">
        <v>5162</v>
      </c>
    </row>
    <row r="224" spans="1:17" ht="21.75" customHeight="1">
      <c r="A224" s="301" t="s">
        <v>5129</v>
      </c>
      <c r="B224" s="301" t="s">
        <v>5136</v>
      </c>
      <c r="C224" s="316" t="s">
        <v>6328</v>
      </c>
      <c r="D224" s="465" t="s">
        <v>3730</v>
      </c>
      <c r="E224" s="465" t="s">
        <v>6091</v>
      </c>
      <c r="F224" s="469" t="str">
        <f t="shared" si="6"/>
        <v>other</v>
      </c>
      <c r="G224" s="260">
        <v>2.06E-2</v>
      </c>
      <c r="H224" s="260">
        <v>0.32199462199520001</v>
      </c>
      <c r="I224" s="260">
        <v>2.0602097279999999E-4</v>
      </c>
      <c r="J224" s="260">
        <v>4.4428948104903103</v>
      </c>
      <c r="K224" s="260">
        <v>4.7856954541419796</v>
      </c>
      <c r="L224" s="301" t="str">
        <f t="shared" si="7"/>
        <v/>
      </c>
      <c r="M224" s="459">
        <f>IFERROR((Tableau1[[#This Row],[Scope 1
(kg CO2-eq)]]+Tableau1[[#This Row],[Scope 2 energy
(kg CO2-eq)]]+Tableau1[[#This Row],[Scope 2 Infrastructure
(kg CO2-eq)]])/Tableau1[[#This Row],[Total CO2-emissions
(kg CO2-eq)
for scope 3 use ]],"")</f>
        <v>7.1630266959697347E-2</v>
      </c>
      <c r="N224" s="436" t="s">
        <v>3730</v>
      </c>
      <c r="O224" s="259">
        <v>1</v>
      </c>
      <c r="P224" s="259" t="s">
        <v>5129</v>
      </c>
      <c r="Q224" s="260" t="s">
        <v>5136</v>
      </c>
    </row>
    <row r="225" spans="1:17" ht="21.75" customHeight="1">
      <c r="A225" s="301" t="s">
        <v>5129</v>
      </c>
      <c r="B225" s="301" t="s">
        <v>5146</v>
      </c>
      <c r="C225" s="316" t="s">
        <v>6329</v>
      </c>
      <c r="D225" s="465" t="s">
        <v>3730</v>
      </c>
      <c r="E225" s="465" t="s">
        <v>700</v>
      </c>
      <c r="F225" s="469" t="str">
        <f t="shared" si="6"/>
        <v>CH</v>
      </c>
      <c r="G225" s="260">
        <v>0</v>
      </c>
      <c r="H225" s="260">
        <v>0.51220527914159997</v>
      </c>
      <c r="I225" s="260">
        <v>4.6504451879999999E-4</v>
      </c>
      <c r="J225" s="260">
        <v>3.6156180392300898</v>
      </c>
      <c r="K225" s="260">
        <v>4.12828836209657</v>
      </c>
      <c r="L225" s="301" t="str">
        <f t="shared" si="7"/>
        <v/>
      </c>
      <c r="M225" s="459">
        <f>IFERROR((Tableau1[[#This Row],[Scope 1
(kg CO2-eq)]]+Tableau1[[#This Row],[Scope 2 energy
(kg CO2-eq)]]+Tableau1[[#This Row],[Scope 2 Infrastructure
(kg CO2-eq)]])/Tableau1[[#This Row],[Total CO2-emissions
(kg CO2-eq)
for scope 3 use ]],"")</f>
        <v>0.12418471741640597</v>
      </c>
      <c r="N225" s="436" t="s">
        <v>3730</v>
      </c>
      <c r="O225" s="259">
        <v>1</v>
      </c>
      <c r="P225" s="259" t="s">
        <v>5129</v>
      </c>
      <c r="Q225" s="259" t="s">
        <v>5146</v>
      </c>
    </row>
    <row r="226" spans="1:17" ht="21.75" customHeight="1">
      <c r="A226" s="301" t="s">
        <v>5160</v>
      </c>
      <c r="B226" s="301" t="s">
        <v>5133</v>
      </c>
      <c r="C226" s="316" t="s">
        <v>6330</v>
      </c>
      <c r="D226" s="465" t="s">
        <v>3646</v>
      </c>
      <c r="E226" s="465" t="s">
        <v>6091</v>
      </c>
      <c r="F226" s="469" t="str">
        <f t="shared" si="6"/>
        <v>other</v>
      </c>
      <c r="G226" s="260">
        <v>0</v>
      </c>
      <c r="H226" s="260">
        <v>0</v>
      </c>
      <c r="I226" s="260">
        <v>0</v>
      </c>
      <c r="J226" s="260">
        <v>8956406.7930091806</v>
      </c>
      <c r="K226" s="260">
        <v>8956406.7929879595</v>
      </c>
      <c r="L226" s="301" t="str">
        <f t="shared" si="7"/>
        <v/>
      </c>
      <c r="M226" s="459">
        <f>IFERROR((Tableau1[[#This Row],[Scope 1
(kg CO2-eq)]]+Tableau1[[#This Row],[Scope 2 energy
(kg CO2-eq)]]+Tableau1[[#This Row],[Scope 2 Infrastructure
(kg CO2-eq)]])/Tableau1[[#This Row],[Total CO2-emissions
(kg CO2-eq)
for scope 3 use ]],"")</f>
        <v>0</v>
      </c>
      <c r="N226" s="436" t="s">
        <v>3646</v>
      </c>
      <c r="O226" s="259">
        <v>1</v>
      </c>
      <c r="P226" s="259" t="s">
        <v>5160</v>
      </c>
      <c r="Q226" s="259" t="s">
        <v>5133</v>
      </c>
    </row>
    <row r="227" spans="1:17" ht="21.75" customHeight="1">
      <c r="A227" s="301" t="s">
        <v>5157</v>
      </c>
      <c r="B227" s="301" t="s">
        <v>5166</v>
      </c>
      <c r="C227" s="316" t="s">
        <v>6331</v>
      </c>
      <c r="D227" s="465" t="s">
        <v>3730</v>
      </c>
      <c r="E227" s="465" t="s">
        <v>6101</v>
      </c>
      <c r="F227" s="469" t="str">
        <f t="shared" si="6"/>
        <v>other</v>
      </c>
      <c r="G227" s="260">
        <v>0</v>
      </c>
      <c r="H227" s="260">
        <v>0</v>
      </c>
      <c r="I227" s="260">
        <v>0</v>
      </c>
      <c r="J227" s="260">
        <v>3.86095211182454</v>
      </c>
      <c r="K227" s="260">
        <v>3.8609521121859398</v>
      </c>
      <c r="L227" s="301" t="str">
        <f t="shared" si="7"/>
        <v/>
      </c>
      <c r="M227" s="459">
        <f>IFERROR((Tableau1[[#This Row],[Scope 1
(kg CO2-eq)]]+Tableau1[[#This Row],[Scope 2 energy
(kg CO2-eq)]]+Tableau1[[#This Row],[Scope 2 Infrastructure
(kg CO2-eq)]])/Tableau1[[#This Row],[Total CO2-emissions
(kg CO2-eq)
for scope 3 use ]],"")</f>
        <v>0</v>
      </c>
      <c r="N227" s="436" t="s">
        <v>3730</v>
      </c>
      <c r="O227" s="259">
        <v>1</v>
      </c>
      <c r="P227" s="259" t="s">
        <v>5157</v>
      </c>
      <c r="Q227" s="259" t="s">
        <v>5166</v>
      </c>
    </row>
    <row r="228" spans="1:17" ht="21.75" customHeight="1">
      <c r="A228" s="301" t="s">
        <v>5157</v>
      </c>
      <c r="B228" s="301" t="s">
        <v>5166</v>
      </c>
      <c r="C228" s="316" t="s">
        <v>6332</v>
      </c>
      <c r="D228" s="465" t="s">
        <v>3730</v>
      </c>
      <c r="E228" s="465" t="s">
        <v>6091</v>
      </c>
      <c r="F228" s="469" t="str">
        <f t="shared" si="6"/>
        <v>other</v>
      </c>
      <c r="G228" s="260">
        <v>1.6328E-3</v>
      </c>
      <c r="H228" s="260">
        <v>0.26222374012220001</v>
      </c>
      <c r="I228" s="260">
        <v>1.2080442804799999E-2</v>
      </c>
      <c r="J228" s="260">
        <v>0.66622994256498702</v>
      </c>
      <c r="K228" s="260">
        <v>0.94216692524305001</v>
      </c>
      <c r="L228" s="301" t="str">
        <f t="shared" si="7"/>
        <v/>
      </c>
      <c r="M228" s="459">
        <f>IFERROR((Tableau1[[#This Row],[Scope 1
(kg CO2-eq)]]+Tableau1[[#This Row],[Scope 2 energy
(kg CO2-eq)]]+Tableau1[[#This Row],[Scope 2 Infrastructure
(kg CO2-eq)]])/Tableau1[[#This Row],[Total CO2-emissions
(kg CO2-eq)
for scope 3 use ]],"")</f>
        <v>0.29287483516343638</v>
      </c>
      <c r="N228" s="436" t="s">
        <v>3730</v>
      </c>
      <c r="O228" s="259">
        <v>1</v>
      </c>
      <c r="P228" s="259" t="s">
        <v>5157</v>
      </c>
      <c r="Q228" s="259" t="s">
        <v>5166</v>
      </c>
    </row>
    <row r="229" spans="1:17" ht="21.75" customHeight="1">
      <c r="A229" s="301" t="s">
        <v>5157</v>
      </c>
      <c r="B229" s="301" t="s">
        <v>5166</v>
      </c>
      <c r="C229" s="316" t="s">
        <v>6333</v>
      </c>
      <c r="D229" s="465" t="s">
        <v>3730</v>
      </c>
      <c r="E229" s="465" t="s">
        <v>6091</v>
      </c>
      <c r="F229" s="469" t="str">
        <f t="shared" si="6"/>
        <v>other</v>
      </c>
      <c r="G229" s="260">
        <v>0.25463279999999999</v>
      </c>
      <c r="H229" s="260">
        <v>0.31077603339639998</v>
      </c>
      <c r="I229" s="260">
        <v>8.1047289599999999E-5</v>
      </c>
      <c r="J229" s="260">
        <v>0.63886824520029706</v>
      </c>
      <c r="K229" s="260">
        <v>1.2043581268698</v>
      </c>
      <c r="L229" s="301" t="str">
        <f t="shared" si="7"/>
        <v/>
      </c>
      <c r="M229" s="459">
        <f>IFERROR((Tableau1[[#This Row],[Scope 1
(kg CO2-eq)]]+Tableau1[[#This Row],[Scope 2 energy
(kg CO2-eq)]]+Tableau1[[#This Row],[Scope 2 Infrastructure
(kg CO2-eq)]])/Tableau1[[#This Row],[Total CO2-emissions
(kg CO2-eq)
for scope 3 use ]],"")</f>
        <v>0.4695363182010841</v>
      </c>
      <c r="N229" s="436" t="s">
        <v>3730</v>
      </c>
      <c r="O229" s="259">
        <v>1</v>
      </c>
      <c r="P229" s="259" t="s">
        <v>5157</v>
      </c>
      <c r="Q229" s="259" t="s">
        <v>5166</v>
      </c>
    </row>
    <row r="230" spans="1:17" ht="21.75" customHeight="1">
      <c r="A230" s="301" t="s">
        <v>5176</v>
      </c>
      <c r="B230" s="301" t="s">
        <v>5177</v>
      </c>
      <c r="C230" s="316" t="s">
        <v>6334</v>
      </c>
      <c r="D230" s="465" t="s">
        <v>3730</v>
      </c>
      <c r="E230" s="465" t="s">
        <v>6017</v>
      </c>
      <c r="F230" s="469" t="str">
        <f t="shared" si="6"/>
        <v>other</v>
      </c>
      <c r="G230" s="260">
        <v>0</v>
      </c>
      <c r="H230" s="260">
        <v>9.8395708469199997E-2</v>
      </c>
      <c r="I230" s="260">
        <v>1.2902111999999999E-6</v>
      </c>
      <c r="J230" s="260">
        <v>2.4628235328322301</v>
      </c>
      <c r="K230" s="260">
        <v>2.5612205317778902</v>
      </c>
      <c r="L230" s="301" t="str">
        <f t="shared" si="7"/>
        <v/>
      </c>
      <c r="M230" s="459">
        <f>IFERROR((Tableau1[[#This Row],[Scope 1
(kg CO2-eq)]]+Tableau1[[#This Row],[Scope 2 energy
(kg CO2-eq)]]+Tableau1[[#This Row],[Scope 2 Infrastructure
(kg CO2-eq)]])/Tableau1[[#This Row],[Total CO2-emissions
(kg CO2-eq)
for scope 3 use ]],"")</f>
        <v>3.8418011045732559E-2</v>
      </c>
      <c r="N230" s="436" t="s">
        <v>3730</v>
      </c>
      <c r="O230" s="259">
        <v>1</v>
      </c>
      <c r="P230" s="259" t="s">
        <v>5176</v>
      </c>
      <c r="Q230" s="260" t="s">
        <v>5177</v>
      </c>
    </row>
    <row r="231" spans="1:17" ht="39" customHeight="1">
      <c r="A231" s="301" t="s">
        <v>5178</v>
      </c>
      <c r="B231" s="301" t="s">
        <v>5177</v>
      </c>
      <c r="C231" s="316" t="s">
        <v>6335</v>
      </c>
      <c r="D231" s="465" t="s">
        <v>3730</v>
      </c>
      <c r="E231" s="465" t="s">
        <v>6097</v>
      </c>
      <c r="F231" s="469" t="str">
        <f t="shared" si="6"/>
        <v>other</v>
      </c>
      <c r="G231" s="260">
        <v>0</v>
      </c>
      <c r="H231" s="260">
        <v>0</v>
      </c>
      <c r="I231" s="260">
        <v>0</v>
      </c>
      <c r="J231" s="260">
        <v>4.7226248164641502</v>
      </c>
      <c r="K231" s="260">
        <v>4.7226248161689197</v>
      </c>
      <c r="L231" s="301" t="str">
        <f t="shared" si="7"/>
        <v/>
      </c>
      <c r="M231" s="459">
        <f>IFERROR((Tableau1[[#This Row],[Scope 1
(kg CO2-eq)]]+Tableau1[[#This Row],[Scope 2 energy
(kg CO2-eq)]]+Tableau1[[#This Row],[Scope 2 Infrastructure
(kg CO2-eq)]])/Tableau1[[#This Row],[Total CO2-emissions
(kg CO2-eq)
for scope 3 use ]],"")</f>
        <v>0</v>
      </c>
      <c r="N231" s="436" t="s">
        <v>3730</v>
      </c>
      <c r="O231" s="259">
        <v>1</v>
      </c>
      <c r="P231" s="259" t="s">
        <v>5178</v>
      </c>
      <c r="Q231" s="260" t="s">
        <v>5177</v>
      </c>
    </row>
    <row r="232" spans="1:17" ht="21.75" customHeight="1">
      <c r="A232" s="301" t="s">
        <v>5157</v>
      </c>
      <c r="B232" s="301" t="s">
        <v>5179</v>
      </c>
      <c r="C232" s="316" t="s">
        <v>6336</v>
      </c>
      <c r="D232" s="465" t="s">
        <v>3731</v>
      </c>
      <c r="E232" s="465" t="s">
        <v>6091</v>
      </c>
      <c r="F232" s="469" t="str">
        <f t="shared" si="6"/>
        <v>other</v>
      </c>
      <c r="G232" s="260">
        <v>0</v>
      </c>
      <c r="H232" s="260">
        <v>3.175171662336</v>
      </c>
      <c r="I232" s="260">
        <v>2.9944189440000001E-3</v>
      </c>
      <c r="J232" s="260">
        <v>0.78312852607396299</v>
      </c>
      <c r="K232" s="260">
        <v>3.9612946026057401</v>
      </c>
      <c r="L232" s="301" t="str">
        <f t="shared" si="7"/>
        <v/>
      </c>
      <c r="M232" s="459">
        <f>IFERROR((Tableau1[[#This Row],[Scope 1
(kg CO2-eq)]]+Tableau1[[#This Row],[Scope 2 energy
(kg CO2-eq)]]+Tableau1[[#This Row],[Scope 2 Infrastructure
(kg CO2-eq)]])/Tableau1[[#This Row],[Total CO2-emissions
(kg CO2-eq)
for scope 3 use ]],"")</f>
        <v>0.80230490284398492</v>
      </c>
      <c r="N232" s="436" t="s">
        <v>3731</v>
      </c>
      <c r="O232" s="259">
        <v>1</v>
      </c>
      <c r="P232" s="259" t="s">
        <v>5157</v>
      </c>
      <c r="Q232" s="259" t="s">
        <v>5179</v>
      </c>
    </row>
    <row r="233" spans="1:17" ht="21.75" customHeight="1">
      <c r="A233" s="301" t="s">
        <v>5180</v>
      </c>
      <c r="B233" s="301" t="s">
        <v>5181</v>
      </c>
      <c r="C233" s="316" t="s">
        <v>6337</v>
      </c>
      <c r="D233" s="465" t="s">
        <v>436</v>
      </c>
      <c r="E233" s="465" t="s">
        <v>6091</v>
      </c>
      <c r="F233" s="469" t="str">
        <f t="shared" si="6"/>
        <v>other</v>
      </c>
      <c r="G233" s="260">
        <v>9.5492718446601899E-2</v>
      </c>
      <c r="H233" s="260">
        <v>0</v>
      </c>
      <c r="I233" s="260">
        <v>0</v>
      </c>
      <c r="J233" s="260">
        <v>1.2763810112817103E-2</v>
      </c>
      <c r="K233" s="260">
        <v>0.108256528561</v>
      </c>
      <c r="L233" s="301">
        <f t="shared" si="7"/>
        <v>0.3897235028196</v>
      </c>
      <c r="M233" s="459">
        <f>IFERROR((Tableau1[[#This Row],[Scope 1
(kg CO2-eq)]]+Tableau1[[#This Row],[Scope 2 energy
(kg CO2-eq)]]+Tableau1[[#This Row],[Scope 2 Infrastructure
(kg CO2-eq)]])/Tableau1[[#This Row],[Total CO2-emissions
(kg CO2-eq)
for scope 3 use ]],"")</f>
        <v>0.88209662471112771</v>
      </c>
      <c r="N233" s="436" t="s">
        <v>436</v>
      </c>
      <c r="O233" s="259">
        <v>1.03</v>
      </c>
      <c r="P233" s="259" t="s">
        <v>5180</v>
      </c>
      <c r="Q233" s="259" t="s">
        <v>5181</v>
      </c>
    </row>
    <row r="234" spans="1:17" ht="21.75" customHeight="1">
      <c r="A234" s="301" t="s">
        <v>4136</v>
      </c>
      <c r="B234" s="301" t="s">
        <v>5182</v>
      </c>
      <c r="C234" s="316" t="s">
        <v>6338</v>
      </c>
      <c r="D234" s="465" t="s">
        <v>436</v>
      </c>
      <c r="E234" s="465" t="s">
        <v>6091</v>
      </c>
      <c r="F234" s="469" t="str">
        <f t="shared" si="6"/>
        <v>other</v>
      </c>
      <c r="G234" s="260">
        <v>9.83575E-2</v>
      </c>
      <c r="H234" s="260">
        <v>0</v>
      </c>
      <c r="I234" s="260">
        <v>0</v>
      </c>
      <c r="J234" s="260">
        <v>1.3622342602845006E-2</v>
      </c>
      <c r="K234" s="260">
        <v>0.111979842612214</v>
      </c>
      <c r="L234" s="301">
        <f t="shared" si="7"/>
        <v>0.40312743340397039</v>
      </c>
      <c r="M234" s="459">
        <f>IFERROR((Tableau1[[#This Row],[Scope 1
(kg CO2-eq)]]+Tableau1[[#This Row],[Scope 2 energy
(kg CO2-eq)]]+Tableau1[[#This Row],[Scope 2 Infrastructure
(kg CO2-eq)]])/Tableau1[[#This Row],[Total CO2-emissions
(kg CO2-eq)
for scope 3 use ]],"")</f>
        <v>0.8783500468080836</v>
      </c>
      <c r="N234" s="436" t="s">
        <v>436</v>
      </c>
      <c r="O234" s="259">
        <v>1</v>
      </c>
      <c r="P234" s="259" t="s">
        <v>4136</v>
      </c>
      <c r="Q234" s="259" t="s">
        <v>5182</v>
      </c>
    </row>
    <row r="235" spans="1:17" ht="21.75" customHeight="1">
      <c r="A235" s="301" t="s">
        <v>5129</v>
      </c>
      <c r="B235" s="301" t="s">
        <v>5136</v>
      </c>
      <c r="C235" s="316" t="s">
        <v>3734</v>
      </c>
      <c r="D235" s="465" t="s">
        <v>3730</v>
      </c>
      <c r="E235" s="465" t="s">
        <v>6091</v>
      </c>
      <c r="F235" s="469" t="str">
        <f t="shared" si="6"/>
        <v>other</v>
      </c>
      <c r="G235" s="260">
        <v>19.0139011395304</v>
      </c>
      <c r="H235" s="260">
        <v>0</v>
      </c>
      <c r="I235" s="260">
        <v>0</v>
      </c>
      <c r="J235" s="260">
        <v>0</v>
      </c>
      <c r="K235" s="260">
        <v>19.0139011395304</v>
      </c>
      <c r="L235" s="301" t="str">
        <f t="shared" si="7"/>
        <v/>
      </c>
      <c r="M235" s="459">
        <f>IFERROR((Tableau1[[#This Row],[Scope 1
(kg CO2-eq)]]+Tableau1[[#This Row],[Scope 2 energy
(kg CO2-eq)]]+Tableau1[[#This Row],[Scope 2 Infrastructure
(kg CO2-eq)]])/Tableau1[[#This Row],[Total CO2-emissions
(kg CO2-eq)
for scope 3 use ]],"")</f>
        <v>1</v>
      </c>
      <c r="N235" s="436" t="s">
        <v>3730</v>
      </c>
      <c r="O235" s="259">
        <v>1</v>
      </c>
      <c r="P235" s="259" t="s">
        <v>5129</v>
      </c>
      <c r="Q235" s="259" t="s">
        <v>5136</v>
      </c>
    </row>
    <row r="236" spans="1:17" ht="21.75" customHeight="1">
      <c r="A236" s="301" t="s">
        <v>5157</v>
      </c>
      <c r="B236" s="301" t="s">
        <v>5183</v>
      </c>
      <c r="C236" s="316" t="s">
        <v>6339</v>
      </c>
      <c r="D236" s="465" t="s">
        <v>3730</v>
      </c>
      <c r="E236" s="465" t="s">
        <v>6017</v>
      </c>
      <c r="F236" s="469" t="str">
        <f t="shared" si="6"/>
        <v>other</v>
      </c>
      <c r="G236" s="260">
        <v>0.28455999999999998</v>
      </c>
      <c r="H236" s="260">
        <v>0.83966161178428</v>
      </c>
      <c r="I236" s="260">
        <v>0.10578536158822401</v>
      </c>
      <c r="J236" s="260">
        <v>9.7635416881149997</v>
      </c>
      <c r="K236" s="260">
        <v>10.993548659130401</v>
      </c>
      <c r="L236" s="301" t="str">
        <f t="shared" si="7"/>
        <v/>
      </c>
      <c r="M236" s="459">
        <f>IFERROR((Tableau1[[#This Row],[Scope 1
(kg CO2-eq)]]+Tableau1[[#This Row],[Scope 2 energy
(kg CO2-eq)]]+Tableau1[[#This Row],[Scope 2 Infrastructure
(kg CO2-eq)]])/Tableau1[[#This Row],[Total CO2-emissions
(kg CO2-eq)
for scope 3 use ]],"")</f>
        <v>0.11188443436332583</v>
      </c>
      <c r="N236" s="436" t="s">
        <v>3730</v>
      </c>
      <c r="O236" s="259">
        <v>1</v>
      </c>
      <c r="P236" s="259" t="s">
        <v>5157</v>
      </c>
      <c r="Q236" s="259" t="s">
        <v>5183</v>
      </c>
    </row>
    <row r="237" spans="1:17" ht="21.75" customHeight="1">
      <c r="A237" s="301" t="s">
        <v>5138</v>
      </c>
      <c r="B237" s="301" t="s">
        <v>5184</v>
      </c>
      <c r="C237" s="316" t="s">
        <v>6340</v>
      </c>
      <c r="D237" s="465" t="s">
        <v>3731</v>
      </c>
      <c r="E237" s="465" t="s">
        <v>6022</v>
      </c>
      <c r="F237" s="469" t="str">
        <f t="shared" si="6"/>
        <v>other</v>
      </c>
      <c r="G237" s="260">
        <v>0</v>
      </c>
      <c r="H237" s="260">
        <v>1.22329947588</v>
      </c>
      <c r="I237" s="260">
        <v>3.2861117280000001E-3</v>
      </c>
      <c r="J237" s="260">
        <v>0.259293834100016</v>
      </c>
      <c r="K237" s="260">
        <v>1.48587942122659</v>
      </c>
      <c r="L237" s="301" t="str">
        <f t="shared" si="7"/>
        <v/>
      </c>
      <c r="M237" s="459">
        <f>IFERROR((Tableau1[[#This Row],[Scope 1
(kg CO2-eq)]]+Tableau1[[#This Row],[Scope 2 energy
(kg CO2-eq)]]+Tableau1[[#This Row],[Scope 2 Infrastructure
(kg CO2-eq)]])/Tableau1[[#This Row],[Total CO2-emissions
(kg CO2-eq)
for scope 3 use ]],"")</f>
        <v>0.82549470036771655</v>
      </c>
      <c r="N237" s="436" t="s">
        <v>3731</v>
      </c>
      <c r="O237" s="259">
        <v>1</v>
      </c>
      <c r="P237" s="259" t="s">
        <v>5138</v>
      </c>
      <c r="Q237" s="259" t="s">
        <v>5184</v>
      </c>
    </row>
    <row r="238" spans="1:17" ht="21.75" customHeight="1">
      <c r="A238" s="301" t="s">
        <v>5138</v>
      </c>
      <c r="B238" s="301" t="s">
        <v>5185</v>
      </c>
      <c r="C238" s="316" t="s">
        <v>6341</v>
      </c>
      <c r="D238" s="465" t="s">
        <v>3731</v>
      </c>
      <c r="E238" s="465" t="s">
        <v>700</v>
      </c>
      <c r="F238" s="469" t="str">
        <f t="shared" si="6"/>
        <v>CH</v>
      </c>
      <c r="G238" s="260">
        <v>5.5684059999999995E-4</v>
      </c>
      <c r="H238" s="260">
        <v>0</v>
      </c>
      <c r="I238" s="260">
        <v>0</v>
      </c>
      <c r="J238" s="260">
        <v>7.1647016705316013E-4</v>
      </c>
      <c r="K238" s="260">
        <v>1.27331076639043E-3</v>
      </c>
      <c r="L238" s="301" t="str">
        <f t="shared" si="7"/>
        <v/>
      </c>
      <c r="M238" s="459">
        <f>IFERROR((Tableau1[[#This Row],[Scope 1
(kg CO2-eq)]]+Tableau1[[#This Row],[Scope 2 energy
(kg CO2-eq)]]+Tableau1[[#This Row],[Scope 2 Infrastructure
(kg CO2-eq)]])/Tableau1[[#This Row],[Total CO2-emissions
(kg CO2-eq)
for scope 3 use ]],"")</f>
        <v>0.43731712218104202</v>
      </c>
      <c r="N238" s="436" t="s">
        <v>3731</v>
      </c>
      <c r="O238" s="259">
        <v>10000</v>
      </c>
      <c r="P238" s="259" t="s">
        <v>5138</v>
      </c>
      <c r="Q238" s="259" t="s">
        <v>5185</v>
      </c>
    </row>
    <row r="239" spans="1:17" ht="21.75" customHeight="1">
      <c r="A239" s="301" t="s">
        <v>5185</v>
      </c>
      <c r="B239" s="301" t="s">
        <v>5186</v>
      </c>
      <c r="C239" s="316" t="s">
        <v>6342</v>
      </c>
      <c r="D239" s="465" t="s">
        <v>3730</v>
      </c>
      <c r="E239" s="465" t="s">
        <v>700</v>
      </c>
      <c r="F239" s="469" t="str">
        <f t="shared" si="6"/>
        <v>CH</v>
      </c>
      <c r="G239" s="260">
        <v>0</v>
      </c>
      <c r="H239" s="260">
        <v>0</v>
      </c>
      <c r="I239" s="260">
        <v>0</v>
      </c>
      <c r="J239" s="260">
        <v>4.8965936306223003E-3</v>
      </c>
      <c r="K239" s="260">
        <v>4.89659363130566E-3</v>
      </c>
      <c r="L239" s="301" t="str">
        <f t="shared" si="7"/>
        <v/>
      </c>
      <c r="M239" s="459">
        <f>IFERROR((Tableau1[[#This Row],[Scope 1
(kg CO2-eq)]]+Tableau1[[#This Row],[Scope 2 energy
(kg CO2-eq)]]+Tableau1[[#This Row],[Scope 2 Infrastructure
(kg CO2-eq)]])/Tableau1[[#This Row],[Total CO2-emissions
(kg CO2-eq)
for scope 3 use ]],"")</f>
        <v>0</v>
      </c>
      <c r="N239" s="436" t="s">
        <v>3730</v>
      </c>
      <c r="O239" s="259">
        <v>1</v>
      </c>
      <c r="P239" s="259" t="s">
        <v>5185</v>
      </c>
      <c r="Q239" s="259" t="s">
        <v>5186</v>
      </c>
    </row>
    <row r="240" spans="1:17" ht="21.75" customHeight="1">
      <c r="A240" s="301" t="s">
        <v>5185</v>
      </c>
      <c r="B240" s="301" t="s">
        <v>5186</v>
      </c>
      <c r="C240" s="316" t="s">
        <v>6343</v>
      </c>
      <c r="D240" s="465" t="s">
        <v>3730</v>
      </c>
      <c r="E240" s="465" t="s">
        <v>700</v>
      </c>
      <c r="F240" s="469" t="str">
        <f t="shared" si="6"/>
        <v>CH</v>
      </c>
      <c r="G240" s="260">
        <v>0</v>
      </c>
      <c r="H240" s="260">
        <v>0</v>
      </c>
      <c r="I240" s="260">
        <v>0</v>
      </c>
      <c r="J240" s="260">
        <v>4.8965936306223003E-3</v>
      </c>
      <c r="K240" s="260">
        <v>4.89659363130566E-3</v>
      </c>
      <c r="L240" s="301" t="str">
        <f t="shared" si="7"/>
        <v/>
      </c>
      <c r="M240" s="459">
        <f>IFERROR((Tableau1[[#This Row],[Scope 1
(kg CO2-eq)]]+Tableau1[[#This Row],[Scope 2 energy
(kg CO2-eq)]]+Tableau1[[#This Row],[Scope 2 Infrastructure
(kg CO2-eq)]])/Tableau1[[#This Row],[Total CO2-emissions
(kg CO2-eq)
for scope 3 use ]],"")</f>
        <v>0</v>
      </c>
      <c r="N240" s="436" t="s">
        <v>3730</v>
      </c>
      <c r="O240" s="259">
        <v>1</v>
      </c>
      <c r="P240" s="259" t="s">
        <v>5185</v>
      </c>
      <c r="Q240" s="259" t="s">
        <v>5186</v>
      </c>
    </row>
    <row r="241" spans="1:17" ht="21.75" customHeight="1">
      <c r="A241" s="301" t="s">
        <v>5185</v>
      </c>
      <c r="B241" s="301" t="s">
        <v>5186</v>
      </c>
      <c r="C241" s="316" t="s">
        <v>6344</v>
      </c>
      <c r="D241" s="465" t="s">
        <v>3730</v>
      </c>
      <c r="E241" s="465" t="s">
        <v>700</v>
      </c>
      <c r="F241" s="469" t="str">
        <f t="shared" si="6"/>
        <v>CH</v>
      </c>
      <c r="G241" s="260">
        <v>0</v>
      </c>
      <c r="H241" s="260">
        <v>0</v>
      </c>
      <c r="I241" s="260">
        <v>0</v>
      </c>
      <c r="J241" s="260">
        <v>4.8965936306223003E-3</v>
      </c>
      <c r="K241" s="260">
        <v>4.89659363130566E-3</v>
      </c>
      <c r="L241" s="301" t="str">
        <f t="shared" si="7"/>
        <v/>
      </c>
      <c r="M241" s="459">
        <f>IFERROR((Tableau1[[#This Row],[Scope 1
(kg CO2-eq)]]+Tableau1[[#This Row],[Scope 2 energy
(kg CO2-eq)]]+Tableau1[[#This Row],[Scope 2 Infrastructure
(kg CO2-eq)]])/Tableau1[[#This Row],[Total CO2-emissions
(kg CO2-eq)
for scope 3 use ]],"")</f>
        <v>0</v>
      </c>
      <c r="N241" s="436" t="s">
        <v>3730</v>
      </c>
      <c r="O241" s="259">
        <v>1</v>
      </c>
      <c r="P241" s="259" t="s">
        <v>5185</v>
      </c>
      <c r="Q241" s="259" t="s">
        <v>5186</v>
      </c>
    </row>
    <row r="242" spans="1:17" ht="21.75" customHeight="1">
      <c r="A242" s="301" t="s">
        <v>5185</v>
      </c>
      <c r="B242" s="301" t="s">
        <v>5186</v>
      </c>
      <c r="C242" s="316" t="s">
        <v>6345</v>
      </c>
      <c r="D242" s="465" t="s">
        <v>3730</v>
      </c>
      <c r="E242" s="465" t="s">
        <v>700</v>
      </c>
      <c r="F242" s="469" t="str">
        <f t="shared" si="6"/>
        <v>CH</v>
      </c>
      <c r="G242" s="260">
        <v>0</v>
      </c>
      <c r="H242" s="260">
        <v>0</v>
      </c>
      <c r="I242" s="260">
        <v>0</v>
      </c>
      <c r="J242" s="260">
        <v>4.8965936306223003E-3</v>
      </c>
      <c r="K242" s="260">
        <v>4.89659363130566E-3</v>
      </c>
      <c r="L242" s="301" t="str">
        <f t="shared" si="7"/>
        <v/>
      </c>
      <c r="M242" s="459">
        <f>IFERROR((Tableau1[[#This Row],[Scope 1
(kg CO2-eq)]]+Tableau1[[#This Row],[Scope 2 energy
(kg CO2-eq)]]+Tableau1[[#This Row],[Scope 2 Infrastructure
(kg CO2-eq)]])/Tableau1[[#This Row],[Total CO2-emissions
(kg CO2-eq)
for scope 3 use ]],"")</f>
        <v>0</v>
      </c>
      <c r="N242" s="436" t="s">
        <v>3730</v>
      </c>
      <c r="O242" s="259">
        <v>1</v>
      </c>
      <c r="P242" s="259" t="s">
        <v>5185</v>
      </c>
      <c r="Q242" s="259" t="s">
        <v>5186</v>
      </c>
    </row>
    <row r="243" spans="1:17" ht="21.75" customHeight="1">
      <c r="A243" s="301" t="s">
        <v>5185</v>
      </c>
      <c r="B243" s="301" t="s">
        <v>5186</v>
      </c>
      <c r="C243" s="316" t="s">
        <v>6346</v>
      </c>
      <c r="D243" s="465" t="s">
        <v>3730</v>
      </c>
      <c r="E243" s="465" t="s">
        <v>700</v>
      </c>
      <c r="F243" s="469" t="str">
        <f t="shared" si="6"/>
        <v>CH</v>
      </c>
      <c r="G243" s="260">
        <v>0</v>
      </c>
      <c r="H243" s="260">
        <v>0</v>
      </c>
      <c r="I243" s="260">
        <v>0</v>
      </c>
      <c r="J243" s="260">
        <v>4.8965936306223003E-3</v>
      </c>
      <c r="K243" s="260">
        <v>4.89659363130566E-3</v>
      </c>
      <c r="L243" s="301" t="str">
        <f t="shared" si="7"/>
        <v/>
      </c>
      <c r="M243" s="459">
        <f>IFERROR((Tableau1[[#This Row],[Scope 1
(kg CO2-eq)]]+Tableau1[[#This Row],[Scope 2 energy
(kg CO2-eq)]]+Tableau1[[#This Row],[Scope 2 Infrastructure
(kg CO2-eq)]])/Tableau1[[#This Row],[Total CO2-emissions
(kg CO2-eq)
for scope 3 use ]],"")</f>
        <v>0</v>
      </c>
      <c r="N243" s="436" t="s">
        <v>3730</v>
      </c>
      <c r="O243" s="259">
        <v>1</v>
      </c>
      <c r="P243" s="259" t="s">
        <v>5185</v>
      </c>
      <c r="Q243" s="259" t="s">
        <v>5186</v>
      </c>
    </row>
    <row r="244" spans="1:17" ht="21.75" customHeight="1">
      <c r="A244" s="301" t="s">
        <v>5129</v>
      </c>
      <c r="B244" s="301" t="s">
        <v>5154</v>
      </c>
      <c r="C244" s="316" t="s">
        <v>6347</v>
      </c>
      <c r="D244" s="465" t="s">
        <v>3730</v>
      </c>
      <c r="E244" s="465" t="s">
        <v>6091</v>
      </c>
      <c r="F244" s="469" t="str">
        <f t="shared" si="6"/>
        <v>other</v>
      </c>
      <c r="G244" s="260">
        <v>0</v>
      </c>
      <c r="H244" s="260">
        <v>0.25209077100177602</v>
      </c>
      <c r="I244" s="260">
        <v>3.1818176006399997E-4</v>
      </c>
      <c r="J244" s="260">
        <v>3.41313003531601E-4</v>
      </c>
      <c r="K244" s="260">
        <v>0.25275026528091898</v>
      </c>
      <c r="L244" s="301" t="str">
        <f t="shared" si="7"/>
        <v/>
      </c>
      <c r="M244" s="459">
        <f>IFERROR((Tableau1[[#This Row],[Scope 1
(kg CO2-eq)]]+Tableau1[[#This Row],[Scope 2 energy
(kg CO2-eq)]]+Tableau1[[#This Row],[Scope 2 Infrastructure
(kg CO2-eq)]])/Tableau1[[#This Row],[Total CO2-emissions
(kg CO2-eq)
for scope 3 use ]],"")</f>
        <v>0.99864960569398564</v>
      </c>
      <c r="N244" s="436" t="s">
        <v>3730</v>
      </c>
      <c r="O244" s="259">
        <v>1</v>
      </c>
      <c r="P244" s="259" t="s">
        <v>5129</v>
      </c>
      <c r="Q244" s="259" t="s">
        <v>5154</v>
      </c>
    </row>
    <row r="245" spans="1:17" ht="21.75" customHeight="1">
      <c r="A245" s="301" t="s">
        <v>5129</v>
      </c>
      <c r="B245" s="301" t="s">
        <v>5154</v>
      </c>
      <c r="C245" s="316" t="s">
        <v>6348</v>
      </c>
      <c r="D245" s="465" t="s">
        <v>3730</v>
      </c>
      <c r="E245" s="465" t="s">
        <v>6091</v>
      </c>
      <c r="F245" s="469" t="str">
        <f t="shared" si="6"/>
        <v>other</v>
      </c>
      <c r="G245" s="260">
        <v>0</v>
      </c>
      <c r="H245" s="260">
        <v>2.2744000028159999E-2</v>
      </c>
      <c r="I245" s="260">
        <v>2.8706826240000001E-5</v>
      </c>
      <c r="J245" s="260">
        <v>0.26747611108167402</v>
      </c>
      <c r="K245" s="260">
        <v>0.29024881789228701</v>
      </c>
      <c r="L245" s="301" t="str">
        <f t="shared" si="7"/>
        <v/>
      </c>
      <c r="M245" s="459">
        <f>IFERROR((Tableau1[[#This Row],[Scope 1
(kg CO2-eq)]]+Tableau1[[#This Row],[Scope 2 energy
(kg CO2-eq)]]+Tableau1[[#This Row],[Scope 2 Infrastructure
(kg CO2-eq)]])/Tableau1[[#This Row],[Total CO2-emissions
(kg CO2-eq)
for scope 3 use ]],"")</f>
        <v>7.8459257886972958E-2</v>
      </c>
      <c r="N245" s="436" t="s">
        <v>3730</v>
      </c>
      <c r="O245" s="259">
        <v>1</v>
      </c>
      <c r="P245" s="259" t="s">
        <v>5129</v>
      </c>
      <c r="Q245" s="259" t="s">
        <v>5154</v>
      </c>
    </row>
    <row r="246" spans="1:17" ht="21.75" customHeight="1">
      <c r="A246" s="301" t="s">
        <v>5129</v>
      </c>
      <c r="B246" s="301" t="s">
        <v>5162</v>
      </c>
      <c r="C246" s="316" t="s">
        <v>6349</v>
      </c>
      <c r="D246" s="465" t="s">
        <v>3730</v>
      </c>
      <c r="E246" s="465" t="s">
        <v>6101</v>
      </c>
      <c r="F246" s="469" t="str">
        <f t="shared" si="6"/>
        <v>other</v>
      </c>
      <c r="G246" s="260">
        <v>0</v>
      </c>
      <c r="H246" s="260">
        <v>0.16322741399519999</v>
      </c>
      <c r="I246" s="260">
        <v>2.0602097279999999E-4</v>
      </c>
      <c r="J246" s="260">
        <v>6.2531537659785901</v>
      </c>
      <c r="K246" s="260">
        <v>6.4165871956744098</v>
      </c>
      <c r="L246" s="301" t="str">
        <f t="shared" si="7"/>
        <v/>
      </c>
      <c r="M246" s="459">
        <f>IFERROR((Tableau1[[#This Row],[Scope 1
(kg CO2-eq)]]+Tableau1[[#This Row],[Scope 2 energy
(kg CO2-eq)]]+Tableau1[[#This Row],[Scope 2 Infrastructure
(kg CO2-eq)]])/Tableau1[[#This Row],[Total CO2-emissions
(kg CO2-eq)
for scope 3 use ]],"")</f>
        <v>2.5470461163244969E-2</v>
      </c>
      <c r="N246" s="436" t="s">
        <v>3730</v>
      </c>
      <c r="O246" s="259">
        <v>1</v>
      </c>
      <c r="P246" s="259" t="s">
        <v>5129</v>
      </c>
      <c r="Q246" s="260" t="s">
        <v>5162</v>
      </c>
    </row>
    <row r="247" spans="1:17" ht="21.75" customHeight="1">
      <c r="A247" s="301" t="s">
        <v>5174</v>
      </c>
      <c r="B247" s="301" t="s">
        <v>5175</v>
      </c>
      <c r="C247" s="316" t="s">
        <v>6350</v>
      </c>
      <c r="D247" s="465" t="s">
        <v>3730</v>
      </c>
      <c r="E247" s="465" t="s">
        <v>6101</v>
      </c>
      <c r="F247" s="469" t="str">
        <f t="shared" si="6"/>
        <v>other</v>
      </c>
      <c r="G247" s="260">
        <v>0</v>
      </c>
      <c r="H247" s="260">
        <v>2.6735789796860001E-2</v>
      </c>
      <c r="I247" s="260">
        <v>7.5481787027000002E-4</v>
      </c>
      <c r="J247" s="260">
        <v>8.41746395761216E-4</v>
      </c>
      <c r="K247" s="260">
        <v>2.8332354028544299E-2</v>
      </c>
      <c r="L247" s="301" t="str">
        <f t="shared" si="7"/>
        <v/>
      </c>
      <c r="M247" s="459">
        <f>IFERROR((Tableau1[[#This Row],[Scope 1
(kg CO2-eq)]]+Tableau1[[#This Row],[Scope 2 energy
(kg CO2-eq)]]+Tableau1[[#This Row],[Scope 2 Infrastructure
(kg CO2-eq)]])/Tableau1[[#This Row],[Total CO2-emissions
(kg CO2-eq)
for scope 3 use ]],"")</f>
        <v>0.97029027801338863</v>
      </c>
      <c r="N247" s="436" t="s">
        <v>3730</v>
      </c>
      <c r="O247" s="259">
        <v>1</v>
      </c>
      <c r="P247" s="259" t="s">
        <v>5174</v>
      </c>
      <c r="Q247" s="259" t="s">
        <v>5175</v>
      </c>
    </row>
    <row r="248" spans="1:17" ht="21.75" customHeight="1">
      <c r="A248" s="301" t="s">
        <v>5187</v>
      </c>
      <c r="B248" s="301" t="s">
        <v>5188</v>
      </c>
      <c r="C248" s="316" t="s">
        <v>6351</v>
      </c>
      <c r="D248" s="465" t="s">
        <v>3730</v>
      </c>
      <c r="E248" s="465" t="s">
        <v>6023</v>
      </c>
      <c r="F248" s="469" t="str">
        <f t="shared" si="6"/>
        <v>other</v>
      </c>
      <c r="G248" s="260">
        <v>0</v>
      </c>
      <c r="H248" s="260">
        <v>0</v>
      </c>
      <c r="I248" s="260">
        <v>0</v>
      </c>
      <c r="J248" s="260">
        <v>0</v>
      </c>
      <c r="K248" s="260">
        <v>0</v>
      </c>
      <c r="L248" s="301" t="str">
        <f t="shared" si="7"/>
        <v/>
      </c>
      <c r="M248" s="459" t="str">
        <f>IFERROR((Tableau1[[#This Row],[Scope 1
(kg CO2-eq)]]+Tableau1[[#This Row],[Scope 2 energy
(kg CO2-eq)]]+Tableau1[[#This Row],[Scope 2 Infrastructure
(kg CO2-eq)]])/Tableau1[[#This Row],[Total CO2-emissions
(kg CO2-eq)
for scope 3 use ]],"")</f>
        <v/>
      </c>
      <c r="N248" s="436" t="s">
        <v>3730</v>
      </c>
      <c r="O248" s="259">
        <v>1</v>
      </c>
      <c r="P248" s="259" t="s">
        <v>5187</v>
      </c>
      <c r="Q248" s="259" t="s">
        <v>5188</v>
      </c>
    </row>
    <row r="249" spans="1:17" ht="21.75" customHeight="1">
      <c r="A249" s="301" t="s">
        <v>5189</v>
      </c>
      <c r="B249" s="301" t="s">
        <v>5190</v>
      </c>
      <c r="C249" s="316" t="s">
        <v>6352</v>
      </c>
      <c r="D249" s="465" t="s">
        <v>3646</v>
      </c>
      <c r="E249" s="465" t="s">
        <v>6101</v>
      </c>
      <c r="F249" s="469" t="str">
        <f t="shared" si="6"/>
        <v>other</v>
      </c>
      <c r="G249" s="260">
        <v>2.4380000000000001E-3</v>
      </c>
      <c r="H249" s="260">
        <v>4.8622237516800001E-3</v>
      </c>
      <c r="I249" s="260">
        <v>1.592107776E-5</v>
      </c>
      <c r="J249" s="260">
        <v>0.43808781344566999</v>
      </c>
      <c r="K249" s="260">
        <v>0.44540395827796198</v>
      </c>
      <c r="L249" s="301" t="str">
        <f t="shared" si="7"/>
        <v/>
      </c>
      <c r="M249" s="459">
        <f>IFERROR((Tableau1[[#This Row],[Scope 1
(kg CO2-eq)]]+Tableau1[[#This Row],[Scope 2 energy
(kg CO2-eq)]]+Tableau1[[#This Row],[Scope 2 Infrastructure
(kg CO2-eq)]])/Tableau1[[#This Row],[Total CO2-emissions
(kg CO2-eq)
for scope 3 use ]],"")</f>
        <v>1.6425863967904467E-2</v>
      </c>
      <c r="N249" s="436" t="s">
        <v>3646</v>
      </c>
      <c r="O249" s="259">
        <v>1</v>
      </c>
      <c r="P249" s="259" t="s">
        <v>5189</v>
      </c>
      <c r="Q249" s="259" t="s">
        <v>5190</v>
      </c>
    </row>
    <row r="250" spans="1:17" ht="21.75" customHeight="1">
      <c r="A250" s="301" t="s">
        <v>5191</v>
      </c>
      <c r="B250" s="301" t="s">
        <v>5192</v>
      </c>
      <c r="C250" s="316" t="s">
        <v>6353</v>
      </c>
      <c r="D250" s="465" t="s">
        <v>3730</v>
      </c>
      <c r="E250" s="465" t="s">
        <v>700</v>
      </c>
      <c r="F250" s="469" t="str">
        <f t="shared" si="6"/>
        <v>CH</v>
      </c>
      <c r="G250" s="260">
        <v>0.14887700000000001</v>
      </c>
      <c r="H250" s="260">
        <v>7.3168694773199996E-3</v>
      </c>
      <c r="I250" s="260">
        <v>6.0717658572000002E-4</v>
      </c>
      <c r="J250" s="260">
        <v>0.653690926381856</v>
      </c>
      <c r="K250" s="260">
        <v>0.81049197351967295</v>
      </c>
      <c r="L250" s="301" t="str">
        <f t="shared" si="7"/>
        <v/>
      </c>
      <c r="M250" s="459">
        <f>IFERROR((Tableau1[[#This Row],[Scope 1
(kg CO2-eq)]]+Tableau1[[#This Row],[Scope 2 energy
(kg CO2-eq)]]+Tableau1[[#This Row],[Scope 2 Infrastructure
(kg CO2-eq)]])/Tableau1[[#This Row],[Total CO2-emissions
(kg CO2-eq)
for scope 3 use ]],"")</f>
        <v>0.1934640331872873</v>
      </c>
      <c r="N250" s="436" t="s">
        <v>3730</v>
      </c>
      <c r="O250" s="259">
        <v>1</v>
      </c>
      <c r="P250" s="259" t="s">
        <v>5191</v>
      </c>
      <c r="Q250" s="260" t="s">
        <v>5192</v>
      </c>
    </row>
    <row r="251" spans="1:17" ht="21.75" customHeight="1">
      <c r="A251" s="301" t="s">
        <v>5191</v>
      </c>
      <c r="B251" s="301" t="s">
        <v>5192</v>
      </c>
      <c r="C251" s="316" t="s">
        <v>6354</v>
      </c>
      <c r="D251" s="465" t="s">
        <v>3730</v>
      </c>
      <c r="E251" s="465" t="s">
        <v>6024</v>
      </c>
      <c r="F251" s="469" t="str">
        <f t="shared" si="6"/>
        <v>other</v>
      </c>
      <c r="G251" s="260">
        <v>0.15599109999999999</v>
      </c>
      <c r="H251" s="260">
        <v>0.4546265262957</v>
      </c>
      <c r="I251" s="260">
        <v>1.371336838344E-3</v>
      </c>
      <c r="J251" s="260">
        <v>1.06889967620116</v>
      </c>
      <c r="K251" s="260">
        <v>1.68088863601523</v>
      </c>
      <c r="L251" s="301" t="str">
        <f t="shared" si="7"/>
        <v/>
      </c>
      <c r="M251" s="459">
        <f>IFERROR((Tableau1[[#This Row],[Scope 1
(kg CO2-eq)]]+Tableau1[[#This Row],[Scope 2 energy
(kg CO2-eq)]]+Tableau1[[#This Row],[Scope 2 Infrastructure
(kg CO2-eq)]])/Tableau1[[#This Row],[Total CO2-emissions
(kg CO2-eq)
for scope 3 use ]],"")</f>
        <v>0.36408656113283339</v>
      </c>
      <c r="N251" s="436" t="s">
        <v>3730</v>
      </c>
      <c r="O251" s="259">
        <v>1</v>
      </c>
      <c r="P251" s="259" t="s">
        <v>5191</v>
      </c>
      <c r="Q251" s="259" t="s">
        <v>5192</v>
      </c>
    </row>
    <row r="252" spans="1:17" ht="21.75" customHeight="1">
      <c r="A252" s="301" t="s">
        <v>5191</v>
      </c>
      <c r="B252" s="301" t="s">
        <v>5192</v>
      </c>
      <c r="C252" s="316" t="s">
        <v>6355</v>
      </c>
      <c r="D252" s="465" t="s">
        <v>3730</v>
      </c>
      <c r="E252" s="465" t="s">
        <v>6025</v>
      </c>
      <c r="F252" s="469" t="str">
        <f t="shared" si="6"/>
        <v>other</v>
      </c>
      <c r="G252" s="260">
        <v>0.13590574999999999</v>
      </c>
      <c r="H252" s="260">
        <v>0.43808970393719998</v>
      </c>
      <c r="I252" s="260">
        <v>1.3214551170240001E-3</v>
      </c>
      <c r="J252" s="260">
        <v>0.93983638916058987</v>
      </c>
      <c r="K252" s="260">
        <v>1.5151532947303701</v>
      </c>
      <c r="L252" s="301" t="str">
        <f t="shared" si="7"/>
        <v/>
      </c>
      <c r="M252" s="459">
        <f>IFERROR((Tableau1[[#This Row],[Scope 1
(kg CO2-eq)]]+Tableau1[[#This Row],[Scope 2 energy
(kg CO2-eq)]]+Tableau1[[#This Row],[Scope 2 Infrastructure
(kg CO2-eq)]])/Tableau1[[#This Row],[Total CO2-emissions
(kg CO2-eq)
for scope 3 use ]],"")</f>
        <v>0.37970871399953282</v>
      </c>
      <c r="N252" s="436" t="s">
        <v>3730</v>
      </c>
      <c r="O252" s="259">
        <v>1</v>
      </c>
      <c r="P252" s="259" t="s">
        <v>5191</v>
      </c>
      <c r="Q252" s="259" t="s">
        <v>5192</v>
      </c>
    </row>
    <row r="253" spans="1:17" ht="21.75" customHeight="1">
      <c r="A253" s="301" t="s">
        <v>5143</v>
      </c>
      <c r="B253" s="301" t="s">
        <v>5193</v>
      </c>
      <c r="C253" s="316" t="s">
        <v>3735</v>
      </c>
      <c r="D253" s="465" t="s">
        <v>3731</v>
      </c>
      <c r="E253" s="465" t="s">
        <v>700</v>
      </c>
      <c r="F253" s="469" t="str">
        <f t="shared" si="6"/>
        <v>CH</v>
      </c>
      <c r="G253" s="260">
        <v>148.47825661093401</v>
      </c>
      <c r="H253" s="260">
        <v>0</v>
      </c>
      <c r="I253" s="260">
        <v>0</v>
      </c>
      <c r="J253" s="260">
        <v>0</v>
      </c>
      <c r="K253" s="260">
        <v>148.47825661093401</v>
      </c>
      <c r="L253" s="301" t="str">
        <f t="shared" si="7"/>
        <v/>
      </c>
      <c r="M253" s="459">
        <f>IFERROR((Tableau1[[#This Row],[Scope 1
(kg CO2-eq)]]+Tableau1[[#This Row],[Scope 2 energy
(kg CO2-eq)]]+Tableau1[[#This Row],[Scope 2 Infrastructure
(kg CO2-eq)]])/Tableau1[[#This Row],[Total CO2-emissions
(kg CO2-eq)
for scope 3 use ]],"")</f>
        <v>1</v>
      </c>
      <c r="N253" s="436" t="s">
        <v>3731</v>
      </c>
      <c r="O253" s="259">
        <v>1</v>
      </c>
      <c r="P253" s="259" t="s">
        <v>5143</v>
      </c>
      <c r="Q253" s="259" t="s">
        <v>5193</v>
      </c>
    </row>
    <row r="254" spans="1:17" ht="21.75" customHeight="1">
      <c r="A254" s="301" t="s">
        <v>5139</v>
      </c>
      <c r="B254" s="301" t="s">
        <v>5133</v>
      </c>
      <c r="C254" s="316" t="s">
        <v>6356</v>
      </c>
      <c r="D254" s="465" t="s">
        <v>3646</v>
      </c>
      <c r="E254" s="465" t="s">
        <v>6091</v>
      </c>
      <c r="F254" s="469" t="str">
        <f t="shared" si="6"/>
        <v>other</v>
      </c>
      <c r="G254" s="260">
        <v>0</v>
      </c>
      <c r="H254" s="260">
        <v>502.95170720447999</v>
      </c>
      <c r="I254" s="260">
        <v>72.938829978719994</v>
      </c>
      <c r="J254" s="260">
        <v>951.69661749209502</v>
      </c>
      <c r="K254" s="260">
        <v>1527.58715577159</v>
      </c>
      <c r="L254" s="301" t="str">
        <f t="shared" si="7"/>
        <v/>
      </c>
      <c r="M254" s="459">
        <f>IFERROR((Tableau1[[#This Row],[Scope 1
(kg CO2-eq)]]+Tableau1[[#This Row],[Scope 2 energy
(kg CO2-eq)]]+Tableau1[[#This Row],[Scope 2 Infrastructure
(kg CO2-eq)]])/Tableau1[[#This Row],[Total CO2-emissions
(kg CO2-eq)
for scope 3 use ]],"")</f>
        <v>0.3769935712062959</v>
      </c>
      <c r="N254" s="436" t="s">
        <v>3646</v>
      </c>
      <c r="O254" s="259">
        <v>1</v>
      </c>
      <c r="P254" s="259" t="s">
        <v>5139</v>
      </c>
      <c r="Q254" s="259" t="s">
        <v>5133</v>
      </c>
    </row>
    <row r="255" spans="1:17" ht="21.75" customHeight="1">
      <c r="A255" s="301" t="s">
        <v>5139</v>
      </c>
      <c r="B255" s="301" t="s">
        <v>5133</v>
      </c>
      <c r="C255" s="316" t="s">
        <v>6357</v>
      </c>
      <c r="D255" s="465" t="s">
        <v>3646</v>
      </c>
      <c r="E255" s="465" t="s">
        <v>700</v>
      </c>
      <c r="F255" s="469" t="str">
        <f t="shared" si="6"/>
        <v>CH</v>
      </c>
      <c r="G255" s="260">
        <v>0</v>
      </c>
      <c r="H255" s="260">
        <v>8.9269800845600003</v>
      </c>
      <c r="I255" s="260">
        <v>1.40805861664</v>
      </c>
      <c r="J255" s="260">
        <v>262.935707431504</v>
      </c>
      <c r="K255" s="260">
        <v>273.27074612084402</v>
      </c>
      <c r="L255" s="301" t="str">
        <f t="shared" si="7"/>
        <v/>
      </c>
      <c r="M255" s="459">
        <f>IFERROR((Tableau1[[#This Row],[Scope 1
(kg CO2-eq)]]+Tableau1[[#This Row],[Scope 2 energy
(kg CO2-eq)]]+Tableau1[[#This Row],[Scope 2 Infrastructure
(kg CO2-eq)]])/Tableau1[[#This Row],[Total CO2-emissions
(kg CO2-eq)
for scope 3 use ]],"")</f>
        <v>3.7819777081553055E-2</v>
      </c>
      <c r="N255" s="436" t="s">
        <v>3646</v>
      </c>
      <c r="O255" s="259">
        <v>1</v>
      </c>
      <c r="P255" s="259" t="s">
        <v>5139</v>
      </c>
      <c r="Q255" s="259" t="s">
        <v>5133</v>
      </c>
    </row>
    <row r="256" spans="1:17" ht="21.75" customHeight="1">
      <c r="A256" s="301" t="s">
        <v>5194</v>
      </c>
      <c r="B256" s="301" t="s">
        <v>5176</v>
      </c>
      <c r="C256" s="316" t="s">
        <v>6358</v>
      </c>
      <c r="D256" s="465" t="s">
        <v>3730</v>
      </c>
      <c r="E256" s="465" t="s">
        <v>6101</v>
      </c>
      <c r="F256" s="469" t="str">
        <f t="shared" si="6"/>
        <v>other</v>
      </c>
      <c r="G256" s="260">
        <v>0.76861181499999998</v>
      </c>
      <c r="H256" s="260">
        <v>19.258662926237399</v>
      </c>
      <c r="I256" s="260">
        <v>1.1597450152320001E-2</v>
      </c>
      <c r="J256" s="260">
        <v>16.250527236849099</v>
      </c>
      <c r="K256" s="260">
        <v>36.2893994174498</v>
      </c>
      <c r="L256" s="301" t="str">
        <f t="shared" si="7"/>
        <v/>
      </c>
      <c r="M256" s="459">
        <f>IFERROR((Tableau1[[#This Row],[Scope 1
(kg CO2-eq)]]+Tableau1[[#This Row],[Scope 2 energy
(kg CO2-eq)]]+Tableau1[[#This Row],[Scope 2 Infrastructure
(kg CO2-eq)]])/Tableau1[[#This Row],[Total CO2-emissions
(kg CO2-eq)
for scope 3 use ]],"")</f>
        <v>0.55219630286176635</v>
      </c>
      <c r="N256" s="436" t="s">
        <v>3730</v>
      </c>
      <c r="O256" s="259">
        <v>1</v>
      </c>
      <c r="P256" s="259" t="s">
        <v>5194</v>
      </c>
      <c r="Q256" s="259" t="s">
        <v>5176</v>
      </c>
    </row>
    <row r="257" spans="1:17" ht="21.75" customHeight="1">
      <c r="A257" s="301" t="s">
        <v>5194</v>
      </c>
      <c r="B257" s="301" t="s">
        <v>5176</v>
      </c>
      <c r="C257" s="316" t="s">
        <v>6359</v>
      </c>
      <c r="D257" s="465" t="s">
        <v>3730</v>
      </c>
      <c r="E257" s="465" t="s">
        <v>6101</v>
      </c>
      <c r="F257" s="469" t="str">
        <f t="shared" si="6"/>
        <v>other</v>
      </c>
      <c r="G257" s="260">
        <v>0.19676330750000001</v>
      </c>
      <c r="H257" s="260">
        <v>5.7109404423683996</v>
      </c>
      <c r="I257" s="260">
        <v>3.0941199892800001E-3</v>
      </c>
      <c r="J257" s="260">
        <v>3.3178385852369199</v>
      </c>
      <c r="K257" s="260">
        <v>9.2286364604410593</v>
      </c>
      <c r="L257" s="301" t="str">
        <f t="shared" si="7"/>
        <v/>
      </c>
      <c r="M257" s="459">
        <f>IFERROR((Tableau1[[#This Row],[Scope 1
(kg CO2-eq)]]+Tableau1[[#This Row],[Scope 2 energy
(kg CO2-eq)]]+Tableau1[[#This Row],[Scope 2 Infrastructure
(kg CO2-eq)]])/Tableau1[[#This Row],[Total CO2-emissions
(kg CO2-eq)
for scope 3 use ]],"")</f>
        <v>0.64048441990261129</v>
      </c>
      <c r="N257" s="436" t="s">
        <v>3730</v>
      </c>
      <c r="O257" s="259">
        <v>1</v>
      </c>
      <c r="P257" s="259" t="s">
        <v>5194</v>
      </c>
      <c r="Q257" s="259" t="s">
        <v>5176</v>
      </c>
    </row>
    <row r="258" spans="1:17" ht="21.75" customHeight="1">
      <c r="A258" s="301" t="s">
        <v>5139</v>
      </c>
      <c r="B258" s="301" t="s">
        <v>5133</v>
      </c>
      <c r="C258" s="316" t="s">
        <v>6360</v>
      </c>
      <c r="D258" s="465" t="s">
        <v>3646</v>
      </c>
      <c r="E258" s="465" t="s">
        <v>6091</v>
      </c>
      <c r="F258" s="469" t="str">
        <f t="shared" ref="F258:F321" si="8">IF(ISNUMBER(SEARCH("{CH}", C258)), "CH", "other")</f>
        <v>other</v>
      </c>
      <c r="G258" s="260">
        <v>0</v>
      </c>
      <c r="H258" s="260">
        <v>4571.7615004319996</v>
      </c>
      <c r="I258" s="260">
        <v>636.019483896</v>
      </c>
      <c r="J258" s="260">
        <v>0</v>
      </c>
      <c r="K258" s="260">
        <v>5207.7809874513096</v>
      </c>
      <c r="L258" s="301" t="str">
        <f t="shared" ref="L258:L321" si="9">IF(N258="MJ", K258*3.6, IF(N258="m", K258*1000, ""))</f>
        <v/>
      </c>
      <c r="M258" s="459">
        <f>IFERROR((Tableau1[[#This Row],[Scope 1
(kg CO2-eq)]]+Tableau1[[#This Row],[Scope 2 energy
(kg CO2-eq)]]+Tableau1[[#This Row],[Scope 2 Infrastructure
(kg CO2-eq)]])/Tableau1[[#This Row],[Total CO2-emissions
(kg CO2-eq)
for scope 3 use ]],"")</f>
        <v>0.99999999940026085</v>
      </c>
      <c r="N258" s="436" t="s">
        <v>3646</v>
      </c>
      <c r="O258" s="259">
        <v>1</v>
      </c>
      <c r="P258" s="259" t="s">
        <v>5139</v>
      </c>
      <c r="Q258" s="259" t="s">
        <v>5133</v>
      </c>
    </row>
    <row r="259" spans="1:17" ht="21.75" customHeight="1">
      <c r="A259" s="301" t="s">
        <v>5129</v>
      </c>
      <c r="B259" s="301" t="s">
        <v>5130</v>
      </c>
      <c r="C259" s="316" t="s">
        <v>6361</v>
      </c>
      <c r="D259" s="465" t="s">
        <v>3730</v>
      </c>
      <c r="E259" s="465" t="s">
        <v>700</v>
      </c>
      <c r="F259" s="469" t="str">
        <f t="shared" si="8"/>
        <v>CH</v>
      </c>
      <c r="G259" s="260">
        <v>0.28281000000000001</v>
      </c>
      <c r="H259" s="260">
        <v>1.12698728755504</v>
      </c>
      <c r="I259" s="260">
        <v>9.1591223652000005E-4</v>
      </c>
      <c r="J259" s="260">
        <v>7.5281809890817097</v>
      </c>
      <c r="K259" s="260">
        <v>8.9388941807666207</v>
      </c>
      <c r="L259" s="301" t="str">
        <f t="shared" si="9"/>
        <v/>
      </c>
      <c r="M259" s="459">
        <f>IFERROR((Tableau1[[#This Row],[Scope 1
(kg CO2-eq)]]+Tableau1[[#This Row],[Scope 2 energy
(kg CO2-eq)]]+Tableau1[[#This Row],[Scope 2 Infrastructure
(kg CO2-eq)]])/Tableau1[[#This Row],[Total CO2-emissions
(kg CO2-eq)
for scope 3 use ]],"")</f>
        <v>0.15781741804561489</v>
      </c>
      <c r="N259" s="436" t="s">
        <v>3730</v>
      </c>
      <c r="O259" s="259">
        <v>1</v>
      </c>
      <c r="P259" s="259" t="s">
        <v>5129</v>
      </c>
      <c r="Q259" s="259" t="s">
        <v>5130</v>
      </c>
    </row>
    <row r="260" spans="1:17" ht="21.75" customHeight="1">
      <c r="A260" s="301" t="s">
        <v>5129</v>
      </c>
      <c r="B260" s="301" t="s">
        <v>5130</v>
      </c>
      <c r="C260" s="316" t="s">
        <v>6362</v>
      </c>
      <c r="D260" s="465" t="s">
        <v>3730</v>
      </c>
      <c r="E260" s="465" t="s">
        <v>6091</v>
      </c>
      <c r="F260" s="469" t="str">
        <f t="shared" si="8"/>
        <v>other</v>
      </c>
      <c r="G260" s="260">
        <v>0.28281000000000001</v>
      </c>
      <c r="H260" s="260">
        <v>1.6924163896664799</v>
      </c>
      <c r="I260" s="260">
        <v>9.2536206911999997E-4</v>
      </c>
      <c r="J260" s="260">
        <v>7.5281809890817097</v>
      </c>
      <c r="K260" s="260">
        <v>9.5043327327122604</v>
      </c>
      <c r="L260" s="301" t="str">
        <f t="shared" si="9"/>
        <v/>
      </c>
      <c r="M260" s="459">
        <f>IFERROR((Tableau1[[#This Row],[Scope 1
(kg CO2-eq)]]+Tableau1[[#This Row],[Scope 2 energy
(kg CO2-eq)]]+Tableau1[[#This Row],[Scope 2 Infrastructure
(kg CO2-eq)]])/Tableau1[[#This Row],[Total CO2-emissions
(kg CO2-eq)
for scope 3 use ]],"")</f>
        <v>0.20792114578796567</v>
      </c>
      <c r="N260" s="436" t="s">
        <v>3730</v>
      </c>
      <c r="O260" s="259">
        <v>1</v>
      </c>
      <c r="P260" s="259" t="s">
        <v>5129</v>
      </c>
      <c r="Q260" s="259" t="s">
        <v>5130</v>
      </c>
    </row>
    <row r="261" spans="1:17" ht="21.75" customHeight="1">
      <c r="A261" s="301" t="s">
        <v>5141</v>
      </c>
      <c r="B261" s="301" t="s">
        <v>5195</v>
      </c>
      <c r="C261" s="316" t="s">
        <v>6363</v>
      </c>
      <c r="D261" s="465" t="s">
        <v>3730</v>
      </c>
      <c r="E261" s="465" t="s">
        <v>700</v>
      </c>
      <c r="F261" s="469" t="str">
        <f t="shared" si="8"/>
        <v>CH</v>
      </c>
      <c r="G261" s="260">
        <v>0</v>
      </c>
      <c r="H261" s="260">
        <v>8.1349194620799994E-2</v>
      </c>
      <c r="I261" s="260">
        <v>9.3631553280000004E-4</v>
      </c>
      <c r="J261" s="260">
        <v>0.33834408442570801</v>
      </c>
      <c r="K261" s="260">
        <v>0.420629596007004</v>
      </c>
      <c r="L261" s="301" t="str">
        <f t="shared" si="9"/>
        <v/>
      </c>
      <c r="M261" s="459">
        <f>IFERROR((Tableau1[[#This Row],[Scope 1
(kg CO2-eq)]]+Tableau1[[#This Row],[Scope 2 energy
(kg CO2-eq)]]+Tableau1[[#This Row],[Scope 2 Infrastructure
(kg CO2-eq)]])/Tableau1[[#This Row],[Total CO2-emissions
(kg CO2-eq)
for scope 3 use ]],"")</f>
        <v>0.1956246325382911</v>
      </c>
      <c r="N261" s="436" t="s">
        <v>3730</v>
      </c>
      <c r="O261" s="259">
        <v>1</v>
      </c>
      <c r="P261" s="259" t="s">
        <v>5141</v>
      </c>
      <c r="Q261" s="259" t="s">
        <v>5195</v>
      </c>
    </row>
    <row r="262" spans="1:17" ht="21.75" customHeight="1">
      <c r="A262" s="301" t="s">
        <v>5189</v>
      </c>
      <c r="B262" s="301" t="s">
        <v>5196</v>
      </c>
      <c r="C262" s="316" t="s">
        <v>6364</v>
      </c>
      <c r="D262" s="465" t="s">
        <v>3730</v>
      </c>
      <c r="E262" s="465" t="s">
        <v>6091</v>
      </c>
      <c r="F262" s="469" t="str">
        <f t="shared" si="8"/>
        <v>other</v>
      </c>
      <c r="G262" s="260">
        <v>0</v>
      </c>
      <c r="H262" s="260">
        <v>0</v>
      </c>
      <c r="I262" s="260">
        <v>0</v>
      </c>
      <c r="J262" s="260">
        <v>0.63848599724156796</v>
      </c>
      <c r="K262" s="260">
        <v>0.63848599732011602</v>
      </c>
      <c r="L262" s="301" t="str">
        <f t="shared" si="9"/>
        <v/>
      </c>
      <c r="M262" s="459">
        <f>IFERROR((Tableau1[[#This Row],[Scope 1
(kg CO2-eq)]]+Tableau1[[#This Row],[Scope 2 energy
(kg CO2-eq)]]+Tableau1[[#This Row],[Scope 2 Infrastructure
(kg CO2-eq)]])/Tableau1[[#This Row],[Total CO2-emissions
(kg CO2-eq)
for scope 3 use ]],"")</f>
        <v>0</v>
      </c>
      <c r="N262" s="436" t="s">
        <v>3730</v>
      </c>
      <c r="O262" s="259">
        <v>1</v>
      </c>
      <c r="P262" s="259" t="s">
        <v>5189</v>
      </c>
      <c r="Q262" s="259" t="s">
        <v>5196</v>
      </c>
    </row>
    <row r="263" spans="1:17" ht="21.75" customHeight="1">
      <c r="A263" s="301" t="s">
        <v>5189</v>
      </c>
      <c r="B263" s="301" t="s">
        <v>5196</v>
      </c>
      <c r="C263" s="316" t="s">
        <v>6365</v>
      </c>
      <c r="D263" s="465" t="s">
        <v>3730</v>
      </c>
      <c r="E263" s="465" t="s">
        <v>6091</v>
      </c>
      <c r="F263" s="469" t="str">
        <f t="shared" si="8"/>
        <v>other</v>
      </c>
      <c r="G263" s="260">
        <v>0</v>
      </c>
      <c r="H263" s="260">
        <v>0</v>
      </c>
      <c r="I263" s="260">
        <v>0</v>
      </c>
      <c r="J263" s="260">
        <v>4.6860088114259701</v>
      </c>
      <c r="K263" s="260">
        <v>4.6860088113770901</v>
      </c>
      <c r="L263" s="301" t="str">
        <f t="shared" si="9"/>
        <v/>
      </c>
      <c r="M263" s="459">
        <f>IFERROR((Tableau1[[#This Row],[Scope 1
(kg CO2-eq)]]+Tableau1[[#This Row],[Scope 2 energy
(kg CO2-eq)]]+Tableau1[[#This Row],[Scope 2 Infrastructure
(kg CO2-eq)]])/Tableau1[[#This Row],[Total CO2-emissions
(kg CO2-eq)
for scope 3 use ]],"")</f>
        <v>0</v>
      </c>
      <c r="N263" s="436" t="s">
        <v>3730</v>
      </c>
      <c r="O263" s="259">
        <v>1</v>
      </c>
      <c r="P263" s="259" t="s">
        <v>5189</v>
      </c>
      <c r="Q263" s="259" t="s">
        <v>5196</v>
      </c>
    </row>
    <row r="264" spans="1:17" ht="21.75" customHeight="1">
      <c r="A264" s="301" t="s">
        <v>5189</v>
      </c>
      <c r="B264" s="301" t="s">
        <v>5196</v>
      </c>
      <c r="C264" s="316" t="s">
        <v>6366</v>
      </c>
      <c r="D264" s="465" t="s">
        <v>3730</v>
      </c>
      <c r="E264" s="465" t="s">
        <v>6091</v>
      </c>
      <c r="F264" s="469" t="str">
        <f t="shared" si="8"/>
        <v>other</v>
      </c>
      <c r="G264" s="260">
        <v>0</v>
      </c>
      <c r="H264" s="260">
        <v>0</v>
      </c>
      <c r="I264" s="260">
        <v>0</v>
      </c>
      <c r="J264" s="260">
        <v>2.0324934731803701</v>
      </c>
      <c r="K264" s="260">
        <v>2.0324934733196902</v>
      </c>
      <c r="L264" s="301" t="str">
        <f t="shared" si="9"/>
        <v/>
      </c>
      <c r="M264" s="459">
        <f>IFERROR((Tableau1[[#This Row],[Scope 1
(kg CO2-eq)]]+Tableau1[[#This Row],[Scope 2 energy
(kg CO2-eq)]]+Tableau1[[#This Row],[Scope 2 Infrastructure
(kg CO2-eq)]])/Tableau1[[#This Row],[Total CO2-emissions
(kg CO2-eq)
for scope 3 use ]],"")</f>
        <v>0</v>
      </c>
      <c r="N264" s="436" t="s">
        <v>3730</v>
      </c>
      <c r="O264" s="259">
        <v>1</v>
      </c>
      <c r="P264" s="259" t="s">
        <v>5189</v>
      </c>
      <c r="Q264" s="259" t="s">
        <v>5196</v>
      </c>
    </row>
    <row r="265" spans="1:17" ht="21.75" customHeight="1">
      <c r="A265" s="301" t="s">
        <v>5167</v>
      </c>
      <c r="B265" s="301" t="s">
        <v>5168</v>
      </c>
      <c r="C265" s="316" t="s">
        <v>6367</v>
      </c>
      <c r="D265" s="465" t="s">
        <v>3730</v>
      </c>
      <c r="E265" s="465" t="s">
        <v>6016</v>
      </c>
      <c r="F265" s="469" t="str">
        <f t="shared" si="8"/>
        <v>other</v>
      </c>
      <c r="G265" s="260">
        <v>-0.17978</v>
      </c>
      <c r="H265" s="260">
        <v>-0.1489811708213</v>
      </c>
      <c r="I265" s="260">
        <v>-1.6822564308140001E-2</v>
      </c>
      <c r="J265" s="260">
        <v>-0.10984156625179603</v>
      </c>
      <c r="K265" s="260">
        <v>-0.45542464161285201</v>
      </c>
      <c r="L265" s="301" t="str">
        <f t="shared" si="9"/>
        <v/>
      </c>
      <c r="M265" s="459">
        <f>IFERROR((Tableau1[[#This Row],[Scope 1
(kg CO2-eq)]]+Tableau1[[#This Row],[Scope 2 energy
(kg CO2-eq)]]+Tableau1[[#This Row],[Scope 2 Infrastructure
(kg CO2-eq)]])/Tableau1[[#This Row],[Total CO2-emissions
(kg CO2-eq)
for scope 3 use ]],"")</f>
        <v>0.75881650563654446</v>
      </c>
      <c r="N265" s="436" t="s">
        <v>3730</v>
      </c>
      <c r="O265" s="259">
        <v>1</v>
      </c>
      <c r="P265" s="259" t="s">
        <v>5167</v>
      </c>
      <c r="Q265" s="259" t="s">
        <v>5168</v>
      </c>
    </row>
    <row r="266" spans="1:17" ht="21.75" customHeight="1">
      <c r="A266" s="301" t="s">
        <v>5167</v>
      </c>
      <c r="B266" s="301" t="s">
        <v>5168</v>
      </c>
      <c r="C266" s="316" t="s">
        <v>6368</v>
      </c>
      <c r="D266" s="465" t="s">
        <v>3730</v>
      </c>
      <c r="E266" s="465" t="s">
        <v>6091</v>
      </c>
      <c r="F266" s="469" t="str">
        <f t="shared" si="8"/>
        <v>other</v>
      </c>
      <c r="G266" s="260">
        <v>-0.12367</v>
      </c>
      <c r="H266" s="260">
        <v>-0.1024770364728</v>
      </c>
      <c r="I266" s="260">
        <v>-1.157167801964E-2</v>
      </c>
      <c r="J266" s="260">
        <v>-0.55398213575926003</v>
      </c>
      <c r="K266" s="260">
        <v>-0.79169659234878598</v>
      </c>
      <c r="L266" s="301" t="str">
        <f t="shared" si="9"/>
        <v/>
      </c>
      <c r="M266" s="459">
        <f>IFERROR((Tableau1[[#This Row],[Scope 1
(kg CO2-eq)]]+Tableau1[[#This Row],[Scope 2 energy
(kg CO2-eq)]]+Tableau1[[#This Row],[Scope 2 Infrastructure
(kg CO2-eq)]])/Tableau1[[#This Row],[Total CO2-emissions
(kg CO2-eq)
for scope 3 use ]],"")</f>
        <v>0.30026492066510219</v>
      </c>
      <c r="N266" s="436" t="s">
        <v>3730</v>
      </c>
      <c r="O266" s="259">
        <v>1</v>
      </c>
      <c r="P266" s="259" t="s">
        <v>5167</v>
      </c>
      <c r="Q266" s="259" t="s">
        <v>5168</v>
      </c>
    </row>
    <row r="267" spans="1:17" ht="21.75" customHeight="1">
      <c r="A267" s="301" t="s">
        <v>4137</v>
      </c>
      <c r="B267" s="301" t="s">
        <v>5166</v>
      </c>
      <c r="C267" s="316" t="s">
        <v>6369</v>
      </c>
      <c r="D267" s="465" t="s">
        <v>50</v>
      </c>
      <c r="E267" s="465" t="s">
        <v>6026</v>
      </c>
      <c r="F267" s="469" t="str">
        <f t="shared" si="8"/>
        <v>other</v>
      </c>
      <c r="G267" s="260">
        <v>0</v>
      </c>
      <c r="H267" s="260">
        <v>0</v>
      </c>
      <c r="I267" s="260">
        <v>0</v>
      </c>
      <c r="J267" s="260">
        <v>0</v>
      </c>
      <c r="K267" s="260">
        <v>0</v>
      </c>
      <c r="L267" s="301" t="str">
        <f t="shared" si="9"/>
        <v/>
      </c>
      <c r="M267" s="459" t="str">
        <f>IFERROR((Tableau1[[#This Row],[Scope 1
(kg CO2-eq)]]+Tableau1[[#This Row],[Scope 2 energy
(kg CO2-eq)]]+Tableau1[[#This Row],[Scope 2 Infrastructure
(kg CO2-eq)]])/Tableau1[[#This Row],[Total CO2-emissions
(kg CO2-eq)
for scope 3 use ]],"")</f>
        <v/>
      </c>
      <c r="N267" s="436" t="s">
        <v>50</v>
      </c>
      <c r="O267" s="259">
        <v>1</v>
      </c>
      <c r="P267" s="259" t="s">
        <v>4137</v>
      </c>
      <c r="Q267" s="259" t="s">
        <v>5166</v>
      </c>
    </row>
    <row r="268" spans="1:17" ht="21.75" customHeight="1">
      <c r="A268" s="301" t="s">
        <v>5166</v>
      </c>
      <c r="B268" s="301" t="s">
        <v>5197</v>
      </c>
      <c r="C268" s="316" t="s">
        <v>6370</v>
      </c>
      <c r="D268" s="465" t="s">
        <v>50</v>
      </c>
      <c r="E268" s="465" t="s">
        <v>6101</v>
      </c>
      <c r="F268" s="469" t="str">
        <f t="shared" si="8"/>
        <v>other</v>
      </c>
      <c r="G268" s="260">
        <v>0</v>
      </c>
      <c r="H268" s="260">
        <v>0</v>
      </c>
      <c r="I268" s="260">
        <v>0</v>
      </c>
      <c r="J268" s="260">
        <v>0</v>
      </c>
      <c r="K268" s="260">
        <v>0</v>
      </c>
      <c r="L268" s="301" t="str">
        <f t="shared" si="9"/>
        <v/>
      </c>
      <c r="M268" s="459" t="str">
        <f>IFERROR((Tableau1[[#This Row],[Scope 1
(kg CO2-eq)]]+Tableau1[[#This Row],[Scope 2 energy
(kg CO2-eq)]]+Tableau1[[#This Row],[Scope 2 Infrastructure
(kg CO2-eq)]])/Tableau1[[#This Row],[Total CO2-emissions
(kg CO2-eq)
for scope 3 use ]],"")</f>
        <v/>
      </c>
      <c r="N268" s="436" t="s">
        <v>50</v>
      </c>
      <c r="O268" s="259">
        <v>1</v>
      </c>
      <c r="P268" s="259" t="s">
        <v>5166</v>
      </c>
      <c r="Q268" s="259" t="s">
        <v>5197</v>
      </c>
    </row>
    <row r="269" spans="1:17" ht="21.75" customHeight="1">
      <c r="A269" s="301" t="s">
        <v>5166</v>
      </c>
      <c r="B269" s="301" t="s">
        <v>5197</v>
      </c>
      <c r="C269" s="316" t="s">
        <v>6371</v>
      </c>
      <c r="D269" s="465" t="s">
        <v>50</v>
      </c>
      <c r="E269" s="465" t="s">
        <v>6101</v>
      </c>
      <c r="F269" s="469" t="str">
        <f t="shared" si="8"/>
        <v>other</v>
      </c>
      <c r="G269" s="260">
        <v>0</v>
      </c>
      <c r="H269" s="260">
        <v>0</v>
      </c>
      <c r="I269" s="260">
        <v>0</v>
      </c>
      <c r="J269" s="260">
        <v>0</v>
      </c>
      <c r="K269" s="260">
        <v>0</v>
      </c>
      <c r="L269" s="301" t="str">
        <f t="shared" si="9"/>
        <v/>
      </c>
      <c r="M269" s="459" t="str">
        <f>IFERROR((Tableau1[[#This Row],[Scope 1
(kg CO2-eq)]]+Tableau1[[#This Row],[Scope 2 energy
(kg CO2-eq)]]+Tableau1[[#This Row],[Scope 2 Infrastructure
(kg CO2-eq)]])/Tableau1[[#This Row],[Total CO2-emissions
(kg CO2-eq)
for scope 3 use ]],"")</f>
        <v/>
      </c>
      <c r="N269" s="436" t="s">
        <v>50</v>
      </c>
      <c r="O269" s="259">
        <v>1</v>
      </c>
      <c r="P269" s="259" t="s">
        <v>5166</v>
      </c>
      <c r="Q269" s="259" t="s">
        <v>5197</v>
      </c>
    </row>
    <row r="270" spans="1:17" ht="21.75" customHeight="1">
      <c r="A270" s="301" t="s">
        <v>5176</v>
      </c>
      <c r="B270" s="301" t="s">
        <v>5177</v>
      </c>
      <c r="C270" s="316" t="s">
        <v>6372</v>
      </c>
      <c r="D270" s="465" t="s">
        <v>3730</v>
      </c>
      <c r="E270" s="465" t="s">
        <v>6101</v>
      </c>
      <c r="F270" s="469" t="str">
        <f t="shared" si="8"/>
        <v>other</v>
      </c>
      <c r="G270" s="260">
        <v>0</v>
      </c>
      <c r="H270" s="260">
        <v>0.89097372489134397</v>
      </c>
      <c r="I270" s="260">
        <v>7.5306876811199997E-4</v>
      </c>
      <c r="J270" s="260">
        <v>9.8458137791310705</v>
      </c>
      <c r="K270" s="260">
        <v>10.7375405724415</v>
      </c>
      <c r="L270" s="301" t="str">
        <f t="shared" si="9"/>
        <v/>
      </c>
      <c r="M270" s="459">
        <f>IFERROR((Tableau1[[#This Row],[Scope 1
(kg CO2-eq)]]+Tableau1[[#This Row],[Scope 2 energy
(kg CO2-eq)]]+Tableau1[[#This Row],[Scope 2 Infrastructure
(kg CO2-eq)]])/Tableau1[[#This Row],[Total CO2-emissions
(kg CO2-eq)
for scope 3 use ]],"")</f>
        <v>8.3047583163329108E-2</v>
      </c>
      <c r="N270" s="436" t="s">
        <v>3730</v>
      </c>
      <c r="O270" s="259">
        <v>1</v>
      </c>
      <c r="P270" s="259" t="s">
        <v>5176</v>
      </c>
      <c r="Q270" s="259" t="s">
        <v>5177</v>
      </c>
    </row>
    <row r="271" spans="1:17" ht="21.75" customHeight="1">
      <c r="A271" s="301" t="s">
        <v>5187</v>
      </c>
      <c r="B271" s="301" t="s">
        <v>5188</v>
      </c>
      <c r="C271" s="316" t="s">
        <v>6373</v>
      </c>
      <c r="D271" s="465" t="s">
        <v>3730</v>
      </c>
      <c r="E271" s="465" t="s">
        <v>6017</v>
      </c>
      <c r="F271" s="469" t="str">
        <f t="shared" si="8"/>
        <v>other</v>
      </c>
      <c r="G271" s="260">
        <v>1.4778672999999999E-4</v>
      </c>
      <c r="H271" s="260">
        <v>0</v>
      </c>
      <c r="I271" s="260">
        <v>0</v>
      </c>
      <c r="J271" s="260">
        <v>6.0202394185414499E-3</v>
      </c>
      <c r="K271" s="260">
        <v>6.16802615116305E-3</v>
      </c>
      <c r="L271" s="301" t="str">
        <f t="shared" si="9"/>
        <v/>
      </c>
      <c r="M271" s="459">
        <f>IFERROR((Tableau1[[#This Row],[Scope 1
(kg CO2-eq)]]+Tableau1[[#This Row],[Scope 2 energy
(kg CO2-eq)]]+Tableau1[[#This Row],[Scope 2 Infrastructure
(kg CO2-eq)]])/Tableau1[[#This Row],[Total CO2-emissions
(kg CO2-eq)
for scope 3 use ]],"")</f>
        <v>2.3960133497834338E-2</v>
      </c>
      <c r="N271" s="436" t="s">
        <v>3730</v>
      </c>
      <c r="O271" s="259">
        <v>1</v>
      </c>
      <c r="P271" s="259" t="s">
        <v>5187</v>
      </c>
      <c r="Q271" s="259" t="s">
        <v>5188</v>
      </c>
    </row>
    <row r="272" spans="1:17" ht="21.75" customHeight="1">
      <c r="A272" s="301" t="s">
        <v>5138</v>
      </c>
      <c r="B272" s="301" t="s">
        <v>5185</v>
      </c>
      <c r="C272" s="316" t="s">
        <v>6374</v>
      </c>
      <c r="D272" s="465" t="s">
        <v>3646</v>
      </c>
      <c r="E272" s="465" t="s">
        <v>700</v>
      </c>
      <c r="F272" s="469" t="str">
        <f t="shared" si="8"/>
        <v>CH</v>
      </c>
      <c r="G272" s="260">
        <v>2.3426084999999999</v>
      </c>
      <c r="H272" s="260">
        <v>0</v>
      </c>
      <c r="I272" s="260">
        <v>0</v>
      </c>
      <c r="J272" s="260">
        <v>4.5723252552231601</v>
      </c>
      <c r="K272" s="260">
        <v>6.9149337546005398</v>
      </c>
      <c r="L272" s="301" t="str">
        <f t="shared" si="9"/>
        <v/>
      </c>
      <c r="M272" s="459">
        <f>IFERROR((Tableau1[[#This Row],[Scope 1
(kg CO2-eq)]]+Tableau1[[#This Row],[Scope 2 energy
(kg CO2-eq)]]+Tableau1[[#This Row],[Scope 2 Infrastructure
(kg CO2-eq)]])/Tableau1[[#This Row],[Total CO2-emissions
(kg CO2-eq)
for scope 3 use ]],"")</f>
        <v>0.338775262805873</v>
      </c>
      <c r="N272" s="436" t="s">
        <v>3646</v>
      </c>
      <c r="O272" s="259">
        <v>1</v>
      </c>
      <c r="P272" s="259" t="s">
        <v>5138</v>
      </c>
      <c r="Q272" s="259" t="s">
        <v>5185</v>
      </c>
    </row>
    <row r="273" spans="1:17" ht="21.75" customHeight="1">
      <c r="A273" s="301" t="s">
        <v>5150</v>
      </c>
      <c r="B273" s="301" t="s">
        <v>5133</v>
      </c>
      <c r="C273" s="316" t="s">
        <v>6375</v>
      </c>
      <c r="D273" s="465" t="s">
        <v>3646</v>
      </c>
      <c r="E273" s="465" t="s">
        <v>6091</v>
      </c>
      <c r="F273" s="469" t="str">
        <f t="shared" si="8"/>
        <v>other</v>
      </c>
      <c r="G273" s="260">
        <v>0</v>
      </c>
      <c r="H273" s="260">
        <v>315735.35771200003</v>
      </c>
      <c r="I273" s="260">
        <v>74390.100567999994</v>
      </c>
      <c r="J273" s="260">
        <v>528258.88955338195</v>
      </c>
      <c r="K273" s="260">
        <v>918384.34886210202</v>
      </c>
      <c r="L273" s="301" t="str">
        <f t="shared" si="9"/>
        <v/>
      </c>
      <c r="M273" s="459">
        <f>IFERROR((Tableau1[[#This Row],[Scope 1
(kg CO2-eq)]]+Tableau1[[#This Row],[Scope 2 energy
(kg CO2-eq)]]+Tableau1[[#This Row],[Scope 2 Infrastructure
(kg CO2-eq)]])/Tableau1[[#This Row],[Total CO2-emissions
(kg CO2-eq)
for scope 3 use ]],"")</f>
        <v>0.42479541246905378</v>
      </c>
      <c r="N273" s="436" t="s">
        <v>3646</v>
      </c>
      <c r="O273" s="259">
        <v>1</v>
      </c>
      <c r="P273" s="259" t="s">
        <v>5150</v>
      </c>
      <c r="Q273" s="259" t="s">
        <v>5133</v>
      </c>
    </row>
    <row r="274" spans="1:17" ht="21.75" customHeight="1">
      <c r="A274" s="301" t="s">
        <v>5150</v>
      </c>
      <c r="B274" s="301" t="s">
        <v>5133</v>
      </c>
      <c r="C274" s="316" t="s">
        <v>6376</v>
      </c>
      <c r="D274" s="465" t="s">
        <v>3646</v>
      </c>
      <c r="E274" s="465" t="s">
        <v>6091</v>
      </c>
      <c r="F274" s="469" t="str">
        <f t="shared" si="8"/>
        <v>other</v>
      </c>
      <c r="G274" s="260">
        <v>0</v>
      </c>
      <c r="H274" s="260">
        <v>378882.42925440002</v>
      </c>
      <c r="I274" s="260">
        <v>89268.120681600005</v>
      </c>
      <c r="J274" s="260">
        <v>633756.31843373098</v>
      </c>
      <c r="K274" s="260">
        <v>1101906.86960468</v>
      </c>
      <c r="L274" s="301" t="str">
        <f t="shared" si="9"/>
        <v/>
      </c>
      <c r="M274" s="459">
        <f>IFERROR((Tableau1[[#This Row],[Scope 1
(kg CO2-eq)]]+Tableau1[[#This Row],[Scope 2 energy
(kg CO2-eq)]]+Tableau1[[#This Row],[Scope 2 Infrastructure
(kg CO2-eq)]])/Tableau1[[#This Row],[Total CO2-emissions
(kg CO2-eq)
for scope 3 use ]],"")</f>
        <v>0.42485491546481935</v>
      </c>
      <c r="N274" s="436" t="s">
        <v>3646</v>
      </c>
      <c r="O274" s="259">
        <v>1</v>
      </c>
      <c r="P274" s="259" t="s">
        <v>5150</v>
      </c>
      <c r="Q274" s="259" t="s">
        <v>5133</v>
      </c>
    </row>
    <row r="275" spans="1:17" ht="21.75" customHeight="1">
      <c r="A275" s="301" t="s">
        <v>5129</v>
      </c>
      <c r="B275" s="301" t="s">
        <v>5162</v>
      </c>
      <c r="C275" s="316" t="s">
        <v>6377</v>
      </c>
      <c r="D275" s="465" t="s">
        <v>3730</v>
      </c>
      <c r="E275" s="465" t="s">
        <v>6091</v>
      </c>
      <c r="F275" s="469" t="str">
        <f t="shared" si="8"/>
        <v>other</v>
      </c>
      <c r="G275" s="260">
        <v>0</v>
      </c>
      <c r="H275" s="260">
        <v>0.16322741399519999</v>
      </c>
      <c r="I275" s="260">
        <v>2.0602097279999999E-4</v>
      </c>
      <c r="J275" s="260">
        <v>9.7078000334027206E-3</v>
      </c>
      <c r="K275" s="260">
        <v>0.17314123469599199</v>
      </c>
      <c r="L275" s="301" t="str">
        <f t="shared" si="9"/>
        <v/>
      </c>
      <c r="M275" s="459">
        <f>IFERROR((Tableau1[[#This Row],[Scope 1
(kg CO2-eq)]]+Tableau1[[#This Row],[Scope 2 energy
(kg CO2-eq)]]+Tableau1[[#This Row],[Scope 2 Infrastructure
(kg CO2-eq)]])/Tableau1[[#This Row],[Total CO2-emissions
(kg CO2-eq)
for scope 3 use ]],"")</f>
        <v>0.94393132436050076</v>
      </c>
      <c r="N275" s="436" t="s">
        <v>3730</v>
      </c>
      <c r="O275" s="259">
        <v>1</v>
      </c>
      <c r="P275" s="259" t="s">
        <v>5129</v>
      </c>
      <c r="Q275" s="259" t="s">
        <v>5162</v>
      </c>
    </row>
    <row r="276" spans="1:17" ht="21.75" customHeight="1">
      <c r="A276" s="301" t="s">
        <v>5198</v>
      </c>
      <c r="B276" s="301" t="s">
        <v>5199</v>
      </c>
      <c r="C276" s="316" t="s">
        <v>6378</v>
      </c>
      <c r="D276" s="465" t="s">
        <v>3730</v>
      </c>
      <c r="E276" s="465" t="s">
        <v>700</v>
      </c>
      <c r="F276" s="469" t="str">
        <f t="shared" si="8"/>
        <v>CH</v>
      </c>
      <c r="G276" s="260">
        <v>0</v>
      </c>
      <c r="H276" s="260">
        <v>1.5923308478399999E-3</v>
      </c>
      <c r="I276" s="260">
        <v>8.6955631200000003E-6</v>
      </c>
      <c r="J276" s="260">
        <v>1.56635673006729E-2</v>
      </c>
      <c r="K276" s="260">
        <v>1.7264593689133599E-2</v>
      </c>
      <c r="L276" s="301" t="str">
        <f t="shared" si="9"/>
        <v/>
      </c>
      <c r="M276" s="459">
        <f>IFERROR((Tableau1[[#This Row],[Scope 1
(kg CO2-eq)]]+Tableau1[[#This Row],[Scope 2 energy
(kg CO2-eq)]]+Tableau1[[#This Row],[Scope 2 Infrastructure
(kg CO2-eq)]])/Tableau1[[#This Row],[Total CO2-emissions
(kg CO2-eq)
for scope 3 use ]],"")</f>
        <v>9.2734670724842608E-2</v>
      </c>
      <c r="N276" s="436" t="s">
        <v>3730</v>
      </c>
      <c r="O276" s="259">
        <v>1</v>
      </c>
      <c r="P276" s="259" t="s">
        <v>5198</v>
      </c>
      <c r="Q276" s="259" t="s">
        <v>5199</v>
      </c>
    </row>
    <row r="277" spans="1:17" ht="21.75" customHeight="1">
      <c r="A277" s="301" t="s">
        <v>5198</v>
      </c>
      <c r="B277" s="301" t="s">
        <v>5199</v>
      </c>
      <c r="C277" s="316" t="s">
        <v>6379</v>
      </c>
      <c r="D277" s="465" t="s">
        <v>3730</v>
      </c>
      <c r="E277" s="465" t="s">
        <v>6091</v>
      </c>
      <c r="F277" s="469" t="str">
        <f t="shared" si="8"/>
        <v>other</v>
      </c>
      <c r="G277" s="260">
        <v>0</v>
      </c>
      <c r="H277" s="260">
        <v>6.9604482844799996E-3</v>
      </c>
      <c r="I277" s="260">
        <v>8.7852787199999994E-6</v>
      </c>
      <c r="J277" s="260">
        <v>1.67590518774666E-2</v>
      </c>
      <c r="K277" s="260">
        <v>2.3728285427351E-2</v>
      </c>
      <c r="L277" s="301" t="str">
        <f t="shared" si="9"/>
        <v/>
      </c>
      <c r="M277" s="459">
        <f>IFERROR((Tableau1[[#This Row],[Scope 1
(kg CO2-eq)]]+Tableau1[[#This Row],[Scope 2 energy
(kg CO2-eq)]]+Tableau1[[#This Row],[Scope 2 Infrastructure
(kg CO2-eq)]])/Tableau1[[#This Row],[Total CO2-emissions
(kg CO2-eq)
for scope 3 use ]],"")</f>
        <v>0.29370995154865842</v>
      </c>
      <c r="N277" s="436" t="s">
        <v>3730</v>
      </c>
      <c r="O277" s="259">
        <v>1</v>
      </c>
      <c r="P277" s="259" t="s">
        <v>5198</v>
      </c>
      <c r="Q277" s="260" t="s">
        <v>5199</v>
      </c>
    </row>
    <row r="278" spans="1:17" ht="21.75" customHeight="1">
      <c r="A278" s="301" t="s">
        <v>5198</v>
      </c>
      <c r="B278" s="301" t="s">
        <v>5199</v>
      </c>
      <c r="C278" s="316" t="s">
        <v>6380</v>
      </c>
      <c r="D278" s="465" t="s">
        <v>3730</v>
      </c>
      <c r="E278" s="465" t="s">
        <v>6091</v>
      </c>
      <c r="F278" s="469" t="str">
        <f t="shared" si="8"/>
        <v>other</v>
      </c>
      <c r="G278" s="260">
        <v>0</v>
      </c>
      <c r="H278" s="260">
        <v>0</v>
      </c>
      <c r="I278" s="260">
        <v>0</v>
      </c>
      <c r="J278" s="260">
        <v>2.7471100211185099E-2</v>
      </c>
      <c r="K278" s="260">
        <v>2.7471100207585801E-2</v>
      </c>
      <c r="L278" s="301" t="str">
        <f t="shared" si="9"/>
        <v/>
      </c>
      <c r="M278" s="459">
        <f>IFERROR((Tableau1[[#This Row],[Scope 1
(kg CO2-eq)]]+Tableau1[[#This Row],[Scope 2 energy
(kg CO2-eq)]]+Tableau1[[#This Row],[Scope 2 Infrastructure
(kg CO2-eq)]])/Tableau1[[#This Row],[Total CO2-emissions
(kg CO2-eq)
for scope 3 use ]],"")</f>
        <v>0</v>
      </c>
      <c r="N278" s="436" t="s">
        <v>3730</v>
      </c>
      <c r="O278" s="259">
        <v>1</v>
      </c>
      <c r="P278" s="259" t="s">
        <v>5198</v>
      </c>
      <c r="Q278" s="260" t="s">
        <v>5199</v>
      </c>
    </row>
    <row r="279" spans="1:17" ht="21.75" customHeight="1">
      <c r="A279" s="301" t="s">
        <v>5198</v>
      </c>
      <c r="B279" s="301" t="s">
        <v>5199</v>
      </c>
      <c r="C279" s="316" t="s">
        <v>6381</v>
      </c>
      <c r="D279" s="465" t="s">
        <v>3730</v>
      </c>
      <c r="E279" s="465" t="s">
        <v>700</v>
      </c>
      <c r="F279" s="469" t="str">
        <f t="shared" si="8"/>
        <v>CH</v>
      </c>
      <c r="G279" s="260">
        <v>0</v>
      </c>
      <c r="H279" s="260">
        <v>0</v>
      </c>
      <c r="I279" s="260">
        <v>0</v>
      </c>
      <c r="J279" s="260">
        <v>2.15372352677533E-2</v>
      </c>
      <c r="K279" s="260">
        <v>2.15372352677092E-2</v>
      </c>
      <c r="L279" s="301" t="str">
        <f t="shared" si="9"/>
        <v/>
      </c>
      <c r="M279" s="459">
        <f>IFERROR((Tableau1[[#This Row],[Scope 1
(kg CO2-eq)]]+Tableau1[[#This Row],[Scope 2 energy
(kg CO2-eq)]]+Tableau1[[#This Row],[Scope 2 Infrastructure
(kg CO2-eq)]])/Tableau1[[#This Row],[Total CO2-emissions
(kg CO2-eq)
for scope 3 use ]],"")</f>
        <v>0</v>
      </c>
      <c r="N279" s="436" t="s">
        <v>3730</v>
      </c>
      <c r="O279" s="259">
        <v>1</v>
      </c>
      <c r="P279" s="259" t="s">
        <v>5198</v>
      </c>
      <c r="Q279" s="259" t="s">
        <v>5199</v>
      </c>
    </row>
    <row r="280" spans="1:17" ht="21.75" customHeight="1">
      <c r="A280" s="301" t="s">
        <v>5200</v>
      </c>
      <c r="B280" s="301" t="s">
        <v>5166</v>
      </c>
      <c r="C280" s="316" t="s">
        <v>6382</v>
      </c>
      <c r="D280" s="465" t="s">
        <v>50</v>
      </c>
      <c r="E280" s="465" t="s">
        <v>700</v>
      </c>
      <c r="F280" s="469" t="str">
        <f t="shared" si="8"/>
        <v>CH</v>
      </c>
      <c r="G280" s="260">
        <v>0</v>
      </c>
      <c r="H280" s="260">
        <v>0.25506869935856002</v>
      </c>
      <c r="I280" s="260">
        <v>0.71773753574901999</v>
      </c>
      <c r="J280" s="260">
        <v>9.1541034310146898</v>
      </c>
      <c r="K280" s="260">
        <v>10.126909588645001</v>
      </c>
      <c r="L280" s="301" t="str">
        <f t="shared" si="9"/>
        <v/>
      </c>
      <c r="M280" s="459">
        <f>IFERROR((Tableau1[[#This Row],[Scope 1
(kg CO2-eq)]]+Tableau1[[#This Row],[Scope 2 energy
(kg CO2-eq)]]+Tableau1[[#This Row],[Scope 2 Infrastructure
(kg CO2-eq)]])/Tableau1[[#This Row],[Total CO2-emissions
(kg CO2-eq)
for scope 3 use ]],"")</f>
        <v>9.6061510828373387E-2</v>
      </c>
      <c r="N280" s="436" t="s">
        <v>50</v>
      </c>
      <c r="O280" s="259">
        <v>1</v>
      </c>
      <c r="P280" s="259" t="s">
        <v>5200</v>
      </c>
      <c r="Q280" s="259" t="s">
        <v>5166</v>
      </c>
    </row>
    <row r="281" spans="1:17" ht="21.75" customHeight="1">
      <c r="A281" s="301" t="s">
        <v>5198</v>
      </c>
      <c r="B281" s="301" t="s">
        <v>5199</v>
      </c>
      <c r="C281" s="316" t="s">
        <v>6383</v>
      </c>
      <c r="D281" s="465" t="s">
        <v>3730</v>
      </c>
      <c r="E281" s="465" t="s">
        <v>700</v>
      </c>
      <c r="F281" s="469" t="str">
        <f t="shared" si="8"/>
        <v>CH</v>
      </c>
      <c r="G281" s="260">
        <v>0</v>
      </c>
      <c r="H281" s="260">
        <v>2.3212146866399999E-3</v>
      </c>
      <c r="I281" s="260">
        <v>1.2675926520000001E-5</v>
      </c>
      <c r="J281" s="260">
        <v>2.0153981322657801E-2</v>
      </c>
      <c r="K281" s="260">
        <v>2.2487871902605101E-2</v>
      </c>
      <c r="L281" s="301" t="str">
        <f t="shared" si="9"/>
        <v/>
      </c>
      <c r="M281" s="459">
        <f>IFERROR((Tableau1[[#This Row],[Scope 1
(kg CO2-eq)]]+Tableau1[[#This Row],[Scope 2 energy
(kg CO2-eq)]]+Tableau1[[#This Row],[Scope 2 Infrastructure
(kg CO2-eq)]])/Tableau1[[#This Row],[Total CO2-emissions
(kg CO2-eq)
for scope 3 use ]],"")</f>
        <v>0.10378441425084918</v>
      </c>
      <c r="N281" s="436" t="s">
        <v>3730</v>
      </c>
      <c r="O281" s="259">
        <v>1</v>
      </c>
      <c r="P281" s="259" t="s">
        <v>5198</v>
      </c>
      <c r="Q281" s="259" t="s">
        <v>5199</v>
      </c>
    </row>
    <row r="282" spans="1:17" ht="21.75" customHeight="1">
      <c r="A282" s="301" t="s">
        <v>5198</v>
      </c>
      <c r="B282" s="301" t="s">
        <v>5199</v>
      </c>
      <c r="C282" s="316" t="s">
        <v>6384</v>
      </c>
      <c r="D282" s="465" t="s">
        <v>3730</v>
      </c>
      <c r="E282" s="465" t="s">
        <v>6091</v>
      </c>
      <c r="F282" s="469" t="str">
        <f t="shared" si="8"/>
        <v>other</v>
      </c>
      <c r="G282" s="260">
        <v>0</v>
      </c>
      <c r="H282" s="260">
        <v>1.0146568978080001E-2</v>
      </c>
      <c r="I282" s="260">
        <v>1.280670912E-5</v>
      </c>
      <c r="J282" s="260">
        <v>2.0967631410031402E-2</v>
      </c>
      <c r="K282" s="260">
        <v>3.1127007079801001E-2</v>
      </c>
      <c r="L282" s="301" t="str">
        <f t="shared" si="9"/>
        <v/>
      </c>
      <c r="M282" s="459">
        <f>IFERROR((Tableau1[[#This Row],[Scope 1
(kg CO2-eq)]]+Tableau1[[#This Row],[Scope 2 energy
(kg CO2-eq)]]+Tableau1[[#This Row],[Scope 2 Infrastructure
(kg CO2-eq)]])/Tableau1[[#This Row],[Total CO2-emissions
(kg CO2-eq)
for scope 3 use ]],"")</f>
        <v>0.32638459782381846</v>
      </c>
      <c r="N282" s="436" t="s">
        <v>3730</v>
      </c>
      <c r="O282" s="259">
        <v>1</v>
      </c>
      <c r="P282" s="259" t="s">
        <v>5198</v>
      </c>
      <c r="Q282" s="260" t="s">
        <v>5199</v>
      </c>
    </row>
    <row r="283" spans="1:17" ht="21.75" customHeight="1">
      <c r="A283" s="301" t="s">
        <v>5198</v>
      </c>
      <c r="B283" s="301" t="s">
        <v>5199</v>
      </c>
      <c r="C283" s="316" t="s">
        <v>6385</v>
      </c>
      <c r="D283" s="465" t="s">
        <v>3730</v>
      </c>
      <c r="E283" s="465" t="s">
        <v>6091</v>
      </c>
      <c r="F283" s="469" t="str">
        <f t="shared" si="8"/>
        <v>other</v>
      </c>
      <c r="G283" s="260">
        <v>2.09624E-4</v>
      </c>
      <c r="H283" s="260">
        <v>6.3011040654240597E-2</v>
      </c>
      <c r="I283" s="260">
        <v>1.49380232424E-4</v>
      </c>
      <c r="J283" s="260">
        <v>1.02198733486873E-2</v>
      </c>
      <c r="K283" s="260">
        <v>7.3589918150138406E-2</v>
      </c>
      <c r="L283" s="301" t="str">
        <f t="shared" si="9"/>
        <v/>
      </c>
      <c r="M283" s="459">
        <f>IFERROR((Tableau1[[#This Row],[Scope 1
(kg CO2-eq)]]+Tableau1[[#This Row],[Scope 2 energy
(kg CO2-eq)]]+Tableau1[[#This Row],[Scope 2 Infrastructure
(kg CO2-eq)]])/Tableau1[[#This Row],[Total CO2-emissions
(kg CO2-eq)
for scope 3 use ]],"")</f>
        <v>0.86112400284746637</v>
      </c>
      <c r="N283" s="436" t="s">
        <v>3730</v>
      </c>
      <c r="O283" s="259">
        <v>1</v>
      </c>
      <c r="P283" s="259" t="s">
        <v>5198</v>
      </c>
      <c r="Q283" s="260" t="s">
        <v>5199</v>
      </c>
    </row>
    <row r="284" spans="1:17" ht="21.75" customHeight="1">
      <c r="A284" s="301" t="s">
        <v>5198</v>
      </c>
      <c r="B284" s="301" t="s">
        <v>5199</v>
      </c>
      <c r="C284" s="316" t="s">
        <v>6386</v>
      </c>
      <c r="D284" s="465" t="s">
        <v>3730</v>
      </c>
      <c r="E284" s="465" t="s">
        <v>6091</v>
      </c>
      <c r="F284" s="469" t="str">
        <f t="shared" si="8"/>
        <v>other</v>
      </c>
      <c r="G284" s="260">
        <v>1.4021899999999999E-4</v>
      </c>
      <c r="H284" s="260">
        <v>5.8111392786436003E-3</v>
      </c>
      <c r="I284" s="260">
        <v>7.6529826751199997E-5</v>
      </c>
      <c r="J284" s="260">
        <v>7.9591236002381389E-3</v>
      </c>
      <c r="K284" s="260">
        <v>1.3987011694312299E-2</v>
      </c>
      <c r="L284" s="301" t="str">
        <f t="shared" si="9"/>
        <v/>
      </c>
      <c r="M284" s="459">
        <f>IFERROR((Tableau1[[#This Row],[Scope 1
(kg CO2-eq)]]+Tableau1[[#This Row],[Scope 2 energy
(kg CO2-eq)]]+Tableau1[[#This Row],[Scope 2 Infrastructure
(kg CO2-eq)]])/Tableau1[[#This Row],[Total CO2-emissions
(kg CO2-eq)
for scope 3 use ]],"")</f>
        <v>0.43096325627910859</v>
      </c>
      <c r="N284" s="436" t="s">
        <v>3730</v>
      </c>
      <c r="O284" s="259">
        <v>1</v>
      </c>
      <c r="P284" s="259" t="s">
        <v>5198</v>
      </c>
      <c r="Q284" s="259" t="s">
        <v>5199</v>
      </c>
    </row>
    <row r="285" spans="1:17" ht="21.75" customHeight="1">
      <c r="A285" s="301" t="s">
        <v>5198</v>
      </c>
      <c r="B285" s="301" t="s">
        <v>5199</v>
      </c>
      <c r="C285" s="316" t="s">
        <v>6387</v>
      </c>
      <c r="D285" s="465" t="s">
        <v>3730</v>
      </c>
      <c r="E285" s="465" t="s">
        <v>6091</v>
      </c>
      <c r="F285" s="469" t="str">
        <f t="shared" si="8"/>
        <v>other</v>
      </c>
      <c r="G285" s="260">
        <v>1.6853899999999999E-4</v>
      </c>
      <c r="H285" s="260">
        <v>1.25478989652456E-2</v>
      </c>
      <c r="I285" s="260">
        <v>1.6902661382160001E-4</v>
      </c>
      <c r="J285" s="260">
        <v>2.9527846863288E-2</v>
      </c>
      <c r="K285" s="260">
        <v>4.2413311442064602E-2</v>
      </c>
      <c r="L285" s="301" t="str">
        <f t="shared" si="9"/>
        <v/>
      </c>
      <c r="M285" s="459">
        <f>IFERROR((Tableau1[[#This Row],[Scope 1
(kg CO2-eq)]]+Tableau1[[#This Row],[Scope 2 energy
(kg CO2-eq)]]+Tableau1[[#This Row],[Scope 2 Infrastructure
(kg CO2-eq)]])/Tableau1[[#This Row],[Total CO2-emissions
(kg CO2-eq)
for scope 3 use ]],"")</f>
        <v>0.30380708652443666</v>
      </c>
      <c r="N285" s="436" t="s">
        <v>3730</v>
      </c>
      <c r="O285" s="259">
        <v>1</v>
      </c>
      <c r="P285" s="259" t="s">
        <v>5198</v>
      </c>
      <c r="Q285" s="260" t="s">
        <v>5199</v>
      </c>
    </row>
    <row r="286" spans="1:17" ht="21.75" customHeight="1">
      <c r="A286" s="301" t="s">
        <v>5198</v>
      </c>
      <c r="B286" s="301" t="s">
        <v>5199</v>
      </c>
      <c r="C286" s="316" t="s">
        <v>6388</v>
      </c>
      <c r="D286" s="465" t="s">
        <v>3730</v>
      </c>
      <c r="E286" s="465" t="s">
        <v>6091</v>
      </c>
      <c r="F286" s="469" t="str">
        <f t="shared" si="8"/>
        <v>other</v>
      </c>
      <c r="G286" s="260">
        <v>8.5839000000000003E-5</v>
      </c>
      <c r="H286" s="260">
        <v>2.7231093895667201E-2</v>
      </c>
      <c r="I286" s="260">
        <v>7.7289899512800005E-5</v>
      </c>
      <c r="J286" s="260">
        <v>7.3973664000697298E-3</v>
      </c>
      <c r="K286" s="260">
        <v>3.47915891793261E-2</v>
      </c>
      <c r="L286" s="301" t="str">
        <f t="shared" si="9"/>
        <v/>
      </c>
      <c r="M286" s="459">
        <f>IFERROR((Tableau1[[#This Row],[Scope 1
(kg CO2-eq)]]+Tableau1[[#This Row],[Scope 2 energy
(kg CO2-eq)]]+Tableau1[[#This Row],[Scope 2 Infrastructure
(kg CO2-eq)]])/Tableau1[[#This Row],[Total CO2-emissions
(kg CO2-eq)
for scope 3 use ]],"")</f>
        <v>0.78738061242279289</v>
      </c>
      <c r="N286" s="436" t="s">
        <v>3730</v>
      </c>
      <c r="O286" s="259">
        <v>1</v>
      </c>
      <c r="P286" s="259" t="s">
        <v>5198</v>
      </c>
      <c r="Q286" s="259" t="s">
        <v>5199</v>
      </c>
    </row>
    <row r="287" spans="1:17" ht="21.75" customHeight="1">
      <c r="A287" s="301" t="s">
        <v>5198</v>
      </c>
      <c r="B287" s="301" t="s">
        <v>5199</v>
      </c>
      <c r="C287" s="316" t="s">
        <v>6389</v>
      </c>
      <c r="D287" s="465" t="s">
        <v>3730</v>
      </c>
      <c r="E287" s="465" t="s">
        <v>700</v>
      </c>
      <c r="F287" s="469" t="str">
        <f t="shared" si="8"/>
        <v>CH</v>
      </c>
      <c r="G287" s="260">
        <v>0</v>
      </c>
      <c r="H287" s="260">
        <v>5.4515854625599997E-4</v>
      </c>
      <c r="I287" s="260">
        <v>1.2665224390799999E-4</v>
      </c>
      <c r="J287" s="260">
        <v>1.49917565121659E-2</v>
      </c>
      <c r="K287" s="260">
        <v>1.56635673006729E-2</v>
      </c>
      <c r="L287" s="301" t="str">
        <f t="shared" si="9"/>
        <v/>
      </c>
      <c r="M287" s="459">
        <f>IFERROR((Tableau1[[#This Row],[Scope 1
(kg CO2-eq)]]+Tableau1[[#This Row],[Scope 2 energy
(kg CO2-eq)]]+Tableau1[[#This Row],[Scope 2 Infrastructure
(kg CO2-eq)]])/Tableau1[[#This Row],[Total CO2-emissions
(kg CO2-eq)
for scope 3 use ]],"")</f>
        <v>4.2890024811598267E-2</v>
      </c>
      <c r="N287" s="436" t="s">
        <v>3730</v>
      </c>
      <c r="O287" s="259">
        <v>1</v>
      </c>
      <c r="P287" s="259" t="s">
        <v>5198</v>
      </c>
      <c r="Q287" s="260" t="s">
        <v>5199</v>
      </c>
    </row>
    <row r="288" spans="1:17" ht="21.75" customHeight="1">
      <c r="A288" s="301" t="s">
        <v>5198</v>
      </c>
      <c r="B288" s="301" t="s">
        <v>5199</v>
      </c>
      <c r="C288" s="316" t="s">
        <v>6390</v>
      </c>
      <c r="D288" s="465" t="s">
        <v>3730</v>
      </c>
      <c r="E288" s="465" t="s">
        <v>6091</v>
      </c>
      <c r="F288" s="469" t="str">
        <f t="shared" si="8"/>
        <v>other</v>
      </c>
      <c r="G288" s="260">
        <v>0</v>
      </c>
      <c r="H288" s="260">
        <v>1.5015907374319999E-3</v>
      </c>
      <c r="I288" s="260">
        <v>1.2666822844799999E-4</v>
      </c>
      <c r="J288" s="260">
        <v>1.51307929101968E-2</v>
      </c>
      <c r="K288" s="260">
        <v>1.67590518774666E-2</v>
      </c>
      <c r="L288" s="301" t="str">
        <f t="shared" si="9"/>
        <v/>
      </c>
      <c r="M288" s="459">
        <f>IFERROR((Tableau1[[#This Row],[Scope 1
(kg CO2-eq)]]+Tableau1[[#This Row],[Scope 2 energy
(kg CO2-eq)]]+Tableau1[[#This Row],[Scope 2 Infrastructure
(kg CO2-eq)]])/Tableau1[[#This Row],[Total CO2-emissions
(kg CO2-eq)
for scope 3 use ]],"")</f>
        <v>9.7156985835772564E-2</v>
      </c>
      <c r="N288" s="436" t="s">
        <v>3730</v>
      </c>
      <c r="O288" s="259">
        <v>1</v>
      </c>
      <c r="P288" s="259" t="s">
        <v>5198</v>
      </c>
      <c r="Q288" s="259" t="s">
        <v>5199</v>
      </c>
    </row>
    <row r="289" spans="1:17" ht="21.75" customHeight="1">
      <c r="A289" s="301" t="s">
        <v>5198</v>
      </c>
      <c r="B289" s="301" t="s">
        <v>5199</v>
      </c>
      <c r="C289" s="316" t="s">
        <v>6391</v>
      </c>
      <c r="D289" s="465" t="s">
        <v>3730</v>
      </c>
      <c r="E289" s="465" t="s">
        <v>700</v>
      </c>
      <c r="F289" s="469" t="str">
        <f t="shared" si="8"/>
        <v>CH</v>
      </c>
      <c r="G289" s="260">
        <v>0</v>
      </c>
      <c r="H289" s="260">
        <v>8.5565082694400005E-4</v>
      </c>
      <c r="I289" s="260">
        <v>2.0679321583199999E-4</v>
      </c>
      <c r="J289" s="260">
        <v>1.90915372807593E-2</v>
      </c>
      <c r="K289" s="260">
        <v>2.0153981322657801E-2</v>
      </c>
      <c r="L289" s="301" t="str">
        <f t="shared" si="9"/>
        <v/>
      </c>
      <c r="M289" s="459">
        <f>IFERROR((Tableau1[[#This Row],[Scope 1
(kg CO2-eq)]]+Tableau1[[#This Row],[Scope 2 energy
(kg CO2-eq)]]+Tableau1[[#This Row],[Scope 2 Infrastructure
(kg CO2-eq)]])/Tableau1[[#This Row],[Total CO2-emissions
(kg CO2-eq)
for scope 3 use ]],"")</f>
        <v>5.2716335584848624E-2</v>
      </c>
      <c r="N289" s="436" t="s">
        <v>3730</v>
      </c>
      <c r="O289" s="259">
        <v>1</v>
      </c>
      <c r="P289" s="259" t="s">
        <v>5198</v>
      </c>
      <c r="Q289" s="259" t="s">
        <v>5199</v>
      </c>
    </row>
    <row r="290" spans="1:17" ht="21.75" customHeight="1">
      <c r="A290" s="301" t="s">
        <v>5198</v>
      </c>
      <c r="B290" s="301" t="s">
        <v>5199</v>
      </c>
      <c r="C290" s="316" t="s">
        <v>6392</v>
      </c>
      <c r="D290" s="465" t="s">
        <v>3730</v>
      </c>
      <c r="E290" s="465" t="s">
        <v>6091</v>
      </c>
      <c r="F290" s="469" t="str">
        <f t="shared" si="8"/>
        <v>other</v>
      </c>
      <c r="G290" s="260">
        <v>0</v>
      </c>
      <c r="H290" s="260">
        <v>2.2997500246880001E-3</v>
      </c>
      <c r="I290" s="260">
        <v>2.0681735059199999E-4</v>
      </c>
      <c r="J290" s="260">
        <v>1.8461064028502599E-2</v>
      </c>
      <c r="K290" s="260">
        <v>2.0967631410031402E-2</v>
      </c>
      <c r="L290" s="301" t="str">
        <f t="shared" si="9"/>
        <v/>
      </c>
      <c r="M290" s="459">
        <f>IFERROR((Tableau1[[#This Row],[Scope 1
(kg CO2-eq)]]+Tableau1[[#This Row],[Scope 2 energy
(kg CO2-eq)]]+Tableau1[[#This Row],[Scope 2 Infrastructure
(kg CO2-eq)]])/Tableau1[[#This Row],[Total CO2-emissions
(kg CO2-eq)
for scope 3 use ]],"")</f>
        <v>0.11954461265857622</v>
      </c>
      <c r="N290" s="436" t="s">
        <v>3730</v>
      </c>
      <c r="O290" s="259">
        <v>1</v>
      </c>
      <c r="P290" s="259" t="s">
        <v>5198</v>
      </c>
      <c r="Q290" s="259" t="s">
        <v>5199</v>
      </c>
    </row>
    <row r="291" spans="1:17" ht="21.75" customHeight="1">
      <c r="A291" s="301" t="s">
        <v>5185</v>
      </c>
      <c r="B291" s="301" t="s">
        <v>5192</v>
      </c>
      <c r="C291" s="316" t="s">
        <v>6393</v>
      </c>
      <c r="D291" s="465" t="s">
        <v>3730</v>
      </c>
      <c r="E291" s="465" t="s">
        <v>700</v>
      </c>
      <c r="F291" s="469" t="str">
        <f t="shared" si="8"/>
        <v>CH</v>
      </c>
      <c r="G291" s="260">
        <v>0.20510714999999999</v>
      </c>
      <c r="H291" s="260">
        <v>0</v>
      </c>
      <c r="I291" s="260">
        <v>0</v>
      </c>
      <c r="J291" s="260">
        <v>0.249626493695326</v>
      </c>
      <c r="K291" s="260">
        <v>0.45473364366486602</v>
      </c>
      <c r="L291" s="301" t="str">
        <f t="shared" si="9"/>
        <v/>
      </c>
      <c r="M291" s="459">
        <f>IFERROR((Tableau1[[#This Row],[Scope 1
(kg CO2-eq)]]+Tableau1[[#This Row],[Scope 2 energy
(kg CO2-eq)]]+Tableau1[[#This Row],[Scope 2 Infrastructure
(kg CO2-eq)]])/Tableau1[[#This Row],[Total CO2-emissions
(kg CO2-eq)
for scope 3 use ]],"")</f>
        <v>0.45104898847370489</v>
      </c>
      <c r="N291" s="436" t="s">
        <v>3730</v>
      </c>
      <c r="O291" s="259">
        <v>1</v>
      </c>
      <c r="P291" s="259" t="s">
        <v>5185</v>
      </c>
      <c r="Q291" s="259" t="s">
        <v>5192</v>
      </c>
    </row>
    <row r="292" spans="1:17" ht="21.75" customHeight="1">
      <c r="A292" s="301" t="s">
        <v>5185</v>
      </c>
      <c r="B292" s="301" t="s">
        <v>5192</v>
      </c>
      <c r="C292" s="316" t="s">
        <v>6394</v>
      </c>
      <c r="D292" s="465" t="s">
        <v>3730</v>
      </c>
      <c r="E292" s="465" t="s">
        <v>700</v>
      </c>
      <c r="F292" s="469" t="str">
        <f t="shared" si="8"/>
        <v>CH</v>
      </c>
      <c r="G292" s="260">
        <v>0.1532066</v>
      </c>
      <c r="H292" s="260">
        <v>0</v>
      </c>
      <c r="I292" s="260">
        <v>0</v>
      </c>
      <c r="J292" s="260">
        <v>0.21623024524068599</v>
      </c>
      <c r="K292" s="260">
        <v>0.369436845108296</v>
      </c>
      <c r="L292" s="301" t="str">
        <f t="shared" si="9"/>
        <v/>
      </c>
      <c r="M292" s="459">
        <f>IFERROR((Tableau1[[#This Row],[Scope 1
(kg CO2-eq)]]+Tableau1[[#This Row],[Scope 2 energy
(kg CO2-eq)]]+Tableau1[[#This Row],[Scope 2 Infrastructure
(kg CO2-eq)]])/Tableau1[[#This Row],[Total CO2-emissions
(kg CO2-eq)
for scope 3 use ]],"")</f>
        <v>0.41470308668072703</v>
      </c>
      <c r="N292" s="436" t="s">
        <v>3730</v>
      </c>
      <c r="O292" s="259">
        <v>1</v>
      </c>
      <c r="P292" s="259" t="s">
        <v>5185</v>
      </c>
      <c r="Q292" s="259" t="s">
        <v>5192</v>
      </c>
    </row>
    <row r="293" spans="1:17" ht="21.75" customHeight="1">
      <c r="A293" s="301" t="s">
        <v>5185</v>
      </c>
      <c r="B293" s="301" t="s">
        <v>5192</v>
      </c>
      <c r="C293" s="316" t="s">
        <v>6395</v>
      </c>
      <c r="D293" s="465" t="s">
        <v>3730</v>
      </c>
      <c r="E293" s="465" t="s">
        <v>700</v>
      </c>
      <c r="F293" s="469" t="str">
        <f t="shared" si="8"/>
        <v>CH</v>
      </c>
      <c r="G293" s="260">
        <v>0.27340049999999999</v>
      </c>
      <c r="H293" s="260">
        <v>0</v>
      </c>
      <c r="I293" s="260">
        <v>0</v>
      </c>
      <c r="J293" s="260">
        <v>0.15347064716391901</v>
      </c>
      <c r="K293" s="260">
        <v>0.42687114718358699</v>
      </c>
      <c r="L293" s="301" t="str">
        <f t="shared" si="9"/>
        <v/>
      </c>
      <c r="M293" s="459">
        <f>IFERROR((Tableau1[[#This Row],[Scope 1
(kg CO2-eq)]]+Tableau1[[#This Row],[Scope 2 energy
(kg CO2-eq)]]+Tableau1[[#This Row],[Scope 2 Infrastructure
(kg CO2-eq)]])/Tableau1[[#This Row],[Total CO2-emissions
(kg CO2-eq)
for scope 3 use ]],"")</f>
        <v>0.64047547322849874</v>
      </c>
      <c r="N293" s="436" t="s">
        <v>3730</v>
      </c>
      <c r="O293" s="259">
        <v>1</v>
      </c>
      <c r="P293" s="259" t="s">
        <v>5185</v>
      </c>
      <c r="Q293" s="259" t="s">
        <v>5192</v>
      </c>
    </row>
    <row r="294" spans="1:17" ht="21.75" customHeight="1">
      <c r="A294" s="301" t="s">
        <v>5192</v>
      </c>
      <c r="B294" s="301" t="s">
        <v>5201</v>
      </c>
      <c r="C294" s="316" t="s">
        <v>6396</v>
      </c>
      <c r="D294" s="465" t="s">
        <v>3730</v>
      </c>
      <c r="E294" s="465" t="s">
        <v>700</v>
      </c>
      <c r="F294" s="469" t="str">
        <f t="shared" si="8"/>
        <v>CH</v>
      </c>
      <c r="G294" s="260">
        <v>0</v>
      </c>
      <c r="H294" s="260">
        <v>2.8603123488E-3</v>
      </c>
      <c r="I294" s="260">
        <v>5.9697820799999997E-5</v>
      </c>
      <c r="J294" s="260">
        <v>0.39828886906962202</v>
      </c>
      <c r="K294" s="260">
        <v>0.40120887941029998</v>
      </c>
      <c r="L294" s="301" t="str">
        <f t="shared" si="9"/>
        <v/>
      </c>
      <c r="M294" s="459">
        <f>IFERROR((Tableau1[[#This Row],[Scope 1
(kg CO2-eq)]]+Tableau1[[#This Row],[Scope 2 energy
(kg CO2-eq)]]+Tableau1[[#This Row],[Scope 2 Infrastructure
(kg CO2-eq)]])/Tableau1[[#This Row],[Total CO2-emissions
(kg CO2-eq)
for scope 3 use ]],"")</f>
        <v>7.2780297731492244E-3</v>
      </c>
      <c r="N294" s="436" t="s">
        <v>3730</v>
      </c>
      <c r="O294" s="259">
        <v>1</v>
      </c>
      <c r="P294" s="259" t="s">
        <v>5192</v>
      </c>
      <c r="Q294" s="259" t="s">
        <v>5201</v>
      </c>
    </row>
    <row r="295" spans="1:17" ht="21.75" customHeight="1">
      <c r="A295" s="301" t="s">
        <v>5192</v>
      </c>
      <c r="B295" s="301" t="s">
        <v>5201</v>
      </c>
      <c r="C295" s="316" t="s">
        <v>6397</v>
      </c>
      <c r="D295" s="465" t="s">
        <v>3730</v>
      </c>
      <c r="E295" s="465" t="s">
        <v>700</v>
      </c>
      <c r="F295" s="469" t="str">
        <f t="shared" si="8"/>
        <v>CH</v>
      </c>
      <c r="G295" s="260">
        <v>0</v>
      </c>
      <c r="H295" s="260">
        <v>2.8603123488E-3</v>
      </c>
      <c r="I295" s="260">
        <v>5.9697820799999997E-5</v>
      </c>
      <c r="J295" s="260">
        <v>0.454434604282134</v>
      </c>
      <c r="K295" s="260">
        <v>0.45735461447305398</v>
      </c>
      <c r="L295" s="301" t="str">
        <f t="shared" si="9"/>
        <v/>
      </c>
      <c r="M295" s="459">
        <f>IFERROR((Tableau1[[#This Row],[Scope 1
(kg CO2-eq)]]+Tableau1[[#This Row],[Scope 2 energy
(kg CO2-eq)]]+Tableau1[[#This Row],[Scope 2 Infrastructure
(kg CO2-eq)]])/Tableau1[[#This Row],[Total CO2-emissions
(kg CO2-eq)
for scope 3 use ]],"")</f>
        <v>6.3845647932607415E-3</v>
      </c>
      <c r="N295" s="436" t="s">
        <v>3730</v>
      </c>
      <c r="O295" s="259">
        <v>1</v>
      </c>
      <c r="P295" s="259" t="s">
        <v>5192</v>
      </c>
      <c r="Q295" s="260" t="s">
        <v>5201</v>
      </c>
    </row>
    <row r="296" spans="1:17" ht="21.75" customHeight="1">
      <c r="A296" s="301" t="s">
        <v>5185</v>
      </c>
      <c r="B296" s="301" t="s">
        <v>5192</v>
      </c>
      <c r="C296" s="316" t="s">
        <v>6398</v>
      </c>
      <c r="D296" s="465" t="s">
        <v>3730</v>
      </c>
      <c r="E296" s="465" t="s">
        <v>700</v>
      </c>
      <c r="F296" s="469" t="str">
        <f t="shared" si="8"/>
        <v>CH</v>
      </c>
      <c r="G296" s="260">
        <v>4.3641600000000003E-2</v>
      </c>
      <c r="H296" s="260">
        <v>0</v>
      </c>
      <c r="I296" s="260">
        <v>0</v>
      </c>
      <c r="J296" s="260">
        <v>6.3635142789980004E-2</v>
      </c>
      <c r="K296" s="260">
        <v>0.10727674279065599</v>
      </c>
      <c r="L296" s="301" t="str">
        <f t="shared" si="9"/>
        <v/>
      </c>
      <c r="M296" s="459">
        <f>IFERROR((Tableau1[[#This Row],[Scope 1
(kg CO2-eq)]]+Tableau1[[#This Row],[Scope 2 energy
(kg CO2-eq)]]+Tableau1[[#This Row],[Scope 2 Infrastructure
(kg CO2-eq)]])/Tableau1[[#This Row],[Total CO2-emissions
(kg CO2-eq)
for scope 3 use ]],"")</f>
        <v>0.4068132464197195</v>
      </c>
      <c r="N296" s="436" t="s">
        <v>3730</v>
      </c>
      <c r="O296" s="259">
        <v>1</v>
      </c>
      <c r="P296" s="259" t="s">
        <v>5185</v>
      </c>
      <c r="Q296" s="260" t="s">
        <v>5192</v>
      </c>
    </row>
    <row r="297" spans="1:17" ht="21.75" customHeight="1">
      <c r="A297" s="301" t="s">
        <v>5185</v>
      </c>
      <c r="B297" s="301" t="s">
        <v>5192</v>
      </c>
      <c r="C297" s="316" t="s">
        <v>6399</v>
      </c>
      <c r="D297" s="465" t="s">
        <v>3730</v>
      </c>
      <c r="E297" s="465" t="s">
        <v>700</v>
      </c>
      <c r="F297" s="469" t="str">
        <f t="shared" si="8"/>
        <v>CH</v>
      </c>
      <c r="G297" s="260">
        <v>3.2597519999999998E-2</v>
      </c>
      <c r="H297" s="260">
        <v>0</v>
      </c>
      <c r="I297" s="260">
        <v>0</v>
      </c>
      <c r="J297" s="260">
        <v>5.6529288625503306E-2</v>
      </c>
      <c r="K297" s="260">
        <v>8.9126808630362903E-2</v>
      </c>
      <c r="L297" s="301" t="str">
        <f t="shared" si="9"/>
        <v/>
      </c>
      <c r="M297" s="459">
        <f>IFERROR((Tableau1[[#This Row],[Scope 1
(kg CO2-eq)]]+Tableau1[[#This Row],[Scope 2 energy
(kg CO2-eq)]]+Tableau1[[#This Row],[Scope 2 Infrastructure
(kg CO2-eq)]])/Tableau1[[#This Row],[Total CO2-emissions
(kg CO2-eq)
for scope 3 use ]],"")</f>
        <v>0.36574315294057297</v>
      </c>
      <c r="N297" s="436" t="s">
        <v>3730</v>
      </c>
      <c r="O297" s="259">
        <v>1</v>
      </c>
      <c r="P297" s="259" t="s">
        <v>5185</v>
      </c>
      <c r="Q297" s="259" t="s">
        <v>5192</v>
      </c>
    </row>
    <row r="298" spans="1:17" ht="21.75" customHeight="1">
      <c r="A298" s="301" t="s">
        <v>5185</v>
      </c>
      <c r="B298" s="301" t="s">
        <v>5192</v>
      </c>
      <c r="C298" s="316" t="s">
        <v>6400</v>
      </c>
      <c r="D298" s="465" t="s">
        <v>3730</v>
      </c>
      <c r="E298" s="465" t="s">
        <v>700</v>
      </c>
      <c r="F298" s="469" t="str">
        <f t="shared" si="8"/>
        <v>CH</v>
      </c>
      <c r="G298" s="260">
        <v>3.7198050000000003E-2</v>
      </c>
      <c r="H298" s="260">
        <v>0</v>
      </c>
      <c r="I298" s="260">
        <v>0</v>
      </c>
      <c r="J298" s="260">
        <v>3.2239231237412395E-2</v>
      </c>
      <c r="K298" s="260">
        <v>6.9437281233164297E-2</v>
      </c>
      <c r="L298" s="301" t="str">
        <f t="shared" si="9"/>
        <v/>
      </c>
      <c r="M298" s="459">
        <f>IFERROR((Tableau1[[#This Row],[Scope 1
(kg CO2-eq)]]+Tableau1[[#This Row],[Scope 2 energy
(kg CO2-eq)]]+Tableau1[[#This Row],[Scope 2 Infrastructure
(kg CO2-eq)]])/Tableau1[[#This Row],[Total CO2-emissions
(kg CO2-eq)
for scope 3 use ]],"")</f>
        <v>0.535707178325318</v>
      </c>
      <c r="N298" s="436" t="s">
        <v>3730</v>
      </c>
      <c r="O298" s="259">
        <v>1</v>
      </c>
      <c r="P298" s="259" t="s">
        <v>5185</v>
      </c>
      <c r="Q298" s="259" t="s">
        <v>5192</v>
      </c>
    </row>
    <row r="299" spans="1:17" ht="21.75" customHeight="1">
      <c r="A299" s="301" t="s">
        <v>5174</v>
      </c>
      <c r="B299" s="301" t="s">
        <v>5175</v>
      </c>
      <c r="C299" s="316" t="s">
        <v>6401</v>
      </c>
      <c r="D299" s="465" t="s">
        <v>3730</v>
      </c>
      <c r="E299" s="465" t="s">
        <v>6091</v>
      </c>
      <c r="F299" s="469" t="str">
        <f t="shared" si="8"/>
        <v>other</v>
      </c>
      <c r="G299" s="260">
        <v>0</v>
      </c>
      <c r="H299" s="260">
        <v>6.1597565870639996E-3</v>
      </c>
      <c r="I299" s="260">
        <v>1.4914844500860001E-3</v>
      </c>
      <c r="J299" s="260">
        <v>3.4665904010622702E-4</v>
      </c>
      <c r="K299" s="260">
        <v>7.9979001066088507E-3</v>
      </c>
      <c r="L299" s="301" t="str">
        <f t="shared" si="9"/>
        <v/>
      </c>
      <c r="M299" s="459">
        <f>IFERROR((Tableau1[[#This Row],[Scope 1
(kg CO2-eq)]]+Tableau1[[#This Row],[Scope 2 energy
(kg CO2-eq)]]+Tableau1[[#This Row],[Scope 2 Infrastructure
(kg CO2-eq)]])/Tableau1[[#This Row],[Total CO2-emissions
(kg CO2-eq)
for scope 3 use ]],"")</f>
        <v>0.95665623915802622</v>
      </c>
      <c r="N299" s="436" t="s">
        <v>3730</v>
      </c>
      <c r="O299" s="259">
        <v>1</v>
      </c>
      <c r="P299" s="259" t="s">
        <v>5174</v>
      </c>
      <c r="Q299" s="259" t="s">
        <v>5175</v>
      </c>
    </row>
    <row r="300" spans="1:17" ht="21.75" customHeight="1">
      <c r="A300" s="301" t="s">
        <v>5175</v>
      </c>
      <c r="B300" s="301" t="s">
        <v>5199</v>
      </c>
      <c r="C300" s="316" t="s">
        <v>3736</v>
      </c>
      <c r="D300" s="465" t="s">
        <v>3730</v>
      </c>
      <c r="E300" s="465" t="s">
        <v>700</v>
      </c>
      <c r="F300" s="469" t="str">
        <f t="shared" si="8"/>
        <v>CH</v>
      </c>
      <c r="G300" s="260">
        <v>9.23352371001155E-3</v>
      </c>
      <c r="H300" s="260">
        <v>0</v>
      </c>
      <c r="I300" s="260">
        <v>0</v>
      </c>
      <c r="J300" s="260">
        <v>0</v>
      </c>
      <c r="K300" s="260">
        <v>9.23352371001155E-3</v>
      </c>
      <c r="L300" s="301" t="str">
        <f t="shared" si="9"/>
        <v/>
      </c>
      <c r="M300" s="459">
        <f>IFERROR((Tableau1[[#This Row],[Scope 1
(kg CO2-eq)]]+Tableau1[[#This Row],[Scope 2 energy
(kg CO2-eq)]]+Tableau1[[#This Row],[Scope 2 Infrastructure
(kg CO2-eq)]])/Tableau1[[#This Row],[Total CO2-emissions
(kg CO2-eq)
for scope 3 use ]],"")</f>
        <v>1</v>
      </c>
      <c r="N300" s="436" t="s">
        <v>3730</v>
      </c>
      <c r="O300" s="259">
        <v>1</v>
      </c>
      <c r="P300" s="259" t="s">
        <v>5175</v>
      </c>
      <c r="Q300" s="259" t="s">
        <v>5199</v>
      </c>
    </row>
    <row r="301" spans="1:17" ht="21.75" customHeight="1">
      <c r="A301" s="301" t="s">
        <v>5157</v>
      </c>
      <c r="B301" s="301" t="s">
        <v>5160</v>
      </c>
      <c r="C301" s="316" t="s">
        <v>6402</v>
      </c>
      <c r="D301" s="465" t="s">
        <v>436</v>
      </c>
      <c r="E301" s="465" t="s">
        <v>6091</v>
      </c>
      <c r="F301" s="469" t="str">
        <f t="shared" si="8"/>
        <v>other</v>
      </c>
      <c r="G301" s="260">
        <v>0.59210085000000001</v>
      </c>
      <c r="H301" s="260">
        <v>0</v>
      </c>
      <c r="I301" s="260">
        <v>0</v>
      </c>
      <c r="J301" s="260">
        <v>8.7051399113025063E-5</v>
      </c>
      <c r="K301" s="260">
        <v>0.59218790139913002</v>
      </c>
      <c r="L301" s="301">
        <f t="shared" si="9"/>
        <v>2.1318764450368684</v>
      </c>
      <c r="M301" s="459">
        <f>IFERROR((Tableau1[[#This Row],[Scope 1
(kg CO2-eq)]]+Tableau1[[#This Row],[Scope 2 energy
(kg CO2-eq)]]+Tableau1[[#This Row],[Scope 2 Infrastructure
(kg CO2-eq)]])/Tableau1[[#This Row],[Total CO2-emissions
(kg CO2-eq)
for scope 3 use ]],"")</f>
        <v>0.99985300037551539</v>
      </c>
      <c r="N301" s="436" t="s">
        <v>436</v>
      </c>
      <c r="O301" s="259">
        <v>1</v>
      </c>
      <c r="P301" s="259" t="s">
        <v>5157</v>
      </c>
      <c r="Q301" s="259" t="s">
        <v>5160</v>
      </c>
    </row>
    <row r="302" spans="1:17" ht="21.75" customHeight="1">
      <c r="A302" s="301" t="s">
        <v>5157</v>
      </c>
      <c r="B302" s="301" t="s">
        <v>5166</v>
      </c>
      <c r="C302" s="316" t="s">
        <v>6403</v>
      </c>
      <c r="D302" s="465" t="s">
        <v>3730</v>
      </c>
      <c r="E302" s="465" t="s">
        <v>6091</v>
      </c>
      <c r="F302" s="469" t="str">
        <f t="shared" si="8"/>
        <v>other</v>
      </c>
      <c r="G302" s="260">
        <v>8.1091978000000003E-4</v>
      </c>
      <c r="H302" s="260">
        <v>2.5960771738643301E-3</v>
      </c>
      <c r="I302" s="260">
        <v>1.16896954769095E-4</v>
      </c>
      <c r="J302" s="260">
        <v>1.71845832284707E-2</v>
      </c>
      <c r="K302" s="260">
        <v>2.07084771405237E-2</v>
      </c>
      <c r="L302" s="301" t="str">
        <f t="shared" si="9"/>
        <v/>
      </c>
      <c r="M302" s="459">
        <f>IFERROR((Tableau1[[#This Row],[Scope 1
(kg CO2-eq)]]+Tableau1[[#This Row],[Scope 2 energy
(kg CO2-eq)]]+Tableau1[[#This Row],[Scope 2 Infrastructure
(kg CO2-eq)]])/Tableau1[[#This Row],[Total CO2-emissions
(kg CO2-eq)
for scope 3 use ]],"")</f>
        <v>0.17016673339719604</v>
      </c>
      <c r="N302" s="436" t="s">
        <v>3730</v>
      </c>
      <c r="O302" s="259">
        <v>1</v>
      </c>
      <c r="P302" s="259" t="s">
        <v>5157</v>
      </c>
      <c r="Q302" s="259" t="s">
        <v>5166</v>
      </c>
    </row>
    <row r="303" spans="1:17" ht="21.75" customHeight="1">
      <c r="A303" s="301" t="s">
        <v>5194</v>
      </c>
      <c r="B303" s="301" t="s">
        <v>5176</v>
      </c>
      <c r="C303" s="316" t="s">
        <v>6404</v>
      </c>
      <c r="D303" s="465" t="s">
        <v>3730</v>
      </c>
      <c r="E303" s="465" t="s">
        <v>6101</v>
      </c>
      <c r="F303" s="469" t="str">
        <f t="shared" si="8"/>
        <v>other</v>
      </c>
      <c r="G303" s="260">
        <v>0</v>
      </c>
      <c r="H303" s="260">
        <v>5.5856618720640003E-2</v>
      </c>
      <c r="I303" s="260">
        <v>2.6754873642000001E-4</v>
      </c>
      <c r="J303" s="260">
        <v>5.1159939198434499</v>
      </c>
      <c r="K303" s="260">
        <v>5.1721180869645096</v>
      </c>
      <c r="L303" s="301" t="str">
        <f t="shared" si="9"/>
        <v/>
      </c>
      <c r="M303" s="459">
        <f>IFERROR((Tableau1[[#This Row],[Scope 1
(kg CO2-eq)]]+Tableau1[[#This Row],[Scope 2 energy
(kg CO2-eq)]]+Tableau1[[#This Row],[Scope 2 Infrastructure
(kg CO2-eq)]])/Tableau1[[#This Row],[Total CO2-emissions
(kg CO2-eq)
for scope 3 use ]],"")</f>
        <v>1.0851292741848243E-2</v>
      </c>
      <c r="N303" s="436" t="s">
        <v>3730</v>
      </c>
      <c r="O303" s="259">
        <v>1</v>
      </c>
      <c r="P303" s="259" t="s">
        <v>5194</v>
      </c>
      <c r="Q303" s="259" t="s">
        <v>5176</v>
      </c>
    </row>
    <row r="304" spans="1:17" ht="21.75" customHeight="1">
      <c r="A304" s="301" t="s">
        <v>5178</v>
      </c>
      <c r="B304" s="301" t="s">
        <v>5176</v>
      </c>
      <c r="C304" s="316" t="s">
        <v>6405</v>
      </c>
      <c r="D304" s="465" t="s">
        <v>3730</v>
      </c>
      <c r="E304" s="465" t="s">
        <v>700</v>
      </c>
      <c r="F304" s="469" t="str">
        <f t="shared" si="8"/>
        <v>CH</v>
      </c>
      <c r="G304" s="260">
        <v>0</v>
      </c>
      <c r="H304" s="260">
        <v>7.7520240000000003E-6</v>
      </c>
      <c r="I304" s="260">
        <v>2.4747119999999999E-7</v>
      </c>
      <c r="J304" s="260">
        <v>15.308566229486599</v>
      </c>
      <c r="K304" s="260">
        <v>15.308574229095299</v>
      </c>
      <c r="L304" s="301" t="str">
        <f t="shared" si="9"/>
        <v/>
      </c>
      <c r="M304" s="459">
        <f>IFERROR((Tableau1[[#This Row],[Scope 1
(kg CO2-eq)]]+Tableau1[[#This Row],[Scope 2 energy
(kg CO2-eq)]]+Tableau1[[#This Row],[Scope 2 Infrastructure
(kg CO2-eq)]])/Tableau1[[#This Row],[Total CO2-emissions
(kg CO2-eq)
for scope 3 use ]],"")</f>
        <v>5.2254998279305801E-7</v>
      </c>
      <c r="N304" s="436" t="s">
        <v>3730</v>
      </c>
      <c r="O304" s="259">
        <v>1</v>
      </c>
      <c r="P304" s="259" t="s">
        <v>5178</v>
      </c>
      <c r="Q304" s="259" t="s">
        <v>5176</v>
      </c>
    </row>
    <row r="305" spans="1:17" ht="21.75" customHeight="1">
      <c r="A305" s="301" t="s">
        <v>5194</v>
      </c>
      <c r="B305" s="301" t="s">
        <v>5176</v>
      </c>
      <c r="C305" s="316" t="s">
        <v>6406</v>
      </c>
      <c r="D305" s="465" t="s">
        <v>3730</v>
      </c>
      <c r="E305" s="465" t="s">
        <v>6101</v>
      </c>
      <c r="F305" s="469" t="str">
        <f t="shared" si="8"/>
        <v>other</v>
      </c>
      <c r="G305" s="260">
        <v>0</v>
      </c>
      <c r="H305" s="260">
        <v>1.1108525706351999</v>
      </c>
      <c r="I305" s="260">
        <v>3.4245992448000002E-4</v>
      </c>
      <c r="J305" s="260">
        <v>14.534626179893401</v>
      </c>
      <c r="K305" s="260">
        <v>15.645821213866601</v>
      </c>
      <c r="L305" s="301" t="str">
        <f t="shared" si="9"/>
        <v/>
      </c>
      <c r="M305" s="459">
        <f>IFERROR((Tableau1[[#This Row],[Scope 1
(kg CO2-eq)]]+Tableau1[[#This Row],[Scope 2 energy
(kg CO2-eq)]]+Tableau1[[#This Row],[Scope 2 Infrastructure
(kg CO2-eq)]])/Tableau1[[#This Row],[Total CO2-emissions
(kg CO2-eq)
for scope 3 use ]],"")</f>
        <v>7.1021841255277052E-2</v>
      </c>
      <c r="N305" s="436" t="s">
        <v>3730</v>
      </c>
      <c r="O305" s="259">
        <v>1</v>
      </c>
      <c r="P305" s="259" t="s">
        <v>5194</v>
      </c>
      <c r="Q305" s="259" t="s">
        <v>5176</v>
      </c>
    </row>
    <row r="306" spans="1:17" ht="21.75" customHeight="1">
      <c r="A306" s="301" t="s">
        <v>5178</v>
      </c>
      <c r="B306" s="301" t="s">
        <v>5176</v>
      </c>
      <c r="C306" s="316" t="s">
        <v>6407</v>
      </c>
      <c r="D306" s="465" t="s">
        <v>3730</v>
      </c>
      <c r="E306" s="465" t="s">
        <v>6027</v>
      </c>
      <c r="F306" s="469" t="str">
        <f t="shared" si="8"/>
        <v>other</v>
      </c>
      <c r="G306" s="260">
        <v>0</v>
      </c>
      <c r="H306" s="260">
        <v>7.7520240000000003E-6</v>
      </c>
      <c r="I306" s="260">
        <v>2.4747119999999999E-7</v>
      </c>
      <c r="J306" s="260">
        <v>15.7085360376589</v>
      </c>
      <c r="K306" s="260">
        <v>15.708544037465201</v>
      </c>
      <c r="L306" s="301" t="str">
        <f t="shared" si="9"/>
        <v/>
      </c>
      <c r="M306" s="459">
        <f>IFERROR((Tableau1[[#This Row],[Scope 1
(kg CO2-eq)]]+Tableau1[[#This Row],[Scope 2 energy
(kg CO2-eq)]]+Tableau1[[#This Row],[Scope 2 Infrastructure
(kg CO2-eq)]])/Tableau1[[#This Row],[Total CO2-emissions
(kg CO2-eq)
for scope 3 use ]],"")</f>
        <v>5.0924485305073717E-7</v>
      </c>
      <c r="N306" s="437" t="s">
        <v>3730</v>
      </c>
      <c r="O306" s="259">
        <v>1</v>
      </c>
      <c r="P306" s="259" t="s">
        <v>5178</v>
      </c>
      <c r="Q306" s="259" t="s">
        <v>5176</v>
      </c>
    </row>
    <row r="307" spans="1:17" ht="39" customHeight="1">
      <c r="A307" s="301" t="s">
        <v>5178</v>
      </c>
      <c r="B307" s="301" t="s">
        <v>5177</v>
      </c>
      <c r="C307" s="316" t="s">
        <v>6408</v>
      </c>
      <c r="D307" s="465" t="s">
        <v>3730</v>
      </c>
      <c r="E307" s="465" t="s">
        <v>6097</v>
      </c>
      <c r="F307" s="469" t="str">
        <f t="shared" si="8"/>
        <v>other</v>
      </c>
      <c r="G307" s="260">
        <v>0</v>
      </c>
      <c r="H307" s="260">
        <v>0</v>
      </c>
      <c r="I307" s="260">
        <v>0</v>
      </c>
      <c r="J307" s="260">
        <v>6.1664231940295098</v>
      </c>
      <c r="K307" s="260">
        <v>6.1664231943500001</v>
      </c>
      <c r="L307" s="301" t="str">
        <f t="shared" si="9"/>
        <v/>
      </c>
      <c r="M307" s="459">
        <f>IFERROR((Tableau1[[#This Row],[Scope 1
(kg CO2-eq)]]+Tableau1[[#This Row],[Scope 2 energy
(kg CO2-eq)]]+Tableau1[[#This Row],[Scope 2 Infrastructure
(kg CO2-eq)]])/Tableau1[[#This Row],[Total CO2-emissions
(kg CO2-eq)
for scope 3 use ]],"")</f>
        <v>0</v>
      </c>
      <c r="N307" s="436" t="s">
        <v>3730</v>
      </c>
      <c r="O307" s="259">
        <v>1</v>
      </c>
      <c r="P307" s="260" t="s">
        <v>5178</v>
      </c>
      <c r="Q307" s="260" t="s">
        <v>5177</v>
      </c>
    </row>
    <row r="308" spans="1:17" ht="39" customHeight="1">
      <c r="A308" s="301" t="s">
        <v>5178</v>
      </c>
      <c r="B308" s="301" t="s">
        <v>5177</v>
      </c>
      <c r="C308" s="316" t="s">
        <v>6409</v>
      </c>
      <c r="D308" s="465" t="s">
        <v>3730</v>
      </c>
      <c r="E308" s="465" t="s">
        <v>6097</v>
      </c>
      <c r="F308" s="469" t="str">
        <f t="shared" si="8"/>
        <v>other</v>
      </c>
      <c r="G308" s="260">
        <v>0</v>
      </c>
      <c r="H308" s="260">
        <v>0</v>
      </c>
      <c r="I308" s="260">
        <v>0</v>
      </c>
      <c r="J308" s="260">
        <v>18.179954147241201</v>
      </c>
      <c r="K308" s="260">
        <v>18.179954147038298</v>
      </c>
      <c r="L308" s="301" t="str">
        <f t="shared" si="9"/>
        <v/>
      </c>
      <c r="M308" s="459">
        <f>IFERROR((Tableau1[[#This Row],[Scope 1
(kg CO2-eq)]]+Tableau1[[#This Row],[Scope 2 energy
(kg CO2-eq)]]+Tableau1[[#This Row],[Scope 2 Infrastructure
(kg CO2-eq)]])/Tableau1[[#This Row],[Total CO2-emissions
(kg CO2-eq)
for scope 3 use ]],"")</f>
        <v>0</v>
      </c>
      <c r="N308" s="437" t="s">
        <v>3730</v>
      </c>
      <c r="O308" s="259">
        <v>1</v>
      </c>
      <c r="P308" s="259" t="s">
        <v>5178</v>
      </c>
      <c r="Q308" s="259" t="s">
        <v>5177</v>
      </c>
    </row>
    <row r="309" spans="1:17" ht="21.75" customHeight="1">
      <c r="A309" s="301" t="s">
        <v>5157</v>
      </c>
      <c r="B309" s="301" t="s">
        <v>5166</v>
      </c>
      <c r="C309" s="316" t="s">
        <v>6410</v>
      </c>
      <c r="D309" s="465" t="s">
        <v>3730</v>
      </c>
      <c r="E309" s="465" t="s">
        <v>6101</v>
      </c>
      <c r="F309" s="469" t="str">
        <f t="shared" si="8"/>
        <v>other</v>
      </c>
      <c r="G309" s="260">
        <v>0</v>
      </c>
      <c r="H309" s="260">
        <v>2.0407792510399999E-3</v>
      </c>
      <c r="I309" s="260">
        <v>6.3963513320000002E-4</v>
      </c>
      <c r="J309" s="260">
        <v>3.0695381335077601E-3</v>
      </c>
      <c r="K309" s="260">
        <v>5.74995253045614E-3</v>
      </c>
      <c r="L309" s="301" t="str">
        <f t="shared" si="9"/>
        <v/>
      </c>
      <c r="M309" s="459">
        <f>IFERROR((Tableau1[[#This Row],[Scope 1
(kg CO2-eq)]]+Tableau1[[#This Row],[Scope 2 energy
(kg CO2-eq)]]+Tableau1[[#This Row],[Scope 2 Infrastructure
(kg CO2-eq)]])/Tableau1[[#This Row],[Total CO2-emissions
(kg CO2-eq)
for scope 3 use ]],"")</f>
        <v>0.46616287178763272</v>
      </c>
      <c r="N309" s="436" t="s">
        <v>3730</v>
      </c>
      <c r="O309" s="259">
        <v>1</v>
      </c>
      <c r="P309" s="260" t="s">
        <v>5157</v>
      </c>
      <c r="Q309" s="260" t="s">
        <v>5166</v>
      </c>
    </row>
    <row r="310" spans="1:17" ht="21.75" customHeight="1">
      <c r="A310" s="301" t="s">
        <v>5143</v>
      </c>
      <c r="B310" s="301" t="s">
        <v>5146</v>
      </c>
      <c r="C310" s="316" t="s">
        <v>6411</v>
      </c>
      <c r="D310" s="465" t="s">
        <v>3730</v>
      </c>
      <c r="E310" s="465" t="s">
        <v>700</v>
      </c>
      <c r="F310" s="469" t="str">
        <f t="shared" si="8"/>
        <v>CH</v>
      </c>
      <c r="G310" s="260">
        <v>0</v>
      </c>
      <c r="H310" s="260">
        <v>2.8180871173799998E-2</v>
      </c>
      <c r="I310" s="260">
        <v>9.6246339857999994E-3</v>
      </c>
      <c r="J310" s="260">
        <v>4.51484154270064E-2</v>
      </c>
      <c r="K310" s="260">
        <v>8.2953921124765295E-2</v>
      </c>
      <c r="L310" s="301" t="str">
        <f t="shared" si="9"/>
        <v/>
      </c>
      <c r="M310" s="459">
        <f>IFERROR((Tableau1[[#This Row],[Scope 1
(kg CO2-eq)]]+Tableau1[[#This Row],[Scope 2 energy
(kg CO2-eq)]]+Tableau1[[#This Row],[Scope 2 Infrastructure
(kg CO2-eq)]])/Tableau1[[#This Row],[Total CO2-emissions
(kg CO2-eq)
for scope 3 use ]],"")</f>
        <v>0.45574102642766379</v>
      </c>
      <c r="N310" s="436" t="s">
        <v>3730</v>
      </c>
      <c r="O310" s="259">
        <v>1</v>
      </c>
      <c r="P310" s="259" t="s">
        <v>5143</v>
      </c>
      <c r="Q310" s="259" t="s">
        <v>5146</v>
      </c>
    </row>
    <row r="311" spans="1:17" ht="21.75" customHeight="1">
      <c r="A311" s="301" t="s">
        <v>5174</v>
      </c>
      <c r="B311" s="301" t="s">
        <v>5175</v>
      </c>
      <c r="C311" s="316" t="s">
        <v>6412</v>
      </c>
      <c r="D311" s="465" t="s">
        <v>3730</v>
      </c>
      <c r="E311" s="465" t="s">
        <v>6016</v>
      </c>
      <c r="F311" s="469" t="str">
        <f t="shared" si="8"/>
        <v>other</v>
      </c>
      <c r="G311" s="260">
        <v>0</v>
      </c>
      <c r="H311" s="260">
        <v>7.8999674963416006E-3</v>
      </c>
      <c r="I311" s="260">
        <v>3.4808729647624E-3</v>
      </c>
      <c r="J311" s="260">
        <v>2.1200216427123799E-2</v>
      </c>
      <c r="K311" s="260">
        <v>3.2581056970729098E-2</v>
      </c>
      <c r="L311" s="301" t="str">
        <f t="shared" si="9"/>
        <v/>
      </c>
      <c r="M311" s="459">
        <f>IFERROR((Tableau1[[#This Row],[Scope 1
(kg CO2-eq)]]+Tableau1[[#This Row],[Scope 2 energy
(kg CO2-eq)]]+Tableau1[[#This Row],[Scope 2 Infrastructure
(kg CO2-eq)]])/Tableau1[[#This Row],[Total CO2-emissions
(kg CO2-eq)
for scope 3 use ]],"")</f>
        <v>0.34930850989053469</v>
      </c>
      <c r="N311" s="436" t="s">
        <v>3730</v>
      </c>
      <c r="O311" s="259">
        <v>1</v>
      </c>
      <c r="P311" s="259" t="s">
        <v>5174</v>
      </c>
      <c r="Q311" s="259" t="s">
        <v>5175</v>
      </c>
    </row>
    <row r="312" spans="1:17" ht="21.75" customHeight="1">
      <c r="A312" s="301" t="s">
        <v>5129</v>
      </c>
      <c r="B312" s="301" t="s">
        <v>5162</v>
      </c>
      <c r="C312" s="316" t="s">
        <v>6413</v>
      </c>
      <c r="D312" s="465" t="s">
        <v>3730</v>
      </c>
      <c r="E312" s="465" t="s">
        <v>6016</v>
      </c>
      <c r="F312" s="469" t="str">
        <f t="shared" si="8"/>
        <v>other</v>
      </c>
      <c r="G312" s="260">
        <v>0</v>
      </c>
      <c r="H312" s="260">
        <v>9.4663671405559993E-2</v>
      </c>
      <c r="I312" s="260">
        <v>4.2226575775999999E-4</v>
      </c>
      <c r="J312" s="260">
        <v>0.416809442730324</v>
      </c>
      <c r="K312" s="260">
        <v>0.51189537994682999</v>
      </c>
      <c r="L312" s="301" t="str">
        <f t="shared" si="9"/>
        <v/>
      </c>
      <c r="M312" s="459">
        <f>IFERROR((Tableau1[[#This Row],[Scope 1
(kg CO2-eq)]]+Tableau1[[#This Row],[Scope 2 energy
(kg CO2-eq)]]+Tableau1[[#This Row],[Scope 2 Infrastructure
(kg CO2-eq)]])/Tableau1[[#This Row],[Total CO2-emissions
(kg CO2-eq)
for scope 3 use ]],"")</f>
        <v>0.185752676988795</v>
      </c>
      <c r="N312" s="436" t="s">
        <v>3730</v>
      </c>
      <c r="O312" s="259">
        <v>1</v>
      </c>
      <c r="P312" s="259" t="s">
        <v>5129</v>
      </c>
      <c r="Q312" s="259" t="s">
        <v>5162</v>
      </c>
    </row>
    <row r="313" spans="1:17" ht="21.75" customHeight="1">
      <c r="A313" s="301" t="s">
        <v>5129</v>
      </c>
      <c r="B313" s="301" t="s">
        <v>5136</v>
      </c>
      <c r="C313" s="316" t="s">
        <v>6414</v>
      </c>
      <c r="D313" s="465" t="s">
        <v>3730</v>
      </c>
      <c r="E313" s="465" t="s">
        <v>6091</v>
      </c>
      <c r="F313" s="469" t="str">
        <f t="shared" si="8"/>
        <v>other</v>
      </c>
      <c r="G313" s="260">
        <v>8.7537000000000004E-2</v>
      </c>
      <c r="H313" s="260">
        <v>0.58916938358888005</v>
      </c>
      <c r="I313" s="260">
        <v>1.2540676031999999E-4</v>
      </c>
      <c r="J313" s="260">
        <v>1.93072944631219</v>
      </c>
      <c r="K313" s="260">
        <v>2.6075612339557699</v>
      </c>
      <c r="L313" s="301" t="str">
        <f t="shared" si="9"/>
        <v/>
      </c>
      <c r="M313" s="459">
        <f>IFERROR((Tableau1[[#This Row],[Scope 1
(kg CO2-eq)]]+Tableau1[[#This Row],[Scope 2 energy
(kg CO2-eq)]]+Tableau1[[#This Row],[Scope 2 Infrastructure
(kg CO2-eq)]])/Tableau1[[#This Row],[Total CO2-emissions
(kg CO2-eq)
for scope 3 use ]],"")</f>
        <v>0.25956506084515624</v>
      </c>
      <c r="N313" s="436" t="s">
        <v>3730</v>
      </c>
      <c r="O313" s="259">
        <v>1</v>
      </c>
      <c r="P313" s="259" t="s">
        <v>5129</v>
      </c>
      <c r="Q313" s="259" t="s">
        <v>5136</v>
      </c>
    </row>
    <row r="314" spans="1:17" ht="21.75" customHeight="1">
      <c r="A314" s="301" t="s">
        <v>5129</v>
      </c>
      <c r="B314" s="301" t="s">
        <v>5136</v>
      </c>
      <c r="C314" s="316" t="s">
        <v>6415</v>
      </c>
      <c r="D314" s="465" t="s">
        <v>3730</v>
      </c>
      <c r="E314" s="465" t="s">
        <v>6091</v>
      </c>
      <c r="F314" s="469" t="str">
        <f t="shared" si="8"/>
        <v>other</v>
      </c>
      <c r="G314" s="260">
        <v>1.8458100421863599</v>
      </c>
      <c r="H314" s="260">
        <v>0</v>
      </c>
      <c r="I314" s="260">
        <v>0</v>
      </c>
      <c r="J314" s="260">
        <v>7.9981787594001208E-3</v>
      </c>
      <c r="K314" s="260">
        <v>1.8538082209459299</v>
      </c>
      <c r="L314" s="301" t="str">
        <f t="shared" si="9"/>
        <v/>
      </c>
      <c r="M314" s="459">
        <f>IFERROR((Tableau1[[#This Row],[Scope 1
(kg CO2-eq)]]+Tableau1[[#This Row],[Scope 2 energy
(kg CO2-eq)]]+Tableau1[[#This Row],[Scope 2 Infrastructure
(kg CO2-eq)]])/Tableau1[[#This Row],[Total CO2-emissions
(kg CO2-eq)
for scope 3 use ]],"")</f>
        <v>0.99568554143346677</v>
      </c>
      <c r="N314" s="436" t="s">
        <v>3730</v>
      </c>
      <c r="O314" s="259">
        <v>1</v>
      </c>
      <c r="P314" s="259" t="s">
        <v>5129</v>
      </c>
      <c r="Q314" s="259" t="s">
        <v>5136</v>
      </c>
    </row>
    <row r="315" spans="1:17" ht="21.75" customHeight="1">
      <c r="A315" s="301" t="s">
        <v>4133</v>
      </c>
      <c r="B315" s="301" t="s">
        <v>5202</v>
      </c>
      <c r="C315" s="316" t="s">
        <v>6416</v>
      </c>
      <c r="D315" s="465" t="s">
        <v>3730</v>
      </c>
      <c r="E315" s="465" t="s">
        <v>700</v>
      </c>
      <c r="F315" s="469" t="str">
        <f t="shared" si="8"/>
        <v>CH</v>
      </c>
      <c r="G315" s="260">
        <v>1.30638E-3</v>
      </c>
      <c r="H315" s="260">
        <v>7.9401450300700005E-2</v>
      </c>
      <c r="I315" s="260">
        <v>3.4923752216927999E-2</v>
      </c>
      <c r="J315" s="260">
        <v>1.1410488807207801</v>
      </c>
      <c r="K315" s="260">
        <v>1.25668046323106</v>
      </c>
      <c r="L315" s="301" t="str">
        <f t="shared" si="9"/>
        <v/>
      </c>
      <c r="M315" s="459">
        <f>IFERROR((Tableau1[[#This Row],[Scope 1
(kg CO2-eq)]]+Tableau1[[#This Row],[Scope 2 energy
(kg CO2-eq)]]+Tableau1[[#This Row],[Scope 2 Infrastructure
(kg CO2-eq)]])/Tableau1[[#This Row],[Total CO2-emissions
(kg CO2-eq)
for scope 3 use ]],"")</f>
        <v>9.2013511708717771E-2</v>
      </c>
      <c r="N315" s="436" t="s">
        <v>3730</v>
      </c>
      <c r="O315" s="259">
        <v>1</v>
      </c>
      <c r="P315" s="259" t="s">
        <v>4133</v>
      </c>
      <c r="Q315" s="259" t="s">
        <v>5202</v>
      </c>
    </row>
    <row r="316" spans="1:17" ht="21.75" customHeight="1">
      <c r="A316" s="301" t="s">
        <v>5129</v>
      </c>
      <c r="B316" s="301" t="s">
        <v>5130</v>
      </c>
      <c r="C316" s="316" t="s">
        <v>6417</v>
      </c>
      <c r="D316" s="465" t="s">
        <v>3730</v>
      </c>
      <c r="E316" s="465" t="s">
        <v>700</v>
      </c>
      <c r="F316" s="469" t="str">
        <f t="shared" si="8"/>
        <v>CH</v>
      </c>
      <c r="G316" s="260">
        <v>0.39775401399999999</v>
      </c>
      <c r="H316" s="260">
        <v>1.4009291661292</v>
      </c>
      <c r="I316" s="260">
        <v>1.0064195766000001E-3</v>
      </c>
      <c r="J316" s="260">
        <v>5.2182183504707798</v>
      </c>
      <c r="K316" s="260">
        <v>7.0179079456758702</v>
      </c>
      <c r="L316" s="301" t="str">
        <f t="shared" si="9"/>
        <v/>
      </c>
      <c r="M316" s="459">
        <f>IFERROR((Tableau1[[#This Row],[Scope 1
(kg CO2-eq)]]+Tableau1[[#This Row],[Scope 2 energy
(kg CO2-eq)]]+Tableau1[[#This Row],[Scope 2 Infrastructure
(kg CO2-eq)]])/Tableau1[[#This Row],[Total CO2-emissions
(kg CO2-eq)
for scope 3 use ]],"")</f>
        <v>0.2564424631438334</v>
      </c>
      <c r="N316" s="436" t="s">
        <v>3730</v>
      </c>
      <c r="O316" s="259">
        <v>1</v>
      </c>
      <c r="P316" s="259" t="s">
        <v>5129</v>
      </c>
      <c r="Q316" s="259" t="s">
        <v>5130</v>
      </c>
    </row>
    <row r="317" spans="1:17" ht="21.75" customHeight="1">
      <c r="A317" s="301" t="s">
        <v>5129</v>
      </c>
      <c r="B317" s="301" t="s">
        <v>5130</v>
      </c>
      <c r="C317" s="316" t="s">
        <v>6418</v>
      </c>
      <c r="D317" s="465" t="s">
        <v>3730</v>
      </c>
      <c r="E317" s="465" t="s">
        <v>6091</v>
      </c>
      <c r="F317" s="469" t="str">
        <f t="shared" si="8"/>
        <v>other</v>
      </c>
      <c r="G317" s="260">
        <v>0.39775401399999999</v>
      </c>
      <c r="H317" s="260">
        <v>2.0222320539543999</v>
      </c>
      <c r="I317" s="260">
        <v>1.0168032096000001E-3</v>
      </c>
      <c r="J317" s="260">
        <v>5.21823041600108</v>
      </c>
      <c r="K317" s="260">
        <v>7.6392332829960301</v>
      </c>
      <c r="L317" s="301" t="str">
        <f t="shared" si="9"/>
        <v/>
      </c>
      <c r="M317" s="459">
        <f>IFERROR((Tableau1[[#This Row],[Scope 1
(kg CO2-eq)]]+Tableau1[[#This Row],[Scope 2 energy
(kg CO2-eq)]]+Tableau1[[#This Row],[Scope 2 Infrastructure
(kg CO2-eq)]])/Tableau1[[#This Row],[Total CO2-emissions
(kg CO2-eq)
for scope 3 use ]],"")</f>
        <v>0.31691699696523828</v>
      </c>
      <c r="N317" s="436" t="s">
        <v>3730</v>
      </c>
      <c r="O317" s="259">
        <v>1</v>
      </c>
      <c r="P317" s="259" t="s">
        <v>5129</v>
      </c>
      <c r="Q317" s="259" t="s">
        <v>5130</v>
      </c>
    </row>
    <row r="318" spans="1:17" ht="21.75" customHeight="1">
      <c r="A318" s="301" t="s">
        <v>5129</v>
      </c>
      <c r="B318" s="301" t="s">
        <v>5130</v>
      </c>
      <c r="C318" s="316" t="s">
        <v>6419</v>
      </c>
      <c r="D318" s="465" t="s">
        <v>3730</v>
      </c>
      <c r="E318" s="465" t="s">
        <v>700</v>
      </c>
      <c r="F318" s="469" t="str">
        <f t="shared" si="8"/>
        <v>CH</v>
      </c>
      <c r="G318" s="260">
        <v>0.49703283951999999</v>
      </c>
      <c r="H318" s="260">
        <v>2.68797400776208</v>
      </c>
      <c r="I318" s="260">
        <v>1.10941984512E-3</v>
      </c>
      <c r="J318" s="260">
        <v>7.12276762844348</v>
      </c>
      <c r="K318" s="260">
        <v>10.3088838913035</v>
      </c>
      <c r="L318" s="301" t="str">
        <f t="shared" si="9"/>
        <v/>
      </c>
      <c r="M318" s="459">
        <f>IFERROR((Tableau1[[#This Row],[Scope 1
(kg CO2-eq)]]+Tableau1[[#This Row],[Scope 2 energy
(kg CO2-eq)]]+Tableau1[[#This Row],[Scope 2 Infrastructure
(kg CO2-eq)]])/Tableau1[[#This Row],[Total CO2-emissions
(kg CO2-eq)
for scope 3 use ]],"")</f>
        <v>0.30906510352832517</v>
      </c>
      <c r="N318" s="436" t="s">
        <v>3730</v>
      </c>
      <c r="O318" s="259">
        <v>1</v>
      </c>
      <c r="P318" s="259" t="s">
        <v>5129</v>
      </c>
      <c r="Q318" s="259" t="s">
        <v>5130</v>
      </c>
    </row>
    <row r="319" spans="1:17" ht="21.75" customHeight="1">
      <c r="A319" s="301" t="s">
        <v>5129</v>
      </c>
      <c r="B319" s="301" t="s">
        <v>5130</v>
      </c>
      <c r="C319" s="316" t="s">
        <v>6420</v>
      </c>
      <c r="D319" s="465" t="s">
        <v>3730</v>
      </c>
      <c r="E319" s="465" t="s">
        <v>6091</v>
      </c>
      <c r="F319" s="469" t="str">
        <f t="shared" si="8"/>
        <v>other</v>
      </c>
      <c r="G319" s="260">
        <v>0.49703283951999999</v>
      </c>
      <c r="H319" s="260">
        <v>2.68797400776208</v>
      </c>
      <c r="I319" s="260">
        <v>1.10941984512E-3</v>
      </c>
      <c r="J319" s="260">
        <v>7.12276762844348</v>
      </c>
      <c r="K319" s="260">
        <v>10.3088838913035</v>
      </c>
      <c r="L319" s="301" t="str">
        <f t="shared" si="9"/>
        <v/>
      </c>
      <c r="M319" s="459">
        <f>IFERROR((Tableau1[[#This Row],[Scope 1
(kg CO2-eq)]]+Tableau1[[#This Row],[Scope 2 energy
(kg CO2-eq)]]+Tableau1[[#This Row],[Scope 2 Infrastructure
(kg CO2-eq)]])/Tableau1[[#This Row],[Total CO2-emissions
(kg CO2-eq)
for scope 3 use ]],"")</f>
        <v>0.30906510352832517</v>
      </c>
      <c r="N319" s="436" t="s">
        <v>3730</v>
      </c>
      <c r="O319" s="259">
        <v>1</v>
      </c>
      <c r="P319" s="259" t="s">
        <v>5129</v>
      </c>
      <c r="Q319" s="259" t="s">
        <v>5130</v>
      </c>
    </row>
    <row r="320" spans="1:17" ht="21.75" customHeight="1">
      <c r="A320" s="301" t="s">
        <v>5129</v>
      </c>
      <c r="B320" s="301" t="s">
        <v>5136</v>
      </c>
      <c r="C320" s="316" t="s">
        <v>6421</v>
      </c>
      <c r="D320" s="465" t="s">
        <v>3730</v>
      </c>
      <c r="E320" s="465" t="s">
        <v>6091</v>
      </c>
      <c r="F320" s="469" t="str">
        <f t="shared" si="8"/>
        <v>other</v>
      </c>
      <c r="G320" s="260">
        <v>0.20399999999999999</v>
      </c>
      <c r="H320" s="260">
        <v>0.48740279086240001</v>
      </c>
      <c r="I320" s="260">
        <v>5.0886561599999998E-5</v>
      </c>
      <c r="J320" s="260">
        <v>3.5187988115028697</v>
      </c>
      <c r="K320" s="260">
        <v>4.2102524899999096</v>
      </c>
      <c r="L320" s="301" t="str">
        <f t="shared" si="9"/>
        <v/>
      </c>
      <c r="M320" s="459">
        <f>IFERROR((Tableau1[[#This Row],[Scope 1
(kg CO2-eq)]]+Tableau1[[#This Row],[Scope 2 energy
(kg CO2-eq)]]+Tableau1[[#This Row],[Scope 2 Infrastructure
(kg CO2-eq)]])/Tableau1[[#This Row],[Total CO2-emissions
(kg CO2-eq)
for scope 3 use ]],"")</f>
        <v>0.16423092892084837</v>
      </c>
      <c r="N320" s="436" t="s">
        <v>3730</v>
      </c>
      <c r="O320" s="259">
        <v>1</v>
      </c>
      <c r="P320" s="259" t="s">
        <v>5129</v>
      </c>
      <c r="Q320" s="259" t="s">
        <v>5136</v>
      </c>
    </row>
    <row r="321" spans="1:17" ht="21.75" customHeight="1">
      <c r="A321" s="301" t="s">
        <v>5129</v>
      </c>
      <c r="B321" s="301" t="s">
        <v>5136</v>
      </c>
      <c r="C321" s="316" t="s">
        <v>6422</v>
      </c>
      <c r="D321" s="465" t="s">
        <v>3730</v>
      </c>
      <c r="E321" s="465" t="s">
        <v>6091</v>
      </c>
      <c r="F321" s="469" t="str">
        <f t="shared" si="8"/>
        <v>other</v>
      </c>
      <c r="G321" s="260">
        <v>0.11115999999999999</v>
      </c>
      <c r="H321" s="260">
        <v>0.58916938358888005</v>
      </c>
      <c r="I321" s="260">
        <v>1.2540676031999999E-4</v>
      </c>
      <c r="J321" s="260">
        <v>1.8540137793617701</v>
      </c>
      <c r="K321" s="260">
        <v>2.55446856532184</v>
      </c>
      <c r="L321" s="301" t="str">
        <f t="shared" si="9"/>
        <v/>
      </c>
      <c r="M321" s="459">
        <f>IFERROR((Tableau1[[#This Row],[Scope 1
(kg CO2-eq)]]+Tableau1[[#This Row],[Scope 2 energy
(kg CO2-eq)]]+Tableau1[[#This Row],[Scope 2 Infrastructure
(kg CO2-eq)]])/Tableau1[[#This Row],[Total CO2-emissions
(kg CO2-eq)
for scope 3 use ]],"")</f>
        <v>0.27420763749384763</v>
      </c>
      <c r="N321" s="436" t="s">
        <v>3730</v>
      </c>
      <c r="O321" s="259">
        <v>1</v>
      </c>
      <c r="P321" s="259" t="s">
        <v>5129</v>
      </c>
      <c r="Q321" s="260" t="s">
        <v>5136</v>
      </c>
    </row>
    <row r="322" spans="1:17" ht="21.75" customHeight="1">
      <c r="A322" s="301" t="s">
        <v>5203</v>
      </c>
      <c r="B322" s="301" t="s">
        <v>5204</v>
      </c>
      <c r="C322" s="316" t="s">
        <v>6423</v>
      </c>
      <c r="D322" s="465" t="s">
        <v>3731</v>
      </c>
      <c r="E322" s="465" t="s">
        <v>700</v>
      </c>
      <c r="F322" s="469" t="str">
        <f t="shared" ref="F322:F385" si="10">IF(ISNUMBER(SEARCH("{CH}", C322)), "CH", "other")</f>
        <v>CH</v>
      </c>
      <c r="G322" s="260">
        <v>0</v>
      </c>
      <c r="H322" s="260">
        <v>20.64071454514</v>
      </c>
      <c r="I322" s="260">
        <v>9.8763428522400005</v>
      </c>
      <c r="J322" s="260">
        <v>168.37576932101001</v>
      </c>
      <c r="K322" s="260">
        <v>198.892826955136</v>
      </c>
      <c r="L322" s="301" t="str">
        <f t="shared" ref="L322:L385" si="11">IF(N322="MJ", K322*3.6, IF(N322="m", K322*1000, ""))</f>
        <v/>
      </c>
      <c r="M322" s="459">
        <f>IFERROR((Tableau1[[#This Row],[Scope 1
(kg CO2-eq)]]+Tableau1[[#This Row],[Scope 2 energy
(kg CO2-eq)]]+Tableau1[[#This Row],[Scope 2 Infrastructure
(kg CO2-eq)]])/Tableau1[[#This Row],[Total CO2-emissions
(kg CO2-eq)
for scope 3 use ]],"")</f>
        <v>0.15343468069999172</v>
      </c>
      <c r="N322" s="436" t="s">
        <v>3731</v>
      </c>
      <c r="O322" s="259">
        <v>1</v>
      </c>
      <c r="P322" s="259" t="s">
        <v>5203</v>
      </c>
      <c r="Q322" s="259" t="s">
        <v>5204</v>
      </c>
    </row>
    <row r="323" spans="1:17" ht="21.75" customHeight="1">
      <c r="A323" s="301" t="s">
        <v>5203</v>
      </c>
      <c r="B323" s="301" t="s">
        <v>5204</v>
      </c>
      <c r="C323" s="316" t="s">
        <v>6424</v>
      </c>
      <c r="D323" s="465" t="s">
        <v>3731</v>
      </c>
      <c r="E323" s="465" t="s">
        <v>700</v>
      </c>
      <c r="F323" s="469" t="str">
        <f t="shared" si="10"/>
        <v>CH</v>
      </c>
      <c r="G323" s="260">
        <v>0</v>
      </c>
      <c r="H323" s="260">
        <v>20.71765687796</v>
      </c>
      <c r="I323" s="260">
        <v>9.91315886736</v>
      </c>
      <c r="J323" s="260">
        <v>153.479253614496</v>
      </c>
      <c r="K323" s="260">
        <v>184.11006959873001</v>
      </c>
      <c r="L323" s="301" t="str">
        <f t="shared" si="11"/>
        <v/>
      </c>
      <c r="M323" s="459">
        <f>IFERROR((Tableau1[[#This Row],[Scope 1
(kg CO2-eq)]]+Tableau1[[#This Row],[Scope 2 energy
(kg CO2-eq)]]+Tableau1[[#This Row],[Scope 2 Infrastructure
(kg CO2-eq)]])/Tableau1[[#This Row],[Total CO2-emissions
(kg CO2-eq)
for scope 3 use ]],"")</f>
        <v>0.16637230007071427</v>
      </c>
      <c r="N323" s="436" t="s">
        <v>3731</v>
      </c>
      <c r="O323" s="259">
        <v>1</v>
      </c>
      <c r="P323" s="259" t="s">
        <v>5203</v>
      </c>
      <c r="Q323" s="259" t="s">
        <v>5204</v>
      </c>
    </row>
    <row r="324" spans="1:17" ht="21.75" customHeight="1">
      <c r="A324" s="301" t="s">
        <v>5203</v>
      </c>
      <c r="B324" s="301" t="s">
        <v>5204</v>
      </c>
      <c r="C324" s="316" t="s">
        <v>6425</v>
      </c>
      <c r="D324" s="465" t="s">
        <v>3731</v>
      </c>
      <c r="E324" s="465" t="s">
        <v>700</v>
      </c>
      <c r="F324" s="469" t="str">
        <f t="shared" si="10"/>
        <v>CH</v>
      </c>
      <c r="G324" s="260">
        <v>0</v>
      </c>
      <c r="H324" s="260">
        <v>17.19026177528</v>
      </c>
      <c r="I324" s="260">
        <v>8.2253411644799996</v>
      </c>
      <c r="J324" s="260">
        <v>148.66821410063699</v>
      </c>
      <c r="K324" s="260">
        <v>174.083817238488</v>
      </c>
      <c r="L324" s="301" t="str">
        <f t="shared" si="11"/>
        <v/>
      </c>
      <c r="M324" s="459">
        <f>IFERROR((Tableau1[[#This Row],[Scope 1
(kg CO2-eq)]]+Tableau1[[#This Row],[Scope 2 energy
(kg CO2-eq)]]+Tableau1[[#This Row],[Scope 2 Infrastructure
(kg CO2-eq)]])/Tableau1[[#This Row],[Total CO2-emissions
(kg CO2-eq)
for scope 3 use ]],"")</f>
        <v>0.14599635591022009</v>
      </c>
      <c r="N324" s="436" t="s">
        <v>3731</v>
      </c>
      <c r="O324" s="259">
        <v>1</v>
      </c>
      <c r="P324" s="259" t="s">
        <v>5203</v>
      </c>
      <c r="Q324" s="259" t="s">
        <v>5204</v>
      </c>
    </row>
    <row r="325" spans="1:17" ht="21.75" customHeight="1">
      <c r="A325" s="301" t="s">
        <v>5203</v>
      </c>
      <c r="B325" s="301" t="s">
        <v>5204</v>
      </c>
      <c r="C325" s="316" t="s">
        <v>6426</v>
      </c>
      <c r="D325" s="465" t="s">
        <v>3731</v>
      </c>
      <c r="E325" s="465" t="s">
        <v>700</v>
      </c>
      <c r="F325" s="469" t="str">
        <f t="shared" si="10"/>
        <v>CH</v>
      </c>
      <c r="G325" s="260">
        <v>0</v>
      </c>
      <c r="H325" s="260">
        <v>23.305309702119999</v>
      </c>
      <c r="I325" s="260">
        <v>11.15132077392</v>
      </c>
      <c r="J325" s="260">
        <v>194.536714561276</v>
      </c>
      <c r="K325" s="260">
        <v>228.993345305627</v>
      </c>
      <c r="L325" s="301" t="str">
        <f t="shared" si="11"/>
        <v/>
      </c>
      <c r="M325" s="459">
        <f>IFERROR((Tableau1[[#This Row],[Scope 1
(kg CO2-eq)]]+Tableau1[[#This Row],[Scope 2 energy
(kg CO2-eq)]]+Tableau1[[#This Row],[Scope 2 Infrastructure
(kg CO2-eq)]])/Tableau1[[#This Row],[Total CO2-emissions
(kg CO2-eq)
for scope 3 use ]],"")</f>
        <v>0.15047000789499931</v>
      </c>
      <c r="N325" s="436" t="s">
        <v>3731</v>
      </c>
      <c r="O325" s="259">
        <v>1</v>
      </c>
      <c r="P325" s="259" t="s">
        <v>5203</v>
      </c>
      <c r="Q325" s="259" t="s">
        <v>5204</v>
      </c>
    </row>
    <row r="326" spans="1:17" ht="21.75" customHeight="1">
      <c r="A326" s="301" t="s">
        <v>5203</v>
      </c>
      <c r="B326" s="301" t="s">
        <v>5204</v>
      </c>
      <c r="C326" s="316" t="s">
        <v>6427</v>
      </c>
      <c r="D326" s="465" t="s">
        <v>3731</v>
      </c>
      <c r="E326" s="465" t="s">
        <v>700</v>
      </c>
      <c r="F326" s="469" t="str">
        <f t="shared" si="10"/>
        <v>CH</v>
      </c>
      <c r="G326" s="260">
        <v>0</v>
      </c>
      <c r="H326" s="260">
        <v>25.661388514879999</v>
      </c>
      <c r="I326" s="260">
        <v>12.27867719808</v>
      </c>
      <c r="J326" s="260">
        <v>172.03191208810799</v>
      </c>
      <c r="K326" s="260">
        <v>209.97197809537201</v>
      </c>
      <c r="L326" s="301" t="str">
        <f t="shared" si="11"/>
        <v/>
      </c>
      <c r="M326" s="459">
        <f>IFERROR((Tableau1[[#This Row],[Scope 1
(kg CO2-eq)]]+Tableau1[[#This Row],[Scope 2 energy
(kg CO2-eq)]]+Tableau1[[#This Row],[Scope 2 Infrastructure
(kg CO2-eq)]])/Tableau1[[#This Row],[Total CO2-emissions
(kg CO2-eq)
for scope 3 use ]],"")</f>
        <v>0.18069109057841579</v>
      </c>
      <c r="N326" s="436" t="s">
        <v>3731</v>
      </c>
      <c r="O326" s="259">
        <v>1</v>
      </c>
      <c r="P326" s="259" t="s">
        <v>5203</v>
      </c>
      <c r="Q326" s="259" t="s">
        <v>5204</v>
      </c>
    </row>
    <row r="327" spans="1:17" ht="21.75" customHeight="1">
      <c r="A327" s="301" t="s">
        <v>5203</v>
      </c>
      <c r="B327" s="301" t="s">
        <v>5204</v>
      </c>
      <c r="C327" s="316" t="s">
        <v>6428</v>
      </c>
      <c r="D327" s="465" t="s">
        <v>3731</v>
      </c>
      <c r="E327" s="465" t="s">
        <v>700</v>
      </c>
      <c r="F327" s="469" t="str">
        <f t="shared" si="10"/>
        <v>CH</v>
      </c>
      <c r="G327" s="260">
        <v>0</v>
      </c>
      <c r="H327" s="260">
        <v>21.718654217560001</v>
      </c>
      <c r="I327" s="260">
        <v>10.39212450096</v>
      </c>
      <c r="J327" s="260">
        <v>167.179053426129</v>
      </c>
      <c r="K327" s="260">
        <v>199.289832392981</v>
      </c>
      <c r="L327" s="301" t="str">
        <f t="shared" si="11"/>
        <v/>
      </c>
      <c r="M327" s="459">
        <f>IFERROR((Tableau1[[#This Row],[Scope 1
(kg CO2-eq)]]+Tableau1[[#This Row],[Scope 2 energy
(kg CO2-eq)]]+Tableau1[[#This Row],[Scope 2 Infrastructure
(kg CO2-eq)]])/Tableau1[[#This Row],[Total CO2-emissions
(kg CO2-eq)
for scope 3 use ]],"")</f>
        <v>0.161126026014215</v>
      </c>
      <c r="N327" s="436" t="s">
        <v>3731</v>
      </c>
      <c r="O327" s="259">
        <v>1</v>
      </c>
      <c r="P327" s="259" t="s">
        <v>5203</v>
      </c>
      <c r="Q327" s="259" t="s">
        <v>5204</v>
      </c>
    </row>
    <row r="328" spans="1:17" ht="21.75" customHeight="1">
      <c r="A328" s="301" t="s">
        <v>5203</v>
      </c>
      <c r="B328" s="301" t="s">
        <v>5204</v>
      </c>
      <c r="C328" s="316" t="s">
        <v>6429</v>
      </c>
      <c r="D328" s="465" t="s">
        <v>3731</v>
      </c>
      <c r="E328" s="465" t="s">
        <v>700</v>
      </c>
      <c r="F328" s="469" t="str">
        <f t="shared" si="10"/>
        <v>CH</v>
      </c>
      <c r="G328" s="260">
        <v>0</v>
      </c>
      <c r="H328" s="260">
        <v>22.213176783840002</v>
      </c>
      <c r="I328" s="260">
        <v>10.628747821439999</v>
      </c>
      <c r="J328" s="260">
        <v>231.434887348454</v>
      </c>
      <c r="K328" s="260">
        <v>264.27681220470203</v>
      </c>
      <c r="L328" s="301" t="str">
        <f t="shared" si="11"/>
        <v/>
      </c>
      <c r="M328" s="459">
        <f>IFERROR((Tableau1[[#This Row],[Scope 1
(kg CO2-eq)]]+Tableau1[[#This Row],[Scope 2 energy
(kg CO2-eq)]]+Tableau1[[#This Row],[Scope 2 Infrastructure
(kg CO2-eq)]])/Tableau1[[#This Row],[Total CO2-emissions
(kg CO2-eq)
for scope 3 use ]],"")</f>
        <v>0.12427092763568484</v>
      </c>
      <c r="N328" s="436" t="s">
        <v>3731</v>
      </c>
      <c r="O328" s="259">
        <v>1</v>
      </c>
      <c r="P328" s="259" t="s">
        <v>5203</v>
      </c>
      <c r="Q328" s="259" t="s">
        <v>5204</v>
      </c>
    </row>
    <row r="329" spans="1:17" ht="21.75" customHeight="1">
      <c r="A329" s="301" t="s">
        <v>5203</v>
      </c>
      <c r="B329" s="301" t="s">
        <v>5204</v>
      </c>
      <c r="C329" s="316" t="s">
        <v>6430</v>
      </c>
      <c r="D329" s="465" t="s">
        <v>3731</v>
      </c>
      <c r="E329" s="465" t="s">
        <v>700</v>
      </c>
      <c r="F329" s="469" t="str">
        <f t="shared" si="10"/>
        <v>CH</v>
      </c>
      <c r="G329" s="260">
        <v>0</v>
      </c>
      <c r="H329" s="260">
        <v>25.467912163419999</v>
      </c>
      <c r="I329" s="260">
        <v>12.186101004719999</v>
      </c>
      <c r="J329" s="260">
        <v>273.84054663423802</v>
      </c>
      <c r="K329" s="260">
        <v>311.49456009427797</v>
      </c>
      <c r="L329" s="301" t="str">
        <f t="shared" si="11"/>
        <v/>
      </c>
      <c r="M329" s="459">
        <f>IFERROR((Tableau1[[#This Row],[Scope 1
(kg CO2-eq)]]+Tableau1[[#This Row],[Scope 2 energy
(kg CO2-eq)]]+Tableau1[[#This Row],[Scope 2 Infrastructure
(kg CO2-eq)]])/Tableau1[[#This Row],[Total CO2-emissions
(kg CO2-eq)
for scope 3 use ]],"")</f>
        <v>0.12088176806921928</v>
      </c>
      <c r="N329" s="436" t="s">
        <v>3731</v>
      </c>
      <c r="O329" s="259">
        <v>1</v>
      </c>
      <c r="P329" s="259" t="s">
        <v>5203</v>
      </c>
      <c r="Q329" s="259" t="s">
        <v>5204</v>
      </c>
    </row>
    <row r="330" spans="1:17" ht="21.75" customHeight="1">
      <c r="A330" s="301" t="s">
        <v>5203</v>
      </c>
      <c r="B330" s="301" t="s">
        <v>5204</v>
      </c>
      <c r="C330" s="316" t="s">
        <v>6431</v>
      </c>
      <c r="D330" s="465" t="s">
        <v>3731</v>
      </c>
      <c r="E330" s="465" t="s">
        <v>700</v>
      </c>
      <c r="F330" s="469" t="str">
        <f t="shared" si="10"/>
        <v>CH</v>
      </c>
      <c r="G330" s="260">
        <v>0</v>
      </c>
      <c r="H330" s="260">
        <v>18.95844140426</v>
      </c>
      <c r="I330" s="260">
        <v>9.0713946381599992</v>
      </c>
      <c r="J330" s="260">
        <v>189.02923879942901</v>
      </c>
      <c r="K330" s="260">
        <v>217.059075062961</v>
      </c>
      <c r="L330" s="301" t="str">
        <f t="shared" si="11"/>
        <v/>
      </c>
      <c r="M330" s="459">
        <f>IFERROR((Tableau1[[#This Row],[Scope 1
(kg CO2-eq)]]+Tableau1[[#This Row],[Scope 2 energy
(kg CO2-eq)]]+Tableau1[[#This Row],[Scope 2 Infrastructure
(kg CO2-eq)]])/Tableau1[[#This Row],[Total CO2-emissions
(kg CO2-eq)
for scope 3 use ]],"")</f>
        <v>0.12913459635027727</v>
      </c>
      <c r="N330" s="436" t="s">
        <v>3731</v>
      </c>
      <c r="O330" s="259">
        <v>1</v>
      </c>
      <c r="P330" s="259" t="s">
        <v>5203</v>
      </c>
      <c r="Q330" s="259" t="s">
        <v>5204</v>
      </c>
    </row>
    <row r="331" spans="1:17" ht="21.75" customHeight="1">
      <c r="A331" s="301" t="s">
        <v>5203</v>
      </c>
      <c r="B331" s="301" t="s">
        <v>5204</v>
      </c>
      <c r="C331" s="316" t="s">
        <v>6432</v>
      </c>
      <c r="D331" s="465" t="s">
        <v>3731</v>
      </c>
      <c r="E331" s="465" t="s">
        <v>700</v>
      </c>
      <c r="F331" s="469" t="str">
        <f t="shared" si="10"/>
        <v>CH</v>
      </c>
      <c r="G331" s="260">
        <v>0</v>
      </c>
      <c r="H331" s="260">
        <v>16.092152753480001</v>
      </c>
      <c r="I331" s="260">
        <v>7.6999087156800003</v>
      </c>
      <c r="J331" s="260">
        <v>163.79541561591699</v>
      </c>
      <c r="K331" s="260">
        <v>187.58747726991101</v>
      </c>
      <c r="L331" s="301" t="str">
        <f t="shared" si="11"/>
        <v/>
      </c>
      <c r="M331" s="459">
        <f>IFERROR((Tableau1[[#This Row],[Scope 1
(kg CO2-eq)]]+Tableau1[[#This Row],[Scope 2 energy
(kg CO2-eq)]]+Tableau1[[#This Row],[Scope 2 Infrastructure
(kg CO2-eq)]])/Tableau1[[#This Row],[Total CO2-emissions
(kg CO2-eq)
for scope 3 use ]],"")</f>
        <v>0.12683182169418855</v>
      </c>
      <c r="N331" s="436" t="s">
        <v>3731</v>
      </c>
      <c r="O331" s="259">
        <v>1</v>
      </c>
      <c r="P331" s="259" t="s">
        <v>5203</v>
      </c>
      <c r="Q331" s="259" t="s">
        <v>5204</v>
      </c>
    </row>
    <row r="332" spans="1:17" ht="21.75" customHeight="1">
      <c r="A332" s="301" t="s">
        <v>5203</v>
      </c>
      <c r="B332" s="301" t="s">
        <v>5204</v>
      </c>
      <c r="C332" s="316" t="s">
        <v>6433</v>
      </c>
      <c r="D332" s="465" t="s">
        <v>3731</v>
      </c>
      <c r="E332" s="465" t="s">
        <v>700</v>
      </c>
      <c r="F332" s="469" t="str">
        <f t="shared" si="10"/>
        <v>CH</v>
      </c>
      <c r="G332" s="260">
        <v>0</v>
      </c>
      <c r="H332" s="260">
        <v>20.876770634180001</v>
      </c>
      <c r="I332" s="260">
        <v>9.98929295688</v>
      </c>
      <c r="J332" s="260">
        <v>177.737328210919</v>
      </c>
      <c r="K332" s="260">
        <v>208.60339204009199</v>
      </c>
      <c r="L332" s="301" t="str">
        <f t="shared" si="11"/>
        <v/>
      </c>
      <c r="M332" s="459">
        <f>IFERROR((Tableau1[[#This Row],[Scope 1
(kg CO2-eq)]]+Tableau1[[#This Row],[Scope 2 energy
(kg CO2-eq)]]+Tableau1[[#This Row],[Scope 2 Infrastructure
(kg CO2-eq)]])/Tableau1[[#This Row],[Total CO2-emissions
(kg CO2-eq)
for scope 3 use ]],"")</f>
        <v>0.14796530051212101</v>
      </c>
      <c r="N332" s="436" t="s">
        <v>3731</v>
      </c>
      <c r="O332" s="259">
        <v>1</v>
      </c>
      <c r="P332" s="259" t="s">
        <v>5203</v>
      </c>
      <c r="Q332" s="259" t="s">
        <v>5204</v>
      </c>
    </row>
    <row r="333" spans="1:17" ht="21.75" customHeight="1">
      <c r="A333" s="301" t="s">
        <v>5203</v>
      </c>
      <c r="B333" s="301" t="s">
        <v>5204</v>
      </c>
      <c r="C333" s="316" t="s">
        <v>6434</v>
      </c>
      <c r="D333" s="465" t="s">
        <v>3731</v>
      </c>
      <c r="E333" s="465" t="s">
        <v>700</v>
      </c>
      <c r="F333" s="469" t="str">
        <f t="shared" si="10"/>
        <v>CH</v>
      </c>
      <c r="G333" s="260">
        <v>0</v>
      </c>
      <c r="H333" s="260">
        <v>14.5480770065</v>
      </c>
      <c r="I333" s="260">
        <v>6.9610863539999999</v>
      </c>
      <c r="J333" s="260">
        <v>164.745607139946</v>
      </c>
      <c r="K333" s="260">
        <v>186.25477067154301</v>
      </c>
      <c r="L333" s="301" t="str">
        <f t="shared" si="11"/>
        <v/>
      </c>
      <c r="M333" s="459">
        <f>IFERROR((Tableau1[[#This Row],[Scope 1
(kg CO2-eq)]]+Tableau1[[#This Row],[Scope 2 energy
(kg CO2-eq)]]+Tableau1[[#This Row],[Scope 2 Infrastructure
(kg CO2-eq)]])/Tableau1[[#This Row],[Total CO2-emissions
(kg CO2-eq)
for scope 3 use ]],"")</f>
        <v>0.11548248285371991</v>
      </c>
      <c r="N333" s="436" t="s">
        <v>3731</v>
      </c>
      <c r="O333" s="259">
        <v>1</v>
      </c>
      <c r="P333" s="259" t="s">
        <v>5203</v>
      </c>
      <c r="Q333" s="259" t="s">
        <v>5204</v>
      </c>
    </row>
    <row r="334" spans="1:17" ht="21.75" customHeight="1">
      <c r="A334" s="301" t="s">
        <v>5203</v>
      </c>
      <c r="B334" s="301" t="s">
        <v>5204</v>
      </c>
      <c r="C334" s="316" t="s">
        <v>6435</v>
      </c>
      <c r="D334" s="465" t="s">
        <v>3731</v>
      </c>
      <c r="E334" s="465" t="s">
        <v>700</v>
      </c>
      <c r="F334" s="469" t="str">
        <f t="shared" si="10"/>
        <v>CH</v>
      </c>
      <c r="G334" s="260">
        <v>0</v>
      </c>
      <c r="H334" s="260">
        <v>18.484835200300001</v>
      </c>
      <c r="I334" s="260">
        <v>8.8447795548000006</v>
      </c>
      <c r="J334" s="260">
        <v>170.76631224341901</v>
      </c>
      <c r="K334" s="260">
        <v>198.09592721335699</v>
      </c>
      <c r="L334" s="301" t="str">
        <f t="shared" si="11"/>
        <v/>
      </c>
      <c r="M334" s="459">
        <f>IFERROR((Tableau1[[#This Row],[Scope 1
(kg CO2-eq)]]+Tableau1[[#This Row],[Scope 2 energy
(kg CO2-eq)]]+Tableau1[[#This Row],[Scope 2 Infrastructure
(kg CO2-eq)]])/Tableau1[[#This Row],[Total CO2-emissions
(kg CO2-eq)
for scope 3 use ]],"")</f>
        <v>0.13796151763213663</v>
      </c>
      <c r="N334" s="436" t="s">
        <v>3731</v>
      </c>
      <c r="O334" s="259">
        <v>1</v>
      </c>
      <c r="P334" s="259" t="s">
        <v>5203</v>
      </c>
      <c r="Q334" s="259" t="s">
        <v>5204</v>
      </c>
    </row>
    <row r="335" spans="1:17" ht="21.75" customHeight="1">
      <c r="A335" s="301" t="s">
        <v>5150</v>
      </c>
      <c r="B335" s="301" t="s">
        <v>5133</v>
      </c>
      <c r="C335" s="316" t="s">
        <v>6436</v>
      </c>
      <c r="D335" s="465" t="s">
        <v>3646</v>
      </c>
      <c r="E335" s="465" t="s">
        <v>6091</v>
      </c>
      <c r="F335" s="469" t="str">
        <f t="shared" si="10"/>
        <v>other</v>
      </c>
      <c r="G335" s="260">
        <v>0</v>
      </c>
      <c r="H335" s="260">
        <v>7.4364740785660004</v>
      </c>
      <c r="I335" s="260">
        <v>9.7232495989599994E-3</v>
      </c>
      <c r="J335" s="260">
        <v>79.876621458762699</v>
      </c>
      <c r="K335" s="260">
        <v>87.322818787059305</v>
      </c>
      <c r="L335" s="301" t="str">
        <f t="shared" si="11"/>
        <v/>
      </c>
      <c r="M335" s="459">
        <f>IFERROR((Tableau1[[#This Row],[Scope 1
(kg CO2-eq)]]+Tableau1[[#This Row],[Scope 2 energy
(kg CO2-eq)]]+Tableau1[[#This Row],[Scope 2 Infrastructure
(kg CO2-eq)]])/Tableau1[[#This Row],[Total CO2-emissions
(kg CO2-eq)
for scope 3 use ]],"")</f>
        <v>8.5272067846582617E-2</v>
      </c>
      <c r="N335" s="436" t="s">
        <v>3646</v>
      </c>
      <c r="O335" s="259">
        <v>1</v>
      </c>
      <c r="P335" s="259" t="s">
        <v>5150</v>
      </c>
      <c r="Q335" s="259" t="s">
        <v>5133</v>
      </c>
    </row>
    <row r="336" spans="1:17" ht="21.75" customHeight="1">
      <c r="A336" s="301" t="s">
        <v>5129</v>
      </c>
      <c r="B336" s="301" t="s">
        <v>5146</v>
      </c>
      <c r="C336" s="316" t="s">
        <v>6437</v>
      </c>
      <c r="D336" s="465" t="s">
        <v>3730</v>
      </c>
      <c r="E336" s="465" t="s">
        <v>6091</v>
      </c>
      <c r="F336" s="469" t="str">
        <f t="shared" si="10"/>
        <v>other</v>
      </c>
      <c r="G336" s="260">
        <v>0</v>
      </c>
      <c r="H336" s="260">
        <v>0</v>
      </c>
      <c r="I336" s="260">
        <v>0</v>
      </c>
      <c r="J336" s="260">
        <v>5.6484770674307496</v>
      </c>
      <c r="K336" s="260">
        <v>5.6484770679830101</v>
      </c>
      <c r="L336" s="301" t="str">
        <f t="shared" si="11"/>
        <v/>
      </c>
      <c r="M336" s="459">
        <f>IFERROR((Tableau1[[#This Row],[Scope 1
(kg CO2-eq)]]+Tableau1[[#This Row],[Scope 2 energy
(kg CO2-eq)]]+Tableau1[[#This Row],[Scope 2 Infrastructure
(kg CO2-eq)]])/Tableau1[[#This Row],[Total CO2-emissions
(kg CO2-eq)
for scope 3 use ]],"")</f>
        <v>0</v>
      </c>
      <c r="N336" s="436" t="s">
        <v>3730</v>
      </c>
      <c r="O336" s="259">
        <v>1</v>
      </c>
      <c r="P336" s="259" t="s">
        <v>5129</v>
      </c>
      <c r="Q336" s="259" t="s">
        <v>5146</v>
      </c>
    </row>
    <row r="337" spans="1:17" ht="21.75" customHeight="1">
      <c r="A337" s="301" t="s">
        <v>4140</v>
      </c>
      <c r="B337" s="301" t="s">
        <v>5202</v>
      </c>
      <c r="C337" s="316" t="s">
        <v>6438</v>
      </c>
      <c r="D337" s="465" t="s">
        <v>50</v>
      </c>
      <c r="E337" s="465" t="s">
        <v>700</v>
      </c>
      <c r="F337" s="469" t="str">
        <f t="shared" si="10"/>
        <v>CH</v>
      </c>
      <c r="G337" s="260">
        <v>0.2828</v>
      </c>
      <c r="H337" s="260">
        <v>2.2167420703199998E-2</v>
      </c>
      <c r="I337" s="260">
        <v>4.6265811120000001E-4</v>
      </c>
      <c r="J337" s="260">
        <v>7.0313104389490011E-3</v>
      </c>
      <c r="K337" s="260">
        <v>0.31246138949090302</v>
      </c>
      <c r="L337" s="301" t="str">
        <f t="shared" si="11"/>
        <v/>
      </c>
      <c r="M337" s="459">
        <f>IFERROR((Tableau1[[#This Row],[Scope 1
(kg CO2-eq)]]+Tableau1[[#This Row],[Scope 2 energy
(kg CO2-eq)]]+Tableau1[[#This Row],[Scope 2 Infrastructure
(kg CO2-eq)]])/Tableau1[[#This Row],[Total CO2-emissions
(kg CO2-eq)
for scope 3 use ]],"")</f>
        <v>0.97749702551102635</v>
      </c>
      <c r="N337" s="436" t="s">
        <v>50</v>
      </c>
      <c r="O337" s="259">
        <v>1</v>
      </c>
      <c r="P337" s="259" t="s">
        <v>4140</v>
      </c>
      <c r="Q337" s="259" t="s">
        <v>5202</v>
      </c>
    </row>
    <row r="338" spans="1:17" ht="21.75" customHeight="1">
      <c r="A338" s="301" t="s">
        <v>5171</v>
      </c>
      <c r="B338" s="301" t="s">
        <v>5205</v>
      </c>
      <c r="C338" s="316" t="s">
        <v>6439</v>
      </c>
      <c r="D338" s="465" t="s">
        <v>50</v>
      </c>
      <c r="E338" s="465" t="s">
        <v>700</v>
      </c>
      <c r="F338" s="469" t="str">
        <f t="shared" si="10"/>
        <v>CH</v>
      </c>
      <c r="G338" s="260">
        <v>0.438004</v>
      </c>
      <c r="H338" s="260">
        <v>9.9564411020327995E-2</v>
      </c>
      <c r="I338" s="260">
        <v>5.4371151680399998E-4</v>
      </c>
      <c r="J338" s="260">
        <v>4.9657510119379022E-2</v>
      </c>
      <c r="K338" s="260">
        <v>0.58776963122465697</v>
      </c>
      <c r="L338" s="301" t="str">
        <f t="shared" si="11"/>
        <v/>
      </c>
      <c r="M338" s="459">
        <f>IFERROR((Tableau1[[#This Row],[Scope 1
(kg CO2-eq)]]+Tableau1[[#This Row],[Scope 2 energy
(kg CO2-eq)]]+Tableau1[[#This Row],[Scope 2 Infrastructure
(kg CO2-eq)]])/Tableau1[[#This Row],[Total CO2-emissions
(kg CO2-eq)
for scope 3 use ]],"")</f>
        <v>0.91551535491199121</v>
      </c>
      <c r="N338" s="436" t="s">
        <v>50</v>
      </c>
      <c r="O338" s="259">
        <v>1</v>
      </c>
      <c r="P338" s="259" t="s">
        <v>5171</v>
      </c>
      <c r="Q338" s="259" t="s">
        <v>5205</v>
      </c>
    </row>
    <row r="339" spans="1:17" ht="21.75" customHeight="1">
      <c r="A339" s="301" t="s">
        <v>4140</v>
      </c>
      <c r="B339" s="301" t="s">
        <v>5202</v>
      </c>
      <c r="C339" s="316" t="s">
        <v>6440</v>
      </c>
      <c r="D339" s="465" t="s">
        <v>50</v>
      </c>
      <c r="E339" s="465" t="s">
        <v>700</v>
      </c>
      <c r="F339" s="469" t="str">
        <f t="shared" si="10"/>
        <v>CH</v>
      </c>
      <c r="G339" s="260">
        <v>1.2096000000000001E-2</v>
      </c>
      <c r="H339" s="260">
        <v>0.30417562563119999</v>
      </c>
      <c r="I339" s="260">
        <v>5.337816696E-4</v>
      </c>
      <c r="J339" s="260">
        <v>1.4297684239188998E-2</v>
      </c>
      <c r="K339" s="260">
        <v>0.33110309267844001</v>
      </c>
      <c r="L339" s="301" t="str">
        <f t="shared" si="11"/>
        <v/>
      </c>
      <c r="M339" s="459">
        <f>IFERROR((Tableau1[[#This Row],[Scope 1
(kg CO2-eq)]]+Tableau1[[#This Row],[Scope 2 energy
(kg CO2-eq)]]+Tableau1[[#This Row],[Scope 2 Infrastructure
(kg CO2-eq)]])/Tableau1[[#This Row],[Total CO2-emissions
(kg CO2-eq)
for scope 3 use ]],"")</f>
        <v>0.95681802528034487</v>
      </c>
      <c r="N339" s="436" t="s">
        <v>50</v>
      </c>
      <c r="O339" s="259">
        <v>1</v>
      </c>
      <c r="P339" s="259" t="s">
        <v>4140</v>
      </c>
      <c r="Q339" s="259" t="s">
        <v>5202</v>
      </c>
    </row>
    <row r="340" spans="1:17" ht="21.75" customHeight="1">
      <c r="A340" s="301" t="s">
        <v>4140</v>
      </c>
      <c r="B340" s="301" t="s">
        <v>5202</v>
      </c>
      <c r="C340" s="316" t="s">
        <v>6441</v>
      </c>
      <c r="D340" s="465" t="s">
        <v>50</v>
      </c>
      <c r="E340" s="465" t="s">
        <v>700</v>
      </c>
      <c r="F340" s="469" t="str">
        <f t="shared" si="10"/>
        <v>CH</v>
      </c>
      <c r="G340" s="260">
        <v>0.12908</v>
      </c>
      <c r="H340" s="260">
        <v>6.8528316689999993E-2</v>
      </c>
      <c r="I340" s="260">
        <v>1.43026029E-3</v>
      </c>
      <c r="J340" s="260">
        <v>9.9711791692400076E-3</v>
      </c>
      <c r="K340" s="260">
        <v>0.209009756792917</v>
      </c>
      <c r="L340" s="301" t="str">
        <f t="shared" si="11"/>
        <v/>
      </c>
      <c r="M340" s="459">
        <f>IFERROR((Tableau1[[#This Row],[Scope 1
(kg CO2-eq)]]+Tableau1[[#This Row],[Scope 2 energy
(kg CO2-eq)]]+Tableau1[[#This Row],[Scope 2 Infrastructure
(kg CO2-eq)]])/Tableau1[[#This Row],[Total CO2-emissions
(kg CO2-eq)
for scope 3 use ]],"")</f>
        <v>0.95229323278531808</v>
      </c>
      <c r="N340" s="436" t="s">
        <v>50</v>
      </c>
      <c r="O340" s="259">
        <v>1</v>
      </c>
      <c r="P340" s="259" t="s">
        <v>4140</v>
      </c>
      <c r="Q340" s="259" t="s">
        <v>5202</v>
      </c>
    </row>
    <row r="341" spans="1:17" ht="21.75" customHeight="1">
      <c r="A341" s="301" t="s">
        <v>5171</v>
      </c>
      <c r="B341" s="301" t="s">
        <v>4135</v>
      </c>
      <c r="C341" s="316" t="s">
        <v>6442</v>
      </c>
      <c r="D341" s="465" t="s">
        <v>50</v>
      </c>
      <c r="E341" s="465" t="s">
        <v>700</v>
      </c>
      <c r="F341" s="469" t="str">
        <f t="shared" si="10"/>
        <v>CH</v>
      </c>
      <c r="G341" s="260">
        <v>0.75997599999999998</v>
      </c>
      <c r="H341" s="260">
        <v>3.6701808247814001E-2</v>
      </c>
      <c r="I341" s="260">
        <v>0.118964867332556</v>
      </c>
      <c r="J341" s="260">
        <v>4.2331263700561061E-2</v>
      </c>
      <c r="K341" s="260">
        <v>0.95797393958329602</v>
      </c>
      <c r="L341" s="301" t="str">
        <f t="shared" si="11"/>
        <v/>
      </c>
      <c r="M341" s="459">
        <f>IFERROR((Tableau1[[#This Row],[Scope 1
(kg CO2-eq)]]+Tableau1[[#This Row],[Scope 2 energy
(kg CO2-eq)]]+Tableau1[[#This Row],[Scope 2 Infrastructure
(kg CO2-eq)]])/Tableau1[[#This Row],[Total CO2-emissions
(kg CO2-eq)
for scope 3 use ]],"")</f>
        <v>0.95581167477129958</v>
      </c>
      <c r="N341" s="436" t="s">
        <v>50</v>
      </c>
      <c r="O341" s="259">
        <v>1</v>
      </c>
      <c r="P341" s="259" t="s">
        <v>5171</v>
      </c>
      <c r="Q341" s="259" t="s">
        <v>4135</v>
      </c>
    </row>
    <row r="342" spans="1:17" ht="21.75" customHeight="1">
      <c r="A342" s="301" t="s">
        <v>5171</v>
      </c>
      <c r="B342" s="301" t="s">
        <v>4135</v>
      </c>
      <c r="C342" s="316" t="s">
        <v>6443</v>
      </c>
      <c r="D342" s="465" t="s">
        <v>50</v>
      </c>
      <c r="E342" s="465" t="s">
        <v>700</v>
      </c>
      <c r="F342" s="469" t="str">
        <f t="shared" si="10"/>
        <v>CH</v>
      </c>
      <c r="G342" s="260">
        <v>0.81032000000000004</v>
      </c>
      <c r="H342" s="260">
        <v>5.0570631468692402E-2</v>
      </c>
      <c r="I342" s="260">
        <v>0.17264511311892999</v>
      </c>
      <c r="J342" s="260">
        <v>3.2229033939200957E-2</v>
      </c>
      <c r="K342" s="260">
        <v>1.06576477908751</v>
      </c>
      <c r="L342" s="301" t="str">
        <f t="shared" si="11"/>
        <v/>
      </c>
      <c r="M342" s="459">
        <f>IFERROR((Tableau1[[#This Row],[Scope 1
(kg CO2-eq)]]+Tableau1[[#This Row],[Scope 2 energy
(kg CO2-eq)]]+Tableau1[[#This Row],[Scope 2 Infrastructure
(kg CO2-eq)]])/Tableau1[[#This Row],[Total CO2-emissions
(kg CO2-eq)
for scope 3 use ]],"")</f>
        <v>0.96975971139946904</v>
      </c>
      <c r="N342" s="436" t="s">
        <v>50</v>
      </c>
      <c r="O342" s="259">
        <v>1</v>
      </c>
      <c r="P342" s="259" t="s">
        <v>5171</v>
      </c>
      <c r="Q342" s="259" t="s">
        <v>4135</v>
      </c>
    </row>
    <row r="343" spans="1:17" ht="21.75" customHeight="1">
      <c r="A343" s="301" t="s">
        <v>5171</v>
      </c>
      <c r="B343" s="301" t="s">
        <v>4135</v>
      </c>
      <c r="C343" s="316" t="s">
        <v>6444</v>
      </c>
      <c r="D343" s="465" t="s">
        <v>50</v>
      </c>
      <c r="E343" s="465" t="s">
        <v>700</v>
      </c>
      <c r="F343" s="469" t="str">
        <f t="shared" si="10"/>
        <v>CH</v>
      </c>
      <c r="G343" s="260">
        <v>0.58942749999999999</v>
      </c>
      <c r="H343" s="260">
        <v>1.9935158263818802E-2</v>
      </c>
      <c r="I343" s="260">
        <v>0.14586327343337099</v>
      </c>
      <c r="J343" s="260">
        <v>0.46044003284370993</v>
      </c>
      <c r="K343" s="260">
        <v>1.21566596507125</v>
      </c>
      <c r="L343" s="301" t="str">
        <f t="shared" si="11"/>
        <v/>
      </c>
      <c r="M343" s="459">
        <f>IFERROR((Tableau1[[#This Row],[Scope 1
(kg CO2-eq)]]+Tableau1[[#This Row],[Scope 2 energy
(kg CO2-eq)]]+Tableau1[[#This Row],[Scope 2 Infrastructure
(kg CO2-eq)]])/Tableau1[[#This Row],[Total CO2-emissions
(kg CO2-eq)
for scope 3 use ]],"")</f>
        <v>0.62124461274436193</v>
      </c>
      <c r="N343" s="436" t="s">
        <v>50</v>
      </c>
      <c r="O343" s="259">
        <v>1</v>
      </c>
      <c r="P343" s="259" t="s">
        <v>5171</v>
      </c>
      <c r="Q343" s="259" t="s">
        <v>4135</v>
      </c>
    </row>
    <row r="344" spans="1:17" ht="21.75" customHeight="1">
      <c r="A344" s="301" t="s">
        <v>5171</v>
      </c>
      <c r="B344" s="301" t="s">
        <v>4135</v>
      </c>
      <c r="C344" s="316" t="s">
        <v>6445</v>
      </c>
      <c r="D344" s="465" t="s">
        <v>50</v>
      </c>
      <c r="E344" s="465" t="s">
        <v>700</v>
      </c>
      <c r="F344" s="469" t="str">
        <f t="shared" si="10"/>
        <v>CH</v>
      </c>
      <c r="G344" s="260">
        <v>0.27122875000000002</v>
      </c>
      <c r="H344" s="260">
        <v>8.2428630139177606E-3</v>
      </c>
      <c r="I344" s="260">
        <v>1.8598802152586299E-2</v>
      </c>
      <c r="J344" s="260">
        <v>1.8052051930847968E-2</v>
      </c>
      <c r="K344" s="260">
        <v>0.316122466082839</v>
      </c>
      <c r="L344" s="301" t="str">
        <f t="shared" si="11"/>
        <v/>
      </c>
      <c r="M344" s="459">
        <f>IFERROR((Tableau1[[#This Row],[Scope 1
(kg CO2-eq)]]+Tableau1[[#This Row],[Scope 2 energy
(kg CO2-eq)]]+Tableau1[[#This Row],[Scope 2 Infrastructure
(kg CO2-eq)]])/Tableau1[[#This Row],[Total CO2-emissions
(kg CO2-eq)
for scope 3 use ]],"")</f>
        <v>0.94289538753754865</v>
      </c>
      <c r="N344" s="436" t="s">
        <v>50</v>
      </c>
      <c r="O344" s="259">
        <v>1</v>
      </c>
      <c r="P344" s="259" t="s">
        <v>5171</v>
      </c>
      <c r="Q344" s="259" t="s">
        <v>4135</v>
      </c>
    </row>
    <row r="345" spans="1:17" ht="21.75" customHeight="1">
      <c r="A345" s="301" t="s">
        <v>4140</v>
      </c>
      <c r="B345" s="301" t="s">
        <v>5202</v>
      </c>
      <c r="C345" s="316" t="s">
        <v>6446</v>
      </c>
      <c r="D345" s="465" t="s">
        <v>50</v>
      </c>
      <c r="E345" s="465" t="s">
        <v>700</v>
      </c>
      <c r="F345" s="469" t="str">
        <f t="shared" si="10"/>
        <v>CH</v>
      </c>
      <c r="G345" s="260">
        <v>0.19600000000000001</v>
      </c>
      <c r="H345" s="260">
        <v>1.29985944E-3</v>
      </c>
      <c r="I345" s="260">
        <v>1.8735826340000001E-2</v>
      </c>
      <c r="J345" s="260">
        <v>3.6147417056497932E-4</v>
      </c>
      <c r="K345" s="260">
        <v>0.21639716023853001</v>
      </c>
      <c r="L345" s="301" t="str">
        <f t="shared" si="11"/>
        <v/>
      </c>
      <c r="M345" s="459">
        <f>IFERROR((Tableau1[[#This Row],[Scope 1
(kg CO2-eq)]]+Tableau1[[#This Row],[Scope 2 energy
(kg CO2-eq)]]+Tableau1[[#This Row],[Scope 2 Infrastructure
(kg CO2-eq)]])/Tableau1[[#This Row],[Total CO2-emissions
(kg CO2-eq)
for scope 3 use ]],"")</f>
        <v>0.99832957854838966</v>
      </c>
      <c r="N345" s="436" t="s">
        <v>50</v>
      </c>
      <c r="O345" s="259">
        <v>0.1</v>
      </c>
      <c r="P345" s="259" t="s">
        <v>4140</v>
      </c>
      <c r="Q345" s="259" t="s">
        <v>5202</v>
      </c>
    </row>
    <row r="346" spans="1:17" ht="21.75" customHeight="1">
      <c r="A346" s="301" t="s">
        <v>4140</v>
      </c>
      <c r="B346" s="301" t="s">
        <v>5202</v>
      </c>
      <c r="C346" s="316" t="s">
        <v>6447</v>
      </c>
      <c r="D346" s="465" t="s">
        <v>50</v>
      </c>
      <c r="E346" s="465" t="s">
        <v>700</v>
      </c>
      <c r="F346" s="469" t="str">
        <f t="shared" si="10"/>
        <v>CH</v>
      </c>
      <c r="G346" s="260">
        <v>8.5680000000000006E-2</v>
      </c>
      <c r="H346" s="260">
        <v>3.0948694520832002E-4</v>
      </c>
      <c r="I346" s="260">
        <v>3.3740247636691199E-3</v>
      </c>
      <c r="J346" s="260">
        <v>3.805427175150089E-3</v>
      </c>
      <c r="K346" s="260">
        <v>9.3168938933825704E-2</v>
      </c>
      <c r="L346" s="301" t="str">
        <f t="shared" si="11"/>
        <v/>
      </c>
      <c r="M346" s="459">
        <f>IFERROR((Tableau1[[#This Row],[Scope 1
(kg CO2-eq)]]+Tableau1[[#This Row],[Scope 2 energy
(kg CO2-eq)]]+Tableau1[[#This Row],[Scope 2 Infrastructure
(kg CO2-eq)]])/Tableau1[[#This Row],[Total CO2-emissions
(kg CO2-eq)
for scope 3 use ]],"")</f>
        <v>0.95915562344601668</v>
      </c>
      <c r="N346" s="437" t="s">
        <v>50</v>
      </c>
      <c r="O346" s="259">
        <v>0.1</v>
      </c>
      <c r="P346" s="259" t="s">
        <v>4140</v>
      </c>
      <c r="Q346" s="259" t="s">
        <v>5202</v>
      </c>
    </row>
    <row r="347" spans="1:17" ht="21.75" customHeight="1">
      <c r="A347" s="301" t="s">
        <v>5171</v>
      </c>
      <c r="B347" s="301" t="s">
        <v>4135</v>
      </c>
      <c r="C347" s="316" t="s">
        <v>6448</v>
      </c>
      <c r="D347" s="465" t="s">
        <v>50</v>
      </c>
      <c r="E347" s="465" t="s">
        <v>700</v>
      </c>
      <c r="F347" s="469" t="str">
        <f t="shared" si="10"/>
        <v>CH</v>
      </c>
      <c r="G347" s="260">
        <v>0.10987760000000001</v>
      </c>
      <c r="H347" s="260">
        <v>1.2911770191963899E-2</v>
      </c>
      <c r="I347" s="260">
        <v>2.9133275982895699E-2</v>
      </c>
      <c r="J347" s="260">
        <v>1.8475457339277981E-2</v>
      </c>
      <c r="K347" s="260">
        <v>0.170398101918523</v>
      </c>
      <c r="L347" s="301" t="str">
        <f t="shared" si="11"/>
        <v/>
      </c>
      <c r="M347" s="459">
        <f>IFERROR((Tableau1[[#This Row],[Scope 1
(kg CO2-eq)]]+Tableau1[[#This Row],[Scope 2 energy
(kg CO2-eq)]]+Tableau1[[#This Row],[Scope 2 Infrastructure
(kg CO2-eq)]])/Tableau1[[#This Row],[Total CO2-emissions
(kg CO2-eq)
for scope 3 use ]],"")</f>
        <v>0.89157475619947002</v>
      </c>
      <c r="N347" s="436" t="s">
        <v>50</v>
      </c>
      <c r="O347" s="259">
        <v>1</v>
      </c>
      <c r="P347" s="259" t="s">
        <v>5171</v>
      </c>
      <c r="Q347" s="259" t="s">
        <v>4135</v>
      </c>
    </row>
    <row r="348" spans="1:17" ht="21.75" customHeight="1">
      <c r="A348" s="301" t="s">
        <v>5171</v>
      </c>
      <c r="B348" s="301" t="s">
        <v>4135</v>
      </c>
      <c r="C348" s="316" t="s">
        <v>6449</v>
      </c>
      <c r="D348" s="465" t="s">
        <v>50</v>
      </c>
      <c r="E348" s="465" t="s">
        <v>700</v>
      </c>
      <c r="F348" s="469" t="str">
        <f t="shared" si="10"/>
        <v>CH</v>
      </c>
      <c r="G348" s="260">
        <v>0.467395</v>
      </c>
      <c r="H348" s="260">
        <v>1.10427611838236E-2</v>
      </c>
      <c r="I348" s="260">
        <v>7.5115854101786395E-2</v>
      </c>
      <c r="J348" s="260">
        <v>0.57531948570387992</v>
      </c>
      <c r="K348" s="260">
        <v>1.12887310095077</v>
      </c>
      <c r="L348" s="301" t="str">
        <f t="shared" si="11"/>
        <v/>
      </c>
      <c r="M348" s="459">
        <f>IFERROR((Tableau1[[#This Row],[Scope 1
(kg CO2-eq)]]+Tableau1[[#This Row],[Scope 2 energy
(kg CO2-eq)]]+Tableau1[[#This Row],[Scope 2 Infrastructure
(kg CO2-eq)]])/Tableau1[[#This Row],[Total CO2-emissions
(kg CO2-eq)
for scope 3 use ]],"")</f>
        <v>0.49035946982826584</v>
      </c>
      <c r="N348" s="436" t="s">
        <v>50</v>
      </c>
      <c r="O348" s="259">
        <v>1</v>
      </c>
      <c r="P348" s="259" t="s">
        <v>5171</v>
      </c>
      <c r="Q348" s="259" t="s">
        <v>4135</v>
      </c>
    </row>
    <row r="349" spans="1:17" ht="21.75" customHeight="1">
      <c r="A349" s="301" t="s">
        <v>5171</v>
      </c>
      <c r="B349" s="301" t="s">
        <v>4135</v>
      </c>
      <c r="C349" s="316" t="s">
        <v>6450</v>
      </c>
      <c r="D349" s="465" t="s">
        <v>50</v>
      </c>
      <c r="E349" s="465" t="s">
        <v>700</v>
      </c>
      <c r="F349" s="469" t="str">
        <f t="shared" si="10"/>
        <v>CH</v>
      </c>
      <c r="G349" s="260">
        <v>0.33403454500000002</v>
      </c>
      <c r="H349" s="260">
        <v>1.32391561957432E-3</v>
      </c>
      <c r="I349" s="260">
        <v>8.8481791656831194E-3</v>
      </c>
      <c r="J349" s="260">
        <v>0.76462229559776995</v>
      </c>
      <c r="K349" s="260">
        <v>1.1088289355411001</v>
      </c>
      <c r="L349" s="301" t="str">
        <f t="shared" si="11"/>
        <v/>
      </c>
      <c r="M349" s="459">
        <f>IFERROR((Tableau1[[#This Row],[Scope 1
(kg CO2-eq)]]+Tableau1[[#This Row],[Scope 2 energy
(kg CO2-eq)]]+Tableau1[[#This Row],[Scope 2 Infrastructure
(kg CO2-eq)]])/Tableau1[[#This Row],[Total CO2-emissions
(kg CO2-eq)
for scope 3 use ]],"")</f>
        <v>0.31042357279149402</v>
      </c>
      <c r="N349" s="436" t="s">
        <v>50</v>
      </c>
      <c r="O349" s="259">
        <v>1</v>
      </c>
      <c r="P349" s="259" t="s">
        <v>5171</v>
      </c>
      <c r="Q349" s="259" t="s">
        <v>4135</v>
      </c>
    </row>
    <row r="350" spans="1:17" ht="21.75" customHeight="1">
      <c r="A350" s="301" t="s">
        <v>5171</v>
      </c>
      <c r="B350" s="301" t="s">
        <v>4135</v>
      </c>
      <c r="C350" s="316" t="s">
        <v>6451</v>
      </c>
      <c r="D350" s="465" t="s">
        <v>50</v>
      </c>
      <c r="E350" s="465" t="s">
        <v>700</v>
      </c>
      <c r="F350" s="469" t="str">
        <f t="shared" si="10"/>
        <v>CH</v>
      </c>
      <c r="G350" s="260">
        <v>0.33403454500000002</v>
      </c>
      <c r="H350" s="260">
        <v>1.32391561957432E-3</v>
      </c>
      <c r="I350" s="260">
        <v>4.79100794657112E-3</v>
      </c>
      <c r="J350" s="260">
        <v>0.25185393161288999</v>
      </c>
      <c r="K350" s="260">
        <v>0.59200340014554897</v>
      </c>
      <c r="L350" s="301" t="str">
        <f t="shared" si="11"/>
        <v/>
      </c>
      <c r="M350" s="459">
        <f>IFERROR((Tableau1[[#This Row],[Scope 1
(kg CO2-eq)]]+Tableau1[[#This Row],[Scope 2 energy
(kg CO2-eq)]]+Tableau1[[#This Row],[Scope 2 Infrastructure
(kg CO2-eq)]])/Tableau1[[#This Row],[Total CO2-emissions
(kg CO2-eq)
for scope 3 use ]],"")</f>
        <v>0.57457350495371629</v>
      </c>
      <c r="N350" s="436" t="s">
        <v>50</v>
      </c>
      <c r="O350" s="259">
        <v>1</v>
      </c>
      <c r="P350" s="259" t="s">
        <v>5171</v>
      </c>
      <c r="Q350" s="259" t="s">
        <v>4135</v>
      </c>
    </row>
    <row r="351" spans="1:17" ht="21.75" customHeight="1">
      <c r="A351" s="301" t="s">
        <v>5171</v>
      </c>
      <c r="B351" s="301" t="s">
        <v>4135</v>
      </c>
      <c r="C351" s="316" t="s">
        <v>6452</v>
      </c>
      <c r="D351" s="465" t="s">
        <v>50</v>
      </c>
      <c r="E351" s="465" t="s">
        <v>700</v>
      </c>
      <c r="F351" s="469" t="str">
        <f t="shared" si="10"/>
        <v>CH</v>
      </c>
      <c r="G351" s="260">
        <v>0.40553075</v>
      </c>
      <c r="H351" s="260">
        <v>6.5341675249172004E-3</v>
      </c>
      <c r="I351" s="260">
        <v>3.4144320373283597E-2</v>
      </c>
      <c r="J351" s="260">
        <v>0.41676203394278405</v>
      </c>
      <c r="K351" s="260">
        <v>0.86297127153987196</v>
      </c>
      <c r="L351" s="301" t="str">
        <f t="shared" si="11"/>
        <v/>
      </c>
      <c r="M351" s="459">
        <f>IFERROR((Tableau1[[#This Row],[Scope 1
(kg CO2-eq)]]+Tableau1[[#This Row],[Scope 2 energy
(kg CO2-eq)]]+Tableau1[[#This Row],[Scope 2 Infrastructure
(kg CO2-eq)]])/Tableau1[[#This Row],[Total CO2-emissions
(kg CO2-eq)
for scope 3 use ]],"")</f>
        <v>0.51706152060194566</v>
      </c>
      <c r="N351" s="436" t="s">
        <v>50</v>
      </c>
      <c r="O351" s="259">
        <v>1</v>
      </c>
      <c r="P351" s="259" t="s">
        <v>5171</v>
      </c>
      <c r="Q351" s="259" t="s">
        <v>4135</v>
      </c>
    </row>
    <row r="352" spans="1:17" ht="21.75" customHeight="1">
      <c r="A352" s="301" t="s">
        <v>5171</v>
      </c>
      <c r="B352" s="301" t="s">
        <v>4135</v>
      </c>
      <c r="C352" s="316" t="s">
        <v>6453</v>
      </c>
      <c r="D352" s="465" t="s">
        <v>50</v>
      </c>
      <c r="E352" s="465" t="s">
        <v>700</v>
      </c>
      <c r="F352" s="469" t="str">
        <f t="shared" si="10"/>
        <v>CH</v>
      </c>
      <c r="G352" s="260">
        <v>0.35843494999999997</v>
      </c>
      <c r="H352" s="260">
        <v>3.1021489197888001E-3</v>
      </c>
      <c r="I352" s="260">
        <v>1.3809521721587999E-2</v>
      </c>
      <c r="J352" s="260">
        <v>0.357115940764064</v>
      </c>
      <c r="K352" s="260">
        <v>0.73246256217732497</v>
      </c>
      <c r="L352" s="301" t="str">
        <f t="shared" si="11"/>
        <v/>
      </c>
      <c r="M352" s="459">
        <f>IFERROR((Tableau1[[#This Row],[Scope 1
(kg CO2-eq)]]+Tableau1[[#This Row],[Scope 2 energy
(kg CO2-eq)]]+Tableau1[[#This Row],[Scope 2 Infrastructure
(kg CO2-eq)]])/Tableau1[[#This Row],[Total CO2-emissions
(kg CO2-eq)
for scope 3 use ]],"")</f>
        <v>0.5124447856087252</v>
      </c>
      <c r="N352" s="436" t="s">
        <v>50</v>
      </c>
      <c r="O352" s="259">
        <v>1</v>
      </c>
      <c r="P352" s="259" t="s">
        <v>5171</v>
      </c>
      <c r="Q352" s="259" t="s">
        <v>4135</v>
      </c>
    </row>
    <row r="353" spans="1:17" ht="21.75" customHeight="1">
      <c r="A353" s="301" t="s">
        <v>4140</v>
      </c>
      <c r="B353" s="301" t="s">
        <v>5202</v>
      </c>
      <c r="C353" s="316" t="s">
        <v>6454</v>
      </c>
      <c r="D353" s="465" t="s">
        <v>50</v>
      </c>
      <c r="E353" s="465" t="s">
        <v>700</v>
      </c>
      <c r="F353" s="469" t="str">
        <f t="shared" si="10"/>
        <v>CH</v>
      </c>
      <c r="G353" s="260">
        <v>0.39200000000000002</v>
      </c>
      <c r="H353" s="260">
        <v>0.30529019139640001</v>
      </c>
      <c r="I353" s="260">
        <v>4.9001961240000003E-4</v>
      </c>
      <c r="J353" s="260">
        <v>1.5580429690864983E-2</v>
      </c>
      <c r="K353" s="260">
        <v>0.71336064241137698</v>
      </c>
      <c r="L353" s="301" t="str">
        <f t="shared" si="11"/>
        <v/>
      </c>
      <c r="M353" s="459">
        <f>IFERROR((Tableau1[[#This Row],[Scope 1
(kg CO2-eq)]]+Tableau1[[#This Row],[Scope 2 energy
(kg CO2-eq)]]+Tableau1[[#This Row],[Scope 2 Infrastructure
(kg CO2-eq)]])/Tableau1[[#This Row],[Total CO2-emissions
(kg CO2-eq)
for scope 3 use ]],"")</f>
        <v>0.97815910988597532</v>
      </c>
      <c r="N353" s="436" t="s">
        <v>50</v>
      </c>
      <c r="O353" s="259">
        <v>1</v>
      </c>
      <c r="P353" s="259" t="s">
        <v>4140</v>
      </c>
      <c r="Q353" s="259" t="s">
        <v>5202</v>
      </c>
    </row>
    <row r="354" spans="1:17" ht="21.75" customHeight="1">
      <c r="A354" s="301" t="s">
        <v>5171</v>
      </c>
      <c r="B354" s="301" t="s">
        <v>4135</v>
      </c>
      <c r="C354" s="316" t="s">
        <v>6455</v>
      </c>
      <c r="D354" s="465" t="s">
        <v>50</v>
      </c>
      <c r="E354" s="465" t="s">
        <v>700</v>
      </c>
      <c r="F354" s="469" t="str">
        <f t="shared" si="10"/>
        <v>CH</v>
      </c>
      <c r="G354" s="260">
        <v>0.67568609999999996</v>
      </c>
      <c r="H354" s="260">
        <v>1.8237599626888E-2</v>
      </c>
      <c r="I354" s="260">
        <v>4.1118371763607997E-2</v>
      </c>
      <c r="J354" s="260">
        <v>1.3794865263743072E-2</v>
      </c>
      <c r="K354" s="260">
        <v>0.74883693435980603</v>
      </c>
      <c r="L354" s="301" t="str">
        <f t="shared" si="11"/>
        <v/>
      </c>
      <c r="M354" s="459">
        <f>IFERROR((Tableau1[[#This Row],[Scope 1
(kg CO2-eq)]]+Tableau1[[#This Row],[Scope 2 energy
(kg CO2-eq)]]+Tableau1[[#This Row],[Scope 2 Infrastructure
(kg CO2-eq)]])/Tableau1[[#This Row],[Total CO2-emissions
(kg CO2-eq)
for scope 3 use ]],"")</f>
        <v>0.98157828181765161</v>
      </c>
      <c r="N354" s="436" t="s">
        <v>50</v>
      </c>
      <c r="O354" s="259">
        <v>1</v>
      </c>
      <c r="P354" s="259" t="s">
        <v>5171</v>
      </c>
      <c r="Q354" s="259" t="s">
        <v>4135</v>
      </c>
    </row>
    <row r="355" spans="1:17" ht="21.75" customHeight="1">
      <c r="A355" s="301" t="s">
        <v>5171</v>
      </c>
      <c r="B355" s="301" t="s">
        <v>4135</v>
      </c>
      <c r="C355" s="316" t="s">
        <v>6456</v>
      </c>
      <c r="D355" s="465" t="s">
        <v>50</v>
      </c>
      <c r="E355" s="465" t="s">
        <v>700</v>
      </c>
      <c r="F355" s="469" t="str">
        <f t="shared" si="10"/>
        <v>CH</v>
      </c>
      <c r="G355" s="260">
        <v>0.41057369999999999</v>
      </c>
      <c r="H355" s="260">
        <v>6.9017759404475998E-3</v>
      </c>
      <c r="I355" s="260">
        <v>3.6535184313073198E-2</v>
      </c>
      <c r="J355" s="260">
        <v>0.42043455395956103</v>
      </c>
      <c r="K355" s="260">
        <v>0.87444521444036905</v>
      </c>
      <c r="L355" s="301" t="str">
        <f t="shared" si="11"/>
        <v/>
      </c>
      <c r="M355" s="459">
        <f>IFERROR((Tableau1[[#This Row],[Scope 1
(kg CO2-eq)]]+Tableau1[[#This Row],[Scope 2 energy
(kg CO2-eq)]]+Tableau1[[#This Row],[Scope 2 Infrastructure
(kg CO2-eq)]])/Tableau1[[#This Row],[Total CO2-emissions
(kg CO2-eq)
for scope 3 use ]],"")</f>
        <v>0.51919851896505642</v>
      </c>
      <c r="N355" s="436" t="s">
        <v>50</v>
      </c>
      <c r="O355" s="259">
        <v>1</v>
      </c>
      <c r="P355" s="259" t="s">
        <v>5171</v>
      </c>
      <c r="Q355" s="259" t="s">
        <v>4135</v>
      </c>
    </row>
    <row r="356" spans="1:17" ht="21.75" customHeight="1">
      <c r="A356" s="301" t="s">
        <v>5171</v>
      </c>
      <c r="B356" s="301" t="s">
        <v>4135</v>
      </c>
      <c r="C356" s="316" t="s">
        <v>6457</v>
      </c>
      <c r="D356" s="465" t="s">
        <v>50</v>
      </c>
      <c r="E356" s="465" t="s">
        <v>700</v>
      </c>
      <c r="F356" s="469" t="str">
        <f t="shared" si="10"/>
        <v>CH</v>
      </c>
      <c r="G356" s="260">
        <v>0</v>
      </c>
      <c r="H356" s="260">
        <v>0</v>
      </c>
      <c r="I356" s="260">
        <v>0</v>
      </c>
      <c r="J356" s="260">
        <v>0.33662314627476198</v>
      </c>
      <c r="K356" s="260">
        <v>0.33662314629145601</v>
      </c>
      <c r="L356" s="301" t="str">
        <f t="shared" si="11"/>
        <v/>
      </c>
      <c r="M356" s="459">
        <f>IFERROR((Tableau1[[#This Row],[Scope 1
(kg CO2-eq)]]+Tableau1[[#This Row],[Scope 2 energy
(kg CO2-eq)]]+Tableau1[[#This Row],[Scope 2 Infrastructure
(kg CO2-eq)]])/Tableau1[[#This Row],[Total CO2-emissions
(kg CO2-eq)
for scope 3 use ]],"")</f>
        <v>0</v>
      </c>
      <c r="N356" s="436" t="s">
        <v>50</v>
      </c>
      <c r="O356" s="259">
        <v>1</v>
      </c>
      <c r="P356" s="259" t="s">
        <v>5171</v>
      </c>
      <c r="Q356" s="259" t="s">
        <v>4135</v>
      </c>
    </row>
    <row r="357" spans="1:17" ht="21.75" customHeight="1">
      <c r="A357" s="301" t="s">
        <v>5171</v>
      </c>
      <c r="B357" s="301" t="s">
        <v>4135</v>
      </c>
      <c r="C357" s="316" t="s">
        <v>6458</v>
      </c>
      <c r="D357" s="465" t="s">
        <v>50</v>
      </c>
      <c r="E357" s="465" t="s">
        <v>700</v>
      </c>
      <c r="F357" s="469" t="str">
        <f t="shared" si="10"/>
        <v>CH</v>
      </c>
      <c r="G357" s="260">
        <v>0</v>
      </c>
      <c r="H357" s="260">
        <v>0</v>
      </c>
      <c r="I357" s="260">
        <v>0</v>
      </c>
      <c r="J357" s="260">
        <v>0.40617061800277998</v>
      </c>
      <c r="K357" s="260">
        <v>0.40617061799448101</v>
      </c>
      <c r="L357" s="301" t="str">
        <f t="shared" si="11"/>
        <v/>
      </c>
      <c r="M357" s="459">
        <f>IFERROR((Tableau1[[#This Row],[Scope 1
(kg CO2-eq)]]+Tableau1[[#This Row],[Scope 2 energy
(kg CO2-eq)]]+Tableau1[[#This Row],[Scope 2 Infrastructure
(kg CO2-eq)]])/Tableau1[[#This Row],[Total CO2-emissions
(kg CO2-eq)
for scope 3 use ]],"")</f>
        <v>0</v>
      </c>
      <c r="N357" s="436" t="s">
        <v>50</v>
      </c>
      <c r="O357" s="259">
        <v>1</v>
      </c>
      <c r="P357" s="259" t="s">
        <v>5171</v>
      </c>
      <c r="Q357" s="259" t="s">
        <v>4135</v>
      </c>
    </row>
    <row r="358" spans="1:17" ht="21.75" customHeight="1">
      <c r="A358" s="301" t="s">
        <v>4140</v>
      </c>
      <c r="B358" s="301" t="s">
        <v>5135</v>
      </c>
      <c r="C358" s="316" t="s">
        <v>6459</v>
      </c>
      <c r="D358" s="465" t="s">
        <v>436</v>
      </c>
      <c r="E358" s="465" t="s">
        <v>700</v>
      </c>
      <c r="F358" s="469" t="str">
        <f t="shared" si="10"/>
        <v>CH</v>
      </c>
      <c r="G358" s="260">
        <v>1.7814950000000001E-4</v>
      </c>
      <c r="H358" s="260">
        <v>3.87472327086541E-2</v>
      </c>
      <c r="I358" s="260">
        <v>2.11353902561032E-4</v>
      </c>
      <c r="J358" s="260">
        <v>3.5793791311883696E-4</v>
      </c>
      <c r="K358" s="260">
        <v>3.94946736539106E-2</v>
      </c>
      <c r="L358" s="301">
        <f t="shared" si="11"/>
        <v>0.14218082515407818</v>
      </c>
      <c r="M358" s="459">
        <f>IFERROR((Tableau1[[#This Row],[Scope 1
(kg CO2-eq)]]+Tableau1[[#This Row],[Scope 2 energy
(kg CO2-eq)]]+Tableau1[[#This Row],[Scope 2 Infrastructure
(kg CO2-eq)]])/Tableau1[[#This Row],[Total CO2-emissions
(kg CO2-eq)
for scope 3 use ]],"")</f>
        <v>0.99093706797448056</v>
      </c>
      <c r="N358" s="436" t="s">
        <v>436</v>
      </c>
      <c r="O358" s="259">
        <v>1</v>
      </c>
      <c r="P358" s="259" t="s">
        <v>4140</v>
      </c>
      <c r="Q358" s="259" t="s">
        <v>5135</v>
      </c>
    </row>
    <row r="359" spans="1:17" ht="21.75" customHeight="1">
      <c r="A359" s="301" t="s">
        <v>4140</v>
      </c>
      <c r="B359" s="301" t="s">
        <v>5135</v>
      </c>
      <c r="C359" s="316" t="s">
        <v>6460</v>
      </c>
      <c r="D359" s="465" t="s">
        <v>436</v>
      </c>
      <c r="E359" s="465" t="s">
        <v>700</v>
      </c>
      <c r="F359" s="469" t="str">
        <f t="shared" si="10"/>
        <v>CH</v>
      </c>
      <c r="G359" s="260">
        <v>1.7815745000000001E-4</v>
      </c>
      <c r="H359" s="260">
        <v>3.8696764880853197E-2</v>
      </c>
      <c r="I359" s="260">
        <v>2.1030058426120001E-4</v>
      </c>
      <c r="J359" s="260">
        <v>6.3666201129406976E-5</v>
      </c>
      <c r="K359" s="260">
        <v>3.9148888762403203E-2</v>
      </c>
      <c r="L359" s="301">
        <f t="shared" si="11"/>
        <v>0.14093599954465152</v>
      </c>
      <c r="M359" s="459">
        <f>IFERROR((Tableau1[[#This Row],[Scope 1
(kg CO2-eq)]]+Tableau1[[#This Row],[Scope 2 energy
(kg CO2-eq)]]+Tableau1[[#This Row],[Scope 2 Infrastructure
(kg CO2-eq)]])/Tableau1[[#This Row],[Total CO2-emissions
(kg CO2-eq)
for scope 3 use ]],"")</f>
        <v>0.99837375084449531</v>
      </c>
      <c r="N359" s="436" t="s">
        <v>436</v>
      </c>
      <c r="O359" s="259">
        <v>1</v>
      </c>
      <c r="P359" s="259" t="s">
        <v>4140</v>
      </c>
      <c r="Q359" s="259" t="s">
        <v>5135</v>
      </c>
    </row>
    <row r="360" spans="1:17" ht="21.75" customHeight="1">
      <c r="A360" s="301" t="s">
        <v>4140</v>
      </c>
      <c r="B360" s="301" t="s">
        <v>5135</v>
      </c>
      <c r="C360" s="316" t="s">
        <v>6461</v>
      </c>
      <c r="D360" s="465" t="s">
        <v>436</v>
      </c>
      <c r="E360" s="465" t="s">
        <v>700</v>
      </c>
      <c r="F360" s="469" t="str">
        <f t="shared" si="10"/>
        <v>CH</v>
      </c>
      <c r="G360" s="260">
        <v>1.6050220720720699E-4</v>
      </c>
      <c r="H360" s="260">
        <v>3.48698226442151E-2</v>
      </c>
      <c r="I360" s="260">
        <v>1.89624289282652E-4</v>
      </c>
      <c r="J360" s="260">
        <v>0</v>
      </c>
      <c r="K360" s="260">
        <v>3.5219948817515397E-2</v>
      </c>
      <c r="L360" s="301">
        <f t="shared" si="11"/>
        <v>0.12679181574305542</v>
      </c>
      <c r="M360" s="459">
        <f>IFERROR((Tableau1[[#This Row],[Scope 1
(kg CO2-eq)]]+Tableau1[[#This Row],[Scope 2 energy
(kg CO2-eq)]]+Tableau1[[#This Row],[Scope 2 Infrastructure
(kg CO2-eq)]])/Tableau1[[#This Row],[Total CO2-emissions
(kg CO2-eq)
for scope 3 use ]],"")</f>
        <v>1.0000000091763213</v>
      </c>
      <c r="N360" s="436" t="s">
        <v>436</v>
      </c>
      <c r="O360" s="259">
        <v>1.1100000000000001</v>
      </c>
      <c r="P360" s="259" t="s">
        <v>4140</v>
      </c>
      <c r="Q360" s="259" t="s">
        <v>5135</v>
      </c>
    </row>
    <row r="361" spans="1:17" ht="21.75" customHeight="1">
      <c r="A361" s="301" t="s">
        <v>4140</v>
      </c>
      <c r="B361" s="301" t="s">
        <v>5135</v>
      </c>
      <c r="C361" s="316" t="s">
        <v>6462</v>
      </c>
      <c r="D361" s="465" t="s">
        <v>436</v>
      </c>
      <c r="E361" s="465" t="s">
        <v>700</v>
      </c>
      <c r="F361" s="469" t="str">
        <f t="shared" si="10"/>
        <v>CH</v>
      </c>
      <c r="G361" s="260">
        <v>1.7815745000000001E-4</v>
      </c>
      <c r="H361" s="260">
        <v>3.8705503135078798E-2</v>
      </c>
      <c r="I361" s="260">
        <v>2.1048296110374399E-4</v>
      </c>
      <c r="J361" s="260">
        <v>2.1551316645693897E-4</v>
      </c>
      <c r="K361" s="260">
        <v>3.93096563463953E-2</v>
      </c>
      <c r="L361" s="301">
        <f t="shared" si="11"/>
        <v>0.14151476284702308</v>
      </c>
      <c r="M361" s="459">
        <f>IFERROR((Tableau1[[#This Row],[Scope 1
(kg CO2-eq)]]+Tableau1[[#This Row],[Scope 2 energy
(kg CO2-eq)]]+Tableau1[[#This Row],[Scope 2 Infrastructure
(kg CO2-eq)]])/Tableau1[[#This Row],[Total CO2-emissions
(kg CO2-eq)
for scope 3 use ]],"")</f>
        <v>0.99451756081727938</v>
      </c>
      <c r="N361" s="436" t="s">
        <v>436</v>
      </c>
      <c r="O361" s="259">
        <v>1</v>
      </c>
      <c r="P361" s="259" t="s">
        <v>4140</v>
      </c>
      <c r="Q361" s="259" t="s">
        <v>5135</v>
      </c>
    </row>
    <row r="362" spans="1:17" ht="21.75" customHeight="1">
      <c r="A362" s="301" t="s">
        <v>5206</v>
      </c>
      <c r="B362" s="301" t="s">
        <v>5207</v>
      </c>
      <c r="C362" s="316" t="s">
        <v>6463</v>
      </c>
      <c r="D362" s="465" t="s">
        <v>436</v>
      </c>
      <c r="E362" s="465" t="s">
        <v>700</v>
      </c>
      <c r="F362" s="469" t="str">
        <f t="shared" si="10"/>
        <v>CH</v>
      </c>
      <c r="G362" s="260">
        <v>2.2501495000000001E-3</v>
      </c>
      <c r="H362" s="260">
        <v>3.8659699999999998E-2</v>
      </c>
      <c r="I362" s="260">
        <v>2.0952699999999999E-4</v>
      </c>
      <c r="J362" s="260">
        <v>1.8838306965717603E-3</v>
      </c>
      <c r="K362" s="260">
        <v>4.3003206836212497E-2</v>
      </c>
      <c r="L362" s="301">
        <f t="shared" si="11"/>
        <v>0.154811544610365</v>
      </c>
      <c r="M362" s="459">
        <f>IFERROR((Tableau1[[#This Row],[Scope 1
(kg CO2-eq)]]+Tableau1[[#This Row],[Scope 2 energy
(kg CO2-eq)]]+Tableau1[[#This Row],[Scope 2 Infrastructure
(kg CO2-eq)]])/Tableau1[[#This Row],[Total CO2-emissions
(kg CO2-eq)
for scope 3 use ]],"")</f>
        <v>0.95619325918210019</v>
      </c>
      <c r="N362" s="436" t="s">
        <v>436</v>
      </c>
      <c r="O362" s="259">
        <v>1</v>
      </c>
      <c r="P362" s="259" t="s">
        <v>5206</v>
      </c>
      <c r="Q362" s="259" t="s">
        <v>5207</v>
      </c>
    </row>
    <row r="363" spans="1:17" ht="21.75" customHeight="1">
      <c r="A363" s="301" t="s">
        <v>5206</v>
      </c>
      <c r="B363" s="301" t="s">
        <v>5207</v>
      </c>
      <c r="C363" s="316" t="s">
        <v>6464</v>
      </c>
      <c r="D363" s="465" t="s">
        <v>436</v>
      </c>
      <c r="E363" s="465" t="s">
        <v>700</v>
      </c>
      <c r="F363" s="469" t="str">
        <f t="shared" si="10"/>
        <v>CH</v>
      </c>
      <c r="G363" s="260">
        <v>2.25015745E-3</v>
      </c>
      <c r="H363" s="260">
        <v>3.8659699999999998E-2</v>
      </c>
      <c r="I363" s="260">
        <v>2.0952699999999999E-4</v>
      </c>
      <c r="J363" s="260">
        <v>4.823007209731299E-4</v>
      </c>
      <c r="K363" s="260">
        <v>4.1601684815444399E-2</v>
      </c>
      <c r="L363" s="301">
        <f t="shared" si="11"/>
        <v>0.14976606533559983</v>
      </c>
      <c r="M363" s="459">
        <f>IFERROR((Tableau1[[#This Row],[Scope 1
(kg CO2-eq)]]+Tableau1[[#This Row],[Scope 2 energy
(kg CO2-eq)]]+Tableau1[[#This Row],[Scope 2 Infrastructure
(kg CO2-eq)]])/Tableau1[[#This Row],[Total CO2-emissions
(kg CO2-eq)
for scope 3 use ]],"")</f>
        <v>0.98840671074779762</v>
      </c>
      <c r="N363" s="436" t="s">
        <v>436</v>
      </c>
      <c r="O363" s="259">
        <v>1</v>
      </c>
      <c r="P363" s="259" t="s">
        <v>5206</v>
      </c>
      <c r="Q363" s="259" t="s">
        <v>5207</v>
      </c>
    </row>
    <row r="364" spans="1:17" ht="21.75" customHeight="1">
      <c r="A364" s="301" t="s">
        <v>5206</v>
      </c>
      <c r="B364" s="301" t="s">
        <v>5207</v>
      </c>
      <c r="C364" s="316" t="s">
        <v>6465</v>
      </c>
      <c r="D364" s="465" t="s">
        <v>436</v>
      </c>
      <c r="E364" s="465" t="s">
        <v>700</v>
      </c>
      <c r="F364" s="469" t="str">
        <f t="shared" si="10"/>
        <v>CH</v>
      </c>
      <c r="G364" s="260">
        <v>2.25015745E-3</v>
      </c>
      <c r="H364" s="260">
        <v>3.8659699999999998E-2</v>
      </c>
      <c r="I364" s="260">
        <v>2.0952699999999999E-4</v>
      </c>
      <c r="J364" s="260">
        <v>7.0563508383568018E-4</v>
      </c>
      <c r="K364" s="260">
        <v>4.1825019178790002E-2</v>
      </c>
      <c r="L364" s="301">
        <f t="shared" si="11"/>
        <v>0.15057006904364401</v>
      </c>
      <c r="M364" s="459">
        <f>IFERROR((Tableau1[[#This Row],[Scope 1
(kg CO2-eq)]]+Tableau1[[#This Row],[Scope 2 energy
(kg CO2-eq)]]+Tableau1[[#This Row],[Scope 2 Infrastructure
(kg CO2-eq)]])/Tableau1[[#This Row],[Total CO2-emissions
(kg CO2-eq)
for scope 3 use ]],"")</f>
        <v>0.98312888451351055</v>
      </c>
      <c r="N364" s="436" t="s">
        <v>436</v>
      </c>
      <c r="O364" s="259">
        <v>1</v>
      </c>
      <c r="P364" s="259" t="s">
        <v>5206</v>
      </c>
      <c r="Q364" s="259" t="s">
        <v>5207</v>
      </c>
    </row>
    <row r="365" spans="1:17" ht="21.75" customHeight="1">
      <c r="A365" s="301" t="s">
        <v>5206</v>
      </c>
      <c r="B365" s="301" t="s">
        <v>5207</v>
      </c>
      <c r="C365" s="316" t="s">
        <v>6466</v>
      </c>
      <c r="D365" s="465" t="s">
        <v>436</v>
      </c>
      <c r="E365" s="465" t="s">
        <v>700</v>
      </c>
      <c r="F365" s="469" t="str">
        <f t="shared" si="10"/>
        <v>CH</v>
      </c>
      <c r="G365" s="260">
        <v>2.2501495000000001E-3</v>
      </c>
      <c r="H365" s="260">
        <v>3.8659699999999998E-2</v>
      </c>
      <c r="I365" s="260">
        <v>2.0952699999999999E-4</v>
      </c>
      <c r="J365" s="260">
        <v>9.7654348992220986E-4</v>
      </c>
      <c r="K365" s="260">
        <v>4.20959196283959E-2</v>
      </c>
      <c r="L365" s="301">
        <f t="shared" si="11"/>
        <v>0.15154531066222524</v>
      </c>
      <c r="M365" s="459">
        <f>IFERROR((Tableau1[[#This Row],[Scope 1
(kg CO2-eq)]]+Tableau1[[#This Row],[Scope 2 energy
(kg CO2-eq)]]+Tableau1[[#This Row],[Scope 2 Infrastructure
(kg CO2-eq)]])/Tableau1[[#This Row],[Total CO2-emissions
(kg CO2-eq)
for scope 3 use ]],"")</f>
        <v>0.97680195284919791</v>
      </c>
      <c r="N365" s="436" t="s">
        <v>436</v>
      </c>
      <c r="O365" s="259">
        <v>1</v>
      </c>
      <c r="P365" s="259" t="s">
        <v>5206</v>
      </c>
      <c r="Q365" s="259" t="s">
        <v>5207</v>
      </c>
    </row>
    <row r="366" spans="1:17" ht="21.75" customHeight="1">
      <c r="A366" s="301" t="s">
        <v>4140</v>
      </c>
      <c r="B366" s="301" t="s">
        <v>5135</v>
      </c>
      <c r="C366" s="316" t="s">
        <v>6467</v>
      </c>
      <c r="D366" s="465" t="s">
        <v>436</v>
      </c>
      <c r="E366" s="465" t="s">
        <v>700</v>
      </c>
      <c r="F366" s="469" t="str">
        <f t="shared" si="10"/>
        <v>CH</v>
      </c>
      <c r="G366" s="260">
        <v>1.7815745000000001E-4</v>
      </c>
      <c r="H366" s="260">
        <v>3.8696446671104397E-2</v>
      </c>
      <c r="I366" s="260">
        <v>2.1029394287863599E-4</v>
      </c>
      <c r="J366" s="260">
        <v>4.1448760278207984E-5</v>
      </c>
      <c r="K366" s="260">
        <v>3.9126346467616001E-2</v>
      </c>
      <c r="L366" s="301">
        <f t="shared" si="11"/>
        <v>0.1408548472834176</v>
      </c>
      <c r="M366" s="459">
        <f>IFERROR((Tableau1[[#This Row],[Scope 1
(kg CO2-eq)]]+Tableau1[[#This Row],[Scope 2 energy
(kg CO2-eq)]]+Tableau1[[#This Row],[Scope 2 Infrastructure
(kg CO2-eq)]])/Tableau1[[#This Row],[Total CO2-emissions
(kg CO2-eq)
for scope 3 use ]],"")</f>
        <v>0.99894065233851381</v>
      </c>
      <c r="N366" s="436" t="s">
        <v>436</v>
      </c>
      <c r="O366" s="259">
        <v>1</v>
      </c>
      <c r="P366" s="259" t="s">
        <v>4140</v>
      </c>
      <c r="Q366" s="259" t="s">
        <v>5135</v>
      </c>
    </row>
    <row r="367" spans="1:17" ht="21.75" customHeight="1">
      <c r="A367" s="301" t="s">
        <v>5185</v>
      </c>
      <c r="B367" s="301" t="s">
        <v>5146</v>
      </c>
      <c r="C367" s="316" t="s">
        <v>6468</v>
      </c>
      <c r="D367" s="465" t="s">
        <v>3730</v>
      </c>
      <c r="E367" s="465" t="s">
        <v>700</v>
      </c>
      <c r="F367" s="469" t="str">
        <f t="shared" si="10"/>
        <v>CH</v>
      </c>
      <c r="G367" s="260">
        <v>0</v>
      </c>
      <c r="H367" s="260">
        <v>0</v>
      </c>
      <c r="I367" s="260">
        <v>0</v>
      </c>
      <c r="J367" s="260">
        <v>1.44719089293845E-2</v>
      </c>
      <c r="K367" s="260">
        <v>1.4471908926608899E-2</v>
      </c>
      <c r="L367" s="301" t="str">
        <f t="shared" si="11"/>
        <v/>
      </c>
      <c r="M367" s="459">
        <f>IFERROR((Tableau1[[#This Row],[Scope 1
(kg CO2-eq)]]+Tableau1[[#This Row],[Scope 2 energy
(kg CO2-eq)]]+Tableau1[[#This Row],[Scope 2 Infrastructure
(kg CO2-eq)]])/Tableau1[[#This Row],[Total CO2-emissions
(kg CO2-eq)
for scope 3 use ]],"")</f>
        <v>0</v>
      </c>
      <c r="N367" s="436" t="s">
        <v>3730</v>
      </c>
      <c r="O367" s="259">
        <v>1</v>
      </c>
      <c r="P367" s="259" t="s">
        <v>5185</v>
      </c>
      <c r="Q367" s="259" t="s">
        <v>5146</v>
      </c>
    </row>
    <row r="368" spans="1:17" ht="21.75" customHeight="1">
      <c r="A368" s="301" t="s">
        <v>5129</v>
      </c>
      <c r="B368" s="301" t="s">
        <v>5130</v>
      </c>
      <c r="C368" s="316" t="s">
        <v>6469</v>
      </c>
      <c r="D368" s="465" t="s">
        <v>3730</v>
      </c>
      <c r="E368" s="465" t="s">
        <v>700</v>
      </c>
      <c r="F368" s="469" t="str">
        <f t="shared" si="10"/>
        <v>CH</v>
      </c>
      <c r="G368" s="260">
        <v>0.49703283951999999</v>
      </c>
      <c r="H368" s="260">
        <v>2.01007906498864</v>
      </c>
      <c r="I368" s="260">
        <v>1.0980904075200001E-3</v>
      </c>
      <c r="J368" s="260">
        <v>7.12276762844348</v>
      </c>
      <c r="K368" s="260">
        <v>9.6309776130547995</v>
      </c>
      <c r="L368" s="301" t="str">
        <f t="shared" si="11"/>
        <v/>
      </c>
      <c r="M368" s="459">
        <f>IFERROR((Tableau1[[#This Row],[Scope 1
(kg CO2-eq)]]+Tableau1[[#This Row],[Scope 2 energy
(kg CO2-eq)]]+Tableau1[[#This Row],[Scope 2 Infrastructure
(kg CO2-eq)]])/Tableau1[[#This Row],[Total CO2-emissions
(kg CO2-eq)
for scope 3 use ]],"")</f>
        <v>0.26043150505471835</v>
      </c>
      <c r="N368" s="436" t="s">
        <v>3730</v>
      </c>
      <c r="O368" s="259">
        <v>1</v>
      </c>
      <c r="P368" s="259" t="s">
        <v>5129</v>
      </c>
      <c r="Q368" s="259" t="s">
        <v>5130</v>
      </c>
    </row>
    <row r="369" spans="1:17" ht="21.75" customHeight="1">
      <c r="A369" s="301" t="s">
        <v>5129</v>
      </c>
      <c r="B369" s="301" t="s">
        <v>5130</v>
      </c>
      <c r="C369" s="316" t="s">
        <v>6470</v>
      </c>
      <c r="D369" s="465" t="s">
        <v>3730</v>
      </c>
      <c r="E369" s="465" t="s">
        <v>6091</v>
      </c>
      <c r="F369" s="469" t="str">
        <f t="shared" si="10"/>
        <v>other</v>
      </c>
      <c r="G369" s="260">
        <v>0.49703283951999999</v>
      </c>
      <c r="H369" s="260">
        <v>2.68797400776208</v>
      </c>
      <c r="I369" s="260">
        <v>1.10941984512E-3</v>
      </c>
      <c r="J369" s="260">
        <v>7.12276762844348</v>
      </c>
      <c r="K369" s="260">
        <v>10.3088838913035</v>
      </c>
      <c r="L369" s="301" t="str">
        <f t="shared" si="11"/>
        <v/>
      </c>
      <c r="M369" s="459">
        <f>IFERROR((Tableau1[[#This Row],[Scope 1
(kg CO2-eq)]]+Tableau1[[#This Row],[Scope 2 energy
(kg CO2-eq)]]+Tableau1[[#This Row],[Scope 2 Infrastructure
(kg CO2-eq)]])/Tableau1[[#This Row],[Total CO2-emissions
(kg CO2-eq)
for scope 3 use ]],"")</f>
        <v>0.30906510352832517</v>
      </c>
      <c r="N369" s="436" t="s">
        <v>3730</v>
      </c>
      <c r="O369" s="259">
        <v>1</v>
      </c>
      <c r="P369" s="259" t="s">
        <v>5129</v>
      </c>
      <c r="Q369" s="259" t="s">
        <v>5130</v>
      </c>
    </row>
    <row r="370" spans="1:17" ht="21.75" customHeight="1">
      <c r="A370" s="301" t="s">
        <v>5129</v>
      </c>
      <c r="B370" s="301" t="s">
        <v>5136</v>
      </c>
      <c r="C370" s="316" t="s">
        <v>6471</v>
      </c>
      <c r="D370" s="465" t="s">
        <v>3730</v>
      </c>
      <c r="E370" s="465" t="s">
        <v>6091</v>
      </c>
      <c r="F370" s="469" t="str">
        <f t="shared" si="10"/>
        <v>other</v>
      </c>
      <c r="G370" s="260">
        <v>0.28299999999999997</v>
      </c>
      <c r="H370" s="260">
        <v>0.32199462199520001</v>
      </c>
      <c r="I370" s="260">
        <v>2.0602097279999999E-4</v>
      </c>
      <c r="J370" s="260">
        <v>4.3298109786341694</v>
      </c>
      <c r="K370" s="260">
        <v>4.9350116258659797</v>
      </c>
      <c r="L370" s="301" t="str">
        <f t="shared" si="11"/>
        <v/>
      </c>
      <c r="M370" s="459">
        <f>IFERROR((Tableau1[[#This Row],[Scope 1
(kg CO2-eq)]]+Tableau1[[#This Row],[Scope 2 energy
(kg CO2-eq)]]+Tableau1[[#This Row],[Scope 2 Infrastructure
(kg CO2-eq)]])/Tableau1[[#This Row],[Total CO2-emissions
(kg CO2-eq)
for scope 3 use ]],"")</f>
        <v>0.12263408657356534</v>
      </c>
      <c r="N370" s="436" t="s">
        <v>3730</v>
      </c>
      <c r="O370" s="259">
        <v>1</v>
      </c>
      <c r="P370" s="259" t="s">
        <v>5129</v>
      </c>
      <c r="Q370" s="259" t="s">
        <v>5136</v>
      </c>
    </row>
    <row r="371" spans="1:17" ht="21.75" customHeight="1">
      <c r="A371" s="301" t="s">
        <v>5141</v>
      </c>
      <c r="B371" s="301" t="s">
        <v>5208</v>
      </c>
      <c r="C371" s="316" t="s">
        <v>6472</v>
      </c>
      <c r="D371" s="465" t="s">
        <v>3730</v>
      </c>
      <c r="E371" s="465" t="s">
        <v>6091</v>
      </c>
      <c r="F371" s="469" t="str">
        <f t="shared" si="10"/>
        <v>other</v>
      </c>
      <c r="G371" s="260">
        <v>0</v>
      </c>
      <c r="H371" s="260">
        <v>3.9213793152E-2</v>
      </c>
      <c r="I371" s="260">
        <v>4.9494528000000002E-5</v>
      </c>
      <c r="J371" s="260">
        <v>0.53219257017719501</v>
      </c>
      <c r="K371" s="260">
        <v>0.571455857753151</v>
      </c>
      <c r="L371" s="301" t="str">
        <f t="shared" si="11"/>
        <v/>
      </c>
      <c r="M371" s="459">
        <f>IFERROR((Tableau1[[#This Row],[Scope 1
(kg CO2-eq)]]+Tableau1[[#This Row],[Scope 2 energy
(kg CO2-eq)]]+Tableau1[[#This Row],[Scope 2 Infrastructure
(kg CO2-eq)]])/Tableau1[[#This Row],[Total CO2-emissions
(kg CO2-eq)
for scope 3 use ]],"")</f>
        <v>6.8707472584803517E-2</v>
      </c>
      <c r="N371" s="436" t="s">
        <v>3730</v>
      </c>
      <c r="O371" s="259">
        <v>1</v>
      </c>
      <c r="P371" s="259" t="s">
        <v>5141</v>
      </c>
      <c r="Q371" s="259" t="s">
        <v>5208</v>
      </c>
    </row>
    <row r="372" spans="1:17" ht="21.75" customHeight="1">
      <c r="A372" s="301" t="s">
        <v>5141</v>
      </c>
      <c r="B372" s="301" t="s">
        <v>5208</v>
      </c>
      <c r="C372" s="316" t="s">
        <v>6473</v>
      </c>
      <c r="D372" s="465" t="s">
        <v>3730</v>
      </c>
      <c r="E372" s="465" t="s">
        <v>6091</v>
      </c>
      <c r="F372" s="469" t="str">
        <f t="shared" si="10"/>
        <v>other</v>
      </c>
      <c r="G372" s="260">
        <v>0</v>
      </c>
      <c r="H372" s="260">
        <v>9.497279988E-2</v>
      </c>
      <c r="I372" s="260">
        <v>5.2225487999999997E-5</v>
      </c>
      <c r="J372" s="260">
        <v>0.89469137659678499</v>
      </c>
      <c r="K372" s="260">
        <v>0.98971640184904996</v>
      </c>
      <c r="L372" s="301" t="str">
        <f t="shared" si="11"/>
        <v/>
      </c>
      <c r="M372" s="459">
        <f>IFERROR((Tableau1[[#This Row],[Scope 1
(kg CO2-eq)]]+Tableau1[[#This Row],[Scope 2 energy
(kg CO2-eq)]]+Tableau1[[#This Row],[Scope 2 Infrastructure
(kg CO2-eq)]])/Tableau1[[#This Row],[Total CO2-emissions
(kg CO2-eq)
for scope 3 use ]],"")</f>
        <v>9.6012378081709385E-2</v>
      </c>
      <c r="N372" s="436" t="s">
        <v>3730</v>
      </c>
      <c r="O372" s="259">
        <v>1</v>
      </c>
      <c r="P372" s="259" t="s">
        <v>5141</v>
      </c>
      <c r="Q372" s="260" t="s">
        <v>5208</v>
      </c>
    </row>
    <row r="373" spans="1:17" ht="21.75" customHeight="1">
      <c r="A373" s="301" t="s">
        <v>5141</v>
      </c>
      <c r="B373" s="301" t="s">
        <v>5208</v>
      </c>
      <c r="C373" s="316" t="s">
        <v>6474</v>
      </c>
      <c r="D373" s="465" t="s">
        <v>3730</v>
      </c>
      <c r="E373" s="465" t="s">
        <v>6091</v>
      </c>
      <c r="F373" s="469" t="str">
        <f t="shared" si="10"/>
        <v>other</v>
      </c>
      <c r="G373" s="260">
        <v>0</v>
      </c>
      <c r="H373" s="260">
        <v>0.205872414048</v>
      </c>
      <c r="I373" s="260">
        <v>2.5984627199999999E-4</v>
      </c>
      <c r="J373" s="260">
        <v>1.17006626526702</v>
      </c>
      <c r="K373" s="260">
        <v>1.37619852544687</v>
      </c>
      <c r="L373" s="301" t="str">
        <f t="shared" si="11"/>
        <v/>
      </c>
      <c r="M373" s="459">
        <f>IFERROR((Tableau1[[#This Row],[Scope 1
(kg CO2-eq)]]+Tableau1[[#This Row],[Scope 2 energy
(kg CO2-eq)]]+Tableau1[[#This Row],[Scope 2 Infrastructure
(kg CO2-eq)]])/Tableau1[[#This Row],[Total CO2-emissions
(kg CO2-eq)
for scope 3 use ]],"")</f>
        <v>0.14978381135313751</v>
      </c>
      <c r="N373" s="436" t="s">
        <v>3730</v>
      </c>
      <c r="O373" s="259">
        <v>1</v>
      </c>
      <c r="P373" s="259" t="s">
        <v>5141</v>
      </c>
      <c r="Q373" s="260" t="s">
        <v>5208</v>
      </c>
    </row>
    <row r="374" spans="1:17" ht="21.75" customHeight="1">
      <c r="A374" s="301" t="s">
        <v>5141</v>
      </c>
      <c r="B374" s="301" t="s">
        <v>5208</v>
      </c>
      <c r="C374" s="316" t="s">
        <v>6475</v>
      </c>
      <c r="D374" s="465" t="s">
        <v>3730</v>
      </c>
      <c r="E374" s="465" t="s">
        <v>6091</v>
      </c>
      <c r="F374" s="469" t="str">
        <f t="shared" si="10"/>
        <v>other</v>
      </c>
      <c r="G374" s="260">
        <v>0</v>
      </c>
      <c r="H374" s="260">
        <v>0.205872414048</v>
      </c>
      <c r="I374" s="260">
        <v>2.5984627199999999E-4</v>
      </c>
      <c r="J374" s="260">
        <v>0.72172038055903498</v>
      </c>
      <c r="K374" s="260">
        <v>0.92785264067055295</v>
      </c>
      <c r="L374" s="301" t="str">
        <f t="shared" si="11"/>
        <v/>
      </c>
      <c r="M374" s="459">
        <f>IFERROR((Tableau1[[#This Row],[Scope 1
(kg CO2-eq)]]+Tableau1[[#This Row],[Scope 2 energy
(kg CO2-eq)]]+Tableau1[[#This Row],[Scope 2 Infrastructure
(kg CO2-eq)]])/Tableau1[[#This Row],[Total CO2-emissions
(kg CO2-eq)
for scope 3 use ]],"")</f>
        <v>0.22216055792116898</v>
      </c>
      <c r="N374" s="436" t="s">
        <v>3730</v>
      </c>
      <c r="O374" s="259">
        <v>1</v>
      </c>
      <c r="P374" s="259" t="s">
        <v>5141</v>
      </c>
      <c r="Q374" s="259" t="s">
        <v>5208</v>
      </c>
    </row>
    <row r="375" spans="1:17" ht="21.75" customHeight="1">
      <c r="A375" s="301" t="s">
        <v>5141</v>
      </c>
      <c r="B375" s="301" t="s">
        <v>5208</v>
      </c>
      <c r="C375" s="316" t="s">
        <v>6476</v>
      </c>
      <c r="D375" s="465" t="s">
        <v>3730</v>
      </c>
      <c r="E375" s="465" t="s">
        <v>6091</v>
      </c>
      <c r="F375" s="469" t="str">
        <f t="shared" si="10"/>
        <v>other</v>
      </c>
      <c r="G375" s="260">
        <v>0</v>
      </c>
      <c r="H375" s="260">
        <v>0.205872414048</v>
      </c>
      <c r="I375" s="260">
        <v>2.5984627199999999E-4</v>
      </c>
      <c r="J375" s="260">
        <v>1.19163587284669</v>
      </c>
      <c r="K375" s="260">
        <v>1.3977681334493399</v>
      </c>
      <c r="L375" s="301" t="str">
        <f t="shared" si="11"/>
        <v/>
      </c>
      <c r="M375" s="459">
        <f>IFERROR((Tableau1[[#This Row],[Scope 1
(kg CO2-eq)]]+Tableau1[[#This Row],[Scope 2 energy
(kg CO2-eq)]]+Tableau1[[#This Row],[Scope 2 Infrastructure
(kg CO2-eq)]])/Tableau1[[#This Row],[Total CO2-emissions
(kg CO2-eq)
for scope 3 use ]],"")</f>
        <v>0.14747242792788348</v>
      </c>
      <c r="N375" s="436" t="s">
        <v>3730</v>
      </c>
      <c r="O375" s="259">
        <v>1</v>
      </c>
      <c r="P375" s="259" t="s">
        <v>5141</v>
      </c>
      <c r="Q375" s="259" t="s">
        <v>5208</v>
      </c>
    </row>
    <row r="376" spans="1:17" ht="21.75" customHeight="1">
      <c r="A376" s="301" t="s">
        <v>5147</v>
      </c>
      <c r="B376" s="301" t="s">
        <v>5148</v>
      </c>
      <c r="C376" s="316" t="s">
        <v>6477</v>
      </c>
      <c r="D376" s="465" t="s">
        <v>3730</v>
      </c>
      <c r="E376" s="465" t="s">
        <v>6091</v>
      </c>
      <c r="F376" s="469" t="str">
        <f t="shared" si="10"/>
        <v>other</v>
      </c>
      <c r="G376" s="260">
        <v>0</v>
      </c>
      <c r="H376" s="260">
        <v>0.1047149250562</v>
      </c>
      <c r="I376" s="260">
        <v>9.2802240000000003E-6</v>
      </c>
      <c r="J376" s="260">
        <v>1.31754451552061</v>
      </c>
      <c r="K376" s="260">
        <v>1.42226872137894</v>
      </c>
      <c r="L376" s="301" t="str">
        <f t="shared" si="11"/>
        <v/>
      </c>
      <c r="M376" s="459">
        <f>IFERROR((Tableau1[[#This Row],[Scope 1
(kg CO2-eq)]]+Tableau1[[#This Row],[Scope 2 energy
(kg CO2-eq)]]+Tableau1[[#This Row],[Scope 2 Infrastructure
(kg CO2-eq)]])/Tableau1[[#This Row],[Total CO2-emissions
(kg CO2-eq)
for scope 3 use ]],"")</f>
        <v>7.3631799466605835E-2</v>
      </c>
      <c r="N376" s="436" t="s">
        <v>3730</v>
      </c>
      <c r="O376" s="259">
        <v>1</v>
      </c>
      <c r="P376" s="259" t="s">
        <v>5147</v>
      </c>
      <c r="Q376" s="259" t="s">
        <v>5148</v>
      </c>
    </row>
    <row r="377" spans="1:17" ht="21.75" customHeight="1">
      <c r="A377" s="301" t="s">
        <v>5141</v>
      </c>
      <c r="B377" s="301" t="s">
        <v>5208</v>
      </c>
      <c r="C377" s="316" t="s">
        <v>6478</v>
      </c>
      <c r="D377" s="465" t="s">
        <v>3730</v>
      </c>
      <c r="E377" s="465" t="s">
        <v>6091</v>
      </c>
      <c r="F377" s="469" t="str">
        <f t="shared" si="10"/>
        <v>other</v>
      </c>
      <c r="G377" s="260">
        <v>0</v>
      </c>
      <c r="H377" s="260">
        <v>0.205872414048</v>
      </c>
      <c r="I377" s="260">
        <v>2.5984627199999999E-4</v>
      </c>
      <c r="J377" s="260">
        <v>0.88788432495464698</v>
      </c>
      <c r="K377" s="260">
        <v>1.0940165851041099</v>
      </c>
      <c r="L377" s="301" t="str">
        <f t="shared" si="11"/>
        <v/>
      </c>
      <c r="M377" s="459">
        <f>IFERROR((Tableau1[[#This Row],[Scope 1
(kg CO2-eq)]]+Tableau1[[#This Row],[Scope 2 energy
(kg CO2-eq)]]+Tableau1[[#This Row],[Scope 2 Infrastructure
(kg CO2-eq)]])/Tableau1[[#This Row],[Total CO2-emissions
(kg CO2-eq)
for scope 3 use ]],"")</f>
        <v>0.18841785684664353</v>
      </c>
      <c r="N377" s="436" t="s">
        <v>3730</v>
      </c>
      <c r="O377" s="259">
        <v>1</v>
      </c>
      <c r="P377" s="259" t="s">
        <v>5141</v>
      </c>
      <c r="Q377" s="260" t="s">
        <v>5208</v>
      </c>
    </row>
    <row r="378" spans="1:17" ht="21.75" customHeight="1">
      <c r="A378" s="301" t="s">
        <v>4133</v>
      </c>
      <c r="B378" s="301" t="s">
        <v>5202</v>
      </c>
      <c r="C378" s="316" t="s">
        <v>6479</v>
      </c>
      <c r="D378" s="465" t="s">
        <v>3730</v>
      </c>
      <c r="E378" s="465" t="s">
        <v>700</v>
      </c>
      <c r="F378" s="469" t="str">
        <f t="shared" si="10"/>
        <v>CH</v>
      </c>
      <c r="G378" s="260">
        <v>6.4274009999999997E-4</v>
      </c>
      <c r="H378" s="260">
        <v>7.4065604321602793E-2</v>
      </c>
      <c r="I378" s="260">
        <v>3.24501668991704E-2</v>
      </c>
      <c r="J378" s="260">
        <v>0.63511204834779</v>
      </c>
      <c r="K378" s="260">
        <v>0.74227055988836299</v>
      </c>
      <c r="L378" s="301" t="str">
        <f t="shared" si="11"/>
        <v/>
      </c>
      <c r="M378" s="459">
        <f>IFERROR((Tableau1[[#This Row],[Scope 1
(kg CO2-eq)]]+Tableau1[[#This Row],[Scope 2 energy
(kg CO2-eq)]]+Tableau1[[#This Row],[Scope 2 Infrastructure
(kg CO2-eq)]])/Tableau1[[#This Row],[Total CO2-emissions
(kg CO2-eq)
for scope 3 use ]],"")</f>
        <v>0.14436583789189991</v>
      </c>
      <c r="N378" s="436" t="s">
        <v>3730</v>
      </c>
      <c r="O378" s="259">
        <v>1</v>
      </c>
      <c r="P378" s="259" t="s">
        <v>4133</v>
      </c>
      <c r="Q378" s="259" t="s">
        <v>5202</v>
      </c>
    </row>
    <row r="379" spans="1:17" ht="21.75" customHeight="1">
      <c r="A379" s="301" t="s">
        <v>4133</v>
      </c>
      <c r="B379" s="301" t="s">
        <v>5202</v>
      </c>
      <c r="C379" s="316" t="s">
        <v>6480</v>
      </c>
      <c r="D379" s="465" t="s">
        <v>3730</v>
      </c>
      <c r="E379" s="465" t="s">
        <v>6091</v>
      </c>
      <c r="F379" s="469" t="str">
        <f t="shared" si="10"/>
        <v>other</v>
      </c>
      <c r="G379" s="260">
        <v>2.55846E-4</v>
      </c>
      <c r="H379" s="260">
        <v>0.16458546930876899</v>
      </c>
      <c r="I379" s="260">
        <v>3.1633395248347199E-2</v>
      </c>
      <c r="J379" s="260">
        <v>0.64261082718533702</v>
      </c>
      <c r="K379" s="260">
        <v>0.83908553717589895</v>
      </c>
      <c r="L379" s="301" t="str">
        <f t="shared" si="11"/>
        <v/>
      </c>
      <c r="M379" s="459">
        <f>IFERROR((Tableau1[[#This Row],[Scope 1
(kg CO2-eq)]]+Tableau1[[#This Row],[Scope 2 energy
(kg CO2-eq)]]+Tableau1[[#This Row],[Scope 2 Infrastructure
(kg CO2-eq)]])/Tableau1[[#This Row],[Total CO2-emissions
(kg CO2-eq)
for scope 3 use ]],"")</f>
        <v>0.2341533751354945</v>
      </c>
      <c r="N379" s="436" t="s">
        <v>3730</v>
      </c>
      <c r="O379" s="259">
        <v>1</v>
      </c>
      <c r="P379" s="259" t="s">
        <v>4133</v>
      </c>
      <c r="Q379" s="259" t="s">
        <v>5202</v>
      </c>
    </row>
    <row r="380" spans="1:17" ht="21.75" customHeight="1">
      <c r="A380" s="301" t="s">
        <v>5160</v>
      </c>
      <c r="B380" s="301" t="s">
        <v>5133</v>
      </c>
      <c r="C380" s="316" t="s">
        <v>6481</v>
      </c>
      <c r="D380" s="465" t="s">
        <v>3646</v>
      </c>
      <c r="E380" s="465" t="s">
        <v>6091</v>
      </c>
      <c r="F380" s="469" t="str">
        <f t="shared" si="10"/>
        <v>other</v>
      </c>
      <c r="G380" s="260">
        <v>0</v>
      </c>
      <c r="H380" s="260">
        <v>0</v>
      </c>
      <c r="I380" s="260">
        <v>0</v>
      </c>
      <c r="J380" s="260">
        <v>70148428.773856401</v>
      </c>
      <c r="K380" s="260">
        <v>70148428.773717701</v>
      </c>
      <c r="L380" s="301" t="str">
        <f t="shared" si="11"/>
        <v/>
      </c>
      <c r="M380" s="459">
        <f>IFERROR((Tableau1[[#This Row],[Scope 1
(kg CO2-eq)]]+Tableau1[[#This Row],[Scope 2 energy
(kg CO2-eq)]]+Tableau1[[#This Row],[Scope 2 Infrastructure
(kg CO2-eq)]])/Tableau1[[#This Row],[Total CO2-emissions
(kg CO2-eq)
for scope 3 use ]],"")</f>
        <v>0</v>
      </c>
      <c r="N380" s="436" t="s">
        <v>3646</v>
      </c>
      <c r="O380" s="259">
        <v>1</v>
      </c>
      <c r="P380" s="259" t="s">
        <v>5160</v>
      </c>
      <c r="Q380" s="259" t="s">
        <v>5133</v>
      </c>
    </row>
    <row r="381" spans="1:17" ht="21.75" customHeight="1">
      <c r="A381" s="301" t="s">
        <v>4134</v>
      </c>
      <c r="B381" s="301" t="s">
        <v>5209</v>
      </c>
      <c r="C381" s="316" t="s">
        <v>6482</v>
      </c>
      <c r="D381" s="465" t="s">
        <v>436</v>
      </c>
      <c r="E381" s="465" t="s">
        <v>6091</v>
      </c>
      <c r="F381" s="469" t="str">
        <f t="shared" si="10"/>
        <v>other</v>
      </c>
      <c r="G381" s="260">
        <v>0.14054</v>
      </c>
      <c r="H381" s="260">
        <v>0</v>
      </c>
      <c r="I381" s="260">
        <v>0</v>
      </c>
      <c r="J381" s="260">
        <v>5.9982559799942603E-6</v>
      </c>
      <c r="K381" s="260">
        <v>0.14054599825597999</v>
      </c>
      <c r="L381" s="301">
        <f t="shared" si="11"/>
        <v>0.50596559372152794</v>
      </c>
      <c r="M381" s="459">
        <f>IFERROR((Tableau1[[#This Row],[Scope 1
(kg CO2-eq)]]+Tableau1[[#This Row],[Scope 2 energy
(kg CO2-eq)]]+Tableau1[[#This Row],[Scope 2 Infrastructure
(kg CO2-eq)]])/Tableau1[[#This Row],[Total CO2-emissions
(kg CO2-eq)
for scope 3 use ]],"")</f>
        <v>0.99995732175903673</v>
      </c>
      <c r="N381" s="436" t="s">
        <v>436</v>
      </c>
      <c r="O381" s="259">
        <v>1</v>
      </c>
      <c r="P381" s="259" t="s">
        <v>4134</v>
      </c>
      <c r="Q381" s="259" t="s">
        <v>5209</v>
      </c>
    </row>
    <row r="382" spans="1:17" ht="21.75" customHeight="1">
      <c r="A382" s="301" t="s">
        <v>5141</v>
      </c>
      <c r="B382" s="301" t="s">
        <v>5210</v>
      </c>
      <c r="C382" s="316" t="s">
        <v>6483</v>
      </c>
      <c r="D382" s="465" t="s">
        <v>3730</v>
      </c>
      <c r="E382" s="465" t="s">
        <v>700</v>
      </c>
      <c r="F382" s="469" t="str">
        <f t="shared" si="10"/>
        <v>CH</v>
      </c>
      <c r="G382" s="260">
        <v>0</v>
      </c>
      <c r="H382" s="260">
        <v>1.675172101716E-2</v>
      </c>
      <c r="I382" s="260">
        <v>2.9026057388800001E-3</v>
      </c>
      <c r="J382" s="260">
        <v>0.38924642780228902</v>
      </c>
      <c r="K382" s="260">
        <v>0.40890075438930601</v>
      </c>
      <c r="L382" s="301" t="str">
        <f t="shared" si="11"/>
        <v/>
      </c>
      <c r="M382" s="459">
        <f>IFERROR((Tableau1[[#This Row],[Scope 1
(kg CO2-eq)]]+Tableau1[[#This Row],[Scope 2 energy
(kg CO2-eq)]]+Tableau1[[#This Row],[Scope 2 Infrastructure
(kg CO2-eq)]])/Tableau1[[#This Row],[Total CO2-emissions
(kg CO2-eq)
for scope 3 use ]],"")</f>
        <v>4.8066252128572795E-2</v>
      </c>
      <c r="N382" s="436" t="s">
        <v>3730</v>
      </c>
      <c r="O382" s="259">
        <v>1</v>
      </c>
      <c r="P382" s="259" t="s">
        <v>5141</v>
      </c>
      <c r="Q382" s="259" t="s">
        <v>5210</v>
      </c>
    </row>
    <row r="383" spans="1:17" ht="21.75" customHeight="1">
      <c r="A383" s="301" t="s">
        <v>5157</v>
      </c>
      <c r="B383" s="301" t="s">
        <v>5166</v>
      </c>
      <c r="C383" s="316" t="s">
        <v>6484</v>
      </c>
      <c r="D383" s="465" t="s">
        <v>3730</v>
      </c>
      <c r="E383" s="465" t="s">
        <v>6091</v>
      </c>
      <c r="F383" s="469" t="str">
        <f t="shared" si="10"/>
        <v>other</v>
      </c>
      <c r="G383" s="260">
        <v>1.26006629796E-2</v>
      </c>
      <c r="H383" s="260">
        <v>5.6580668712789602E-3</v>
      </c>
      <c r="I383" s="260">
        <v>2.6609268539112E-4</v>
      </c>
      <c r="J383" s="260">
        <v>1.7578654209587E-2</v>
      </c>
      <c r="K383" s="260">
        <v>3.6103476741920701E-2</v>
      </c>
      <c r="L383" s="301" t="str">
        <f t="shared" si="11"/>
        <v/>
      </c>
      <c r="M383" s="459">
        <f>IFERROR((Tableau1[[#This Row],[Scope 1
(kg CO2-eq)]]+Tableau1[[#This Row],[Scope 2 energy
(kg CO2-eq)]]+Tableau1[[#This Row],[Scope 2 Infrastructure
(kg CO2-eq)]])/Tableau1[[#This Row],[Total CO2-emissions
(kg CO2-eq)
for scope 3 use ]],"")</f>
        <v>0.51310356253752198</v>
      </c>
      <c r="N383" s="436" t="s">
        <v>3730</v>
      </c>
      <c r="O383" s="259">
        <v>1</v>
      </c>
      <c r="P383" s="259" t="s">
        <v>5157</v>
      </c>
      <c r="Q383" s="259" t="s">
        <v>5166</v>
      </c>
    </row>
    <row r="384" spans="1:17" ht="21.75" customHeight="1">
      <c r="A384" s="301" t="s">
        <v>5160</v>
      </c>
      <c r="B384" s="301" t="s">
        <v>5133</v>
      </c>
      <c r="C384" s="316" t="s">
        <v>6485</v>
      </c>
      <c r="D384" s="465" t="s">
        <v>3646</v>
      </c>
      <c r="E384" s="465" t="s">
        <v>6091</v>
      </c>
      <c r="F384" s="469" t="str">
        <f t="shared" si="10"/>
        <v>other</v>
      </c>
      <c r="G384" s="260">
        <v>0</v>
      </c>
      <c r="H384" s="260">
        <v>0</v>
      </c>
      <c r="I384" s="260">
        <v>0</v>
      </c>
      <c r="J384" s="260">
        <v>176634915.22729799</v>
      </c>
      <c r="K384" s="260">
        <v>176634915.22686499</v>
      </c>
      <c r="L384" s="301" t="str">
        <f t="shared" si="11"/>
        <v/>
      </c>
      <c r="M384" s="459">
        <f>IFERROR((Tableau1[[#This Row],[Scope 1
(kg CO2-eq)]]+Tableau1[[#This Row],[Scope 2 energy
(kg CO2-eq)]]+Tableau1[[#This Row],[Scope 2 Infrastructure
(kg CO2-eq)]])/Tableau1[[#This Row],[Total CO2-emissions
(kg CO2-eq)
for scope 3 use ]],"")</f>
        <v>0</v>
      </c>
      <c r="N384" s="436" t="s">
        <v>3646</v>
      </c>
      <c r="O384" s="259">
        <v>1</v>
      </c>
      <c r="P384" s="259" t="s">
        <v>5160</v>
      </c>
      <c r="Q384" s="259" t="s">
        <v>5133</v>
      </c>
    </row>
    <row r="385" spans="1:17" ht="21.75" customHeight="1">
      <c r="A385" s="301" t="s">
        <v>5138</v>
      </c>
      <c r="B385" s="301" t="s">
        <v>5146</v>
      </c>
      <c r="C385" s="316" t="s">
        <v>6486</v>
      </c>
      <c r="D385" s="465" t="s">
        <v>3730</v>
      </c>
      <c r="E385" s="465" t="s">
        <v>6091</v>
      </c>
      <c r="F385" s="469" t="str">
        <f t="shared" si="10"/>
        <v>other</v>
      </c>
      <c r="G385" s="260">
        <v>0.12089</v>
      </c>
      <c r="H385" s="260">
        <v>0</v>
      </c>
      <c r="I385" s="260">
        <v>0</v>
      </c>
      <c r="J385" s="260">
        <v>2.2235995344381299</v>
      </c>
      <c r="K385" s="260">
        <v>2.34448953443813</v>
      </c>
      <c r="L385" s="301" t="str">
        <f t="shared" si="11"/>
        <v/>
      </c>
      <c r="M385" s="459">
        <f>IFERROR((Tableau1[[#This Row],[Scope 1
(kg CO2-eq)]]+Tableau1[[#This Row],[Scope 2 energy
(kg CO2-eq)]]+Tableau1[[#This Row],[Scope 2 Infrastructure
(kg CO2-eq)]])/Tableau1[[#This Row],[Total CO2-emissions
(kg CO2-eq)
for scope 3 use ]],"")</f>
        <v>5.1563463271748815E-2</v>
      </c>
      <c r="N385" s="436" t="s">
        <v>3730</v>
      </c>
      <c r="O385" s="259">
        <v>1</v>
      </c>
      <c r="P385" s="259" t="s">
        <v>5138</v>
      </c>
      <c r="Q385" s="259" t="s">
        <v>5146</v>
      </c>
    </row>
    <row r="386" spans="1:17" ht="21.75" customHeight="1">
      <c r="A386" s="301" t="s">
        <v>5129</v>
      </c>
      <c r="B386" s="301" t="s">
        <v>5162</v>
      </c>
      <c r="C386" s="316" t="s">
        <v>6487</v>
      </c>
      <c r="D386" s="465" t="s">
        <v>3730</v>
      </c>
      <c r="E386" s="465" t="s">
        <v>6091</v>
      </c>
      <c r="F386" s="469" t="str">
        <f t="shared" ref="F386:F449" si="12">IF(ISNUMBER(SEARCH("{CH}", C386)), "CH", "other")</f>
        <v>other</v>
      </c>
      <c r="G386" s="260">
        <v>0</v>
      </c>
      <c r="H386" s="260">
        <v>1.5423397735936</v>
      </c>
      <c r="I386" s="260">
        <v>5.8403543040000004E-4</v>
      </c>
      <c r="J386" s="260">
        <v>0.19017970969450901</v>
      </c>
      <c r="K386" s="260">
        <v>1.7331035181555701</v>
      </c>
      <c r="L386" s="301" t="str">
        <f t="shared" ref="L386:L449" si="13">IF(N386="MJ", K386*3.6, IF(N386="m", K386*1000, ""))</f>
        <v/>
      </c>
      <c r="M386" s="459">
        <f>IFERROR((Tableau1[[#This Row],[Scope 1
(kg CO2-eq)]]+Tableau1[[#This Row],[Scope 2 energy
(kg CO2-eq)]]+Tableau1[[#This Row],[Scope 2 Infrastructure
(kg CO2-eq)]])/Tableau1[[#This Row],[Total CO2-emissions
(kg CO2-eq)
for scope 3 use ]],"")</f>
        <v>0.8902663879339614</v>
      </c>
      <c r="N386" s="436" t="s">
        <v>3730</v>
      </c>
      <c r="O386" s="259">
        <v>1</v>
      </c>
      <c r="P386" s="259" t="s">
        <v>5129</v>
      </c>
      <c r="Q386" s="259" t="s">
        <v>5162</v>
      </c>
    </row>
    <row r="387" spans="1:17" ht="21.75" customHeight="1">
      <c r="A387" s="301" t="s">
        <v>5203</v>
      </c>
      <c r="B387" s="301" t="s">
        <v>5204</v>
      </c>
      <c r="C387" s="316" t="s">
        <v>6488</v>
      </c>
      <c r="D387" s="465" t="s">
        <v>3647</v>
      </c>
      <c r="E387" s="465" t="s">
        <v>700</v>
      </c>
      <c r="F387" s="469" t="str">
        <f t="shared" si="12"/>
        <v>CH</v>
      </c>
      <c r="G387" s="260">
        <v>0</v>
      </c>
      <c r="H387" s="260">
        <v>18.14569132554</v>
      </c>
      <c r="I387" s="260">
        <v>8.6825031386399996</v>
      </c>
      <c r="J387" s="260">
        <v>155.48518677229401</v>
      </c>
      <c r="K387" s="260">
        <v>182.31338144354001</v>
      </c>
      <c r="L387" s="301">
        <f t="shared" si="13"/>
        <v>182313.38144354001</v>
      </c>
      <c r="M387" s="459">
        <f>IFERROR((Tableau1[[#This Row],[Scope 1
(kg CO2-eq)]]+Tableau1[[#This Row],[Scope 2 energy
(kg CO2-eq)]]+Tableau1[[#This Row],[Scope 2 Infrastructure
(kg CO2-eq)]])/Tableau1[[#This Row],[Total CO2-emissions
(kg CO2-eq)
for scope 3 use ]],"")</f>
        <v>0.14715428045795054</v>
      </c>
      <c r="N387" s="436" t="s">
        <v>3647</v>
      </c>
      <c r="O387" s="259">
        <v>1</v>
      </c>
      <c r="P387" s="259" t="s">
        <v>5203</v>
      </c>
      <c r="Q387" s="259" t="s">
        <v>5204</v>
      </c>
    </row>
    <row r="388" spans="1:17" ht="21.75" customHeight="1">
      <c r="A388" s="301" t="s">
        <v>5203</v>
      </c>
      <c r="B388" s="301" t="s">
        <v>5204</v>
      </c>
      <c r="C388" s="316" t="s">
        <v>6489</v>
      </c>
      <c r="D388" s="465" t="s">
        <v>3647</v>
      </c>
      <c r="E388" s="465" t="s">
        <v>700</v>
      </c>
      <c r="F388" s="469" t="str">
        <f t="shared" si="12"/>
        <v>CH</v>
      </c>
      <c r="G388" s="260">
        <v>0</v>
      </c>
      <c r="H388" s="260">
        <v>15.8777600397</v>
      </c>
      <c r="I388" s="260">
        <v>7.5973242852</v>
      </c>
      <c r="J388" s="260">
        <v>235.249210183656</v>
      </c>
      <c r="K388" s="260">
        <v>258.724294689072</v>
      </c>
      <c r="L388" s="301">
        <f t="shared" si="13"/>
        <v>258724.294689072</v>
      </c>
      <c r="M388" s="459">
        <f>IFERROR((Tableau1[[#This Row],[Scope 1
(kg CO2-eq)]]+Tableau1[[#This Row],[Scope 2 energy
(kg CO2-eq)]]+Tableau1[[#This Row],[Scope 2 Infrastructure
(kg CO2-eq)]])/Tableau1[[#This Row],[Total CO2-emissions
(kg CO2-eq)
for scope 3 use ]],"")</f>
        <v>9.0733977468608951E-2</v>
      </c>
      <c r="N388" s="436" t="s">
        <v>3647</v>
      </c>
      <c r="O388" s="259">
        <v>1</v>
      </c>
      <c r="P388" s="259" t="s">
        <v>5203</v>
      </c>
      <c r="Q388" s="259" t="s">
        <v>5204</v>
      </c>
    </row>
    <row r="389" spans="1:17" ht="21.75" customHeight="1">
      <c r="A389" s="301" t="s">
        <v>5203</v>
      </c>
      <c r="B389" s="301" t="s">
        <v>5204</v>
      </c>
      <c r="C389" s="316" t="s">
        <v>6490</v>
      </c>
      <c r="D389" s="465" t="s">
        <v>3731</v>
      </c>
      <c r="E389" s="465" t="s">
        <v>700</v>
      </c>
      <c r="F389" s="469" t="str">
        <f t="shared" si="12"/>
        <v>CH</v>
      </c>
      <c r="G389" s="260">
        <v>0</v>
      </c>
      <c r="H389" s="260">
        <v>55.591955981860004</v>
      </c>
      <c r="I389" s="260">
        <v>26.600107079760001</v>
      </c>
      <c r="J389" s="260">
        <v>481.74459416456602</v>
      </c>
      <c r="K389" s="260">
        <v>563.93665786020199</v>
      </c>
      <c r="L389" s="301" t="str">
        <f t="shared" si="13"/>
        <v/>
      </c>
      <c r="M389" s="459">
        <f>IFERROR((Tableau1[[#This Row],[Scope 1
(kg CO2-eq)]]+Tableau1[[#This Row],[Scope 2 energy
(kg CO2-eq)]]+Tableau1[[#This Row],[Scope 2 Infrastructure
(kg CO2-eq)]])/Tableau1[[#This Row],[Total CO2-emissions
(kg CO2-eq)
for scope 3 use ]],"")</f>
        <v>0.14574697692731856</v>
      </c>
      <c r="N389" s="436" t="s">
        <v>3731</v>
      </c>
      <c r="O389" s="259">
        <v>1</v>
      </c>
      <c r="P389" s="259" t="s">
        <v>5203</v>
      </c>
      <c r="Q389" s="259" t="s">
        <v>5204</v>
      </c>
    </row>
    <row r="390" spans="1:17" ht="21.75" customHeight="1">
      <c r="A390" s="301" t="s">
        <v>5203</v>
      </c>
      <c r="B390" s="301" t="s">
        <v>5204</v>
      </c>
      <c r="C390" s="316" t="s">
        <v>6491</v>
      </c>
      <c r="D390" s="465" t="s">
        <v>3731</v>
      </c>
      <c r="E390" s="465" t="s">
        <v>700</v>
      </c>
      <c r="F390" s="469" t="str">
        <f t="shared" si="12"/>
        <v>CH</v>
      </c>
      <c r="G390" s="260">
        <v>0</v>
      </c>
      <c r="H390" s="260">
        <v>135.5679083512</v>
      </c>
      <c r="I390" s="260">
        <v>64.867674019199995</v>
      </c>
      <c r="J390" s="260">
        <v>607.33039495334799</v>
      </c>
      <c r="K390" s="260">
        <v>807.76597888706397</v>
      </c>
      <c r="L390" s="301" t="str">
        <f t="shared" si="13"/>
        <v/>
      </c>
      <c r="M390" s="459">
        <f>IFERROR((Tableau1[[#This Row],[Scope 1
(kg CO2-eq)]]+Tableau1[[#This Row],[Scope 2 energy
(kg CO2-eq)]]+Tableau1[[#This Row],[Scope 2 Infrastructure
(kg CO2-eq)]])/Tableau1[[#This Row],[Total CO2-emissions
(kg CO2-eq)
for scope 3 use ]],"")</f>
        <v>0.24813570713458269</v>
      </c>
      <c r="N390" s="436" t="s">
        <v>3731</v>
      </c>
      <c r="O390" s="259">
        <v>1</v>
      </c>
      <c r="P390" s="259" t="s">
        <v>5203</v>
      </c>
      <c r="Q390" s="259" t="s">
        <v>5204</v>
      </c>
    </row>
    <row r="391" spans="1:17" ht="21.75" customHeight="1">
      <c r="A391" s="301" t="s">
        <v>5203</v>
      </c>
      <c r="B391" s="301" t="s">
        <v>5204</v>
      </c>
      <c r="C391" s="316" t="s">
        <v>6492</v>
      </c>
      <c r="D391" s="465" t="s">
        <v>3731</v>
      </c>
      <c r="E391" s="465" t="s">
        <v>700</v>
      </c>
      <c r="F391" s="469" t="str">
        <f t="shared" si="12"/>
        <v>CH</v>
      </c>
      <c r="G391" s="260">
        <v>0</v>
      </c>
      <c r="H391" s="260">
        <v>135.5679083512</v>
      </c>
      <c r="I391" s="260">
        <v>64.867674019199995</v>
      </c>
      <c r="J391" s="260">
        <v>647.80672671628497</v>
      </c>
      <c r="K391" s="260">
        <v>848.24231065325398</v>
      </c>
      <c r="L391" s="301" t="str">
        <f t="shared" si="13"/>
        <v/>
      </c>
      <c r="M391" s="459">
        <f>IFERROR((Tableau1[[#This Row],[Scope 1
(kg CO2-eq)]]+Tableau1[[#This Row],[Scope 2 energy
(kg CO2-eq)]]+Tableau1[[#This Row],[Scope 2 Infrastructure
(kg CO2-eq)]])/Tableau1[[#This Row],[Total CO2-emissions
(kg CO2-eq)
for scope 3 use ]],"")</f>
        <v>0.2362951951972771</v>
      </c>
      <c r="N391" s="436" t="s">
        <v>3731</v>
      </c>
      <c r="O391" s="259">
        <v>1</v>
      </c>
      <c r="P391" s="259" t="s">
        <v>5203</v>
      </c>
      <c r="Q391" s="259" t="s">
        <v>5204</v>
      </c>
    </row>
    <row r="392" spans="1:17" ht="21.75" customHeight="1">
      <c r="A392" s="301" t="s">
        <v>5211</v>
      </c>
      <c r="B392" s="301" t="s">
        <v>5135</v>
      </c>
      <c r="C392" s="316" t="s">
        <v>6493</v>
      </c>
      <c r="D392" s="465" t="s">
        <v>3646</v>
      </c>
      <c r="E392" s="465" t="s">
        <v>700</v>
      </c>
      <c r="F392" s="469" t="str">
        <f t="shared" si="12"/>
        <v>CH</v>
      </c>
      <c r="G392" s="260">
        <v>0</v>
      </c>
      <c r="H392" s="260">
        <v>2955.6313984039998</v>
      </c>
      <c r="I392" s="260">
        <v>1414.2353924639999</v>
      </c>
      <c r="J392" s="260">
        <v>2395.0367582293202</v>
      </c>
      <c r="K392" s="260">
        <v>6764.9035830770299</v>
      </c>
      <c r="L392" s="301" t="str">
        <f t="shared" si="13"/>
        <v/>
      </c>
      <c r="M392" s="459">
        <f>IFERROR((Tableau1[[#This Row],[Scope 1
(kg CO2-eq)]]+Tableau1[[#This Row],[Scope 2 energy
(kg CO2-eq)]]+Tableau1[[#This Row],[Scope 2 Infrastructure
(kg CO2-eq)]])/Tableau1[[#This Row],[Total CO2-emissions
(kg CO2-eq)
for scope 3 use ]],"")</f>
        <v>0.6459614297829146</v>
      </c>
      <c r="N392" s="436" t="s">
        <v>3646</v>
      </c>
      <c r="O392" s="259">
        <v>1</v>
      </c>
      <c r="P392" s="259" t="s">
        <v>5211</v>
      </c>
      <c r="Q392" s="259" t="s">
        <v>5135</v>
      </c>
    </row>
    <row r="393" spans="1:17" ht="21.75" customHeight="1">
      <c r="A393" s="301" t="s">
        <v>5211</v>
      </c>
      <c r="B393" s="301" t="s">
        <v>5135</v>
      </c>
      <c r="C393" s="316" t="s">
        <v>6494</v>
      </c>
      <c r="D393" s="465" t="s">
        <v>3647</v>
      </c>
      <c r="E393" s="465" t="s">
        <v>700</v>
      </c>
      <c r="F393" s="469" t="str">
        <f t="shared" si="12"/>
        <v>CH</v>
      </c>
      <c r="G393" s="260">
        <v>0</v>
      </c>
      <c r="H393" s="260">
        <v>0</v>
      </c>
      <c r="I393" s="260">
        <v>0</v>
      </c>
      <c r="J393" s="260">
        <v>22.5474236423957</v>
      </c>
      <c r="K393" s="260">
        <v>22.5474236423902</v>
      </c>
      <c r="L393" s="301">
        <f t="shared" si="13"/>
        <v>22547.4236423902</v>
      </c>
      <c r="M393" s="459">
        <f>IFERROR((Tableau1[[#This Row],[Scope 1
(kg CO2-eq)]]+Tableau1[[#This Row],[Scope 2 energy
(kg CO2-eq)]]+Tableau1[[#This Row],[Scope 2 Infrastructure
(kg CO2-eq)]])/Tableau1[[#This Row],[Total CO2-emissions
(kg CO2-eq)
for scope 3 use ]],"")</f>
        <v>0</v>
      </c>
      <c r="N393" s="436" t="s">
        <v>3647</v>
      </c>
      <c r="O393" s="259">
        <v>1</v>
      </c>
      <c r="P393" s="259" t="s">
        <v>5211</v>
      </c>
      <c r="Q393" s="259" t="s">
        <v>5135</v>
      </c>
    </row>
    <row r="394" spans="1:17" ht="21.75" customHeight="1">
      <c r="A394" s="301" t="s">
        <v>5211</v>
      </c>
      <c r="B394" s="301" t="s">
        <v>5135</v>
      </c>
      <c r="C394" s="316" t="s">
        <v>6495</v>
      </c>
      <c r="D394" s="465" t="s">
        <v>3731</v>
      </c>
      <c r="E394" s="465" t="s">
        <v>700</v>
      </c>
      <c r="F394" s="469" t="str">
        <f t="shared" si="12"/>
        <v>CH</v>
      </c>
      <c r="G394" s="260">
        <v>0</v>
      </c>
      <c r="H394" s="260">
        <v>0</v>
      </c>
      <c r="I394" s="260">
        <v>0</v>
      </c>
      <c r="J394" s="260">
        <v>3.8330620192063298</v>
      </c>
      <c r="K394" s="260">
        <v>3.8330620192121798</v>
      </c>
      <c r="L394" s="301" t="str">
        <f t="shared" si="13"/>
        <v/>
      </c>
      <c r="M394" s="459">
        <f>IFERROR((Tableau1[[#This Row],[Scope 1
(kg CO2-eq)]]+Tableau1[[#This Row],[Scope 2 energy
(kg CO2-eq)]]+Tableau1[[#This Row],[Scope 2 Infrastructure
(kg CO2-eq)]])/Tableau1[[#This Row],[Total CO2-emissions
(kg CO2-eq)
for scope 3 use ]],"")</f>
        <v>0</v>
      </c>
      <c r="N394" s="436" t="s">
        <v>3731</v>
      </c>
      <c r="O394" s="259">
        <v>1</v>
      </c>
      <c r="P394" s="259" t="s">
        <v>5211</v>
      </c>
      <c r="Q394" s="259" t="s">
        <v>5135</v>
      </c>
    </row>
    <row r="395" spans="1:17" ht="21.75" customHeight="1">
      <c r="A395" s="301" t="s">
        <v>5129</v>
      </c>
      <c r="B395" s="301" t="s">
        <v>5212</v>
      </c>
      <c r="C395" s="316" t="s">
        <v>6496</v>
      </c>
      <c r="D395" s="465" t="s">
        <v>3730</v>
      </c>
      <c r="E395" s="465" t="s">
        <v>6091</v>
      </c>
      <c r="F395" s="469" t="str">
        <f t="shared" si="12"/>
        <v>other</v>
      </c>
      <c r="G395" s="260">
        <v>0</v>
      </c>
      <c r="H395" s="260">
        <v>0.32199462199520001</v>
      </c>
      <c r="I395" s="260">
        <v>2.0602097279999999E-4</v>
      </c>
      <c r="J395" s="260">
        <v>0.45565739592980598</v>
      </c>
      <c r="K395" s="260">
        <v>0.77785803967977696</v>
      </c>
      <c r="L395" s="301" t="str">
        <f t="shared" si="13"/>
        <v/>
      </c>
      <c r="M395" s="459">
        <f>IFERROR((Tableau1[[#This Row],[Scope 1
(kg CO2-eq)]]+Tableau1[[#This Row],[Scope 2 energy
(kg CO2-eq)]]+Tableau1[[#This Row],[Scope 2 Infrastructure
(kg CO2-eq)]])/Tableau1[[#This Row],[Total CO2-emissions
(kg CO2-eq)
for scope 3 use ]],"")</f>
        <v>0.41421522505654279</v>
      </c>
      <c r="N395" s="436" t="s">
        <v>3730</v>
      </c>
      <c r="O395" s="259">
        <v>1</v>
      </c>
      <c r="P395" s="259" t="s">
        <v>5129</v>
      </c>
      <c r="Q395" s="259" t="s">
        <v>5212</v>
      </c>
    </row>
    <row r="396" spans="1:17" ht="21.75" customHeight="1">
      <c r="A396" s="301" t="s">
        <v>5129</v>
      </c>
      <c r="B396" s="301" t="s">
        <v>5162</v>
      </c>
      <c r="C396" s="316" t="s">
        <v>6497</v>
      </c>
      <c r="D396" s="465" t="s">
        <v>3730</v>
      </c>
      <c r="E396" s="465" t="s">
        <v>6101</v>
      </c>
      <c r="F396" s="469" t="str">
        <f t="shared" si="12"/>
        <v>other</v>
      </c>
      <c r="G396" s="260">
        <v>0</v>
      </c>
      <c r="H396" s="260">
        <v>0.32199462199520001</v>
      </c>
      <c r="I396" s="260">
        <v>2.0602097279999999E-4</v>
      </c>
      <c r="J396" s="260">
        <v>1.55120605548672</v>
      </c>
      <c r="K396" s="260">
        <v>1.87340669985671</v>
      </c>
      <c r="L396" s="301" t="str">
        <f t="shared" si="13"/>
        <v/>
      </c>
      <c r="M396" s="459">
        <f>IFERROR((Tableau1[[#This Row],[Scope 1
(kg CO2-eq)]]+Tableau1[[#This Row],[Scope 2 energy
(kg CO2-eq)]]+Tableau1[[#This Row],[Scope 2 Infrastructure
(kg CO2-eq)]])/Tableau1[[#This Row],[Total CO2-emissions
(kg CO2-eq)
for scope 3 use ]],"")</f>
        <v>0.17198649016929635</v>
      </c>
      <c r="N396" s="436" t="s">
        <v>3730</v>
      </c>
      <c r="O396" s="259">
        <v>1</v>
      </c>
      <c r="P396" s="259" t="s">
        <v>5129</v>
      </c>
      <c r="Q396" s="259" t="s">
        <v>5162</v>
      </c>
    </row>
    <row r="397" spans="1:17" ht="21.75" customHeight="1">
      <c r="A397" s="301" t="s">
        <v>5129</v>
      </c>
      <c r="B397" s="301" t="s">
        <v>5162</v>
      </c>
      <c r="C397" s="316" t="s">
        <v>6498</v>
      </c>
      <c r="D397" s="465" t="s">
        <v>3730</v>
      </c>
      <c r="E397" s="465" t="s">
        <v>6101</v>
      </c>
      <c r="F397" s="469" t="str">
        <f t="shared" si="12"/>
        <v>other</v>
      </c>
      <c r="G397" s="260">
        <v>4.4745057499999996</v>
      </c>
      <c r="H397" s="260">
        <v>4.4759272724662997</v>
      </c>
      <c r="I397" s="260">
        <v>3.6563029682200002E-2</v>
      </c>
      <c r="J397" s="260">
        <v>4.8403508861608904</v>
      </c>
      <c r="K397" s="260">
        <v>13.827346921514801</v>
      </c>
      <c r="L397" s="301" t="str">
        <f t="shared" si="13"/>
        <v/>
      </c>
      <c r="M397" s="459">
        <f>IFERROR((Tableau1[[#This Row],[Scope 1
(kg CO2-eq)]]+Tableau1[[#This Row],[Scope 2 energy
(kg CO2-eq)]]+Tableau1[[#This Row],[Scope 2 Infrastructure
(kg CO2-eq)]])/Tableau1[[#This Row],[Total CO2-emissions
(kg CO2-eq)
for scope 3 use ]],"")</f>
        <v>0.64994363005133637</v>
      </c>
      <c r="N397" s="436" t="s">
        <v>3730</v>
      </c>
      <c r="O397" s="259">
        <v>1</v>
      </c>
      <c r="P397" s="259" t="s">
        <v>5129</v>
      </c>
      <c r="Q397" s="259" t="s">
        <v>5162</v>
      </c>
    </row>
    <row r="398" spans="1:17" ht="21.75" customHeight="1">
      <c r="A398" s="301" t="s">
        <v>5129</v>
      </c>
      <c r="B398" s="301" t="s">
        <v>5162</v>
      </c>
      <c r="C398" s="316" t="s">
        <v>6499</v>
      </c>
      <c r="D398" s="465" t="s">
        <v>3730</v>
      </c>
      <c r="E398" s="465" t="s">
        <v>6101</v>
      </c>
      <c r="F398" s="469" t="str">
        <f t="shared" si="12"/>
        <v>other</v>
      </c>
      <c r="G398" s="260">
        <v>0</v>
      </c>
      <c r="H398" s="260">
        <v>0.32199462199520001</v>
      </c>
      <c r="I398" s="260">
        <v>2.0602097279999999E-4</v>
      </c>
      <c r="J398" s="260">
        <v>3.45910962390951</v>
      </c>
      <c r="K398" s="260">
        <v>3.7813102653338899</v>
      </c>
      <c r="L398" s="301" t="str">
        <f t="shared" si="13"/>
        <v/>
      </c>
      <c r="M398" s="459">
        <f>IFERROR((Tableau1[[#This Row],[Scope 1
(kg CO2-eq)]]+Tableau1[[#This Row],[Scope 2 energy
(kg CO2-eq)]]+Tableau1[[#This Row],[Scope 2 Infrastructure
(kg CO2-eq)]])/Tableau1[[#This Row],[Total CO2-emissions
(kg CO2-eq)
for scope 3 use ]],"")</f>
        <v>8.5208729344919187E-2</v>
      </c>
      <c r="N398" s="436" t="s">
        <v>3730</v>
      </c>
      <c r="O398" s="259">
        <v>1</v>
      </c>
      <c r="P398" s="259" t="s">
        <v>5129</v>
      </c>
      <c r="Q398" s="259" t="s">
        <v>5162</v>
      </c>
    </row>
    <row r="399" spans="1:17" ht="21.75" customHeight="1">
      <c r="A399" s="301" t="s">
        <v>5213</v>
      </c>
      <c r="B399" s="301" t="s">
        <v>476</v>
      </c>
      <c r="C399" s="316" t="s">
        <v>6500</v>
      </c>
      <c r="D399" s="465" t="s">
        <v>3730</v>
      </c>
      <c r="E399" s="465" t="s">
        <v>6091</v>
      </c>
      <c r="F399" s="469" t="str">
        <f t="shared" si="12"/>
        <v>other</v>
      </c>
      <c r="G399" s="260">
        <v>0</v>
      </c>
      <c r="H399" s="260">
        <v>0</v>
      </c>
      <c r="I399" s="260">
        <v>0</v>
      </c>
      <c r="J399" s="260">
        <v>0</v>
      </c>
      <c r="K399" s="260">
        <v>0</v>
      </c>
      <c r="L399" s="301" t="str">
        <f t="shared" si="13"/>
        <v/>
      </c>
      <c r="M399" s="459" t="str">
        <f>IFERROR((Tableau1[[#This Row],[Scope 1
(kg CO2-eq)]]+Tableau1[[#This Row],[Scope 2 energy
(kg CO2-eq)]]+Tableau1[[#This Row],[Scope 2 Infrastructure
(kg CO2-eq)]])/Tableau1[[#This Row],[Total CO2-emissions
(kg CO2-eq)
for scope 3 use ]],"")</f>
        <v/>
      </c>
      <c r="N399" s="436" t="s">
        <v>3730</v>
      </c>
      <c r="O399" s="259">
        <v>1</v>
      </c>
      <c r="P399" s="259" t="s">
        <v>5213</v>
      </c>
      <c r="Q399" s="259" t="s">
        <v>476</v>
      </c>
    </row>
    <row r="400" spans="1:17" ht="21.75" customHeight="1">
      <c r="A400" s="301" t="s">
        <v>5213</v>
      </c>
      <c r="B400" s="301" t="s">
        <v>476</v>
      </c>
      <c r="C400" s="316" t="s">
        <v>6501</v>
      </c>
      <c r="D400" s="465" t="s">
        <v>3730</v>
      </c>
      <c r="E400" s="465" t="s">
        <v>6091</v>
      </c>
      <c r="F400" s="469" t="str">
        <f t="shared" si="12"/>
        <v>other</v>
      </c>
      <c r="G400" s="260">
        <v>0</v>
      </c>
      <c r="H400" s="260">
        <v>0</v>
      </c>
      <c r="I400" s="260">
        <v>0</v>
      </c>
      <c r="J400" s="260">
        <v>0</v>
      </c>
      <c r="K400" s="260">
        <v>0</v>
      </c>
      <c r="L400" s="301" t="str">
        <f t="shared" si="13"/>
        <v/>
      </c>
      <c r="M400" s="459" t="str">
        <f>IFERROR((Tableau1[[#This Row],[Scope 1
(kg CO2-eq)]]+Tableau1[[#This Row],[Scope 2 energy
(kg CO2-eq)]]+Tableau1[[#This Row],[Scope 2 Infrastructure
(kg CO2-eq)]])/Tableau1[[#This Row],[Total CO2-emissions
(kg CO2-eq)
for scope 3 use ]],"")</f>
        <v/>
      </c>
      <c r="N400" s="436" t="s">
        <v>3730</v>
      </c>
      <c r="O400" s="259">
        <v>1</v>
      </c>
      <c r="P400" s="259" t="s">
        <v>5213</v>
      </c>
      <c r="Q400" s="259" t="s">
        <v>476</v>
      </c>
    </row>
    <row r="401" spans="1:17" ht="21.75" customHeight="1">
      <c r="A401" s="301" t="s">
        <v>5214</v>
      </c>
      <c r="B401" s="301" t="s">
        <v>5137</v>
      </c>
      <c r="C401" s="316" t="s">
        <v>6502</v>
      </c>
      <c r="D401" s="465" t="s">
        <v>3730</v>
      </c>
      <c r="E401" s="465" t="s">
        <v>700</v>
      </c>
      <c r="F401" s="469" t="str">
        <f t="shared" si="12"/>
        <v>CH</v>
      </c>
      <c r="G401" s="260">
        <v>0</v>
      </c>
      <c r="H401" s="260">
        <v>0</v>
      </c>
      <c r="I401" s="260">
        <v>0</v>
      </c>
      <c r="J401" s="260">
        <v>17.926000749500101</v>
      </c>
      <c r="K401" s="260">
        <v>17.926000750730498</v>
      </c>
      <c r="L401" s="301" t="str">
        <f t="shared" si="13"/>
        <v/>
      </c>
      <c r="M401" s="459">
        <f>IFERROR((Tableau1[[#This Row],[Scope 1
(kg CO2-eq)]]+Tableau1[[#This Row],[Scope 2 energy
(kg CO2-eq)]]+Tableau1[[#This Row],[Scope 2 Infrastructure
(kg CO2-eq)]])/Tableau1[[#This Row],[Total CO2-emissions
(kg CO2-eq)
for scope 3 use ]],"")</f>
        <v>0</v>
      </c>
      <c r="N401" s="436" t="s">
        <v>3730</v>
      </c>
      <c r="O401" s="259">
        <v>1</v>
      </c>
      <c r="P401" s="259" t="s">
        <v>5214</v>
      </c>
      <c r="Q401" s="259" t="s">
        <v>5137</v>
      </c>
    </row>
    <row r="402" spans="1:17" ht="21.75" customHeight="1">
      <c r="A402" s="301" t="s">
        <v>5214</v>
      </c>
      <c r="B402" s="301" t="s">
        <v>5137</v>
      </c>
      <c r="C402" s="316" t="s">
        <v>6503</v>
      </c>
      <c r="D402" s="465" t="s">
        <v>3730</v>
      </c>
      <c r="E402" s="465" t="s">
        <v>700</v>
      </c>
      <c r="F402" s="469" t="str">
        <f t="shared" si="12"/>
        <v>CH</v>
      </c>
      <c r="G402" s="260">
        <v>0</v>
      </c>
      <c r="H402" s="260">
        <v>0</v>
      </c>
      <c r="I402" s="260">
        <v>0</v>
      </c>
      <c r="J402" s="260">
        <v>13.7087035499348</v>
      </c>
      <c r="K402" s="260">
        <v>13.708703553695401</v>
      </c>
      <c r="L402" s="301" t="str">
        <f t="shared" si="13"/>
        <v/>
      </c>
      <c r="M402" s="459">
        <f>IFERROR((Tableau1[[#This Row],[Scope 1
(kg CO2-eq)]]+Tableau1[[#This Row],[Scope 2 energy
(kg CO2-eq)]]+Tableau1[[#This Row],[Scope 2 Infrastructure
(kg CO2-eq)]])/Tableau1[[#This Row],[Total CO2-emissions
(kg CO2-eq)
for scope 3 use ]],"")</f>
        <v>0</v>
      </c>
      <c r="N402" s="436" t="s">
        <v>3730</v>
      </c>
      <c r="O402" s="259">
        <v>1</v>
      </c>
      <c r="P402" s="259" t="s">
        <v>5214</v>
      </c>
      <c r="Q402" s="259" t="s">
        <v>5137</v>
      </c>
    </row>
    <row r="403" spans="1:17" ht="21.75" customHeight="1">
      <c r="A403" s="301" t="s">
        <v>5143</v>
      </c>
      <c r="B403" s="301" t="s">
        <v>5146</v>
      </c>
      <c r="C403" s="316" t="s">
        <v>6504</v>
      </c>
      <c r="D403" s="465" t="s">
        <v>3730</v>
      </c>
      <c r="E403" s="465" t="s">
        <v>700</v>
      </c>
      <c r="F403" s="469" t="str">
        <f t="shared" si="12"/>
        <v>CH</v>
      </c>
      <c r="G403" s="260">
        <v>0</v>
      </c>
      <c r="H403" s="260">
        <v>0</v>
      </c>
      <c r="I403" s="260">
        <v>0</v>
      </c>
      <c r="J403" s="260">
        <v>2.7641701564310299</v>
      </c>
      <c r="K403" s="260">
        <v>2.76417015675342</v>
      </c>
      <c r="L403" s="301" t="str">
        <f t="shared" si="13"/>
        <v/>
      </c>
      <c r="M403" s="459">
        <f>IFERROR((Tableau1[[#This Row],[Scope 1
(kg CO2-eq)]]+Tableau1[[#This Row],[Scope 2 energy
(kg CO2-eq)]]+Tableau1[[#This Row],[Scope 2 Infrastructure
(kg CO2-eq)]])/Tableau1[[#This Row],[Total CO2-emissions
(kg CO2-eq)
for scope 3 use ]],"")</f>
        <v>0</v>
      </c>
      <c r="N403" s="436" t="s">
        <v>3730</v>
      </c>
      <c r="O403" s="259">
        <v>1</v>
      </c>
      <c r="P403" s="259" t="s">
        <v>5143</v>
      </c>
      <c r="Q403" s="259" t="s">
        <v>5146</v>
      </c>
    </row>
    <row r="404" spans="1:17" ht="21.75" customHeight="1">
      <c r="A404" s="301" t="s">
        <v>5143</v>
      </c>
      <c r="B404" s="301" t="s">
        <v>5146</v>
      </c>
      <c r="C404" s="316" t="s">
        <v>6505</v>
      </c>
      <c r="D404" s="465" t="s">
        <v>3730</v>
      </c>
      <c r="E404" s="465" t="s">
        <v>700</v>
      </c>
      <c r="F404" s="469" t="str">
        <f t="shared" si="12"/>
        <v>CH</v>
      </c>
      <c r="G404" s="260">
        <v>0</v>
      </c>
      <c r="H404" s="260">
        <v>0</v>
      </c>
      <c r="I404" s="260">
        <v>0</v>
      </c>
      <c r="J404" s="260">
        <v>2.76417015675342</v>
      </c>
      <c r="K404" s="260">
        <v>2.76417015675342</v>
      </c>
      <c r="L404" s="301" t="str">
        <f t="shared" si="13"/>
        <v/>
      </c>
      <c r="M404" s="459">
        <f>IFERROR((Tableau1[[#This Row],[Scope 1
(kg CO2-eq)]]+Tableau1[[#This Row],[Scope 2 energy
(kg CO2-eq)]]+Tableau1[[#This Row],[Scope 2 Infrastructure
(kg CO2-eq)]])/Tableau1[[#This Row],[Total CO2-emissions
(kg CO2-eq)
for scope 3 use ]],"")</f>
        <v>0</v>
      </c>
      <c r="N404" s="436" t="s">
        <v>3730</v>
      </c>
      <c r="O404" s="259">
        <v>1</v>
      </c>
      <c r="P404" s="259" t="s">
        <v>5143</v>
      </c>
      <c r="Q404" s="259" t="s">
        <v>5146</v>
      </c>
    </row>
    <row r="405" spans="1:17" ht="21.75" customHeight="1">
      <c r="A405" s="301" t="s">
        <v>5157</v>
      </c>
      <c r="B405" s="301" t="s">
        <v>5183</v>
      </c>
      <c r="C405" s="316" t="s">
        <v>6506</v>
      </c>
      <c r="D405" s="465" t="s">
        <v>3730</v>
      </c>
      <c r="E405" s="465" t="s">
        <v>700</v>
      </c>
      <c r="F405" s="469" t="str">
        <f t="shared" si="12"/>
        <v>CH</v>
      </c>
      <c r="G405" s="260">
        <v>0</v>
      </c>
      <c r="H405" s="260">
        <v>6.7383991062680004E-2</v>
      </c>
      <c r="I405" s="260">
        <v>1.2188027520000001E-5</v>
      </c>
      <c r="J405" s="260">
        <v>2.33381257974251</v>
      </c>
      <c r="K405" s="260">
        <v>2.40120876493557</v>
      </c>
      <c r="L405" s="301" t="str">
        <f t="shared" si="13"/>
        <v/>
      </c>
      <c r="M405" s="459">
        <f>IFERROR((Tableau1[[#This Row],[Scope 1
(kg CO2-eq)]]+Tableau1[[#This Row],[Scope 2 energy
(kg CO2-eq)]]+Tableau1[[#This Row],[Scope 2 Infrastructure
(kg CO2-eq)]])/Tableau1[[#This Row],[Total CO2-emissions
(kg CO2-eq)
for scope 3 use ]],"")</f>
        <v>2.8067604980614169E-2</v>
      </c>
      <c r="N405" s="436" t="s">
        <v>3730</v>
      </c>
      <c r="O405" s="259">
        <v>1</v>
      </c>
      <c r="P405" s="259" t="s">
        <v>5157</v>
      </c>
      <c r="Q405" s="259" t="s">
        <v>5183</v>
      </c>
    </row>
    <row r="406" spans="1:17" ht="21.75" customHeight="1">
      <c r="A406" s="301" t="s">
        <v>5157</v>
      </c>
      <c r="B406" s="301" t="s">
        <v>5158</v>
      </c>
      <c r="C406" s="316" t="s">
        <v>6507</v>
      </c>
      <c r="D406" s="465" t="s">
        <v>3730</v>
      </c>
      <c r="E406" s="465" t="s">
        <v>6091</v>
      </c>
      <c r="F406" s="469" t="str">
        <f t="shared" si="12"/>
        <v>other</v>
      </c>
      <c r="G406" s="260">
        <v>0</v>
      </c>
      <c r="H406" s="260">
        <v>6.6421282114360006E-2</v>
      </c>
      <c r="I406" s="260">
        <v>1.2002423039999999E-5</v>
      </c>
      <c r="J406" s="260">
        <v>2.46608382480462</v>
      </c>
      <c r="K406" s="260">
        <v>2.5325171138092402</v>
      </c>
      <c r="L406" s="301" t="str">
        <f t="shared" si="13"/>
        <v/>
      </c>
      <c r="M406" s="459">
        <f>IFERROR((Tableau1[[#This Row],[Scope 1
(kg CO2-eq)]]+Tableau1[[#This Row],[Scope 2 energy
(kg CO2-eq)]]+Tableau1[[#This Row],[Scope 2 Infrastructure
(kg CO2-eq)]])/Tableau1[[#This Row],[Total CO2-emissions
(kg CO2-eq)
for scope 3 use ]],"")</f>
        <v>2.6232116724958898E-2</v>
      </c>
      <c r="N406" s="436" t="s">
        <v>3730</v>
      </c>
      <c r="O406" s="259">
        <v>1</v>
      </c>
      <c r="P406" s="259" t="s">
        <v>5157</v>
      </c>
      <c r="Q406" s="260" t="s">
        <v>5158</v>
      </c>
    </row>
    <row r="407" spans="1:17" ht="21.75" customHeight="1">
      <c r="A407" s="301" t="s">
        <v>5141</v>
      </c>
      <c r="B407" s="301" t="s">
        <v>5215</v>
      </c>
      <c r="C407" s="316" t="s">
        <v>6508</v>
      </c>
      <c r="D407" s="465" t="s">
        <v>3730</v>
      </c>
      <c r="E407" s="465" t="s">
        <v>6091</v>
      </c>
      <c r="F407" s="469" t="str">
        <f t="shared" si="12"/>
        <v>other</v>
      </c>
      <c r="G407" s="260">
        <v>0.18061387000000001</v>
      </c>
      <c r="H407" s="260">
        <v>2.355052437766E-2</v>
      </c>
      <c r="I407" s="260">
        <v>2.264081469484E-2</v>
      </c>
      <c r="J407" s="260">
        <v>2.3517345624182978E-2</v>
      </c>
      <c r="K407" s="260">
        <v>0.25032255487410199</v>
      </c>
      <c r="L407" s="301" t="str">
        <f t="shared" si="13"/>
        <v/>
      </c>
      <c r="M407" s="459">
        <f>IFERROR((Tableau1[[#This Row],[Scope 1
(kg CO2-eq)]]+Tableau1[[#This Row],[Scope 2 energy
(kg CO2-eq)]]+Tableau1[[#This Row],[Scope 2 Infrastructure
(kg CO2-eq)]])/Tableau1[[#This Row],[Total CO2-emissions
(kg CO2-eq)
for scope 3 use ]],"")</f>
        <v>0.90605183055346383</v>
      </c>
      <c r="N407" s="436" t="s">
        <v>3730</v>
      </c>
      <c r="O407" s="259">
        <v>1</v>
      </c>
      <c r="P407" s="259" t="s">
        <v>5141</v>
      </c>
      <c r="Q407" s="260" t="s">
        <v>5215</v>
      </c>
    </row>
    <row r="408" spans="1:17" ht="21.75" customHeight="1">
      <c r="A408" s="301" t="s">
        <v>5143</v>
      </c>
      <c r="B408" s="301" t="s">
        <v>5215</v>
      </c>
      <c r="C408" s="316" t="s">
        <v>3737</v>
      </c>
      <c r="D408" s="465" t="s">
        <v>3730</v>
      </c>
      <c r="E408" s="465" t="s">
        <v>700</v>
      </c>
      <c r="F408" s="469" t="str">
        <f t="shared" si="12"/>
        <v>CH</v>
      </c>
      <c r="G408" s="260">
        <v>0.270244628784579</v>
      </c>
      <c r="H408" s="260">
        <v>0</v>
      </c>
      <c r="I408" s="260">
        <v>0</v>
      </c>
      <c r="J408" s="260">
        <v>0</v>
      </c>
      <c r="K408" s="260">
        <v>0.270244628784579</v>
      </c>
      <c r="L408" s="301" t="str">
        <f t="shared" si="13"/>
        <v/>
      </c>
      <c r="M408" s="459">
        <f>IFERROR((Tableau1[[#This Row],[Scope 1
(kg CO2-eq)]]+Tableau1[[#This Row],[Scope 2 energy
(kg CO2-eq)]]+Tableau1[[#This Row],[Scope 2 Infrastructure
(kg CO2-eq)]])/Tableau1[[#This Row],[Total CO2-emissions
(kg CO2-eq)
for scope 3 use ]],"")</f>
        <v>1</v>
      </c>
      <c r="N408" s="436" t="s">
        <v>3730</v>
      </c>
      <c r="O408" s="259">
        <v>1</v>
      </c>
      <c r="P408" s="259" t="s">
        <v>5143</v>
      </c>
      <c r="Q408" s="259" t="s">
        <v>5215</v>
      </c>
    </row>
    <row r="409" spans="1:17" ht="21.75" customHeight="1">
      <c r="A409" s="301" t="s">
        <v>5167</v>
      </c>
      <c r="B409" s="301" t="s">
        <v>5216</v>
      </c>
      <c r="C409" s="316" t="s">
        <v>6509</v>
      </c>
      <c r="D409" s="465" t="s">
        <v>3730</v>
      </c>
      <c r="E409" s="465" t="s">
        <v>700</v>
      </c>
      <c r="F409" s="469" t="str">
        <f t="shared" si="12"/>
        <v>CH</v>
      </c>
      <c r="G409" s="260">
        <v>0</v>
      </c>
      <c r="H409" s="260">
        <v>0</v>
      </c>
      <c r="I409" s="260">
        <v>0</v>
      </c>
      <c r="J409" s="260">
        <v>8.0546289175009306E-3</v>
      </c>
      <c r="K409" s="260">
        <v>8.0546289175009306E-3</v>
      </c>
      <c r="L409" s="301" t="str">
        <f t="shared" si="13"/>
        <v/>
      </c>
      <c r="M409" s="459">
        <f>IFERROR((Tableau1[[#This Row],[Scope 1
(kg CO2-eq)]]+Tableau1[[#This Row],[Scope 2 energy
(kg CO2-eq)]]+Tableau1[[#This Row],[Scope 2 Infrastructure
(kg CO2-eq)]])/Tableau1[[#This Row],[Total CO2-emissions
(kg CO2-eq)
for scope 3 use ]],"")</f>
        <v>0</v>
      </c>
      <c r="N409" s="436" t="s">
        <v>3730</v>
      </c>
      <c r="O409" s="259">
        <v>1</v>
      </c>
      <c r="P409" s="259" t="s">
        <v>5167</v>
      </c>
      <c r="Q409" s="259" t="s">
        <v>5216</v>
      </c>
    </row>
    <row r="410" spans="1:17" ht="21.75" customHeight="1">
      <c r="A410" s="301" t="s">
        <v>5143</v>
      </c>
      <c r="B410" s="301" t="s">
        <v>5146</v>
      </c>
      <c r="C410" s="316" t="s">
        <v>6510</v>
      </c>
      <c r="D410" s="465" t="s">
        <v>3730</v>
      </c>
      <c r="E410" s="465" t="s">
        <v>700</v>
      </c>
      <c r="F410" s="469" t="str">
        <f t="shared" si="12"/>
        <v>CH</v>
      </c>
      <c r="G410" s="260">
        <v>0</v>
      </c>
      <c r="H410" s="260">
        <v>0</v>
      </c>
      <c r="I410" s="260">
        <v>0</v>
      </c>
      <c r="J410" s="260">
        <v>0.26041680391076</v>
      </c>
      <c r="K410" s="260">
        <v>0.26041680466492401</v>
      </c>
      <c r="L410" s="301" t="str">
        <f t="shared" si="13"/>
        <v/>
      </c>
      <c r="M410" s="459">
        <f>IFERROR((Tableau1[[#This Row],[Scope 1
(kg CO2-eq)]]+Tableau1[[#This Row],[Scope 2 energy
(kg CO2-eq)]]+Tableau1[[#This Row],[Scope 2 Infrastructure
(kg CO2-eq)]])/Tableau1[[#This Row],[Total CO2-emissions
(kg CO2-eq)
for scope 3 use ]],"")</f>
        <v>0</v>
      </c>
      <c r="N410" s="436" t="s">
        <v>3730</v>
      </c>
      <c r="O410" s="259">
        <v>1</v>
      </c>
      <c r="P410" s="259" t="s">
        <v>5143</v>
      </c>
      <c r="Q410" s="259" t="s">
        <v>5146</v>
      </c>
    </row>
    <row r="411" spans="1:17" ht="21.75" customHeight="1">
      <c r="A411" s="301" t="s">
        <v>5141</v>
      </c>
      <c r="B411" s="301" t="s">
        <v>5146</v>
      </c>
      <c r="C411" s="316" t="s">
        <v>3738</v>
      </c>
      <c r="D411" s="465" t="s">
        <v>3730</v>
      </c>
      <c r="E411" s="465" t="s">
        <v>700</v>
      </c>
      <c r="F411" s="469" t="str">
        <f t="shared" si="12"/>
        <v>CH</v>
      </c>
      <c r="G411" s="260">
        <v>8.45492961771621E-2</v>
      </c>
      <c r="H411" s="260">
        <v>0</v>
      </c>
      <c r="I411" s="260">
        <v>0</v>
      </c>
      <c r="J411" s="260">
        <v>0</v>
      </c>
      <c r="K411" s="260">
        <v>8.45492961771621E-2</v>
      </c>
      <c r="L411" s="301" t="str">
        <f t="shared" si="13"/>
        <v/>
      </c>
      <c r="M411" s="459">
        <f>IFERROR((Tableau1[[#This Row],[Scope 1
(kg CO2-eq)]]+Tableau1[[#This Row],[Scope 2 energy
(kg CO2-eq)]]+Tableau1[[#This Row],[Scope 2 Infrastructure
(kg CO2-eq)]])/Tableau1[[#This Row],[Total CO2-emissions
(kg CO2-eq)
for scope 3 use ]],"")</f>
        <v>1</v>
      </c>
      <c r="N411" s="436" t="s">
        <v>3730</v>
      </c>
      <c r="O411" s="259">
        <v>1</v>
      </c>
      <c r="P411" s="259" t="s">
        <v>5141</v>
      </c>
      <c r="Q411" s="259" t="s">
        <v>5146</v>
      </c>
    </row>
    <row r="412" spans="1:17" ht="21.75" customHeight="1">
      <c r="A412" s="301" t="s">
        <v>5129</v>
      </c>
      <c r="B412" s="301" t="s">
        <v>5163</v>
      </c>
      <c r="C412" s="316" t="s">
        <v>6511</v>
      </c>
      <c r="D412" s="465" t="s">
        <v>3730</v>
      </c>
      <c r="E412" s="465" t="s">
        <v>6091</v>
      </c>
      <c r="F412" s="469" t="str">
        <f t="shared" si="12"/>
        <v>other</v>
      </c>
      <c r="G412" s="260">
        <v>0</v>
      </c>
      <c r="H412" s="260">
        <v>4.3796825224163403</v>
      </c>
      <c r="I412" s="260">
        <v>1.0455719039999999E-6</v>
      </c>
      <c r="J412" s="260">
        <v>0.65244708387477302</v>
      </c>
      <c r="K412" s="260">
        <v>5.0321306359438402</v>
      </c>
      <c r="L412" s="301" t="str">
        <f t="shared" si="13"/>
        <v/>
      </c>
      <c r="M412" s="459">
        <f>IFERROR((Tableau1[[#This Row],[Scope 1
(kg CO2-eq)]]+Tableau1[[#This Row],[Scope 2 energy
(kg CO2-eq)]]+Tableau1[[#This Row],[Scope 2 Infrastructure
(kg CO2-eq)]])/Tableau1[[#This Row],[Total CO2-emissions
(kg CO2-eq)
for scope 3 use ]],"")</f>
        <v>0.87034377380919847</v>
      </c>
      <c r="N412" s="436" t="s">
        <v>3730</v>
      </c>
      <c r="O412" s="259">
        <v>1</v>
      </c>
      <c r="P412" s="259" t="s">
        <v>5129</v>
      </c>
      <c r="Q412" s="259" t="s">
        <v>5163</v>
      </c>
    </row>
    <row r="413" spans="1:17" ht="21.75" customHeight="1">
      <c r="A413" s="301" t="s">
        <v>5157</v>
      </c>
      <c r="B413" s="301" t="s">
        <v>5183</v>
      </c>
      <c r="C413" s="316" t="s">
        <v>6512</v>
      </c>
      <c r="D413" s="465" t="s">
        <v>3730</v>
      </c>
      <c r="E413" s="465" t="s">
        <v>700</v>
      </c>
      <c r="F413" s="469" t="str">
        <f t="shared" si="12"/>
        <v>CH</v>
      </c>
      <c r="G413" s="260">
        <v>0</v>
      </c>
      <c r="H413" s="260">
        <v>6.8530768416000004E-2</v>
      </c>
      <c r="I413" s="260">
        <v>1.2373632E-5</v>
      </c>
      <c r="J413" s="260">
        <v>2.68428522958073</v>
      </c>
      <c r="K413" s="260">
        <v>2.7528283719309399</v>
      </c>
      <c r="L413" s="301" t="str">
        <f t="shared" si="13"/>
        <v/>
      </c>
      <c r="M413" s="459">
        <f>IFERROR((Tableau1[[#This Row],[Scope 1
(kg CO2-eq)]]+Tableau1[[#This Row],[Scope 2 energy
(kg CO2-eq)]]+Tableau1[[#This Row],[Scope 2 Infrastructure
(kg CO2-eq)]])/Tableau1[[#This Row],[Total CO2-emissions
(kg CO2-eq)
for scope 3 use ]],"")</f>
        <v>2.4899170157826153E-2</v>
      </c>
      <c r="N413" s="436" t="s">
        <v>3730</v>
      </c>
      <c r="O413" s="259">
        <v>1</v>
      </c>
      <c r="P413" s="259" t="s">
        <v>5157</v>
      </c>
      <c r="Q413" s="260" t="s">
        <v>5183</v>
      </c>
    </row>
    <row r="414" spans="1:17" ht="21.75" customHeight="1">
      <c r="A414" s="301" t="s">
        <v>5217</v>
      </c>
      <c r="B414" s="301" t="s">
        <v>5133</v>
      </c>
      <c r="C414" s="316" t="s">
        <v>6513</v>
      </c>
      <c r="D414" s="465" t="s">
        <v>3646</v>
      </c>
      <c r="E414" s="465" t="s">
        <v>6091</v>
      </c>
      <c r="F414" s="469" t="str">
        <f t="shared" si="12"/>
        <v>other</v>
      </c>
      <c r="G414" s="260">
        <v>0</v>
      </c>
      <c r="H414" s="260">
        <v>12032.404840048001</v>
      </c>
      <c r="I414" s="260">
        <v>9.8181902720000007</v>
      </c>
      <c r="J414" s="260">
        <v>19106.9735439123</v>
      </c>
      <c r="K414" s="260">
        <v>31149.1965568573</v>
      </c>
      <c r="L414" s="301" t="str">
        <f t="shared" si="13"/>
        <v/>
      </c>
      <c r="M414" s="459">
        <f>IFERROR((Tableau1[[#This Row],[Scope 1
(kg CO2-eq)]]+Tableau1[[#This Row],[Scope 2 energy
(kg CO2-eq)]]+Tableau1[[#This Row],[Scope 2 Infrastructure
(kg CO2-eq)]])/Tableau1[[#This Row],[Total CO2-emissions
(kg CO2-eq)
for scope 3 use ]],"")</f>
        <v>0.3865981906897365</v>
      </c>
      <c r="N414" s="436" t="s">
        <v>3646</v>
      </c>
      <c r="O414" s="259">
        <v>1</v>
      </c>
      <c r="P414" s="259" t="s">
        <v>5217</v>
      </c>
      <c r="Q414" s="260" t="s">
        <v>5133</v>
      </c>
    </row>
    <row r="415" spans="1:17" ht="21.75" customHeight="1">
      <c r="A415" s="301" t="s">
        <v>5146</v>
      </c>
      <c r="B415" s="301" t="s">
        <v>5133</v>
      </c>
      <c r="C415" s="316" t="s">
        <v>6514</v>
      </c>
      <c r="D415" s="465" t="s">
        <v>3731</v>
      </c>
      <c r="E415" s="465" t="s">
        <v>700</v>
      </c>
      <c r="F415" s="469" t="str">
        <f t="shared" si="12"/>
        <v>CH</v>
      </c>
      <c r="G415" s="260">
        <v>0</v>
      </c>
      <c r="H415" s="260">
        <v>0</v>
      </c>
      <c r="I415" s="260">
        <v>0</v>
      </c>
      <c r="J415" s="260">
        <v>291.07835714710899</v>
      </c>
      <c r="K415" s="260">
        <v>291.07835714809403</v>
      </c>
      <c r="L415" s="301" t="str">
        <f t="shared" si="13"/>
        <v/>
      </c>
      <c r="M415" s="459">
        <f>IFERROR((Tableau1[[#This Row],[Scope 1
(kg CO2-eq)]]+Tableau1[[#This Row],[Scope 2 energy
(kg CO2-eq)]]+Tableau1[[#This Row],[Scope 2 Infrastructure
(kg CO2-eq)]])/Tableau1[[#This Row],[Total CO2-emissions
(kg CO2-eq)
for scope 3 use ]],"")</f>
        <v>0</v>
      </c>
      <c r="N415" s="436" t="s">
        <v>3731</v>
      </c>
      <c r="O415" s="259">
        <v>1</v>
      </c>
      <c r="P415" s="259" t="s">
        <v>5146</v>
      </c>
      <c r="Q415" s="259" t="s">
        <v>5133</v>
      </c>
    </row>
    <row r="416" spans="1:17" ht="21.75" customHeight="1">
      <c r="A416" s="301" t="s">
        <v>5146</v>
      </c>
      <c r="B416" s="301" t="s">
        <v>5133</v>
      </c>
      <c r="C416" s="316" t="s">
        <v>6515</v>
      </c>
      <c r="D416" s="465" t="s">
        <v>3731</v>
      </c>
      <c r="E416" s="465" t="s">
        <v>700</v>
      </c>
      <c r="F416" s="469" t="str">
        <f t="shared" si="12"/>
        <v>CH</v>
      </c>
      <c r="G416" s="260">
        <v>0</v>
      </c>
      <c r="H416" s="260">
        <v>18.956335711600001</v>
      </c>
      <c r="I416" s="260">
        <v>8.5134313697999993</v>
      </c>
      <c r="J416" s="260">
        <v>277.68605498645297</v>
      </c>
      <c r="K416" s="260">
        <v>305.15582226199098</v>
      </c>
      <c r="L416" s="301" t="str">
        <f t="shared" si="13"/>
        <v/>
      </c>
      <c r="M416" s="459">
        <f>IFERROR((Tableau1[[#This Row],[Scope 1
(kg CO2-eq)]]+Tableau1[[#This Row],[Scope 2 energy
(kg CO2-eq)]]+Tableau1[[#This Row],[Scope 2 Infrastructure
(kg CO2-eq)]])/Tableau1[[#This Row],[Total CO2-emissions
(kg CO2-eq)
for scope 3 use ]],"")</f>
        <v>9.001882014827127E-2</v>
      </c>
      <c r="N416" s="436" t="s">
        <v>3731</v>
      </c>
      <c r="O416" s="259">
        <v>1</v>
      </c>
      <c r="P416" s="259" t="s">
        <v>5146</v>
      </c>
      <c r="Q416" s="259" t="s">
        <v>5133</v>
      </c>
    </row>
    <row r="417" spans="1:17" ht="21.75" customHeight="1">
      <c r="A417" s="301" t="s">
        <v>5146</v>
      </c>
      <c r="B417" s="301" t="s">
        <v>5133</v>
      </c>
      <c r="C417" s="316" t="s">
        <v>6516</v>
      </c>
      <c r="D417" s="465" t="s">
        <v>3731</v>
      </c>
      <c r="E417" s="465" t="s">
        <v>700</v>
      </c>
      <c r="F417" s="469" t="str">
        <f t="shared" si="12"/>
        <v>CH</v>
      </c>
      <c r="G417" s="260">
        <v>0</v>
      </c>
      <c r="H417" s="260">
        <v>18.956335711600001</v>
      </c>
      <c r="I417" s="260">
        <v>8.5134313697999993</v>
      </c>
      <c r="J417" s="260">
        <v>230.761171218111</v>
      </c>
      <c r="K417" s="260">
        <v>258.23093854571903</v>
      </c>
      <c r="L417" s="301" t="str">
        <f t="shared" si="13"/>
        <v/>
      </c>
      <c r="M417" s="459">
        <f>IFERROR((Tableau1[[#This Row],[Scope 1
(kg CO2-eq)]]+Tableau1[[#This Row],[Scope 2 energy
(kg CO2-eq)]]+Tableau1[[#This Row],[Scope 2 Infrastructure
(kg CO2-eq)]])/Tableau1[[#This Row],[Total CO2-emissions
(kg CO2-eq)
for scope 3 use ]],"")</f>
        <v>0.10637674647391858</v>
      </c>
      <c r="N417" s="436" t="s">
        <v>3731</v>
      </c>
      <c r="O417" s="259">
        <v>1</v>
      </c>
      <c r="P417" s="259" t="s">
        <v>5146</v>
      </c>
      <c r="Q417" s="259" t="s">
        <v>5133</v>
      </c>
    </row>
    <row r="418" spans="1:17" ht="21.75" customHeight="1">
      <c r="A418" s="301" t="s">
        <v>5146</v>
      </c>
      <c r="B418" s="301" t="s">
        <v>5133</v>
      </c>
      <c r="C418" s="316" t="s">
        <v>6517</v>
      </c>
      <c r="D418" s="465" t="s">
        <v>50</v>
      </c>
      <c r="E418" s="465" t="s">
        <v>6091</v>
      </c>
      <c r="F418" s="469" t="str">
        <f t="shared" si="12"/>
        <v>other</v>
      </c>
      <c r="G418" s="260">
        <v>0</v>
      </c>
      <c r="H418" s="260">
        <v>1.26757113432</v>
      </c>
      <c r="I418" s="260">
        <v>0.53634116448000002</v>
      </c>
      <c r="J418" s="260">
        <v>174.06819877341999</v>
      </c>
      <c r="K418" s="260">
        <v>175.87211090967199</v>
      </c>
      <c r="L418" s="301" t="str">
        <f t="shared" si="13"/>
        <v/>
      </c>
      <c r="M418" s="459">
        <f>IFERROR((Tableau1[[#This Row],[Scope 1
(kg CO2-eq)]]+Tableau1[[#This Row],[Scope 2 energy
(kg CO2-eq)]]+Tableau1[[#This Row],[Scope 2 Infrastructure
(kg CO2-eq)]])/Tableau1[[#This Row],[Total CO2-emissions
(kg CO2-eq)
for scope 3 use ]],"")</f>
        <v>1.0256954837634776E-2</v>
      </c>
      <c r="N418" s="436" t="s">
        <v>50</v>
      </c>
      <c r="O418" s="259">
        <v>1</v>
      </c>
      <c r="P418" s="259" t="s">
        <v>5146</v>
      </c>
      <c r="Q418" s="259" t="s">
        <v>5133</v>
      </c>
    </row>
    <row r="419" spans="1:17" ht="21.75" customHeight="1">
      <c r="A419" s="301" t="s">
        <v>5167</v>
      </c>
      <c r="B419" s="301" t="s">
        <v>5216</v>
      </c>
      <c r="C419" s="316" t="s">
        <v>6518</v>
      </c>
      <c r="D419" s="465" t="s">
        <v>3730</v>
      </c>
      <c r="E419" s="465" t="s">
        <v>700</v>
      </c>
      <c r="F419" s="469" t="str">
        <f t="shared" si="12"/>
        <v>CH</v>
      </c>
      <c r="G419" s="260">
        <v>0</v>
      </c>
      <c r="H419" s="260">
        <v>0</v>
      </c>
      <c r="I419" s="260">
        <v>0</v>
      </c>
      <c r="J419" s="260">
        <v>0.47050401359294503</v>
      </c>
      <c r="K419" s="260">
        <v>0.47050401395174302</v>
      </c>
      <c r="L419" s="301" t="str">
        <f t="shared" si="13"/>
        <v/>
      </c>
      <c r="M419" s="459">
        <f>IFERROR((Tableau1[[#This Row],[Scope 1
(kg CO2-eq)]]+Tableau1[[#This Row],[Scope 2 energy
(kg CO2-eq)]]+Tableau1[[#This Row],[Scope 2 Infrastructure
(kg CO2-eq)]])/Tableau1[[#This Row],[Total CO2-emissions
(kg CO2-eq)
for scope 3 use ]],"")</f>
        <v>0</v>
      </c>
      <c r="N419" s="436" t="s">
        <v>3730</v>
      </c>
      <c r="O419" s="259">
        <v>1</v>
      </c>
      <c r="P419" s="259" t="s">
        <v>5167</v>
      </c>
      <c r="Q419" s="259" t="s">
        <v>5216</v>
      </c>
    </row>
    <row r="420" spans="1:17" ht="21.75" customHeight="1">
      <c r="A420" s="301" t="s">
        <v>5198</v>
      </c>
      <c r="B420" s="301" t="s">
        <v>5199</v>
      </c>
      <c r="C420" s="316" t="s">
        <v>6519</v>
      </c>
      <c r="D420" s="465" t="s">
        <v>3730</v>
      </c>
      <c r="E420" s="465" t="s">
        <v>6028</v>
      </c>
      <c r="F420" s="469" t="str">
        <f t="shared" si="12"/>
        <v>other</v>
      </c>
      <c r="G420" s="260">
        <v>0</v>
      </c>
      <c r="H420" s="260">
        <v>9.4123630440000002E-4</v>
      </c>
      <c r="I420" s="260">
        <v>4.5037067040000001E-4</v>
      </c>
      <c r="J420" s="260">
        <v>3.0443575894754701E-2</v>
      </c>
      <c r="K420" s="260">
        <v>3.183518288224E-2</v>
      </c>
      <c r="L420" s="301" t="str">
        <f t="shared" si="13"/>
        <v/>
      </c>
      <c r="M420" s="459">
        <f>IFERROR((Tableau1[[#This Row],[Scope 1
(kg CO2-eq)]]+Tableau1[[#This Row],[Scope 2 energy
(kg CO2-eq)]]+Tableau1[[#This Row],[Scope 2 Infrastructure
(kg CO2-eq)]])/Tableau1[[#This Row],[Total CO2-emissions
(kg CO2-eq)
for scope 3 use ]],"")</f>
        <v>4.3712862588150554E-2</v>
      </c>
      <c r="N420" s="436" t="s">
        <v>3730</v>
      </c>
      <c r="O420" s="259">
        <v>1</v>
      </c>
      <c r="P420" s="259" t="s">
        <v>5198</v>
      </c>
      <c r="Q420" s="259" t="s">
        <v>5199</v>
      </c>
    </row>
    <row r="421" spans="1:17" ht="21.75" customHeight="1">
      <c r="A421" s="301" t="s">
        <v>5198</v>
      </c>
      <c r="B421" s="301" t="s">
        <v>5199</v>
      </c>
      <c r="C421" s="316" t="s">
        <v>6520</v>
      </c>
      <c r="D421" s="465" t="s">
        <v>3730</v>
      </c>
      <c r="E421" s="465" t="s">
        <v>6028</v>
      </c>
      <c r="F421" s="469" t="str">
        <f t="shared" si="12"/>
        <v>other</v>
      </c>
      <c r="G421" s="260">
        <v>0</v>
      </c>
      <c r="H421" s="260">
        <v>2.4053816668E-3</v>
      </c>
      <c r="I421" s="260">
        <v>1.1509472688000001E-3</v>
      </c>
      <c r="J421" s="260">
        <v>4.7265996997582403E-2</v>
      </c>
      <c r="K421" s="260">
        <v>5.0822326011720202E-2</v>
      </c>
      <c r="L421" s="301" t="str">
        <f t="shared" si="13"/>
        <v/>
      </c>
      <c r="M421" s="459">
        <f>IFERROR((Tableau1[[#This Row],[Scope 1
(kg CO2-eq)]]+Tableau1[[#This Row],[Scope 2 energy
(kg CO2-eq)]]+Tableau1[[#This Row],[Scope 2 Infrastructure
(kg CO2-eq)]])/Tableau1[[#This Row],[Total CO2-emissions
(kg CO2-eq)
for scope 3 use ]],"")</f>
        <v>6.9975721590937623E-2</v>
      </c>
      <c r="N421" s="436" t="s">
        <v>3730</v>
      </c>
      <c r="O421" s="259">
        <v>1</v>
      </c>
      <c r="P421" s="259" t="s">
        <v>5198</v>
      </c>
      <c r="Q421" s="259" t="s">
        <v>5199</v>
      </c>
    </row>
    <row r="422" spans="1:17" ht="21.75" customHeight="1">
      <c r="A422" s="301" t="s">
        <v>5198</v>
      </c>
      <c r="B422" s="301" t="s">
        <v>5199</v>
      </c>
      <c r="C422" s="316" t="s">
        <v>6521</v>
      </c>
      <c r="D422" s="465" t="s">
        <v>3730</v>
      </c>
      <c r="E422" s="465" t="s">
        <v>6028</v>
      </c>
      <c r="F422" s="469" t="str">
        <f t="shared" si="12"/>
        <v>other</v>
      </c>
      <c r="G422" s="260">
        <v>0</v>
      </c>
      <c r="H422" s="260">
        <v>1.8600622206000001E-3</v>
      </c>
      <c r="I422" s="260">
        <v>8.9001822960000005E-4</v>
      </c>
      <c r="J422" s="260">
        <v>4.2277850185404003E-2</v>
      </c>
      <c r="K422" s="260">
        <v>4.5027930650247003E-2</v>
      </c>
      <c r="L422" s="301" t="str">
        <f t="shared" si="13"/>
        <v/>
      </c>
      <c r="M422" s="459">
        <f>IFERROR((Tableau1[[#This Row],[Scope 1
(kg CO2-eq)]]+Tableau1[[#This Row],[Scope 2 energy
(kg CO2-eq)]]+Tableau1[[#This Row],[Scope 2 Infrastructure
(kg CO2-eq)]])/Tableau1[[#This Row],[Total CO2-emissions
(kg CO2-eq)
for scope 3 use ]],"")</f>
        <v>6.1074990799847344E-2</v>
      </c>
      <c r="N422" s="436" t="s">
        <v>3730</v>
      </c>
      <c r="O422" s="259">
        <v>1</v>
      </c>
      <c r="P422" s="259" t="s">
        <v>5198</v>
      </c>
      <c r="Q422" s="259" t="s">
        <v>5199</v>
      </c>
    </row>
    <row r="423" spans="1:17" ht="21.75" customHeight="1">
      <c r="A423" s="301" t="s">
        <v>5213</v>
      </c>
      <c r="B423" s="301" t="s">
        <v>5218</v>
      </c>
      <c r="C423" s="316" t="s">
        <v>6522</v>
      </c>
      <c r="D423" s="465" t="s">
        <v>3646</v>
      </c>
      <c r="E423" s="465" t="s">
        <v>700</v>
      </c>
      <c r="F423" s="469" t="str">
        <f t="shared" si="12"/>
        <v>CH</v>
      </c>
      <c r="G423" s="260">
        <v>3.2310110000000002E-3</v>
      </c>
      <c r="H423" s="260">
        <v>0</v>
      </c>
      <c r="I423" s="260">
        <v>0</v>
      </c>
      <c r="J423" s="260">
        <v>9.8666843448130944E-4</v>
      </c>
      <c r="K423" s="260">
        <v>4.2176794346299798E-3</v>
      </c>
      <c r="L423" s="301" t="str">
        <f t="shared" si="13"/>
        <v/>
      </c>
      <c r="M423" s="459">
        <f>IFERROR((Tableau1[[#This Row],[Scope 1
(kg CO2-eq)]]+Tableau1[[#This Row],[Scope 2 energy
(kg CO2-eq)]]+Tableau1[[#This Row],[Scope 2 Infrastructure
(kg CO2-eq)]])/Tableau1[[#This Row],[Total CO2-emissions
(kg CO2-eq)
for scope 3 use ]],"")</f>
        <v>0.76606367318275326</v>
      </c>
      <c r="N423" s="436" t="s">
        <v>3646</v>
      </c>
      <c r="O423" s="259">
        <v>1</v>
      </c>
      <c r="P423" s="259" t="s">
        <v>5213</v>
      </c>
      <c r="Q423" s="259" t="s">
        <v>5218</v>
      </c>
    </row>
    <row r="424" spans="1:17" ht="21.75" customHeight="1">
      <c r="A424" s="301" t="s">
        <v>5213</v>
      </c>
      <c r="B424" s="301" t="s">
        <v>5218</v>
      </c>
      <c r="C424" s="316" t="s">
        <v>6523</v>
      </c>
      <c r="D424" s="465" t="s">
        <v>3646</v>
      </c>
      <c r="E424" s="465" t="s">
        <v>6091</v>
      </c>
      <c r="F424" s="469" t="str">
        <f t="shared" si="12"/>
        <v>other</v>
      </c>
      <c r="G424" s="260">
        <v>3.2333868300000001E-3</v>
      </c>
      <c r="H424" s="260">
        <v>0</v>
      </c>
      <c r="I424" s="260">
        <v>0</v>
      </c>
      <c r="J424" s="260">
        <v>8.9634278026526999E-4</v>
      </c>
      <c r="K424" s="260">
        <v>4.1297296106198996E-3</v>
      </c>
      <c r="L424" s="301" t="str">
        <f t="shared" si="13"/>
        <v/>
      </c>
      <c r="M424" s="459">
        <f>IFERROR((Tableau1[[#This Row],[Scope 1
(kg CO2-eq)]]+Tableau1[[#This Row],[Scope 2 energy
(kg CO2-eq)]]+Tableau1[[#This Row],[Scope 2 Infrastructure
(kg CO2-eq)]])/Tableau1[[#This Row],[Total CO2-emissions
(kg CO2-eq)
for scope 3 use ]],"")</f>
        <v>0.7829536397940221</v>
      </c>
      <c r="N424" s="436" t="s">
        <v>3646</v>
      </c>
      <c r="O424" s="259">
        <v>1</v>
      </c>
      <c r="P424" s="259" t="s">
        <v>5213</v>
      </c>
      <c r="Q424" s="259" t="s">
        <v>5218</v>
      </c>
    </row>
    <row r="425" spans="1:17" ht="21.75" customHeight="1">
      <c r="A425" s="301" t="s">
        <v>5143</v>
      </c>
      <c r="B425" s="301" t="s">
        <v>5195</v>
      </c>
      <c r="C425" s="316" t="s">
        <v>3739</v>
      </c>
      <c r="D425" s="465" t="s">
        <v>3730</v>
      </c>
      <c r="E425" s="465" t="s">
        <v>6016</v>
      </c>
      <c r="F425" s="469" t="str">
        <f t="shared" si="12"/>
        <v>other</v>
      </c>
      <c r="G425" s="260">
        <v>0.42911535068755302</v>
      </c>
      <c r="H425" s="260">
        <v>0</v>
      </c>
      <c r="I425" s="260">
        <v>0</v>
      </c>
      <c r="J425" s="260">
        <v>0</v>
      </c>
      <c r="K425" s="260">
        <v>0.42911535068755302</v>
      </c>
      <c r="L425" s="301" t="str">
        <f t="shared" si="13"/>
        <v/>
      </c>
      <c r="M425" s="459">
        <f>IFERROR((Tableau1[[#This Row],[Scope 1
(kg CO2-eq)]]+Tableau1[[#This Row],[Scope 2 energy
(kg CO2-eq)]]+Tableau1[[#This Row],[Scope 2 Infrastructure
(kg CO2-eq)]])/Tableau1[[#This Row],[Total CO2-emissions
(kg CO2-eq)
for scope 3 use ]],"")</f>
        <v>1</v>
      </c>
      <c r="N425" s="436" t="s">
        <v>3730</v>
      </c>
      <c r="O425" s="259">
        <v>1</v>
      </c>
      <c r="P425" s="259" t="s">
        <v>5143</v>
      </c>
      <c r="Q425" s="259" t="s">
        <v>5195</v>
      </c>
    </row>
    <row r="426" spans="1:17" ht="21.75" customHeight="1">
      <c r="A426" s="301" t="s">
        <v>5150</v>
      </c>
      <c r="B426" s="301" t="s">
        <v>5133</v>
      </c>
      <c r="C426" s="316" t="s">
        <v>6524</v>
      </c>
      <c r="D426" s="465" t="s">
        <v>3646</v>
      </c>
      <c r="E426" s="465" t="s">
        <v>6091</v>
      </c>
      <c r="F426" s="469" t="str">
        <f t="shared" si="12"/>
        <v>other</v>
      </c>
      <c r="G426" s="260">
        <v>640.93210999999997</v>
      </c>
      <c r="H426" s="260">
        <v>4954.9942540053999</v>
      </c>
      <c r="I426" s="260">
        <v>25.9898785904</v>
      </c>
      <c r="J426" s="260">
        <v>28566.673497596199</v>
      </c>
      <c r="K426" s="260">
        <v>34188.589736439899</v>
      </c>
      <c r="L426" s="301" t="str">
        <f t="shared" si="13"/>
        <v/>
      </c>
      <c r="M426" s="459">
        <f>IFERROR((Tableau1[[#This Row],[Scope 1
(kg CO2-eq)]]+Tableau1[[#This Row],[Scope 2 energy
(kg CO2-eq)]]+Tableau1[[#This Row],[Scope 2 Infrastructure
(kg CO2-eq)]])/Tableau1[[#This Row],[Total CO2-emissions
(kg CO2-eq)
for scope 3 use ]],"")</f>
        <v>0.16443837800667402</v>
      </c>
      <c r="N426" s="436" t="s">
        <v>3646</v>
      </c>
      <c r="O426" s="259">
        <v>1</v>
      </c>
      <c r="P426" s="259" t="s">
        <v>5150</v>
      </c>
      <c r="Q426" s="259" t="s">
        <v>5133</v>
      </c>
    </row>
    <row r="427" spans="1:17" ht="21.75" customHeight="1">
      <c r="A427" s="301" t="s">
        <v>5129</v>
      </c>
      <c r="B427" s="301" t="s">
        <v>5136</v>
      </c>
      <c r="C427" s="316" t="s">
        <v>6525</v>
      </c>
      <c r="D427" s="465" t="s">
        <v>3730</v>
      </c>
      <c r="E427" s="465" t="s">
        <v>6091</v>
      </c>
      <c r="F427" s="469" t="str">
        <f t="shared" si="12"/>
        <v>other</v>
      </c>
      <c r="G427" s="260">
        <v>1.1915574010675101</v>
      </c>
      <c r="H427" s="260">
        <v>0</v>
      </c>
      <c r="I427" s="260">
        <v>0</v>
      </c>
      <c r="J427" s="260">
        <v>6.5562413748898596E-3</v>
      </c>
      <c r="K427" s="260">
        <v>1.19811364244254</v>
      </c>
      <c r="L427" s="301" t="str">
        <f t="shared" si="13"/>
        <v/>
      </c>
      <c r="M427" s="459">
        <f>IFERROR((Tableau1[[#This Row],[Scope 1
(kg CO2-eq)]]+Tableau1[[#This Row],[Scope 2 energy
(kg CO2-eq)]]+Tableau1[[#This Row],[Scope 2 Infrastructure
(kg CO2-eq)]])/Tableau1[[#This Row],[Total CO2-emissions
(kg CO2-eq)
for scope 3 use ]],"")</f>
        <v>0.99452786351579803</v>
      </c>
      <c r="N427" s="436" t="s">
        <v>3730</v>
      </c>
      <c r="O427" s="259">
        <v>1</v>
      </c>
      <c r="P427" s="259" t="s">
        <v>5129</v>
      </c>
      <c r="Q427" s="259" t="s">
        <v>5136</v>
      </c>
    </row>
    <row r="428" spans="1:17" ht="21.75" customHeight="1">
      <c r="A428" s="301" t="s">
        <v>5129</v>
      </c>
      <c r="B428" s="301" t="s">
        <v>5136</v>
      </c>
      <c r="C428" s="316" t="s">
        <v>6526</v>
      </c>
      <c r="D428" s="465" t="s">
        <v>3730</v>
      </c>
      <c r="E428" s="465" t="s">
        <v>6091</v>
      </c>
      <c r="F428" s="469" t="str">
        <f t="shared" si="12"/>
        <v>other</v>
      </c>
      <c r="G428" s="260">
        <v>0</v>
      </c>
      <c r="H428" s="260">
        <v>2.7927113515920001</v>
      </c>
      <c r="I428" s="260">
        <v>1.11362688E-4</v>
      </c>
      <c r="J428" s="260">
        <v>1.9821725349566299</v>
      </c>
      <c r="K428" s="260">
        <v>4.7749952381135499</v>
      </c>
      <c r="L428" s="301" t="str">
        <f t="shared" si="13"/>
        <v/>
      </c>
      <c r="M428" s="459">
        <f>IFERROR((Tableau1[[#This Row],[Scope 1
(kg CO2-eq)]]+Tableau1[[#This Row],[Scope 2 energy
(kg CO2-eq)]]+Tableau1[[#This Row],[Scope 2 Infrastructure
(kg CO2-eq)]])/Tableau1[[#This Row],[Total CO2-emissions
(kg CO2-eq)
for scope 3 use ]],"")</f>
        <v>0.58488492134776582</v>
      </c>
      <c r="N428" s="436" t="s">
        <v>3730</v>
      </c>
      <c r="O428" s="259">
        <v>1</v>
      </c>
      <c r="P428" s="259" t="s">
        <v>5129</v>
      </c>
      <c r="Q428" s="259" t="s">
        <v>5136</v>
      </c>
    </row>
    <row r="429" spans="1:17" ht="21.75" customHeight="1">
      <c r="A429" s="301" t="s">
        <v>5129</v>
      </c>
      <c r="B429" s="301" t="s">
        <v>5136</v>
      </c>
      <c r="C429" s="316" t="s">
        <v>6527</v>
      </c>
      <c r="D429" s="465" t="s">
        <v>3730</v>
      </c>
      <c r="E429" s="465" t="s">
        <v>6091</v>
      </c>
      <c r="F429" s="469" t="str">
        <f t="shared" si="12"/>
        <v>other</v>
      </c>
      <c r="G429" s="260">
        <v>1.59926471809107</v>
      </c>
      <c r="H429" s="260">
        <v>0</v>
      </c>
      <c r="I429" s="260">
        <v>0</v>
      </c>
      <c r="J429" s="260">
        <v>7.3404252222299959E-3</v>
      </c>
      <c r="K429" s="260">
        <v>1.6066051433134101</v>
      </c>
      <c r="L429" s="301" t="str">
        <f t="shared" si="13"/>
        <v/>
      </c>
      <c r="M429" s="459">
        <f>IFERROR((Tableau1[[#This Row],[Scope 1
(kg CO2-eq)]]+Tableau1[[#This Row],[Scope 2 energy
(kg CO2-eq)]]+Tableau1[[#This Row],[Scope 2 Infrastructure
(kg CO2-eq)]])/Tableau1[[#This Row],[Total CO2-emissions
(kg CO2-eq)
for scope 3 use ]],"")</f>
        <v>0.99543109565353349</v>
      </c>
      <c r="N429" s="436" t="s">
        <v>3730</v>
      </c>
      <c r="O429" s="259">
        <v>1</v>
      </c>
      <c r="P429" s="259" t="s">
        <v>5129</v>
      </c>
      <c r="Q429" s="259" t="s">
        <v>5136</v>
      </c>
    </row>
    <row r="430" spans="1:17" ht="21.75" customHeight="1">
      <c r="A430" s="301" t="s">
        <v>5129</v>
      </c>
      <c r="B430" s="301" t="s">
        <v>5136</v>
      </c>
      <c r="C430" s="316" t="s">
        <v>6528</v>
      </c>
      <c r="D430" s="465" t="s">
        <v>3730</v>
      </c>
      <c r="E430" s="465" t="s">
        <v>6091</v>
      </c>
      <c r="F430" s="469" t="str">
        <f t="shared" si="12"/>
        <v>other</v>
      </c>
      <c r="G430" s="260">
        <v>0</v>
      </c>
      <c r="H430" s="260">
        <v>1.462229601102</v>
      </c>
      <c r="I430" s="260">
        <v>7.6160904574000002E-2</v>
      </c>
      <c r="J430" s="260">
        <v>3.0398962194651702</v>
      </c>
      <c r="K430" s="260">
        <v>4.5782867289085898</v>
      </c>
      <c r="L430" s="301" t="str">
        <f t="shared" si="13"/>
        <v/>
      </c>
      <c r="M430" s="459">
        <f>IFERROR((Tableau1[[#This Row],[Scope 1
(kg CO2-eq)]]+Tableau1[[#This Row],[Scope 2 energy
(kg CO2-eq)]]+Tableau1[[#This Row],[Scope 2 Infrastructure
(kg CO2-eq)]])/Tableau1[[#This Row],[Total CO2-emissions
(kg CO2-eq)
for scope 3 use ]],"")</f>
        <v>0.3360188203072057</v>
      </c>
      <c r="N430" s="436" t="s">
        <v>3730</v>
      </c>
      <c r="O430" s="259">
        <v>1</v>
      </c>
      <c r="P430" s="259" t="s">
        <v>5129</v>
      </c>
      <c r="Q430" s="259" t="s">
        <v>5136</v>
      </c>
    </row>
    <row r="431" spans="1:17" ht="21.75" customHeight="1">
      <c r="A431" s="301" t="s">
        <v>5129</v>
      </c>
      <c r="B431" s="301" t="s">
        <v>5136</v>
      </c>
      <c r="C431" s="316" t="s">
        <v>6529</v>
      </c>
      <c r="D431" s="465" t="s">
        <v>3730</v>
      </c>
      <c r="E431" s="465" t="s">
        <v>6101</v>
      </c>
      <c r="F431" s="469" t="str">
        <f t="shared" si="12"/>
        <v>other</v>
      </c>
      <c r="G431" s="260">
        <v>4.8654999999999997E-2</v>
      </c>
      <c r="H431" s="260">
        <v>0.20201762958431299</v>
      </c>
      <c r="I431" s="260">
        <v>1.2925495987200001E-4</v>
      </c>
      <c r="J431" s="260">
        <v>3.3271125262474999</v>
      </c>
      <c r="K431" s="260">
        <v>3.5779144115116401</v>
      </c>
      <c r="L431" s="301" t="str">
        <f t="shared" si="13"/>
        <v/>
      </c>
      <c r="M431" s="459">
        <f>IFERROR((Tableau1[[#This Row],[Scope 1
(kg CO2-eq)]]+Tableau1[[#This Row],[Scope 2 energy
(kg CO2-eq)]]+Tableau1[[#This Row],[Scope 2 Infrastructure
(kg CO2-eq)]])/Tableau1[[#This Row],[Total CO2-emissions
(kg CO2-eq)
for scope 3 use ]],"")</f>
        <v>7.0097228636115741E-2</v>
      </c>
      <c r="N431" s="436" t="s">
        <v>3730</v>
      </c>
      <c r="O431" s="259">
        <v>1</v>
      </c>
      <c r="P431" s="259" t="s">
        <v>5129</v>
      </c>
      <c r="Q431" s="259" t="s">
        <v>5136</v>
      </c>
    </row>
    <row r="432" spans="1:17" ht="21.75" customHeight="1">
      <c r="A432" s="301" t="s">
        <v>5180</v>
      </c>
      <c r="B432" s="301" t="s">
        <v>5219</v>
      </c>
      <c r="C432" s="316" t="s">
        <v>6530</v>
      </c>
      <c r="D432" s="465" t="s">
        <v>3731</v>
      </c>
      <c r="E432" s="465" t="s">
        <v>700</v>
      </c>
      <c r="F432" s="469" t="str">
        <f t="shared" si="12"/>
        <v>CH</v>
      </c>
      <c r="G432" s="260">
        <v>17.583379999999998</v>
      </c>
      <c r="H432" s="260">
        <v>0</v>
      </c>
      <c r="I432" s="260">
        <v>0</v>
      </c>
      <c r="J432" s="260">
        <v>0</v>
      </c>
      <c r="K432" s="260">
        <v>17.583379999999998</v>
      </c>
      <c r="L432" s="301" t="str">
        <f t="shared" si="13"/>
        <v/>
      </c>
      <c r="M432" s="459">
        <f>IFERROR((Tableau1[[#This Row],[Scope 1
(kg CO2-eq)]]+Tableau1[[#This Row],[Scope 2 energy
(kg CO2-eq)]]+Tableau1[[#This Row],[Scope 2 Infrastructure
(kg CO2-eq)]])/Tableau1[[#This Row],[Total CO2-emissions
(kg CO2-eq)
for scope 3 use ]],"")</f>
        <v>1</v>
      </c>
      <c r="N432" s="436" t="s">
        <v>3731</v>
      </c>
      <c r="O432" s="259">
        <v>1</v>
      </c>
      <c r="P432" s="259" t="s">
        <v>5180</v>
      </c>
      <c r="Q432" s="259" t="s">
        <v>5219</v>
      </c>
    </row>
    <row r="433" spans="1:17" ht="21.75" customHeight="1">
      <c r="A433" s="301" t="s">
        <v>5213</v>
      </c>
      <c r="B433" s="301" t="s">
        <v>5220</v>
      </c>
      <c r="C433" s="316" t="s">
        <v>6531</v>
      </c>
      <c r="D433" s="465" t="s">
        <v>3646</v>
      </c>
      <c r="E433" s="465" t="s">
        <v>700</v>
      </c>
      <c r="F433" s="469" t="str">
        <f t="shared" si="12"/>
        <v>CH</v>
      </c>
      <c r="G433" s="260">
        <v>0</v>
      </c>
      <c r="H433" s="260">
        <v>0</v>
      </c>
      <c r="I433" s="260">
        <v>0</v>
      </c>
      <c r="J433" s="260">
        <v>530297.10792626499</v>
      </c>
      <c r="K433" s="260">
        <v>530297.10792639095</v>
      </c>
      <c r="L433" s="301" t="str">
        <f t="shared" si="13"/>
        <v/>
      </c>
      <c r="M433" s="459">
        <f>IFERROR((Tableau1[[#This Row],[Scope 1
(kg CO2-eq)]]+Tableau1[[#This Row],[Scope 2 energy
(kg CO2-eq)]]+Tableau1[[#This Row],[Scope 2 Infrastructure
(kg CO2-eq)]])/Tableau1[[#This Row],[Total CO2-emissions
(kg CO2-eq)
for scope 3 use ]],"")</f>
        <v>0</v>
      </c>
      <c r="N433" s="436" t="s">
        <v>3646</v>
      </c>
      <c r="O433" s="259">
        <v>1</v>
      </c>
      <c r="P433" s="259" t="s">
        <v>5213</v>
      </c>
      <c r="Q433" s="259" t="s">
        <v>5220</v>
      </c>
    </row>
    <row r="434" spans="1:17" ht="21.75" customHeight="1">
      <c r="A434" s="301" t="s">
        <v>5213</v>
      </c>
      <c r="B434" s="301" t="s">
        <v>5220</v>
      </c>
      <c r="C434" s="316" t="s">
        <v>6532</v>
      </c>
      <c r="D434" s="465" t="s">
        <v>3646</v>
      </c>
      <c r="E434" s="465" t="s">
        <v>700</v>
      </c>
      <c r="F434" s="469" t="str">
        <f t="shared" si="12"/>
        <v>CH</v>
      </c>
      <c r="G434" s="260">
        <v>0</v>
      </c>
      <c r="H434" s="260">
        <v>556.65143300136003</v>
      </c>
      <c r="I434" s="260">
        <v>1.31829635808</v>
      </c>
      <c r="J434" s="260">
        <v>5076.1561238102404</v>
      </c>
      <c r="K434" s="260">
        <v>5634.1258496953296</v>
      </c>
      <c r="L434" s="301" t="str">
        <f t="shared" si="13"/>
        <v/>
      </c>
      <c r="M434" s="459">
        <f>IFERROR((Tableau1[[#This Row],[Scope 1
(kg CO2-eq)]]+Tableau1[[#This Row],[Scope 2 energy
(kg CO2-eq)]]+Tableau1[[#This Row],[Scope 2 Infrastructure
(kg CO2-eq)]])/Tableau1[[#This Row],[Total CO2-emissions
(kg CO2-eq)
for scope 3 use ]],"")</f>
        <v>9.9033948520978243E-2</v>
      </c>
      <c r="N434" s="436" t="s">
        <v>3646</v>
      </c>
      <c r="O434" s="259">
        <v>1</v>
      </c>
      <c r="P434" s="259" t="s">
        <v>5213</v>
      </c>
      <c r="Q434" s="259" t="s">
        <v>5220</v>
      </c>
    </row>
    <row r="435" spans="1:17" ht="21.75" customHeight="1">
      <c r="A435" s="301" t="s">
        <v>5198</v>
      </c>
      <c r="B435" s="301" t="s">
        <v>5199</v>
      </c>
      <c r="C435" s="316" t="s">
        <v>6533</v>
      </c>
      <c r="D435" s="465" t="s">
        <v>3646</v>
      </c>
      <c r="E435" s="465" t="s">
        <v>6091</v>
      </c>
      <c r="F435" s="469" t="str">
        <f t="shared" si="12"/>
        <v>other</v>
      </c>
      <c r="G435" s="260">
        <v>1.69</v>
      </c>
      <c r="H435" s="260">
        <v>2231.6452645600002</v>
      </c>
      <c r="I435" s="260">
        <v>2.1653856</v>
      </c>
      <c r="J435" s="260">
        <v>24922.8468808459</v>
      </c>
      <c r="K435" s="260">
        <v>27158.347524831501</v>
      </c>
      <c r="L435" s="301" t="str">
        <f t="shared" si="13"/>
        <v/>
      </c>
      <c r="M435" s="459">
        <f>IFERROR((Tableau1[[#This Row],[Scope 1
(kg CO2-eq)]]+Tableau1[[#This Row],[Scope 2 energy
(kg CO2-eq)]]+Tableau1[[#This Row],[Scope 2 Infrastructure
(kg CO2-eq)]])/Tableau1[[#This Row],[Total CO2-emissions
(kg CO2-eq)
for scope 3 use ]],"")</f>
        <v>8.2313574053650737E-2</v>
      </c>
      <c r="N435" s="436" t="s">
        <v>3646</v>
      </c>
      <c r="O435" s="259">
        <v>1</v>
      </c>
      <c r="P435" s="259" t="s">
        <v>5198</v>
      </c>
      <c r="Q435" s="259" t="s">
        <v>5199</v>
      </c>
    </row>
    <row r="436" spans="1:17" ht="21.75" customHeight="1">
      <c r="A436" s="301" t="s">
        <v>5198</v>
      </c>
      <c r="B436" s="301" t="s">
        <v>5199</v>
      </c>
      <c r="C436" s="316" t="s">
        <v>6534</v>
      </c>
      <c r="D436" s="465" t="s">
        <v>3657</v>
      </c>
      <c r="E436" s="465" t="s">
        <v>6091</v>
      </c>
      <c r="F436" s="469" t="str">
        <f t="shared" si="12"/>
        <v>other</v>
      </c>
      <c r="G436" s="260">
        <v>2.9839754566210001E-6</v>
      </c>
      <c r="H436" s="260">
        <v>0</v>
      </c>
      <c r="I436" s="260">
        <v>0</v>
      </c>
      <c r="J436" s="260">
        <v>1.3557726065503696E-6</v>
      </c>
      <c r="K436" s="260">
        <v>4.3397480631925303E-6</v>
      </c>
      <c r="L436" s="301" t="str">
        <f t="shared" si="13"/>
        <v/>
      </c>
      <c r="M436" s="459">
        <f>IFERROR((Tableau1[[#This Row],[Scope 1
(kg CO2-eq)]]+Tableau1[[#This Row],[Scope 2 energy
(kg CO2-eq)]]+Tableau1[[#This Row],[Scope 2 Infrastructure
(kg CO2-eq)]])/Tableau1[[#This Row],[Total CO2-emissions
(kg CO2-eq)
for scope 3 use ]],"")</f>
        <v>0.68759186320734078</v>
      </c>
      <c r="N436" s="436" t="s">
        <v>3657</v>
      </c>
      <c r="O436" s="259">
        <v>31536000</v>
      </c>
      <c r="P436" s="259" t="s">
        <v>5198</v>
      </c>
      <c r="Q436" s="259" t="s">
        <v>5199</v>
      </c>
    </row>
    <row r="437" spans="1:17" ht="21.75" customHeight="1">
      <c r="A437" s="301" t="s">
        <v>5198</v>
      </c>
      <c r="B437" s="301" t="s">
        <v>5199</v>
      </c>
      <c r="C437" s="316" t="s">
        <v>6535</v>
      </c>
      <c r="D437" s="465" t="s">
        <v>3657</v>
      </c>
      <c r="E437" s="465" t="s">
        <v>6091</v>
      </c>
      <c r="F437" s="469" t="str">
        <f t="shared" si="12"/>
        <v>other</v>
      </c>
      <c r="G437" s="260">
        <v>1.4789158422120799E-6</v>
      </c>
      <c r="H437" s="260">
        <v>0</v>
      </c>
      <c r="I437" s="260">
        <v>0</v>
      </c>
      <c r="J437" s="260">
        <v>6.7012750689865027E-7</v>
      </c>
      <c r="K437" s="260">
        <v>2.1490433497670299E-6</v>
      </c>
      <c r="L437" s="301" t="str">
        <f t="shared" si="13"/>
        <v/>
      </c>
      <c r="M437" s="459">
        <f>IFERROR((Tableau1[[#This Row],[Scope 1
(kg CO2-eq)]]+Tableau1[[#This Row],[Scope 2 energy
(kg CO2-eq)]]+Tableau1[[#This Row],[Scope 2 Infrastructure
(kg CO2-eq)]])/Tableau1[[#This Row],[Total CO2-emissions
(kg CO2-eq)
for scope 3 use ]],"")</f>
        <v>0.68817403910088826</v>
      </c>
      <c r="N437" s="436" t="s">
        <v>3657</v>
      </c>
      <c r="O437" s="259">
        <v>31536000</v>
      </c>
      <c r="P437" s="259" t="s">
        <v>5198</v>
      </c>
      <c r="Q437" s="259" t="s">
        <v>5199</v>
      </c>
    </row>
    <row r="438" spans="1:17" ht="21.75" customHeight="1">
      <c r="A438" s="301" t="s">
        <v>5198</v>
      </c>
      <c r="B438" s="301" t="s">
        <v>5199</v>
      </c>
      <c r="C438" s="316" t="s">
        <v>6536</v>
      </c>
      <c r="D438" s="465" t="s">
        <v>3657</v>
      </c>
      <c r="E438" s="465" t="s">
        <v>6091</v>
      </c>
      <c r="F438" s="469" t="str">
        <f t="shared" si="12"/>
        <v>other</v>
      </c>
      <c r="G438" s="260">
        <v>4.6398649162861501E-7</v>
      </c>
      <c r="H438" s="260">
        <v>0</v>
      </c>
      <c r="I438" s="260">
        <v>0</v>
      </c>
      <c r="J438" s="260">
        <v>2.6996737185196302E-7</v>
      </c>
      <c r="K438" s="260">
        <v>7.3395386370905595E-7</v>
      </c>
      <c r="L438" s="301" t="str">
        <f t="shared" si="13"/>
        <v/>
      </c>
      <c r="M438" s="459">
        <f>IFERROR((Tableau1[[#This Row],[Scope 1
(kg CO2-eq)]]+Tableau1[[#This Row],[Scope 2 energy
(kg CO2-eq)]]+Tableau1[[#This Row],[Scope 2 Infrastructure
(kg CO2-eq)]])/Tableau1[[#This Row],[Total CO2-emissions
(kg CO2-eq)
for scope 3 use ]],"")</f>
        <v>0.63217392069284373</v>
      </c>
      <c r="N438" s="436" t="s">
        <v>3657</v>
      </c>
      <c r="O438" s="259">
        <v>31536000</v>
      </c>
      <c r="P438" s="259" t="s">
        <v>5198</v>
      </c>
      <c r="Q438" s="259" t="s">
        <v>5199</v>
      </c>
    </row>
    <row r="439" spans="1:17" ht="21.75" customHeight="1">
      <c r="A439" s="301" t="s">
        <v>5176</v>
      </c>
      <c r="B439" s="301" t="s">
        <v>5177</v>
      </c>
      <c r="C439" s="316" t="s">
        <v>6537</v>
      </c>
      <c r="D439" s="465" t="s">
        <v>3647</v>
      </c>
      <c r="E439" s="465" t="s">
        <v>6101</v>
      </c>
      <c r="F439" s="469" t="str">
        <f t="shared" si="12"/>
        <v>other</v>
      </c>
      <c r="G439" s="260">
        <v>0</v>
      </c>
      <c r="H439" s="260">
        <v>5.0108991293252997E-2</v>
      </c>
      <c r="I439" s="260">
        <v>5.7871476863999997E-5</v>
      </c>
      <c r="J439" s="260">
        <v>0.29227696935479802</v>
      </c>
      <c r="K439" s="260">
        <v>0.34244383213697599</v>
      </c>
      <c r="L439" s="301">
        <f t="shared" si="13"/>
        <v>342.44383213697597</v>
      </c>
      <c r="M439" s="459">
        <f>IFERROR((Tableau1[[#This Row],[Scope 1
(kg CO2-eq)]]+Tableau1[[#This Row],[Scope 2 energy
(kg CO2-eq)]]+Tableau1[[#This Row],[Scope 2 Infrastructure
(kg CO2-eq)]])/Tableau1[[#This Row],[Total CO2-emissions
(kg CO2-eq)
for scope 3 use ]],"")</f>
        <v>0.14649661656061155</v>
      </c>
      <c r="N439" s="436" t="s">
        <v>3647</v>
      </c>
      <c r="O439" s="259">
        <v>1</v>
      </c>
      <c r="P439" s="259" t="s">
        <v>5176</v>
      </c>
      <c r="Q439" s="259" t="s">
        <v>5177</v>
      </c>
    </row>
    <row r="440" spans="1:17" ht="21.75" customHeight="1">
      <c r="A440" s="301" t="s">
        <v>5176</v>
      </c>
      <c r="B440" s="301" t="s">
        <v>5177</v>
      </c>
      <c r="C440" s="316" t="s">
        <v>6538</v>
      </c>
      <c r="D440" s="465" t="s">
        <v>3647</v>
      </c>
      <c r="E440" s="465" t="s">
        <v>6101</v>
      </c>
      <c r="F440" s="469" t="str">
        <f t="shared" si="12"/>
        <v>other</v>
      </c>
      <c r="G440" s="260">
        <v>0</v>
      </c>
      <c r="H440" s="260">
        <v>0</v>
      </c>
      <c r="I440" s="260">
        <v>0</v>
      </c>
      <c r="J440" s="260">
        <v>0.17214635645031301</v>
      </c>
      <c r="K440" s="260">
        <v>0.17214635642291101</v>
      </c>
      <c r="L440" s="301">
        <f t="shared" si="13"/>
        <v>172.14635642291103</v>
      </c>
      <c r="M440" s="459">
        <f>IFERROR((Tableau1[[#This Row],[Scope 1
(kg CO2-eq)]]+Tableau1[[#This Row],[Scope 2 energy
(kg CO2-eq)]]+Tableau1[[#This Row],[Scope 2 Infrastructure
(kg CO2-eq)]])/Tableau1[[#This Row],[Total CO2-emissions
(kg CO2-eq)
for scope 3 use ]],"")</f>
        <v>0</v>
      </c>
      <c r="N440" s="436" t="s">
        <v>3647</v>
      </c>
      <c r="O440" s="259">
        <v>1</v>
      </c>
      <c r="P440" s="259" t="s">
        <v>5176</v>
      </c>
      <c r="Q440" s="260" t="s">
        <v>5177</v>
      </c>
    </row>
    <row r="441" spans="1:17" ht="21.75" customHeight="1">
      <c r="A441" s="301" t="s">
        <v>5176</v>
      </c>
      <c r="B441" s="301" t="s">
        <v>5177</v>
      </c>
      <c r="C441" s="316" t="s">
        <v>6539</v>
      </c>
      <c r="D441" s="465" t="s">
        <v>3647</v>
      </c>
      <c r="E441" s="465" t="s">
        <v>6101</v>
      </c>
      <c r="F441" s="469" t="str">
        <f t="shared" si="12"/>
        <v>other</v>
      </c>
      <c r="G441" s="260">
        <v>0</v>
      </c>
      <c r="H441" s="260">
        <v>4.8209171524704997E-2</v>
      </c>
      <c r="I441" s="260">
        <v>5.7871476863999997E-5</v>
      </c>
      <c r="J441" s="260">
        <v>0.376706427690924</v>
      </c>
      <c r="K441" s="260">
        <v>0.42497347107160199</v>
      </c>
      <c r="L441" s="301">
        <f t="shared" si="13"/>
        <v>424.97347107160198</v>
      </c>
      <c r="M441" s="459">
        <f>IFERROR((Tableau1[[#This Row],[Scope 1
(kg CO2-eq)]]+Tableau1[[#This Row],[Scope 2 energy
(kg CO2-eq)]]+Tableau1[[#This Row],[Scope 2 Infrastructure
(kg CO2-eq)]])/Tableau1[[#This Row],[Total CO2-emissions
(kg CO2-eq)
for scope 3 use ]],"")</f>
        <v>0.11357660251088164</v>
      </c>
      <c r="N441" s="436" t="s">
        <v>3647</v>
      </c>
      <c r="O441" s="259">
        <v>1</v>
      </c>
      <c r="P441" s="259" t="s">
        <v>5176</v>
      </c>
      <c r="Q441" s="259" t="s">
        <v>5177</v>
      </c>
    </row>
    <row r="442" spans="1:17" ht="21.75" customHeight="1">
      <c r="A442" s="301" t="s">
        <v>5176</v>
      </c>
      <c r="B442" s="301" t="s">
        <v>5177</v>
      </c>
      <c r="C442" s="316" t="s">
        <v>6540</v>
      </c>
      <c r="D442" s="465" t="s">
        <v>3647</v>
      </c>
      <c r="E442" s="465" t="s">
        <v>6101</v>
      </c>
      <c r="F442" s="469" t="str">
        <f t="shared" si="12"/>
        <v>other</v>
      </c>
      <c r="G442" s="260">
        <v>0</v>
      </c>
      <c r="H442" s="260">
        <v>5.0567615406434001E-2</v>
      </c>
      <c r="I442" s="260">
        <v>5.7871476863999997E-5</v>
      </c>
      <c r="J442" s="260">
        <v>0.28959048294176198</v>
      </c>
      <c r="K442" s="260">
        <v>0.34021597002371501</v>
      </c>
      <c r="L442" s="301">
        <f t="shared" si="13"/>
        <v>340.21597002371499</v>
      </c>
      <c r="M442" s="459">
        <f>IFERROR((Tableau1[[#This Row],[Scope 1
(kg CO2-eq)]]+Tableau1[[#This Row],[Scope 2 energy
(kg CO2-eq)]]+Tableau1[[#This Row],[Scope 2 Infrastructure
(kg CO2-eq)]])/Tableau1[[#This Row],[Total CO2-emissions
(kg CO2-eq)
for scope 3 use ]],"")</f>
        <v>0.14880396966600101</v>
      </c>
      <c r="N442" s="436" t="s">
        <v>3647</v>
      </c>
      <c r="O442" s="259">
        <v>1</v>
      </c>
      <c r="P442" s="259" t="s">
        <v>5176</v>
      </c>
      <c r="Q442" s="260" t="s">
        <v>5177</v>
      </c>
    </row>
    <row r="443" spans="1:17" ht="21.75" customHeight="1">
      <c r="A443" s="301" t="s">
        <v>5176</v>
      </c>
      <c r="B443" s="301" t="s">
        <v>5177</v>
      </c>
      <c r="C443" s="316" t="s">
        <v>6541</v>
      </c>
      <c r="D443" s="465" t="s">
        <v>3730</v>
      </c>
      <c r="E443" s="465" t="s">
        <v>6101</v>
      </c>
      <c r="F443" s="469" t="str">
        <f t="shared" si="12"/>
        <v>other</v>
      </c>
      <c r="G443" s="260">
        <v>0</v>
      </c>
      <c r="H443" s="260">
        <v>0.44444443514186399</v>
      </c>
      <c r="I443" s="260">
        <v>4.7827799769600002E-4</v>
      </c>
      <c r="J443" s="260">
        <v>8.4616982030297407</v>
      </c>
      <c r="K443" s="260">
        <v>8.90662091641755</v>
      </c>
      <c r="L443" s="301" t="str">
        <f t="shared" si="13"/>
        <v/>
      </c>
      <c r="M443" s="459">
        <f>IFERROR((Tableau1[[#This Row],[Scope 1
(kg CO2-eq)]]+Tableau1[[#This Row],[Scope 2 energy
(kg CO2-eq)]]+Tableau1[[#This Row],[Scope 2 Infrastructure
(kg CO2-eq)]])/Tableau1[[#This Row],[Total CO2-emissions
(kg CO2-eq)
for scope 3 use ]],"")</f>
        <v>4.995415402932836E-2</v>
      </c>
      <c r="N443" s="436" t="s">
        <v>3730</v>
      </c>
      <c r="O443" s="259">
        <v>1</v>
      </c>
      <c r="P443" s="259" t="s">
        <v>5176</v>
      </c>
      <c r="Q443" s="260" t="s">
        <v>5177</v>
      </c>
    </row>
    <row r="444" spans="1:17" ht="21.75" customHeight="1">
      <c r="A444" s="301" t="s">
        <v>5176</v>
      </c>
      <c r="B444" s="301" t="s">
        <v>5177</v>
      </c>
      <c r="C444" s="316" t="s">
        <v>6542</v>
      </c>
      <c r="D444" s="465" t="s">
        <v>3647</v>
      </c>
      <c r="E444" s="465" t="s">
        <v>6101</v>
      </c>
      <c r="F444" s="469" t="str">
        <f t="shared" si="12"/>
        <v>other</v>
      </c>
      <c r="G444" s="260">
        <v>0</v>
      </c>
      <c r="H444" s="260">
        <v>0</v>
      </c>
      <c r="I444" s="260">
        <v>0</v>
      </c>
      <c r="J444" s="260">
        <v>2.4859366169210899</v>
      </c>
      <c r="K444" s="260">
        <v>2.4859366163544201</v>
      </c>
      <c r="L444" s="301">
        <f t="shared" si="13"/>
        <v>2485.93661635442</v>
      </c>
      <c r="M444" s="459">
        <f>IFERROR((Tableau1[[#This Row],[Scope 1
(kg CO2-eq)]]+Tableau1[[#This Row],[Scope 2 energy
(kg CO2-eq)]]+Tableau1[[#This Row],[Scope 2 Infrastructure
(kg CO2-eq)]])/Tableau1[[#This Row],[Total CO2-emissions
(kg CO2-eq)
for scope 3 use ]],"")</f>
        <v>0</v>
      </c>
      <c r="N444" s="436" t="s">
        <v>3647</v>
      </c>
      <c r="O444" s="259">
        <v>1</v>
      </c>
      <c r="P444" s="259" t="s">
        <v>5176</v>
      </c>
      <c r="Q444" s="259" t="s">
        <v>5177</v>
      </c>
    </row>
    <row r="445" spans="1:17" ht="21.75" customHeight="1">
      <c r="A445" s="301" t="s">
        <v>5157</v>
      </c>
      <c r="B445" s="301" t="s">
        <v>5183</v>
      </c>
      <c r="C445" s="316" t="s">
        <v>6543</v>
      </c>
      <c r="D445" s="465" t="s">
        <v>3730</v>
      </c>
      <c r="E445" s="465" t="s">
        <v>6015</v>
      </c>
      <c r="F445" s="469" t="str">
        <f t="shared" si="12"/>
        <v>other</v>
      </c>
      <c r="G445" s="260">
        <v>0</v>
      </c>
      <c r="H445" s="260">
        <v>3.0508043921027999E-2</v>
      </c>
      <c r="I445" s="260">
        <v>2.6457097600800002E-5</v>
      </c>
      <c r="J445" s="260">
        <v>2.7309082244209701</v>
      </c>
      <c r="K445" s="260">
        <v>2.7614427247666602</v>
      </c>
      <c r="L445" s="301" t="str">
        <f t="shared" si="13"/>
        <v/>
      </c>
      <c r="M445" s="459">
        <f>IFERROR((Tableau1[[#This Row],[Scope 1
(kg CO2-eq)]]+Tableau1[[#This Row],[Scope 2 energy
(kg CO2-eq)]]+Tableau1[[#This Row],[Scope 2 Infrastructure
(kg CO2-eq)]])/Tableau1[[#This Row],[Total CO2-emissions
(kg CO2-eq)
for scope 3 use ]],"")</f>
        <v>1.1057444988727384E-2</v>
      </c>
      <c r="N445" s="436" t="s">
        <v>3730</v>
      </c>
      <c r="O445" s="259">
        <v>1</v>
      </c>
      <c r="P445" s="259" t="s">
        <v>5157</v>
      </c>
      <c r="Q445" s="259" t="s">
        <v>5183</v>
      </c>
    </row>
    <row r="446" spans="1:17" ht="21.75" customHeight="1">
      <c r="A446" s="301" t="s">
        <v>5157</v>
      </c>
      <c r="B446" s="301" t="s">
        <v>5166</v>
      </c>
      <c r="C446" s="316" t="s">
        <v>6544</v>
      </c>
      <c r="D446" s="465" t="s">
        <v>3730</v>
      </c>
      <c r="E446" s="465" t="s">
        <v>6101</v>
      </c>
      <c r="F446" s="469" t="str">
        <f t="shared" si="12"/>
        <v>other</v>
      </c>
      <c r="G446" s="260">
        <v>0</v>
      </c>
      <c r="H446" s="260">
        <v>0</v>
      </c>
      <c r="I446" s="260">
        <v>0</v>
      </c>
      <c r="J446" s="260">
        <v>0</v>
      </c>
      <c r="K446" s="260">
        <v>0</v>
      </c>
      <c r="L446" s="301" t="str">
        <f t="shared" si="13"/>
        <v/>
      </c>
      <c r="M446" s="459" t="str">
        <f>IFERROR((Tableau1[[#This Row],[Scope 1
(kg CO2-eq)]]+Tableau1[[#This Row],[Scope 2 energy
(kg CO2-eq)]]+Tableau1[[#This Row],[Scope 2 Infrastructure
(kg CO2-eq)]])/Tableau1[[#This Row],[Total CO2-emissions
(kg CO2-eq)
for scope 3 use ]],"")</f>
        <v/>
      </c>
      <c r="N446" s="436" t="s">
        <v>3730</v>
      </c>
      <c r="O446" s="259">
        <v>1</v>
      </c>
      <c r="P446" s="259" t="s">
        <v>5157</v>
      </c>
      <c r="Q446" s="260" t="s">
        <v>5166</v>
      </c>
    </row>
    <row r="447" spans="1:17" ht="21.75" customHeight="1">
      <c r="A447" s="301" t="s">
        <v>5167</v>
      </c>
      <c r="B447" s="301" t="s">
        <v>5168</v>
      </c>
      <c r="C447" s="316" t="s">
        <v>6545</v>
      </c>
      <c r="D447" s="465" t="s">
        <v>3730</v>
      </c>
      <c r="E447" s="465" t="s">
        <v>6016</v>
      </c>
      <c r="F447" s="469" t="str">
        <f t="shared" si="12"/>
        <v>other</v>
      </c>
      <c r="G447" s="260">
        <v>0</v>
      </c>
      <c r="H447" s="260">
        <v>4.1298025442371197E-2</v>
      </c>
      <c r="I447" s="260">
        <v>4.2972636132000003E-5</v>
      </c>
      <c r="J447" s="260">
        <v>4.8539131655297302E-2</v>
      </c>
      <c r="K447" s="260">
        <v>8.9880129690952604E-2</v>
      </c>
      <c r="L447" s="301" t="str">
        <f t="shared" si="13"/>
        <v/>
      </c>
      <c r="M447" s="459">
        <f>IFERROR((Tableau1[[#This Row],[Scope 1
(kg CO2-eq)]]+Tableau1[[#This Row],[Scope 2 energy
(kg CO2-eq)]]+Tableau1[[#This Row],[Scope 2 Infrastructure
(kg CO2-eq)]])/Tableau1[[#This Row],[Total CO2-emissions
(kg CO2-eq)
for scope 3 use ]],"")</f>
        <v>0.45995703633997548</v>
      </c>
      <c r="N447" s="436" t="s">
        <v>3730</v>
      </c>
      <c r="O447" s="259">
        <v>1</v>
      </c>
      <c r="P447" s="259" t="s">
        <v>5167</v>
      </c>
      <c r="Q447" s="259" t="s">
        <v>5168</v>
      </c>
    </row>
    <row r="448" spans="1:17" ht="21.75" customHeight="1">
      <c r="A448" s="301" t="s">
        <v>5157</v>
      </c>
      <c r="B448" s="301" t="s">
        <v>5183</v>
      </c>
      <c r="C448" s="316" t="s">
        <v>6546</v>
      </c>
      <c r="D448" s="465" t="s">
        <v>3730</v>
      </c>
      <c r="E448" s="465" t="s">
        <v>6015</v>
      </c>
      <c r="F448" s="469" t="str">
        <f t="shared" si="12"/>
        <v>other</v>
      </c>
      <c r="G448" s="260">
        <v>0</v>
      </c>
      <c r="H448" s="260">
        <v>2.7859562298521998E-3</v>
      </c>
      <c r="I448" s="260">
        <v>2.41602890292E-6</v>
      </c>
      <c r="J448" s="260">
        <v>3.8496453913531301</v>
      </c>
      <c r="K448" s="260">
        <v>3.8524337632922898</v>
      </c>
      <c r="L448" s="301" t="str">
        <f t="shared" si="13"/>
        <v/>
      </c>
      <c r="M448" s="459">
        <f>IFERROR((Tableau1[[#This Row],[Scope 1
(kg CO2-eq)]]+Tableau1[[#This Row],[Scope 2 energy
(kg CO2-eq)]]+Tableau1[[#This Row],[Scope 2 Infrastructure
(kg CO2-eq)]])/Tableau1[[#This Row],[Total CO2-emissions
(kg CO2-eq)
for scope 3 use ]],"")</f>
        <v>7.2379499040943322E-4</v>
      </c>
      <c r="N448" s="436" t="s">
        <v>3730</v>
      </c>
      <c r="O448" s="259">
        <v>1</v>
      </c>
      <c r="P448" s="259" t="s">
        <v>5157</v>
      </c>
      <c r="Q448" s="260" t="s">
        <v>5183</v>
      </c>
    </row>
    <row r="449" spans="1:17" ht="21.75" customHeight="1">
      <c r="A449" s="301" t="s">
        <v>5157</v>
      </c>
      <c r="B449" s="301" t="s">
        <v>5183</v>
      </c>
      <c r="C449" s="316" t="s">
        <v>6547</v>
      </c>
      <c r="D449" s="465" t="s">
        <v>3730</v>
      </c>
      <c r="E449" s="465" t="s">
        <v>6015</v>
      </c>
      <c r="F449" s="469" t="str">
        <f t="shared" si="12"/>
        <v>other</v>
      </c>
      <c r="G449" s="260">
        <v>0</v>
      </c>
      <c r="H449" s="260">
        <v>8.908984976328</v>
      </c>
      <c r="I449" s="260">
        <v>7.7260241807999997E-3</v>
      </c>
      <c r="J449" s="260">
        <v>5.7908970611194199</v>
      </c>
      <c r="K449" s="260">
        <v>14.7076080367942</v>
      </c>
      <c r="L449" s="301" t="str">
        <f t="shared" si="13"/>
        <v/>
      </c>
      <c r="M449" s="459">
        <f>IFERROR((Tableau1[[#This Row],[Scope 1
(kg CO2-eq)]]+Tableau1[[#This Row],[Scope 2 energy
(kg CO2-eq)]]+Tableau1[[#This Row],[Scope 2 Infrastructure
(kg CO2-eq)]])/Tableau1[[#This Row],[Total CO2-emissions
(kg CO2-eq)
for scope 3 use ]],"")</f>
        <v>0.60626520493351166</v>
      </c>
      <c r="N449" s="436" t="s">
        <v>3730</v>
      </c>
      <c r="O449" s="259">
        <v>1</v>
      </c>
      <c r="P449" s="259" t="s">
        <v>5157</v>
      </c>
      <c r="Q449" s="260" t="s">
        <v>5183</v>
      </c>
    </row>
    <row r="450" spans="1:17" ht="21.75" customHeight="1">
      <c r="A450" s="301" t="s">
        <v>5157</v>
      </c>
      <c r="B450" s="301" t="s">
        <v>5183</v>
      </c>
      <c r="C450" s="316" t="s">
        <v>6548</v>
      </c>
      <c r="D450" s="465" t="s">
        <v>3730</v>
      </c>
      <c r="E450" s="465" t="s">
        <v>6101</v>
      </c>
      <c r="F450" s="469" t="str">
        <f t="shared" ref="F450:F513" si="14">IF(ISNUMBER(SEARCH("{CH}", C450)), "CH", "other")</f>
        <v>other</v>
      </c>
      <c r="G450" s="260">
        <v>0</v>
      </c>
      <c r="H450" s="260">
        <v>0.61271551800000001</v>
      </c>
      <c r="I450" s="260">
        <v>7.7335200000000005E-4</v>
      </c>
      <c r="J450" s="260">
        <v>0.136058382634661</v>
      </c>
      <c r="K450" s="260">
        <v>0.74954725144690104</v>
      </c>
      <c r="L450" s="301" t="str">
        <f t="shared" ref="L450:L513" si="15">IF(N450="MJ", K450*3.6, IF(N450="m", K450*1000, ""))</f>
        <v/>
      </c>
      <c r="M450" s="459">
        <f>IFERROR((Tableau1[[#This Row],[Scope 1
(kg CO2-eq)]]+Tableau1[[#This Row],[Scope 2 energy
(kg CO2-eq)]]+Tableau1[[#This Row],[Scope 2 Infrastructure
(kg CO2-eq)]])/Tableau1[[#This Row],[Total CO2-emissions
(kg CO2-eq)
for scope 3 use ]],"")</f>
        <v>0.81847924705979713</v>
      </c>
      <c r="N450" s="436" t="s">
        <v>3730</v>
      </c>
      <c r="O450" s="259">
        <v>1</v>
      </c>
      <c r="P450" s="259" t="s">
        <v>5157</v>
      </c>
      <c r="Q450" s="259" t="s">
        <v>5183</v>
      </c>
    </row>
    <row r="451" spans="1:17" ht="21.75" customHeight="1">
      <c r="A451" s="301" t="s">
        <v>5157</v>
      </c>
      <c r="B451" s="301" t="s">
        <v>5183</v>
      </c>
      <c r="C451" s="316" t="s">
        <v>6549</v>
      </c>
      <c r="D451" s="465" t="s">
        <v>3730</v>
      </c>
      <c r="E451" s="465" t="s">
        <v>6015</v>
      </c>
      <c r="F451" s="469" t="str">
        <f t="shared" si="14"/>
        <v>other</v>
      </c>
      <c r="G451" s="260">
        <v>0</v>
      </c>
      <c r="H451" s="260">
        <v>2.7621005528087998</v>
      </c>
      <c r="I451" s="260">
        <v>2.3953408516800001E-3</v>
      </c>
      <c r="J451" s="260">
        <v>0.82940035109457899</v>
      </c>
      <c r="K451" s="260">
        <v>3.5938962367090399</v>
      </c>
      <c r="L451" s="301" t="str">
        <f t="shared" si="15"/>
        <v/>
      </c>
      <c r="M451" s="459">
        <f>IFERROR((Tableau1[[#This Row],[Scope 1
(kg CO2-eq)]]+Tableau1[[#This Row],[Scope 2 energy
(kg CO2-eq)]]+Tableau1[[#This Row],[Scope 2 Infrastructure
(kg CO2-eq)]])/Tableau1[[#This Row],[Total CO2-emissions
(kg CO2-eq)
for scope 3 use ]],"")</f>
        <v>0.76921973022569834</v>
      </c>
      <c r="N451" s="436" t="s">
        <v>3730</v>
      </c>
      <c r="O451" s="259">
        <v>1</v>
      </c>
      <c r="P451" s="259" t="s">
        <v>5157</v>
      </c>
      <c r="Q451" s="259" t="s">
        <v>5183</v>
      </c>
    </row>
    <row r="452" spans="1:17" ht="21.75" customHeight="1">
      <c r="A452" s="301" t="s">
        <v>5129</v>
      </c>
      <c r="B452" s="301" t="s">
        <v>5162</v>
      </c>
      <c r="C452" s="316" t="s">
        <v>6550</v>
      </c>
      <c r="D452" s="465" t="s">
        <v>3730</v>
      </c>
      <c r="E452" s="465" t="s">
        <v>700</v>
      </c>
      <c r="F452" s="469" t="str">
        <f t="shared" si="14"/>
        <v>CH</v>
      </c>
      <c r="G452" s="260">
        <v>0</v>
      </c>
      <c r="H452" s="260">
        <v>0</v>
      </c>
      <c r="I452" s="260">
        <v>0</v>
      </c>
      <c r="J452" s="260">
        <v>2.7492110451673799E-3</v>
      </c>
      <c r="K452" s="260">
        <v>2.7492110453080998E-3</v>
      </c>
      <c r="L452" s="301" t="str">
        <f t="shared" si="15"/>
        <v/>
      </c>
      <c r="M452" s="459">
        <f>IFERROR((Tableau1[[#This Row],[Scope 1
(kg CO2-eq)]]+Tableau1[[#This Row],[Scope 2 energy
(kg CO2-eq)]]+Tableau1[[#This Row],[Scope 2 Infrastructure
(kg CO2-eq)]])/Tableau1[[#This Row],[Total CO2-emissions
(kg CO2-eq)
for scope 3 use ]],"")</f>
        <v>0</v>
      </c>
      <c r="N452" s="436" t="s">
        <v>3730</v>
      </c>
      <c r="O452" s="259">
        <v>1</v>
      </c>
      <c r="P452" s="259" t="s">
        <v>5129</v>
      </c>
      <c r="Q452" s="259" t="s">
        <v>5162</v>
      </c>
    </row>
    <row r="453" spans="1:17" ht="21.75" customHeight="1">
      <c r="A453" s="301" t="s">
        <v>5129</v>
      </c>
      <c r="B453" s="301" t="s">
        <v>5170</v>
      </c>
      <c r="C453" s="316" t="s">
        <v>6551</v>
      </c>
      <c r="D453" s="465" t="s">
        <v>3730</v>
      </c>
      <c r="E453" s="465" t="s">
        <v>6091</v>
      </c>
      <c r="F453" s="469" t="str">
        <f t="shared" si="14"/>
        <v>other</v>
      </c>
      <c r="G453" s="260">
        <v>0</v>
      </c>
      <c r="H453" s="260">
        <v>0</v>
      </c>
      <c r="I453" s="260">
        <v>0</v>
      </c>
      <c r="J453" s="260">
        <v>8.3046731049896092</v>
      </c>
      <c r="K453" s="260">
        <v>8.3046731050401092</v>
      </c>
      <c r="L453" s="301" t="str">
        <f t="shared" si="15"/>
        <v/>
      </c>
      <c r="M453" s="459">
        <f>IFERROR((Tableau1[[#This Row],[Scope 1
(kg CO2-eq)]]+Tableau1[[#This Row],[Scope 2 energy
(kg CO2-eq)]]+Tableau1[[#This Row],[Scope 2 Infrastructure
(kg CO2-eq)]])/Tableau1[[#This Row],[Total CO2-emissions
(kg CO2-eq)
for scope 3 use ]],"")</f>
        <v>0</v>
      </c>
      <c r="N453" s="436" t="s">
        <v>3730</v>
      </c>
      <c r="O453" s="259">
        <v>1</v>
      </c>
      <c r="P453" s="259" t="s">
        <v>5129</v>
      </c>
      <c r="Q453" s="259" t="s">
        <v>5170</v>
      </c>
    </row>
    <row r="454" spans="1:17" ht="21.75" customHeight="1">
      <c r="A454" s="301" t="s">
        <v>5129</v>
      </c>
      <c r="B454" s="301" t="s">
        <v>5162</v>
      </c>
      <c r="C454" s="316" t="s">
        <v>6552</v>
      </c>
      <c r="D454" s="465" t="s">
        <v>3730</v>
      </c>
      <c r="E454" s="465" t="s">
        <v>6021</v>
      </c>
      <c r="F454" s="469" t="str">
        <f t="shared" si="14"/>
        <v>other</v>
      </c>
      <c r="G454" s="260">
        <v>0</v>
      </c>
      <c r="H454" s="260">
        <v>2.7938583897960001E-2</v>
      </c>
      <c r="I454" s="260">
        <v>1.0087531172400001E-3</v>
      </c>
      <c r="J454" s="260">
        <v>6.3408719855768195E-2</v>
      </c>
      <c r="K454" s="260">
        <v>9.2356056846102E-2</v>
      </c>
      <c r="L454" s="301" t="str">
        <f t="shared" si="15"/>
        <v/>
      </c>
      <c r="M454" s="459">
        <f>IFERROR((Tableau1[[#This Row],[Scope 1
(kg CO2-eq)]]+Tableau1[[#This Row],[Scope 2 energy
(kg CO2-eq)]]+Tableau1[[#This Row],[Scope 2 Infrastructure
(kg CO2-eq)]])/Tableau1[[#This Row],[Total CO2-emissions
(kg CO2-eq)
for scope 3 use ]],"")</f>
        <v>0.31343192860037916</v>
      </c>
      <c r="N454" s="436" t="s">
        <v>3730</v>
      </c>
      <c r="O454" s="259">
        <v>1</v>
      </c>
      <c r="P454" s="259" t="s">
        <v>5129</v>
      </c>
      <c r="Q454" s="259" t="s">
        <v>5162</v>
      </c>
    </row>
    <row r="455" spans="1:17" ht="21.75" customHeight="1">
      <c r="A455" s="301" t="s">
        <v>5129</v>
      </c>
      <c r="B455" s="301" t="s">
        <v>5162</v>
      </c>
      <c r="C455" s="316" t="s">
        <v>6553</v>
      </c>
      <c r="D455" s="465" t="s">
        <v>3730</v>
      </c>
      <c r="E455" s="465" t="s">
        <v>6091</v>
      </c>
      <c r="F455" s="469" t="str">
        <f t="shared" si="14"/>
        <v>other</v>
      </c>
      <c r="G455" s="260">
        <v>0.74268999999999996</v>
      </c>
      <c r="H455" s="260">
        <v>1.5899491287400001</v>
      </c>
      <c r="I455" s="260">
        <v>0.37137223036</v>
      </c>
      <c r="J455" s="260">
        <v>1.1632499734456601</v>
      </c>
      <c r="K455" s="260">
        <v>3.8672613353957899</v>
      </c>
      <c r="L455" s="301" t="str">
        <f t="shared" si="15"/>
        <v/>
      </c>
      <c r="M455" s="459">
        <f>IFERROR((Tableau1[[#This Row],[Scope 1
(kg CO2-eq)]]+Tableau1[[#This Row],[Scope 2 energy
(kg CO2-eq)]]+Tableau1[[#This Row],[Scope 2 Infrastructure
(kg CO2-eq)]])/Tableau1[[#This Row],[Total CO2-emissions
(kg CO2-eq)
for scope 3 use ]],"")</f>
        <v>0.69920574913080225</v>
      </c>
      <c r="N455" s="436" t="s">
        <v>3730</v>
      </c>
      <c r="O455" s="259">
        <v>1</v>
      </c>
      <c r="P455" s="259" t="s">
        <v>5129</v>
      </c>
      <c r="Q455" s="259" t="s">
        <v>5162</v>
      </c>
    </row>
    <row r="456" spans="1:17" ht="21.75" customHeight="1">
      <c r="A456" s="301" t="s">
        <v>5129</v>
      </c>
      <c r="B456" s="301" t="s">
        <v>5162</v>
      </c>
      <c r="C456" s="316" t="s">
        <v>6554</v>
      </c>
      <c r="D456" s="465" t="s">
        <v>3730</v>
      </c>
      <c r="E456" s="465" t="s">
        <v>6091</v>
      </c>
      <c r="F456" s="469" t="str">
        <f t="shared" si="14"/>
        <v>other</v>
      </c>
      <c r="G456" s="260">
        <v>0</v>
      </c>
      <c r="H456" s="260">
        <v>0.64053293657447896</v>
      </c>
      <c r="I456" s="260">
        <v>1.5791229158400001E-5</v>
      </c>
      <c r="J456" s="260">
        <v>0.23249793936820201</v>
      </c>
      <c r="K456" s="260">
        <v>0.87304666938696895</v>
      </c>
      <c r="L456" s="301" t="str">
        <f t="shared" si="15"/>
        <v/>
      </c>
      <c r="M456" s="459">
        <f>IFERROR((Tableau1[[#This Row],[Scope 1
(kg CO2-eq)]]+Tableau1[[#This Row],[Scope 2 energy
(kg CO2-eq)]]+Tableau1[[#This Row],[Scope 2 Infrastructure
(kg CO2-eq)]])/Tableau1[[#This Row],[Total CO2-emissions
(kg CO2-eq)
for scope 3 use ]],"")</f>
        <v>0.73369357018842341</v>
      </c>
      <c r="N456" s="436" t="s">
        <v>3730</v>
      </c>
      <c r="O456" s="259">
        <v>1</v>
      </c>
      <c r="P456" s="259" t="s">
        <v>5129</v>
      </c>
      <c r="Q456" s="259" t="s">
        <v>5162</v>
      </c>
    </row>
    <row r="457" spans="1:17" ht="21.75" customHeight="1">
      <c r="A457" s="301" t="s">
        <v>5129</v>
      </c>
      <c r="B457" s="301" t="s">
        <v>5162</v>
      </c>
      <c r="C457" s="316" t="s">
        <v>6555</v>
      </c>
      <c r="D457" s="465" t="s">
        <v>3730</v>
      </c>
      <c r="E457" s="465" t="s">
        <v>700</v>
      </c>
      <c r="F457" s="469" t="str">
        <f t="shared" si="14"/>
        <v>CH</v>
      </c>
      <c r="G457" s="260">
        <v>0</v>
      </c>
      <c r="H457" s="260">
        <v>0</v>
      </c>
      <c r="I457" s="260">
        <v>0</v>
      </c>
      <c r="J457" s="260">
        <v>0.90472171840327797</v>
      </c>
      <c r="K457" s="260">
        <v>0.90472171845326499</v>
      </c>
      <c r="L457" s="301" t="str">
        <f t="shared" si="15"/>
        <v/>
      </c>
      <c r="M457" s="459">
        <f>IFERROR((Tableau1[[#This Row],[Scope 1
(kg CO2-eq)]]+Tableau1[[#This Row],[Scope 2 energy
(kg CO2-eq)]]+Tableau1[[#This Row],[Scope 2 Infrastructure
(kg CO2-eq)]])/Tableau1[[#This Row],[Total CO2-emissions
(kg CO2-eq)
for scope 3 use ]],"")</f>
        <v>0</v>
      </c>
      <c r="N457" s="436" t="s">
        <v>3730</v>
      </c>
      <c r="O457" s="259">
        <v>1</v>
      </c>
      <c r="P457" s="259" t="s">
        <v>5129</v>
      </c>
      <c r="Q457" s="260" t="s">
        <v>5162</v>
      </c>
    </row>
    <row r="458" spans="1:17" ht="21.75" customHeight="1">
      <c r="A458" s="301" t="s">
        <v>5129</v>
      </c>
      <c r="B458" s="301" t="s">
        <v>5170</v>
      </c>
      <c r="C458" s="316" t="s">
        <v>6556</v>
      </c>
      <c r="D458" s="465" t="s">
        <v>3730</v>
      </c>
      <c r="E458" s="465" t="s">
        <v>6091</v>
      </c>
      <c r="F458" s="469" t="str">
        <f t="shared" si="14"/>
        <v>other</v>
      </c>
      <c r="G458" s="260">
        <v>0</v>
      </c>
      <c r="H458" s="260">
        <v>3.6068714298032001</v>
      </c>
      <c r="I458" s="260">
        <v>7.2450598560000001E-4</v>
      </c>
      <c r="J458" s="260">
        <v>0.49279327876175599</v>
      </c>
      <c r="K458" s="260">
        <v>4.1003892306407197</v>
      </c>
      <c r="L458" s="301" t="str">
        <f t="shared" si="15"/>
        <v/>
      </c>
      <c r="M458" s="459">
        <f>IFERROR((Tableau1[[#This Row],[Scope 1
(kg CO2-eq)]]+Tableau1[[#This Row],[Scope 2 energy
(kg CO2-eq)]]+Tableau1[[#This Row],[Scope 2 Infrastructure
(kg CO2-eq)]])/Tableau1[[#This Row],[Total CO2-emissions
(kg CO2-eq)
for scope 3 use ]],"")</f>
        <v>0.8798179228524321</v>
      </c>
      <c r="N458" s="436" t="s">
        <v>3730</v>
      </c>
      <c r="O458" s="259">
        <v>1</v>
      </c>
      <c r="P458" s="259" t="s">
        <v>5129</v>
      </c>
      <c r="Q458" s="259" t="s">
        <v>5170</v>
      </c>
    </row>
    <row r="459" spans="1:17" ht="21.75" customHeight="1">
      <c r="A459" s="301" t="s">
        <v>5138</v>
      </c>
      <c r="B459" s="301" t="s">
        <v>5147</v>
      </c>
      <c r="C459" s="316" t="s">
        <v>6557</v>
      </c>
      <c r="D459" s="465" t="s">
        <v>3730</v>
      </c>
      <c r="E459" s="465" t="s">
        <v>6091</v>
      </c>
      <c r="F459" s="469" t="str">
        <f t="shared" si="14"/>
        <v>other</v>
      </c>
      <c r="G459" s="260">
        <v>0</v>
      </c>
      <c r="H459" s="260">
        <v>0.26095289834800001</v>
      </c>
      <c r="I459" s="260">
        <v>3.1243420799999998E-4</v>
      </c>
      <c r="J459" s="260">
        <v>0.10197746575457201</v>
      </c>
      <c r="K459" s="260">
        <v>0.36324279796046699</v>
      </c>
      <c r="L459" s="301" t="str">
        <f t="shared" si="15"/>
        <v/>
      </c>
      <c r="M459" s="459">
        <f>IFERROR((Tableau1[[#This Row],[Scope 1
(kg CO2-eq)]]+Tableau1[[#This Row],[Scope 2 energy
(kg CO2-eq)]]+Tableau1[[#This Row],[Scope 2 Infrastructure
(kg CO2-eq)]])/Tableau1[[#This Row],[Total CO2-emissions
(kg CO2-eq)
for scope 3 use ]],"")</f>
        <v>0.7192581216281525</v>
      </c>
      <c r="N459" s="436" t="s">
        <v>3730</v>
      </c>
      <c r="O459" s="259">
        <v>1</v>
      </c>
      <c r="P459" s="259" t="s">
        <v>5138</v>
      </c>
      <c r="Q459" s="259" t="s">
        <v>5147</v>
      </c>
    </row>
    <row r="460" spans="1:17" ht="21.75" customHeight="1">
      <c r="A460" s="301" t="s">
        <v>5150</v>
      </c>
      <c r="B460" s="301" t="s">
        <v>5133</v>
      </c>
      <c r="C460" s="316" t="s">
        <v>6558</v>
      </c>
      <c r="D460" s="465" t="s">
        <v>3740</v>
      </c>
      <c r="E460" s="465" t="s">
        <v>6091</v>
      </c>
      <c r="F460" s="469" t="str">
        <f t="shared" si="14"/>
        <v>other</v>
      </c>
      <c r="G460" s="260">
        <v>0</v>
      </c>
      <c r="H460" s="260">
        <v>0</v>
      </c>
      <c r="I460" s="260">
        <v>0</v>
      </c>
      <c r="J460" s="260">
        <v>55.9947824327528</v>
      </c>
      <c r="K460" s="260">
        <v>55.9947824371447</v>
      </c>
      <c r="L460" s="301" t="str">
        <f t="shared" si="15"/>
        <v/>
      </c>
      <c r="M460" s="459">
        <f>IFERROR((Tableau1[[#This Row],[Scope 1
(kg CO2-eq)]]+Tableau1[[#This Row],[Scope 2 energy
(kg CO2-eq)]]+Tableau1[[#This Row],[Scope 2 Infrastructure
(kg CO2-eq)]])/Tableau1[[#This Row],[Total CO2-emissions
(kg CO2-eq)
for scope 3 use ]],"")</f>
        <v>0</v>
      </c>
      <c r="N460" s="436" t="s">
        <v>3740</v>
      </c>
      <c r="O460" s="259">
        <v>1</v>
      </c>
      <c r="P460" s="259" t="s">
        <v>5150</v>
      </c>
      <c r="Q460" s="259" t="s">
        <v>5133</v>
      </c>
    </row>
    <row r="461" spans="1:17" ht="21.75" customHeight="1">
      <c r="A461" s="301" t="s">
        <v>5221</v>
      </c>
      <c r="B461" s="301" t="s">
        <v>5138</v>
      </c>
      <c r="C461" s="316" t="s">
        <v>6559</v>
      </c>
      <c r="D461" s="465" t="s">
        <v>3730</v>
      </c>
      <c r="E461" s="465" t="s">
        <v>700</v>
      </c>
      <c r="F461" s="469" t="str">
        <f t="shared" si="14"/>
        <v>CH</v>
      </c>
      <c r="G461" s="260">
        <v>0</v>
      </c>
      <c r="H461" s="260">
        <v>8.4418543584396002E-2</v>
      </c>
      <c r="I461" s="260">
        <v>1.761906558636E-3</v>
      </c>
      <c r="J461" s="260">
        <v>1.22583165315017E-2</v>
      </c>
      <c r="K461" s="260">
        <v>9.8438767118461806E-2</v>
      </c>
      <c r="L461" s="301" t="str">
        <f t="shared" si="15"/>
        <v/>
      </c>
      <c r="M461" s="459">
        <f>IFERROR((Tableau1[[#This Row],[Scope 1
(kg CO2-eq)]]+Tableau1[[#This Row],[Scope 2 energy
(kg CO2-eq)]]+Tableau1[[#This Row],[Scope 2 Infrastructure
(kg CO2-eq)]])/Tableau1[[#This Row],[Total CO2-emissions
(kg CO2-eq)
for scope 3 use ]],"")</f>
        <v>0.87547266860140516</v>
      </c>
      <c r="N461" s="436" t="s">
        <v>3730</v>
      </c>
      <c r="O461" s="259">
        <v>1</v>
      </c>
      <c r="P461" s="259" t="s">
        <v>5221</v>
      </c>
      <c r="Q461" s="259" t="s">
        <v>5138</v>
      </c>
    </row>
    <row r="462" spans="1:17" ht="21.75" customHeight="1">
      <c r="A462" s="301" t="s">
        <v>5176</v>
      </c>
      <c r="B462" s="301" t="s">
        <v>5177</v>
      </c>
      <c r="C462" s="316" t="s">
        <v>6560</v>
      </c>
      <c r="D462" s="465" t="s">
        <v>3730</v>
      </c>
      <c r="E462" s="465" t="s">
        <v>6101</v>
      </c>
      <c r="F462" s="469" t="str">
        <f t="shared" si="14"/>
        <v>other</v>
      </c>
      <c r="G462" s="260">
        <v>0</v>
      </c>
      <c r="H462" s="260">
        <v>0</v>
      </c>
      <c r="I462" s="260">
        <v>0</v>
      </c>
      <c r="J462" s="260">
        <v>45.773066707287498</v>
      </c>
      <c r="K462" s="260">
        <v>45.773066707090301</v>
      </c>
      <c r="L462" s="301" t="str">
        <f t="shared" si="15"/>
        <v/>
      </c>
      <c r="M462" s="459">
        <f>IFERROR((Tableau1[[#This Row],[Scope 1
(kg CO2-eq)]]+Tableau1[[#This Row],[Scope 2 energy
(kg CO2-eq)]]+Tableau1[[#This Row],[Scope 2 Infrastructure
(kg CO2-eq)]])/Tableau1[[#This Row],[Total CO2-emissions
(kg CO2-eq)
for scope 3 use ]],"")</f>
        <v>0</v>
      </c>
      <c r="N462" s="436" t="s">
        <v>3730</v>
      </c>
      <c r="O462" s="259">
        <v>1</v>
      </c>
      <c r="P462" s="259" t="s">
        <v>5176</v>
      </c>
      <c r="Q462" s="259" t="s">
        <v>5177</v>
      </c>
    </row>
    <row r="463" spans="1:17" ht="21.75" customHeight="1">
      <c r="A463" s="301" t="s">
        <v>5176</v>
      </c>
      <c r="B463" s="301" t="s">
        <v>5177</v>
      </c>
      <c r="C463" s="316" t="s">
        <v>6561</v>
      </c>
      <c r="D463" s="465" t="s">
        <v>3730</v>
      </c>
      <c r="E463" s="465" t="s">
        <v>6101</v>
      </c>
      <c r="F463" s="469" t="str">
        <f t="shared" si="14"/>
        <v>other</v>
      </c>
      <c r="G463" s="260">
        <v>0</v>
      </c>
      <c r="H463" s="260">
        <v>0</v>
      </c>
      <c r="I463" s="260">
        <v>0</v>
      </c>
      <c r="J463" s="260">
        <v>43.131851138418803</v>
      </c>
      <c r="K463" s="260">
        <v>43.131851134563199</v>
      </c>
      <c r="L463" s="301" t="str">
        <f t="shared" si="15"/>
        <v/>
      </c>
      <c r="M463" s="459">
        <f>IFERROR((Tableau1[[#This Row],[Scope 1
(kg CO2-eq)]]+Tableau1[[#This Row],[Scope 2 energy
(kg CO2-eq)]]+Tableau1[[#This Row],[Scope 2 Infrastructure
(kg CO2-eq)]])/Tableau1[[#This Row],[Total CO2-emissions
(kg CO2-eq)
for scope 3 use ]],"")</f>
        <v>0</v>
      </c>
      <c r="N463" s="436" t="s">
        <v>3730</v>
      </c>
      <c r="O463" s="259">
        <v>1</v>
      </c>
      <c r="P463" s="259" t="s">
        <v>5176</v>
      </c>
      <c r="Q463" s="259" t="s">
        <v>5177</v>
      </c>
    </row>
    <row r="464" spans="1:17" ht="21.75" customHeight="1">
      <c r="A464" s="301" t="s">
        <v>5176</v>
      </c>
      <c r="B464" s="301" t="s">
        <v>5177</v>
      </c>
      <c r="C464" s="316" t="s">
        <v>6562</v>
      </c>
      <c r="D464" s="465" t="s">
        <v>3730</v>
      </c>
      <c r="E464" s="465" t="s">
        <v>6101</v>
      </c>
      <c r="F464" s="469" t="str">
        <f t="shared" si="14"/>
        <v>other</v>
      </c>
      <c r="G464" s="260">
        <v>0</v>
      </c>
      <c r="H464" s="260">
        <v>0</v>
      </c>
      <c r="I464" s="260">
        <v>0</v>
      </c>
      <c r="J464" s="260">
        <v>45.442931704501397</v>
      </c>
      <c r="K464" s="260">
        <v>45.442931708243002</v>
      </c>
      <c r="L464" s="301" t="str">
        <f t="shared" si="15"/>
        <v/>
      </c>
      <c r="M464" s="459">
        <f>IFERROR((Tableau1[[#This Row],[Scope 1
(kg CO2-eq)]]+Tableau1[[#This Row],[Scope 2 energy
(kg CO2-eq)]]+Tableau1[[#This Row],[Scope 2 Infrastructure
(kg CO2-eq)]])/Tableau1[[#This Row],[Total CO2-emissions
(kg CO2-eq)
for scope 3 use ]],"")</f>
        <v>0</v>
      </c>
      <c r="N464" s="436" t="s">
        <v>3730</v>
      </c>
      <c r="O464" s="259">
        <v>1</v>
      </c>
      <c r="P464" s="259" t="s">
        <v>5176</v>
      </c>
      <c r="Q464" s="259" t="s">
        <v>5177</v>
      </c>
    </row>
    <row r="465" spans="1:17" ht="21.75" customHeight="1">
      <c r="A465" s="301" t="s">
        <v>5176</v>
      </c>
      <c r="B465" s="301" t="s">
        <v>5177</v>
      </c>
      <c r="C465" s="316" t="s">
        <v>6563</v>
      </c>
      <c r="D465" s="465" t="s">
        <v>3730</v>
      </c>
      <c r="E465" s="465" t="s">
        <v>6101</v>
      </c>
      <c r="F465" s="469" t="str">
        <f t="shared" si="14"/>
        <v>other</v>
      </c>
      <c r="G465" s="260">
        <v>0</v>
      </c>
      <c r="H465" s="260">
        <v>0</v>
      </c>
      <c r="I465" s="260">
        <v>0</v>
      </c>
      <c r="J465" s="260">
        <v>56.065537438574701</v>
      </c>
      <c r="K465" s="260">
        <v>56.0655374456163</v>
      </c>
      <c r="L465" s="301" t="str">
        <f t="shared" si="15"/>
        <v/>
      </c>
      <c r="M465" s="459">
        <f>IFERROR((Tableau1[[#This Row],[Scope 1
(kg CO2-eq)]]+Tableau1[[#This Row],[Scope 2 energy
(kg CO2-eq)]]+Tableau1[[#This Row],[Scope 2 Infrastructure
(kg CO2-eq)]])/Tableau1[[#This Row],[Total CO2-emissions
(kg CO2-eq)
for scope 3 use ]],"")</f>
        <v>0</v>
      </c>
      <c r="N465" s="436" t="s">
        <v>3730</v>
      </c>
      <c r="O465" s="259">
        <v>1</v>
      </c>
      <c r="P465" s="259" t="s">
        <v>5176</v>
      </c>
      <c r="Q465" s="259" t="s">
        <v>5177</v>
      </c>
    </row>
    <row r="466" spans="1:17" ht="21.75" customHeight="1">
      <c r="A466" s="301" t="s">
        <v>5176</v>
      </c>
      <c r="B466" s="301" t="s">
        <v>5177</v>
      </c>
      <c r="C466" s="316" t="s">
        <v>6564</v>
      </c>
      <c r="D466" s="465" t="s">
        <v>3730</v>
      </c>
      <c r="E466" s="465" t="s">
        <v>6101</v>
      </c>
      <c r="F466" s="469" t="str">
        <f t="shared" si="14"/>
        <v>other</v>
      </c>
      <c r="G466" s="260">
        <v>0</v>
      </c>
      <c r="H466" s="260">
        <v>0</v>
      </c>
      <c r="I466" s="260">
        <v>0</v>
      </c>
      <c r="J466" s="260">
        <v>192.37378102460099</v>
      </c>
      <c r="K466" s="260">
        <v>192.37378102883599</v>
      </c>
      <c r="L466" s="301" t="str">
        <f t="shared" si="15"/>
        <v/>
      </c>
      <c r="M466" s="459">
        <f>IFERROR((Tableau1[[#This Row],[Scope 1
(kg CO2-eq)]]+Tableau1[[#This Row],[Scope 2 energy
(kg CO2-eq)]]+Tableau1[[#This Row],[Scope 2 Infrastructure
(kg CO2-eq)]])/Tableau1[[#This Row],[Total CO2-emissions
(kg CO2-eq)
for scope 3 use ]],"")</f>
        <v>0</v>
      </c>
      <c r="N466" s="436" t="s">
        <v>3730</v>
      </c>
      <c r="O466" s="259">
        <v>1</v>
      </c>
      <c r="P466" s="259" t="s">
        <v>5176</v>
      </c>
      <c r="Q466" s="259" t="s">
        <v>5177</v>
      </c>
    </row>
    <row r="467" spans="1:17" ht="21.75" customHeight="1">
      <c r="A467" s="301" t="s">
        <v>5176</v>
      </c>
      <c r="B467" s="301" t="s">
        <v>5177</v>
      </c>
      <c r="C467" s="316" t="s">
        <v>6565</v>
      </c>
      <c r="D467" s="465" t="s">
        <v>3730</v>
      </c>
      <c r="E467" s="465" t="s">
        <v>6101</v>
      </c>
      <c r="F467" s="469" t="str">
        <f t="shared" si="14"/>
        <v>other</v>
      </c>
      <c r="G467" s="260">
        <v>0</v>
      </c>
      <c r="H467" s="260">
        <v>0</v>
      </c>
      <c r="I467" s="260">
        <v>0</v>
      </c>
      <c r="J467" s="260">
        <v>76.5574336048698</v>
      </c>
      <c r="K467" s="260">
        <v>76.5574336031858</v>
      </c>
      <c r="L467" s="301" t="str">
        <f t="shared" si="15"/>
        <v/>
      </c>
      <c r="M467" s="459">
        <f>IFERROR((Tableau1[[#This Row],[Scope 1
(kg CO2-eq)]]+Tableau1[[#This Row],[Scope 2 energy
(kg CO2-eq)]]+Tableau1[[#This Row],[Scope 2 Infrastructure
(kg CO2-eq)]])/Tableau1[[#This Row],[Total CO2-emissions
(kg CO2-eq)
for scope 3 use ]],"")</f>
        <v>0</v>
      </c>
      <c r="N467" s="436" t="s">
        <v>3730</v>
      </c>
      <c r="O467" s="259">
        <v>1</v>
      </c>
      <c r="P467" s="259" t="s">
        <v>5176</v>
      </c>
      <c r="Q467" s="259" t="s">
        <v>5177</v>
      </c>
    </row>
    <row r="468" spans="1:17" ht="21.75" customHeight="1">
      <c r="A468" s="301" t="s">
        <v>5129</v>
      </c>
      <c r="B468" s="301" t="s">
        <v>5136</v>
      </c>
      <c r="C468" s="316" t="s">
        <v>6566</v>
      </c>
      <c r="D468" s="465" t="s">
        <v>3730</v>
      </c>
      <c r="E468" s="465" t="s">
        <v>6101</v>
      </c>
      <c r="F468" s="469" t="str">
        <f t="shared" si="14"/>
        <v>other</v>
      </c>
      <c r="G468" s="260">
        <v>1.9713031000000001</v>
      </c>
      <c r="H468" s="260">
        <v>2.1433573080000001E-2</v>
      </c>
      <c r="I468" s="260">
        <v>0</v>
      </c>
      <c r="J468" s="260">
        <v>2.0421353661041</v>
      </c>
      <c r="K468" s="260">
        <v>4.0348720393115496</v>
      </c>
      <c r="L468" s="301" t="str">
        <f t="shared" si="15"/>
        <v/>
      </c>
      <c r="M468" s="459">
        <f>IFERROR((Tableau1[[#This Row],[Scope 1
(kg CO2-eq)]]+Tableau1[[#This Row],[Scope 2 energy
(kg CO2-eq)]]+Tableau1[[#This Row],[Scope 2 Infrastructure
(kg CO2-eq)]])/Tableau1[[#This Row],[Total CO2-emissions
(kg CO2-eq)
for scope 3 use ]],"")</f>
        <v>0.49387853038829227</v>
      </c>
      <c r="N468" s="436" t="s">
        <v>3730</v>
      </c>
      <c r="O468" s="259">
        <v>1</v>
      </c>
      <c r="P468" s="259" t="s">
        <v>5129</v>
      </c>
      <c r="Q468" s="259" t="s">
        <v>5136</v>
      </c>
    </row>
    <row r="469" spans="1:17" ht="21.75" customHeight="1">
      <c r="A469" s="301" t="s">
        <v>5129</v>
      </c>
      <c r="B469" s="301" t="s">
        <v>5154</v>
      </c>
      <c r="C469" s="316" t="s">
        <v>6567</v>
      </c>
      <c r="D469" s="465" t="s">
        <v>3730</v>
      </c>
      <c r="E469" s="465" t="s">
        <v>6091</v>
      </c>
      <c r="F469" s="469" t="str">
        <f t="shared" si="14"/>
        <v>other</v>
      </c>
      <c r="G469" s="260">
        <v>0.30499999999999999</v>
      </c>
      <c r="H469" s="260">
        <v>0.476975103347</v>
      </c>
      <c r="I469" s="260">
        <v>2.4747263999999998E-4</v>
      </c>
      <c r="J469" s="260">
        <v>9.5847818124574991E-2</v>
      </c>
      <c r="K469" s="260">
        <v>0.87807039520655805</v>
      </c>
      <c r="L469" s="301" t="str">
        <f t="shared" si="15"/>
        <v/>
      </c>
      <c r="M469" s="459">
        <f>IFERROR((Tableau1[[#This Row],[Scope 1
(kg CO2-eq)]]+Tableau1[[#This Row],[Scope 2 energy
(kg CO2-eq)]]+Tableau1[[#This Row],[Scope 2 Infrastructure
(kg CO2-eq)]])/Tableau1[[#This Row],[Total CO2-emissions
(kg CO2-eq)
for scope 3 use ]],"")</f>
        <v>0.89084267076672052</v>
      </c>
      <c r="N469" s="436" t="s">
        <v>3730</v>
      </c>
      <c r="O469" s="259">
        <v>1</v>
      </c>
      <c r="P469" s="259" t="s">
        <v>5129</v>
      </c>
      <c r="Q469" s="259" t="s">
        <v>5154</v>
      </c>
    </row>
    <row r="470" spans="1:17" ht="21.75" customHeight="1">
      <c r="A470" s="301" t="s">
        <v>5129</v>
      </c>
      <c r="B470" s="301" t="s">
        <v>5136</v>
      </c>
      <c r="C470" s="316" t="s">
        <v>6568</v>
      </c>
      <c r="D470" s="465" t="s">
        <v>3730</v>
      </c>
      <c r="E470" s="465" t="s">
        <v>6101</v>
      </c>
      <c r="F470" s="469" t="str">
        <f t="shared" si="14"/>
        <v>other</v>
      </c>
      <c r="G470" s="260">
        <v>3.3489999999999999E-2</v>
      </c>
      <c r="H470" s="260">
        <v>0.3313897793792</v>
      </c>
      <c r="I470" s="260">
        <v>0.17659713542280001</v>
      </c>
      <c r="J470" s="260">
        <v>0.58079353268852496</v>
      </c>
      <c r="K470" s="260">
        <v>1.12227045556427</v>
      </c>
      <c r="L470" s="301" t="str">
        <f t="shared" si="15"/>
        <v/>
      </c>
      <c r="M470" s="459">
        <f>IFERROR((Tableau1[[#This Row],[Scope 1
(kg CO2-eq)]]+Tableau1[[#This Row],[Scope 2 energy
(kg CO2-eq)]]+Tableau1[[#This Row],[Scope 2 Infrastructure
(kg CO2-eq)]])/Tableau1[[#This Row],[Total CO2-emissions
(kg CO2-eq)
for scope 3 use ]],"")</f>
        <v>0.48248344426901008</v>
      </c>
      <c r="N470" s="436" t="s">
        <v>3730</v>
      </c>
      <c r="O470" s="259">
        <v>1</v>
      </c>
      <c r="P470" s="259" t="s">
        <v>5129</v>
      </c>
      <c r="Q470" s="259" t="s">
        <v>5136</v>
      </c>
    </row>
    <row r="471" spans="1:17" ht="21.75" customHeight="1">
      <c r="A471" s="301" t="s">
        <v>5129</v>
      </c>
      <c r="B471" s="301" t="s">
        <v>5154</v>
      </c>
      <c r="C471" s="316" t="s">
        <v>6569</v>
      </c>
      <c r="D471" s="465" t="s">
        <v>3730</v>
      </c>
      <c r="E471" s="465" t="s">
        <v>6091</v>
      </c>
      <c r="F471" s="469" t="str">
        <f t="shared" si="14"/>
        <v>other</v>
      </c>
      <c r="G471" s="260">
        <v>0</v>
      </c>
      <c r="H471" s="260">
        <v>1.1273965531200001</v>
      </c>
      <c r="I471" s="260">
        <v>1.4229676799999999E-3</v>
      </c>
      <c r="J471" s="260">
        <v>0.60179351995885999</v>
      </c>
      <c r="K471" s="260">
        <v>1.7306130385932299</v>
      </c>
      <c r="L471" s="301" t="str">
        <f t="shared" si="15"/>
        <v/>
      </c>
      <c r="M471" s="459">
        <f>IFERROR((Tableau1[[#This Row],[Scope 1
(kg CO2-eq)]]+Tableau1[[#This Row],[Scope 2 energy
(kg CO2-eq)]]+Tableau1[[#This Row],[Scope 2 Infrastructure
(kg CO2-eq)]])/Tableau1[[#This Row],[Total CO2-emissions
(kg CO2-eq)
for scope 3 use ]],"")</f>
        <v>0.65226569754587538</v>
      </c>
      <c r="N471" s="436" t="s">
        <v>3730</v>
      </c>
      <c r="O471" s="259">
        <v>1</v>
      </c>
      <c r="P471" s="259" t="s">
        <v>5129</v>
      </c>
      <c r="Q471" s="259" t="s">
        <v>5154</v>
      </c>
    </row>
    <row r="472" spans="1:17" ht="21.75" customHeight="1">
      <c r="A472" s="301" t="s">
        <v>5129</v>
      </c>
      <c r="B472" s="301" t="s">
        <v>5136</v>
      </c>
      <c r="C472" s="316" t="s">
        <v>6570</v>
      </c>
      <c r="D472" s="465" t="s">
        <v>3730</v>
      </c>
      <c r="E472" s="465" t="s">
        <v>6091</v>
      </c>
      <c r="F472" s="469" t="str">
        <f t="shared" si="14"/>
        <v>other</v>
      </c>
      <c r="G472" s="260">
        <v>1.6747029490000001</v>
      </c>
      <c r="H472" s="260">
        <v>0</v>
      </c>
      <c r="I472" s="260">
        <v>0</v>
      </c>
      <c r="J472" s="260">
        <v>1.1445832665490041E-2</v>
      </c>
      <c r="K472" s="260">
        <v>1.6861487816648399</v>
      </c>
      <c r="L472" s="301" t="str">
        <f t="shared" si="15"/>
        <v/>
      </c>
      <c r="M472" s="459">
        <f>IFERROR((Tableau1[[#This Row],[Scope 1
(kg CO2-eq)]]+Tableau1[[#This Row],[Scope 2 energy
(kg CO2-eq)]]+Tableau1[[#This Row],[Scope 2 Infrastructure
(kg CO2-eq)]])/Tableau1[[#This Row],[Total CO2-emissions
(kg CO2-eq)
for scope 3 use ]],"")</f>
        <v>0.99321184892501679</v>
      </c>
      <c r="N472" s="436" t="s">
        <v>3730</v>
      </c>
      <c r="O472" s="259">
        <v>1</v>
      </c>
      <c r="P472" s="259" t="s">
        <v>5129</v>
      </c>
      <c r="Q472" s="259" t="s">
        <v>5136</v>
      </c>
    </row>
    <row r="473" spans="1:17" ht="21.75" customHeight="1">
      <c r="A473" s="301" t="s">
        <v>5155</v>
      </c>
      <c r="B473" s="301" t="s">
        <v>5222</v>
      </c>
      <c r="C473" s="316" t="s">
        <v>3741</v>
      </c>
      <c r="D473" s="465" t="s">
        <v>3730</v>
      </c>
      <c r="E473" s="465" t="s">
        <v>6091</v>
      </c>
      <c r="F473" s="469" t="str">
        <f t="shared" si="14"/>
        <v>other</v>
      </c>
      <c r="G473" s="260">
        <v>4.25602379971712</v>
      </c>
      <c r="H473" s="260">
        <v>0</v>
      </c>
      <c r="I473" s="260">
        <v>0</v>
      </c>
      <c r="J473" s="260">
        <v>0</v>
      </c>
      <c r="K473" s="260">
        <v>4.25602379971712</v>
      </c>
      <c r="L473" s="301" t="str">
        <f t="shared" si="15"/>
        <v/>
      </c>
      <c r="M473" s="459">
        <f>IFERROR((Tableau1[[#This Row],[Scope 1
(kg CO2-eq)]]+Tableau1[[#This Row],[Scope 2 energy
(kg CO2-eq)]]+Tableau1[[#This Row],[Scope 2 Infrastructure
(kg CO2-eq)]])/Tableau1[[#This Row],[Total CO2-emissions
(kg CO2-eq)
for scope 3 use ]],"")</f>
        <v>1</v>
      </c>
      <c r="N473" s="436" t="s">
        <v>3730</v>
      </c>
      <c r="O473" s="259">
        <v>1</v>
      </c>
      <c r="P473" s="259" t="s">
        <v>5155</v>
      </c>
      <c r="Q473" s="259" t="s">
        <v>5222</v>
      </c>
    </row>
    <row r="474" spans="1:17" ht="21.75" customHeight="1">
      <c r="A474" s="301" t="s">
        <v>5157</v>
      </c>
      <c r="B474" s="301" t="s">
        <v>5223</v>
      </c>
      <c r="C474" s="316" t="s">
        <v>6571</v>
      </c>
      <c r="D474" s="465" t="s">
        <v>3730</v>
      </c>
      <c r="E474" s="465" t="s">
        <v>6091</v>
      </c>
      <c r="F474" s="469" t="str">
        <f t="shared" si="14"/>
        <v>other</v>
      </c>
      <c r="G474" s="260">
        <v>3.6424000000000001E-3</v>
      </c>
      <c r="H474" s="260">
        <v>0.208540531563984</v>
      </c>
      <c r="I474" s="260">
        <v>1.7132919087575998E-2</v>
      </c>
      <c r="J474" s="260">
        <v>1.89507768428652</v>
      </c>
      <c r="K474" s="260">
        <v>2.1243935348448502</v>
      </c>
      <c r="L474" s="301" t="str">
        <f t="shared" si="15"/>
        <v/>
      </c>
      <c r="M474" s="459">
        <f>IFERROR((Tableau1[[#This Row],[Scope 1
(kg CO2-eq)]]+Tableau1[[#This Row],[Scope 2 energy
(kg CO2-eq)]]+Tableau1[[#This Row],[Scope 2 Infrastructure
(kg CO2-eq)]])/Tableau1[[#This Row],[Total CO2-emissions
(kg CO2-eq)
for scope 3 use ]],"")</f>
        <v>0.1079441482429043</v>
      </c>
      <c r="N474" s="436" t="s">
        <v>3730</v>
      </c>
      <c r="O474" s="259">
        <v>1</v>
      </c>
      <c r="P474" s="259" t="s">
        <v>5157</v>
      </c>
      <c r="Q474" s="259" t="s">
        <v>5223</v>
      </c>
    </row>
    <row r="475" spans="1:17" ht="21.75" customHeight="1">
      <c r="A475" s="301" t="s">
        <v>5143</v>
      </c>
      <c r="B475" s="301" t="s">
        <v>5146</v>
      </c>
      <c r="C475" s="316" t="s">
        <v>6572</v>
      </c>
      <c r="D475" s="465" t="s">
        <v>3730</v>
      </c>
      <c r="E475" s="465" t="s">
        <v>700</v>
      </c>
      <c r="F475" s="469" t="str">
        <f t="shared" si="14"/>
        <v>CH</v>
      </c>
      <c r="G475" s="260">
        <v>0</v>
      </c>
      <c r="H475" s="260">
        <v>0</v>
      </c>
      <c r="I475" s="260">
        <v>0</v>
      </c>
      <c r="J475" s="260">
        <v>2.1243935348448502</v>
      </c>
      <c r="K475" s="260">
        <v>2.1243935348448502</v>
      </c>
      <c r="L475" s="301" t="str">
        <f t="shared" si="15"/>
        <v/>
      </c>
      <c r="M475" s="459">
        <f>IFERROR((Tableau1[[#This Row],[Scope 1
(kg CO2-eq)]]+Tableau1[[#This Row],[Scope 2 energy
(kg CO2-eq)]]+Tableau1[[#This Row],[Scope 2 Infrastructure
(kg CO2-eq)]])/Tableau1[[#This Row],[Total CO2-emissions
(kg CO2-eq)
for scope 3 use ]],"")</f>
        <v>0</v>
      </c>
      <c r="N475" s="436" t="s">
        <v>3730</v>
      </c>
      <c r="O475" s="259">
        <v>1</v>
      </c>
      <c r="P475" s="259" t="s">
        <v>5143</v>
      </c>
      <c r="Q475" s="259" t="s">
        <v>5146</v>
      </c>
    </row>
    <row r="476" spans="1:17" ht="21.75" customHeight="1">
      <c r="A476" s="301" t="s">
        <v>5157</v>
      </c>
      <c r="B476" s="301" t="s">
        <v>5224</v>
      </c>
      <c r="C476" s="316" t="s">
        <v>6573</v>
      </c>
      <c r="D476" s="465" t="s">
        <v>3730</v>
      </c>
      <c r="E476" s="465" t="s">
        <v>700</v>
      </c>
      <c r="F476" s="469" t="str">
        <f t="shared" si="14"/>
        <v>CH</v>
      </c>
      <c r="G476" s="260">
        <v>0</v>
      </c>
      <c r="H476" s="260">
        <v>6.7383991062680004E-2</v>
      </c>
      <c r="I476" s="260">
        <v>1.2188027520000001E-5</v>
      </c>
      <c r="J476" s="260">
        <v>5.8944608218713902E-4</v>
      </c>
      <c r="K476" s="260">
        <v>6.7985625433790997E-2</v>
      </c>
      <c r="L476" s="301" t="str">
        <f t="shared" si="15"/>
        <v/>
      </c>
      <c r="M476" s="459">
        <f>IFERROR((Tableau1[[#This Row],[Scope 1
(kg CO2-eq)]]+Tableau1[[#This Row],[Scope 2 energy
(kg CO2-eq)]]+Tableau1[[#This Row],[Scope 2 Infrastructure
(kg CO2-eq)]])/Tableau1[[#This Row],[Total CO2-emissions
(kg CO2-eq)
for scope 3 use ]],"")</f>
        <v>0.99132983862647495</v>
      </c>
      <c r="N476" s="436" t="s">
        <v>3730</v>
      </c>
      <c r="O476" s="259">
        <v>1</v>
      </c>
      <c r="P476" s="259" t="s">
        <v>5157</v>
      </c>
      <c r="Q476" s="259" t="s">
        <v>5224</v>
      </c>
    </row>
    <row r="477" spans="1:17" ht="21.75" customHeight="1">
      <c r="A477" s="301" t="s">
        <v>5157</v>
      </c>
      <c r="B477" s="301" t="s">
        <v>5224</v>
      </c>
      <c r="C477" s="316" t="s">
        <v>6574</v>
      </c>
      <c r="D477" s="465" t="s">
        <v>3730</v>
      </c>
      <c r="E477" s="465" t="s">
        <v>700</v>
      </c>
      <c r="F477" s="469" t="str">
        <f t="shared" si="14"/>
        <v>CH</v>
      </c>
      <c r="G477" s="260">
        <v>0</v>
      </c>
      <c r="H477" s="260">
        <v>6.8530768416000004E-2</v>
      </c>
      <c r="I477" s="260">
        <v>1.2373632E-5</v>
      </c>
      <c r="J477" s="260">
        <v>5.8944608218713902E-4</v>
      </c>
      <c r="K477" s="260">
        <v>6.9132588396303998E-2</v>
      </c>
      <c r="L477" s="301" t="str">
        <f t="shared" si="15"/>
        <v/>
      </c>
      <c r="M477" s="459">
        <f>IFERROR((Tableau1[[#This Row],[Scope 1
(kg CO2-eq)]]+Tableau1[[#This Row],[Scope 2 energy
(kg CO2-eq)]]+Tableau1[[#This Row],[Scope 2 Infrastructure
(kg CO2-eq)]])/Tableau1[[#This Row],[Total CO2-emissions
(kg CO2-eq)
for scope 3 use ]],"")</f>
        <v>0.99147368322266516</v>
      </c>
      <c r="N477" s="436" t="s">
        <v>3730</v>
      </c>
      <c r="O477" s="259">
        <v>1</v>
      </c>
      <c r="P477" s="259" t="s">
        <v>5157</v>
      </c>
      <c r="Q477" s="260" t="s">
        <v>5224</v>
      </c>
    </row>
    <row r="478" spans="1:17" ht="21.75" customHeight="1">
      <c r="A478" s="301" t="s">
        <v>5139</v>
      </c>
      <c r="B478" s="301" t="s">
        <v>5133</v>
      </c>
      <c r="C478" s="316" t="s">
        <v>6575</v>
      </c>
      <c r="D478" s="465" t="s">
        <v>3646</v>
      </c>
      <c r="E478" s="465" t="s">
        <v>6091</v>
      </c>
      <c r="F478" s="469" t="str">
        <f t="shared" si="14"/>
        <v>other</v>
      </c>
      <c r="G478" s="260">
        <v>0.7</v>
      </c>
      <c r="H478" s="260">
        <v>98.034482879999999</v>
      </c>
      <c r="I478" s="260">
        <v>0.12373632</v>
      </c>
      <c r="J478" s="260">
        <v>764.36431610333796</v>
      </c>
      <c r="K478" s="260">
        <v>863.22253511608096</v>
      </c>
      <c r="L478" s="301" t="str">
        <f t="shared" si="15"/>
        <v/>
      </c>
      <c r="M478" s="459">
        <f>IFERROR((Tableau1[[#This Row],[Scope 1
(kg CO2-eq)]]+Tableau1[[#This Row],[Scope 2 energy
(kg CO2-eq)]]+Tableau1[[#This Row],[Scope 2 Infrastructure
(kg CO2-eq)]])/Tableau1[[#This Row],[Total CO2-emissions
(kg CO2-eq)
for scope 3 use ]],"")</f>
        <v>0.11452228733429225</v>
      </c>
      <c r="N478" s="436" t="s">
        <v>3646</v>
      </c>
      <c r="O478" s="259">
        <v>1</v>
      </c>
      <c r="P478" s="259" t="s">
        <v>5139</v>
      </c>
      <c r="Q478" s="260" t="s">
        <v>5133</v>
      </c>
    </row>
    <row r="479" spans="1:17" ht="21.75" customHeight="1">
      <c r="A479" s="301" t="s">
        <v>5139</v>
      </c>
      <c r="B479" s="301" t="s">
        <v>5133</v>
      </c>
      <c r="C479" s="316" t="s">
        <v>6576</v>
      </c>
      <c r="D479" s="465" t="s">
        <v>3646</v>
      </c>
      <c r="E479" s="465" t="s">
        <v>6091</v>
      </c>
      <c r="F479" s="469" t="str">
        <f t="shared" si="14"/>
        <v>other</v>
      </c>
      <c r="G479" s="260">
        <v>0</v>
      </c>
      <c r="H479" s="260">
        <v>980.34482879999996</v>
      </c>
      <c r="I479" s="260">
        <v>1.2373632000000001</v>
      </c>
      <c r="J479" s="260">
        <v>1065.6150027855099</v>
      </c>
      <c r="K479" s="260">
        <v>2047.197192907</v>
      </c>
      <c r="L479" s="301" t="str">
        <f t="shared" si="15"/>
        <v/>
      </c>
      <c r="M479" s="459">
        <f>IFERROR((Tableau1[[#This Row],[Scope 1
(kg CO2-eq)]]+Tableau1[[#This Row],[Scope 2 energy
(kg CO2-eq)]]+Tableau1[[#This Row],[Scope 2 Infrastructure
(kg CO2-eq)]])/Tableau1[[#This Row],[Total CO2-emissions
(kg CO2-eq)
for scope 3 use ]],"")</f>
        <v>0.47947613224604063</v>
      </c>
      <c r="N479" s="436" t="s">
        <v>3646</v>
      </c>
      <c r="O479" s="259">
        <v>1</v>
      </c>
      <c r="P479" s="259" t="s">
        <v>5139</v>
      </c>
      <c r="Q479" s="259" t="s">
        <v>5133</v>
      </c>
    </row>
    <row r="480" spans="1:17" ht="21.75" customHeight="1">
      <c r="A480" s="301" t="s">
        <v>5139</v>
      </c>
      <c r="B480" s="301" t="s">
        <v>5133</v>
      </c>
      <c r="C480" s="316" t="s">
        <v>6577</v>
      </c>
      <c r="D480" s="465" t="s">
        <v>3646</v>
      </c>
      <c r="E480" s="465" t="s">
        <v>6091</v>
      </c>
      <c r="F480" s="469" t="str">
        <f t="shared" si="14"/>
        <v>other</v>
      </c>
      <c r="G480" s="260">
        <v>0.67</v>
      </c>
      <c r="H480" s="260">
        <v>93.622931150400007</v>
      </c>
      <c r="I480" s="260">
        <v>0.1181681856</v>
      </c>
      <c r="J480" s="260">
        <v>1250.6774488644298</v>
      </c>
      <c r="K480" s="260">
        <v>1345.08854802263</v>
      </c>
      <c r="L480" s="301" t="str">
        <f t="shared" si="15"/>
        <v/>
      </c>
      <c r="M480" s="459">
        <f>IFERROR((Tableau1[[#This Row],[Scope 1
(kg CO2-eq)]]+Tableau1[[#This Row],[Scope 2 energy
(kg CO2-eq)]]+Tableau1[[#This Row],[Scope 2 Infrastructure
(kg CO2-eq)]])/Tableau1[[#This Row],[Total CO2-emissions
(kg CO2-eq)
for scope 3 use ]],"")</f>
        <v>7.0189504977044542E-2</v>
      </c>
      <c r="N480" s="436" t="s">
        <v>3646</v>
      </c>
      <c r="O480" s="259">
        <v>1</v>
      </c>
      <c r="P480" s="259" t="s">
        <v>5139</v>
      </c>
      <c r="Q480" s="259" t="s">
        <v>5133</v>
      </c>
    </row>
    <row r="481" spans="1:17" ht="21.75" customHeight="1">
      <c r="A481" s="301" t="s">
        <v>5139</v>
      </c>
      <c r="B481" s="301" t="s">
        <v>5133</v>
      </c>
      <c r="C481" s="316" t="s">
        <v>6578</v>
      </c>
      <c r="D481" s="465" t="s">
        <v>3646</v>
      </c>
      <c r="E481" s="465" t="s">
        <v>700</v>
      </c>
      <c r="F481" s="469" t="str">
        <f t="shared" si="14"/>
        <v>CH</v>
      </c>
      <c r="G481" s="260">
        <v>9.4999999999999998E-3</v>
      </c>
      <c r="H481" s="260">
        <v>1.32346551888</v>
      </c>
      <c r="I481" s="260">
        <v>1.6704403200000001E-3</v>
      </c>
      <c r="J481" s="260">
        <v>14.826277319946302</v>
      </c>
      <c r="K481" s="260">
        <v>16.160913276596901</v>
      </c>
      <c r="L481" s="301" t="str">
        <f t="shared" si="15"/>
        <v/>
      </c>
      <c r="M481" s="459">
        <f>IFERROR((Tableau1[[#This Row],[Scope 1
(kg CO2-eq)]]+Tableau1[[#This Row],[Scope 2 energy
(kg CO2-eq)]]+Tableau1[[#This Row],[Scope 2 Infrastructure
(kg CO2-eq)]])/Tableau1[[#This Row],[Total CO2-emissions
(kg CO2-eq)
for scope 3 use ]],"")</f>
        <v>8.2584191645451513E-2</v>
      </c>
      <c r="N481" s="436" t="s">
        <v>3646</v>
      </c>
      <c r="O481" s="259">
        <v>1</v>
      </c>
      <c r="P481" s="259" t="s">
        <v>5139</v>
      </c>
      <c r="Q481" s="259" t="s">
        <v>5133</v>
      </c>
    </row>
    <row r="482" spans="1:17" ht="21.75" customHeight="1">
      <c r="A482" s="301" t="s">
        <v>5183</v>
      </c>
      <c r="B482" s="301" t="s">
        <v>5160</v>
      </c>
      <c r="C482" s="316" t="s">
        <v>6579</v>
      </c>
      <c r="D482" s="465" t="s">
        <v>3730</v>
      </c>
      <c r="E482" s="465" t="s">
        <v>6091</v>
      </c>
      <c r="F482" s="469" t="str">
        <f t="shared" si="14"/>
        <v>other</v>
      </c>
      <c r="G482" s="260">
        <v>0</v>
      </c>
      <c r="H482" s="260">
        <v>0.30361856937280002</v>
      </c>
      <c r="I482" s="260">
        <v>0.26639213471520001</v>
      </c>
      <c r="J482" s="260">
        <v>2.1003892582475698</v>
      </c>
      <c r="K482" s="260">
        <v>2.6703999639250799</v>
      </c>
      <c r="L482" s="301" t="str">
        <f t="shared" si="15"/>
        <v/>
      </c>
      <c r="M482" s="459">
        <f>IFERROR((Tableau1[[#This Row],[Scope 1
(kg CO2-eq)]]+Tableau1[[#This Row],[Scope 2 energy
(kg CO2-eq)]]+Tableau1[[#This Row],[Scope 2 Infrastructure
(kg CO2-eq)]])/Tableau1[[#This Row],[Total CO2-emissions
(kg CO2-eq)
for scope 3 use ]],"")</f>
        <v>0.21345517966910521</v>
      </c>
      <c r="N482" s="436" t="s">
        <v>3730</v>
      </c>
      <c r="O482" s="259">
        <v>1</v>
      </c>
      <c r="P482" s="259" t="s">
        <v>5183</v>
      </c>
      <c r="Q482" s="259" t="s">
        <v>5160</v>
      </c>
    </row>
    <row r="483" spans="1:17" ht="21.75" customHeight="1">
      <c r="A483" s="301" t="s">
        <v>5178</v>
      </c>
      <c r="B483" s="301" t="s">
        <v>5177</v>
      </c>
      <c r="C483" s="316" t="s">
        <v>6580</v>
      </c>
      <c r="D483" s="465" t="s">
        <v>3730</v>
      </c>
      <c r="E483" s="465" t="s">
        <v>700</v>
      </c>
      <c r="F483" s="469" t="str">
        <f t="shared" si="14"/>
        <v>CH</v>
      </c>
      <c r="G483" s="260">
        <v>0</v>
      </c>
      <c r="H483" s="260">
        <v>1.240673515928</v>
      </c>
      <c r="I483" s="260">
        <v>0</v>
      </c>
      <c r="J483" s="260">
        <v>4.3075416706397496</v>
      </c>
      <c r="K483" s="260">
        <v>5.5482151818622896</v>
      </c>
      <c r="L483" s="301" t="str">
        <f t="shared" si="15"/>
        <v/>
      </c>
      <c r="M483" s="459">
        <f>IFERROR((Tableau1[[#This Row],[Scope 1
(kg CO2-eq)]]+Tableau1[[#This Row],[Scope 2 energy
(kg CO2-eq)]]+Tableau1[[#This Row],[Scope 2 Infrastructure
(kg CO2-eq)]])/Tableau1[[#This Row],[Total CO2-emissions
(kg CO2-eq)
for scope 3 use ]],"")</f>
        <v>0.22361669027976686</v>
      </c>
      <c r="N483" s="436" t="s">
        <v>3730</v>
      </c>
      <c r="O483" s="259">
        <v>1</v>
      </c>
      <c r="P483" s="259" t="s">
        <v>5178</v>
      </c>
      <c r="Q483" s="259" t="s">
        <v>5177</v>
      </c>
    </row>
    <row r="484" spans="1:17" ht="21.75" customHeight="1">
      <c r="A484" s="301" t="s">
        <v>5176</v>
      </c>
      <c r="B484" s="301" t="s">
        <v>5177</v>
      </c>
      <c r="C484" s="316" t="s">
        <v>6581</v>
      </c>
      <c r="D484" s="465" t="s">
        <v>3730</v>
      </c>
      <c r="E484" s="465" t="s">
        <v>6017</v>
      </c>
      <c r="F484" s="469" t="str">
        <f t="shared" si="14"/>
        <v>other</v>
      </c>
      <c r="G484" s="260">
        <v>0</v>
      </c>
      <c r="H484" s="260">
        <v>5.310815622324E-2</v>
      </c>
      <c r="I484" s="260">
        <v>1.2902111999999999E-6</v>
      </c>
      <c r="J484" s="260">
        <v>5.9016624676418203</v>
      </c>
      <c r="K484" s="260">
        <v>5.9547719149319303</v>
      </c>
      <c r="L484" s="301" t="str">
        <f t="shared" si="15"/>
        <v/>
      </c>
      <c r="M484" s="459">
        <f>IFERROR((Tableau1[[#This Row],[Scope 1
(kg CO2-eq)]]+Tableau1[[#This Row],[Scope 2 energy
(kg CO2-eq)]]+Tableau1[[#This Row],[Scope 2 Infrastructure
(kg CO2-eq)]])/Tableau1[[#This Row],[Total CO2-emissions
(kg CO2-eq)
for scope 3 use ]],"")</f>
        <v>8.9188044803638969E-3</v>
      </c>
      <c r="N484" s="436" t="s">
        <v>3730</v>
      </c>
      <c r="O484" s="259">
        <v>1</v>
      </c>
      <c r="P484" s="259" t="s">
        <v>5176</v>
      </c>
      <c r="Q484" s="259" t="s">
        <v>5177</v>
      </c>
    </row>
    <row r="485" spans="1:17" ht="39" customHeight="1">
      <c r="A485" s="301" t="s">
        <v>5178</v>
      </c>
      <c r="B485" s="301" t="s">
        <v>5177</v>
      </c>
      <c r="C485" s="316" t="s">
        <v>6582</v>
      </c>
      <c r="D485" s="465" t="s">
        <v>3730</v>
      </c>
      <c r="E485" s="465" t="s">
        <v>6097</v>
      </c>
      <c r="F485" s="469" t="str">
        <f t="shared" si="14"/>
        <v>other</v>
      </c>
      <c r="G485" s="260">
        <v>0.14445</v>
      </c>
      <c r="H485" s="260">
        <v>1.1805183710494001</v>
      </c>
      <c r="I485" s="260">
        <v>0.141528698178982</v>
      </c>
      <c r="J485" s="260">
        <v>5.6319886446123997</v>
      </c>
      <c r="K485" s="260">
        <v>7.09848573514126</v>
      </c>
      <c r="L485" s="301" t="str">
        <f t="shared" si="15"/>
        <v/>
      </c>
      <c r="M485" s="459">
        <f>IFERROR((Tableau1[[#This Row],[Scope 1
(kg CO2-eq)]]+Tableau1[[#This Row],[Scope 2 energy
(kg CO2-eq)]]+Tableau1[[#This Row],[Scope 2 Infrastructure
(kg CO2-eq)]])/Tableau1[[#This Row],[Total CO2-emissions
(kg CO2-eq)
for scope 3 use ]],"")</f>
        <v>0.20659294445975226</v>
      </c>
      <c r="N485" s="436" t="s">
        <v>3730</v>
      </c>
      <c r="O485" s="259">
        <v>1</v>
      </c>
      <c r="P485" s="259" t="s">
        <v>5178</v>
      </c>
      <c r="Q485" s="259" t="s">
        <v>5177</v>
      </c>
    </row>
    <row r="486" spans="1:17" ht="21.75" customHeight="1">
      <c r="A486" s="301" t="s">
        <v>5194</v>
      </c>
      <c r="B486" s="301" t="s">
        <v>5176</v>
      </c>
      <c r="C486" s="316" t="s">
        <v>6583</v>
      </c>
      <c r="D486" s="465" t="s">
        <v>3730</v>
      </c>
      <c r="E486" s="465" t="s">
        <v>6101</v>
      </c>
      <c r="F486" s="469" t="str">
        <f t="shared" si="14"/>
        <v>other</v>
      </c>
      <c r="G486" s="260">
        <v>2.4944160000000002E-3</v>
      </c>
      <c r="H486" s="260">
        <v>2.3008052680784199</v>
      </c>
      <c r="I486" s="260">
        <v>5.1235498022399997E-4</v>
      </c>
      <c r="J486" s="260">
        <v>3.7276866840423999</v>
      </c>
      <c r="K486" s="260">
        <v>6.0314987209750797</v>
      </c>
      <c r="L486" s="301" t="str">
        <f t="shared" si="15"/>
        <v/>
      </c>
      <c r="M486" s="459">
        <f>IFERROR((Tableau1[[#This Row],[Scope 1
(kg CO2-eq)]]+Tableau1[[#This Row],[Scope 2 energy
(kg CO2-eq)]]+Tableau1[[#This Row],[Scope 2 Infrastructure
(kg CO2-eq)]])/Tableau1[[#This Row],[Total CO2-emissions
(kg CO2-eq)
for scope 3 use ]],"")</f>
        <v>0.38196344650574665</v>
      </c>
      <c r="N486" s="436" t="s">
        <v>3730</v>
      </c>
      <c r="O486" s="259">
        <v>1</v>
      </c>
      <c r="P486" s="259" t="s">
        <v>5194</v>
      </c>
      <c r="Q486" s="260" t="s">
        <v>5176</v>
      </c>
    </row>
    <row r="487" spans="1:17" ht="21.75" customHeight="1">
      <c r="A487" s="301" t="s">
        <v>5129</v>
      </c>
      <c r="B487" s="301" t="s">
        <v>5146</v>
      </c>
      <c r="C487" s="316" t="s">
        <v>6584</v>
      </c>
      <c r="D487" s="465" t="s">
        <v>3730</v>
      </c>
      <c r="E487" s="465" t="s">
        <v>700</v>
      </c>
      <c r="F487" s="469" t="str">
        <f t="shared" si="14"/>
        <v>CH</v>
      </c>
      <c r="G487" s="260">
        <v>0</v>
      </c>
      <c r="H487" s="260">
        <v>0.1880917557416</v>
      </c>
      <c r="I487" s="260">
        <v>2.8681467880000002E-4</v>
      </c>
      <c r="J487" s="260">
        <v>1.2857293134069101</v>
      </c>
      <c r="K487" s="260">
        <v>1.47410788265228</v>
      </c>
      <c r="L487" s="301" t="str">
        <f t="shared" si="15"/>
        <v/>
      </c>
      <c r="M487" s="459">
        <f>IFERROR((Tableau1[[#This Row],[Scope 1
(kg CO2-eq)]]+Tableau1[[#This Row],[Scope 2 energy
(kg CO2-eq)]]+Tableau1[[#This Row],[Scope 2 Infrastructure
(kg CO2-eq)]])/Tableau1[[#This Row],[Total CO2-emissions
(kg CO2-eq)
for scope 3 use ]],"")</f>
        <v>0.12779157661205975</v>
      </c>
      <c r="N487" s="436" t="s">
        <v>3730</v>
      </c>
      <c r="O487" s="259">
        <v>1</v>
      </c>
      <c r="P487" s="259" t="s">
        <v>5129</v>
      </c>
      <c r="Q487" s="259" t="s">
        <v>5146</v>
      </c>
    </row>
    <row r="488" spans="1:17" ht="21.75" customHeight="1">
      <c r="A488" s="301" t="s">
        <v>5176</v>
      </c>
      <c r="B488" s="301" t="s">
        <v>5177</v>
      </c>
      <c r="C488" s="316" t="s">
        <v>6585</v>
      </c>
      <c r="D488" s="465" t="s">
        <v>3646</v>
      </c>
      <c r="E488" s="465" t="s">
        <v>6101</v>
      </c>
      <c r="F488" s="469" t="str">
        <f t="shared" si="14"/>
        <v>other</v>
      </c>
      <c r="G488" s="260">
        <v>0</v>
      </c>
      <c r="H488" s="260">
        <v>0.83329310448000005</v>
      </c>
      <c r="I488" s="260">
        <v>1.05175872E-3</v>
      </c>
      <c r="J488" s="260">
        <v>16.125442614995301</v>
      </c>
      <c r="K488" s="260">
        <v>16.959787476463699</v>
      </c>
      <c r="L488" s="301" t="str">
        <f t="shared" si="15"/>
        <v/>
      </c>
      <c r="M488" s="459">
        <f>IFERROR((Tableau1[[#This Row],[Scope 1
(kg CO2-eq)]]+Tableau1[[#This Row],[Scope 2 energy
(kg CO2-eq)]]+Tableau1[[#This Row],[Scope 2 Infrastructure
(kg CO2-eq)]])/Tableau1[[#This Row],[Total CO2-emissions
(kg CO2-eq)
for scope 3 use ]],"")</f>
        <v>4.9195478679074228E-2</v>
      </c>
      <c r="N488" s="436" t="s">
        <v>3646</v>
      </c>
      <c r="O488" s="259">
        <v>1</v>
      </c>
      <c r="P488" s="259" t="s">
        <v>5176</v>
      </c>
      <c r="Q488" s="259" t="s">
        <v>5177</v>
      </c>
    </row>
    <row r="489" spans="1:17" ht="21.75" customHeight="1">
      <c r="A489" s="301" t="s">
        <v>5176</v>
      </c>
      <c r="B489" s="301" t="s">
        <v>5177</v>
      </c>
      <c r="C489" s="316" t="s">
        <v>6586</v>
      </c>
      <c r="D489" s="465" t="s">
        <v>3646</v>
      </c>
      <c r="E489" s="465" t="s">
        <v>6101</v>
      </c>
      <c r="F489" s="469" t="str">
        <f t="shared" si="14"/>
        <v>other</v>
      </c>
      <c r="G489" s="260">
        <v>0</v>
      </c>
      <c r="H489" s="260">
        <v>0.83329310448000005</v>
      </c>
      <c r="I489" s="260">
        <v>1.05175872E-3</v>
      </c>
      <c r="J489" s="260">
        <v>4.1965256919772003</v>
      </c>
      <c r="K489" s="260">
        <v>5.0308705535595397</v>
      </c>
      <c r="L489" s="301" t="str">
        <f t="shared" si="15"/>
        <v/>
      </c>
      <c r="M489" s="459">
        <f>IFERROR((Tableau1[[#This Row],[Scope 1
(kg CO2-eq)]]+Tableau1[[#This Row],[Scope 2 energy
(kg CO2-eq)]]+Tableau1[[#This Row],[Scope 2 Infrastructure
(kg CO2-eq)]])/Tableau1[[#This Row],[Total CO2-emissions
(kg CO2-eq)
for scope 3 use ]],"")</f>
        <v>0.16584502708177773</v>
      </c>
      <c r="N489" s="436" t="s">
        <v>3646</v>
      </c>
      <c r="O489" s="259">
        <v>1</v>
      </c>
      <c r="P489" s="259" t="s">
        <v>5176</v>
      </c>
      <c r="Q489" s="259" t="s">
        <v>5177</v>
      </c>
    </row>
    <row r="490" spans="1:17" ht="21.75" customHeight="1">
      <c r="A490" s="301" t="s">
        <v>5143</v>
      </c>
      <c r="B490" s="301" t="s">
        <v>5225</v>
      </c>
      <c r="C490" s="316" t="s">
        <v>3742</v>
      </c>
      <c r="D490" s="465" t="s">
        <v>3730</v>
      </c>
      <c r="E490" s="465" t="s">
        <v>700</v>
      </c>
      <c r="F490" s="469" t="str">
        <f t="shared" si="14"/>
        <v>CH</v>
      </c>
      <c r="G490" s="260">
        <v>0.11964976028294801</v>
      </c>
      <c r="H490" s="260">
        <v>0</v>
      </c>
      <c r="I490" s="260">
        <v>0</v>
      </c>
      <c r="J490" s="260">
        <v>0</v>
      </c>
      <c r="K490" s="260">
        <v>0.11964976028294801</v>
      </c>
      <c r="L490" s="301" t="str">
        <f t="shared" si="15"/>
        <v/>
      </c>
      <c r="M490" s="459">
        <f>IFERROR((Tableau1[[#This Row],[Scope 1
(kg CO2-eq)]]+Tableau1[[#This Row],[Scope 2 energy
(kg CO2-eq)]]+Tableau1[[#This Row],[Scope 2 Infrastructure
(kg CO2-eq)]])/Tableau1[[#This Row],[Total CO2-emissions
(kg CO2-eq)
for scope 3 use ]],"")</f>
        <v>1</v>
      </c>
      <c r="N490" s="436" t="s">
        <v>3730</v>
      </c>
      <c r="O490" s="259">
        <v>1</v>
      </c>
      <c r="P490" s="259" t="s">
        <v>5143</v>
      </c>
      <c r="Q490" s="259" t="s">
        <v>5225</v>
      </c>
    </row>
    <row r="491" spans="1:17" ht="21.75" customHeight="1">
      <c r="A491" s="301" t="s">
        <v>5143</v>
      </c>
      <c r="B491" s="301" t="s">
        <v>5225</v>
      </c>
      <c r="C491" s="316" t="s">
        <v>3743</v>
      </c>
      <c r="D491" s="465" t="s">
        <v>3730</v>
      </c>
      <c r="E491" s="465" t="s">
        <v>700</v>
      </c>
      <c r="F491" s="469" t="str">
        <f t="shared" si="14"/>
        <v>CH</v>
      </c>
      <c r="G491" s="260">
        <v>0.14760199074423</v>
      </c>
      <c r="H491" s="260">
        <v>0</v>
      </c>
      <c r="I491" s="260">
        <v>0</v>
      </c>
      <c r="J491" s="260">
        <v>0</v>
      </c>
      <c r="K491" s="260">
        <v>0.14760199074423</v>
      </c>
      <c r="L491" s="301" t="str">
        <f t="shared" si="15"/>
        <v/>
      </c>
      <c r="M491" s="459">
        <f>IFERROR((Tableau1[[#This Row],[Scope 1
(kg CO2-eq)]]+Tableau1[[#This Row],[Scope 2 energy
(kg CO2-eq)]]+Tableau1[[#This Row],[Scope 2 Infrastructure
(kg CO2-eq)]])/Tableau1[[#This Row],[Total CO2-emissions
(kg CO2-eq)
for scope 3 use ]],"")</f>
        <v>1</v>
      </c>
      <c r="N491" s="436" t="s">
        <v>3730</v>
      </c>
      <c r="O491" s="259">
        <v>1</v>
      </c>
      <c r="P491" s="259" t="s">
        <v>5143</v>
      </c>
      <c r="Q491" s="259" t="s">
        <v>5225</v>
      </c>
    </row>
    <row r="492" spans="1:17" ht="21.75" customHeight="1">
      <c r="A492" s="301" t="s">
        <v>5143</v>
      </c>
      <c r="B492" s="301" t="s">
        <v>5146</v>
      </c>
      <c r="C492" s="316" t="s">
        <v>3744</v>
      </c>
      <c r="D492" s="465" t="s">
        <v>3730</v>
      </c>
      <c r="E492" s="465" t="s">
        <v>700</v>
      </c>
      <c r="F492" s="469" t="str">
        <f t="shared" si="14"/>
        <v>CH</v>
      </c>
      <c r="G492" s="260">
        <v>0.16257972171728399</v>
      </c>
      <c r="H492" s="260">
        <v>0</v>
      </c>
      <c r="I492" s="260">
        <v>0</v>
      </c>
      <c r="J492" s="260">
        <v>0</v>
      </c>
      <c r="K492" s="260">
        <v>0.16257972171728399</v>
      </c>
      <c r="L492" s="301" t="str">
        <f t="shared" si="15"/>
        <v/>
      </c>
      <c r="M492" s="459">
        <f>IFERROR((Tableau1[[#This Row],[Scope 1
(kg CO2-eq)]]+Tableau1[[#This Row],[Scope 2 energy
(kg CO2-eq)]]+Tableau1[[#This Row],[Scope 2 Infrastructure
(kg CO2-eq)]])/Tableau1[[#This Row],[Total CO2-emissions
(kg CO2-eq)
for scope 3 use ]],"")</f>
        <v>1</v>
      </c>
      <c r="N492" s="436" t="s">
        <v>3730</v>
      </c>
      <c r="O492" s="259">
        <v>1</v>
      </c>
      <c r="P492" s="259" t="s">
        <v>5143</v>
      </c>
      <c r="Q492" s="259" t="s">
        <v>5146</v>
      </c>
    </row>
    <row r="493" spans="1:17" ht="21.75" customHeight="1">
      <c r="A493" s="301" t="s">
        <v>5143</v>
      </c>
      <c r="B493" s="301" t="s">
        <v>5146</v>
      </c>
      <c r="C493" s="316" t="s">
        <v>6587</v>
      </c>
      <c r="D493" s="465" t="s">
        <v>3730</v>
      </c>
      <c r="E493" s="465" t="s">
        <v>700</v>
      </c>
      <c r="F493" s="469" t="str">
        <f t="shared" si="14"/>
        <v>CH</v>
      </c>
      <c r="G493" s="260">
        <v>0</v>
      </c>
      <c r="H493" s="260">
        <v>0</v>
      </c>
      <c r="I493" s="260">
        <v>0</v>
      </c>
      <c r="J493" s="260">
        <v>0.17883769388901299</v>
      </c>
      <c r="K493" s="260">
        <v>0.17883769388901299</v>
      </c>
      <c r="L493" s="301" t="str">
        <f t="shared" si="15"/>
        <v/>
      </c>
      <c r="M493" s="459">
        <f>IFERROR((Tableau1[[#This Row],[Scope 1
(kg CO2-eq)]]+Tableau1[[#This Row],[Scope 2 energy
(kg CO2-eq)]]+Tableau1[[#This Row],[Scope 2 Infrastructure
(kg CO2-eq)]])/Tableau1[[#This Row],[Total CO2-emissions
(kg CO2-eq)
for scope 3 use ]],"")</f>
        <v>0</v>
      </c>
      <c r="N493" s="436" t="s">
        <v>3730</v>
      </c>
      <c r="O493" s="259">
        <v>1</v>
      </c>
      <c r="P493" s="259" t="s">
        <v>5143</v>
      </c>
      <c r="Q493" s="259" t="s">
        <v>5146</v>
      </c>
    </row>
    <row r="494" spans="1:17" ht="21.75" customHeight="1">
      <c r="A494" s="301" t="s">
        <v>5143</v>
      </c>
      <c r="B494" s="301" t="s">
        <v>5146</v>
      </c>
      <c r="C494" s="316" t="s">
        <v>6588</v>
      </c>
      <c r="D494" s="465" t="s">
        <v>3730</v>
      </c>
      <c r="E494" s="465" t="s">
        <v>700</v>
      </c>
      <c r="F494" s="469" t="str">
        <f t="shared" si="14"/>
        <v>CH</v>
      </c>
      <c r="G494" s="260">
        <v>0</v>
      </c>
      <c r="H494" s="260">
        <v>0</v>
      </c>
      <c r="I494" s="260">
        <v>0</v>
      </c>
      <c r="J494" s="260">
        <v>0.21040238443669099</v>
      </c>
      <c r="K494" s="260">
        <v>0.21040238443759399</v>
      </c>
      <c r="L494" s="301" t="str">
        <f t="shared" si="15"/>
        <v/>
      </c>
      <c r="M494" s="459">
        <f>IFERROR((Tableau1[[#This Row],[Scope 1
(kg CO2-eq)]]+Tableau1[[#This Row],[Scope 2 energy
(kg CO2-eq)]]+Tableau1[[#This Row],[Scope 2 Infrastructure
(kg CO2-eq)]])/Tableau1[[#This Row],[Total CO2-emissions
(kg CO2-eq)
for scope 3 use ]],"")</f>
        <v>0</v>
      </c>
      <c r="N494" s="436" t="s">
        <v>3730</v>
      </c>
      <c r="O494" s="259">
        <v>1</v>
      </c>
      <c r="P494" s="259" t="s">
        <v>5143</v>
      </c>
      <c r="Q494" s="259" t="s">
        <v>5146</v>
      </c>
    </row>
    <row r="495" spans="1:17" ht="21.75" customHeight="1">
      <c r="A495" s="301" t="s">
        <v>5143</v>
      </c>
      <c r="B495" s="301" t="s">
        <v>5226</v>
      </c>
      <c r="C495" s="316" t="s">
        <v>6589</v>
      </c>
      <c r="D495" s="465" t="s">
        <v>3730</v>
      </c>
      <c r="E495" s="465" t="s">
        <v>700</v>
      </c>
      <c r="F495" s="469" t="str">
        <f t="shared" si="14"/>
        <v>CH</v>
      </c>
      <c r="G495" s="260">
        <v>0</v>
      </c>
      <c r="H495" s="260">
        <v>4.9115557137599996E-3</v>
      </c>
      <c r="I495" s="260">
        <v>2.6821525680000001E-5</v>
      </c>
      <c r="J495" s="260">
        <v>0.74877128308822405</v>
      </c>
      <c r="K495" s="260">
        <v>0.75370966023709995</v>
      </c>
      <c r="L495" s="301" t="str">
        <f t="shared" si="15"/>
        <v/>
      </c>
      <c r="M495" s="459">
        <f>IFERROR((Tableau1[[#This Row],[Scope 1
(kg CO2-eq)]]+Tableau1[[#This Row],[Scope 2 energy
(kg CO2-eq)]]+Tableau1[[#This Row],[Scope 2 Infrastructure
(kg CO2-eq)]])/Tableau1[[#This Row],[Total CO2-emissions
(kg CO2-eq)
for scope 3 use ]],"")</f>
        <v>6.5520949245714832E-3</v>
      </c>
      <c r="N495" s="436" t="s">
        <v>3730</v>
      </c>
      <c r="O495" s="259">
        <v>1</v>
      </c>
      <c r="P495" s="259" t="s">
        <v>5143</v>
      </c>
      <c r="Q495" s="259" t="s">
        <v>5226</v>
      </c>
    </row>
    <row r="496" spans="1:17" ht="21.75" customHeight="1">
      <c r="A496" s="301" t="s">
        <v>5143</v>
      </c>
      <c r="B496" s="301" t="s">
        <v>5226</v>
      </c>
      <c r="C496" s="316" t="s">
        <v>6590</v>
      </c>
      <c r="D496" s="465" t="s">
        <v>3730</v>
      </c>
      <c r="E496" s="465" t="s">
        <v>700</v>
      </c>
      <c r="F496" s="469" t="str">
        <f t="shared" si="14"/>
        <v>CH</v>
      </c>
      <c r="G496" s="260">
        <v>0</v>
      </c>
      <c r="H496" s="260">
        <v>3.6039040759900001E-3</v>
      </c>
      <c r="I496" s="260">
        <v>4.561798603E-5</v>
      </c>
      <c r="J496" s="260">
        <v>0.65329919104267298</v>
      </c>
      <c r="K496" s="260">
        <v>0.65694871296368895</v>
      </c>
      <c r="L496" s="301" t="str">
        <f t="shared" si="15"/>
        <v/>
      </c>
      <c r="M496" s="459">
        <f>IFERROR((Tableau1[[#This Row],[Scope 1
(kg CO2-eq)]]+Tableau1[[#This Row],[Scope 2 energy
(kg CO2-eq)]]+Tableau1[[#This Row],[Scope 2 Infrastructure
(kg CO2-eq)]])/Tableau1[[#This Row],[Total CO2-emissions
(kg CO2-eq)
for scope 3 use ]],"")</f>
        <v>5.5552617578865969E-3</v>
      </c>
      <c r="N496" s="436" t="s">
        <v>3730</v>
      </c>
      <c r="O496" s="259">
        <v>1</v>
      </c>
      <c r="P496" s="259" t="s">
        <v>5143</v>
      </c>
      <c r="Q496" s="260" t="s">
        <v>5226</v>
      </c>
    </row>
    <row r="497" spans="1:17" ht="21.75" customHeight="1">
      <c r="A497" s="301" t="s">
        <v>5143</v>
      </c>
      <c r="B497" s="301" t="s">
        <v>5226</v>
      </c>
      <c r="C497" s="316" t="s">
        <v>6591</v>
      </c>
      <c r="D497" s="465" t="s">
        <v>3730</v>
      </c>
      <c r="E497" s="465" t="s">
        <v>700</v>
      </c>
      <c r="F497" s="469" t="str">
        <f t="shared" si="14"/>
        <v>CH</v>
      </c>
      <c r="G497" s="260">
        <v>0</v>
      </c>
      <c r="H497" s="260">
        <v>3.6039040759900001E-3</v>
      </c>
      <c r="I497" s="260">
        <v>4.561798603E-5</v>
      </c>
      <c r="J497" s="260">
        <v>0.65338088391249505</v>
      </c>
      <c r="K497" s="260">
        <v>0.65703040585019301</v>
      </c>
      <c r="L497" s="301" t="str">
        <f t="shared" si="15"/>
        <v/>
      </c>
      <c r="M497" s="459">
        <f>IFERROR((Tableau1[[#This Row],[Scope 1
(kg CO2-eq)]]+Tableau1[[#This Row],[Scope 2 energy
(kg CO2-eq)]]+Tableau1[[#This Row],[Scope 2 Infrastructure
(kg CO2-eq)]])/Tableau1[[#This Row],[Total CO2-emissions
(kg CO2-eq)
for scope 3 use ]],"")</f>
        <v>5.5545710358678793E-3</v>
      </c>
      <c r="N497" s="436" t="s">
        <v>3730</v>
      </c>
      <c r="O497" s="259">
        <v>1</v>
      </c>
      <c r="P497" s="259" t="s">
        <v>5143</v>
      </c>
      <c r="Q497" s="260" t="s">
        <v>5226</v>
      </c>
    </row>
    <row r="498" spans="1:17" ht="21.75" customHeight="1">
      <c r="A498" s="301" t="s">
        <v>5143</v>
      </c>
      <c r="B498" s="301" t="s">
        <v>5226</v>
      </c>
      <c r="C498" s="316" t="s">
        <v>6592</v>
      </c>
      <c r="D498" s="465" t="s">
        <v>3730</v>
      </c>
      <c r="E498" s="465" t="s">
        <v>700</v>
      </c>
      <c r="F498" s="469" t="str">
        <f t="shared" si="14"/>
        <v>CH</v>
      </c>
      <c r="G498" s="260">
        <v>0</v>
      </c>
      <c r="H498" s="260">
        <v>3.8350503518399998E-3</v>
      </c>
      <c r="I498" s="260">
        <v>2.0942835119999999E-5</v>
      </c>
      <c r="J498" s="260">
        <v>0.63369428013443396</v>
      </c>
      <c r="K498" s="260">
        <v>0.63755027323380598</v>
      </c>
      <c r="L498" s="301" t="str">
        <f t="shared" si="15"/>
        <v/>
      </c>
      <c r="M498" s="459">
        <f>IFERROR((Tableau1[[#This Row],[Scope 1
(kg CO2-eq)]]+Tableau1[[#This Row],[Scope 2 energy
(kg CO2-eq)]]+Tableau1[[#This Row],[Scope 2 Infrastructure
(kg CO2-eq)]])/Tableau1[[#This Row],[Total CO2-emissions
(kg CO2-eq)
for scope 3 use ]],"")</f>
        <v>6.048139807707225E-3</v>
      </c>
      <c r="N498" s="436" t="s">
        <v>3730</v>
      </c>
      <c r="O498" s="259">
        <v>1</v>
      </c>
      <c r="P498" s="259" t="s">
        <v>5143</v>
      </c>
      <c r="Q498" s="260" t="s">
        <v>5226</v>
      </c>
    </row>
    <row r="499" spans="1:17" ht="21.75" customHeight="1">
      <c r="A499" s="301" t="s">
        <v>5143</v>
      </c>
      <c r="B499" s="301" t="s">
        <v>5226</v>
      </c>
      <c r="C499" s="316" t="s">
        <v>6593</v>
      </c>
      <c r="D499" s="465" t="s">
        <v>3730</v>
      </c>
      <c r="E499" s="465" t="s">
        <v>700</v>
      </c>
      <c r="F499" s="469" t="str">
        <f t="shared" si="14"/>
        <v>CH</v>
      </c>
      <c r="G499" s="260">
        <v>0</v>
      </c>
      <c r="H499" s="260">
        <v>3.8350503518399998E-3</v>
      </c>
      <c r="I499" s="260">
        <v>2.0942835119999999E-5</v>
      </c>
      <c r="J499" s="260">
        <v>0.588776148416437</v>
      </c>
      <c r="K499" s="260">
        <v>0.59263214147921295</v>
      </c>
      <c r="L499" s="301" t="str">
        <f t="shared" si="15"/>
        <v/>
      </c>
      <c r="M499" s="459">
        <f>IFERROR((Tableau1[[#This Row],[Scope 1
(kg CO2-eq)]]+Tableau1[[#This Row],[Scope 2 energy
(kg CO2-eq)]]+Tableau1[[#This Row],[Scope 2 Infrastructure
(kg CO2-eq)]])/Tableau1[[#This Row],[Total CO2-emissions
(kg CO2-eq)
for scope 3 use ]],"")</f>
        <v>6.5065542637215397E-3</v>
      </c>
      <c r="N499" s="436" t="s">
        <v>3730</v>
      </c>
      <c r="O499" s="259">
        <v>1</v>
      </c>
      <c r="P499" s="259" t="s">
        <v>5143</v>
      </c>
      <c r="Q499" s="260" t="s">
        <v>5226</v>
      </c>
    </row>
    <row r="500" spans="1:17" ht="21.75" customHeight="1">
      <c r="A500" s="301" t="s">
        <v>5143</v>
      </c>
      <c r="B500" s="301" t="s">
        <v>5226</v>
      </c>
      <c r="C500" s="316" t="s">
        <v>6594</v>
      </c>
      <c r="D500" s="465" t="s">
        <v>3730</v>
      </c>
      <c r="E500" s="465" t="s">
        <v>700</v>
      </c>
      <c r="F500" s="469" t="str">
        <f t="shared" si="14"/>
        <v>CH</v>
      </c>
      <c r="G500" s="260">
        <v>0</v>
      </c>
      <c r="H500" s="260">
        <v>1.8133625108240001E-2</v>
      </c>
      <c r="I500" s="260">
        <v>3.5630646069199998E-3</v>
      </c>
      <c r="J500" s="260">
        <v>0.44145346423223297</v>
      </c>
      <c r="K500" s="260">
        <v>0.46315015388744701</v>
      </c>
      <c r="L500" s="301" t="str">
        <f t="shared" si="15"/>
        <v/>
      </c>
      <c r="M500" s="459">
        <f>IFERROR((Tableau1[[#This Row],[Scope 1
(kg CO2-eq)]]+Tableau1[[#This Row],[Scope 2 energy
(kg CO2-eq)]]+Tableau1[[#This Row],[Scope 2 Infrastructure
(kg CO2-eq)]])/Tableau1[[#This Row],[Total CO2-emissions
(kg CO2-eq)
for scope 3 use ]],"")</f>
        <v>4.6845908466291143E-2</v>
      </c>
      <c r="N500" s="436" t="s">
        <v>3730</v>
      </c>
      <c r="O500" s="259">
        <v>1</v>
      </c>
      <c r="P500" s="259" t="s">
        <v>5143</v>
      </c>
      <c r="Q500" s="260" t="s">
        <v>5226</v>
      </c>
    </row>
    <row r="501" spans="1:17" ht="21.75" customHeight="1">
      <c r="A501" s="301" t="s">
        <v>5143</v>
      </c>
      <c r="B501" s="301" t="s">
        <v>5226</v>
      </c>
      <c r="C501" s="316" t="s">
        <v>6595</v>
      </c>
      <c r="D501" s="465" t="s">
        <v>3730</v>
      </c>
      <c r="E501" s="465" t="s">
        <v>700</v>
      </c>
      <c r="F501" s="469" t="str">
        <f t="shared" si="14"/>
        <v>CH</v>
      </c>
      <c r="G501" s="260">
        <v>0</v>
      </c>
      <c r="H501" s="260">
        <v>1.8133625108240001E-2</v>
      </c>
      <c r="I501" s="260">
        <v>3.5630646069199998E-3</v>
      </c>
      <c r="J501" s="260">
        <v>0.46437285270996698</v>
      </c>
      <c r="K501" s="260">
        <v>0.48606954242492101</v>
      </c>
      <c r="L501" s="301" t="str">
        <f t="shared" si="15"/>
        <v/>
      </c>
      <c r="M501" s="459">
        <f>IFERROR((Tableau1[[#This Row],[Scope 1
(kg CO2-eq)]]+Tableau1[[#This Row],[Scope 2 energy
(kg CO2-eq)]]+Tableau1[[#This Row],[Scope 2 Infrastructure
(kg CO2-eq)]])/Tableau1[[#This Row],[Total CO2-emissions
(kg CO2-eq)
for scope 3 use ]],"")</f>
        <v>4.4637007303355777E-2</v>
      </c>
      <c r="N501" s="436" t="s">
        <v>3730</v>
      </c>
      <c r="O501" s="259">
        <v>1</v>
      </c>
      <c r="P501" s="259" t="s">
        <v>5143</v>
      </c>
      <c r="Q501" s="259" t="s">
        <v>5226</v>
      </c>
    </row>
    <row r="502" spans="1:17" ht="21.75" customHeight="1">
      <c r="A502" s="301" t="s">
        <v>5143</v>
      </c>
      <c r="B502" s="301" t="s">
        <v>5226</v>
      </c>
      <c r="C502" s="316" t="s">
        <v>6596</v>
      </c>
      <c r="D502" s="465" t="s">
        <v>3730</v>
      </c>
      <c r="E502" s="465" t="s">
        <v>700</v>
      </c>
      <c r="F502" s="469" t="str">
        <f t="shared" si="14"/>
        <v>CH</v>
      </c>
      <c r="G502" s="260">
        <v>0</v>
      </c>
      <c r="H502" s="260">
        <v>2.431297991528E-2</v>
      </c>
      <c r="I502" s="260">
        <v>5.1401930176400001E-3</v>
      </c>
      <c r="J502" s="260">
        <v>0.28735055151072098</v>
      </c>
      <c r="K502" s="260">
        <v>0.31680372440772703</v>
      </c>
      <c r="L502" s="301" t="str">
        <f t="shared" si="15"/>
        <v/>
      </c>
      <c r="M502" s="459">
        <f>IFERROR((Tableau1[[#This Row],[Scope 1
(kg CO2-eq)]]+Tableau1[[#This Row],[Scope 2 energy
(kg CO2-eq)]]+Tableau1[[#This Row],[Scope 2 Infrastructure
(kg CO2-eq)]])/Tableau1[[#This Row],[Total CO2-emissions
(kg CO2-eq)
for scope 3 use ]],"")</f>
        <v>9.2969781172817609E-2</v>
      </c>
      <c r="N502" s="436" t="s">
        <v>3730</v>
      </c>
      <c r="O502" s="259">
        <v>1</v>
      </c>
      <c r="P502" s="259" t="s">
        <v>5143</v>
      </c>
      <c r="Q502" s="259" t="s">
        <v>5226</v>
      </c>
    </row>
    <row r="503" spans="1:17" ht="21.75" customHeight="1">
      <c r="A503" s="301" t="s">
        <v>5143</v>
      </c>
      <c r="B503" s="301" t="s">
        <v>5226</v>
      </c>
      <c r="C503" s="316" t="s">
        <v>6597</v>
      </c>
      <c r="D503" s="465" t="s">
        <v>3730</v>
      </c>
      <c r="E503" s="465" t="s">
        <v>700</v>
      </c>
      <c r="F503" s="469" t="str">
        <f t="shared" si="14"/>
        <v>CH</v>
      </c>
      <c r="G503" s="260">
        <v>0</v>
      </c>
      <c r="H503" s="260">
        <v>2.431297991528E-2</v>
      </c>
      <c r="I503" s="260">
        <v>5.1401930176400001E-3</v>
      </c>
      <c r="J503" s="260">
        <v>0.32048154871615803</v>
      </c>
      <c r="K503" s="260">
        <v>0.34993472158949201</v>
      </c>
      <c r="L503" s="301" t="str">
        <f t="shared" si="15"/>
        <v/>
      </c>
      <c r="M503" s="459">
        <f>IFERROR((Tableau1[[#This Row],[Scope 1
(kg CO2-eq)]]+Tableau1[[#This Row],[Scope 2 energy
(kg CO2-eq)]]+Tableau1[[#This Row],[Scope 2 Infrastructure
(kg CO2-eq)]])/Tableau1[[#This Row],[Total CO2-emissions
(kg CO2-eq)
for scope 3 use ]],"")</f>
        <v>8.4167620746910268E-2</v>
      </c>
      <c r="N503" s="436" t="s">
        <v>3730</v>
      </c>
      <c r="O503" s="259">
        <v>1</v>
      </c>
      <c r="P503" s="259" t="s">
        <v>5143</v>
      </c>
      <c r="Q503" s="259" t="s">
        <v>5226</v>
      </c>
    </row>
    <row r="504" spans="1:17" ht="21.75" customHeight="1">
      <c r="A504" s="301" t="s">
        <v>5167</v>
      </c>
      <c r="B504" s="301" t="s">
        <v>5216</v>
      </c>
      <c r="C504" s="316" t="s">
        <v>6598</v>
      </c>
      <c r="D504" s="465" t="s">
        <v>3730</v>
      </c>
      <c r="E504" s="465" t="s">
        <v>700</v>
      </c>
      <c r="F504" s="469" t="str">
        <f t="shared" si="14"/>
        <v>CH</v>
      </c>
      <c r="G504" s="260">
        <v>0</v>
      </c>
      <c r="H504" s="260">
        <v>0</v>
      </c>
      <c r="I504" s="260">
        <v>0</v>
      </c>
      <c r="J504" s="260">
        <v>8.7435943034062207E-3</v>
      </c>
      <c r="K504" s="260">
        <v>8.7435943034062207E-3</v>
      </c>
      <c r="L504" s="301" t="str">
        <f t="shared" si="15"/>
        <v/>
      </c>
      <c r="M504" s="459">
        <f>IFERROR((Tableau1[[#This Row],[Scope 1
(kg CO2-eq)]]+Tableau1[[#This Row],[Scope 2 energy
(kg CO2-eq)]]+Tableau1[[#This Row],[Scope 2 Infrastructure
(kg CO2-eq)]])/Tableau1[[#This Row],[Total CO2-emissions
(kg CO2-eq)
for scope 3 use ]],"")</f>
        <v>0</v>
      </c>
      <c r="N504" s="436" t="s">
        <v>3730</v>
      </c>
      <c r="O504" s="259">
        <v>1</v>
      </c>
      <c r="P504" s="259" t="s">
        <v>5167</v>
      </c>
      <c r="Q504" s="259" t="s">
        <v>5216</v>
      </c>
    </row>
    <row r="505" spans="1:17" ht="21.75" customHeight="1">
      <c r="A505" s="301" t="s">
        <v>5143</v>
      </c>
      <c r="B505" s="301" t="s">
        <v>5172</v>
      </c>
      <c r="C505" s="316" t="s">
        <v>6599</v>
      </c>
      <c r="D505" s="465" t="s">
        <v>3730</v>
      </c>
      <c r="E505" s="465" t="s">
        <v>700</v>
      </c>
      <c r="F505" s="469" t="str">
        <f t="shared" si="14"/>
        <v>CH</v>
      </c>
      <c r="G505" s="260">
        <v>0</v>
      </c>
      <c r="H505" s="260">
        <v>0</v>
      </c>
      <c r="I505" s="260">
        <v>0</v>
      </c>
      <c r="J505" s="260">
        <v>0.107981749704793</v>
      </c>
      <c r="K505" s="260">
        <v>0.107981749591454</v>
      </c>
      <c r="L505" s="301" t="str">
        <f t="shared" si="15"/>
        <v/>
      </c>
      <c r="M505" s="459">
        <f>IFERROR((Tableau1[[#This Row],[Scope 1
(kg CO2-eq)]]+Tableau1[[#This Row],[Scope 2 energy
(kg CO2-eq)]]+Tableau1[[#This Row],[Scope 2 Infrastructure
(kg CO2-eq)]])/Tableau1[[#This Row],[Total CO2-emissions
(kg CO2-eq)
for scope 3 use ]],"")</f>
        <v>0</v>
      </c>
      <c r="N505" s="436" t="s">
        <v>3730</v>
      </c>
      <c r="O505" s="259">
        <v>1</v>
      </c>
      <c r="P505" s="259" t="s">
        <v>5143</v>
      </c>
      <c r="Q505" s="259" t="s">
        <v>5172</v>
      </c>
    </row>
    <row r="506" spans="1:17" ht="21.75" customHeight="1">
      <c r="A506" s="301" t="s">
        <v>5143</v>
      </c>
      <c r="B506" s="301" t="s">
        <v>5172</v>
      </c>
      <c r="C506" s="316" t="s">
        <v>6600</v>
      </c>
      <c r="D506" s="465" t="s">
        <v>3731</v>
      </c>
      <c r="E506" s="465" t="s">
        <v>700</v>
      </c>
      <c r="F506" s="469" t="str">
        <f t="shared" si="14"/>
        <v>CH</v>
      </c>
      <c r="G506" s="260">
        <v>0</v>
      </c>
      <c r="H506" s="260">
        <v>0</v>
      </c>
      <c r="I506" s="260">
        <v>0</v>
      </c>
      <c r="J506" s="260">
        <v>19.274742312066799</v>
      </c>
      <c r="K506" s="260">
        <v>19.274742322305599</v>
      </c>
      <c r="L506" s="301" t="str">
        <f t="shared" si="15"/>
        <v/>
      </c>
      <c r="M506" s="459">
        <f>IFERROR((Tableau1[[#This Row],[Scope 1
(kg CO2-eq)]]+Tableau1[[#This Row],[Scope 2 energy
(kg CO2-eq)]]+Tableau1[[#This Row],[Scope 2 Infrastructure
(kg CO2-eq)]])/Tableau1[[#This Row],[Total CO2-emissions
(kg CO2-eq)
for scope 3 use ]],"")</f>
        <v>0</v>
      </c>
      <c r="N506" s="436" t="s">
        <v>3731</v>
      </c>
      <c r="O506" s="259">
        <v>1</v>
      </c>
      <c r="P506" s="259" t="s">
        <v>5143</v>
      </c>
      <c r="Q506" s="259" t="s">
        <v>5172</v>
      </c>
    </row>
    <row r="507" spans="1:17" ht="21.75" customHeight="1">
      <c r="A507" s="301" t="s">
        <v>5143</v>
      </c>
      <c r="B507" s="301" t="s">
        <v>5172</v>
      </c>
      <c r="C507" s="316" t="s">
        <v>6601</v>
      </c>
      <c r="D507" s="465" t="s">
        <v>3730</v>
      </c>
      <c r="E507" s="465" t="s">
        <v>700</v>
      </c>
      <c r="F507" s="469" t="str">
        <f t="shared" si="14"/>
        <v>CH</v>
      </c>
      <c r="G507" s="260">
        <v>0</v>
      </c>
      <c r="H507" s="260">
        <v>1.4858016714E-3</v>
      </c>
      <c r="I507" s="260">
        <v>8.1138176999999995E-6</v>
      </c>
      <c r="J507" s="260">
        <v>0.10505523722737101</v>
      </c>
      <c r="K507" s="260">
        <v>0.10654915595393499</v>
      </c>
      <c r="L507" s="301" t="str">
        <f t="shared" si="15"/>
        <v/>
      </c>
      <c r="M507" s="459">
        <f>IFERROR((Tableau1[[#This Row],[Scope 1
(kg CO2-eq)]]+Tableau1[[#This Row],[Scope 2 energy
(kg CO2-eq)]]+Tableau1[[#This Row],[Scope 2 Infrastructure
(kg CO2-eq)]])/Tableau1[[#This Row],[Total CO2-emissions
(kg CO2-eq)
for scope 3 use ]],"")</f>
        <v>1.4020904020543092E-2</v>
      </c>
      <c r="N507" s="436" t="s">
        <v>3730</v>
      </c>
      <c r="O507" s="259">
        <v>1</v>
      </c>
      <c r="P507" s="259" t="s">
        <v>5143</v>
      </c>
      <c r="Q507" s="259" t="s">
        <v>5172</v>
      </c>
    </row>
    <row r="508" spans="1:17" ht="21.75" customHeight="1">
      <c r="A508" s="301" t="s">
        <v>5143</v>
      </c>
      <c r="B508" s="301" t="s">
        <v>5144</v>
      </c>
      <c r="C508" s="316" t="s">
        <v>6602</v>
      </c>
      <c r="D508" s="465" t="s">
        <v>3730</v>
      </c>
      <c r="E508" s="465" t="s">
        <v>700</v>
      </c>
      <c r="F508" s="469" t="str">
        <f t="shared" si="14"/>
        <v>CH</v>
      </c>
      <c r="G508" s="260">
        <v>0</v>
      </c>
      <c r="H508" s="260">
        <v>0</v>
      </c>
      <c r="I508" s="260">
        <v>0</v>
      </c>
      <c r="J508" s="260">
        <v>0.25920705686920598</v>
      </c>
      <c r="K508" s="260">
        <v>0.25920705668758298</v>
      </c>
      <c r="L508" s="301" t="str">
        <f t="shared" si="15"/>
        <v/>
      </c>
      <c r="M508" s="459">
        <f>IFERROR((Tableau1[[#This Row],[Scope 1
(kg CO2-eq)]]+Tableau1[[#This Row],[Scope 2 energy
(kg CO2-eq)]]+Tableau1[[#This Row],[Scope 2 Infrastructure
(kg CO2-eq)]])/Tableau1[[#This Row],[Total CO2-emissions
(kg CO2-eq)
for scope 3 use ]],"")</f>
        <v>0</v>
      </c>
      <c r="N508" s="436" t="s">
        <v>3730</v>
      </c>
      <c r="O508" s="259">
        <v>1</v>
      </c>
      <c r="P508" s="259" t="s">
        <v>5143</v>
      </c>
      <c r="Q508" s="260" t="s">
        <v>5144</v>
      </c>
    </row>
    <row r="509" spans="1:17" ht="21.75" customHeight="1">
      <c r="A509" s="301" t="s">
        <v>5143</v>
      </c>
      <c r="B509" s="301" t="s">
        <v>5144</v>
      </c>
      <c r="C509" s="316" t="s">
        <v>6603</v>
      </c>
      <c r="D509" s="465" t="s">
        <v>3730</v>
      </c>
      <c r="E509" s="465" t="s">
        <v>700</v>
      </c>
      <c r="F509" s="469" t="str">
        <f t="shared" si="14"/>
        <v>CH</v>
      </c>
      <c r="G509" s="260">
        <v>0</v>
      </c>
      <c r="H509" s="260">
        <v>0</v>
      </c>
      <c r="I509" s="260">
        <v>0</v>
      </c>
      <c r="J509" s="260">
        <v>0.25516593443072499</v>
      </c>
      <c r="K509" s="260">
        <v>0.25516593471940202</v>
      </c>
      <c r="L509" s="301" t="str">
        <f t="shared" si="15"/>
        <v/>
      </c>
      <c r="M509" s="459">
        <f>IFERROR((Tableau1[[#This Row],[Scope 1
(kg CO2-eq)]]+Tableau1[[#This Row],[Scope 2 energy
(kg CO2-eq)]]+Tableau1[[#This Row],[Scope 2 Infrastructure
(kg CO2-eq)]])/Tableau1[[#This Row],[Total CO2-emissions
(kg CO2-eq)
for scope 3 use ]],"")</f>
        <v>0</v>
      </c>
      <c r="N509" s="436" t="s">
        <v>3730</v>
      </c>
      <c r="O509" s="259">
        <v>1</v>
      </c>
      <c r="P509" s="259" t="s">
        <v>5143</v>
      </c>
      <c r="Q509" s="259" t="s">
        <v>5144</v>
      </c>
    </row>
    <row r="510" spans="1:17" ht="21.75" customHeight="1">
      <c r="A510" s="301" t="s">
        <v>5141</v>
      </c>
      <c r="B510" s="301" t="s">
        <v>5210</v>
      </c>
      <c r="C510" s="316" t="s">
        <v>6604</v>
      </c>
      <c r="D510" s="465" t="s">
        <v>3730</v>
      </c>
      <c r="E510" s="465" t="s">
        <v>700</v>
      </c>
      <c r="F510" s="469" t="str">
        <f t="shared" si="14"/>
        <v>CH</v>
      </c>
      <c r="G510" s="260">
        <v>0</v>
      </c>
      <c r="H510" s="260">
        <v>3.1173801105599998E-3</v>
      </c>
      <c r="I510" s="260">
        <v>1.7023708080000002E-5</v>
      </c>
      <c r="J510" s="260">
        <v>0.17505332614303501</v>
      </c>
      <c r="K510" s="260">
        <v>0.178187731999016</v>
      </c>
      <c r="L510" s="301" t="str">
        <f t="shared" si="15"/>
        <v/>
      </c>
      <c r="M510" s="459">
        <f>IFERROR((Tableau1[[#This Row],[Scope 1
(kg CO2-eq)]]+Tableau1[[#This Row],[Scope 2 energy
(kg CO2-eq)]]+Tableau1[[#This Row],[Scope 2 Infrastructure
(kg CO2-eq)]])/Tableau1[[#This Row],[Total CO2-emissions
(kg CO2-eq)
for scope 3 use ]],"")</f>
        <v>1.7590458015691614E-2</v>
      </c>
      <c r="N510" s="436" t="s">
        <v>3730</v>
      </c>
      <c r="O510" s="259">
        <v>1</v>
      </c>
      <c r="P510" s="259" t="s">
        <v>5141</v>
      </c>
      <c r="Q510" s="259" t="s">
        <v>5210</v>
      </c>
    </row>
    <row r="511" spans="1:17" ht="21.75" customHeight="1">
      <c r="A511" s="301" t="s">
        <v>5210</v>
      </c>
      <c r="B511" s="301" t="s">
        <v>5133</v>
      </c>
      <c r="C511" s="316" t="s">
        <v>6605</v>
      </c>
      <c r="D511" s="465" t="s">
        <v>3646</v>
      </c>
      <c r="E511" s="465" t="s">
        <v>700</v>
      </c>
      <c r="F511" s="469" t="str">
        <f t="shared" si="14"/>
        <v>CH</v>
      </c>
      <c r="G511" s="260">
        <v>0</v>
      </c>
      <c r="H511" s="260">
        <v>0</v>
      </c>
      <c r="I511" s="260">
        <v>0</v>
      </c>
      <c r="J511" s="260">
        <v>30612116.062127002</v>
      </c>
      <c r="K511" s="260">
        <v>30612116.062107</v>
      </c>
      <c r="L511" s="301" t="str">
        <f t="shared" si="15"/>
        <v/>
      </c>
      <c r="M511" s="459">
        <f>IFERROR((Tableau1[[#This Row],[Scope 1
(kg CO2-eq)]]+Tableau1[[#This Row],[Scope 2 energy
(kg CO2-eq)]]+Tableau1[[#This Row],[Scope 2 Infrastructure
(kg CO2-eq)]])/Tableau1[[#This Row],[Total CO2-emissions
(kg CO2-eq)
for scope 3 use ]],"")</f>
        <v>0</v>
      </c>
      <c r="N511" s="436" t="s">
        <v>3646</v>
      </c>
      <c r="O511" s="259">
        <v>1</v>
      </c>
      <c r="P511" s="259" t="s">
        <v>5210</v>
      </c>
      <c r="Q511" s="260" t="s">
        <v>5133</v>
      </c>
    </row>
    <row r="512" spans="1:17" ht="21.75" customHeight="1">
      <c r="A512" s="301" t="s">
        <v>5143</v>
      </c>
      <c r="B512" s="301" t="s">
        <v>5144</v>
      </c>
      <c r="C512" s="316" t="s">
        <v>6606</v>
      </c>
      <c r="D512" s="465" t="s">
        <v>3730</v>
      </c>
      <c r="E512" s="465" t="s">
        <v>700</v>
      </c>
      <c r="F512" s="469" t="str">
        <f t="shared" si="14"/>
        <v>CH</v>
      </c>
      <c r="G512" s="260">
        <v>0</v>
      </c>
      <c r="H512" s="260">
        <v>0</v>
      </c>
      <c r="I512" s="260">
        <v>0</v>
      </c>
      <c r="J512" s="260">
        <v>0.27578050257501802</v>
      </c>
      <c r="K512" s="260">
        <v>0.27578050281029198</v>
      </c>
      <c r="L512" s="301" t="str">
        <f t="shared" si="15"/>
        <v/>
      </c>
      <c r="M512" s="459">
        <f>IFERROR((Tableau1[[#This Row],[Scope 1
(kg CO2-eq)]]+Tableau1[[#This Row],[Scope 2 energy
(kg CO2-eq)]]+Tableau1[[#This Row],[Scope 2 Infrastructure
(kg CO2-eq)]])/Tableau1[[#This Row],[Total CO2-emissions
(kg CO2-eq)
for scope 3 use ]],"")</f>
        <v>0</v>
      </c>
      <c r="N512" s="436" t="s">
        <v>3730</v>
      </c>
      <c r="O512" s="259">
        <v>1</v>
      </c>
      <c r="P512" s="259" t="s">
        <v>5143</v>
      </c>
      <c r="Q512" s="259" t="s">
        <v>5144</v>
      </c>
    </row>
    <row r="513" spans="1:17" ht="21.75" customHeight="1">
      <c r="A513" s="301" t="s">
        <v>5143</v>
      </c>
      <c r="B513" s="301" t="s">
        <v>5144</v>
      </c>
      <c r="C513" s="316" t="s">
        <v>6607</v>
      </c>
      <c r="D513" s="465" t="s">
        <v>3730</v>
      </c>
      <c r="E513" s="465" t="s">
        <v>700</v>
      </c>
      <c r="F513" s="469" t="str">
        <f t="shared" si="14"/>
        <v>CH</v>
      </c>
      <c r="G513" s="260">
        <v>0</v>
      </c>
      <c r="H513" s="260">
        <v>0</v>
      </c>
      <c r="I513" s="260">
        <v>0</v>
      </c>
      <c r="J513" s="260">
        <v>0.25064397913324798</v>
      </c>
      <c r="K513" s="260">
        <v>0.25064397951044198</v>
      </c>
      <c r="L513" s="301" t="str">
        <f t="shared" si="15"/>
        <v/>
      </c>
      <c r="M513" s="459">
        <f>IFERROR((Tableau1[[#This Row],[Scope 1
(kg CO2-eq)]]+Tableau1[[#This Row],[Scope 2 energy
(kg CO2-eq)]]+Tableau1[[#This Row],[Scope 2 Infrastructure
(kg CO2-eq)]])/Tableau1[[#This Row],[Total CO2-emissions
(kg CO2-eq)
for scope 3 use ]],"")</f>
        <v>0</v>
      </c>
      <c r="N513" s="436" t="s">
        <v>3730</v>
      </c>
      <c r="O513" s="259">
        <v>1</v>
      </c>
      <c r="P513" s="259" t="s">
        <v>5143</v>
      </c>
      <c r="Q513" s="259" t="s">
        <v>5144</v>
      </c>
    </row>
    <row r="514" spans="1:17" ht="21.75" customHeight="1">
      <c r="A514" s="301" t="s">
        <v>5143</v>
      </c>
      <c r="B514" s="301" t="s">
        <v>5226</v>
      </c>
      <c r="C514" s="316" t="s">
        <v>3745</v>
      </c>
      <c r="D514" s="465" t="s">
        <v>3730</v>
      </c>
      <c r="E514" s="465" t="s">
        <v>700</v>
      </c>
      <c r="F514" s="469" t="str">
        <f t="shared" ref="F514:F577" si="16">IF(ISNUMBER(SEARCH("{CH}", C514)), "CH", "other")</f>
        <v>CH</v>
      </c>
      <c r="G514" s="260">
        <v>0.53550314189255599</v>
      </c>
      <c r="H514" s="260">
        <v>0</v>
      </c>
      <c r="I514" s="260">
        <v>0</v>
      </c>
      <c r="J514" s="260">
        <v>0</v>
      </c>
      <c r="K514" s="260">
        <v>0.53550314189255599</v>
      </c>
      <c r="L514" s="301" t="str">
        <f t="shared" ref="L514:L577" si="17">IF(N514="MJ", K514*3.6, IF(N514="m", K514*1000, ""))</f>
        <v/>
      </c>
      <c r="M514" s="459">
        <f>IFERROR((Tableau1[[#This Row],[Scope 1
(kg CO2-eq)]]+Tableau1[[#This Row],[Scope 2 energy
(kg CO2-eq)]]+Tableau1[[#This Row],[Scope 2 Infrastructure
(kg CO2-eq)]])/Tableau1[[#This Row],[Total CO2-emissions
(kg CO2-eq)
for scope 3 use ]],"")</f>
        <v>1</v>
      </c>
      <c r="N514" s="436" t="s">
        <v>3730</v>
      </c>
      <c r="O514" s="259">
        <v>1</v>
      </c>
      <c r="P514" s="259" t="s">
        <v>5143</v>
      </c>
      <c r="Q514" s="259" t="s">
        <v>5226</v>
      </c>
    </row>
    <row r="515" spans="1:17" ht="21.75" customHeight="1">
      <c r="A515" s="301" t="s">
        <v>5141</v>
      </c>
      <c r="B515" s="301" t="s">
        <v>5210</v>
      </c>
      <c r="C515" s="316" t="s">
        <v>6608</v>
      </c>
      <c r="D515" s="465" t="s">
        <v>3730</v>
      </c>
      <c r="E515" s="465" t="s">
        <v>700</v>
      </c>
      <c r="F515" s="469" t="str">
        <f t="shared" si="16"/>
        <v>CH</v>
      </c>
      <c r="G515" s="260">
        <v>0</v>
      </c>
      <c r="H515" s="260">
        <v>0</v>
      </c>
      <c r="I515" s="260">
        <v>0</v>
      </c>
      <c r="J515" s="260">
        <v>0.69698871906527904</v>
      </c>
      <c r="K515" s="260">
        <v>0.69698871880106195</v>
      </c>
      <c r="L515" s="301" t="str">
        <f t="shared" si="17"/>
        <v/>
      </c>
      <c r="M515" s="459">
        <f>IFERROR((Tableau1[[#This Row],[Scope 1
(kg CO2-eq)]]+Tableau1[[#This Row],[Scope 2 energy
(kg CO2-eq)]]+Tableau1[[#This Row],[Scope 2 Infrastructure
(kg CO2-eq)]])/Tableau1[[#This Row],[Total CO2-emissions
(kg CO2-eq)
for scope 3 use ]],"")</f>
        <v>0</v>
      </c>
      <c r="N515" s="436" t="s">
        <v>3730</v>
      </c>
      <c r="O515" s="259">
        <v>1</v>
      </c>
      <c r="P515" s="259" t="s">
        <v>5141</v>
      </c>
      <c r="Q515" s="259" t="s">
        <v>5210</v>
      </c>
    </row>
    <row r="516" spans="1:17" ht="21.75" customHeight="1">
      <c r="A516" s="301" t="s">
        <v>5143</v>
      </c>
      <c r="B516" s="301" t="s">
        <v>5195</v>
      </c>
      <c r="C516" s="316" t="s">
        <v>6609</v>
      </c>
      <c r="D516" s="465" t="s">
        <v>3730</v>
      </c>
      <c r="E516" s="465" t="s">
        <v>700</v>
      </c>
      <c r="F516" s="469" t="str">
        <f t="shared" si="16"/>
        <v>CH</v>
      </c>
      <c r="G516" s="260">
        <v>0</v>
      </c>
      <c r="H516" s="260">
        <v>0</v>
      </c>
      <c r="I516" s="260">
        <v>0</v>
      </c>
      <c r="J516" s="260">
        <v>0.71463412913707502</v>
      </c>
      <c r="K516" s="260">
        <v>0.71463412899964596</v>
      </c>
      <c r="L516" s="301" t="str">
        <f t="shared" si="17"/>
        <v/>
      </c>
      <c r="M516" s="459">
        <f>IFERROR((Tableau1[[#This Row],[Scope 1
(kg CO2-eq)]]+Tableau1[[#This Row],[Scope 2 energy
(kg CO2-eq)]]+Tableau1[[#This Row],[Scope 2 Infrastructure
(kg CO2-eq)]])/Tableau1[[#This Row],[Total CO2-emissions
(kg CO2-eq)
for scope 3 use ]],"")</f>
        <v>0</v>
      </c>
      <c r="N516" s="436" t="s">
        <v>3730</v>
      </c>
      <c r="O516" s="259">
        <v>1</v>
      </c>
      <c r="P516" s="259" t="s">
        <v>5143</v>
      </c>
      <c r="Q516" s="259" t="s">
        <v>5195</v>
      </c>
    </row>
    <row r="517" spans="1:17" ht="21.75" customHeight="1">
      <c r="A517" s="301" t="s">
        <v>5227</v>
      </c>
      <c r="B517" s="301" t="s">
        <v>5133</v>
      </c>
      <c r="C517" s="316" t="s">
        <v>6610</v>
      </c>
      <c r="D517" s="465" t="s">
        <v>3646</v>
      </c>
      <c r="E517" s="465" t="s">
        <v>700</v>
      </c>
      <c r="F517" s="469" t="str">
        <f t="shared" si="16"/>
        <v>CH</v>
      </c>
      <c r="G517" s="260">
        <v>0</v>
      </c>
      <c r="H517" s="260">
        <v>0</v>
      </c>
      <c r="I517" s="260">
        <v>0</v>
      </c>
      <c r="J517" s="260">
        <v>13649791.3655688</v>
      </c>
      <c r="K517" s="260">
        <v>13649791.365544301</v>
      </c>
      <c r="L517" s="301" t="str">
        <f t="shared" si="17"/>
        <v/>
      </c>
      <c r="M517" s="459">
        <f>IFERROR((Tableau1[[#This Row],[Scope 1
(kg CO2-eq)]]+Tableau1[[#This Row],[Scope 2 energy
(kg CO2-eq)]]+Tableau1[[#This Row],[Scope 2 Infrastructure
(kg CO2-eq)]])/Tableau1[[#This Row],[Total CO2-emissions
(kg CO2-eq)
for scope 3 use ]],"")</f>
        <v>0</v>
      </c>
      <c r="N517" s="436" t="s">
        <v>3646</v>
      </c>
      <c r="O517" s="259">
        <v>1</v>
      </c>
      <c r="P517" s="259" t="s">
        <v>5227</v>
      </c>
      <c r="Q517" s="259" t="s">
        <v>5133</v>
      </c>
    </row>
    <row r="518" spans="1:17" ht="21.75" customHeight="1">
      <c r="A518" s="301" t="s">
        <v>5141</v>
      </c>
      <c r="B518" s="301" t="s">
        <v>5142</v>
      </c>
      <c r="C518" s="316" t="s">
        <v>6611</v>
      </c>
      <c r="D518" s="465" t="s">
        <v>3730</v>
      </c>
      <c r="E518" s="465" t="s">
        <v>700</v>
      </c>
      <c r="F518" s="469" t="str">
        <f t="shared" si="16"/>
        <v>CH</v>
      </c>
      <c r="G518" s="260">
        <v>0</v>
      </c>
      <c r="H518" s="260">
        <v>0.59587661276720005</v>
      </c>
      <c r="I518" s="260">
        <v>4.3695179679999999E-4</v>
      </c>
      <c r="J518" s="260">
        <v>0.21290826471094801</v>
      </c>
      <c r="K518" s="260">
        <v>0.80922182896279804</v>
      </c>
      <c r="L518" s="301" t="str">
        <f t="shared" si="17"/>
        <v/>
      </c>
      <c r="M518" s="459">
        <f>IFERROR((Tableau1[[#This Row],[Scope 1
(kg CO2-eq)]]+Tableau1[[#This Row],[Scope 2 energy
(kg CO2-eq)]]+Tableau1[[#This Row],[Scope 2 Infrastructure
(kg CO2-eq)]])/Tableau1[[#This Row],[Total CO2-emissions
(kg CO2-eq)
for scope 3 use ]],"")</f>
        <v>0.73689752700852329</v>
      </c>
      <c r="N518" s="436" t="s">
        <v>3730</v>
      </c>
      <c r="O518" s="259">
        <v>1</v>
      </c>
      <c r="P518" s="259" t="s">
        <v>5141</v>
      </c>
      <c r="Q518" s="259" t="s">
        <v>5142</v>
      </c>
    </row>
    <row r="519" spans="1:17" ht="21.75" customHeight="1">
      <c r="A519" s="301" t="s">
        <v>5129</v>
      </c>
      <c r="B519" s="301" t="s">
        <v>5162</v>
      </c>
      <c r="C519" s="316" t="s">
        <v>6612</v>
      </c>
      <c r="D519" s="465" t="s">
        <v>3730</v>
      </c>
      <c r="E519" s="465" t="s">
        <v>6017</v>
      </c>
      <c r="F519" s="469" t="str">
        <f t="shared" si="16"/>
        <v>other</v>
      </c>
      <c r="G519" s="260">
        <v>0.38153999999999999</v>
      </c>
      <c r="H519" s="260">
        <v>0.19479302842452001</v>
      </c>
      <c r="I519" s="260">
        <v>1.4440701596963999E-2</v>
      </c>
      <c r="J519" s="260">
        <v>8.1276245119559203</v>
      </c>
      <c r="K519" s="260">
        <v>8.7183982408310694</v>
      </c>
      <c r="L519" s="301" t="str">
        <f t="shared" si="17"/>
        <v/>
      </c>
      <c r="M519" s="459">
        <f>IFERROR((Tableau1[[#This Row],[Scope 1
(kg CO2-eq)]]+Tableau1[[#This Row],[Scope 2 energy
(kg CO2-eq)]]+Tableau1[[#This Row],[Scope 2 Infrastructure
(kg CO2-eq)]])/Tableau1[[#This Row],[Total CO2-emissions
(kg CO2-eq)
for scope 3 use ]],"")</f>
        <v>6.7761727980571049E-2</v>
      </c>
      <c r="N519" s="436" t="s">
        <v>3730</v>
      </c>
      <c r="O519" s="259">
        <v>1</v>
      </c>
      <c r="P519" s="259" t="s">
        <v>5129</v>
      </c>
      <c r="Q519" s="259" t="s">
        <v>5162</v>
      </c>
    </row>
    <row r="520" spans="1:17" ht="21.75" customHeight="1">
      <c r="A520" s="301" t="s">
        <v>5129</v>
      </c>
      <c r="B520" s="301" t="s">
        <v>5146</v>
      </c>
      <c r="C520" s="316" t="s">
        <v>6613</v>
      </c>
      <c r="D520" s="465" t="s">
        <v>3730</v>
      </c>
      <c r="E520" s="465" t="s">
        <v>6101</v>
      </c>
      <c r="F520" s="469" t="str">
        <f t="shared" si="16"/>
        <v>other</v>
      </c>
      <c r="G520" s="260">
        <v>1.129324</v>
      </c>
      <c r="H520" s="260">
        <v>3.7714628880000003E-2</v>
      </c>
      <c r="I520" s="260">
        <v>3.62740842E-3</v>
      </c>
      <c r="J520" s="260">
        <v>0.11794317010550004</v>
      </c>
      <c r="K520" s="260">
        <v>1.2886092077211999</v>
      </c>
      <c r="L520" s="301" t="str">
        <f t="shared" si="17"/>
        <v/>
      </c>
      <c r="M520" s="459">
        <f>IFERROR((Tableau1[[#This Row],[Scope 1
(kg CO2-eq)]]+Tableau1[[#This Row],[Scope 2 energy
(kg CO2-eq)]]+Tableau1[[#This Row],[Scope 2 Infrastructure
(kg CO2-eq)]])/Tableau1[[#This Row],[Total CO2-emissions
(kg CO2-eq)
for scope 3 use ]],"")</f>
        <v>0.90847250685894709</v>
      </c>
      <c r="N520" s="436" t="s">
        <v>3730</v>
      </c>
      <c r="O520" s="259">
        <v>1</v>
      </c>
      <c r="P520" s="259" t="s">
        <v>5129</v>
      </c>
      <c r="Q520" s="259" t="s">
        <v>5146</v>
      </c>
    </row>
    <row r="521" spans="1:17" ht="21.75" customHeight="1">
      <c r="A521" s="301" t="s">
        <v>5213</v>
      </c>
      <c r="B521" s="301" t="s">
        <v>476</v>
      </c>
      <c r="C521" s="316" t="s">
        <v>6614</v>
      </c>
      <c r="D521" s="465" t="s">
        <v>3730</v>
      </c>
      <c r="E521" s="465" t="s">
        <v>6091</v>
      </c>
      <c r="F521" s="469" t="str">
        <f t="shared" si="16"/>
        <v>other</v>
      </c>
      <c r="G521" s="260">
        <v>0</v>
      </c>
      <c r="H521" s="260">
        <v>1.20205954326922</v>
      </c>
      <c r="I521" s="260">
        <v>1.0797227156520001E-5</v>
      </c>
      <c r="J521" s="260">
        <v>18.061850697862099</v>
      </c>
      <c r="K521" s="260">
        <v>19.2639210363538</v>
      </c>
      <c r="L521" s="301" t="str">
        <f t="shared" si="17"/>
        <v/>
      </c>
      <c r="M521" s="459">
        <f>IFERROR((Tableau1[[#This Row],[Scope 1
(kg CO2-eq)]]+Tableau1[[#This Row],[Scope 2 energy
(kg CO2-eq)]]+Tableau1[[#This Row],[Scope 2 Infrastructure
(kg CO2-eq)]])/Tableau1[[#This Row],[Total CO2-emissions
(kg CO2-eq)
for scope 3 use ]],"")</f>
        <v>6.2400086577799836E-2</v>
      </c>
      <c r="N521" s="436" t="s">
        <v>3730</v>
      </c>
      <c r="O521" s="259">
        <v>1</v>
      </c>
      <c r="P521" s="259" t="s">
        <v>5213</v>
      </c>
      <c r="Q521" s="259" t="s">
        <v>476</v>
      </c>
    </row>
    <row r="522" spans="1:17" ht="21.75" customHeight="1">
      <c r="A522" s="301" t="s">
        <v>5213</v>
      </c>
      <c r="B522" s="301" t="s">
        <v>476</v>
      </c>
      <c r="C522" s="316" t="s">
        <v>6615</v>
      </c>
      <c r="D522" s="465" t="s">
        <v>3730</v>
      </c>
      <c r="E522" s="465" t="s">
        <v>6091</v>
      </c>
      <c r="F522" s="469" t="str">
        <f t="shared" si="16"/>
        <v>other</v>
      </c>
      <c r="G522" s="260">
        <v>0</v>
      </c>
      <c r="H522" s="260">
        <v>0</v>
      </c>
      <c r="I522" s="260">
        <v>0</v>
      </c>
      <c r="J522" s="260">
        <v>22.350074170651599</v>
      </c>
      <c r="K522" s="260">
        <v>22.3500741705043</v>
      </c>
      <c r="L522" s="301" t="str">
        <f t="shared" si="17"/>
        <v/>
      </c>
      <c r="M522" s="459">
        <f>IFERROR((Tableau1[[#This Row],[Scope 1
(kg CO2-eq)]]+Tableau1[[#This Row],[Scope 2 energy
(kg CO2-eq)]]+Tableau1[[#This Row],[Scope 2 Infrastructure
(kg CO2-eq)]])/Tableau1[[#This Row],[Total CO2-emissions
(kg CO2-eq)
for scope 3 use ]],"")</f>
        <v>0</v>
      </c>
      <c r="N522" s="436" t="s">
        <v>3730</v>
      </c>
      <c r="O522" s="259">
        <v>1</v>
      </c>
      <c r="P522" s="259" t="s">
        <v>5213</v>
      </c>
      <c r="Q522" s="260" t="s">
        <v>476</v>
      </c>
    </row>
    <row r="523" spans="1:17" ht="21.75" customHeight="1">
      <c r="A523" s="301" t="s">
        <v>5194</v>
      </c>
      <c r="B523" s="301" t="s">
        <v>5176</v>
      </c>
      <c r="C523" s="316" t="s">
        <v>6616</v>
      </c>
      <c r="D523" s="465" t="s">
        <v>3730</v>
      </c>
      <c r="E523" s="465" t="s">
        <v>6091</v>
      </c>
      <c r="F523" s="469" t="str">
        <f t="shared" si="16"/>
        <v>other</v>
      </c>
      <c r="G523" s="260">
        <v>0</v>
      </c>
      <c r="H523" s="260">
        <v>0.51935489280000002</v>
      </c>
      <c r="I523" s="260">
        <v>2.4876683999999999E-3</v>
      </c>
      <c r="J523" s="260">
        <v>4.0401557544104199</v>
      </c>
      <c r="K523" s="260">
        <v>4.5619983136324498</v>
      </c>
      <c r="L523" s="301" t="str">
        <f t="shared" si="17"/>
        <v/>
      </c>
      <c r="M523" s="459">
        <f>IFERROR((Tableau1[[#This Row],[Scope 1
(kg CO2-eq)]]+Tableau1[[#This Row],[Scope 2 energy
(kg CO2-eq)]]+Tableau1[[#This Row],[Scope 2 Infrastructure
(kg CO2-eq)]])/Tableau1[[#This Row],[Total CO2-emissions
(kg CO2-eq)
for scope 3 use ]],"")</f>
        <v>0.11438902983383342</v>
      </c>
      <c r="N523" s="436" t="s">
        <v>3730</v>
      </c>
      <c r="O523" s="259">
        <v>1</v>
      </c>
      <c r="P523" s="259" t="s">
        <v>5194</v>
      </c>
      <c r="Q523" s="259" t="s">
        <v>5176</v>
      </c>
    </row>
    <row r="524" spans="1:17" ht="21.75" customHeight="1">
      <c r="A524" s="301" t="s">
        <v>5136</v>
      </c>
      <c r="B524" s="301" t="s">
        <v>5133</v>
      </c>
      <c r="C524" s="316" t="s">
        <v>6617</v>
      </c>
      <c r="D524" s="465" t="s">
        <v>3646</v>
      </c>
      <c r="E524" s="465" t="s">
        <v>6091</v>
      </c>
      <c r="F524" s="469" t="str">
        <f t="shared" si="16"/>
        <v>other</v>
      </c>
      <c r="G524" s="260">
        <v>0</v>
      </c>
      <c r="H524" s="260">
        <v>0</v>
      </c>
      <c r="I524" s="260">
        <v>0</v>
      </c>
      <c r="J524" s="260">
        <v>120655303.072024</v>
      </c>
      <c r="K524" s="260">
        <v>120655303.07200301</v>
      </c>
      <c r="L524" s="301" t="str">
        <f t="shared" si="17"/>
        <v/>
      </c>
      <c r="M524" s="459">
        <f>IFERROR((Tableau1[[#This Row],[Scope 1
(kg CO2-eq)]]+Tableau1[[#This Row],[Scope 2 energy
(kg CO2-eq)]]+Tableau1[[#This Row],[Scope 2 Infrastructure
(kg CO2-eq)]])/Tableau1[[#This Row],[Total CO2-emissions
(kg CO2-eq)
for scope 3 use ]],"")</f>
        <v>0</v>
      </c>
      <c r="N524" s="436" t="s">
        <v>3646</v>
      </c>
      <c r="O524" s="259">
        <v>1</v>
      </c>
      <c r="P524" s="259" t="s">
        <v>5136</v>
      </c>
      <c r="Q524" s="259" t="s">
        <v>5133</v>
      </c>
    </row>
    <row r="525" spans="1:17" ht="21.75" customHeight="1">
      <c r="A525" s="301" t="s">
        <v>5129</v>
      </c>
      <c r="B525" s="301" t="s">
        <v>5162</v>
      </c>
      <c r="C525" s="316" t="s">
        <v>6618</v>
      </c>
      <c r="D525" s="465" t="s">
        <v>3730</v>
      </c>
      <c r="E525" s="465" t="s">
        <v>6101</v>
      </c>
      <c r="F525" s="469" t="str">
        <f t="shared" si="16"/>
        <v>other</v>
      </c>
      <c r="G525" s="260">
        <v>0</v>
      </c>
      <c r="H525" s="260">
        <v>0</v>
      </c>
      <c r="I525" s="260">
        <v>0</v>
      </c>
      <c r="J525" s="260">
        <v>1.8635823438556001</v>
      </c>
      <c r="K525" s="260">
        <v>1.8635823444491699</v>
      </c>
      <c r="L525" s="301" t="str">
        <f t="shared" si="17"/>
        <v/>
      </c>
      <c r="M525" s="459">
        <f>IFERROR((Tableau1[[#This Row],[Scope 1
(kg CO2-eq)]]+Tableau1[[#This Row],[Scope 2 energy
(kg CO2-eq)]]+Tableau1[[#This Row],[Scope 2 Infrastructure
(kg CO2-eq)]])/Tableau1[[#This Row],[Total CO2-emissions
(kg CO2-eq)
for scope 3 use ]],"")</f>
        <v>0</v>
      </c>
      <c r="N525" s="436" t="s">
        <v>3730</v>
      </c>
      <c r="O525" s="259">
        <v>1</v>
      </c>
      <c r="P525" s="259" t="s">
        <v>5129</v>
      </c>
      <c r="Q525" s="259" t="s">
        <v>5162</v>
      </c>
    </row>
    <row r="526" spans="1:17" ht="21.75" customHeight="1">
      <c r="A526" s="301" t="s">
        <v>5129</v>
      </c>
      <c r="B526" s="301" t="s">
        <v>5136</v>
      </c>
      <c r="C526" s="316" t="s">
        <v>6619</v>
      </c>
      <c r="D526" s="465" t="s">
        <v>3730</v>
      </c>
      <c r="E526" s="465" t="s">
        <v>6101</v>
      </c>
      <c r="F526" s="469" t="str">
        <f t="shared" si="16"/>
        <v>other</v>
      </c>
      <c r="G526" s="260">
        <v>0</v>
      </c>
      <c r="H526" s="260">
        <v>0</v>
      </c>
      <c r="I526" s="260">
        <v>0</v>
      </c>
      <c r="J526" s="260">
        <v>2.01361456689955</v>
      </c>
      <c r="K526" s="260">
        <v>2.0136145675687298</v>
      </c>
      <c r="L526" s="301" t="str">
        <f t="shared" si="17"/>
        <v/>
      </c>
      <c r="M526" s="459">
        <f>IFERROR((Tableau1[[#This Row],[Scope 1
(kg CO2-eq)]]+Tableau1[[#This Row],[Scope 2 energy
(kg CO2-eq)]]+Tableau1[[#This Row],[Scope 2 Infrastructure
(kg CO2-eq)]])/Tableau1[[#This Row],[Total CO2-emissions
(kg CO2-eq)
for scope 3 use ]],"")</f>
        <v>0</v>
      </c>
      <c r="N526" s="436" t="s">
        <v>3730</v>
      </c>
      <c r="O526" s="259">
        <v>1</v>
      </c>
      <c r="P526" s="259" t="s">
        <v>5129</v>
      </c>
      <c r="Q526" s="259" t="s">
        <v>5136</v>
      </c>
    </row>
    <row r="527" spans="1:17" ht="21.75" customHeight="1">
      <c r="A527" s="301" t="s">
        <v>4133</v>
      </c>
      <c r="B527" s="301" t="s">
        <v>5135</v>
      </c>
      <c r="C527" s="316" t="s">
        <v>6620</v>
      </c>
      <c r="D527" s="465" t="s">
        <v>3647</v>
      </c>
      <c r="E527" s="465" t="s">
        <v>700</v>
      </c>
      <c r="F527" s="469" t="str">
        <f t="shared" si="16"/>
        <v>CH</v>
      </c>
      <c r="G527" s="260">
        <v>0</v>
      </c>
      <c r="H527" s="260">
        <v>0</v>
      </c>
      <c r="I527" s="260">
        <v>0</v>
      </c>
      <c r="J527" s="260">
        <v>154.969302238626</v>
      </c>
      <c r="K527" s="260">
        <v>154.96930154340799</v>
      </c>
      <c r="L527" s="301">
        <f t="shared" si="17"/>
        <v>154969.30154340799</v>
      </c>
      <c r="M527" s="459">
        <f>IFERROR((Tableau1[[#This Row],[Scope 1
(kg CO2-eq)]]+Tableau1[[#This Row],[Scope 2 energy
(kg CO2-eq)]]+Tableau1[[#This Row],[Scope 2 Infrastructure
(kg CO2-eq)]])/Tableau1[[#This Row],[Total CO2-emissions
(kg CO2-eq)
for scope 3 use ]],"")</f>
        <v>0</v>
      </c>
      <c r="N527" s="436" t="s">
        <v>3647</v>
      </c>
      <c r="O527" s="259">
        <v>1</v>
      </c>
      <c r="P527" s="259" t="s">
        <v>4133</v>
      </c>
      <c r="Q527" s="259" t="s">
        <v>5135</v>
      </c>
    </row>
    <row r="528" spans="1:17" ht="21.75" customHeight="1">
      <c r="A528" s="301" t="s">
        <v>4137</v>
      </c>
      <c r="B528" s="301" t="s">
        <v>5133</v>
      </c>
      <c r="C528" s="316" t="s">
        <v>6621</v>
      </c>
      <c r="D528" s="465" t="s">
        <v>3646</v>
      </c>
      <c r="E528" s="465" t="s">
        <v>6091</v>
      </c>
      <c r="F528" s="469" t="str">
        <f t="shared" si="16"/>
        <v>other</v>
      </c>
      <c r="G528" s="260">
        <v>0</v>
      </c>
      <c r="H528" s="260">
        <v>31512.450301600002</v>
      </c>
      <c r="I528" s="260">
        <v>25.707944000000001</v>
      </c>
      <c r="J528" s="260">
        <v>63071.579053089503</v>
      </c>
      <c r="K528" s="260">
        <v>94609.737253304906</v>
      </c>
      <c r="L528" s="301" t="str">
        <f t="shared" si="17"/>
        <v/>
      </c>
      <c r="M528" s="459">
        <f>IFERROR((Tableau1[[#This Row],[Scope 1
(kg CO2-eq)]]+Tableau1[[#This Row],[Scope 2 energy
(kg CO2-eq)]]+Tableau1[[#This Row],[Scope 2 Infrastructure
(kg CO2-eq)]])/Tableau1[[#This Row],[Total CO2-emissions
(kg CO2-eq)
for scope 3 use ]],"")</f>
        <v>0.33335002465085395</v>
      </c>
      <c r="N528" s="436" t="s">
        <v>3646</v>
      </c>
      <c r="O528" s="259">
        <v>1</v>
      </c>
      <c r="P528" s="259" t="s">
        <v>4137</v>
      </c>
      <c r="Q528" s="259" t="s">
        <v>5133</v>
      </c>
    </row>
    <row r="529" spans="1:17" ht="21.75" customHeight="1">
      <c r="A529" s="301" t="s">
        <v>4137</v>
      </c>
      <c r="B529" s="301" t="s">
        <v>5133</v>
      </c>
      <c r="C529" s="316" t="s">
        <v>6622</v>
      </c>
      <c r="D529" s="465" t="s">
        <v>3646</v>
      </c>
      <c r="E529" s="465" t="s">
        <v>6091</v>
      </c>
      <c r="F529" s="469" t="str">
        <f t="shared" si="16"/>
        <v>other</v>
      </c>
      <c r="G529" s="260">
        <v>0</v>
      </c>
      <c r="H529" s="260">
        <v>0</v>
      </c>
      <c r="I529" s="260">
        <v>0</v>
      </c>
      <c r="J529" s="260">
        <v>6386.8136511177399</v>
      </c>
      <c r="K529" s="260">
        <v>6386.8136511267403</v>
      </c>
      <c r="L529" s="301" t="str">
        <f t="shared" si="17"/>
        <v/>
      </c>
      <c r="M529" s="459">
        <f>IFERROR((Tableau1[[#This Row],[Scope 1
(kg CO2-eq)]]+Tableau1[[#This Row],[Scope 2 energy
(kg CO2-eq)]]+Tableau1[[#This Row],[Scope 2 Infrastructure
(kg CO2-eq)]])/Tableau1[[#This Row],[Total CO2-emissions
(kg CO2-eq)
for scope 3 use ]],"")</f>
        <v>0</v>
      </c>
      <c r="N529" s="436" t="s">
        <v>3646</v>
      </c>
      <c r="O529" s="259">
        <v>1</v>
      </c>
      <c r="P529" s="259" t="s">
        <v>4137</v>
      </c>
      <c r="Q529" s="259" t="s">
        <v>5133</v>
      </c>
    </row>
    <row r="530" spans="1:17" ht="21.75" customHeight="1">
      <c r="A530" s="301" t="s">
        <v>5129</v>
      </c>
      <c r="B530" s="301" t="s">
        <v>5162</v>
      </c>
      <c r="C530" s="316" t="s">
        <v>6623</v>
      </c>
      <c r="D530" s="465" t="s">
        <v>3730</v>
      </c>
      <c r="E530" s="465" t="s">
        <v>6091</v>
      </c>
      <c r="F530" s="469" t="str">
        <f t="shared" si="16"/>
        <v>other</v>
      </c>
      <c r="G530" s="260">
        <v>4.02E-2</v>
      </c>
      <c r="H530" s="260">
        <v>0.32199462199520001</v>
      </c>
      <c r="I530" s="260">
        <v>2.0602097279999999E-4</v>
      </c>
      <c r="J530" s="260">
        <v>5.5342880355887303</v>
      </c>
      <c r="K530" s="260">
        <v>5.8966886809607804</v>
      </c>
      <c r="L530" s="301" t="str">
        <f t="shared" si="17"/>
        <v/>
      </c>
      <c r="M530" s="459">
        <f>IFERROR((Tableau1[[#This Row],[Scope 1
(kg CO2-eq)]]+Tableau1[[#This Row],[Scope 2 energy
(kg CO2-eq)]]+Tableau1[[#This Row],[Scope 2 Infrastructure
(kg CO2-eq)]])/Tableau1[[#This Row],[Total CO2-emissions
(kg CO2-eq)
for scope 3 use ]],"")</f>
        <v>6.1458330696365006E-2</v>
      </c>
      <c r="N530" s="436" t="s">
        <v>3730</v>
      </c>
      <c r="O530" s="259">
        <v>1</v>
      </c>
      <c r="P530" s="259" t="s">
        <v>5129</v>
      </c>
      <c r="Q530" s="259" t="s">
        <v>5162</v>
      </c>
    </row>
    <row r="531" spans="1:17" ht="21.75" customHeight="1">
      <c r="A531" s="301" t="s">
        <v>5129</v>
      </c>
      <c r="B531" s="301" t="s">
        <v>5154</v>
      </c>
      <c r="C531" s="316" t="s">
        <v>6624</v>
      </c>
      <c r="D531" s="465" t="s">
        <v>3730</v>
      </c>
      <c r="E531" s="465" t="s">
        <v>6091</v>
      </c>
      <c r="F531" s="469" t="str">
        <f t="shared" si="16"/>
        <v>other</v>
      </c>
      <c r="G531" s="260">
        <v>5.3264000000000002E-3</v>
      </c>
      <c r="H531" s="260">
        <v>0.67981620015204502</v>
      </c>
      <c r="I531" s="260">
        <v>8.580445615872E-4</v>
      </c>
      <c r="J531" s="260">
        <v>0.20233814326702898</v>
      </c>
      <c r="K531" s="260">
        <v>0.88833878703890001</v>
      </c>
      <c r="L531" s="301" t="str">
        <f t="shared" si="17"/>
        <v/>
      </c>
      <c r="M531" s="459">
        <f>IFERROR((Tableau1[[#This Row],[Scope 1
(kg CO2-eq)]]+Tableau1[[#This Row],[Scope 2 energy
(kg CO2-eq)]]+Tableau1[[#This Row],[Scope 2 Infrastructure
(kg CO2-eq)]])/Tableau1[[#This Row],[Total CO2-emissions
(kg CO2-eq)
for scope 3 use ]],"")</f>
        <v>0.77222863025071597</v>
      </c>
      <c r="N531" s="436" t="s">
        <v>3730</v>
      </c>
      <c r="O531" s="259">
        <v>1</v>
      </c>
      <c r="P531" s="259" t="s">
        <v>5129</v>
      </c>
      <c r="Q531" s="259" t="s">
        <v>5154</v>
      </c>
    </row>
    <row r="532" spans="1:17" ht="21.75" customHeight="1">
      <c r="A532" s="301" t="s">
        <v>5129</v>
      </c>
      <c r="B532" s="301" t="s">
        <v>5154</v>
      </c>
      <c r="C532" s="316" t="s">
        <v>6625</v>
      </c>
      <c r="D532" s="465" t="s">
        <v>3730</v>
      </c>
      <c r="E532" s="465" t="s">
        <v>6091</v>
      </c>
      <c r="F532" s="469" t="str">
        <f t="shared" si="16"/>
        <v>other</v>
      </c>
      <c r="G532" s="260">
        <v>5.3264000000000002E-3</v>
      </c>
      <c r="H532" s="260">
        <v>0.63458848164777104</v>
      </c>
      <c r="I532" s="260">
        <v>8.0095942903679997E-4</v>
      </c>
      <c r="J532" s="260">
        <v>0.224859612281267</v>
      </c>
      <c r="K532" s="260">
        <v>0.86557545378330603</v>
      </c>
      <c r="L532" s="301" t="str">
        <f t="shared" si="17"/>
        <v/>
      </c>
      <c r="M532" s="459">
        <f>IFERROR((Tableau1[[#This Row],[Scope 1
(kg CO2-eq)]]+Tableau1[[#This Row],[Scope 2 energy
(kg CO2-eq)]]+Tableau1[[#This Row],[Scope 2 Infrastructure
(kg CO2-eq)]])/Tableau1[[#This Row],[Total CO2-emissions
(kg CO2-eq)
for scope 3 use ]],"")</f>
        <v>0.7402195132455881</v>
      </c>
      <c r="N532" s="436" t="s">
        <v>3730</v>
      </c>
      <c r="O532" s="259">
        <v>1</v>
      </c>
      <c r="P532" s="259" t="s">
        <v>5129</v>
      </c>
      <c r="Q532" s="259" t="s">
        <v>5154</v>
      </c>
    </row>
    <row r="533" spans="1:17" ht="21.75" customHeight="1">
      <c r="A533" s="301" t="s">
        <v>5129</v>
      </c>
      <c r="B533" s="301" t="s">
        <v>5154</v>
      </c>
      <c r="C533" s="316" t="s">
        <v>6626</v>
      </c>
      <c r="D533" s="465" t="s">
        <v>3730</v>
      </c>
      <c r="E533" s="465" t="s">
        <v>6091</v>
      </c>
      <c r="F533" s="469" t="str">
        <f t="shared" si="16"/>
        <v>other</v>
      </c>
      <c r="G533" s="260">
        <v>5.3264000000000002E-3</v>
      </c>
      <c r="H533" s="260">
        <v>0.809686401002496</v>
      </c>
      <c r="I533" s="260">
        <v>1.0219630141440001E-3</v>
      </c>
      <c r="J533" s="260">
        <v>0.20457687833319299</v>
      </c>
      <c r="K533" s="260">
        <v>1.0206116417334099</v>
      </c>
      <c r="L533" s="301" t="str">
        <f t="shared" si="17"/>
        <v/>
      </c>
      <c r="M533" s="459">
        <f>IFERROR((Tableau1[[#This Row],[Scope 1
(kg CO2-eq)]]+Tableau1[[#This Row],[Scope 2 energy
(kg CO2-eq)]]+Tableau1[[#This Row],[Scope 2 Infrastructure
(kg CO2-eq)]])/Tableau1[[#This Row],[Total CO2-emissions
(kg CO2-eq)
for scope 3 use ]],"")</f>
        <v>0.7995546304279697</v>
      </c>
      <c r="N533" s="436" t="s">
        <v>3730</v>
      </c>
      <c r="O533" s="259">
        <v>1</v>
      </c>
      <c r="P533" s="259" t="s">
        <v>5129</v>
      </c>
      <c r="Q533" s="259" t="s">
        <v>5154</v>
      </c>
    </row>
    <row r="534" spans="1:17" ht="21.75" customHeight="1">
      <c r="A534" s="301" t="s">
        <v>5129</v>
      </c>
      <c r="B534" s="301" t="s">
        <v>5154</v>
      </c>
      <c r="C534" s="316" t="s">
        <v>6627</v>
      </c>
      <c r="D534" s="465" t="s">
        <v>3730</v>
      </c>
      <c r="E534" s="465" t="s">
        <v>6091</v>
      </c>
      <c r="F534" s="469" t="str">
        <f t="shared" si="16"/>
        <v>other</v>
      </c>
      <c r="G534" s="260">
        <v>0</v>
      </c>
      <c r="H534" s="260">
        <v>3.4312069007999997E-2</v>
      </c>
      <c r="I534" s="260">
        <v>4.3307711999999998E-5</v>
      </c>
      <c r="J534" s="260">
        <v>0.95634977665887899</v>
      </c>
      <c r="K534" s="260">
        <v>0.99070515516572499</v>
      </c>
      <c r="L534" s="301" t="str">
        <f t="shared" si="17"/>
        <v/>
      </c>
      <c r="M534" s="459">
        <f>IFERROR((Tableau1[[#This Row],[Scope 1
(kg CO2-eq)]]+Tableau1[[#This Row],[Scope 2 energy
(kg CO2-eq)]]+Tableau1[[#This Row],[Scope 2 Infrastructure
(kg CO2-eq)]])/Tableau1[[#This Row],[Total CO2-emissions
(kg CO2-eq)
for scope 3 use ]],"")</f>
        <v>3.4677700565970138E-2</v>
      </c>
      <c r="N534" s="436" t="s">
        <v>3730</v>
      </c>
      <c r="O534" s="259">
        <v>1</v>
      </c>
      <c r="P534" s="259" t="s">
        <v>5129</v>
      </c>
      <c r="Q534" s="259" t="s">
        <v>5154</v>
      </c>
    </row>
    <row r="535" spans="1:17" ht="21.75" customHeight="1">
      <c r="A535" s="301" t="s">
        <v>5129</v>
      </c>
      <c r="B535" s="301" t="s">
        <v>5136</v>
      </c>
      <c r="C535" s="316" t="s">
        <v>6628</v>
      </c>
      <c r="D535" s="465" t="s">
        <v>3730</v>
      </c>
      <c r="E535" s="465" t="s">
        <v>6029</v>
      </c>
      <c r="F535" s="469" t="str">
        <f t="shared" si="16"/>
        <v>other</v>
      </c>
      <c r="G535" s="260">
        <v>31.360195875500001</v>
      </c>
      <c r="H535" s="260">
        <v>3.1501618913452001</v>
      </c>
      <c r="I535" s="260">
        <v>1.6592687015199999E-2</v>
      </c>
      <c r="J535" s="260">
        <v>8.1259715397741026</v>
      </c>
      <c r="K535" s="260">
        <v>42.652921993422297</v>
      </c>
      <c r="L535" s="301" t="str">
        <f t="shared" si="17"/>
        <v/>
      </c>
      <c r="M535" s="459">
        <f>IFERROR((Tableau1[[#This Row],[Scope 1
(kg CO2-eq)]]+Tableau1[[#This Row],[Scope 2 energy
(kg CO2-eq)]]+Tableau1[[#This Row],[Scope 2 Infrastructure
(kg CO2-eq)]])/Tableau1[[#This Row],[Total CO2-emissions
(kg CO2-eq)
for scope 3 use ]],"")</f>
        <v>0.80948616976780541</v>
      </c>
      <c r="N535" s="436" t="s">
        <v>3730</v>
      </c>
      <c r="O535" s="259">
        <v>1</v>
      </c>
      <c r="P535" s="259" t="s">
        <v>5129</v>
      </c>
      <c r="Q535" s="260" t="s">
        <v>5136</v>
      </c>
    </row>
    <row r="536" spans="1:17" ht="21.75" customHeight="1">
      <c r="A536" s="301" t="s">
        <v>5129</v>
      </c>
      <c r="B536" s="301" t="s">
        <v>5136</v>
      </c>
      <c r="C536" s="316" t="s">
        <v>6629</v>
      </c>
      <c r="D536" s="465" t="s">
        <v>3730</v>
      </c>
      <c r="E536" s="465" t="s">
        <v>6091</v>
      </c>
      <c r="F536" s="469" t="str">
        <f t="shared" si="16"/>
        <v>other</v>
      </c>
      <c r="G536" s="260">
        <v>4.9700000000000001E-2</v>
      </c>
      <c r="H536" s="260">
        <v>0.31397788999519999</v>
      </c>
      <c r="I536" s="260">
        <v>2.8891857280000002E-4</v>
      </c>
      <c r="J536" s="260">
        <v>1.5450613128912398</v>
      </c>
      <c r="K536" s="260">
        <v>1.9090281207678801</v>
      </c>
      <c r="L536" s="301" t="str">
        <f t="shared" si="17"/>
        <v/>
      </c>
      <c r="M536" s="459">
        <f>IFERROR((Tableau1[[#This Row],[Scope 1
(kg CO2-eq)]]+Tableau1[[#This Row],[Scope 2 energy
(kg CO2-eq)]]+Tableau1[[#This Row],[Scope 2 Infrastructure
(kg CO2-eq)]])/Tableau1[[#This Row],[Total CO2-emissions
(kg CO2-eq)
for scope 3 use ]],"")</f>
        <v>0.19065555117207986</v>
      </c>
      <c r="N536" s="436" t="s">
        <v>3730</v>
      </c>
      <c r="O536" s="259">
        <v>1</v>
      </c>
      <c r="P536" s="259" t="s">
        <v>5129</v>
      </c>
      <c r="Q536" s="259" t="s">
        <v>5136</v>
      </c>
    </row>
    <row r="537" spans="1:17" ht="21.75" customHeight="1">
      <c r="A537" s="301" t="s">
        <v>5138</v>
      </c>
      <c r="B537" s="301" t="s">
        <v>5185</v>
      </c>
      <c r="C537" s="316" t="s">
        <v>6630</v>
      </c>
      <c r="D537" s="465" t="s">
        <v>3731</v>
      </c>
      <c r="E537" s="465" t="s">
        <v>700</v>
      </c>
      <c r="F537" s="469" t="str">
        <f t="shared" si="16"/>
        <v>CH</v>
      </c>
      <c r="G537" s="260">
        <v>1.6642339999999999E-2</v>
      </c>
      <c r="H537" s="260">
        <v>0</v>
      </c>
      <c r="I537" s="260">
        <v>0</v>
      </c>
      <c r="J537" s="260">
        <v>1.9676201659285103E-2</v>
      </c>
      <c r="K537" s="260">
        <v>3.6318541708628999E-2</v>
      </c>
      <c r="L537" s="301" t="str">
        <f t="shared" si="17"/>
        <v/>
      </c>
      <c r="M537" s="459">
        <f>IFERROR((Tableau1[[#This Row],[Scope 1
(kg CO2-eq)]]+Tableau1[[#This Row],[Scope 2 energy
(kg CO2-eq)]]+Tableau1[[#This Row],[Scope 2 Infrastructure
(kg CO2-eq)]])/Tableau1[[#This Row],[Total CO2-emissions
(kg CO2-eq)
for scope 3 use ]],"")</f>
        <v>0.45823260563476614</v>
      </c>
      <c r="N537" s="436" t="s">
        <v>3731</v>
      </c>
      <c r="O537" s="259">
        <v>10000</v>
      </c>
      <c r="P537" s="259" t="s">
        <v>5138</v>
      </c>
      <c r="Q537" s="259" t="s">
        <v>5185</v>
      </c>
    </row>
    <row r="538" spans="1:17" ht="21.75" customHeight="1">
      <c r="A538" s="301" t="s">
        <v>5138</v>
      </c>
      <c r="B538" s="301" t="s">
        <v>4137</v>
      </c>
      <c r="C538" s="316" t="s">
        <v>6631</v>
      </c>
      <c r="D538" s="465" t="s">
        <v>3730</v>
      </c>
      <c r="E538" s="465" t="s">
        <v>6091</v>
      </c>
      <c r="F538" s="469" t="str">
        <f t="shared" si="16"/>
        <v>other</v>
      </c>
      <c r="G538" s="260">
        <v>0</v>
      </c>
      <c r="H538" s="260">
        <v>1.0532882453999999E-2</v>
      </c>
      <c r="I538" s="260">
        <v>5.0398622639999998E-3</v>
      </c>
      <c r="J538" s="260">
        <v>1.22554082849158E-3</v>
      </c>
      <c r="K538" s="260">
        <v>1.6798285668413501E-2</v>
      </c>
      <c r="L538" s="301" t="str">
        <f t="shared" si="17"/>
        <v/>
      </c>
      <c r="M538" s="459">
        <f>IFERROR((Tableau1[[#This Row],[Scope 1
(kg CO2-eq)]]+Tableau1[[#This Row],[Scope 2 energy
(kg CO2-eq)]]+Tableau1[[#This Row],[Scope 2 Infrastructure
(kg CO2-eq)]])/Tableau1[[#This Row],[Total CO2-emissions
(kg CO2-eq)
for scope 3 use ]],"")</f>
        <v>0.92704368918323987</v>
      </c>
      <c r="N538" s="436" t="s">
        <v>3730</v>
      </c>
      <c r="O538" s="259">
        <v>1</v>
      </c>
      <c r="P538" s="259" t="s">
        <v>5138</v>
      </c>
      <c r="Q538" s="259" t="s">
        <v>4137</v>
      </c>
    </row>
    <row r="539" spans="1:17" ht="21.75" customHeight="1">
      <c r="A539" s="301" t="s">
        <v>5174</v>
      </c>
      <c r="B539" s="301" t="s">
        <v>5175</v>
      </c>
      <c r="C539" s="316" t="s">
        <v>6632</v>
      </c>
      <c r="D539" s="465" t="s">
        <v>3730</v>
      </c>
      <c r="E539" s="465" t="s">
        <v>6101</v>
      </c>
      <c r="F539" s="469" t="str">
        <f t="shared" si="16"/>
        <v>other</v>
      </c>
      <c r="G539" s="260">
        <v>0</v>
      </c>
      <c r="H539" s="260">
        <v>1.34737029618E-2</v>
      </c>
      <c r="I539" s="260">
        <v>2.8937971368000002E-3</v>
      </c>
      <c r="J539" s="260">
        <v>1.0067934471202101E-2</v>
      </c>
      <c r="K539" s="260">
        <v>2.6435432638766899E-2</v>
      </c>
      <c r="L539" s="301" t="str">
        <f t="shared" si="17"/>
        <v/>
      </c>
      <c r="M539" s="459">
        <f>IFERROR((Tableau1[[#This Row],[Scope 1
(kg CO2-eq)]]+Tableau1[[#This Row],[Scope 2 energy
(kg CO2-eq)]]+Tableau1[[#This Row],[Scope 2 Infrastructure
(kg CO2-eq)]])/Tableau1[[#This Row],[Total CO2-emissions
(kg CO2-eq)
for scope 3 use ]],"")</f>
        <v>0.61915007491110519</v>
      </c>
      <c r="N539" s="436" t="s">
        <v>3730</v>
      </c>
      <c r="O539" s="259">
        <v>1</v>
      </c>
      <c r="P539" s="259" t="s">
        <v>5174</v>
      </c>
      <c r="Q539" s="259" t="s">
        <v>5175</v>
      </c>
    </row>
    <row r="540" spans="1:17" ht="21.75" customHeight="1">
      <c r="A540" s="301" t="s">
        <v>5129</v>
      </c>
      <c r="B540" s="301" t="s">
        <v>5162</v>
      </c>
      <c r="C540" s="316" t="s">
        <v>6633</v>
      </c>
      <c r="D540" s="465" t="s">
        <v>3730</v>
      </c>
      <c r="E540" s="465" t="s">
        <v>6091</v>
      </c>
      <c r="F540" s="469" t="str">
        <f t="shared" si="16"/>
        <v>other</v>
      </c>
      <c r="G540" s="260">
        <v>0</v>
      </c>
      <c r="H540" s="260">
        <v>0.32199462199520001</v>
      </c>
      <c r="I540" s="260">
        <v>2.0602097279999999E-4</v>
      </c>
      <c r="J540" s="260">
        <v>6.8637108042475301</v>
      </c>
      <c r="K540" s="260">
        <v>7.1859114960358896</v>
      </c>
      <c r="L540" s="301" t="str">
        <f t="shared" si="17"/>
        <v/>
      </c>
      <c r="M540" s="459">
        <f>IFERROR((Tableau1[[#This Row],[Scope 1
(kg CO2-eq)]]+Tableau1[[#This Row],[Scope 2 energy
(kg CO2-eq)]]+Tableau1[[#This Row],[Scope 2 Infrastructure
(kg CO2-eq)]])/Tableau1[[#This Row],[Total CO2-emissions
(kg CO2-eq)
for scope 3 use ]],"")</f>
        <v>4.4837825117348309E-2</v>
      </c>
      <c r="N540" s="436" t="s">
        <v>3730</v>
      </c>
      <c r="O540" s="259">
        <v>1</v>
      </c>
      <c r="P540" s="259" t="s">
        <v>5129</v>
      </c>
      <c r="Q540" s="259" t="s">
        <v>5162</v>
      </c>
    </row>
    <row r="541" spans="1:17" ht="21.75" customHeight="1">
      <c r="A541" s="301" t="s">
        <v>5143</v>
      </c>
      <c r="B541" s="301" t="s">
        <v>5146</v>
      </c>
      <c r="C541" s="316" t="s">
        <v>6634</v>
      </c>
      <c r="D541" s="465" t="s">
        <v>3730</v>
      </c>
      <c r="E541" s="465" t="s">
        <v>700</v>
      </c>
      <c r="F541" s="469" t="str">
        <f t="shared" si="16"/>
        <v>CH</v>
      </c>
      <c r="G541" s="260">
        <v>0</v>
      </c>
      <c r="H541" s="260">
        <v>0</v>
      </c>
      <c r="I541" s="260">
        <v>0</v>
      </c>
      <c r="J541" s="260">
        <v>3.06987765961965</v>
      </c>
      <c r="K541" s="260">
        <v>3.06987765913793</v>
      </c>
      <c r="L541" s="301" t="str">
        <f t="shared" si="17"/>
        <v/>
      </c>
      <c r="M541" s="459">
        <f>IFERROR((Tableau1[[#This Row],[Scope 1
(kg CO2-eq)]]+Tableau1[[#This Row],[Scope 2 energy
(kg CO2-eq)]]+Tableau1[[#This Row],[Scope 2 Infrastructure
(kg CO2-eq)]])/Tableau1[[#This Row],[Total CO2-emissions
(kg CO2-eq)
for scope 3 use ]],"")</f>
        <v>0</v>
      </c>
      <c r="N541" s="436" t="s">
        <v>3730</v>
      </c>
      <c r="O541" s="259">
        <v>1</v>
      </c>
      <c r="P541" s="259" t="s">
        <v>5143</v>
      </c>
      <c r="Q541" s="259" t="s">
        <v>5146</v>
      </c>
    </row>
    <row r="542" spans="1:17" ht="21.75" customHeight="1">
      <c r="A542" s="301" t="s">
        <v>5143</v>
      </c>
      <c r="B542" s="301" t="s">
        <v>5146</v>
      </c>
      <c r="C542" s="316" t="s">
        <v>6635</v>
      </c>
      <c r="D542" s="465" t="s">
        <v>3730</v>
      </c>
      <c r="E542" s="465" t="s">
        <v>700</v>
      </c>
      <c r="F542" s="469" t="str">
        <f t="shared" si="16"/>
        <v>CH</v>
      </c>
      <c r="G542" s="260">
        <v>0</v>
      </c>
      <c r="H542" s="260">
        <v>0</v>
      </c>
      <c r="I542" s="260">
        <v>0</v>
      </c>
      <c r="J542" s="260">
        <v>2.2155452951711299</v>
      </c>
      <c r="K542" s="260">
        <v>2.21554529524236</v>
      </c>
      <c r="L542" s="301" t="str">
        <f t="shared" si="17"/>
        <v/>
      </c>
      <c r="M542" s="459">
        <f>IFERROR((Tableau1[[#This Row],[Scope 1
(kg CO2-eq)]]+Tableau1[[#This Row],[Scope 2 energy
(kg CO2-eq)]]+Tableau1[[#This Row],[Scope 2 Infrastructure
(kg CO2-eq)]])/Tableau1[[#This Row],[Total CO2-emissions
(kg CO2-eq)
for scope 3 use ]],"")</f>
        <v>0</v>
      </c>
      <c r="N542" s="436" t="s">
        <v>3730</v>
      </c>
      <c r="O542" s="259">
        <v>1</v>
      </c>
      <c r="P542" s="259" t="s">
        <v>5143</v>
      </c>
      <c r="Q542" s="259" t="s">
        <v>5146</v>
      </c>
    </row>
    <row r="543" spans="1:17" ht="21.75" customHeight="1">
      <c r="A543" s="301" t="s">
        <v>5143</v>
      </c>
      <c r="B543" s="301" t="s">
        <v>5146</v>
      </c>
      <c r="C543" s="316" t="s">
        <v>6636</v>
      </c>
      <c r="D543" s="465" t="s">
        <v>3730</v>
      </c>
      <c r="E543" s="465" t="s">
        <v>700</v>
      </c>
      <c r="F543" s="469" t="str">
        <f t="shared" si="16"/>
        <v>CH</v>
      </c>
      <c r="G543" s="260">
        <v>0</v>
      </c>
      <c r="H543" s="260">
        <v>0</v>
      </c>
      <c r="I543" s="260">
        <v>0</v>
      </c>
      <c r="J543" s="260">
        <v>0.760871270787573</v>
      </c>
      <c r="K543" s="260">
        <v>0.76087127003846999</v>
      </c>
      <c r="L543" s="301" t="str">
        <f t="shared" si="17"/>
        <v/>
      </c>
      <c r="M543" s="459">
        <f>IFERROR((Tableau1[[#This Row],[Scope 1
(kg CO2-eq)]]+Tableau1[[#This Row],[Scope 2 energy
(kg CO2-eq)]]+Tableau1[[#This Row],[Scope 2 Infrastructure
(kg CO2-eq)]])/Tableau1[[#This Row],[Total CO2-emissions
(kg CO2-eq)
for scope 3 use ]],"")</f>
        <v>0</v>
      </c>
      <c r="N543" s="436" t="s">
        <v>3730</v>
      </c>
      <c r="O543" s="259">
        <v>1</v>
      </c>
      <c r="P543" s="259" t="s">
        <v>5143</v>
      </c>
      <c r="Q543" s="259" t="s">
        <v>5146</v>
      </c>
    </row>
    <row r="544" spans="1:17" ht="21.75" customHeight="1">
      <c r="A544" s="301" t="s">
        <v>5157</v>
      </c>
      <c r="B544" s="301" t="s">
        <v>5223</v>
      </c>
      <c r="C544" s="316" t="s">
        <v>6637</v>
      </c>
      <c r="D544" s="465" t="s">
        <v>3730</v>
      </c>
      <c r="E544" s="465" t="s">
        <v>6091</v>
      </c>
      <c r="F544" s="469" t="str">
        <f t="shared" si="16"/>
        <v>other</v>
      </c>
      <c r="G544" s="260">
        <v>0</v>
      </c>
      <c r="H544" s="260">
        <v>0</v>
      </c>
      <c r="I544" s="260">
        <v>0</v>
      </c>
      <c r="J544" s="260">
        <v>4.9594091935709503</v>
      </c>
      <c r="K544" s="260">
        <v>4.9594091935510596</v>
      </c>
      <c r="L544" s="301" t="str">
        <f t="shared" si="17"/>
        <v/>
      </c>
      <c r="M544" s="459">
        <f>IFERROR((Tableau1[[#This Row],[Scope 1
(kg CO2-eq)]]+Tableau1[[#This Row],[Scope 2 energy
(kg CO2-eq)]]+Tableau1[[#This Row],[Scope 2 Infrastructure
(kg CO2-eq)]])/Tableau1[[#This Row],[Total CO2-emissions
(kg CO2-eq)
for scope 3 use ]],"")</f>
        <v>0</v>
      </c>
      <c r="N544" s="436" t="s">
        <v>3730</v>
      </c>
      <c r="O544" s="259">
        <v>1</v>
      </c>
      <c r="P544" s="259" t="s">
        <v>5157</v>
      </c>
      <c r="Q544" s="259" t="s">
        <v>5223</v>
      </c>
    </row>
    <row r="545" spans="1:17" ht="21.75" customHeight="1">
      <c r="A545" s="301" t="s">
        <v>5157</v>
      </c>
      <c r="B545" s="301" t="s">
        <v>5164</v>
      </c>
      <c r="C545" s="316" t="s">
        <v>6638</v>
      </c>
      <c r="D545" s="465" t="s">
        <v>3730</v>
      </c>
      <c r="E545" s="465" t="s">
        <v>6091</v>
      </c>
      <c r="F545" s="469" t="str">
        <f t="shared" si="16"/>
        <v>other</v>
      </c>
      <c r="G545" s="260">
        <v>0</v>
      </c>
      <c r="H545" s="260">
        <v>0</v>
      </c>
      <c r="I545" s="260">
        <v>0</v>
      </c>
      <c r="J545" s="260">
        <v>2.49731682169937</v>
      </c>
      <c r="K545" s="260">
        <v>2.4973168211372201</v>
      </c>
      <c r="L545" s="301" t="str">
        <f t="shared" si="17"/>
        <v/>
      </c>
      <c r="M545" s="459">
        <f>IFERROR((Tableau1[[#This Row],[Scope 1
(kg CO2-eq)]]+Tableau1[[#This Row],[Scope 2 energy
(kg CO2-eq)]]+Tableau1[[#This Row],[Scope 2 Infrastructure
(kg CO2-eq)]])/Tableau1[[#This Row],[Total CO2-emissions
(kg CO2-eq)
for scope 3 use ]],"")</f>
        <v>0</v>
      </c>
      <c r="N545" s="436" t="s">
        <v>3730</v>
      </c>
      <c r="O545" s="259">
        <v>1</v>
      </c>
      <c r="P545" s="259" t="s">
        <v>5157</v>
      </c>
      <c r="Q545" s="259" t="s">
        <v>5164</v>
      </c>
    </row>
    <row r="546" spans="1:17" ht="21.75" customHeight="1">
      <c r="A546" s="301" t="s">
        <v>5143</v>
      </c>
      <c r="B546" s="301" t="s">
        <v>5146</v>
      </c>
      <c r="C546" s="316" t="s">
        <v>3746</v>
      </c>
      <c r="D546" s="465" t="s">
        <v>3730</v>
      </c>
      <c r="E546" s="465" t="s">
        <v>700</v>
      </c>
      <c r="F546" s="469" t="str">
        <f t="shared" si="16"/>
        <v>other</v>
      </c>
      <c r="G546" s="260">
        <v>0</v>
      </c>
      <c r="H546" s="260">
        <v>0</v>
      </c>
      <c r="I546" s="260">
        <v>0</v>
      </c>
      <c r="J546" s="260">
        <v>2.7793356297364098</v>
      </c>
      <c r="K546" s="260">
        <v>2.7793356297364098</v>
      </c>
      <c r="L546" s="301" t="str">
        <f t="shared" si="17"/>
        <v/>
      </c>
      <c r="M546" s="459">
        <f>IFERROR((Tableau1[[#This Row],[Scope 1
(kg CO2-eq)]]+Tableau1[[#This Row],[Scope 2 energy
(kg CO2-eq)]]+Tableau1[[#This Row],[Scope 2 Infrastructure
(kg CO2-eq)]])/Tableau1[[#This Row],[Total CO2-emissions
(kg CO2-eq)
for scope 3 use ]],"")</f>
        <v>0</v>
      </c>
      <c r="N546" s="436" t="s">
        <v>3730</v>
      </c>
      <c r="O546" s="259">
        <v>1</v>
      </c>
      <c r="P546" s="259" t="s">
        <v>5143</v>
      </c>
      <c r="Q546" s="259" t="s">
        <v>5146</v>
      </c>
    </row>
    <row r="547" spans="1:17" ht="21.75" customHeight="1">
      <c r="A547" s="301" t="s">
        <v>5143</v>
      </c>
      <c r="B547" s="301" t="s">
        <v>5146</v>
      </c>
      <c r="C547" s="316" t="s">
        <v>3747</v>
      </c>
      <c r="D547" s="465" t="s">
        <v>3730</v>
      </c>
      <c r="E547" s="465" t="s">
        <v>700</v>
      </c>
      <c r="F547" s="469" t="str">
        <f t="shared" si="16"/>
        <v>other</v>
      </c>
      <c r="G547" s="260">
        <v>0</v>
      </c>
      <c r="H547" s="260">
        <v>0</v>
      </c>
      <c r="I547" s="260">
        <v>0</v>
      </c>
      <c r="J547" s="260">
        <v>2.77933562973472</v>
      </c>
      <c r="K547" s="260">
        <v>2.7793356297364098</v>
      </c>
      <c r="L547" s="301" t="str">
        <f t="shared" si="17"/>
        <v/>
      </c>
      <c r="M547" s="459">
        <f>IFERROR((Tableau1[[#This Row],[Scope 1
(kg CO2-eq)]]+Tableau1[[#This Row],[Scope 2 energy
(kg CO2-eq)]]+Tableau1[[#This Row],[Scope 2 Infrastructure
(kg CO2-eq)]])/Tableau1[[#This Row],[Total CO2-emissions
(kg CO2-eq)
for scope 3 use ]],"")</f>
        <v>0</v>
      </c>
      <c r="N547" s="436" t="s">
        <v>3730</v>
      </c>
      <c r="O547" s="259">
        <v>1</v>
      </c>
      <c r="P547" s="259" t="s">
        <v>5143</v>
      </c>
      <c r="Q547" s="259" t="s">
        <v>5146</v>
      </c>
    </row>
    <row r="548" spans="1:17" ht="21.75" customHeight="1">
      <c r="A548" s="301" t="s">
        <v>5143</v>
      </c>
      <c r="B548" s="301" t="s">
        <v>5146</v>
      </c>
      <c r="C548" s="316" t="s">
        <v>3748</v>
      </c>
      <c r="D548" s="465" t="s">
        <v>3730</v>
      </c>
      <c r="E548" s="465" t="s">
        <v>700</v>
      </c>
      <c r="F548" s="469" t="str">
        <f t="shared" si="16"/>
        <v>other</v>
      </c>
      <c r="G548" s="260">
        <v>0</v>
      </c>
      <c r="H548" s="260">
        <v>0</v>
      </c>
      <c r="I548" s="260">
        <v>0</v>
      </c>
      <c r="J548" s="260">
        <v>1.3246616045308299</v>
      </c>
      <c r="K548" s="260">
        <v>1.3246616045397499</v>
      </c>
      <c r="L548" s="301" t="str">
        <f t="shared" si="17"/>
        <v/>
      </c>
      <c r="M548" s="459">
        <f>IFERROR((Tableau1[[#This Row],[Scope 1
(kg CO2-eq)]]+Tableau1[[#This Row],[Scope 2 energy
(kg CO2-eq)]]+Tableau1[[#This Row],[Scope 2 Infrastructure
(kg CO2-eq)]])/Tableau1[[#This Row],[Total CO2-emissions
(kg CO2-eq)
for scope 3 use ]],"")</f>
        <v>0</v>
      </c>
      <c r="N548" s="436" t="s">
        <v>3730</v>
      </c>
      <c r="O548" s="259">
        <v>1</v>
      </c>
      <c r="P548" s="259" t="s">
        <v>5143</v>
      </c>
      <c r="Q548" s="259" t="s">
        <v>5146</v>
      </c>
    </row>
    <row r="549" spans="1:17" ht="21.75" customHeight="1">
      <c r="A549" s="301" t="s">
        <v>5143</v>
      </c>
      <c r="B549" s="301" t="s">
        <v>5146</v>
      </c>
      <c r="C549" s="316" t="s">
        <v>3749</v>
      </c>
      <c r="D549" s="465" t="s">
        <v>3730</v>
      </c>
      <c r="E549" s="465" t="s">
        <v>700</v>
      </c>
      <c r="F549" s="469" t="str">
        <f t="shared" si="16"/>
        <v>other</v>
      </c>
      <c r="G549" s="260">
        <v>0</v>
      </c>
      <c r="H549" s="260">
        <v>0</v>
      </c>
      <c r="I549" s="260">
        <v>0</v>
      </c>
      <c r="J549" s="260">
        <v>4.5848730915827796</v>
      </c>
      <c r="K549" s="260">
        <v>4.5848730915827796</v>
      </c>
      <c r="L549" s="301" t="str">
        <f t="shared" si="17"/>
        <v/>
      </c>
      <c r="M549" s="459">
        <f>IFERROR((Tableau1[[#This Row],[Scope 1
(kg CO2-eq)]]+Tableau1[[#This Row],[Scope 2 energy
(kg CO2-eq)]]+Tableau1[[#This Row],[Scope 2 Infrastructure
(kg CO2-eq)]])/Tableau1[[#This Row],[Total CO2-emissions
(kg CO2-eq)
for scope 3 use ]],"")</f>
        <v>0</v>
      </c>
      <c r="N549" s="436" t="s">
        <v>3730</v>
      </c>
      <c r="O549" s="259">
        <v>1</v>
      </c>
      <c r="P549" s="259" t="s">
        <v>5143</v>
      </c>
      <c r="Q549" s="259" t="s">
        <v>5146</v>
      </c>
    </row>
    <row r="550" spans="1:17" ht="21.75" customHeight="1">
      <c r="A550" s="301" t="s">
        <v>5143</v>
      </c>
      <c r="B550" s="301" t="s">
        <v>5146</v>
      </c>
      <c r="C550" s="316" t="s">
        <v>3750</v>
      </c>
      <c r="D550" s="465" t="s">
        <v>3730</v>
      </c>
      <c r="E550" s="465" t="s">
        <v>700</v>
      </c>
      <c r="F550" s="469" t="str">
        <f t="shared" si="16"/>
        <v>other</v>
      </c>
      <c r="G550" s="260">
        <v>0</v>
      </c>
      <c r="H550" s="260">
        <v>0</v>
      </c>
      <c r="I550" s="260">
        <v>0</v>
      </c>
      <c r="J550" s="260">
        <v>4.5848730915768803</v>
      </c>
      <c r="K550" s="260">
        <v>4.5848730915827796</v>
      </c>
      <c r="L550" s="301" t="str">
        <f t="shared" si="17"/>
        <v/>
      </c>
      <c r="M550" s="459">
        <f>IFERROR((Tableau1[[#This Row],[Scope 1
(kg CO2-eq)]]+Tableau1[[#This Row],[Scope 2 energy
(kg CO2-eq)]]+Tableau1[[#This Row],[Scope 2 Infrastructure
(kg CO2-eq)]])/Tableau1[[#This Row],[Total CO2-emissions
(kg CO2-eq)
for scope 3 use ]],"")</f>
        <v>0</v>
      </c>
      <c r="N550" s="436" t="s">
        <v>3730</v>
      </c>
      <c r="O550" s="259">
        <v>1</v>
      </c>
      <c r="P550" s="259" t="s">
        <v>5143</v>
      </c>
      <c r="Q550" s="259" t="s">
        <v>5146</v>
      </c>
    </row>
    <row r="551" spans="1:17" ht="21.75" customHeight="1">
      <c r="A551" s="301" t="s">
        <v>5143</v>
      </c>
      <c r="B551" s="301" t="s">
        <v>5146</v>
      </c>
      <c r="C551" s="316" t="s">
        <v>3751</v>
      </c>
      <c r="D551" s="465" t="s">
        <v>3730</v>
      </c>
      <c r="E551" s="465" t="s">
        <v>700</v>
      </c>
      <c r="F551" s="469" t="str">
        <f t="shared" si="16"/>
        <v>other</v>
      </c>
      <c r="G551" s="260">
        <v>0</v>
      </c>
      <c r="H551" s="260">
        <v>0</v>
      </c>
      <c r="I551" s="260">
        <v>0</v>
      </c>
      <c r="J551" s="260">
        <v>3.1301990663802202</v>
      </c>
      <c r="K551" s="260">
        <v>3.1301990663907802</v>
      </c>
      <c r="L551" s="301" t="str">
        <f t="shared" si="17"/>
        <v/>
      </c>
      <c r="M551" s="459">
        <f>IFERROR((Tableau1[[#This Row],[Scope 1
(kg CO2-eq)]]+Tableau1[[#This Row],[Scope 2 energy
(kg CO2-eq)]]+Tableau1[[#This Row],[Scope 2 Infrastructure
(kg CO2-eq)]])/Tableau1[[#This Row],[Total CO2-emissions
(kg CO2-eq)
for scope 3 use ]],"")</f>
        <v>0</v>
      </c>
      <c r="N551" s="436" t="s">
        <v>3730</v>
      </c>
      <c r="O551" s="259">
        <v>1</v>
      </c>
      <c r="P551" s="259" t="s">
        <v>5143</v>
      </c>
      <c r="Q551" s="259" t="s">
        <v>5146</v>
      </c>
    </row>
    <row r="552" spans="1:17" ht="21.75" customHeight="1">
      <c r="A552" s="301" t="s">
        <v>5141</v>
      </c>
      <c r="B552" s="301" t="s">
        <v>5169</v>
      </c>
      <c r="C552" s="316" t="s">
        <v>3752</v>
      </c>
      <c r="D552" s="465" t="s">
        <v>3731</v>
      </c>
      <c r="E552" s="465" t="s">
        <v>700</v>
      </c>
      <c r="F552" s="469" t="str">
        <f t="shared" si="16"/>
        <v>other</v>
      </c>
      <c r="G552" s="260">
        <v>0</v>
      </c>
      <c r="H552" s="260">
        <v>0</v>
      </c>
      <c r="I552" s="260">
        <v>0</v>
      </c>
      <c r="J552" s="260">
        <v>4.6093764681919902</v>
      </c>
      <c r="K552" s="260">
        <v>4.6093764682016998</v>
      </c>
      <c r="L552" s="301" t="str">
        <f t="shared" si="17"/>
        <v/>
      </c>
      <c r="M552" s="459">
        <f>IFERROR((Tableau1[[#This Row],[Scope 1
(kg CO2-eq)]]+Tableau1[[#This Row],[Scope 2 energy
(kg CO2-eq)]]+Tableau1[[#This Row],[Scope 2 Infrastructure
(kg CO2-eq)]])/Tableau1[[#This Row],[Total CO2-emissions
(kg CO2-eq)
for scope 3 use ]],"")</f>
        <v>0</v>
      </c>
      <c r="N552" s="436" t="s">
        <v>3731</v>
      </c>
      <c r="O552" s="259">
        <v>1</v>
      </c>
      <c r="P552" s="259" t="s">
        <v>5141</v>
      </c>
      <c r="Q552" s="259" t="s">
        <v>5169</v>
      </c>
    </row>
    <row r="553" spans="1:17" ht="21.75" customHeight="1">
      <c r="A553" s="301" t="s">
        <v>5157</v>
      </c>
      <c r="B553" s="301" t="s">
        <v>5183</v>
      </c>
      <c r="C553" s="316" t="s">
        <v>6639</v>
      </c>
      <c r="D553" s="465" t="s">
        <v>3730</v>
      </c>
      <c r="E553" s="465" t="s">
        <v>6091</v>
      </c>
      <c r="F553" s="469" t="str">
        <f t="shared" si="16"/>
        <v>other</v>
      </c>
      <c r="G553" s="260">
        <v>0</v>
      </c>
      <c r="H553" s="260">
        <v>18.052370152719998</v>
      </c>
      <c r="I553" s="260">
        <v>1.7137803680000001E-2</v>
      </c>
      <c r="J553" s="260">
        <v>7.2578707348699201</v>
      </c>
      <c r="K553" s="260">
        <v>25.327378691092001</v>
      </c>
      <c r="L553" s="301" t="str">
        <f t="shared" si="17"/>
        <v/>
      </c>
      <c r="M553" s="459">
        <f>IFERROR((Tableau1[[#This Row],[Scope 1
(kg CO2-eq)]]+Tableau1[[#This Row],[Scope 2 energy
(kg CO2-eq)]]+Tableau1[[#This Row],[Scope 2 Infrastructure
(kg CO2-eq)]])/Tableau1[[#This Row],[Total CO2-emissions
(kg CO2-eq)
for scope 3 use ]],"")</f>
        <v>0.71343774564224061</v>
      </c>
      <c r="N553" s="436" t="s">
        <v>3730</v>
      </c>
      <c r="O553" s="259">
        <v>1</v>
      </c>
      <c r="P553" s="259" t="s">
        <v>5157</v>
      </c>
      <c r="Q553" s="259" t="s">
        <v>5183</v>
      </c>
    </row>
    <row r="554" spans="1:17" ht="21.75" customHeight="1">
      <c r="A554" s="301" t="s">
        <v>5143</v>
      </c>
      <c r="B554" s="301" t="s">
        <v>5146</v>
      </c>
      <c r="C554" s="316" t="s">
        <v>3753</v>
      </c>
      <c r="D554" s="465" t="s">
        <v>3730</v>
      </c>
      <c r="E554" s="465" t="s">
        <v>700</v>
      </c>
      <c r="F554" s="469" t="str">
        <f t="shared" si="16"/>
        <v>other</v>
      </c>
      <c r="G554" s="260">
        <v>0</v>
      </c>
      <c r="H554" s="260">
        <v>0</v>
      </c>
      <c r="I554" s="260">
        <v>0</v>
      </c>
      <c r="J554" s="260">
        <v>5.3518701280867598</v>
      </c>
      <c r="K554" s="260">
        <v>5.3518701280862704</v>
      </c>
      <c r="L554" s="301" t="str">
        <f t="shared" si="17"/>
        <v/>
      </c>
      <c r="M554" s="459">
        <f>IFERROR((Tableau1[[#This Row],[Scope 1
(kg CO2-eq)]]+Tableau1[[#This Row],[Scope 2 energy
(kg CO2-eq)]]+Tableau1[[#This Row],[Scope 2 Infrastructure
(kg CO2-eq)]])/Tableau1[[#This Row],[Total CO2-emissions
(kg CO2-eq)
for scope 3 use ]],"")</f>
        <v>0</v>
      </c>
      <c r="N554" s="436" t="s">
        <v>3730</v>
      </c>
      <c r="O554" s="259">
        <v>1</v>
      </c>
      <c r="P554" s="259" t="s">
        <v>5143</v>
      </c>
      <c r="Q554" s="259" t="s">
        <v>5146</v>
      </c>
    </row>
    <row r="555" spans="1:17" ht="21.75" customHeight="1">
      <c r="A555" s="301" t="s">
        <v>5143</v>
      </c>
      <c r="B555" s="301" t="s">
        <v>5146</v>
      </c>
      <c r="C555" s="316" t="s">
        <v>3754</v>
      </c>
      <c r="D555" s="465" t="s">
        <v>3730</v>
      </c>
      <c r="E555" s="465" t="s">
        <v>700</v>
      </c>
      <c r="F555" s="469" t="str">
        <f t="shared" si="16"/>
        <v>other</v>
      </c>
      <c r="G555" s="260">
        <v>0</v>
      </c>
      <c r="H555" s="260">
        <v>0</v>
      </c>
      <c r="I555" s="260">
        <v>0</v>
      </c>
      <c r="J555" s="260">
        <v>3.6532005506085898</v>
      </c>
      <c r="K555" s="260">
        <v>3.6532005506202601</v>
      </c>
      <c r="L555" s="301" t="str">
        <f t="shared" si="17"/>
        <v/>
      </c>
      <c r="M555" s="459">
        <f>IFERROR((Tableau1[[#This Row],[Scope 1
(kg CO2-eq)]]+Tableau1[[#This Row],[Scope 2 energy
(kg CO2-eq)]]+Tableau1[[#This Row],[Scope 2 Infrastructure
(kg CO2-eq)]])/Tableau1[[#This Row],[Total CO2-emissions
(kg CO2-eq)
for scope 3 use ]],"")</f>
        <v>0</v>
      </c>
      <c r="N555" s="436" t="s">
        <v>3730</v>
      </c>
      <c r="O555" s="259">
        <v>1</v>
      </c>
      <c r="P555" s="259" t="s">
        <v>5143</v>
      </c>
      <c r="Q555" s="259" t="s">
        <v>5146</v>
      </c>
    </row>
    <row r="556" spans="1:17" ht="21.75" customHeight="1">
      <c r="A556" s="301" t="s">
        <v>5143</v>
      </c>
      <c r="B556" s="301" t="s">
        <v>5146</v>
      </c>
      <c r="C556" s="316" t="s">
        <v>3755</v>
      </c>
      <c r="D556" s="465" t="s">
        <v>3730</v>
      </c>
      <c r="E556" s="465" t="s">
        <v>700</v>
      </c>
      <c r="F556" s="469" t="str">
        <f t="shared" si="16"/>
        <v>other</v>
      </c>
      <c r="G556" s="260">
        <v>0</v>
      </c>
      <c r="H556" s="260">
        <v>0</v>
      </c>
      <c r="I556" s="260">
        <v>0</v>
      </c>
      <c r="J556" s="260">
        <v>0.760871270787573</v>
      </c>
      <c r="K556" s="260">
        <v>0.76087127003846999</v>
      </c>
      <c r="L556" s="301" t="str">
        <f t="shared" si="17"/>
        <v/>
      </c>
      <c r="M556" s="459">
        <f>IFERROR((Tableau1[[#This Row],[Scope 1
(kg CO2-eq)]]+Tableau1[[#This Row],[Scope 2 energy
(kg CO2-eq)]]+Tableau1[[#This Row],[Scope 2 Infrastructure
(kg CO2-eq)]])/Tableau1[[#This Row],[Total CO2-emissions
(kg CO2-eq)
for scope 3 use ]],"")</f>
        <v>0</v>
      </c>
      <c r="N556" s="436" t="s">
        <v>3730</v>
      </c>
      <c r="O556" s="259">
        <v>1</v>
      </c>
      <c r="P556" s="259" t="s">
        <v>5143</v>
      </c>
      <c r="Q556" s="259" t="s">
        <v>5146</v>
      </c>
    </row>
    <row r="557" spans="1:17" ht="21.75" customHeight="1">
      <c r="A557" s="301" t="s">
        <v>5143</v>
      </c>
      <c r="B557" s="301" t="s">
        <v>5146</v>
      </c>
      <c r="C557" s="316" t="s">
        <v>3756</v>
      </c>
      <c r="D557" s="465" t="s">
        <v>3730</v>
      </c>
      <c r="E557" s="465" t="s">
        <v>700</v>
      </c>
      <c r="F557" s="469" t="str">
        <f t="shared" si="16"/>
        <v>other</v>
      </c>
      <c r="G557" s="260">
        <v>0</v>
      </c>
      <c r="H557" s="260">
        <v>0</v>
      </c>
      <c r="I557" s="260">
        <v>0</v>
      </c>
      <c r="J557" s="260">
        <v>4.2169908851062301</v>
      </c>
      <c r="K557" s="260">
        <v>4.2169908851062301</v>
      </c>
      <c r="L557" s="301" t="str">
        <f t="shared" si="17"/>
        <v/>
      </c>
      <c r="M557" s="459">
        <f>IFERROR((Tableau1[[#This Row],[Scope 1
(kg CO2-eq)]]+Tableau1[[#This Row],[Scope 2 energy
(kg CO2-eq)]]+Tableau1[[#This Row],[Scope 2 Infrastructure
(kg CO2-eq)]])/Tableau1[[#This Row],[Total CO2-emissions
(kg CO2-eq)
for scope 3 use ]],"")</f>
        <v>0</v>
      </c>
      <c r="N557" s="436" t="s">
        <v>3730</v>
      </c>
      <c r="O557" s="259">
        <v>1</v>
      </c>
      <c r="P557" s="259" t="s">
        <v>5143</v>
      </c>
      <c r="Q557" s="259" t="s">
        <v>5146</v>
      </c>
    </row>
    <row r="558" spans="1:17" ht="21.75" customHeight="1">
      <c r="A558" s="301" t="s">
        <v>5143</v>
      </c>
      <c r="B558" s="301" t="s">
        <v>5146</v>
      </c>
      <c r="C558" s="316" t="s">
        <v>3757</v>
      </c>
      <c r="D558" s="465" t="s">
        <v>3730</v>
      </c>
      <c r="E558" s="465" t="s">
        <v>700</v>
      </c>
      <c r="F558" s="469" t="str">
        <f t="shared" si="16"/>
        <v>other</v>
      </c>
      <c r="G558" s="260">
        <v>0</v>
      </c>
      <c r="H558" s="260">
        <v>0</v>
      </c>
      <c r="I558" s="260">
        <v>0</v>
      </c>
      <c r="J558" s="260">
        <v>4.2169908851126197</v>
      </c>
      <c r="K558" s="260">
        <v>4.2169908851062301</v>
      </c>
      <c r="L558" s="301" t="str">
        <f t="shared" si="17"/>
        <v/>
      </c>
      <c r="M558" s="459">
        <f>IFERROR((Tableau1[[#This Row],[Scope 1
(kg CO2-eq)]]+Tableau1[[#This Row],[Scope 2 energy
(kg CO2-eq)]]+Tableau1[[#This Row],[Scope 2 Infrastructure
(kg CO2-eq)]])/Tableau1[[#This Row],[Total CO2-emissions
(kg CO2-eq)
for scope 3 use ]],"")</f>
        <v>0</v>
      </c>
      <c r="N558" s="436" t="s">
        <v>3730</v>
      </c>
      <c r="O558" s="259">
        <v>1</v>
      </c>
      <c r="P558" s="259" t="s">
        <v>5143</v>
      </c>
      <c r="Q558" s="259" t="s">
        <v>5146</v>
      </c>
    </row>
    <row r="559" spans="1:17" ht="21.75" customHeight="1">
      <c r="A559" s="301" t="s">
        <v>5143</v>
      </c>
      <c r="B559" s="301" t="s">
        <v>5146</v>
      </c>
      <c r="C559" s="316" t="s">
        <v>3758</v>
      </c>
      <c r="D559" s="465" t="s">
        <v>3730</v>
      </c>
      <c r="E559" s="465" t="s">
        <v>700</v>
      </c>
      <c r="F559" s="469" t="str">
        <f t="shared" si="16"/>
        <v>other</v>
      </c>
      <c r="G559" s="260">
        <v>0</v>
      </c>
      <c r="H559" s="260">
        <v>0</v>
      </c>
      <c r="I559" s="260">
        <v>0</v>
      </c>
      <c r="J559" s="260">
        <v>1.3246616045308299</v>
      </c>
      <c r="K559" s="260">
        <v>1.3246616045397499</v>
      </c>
      <c r="L559" s="301" t="str">
        <f t="shared" si="17"/>
        <v/>
      </c>
      <c r="M559" s="459">
        <f>IFERROR((Tableau1[[#This Row],[Scope 1
(kg CO2-eq)]]+Tableau1[[#This Row],[Scope 2 energy
(kg CO2-eq)]]+Tableau1[[#This Row],[Scope 2 Infrastructure
(kg CO2-eq)]])/Tableau1[[#This Row],[Total CO2-emissions
(kg CO2-eq)
for scope 3 use ]],"")</f>
        <v>0</v>
      </c>
      <c r="N559" s="436" t="s">
        <v>3730</v>
      </c>
      <c r="O559" s="259">
        <v>1</v>
      </c>
      <c r="P559" s="259" t="s">
        <v>5143</v>
      </c>
      <c r="Q559" s="259" t="s">
        <v>5146</v>
      </c>
    </row>
    <row r="560" spans="1:17" ht="21.75" customHeight="1">
      <c r="A560" s="301" t="s">
        <v>5143</v>
      </c>
      <c r="B560" s="301" t="s">
        <v>5146</v>
      </c>
      <c r="C560" s="316" t="s">
        <v>3759</v>
      </c>
      <c r="D560" s="465" t="s">
        <v>3730</v>
      </c>
      <c r="E560" s="465" t="s">
        <v>700</v>
      </c>
      <c r="F560" s="469" t="str">
        <f t="shared" si="16"/>
        <v>other</v>
      </c>
      <c r="G560" s="260">
        <v>0</v>
      </c>
      <c r="H560" s="260">
        <v>0</v>
      </c>
      <c r="I560" s="260">
        <v>0</v>
      </c>
      <c r="J560" s="260">
        <v>6.0225283469496897</v>
      </c>
      <c r="K560" s="260">
        <v>6.0225283469496897</v>
      </c>
      <c r="L560" s="301" t="str">
        <f t="shared" si="17"/>
        <v/>
      </c>
      <c r="M560" s="459">
        <f>IFERROR((Tableau1[[#This Row],[Scope 1
(kg CO2-eq)]]+Tableau1[[#This Row],[Scope 2 energy
(kg CO2-eq)]]+Tableau1[[#This Row],[Scope 2 Infrastructure
(kg CO2-eq)]])/Tableau1[[#This Row],[Total CO2-emissions
(kg CO2-eq)
for scope 3 use ]],"")</f>
        <v>0</v>
      </c>
      <c r="N560" s="436" t="s">
        <v>3730</v>
      </c>
      <c r="O560" s="259">
        <v>1</v>
      </c>
      <c r="P560" s="259" t="s">
        <v>5143</v>
      </c>
      <c r="Q560" s="259" t="s">
        <v>5146</v>
      </c>
    </row>
    <row r="561" spans="1:17" ht="21.75" customHeight="1">
      <c r="A561" s="301" t="s">
        <v>5143</v>
      </c>
      <c r="B561" s="301" t="s">
        <v>5146</v>
      </c>
      <c r="C561" s="316" t="s">
        <v>3760</v>
      </c>
      <c r="D561" s="465" t="s">
        <v>3730</v>
      </c>
      <c r="E561" s="465" t="s">
        <v>700</v>
      </c>
      <c r="F561" s="469" t="str">
        <f t="shared" si="16"/>
        <v>other</v>
      </c>
      <c r="G561" s="260">
        <v>0</v>
      </c>
      <c r="H561" s="260">
        <v>0</v>
      </c>
      <c r="I561" s="260">
        <v>0</v>
      </c>
      <c r="J561" s="260">
        <v>6.0225283469467001</v>
      </c>
      <c r="K561" s="260">
        <v>6.0225283469496897</v>
      </c>
      <c r="L561" s="301" t="str">
        <f t="shared" si="17"/>
        <v/>
      </c>
      <c r="M561" s="459">
        <f>IFERROR((Tableau1[[#This Row],[Scope 1
(kg CO2-eq)]]+Tableau1[[#This Row],[Scope 2 energy
(kg CO2-eq)]]+Tableau1[[#This Row],[Scope 2 Infrastructure
(kg CO2-eq)]])/Tableau1[[#This Row],[Total CO2-emissions
(kg CO2-eq)
for scope 3 use ]],"")</f>
        <v>0</v>
      </c>
      <c r="N561" s="436" t="s">
        <v>3730</v>
      </c>
      <c r="O561" s="259">
        <v>1</v>
      </c>
      <c r="P561" s="259" t="s">
        <v>5143</v>
      </c>
      <c r="Q561" s="259" t="s">
        <v>5146</v>
      </c>
    </row>
    <row r="562" spans="1:17" ht="21.75" customHeight="1">
      <c r="A562" s="301" t="s">
        <v>5143</v>
      </c>
      <c r="B562" s="301" t="s">
        <v>5146</v>
      </c>
      <c r="C562" s="316" t="s">
        <v>3761</v>
      </c>
      <c r="D562" s="465" t="s">
        <v>3730</v>
      </c>
      <c r="E562" s="465" t="s">
        <v>700</v>
      </c>
      <c r="F562" s="469" t="str">
        <f t="shared" si="16"/>
        <v>other</v>
      </c>
      <c r="G562" s="260">
        <v>0</v>
      </c>
      <c r="H562" s="260">
        <v>0</v>
      </c>
      <c r="I562" s="260">
        <v>0</v>
      </c>
      <c r="J562" s="260">
        <v>3.1301990663802202</v>
      </c>
      <c r="K562" s="260">
        <v>3.1301990663907802</v>
      </c>
      <c r="L562" s="301" t="str">
        <f t="shared" si="17"/>
        <v/>
      </c>
      <c r="M562" s="459">
        <f>IFERROR((Tableau1[[#This Row],[Scope 1
(kg CO2-eq)]]+Tableau1[[#This Row],[Scope 2 energy
(kg CO2-eq)]]+Tableau1[[#This Row],[Scope 2 Infrastructure
(kg CO2-eq)]])/Tableau1[[#This Row],[Total CO2-emissions
(kg CO2-eq)
for scope 3 use ]],"")</f>
        <v>0</v>
      </c>
      <c r="N562" s="436" t="s">
        <v>3730</v>
      </c>
      <c r="O562" s="259">
        <v>1</v>
      </c>
      <c r="P562" s="259" t="s">
        <v>5143</v>
      </c>
      <c r="Q562" s="259" t="s">
        <v>5146</v>
      </c>
    </row>
    <row r="563" spans="1:17" ht="21.75" customHeight="1">
      <c r="A563" s="301" t="s">
        <v>5180</v>
      </c>
      <c r="B563" s="301" t="s">
        <v>5219</v>
      </c>
      <c r="C563" s="316" t="s">
        <v>6640</v>
      </c>
      <c r="D563" s="465" t="s">
        <v>3730</v>
      </c>
      <c r="E563" s="465" t="s">
        <v>6091</v>
      </c>
      <c r="F563" s="469" t="str">
        <f t="shared" si="16"/>
        <v>other</v>
      </c>
      <c r="G563" s="260">
        <v>0</v>
      </c>
      <c r="H563" s="260">
        <v>8.6923856136015998E-2</v>
      </c>
      <c r="I563" s="260">
        <v>9.6290887423999995E-5</v>
      </c>
      <c r="J563" s="260">
        <v>4.0535603464165</v>
      </c>
      <c r="K563" s="260">
        <v>4.1405804932994403</v>
      </c>
      <c r="L563" s="301" t="str">
        <f t="shared" si="17"/>
        <v/>
      </c>
      <c r="M563" s="459">
        <f>IFERROR((Tableau1[[#This Row],[Scope 1
(kg CO2-eq)]]+Tableau1[[#This Row],[Scope 2 energy
(kg CO2-eq)]]+Tableau1[[#This Row],[Scope 2 Infrastructure
(kg CO2-eq)]])/Tableau1[[#This Row],[Total CO2-emissions
(kg CO2-eq)
for scope 3 use ]],"")</f>
        <v>2.1016412351906145E-2</v>
      </c>
      <c r="N563" s="436" t="s">
        <v>3730</v>
      </c>
      <c r="O563" s="259">
        <v>1</v>
      </c>
      <c r="P563" s="259" t="s">
        <v>5180</v>
      </c>
      <c r="Q563" s="259" t="s">
        <v>5219</v>
      </c>
    </row>
    <row r="564" spans="1:17" ht="21.75" customHeight="1">
      <c r="A564" s="301" t="s">
        <v>5141</v>
      </c>
      <c r="B564" s="301" t="s">
        <v>5228</v>
      </c>
      <c r="C564" s="316" t="s">
        <v>6641</v>
      </c>
      <c r="D564" s="465" t="s">
        <v>3731</v>
      </c>
      <c r="E564" s="465" t="s">
        <v>6091</v>
      </c>
      <c r="F564" s="469" t="str">
        <f t="shared" si="16"/>
        <v>other</v>
      </c>
      <c r="G564" s="260">
        <v>0</v>
      </c>
      <c r="H564" s="260">
        <v>3.882165522048</v>
      </c>
      <c r="I564" s="260">
        <v>4.899958272E-3</v>
      </c>
      <c r="J564" s="260">
        <v>170.06816853361099</v>
      </c>
      <c r="K564" s="260">
        <v>173.95523401247701</v>
      </c>
      <c r="L564" s="301" t="str">
        <f t="shared" si="17"/>
        <v/>
      </c>
      <c r="M564" s="459">
        <f>IFERROR((Tableau1[[#This Row],[Scope 1
(kg CO2-eq)]]+Tableau1[[#This Row],[Scope 2 energy
(kg CO2-eq)]]+Tableau1[[#This Row],[Scope 2 Infrastructure
(kg CO2-eq)]])/Tableau1[[#This Row],[Total CO2-emissions
(kg CO2-eq)
for scope 3 use ]],"")</f>
        <v>2.2345205663896257E-2</v>
      </c>
      <c r="N564" s="436" t="s">
        <v>3731</v>
      </c>
      <c r="O564" s="259">
        <v>1</v>
      </c>
      <c r="P564" s="259" t="s">
        <v>5141</v>
      </c>
      <c r="Q564" s="260" t="s">
        <v>5228</v>
      </c>
    </row>
    <row r="565" spans="1:17" ht="21.75" customHeight="1">
      <c r="A565" s="301" t="s">
        <v>5143</v>
      </c>
      <c r="B565" s="301" t="s">
        <v>5146</v>
      </c>
      <c r="C565" s="316" t="s">
        <v>6642</v>
      </c>
      <c r="D565" s="465" t="s">
        <v>3731</v>
      </c>
      <c r="E565" s="465" t="s">
        <v>700</v>
      </c>
      <c r="F565" s="469" t="str">
        <f t="shared" si="16"/>
        <v>CH</v>
      </c>
      <c r="G565" s="260">
        <v>0</v>
      </c>
      <c r="H565" s="260">
        <v>0</v>
      </c>
      <c r="I565" s="260">
        <v>0</v>
      </c>
      <c r="J565" s="260">
        <v>173.95523401247701</v>
      </c>
      <c r="K565" s="260">
        <v>173.95523401247701</v>
      </c>
      <c r="L565" s="301" t="str">
        <f t="shared" si="17"/>
        <v/>
      </c>
      <c r="M565" s="459">
        <f>IFERROR((Tableau1[[#This Row],[Scope 1
(kg CO2-eq)]]+Tableau1[[#This Row],[Scope 2 energy
(kg CO2-eq)]]+Tableau1[[#This Row],[Scope 2 Infrastructure
(kg CO2-eq)]])/Tableau1[[#This Row],[Total CO2-emissions
(kg CO2-eq)
for scope 3 use ]],"")</f>
        <v>0</v>
      </c>
      <c r="N565" s="436" t="s">
        <v>3731</v>
      </c>
      <c r="O565" s="259">
        <v>1</v>
      </c>
      <c r="P565" s="259" t="s">
        <v>5143</v>
      </c>
      <c r="Q565" s="259" t="s">
        <v>5146</v>
      </c>
    </row>
    <row r="566" spans="1:17" ht="21.75" customHeight="1">
      <c r="A566" s="301" t="s">
        <v>5141</v>
      </c>
      <c r="B566" s="301" t="s">
        <v>5142</v>
      </c>
      <c r="C566" s="316" t="s">
        <v>6643</v>
      </c>
      <c r="D566" s="465" t="s">
        <v>3730</v>
      </c>
      <c r="E566" s="465" t="s">
        <v>700</v>
      </c>
      <c r="F566" s="469" t="str">
        <f t="shared" si="16"/>
        <v>CH</v>
      </c>
      <c r="G566" s="260">
        <v>0</v>
      </c>
      <c r="H566" s="260">
        <v>3.1173801105599998E-3</v>
      </c>
      <c r="I566" s="260">
        <v>1.7023708080000002E-5</v>
      </c>
      <c r="J566" s="260">
        <v>1.69474187365482E-2</v>
      </c>
      <c r="K566" s="260">
        <v>2.0081824732777202E-2</v>
      </c>
      <c r="L566" s="301" t="str">
        <f t="shared" si="17"/>
        <v/>
      </c>
      <c r="M566" s="459">
        <f>IFERROR((Tableau1[[#This Row],[Scope 1
(kg CO2-eq)]]+Tableau1[[#This Row],[Scope 2 energy
(kg CO2-eq)]]+Tableau1[[#This Row],[Scope 2 Infrastructure
(kg CO2-eq)]])/Tableau1[[#This Row],[Total CO2-emissions
(kg CO2-eq)
for scope 3 use ]],"")</f>
        <v>0.15608162407293999</v>
      </c>
      <c r="N566" s="436" t="s">
        <v>3730</v>
      </c>
      <c r="O566" s="259">
        <v>1</v>
      </c>
      <c r="P566" s="259" t="s">
        <v>5141</v>
      </c>
      <c r="Q566" s="259" t="s">
        <v>5142</v>
      </c>
    </row>
    <row r="567" spans="1:17" ht="21.75" customHeight="1">
      <c r="A567" s="301" t="s">
        <v>5174</v>
      </c>
      <c r="B567" s="301" t="s">
        <v>5175</v>
      </c>
      <c r="C567" s="316" t="s">
        <v>6644</v>
      </c>
      <c r="D567" s="465" t="s">
        <v>3730</v>
      </c>
      <c r="E567" s="465" t="s">
        <v>700</v>
      </c>
      <c r="F567" s="469" t="str">
        <f t="shared" si="16"/>
        <v>CH</v>
      </c>
      <c r="G567" s="260">
        <v>0</v>
      </c>
      <c r="H567" s="260">
        <v>2.2186284318000001E-3</v>
      </c>
      <c r="I567" s="260">
        <v>1.0615880088E-3</v>
      </c>
      <c r="J567" s="260">
        <v>2.41620524007603E-4</v>
      </c>
      <c r="K567" s="260">
        <v>3.5218369901873201E-3</v>
      </c>
      <c r="L567" s="301" t="str">
        <f t="shared" si="17"/>
        <v/>
      </c>
      <c r="M567" s="459">
        <f>IFERROR((Tableau1[[#This Row],[Scope 1
(kg CO2-eq)]]+Tableau1[[#This Row],[Scope 2 energy
(kg CO2-eq)]]+Tableau1[[#This Row],[Scope 2 Infrastructure
(kg CO2-eq)]])/Tableau1[[#This Row],[Total CO2-emissions
(kg CO2-eq)
for scope 3 use ]],"")</f>
        <v>0.9313936021852991</v>
      </c>
      <c r="N567" s="436" t="s">
        <v>3730</v>
      </c>
      <c r="O567" s="259">
        <v>1</v>
      </c>
      <c r="P567" s="259" t="s">
        <v>5174</v>
      </c>
      <c r="Q567" s="260" t="s">
        <v>5175</v>
      </c>
    </row>
    <row r="568" spans="1:17" ht="21.75" customHeight="1">
      <c r="A568" s="301" t="s">
        <v>5198</v>
      </c>
      <c r="B568" s="301" t="s">
        <v>5199</v>
      </c>
      <c r="C568" s="316" t="s">
        <v>6645</v>
      </c>
      <c r="D568" s="465" t="s">
        <v>3730</v>
      </c>
      <c r="E568" s="465" t="s">
        <v>6016</v>
      </c>
      <c r="F568" s="469" t="str">
        <f t="shared" si="16"/>
        <v>other</v>
      </c>
      <c r="G568" s="260">
        <v>0</v>
      </c>
      <c r="H568" s="260">
        <v>1.8525920911999999E-3</v>
      </c>
      <c r="I568" s="260">
        <v>8.8644385919999999E-4</v>
      </c>
      <c r="J568" s="260">
        <v>3.2647437931017299E-2</v>
      </c>
      <c r="K568" s="260">
        <v>3.5386473907808698E-2</v>
      </c>
      <c r="L568" s="301" t="str">
        <f t="shared" si="17"/>
        <v/>
      </c>
      <c r="M568" s="459">
        <f>IFERROR((Tableau1[[#This Row],[Scope 1
(kg CO2-eq)]]+Tableau1[[#This Row],[Scope 2 energy
(kg CO2-eq)]]+Tableau1[[#This Row],[Scope 2 Infrastructure
(kg CO2-eq)]])/Tableau1[[#This Row],[Total CO2-emissions
(kg CO2-eq)
for scope 3 use ]],"")</f>
        <v>7.740347222885012E-2</v>
      </c>
      <c r="N568" s="436" t="s">
        <v>3730</v>
      </c>
      <c r="O568" s="259">
        <v>1</v>
      </c>
      <c r="P568" s="259" t="s">
        <v>5198</v>
      </c>
      <c r="Q568" s="259" t="s">
        <v>5199</v>
      </c>
    </row>
    <row r="569" spans="1:17" ht="21.75" customHeight="1">
      <c r="A569" s="301" t="s">
        <v>5198</v>
      </c>
      <c r="B569" s="301" t="s">
        <v>5199</v>
      </c>
      <c r="C569" s="316" t="s">
        <v>6646</v>
      </c>
      <c r="D569" s="465" t="s">
        <v>3730</v>
      </c>
      <c r="E569" s="465" t="s">
        <v>6028</v>
      </c>
      <c r="F569" s="469" t="str">
        <f t="shared" si="16"/>
        <v>other</v>
      </c>
      <c r="G569" s="260">
        <v>0</v>
      </c>
      <c r="H569" s="260">
        <v>9.4123630440000002E-4</v>
      </c>
      <c r="I569" s="260">
        <v>4.5037067040000001E-4</v>
      </c>
      <c r="J569" s="260">
        <v>2.8014974510237E-2</v>
      </c>
      <c r="K569" s="260">
        <v>2.9406581494723499E-2</v>
      </c>
      <c r="L569" s="301" t="str">
        <f t="shared" si="17"/>
        <v/>
      </c>
      <c r="M569" s="459">
        <f>IFERROR((Tableau1[[#This Row],[Scope 1
(kg CO2-eq)]]+Tableau1[[#This Row],[Scope 2 energy
(kg CO2-eq)]]+Tableau1[[#This Row],[Scope 2 Infrastructure
(kg CO2-eq)]])/Tableau1[[#This Row],[Total CO2-emissions
(kg CO2-eq)
for scope 3 use ]],"")</f>
        <v>4.7322976832574012E-2</v>
      </c>
      <c r="N569" s="436" t="s">
        <v>3730</v>
      </c>
      <c r="O569" s="259">
        <v>1</v>
      </c>
      <c r="P569" s="259" t="s">
        <v>5198</v>
      </c>
      <c r="Q569" s="259" t="s">
        <v>5199</v>
      </c>
    </row>
    <row r="570" spans="1:17" ht="21.75" customHeight="1">
      <c r="A570" s="301" t="s">
        <v>5198</v>
      </c>
      <c r="B570" s="301" t="s">
        <v>5199</v>
      </c>
      <c r="C570" s="316" t="s">
        <v>6647</v>
      </c>
      <c r="D570" s="465" t="s">
        <v>3730</v>
      </c>
      <c r="E570" s="465" t="s">
        <v>6030</v>
      </c>
      <c r="F570" s="469" t="str">
        <f t="shared" si="16"/>
        <v>other</v>
      </c>
      <c r="G570" s="260">
        <v>0</v>
      </c>
      <c r="H570" s="260">
        <v>1.8600622206000001E-4</v>
      </c>
      <c r="I570" s="260">
        <v>8.9001822960000003E-5</v>
      </c>
      <c r="J570" s="260">
        <v>1.9800121357159E-4</v>
      </c>
      <c r="K570" s="260">
        <v>4.73009260797496E-4</v>
      </c>
      <c r="L570" s="301" t="str">
        <f t="shared" si="17"/>
        <v/>
      </c>
      <c r="M570" s="459">
        <f>IFERROR((Tableau1[[#This Row],[Scope 1
(kg CO2-eq)]]+Tableau1[[#This Row],[Scope 2 energy
(kg CO2-eq)]]+Tableau1[[#This Row],[Scope 2 Infrastructure
(kg CO2-eq)]])/Tableau1[[#This Row],[Total CO2-emissions
(kg CO2-eq)
for scope 3 use ]],"")</f>
        <v>0.58140097417191172</v>
      </c>
      <c r="N570" s="436" t="s">
        <v>3730</v>
      </c>
      <c r="O570" s="259">
        <v>1</v>
      </c>
      <c r="P570" s="259" t="s">
        <v>5198</v>
      </c>
      <c r="Q570" s="259" t="s">
        <v>5199</v>
      </c>
    </row>
    <row r="571" spans="1:17" ht="21.75" customHeight="1">
      <c r="A571" s="301" t="s">
        <v>5198</v>
      </c>
      <c r="B571" s="301" t="s">
        <v>5199</v>
      </c>
      <c r="C571" s="316" t="s">
        <v>6648</v>
      </c>
      <c r="D571" s="465" t="s">
        <v>3730</v>
      </c>
      <c r="E571" s="465" t="s">
        <v>700</v>
      </c>
      <c r="F571" s="469" t="str">
        <f t="shared" si="16"/>
        <v>CH</v>
      </c>
      <c r="G571" s="260">
        <v>0</v>
      </c>
      <c r="H571" s="260">
        <v>2.4950232196000003E-4</v>
      </c>
      <c r="I571" s="260">
        <v>1.1938397136E-4</v>
      </c>
      <c r="J571" s="260">
        <v>3.02303169871657E-2</v>
      </c>
      <c r="K571" s="260">
        <v>3.0599203286232599E-2</v>
      </c>
      <c r="L571" s="301" t="str">
        <f t="shared" si="17"/>
        <v/>
      </c>
      <c r="M571" s="459">
        <f>IFERROR((Tableau1[[#This Row],[Scope 1
(kg CO2-eq)]]+Tableau1[[#This Row],[Scope 2 energy
(kg CO2-eq)]]+Tableau1[[#This Row],[Scope 2 Infrastructure
(kg CO2-eq)]])/Tableau1[[#This Row],[Total CO2-emissions
(kg CO2-eq)
for scope 3 use ]],"")</f>
        <v>1.2055421504584463E-2</v>
      </c>
      <c r="N571" s="436" t="s">
        <v>3730</v>
      </c>
      <c r="O571" s="259">
        <v>1</v>
      </c>
      <c r="P571" s="259" t="s">
        <v>5198</v>
      </c>
      <c r="Q571" s="260" t="s">
        <v>5199</v>
      </c>
    </row>
    <row r="572" spans="1:17" ht="21.75" customHeight="1">
      <c r="A572" s="301" t="s">
        <v>5198</v>
      </c>
      <c r="B572" s="301" t="s">
        <v>5199</v>
      </c>
      <c r="C572" s="316" t="s">
        <v>6649</v>
      </c>
      <c r="D572" s="465" t="s">
        <v>3730</v>
      </c>
      <c r="E572" s="465" t="s">
        <v>6016</v>
      </c>
      <c r="F572" s="469" t="str">
        <f t="shared" si="16"/>
        <v>other</v>
      </c>
      <c r="G572" s="260">
        <v>0</v>
      </c>
      <c r="H572" s="260">
        <v>1.9870544203999998E-3</v>
      </c>
      <c r="I572" s="260">
        <v>9.5078252640000004E-4</v>
      </c>
      <c r="J572" s="260">
        <v>3.2872309546388E-2</v>
      </c>
      <c r="K572" s="260">
        <v>3.5810146523120402E-2</v>
      </c>
      <c r="L572" s="301" t="str">
        <f t="shared" si="17"/>
        <v/>
      </c>
      <c r="M572" s="459">
        <f>IFERROR((Tableau1[[#This Row],[Scope 1
(kg CO2-eq)]]+Tableau1[[#This Row],[Scope 2 energy
(kg CO2-eq)]]+Tableau1[[#This Row],[Scope 2 Infrastructure
(kg CO2-eq)]])/Tableau1[[#This Row],[Total CO2-emissions
(kg CO2-eq)
for scope 3 use ]],"")</f>
        <v>8.2039232788484115E-2</v>
      </c>
      <c r="N572" s="436" t="s">
        <v>3730</v>
      </c>
      <c r="O572" s="259">
        <v>1</v>
      </c>
      <c r="P572" s="259" t="s">
        <v>5198</v>
      </c>
      <c r="Q572" s="259" t="s">
        <v>5199</v>
      </c>
    </row>
    <row r="573" spans="1:17" ht="21.75" customHeight="1">
      <c r="A573" s="301" t="s">
        <v>5198</v>
      </c>
      <c r="B573" s="301" t="s">
        <v>5199</v>
      </c>
      <c r="C573" s="316" t="s">
        <v>6650</v>
      </c>
      <c r="D573" s="465" t="s">
        <v>3730</v>
      </c>
      <c r="E573" s="465" t="s">
        <v>6016</v>
      </c>
      <c r="F573" s="469" t="str">
        <f t="shared" si="16"/>
        <v>other</v>
      </c>
      <c r="G573" s="260">
        <v>0</v>
      </c>
      <c r="H573" s="260">
        <v>2.3829712786000001E-3</v>
      </c>
      <c r="I573" s="260">
        <v>1.1402241575999999E-3</v>
      </c>
      <c r="J573" s="260">
        <v>3.95996027487256E-2</v>
      </c>
      <c r="K573" s="260">
        <v>4.3122798213332203E-2</v>
      </c>
      <c r="L573" s="301" t="str">
        <f t="shared" si="17"/>
        <v/>
      </c>
      <c r="M573" s="459">
        <f>IFERROR((Tableau1[[#This Row],[Scope 1
(kg CO2-eq)]]+Tableau1[[#This Row],[Scope 2 energy
(kg CO2-eq)]]+Tableau1[[#This Row],[Scope 2 Infrastructure
(kg CO2-eq)]])/Tableau1[[#This Row],[Total CO2-emissions
(kg CO2-eq)
for scope 3 use ]],"")</f>
        <v>8.1701456820367918E-2</v>
      </c>
      <c r="N573" s="436" t="s">
        <v>3730</v>
      </c>
      <c r="O573" s="259">
        <v>1</v>
      </c>
      <c r="P573" s="259" t="s">
        <v>5198</v>
      </c>
      <c r="Q573" s="259" t="s">
        <v>5199</v>
      </c>
    </row>
    <row r="574" spans="1:17" ht="21.75" customHeight="1">
      <c r="A574" s="301" t="s">
        <v>5198</v>
      </c>
      <c r="B574" s="301" t="s">
        <v>5199</v>
      </c>
      <c r="C574" s="316" t="s">
        <v>6651</v>
      </c>
      <c r="D574" s="465" t="s">
        <v>3730</v>
      </c>
      <c r="E574" s="465" t="s">
        <v>6028</v>
      </c>
      <c r="F574" s="469" t="str">
        <f t="shared" si="16"/>
        <v>other</v>
      </c>
      <c r="G574" s="260">
        <v>0</v>
      </c>
      <c r="H574" s="260">
        <v>2.4053816668E-3</v>
      </c>
      <c r="I574" s="260">
        <v>1.1509472688000001E-3</v>
      </c>
      <c r="J574" s="260">
        <v>3.74378094529609E-2</v>
      </c>
      <c r="K574" s="260">
        <v>4.0994138499217798E-2</v>
      </c>
      <c r="L574" s="301" t="str">
        <f t="shared" si="17"/>
        <v/>
      </c>
      <c r="M574" s="459">
        <f>IFERROR((Tableau1[[#This Row],[Scope 1
(kg CO2-eq)]]+Tableau1[[#This Row],[Scope 2 energy
(kg CO2-eq)]]+Tableau1[[#This Row],[Scope 2 Infrastructure
(kg CO2-eq)]])/Tableau1[[#This Row],[Total CO2-emissions
(kg CO2-eq)
for scope 3 use ]],"")</f>
        <v>8.6752132519332198E-2</v>
      </c>
      <c r="N574" s="436" t="s">
        <v>3730</v>
      </c>
      <c r="O574" s="259">
        <v>1</v>
      </c>
      <c r="P574" s="259" t="s">
        <v>5198</v>
      </c>
      <c r="Q574" s="259" t="s">
        <v>5199</v>
      </c>
    </row>
    <row r="575" spans="1:17" ht="21.75" customHeight="1">
      <c r="A575" s="301" t="s">
        <v>5198</v>
      </c>
      <c r="B575" s="301" t="s">
        <v>5199</v>
      </c>
      <c r="C575" s="316" t="s">
        <v>6652</v>
      </c>
      <c r="D575" s="465" t="s">
        <v>3730</v>
      </c>
      <c r="E575" s="465" t="s">
        <v>700</v>
      </c>
      <c r="F575" s="469" t="str">
        <f t="shared" si="16"/>
        <v>CH</v>
      </c>
      <c r="G575" s="260">
        <v>0</v>
      </c>
      <c r="H575" s="260">
        <v>0</v>
      </c>
      <c r="I575" s="260">
        <v>0</v>
      </c>
      <c r="J575" s="260">
        <v>3.5138964817452698E-2</v>
      </c>
      <c r="K575" s="260">
        <v>3.5138964815396398E-2</v>
      </c>
      <c r="L575" s="301" t="str">
        <f t="shared" si="17"/>
        <v/>
      </c>
      <c r="M575" s="459">
        <f>IFERROR((Tableau1[[#This Row],[Scope 1
(kg CO2-eq)]]+Tableau1[[#This Row],[Scope 2 energy
(kg CO2-eq)]]+Tableau1[[#This Row],[Scope 2 Infrastructure
(kg CO2-eq)]])/Tableau1[[#This Row],[Total CO2-emissions
(kg CO2-eq)
for scope 3 use ]],"")</f>
        <v>0</v>
      </c>
      <c r="N575" s="436" t="s">
        <v>3730</v>
      </c>
      <c r="O575" s="259">
        <v>1</v>
      </c>
      <c r="P575" s="259" t="s">
        <v>5198</v>
      </c>
      <c r="Q575" s="259" t="s">
        <v>5199</v>
      </c>
    </row>
    <row r="576" spans="1:17" ht="21.75" customHeight="1">
      <c r="A576" s="301" t="s">
        <v>5198</v>
      </c>
      <c r="B576" s="301" t="s">
        <v>5199</v>
      </c>
      <c r="C576" s="316" t="s">
        <v>6653</v>
      </c>
      <c r="D576" s="465" t="s">
        <v>3730</v>
      </c>
      <c r="E576" s="465" t="s">
        <v>6091</v>
      </c>
      <c r="F576" s="469" t="str">
        <f t="shared" si="16"/>
        <v>other</v>
      </c>
      <c r="G576" s="260">
        <v>0</v>
      </c>
      <c r="H576" s="260">
        <v>0</v>
      </c>
      <c r="I576" s="260">
        <v>0</v>
      </c>
      <c r="J576" s="260">
        <v>3.35425186642275E-2</v>
      </c>
      <c r="K576" s="260">
        <v>3.3542518667925E-2</v>
      </c>
      <c r="L576" s="301" t="str">
        <f t="shared" si="17"/>
        <v/>
      </c>
      <c r="M576" s="459">
        <f>IFERROR((Tableau1[[#This Row],[Scope 1
(kg CO2-eq)]]+Tableau1[[#This Row],[Scope 2 energy
(kg CO2-eq)]]+Tableau1[[#This Row],[Scope 2 Infrastructure
(kg CO2-eq)]])/Tableau1[[#This Row],[Total CO2-emissions
(kg CO2-eq)
for scope 3 use ]],"")</f>
        <v>0</v>
      </c>
      <c r="N576" s="436" t="s">
        <v>3730</v>
      </c>
      <c r="O576" s="259">
        <v>1</v>
      </c>
      <c r="P576" s="259" t="s">
        <v>5198</v>
      </c>
      <c r="Q576" s="259" t="s">
        <v>5199</v>
      </c>
    </row>
    <row r="577" spans="1:17" ht="21.75" customHeight="1">
      <c r="A577" s="301" t="s">
        <v>5198</v>
      </c>
      <c r="B577" s="301" t="s">
        <v>5199</v>
      </c>
      <c r="C577" s="316" t="s">
        <v>6654</v>
      </c>
      <c r="D577" s="465" t="s">
        <v>3730</v>
      </c>
      <c r="E577" s="465" t="s">
        <v>700</v>
      </c>
      <c r="F577" s="469" t="str">
        <f t="shared" si="16"/>
        <v>CH</v>
      </c>
      <c r="G577" s="260">
        <v>0</v>
      </c>
      <c r="H577" s="260">
        <v>3.0254024069999998E-4</v>
      </c>
      <c r="I577" s="260">
        <v>1.447620012E-4</v>
      </c>
      <c r="J577" s="260">
        <v>5.0509576065838301E-2</v>
      </c>
      <c r="K577" s="260">
        <v>5.0956878314125501E-2</v>
      </c>
      <c r="L577" s="301" t="str">
        <f t="shared" si="17"/>
        <v/>
      </c>
      <c r="M577" s="459">
        <f>IFERROR((Tableau1[[#This Row],[Scope 1
(kg CO2-eq)]]+Tableau1[[#This Row],[Scope 2 energy
(kg CO2-eq)]]+Tableau1[[#This Row],[Scope 2 Infrastructure
(kg CO2-eq)]])/Tableau1[[#This Row],[Total CO2-emissions
(kg CO2-eq)
for scope 3 use ]],"")</f>
        <v>8.7780542430913704E-3</v>
      </c>
      <c r="N577" s="436" t="s">
        <v>3730</v>
      </c>
      <c r="O577" s="259">
        <v>1</v>
      </c>
      <c r="P577" s="259" t="s">
        <v>5198</v>
      </c>
      <c r="Q577" s="259" t="s">
        <v>5199</v>
      </c>
    </row>
    <row r="578" spans="1:17" ht="21.75" customHeight="1">
      <c r="A578" s="301" t="s">
        <v>5198</v>
      </c>
      <c r="B578" s="301" t="s">
        <v>5199</v>
      </c>
      <c r="C578" s="316" t="s">
        <v>6655</v>
      </c>
      <c r="D578" s="465" t="s">
        <v>3730</v>
      </c>
      <c r="E578" s="465" t="s">
        <v>6016</v>
      </c>
      <c r="F578" s="469" t="str">
        <f t="shared" ref="F578:F641" si="18">IF(ISNUMBER(SEARCH("{CH}", C578)), "CH", "other")</f>
        <v>other</v>
      </c>
      <c r="G578" s="260">
        <v>0</v>
      </c>
      <c r="H578" s="260">
        <v>1.4267947154E-3</v>
      </c>
      <c r="I578" s="260">
        <v>6.8270474639999998E-4</v>
      </c>
      <c r="J578" s="260">
        <v>3.7404824404104801E-2</v>
      </c>
      <c r="K578" s="260">
        <v>3.9514323881601601E-2</v>
      </c>
      <c r="L578" s="301" t="str">
        <f t="shared" ref="L578:L641" si="19">IF(N578="MJ", K578*3.6, IF(N578="m", K578*1000, ""))</f>
        <v/>
      </c>
      <c r="M578" s="459">
        <f>IFERROR((Tableau1[[#This Row],[Scope 1
(kg CO2-eq)]]+Tableau1[[#This Row],[Scope 2 energy
(kg CO2-eq)]]+Tableau1[[#This Row],[Scope 2 Infrastructure
(kg CO2-eq)]])/Tableau1[[#This Row],[Total CO2-emissions
(kg CO2-eq)
for scope 3 use ]],"")</f>
        <v>5.338569041749975E-2</v>
      </c>
      <c r="N578" s="436" t="s">
        <v>3730</v>
      </c>
      <c r="O578" s="259">
        <v>1</v>
      </c>
      <c r="P578" s="259" t="s">
        <v>5198</v>
      </c>
      <c r="Q578" s="259" t="s">
        <v>5199</v>
      </c>
    </row>
    <row r="579" spans="1:17" ht="21.75" customHeight="1">
      <c r="A579" s="301" t="s">
        <v>5198</v>
      </c>
      <c r="B579" s="301" t="s">
        <v>5199</v>
      </c>
      <c r="C579" s="316" t="s">
        <v>6656</v>
      </c>
      <c r="D579" s="465" t="s">
        <v>3730</v>
      </c>
      <c r="E579" s="465" t="s">
        <v>6028</v>
      </c>
      <c r="F579" s="469" t="str">
        <f t="shared" si="18"/>
        <v>other</v>
      </c>
      <c r="G579" s="260">
        <v>0</v>
      </c>
      <c r="H579" s="260">
        <v>1.8600622206000001E-3</v>
      </c>
      <c r="I579" s="260">
        <v>8.9001822960000005E-4</v>
      </c>
      <c r="J579" s="260">
        <v>4.0660948830020902E-2</v>
      </c>
      <c r="K579" s="260">
        <v>4.3411029330456201E-2</v>
      </c>
      <c r="L579" s="301" t="str">
        <f t="shared" si="19"/>
        <v/>
      </c>
      <c r="M579" s="459">
        <f>IFERROR((Tableau1[[#This Row],[Scope 1
(kg CO2-eq)]]+Tableau1[[#This Row],[Scope 2 energy
(kg CO2-eq)]]+Tableau1[[#This Row],[Scope 2 Infrastructure
(kg CO2-eq)]])/Tableau1[[#This Row],[Total CO2-emissions
(kg CO2-eq)
for scope 3 use ]],"")</f>
        <v>6.3349809774508284E-2</v>
      </c>
      <c r="N579" s="436" t="s">
        <v>3730</v>
      </c>
      <c r="O579" s="259">
        <v>1</v>
      </c>
      <c r="P579" s="259" t="s">
        <v>5198</v>
      </c>
      <c r="Q579" s="259" t="s">
        <v>5199</v>
      </c>
    </row>
    <row r="580" spans="1:17" ht="21.75" customHeight="1">
      <c r="A580" s="301" t="s">
        <v>5198</v>
      </c>
      <c r="B580" s="301" t="s">
        <v>5199</v>
      </c>
      <c r="C580" s="316" t="s">
        <v>6657</v>
      </c>
      <c r="D580" s="465" t="s">
        <v>3657</v>
      </c>
      <c r="E580" s="465" t="s">
        <v>6091</v>
      </c>
      <c r="F580" s="469" t="str">
        <f t="shared" si="18"/>
        <v>other</v>
      </c>
      <c r="G580" s="260">
        <v>5.9295513064434299E-7</v>
      </c>
      <c r="H580" s="260">
        <v>0</v>
      </c>
      <c r="I580" s="260">
        <v>0</v>
      </c>
      <c r="J580" s="260">
        <v>2.6219371507704302E-7</v>
      </c>
      <c r="K580" s="260">
        <v>8.5514884584286896E-7</v>
      </c>
      <c r="L580" s="301" t="str">
        <f t="shared" si="19"/>
        <v/>
      </c>
      <c r="M580" s="459">
        <f>IFERROR((Tableau1[[#This Row],[Scope 1
(kg CO2-eq)]]+Tableau1[[#This Row],[Scope 2 energy
(kg CO2-eq)]]+Tableau1[[#This Row],[Scope 2 Infrastructure
(kg CO2-eq)]])/Tableau1[[#This Row],[Total CO2-emissions
(kg CO2-eq)
for scope 3 use ]],"")</f>
        <v>0.69339406060929976</v>
      </c>
      <c r="N580" s="436" t="s">
        <v>3657</v>
      </c>
      <c r="O580" s="259">
        <v>31536000</v>
      </c>
      <c r="P580" s="259" t="s">
        <v>5198</v>
      </c>
      <c r="Q580" s="259" t="s">
        <v>5199</v>
      </c>
    </row>
    <row r="581" spans="1:17" ht="21.75" customHeight="1">
      <c r="A581" s="301" t="s">
        <v>5143</v>
      </c>
      <c r="B581" s="301" t="s">
        <v>5226</v>
      </c>
      <c r="C581" s="316" t="s">
        <v>6658</v>
      </c>
      <c r="D581" s="465" t="s">
        <v>3730</v>
      </c>
      <c r="E581" s="465" t="s">
        <v>700</v>
      </c>
      <c r="F581" s="469" t="str">
        <f t="shared" si="18"/>
        <v>CH</v>
      </c>
      <c r="G581" s="260">
        <v>0.7716691</v>
      </c>
      <c r="H581" s="260">
        <v>2.0167671816789998E-2</v>
      </c>
      <c r="I581" s="260">
        <v>1.24132844514E-3</v>
      </c>
      <c r="J581" s="260">
        <v>3.3281569364045027E-2</v>
      </c>
      <c r="K581" s="260">
        <v>0.82635966922100501</v>
      </c>
      <c r="L581" s="301" t="str">
        <f t="shared" si="19"/>
        <v/>
      </c>
      <c r="M581" s="459">
        <f>IFERROR((Tableau1[[#This Row],[Scope 1
(kg CO2-eq)]]+Tableau1[[#This Row],[Scope 2 energy
(kg CO2-eq)]]+Tableau1[[#This Row],[Scope 2 Infrastructure
(kg CO2-eq)]])/Tableau1[[#This Row],[Total CO2-emissions
(kg CO2-eq)
for scope 3 use ]],"")</f>
        <v>0.95972508073821061</v>
      </c>
      <c r="N581" s="436" t="s">
        <v>3730</v>
      </c>
      <c r="O581" s="259">
        <v>1</v>
      </c>
      <c r="P581" s="259" t="s">
        <v>5143</v>
      </c>
      <c r="Q581" s="259" t="s">
        <v>5226</v>
      </c>
    </row>
    <row r="582" spans="1:17" ht="21.75" customHeight="1">
      <c r="A582" s="301" t="s">
        <v>5192</v>
      </c>
      <c r="B582" s="301" t="s">
        <v>5201</v>
      </c>
      <c r="C582" s="316" t="s">
        <v>6659</v>
      </c>
      <c r="D582" s="465" t="s">
        <v>3730</v>
      </c>
      <c r="E582" s="465" t="s">
        <v>700</v>
      </c>
      <c r="F582" s="469" t="str">
        <f t="shared" si="18"/>
        <v>CH</v>
      </c>
      <c r="G582" s="260">
        <v>1.8958895</v>
      </c>
      <c r="H582" s="260">
        <v>0</v>
      </c>
      <c r="I582" s="260">
        <v>0</v>
      </c>
      <c r="J582" s="260">
        <v>1.2707771235115999</v>
      </c>
      <c r="K582" s="260">
        <v>3.16666662425876</v>
      </c>
      <c r="L582" s="301" t="str">
        <f t="shared" si="19"/>
        <v/>
      </c>
      <c r="M582" s="459">
        <f>IFERROR((Tableau1[[#This Row],[Scope 1
(kg CO2-eq)]]+Tableau1[[#This Row],[Scope 2 energy
(kg CO2-eq)]]+Tableau1[[#This Row],[Scope 2 Infrastructure
(kg CO2-eq)]])/Tableau1[[#This Row],[Total CO2-emissions
(kg CO2-eq)
for scope 3 use ]],"")</f>
        <v>0.59870195538621995</v>
      </c>
      <c r="N582" s="436" t="s">
        <v>3730</v>
      </c>
      <c r="O582" s="259">
        <v>1</v>
      </c>
      <c r="P582" s="259" t="s">
        <v>5192</v>
      </c>
      <c r="Q582" s="259" t="s">
        <v>5201</v>
      </c>
    </row>
    <row r="583" spans="1:17" ht="21.75" customHeight="1">
      <c r="A583" s="301" t="s">
        <v>5192</v>
      </c>
      <c r="B583" s="301" t="s">
        <v>5201</v>
      </c>
      <c r="C583" s="316" t="s">
        <v>6660</v>
      </c>
      <c r="D583" s="465" t="s">
        <v>3730</v>
      </c>
      <c r="E583" s="465" t="s">
        <v>700</v>
      </c>
      <c r="F583" s="469" t="str">
        <f t="shared" si="18"/>
        <v>CH</v>
      </c>
      <c r="G583" s="260">
        <v>0</v>
      </c>
      <c r="H583" s="260">
        <v>6.9124215096000004E-3</v>
      </c>
      <c r="I583" s="260">
        <v>1.4426973360000001E-4</v>
      </c>
      <c r="J583" s="260">
        <v>3.2901234624497802</v>
      </c>
      <c r="K583" s="260">
        <v>3.2971801538843999</v>
      </c>
      <c r="L583" s="301" t="str">
        <f t="shared" si="19"/>
        <v/>
      </c>
      <c r="M583" s="459">
        <f>IFERROR((Tableau1[[#This Row],[Scope 1
(kg CO2-eq)]]+Tableau1[[#This Row],[Scope 2 energy
(kg CO2-eq)]]+Tableau1[[#This Row],[Scope 2 Infrastructure
(kg CO2-eq)]])/Tableau1[[#This Row],[Total CO2-emissions
(kg CO2-eq)
for scope 3 use ]],"")</f>
        <v>2.1402201013755737E-3</v>
      </c>
      <c r="N583" s="436" t="s">
        <v>3730</v>
      </c>
      <c r="O583" s="259">
        <v>1</v>
      </c>
      <c r="P583" s="259" t="s">
        <v>5192</v>
      </c>
      <c r="Q583" s="259" t="s">
        <v>5201</v>
      </c>
    </row>
    <row r="584" spans="1:17" ht="21.75" customHeight="1">
      <c r="A584" s="301" t="s">
        <v>5182</v>
      </c>
      <c r="B584" s="301" t="s">
        <v>5133</v>
      </c>
      <c r="C584" s="316" t="s">
        <v>6661</v>
      </c>
      <c r="D584" s="465" t="s">
        <v>3646</v>
      </c>
      <c r="E584" s="465" t="s">
        <v>6091</v>
      </c>
      <c r="F584" s="469" t="str">
        <f t="shared" si="18"/>
        <v>other</v>
      </c>
      <c r="G584" s="260">
        <v>0</v>
      </c>
      <c r="H584" s="260">
        <v>176.5351072512</v>
      </c>
      <c r="I584" s="260">
        <v>30.912256972800002</v>
      </c>
      <c r="J584" s="260">
        <v>614.00028059827696</v>
      </c>
      <c r="K584" s="260">
        <v>821.44764532595298</v>
      </c>
      <c r="L584" s="301" t="str">
        <f t="shared" si="19"/>
        <v/>
      </c>
      <c r="M584" s="459">
        <f>IFERROR((Tableau1[[#This Row],[Scope 1
(kg CO2-eq)]]+Tableau1[[#This Row],[Scope 2 energy
(kg CO2-eq)]]+Tableau1[[#This Row],[Scope 2 Infrastructure
(kg CO2-eq)]])/Tableau1[[#This Row],[Total CO2-emissions
(kg CO2-eq)
for scope 3 use ]],"")</f>
        <v>0.25253875326611258</v>
      </c>
      <c r="N584" s="436" t="s">
        <v>3646</v>
      </c>
      <c r="O584" s="259">
        <v>1</v>
      </c>
      <c r="P584" s="259" t="s">
        <v>5182</v>
      </c>
      <c r="Q584" s="259" t="s">
        <v>5133</v>
      </c>
    </row>
    <row r="585" spans="1:17" ht="21.75" customHeight="1">
      <c r="A585" s="301" t="s">
        <v>5129</v>
      </c>
      <c r="B585" s="301" t="s">
        <v>5146</v>
      </c>
      <c r="C585" s="316" t="s">
        <v>6662</v>
      </c>
      <c r="D585" s="465" t="s">
        <v>3730</v>
      </c>
      <c r="E585" s="465" t="s">
        <v>6091</v>
      </c>
      <c r="F585" s="469" t="str">
        <f t="shared" si="18"/>
        <v>other</v>
      </c>
      <c r="G585" s="260">
        <v>0</v>
      </c>
      <c r="H585" s="260">
        <v>0.897015518352</v>
      </c>
      <c r="I585" s="260">
        <v>1.132187328E-3</v>
      </c>
      <c r="J585" s="260">
        <v>6.4272780046700202</v>
      </c>
      <c r="K585" s="260">
        <v>7.3254257083466099</v>
      </c>
      <c r="L585" s="301" t="str">
        <f t="shared" si="19"/>
        <v/>
      </c>
      <c r="M585" s="459">
        <f>IFERROR((Tableau1[[#This Row],[Scope 1
(kg CO2-eq)]]+Tableau1[[#This Row],[Scope 2 energy
(kg CO2-eq)]]+Tableau1[[#This Row],[Scope 2 Infrastructure
(kg CO2-eq)]])/Tableau1[[#This Row],[Total CO2-emissions
(kg CO2-eq)
for scope 3 use ]],"")</f>
        <v>0.12260689568616444</v>
      </c>
      <c r="N585" s="436" t="s">
        <v>3730</v>
      </c>
      <c r="O585" s="259">
        <v>1</v>
      </c>
      <c r="P585" s="259" t="s">
        <v>5129</v>
      </c>
      <c r="Q585" s="259" t="s">
        <v>5146</v>
      </c>
    </row>
    <row r="586" spans="1:17" ht="21.75" customHeight="1">
      <c r="A586" s="301" t="s">
        <v>5143</v>
      </c>
      <c r="B586" s="301" t="s">
        <v>5229</v>
      </c>
      <c r="C586" s="316" t="s">
        <v>6663</v>
      </c>
      <c r="D586" s="465" t="s">
        <v>3730</v>
      </c>
      <c r="E586" s="465" t="s">
        <v>700</v>
      </c>
      <c r="F586" s="469" t="str">
        <f t="shared" si="18"/>
        <v>CH</v>
      </c>
      <c r="G586" s="260">
        <v>0</v>
      </c>
      <c r="H586" s="260">
        <v>2.4200489366E-2</v>
      </c>
      <c r="I586" s="260">
        <v>1.2675205407999999E-4</v>
      </c>
      <c r="J586" s="260">
        <v>4.3664775465909599E-2</v>
      </c>
      <c r="K586" s="260">
        <v>6.7992016546486594E-2</v>
      </c>
      <c r="L586" s="301" t="str">
        <f t="shared" si="19"/>
        <v/>
      </c>
      <c r="M586" s="459">
        <f>IFERROR((Tableau1[[#This Row],[Scope 1
(kg CO2-eq)]]+Tableau1[[#This Row],[Scope 2 energy
(kg CO2-eq)]]+Tableau1[[#This Row],[Scope 2 Infrastructure
(kg CO2-eq)]])/Tableau1[[#This Row],[Total CO2-emissions
(kg CO2-eq)
for scope 3 use ]],"")</f>
        <v>0.35779555682757702</v>
      </c>
      <c r="N586" s="436" t="s">
        <v>3730</v>
      </c>
      <c r="O586" s="259">
        <v>1</v>
      </c>
      <c r="P586" s="259" t="s">
        <v>5143</v>
      </c>
      <c r="Q586" s="259" t="s">
        <v>5229</v>
      </c>
    </row>
    <row r="587" spans="1:17" ht="21.75" customHeight="1">
      <c r="A587" s="301" t="s">
        <v>5198</v>
      </c>
      <c r="B587" s="301" t="s">
        <v>5199</v>
      </c>
      <c r="C587" s="316" t="s">
        <v>6664</v>
      </c>
      <c r="D587" s="465" t="s">
        <v>3731</v>
      </c>
      <c r="E587" s="465" t="s">
        <v>6091</v>
      </c>
      <c r="F587" s="469" t="str">
        <f t="shared" si="18"/>
        <v>other</v>
      </c>
      <c r="G587" s="260">
        <v>0</v>
      </c>
      <c r="H587" s="260">
        <v>0.1226891303424</v>
      </c>
      <c r="I587" s="260">
        <v>1.2126159359999999E-4</v>
      </c>
      <c r="J587" s="260">
        <v>2.2518702094932901</v>
      </c>
      <c r="K587" s="260">
        <v>2.3746806010358501</v>
      </c>
      <c r="L587" s="301" t="str">
        <f t="shared" si="19"/>
        <v/>
      </c>
      <c r="M587" s="459">
        <f>IFERROR((Tableau1[[#This Row],[Scope 1
(kg CO2-eq)]]+Tableau1[[#This Row],[Scope 2 energy
(kg CO2-eq)]]+Tableau1[[#This Row],[Scope 2 Infrastructure
(kg CO2-eq)]])/Tableau1[[#This Row],[Total CO2-emissions
(kg CO2-eq)
for scope 3 use ]],"")</f>
        <v>5.171659375262061E-2</v>
      </c>
      <c r="N587" s="436" t="s">
        <v>3731</v>
      </c>
      <c r="O587" s="259">
        <v>1</v>
      </c>
      <c r="P587" s="259" t="s">
        <v>5198</v>
      </c>
      <c r="Q587" s="259" t="s">
        <v>5199</v>
      </c>
    </row>
    <row r="588" spans="1:17" ht="21.75" customHeight="1">
      <c r="A588" s="301" t="s">
        <v>5157</v>
      </c>
      <c r="B588" s="301" t="s">
        <v>5183</v>
      </c>
      <c r="C588" s="316" t="s">
        <v>6665</v>
      </c>
      <c r="D588" s="465" t="s">
        <v>3730</v>
      </c>
      <c r="E588" s="465" t="s">
        <v>6101</v>
      </c>
      <c r="F588" s="469" t="str">
        <f t="shared" si="18"/>
        <v>other</v>
      </c>
      <c r="G588" s="260">
        <v>0</v>
      </c>
      <c r="H588" s="260">
        <v>3.3615614889360002</v>
      </c>
      <c r="I588" s="260">
        <v>0.43540043510400001</v>
      </c>
      <c r="J588" s="260">
        <v>4.3366179093363399</v>
      </c>
      <c r="K588" s="260">
        <v>8.13357987240048</v>
      </c>
      <c r="L588" s="301" t="str">
        <f t="shared" si="19"/>
        <v/>
      </c>
      <c r="M588" s="459">
        <f>IFERROR((Tableau1[[#This Row],[Scope 1
(kg CO2-eq)]]+Tableau1[[#This Row],[Scope 2 energy
(kg CO2-eq)]]+Tableau1[[#This Row],[Scope 2 Infrastructure
(kg CO2-eq)]])/Tableau1[[#This Row],[Total CO2-emissions
(kg CO2-eq)
for scope 3 use ]],"")</f>
        <v>0.46682543032793689</v>
      </c>
      <c r="N588" s="436" t="s">
        <v>3730</v>
      </c>
      <c r="O588" s="259">
        <v>1</v>
      </c>
      <c r="P588" s="259" t="s">
        <v>5157</v>
      </c>
      <c r="Q588" s="259" t="s">
        <v>5183</v>
      </c>
    </row>
    <row r="589" spans="1:17" ht="21.75" customHeight="1">
      <c r="A589" s="301" t="s">
        <v>5202</v>
      </c>
      <c r="B589" s="301" t="s">
        <v>5171</v>
      </c>
      <c r="C589" s="316" t="s">
        <v>6666</v>
      </c>
      <c r="D589" s="465" t="s">
        <v>50</v>
      </c>
      <c r="E589" s="465" t="s">
        <v>700</v>
      </c>
      <c r="F589" s="469" t="str">
        <f t="shared" si="18"/>
        <v>CH</v>
      </c>
      <c r="G589" s="260">
        <v>0</v>
      </c>
      <c r="H589" s="260">
        <v>200.4715397187</v>
      </c>
      <c r="I589" s="260">
        <v>0.1004276304</v>
      </c>
      <c r="J589" s="260">
        <v>8.9674219847953793</v>
      </c>
      <c r="K589" s="260">
        <v>209.53938948164699</v>
      </c>
      <c r="L589" s="301" t="str">
        <f t="shared" si="19"/>
        <v/>
      </c>
      <c r="M589" s="459">
        <f>IFERROR((Tableau1[[#This Row],[Scope 1
(kg CO2-eq)]]+Tableau1[[#This Row],[Scope 2 energy
(kg CO2-eq)]]+Tableau1[[#This Row],[Scope 2 Infrastructure
(kg CO2-eq)]])/Tableau1[[#This Row],[Total CO2-emissions
(kg CO2-eq)
for scope 3 use ]],"")</f>
        <v>0.9572041220759</v>
      </c>
      <c r="N589" s="436" t="s">
        <v>50</v>
      </c>
      <c r="O589" s="259">
        <v>1</v>
      </c>
      <c r="P589" s="259" t="s">
        <v>5202</v>
      </c>
      <c r="Q589" s="259" t="s">
        <v>5171</v>
      </c>
    </row>
    <row r="590" spans="1:17" ht="21.75" customHeight="1">
      <c r="A590" s="301" t="s">
        <v>4140</v>
      </c>
      <c r="B590" s="301" t="s">
        <v>5135</v>
      </c>
      <c r="C590" s="316" t="s">
        <v>6667</v>
      </c>
      <c r="D590" s="465" t="s">
        <v>436</v>
      </c>
      <c r="E590" s="465" t="s">
        <v>700</v>
      </c>
      <c r="F590" s="469" t="str">
        <f t="shared" si="18"/>
        <v>CH</v>
      </c>
      <c r="G590" s="260">
        <v>8.0619999999999997E-4</v>
      </c>
      <c r="H590" s="260">
        <v>4.9697927060399997E-4</v>
      </c>
      <c r="I590" s="260">
        <v>1.0372496364E-5</v>
      </c>
      <c r="J590" s="260">
        <v>2.10509863982128E-2</v>
      </c>
      <c r="K590" s="260">
        <v>2.2364538168192599E-2</v>
      </c>
      <c r="L590" s="301">
        <f t="shared" si="19"/>
        <v>8.051233740549335E-2</v>
      </c>
      <c r="M590" s="459">
        <f>IFERROR((Tableau1[[#This Row],[Scope 1
(kg CO2-eq)]]+Tableau1[[#This Row],[Scope 2 energy
(kg CO2-eq)]]+Tableau1[[#This Row],[Scope 2 Infrastructure
(kg CO2-eq)]])/Tableau1[[#This Row],[Total CO2-emissions
(kg CO2-eq)
for scope 3 use ]],"")</f>
        <v>5.8733686208471136E-2</v>
      </c>
      <c r="N590" s="436" t="s">
        <v>436</v>
      </c>
      <c r="O590" s="259">
        <v>1</v>
      </c>
      <c r="P590" s="259" t="s">
        <v>4140</v>
      </c>
      <c r="Q590" s="259" t="s">
        <v>5135</v>
      </c>
    </row>
    <row r="591" spans="1:17" ht="21.75" customHeight="1">
      <c r="A591" s="301" t="s">
        <v>4140</v>
      </c>
      <c r="B591" s="301" t="s">
        <v>5135</v>
      </c>
      <c r="C591" s="316" t="s">
        <v>6668</v>
      </c>
      <c r="D591" s="465" t="s">
        <v>436</v>
      </c>
      <c r="E591" s="465" t="s">
        <v>700</v>
      </c>
      <c r="F591" s="469" t="str">
        <f t="shared" si="18"/>
        <v>CH</v>
      </c>
      <c r="G591" s="260">
        <v>8.0619999999999997E-4</v>
      </c>
      <c r="H591" s="260">
        <v>4.9697927060399997E-4</v>
      </c>
      <c r="I591" s="260">
        <v>1.0372496364E-5</v>
      </c>
      <c r="J591" s="260">
        <v>2.11610578072806E-2</v>
      </c>
      <c r="K591" s="260">
        <v>2.2474609576313E-2</v>
      </c>
      <c r="L591" s="301">
        <f t="shared" si="19"/>
        <v>8.09085944747268E-2</v>
      </c>
      <c r="M591" s="459">
        <f>IFERROR((Tableau1[[#This Row],[Scope 1
(kg CO2-eq)]]+Tableau1[[#This Row],[Scope 2 energy
(kg CO2-eq)]]+Tableau1[[#This Row],[Scope 2 Infrastructure
(kg CO2-eq)]])/Tableau1[[#This Row],[Total CO2-emissions
(kg CO2-eq)
for scope 3 use ]],"")</f>
        <v>5.8446032733418925E-2</v>
      </c>
      <c r="N591" s="436" t="s">
        <v>436</v>
      </c>
      <c r="O591" s="259">
        <v>1</v>
      </c>
      <c r="P591" s="259" t="s">
        <v>4140</v>
      </c>
      <c r="Q591" s="260" t="s">
        <v>5135</v>
      </c>
    </row>
    <row r="592" spans="1:17" ht="21.75" customHeight="1">
      <c r="A592" s="301" t="s">
        <v>4140</v>
      </c>
      <c r="B592" s="301" t="s">
        <v>5135</v>
      </c>
      <c r="C592" s="316" t="s">
        <v>6669</v>
      </c>
      <c r="D592" s="465" t="s">
        <v>436</v>
      </c>
      <c r="E592" s="465" t="s">
        <v>700</v>
      </c>
      <c r="F592" s="469" t="str">
        <f t="shared" si="18"/>
        <v>CH</v>
      </c>
      <c r="G592" s="260">
        <v>8.0619999999999997E-4</v>
      </c>
      <c r="H592" s="260">
        <v>4.9697927060399997E-4</v>
      </c>
      <c r="I592" s="260">
        <v>1.0372496364E-5</v>
      </c>
      <c r="J592" s="260">
        <v>2.1077515859173501E-2</v>
      </c>
      <c r="K592" s="260">
        <v>2.2391067629915599E-2</v>
      </c>
      <c r="L592" s="301">
        <f t="shared" si="19"/>
        <v>8.0607843467696158E-2</v>
      </c>
      <c r="M592" s="459">
        <f>IFERROR((Tableau1[[#This Row],[Scope 1
(kg CO2-eq)]]+Tableau1[[#This Row],[Scope 2 energy
(kg CO2-eq)]]+Tableau1[[#This Row],[Scope 2 Infrastructure
(kg CO2-eq)]])/Tableau1[[#This Row],[Total CO2-emissions
(kg CO2-eq)
for scope 3 use ]],"")</f>
        <v>5.8664097160468956E-2</v>
      </c>
      <c r="N592" s="436" t="s">
        <v>436</v>
      </c>
      <c r="O592" s="259">
        <v>1</v>
      </c>
      <c r="P592" s="259" t="s">
        <v>4140</v>
      </c>
      <c r="Q592" s="260" t="s">
        <v>5135</v>
      </c>
    </row>
    <row r="593" spans="1:17" ht="21.75" customHeight="1">
      <c r="A593" s="301" t="s">
        <v>4140</v>
      </c>
      <c r="B593" s="301" t="s">
        <v>5135</v>
      </c>
      <c r="C593" s="316" t="s">
        <v>6670</v>
      </c>
      <c r="D593" s="465" t="s">
        <v>436</v>
      </c>
      <c r="E593" s="465" t="s">
        <v>700</v>
      </c>
      <c r="F593" s="469" t="str">
        <f t="shared" si="18"/>
        <v>CH</v>
      </c>
      <c r="G593" s="260">
        <v>8.0619999999999997E-4</v>
      </c>
      <c r="H593" s="260">
        <v>4.9697927060399997E-4</v>
      </c>
      <c r="I593" s="260">
        <v>1.0372496364E-5</v>
      </c>
      <c r="J593" s="260">
        <v>8.2387478559804005E-3</v>
      </c>
      <c r="K593" s="260">
        <v>9.5522996258639303E-3</v>
      </c>
      <c r="L593" s="301">
        <f t="shared" si="19"/>
        <v>3.4388278653110151E-2</v>
      </c>
      <c r="M593" s="459">
        <f>IFERROR((Tableau1[[#This Row],[Scope 1
(kg CO2-eq)]]+Tableau1[[#This Row],[Scope 2 energy
(kg CO2-eq)]]+Tableau1[[#This Row],[Scope 2 Infrastructure
(kg CO2-eq)]])/Tableau1[[#This Row],[Total CO2-emissions
(kg CO2-eq)
for scope 3 use ]],"")</f>
        <v>0.13751157505690151</v>
      </c>
      <c r="N593" s="436" t="s">
        <v>436</v>
      </c>
      <c r="O593" s="259">
        <v>1</v>
      </c>
      <c r="P593" s="259" t="s">
        <v>4140</v>
      </c>
      <c r="Q593" s="260" t="s">
        <v>5135</v>
      </c>
    </row>
    <row r="594" spans="1:17" ht="21.75" customHeight="1">
      <c r="A594" s="301" t="s">
        <v>4140</v>
      </c>
      <c r="B594" s="301" t="s">
        <v>5135</v>
      </c>
      <c r="C594" s="316" t="s">
        <v>6671</v>
      </c>
      <c r="D594" s="465" t="s">
        <v>436</v>
      </c>
      <c r="E594" s="465" t="s">
        <v>700</v>
      </c>
      <c r="F594" s="469" t="str">
        <f t="shared" si="18"/>
        <v>CH</v>
      </c>
      <c r="G594" s="260">
        <v>8.0619999999999997E-4</v>
      </c>
      <c r="H594" s="260">
        <v>4.9697927060399997E-4</v>
      </c>
      <c r="I594" s="260">
        <v>1.0372496364E-5</v>
      </c>
      <c r="J594" s="260">
        <v>2.1106020573791399E-2</v>
      </c>
      <c r="K594" s="260">
        <v>2.24195723437179E-2</v>
      </c>
      <c r="L594" s="301">
        <f t="shared" si="19"/>
        <v>8.0710460437384446E-2</v>
      </c>
      <c r="M594" s="459">
        <f>IFERROR((Tableau1[[#This Row],[Scope 1
(kg CO2-eq)]]+Tableau1[[#This Row],[Scope 2 energy
(kg CO2-eq)]]+Tableau1[[#This Row],[Scope 2 Infrastructure
(kg CO2-eq)]])/Tableau1[[#This Row],[Total CO2-emissions
(kg CO2-eq)
for scope 3 use ]],"")</f>
        <v>5.8589510398759467E-2</v>
      </c>
      <c r="N594" s="436" t="s">
        <v>436</v>
      </c>
      <c r="O594" s="259">
        <v>1</v>
      </c>
      <c r="P594" s="259" t="s">
        <v>4140</v>
      </c>
      <c r="Q594" s="260" t="s">
        <v>5135</v>
      </c>
    </row>
    <row r="595" spans="1:17" ht="21.75" customHeight="1">
      <c r="A595" s="301" t="s">
        <v>5202</v>
      </c>
      <c r="B595" s="301" t="s">
        <v>5171</v>
      </c>
      <c r="C595" s="316" t="s">
        <v>6672</v>
      </c>
      <c r="D595" s="465" t="s">
        <v>50</v>
      </c>
      <c r="E595" s="465" t="s">
        <v>700</v>
      </c>
      <c r="F595" s="469" t="str">
        <f t="shared" si="18"/>
        <v>CH</v>
      </c>
      <c r="G595" s="260">
        <v>0</v>
      </c>
      <c r="H595" s="260">
        <v>63.755460710100003</v>
      </c>
      <c r="I595" s="260">
        <v>0.1004276304</v>
      </c>
      <c r="J595" s="260">
        <v>0.14752030766716701</v>
      </c>
      <c r="K595" s="260">
        <v>64.003408146198893</v>
      </c>
      <c r="L595" s="301" t="str">
        <f t="shared" si="19"/>
        <v/>
      </c>
      <c r="M595" s="459">
        <f>IFERROR((Tableau1[[#This Row],[Scope 1
(kg CO2-eq)]]+Tableau1[[#This Row],[Scope 2 energy
(kg CO2-eq)]]+Tableau1[[#This Row],[Scope 2 Infrastructure
(kg CO2-eq)]])/Tableau1[[#This Row],[Total CO2-emissions
(kg CO2-eq)
for scope 3 use ]],"")</f>
        <v>0.99769512577577246</v>
      </c>
      <c r="N595" s="436" t="s">
        <v>50</v>
      </c>
      <c r="O595" s="259">
        <v>1</v>
      </c>
      <c r="P595" s="259" t="s">
        <v>5202</v>
      </c>
      <c r="Q595" s="260" t="s">
        <v>5171</v>
      </c>
    </row>
    <row r="596" spans="1:17" ht="21.75" customHeight="1">
      <c r="A596" s="301" t="s">
        <v>5139</v>
      </c>
      <c r="B596" s="301" t="s">
        <v>5133</v>
      </c>
      <c r="C596" s="316" t="s">
        <v>6673</v>
      </c>
      <c r="D596" s="465" t="s">
        <v>3646</v>
      </c>
      <c r="E596" s="465" t="s">
        <v>6091</v>
      </c>
      <c r="F596" s="469" t="str">
        <f t="shared" si="18"/>
        <v>other</v>
      </c>
      <c r="G596" s="260">
        <v>0</v>
      </c>
      <c r="H596" s="260">
        <v>0</v>
      </c>
      <c r="I596" s="260">
        <v>0</v>
      </c>
      <c r="J596" s="260">
        <v>87943.3680005489</v>
      </c>
      <c r="K596" s="260">
        <v>87943.368000583607</v>
      </c>
      <c r="L596" s="301" t="str">
        <f t="shared" si="19"/>
        <v/>
      </c>
      <c r="M596" s="459">
        <f>IFERROR((Tableau1[[#This Row],[Scope 1
(kg CO2-eq)]]+Tableau1[[#This Row],[Scope 2 energy
(kg CO2-eq)]]+Tableau1[[#This Row],[Scope 2 Infrastructure
(kg CO2-eq)]])/Tableau1[[#This Row],[Total CO2-emissions
(kg CO2-eq)
for scope 3 use ]],"")</f>
        <v>0</v>
      </c>
      <c r="N596" s="436" t="s">
        <v>3646</v>
      </c>
      <c r="O596" s="259">
        <v>1</v>
      </c>
      <c r="P596" s="259" t="s">
        <v>5139</v>
      </c>
      <c r="Q596" s="259" t="s">
        <v>5133</v>
      </c>
    </row>
    <row r="597" spans="1:17" ht="21.75" customHeight="1">
      <c r="A597" s="301" t="s">
        <v>5139</v>
      </c>
      <c r="B597" s="301" t="s">
        <v>5133</v>
      </c>
      <c r="C597" s="316" t="s">
        <v>6674</v>
      </c>
      <c r="D597" s="465" t="s">
        <v>3646</v>
      </c>
      <c r="E597" s="465" t="s">
        <v>6091</v>
      </c>
      <c r="F597" s="469" t="str">
        <f t="shared" si="18"/>
        <v>other</v>
      </c>
      <c r="G597" s="260">
        <v>0</v>
      </c>
      <c r="H597" s="260">
        <v>0</v>
      </c>
      <c r="I597" s="260">
        <v>0</v>
      </c>
      <c r="J597" s="260">
        <v>13080.616442234101</v>
      </c>
      <c r="K597" s="260">
        <v>13080.6164421997</v>
      </c>
      <c r="L597" s="301" t="str">
        <f t="shared" si="19"/>
        <v/>
      </c>
      <c r="M597" s="459">
        <f>IFERROR((Tableau1[[#This Row],[Scope 1
(kg CO2-eq)]]+Tableau1[[#This Row],[Scope 2 energy
(kg CO2-eq)]]+Tableau1[[#This Row],[Scope 2 Infrastructure
(kg CO2-eq)]])/Tableau1[[#This Row],[Total CO2-emissions
(kg CO2-eq)
for scope 3 use ]],"")</f>
        <v>0</v>
      </c>
      <c r="N597" s="436" t="s">
        <v>3646</v>
      </c>
      <c r="O597" s="259">
        <v>1</v>
      </c>
      <c r="P597" s="259" t="s">
        <v>5139</v>
      </c>
      <c r="Q597" s="259" t="s">
        <v>5133</v>
      </c>
    </row>
    <row r="598" spans="1:17" ht="21.75" customHeight="1">
      <c r="A598" s="301" t="s">
        <v>5139</v>
      </c>
      <c r="B598" s="301" t="s">
        <v>5133</v>
      </c>
      <c r="C598" s="316" t="s">
        <v>6675</v>
      </c>
      <c r="D598" s="465" t="s">
        <v>3646</v>
      </c>
      <c r="E598" s="465" t="s">
        <v>6091</v>
      </c>
      <c r="F598" s="469" t="str">
        <f t="shared" si="18"/>
        <v>other</v>
      </c>
      <c r="G598" s="260">
        <v>0</v>
      </c>
      <c r="H598" s="260">
        <v>0</v>
      </c>
      <c r="I598" s="260">
        <v>0</v>
      </c>
      <c r="J598" s="260">
        <v>17735.972074951402</v>
      </c>
      <c r="K598" s="260">
        <v>17735.972074935798</v>
      </c>
      <c r="L598" s="301" t="str">
        <f t="shared" si="19"/>
        <v/>
      </c>
      <c r="M598" s="459">
        <f>IFERROR((Tableau1[[#This Row],[Scope 1
(kg CO2-eq)]]+Tableau1[[#This Row],[Scope 2 energy
(kg CO2-eq)]]+Tableau1[[#This Row],[Scope 2 Infrastructure
(kg CO2-eq)]])/Tableau1[[#This Row],[Total CO2-emissions
(kg CO2-eq)
for scope 3 use ]],"")</f>
        <v>0</v>
      </c>
      <c r="N598" s="436" t="s">
        <v>3646</v>
      </c>
      <c r="O598" s="259">
        <v>1</v>
      </c>
      <c r="P598" s="259" t="s">
        <v>5139</v>
      </c>
      <c r="Q598" s="259" t="s">
        <v>5133</v>
      </c>
    </row>
    <row r="599" spans="1:17" ht="21.75" customHeight="1">
      <c r="A599" s="301" t="s">
        <v>5139</v>
      </c>
      <c r="B599" s="301" t="s">
        <v>5133</v>
      </c>
      <c r="C599" s="316" t="s">
        <v>6676</v>
      </c>
      <c r="D599" s="465" t="s">
        <v>3646</v>
      </c>
      <c r="E599" s="465" t="s">
        <v>6091</v>
      </c>
      <c r="F599" s="469" t="str">
        <f t="shared" si="18"/>
        <v>other</v>
      </c>
      <c r="G599" s="260">
        <v>0</v>
      </c>
      <c r="H599" s="260">
        <v>0</v>
      </c>
      <c r="I599" s="260">
        <v>0</v>
      </c>
      <c r="J599" s="260">
        <v>230766.64088172399</v>
      </c>
      <c r="K599" s="260">
        <v>230766.640881826</v>
      </c>
      <c r="L599" s="301" t="str">
        <f t="shared" si="19"/>
        <v/>
      </c>
      <c r="M599" s="459">
        <f>IFERROR((Tableau1[[#This Row],[Scope 1
(kg CO2-eq)]]+Tableau1[[#This Row],[Scope 2 energy
(kg CO2-eq)]]+Tableau1[[#This Row],[Scope 2 Infrastructure
(kg CO2-eq)]])/Tableau1[[#This Row],[Total CO2-emissions
(kg CO2-eq)
for scope 3 use ]],"")</f>
        <v>0</v>
      </c>
      <c r="N599" s="436" t="s">
        <v>3646</v>
      </c>
      <c r="O599" s="259">
        <v>1</v>
      </c>
      <c r="P599" s="259" t="s">
        <v>5139</v>
      </c>
      <c r="Q599" s="259" t="s">
        <v>5133</v>
      </c>
    </row>
    <row r="600" spans="1:17" ht="21.75" customHeight="1">
      <c r="A600" s="301" t="s">
        <v>5139</v>
      </c>
      <c r="B600" s="301" t="s">
        <v>5133</v>
      </c>
      <c r="C600" s="316" t="s">
        <v>6677</v>
      </c>
      <c r="D600" s="465" t="s">
        <v>3646</v>
      </c>
      <c r="E600" s="465" t="s">
        <v>6091</v>
      </c>
      <c r="F600" s="469" t="str">
        <f t="shared" si="18"/>
        <v>other</v>
      </c>
      <c r="G600" s="260">
        <v>0</v>
      </c>
      <c r="H600" s="260">
        <v>0</v>
      </c>
      <c r="I600" s="260">
        <v>0</v>
      </c>
      <c r="J600" s="260">
        <v>43417.786375793898</v>
      </c>
      <c r="K600" s="260">
        <v>43417.786375741598</v>
      </c>
      <c r="L600" s="301" t="str">
        <f t="shared" si="19"/>
        <v/>
      </c>
      <c r="M600" s="459">
        <f>IFERROR((Tableau1[[#This Row],[Scope 1
(kg CO2-eq)]]+Tableau1[[#This Row],[Scope 2 energy
(kg CO2-eq)]]+Tableau1[[#This Row],[Scope 2 Infrastructure
(kg CO2-eq)]])/Tableau1[[#This Row],[Total CO2-emissions
(kg CO2-eq)
for scope 3 use ]],"")</f>
        <v>0</v>
      </c>
      <c r="N600" s="436" t="s">
        <v>3646</v>
      </c>
      <c r="O600" s="259">
        <v>1</v>
      </c>
      <c r="P600" s="259" t="s">
        <v>5139</v>
      </c>
      <c r="Q600" s="259" t="s">
        <v>5133</v>
      </c>
    </row>
    <row r="601" spans="1:17" ht="21.75" customHeight="1">
      <c r="A601" s="301" t="s">
        <v>5139</v>
      </c>
      <c r="B601" s="301" t="s">
        <v>5133</v>
      </c>
      <c r="C601" s="316" t="s">
        <v>6678</v>
      </c>
      <c r="D601" s="465" t="s">
        <v>3646</v>
      </c>
      <c r="E601" s="465" t="s">
        <v>6091</v>
      </c>
      <c r="F601" s="469" t="str">
        <f t="shared" si="18"/>
        <v>other</v>
      </c>
      <c r="G601" s="260">
        <v>0</v>
      </c>
      <c r="H601" s="260">
        <v>0</v>
      </c>
      <c r="I601" s="260">
        <v>0</v>
      </c>
      <c r="J601" s="260">
        <v>46236.636045015803</v>
      </c>
      <c r="K601" s="260">
        <v>46236.636045000399</v>
      </c>
      <c r="L601" s="301" t="str">
        <f t="shared" si="19"/>
        <v/>
      </c>
      <c r="M601" s="459">
        <f>IFERROR((Tableau1[[#This Row],[Scope 1
(kg CO2-eq)]]+Tableau1[[#This Row],[Scope 2 energy
(kg CO2-eq)]]+Tableau1[[#This Row],[Scope 2 Infrastructure
(kg CO2-eq)]])/Tableau1[[#This Row],[Total CO2-emissions
(kg CO2-eq)
for scope 3 use ]],"")</f>
        <v>0</v>
      </c>
      <c r="N601" s="436" t="s">
        <v>3646</v>
      </c>
      <c r="O601" s="259">
        <v>1</v>
      </c>
      <c r="P601" s="259" t="s">
        <v>5139</v>
      </c>
      <c r="Q601" s="259" t="s">
        <v>5133</v>
      </c>
    </row>
    <row r="602" spans="1:17" ht="21.75" customHeight="1">
      <c r="A602" s="301" t="s">
        <v>5139</v>
      </c>
      <c r="B602" s="301" t="s">
        <v>5133</v>
      </c>
      <c r="C602" s="316" t="s">
        <v>6679</v>
      </c>
      <c r="D602" s="465" t="s">
        <v>3646</v>
      </c>
      <c r="E602" s="465" t="s">
        <v>6091</v>
      </c>
      <c r="F602" s="469" t="str">
        <f t="shared" si="18"/>
        <v>other</v>
      </c>
      <c r="G602" s="260">
        <v>0</v>
      </c>
      <c r="H602" s="260">
        <v>2692.5382847535998</v>
      </c>
      <c r="I602" s="260">
        <v>424.9300861904</v>
      </c>
      <c r="J602" s="260">
        <v>105051.67772049901</v>
      </c>
      <c r="K602" s="260">
        <v>108169.14608808199</v>
      </c>
      <c r="L602" s="301" t="str">
        <f t="shared" si="19"/>
        <v/>
      </c>
      <c r="M602" s="459">
        <f>IFERROR((Tableau1[[#This Row],[Scope 1
(kg CO2-eq)]]+Tableau1[[#This Row],[Scope 2 energy
(kg CO2-eq)]]+Tableau1[[#This Row],[Scope 2 Infrastructure
(kg CO2-eq)]])/Tableau1[[#This Row],[Total CO2-emissions
(kg CO2-eq)
for scope 3 use ]],"")</f>
        <v>2.8820310446062404E-2</v>
      </c>
      <c r="N602" s="436" t="s">
        <v>3646</v>
      </c>
      <c r="O602" s="259">
        <v>1</v>
      </c>
      <c r="P602" s="259" t="s">
        <v>5139</v>
      </c>
      <c r="Q602" s="259" t="s">
        <v>5133</v>
      </c>
    </row>
    <row r="603" spans="1:17" ht="21.75" customHeight="1">
      <c r="A603" s="301" t="s">
        <v>5139</v>
      </c>
      <c r="B603" s="301" t="s">
        <v>5133</v>
      </c>
      <c r="C603" s="316" t="s">
        <v>6680</v>
      </c>
      <c r="D603" s="465" t="s">
        <v>3646</v>
      </c>
      <c r="E603" s="465" t="s">
        <v>6091</v>
      </c>
      <c r="F603" s="469" t="str">
        <f t="shared" si="18"/>
        <v>other</v>
      </c>
      <c r="G603" s="260">
        <v>0</v>
      </c>
      <c r="H603" s="260">
        <v>0</v>
      </c>
      <c r="I603" s="260">
        <v>0</v>
      </c>
      <c r="J603" s="260">
        <v>13080.616442234101</v>
      </c>
      <c r="K603" s="260">
        <v>13080.6164421997</v>
      </c>
      <c r="L603" s="301" t="str">
        <f t="shared" si="19"/>
        <v/>
      </c>
      <c r="M603" s="459">
        <f>IFERROR((Tableau1[[#This Row],[Scope 1
(kg CO2-eq)]]+Tableau1[[#This Row],[Scope 2 energy
(kg CO2-eq)]]+Tableau1[[#This Row],[Scope 2 Infrastructure
(kg CO2-eq)]])/Tableau1[[#This Row],[Total CO2-emissions
(kg CO2-eq)
for scope 3 use ]],"")</f>
        <v>0</v>
      </c>
      <c r="N603" s="436" t="s">
        <v>3646</v>
      </c>
      <c r="O603" s="259">
        <v>1</v>
      </c>
      <c r="P603" s="259" t="s">
        <v>5139</v>
      </c>
      <c r="Q603" s="259" t="s">
        <v>5133</v>
      </c>
    </row>
    <row r="604" spans="1:17" ht="21.75" customHeight="1">
      <c r="A604" s="301" t="s">
        <v>5139</v>
      </c>
      <c r="B604" s="301" t="s">
        <v>5133</v>
      </c>
      <c r="C604" s="316" t="s">
        <v>6681</v>
      </c>
      <c r="D604" s="465" t="s">
        <v>3646</v>
      </c>
      <c r="E604" s="465" t="s">
        <v>6091</v>
      </c>
      <c r="F604" s="469" t="str">
        <f t="shared" si="18"/>
        <v>other</v>
      </c>
      <c r="G604" s="260">
        <v>0</v>
      </c>
      <c r="H604" s="260">
        <v>0</v>
      </c>
      <c r="I604" s="260">
        <v>0</v>
      </c>
      <c r="J604" s="260">
        <v>17735.972074951402</v>
      </c>
      <c r="K604" s="260">
        <v>17735.972074935798</v>
      </c>
      <c r="L604" s="301" t="str">
        <f t="shared" si="19"/>
        <v/>
      </c>
      <c r="M604" s="459">
        <f>IFERROR((Tableau1[[#This Row],[Scope 1
(kg CO2-eq)]]+Tableau1[[#This Row],[Scope 2 energy
(kg CO2-eq)]]+Tableau1[[#This Row],[Scope 2 Infrastructure
(kg CO2-eq)]])/Tableau1[[#This Row],[Total CO2-emissions
(kg CO2-eq)
for scope 3 use ]],"")</f>
        <v>0</v>
      </c>
      <c r="N604" s="436" t="s">
        <v>3646</v>
      </c>
      <c r="O604" s="259">
        <v>1</v>
      </c>
      <c r="P604" s="259" t="s">
        <v>5139</v>
      </c>
      <c r="Q604" s="259" t="s">
        <v>5133</v>
      </c>
    </row>
    <row r="605" spans="1:17" ht="21.75" customHeight="1">
      <c r="A605" s="301" t="s">
        <v>5139</v>
      </c>
      <c r="B605" s="301" t="s">
        <v>5133</v>
      </c>
      <c r="C605" s="316" t="s">
        <v>6682</v>
      </c>
      <c r="D605" s="465" t="s">
        <v>3646</v>
      </c>
      <c r="E605" s="465" t="s">
        <v>6091</v>
      </c>
      <c r="F605" s="469" t="str">
        <f t="shared" si="18"/>
        <v>other</v>
      </c>
      <c r="G605" s="260">
        <v>0</v>
      </c>
      <c r="H605" s="260">
        <v>0</v>
      </c>
      <c r="I605" s="260">
        <v>0</v>
      </c>
      <c r="J605" s="260">
        <v>81217.925260435804</v>
      </c>
      <c r="K605" s="260">
        <v>81217.925260466305</v>
      </c>
      <c r="L605" s="301" t="str">
        <f t="shared" si="19"/>
        <v/>
      </c>
      <c r="M605" s="459">
        <f>IFERROR((Tableau1[[#This Row],[Scope 1
(kg CO2-eq)]]+Tableau1[[#This Row],[Scope 2 energy
(kg CO2-eq)]]+Tableau1[[#This Row],[Scope 2 Infrastructure
(kg CO2-eq)]])/Tableau1[[#This Row],[Total CO2-emissions
(kg CO2-eq)
for scope 3 use ]],"")</f>
        <v>0</v>
      </c>
      <c r="N605" s="436" t="s">
        <v>3646</v>
      </c>
      <c r="O605" s="259">
        <v>1</v>
      </c>
      <c r="P605" s="259" t="s">
        <v>5139</v>
      </c>
      <c r="Q605" s="259" t="s">
        <v>5133</v>
      </c>
    </row>
    <row r="606" spans="1:17" ht="21.75" customHeight="1">
      <c r="A606" s="301" t="s">
        <v>5139</v>
      </c>
      <c r="B606" s="301" t="s">
        <v>5133</v>
      </c>
      <c r="C606" s="316" t="s">
        <v>6683</v>
      </c>
      <c r="D606" s="465" t="s">
        <v>3646</v>
      </c>
      <c r="E606" s="465" t="s">
        <v>6091</v>
      </c>
      <c r="F606" s="469" t="str">
        <f t="shared" si="18"/>
        <v>other</v>
      </c>
      <c r="G606" s="260">
        <v>0</v>
      </c>
      <c r="H606" s="260">
        <v>0</v>
      </c>
      <c r="I606" s="260">
        <v>0</v>
      </c>
      <c r="J606" s="260">
        <v>13080.616442234101</v>
      </c>
      <c r="K606" s="260">
        <v>13080.6164421997</v>
      </c>
      <c r="L606" s="301" t="str">
        <f t="shared" si="19"/>
        <v/>
      </c>
      <c r="M606" s="459">
        <f>IFERROR((Tableau1[[#This Row],[Scope 1
(kg CO2-eq)]]+Tableau1[[#This Row],[Scope 2 energy
(kg CO2-eq)]]+Tableau1[[#This Row],[Scope 2 Infrastructure
(kg CO2-eq)]])/Tableau1[[#This Row],[Total CO2-emissions
(kg CO2-eq)
for scope 3 use ]],"")</f>
        <v>0</v>
      </c>
      <c r="N606" s="436" t="s">
        <v>3646</v>
      </c>
      <c r="O606" s="259">
        <v>1</v>
      </c>
      <c r="P606" s="259" t="s">
        <v>5139</v>
      </c>
      <c r="Q606" s="259" t="s">
        <v>5133</v>
      </c>
    </row>
    <row r="607" spans="1:17" ht="21.75" customHeight="1">
      <c r="A607" s="301" t="s">
        <v>5139</v>
      </c>
      <c r="B607" s="301" t="s">
        <v>5133</v>
      </c>
      <c r="C607" s="316" t="s">
        <v>6684</v>
      </c>
      <c r="D607" s="465" t="s">
        <v>3646</v>
      </c>
      <c r="E607" s="465" t="s">
        <v>6091</v>
      </c>
      <c r="F607" s="469" t="str">
        <f t="shared" si="18"/>
        <v>other</v>
      </c>
      <c r="G607" s="260">
        <v>0</v>
      </c>
      <c r="H607" s="260">
        <v>0</v>
      </c>
      <c r="I607" s="260">
        <v>0</v>
      </c>
      <c r="J607" s="260">
        <v>17735.972074951402</v>
      </c>
      <c r="K607" s="260">
        <v>17735.972074935798</v>
      </c>
      <c r="L607" s="301" t="str">
        <f t="shared" si="19"/>
        <v/>
      </c>
      <c r="M607" s="459">
        <f>IFERROR((Tableau1[[#This Row],[Scope 1
(kg CO2-eq)]]+Tableau1[[#This Row],[Scope 2 energy
(kg CO2-eq)]]+Tableau1[[#This Row],[Scope 2 Infrastructure
(kg CO2-eq)]])/Tableau1[[#This Row],[Total CO2-emissions
(kg CO2-eq)
for scope 3 use ]],"")</f>
        <v>0</v>
      </c>
      <c r="N607" s="436" t="s">
        <v>3646</v>
      </c>
      <c r="O607" s="259">
        <v>1</v>
      </c>
      <c r="P607" s="259" t="s">
        <v>5139</v>
      </c>
      <c r="Q607" s="259" t="s">
        <v>5133</v>
      </c>
    </row>
    <row r="608" spans="1:17" ht="21.75" customHeight="1">
      <c r="A608" s="301" t="s">
        <v>5139</v>
      </c>
      <c r="B608" s="301" t="s">
        <v>5133</v>
      </c>
      <c r="C608" s="316" t="s">
        <v>6685</v>
      </c>
      <c r="D608" s="465" t="s">
        <v>3646</v>
      </c>
      <c r="E608" s="465" t="s">
        <v>6091</v>
      </c>
      <c r="F608" s="469" t="str">
        <f t="shared" si="18"/>
        <v>other</v>
      </c>
      <c r="G608" s="260">
        <v>0</v>
      </c>
      <c r="H608" s="260">
        <v>0</v>
      </c>
      <c r="I608" s="260">
        <v>0</v>
      </c>
      <c r="J608" s="260">
        <v>144502.03924193801</v>
      </c>
      <c r="K608" s="260">
        <v>144502.03924196801</v>
      </c>
      <c r="L608" s="301" t="str">
        <f t="shared" si="19"/>
        <v/>
      </c>
      <c r="M608" s="459">
        <f>IFERROR((Tableau1[[#This Row],[Scope 1
(kg CO2-eq)]]+Tableau1[[#This Row],[Scope 2 energy
(kg CO2-eq)]]+Tableau1[[#This Row],[Scope 2 Infrastructure
(kg CO2-eq)]])/Tableau1[[#This Row],[Total CO2-emissions
(kg CO2-eq)
for scope 3 use ]],"")</f>
        <v>0</v>
      </c>
      <c r="N608" s="436" t="s">
        <v>3646</v>
      </c>
      <c r="O608" s="259">
        <v>1</v>
      </c>
      <c r="P608" s="259" t="s">
        <v>5139</v>
      </c>
      <c r="Q608" s="259" t="s">
        <v>5133</v>
      </c>
    </row>
    <row r="609" spans="1:17" ht="21.75" customHeight="1">
      <c r="A609" s="301" t="s">
        <v>5139</v>
      </c>
      <c r="B609" s="301" t="s">
        <v>5133</v>
      </c>
      <c r="C609" s="316" t="s">
        <v>6686</v>
      </c>
      <c r="D609" s="465" t="s">
        <v>3646</v>
      </c>
      <c r="E609" s="465" t="s">
        <v>6091</v>
      </c>
      <c r="F609" s="469" t="str">
        <f t="shared" si="18"/>
        <v>other</v>
      </c>
      <c r="G609" s="260">
        <v>0</v>
      </c>
      <c r="H609" s="260">
        <v>0</v>
      </c>
      <c r="I609" s="260">
        <v>0</v>
      </c>
      <c r="J609" s="260">
        <v>25272.079579720401</v>
      </c>
      <c r="K609" s="260">
        <v>25272.0795796864</v>
      </c>
      <c r="L609" s="301" t="str">
        <f t="shared" si="19"/>
        <v/>
      </c>
      <c r="M609" s="459">
        <f>IFERROR((Tableau1[[#This Row],[Scope 1
(kg CO2-eq)]]+Tableau1[[#This Row],[Scope 2 energy
(kg CO2-eq)]]+Tableau1[[#This Row],[Scope 2 Infrastructure
(kg CO2-eq)]])/Tableau1[[#This Row],[Total CO2-emissions
(kg CO2-eq)
for scope 3 use ]],"")</f>
        <v>0</v>
      </c>
      <c r="N609" s="436" t="s">
        <v>3646</v>
      </c>
      <c r="O609" s="259">
        <v>1</v>
      </c>
      <c r="P609" s="259" t="s">
        <v>5139</v>
      </c>
      <c r="Q609" s="259" t="s">
        <v>5133</v>
      </c>
    </row>
    <row r="610" spans="1:17" ht="21.75" customHeight="1">
      <c r="A610" s="301" t="s">
        <v>5139</v>
      </c>
      <c r="B610" s="301" t="s">
        <v>5133</v>
      </c>
      <c r="C610" s="316" t="s">
        <v>6687</v>
      </c>
      <c r="D610" s="465" t="s">
        <v>3646</v>
      </c>
      <c r="E610" s="465" t="s">
        <v>6091</v>
      </c>
      <c r="F610" s="469" t="str">
        <f t="shared" si="18"/>
        <v>other</v>
      </c>
      <c r="G610" s="260">
        <v>0</v>
      </c>
      <c r="H610" s="260">
        <v>0</v>
      </c>
      <c r="I610" s="260">
        <v>0</v>
      </c>
      <c r="J610" s="260">
        <v>30211.4799554901</v>
      </c>
      <c r="K610" s="260">
        <v>30211.4799554499</v>
      </c>
      <c r="L610" s="301" t="str">
        <f t="shared" si="19"/>
        <v/>
      </c>
      <c r="M610" s="459">
        <f>IFERROR((Tableau1[[#This Row],[Scope 1
(kg CO2-eq)]]+Tableau1[[#This Row],[Scope 2 energy
(kg CO2-eq)]]+Tableau1[[#This Row],[Scope 2 Infrastructure
(kg CO2-eq)]])/Tableau1[[#This Row],[Total CO2-emissions
(kg CO2-eq)
for scope 3 use ]],"")</f>
        <v>0</v>
      </c>
      <c r="N610" s="436" t="s">
        <v>3646</v>
      </c>
      <c r="O610" s="259">
        <v>1</v>
      </c>
      <c r="P610" s="259" t="s">
        <v>5139</v>
      </c>
      <c r="Q610" s="259" t="s">
        <v>5133</v>
      </c>
    </row>
    <row r="611" spans="1:17" ht="21.75" customHeight="1">
      <c r="A611" s="301" t="s">
        <v>5139</v>
      </c>
      <c r="B611" s="301" t="s">
        <v>5133</v>
      </c>
      <c r="C611" s="316" t="s">
        <v>6688</v>
      </c>
      <c r="D611" s="465" t="s">
        <v>3646</v>
      </c>
      <c r="E611" s="465" t="s">
        <v>6091</v>
      </c>
      <c r="F611" s="469" t="str">
        <f t="shared" si="18"/>
        <v>other</v>
      </c>
      <c r="G611" s="260">
        <v>0</v>
      </c>
      <c r="H611" s="260">
        <v>0</v>
      </c>
      <c r="I611" s="260">
        <v>0</v>
      </c>
      <c r="J611" s="260">
        <v>31520.335763682499</v>
      </c>
      <c r="K611" s="260">
        <v>31520.335763678799</v>
      </c>
      <c r="L611" s="301" t="str">
        <f t="shared" si="19"/>
        <v/>
      </c>
      <c r="M611" s="459">
        <f>IFERROR((Tableau1[[#This Row],[Scope 1
(kg CO2-eq)]]+Tableau1[[#This Row],[Scope 2 energy
(kg CO2-eq)]]+Tableau1[[#This Row],[Scope 2 Infrastructure
(kg CO2-eq)]])/Tableau1[[#This Row],[Total CO2-emissions
(kg CO2-eq)
for scope 3 use ]],"")</f>
        <v>0</v>
      </c>
      <c r="N611" s="436" t="s">
        <v>3646</v>
      </c>
      <c r="O611" s="259">
        <v>1</v>
      </c>
      <c r="P611" s="259" t="s">
        <v>5139</v>
      </c>
      <c r="Q611" s="259" t="s">
        <v>5133</v>
      </c>
    </row>
    <row r="612" spans="1:17" ht="21.75" customHeight="1">
      <c r="A612" s="301" t="s">
        <v>5139</v>
      </c>
      <c r="B612" s="301" t="s">
        <v>5133</v>
      </c>
      <c r="C612" s="316" t="s">
        <v>6689</v>
      </c>
      <c r="D612" s="465" t="s">
        <v>3646</v>
      </c>
      <c r="E612" s="465" t="s">
        <v>6091</v>
      </c>
      <c r="F612" s="469" t="str">
        <f t="shared" si="18"/>
        <v>other</v>
      </c>
      <c r="G612" s="260">
        <v>0</v>
      </c>
      <c r="H612" s="260">
        <v>0</v>
      </c>
      <c r="I612" s="260">
        <v>0</v>
      </c>
      <c r="J612" s="260">
        <v>4559.6647446109901</v>
      </c>
      <c r="K612" s="260">
        <v>4559.6647446039096</v>
      </c>
      <c r="L612" s="301" t="str">
        <f t="shared" si="19"/>
        <v/>
      </c>
      <c r="M612" s="459">
        <f>IFERROR((Tableau1[[#This Row],[Scope 1
(kg CO2-eq)]]+Tableau1[[#This Row],[Scope 2 energy
(kg CO2-eq)]]+Tableau1[[#This Row],[Scope 2 Infrastructure
(kg CO2-eq)]])/Tableau1[[#This Row],[Total CO2-emissions
(kg CO2-eq)
for scope 3 use ]],"")</f>
        <v>0</v>
      </c>
      <c r="N612" s="436" t="s">
        <v>3646</v>
      </c>
      <c r="O612" s="259">
        <v>1</v>
      </c>
      <c r="P612" s="259" t="s">
        <v>5139</v>
      </c>
      <c r="Q612" s="259" t="s">
        <v>5133</v>
      </c>
    </row>
    <row r="613" spans="1:17" ht="21.75" customHeight="1">
      <c r="A613" s="301" t="s">
        <v>5139</v>
      </c>
      <c r="B613" s="301" t="s">
        <v>5133</v>
      </c>
      <c r="C613" s="316" t="s">
        <v>6690</v>
      </c>
      <c r="D613" s="465" t="s">
        <v>3646</v>
      </c>
      <c r="E613" s="465" t="s">
        <v>6091</v>
      </c>
      <c r="F613" s="469" t="str">
        <f t="shared" si="18"/>
        <v>other</v>
      </c>
      <c r="G613" s="260">
        <v>0</v>
      </c>
      <c r="H613" s="260">
        <v>0</v>
      </c>
      <c r="I613" s="260">
        <v>0</v>
      </c>
      <c r="J613" s="260">
        <v>7348.7251818371396</v>
      </c>
      <c r="K613" s="260">
        <v>7348.7251818389896</v>
      </c>
      <c r="L613" s="301" t="str">
        <f t="shared" si="19"/>
        <v/>
      </c>
      <c r="M613" s="459">
        <f>IFERROR((Tableau1[[#This Row],[Scope 1
(kg CO2-eq)]]+Tableau1[[#This Row],[Scope 2 energy
(kg CO2-eq)]]+Tableau1[[#This Row],[Scope 2 Infrastructure
(kg CO2-eq)]])/Tableau1[[#This Row],[Total CO2-emissions
(kg CO2-eq)
for scope 3 use ]],"")</f>
        <v>0</v>
      </c>
      <c r="N613" s="436" t="s">
        <v>3646</v>
      </c>
      <c r="O613" s="259">
        <v>1</v>
      </c>
      <c r="P613" s="259" t="s">
        <v>5139</v>
      </c>
      <c r="Q613" s="259" t="s">
        <v>5133</v>
      </c>
    </row>
    <row r="614" spans="1:17" ht="21.75" customHeight="1">
      <c r="A614" s="301" t="s">
        <v>5139</v>
      </c>
      <c r="B614" s="301" t="s">
        <v>5133</v>
      </c>
      <c r="C614" s="316" t="s">
        <v>6691</v>
      </c>
      <c r="D614" s="465" t="s">
        <v>3646</v>
      </c>
      <c r="E614" s="465" t="s">
        <v>700</v>
      </c>
      <c r="F614" s="469" t="str">
        <f t="shared" si="18"/>
        <v>CH</v>
      </c>
      <c r="G614" s="260">
        <v>0</v>
      </c>
      <c r="H614" s="260">
        <v>0</v>
      </c>
      <c r="I614" s="260">
        <v>0</v>
      </c>
      <c r="J614" s="260">
        <v>301618.55637512199</v>
      </c>
      <c r="K614" s="260">
        <v>301618.556392022</v>
      </c>
      <c r="L614" s="301" t="str">
        <f t="shared" si="19"/>
        <v/>
      </c>
      <c r="M614" s="459">
        <f>IFERROR((Tableau1[[#This Row],[Scope 1
(kg CO2-eq)]]+Tableau1[[#This Row],[Scope 2 energy
(kg CO2-eq)]]+Tableau1[[#This Row],[Scope 2 Infrastructure
(kg CO2-eq)]])/Tableau1[[#This Row],[Total CO2-emissions
(kg CO2-eq)
for scope 3 use ]],"")</f>
        <v>0</v>
      </c>
      <c r="N614" s="436" t="s">
        <v>3646</v>
      </c>
      <c r="O614" s="259">
        <v>1</v>
      </c>
      <c r="P614" s="259" t="s">
        <v>5139</v>
      </c>
      <c r="Q614" s="259" t="s">
        <v>5133</v>
      </c>
    </row>
    <row r="615" spans="1:17" ht="21.75" customHeight="1">
      <c r="A615" s="301" t="s">
        <v>5139</v>
      </c>
      <c r="B615" s="301" t="s">
        <v>5133</v>
      </c>
      <c r="C615" s="316" t="s">
        <v>6692</v>
      </c>
      <c r="D615" s="465" t="s">
        <v>3646</v>
      </c>
      <c r="E615" s="465" t="s">
        <v>700</v>
      </c>
      <c r="F615" s="469" t="str">
        <f t="shared" si="18"/>
        <v>CH</v>
      </c>
      <c r="G615" s="260">
        <v>0</v>
      </c>
      <c r="H615" s="260">
        <v>109.3523747604</v>
      </c>
      <c r="I615" s="260">
        <v>1.6591019363999999</v>
      </c>
      <c r="J615" s="260">
        <v>49087.942297071</v>
      </c>
      <c r="K615" s="260">
        <v>49198.953830750797</v>
      </c>
      <c r="L615" s="301" t="str">
        <f t="shared" si="19"/>
        <v/>
      </c>
      <c r="M615" s="459">
        <f>IFERROR((Tableau1[[#This Row],[Scope 1
(kg CO2-eq)]]+Tableau1[[#This Row],[Scope 2 energy
(kg CO2-eq)]]+Tableau1[[#This Row],[Scope 2 Infrastructure
(kg CO2-eq)]])/Tableau1[[#This Row],[Total CO2-emissions
(kg CO2-eq)
for scope 3 use ]],"")</f>
        <v>2.2563788059130345E-3</v>
      </c>
      <c r="N615" s="436" t="s">
        <v>3646</v>
      </c>
      <c r="O615" s="259">
        <v>1</v>
      </c>
      <c r="P615" s="259" t="s">
        <v>5139</v>
      </c>
      <c r="Q615" s="259" t="s">
        <v>5133</v>
      </c>
    </row>
    <row r="616" spans="1:17" ht="21.75" customHeight="1">
      <c r="A616" s="301" t="s">
        <v>5139</v>
      </c>
      <c r="B616" s="301" t="s">
        <v>5133</v>
      </c>
      <c r="C616" s="316" t="s">
        <v>6693</v>
      </c>
      <c r="D616" s="465" t="s">
        <v>3646</v>
      </c>
      <c r="E616" s="465" t="s">
        <v>700</v>
      </c>
      <c r="F616" s="469" t="str">
        <f t="shared" si="18"/>
        <v>CH</v>
      </c>
      <c r="G616" s="260">
        <v>0</v>
      </c>
      <c r="H616" s="260">
        <v>0</v>
      </c>
      <c r="I616" s="260">
        <v>0</v>
      </c>
      <c r="J616" s="260">
        <v>51647.901799102197</v>
      </c>
      <c r="K616" s="260">
        <v>51647.9017991035</v>
      </c>
      <c r="L616" s="301" t="str">
        <f t="shared" si="19"/>
        <v/>
      </c>
      <c r="M616" s="459">
        <f>IFERROR((Tableau1[[#This Row],[Scope 1
(kg CO2-eq)]]+Tableau1[[#This Row],[Scope 2 energy
(kg CO2-eq)]]+Tableau1[[#This Row],[Scope 2 Infrastructure
(kg CO2-eq)]])/Tableau1[[#This Row],[Total CO2-emissions
(kg CO2-eq)
for scope 3 use ]],"")</f>
        <v>0</v>
      </c>
      <c r="N616" s="436" t="s">
        <v>3646</v>
      </c>
      <c r="O616" s="259">
        <v>1</v>
      </c>
      <c r="P616" s="259" t="s">
        <v>5139</v>
      </c>
      <c r="Q616" s="259" t="s">
        <v>5133</v>
      </c>
    </row>
    <row r="617" spans="1:17" ht="21.75" customHeight="1">
      <c r="A617" s="301" t="s">
        <v>5139</v>
      </c>
      <c r="B617" s="301" t="s">
        <v>5133</v>
      </c>
      <c r="C617" s="316" t="s">
        <v>6694</v>
      </c>
      <c r="D617" s="465" t="s">
        <v>3646</v>
      </c>
      <c r="E617" s="465" t="s">
        <v>700</v>
      </c>
      <c r="F617" s="469" t="str">
        <f t="shared" si="18"/>
        <v>CH</v>
      </c>
      <c r="G617" s="260">
        <v>0</v>
      </c>
      <c r="H617" s="260">
        <v>0</v>
      </c>
      <c r="I617" s="260">
        <v>0</v>
      </c>
      <c r="J617" s="260">
        <v>241507.51156118899</v>
      </c>
      <c r="K617" s="260">
        <v>241507.511561758</v>
      </c>
      <c r="L617" s="301" t="str">
        <f t="shared" si="19"/>
        <v/>
      </c>
      <c r="M617" s="459">
        <f>IFERROR((Tableau1[[#This Row],[Scope 1
(kg CO2-eq)]]+Tableau1[[#This Row],[Scope 2 energy
(kg CO2-eq)]]+Tableau1[[#This Row],[Scope 2 Infrastructure
(kg CO2-eq)]])/Tableau1[[#This Row],[Total CO2-emissions
(kg CO2-eq)
for scope 3 use ]],"")</f>
        <v>0</v>
      </c>
      <c r="N617" s="436" t="s">
        <v>3646</v>
      </c>
      <c r="O617" s="259">
        <v>1</v>
      </c>
      <c r="P617" s="259" t="s">
        <v>5139</v>
      </c>
      <c r="Q617" s="259" t="s">
        <v>5133</v>
      </c>
    </row>
    <row r="618" spans="1:17" ht="21.75" customHeight="1">
      <c r="A618" s="301" t="s">
        <v>5139</v>
      </c>
      <c r="B618" s="301" t="s">
        <v>5133</v>
      </c>
      <c r="C618" s="316" t="s">
        <v>6695</v>
      </c>
      <c r="D618" s="465" t="s">
        <v>3646</v>
      </c>
      <c r="E618" s="465" t="s">
        <v>700</v>
      </c>
      <c r="F618" s="469" t="str">
        <f t="shared" si="18"/>
        <v>CH</v>
      </c>
      <c r="G618" s="260">
        <v>0</v>
      </c>
      <c r="H618" s="260">
        <v>87.529571680800004</v>
      </c>
      <c r="I618" s="260">
        <v>1.3282765128</v>
      </c>
      <c r="J618" s="260">
        <v>46656.368224045298</v>
      </c>
      <c r="K618" s="260">
        <v>46745.225855027798</v>
      </c>
      <c r="L618" s="301" t="str">
        <f t="shared" si="19"/>
        <v/>
      </c>
      <c r="M618" s="459">
        <f>IFERROR((Tableau1[[#This Row],[Scope 1
(kg CO2-eq)]]+Tableau1[[#This Row],[Scope 2 energy
(kg CO2-eq)]]+Tableau1[[#This Row],[Scope 2 Infrastructure
(kg CO2-eq)]])/Tableau1[[#This Row],[Total CO2-emissions
(kg CO2-eq)
for scope 3 use ]],"")</f>
        <v>1.900896756155959E-3</v>
      </c>
      <c r="N618" s="436" t="s">
        <v>3646</v>
      </c>
      <c r="O618" s="259">
        <v>1</v>
      </c>
      <c r="P618" s="259" t="s">
        <v>5139</v>
      </c>
      <c r="Q618" s="259" t="s">
        <v>5133</v>
      </c>
    </row>
    <row r="619" spans="1:17" ht="21.75" customHeight="1">
      <c r="A619" s="301" t="s">
        <v>5139</v>
      </c>
      <c r="B619" s="301" t="s">
        <v>5133</v>
      </c>
      <c r="C619" s="316" t="s">
        <v>6696</v>
      </c>
      <c r="D619" s="465" t="s">
        <v>3646</v>
      </c>
      <c r="E619" s="465" t="s">
        <v>700</v>
      </c>
      <c r="F619" s="469" t="str">
        <f t="shared" si="18"/>
        <v>CH</v>
      </c>
      <c r="G619" s="260">
        <v>0</v>
      </c>
      <c r="H619" s="260">
        <v>0</v>
      </c>
      <c r="I619" s="260">
        <v>0</v>
      </c>
      <c r="J619" s="260">
        <v>51647.901799102197</v>
      </c>
      <c r="K619" s="260">
        <v>51647.9017991035</v>
      </c>
      <c r="L619" s="301" t="str">
        <f t="shared" si="19"/>
        <v/>
      </c>
      <c r="M619" s="459">
        <f>IFERROR((Tableau1[[#This Row],[Scope 1
(kg CO2-eq)]]+Tableau1[[#This Row],[Scope 2 energy
(kg CO2-eq)]]+Tableau1[[#This Row],[Scope 2 Infrastructure
(kg CO2-eq)]])/Tableau1[[#This Row],[Total CO2-emissions
(kg CO2-eq)
for scope 3 use ]],"")</f>
        <v>0</v>
      </c>
      <c r="N619" s="436" t="s">
        <v>3646</v>
      </c>
      <c r="O619" s="259">
        <v>1</v>
      </c>
      <c r="P619" s="259" t="s">
        <v>5139</v>
      </c>
      <c r="Q619" s="259" t="s">
        <v>5133</v>
      </c>
    </row>
    <row r="620" spans="1:17" ht="21.75" customHeight="1">
      <c r="A620" s="301" t="s">
        <v>4133</v>
      </c>
      <c r="B620" s="301" t="s">
        <v>5230</v>
      </c>
      <c r="C620" s="316" t="s">
        <v>6697</v>
      </c>
      <c r="D620" s="465" t="s">
        <v>436</v>
      </c>
      <c r="E620" s="465" t="s">
        <v>6101</v>
      </c>
      <c r="F620" s="469" t="str">
        <f t="shared" si="18"/>
        <v>other</v>
      </c>
      <c r="G620" s="260">
        <v>9.2932406499999995E-3</v>
      </c>
      <c r="H620" s="260">
        <v>8.2089174239568E-4</v>
      </c>
      <c r="I620" s="260">
        <v>1.0361060755199999E-6</v>
      </c>
      <c r="J620" s="260">
        <v>2.0372640419886002E-2</v>
      </c>
      <c r="K620" s="260">
        <v>3.0487808916631099E-2</v>
      </c>
      <c r="L620" s="301">
        <f t="shared" si="19"/>
        <v>0.10975611209987196</v>
      </c>
      <c r="M620" s="459">
        <f>IFERROR((Tableau1[[#This Row],[Scope 1
(kg CO2-eq)]]+Tableau1[[#This Row],[Scope 2 energy
(kg CO2-eq)]]+Tableau1[[#This Row],[Scope 2 Infrastructure
(kg CO2-eq)]])/Tableau1[[#This Row],[Total CO2-emissions
(kg CO2-eq)
for scope 3 use ]],"")</f>
        <v>0.33177748280078517</v>
      </c>
      <c r="N620" s="436" t="s">
        <v>436</v>
      </c>
      <c r="O620" s="259">
        <v>1</v>
      </c>
      <c r="P620" s="259" t="s">
        <v>4133</v>
      </c>
      <c r="Q620" s="259" t="s">
        <v>5230</v>
      </c>
    </row>
    <row r="621" spans="1:17" ht="21.75" customHeight="1">
      <c r="A621" s="301" t="s">
        <v>5231</v>
      </c>
      <c r="B621" s="301" t="s">
        <v>5232</v>
      </c>
      <c r="C621" s="316" t="s">
        <v>6698</v>
      </c>
      <c r="D621" s="465" t="s">
        <v>436</v>
      </c>
      <c r="E621" s="465" t="s">
        <v>6091</v>
      </c>
      <c r="F621" s="469" t="str">
        <f t="shared" si="18"/>
        <v>other</v>
      </c>
      <c r="G621" s="260">
        <v>5.0575700000000001E-2</v>
      </c>
      <c r="H621" s="260">
        <v>1.0115168000000001E-2</v>
      </c>
      <c r="I621" s="260">
        <v>2.0372640000000001E-2</v>
      </c>
      <c r="J621" s="260">
        <v>3.3590233487895693E-5</v>
      </c>
      <c r="K621" s="260">
        <v>8.1097099150283403E-2</v>
      </c>
      <c r="L621" s="301">
        <f t="shared" si="19"/>
        <v>0.29194955694102026</v>
      </c>
      <c r="M621" s="459">
        <f>IFERROR((Tableau1[[#This Row],[Scope 1
(kg CO2-eq)]]+Tableau1[[#This Row],[Scope 2 energy
(kg CO2-eq)]]+Tableau1[[#This Row],[Scope 2 Infrastructure
(kg CO2-eq)]])/Tableau1[[#This Row],[Total CO2-emissions
(kg CO2-eq)
for scope 3 use ]],"")</f>
        <v>0.99958579097606015</v>
      </c>
      <c r="N621" s="436" t="s">
        <v>436</v>
      </c>
      <c r="O621" s="259">
        <v>1</v>
      </c>
      <c r="P621" s="259" t="s">
        <v>5231</v>
      </c>
      <c r="Q621" s="260" t="s">
        <v>5232</v>
      </c>
    </row>
    <row r="622" spans="1:17" ht="21.75" customHeight="1">
      <c r="A622" s="301" t="s">
        <v>5138</v>
      </c>
      <c r="B622" s="301" t="s">
        <v>5185</v>
      </c>
      <c r="C622" s="316" t="s">
        <v>6699</v>
      </c>
      <c r="D622" s="465" t="s">
        <v>3731</v>
      </c>
      <c r="E622" s="465" t="s">
        <v>700</v>
      </c>
      <c r="F622" s="469" t="str">
        <f t="shared" si="18"/>
        <v>CH</v>
      </c>
      <c r="G622" s="260">
        <v>1.046914E-2</v>
      </c>
      <c r="H622" s="260">
        <v>0</v>
      </c>
      <c r="I622" s="260">
        <v>0</v>
      </c>
      <c r="J622" s="260">
        <v>6.9229909016220014E-3</v>
      </c>
      <c r="K622" s="260">
        <v>1.7392130905970402E-2</v>
      </c>
      <c r="L622" s="301" t="str">
        <f t="shared" si="19"/>
        <v/>
      </c>
      <c r="M622" s="459">
        <f>IFERROR((Tableau1[[#This Row],[Scope 1
(kg CO2-eq)]]+Tableau1[[#This Row],[Scope 2 energy
(kg CO2-eq)]]+Tableau1[[#This Row],[Scope 2 Infrastructure
(kg CO2-eq)]])/Tableau1[[#This Row],[Total CO2-emissions
(kg CO2-eq)
for scope 3 use ]],"")</f>
        <v>0.60194694121156456</v>
      </c>
      <c r="N622" s="436" t="s">
        <v>3731</v>
      </c>
      <c r="O622" s="259">
        <v>10000</v>
      </c>
      <c r="P622" s="259" t="s">
        <v>5138</v>
      </c>
      <c r="Q622" s="259" t="s">
        <v>5185</v>
      </c>
    </row>
    <row r="623" spans="1:17" ht="21.75" customHeight="1">
      <c r="A623" s="301" t="s">
        <v>5233</v>
      </c>
      <c r="B623" s="301" t="s">
        <v>5133</v>
      </c>
      <c r="C623" s="316" t="s">
        <v>6700</v>
      </c>
      <c r="D623" s="465" t="s">
        <v>3646</v>
      </c>
      <c r="E623" s="465" t="s">
        <v>700</v>
      </c>
      <c r="F623" s="469" t="str">
        <f t="shared" si="18"/>
        <v>CH</v>
      </c>
      <c r="G623" s="260">
        <v>0</v>
      </c>
      <c r="H623" s="260">
        <v>0</v>
      </c>
      <c r="I623" s="260">
        <v>0</v>
      </c>
      <c r="J623" s="260">
        <v>652851.77030836302</v>
      </c>
      <c r="K623" s="260">
        <v>652851.76948622905</v>
      </c>
      <c r="L623" s="301" t="str">
        <f t="shared" si="19"/>
        <v/>
      </c>
      <c r="M623" s="459">
        <f>IFERROR((Tableau1[[#This Row],[Scope 1
(kg CO2-eq)]]+Tableau1[[#This Row],[Scope 2 energy
(kg CO2-eq)]]+Tableau1[[#This Row],[Scope 2 Infrastructure
(kg CO2-eq)]])/Tableau1[[#This Row],[Total CO2-emissions
(kg CO2-eq)
for scope 3 use ]],"")</f>
        <v>0</v>
      </c>
      <c r="N623" s="436" t="s">
        <v>3646</v>
      </c>
      <c r="O623" s="259">
        <v>1</v>
      </c>
      <c r="P623" s="259" t="s">
        <v>5233</v>
      </c>
      <c r="Q623" s="259" t="s">
        <v>5133</v>
      </c>
    </row>
    <row r="624" spans="1:17" ht="21.75" customHeight="1">
      <c r="A624" s="301" t="s">
        <v>5234</v>
      </c>
      <c r="B624" s="301" t="s">
        <v>5146</v>
      </c>
      <c r="C624" s="316" t="s">
        <v>6701</v>
      </c>
      <c r="D624" s="465" t="s">
        <v>3730</v>
      </c>
      <c r="E624" s="465" t="s">
        <v>6091</v>
      </c>
      <c r="F624" s="469" t="str">
        <f t="shared" si="18"/>
        <v>other</v>
      </c>
      <c r="G624" s="260">
        <v>0</v>
      </c>
      <c r="H624" s="260">
        <v>0</v>
      </c>
      <c r="I624" s="260">
        <v>0</v>
      </c>
      <c r="J624" s="260">
        <v>0</v>
      </c>
      <c r="K624" s="260">
        <v>0</v>
      </c>
      <c r="L624" s="301" t="str">
        <f t="shared" si="19"/>
        <v/>
      </c>
      <c r="M624" s="459" t="str">
        <f>IFERROR((Tableau1[[#This Row],[Scope 1
(kg CO2-eq)]]+Tableau1[[#This Row],[Scope 2 energy
(kg CO2-eq)]]+Tableau1[[#This Row],[Scope 2 Infrastructure
(kg CO2-eq)]])/Tableau1[[#This Row],[Total CO2-emissions
(kg CO2-eq)
for scope 3 use ]],"")</f>
        <v/>
      </c>
      <c r="N624" s="436" t="s">
        <v>3730</v>
      </c>
      <c r="O624" s="259">
        <v>1</v>
      </c>
      <c r="P624" s="259" t="s">
        <v>5234</v>
      </c>
      <c r="Q624" s="259" t="s">
        <v>5146</v>
      </c>
    </row>
    <row r="625" spans="1:17" ht="21.75" customHeight="1">
      <c r="A625" s="301" t="s">
        <v>5235</v>
      </c>
      <c r="B625" s="301" t="s">
        <v>5151</v>
      </c>
      <c r="C625" s="316" t="s">
        <v>6702</v>
      </c>
      <c r="D625" s="465" t="s">
        <v>50</v>
      </c>
      <c r="E625" s="465" t="s">
        <v>6091</v>
      </c>
      <c r="F625" s="469" t="str">
        <f t="shared" si="18"/>
        <v>other</v>
      </c>
      <c r="G625" s="260">
        <v>0</v>
      </c>
      <c r="H625" s="260">
        <v>9.4003235596800003E-2</v>
      </c>
      <c r="I625" s="260">
        <v>4.5026798040000002E-4</v>
      </c>
      <c r="J625" s="260">
        <v>4.9841425525288002E-2</v>
      </c>
      <c r="K625" s="260">
        <v>0.14429492876613101</v>
      </c>
      <c r="L625" s="301" t="str">
        <f t="shared" si="19"/>
        <v/>
      </c>
      <c r="M625" s="459">
        <f>IFERROR((Tableau1[[#This Row],[Scope 1
(kg CO2-eq)]]+Tableau1[[#This Row],[Scope 2 energy
(kg CO2-eq)]]+Tableau1[[#This Row],[Scope 2 Infrastructure
(kg CO2-eq)]])/Tableau1[[#This Row],[Total CO2-emissions
(kg CO2-eq)
for scope 3 use ]],"")</f>
        <v>0.65458643893360569</v>
      </c>
      <c r="N625" s="436" t="s">
        <v>50</v>
      </c>
      <c r="O625" s="259">
        <v>1</v>
      </c>
      <c r="P625" s="259" t="s">
        <v>5235</v>
      </c>
      <c r="Q625" s="259" t="s">
        <v>5151</v>
      </c>
    </row>
    <row r="626" spans="1:17" ht="21.75" customHeight="1">
      <c r="A626" s="301" t="s">
        <v>5235</v>
      </c>
      <c r="B626" s="301" t="s">
        <v>5151</v>
      </c>
      <c r="C626" s="316" t="s">
        <v>6703</v>
      </c>
      <c r="D626" s="465" t="s">
        <v>50</v>
      </c>
      <c r="E626" s="465" t="s">
        <v>6091</v>
      </c>
      <c r="F626" s="469" t="str">
        <f t="shared" si="18"/>
        <v>other</v>
      </c>
      <c r="G626" s="260">
        <v>0</v>
      </c>
      <c r="H626" s="260">
        <v>0.1075064628096</v>
      </c>
      <c r="I626" s="260">
        <v>5.1494735879999999E-4</v>
      </c>
      <c r="J626" s="260">
        <v>4.9841425525288002E-2</v>
      </c>
      <c r="K626" s="260">
        <v>0.157862835308445</v>
      </c>
      <c r="L626" s="301" t="str">
        <f t="shared" si="19"/>
        <v/>
      </c>
      <c r="M626" s="459">
        <f>IFERROR((Tableau1[[#This Row],[Scope 1
(kg CO2-eq)]]+Tableau1[[#This Row],[Scope 2 energy
(kg CO2-eq)]]+Tableau1[[#This Row],[Scope 2 Infrastructure
(kg CO2-eq)]])/Tableau1[[#This Row],[Total CO2-emissions
(kg CO2-eq)
for scope 3 use ]],"")</f>
        <v>0.68427385050660694</v>
      </c>
      <c r="N626" s="436" t="s">
        <v>50</v>
      </c>
      <c r="O626" s="259">
        <v>1</v>
      </c>
      <c r="P626" s="259" t="s">
        <v>5235</v>
      </c>
      <c r="Q626" s="259" t="s">
        <v>5151</v>
      </c>
    </row>
    <row r="627" spans="1:17" ht="21.75" customHeight="1">
      <c r="A627" s="301" t="s">
        <v>5235</v>
      </c>
      <c r="B627" s="301" t="s">
        <v>5151</v>
      </c>
      <c r="C627" s="316" t="s">
        <v>6704</v>
      </c>
      <c r="D627" s="465" t="s">
        <v>50</v>
      </c>
      <c r="E627" s="465" t="s">
        <v>6091</v>
      </c>
      <c r="F627" s="469" t="str">
        <f t="shared" si="18"/>
        <v>other</v>
      </c>
      <c r="G627" s="260">
        <v>0</v>
      </c>
      <c r="H627" s="260">
        <v>8.1538718169599997E-2</v>
      </c>
      <c r="I627" s="260">
        <v>3.905639388E-4</v>
      </c>
      <c r="J627" s="260">
        <v>4.9841425525288002E-2</v>
      </c>
      <c r="K627" s="260">
        <v>0.13177070734177301</v>
      </c>
      <c r="L627" s="301" t="str">
        <f t="shared" si="19"/>
        <v/>
      </c>
      <c r="M627" s="459">
        <f>IFERROR((Tableau1[[#This Row],[Scope 1
(kg CO2-eq)]]+Tableau1[[#This Row],[Scope 2 energy
(kg CO2-eq)]]+Tableau1[[#This Row],[Scope 2 Infrastructure
(kg CO2-eq)]])/Tableau1[[#This Row],[Total CO2-emissions
(kg CO2-eq)
for scope 3 use ]],"")</f>
        <v>0.62175641127811843</v>
      </c>
      <c r="N627" s="436" t="s">
        <v>50</v>
      </c>
      <c r="O627" s="259">
        <v>1</v>
      </c>
      <c r="P627" s="259" t="s">
        <v>5235</v>
      </c>
      <c r="Q627" s="259" t="s">
        <v>5151</v>
      </c>
    </row>
    <row r="628" spans="1:17" ht="21.75" customHeight="1">
      <c r="A628" s="301" t="s">
        <v>5235</v>
      </c>
      <c r="B628" s="301" t="s">
        <v>5151</v>
      </c>
      <c r="C628" s="316" t="s">
        <v>6705</v>
      </c>
      <c r="D628" s="465" t="s">
        <v>50</v>
      </c>
      <c r="E628" s="465" t="s">
        <v>6091</v>
      </c>
      <c r="F628" s="469" t="str">
        <f t="shared" si="18"/>
        <v>other</v>
      </c>
      <c r="G628" s="260">
        <v>0</v>
      </c>
      <c r="H628" s="260">
        <v>7.2190330099200006E-2</v>
      </c>
      <c r="I628" s="260">
        <v>3.4578590760000002E-4</v>
      </c>
      <c r="J628" s="260">
        <v>8.5301238570590504E-4</v>
      </c>
      <c r="K628" s="260">
        <v>7.3389128133633894E-2</v>
      </c>
      <c r="L628" s="301" t="str">
        <f t="shared" si="19"/>
        <v/>
      </c>
      <c r="M628" s="459">
        <f>IFERROR((Tableau1[[#This Row],[Scope 1
(kg CO2-eq)]]+Tableau1[[#This Row],[Scope 2 energy
(kg CO2-eq)]]+Tableau1[[#This Row],[Scope 2 Infrastructure
(kg CO2-eq)]])/Tableau1[[#This Row],[Total CO2-emissions
(kg CO2-eq)
for scope 3 use ]],"")</f>
        <v>0.98837685978118384</v>
      </c>
      <c r="N628" s="436" t="s">
        <v>50</v>
      </c>
      <c r="O628" s="259">
        <v>1</v>
      </c>
      <c r="P628" s="259" t="s">
        <v>5235</v>
      </c>
      <c r="Q628" s="259" t="s">
        <v>5151</v>
      </c>
    </row>
    <row r="629" spans="1:17" ht="21.75" customHeight="1">
      <c r="A629" s="301" t="s">
        <v>5235</v>
      </c>
      <c r="B629" s="301" t="s">
        <v>5151</v>
      </c>
      <c r="C629" s="316" t="s">
        <v>6706</v>
      </c>
      <c r="D629" s="465" t="s">
        <v>50</v>
      </c>
      <c r="E629" s="465" t="s">
        <v>6091</v>
      </c>
      <c r="F629" s="469" t="str">
        <f t="shared" si="18"/>
        <v>other</v>
      </c>
      <c r="G629" s="260">
        <v>0</v>
      </c>
      <c r="H629" s="260">
        <v>7.7383879027199995E-2</v>
      </c>
      <c r="I629" s="260">
        <v>3.7066259160000001E-4</v>
      </c>
      <c r="J629" s="260">
        <v>8.5301238570590504E-4</v>
      </c>
      <c r="K629" s="260">
        <v>7.8607553706623604E-2</v>
      </c>
      <c r="L629" s="301" t="str">
        <f t="shared" si="19"/>
        <v/>
      </c>
      <c r="M629" s="459">
        <f>IFERROR((Tableau1[[#This Row],[Scope 1
(kg CO2-eq)]]+Tableau1[[#This Row],[Scope 2 energy
(kg CO2-eq)]]+Tableau1[[#This Row],[Scope 2 Infrastructure
(kg CO2-eq)]])/Tableau1[[#This Row],[Total CO2-emissions
(kg CO2-eq)
for scope 3 use ]],"")</f>
        <v>0.989148471774008</v>
      </c>
      <c r="N629" s="436" t="s">
        <v>50</v>
      </c>
      <c r="O629" s="259">
        <v>1</v>
      </c>
      <c r="P629" s="259" t="s">
        <v>5235</v>
      </c>
      <c r="Q629" s="259" t="s">
        <v>5151</v>
      </c>
    </row>
    <row r="630" spans="1:17" ht="21.75" customHeight="1">
      <c r="A630" s="301" t="s">
        <v>5235</v>
      </c>
      <c r="B630" s="301" t="s">
        <v>5151</v>
      </c>
      <c r="C630" s="316" t="s">
        <v>6707</v>
      </c>
      <c r="D630" s="465" t="s">
        <v>50</v>
      </c>
      <c r="E630" s="465" t="s">
        <v>6091</v>
      </c>
      <c r="F630" s="469" t="str">
        <f t="shared" si="18"/>
        <v>other</v>
      </c>
      <c r="G630" s="260">
        <v>0</v>
      </c>
      <c r="H630" s="260">
        <v>8.2577427955199997E-2</v>
      </c>
      <c r="I630" s="260">
        <v>3.955392756E-4</v>
      </c>
      <c r="J630" s="260">
        <v>8.5301238570590504E-4</v>
      </c>
      <c r="K630" s="260">
        <v>8.3825979320513194E-2</v>
      </c>
      <c r="L630" s="301" t="str">
        <f t="shared" si="19"/>
        <v/>
      </c>
      <c r="M630" s="459">
        <f>IFERROR((Tableau1[[#This Row],[Scope 1
(kg CO2-eq)]]+Tableau1[[#This Row],[Scope 2 energy
(kg CO2-eq)]]+Tableau1[[#This Row],[Scope 2 Infrastructure
(kg CO2-eq)]])/Tableau1[[#This Row],[Total CO2-emissions
(kg CO2-eq)
for scope 3 use ]],"")</f>
        <v>0.98982401283435462</v>
      </c>
      <c r="N630" s="436" t="s">
        <v>50</v>
      </c>
      <c r="O630" s="259">
        <v>1</v>
      </c>
      <c r="P630" s="259" t="s">
        <v>5235</v>
      </c>
      <c r="Q630" s="259" t="s">
        <v>5151</v>
      </c>
    </row>
    <row r="631" spans="1:17" ht="21.75" customHeight="1">
      <c r="A631" s="301" t="s">
        <v>5138</v>
      </c>
      <c r="B631" s="301" t="s">
        <v>5235</v>
      </c>
      <c r="C631" s="316" t="s">
        <v>6708</v>
      </c>
      <c r="D631" s="465" t="s">
        <v>50</v>
      </c>
      <c r="E631" s="465" t="s">
        <v>6091</v>
      </c>
      <c r="F631" s="469" t="str">
        <f t="shared" si="18"/>
        <v>other</v>
      </c>
      <c r="G631" s="260">
        <v>0</v>
      </c>
      <c r="H631" s="260">
        <v>0</v>
      </c>
      <c r="I631" s="260">
        <v>0</v>
      </c>
      <c r="J631" s="260">
        <v>0.19786235073508701</v>
      </c>
      <c r="K631" s="260">
        <v>0.197862350733785</v>
      </c>
      <c r="L631" s="301" t="str">
        <f t="shared" si="19"/>
        <v/>
      </c>
      <c r="M631" s="459">
        <f>IFERROR((Tableau1[[#This Row],[Scope 1
(kg CO2-eq)]]+Tableau1[[#This Row],[Scope 2 energy
(kg CO2-eq)]]+Tableau1[[#This Row],[Scope 2 Infrastructure
(kg CO2-eq)]])/Tableau1[[#This Row],[Total CO2-emissions
(kg CO2-eq)
for scope 3 use ]],"")</f>
        <v>0</v>
      </c>
      <c r="N631" s="436" t="s">
        <v>50</v>
      </c>
      <c r="O631" s="259">
        <v>1</v>
      </c>
      <c r="P631" s="259" t="s">
        <v>5138</v>
      </c>
      <c r="Q631" s="259" t="s">
        <v>5235</v>
      </c>
    </row>
    <row r="632" spans="1:17" ht="21.75" customHeight="1">
      <c r="A632" s="301" t="s">
        <v>5138</v>
      </c>
      <c r="B632" s="301" t="s">
        <v>5235</v>
      </c>
      <c r="C632" s="316" t="s">
        <v>6709</v>
      </c>
      <c r="D632" s="465" t="s">
        <v>50</v>
      </c>
      <c r="E632" s="465" t="s">
        <v>6091</v>
      </c>
      <c r="F632" s="469" t="str">
        <f t="shared" si="18"/>
        <v>other</v>
      </c>
      <c r="G632" s="260">
        <v>0</v>
      </c>
      <c r="H632" s="260">
        <v>0</v>
      </c>
      <c r="I632" s="260">
        <v>0</v>
      </c>
      <c r="J632" s="260">
        <v>9.5663813871063694E-2</v>
      </c>
      <c r="K632" s="260">
        <v>9.5663813871254499E-2</v>
      </c>
      <c r="L632" s="301" t="str">
        <f t="shared" si="19"/>
        <v/>
      </c>
      <c r="M632" s="459">
        <f>IFERROR((Tableau1[[#This Row],[Scope 1
(kg CO2-eq)]]+Tableau1[[#This Row],[Scope 2 energy
(kg CO2-eq)]]+Tableau1[[#This Row],[Scope 2 Infrastructure
(kg CO2-eq)]])/Tableau1[[#This Row],[Total CO2-emissions
(kg CO2-eq)
for scope 3 use ]],"")</f>
        <v>0</v>
      </c>
      <c r="N632" s="436" t="s">
        <v>50</v>
      </c>
      <c r="O632" s="259">
        <v>1</v>
      </c>
      <c r="P632" s="259" t="s">
        <v>5138</v>
      </c>
      <c r="Q632" s="259" t="s">
        <v>5235</v>
      </c>
    </row>
    <row r="633" spans="1:17" ht="21.75" customHeight="1">
      <c r="A633" s="301" t="s">
        <v>5138</v>
      </c>
      <c r="B633" s="301" t="s">
        <v>5235</v>
      </c>
      <c r="C633" s="316" t="s">
        <v>6710</v>
      </c>
      <c r="D633" s="465" t="s">
        <v>50</v>
      </c>
      <c r="E633" s="465" t="s">
        <v>6091</v>
      </c>
      <c r="F633" s="469" t="str">
        <f t="shared" si="18"/>
        <v>other</v>
      </c>
      <c r="G633" s="260">
        <v>0</v>
      </c>
      <c r="H633" s="260">
        <v>0</v>
      </c>
      <c r="I633" s="260">
        <v>0</v>
      </c>
      <c r="J633" s="260">
        <v>0.10244776711594999</v>
      </c>
      <c r="K633" s="260">
        <v>0.10244776707843301</v>
      </c>
      <c r="L633" s="301" t="str">
        <f t="shared" si="19"/>
        <v/>
      </c>
      <c r="M633" s="459">
        <f>IFERROR((Tableau1[[#This Row],[Scope 1
(kg CO2-eq)]]+Tableau1[[#This Row],[Scope 2 energy
(kg CO2-eq)]]+Tableau1[[#This Row],[Scope 2 Infrastructure
(kg CO2-eq)]])/Tableau1[[#This Row],[Total CO2-emissions
(kg CO2-eq)
for scope 3 use ]],"")</f>
        <v>0</v>
      </c>
      <c r="N633" s="436" t="s">
        <v>50</v>
      </c>
      <c r="O633" s="259">
        <v>1</v>
      </c>
      <c r="P633" s="259" t="s">
        <v>5138</v>
      </c>
      <c r="Q633" s="259" t="s">
        <v>5235</v>
      </c>
    </row>
    <row r="634" spans="1:17" ht="21.75" customHeight="1">
      <c r="A634" s="301" t="s">
        <v>5138</v>
      </c>
      <c r="B634" s="301" t="s">
        <v>5235</v>
      </c>
      <c r="C634" s="316" t="s">
        <v>6711</v>
      </c>
      <c r="D634" s="465" t="s">
        <v>50</v>
      </c>
      <c r="E634" s="465" t="s">
        <v>6091</v>
      </c>
      <c r="F634" s="469" t="str">
        <f t="shared" si="18"/>
        <v>other</v>
      </c>
      <c r="G634" s="260">
        <v>0</v>
      </c>
      <c r="H634" s="260">
        <v>0</v>
      </c>
      <c r="I634" s="260">
        <v>0</v>
      </c>
      <c r="J634" s="260">
        <v>0.109231720414007</v>
      </c>
      <c r="K634" s="260">
        <v>0.10923172041392699</v>
      </c>
      <c r="L634" s="301" t="str">
        <f t="shared" si="19"/>
        <v/>
      </c>
      <c r="M634" s="459">
        <f>IFERROR((Tableau1[[#This Row],[Scope 1
(kg CO2-eq)]]+Tableau1[[#This Row],[Scope 2 energy
(kg CO2-eq)]]+Tableau1[[#This Row],[Scope 2 Infrastructure
(kg CO2-eq)]])/Tableau1[[#This Row],[Total CO2-emissions
(kg CO2-eq)
for scope 3 use ]],"")</f>
        <v>0</v>
      </c>
      <c r="N634" s="436" t="s">
        <v>50</v>
      </c>
      <c r="O634" s="259">
        <v>1</v>
      </c>
      <c r="P634" s="259" t="s">
        <v>5138</v>
      </c>
      <c r="Q634" s="259" t="s">
        <v>5235</v>
      </c>
    </row>
    <row r="635" spans="1:17" ht="21.75" customHeight="1">
      <c r="A635" s="301" t="s">
        <v>5235</v>
      </c>
      <c r="B635" s="301" t="s">
        <v>5151</v>
      </c>
      <c r="C635" s="316" t="s">
        <v>6712</v>
      </c>
      <c r="D635" s="465" t="s">
        <v>50</v>
      </c>
      <c r="E635" s="465" t="s">
        <v>6091</v>
      </c>
      <c r="F635" s="469" t="str">
        <f t="shared" si="18"/>
        <v>other</v>
      </c>
      <c r="G635" s="260">
        <v>0</v>
      </c>
      <c r="H635" s="260">
        <v>4.7261295244800001E-2</v>
      </c>
      <c r="I635" s="260">
        <v>2.263778244E-4</v>
      </c>
      <c r="J635" s="260">
        <v>1.0941083566084399E-3</v>
      </c>
      <c r="K635" s="260">
        <v>4.8581781256348003E-2</v>
      </c>
      <c r="L635" s="301" t="str">
        <f t="shared" si="19"/>
        <v/>
      </c>
      <c r="M635" s="459">
        <f>IFERROR((Tableau1[[#This Row],[Scope 1
(kg CO2-eq)]]+Tableau1[[#This Row],[Scope 2 energy
(kg CO2-eq)]]+Tableau1[[#This Row],[Scope 2 Infrastructure
(kg CO2-eq)]])/Tableau1[[#This Row],[Total CO2-emissions
(kg CO2-eq)
for scope 3 use ]],"")</f>
        <v>0.97747904340158298</v>
      </c>
      <c r="N635" s="436" t="s">
        <v>50</v>
      </c>
      <c r="O635" s="259">
        <v>1</v>
      </c>
      <c r="P635" s="259" t="s">
        <v>5235</v>
      </c>
      <c r="Q635" s="259" t="s">
        <v>5151</v>
      </c>
    </row>
    <row r="636" spans="1:17" ht="21.75" customHeight="1">
      <c r="A636" s="301" t="s">
        <v>5235</v>
      </c>
      <c r="B636" s="301" t="s">
        <v>5151</v>
      </c>
      <c r="C636" s="316" t="s">
        <v>6713</v>
      </c>
      <c r="D636" s="465" t="s">
        <v>50</v>
      </c>
      <c r="E636" s="465" t="s">
        <v>6091</v>
      </c>
      <c r="F636" s="469" t="str">
        <f t="shared" si="18"/>
        <v>other</v>
      </c>
      <c r="G636" s="260">
        <v>0</v>
      </c>
      <c r="H636" s="260">
        <v>5.0585166558720002E-2</v>
      </c>
      <c r="I636" s="260">
        <v>2.4229890216E-4</v>
      </c>
      <c r="J636" s="260">
        <v>1.0941083566084399E-3</v>
      </c>
      <c r="K636" s="260">
        <v>5.1921573636166098E-2</v>
      </c>
      <c r="L636" s="301" t="str">
        <f t="shared" si="19"/>
        <v/>
      </c>
      <c r="M636" s="459">
        <f>IFERROR((Tableau1[[#This Row],[Scope 1
(kg CO2-eq)]]+Tableau1[[#This Row],[Scope 2 energy
(kg CO2-eq)]]+Tableau1[[#This Row],[Scope 2 Infrastructure
(kg CO2-eq)]])/Tableau1[[#This Row],[Total CO2-emissions
(kg CO2-eq)
for scope 3 use ]],"")</f>
        <v>0.97892767690453841</v>
      </c>
      <c r="N636" s="436" t="s">
        <v>50</v>
      </c>
      <c r="O636" s="259">
        <v>1</v>
      </c>
      <c r="P636" s="259" t="s">
        <v>5235</v>
      </c>
      <c r="Q636" s="259" t="s">
        <v>5151</v>
      </c>
    </row>
    <row r="637" spans="1:17" ht="21.75" customHeight="1">
      <c r="A637" s="301" t="s">
        <v>5235</v>
      </c>
      <c r="B637" s="301" t="s">
        <v>5151</v>
      </c>
      <c r="C637" s="316" t="s">
        <v>6714</v>
      </c>
      <c r="D637" s="465" t="s">
        <v>50</v>
      </c>
      <c r="E637" s="465" t="s">
        <v>6091</v>
      </c>
      <c r="F637" s="469" t="str">
        <f t="shared" si="18"/>
        <v>other</v>
      </c>
      <c r="G637" s="260">
        <v>0</v>
      </c>
      <c r="H637" s="260">
        <v>5.4012908851199998E-2</v>
      </c>
      <c r="I637" s="260">
        <v>2.5871751359999998E-4</v>
      </c>
      <c r="J637" s="260">
        <v>1.0941083566084399E-3</v>
      </c>
      <c r="K637" s="260">
        <v>5.5365734527768801E-2</v>
      </c>
      <c r="L637" s="301" t="str">
        <f t="shared" si="19"/>
        <v/>
      </c>
      <c r="M637" s="459">
        <f>IFERROR((Tableau1[[#This Row],[Scope 1
(kg CO2-eq)]]+Tableau1[[#This Row],[Scope 2 energy
(kg CO2-eq)]]+Tableau1[[#This Row],[Scope 2 Infrastructure
(kg CO2-eq)]])/Tableau1[[#This Row],[Total CO2-emissions
(kg CO2-eq)
for scope 3 use ]],"")</f>
        <v>0.9802385325093077</v>
      </c>
      <c r="N637" s="436" t="s">
        <v>50</v>
      </c>
      <c r="O637" s="259">
        <v>1</v>
      </c>
      <c r="P637" s="259" t="s">
        <v>5235</v>
      </c>
      <c r="Q637" s="259" t="s">
        <v>5151</v>
      </c>
    </row>
    <row r="638" spans="1:17" ht="21.75" customHeight="1">
      <c r="A638" s="301" t="s">
        <v>5138</v>
      </c>
      <c r="B638" s="301" t="s">
        <v>5235</v>
      </c>
      <c r="C638" s="316" t="s">
        <v>6715</v>
      </c>
      <c r="D638" s="465" t="s">
        <v>50</v>
      </c>
      <c r="E638" s="465" t="s">
        <v>6091</v>
      </c>
      <c r="F638" s="469" t="str">
        <f t="shared" si="18"/>
        <v>other</v>
      </c>
      <c r="G638" s="260">
        <v>0</v>
      </c>
      <c r="H638" s="260">
        <v>7.8422588812799995E-2</v>
      </c>
      <c r="I638" s="260">
        <v>3.7563792840000001E-4</v>
      </c>
      <c r="J638" s="260">
        <v>9.46944732805408E-2</v>
      </c>
      <c r="K638" s="260">
        <v>0.17349269973744</v>
      </c>
      <c r="L638" s="301" t="str">
        <f t="shared" si="19"/>
        <v/>
      </c>
      <c r="M638" s="459">
        <f>IFERROR((Tableau1[[#This Row],[Scope 1
(kg CO2-eq)]]+Tableau1[[#This Row],[Scope 2 energy
(kg CO2-eq)]]+Tableau1[[#This Row],[Scope 2 Infrastructure
(kg CO2-eq)]])/Tableau1[[#This Row],[Total CO2-emissions
(kg CO2-eq)
for scope 3 use ]],"")</f>
        <v>0.45418756443614905</v>
      </c>
      <c r="N638" s="436" t="s">
        <v>50</v>
      </c>
      <c r="O638" s="259">
        <v>1</v>
      </c>
      <c r="P638" s="259" t="s">
        <v>5138</v>
      </c>
      <c r="Q638" s="259" t="s">
        <v>5235</v>
      </c>
    </row>
    <row r="639" spans="1:17" ht="21.75" customHeight="1">
      <c r="A639" s="301" t="s">
        <v>5235</v>
      </c>
      <c r="B639" s="301" t="s">
        <v>5151</v>
      </c>
      <c r="C639" s="316" t="s">
        <v>6716</v>
      </c>
      <c r="D639" s="465" t="s">
        <v>50</v>
      </c>
      <c r="E639" s="465" t="s">
        <v>6091</v>
      </c>
      <c r="F639" s="469" t="str">
        <f t="shared" si="18"/>
        <v>other</v>
      </c>
      <c r="G639" s="260">
        <v>0</v>
      </c>
      <c r="H639" s="260">
        <v>8.9848396454400001E-2</v>
      </c>
      <c r="I639" s="260">
        <v>4.3036663319999998E-4</v>
      </c>
      <c r="J639" s="260">
        <v>9.46944732805408E-2</v>
      </c>
      <c r="K639" s="260">
        <v>0.184973236043462</v>
      </c>
      <c r="L639" s="301" t="str">
        <f t="shared" si="19"/>
        <v/>
      </c>
      <c r="M639" s="459">
        <f>IFERROR((Tableau1[[#This Row],[Scope 1
(kg CO2-eq)]]+Tableau1[[#This Row],[Scope 2 energy
(kg CO2-eq)]]+Tableau1[[#This Row],[Scope 2 Infrastructure
(kg CO2-eq)]])/Tableau1[[#This Row],[Total CO2-emissions
(kg CO2-eq)
for scope 3 use ]],"")</f>
        <v>0.48806392221190187</v>
      </c>
      <c r="N639" s="436" t="s">
        <v>50</v>
      </c>
      <c r="O639" s="259">
        <v>1</v>
      </c>
      <c r="P639" s="259" t="s">
        <v>5235</v>
      </c>
      <c r="Q639" s="259" t="s">
        <v>5151</v>
      </c>
    </row>
    <row r="640" spans="1:17" ht="21.75" customHeight="1">
      <c r="A640" s="301" t="s">
        <v>5235</v>
      </c>
      <c r="B640" s="301" t="s">
        <v>5151</v>
      </c>
      <c r="C640" s="316" t="s">
        <v>6717</v>
      </c>
      <c r="D640" s="465" t="s">
        <v>50</v>
      </c>
      <c r="E640" s="465" t="s">
        <v>6091</v>
      </c>
      <c r="F640" s="469" t="str">
        <f t="shared" si="18"/>
        <v>other</v>
      </c>
      <c r="G640" s="260">
        <v>0</v>
      </c>
      <c r="H640" s="260">
        <v>6.8035490956800004E-2</v>
      </c>
      <c r="I640" s="260">
        <v>3.2588456039999998E-4</v>
      </c>
      <c r="J640" s="260">
        <v>9.46944732805408E-2</v>
      </c>
      <c r="K640" s="260">
        <v>0.16305584855064201</v>
      </c>
      <c r="L640" s="301" t="str">
        <f t="shared" si="19"/>
        <v/>
      </c>
      <c r="M640" s="459">
        <f>IFERROR((Tableau1[[#This Row],[Scope 1
(kg CO2-eq)]]+Tableau1[[#This Row],[Scope 2 energy
(kg CO2-eq)]]+Tableau1[[#This Row],[Scope 2 Infrastructure
(kg CO2-eq)]])/Tableau1[[#This Row],[Total CO2-emissions
(kg CO2-eq)
for scope 3 use ]],"")</f>
        <v>0.41925129411085355</v>
      </c>
      <c r="N640" s="436" t="s">
        <v>50</v>
      </c>
      <c r="O640" s="259">
        <v>1</v>
      </c>
      <c r="P640" s="259" t="s">
        <v>5235</v>
      </c>
      <c r="Q640" s="259" t="s">
        <v>5151</v>
      </c>
    </row>
    <row r="641" spans="1:17" ht="21.75" customHeight="1">
      <c r="A641" s="301" t="s">
        <v>5235</v>
      </c>
      <c r="B641" s="301" t="s">
        <v>5151</v>
      </c>
      <c r="C641" s="316" t="s">
        <v>6718</v>
      </c>
      <c r="D641" s="465" t="s">
        <v>50</v>
      </c>
      <c r="E641" s="465" t="s">
        <v>6091</v>
      </c>
      <c r="F641" s="469" t="str">
        <f t="shared" si="18"/>
        <v>other</v>
      </c>
      <c r="G641" s="260">
        <v>0</v>
      </c>
      <c r="H641" s="260">
        <v>6.1803232243200001E-2</v>
      </c>
      <c r="I641" s="260">
        <v>2.9603253959999999E-4</v>
      </c>
      <c r="J641" s="260">
        <v>1.0338297977880899E-3</v>
      </c>
      <c r="K641" s="260">
        <v>6.3133094358907904E-2</v>
      </c>
      <c r="L641" s="301" t="str">
        <f t="shared" si="19"/>
        <v/>
      </c>
      <c r="M641" s="459">
        <f>IFERROR((Tableau1[[#This Row],[Scope 1
(kg CO2-eq)]]+Tableau1[[#This Row],[Scope 2 energy
(kg CO2-eq)]]+Tableau1[[#This Row],[Scope 2 Infrastructure
(kg CO2-eq)]])/Tableau1[[#This Row],[Total CO2-emissions
(kg CO2-eq)
for scope 3 use ]],"")</f>
        <v>0.98362460154050668</v>
      </c>
      <c r="N641" s="436" t="s">
        <v>50</v>
      </c>
      <c r="O641" s="259">
        <v>1</v>
      </c>
      <c r="P641" s="259" t="s">
        <v>5235</v>
      </c>
      <c r="Q641" s="259" t="s">
        <v>5151</v>
      </c>
    </row>
    <row r="642" spans="1:17" ht="21.75" customHeight="1">
      <c r="A642" s="301" t="s">
        <v>5235</v>
      </c>
      <c r="B642" s="301" t="s">
        <v>5151</v>
      </c>
      <c r="C642" s="316" t="s">
        <v>6719</v>
      </c>
      <c r="D642" s="465" t="s">
        <v>50</v>
      </c>
      <c r="E642" s="465" t="s">
        <v>6091</v>
      </c>
      <c r="F642" s="469" t="str">
        <f t="shared" ref="F642:F705" si="20">IF(ISNUMBER(SEARCH("{CH}", C642)), "CH", "other")</f>
        <v>other</v>
      </c>
      <c r="G642" s="260">
        <v>0</v>
      </c>
      <c r="H642" s="260">
        <v>6.6477426278400004E-2</v>
      </c>
      <c r="I642" s="260">
        <v>3.1842155520000001E-4</v>
      </c>
      <c r="J642" s="260">
        <v>1.0338297977880899E-3</v>
      </c>
      <c r="K642" s="260">
        <v>6.7829677393072399E-2</v>
      </c>
      <c r="L642" s="301" t="str">
        <f t="shared" ref="L642:L705" si="21">IF(N642="MJ", K642*3.6, IF(N642="m", K642*1000, ""))</f>
        <v/>
      </c>
      <c r="M642" s="459">
        <f>IFERROR((Tableau1[[#This Row],[Scope 1
(kg CO2-eq)]]+Tableau1[[#This Row],[Scope 2 energy
(kg CO2-eq)]]+Tableau1[[#This Row],[Scope 2 Infrastructure
(kg CO2-eq)]])/Tableau1[[#This Row],[Total CO2-emissions
(kg CO2-eq)
for scope 3 use ]],"")</f>
        <v>0.984758447935977</v>
      </c>
      <c r="N642" s="436" t="s">
        <v>50</v>
      </c>
      <c r="O642" s="259">
        <v>1</v>
      </c>
      <c r="P642" s="259" t="s">
        <v>5235</v>
      </c>
      <c r="Q642" s="259" t="s">
        <v>5151</v>
      </c>
    </row>
    <row r="643" spans="1:17" ht="21.75" customHeight="1">
      <c r="A643" s="301" t="s">
        <v>5235</v>
      </c>
      <c r="B643" s="301" t="s">
        <v>5151</v>
      </c>
      <c r="C643" s="316" t="s">
        <v>6720</v>
      </c>
      <c r="D643" s="465" t="s">
        <v>50</v>
      </c>
      <c r="E643" s="465" t="s">
        <v>6091</v>
      </c>
      <c r="F643" s="469" t="str">
        <f t="shared" si="20"/>
        <v>other</v>
      </c>
      <c r="G643" s="260">
        <v>0</v>
      </c>
      <c r="H643" s="260">
        <v>7.1151620313600006E-2</v>
      </c>
      <c r="I643" s="260">
        <v>3.4081057080000002E-4</v>
      </c>
      <c r="J643" s="260">
        <v>1.0338297977880899E-3</v>
      </c>
      <c r="K643" s="260">
        <v>7.2526260427136197E-2</v>
      </c>
      <c r="L643" s="301" t="str">
        <f t="shared" si="21"/>
        <v/>
      </c>
      <c r="M643" s="459">
        <f>IFERROR((Tableau1[[#This Row],[Scope 1
(kg CO2-eq)]]+Tableau1[[#This Row],[Scope 2 energy
(kg CO2-eq)]]+Tableau1[[#This Row],[Scope 2 Infrastructure
(kg CO2-eq)]])/Tableau1[[#This Row],[Total CO2-emissions
(kg CO2-eq)
for scope 3 use ]],"")</f>
        <v>0.98574544535113828</v>
      </c>
      <c r="N643" s="436" t="s">
        <v>50</v>
      </c>
      <c r="O643" s="259">
        <v>1</v>
      </c>
      <c r="P643" s="259" t="s">
        <v>5235</v>
      </c>
      <c r="Q643" s="259" t="s">
        <v>5151</v>
      </c>
    </row>
    <row r="644" spans="1:17" ht="21.75" customHeight="1">
      <c r="A644" s="301" t="s">
        <v>5138</v>
      </c>
      <c r="B644" s="301" t="s">
        <v>5235</v>
      </c>
      <c r="C644" s="316" t="s">
        <v>6721</v>
      </c>
      <c r="D644" s="465" t="s">
        <v>50</v>
      </c>
      <c r="E644" s="465" t="s">
        <v>6091</v>
      </c>
      <c r="F644" s="469" t="str">
        <f t="shared" si="20"/>
        <v>other</v>
      </c>
      <c r="G644" s="260">
        <v>0</v>
      </c>
      <c r="H644" s="260">
        <v>0</v>
      </c>
      <c r="I644" s="260">
        <v>0</v>
      </c>
      <c r="J644" s="260">
        <v>0.18237362444673999</v>
      </c>
      <c r="K644" s="260">
        <v>0.18237362444911001</v>
      </c>
      <c r="L644" s="301" t="str">
        <f t="shared" si="21"/>
        <v/>
      </c>
      <c r="M644" s="459">
        <f>IFERROR((Tableau1[[#This Row],[Scope 1
(kg CO2-eq)]]+Tableau1[[#This Row],[Scope 2 energy
(kg CO2-eq)]]+Tableau1[[#This Row],[Scope 2 Infrastructure
(kg CO2-eq)]])/Tableau1[[#This Row],[Total CO2-emissions
(kg CO2-eq)
for scope 3 use ]],"")</f>
        <v>0</v>
      </c>
      <c r="N644" s="436" t="s">
        <v>50</v>
      </c>
      <c r="O644" s="259">
        <v>1</v>
      </c>
      <c r="P644" s="259" t="s">
        <v>5138</v>
      </c>
      <c r="Q644" s="259" t="s">
        <v>5235</v>
      </c>
    </row>
    <row r="645" spans="1:17" ht="21.75" customHeight="1">
      <c r="A645" s="301" t="s">
        <v>5180</v>
      </c>
      <c r="B645" s="301" t="s">
        <v>5219</v>
      </c>
      <c r="C645" s="316" t="s">
        <v>6722</v>
      </c>
      <c r="D645" s="465" t="s">
        <v>3730</v>
      </c>
      <c r="E645" s="465" t="s">
        <v>6016</v>
      </c>
      <c r="F645" s="469" t="str">
        <f t="shared" si="20"/>
        <v>other</v>
      </c>
      <c r="G645" s="260">
        <v>0</v>
      </c>
      <c r="H645" s="260">
        <v>0.65468866868943998</v>
      </c>
      <c r="I645" s="260">
        <v>0.14144557049192</v>
      </c>
      <c r="J645" s="260">
        <v>2.6883936314977799</v>
      </c>
      <c r="K645" s="260">
        <v>3.4845278679735499</v>
      </c>
      <c r="L645" s="301" t="str">
        <f t="shared" si="21"/>
        <v/>
      </c>
      <c r="M645" s="459">
        <f>IFERROR((Tableau1[[#This Row],[Scope 1
(kg CO2-eq)]]+Tableau1[[#This Row],[Scope 2 energy
(kg CO2-eq)]]+Tableau1[[#This Row],[Scope 2 Infrastructure
(kg CO2-eq)]])/Tableau1[[#This Row],[Total CO2-emissions
(kg CO2-eq)
for scope 3 use ]],"")</f>
        <v>0.22847693269973962</v>
      </c>
      <c r="N645" s="436" t="s">
        <v>3730</v>
      </c>
      <c r="O645" s="259">
        <v>1</v>
      </c>
      <c r="P645" s="259" t="s">
        <v>5180</v>
      </c>
      <c r="Q645" s="259" t="s">
        <v>5219</v>
      </c>
    </row>
    <row r="646" spans="1:17" ht="21.75" customHeight="1">
      <c r="A646" s="301" t="s">
        <v>5129</v>
      </c>
      <c r="B646" s="301" t="s">
        <v>5162</v>
      </c>
      <c r="C646" s="316" t="s">
        <v>6723</v>
      </c>
      <c r="D646" s="465" t="s">
        <v>3730</v>
      </c>
      <c r="E646" s="465" t="s">
        <v>6101</v>
      </c>
      <c r="F646" s="469" t="str">
        <f t="shared" si="20"/>
        <v>other</v>
      </c>
      <c r="G646" s="260">
        <v>0</v>
      </c>
      <c r="H646" s="260">
        <v>1.450250921716E-2</v>
      </c>
      <c r="I646" s="260">
        <v>6.9392826945600004E-3</v>
      </c>
      <c r="J646" s="260">
        <v>0</v>
      </c>
      <c r="K646" s="260">
        <v>2.1441792078969599E-2</v>
      </c>
      <c r="L646" s="301" t="str">
        <f t="shared" si="21"/>
        <v/>
      </c>
      <c r="M646" s="459">
        <f>IFERROR((Tableau1[[#This Row],[Scope 1
(kg CO2-eq)]]+Tableau1[[#This Row],[Scope 2 energy
(kg CO2-eq)]]+Tableau1[[#This Row],[Scope 2 Infrastructure
(kg CO2-eq)]])/Tableau1[[#This Row],[Total CO2-emissions
(kg CO2-eq)
for scope 3 use ]],"")</f>
        <v>0.99999999219983116</v>
      </c>
      <c r="N646" s="436" t="s">
        <v>3730</v>
      </c>
      <c r="O646" s="259">
        <v>1</v>
      </c>
      <c r="P646" s="259" t="s">
        <v>5129</v>
      </c>
      <c r="Q646" s="259" t="s">
        <v>5162</v>
      </c>
    </row>
    <row r="647" spans="1:17" ht="21.75" customHeight="1">
      <c r="A647" s="301" t="s">
        <v>5143</v>
      </c>
      <c r="B647" s="301" t="s">
        <v>5195</v>
      </c>
      <c r="C647" s="316" t="s">
        <v>6724</v>
      </c>
      <c r="D647" s="465" t="s">
        <v>50</v>
      </c>
      <c r="E647" s="465" t="s">
        <v>700</v>
      </c>
      <c r="F647" s="469" t="str">
        <f t="shared" si="20"/>
        <v>CH</v>
      </c>
      <c r="G647" s="260">
        <v>0</v>
      </c>
      <c r="H647" s="260">
        <v>1.55110277876</v>
      </c>
      <c r="I647" s="260">
        <v>0.23289709523999999</v>
      </c>
      <c r="J647" s="260">
        <v>141.01812627752599</v>
      </c>
      <c r="K647" s="260">
        <v>142.802128297791</v>
      </c>
      <c r="L647" s="301" t="str">
        <f t="shared" si="21"/>
        <v/>
      </c>
      <c r="M647" s="459">
        <f>IFERROR((Tableau1[[#This Row],[Scope 1
(kg CO2-eq)]]+Tableau1[[#This Row],[Scope 2 energy
(kg CO2-eq)]]+Tableau1[[#This Row],[Scope 2 Infrastructure
(kg CO2-eq)]])/Tableau1[[#This Row],[Total CO2-emissions
(kg CO2-eq)
for scope 3 use ]],"")</f>
        <v>1.2492810123107925E-2</v>
      </c>
      <c r="N647" s="436" t="s">
        <v>50</v>
      </c>
      <c r="O647" s="259">
        <v>1</v>
      </c>
      <c r="P647" s="259" t="s">
        <v>5143</v>
      </c>
      <c r="Q647" s="259" t="s">
        <v>5195</v>
      </c>
    </row>
    <row r="648" spans="1:17" ht="21.75" customHeight="1">
      <c r="A648" s="301" t="s">
        <v>5143</v>
      </c>
      <c r="B648" s="301" t="s">
        <v>5195</v>
      </c>
      <c r="C648" s="316" t="s">
        <v>6725</v>
      </c>
      <c r="D648" s="465" t="s">
        <v>50</v>
      </c>
      <c r="E648" s="465" t="s">
        <v>700</v>
      </c>
      <c r="F648" s="469" t="str">
        <f t="shared" si="20"/>
        <v>CH</v>
      </c>
      <c r="G648" s="260">
        <v>0</v>
      </c>
      <c r="H648" s="260">
        <v>1.55110277876</v>
      </c>
      <c r="I648" s="260">
        <v>0.23289709523999999</v>
      </c>
      <c r="J648" s="260">
        <v>137.94893454060499</v>
      </c>
      <c r="K648" s="260">
        <v>139.732934399139</v>
      </c>
      <c r="L648" s="301" t="str">
        <f t="shared" si="21"/>
        <v/>
      </c>
      <c r="M648" s="459">
        <f>IFERROR((Tableau1[[#This Row],[Scope 1
(kg CO2-eq)]]+Tableau1[[#This Row],[Scope 2 energy
(kg CO2-eq)]]+Tableau1[[#This Row],[Scope 2 Infrastructure
(kg CO2-eq)]])/Tableau1[[#This Row],[Total CO2-emissions
(kg CO2-eq)
for scope 3 use ]],"")</f>
        <v>1.2767211120780646E-2</v>
      </c>
      <c r="N648" s="436" t="s">
        <v>50</v>
      </c>
      <c r="O648" s="259">
        <v>1</v>
      </c>
      <c r="P648" s="259" t="s">
        <v>5143</v>
      </c>
      <c r="Q648" s="259" t="s">
        <v>5195</v>
      </c>
    </row>
    <row r="649" spans="1:17" ht="21.75" customHeight="1">
      <c r="A649" s="301" t="s">
        <v>5143</v>
      </c>
      <c r="B649" s="301" t="s">
        <v>5195</v>
      </c>
      <c r="C649" s="316" t="s">
        <v>6726</v>
      </c>
      <c r="D649" s="465" t="s">
        <v>50</v>
      </c>
      <c r="E649" s="465" t="s">
        <v>700</v>
      </c>
      <c r="F649" s="469" t="str">
        <f t="shared" si="20"/>
        <v>CH</v>
      </c>
      <c r="G649" s="260">
        <v>0</v>
      </c>
      <c r="H649" s="260">
        <v>1.55110277876</v>
      </c>
      <c r="I649" s="260">
        <v>0.23289709523999999</v>
      </c>
      <c r="J649" s="260">
        <v>141.82278093218801</v>
      </c>
      <c r="K649" s="260">
        <v>143.60677946373099</v>
      </c>
      <c r="L649" s="301" t="str">
        <f t="shared" si="21"/>
        <v/>
      </c>
      <c r="M649" s="459">
        <f>IFERROR((Tableau1[[#This Row],[Scope 1
(kg CO2-eq)]]+Tableau1[[#This Row],[Scope 2 energy
(kg CO2-eq)]]+Tableau1[[#This Row],[Scope 2 Infrastructure
(kg CO2-eq)]])/Tableau1[[#This Row],[Total CO2-emissions
(kg CO2-eq)
for scope 3 use ]],"")</f>
        <v>1.2422810961028223E-2</v>
      </c>
      <c r="N649" s="436" t="s">
        <v>50</v>
      </c>
      <c r="O649" s="259">
        <v>1</v>
      </c>
      <c r="P649" s="259" t="s">
        <v>5143</v>
      </c>
      <c r="Q649" s="259" t="s">
        <v>5195</v>
      </c>
    </row>
    <row r="650" spans="1:17" ht="21.75" customHeight="1">
      <c r="A650" s="301" t="s">
        <v>5143</v>
      </c>
      <c r="B650" s="301" t="s">
        <v>5195</v>
      </c>
      <c r="C650" s="316" t="s">
        <v>6727</v>
      </c>
      <c r="D650" s="465" t="s">
        <v>50</v>
      </c>
      <c r="E650" s="465" t="s">
        <v>700</v>
      </c>
      <c r="F650" s="469" t="str">
        <f t="shared" si="20"/>
        <v>CH</v>
      </c>
      <c r="G650" s="260">
        <v>0</v>
      </c>
      <c r="H650" s="260">
        <v>1.55110277876</v>
      </c>
      <c r="I650" s="260">
        <v>0.23289709523999999</v>
      </c>
      <c r="J650" s="260">
        <v>140.03924032454</v>
      </c>
      <c r="K650" s="260">
        <v>141.823240419916</v>
      </c>
      <c r="L650" s="301" t="str">
        <f t="shared" si="21"/>
        <v/>
      </c>
      <c r="M650" s="459">
        <f>IFERROR((Tableau1[[#This Row],[Scope 1
(kg CO2-eq)]]+Tableau1[[#This Row],[Scope 2 energy
(kg CO2-eq)]]+Tableau1[[#This Row],[Scope 2 Infrastructure
(kg CO2-eq)]])/Tableau1[[#This Row],[Total CO2-emissions
(kg CO2-eq)
for scope 3 use ]],"")</f>
        <v>1.2579037601438669E-2</v>
      </c>
      <c r="N650" s="436" t="s">
        <v>50</v>
      </c>
      <c r="O650" s="259">
        <v>1</v>
      </c>
      <c r="P650" s="259" t="s">
        <v>5143</v>
      </c>
      <c r="Q650" s="259" t="s">
        <v>5195</v>
      </c>
    </row>
    <row r="651" spans="1:17" ht="21.75" customHeight="1">
      <c r="A651" s="301" t="s">
        <v>5143</v>
      </c>
      <c r="B651" s="301" t="s">
        <v>5195</v>
      </c>
      <c r="C651" s="316" t="s">
        <v>6728</v>
      </c>
      <c r="D651" s="465" t="s">
        <v>50</v>
      </c>
      <c r="E651" s="465" t="s">
        <v>700</v>
      </c>
      <c r="F651" s="469" t="str">
        <f t="shared" si="20"/>
        <v>CH</v>
      </c>
      <c r="G651" s="260">
        <v>0</v>
      </c>
      <c r="H651" s="260">
        <v>1.55110277876</v>
      </c>
      <c r="I651" s="260">
        <v>0.23289709523999999</v>
      </c>
      <c r="J651" s="260">
        <v>137.94668536798801</v>
      </c>
      <c r="K651" s="260">
        <v>139.73068520540099</v>
      </c>
      <c r="L651" s="301" t="str">
        <f t="shared" si="21"/>
        <v/>
      </c>
      <c r="M651" s="459">
        <f>IFERROR((Tableau1[[#This Row],[Scope 1
(kg CO2-eq)]]+Tableau1[[#This Row],[Scope 2 energy
(kg CO2-eq)]]+Tableau1[[#This Row],[Scope 2 Infrastructure
(kg CO2-eq)]])/Tableau1[[#This Row],[Total CO2-emissions
(kg CO2-eq)
for scope 3 use ]],"")</f>
        <v>1.2767416629908886E-2</v>
      </c>
      <c r="N651" s="436" t="s">
        <v>50</v>
      </c>
      <c r="O651" s="259">
        <v>1</v>
      </c>
      <c r="P651" s="259" t="s">
        <v>5143</v>
      </c>
      <c r="Q651" s="259" t="s">
        <v>5195</v>
      </c>
    </row>
    <row r="652" spans="1:17" ht="21.75" customHeight="1">
      <c r="A652" s="301" t="s">
        <v>5143</v>
      </c>
      <c r="B652" s="301" t="s">
        <v>5195</v>
      </c>
      <c r="C652" s="316" t="s">
        <v>6729</v>
      </c>
      <c r="D652" s="465" t="s">
        <v>50</v>
      </c>
      <c r="E652" s="465" t="s">
        <v>700</v>
      </c>
      <c r="F652" s="469" t="str">
        <f t="shared" si="20"/>
        <v>CH</v>
      </c>
      <c r="G652" s="260">
        <v>0</v>
      </c>
      <c r="H652" s="260">
        <v>1.55110277876</v>
      </c>
      <c r="I652" s="260">
        <v>0.23289709523999999</v>
      </c>
      <c r="J652" s="260">
        <v>141.820531759571</v>
      </c>
      <c r="K652" s="260">
        <v>143.604530374022</v>
      </c>
      <c r="L652" s="301" t="str">
        <f t="shared" si="21"/>
        <v/>
      </c>
      <c r="M652" s="459">
        <f>IFERROR((Tableau1[[#This Row],[Scope 1
(kg CO2-eq)]]+Tableau1[[#This Row],[Scope 2 energy
(kg CO2-eq)]]+Tableau1[[#This Row],[Scope 2 Infrastructure
(kg CO2-eq)]])/Tableau1[[#This Row],[Total CO2-emissions
(kg CO2-eq)
for scope 3 use ]],"")</f>
        <v>1.2423005523248622E-2</v>
      </c>
      <c r="N652" s="436" t="s">
        <v>50</v>
      </c>
      <c r="O652" s="259">
        <v>1</v>
      </c>
      <c r="P652" s="259" t="s">
        <v>5143</v>
      </c>
      <c r="Q652" s="259" t="s">
        <v>5195</v>
      </c>
    </row>
    <row r="653" spans="1:17" ht="21.75" customHeight="1">
      <c r="A653" s="301" t="s">
        <v>5143</v>
      </c>
      <c r="B653" s="301" t="s">
        <v>5195</v>
      </c>
      <c r="C653" s="316" t="s">
        <v>6730</v>
      </c>
      <c r="D653" s="465" t="s">
        <v>50</v>
      </c>
      <c r="E653" s="465" t="s">
        <v>700</v>
      </c>
      <c r="F653" s="469" t="str">
        <f t="shared" si="20"/>
        <v>CH</v>
      </c>
      <c r="G653" s="260">
        <v>0</v>
      </c>
      <c r="H653" s="260">
        <v>1.55110277876</v>
      </c>
      <c r="I653" s="260">
        <v>0.23289709523999999</v>
      </c>
      <c r="J653" s="260">
        <v>151.27194727002399</v>
      </c>
      <c r="K653" s="260">
        <v>153.05594844521201</v>
      </c>
      <c r="L653" s="301" t="str">
        <f t="shared" si="21"/>
        <v/>
      </c>
      <c r="M653" s="459">
        <f>IFERROR((Tableau1[[#This Row],[Scope 1
(kg CO2-eq)]]+Tableau1[[#This Row],[Scope 2 energy
(kg CO2-eq)]]+Tableau1[[#This Row],[Scope 2 Infrastructure
(kg CO2-eq)]])/Tableau1[[#This Row],[Total CO2-emissions
(kg CO2-eq)
for scope 3 use ]],"")</f>
        <v>1.1655867623064657E-2</v>
      </c>
      <c r="N653" s="436" t="s">
        <v>50</v>
      </c>
      <c r="O653" s="259">
        <v>1</v>
      </c>
      <c r="P653" s="259" t="s">
        <v>5143</v>
      </c>
      <c r="Q653" s="259" t="s">
        <v>5195</v>
      </c>
    </row>
    <row r="654" spans="1:17" ht="21.75" customHeight="1">
      <c r="A654" s="301" t="s">
        <v>5143</v>
      </c>
      <c r="B654" s="301" t="s">
        <v>5195</v>
      </c>
      <c r="C654" s="316" t="s">
        <v>6731</v>
      </c>
      <c r="D654" s="465" t="s">
        <v>50</v>
      </c>
      <c r="E654" s="465" t="s">
        <v>700</v>
      </c>
      <c r="F654" s="469" t="str">
        <f t="shared" si="20"/>
        <v>CH</v>
      </c>
      <c r="G654" s="260">
        <v>0</v>
      </c>
      <c r="H654" s="260">
        <v>1.55110277876</v>
      </c>
      <c r="I654" s="260">
        <v>0.23289709523999999</v>
      </c>
      <c r="J654" s="260">
        <v>152.16803599079199</v>
      </c>
      <c r="K654" s="260">
        <v>153.952032978831</v>
      </c>
      <c r="L654" s="301" t="str">
        <f t="shared" si="21"/>
        <v/>
      </c>
      <c r="M654" s="459">
        <f>IFERROR((Tableau1[[#This Row],[Scope 1
(kg CO2-eq)]]+Tableau1[[#This Row],[Scope 2 energy
(kg CO2-eq)]]+Tableau1[[#This Row],[Scope 2 Infrastructure
(kg CO2-eq)]])/Tableau1[[#This Row],[Total CO2-emissions
(kg CO2-eq)
for scope 3 use ]],"")</f>
        <v>1.1588024136357504E-2</v>
      </c>
      <c r="N654" s="436" t="s">
        <v>50</v>
      </c>
      <c r="O654" s="259">
        <v>1</v>
      </c>
      <c r="P654" s="259" t="s">
        <v>5143</v>
      </c>
      <c r="Q654" s="259" t="s">
        <v>5195</v>
      </c>
    </row>
    <row r="655" spans="1:17" ht="21.75" customHeight="1">
      <c r="A655" s="301" t="s">
        <v>5143</v>
      </c>
      <c r="B655" s="301" t="s">
        <v>5195</v>
      </c>
      <c r="C655" s="316" t="s">
        <v>6732</v>
      </c>
      <c r="D655" s="465" t="s">
        <v>50</v>
      </c>
      <c r="E655" s="465" t="s">
        <v>700</v>
      </c>
      <c r="F655" s="469" t="str">
        <f t="shared" si="20"/>
        <v>CH</v>
      </c>
      <c r="G655" s="260">
        <v>0</v>
      </c>
      <c r="H655" s="260">
        <v>1.55110277876</v>
      </c>
      <c r="I655" s="260">
        <v>0.23289709523999999</v>
      </c>
      <c r="J655" s="260">
        <v>100.041126023204</v>
      </c>
      <c r="K655" s="260">
        <v>101.825127567116</v>
      </c>
      <c r="L655" s="301" t="str">
        <f t="shared" si="21"/>
        <v/>
      </c>
      <c r="M655" s="459">
        <f>IFERROR((Tableau1[[#This Row],[Scope 1
(kg CO2-eq)]]+Tableau1[[#This Row],[Scope 2 energy
(kg CO2-eq)]]+Tableau1[[#This Row],[Scope 2 Infrastructure
(kg CO2-eq)]])/Tableau1[[#This Row],[Total CO2-emissions
(kg CO2-eq)
for scope 3 use ]],"")</f>
        <v>1.7520232153150135E-2</v>
      </c>
      <c r="N655" s="436" t="s">
        <v>50</v>
      </c>
      <c r="O655" s="259">
        <v>1</v>
      </c>
      <c r="P655" s="259" t="s">
        <v>5143</v>
      </c>
      <c r="Q655" s="259" t="s">
        <v>5195</v>
      </c>
    </row>
    <row r="656" spans="1:17" ht="21.75" customHeight="1">
      <c r="A656" s="301" t="s">
        <v>5143</v>
      </c>
      <c r="B656" s="301" t="s">
        <v>5195</v>
      </c>
      <c r="C656" s="316" t="s">
        <v>6733</v>
      </c>
      <c r="D656" s="465" t="s">
        <v>50</v>
      </c>
      <c r="E656" s="465" t="s">
        <v>700</v>
      </c>
      <c r="F656" s="469" t="str">
        <f t="shared" si="20"/>
        <v>CH</v>
      </c>
      <c r="G656" s="260">
        <v>0</v>
      </c>
      <c r="H656" s="260">
        <v>1.55110277876</v>
      </c>
      <c r="I656" s="260">
        <v>0.23289709523999999</v>
      </c>
      <c r="J656" s="260">
        <v>96.9719342862833</v>
      </c>
      <c r="K656" s="260">
        <v>98.755934237494401</v>
      </c>
      <c r="L656" s="301" t="str">
        <f t="shared" si="21"/>
        <v/>
      </c>
      <c r="M656" s="459">
        <f>IFERROR((Tableau1[[#This Row],[Scope 1
(kg CO2-eq)]]+Tableau1[[#This Row],[Scope 2 energy
(kg CO2-eq)]]+Tableau1[[#This Row],[Scope 2 Infrastructure
(kg CO2-eq)]])/Tableau1[[#This Row],[Total CO2-emissions
(kg CO2-eq)
for scope 3 use ]],"")</f>
        <v>1.8064735934852548E-2</v>
      </c>
      <c r="N656" s="436" t="s">
        <v>50</v>
      </c>
      <c r="O656" s="259">
        <v>1</v>
      </c>
      <c r="P656" s="259" t="s">
        <v>5143</v>
      </c>
      <c r="Q656" s="259" t="s">
        <v>5195</v>
      </c>
    </row>
    <row r="657" spans="1:17" ht="21.75" customHeight="1">
      <c r="A657" s="301" t="s">
        <v>5143</v>
      </c>
      <c r="B657" s="301" t="s">
        <v>5195</v>
      </c>
      <c r="C657" s="316" t="s">
        <v>6734</v>
      </c>
      <c r="D657" s="465" t="s">
        <v>50</v>
      </c>
      <c r="E657" s="465" t="s">
        <v>700</v>
      </c>
      <c r="F657" s="469" t="str">
        <f t="shared" si="20"/>
        <v>CH</v>
      </c>
      <c r="G657" s="260">
        <v>0</v>
      </c>
      <c r="H657" s="260">
        <v>1.55110277876</v>
      </c>
      <c r="I657" s="260">
        <v>0.23289709523999999</v>
      </c>
      <c r="J657" s="260">
        <v>100.845780677866</v>
      </c>
      <c r="K657" s="260">
        <v>102.62977919456</v>
      </c>
      <c r="L657" s="301" t="str">
        <f t="shared" si="21"/>
        <v/>
      </c>
      <c r="M657" s="459">
        <f>IFERROR((Tableau1[[#This Row],[Scope 1
(kg CO2-eq)]]+Tableau1[[#This Row],[Scope 2 energy
(kg CO2-eq)]]+Tableau1[[#This Row],[Scope 2 Infrastructure
(kg CO2-eq)]])/Tableau1[[#This Row],[Total CO2-emissions
(kg CO2-eq)
for scope 3 use ]],"")</f>
        <v>1.7382867701761194E-2</v>
      </c>
      <c r="N657" s="436" t="s">
        <v>50</v>
      </c>
      <c r="O657" s="259">
        <v>1</v>
      </c>
      <c r="P657" s="259" t="s">
        <v>5143</v>
      </c>
      <c r="Q657" s="259" t="s">
        <v>5195</v>
      </c>
    </row>
    <row r="658" spans="1:17" ht="21.75" customHeight="1">
      <c r="A658" s="301" t="s">
        <v>5143</v>
      </c>
      <c r="B658" s="301" t="s">
        <v>5195</v>
      </c>
      <c r="C658" s="316" t="s">
        <v>6735</v>
      </c>
      <c r="D658" s="465" t="s">
        <v>50</v>
      </c>
      <c r="E658" s="465" t="s">
        <v>700</v>
      </c>
      <c r="F658" s="469" t="str">
        <f t="shared" si="20"/>
        <v>CH</v>
      </c>
      <c r="G658" s="260">
        <v>0</v>
      </c>
      <c r="H658" s="260">
        <v>1.55110277876</v>
      </c>
      <c r="I658" s="260">
        <v>0.23289709523999999</v>
      </c>
      <c r="J658" s="260">
        <v>99.062240070218095</v>
      </c>
      <c r="K658" s="260">
        <v>100.846240209876</v>
      </c>
      <c r="L658" s="301" t="str">
        <f t="shared" si="21"/>
        <v/>
      </c>
      <c r="M658" s="459">
        <f>IFERROR((Tableau1[[#This Row],[Scope 1
(kg CO2-eq)]]+Tableau1[[#This Row],[Scope 2 energy
(kg CO2-eq)]]+Tableau1[[#This Row],[Scope 2 Infrastructure
(kg CO2-eq)]])/Tableau1[[#This Row],[Total CO2-emissions
(kg CO2-eq)
for scope 3 use ]],"")</f>
        <v>1.7690296339132043E-2</v>
      </c>
      <c r="N658" s="436" t="s">
        <v>50</v>
      </c>
      <c r="O658" s="259">
        <v>1</v>
      </c>
      <c r="P658" s="259" t="s">
        <v>5143</v>
      </c>
      <c r="Q658" s="259" t="s">
        <v>5195</v>
      </c>
    </row>
    <row r="659" spans="1:17" ht="21.75" customHeight="1">
      <c r="A659" s="301" t="s">
        <v>5143</v>
      </c>
      <c r="B659" s="301" t="s">
        <v>5195</v>
      </c>
      <c r="C659" s="316" t="s">
        <v>6736</v>
      </c>
      <c r="D659" s="465" t="s">
        <v>50</v>
      </c>
      <c r="E659" s="465" t="s">
        <v>700</v>
      </c>
      <c r="F659" s="469" t="str">
        <f t="shared" si="20"/>
        <v>CH</v>
      </c>
      <c r="G659" s="260">
        <v>0</v>
      </c>
      <c r="H659" s="260">
        <v>1.55110277876</v>
      </c>
      <c r="I659" s="260">
        <v>0.23289709523999999</v>
      </c>
      <c r="J659" s="260">
        <v>96.9696851136665</v>
      </c>
      <c r="K659" s="260">
        <v>98.753684947879805</v>
      </c>
      <c r="L659" s="301" t="str">
        <f t="shared" si="21"/>
        <v/>
      </c>
      <c r="M659" s="459">
        <f>IFERROR((Tableau1[[#This Row],[Scope 1
(kg CO2-eq)]]+Tableau1[[#This Row],[Scope 2 energy
(kg CO2-eq)]]+Tableau1[[#This Row],[Scope 2 Infrastructure
(kg CO2-eq)]])/Tableau1[[#This Row],[Total CO2-emissions
(kg CO2-eq)
for scope 3 use ]],"")</f>
        <v>1.8065147391123269E-2</v>
      </c>
      <c r="N659" s="436" t="s">
        <v>50</v>
      </c>
      <c r="O659" s="259">
        <v>1</v>
      </c>
      <c r="P659" s="259" t="s">
        <v>5143</v>
      </c>
      <c r="Q659" s="259" t="s">
        <v>5195</v>
      </c>
    </row>
    <row r="660" spans="1:17" ht="21.75" customHeight="1">
      <c r="A660" s="301" t="s">
        <v>5143</v>
      </c>
      <c r="B660" s="301" t="s">
        <v>5195</v>
      </c>
      <c r="C660" s="316" t="s">
        <v>6737</v>
      </c>
      <c r="D660" s="465" t="s">
        <v>50</v>
      </c>
      <c r="E660" s="465" t="s">
        <v>700</v>
      </c>
      <c r="F660" s="469" t="str">
        <f t="shared" si="20"/>
        <v>CH</v>
      </c>
      <c r="G660" s="260">
        <v>0</v>
      </c>
      <c r="H660" s="260">
        <v>1.55110277876</v>
      </c>
      <c r="I660" s="260">
        <v>0.23289709523999999</v>
      </c>
      <c r="J660" s="260">
        <v>100.843531505249</v>
      </c>
      <c r="K660" s="260">
        <v>102.62753012746801</v>
      </c>
      <c r="L660" s="301" t="str">
        <f t="shared" si="21"/>
        <v/>
      </c>
      <c r="M660" s="459">
        <f>IFERROR((Tableau1[[#This Row],[Scope 1
(kg CO2-eq)]]+Tableau1[[#This Row],[Scope 2 energy
(kg CO2-eq)]]+Tableau1[[#This Row],[Scope 2 Infrastructure
(kg CO2-eq)]])/Tableau1[[#This Row],[Total CO2-emissions
(kg CO2-eq)
for scope 3 use ]],"")</f>
        <v>1.7383248644727123E-2</v>
      </c>
      <c r="N660" s="436" t="s">
        <v>50</v>
      </c>
      <c r="O660" s="259">
        <v>1</v>
      </c>
      <c r="P660" s="259" t="s">
        <v>5143</v>
      </c>
      <c r="Q660" s="259" t="s">
        <v>5195</v>
      </c>
    </row>
    <row r="661" spans="1:17" ht="21.75" customHeight="1">
      <c r="A661" s="301" t="s">
        <v>5143</v>
      </c>
      <c r="B661" s="301" t="s">
        <v>5195</v>
      </c>
      <c r="C661" s="316" t="s">
        <v>6738</v>
      </c>
      <c r="D661" s="465" t="s">
        <v>50</v>
      </c>
      <c r="E661" s="465" t="s">
        <v>700</v>
      </c>
      <c r="F661" s="469" t="str">
        <f t="shared" si="20"/>
        <v>CH</v>
      </c>
      <c r="G661" s="260">
        <v>0</v>
      </c>
      <c r="H661" s="260">
        <v>1.55110277876</v>
      </c>
      <c r="I661" s="260">
        <v>0.23289709523999999</v>
      </c>
      <c r="J661" s="260">
        <v>107.368018426107</v>
      </c>
      <c r="K661" s="260">
        <v>109.152019622224</v>
      </c>
      <c r="L661" s="301" t="str">
        <f t="shared" si="21"/>
        <v/>
      </c>
      <c r="M661" s="459">
        <f>IFERROR((Tableau1[[#This Row],[Scope 1
(kg CO2-eq)]]+Tableau1[[#This Row],[Scope 2 energy
(kg CO2-eq)]]+Tableau1[[#This Row],[Scope 2 Infrastructure
(kg CO2-eq)]])/Tableau1[[#This Row],[Total CO2-emissions
(kg CO2-eq)
for scope 3 use ]],"")</f>
        <v>1.6344176499660176E-2</v>
      </c>
      <c r="N661" s="436" t="s">
        <v>50</v>
      </c>
      <c r="O661" s="259">
        <v>1</v>
      </c>
      <c r="P661" s="259" t="s">
        <v>5143</v>
      </c>
      <c r="Q661" s="259" t="s">
        <v>5195</v>
      </c>
    </row>
    <row r="662" spans="1:17" ht="21.75" customHeight="1">
      <c r="A662" s="301" t="s">
        <v>5143</v>
      </c>
      <c r="B662" s="301" t="s">
        <v>5195</v>
      </c>
      <c r="C662" s="316" t="s">
        <v>6739</v>
      </c>
      <c r="D662" s="465" t="s">
        <v>50</v>
      </c>
      <c r="E662" s="465" t="s">
        <v>700</v>
      </c>
      <c r="F662" s="469" t="str">
        <f t="shared" si="20"/>
        <v>CH</v>
      </c>
      <c r="G662" s="260">
        <v>0</v>
      </c>
      <c r="H662" s="260">
        <v>1.55110277876</v>
      </c>
      <c r="I662" s="260">
        <v>0.23289709523999999</v>
      </c>
      <c r="J662" s="260">
        <v>108.264107146876</v>
      </c>
      <c r="K662" s="260">
        <v>110.048104121962</v>
      </c>
      <c r="L662" s="301" t="str">
        <f t="shared" si="21"/>
        <v/>
      </c>
      <c r="M662" s="459">
        <f>IFERROR((Tableau1[[#This Row],[Scope 1
(kg CO2-eq)]]+Tableau1[[#This Row],[Scope 2 energy
(kg CO2-eq)]]+Tableau1[[#This Row],[Scope 2 Infrastructure
(kg CO2-eq)]])/Tableau1[[#This Row],[Total CO2-emissions
(kg CO2-eq)
for scope 3 use ]],"")</f>
        <v>1.6211091397111785E-2</v>
      </c>
      <c r="N662" s="436" t="s">
        <v>50</v>
      </c>
      <c r="O662" s="259">
        <v>1</v>
      </c>
      <c r="P662" s="259" t="s">
        <v>5143</v>
      </c>
      <c r="Q662" s="259" t="s">
        <v>5195</v>
      </c>
    </row>
    <row r="663" spans="1:17" ht="21.75" customHeight="1">
      <c r="A663" s="301" t="s">
        <v>5143</v>
      </c>
      <c r="B663" s="301" t="s">
        <v>5195</v>
      </c>
      <c r="C663" s="316" t="s">
        <v>6740</v>
      </c>
      <c r="D663" s="465" t="s">
        <v>50</v>
      </c>
      <c r="E663" s="465" t="s">
        <v>700</v>
      </c>
      <c r="F663" s="469" t="str">
        <f t="shared" si="20"/>
        <v>CH</v>
      </c>
      <c r="G663" s="260">
        <v>0</v>
      </c>
      <c r="H663" s="260">
        <v>1.55110277876</v>
      </c>
      <c r="I663" s="260">
        <v>0.23289709523999999</v>
      </c>
      <c r="J663" s="260">
        <v>1.8157097194337299</v>
      </c>
      <c r="K663" s="260">
        <v>3.5997095887580399</v>
      </c>
      <c r="L663" s="301" t="str">
        <f t="shared" si="21"/>
        <v/>
      </c>
      <c r="M663" s="459">
        <f>IFERROR((Tableau1[[#This Row],[Scope 1
(kg CO2-eq)]]+Tableau1[[#This Row],[Scope 2 energy
(kg CO2-eq)]]+Tableau1[[#This Row],[Scope 2 Infrastructure
(kg CO2-eq)]])/Tableau1[[#This Row],[Total CO2-emissions
(kg CO2-eq)
for scope 3 use ]],"")</f>
        <v>0.49559550014019599</v>
      </c>
      <c r="N663" s="436" t="s">
        <v>50</v>
      </c>
      <c r="O663" s="259">
        <v>1</v>
      </c>
      <c r="P663" s="259" t="s">
        <v>5143</v>
      </c>
      <c r="Q663" s="259" t="s">
        <v>5195</v>
      </c>
    </row>
    <row r="664" spans="1:17" ht="21.75" customHeight="1">
      <c r="A664" s="301" t="s">
        <v>5143</v>
      </c>
      <c r="B664" s="301" t="s">
        <v>5195</v>
      </c>
      <c r="C664" s="316" t="s">
        <v>6741</v>
      </c>
      <c r="D664" s="465" t="s">
        <v>50</v>
      </c>
      <c r="E664" s="465" t="s">
        <v>700</v>
      </c>
      <c r="F664" s="469" t="str">
        <f t="shared" si="20"/>
        <v>CH</v>
      </c>
      <c r="G664" s="260">
        <v>0</v>
      </c>
      <c r="H664" s="260">
        <v>1.55110277876</v>
      </c>
      <c r="I664" s="260">
        <v>0.23289709523999999</v>
      </c>
      <c r="J664" s="260">
        <v>203.21883550524399</v>
      </c>
      <c r="K664" s="260">
        <v>205.00283268253099</v>
      </c>
      <c r="L664" s="301" t="str">
        <f t="shared" si="21"/>
        <v/>
      </c>
      <c r="M664" s="459">
        <f>IFERROR((Tableau1[[#This Row],[Scope 1
(kg CO2-eq)]]+Tableau1[[#This Row],[Scope 2 energy
(kg CO2-eq)]]+Tableau1[[#This Row],[Scope 2 Infrastructure
(kg CO2-eq)]])/Tableau1[[#This Row],[Total CO2-emissions
(kg CO2-eq)
for scope 3 use ]],"")</f>
        <v>8.702318161440804E-3</v>
      </c>
      <c r="N664" s="436" t="s">
        <v>50</v>
      </c>
      <c r="O664" s="259">
        <v>1</v>
      </c>
      <c r="P664" s="259" t="s">
        <v>5143</v>
      </c>
      <c r="Q664" s="259" t="s">
        <v>5195</v>
      </c>
    </row>
    <row r="665" spans="1:17" ht="21.75" customHeight="1">
      <c r="A665" s="301" t="s">
        <v>5143</v>
      </c>
      <c r="B665" s="301" t="s">
        <v>5195</v>
      </c>
      <c r="C665" s="316" t="s">
        <v>6742</v>
      </c>
      <c r="D665" s="465" t="s">
        <v>50</v>
      </c>
      <c r="E665" s="465" t="s">
        <v>700</v>
      </c>
      <c r="F665" s="469" t="str">
        <f t="shared" si="20"/>
        <v>CH</v>
      </c>
      <c r="G665" s="260">
        <v>0</v>
      </c>
      <c r="H665" s="260">
        <v>1.55110277876</v>
      </c>
      <c r="I665" s="260">
        <v>0.23289709523999999</v>
      </c>
      <c r="J665" s="260">
        <v>203.21883550524399</v>
      </c>
      <c r="K665" s="260">
        <v>205.00283268160601</v>
      </c>
      <c r="L665" s="301" t="str">
        <f t="shared" si="21"/>
        <v/>
      </c>
      <c r="M665" s="459">
        <f>IFERROR((Tableau1[[#This Row],[Scope 1
(kg CO2-eq)]]+Tableau1[[#This Row],[Scope 2 energy
(kg CO2-eq)]]+Tableau1[[#This Row],[Scope 2 Infrastructure
(kg CO2-eq)]])/Tableau1[[#This Row],[Total CO2-emissions
(kg CO2-eq)
for scope 3 use ]],"")</f>
        <v>8.7023181614800695E-3</v>
      </c>
      <c r="N665" s="436" t="s">
        <v>50</v>
      </c>
      <c r="O665" s="259">
        <v>1</v>
      </c>
      <c r="P665" s="259" t="s">
        <v>5143</v>
      </c>
      <c r="Q665" s="259" t="s">
        <v>5195</v>
      </c>
    </row>
    <row r="666" spans="1:17" ht="21.75" customHeight="1">
      <c r="A666" s="301" t="s">
        <v>5143</v>
      </c>
      <c r="B666" s="301" t="s">
        <v>5195</v>
      </c>
      <c r="C666" s="316" t="s">
        <v>6743</v>
      </c>
      <c r="D666" s="465" t="s">
        <v>50</v>
      </c>
      <c r="E666" s="465" t="s">
        <v>700</v>
      </c>
      <c r="F666" s="469" t="str">
        <f t="shared" si="20"/>
        <v>CH</v>
      </c>
      <c r="G666" s="260">
        <v>0</v>
      </c>
      <c r="H666" s="260">
        <v>1.95612972188</v>
      </c>
      <c r="I666" s="260">
        <v>0.27116850308000001</v>
      </c>
      <c r="J666" s="260">
        <v>163.537548889509</v>
      </c>
      <c r="K666" s="260">
        <v>165.764848661489</v>
      </c>
      <c r="L666" s="301" t="str">
        <f t="shared" si="21"/>
        <v/>
      </c>
      <c r="M666" s="459">
        <f>IFERROR((Tableau1[[#This Row],[Scope 1
(kg CO2-eq)]]+Tableau1[[#This Row],[Scope 2 energy
(kg CO2-eq)]]+Tableau1[[#This Row],[Scope 2 Infrastructure
(kg CO2-eq)]])/Tableau1[[#This Row],[Total CO2-emissions
(kg CO2-eq)
for scope 3 use ]],"")</f>
        <v>1.3436492977521433E-2</v>
      </c>
      <c r="N666" s="436" t="s">
        <v>50</v>
      </c>
      <c r="O666" s="259">
        <v>1</v>
      </c>
      <c r="P666" s="259" t="s">
        <v>5143</v>
      </c>
      <c r="Q666" s="259" t="s">
        <v>5195</v>
      </c>
    </row>
    <row r="667" spans="1:17" ht="21.75" customHeight="1">
      <c r="A667" s="301" t="s">
        <v>5143</v>
      </c>
      <c r="B667" s="301" t="s">
        <v>5195</v>
      </c>
      <c r="C667" s="316" t="s">
        <v>6744</v>
      </c>
      <c r="D667" s="465" t="s">
        <v>50</v>
      </c>
      <c r="E667" s="465" t="s">
        <v>700</v>
      </c>
      <c r="F667" s="469" t="str">
        <f t="shared" si="20"/>
        <v>CH</v>
      </c>
      <c r="G667" s="260">
        <v>0</v>
      </c>
      <c r="H667" s="260">
        <v>1.95612972188</v>
      </c>
      <c r="I667" s="260">
        <v>0.27116850308000001</v>
      </c>
      <c r="J667" s="260">
        <v>116.70669145599901</v>
      </c>
      <c r="K667" s="260">
        <v>118.933991211801</v>
      </c>
      <c r="L667" s="301" t="str">
        <f t="shared" si="21"/>
        <v/>
      </c>
      <c r="M667" s="459">
        <f>IFERROR((Tableau1[[#This Row],[Scope 1
(kg CO2-eq)]]+Tableau1[[#This Row],[Scope 2 energy
(kg CO2-eq)]]+Tableau1[[#This Row],[Scope 2 Infrastructure
(kg CO2-eq)]])/Tableau1[[#This Row],[Total CO2-emissions
(kg CO2-eq)
for scope 3 use ]],"")</f>
        <v>1.8727179692419174E-2</v>
      </c>
      <c r="N667" s="436" t="s">
        <v>50</v>
      </c>
      <c r="O667" s="259">
        <v>1</v>
      </c>
      <c r="P667" s="259" t="s">
        <v>5143</v>
      </c>
      <c r="Q667" s="259" t="s">
        <v>5195</v>
      </c>
    </row>
    <row r="668" spans="1:17" ht="21.75" customHeight="1">
      <c r="A668" s="301" t="s">
        <v>5143</v>
      </c>
      <c r="B668" s="301" t="s">
        <v>5195</v>
      </c>
      <c r="C668" s="316" t="s">
        <v>6745</v>
      </c>
      <c r="D668" s="465" t="s">
        <v>50</v>
      </c>
      <c r="E668" s="465" t="s">
        <v>700</v>
      </c>
      <c r="F668" s="469" t="str">
        <f t="shared" si="20"/>
        <v>CH</v>
      </c>
      <c r="G668" s="260">
        <v>0</v>
      </c>
      <c r="H668" s="260">
        <v>1.95612972188</v>
      </c>
      <c r="I668" s="260">
        <v>0.27116850308000001</v>
      </c>
      <c r="J668" s="260">
        <v>1.8157272539513201</v>
      </c>
      <c r="K668" s="260">
        <v>4.0430254681735498</v>
      </c>
      <c r="L668" s="301" t="str">
        <f t="shared" si="21"/>
        <v/>
      </c>
      <c r="M668" s="459">
        <f>IFERROR((Tableau1[[#This Row],[Scope 1
(kg CO2-eq)]]+Tableau1[[#This Row],[Scope 2 energy
(kg CO2-eq)]]+Tableau1[[#This Row],[Scope 2 Infrastructure
(kg CO2-eq)]])/Tableau1[[#This Row],[Total CO2-emissions
(kg CO2-eq)
for scope 3 use ]],"")</f>
        <v>0.55089888562245182</v>
      </c>
      <c r="N668" s="436" t="s">
        <v>50</v>
      </c>
      <c r="O668" s="259">
        <v>1</v>
      </c>
      <c r="P668" s="259" t="s">
        <v>5143</v>
      </c>
      <c r="Q668" s="259" t="s">
        <v>5195</v>
      </c>
    </row>
    <row r="669" spans="1:17" ht="21.75" customHeight="1">
      <c r="A669" s="301" t="s">
        <v>5143</v>
      </c>
      <c r="B669" s="301" t="s">
        <v>5195</v>
      </c>
      <c r="C669" s="316" t="s">
        <v>6746</v>
      </c>
      <c r="D669" s="465" t="s">
        <v>50</v>
      </c>
      <c r="E669" s="465" t="s">
        <v>700</v>
      </c>
      <c r="F669" s="469" t="str">
        <f t="shared" si="20"/>
        <v>CH</v>
      </c>
      <c r="G669" s="260">
        <v>0</v>
      </c>
      <c r="H669" s="260">
        <v>1.95612972188</v>
      </c>
      <c r="I669" s="260">
        <v>0.27116850308000001</v>
      </c>
      <c r="J669" s="260">
        <v>224.97213337865</v>
      </c>
      <c r="K669" s="260">
        <v>227.19943267795099</v>
      </c>
      <c r="L669" s="301" t="str">
        <f t="shared" si="21"/>
        <v/>
      </c>
      <c r="M669" s="459">
        <f>IFERROR((Tableau1[[#This Row],[Scope 1
(kg CO2-eq)]]+Tableau1[[#This Row],[Scope 2 energy
(kg CO2-eq)]]+Tableau1[[#This Row],[Scope 2 Infrastructure
(kg CO2-eq)]])/Tableau1[[#This Row],[Total CO2-emissions
(kg CO2-eq)
for scope 3 use ]],"")</f>
        <v>9.8032737085093635E-3</v>
      </c>
      <c r="N669" s="436" t="s">
        <v>50</v>
      </c>
      <c r="O669" s="259">
        <v>1</v>
      </c>
      <c r="P669" s="259" t="s">
        <v>5143</v>
      </c>
      <c r="Q669" s="259" t="s">
        <v>5195</v>
      </c>
    </row>
    <row r="670" spans="1:17" ht="21.75" customHeight="1">
      <c r="A670" s="301" t="s">
        <v>5143</v>
      </c>
      <c r="B670" s="301" t="s">
        <v>5195</v>
      </c>
      <c r="C670" s="316" t="s">
        <v>6747</v>
      </c>
      <c r="D670" s="465" t="s">
        <v>50</v>
      </c>
      <c r="E670" s="465" t="s">
        <v>700</v>
      </c>
      <c r="F670" s="469" t="str">
        <f t="shared" si="20"/>
        <v>CH</v>
      </c>
      <c r="G670" s="260">
        <v>0</v>
      </c>
      <c r="H670" s="260">
        <v>1.95612972188</v>
      </c>
      <c r="I670" s="260">
        <v>0.27116850308000001</v>
      </c>
      <c r="J670" s="260">
        <v>224.97213337865</v>
      </c>
      <c r="K670" s="260">
        <v>227.19943267720299</v>
      </c>
      <c r="L670" s="301" t="str">
        <f t="shared" si="21"/>
        <v/>
      </c>
      <c r="M670" s="459">
        <f>IFERROR((Tableau1[[#This Row],[Scope 1
(kg CO2-eq)]]+Tableau1[[#This Row],[Scope 2 energy
(kg CO2-eq)]]+Tableau1[[#This Row],[Scope 2 Infrastructure
(kg CO2-eq)]])/Tableau1[[#This Row],[Total CO2-emissions
(kg CO2-eq)
for scope 3 use ]],"")</f>
        <v>9.8032737085416381E-3</v>
      </c>
      <c r="N670" s="436" t="s">
        <v>50</v>
      </c>
      <c r="O670" s="259">
        <v>1</v>
      </c>
      <c r="P670" s="259" t="s">
        <v>5143</v>
      </c>
      <c r="Q670" s="259" t="s">
        <v>5195</v>
      </c>
    </row>
    <row r="671" spans="1:17" ht="21.75" customHeight="1">
      <c r="A671" s="301" t="s">
        <v>5143</v>
      </c>
      <c r="B671" s="301" t="s">
        <v>5195</v>
      </c>
      <c r="C671" s="316" t="s">
        <v>6748</v>
      </c>
      <c r="D671" s="465" t="s">
        <v>50</v>
      </c>
      <c r="E671" s="465" t="s">
        <v>700</v>
      </c>
      <c r="F671" s="469" t="str">
        <f t="shared" si="20"/>
        <v>CH</v>
      </c>
      <c r="G671" s="260">
        <v>0</v>
      </c>
      <c r="H671" s="260">
        <v>1.9153214782000001</v>
      </c>
      <c r="I671" s="260">
        <v>0.25281374744000001</v>
      </c>
      <c r="J671" s="260">
        <v>261.73450841382203</v>
      </c>
      <c r="K671" s="260">
        <v>263.90264411599202</v>
      </c>
      <c r="L671" s="301" t="str">
        <f t="shared" si="21"/>
        <v/>
      </c>
      <c r="M671" s="459">
        <f>IFERROR((Tableau1[[#This Row],[Scope 1
(kg CO2-eq)]]+Tableau1[[#This Row],[Scope 2 energy
(kg CO2-eq)]]+Tableau1[[#This Row],[Scope 2 Infrastructure
(kg CO2-eq)]])/Tableau1[[#This Row],[Total CO2-emissions
(kg CO2-eq)
for scope 3 use ]],"")</f>
        <v>8.2156631393471326E-3</v>
      </c>
      <c r="N671" s="436" t="s">
        <v>50</v>
      </c>
      <c r="O671" s="259">
        <v>1</v>
      </c>
      <c r="P671" s="259" t="s">
        <v>5143</v>
      </c>
      <c r="Q671" s="259" t="s">
        <v>5195</v>
      </c>
    </row>
    <row r="672" spans="1:17" ht="21.75" customHeight="1">
      <c r="A672" s="301" t="s">
        <v>5143</v>
      </c>
      <c r="B672" s="301" t="s">
        <v>5195</v>
      </c>
      <c r="C672" s="316" t="s">
        <v>6749</v>
      </c>
      <c r="D672" s="465" t="s">
        <v>50</v>
      </c>
      <c r="E672" s="465" t="s">
        <v>700</v>
      </c>
      <c r="F672" s="469" t="str">
        <f t="shared" si="20"/>
        <v>CH</v>
      </c>
      <c r="G672" s="260">
        <v>0</v>
      </c>
      <c r="H672" s="260">
        <v>1.9153214782000001</v>
      </c>
      <c r="I672" s="260">
        <v>0.25281374744000001</v>
      </c>
      <c r="J672" s="260">
        <v>299.60242097608</v>
      </c>
      <c r="K672" s="260">
        <v>301.770556733555</v>
      </c>
      <c r="L672" s="301" t="str">
        <f t="shared" si="21"/>
        <v/>
      </c>
      <c r="M672" s="459">
        <f>IFERROR((Tableau1[[#This Row],[Scope 1
(kg CO2-eq)]]+Tableau1[[#This Row],[Scope 2 energy
(kg CO2-eq)]]+Tableau1[[#This Row],[Scope 2 Infrastructure
(kg CO2-eq)]])/Tableau1[[#This Row],[Total CO2-emissions
(kg CO2-eq)
for scope 3 use ]],"")</f>
        <v>7.184714271360579E-3</v>
      </c>
      <c r="N672" s="436" t="s">
        <v>50</v>
      </c>
      <c r="O672" s="259">
        <v>1</v>
      </c>
      <c r="P672" s="259" t="s">
        <v>5143</v>
      </c>
      <c r="Q672" s="259" t="s">
        <v>5195</v>
      </c>
    </row>
    <row r="673" spans="1:17" ht="21.75" customHeight="1">
      <c r="A673" s="301" t="s">
        <v>5143</v>
      </c>
      <c r="B673" s="301" t="s">
        <v>5195</v>
      </c>
      <c r="C673" s="316" t="s">
        <v>6750</v>
      </c>
      <c r="D673" s="465" t="s">
        <v>50</v>
      </c>
      <c r="E673" s="465" t="s">
        <v>700</v>
      </c>
      <c r="F673" s="469" t="str">
        <f t="shared" si="20"/>
        <v>CH</v>
      </c>
      <c r="G673" s="260">
        <v>0</v>
      </c>
      <c r="H673" s="260">
        <v>1.9153214782000001</v>
      </c>
      <c r="I673" s="260">
        <v>0.25281374744000001</v>
      </c>
      <c r="J673" s="260">
        <v>229.80339581359601</v>
      </c>
      <c r="K673" s="260">
        <v>231.97153122120699</v>
      </c>
      <c r="L673" s="301" t="str">
        <f t="shared" si="21"/>
        <v/>
      </c>
      <c r="M673" s="459">
        <f>IFERROR((Tableau1[[#This Row],[Scope 1
(kg CO2-eq)]]+Tableau1[[#This Row],[Scope 2 energy
(kg CO2-eq)]]+Tableau1[[#This Row],[Scope 2 Infrastructure
(kg CO2-eq)]])/Tableau1[[#This Row],[Total CO2-emissions
(kg CO2-eq)
for scope 3 use ]],"")</f>
        <v>9.3465573737687505E-3</v>
      </c>
      <c r="N673" s="436" t="s">
        <v>50</v>
      </c>
      <c r="O673" s="259">
        <v>1</v>
      </c>
      <c r="P673" s="259" t="s">
        <v>5143</v>
      </c>
      <c r="Q673" s="259" t="s">
        <v>5195</v>
      </c>
    </row>
    <row r="674" spans="1:17" ht="21.75" customHeight="1">
      <c r="A674" s="301" t="s">
        <v>5143</v>
      </c>
      <c r="B674" s="301" t="s">
        <v>5195</v>
      </c>
      <c r="C674" s="316" t="s">
        <v>6751</v>
      </c>
      <c r="D674" s="465" t="s">
        <v>50</v>
      </c>
      <c r="E674" s="465" t="s">
        <v>700</v>
      </c>
      <c r="F674" s="469" t="str">
        <f t="shared" si="20"/>
        <v>CH</v>
      </c>
      <c r="G674" s="260">
        <v>0</v>
      </c>
      <c r="H674" s="260">
        <v>1.9153214782000001</v>
      </c>
      <c r="I674" s="260">
        <v>0.25281374744000001</v>
      </c>
      <c r="J674" s="260">
        <v>262.83326101218398</v>
      </c>
      <c r="K674" s="260">
        <v>265.001396984922</v>
      </c>
      <c r="L674" s="301" t="str">
        <f t="shared" si="21"/>
        <v/>
      </c>
      <c r="M674" s="459">
        <f>IFERROR((Tableau1[[#This Row],[Scope 1
(kg CO2-eq)]]+Tableau1[[#This Row],[Scope 2 energy
(kg CO2-eq)]]+Tableau1[[#This Row],[Scope 2 Infrastructure
(kg CO2-eq)]])/Tableau1[[#This Row],[Total CO2-emissions
(kg CO2-eq)
for scope 3 use ]],"")</f>
        <v>8.181599230449952E-3</v>
      </c>
      <c r="N674" s="436" t="s">
        <v>50</v>
      </c>
      <c r="O674" s="259">
        <v>1</v>
      </c>
      <c r="P674" s="259" t="s">
        <v>5143</v>
      </c>
      <c r="Q674" s="259" t="s">
        <v>5195</v>
      </c>
    </row>
    <row r="675" spans="1:17" ht="21.75" customHeight="1">
      <c r="A675" s="301" t="s">
        <v>5143</v>
      </c>
      <c r="B675" s="301" t="s">
        <v>5195</v>
      </c>
      <c r="C675" s="316" t="s">
        <v>6752</v>
      </c>
      <c r="D675" s="465" t="s">
        <v>50</v>
      </c>
      <c r="E675" s="465" t="s">
        <v>700</v>
      </c>
      <c r="F675" s="469" t="str">
        <f t="shared" si="20"/>
        <v>CH</v>
      </c>
      <c r="G675" s="260">
        <v>0</v>
      </c>
      <c r="H675" s="260">
        <v>1.9153214782000001</v>
      </c>
      <c r="I675" s="260">
        <v>0.25281374744000001</v>
      </c>
      <c r="J675" s="260">
        <v>223.401910702734</v>
      </c>
      <c r="K675" s="260">
        <v>225.570046409208</v>
      </c>
      <c r="L675" s="301" t="str">
        <f t="shared" si="21"/>
        <v/>
      </c>
      <c r="M675" s="459">
        <f>IFERROR((Tableau1[[#This Row],[Scope 1
(kg CO2-eq)]]+Tableau1[[#This Row],[Scope 2 energy
(kg CO2-eq)]]+Tableau1[[#This Row],[Scope 2 Infrastructure
(kg CO2-eq)]])/Tableau1[[#This Row],[Total CO2-emissions
(kg CO2-eq)
for scope 3 use ]],"")</f>
        <v>9.6118046706732182E-3</v>
      </c>
      <c r="N675" s="436" t="s">
        <v>50</v>
      </c>
      <c r="O675" s="259">
        <v>1</v>
      </c>
      <c r="P675" s="259" t="s">
        <v>5143</v>
      </c>
      <c r="Q675" s="259" t="s">
        <v>5195</v>
      </c>
    </row>
    <row r="676" spans="1:17" ht="21.75" customHeight="1">
      <c r="A676" s="301" t="s">
        <v>5143</v>
      </c>
      <c r="B676" s="301" t="s">
        <v>5195</v>
      </c>
      <c r="C676" s="316" t="s">
        <v>6753</v>
      </c>
      <c r="D676" s="465" t="s">
        <v>50</v>
      </c>
      <c r="E676" s="465" t="s">
        <v>700</v>
      </c>
      <c r="F676" s="469" t="str">
        <f t="shared" si="20"/>
        <v>CH</v>
      </c>
      <c r="G676" s="260">
        <v>0</v>
      </c>
      <c r="H676" s="260">
        <v>1.9153214782000001</v>
      </c>
      <c r="I676" s="260">
        <v>0.25281374744000001</v>
      </c>
      <c r="J676" s="260">
        <v>255.461853914828</v>
      </c>
      <c r="K676" s="260">
        <v>257.62998967114999</v>
      </c>
      <c r="L676" s="301" t="str">
        <f t="shared" si="21"/>
        <v/>
      </c>
      <c r="M676" s="459">
        <f>IFERROR((Tableau1[[#This Row],[Scope 1
(kg CO2-eq)]]+Tableau1[[#This Row],[Scope 2 energy
(kg CO2-eq)]]+Tableau1[[#This Row],[Scope 2 Infrastructure
(kg CO2-eq)]])/Tableau1[[#This Row],[Total CO2-emissions
(kg CO2-eq)
for scope 3 use ]],"")</f>
        <v>8.415694261399851E-3</v>
      </c>
      <c r="N676" s="436" t="s">
        <v>50</v>
      </c>
      <c r="O676" s="259">
        <v>1</v>
      </c>
      <c r="P676" s="259" t="s">
        <v>5143</v>
      </c>
      <c r="Q676" s="259" t="s">
        <v>5195</v>
      </c>
    </row>
    <row r="677" spans="1:17" ht="21.75" customHeight="1">
      <c r="A677" s="301" t="s">
        <v>5143</v>
      </c>
      <c r="B677" s="301" t="s">
        <v>5195</v>
      </c>
      <c r="C677" s="316" t="s">
        <v>6754</v>
      </c>
      <c r="D677" s="465" t="s">
        <v>50</v>
      </c>
      <c r="E677" s="465" t="s">
        <v>700</v>
      </c>
      <c r="F677" s="469" t="str">
        <f t="shared" si="20"/>
        <v>CH</v>
      </c>
      <c r="G677" s="260">
        <v>0</v>
      </c>
      <c r="H677" s="260">
        <v>1.9153214782000001</v>
      </c>
      <c r="I677" s="260">
        <v>0.25281374744000001</v>
      </c>
      <c r="J677" s="260">
        <v>220.64827455086001</v>
      </c>
      <c r="K677" s="260">
        <v>222.81641009872101</v>
      </c>
      <c r="L677" s="301" t="str">
        <f t="shared" si="21"/>
        <v/>
      </c>
      <c r="M677" s="459">
        <f>IFERROR((Tableau1[[#This Row],[Scope 1
(kg CO2-eq)]]+Tableau1[[#This Row],[Scope 2 energy
(kg CO2-eq)]]+Tableau1[[#This Row],[Scope 2 Infrastructure
(kg CO2-eq)]])/Tableau1[[#This Row],[Total CO2-emissions
(kg CO2-eq)
for scope 3 use ]],"")</f>
        <v>9.7305904205142978E-3</v>
      </c>
      <c r="N677" s="436" t="s">
        <v>50</v>
      </c>
      <c r="O677" s="259">
        <v>1</v>
      </c>
      <c r="P677" s="259" t="s">
        <v>5143</v>
      </c>
      <c r="Q677" s="259" t="s">
        <v>5195</v>
      </c>
    </row>
    <row r="678" spans="1:17" ht="21.75" customHeight="1">
      <c r="A678" s="301" t="s">
        <v>5143</v>
      </c>
      <c r="B678" s="301" t="s">
        <v>5195</v>
      </c>
      <c r="C678" s="316" t="s">
        <v>6755</v>
      </c>
      <c r="D678" s="465" t="s">
        <v>50</v>
      </c>
      <c r="E678" s="465" t="s">
        <v>700</v>
      </c>
      <c r="F678" s="469" t="str">
        <f t="shared" si="20"/>
        <v>CH</v>
      </c>
      <c r="G678" s="260">
        <v>0</v>
      </c>
      <c r="H678" s="260">
        <v>1.9153214782000001</v>
      </c>
      <c r="I678" s="260">
        <v>0.25281374744000001</v>
      </c>
      <c r="J678" s="260">
        <v>250.462191835227</v>
      </c>
      <c r="K678" s="260">
        <v>252.63032655584999</v>
      </c>
      <c r="L678" s="301" t="str">
        <f t="shared" si="21"/>
        <v/>
      </c>
      <c r="M678" s="459">
        <f>IFERROR((Tableau1[[#This Row],[Scope 1
(kg CO2-eq)]]+Tableau1[[#This Row],[Scope 2 energy
(kg CO2-eq)]]+Tableau1[[#This Row],[Scope 2 Infrastructure
(kg CO2-eq)]])/Tableau1[[#This Row],[Total CO2-emissions
(kg CO2-eq)
for scope 3 use ]],"")</f>
        <v>8.5822444802986925E-3</v>
      </c>
      <c r="N678" s="436" t="s">
        <v>50</v>
      </c>
      <c r="O678" s="259">
        <v>1</v>
      </c>
      <c r="P678" s="259" t="s">
        <v>5143</v>
      </c>
      <c r="Q678" s="259" t="s">
        <v>5195</v>
      </c>
    </row>
    <row r="679" spans="1:17" ht="21.75" customHeight="1">
      <c r="A679" s="301" t="s">
        <v>5143</v>
      </c>
      <c r="B679" s="301" t="s">
        <v>5195</v>
      </c>
      <c r="C679" s="316" t="s">
        <v>6756</v>
      </c>
      <c r="D679" s="465" t="s">
        <v>50</v>
      </c>
      <c r="E679" s="465" t="s">
        <v>700</v>
      </c>
      <c r="F679" s="469" t="str">
        <f t="shared" si="20"/>
        <v>CH</v>
      </c>
      <c r="G679" s="260">
        <v>0</v>
      </c>
      <c r="H679" s="260">
        <v>1.9153214782000001</v>
      </c>
      <c r="I679" s="260">
        <v>0.25281374744000001</v>
      </c>
      <c r="J679" s="260">
        <v>165.84987131843599</v>
      </c>
      <c r="K679" s="260">
        <v>168.01800671877999</v>
      </c>
      <c r="L679" s="301" t="str">
        <f t="shared" si="21"/>
        <v/>
      </c>
      <c r="M679" s="459">
        <f>IFERROR((Tableau1[[#This Row],[Scope 1
(kg CO2-eq)]]+Tableau1[[#This Row],[Scope 2 energy
(kg CO2-eq)]]+Tableau1[[#This Row],[Scope 2 Infrastructure
(kg CO2-eq)]])/Tableau1[[#This Row],[Total CO2-emissions
(kg CO2-eq)
for scope 3 use ]],"")</f>
        <v>1.2904183712100064E-2</v>
      </c>
      <c r="N679" s="436" t="s">
        <v>50</v>
      </c>
      <c r="O679" s="259">
        <v>1</v>
      </c>
      <c r="P679" s="259" t="s">
        <v>5143</v>
      </c>
      <c r="Q679" s="259" t="s">
        <v>5195</v>
      </c>
    </row>
    <row r="680" spans="1:17" ht="21.75" customHeight="1">
      <c r="A680" s="301" t="s">
        <v>5143</v>
      </c>
      <c r="B680" s="301" t="s">
        <v>5195</v>
      </c>
      <c r="C680" s="316" t="s">
        <v>6757</v>
      </c>
      <c r="D680" s="465" t="s">
        <v>50</v>
      </c>
      <c r="E680" s="465" t="s">
        <v>700</v>
      </c>
      <c r="F680" s="469" t="str">
        <f t="shared" si="20"/>
        <v>CH</v>
      </c>
      <c r="G680" s="260">
        <v>0</v>
      </c>
      <c r="H680" s="260">
        <v>1.9153214782000001</v>
      </c>
      <c r="I680" s="260">
        <v>0.25281374744000001</v>
      </c>
      <c r="J680" s="260">
        <v>166.90917711794901</v>
      </c>
      <c r="K680" s="260">
        <v>169.07731290171299</v>
      </c>
      <c r="L680" s="301" t="str">
        <f t="shared" si="21"/>
        <v/>
      </c>
      <c r="M680" s="459">
        <f>IFERROR((Tableau1[[#This Row],[Scope 1
(kg CO2-eq)]]+Tableau1[[#This Row],[Scope 2 energy
(kg CO2-eq)]]+Tableau1[[#This Row],[Scope 2 Infrastructure
(kg CO2-eq)]])/Tableau1[[#This Row],[Total CO2-emissions
(kg CO2-eq)
for scope 3 use ]],"")</f>
        <v>1.2823336191179991E-2</v>
      </c>
      <c r="N680" s="436" t="s">
        <v>50</v>
      </c>
      <c r="O680" s="259">
        <v>1</v>
      </c>
      <c r="P680" s="259" t="s">
        <v>5143</v>
      </c>
      <c r="Q680" s="259" t="s">
        <v>5195</v>
      </c>
    </row>
    <row r="681" spans="1:17" ht="21.75" customHeight="1">
      <c r="A681" s="301" t="s">
        <v>5143</v>
      </c>
      <c r="B681" s="301" t="s">
        <v>5195</v>
      </c>
      <c r="C681" s="316" t="s">
        <v>6758</v>
      </c>
      <c r="D681" s="465" t="s">
        <v>50</v>
      </c>
      <c r="E681" s="465" t="s">
        <v>700</v>
      </c>
      <c r="F681" s="469" t="str">
        <f t="shared" si="20"/>
        <v>CH</v>
      </c>
      <c r="G681" s="260">
        <v>0</v>
      </c>
      <c r="H681" s="260">
        <v>1.9153214782000001</v>
      </c>
      <c r="I681" s="260">
        <v>0.25281374744000001</v>
      </c>
      <c r="J681" s="260">
        <v>189.18980856321201</v>
      </c>
      <c r="K681" s="260">
        <v>191.35794455260901</v>
      </c>
      <c r="L681" s="301" t="str">
        <f t="shared" si="21"/>
        <v/>
      </c>
      <c r="M681" s="459">
        <f>IFERROR((Tableau1[[#This Row],[Scope 1
(kg CO2-eq)]]+Tableau1[[#This Row],[Scope 2 energy
(kg CO2-eq)]]+Tableau1[[#This Row],[Scope 2 Infrastructure
(kg CO2-eq)]])/Tableau1[[#This Row],[Total CO2-emissions
(kg CO2-eq)
for scope 3 use ]],"")</f>
        <v>1.1330259795113581E-2</v>
      </c>
      <c r="N681" s="436" t="s">
        <v>50</v>
      </c>
      <c r="O681" s="259">
        <v>1</v>
      </c>
      <c r="P681" s="259" t="s">
        <v>5143</v>
      </c>
      <c r="Q681" s="259" t="s">
        <v>5195</v>
      </c>
    </row>
    <row r="682" spans="1:17" ht="21.75" customHeight="1">
      <c r="A682" s="301" t="s">
        <v>5143</v>
      </c>
      <c r="B682" s="301" t="s">
        <v>5195</v>
      </c>
      <c r="C682" s="316" t="s">
        <v>6759</v>
      </c>
      <c r="D682" s="465" t="s">
        <v>50</v>
      </c>
      <c r="E682" s="465" t="s">
        <v>700</v>
      </c>
      <c r="F682" s="469" t="str">
        <f t="shared" si="20"/>
        <v>CH</v>
      </c>
      <c r="G682" s="260">
        <v>0</v>
      </c>
      <c r="H682" s="260">
        <v>1.9153214782000001</v>
      </c>
      <c r="I682" s="260">
        <v>0.25281374744000001</v>
      </c>
      <c r="J682" s="260">
        <v>190.05523204332499</v>
      </c>
      <c r="K682" s="260">
        <v>192.223366267698</v>
      </c>
      <c r="L682" s="301" t="str">
        <f t="shared" si="21"/>
        <v/>
      </c>
      <c r="M682" s="459">
        <f>IFERROR((Tableau1[[#This Row],[Scope 1
(kg CO2-eq)]]+Tableau1[[#This Row],[Scope 2 energy
(kg CO2-eq)]]+Tableau1[[#This Row],[Scope 2 Infrastructure
(kg CO2-eq)]])/Tableau1[[#This Row],[Total CO2-emissions
(kg CO2-eq)
for scope 3 use ]],"")</f>
        <v>1.1279249072251536E-2</v>
      </c>
      <c r="N682" s="436" t="s">
        <v>50</v>
      </c>
      <c r="O682" s="259">
        <v>1</v>
      </c>
      <c r="P682" s="259" t="s">
        <v>5143</v>
      </c>
      <c r="Q682" s="259" t="s">
        <v>5195</v>
      </c>
    </row>
    <row r="683" spans="1:17" ht="21.75" customHeight="1">
      <c r="A683" s="301" t="s">
        <v>5143</v>
      </c>
      <c r="B683" s="301" t="s">
        <v>5195</v>
      </c>
      <c r="C683" s="316" t="s">
        <v>6760</v>
      </c>
      <c r="D683" s="465" t="s">
        <v>50</v>
      </c>
      <c r="E683" s="465" t="s">
        <v>700</v>
      </c>
      <c r="F683" s="469" t="str">
        <f t="shared" si="20"/>
        <v>CH</v>
      </c>
      <c r="G683" s="260">
        <v>0</v>
      </c>
      <c r="H683" s="260">
        <v>1.9153214782000001</v>
      </c>
      <c r="I683" s="260">
        <v>0.25281374744000001</v>
      </c>
      <c r="J683" s="260">
        <v>117.555549590128</v>
      </c>
      <c r="K683" s="260">
        <v>119.723685019257</v>
      </c>
      <c r="L683" s="301" t="str">
        <f t="shared" si="21"/>
        <v/>
      </c>
      <c r="M683" s="459">
        <f>IFERROR((Tableau1[[#This Row],[Scope 1
(kg CO2-eq)]]+Tableau1[[#This Row],[Scope 2 energy
(kg CO2-eq)]]+Tableau1[[#This Row],[Scope 2 Infrastructure
(kg CO2-eq)]])/Tableau1[[#This Row],[Total CO2-emissions
(kg CO2-eq)
for scope 3 use ]],"")</f>
        <v>1.8109492915217781E-2</v>
      </c>
      <c r="N683" s="436" t="s">
        <v>50</v>
      </c>
      <c r="O683" s="259">
        <v>1</v>
      </c>
      <c r="P683" s="259" t="s">
        <v>5143</v>
      </c>
      <c r="Q683" s="259" t="s">
        <v>5195</v>
      </c>
    </row>
    <row r="684" spans="1:17" ht="21.75" customHeight="1">
      <c r="A684" s="301" t="s">
        <v>5143</v>
      </c>
      <c r="B684" s="301" t="s">
        <v>5195</v>
      </c>
      <c r="C684" s="316" t="s">
        <v>6761</v>
      </c>
      <c r="D684" s="465" t="s">
        <v>50</v>
      </c>
      <c r="E684" s="465" t="s">
        <v>700</v>
      </c>
      <c r="F684" s="469" t="str">
        <f t="shared" si="20"/>
        <v>CH</v>
      </c>
      <c r="G684" s="260">
        <v>0</v>
      </c>
      <c r="H684" s="260">
        <v>1.9153214782000001</v>
      </c>
      <c r="I684" s="260">
        <v>0.25281374744000001</v>
      </c>
      <c r="J684" s="260">
        <v>118.61485538964099</v>
      </c>
      <c r="K684" s="260">
        <v>120.78299118451</v>
      </c>
      <c r="L684" s="301" t="str">
        <f t="shared" si="21"/>
        <v/>
      </c>
      <c r="M684" s="459">
        <f>IFERROR((Tableau1[[#This Row],[Scope 1
(kg CO2-eq)]]+Tableau1[[#This Row],[Scope 2 energy
(kg CO2-eq)]]+Tableau1[[#This Row],[Scope 2 Infrastructure
(kg CO2-eq)]])/Tableau1[[#This Row],[Total CO2-emissions
(kg CO2-eq)
for scope 3 use ]],"")</f>
        <v>1.7950666765057362E-2</v>
      </c>
      <c r="N684" s="436" t="s">
        <v>50</v>
      </c>
      <c r="O684" s="259">
        <v>1</v>
      </c>
      <c r="P684" s="259" t="s">
        <v>5143</v>
      </c>
      <c r="Q684" s="259" t="s">
        <v>5195</v>
      </c>
    </row>
    <row r="685" spans="1:17" ht="21.75" customHeight="1">
      <c r="A685" s="301" t="s">
        <v>5143</v>
      </c>
      <c r="B685" s="301" t="s">
        <v>5195</v>
      </c>
      <c r="C685" s="316" t="s">
        <v>6762</v>
      </c>
      <c r="D685" s="465" t="s">
        <v>50</v>
      </c>
      <c r="E685" s="465" t="s">
        <v>700</v>
      </c>
      <c r="F685" s="469" t="str">
        <f t="shared" si="20"/>
        <v>CH</v>
      </c>
      <c r="G685" s="260">
        <v>0</v>
      </c>
      <c r="H685" s="260">
        <v>1.9153214782000001</v>
      </c>
      <c r="I685" s="260">
        <v>0.25281374744000001</v>
      </c>
      <c r="J685" s="260">
        <v>133.57816536091801</v>
      </c>
      <c r="K685" s="260">
        <v>135.74630132481499</v>
      </c>
      <c r="L685" s="301" t="str">
        <f t="shared" si="21"/>
        <v/>
      </c>
      <c r="M685" s="459">
        <f>IFERROR((Tableau1[[#This Row],[Scope 1
(kg CO2-eq)]]+Tableau1[[#This Row],[Scope 2 energy
(kg CO2-eq)]]+Tableau1[[#This Row],[Scope 2 Infrastructure
(kg CO2-eq)]])/Tableau1[[#This Row],[Total CO2-emissions
(kg CO2-eq)
for scope 3 use ]],"")</f>
        <v>1.5971965383071957E-2</v>
      </c>
      <c r="N685" s="436" t="s">
        <v>50</v>
      </c>
      <c r="O685" s="259">
        <v>1</v>
      </c>
      <c r="P685" s="259" t="s">
        <v>5143</v>
      </c>
      <c r="Q685" s="259" t="s">
        <v>5195</v>
      </c>
    </row>
    <row r="686" spans="1:17" ht="21.75" customHeight="1">
      <c r="A686" s="301" t="s">
        <v>5143</v>
      </c>
      <c r="B686" s="301" t="s">
        <v>5195</v>
      </c>
      <c r="C686" s="316" t="s">
        <v>6763</v>
      </c>
      <c r="D686" s="465" t="s">
        <v>50</v>
      </c>
      <c r="E686" s="465" t="s">
        <v>700</v>
      </c>
      <c r="F686" s="469" t="str">
        <f t="shared" si="20"/>
        <v>CH</v>
      </c>
      <c r="G686" s="260">
        <v>0</v>
      </c>
      <c r="H686" s="260">
        <v>1.9153214782000001</v>
      </c>
      <c r="I686" s="260">
        <v>0.25281374744000001</v>
      </c>
      <c r="J686" s="260">
        <v>134.44358884103099</v>
      </c>
      <c r="K686" s="260">
        <v>136.611723053611</v>
      </c>
      <c r="L686" s="301" t="str">
        <f t="shared" si="21"/>
        <v/>
      </c>
      <c r="M686" s="459">
        <f>IFERROR((Tableau1[[#This Row],[Scope 1
(kg CO2-eq)]]+Tableau1[[#This Row],[Scope 2 energy
(kg CO2-eq)]]+Tableau1[[#This Row],[Scope 2 Infrastructure
(kg CO2-eq)]])/Tableau1[[#This Row],[Total CO2-emissions
(kg CO2-eq)
for scope 3 use ]],"")</f>
        <v>1.5870784565019735E-2</v>
      </c>
      <c r="N686" s="436" t="s">
        <v>50</v>
      </c>
      <c r="O686" s="259">
        <v>1</v>
      </c>
      <c r="P686" s="259" t="s">
        <v>5143</v>
      </c>
      <c r="Q686" s="259" t="s">
        <v>5195</v>
      </c>
    </row>
    <row r="687" spans="1:17" ht="21.75" customHeight="1">
      <c r="A687" s="301" t="s">
        <v>5143</v>
      </c>
      <c r="B687" s="301" t="s">
        <v>5195</v>
      </c>
      <c r="C687" s="316" t="s">
        <v>6764</v>
      </c>
      <c r="D687" s="465" t="s">
        <v>50</v>
      </c>
      <c r="E687" s="465" t="s">
        <v>700</v>
      </c>
      <c r="F687" s="469" t="str">
        <f t="shared" si="20"/>
        <v>CH</v>
      </c>
      <c r="G687" s="260">
        <v>0</v>
      </c>
      <c r="H687" s="260">
        <v>1.9153214782000001</v>
      </c>
      <c r="I687" s="260">
        <v>0.25281374744000001</v>
      </c>
      <c r="J687" s="260">
        <v>1.8157214091121201</v>
      </c>
      <c r="K687" s="260">
        <v>3.9838566096650001</v>
      </c>
      <c r="L687" s="301" t="str">
        <f t="shared" si="21"/>
        <v/>
      </c>
      <c r="M687" s="459">
        <f>IFERROR((Tableau1[[#This Row],[Scope 1
(kg CO2-eq)]]+Tableau1[[#This Row],[Scope 2 energy
(kg CO2-eq)]]+Tableau1[[#This Row],[Scope 2 Infrastructure
(kg CO2-eq)]])/Tableau1[[#This Row],[Total CO2-emissions
(kg CO2-eq)
for scope 3 use ]],"")</f>
        <v>0.54423023669577231</v>
      </c>
      <c r="N687" s="436" t="s">
        <v>50</v>
      </c>
      <c r="O687" s="259">
        <v>1</v>
      </c>
      <c r="P687" s="259" t="s">
        <v>5143</v>
      </c>
      <c r="Q687" s="259" t="s">
        <v>5195</v>
      </c>
    </row>
    <row r="688" spans="1:17" ht="21.75" customHeight="1">
      <c r="A688" s="301" t="s">
        <v>5143</v>
      </c>
      <c r="B688" s="301" t="s">
        <v>5195</v>
      </c>
      <c r="C688" s="316" t="s">
        <v>6765</v>
      </c>
      <c r="D688" s="465" t="s">
        <v>50</v>
      </c>
      <c r="E688" s="465" t="s">
        <v>700</v>
      </c>
      <c r="F688" s="469" t="str">
        <f t="shared" si="20"/>
        <v>CH</v>
      </c>
      <c r="G688" s="260">
        <v>0</v>
      </c>
      <c r="H688" s="260">
        <v>1.9153214782000001</v>
      </c>
      <c r="I688" s="260">
        <v>0.25281374744000001</v>
      </c>
      <c r="J688" s="260">
        <v>246.46924275677699</v>
      </c>
      <c r="K688" s="260">
        <v>248.637379803519</v>
      </c>
      <c r="L688" s="301" t="str">
        <f t="shared" si="21"/>
        <v/>
      </c>
      <c r="M688" s="459">
        <f>IFERROR((Tableau1[[#This Row],[Scope 1
(kg CO2-eq)]]+Tableau1[[#This Row],[Scope 2 energy
(kg CO2-eq)]]+Tableau1[[#This Row],[Scope 2 Infrastructure
(kg CO2-eq)]])/Tableau1[[#This Row],[Total CO2-emissions
(kg CO2-eq)
for scope 3 use ]],"")</f>
        <v>8.7200694736782047E-3</v>
      </c>
      <c r="N688" s="436" t="s">
        <v>50</v>
      </c>
      <c r="O688" s="259">
        <v>1</v>
      </c>
      <c r="P688" s="259" t="s">
        <v>5143</v>
      </c>
      <c r="Q688" s="259" t="s">
        <v>5195</v>
      </c>
    </row>
    <row r="689" spans="1:17" ht="21.75" customHeight="1">
      <c r="A689" s="301" t="s">
        <v>5143</v>
      </c>
      <c r="B689" s="301" t="s">
        <v>5195</v>
      </c>
      <c r="C689" s="316" t="s">
        <v>6766</v>
      </c>
      <c r="D689" s="465" t="s">
        <v>50</v>
      </c>
      <c r="E689" s="465" t="s">
        <v>700</v>
      </c>
      <c r="F689" s="469" t="str">
        <f t="shared" si="20"/>
        <v>CH</v>
      </c>
      <c r="G689" s="260">
        <v>0</v>
      </c>
      <c r="H689" s="260">
        <v>1.9153214782000001</v>
      </c>
      <c r="I689" s="260">
        <v>0.25281374744000001</v>
      </c>
      <c r="J689" s="260">
        <v>246.46924275677699</v>
      </c>
      <c r="K689" s="260">
        <v>248.63737980369601</v>
      </c>
      <c r="L689" s="301" t="str">
        <f t="shared" si="21"/>
        <v/>
      </c>
      <c r="M689" s="459">
        <f>IFERROR((Tableau1[[#This Row],[Scope 1
(kg CO2-eq)]]+Tableau1[[#This Row],[Scope 2 energy
(kg CO2-eq)]]+Tableau1[[#This Row],[Scope 2 Infrastructure
(kg CO2-eq)]])/Tableau1[[#This Row],[Total CO2-emissions
(kg CO2-eq)
for scope 3 use ]],"")</f>
        <v>8.7200694736719979E-3</v>
      </c>
      <c r="N689" s="436" t="s">
        <v>50</v>
      </c>
      <c r="O689" s="259">
        <v>1</v>
      </c>
      <c r="P689" s="259" t="s">
        <v>5143</v>
      </c>
      <c r="Q689" s="259" t="s">
        <v>5195</v>
      </c>
    </row>
    <row r="690" spans="1:17" ht="21.75" customHeight="1">
      <c r="A690" s="301" t="s">
        <v>5195</v>
      </c>
      <c r="B690" s="301" t="s">
        <v>5133</v>
      </c>
      <c r="C690" s="316" t="s">
        <v>6767</v>
      </c>
      <c r="D690" s="465" t="s">
        <v>3646</v>
      </c>
      <c r="E690" s="465" t="s">
        <v>700</v>
      </c>
      <c r="F690" s="469" t="str">
        <f t="shared" si="20"/>
        <v>CH</v>
      </c>
      <c r="G690" s="260">
        <v>0</v>
      </c>
      <c r="H690" s="260">
        <v>0</v>
      </c>
      <c r="I690" s="260">
        <v>0</v>
      </c>
      <c r="J690" s="260">
        <v>3227105.57211335</v>
      </c>
      <c r="K690" s="260">
        <v>3227105.5721116802</v>
      </c>
      <c r="L690" s="301" t="str">
        <f t="shared" si="21"/>
        <v/>
      </c>
      <c r="M690" s="459">
        <f>IFERROR((Tableau1[[#This Row],[Scope 1
(kg CO2-eq)]]+Tableau1[[#This Row],[Scope 2 energy
(kg CO2-eq)]]+Tableau1[[#This Row],[Scope 2 Infrastructure
(kg CO2-eq)]])/Tableau1[[#This Row],[Total CO2-emissions
(kg CO2-eq)
for scope 3 use ]],"")</f>
        <v>0</v>
      </c>
      <c r="N690" s="436" t="s">
        <v>3646</v>
      </c>
      <c r="O690" s="259">
        <v>1</v>
      </c>
      <c r="P690" s="259" t="s">
        <v>5195</v>
      </c>
      <c r="Q690" s="259" t="s">
        <v>5133</v>
      </c>
    </row>
    <row r="691" spans="1:17" ht="21.75" customHeight="1">
      <c r="A691" s="301" t="s">
        <v>5203</v>
      </c>
      <c r="B691" s="301" t="s">
        <v>5204</v>
      </c>
      <c r="C691" s="316" t="s">
        <v>6768</v>
      </c>
      <c r="D691" s="465" t="s">
        <v>3647</v>
      </c>
      <c r="E691" s="465" t="s">
        <v>700</v>
      </c>
      <c r="F691" s="469" t="str">
        <f t="shared" si="20"/>
        <v>CH</v>
      </c>
      <c r="G691" s="260">
        <v>0</v>
      </c>
      <c r="H691" s="260">
        <v>15.8777600397</v>
      </c>
      <c r="I691" s="260">
        <v>7.5973242852</v>
      </c>
      <c r="J691" s="260">
        <v>395.33213201389702</v>
      </c>
      <c r="K691" s="260">
        <v>418.80721652128801</v>
      </c>
      <c r="L691" s="301">
        <f t="shared" si="21"/>
        <v>418807.21652128804</v>
      </c>
      <c r="M691" s="459">
        <f>IFERROR((Tableau1[[#This Row],[Scope 1
(kg CO2-eq)]]+Tableau1[[#This Row],[Scope 2 energy
(kg CO2-eq)]]+Tableau1[[#This Row],[Scope 2 Infrastructure
(kg CO2-eq)]])/Tableau1[[#This Row],[Total CO2-emissions
(kg CO2-eq)
for scope 3 use ]],"")</f>
        <v>5.6052244084735726E-2</v>
      </c>
      <c r="N691" s="436" t="s">
        <v>3647</v>
      </c>
      <c r="O691" s="259">
        <v>1</v>
      </c>
      <c r="P691" s="259" t="s">
        <v>5203</v>
      </c>
      <c r="Q691" s="259" t="s">
        <v>5204</v>
      </c>
    </row>
    <row r="692" spans="1:17" ht="21.75" customHeight="1">
      <c r="A692" s="301" t="s">
        <v>5203</v>
      </c>
      <c r="B692" s="301" t="s">
        <v>5204</v>
      </c>
      <c r="C692" s="316" t="s">
        <v>6769</v>
      </c>
      <c r="D692" s="465" t="s">
        <v>3647</v>
      </c>
      <c r="E692" s="465" t="s">
        <v>700</v>
      </c>
      <c r="F692" s="469" t="str">
        <f t="shared" si="20"/>
        <v>CH</v>
      </c>
      <c r="G692" s="260">
        <v>0</v>
      </c>
      <c r="H692" s="260">
        <v>15.8777600397</v>
      </c>
      <c r="I692" s="260">
        <v>7.5973242852</v>
      </c>
      <c r="J692" s="260">
        <v>385.88122864420001</v>
      </c>
      <c r="K692" s="260">
        <v>409.35631314922801</v>
      </c>
      <c r="L692" s="301">
        <f t="shared" si="21"/>
        <v>409356.31314922799</v>
      </c>
      <c r="M692" s="459">
        <f>IFERROR((Tableau1[[#This Row],[Scope 1
(kg CO2-eq)]]+Tableau1[[#This Row],[Scope 2 energy
(kg CO2-eq)]]+Tableau1[[#This Row],[Scope 2 Infrastructure
(kg CO2-eq)]])/Tableau1[[#This Row],[Total CO2-emissions
(kg CO2-eq)
for scope 3 use ]],"")</f>
        <v>5.7346335138459971E-2</v>
      </c>
      <c r="N692" s="436" t="s">
        <v>3647</v>
      </c>
      <c r="O692" s="259">
        <v>1</v>
      </c>
      <c r="P692" s="259" t="s">
        <v>5203</v>
      </c>
      <c r="Q692" s="259" t="s">
        <v>5204</v>
      </c>
    </row>
    <row r="693" spans="1:17" ht="21.75" customHeight="1">
      <c r="A693" s="301" t="s">
        <v>5203</v>
      </c>
      <c r="B693" s="301" t="s">
        <v>5204</v>
      </c>
      <c r="C693" s="316" t="s">
        <v>6770</v>
      </c>
      <c r="D693" s="465" t="s">
        <v>3647</v>
      </c>
      <c r="E693" s="465" t="s">
        <v>700</v>
      </c>
      <c r="F693" s="469" t="str">
        <f t="shared" si="20"/>
        <v>CH</v>
      </c>
      <c r="G693" s="260">
        <v>0</v>
      </c>
      <c r="H693" s="260">
        <v>18.14569132554</v>
      </c>
      <c r="I693" s="260">
        <v>8.6825031386399996</v>
      </c>
      <c r="J693" s="260">
        <v>154.03243803736001</v>
      </c>
      <c r="K693" s="260">
        <v>180.86063270982899</v>
      </c>
      <c r="L693" s="301">
        <f t="shared" si="21"/>
        <v>180860.63270982899</v>
      </c>
      <c r="M693" s="459">
        <f>IFERROR((Tableau1[[#This Row],[Scope 1
(kg CO2-eq)]]+Tableau1[[#This Row],[Scope 2 energy
(kg CO2-eq)]]+Tableau1[[#This Row],[Scope 2 Infrastructure
(kg CO2-eq)]])/Tableau1[[#This Row],[Total CO2-emissions
(kg CO2-eq)
for scope 3 use ]],"")</f>
        <v>0.1483362855819646</v>
      </c>
      <c r="N693" s="436" t="s">
        <v>3647</v>
      </c>
      <c r="O693" s="259">
        <v>1</v>
      </c>
      <c r="P693" s="259" t="s">
        <v>5203</v>
      </c>
      <c r="Q693" s="259" t="s">
        <v>5204</v>
      </c>
    </row>
    <row r="694" spans="1:17" ht="21.75" customHeight="1">
      <c r="A694" s="301" t="s">
        <v>5203</v>
      </c>
      <c r="B694" s="301" t="s">
        <v>5204</v>
      </c>
      <c r="C694" s="316" t="s">
        <v>6771</v>
      </c>
      <c r="D694" s="465" t="s">
        <v>3647</v>
      </c>
      <c r="E694" s="465" t="s">
        <v>700</v>
      </c>
      <c r="F694" s="469" t="str">
        <f t="shared" si="20"/>
        <v>CH</v>
      </c>
      <c r="G694" s="260">
        <v>0</v>
      </c>
      <c r="H694" s="260">
        <v>18.14569132554</v>
      </c>
      <c r="I694" s="260">
        <v>8.6825031386399996</v>
      </c>
      <c r="J694" s="260">
        <v>144.704226637819</v>
      </c>
      <c r="K694" s="260">
        <v>171.532421310243</v>
      </c>
      <c r="L694" s="301">
        <f t="shared" si="21"/>
        <v>171532.42131024299</v>
      </c>
      <c r="M694" s="459">
        <f>IFERROR((Tableau1[[#This Row],[Scope 1
(kg CO2-eq)]]+Tableau1[[#This Row],[Scope 2 energy
(kg CO2-eq)]]+Tableau1[[#This Row],[Scope 2 Infrastructure
(kg CO2-eq)]])/Tableau1[[#This Row],[Total CO2-emissions
(kg CO2-eq)
for scope 3 use ]],"")</f>
        <v>0.15640305348256614</v>
      </c>
      <c r="N694" s="436" t="s">
        <v>3647</v>
      </c>
      <c r="O694" s="259">
        <v>1</v>
      </c>
      <c r="P694" s="259" t="s">
        <v>5203</v>
      </c>
      <c r="Q694" s="259" t="s">
        <v>5204</v>
      </c>
    </row>
    <row r="695" spans="1:17" ht="21.75" customHeight="1">
      <c r="A695" s="301" t="s">
        <v>5203</v>
      </c>
      <c r="B695" s="301" t="s">
        <v>5204</v>
      </c>
      <c r="C695" s="316" t="s">
        <v>6772</v>
      </c>
      <c r="D695" s="465" t="s">
        <v>3647</v>
      </c>
      <c r="E695" s="465" t="s">
        <v>700</v>
      </c>
      <c r="F695" s="469" t="str">
        <f t="shared" si="20"/>
        <v>CH</v>
      </c>
      <c r="G695" s="260">
        <v>0</v>
      </c>
      <c r="H695" s="260">
        <v>15.8777600397</v>
      </c>
      <c r="I695" s="260">
        <v>7.5973242852</v>
      </c>
      <c r="J695" s="260">
        <v>221.481904522234</v>
      </c>
      <c r="K695" s="260">
        <v>244.956989030334</v>
      </c>
      <c r="L695" s="301">
        <f t="shared" si="21"/>
        <v>244956.98903033399</v>
      </c>
      <c r="M695" s="459">
        <f>IFERROR((Tableau1[[#This Row],[Scope 1
(kg CO2-eq)]]+Tableau1[[#This Row],[Scope 2 energy
(kg CO2-eq)]]+Tableau1[[#This Row],[Scope 2 Infrastructure
(kg CO2-eq)]])/Tableau1[[#This Row],[Total CO2-emissions
(kg CO2-eq)
for scope 3 use ]],"")</f>
        <v>9.583349476096388E-2</v>
      </c>
      <c r="N695" s="436" t="s">
        <v>3647</v>
      </c>
      <c r="O695" s="259">
        <v>1</v>
      </c>
      <c r="P695" s="259" t="s">
        <v>5203</v>
      </c>
      <c r="Q695" s="259" t="s">
        <v>5204</v>
      </c>
    </row>
    <row r="696" spans="1:17" ht="21.75" customHeight="1">
      <c r="A696" s="301" t="s">
        <v>5203</v>
      </c>
      <c r="B696" s="301" t="s">
        <v>5204</v>
      </c>
      <c r="C696" s="316" t="s">
        <v>6773</v>
      </c>
      <c r="D696" s="465" t="s">
        <v>3647</v>
      </c>
      <c r="E696" s="465" t="s">
        <v>700</v>
      </c>
      <c r="F696" s="469" t="str">
        <f t="shared" si="20"/>
        <v>CH</v>
      </c>
      <c r="G696" s="260">
        <v>0</v>
      </c>
      <c r="H696" s="260">
        <v>15.8777600397</v>
      </c>
      <c r="I696" s="260">
        <v>7.5973242852</v>
      </c>
      <c r="J696" s="260">
        <v>246.130075825311</v>
      </c>
      <c r="K696" s="260">
        <v>269.60516033230903</v>
      </c>
      <c r="L696" s="301">
        <f t="shared" si="21"/>
        <v>269605.16033230902</v>
      </c>
      <c r="M696" s="459">
        <f>IFERROR((Tableau1[[#This Row],[Scope 1
(kg CO2-eq)]]+Tableau1[[#This Row],[Scope 2 energy
(kg CO2-eq)]]+Tableau1[[#This Row],[Scope 2 Infrastructure
(kg CO2-eq)]])/Tableau1[[#This Row],[Total CO2-emissions
(kg CO2-eq)
for scope 3 use ]],"")</f>
        <v>8.7072088293729838E-2</v>
      </c>
      <c r="N696" s="436" t="s">
        <v>3647</v>
      </c>
      <c r="O696" s="259">
        <v>1</v>
      </c>
      <c r="P696" s="259" t="s">
        <v>5203</v>
      </c>
      <c r="Q696" s="259" t="s">
        <v>5204</v>
      </c>
    </row>
    <row r="697" spans="1:17" ht="21.75" customHeight="1">
      <c r="A697" s="301" t="s">
        <v>5203</v>
      </c>
      <c r="B697" s="301" t="s">
        <v>5204</v>
      </c>
      <c r="C697" s="316" t="s">
        <v>6774</v>
      </c>
      <c r="D697" s="465" t="s">
        <v>3647</v>
      </c>
      <c r="E697" s="465" t="s">
        <v>700</v>
      </c>
      <c r="F697" s="469" t="str">
        <f t="shared" si="20"/>
        <v>CH</v>
      </c>
      <c r="G697" s="260">
        <v>0</v>
      </c>
      <c r="H697" s="260">
        <v>15.8777600397</v>
      </c>
      <c r="I697" s="260">
        <v>7.5973242852</v>
      </c>
      <c r="J697" s="260">
        <v>300.684739240677</v>
      </c>
      <c r="K697" s="260">
        <v>324.15982374663599</v>
      </c>
      <c r="L697" s="301">
        <f t="shared" si="21"/>
        <v>324159.82374663599</v>
      </c>
      <c r="M697" s="459">
        <f>IFERROR((Tableau1[[#This Row],[Scope 1
(kg CO2-eq)]]+Tableau1[[#This Row],[Scope 2 energy
(kg CO2-eq)]]+Tableau1[[#This Row],[Scope 2 Infrastructure
(kg CO2-eq)]])/Tableau1[[#This Row],[Total CO2-emissions
(kg CO2-eq)
for scope 3 use ]],"")</f>
        <v>7.2418241266222358E-2</v>
      </c>
      <c r="N697" s="436" t="s">
        <v>3647</v>
      </c>
      <c r="O697" s="259">
        <v>1</v>
      </c>
      <c r="P697" s="259" t="s">
        <v>5203</v>
      </c>
      <c r="Q697" s="259" t="s">
        <v>5204</v>
      </c>
    </row>
    <row r="698" spans="1:17" ht="21.75" customHeight="1">
      <c r="A698" s="301" t="s">
        <v>5167</v>
      </c>
      <c r="B698" s="301" t="s">
        <v>5216</v>
      </c>
      <c r="C698" s="316" t="s">
        <v>6775</v>
      </c>
      <c r="D698" s="465" t="s">
        <v>3730</v>
      </c>
      <c r="E698" s="465" t="s">
        <v>700</v>
      </c>
      <c r="F698" s="469" t="str">
        <f t="shared" si="20"/>
        <v>CH</v>
      </c>
      <c r="G698" s="260">
        <v>0</v>
      </c>
      <c r="H698" s="260">
        <v>2.2412068884000002E-3</v>
      </c>
      <c r="I698" s="260">
        <v>9.6630473520000002E-4</v>
      </c>
      <c r="J698" s="260">
        <v>2.6541335469217001E-3</v>
      </c>
      <c r="K698" s="260">
        <v>5.8616451946745503E-3</v>
      </c>
      <c r="L698" s="301" t="str">
        <f t="shared" si="21"/>
        <v/>
      </c>
      <c r="M698" s="459">
        <f>IFERROR((Tableau1[[#This Row],[Scope 1
(kg CO2-eq)]]+Tableau1[[#This Row],[Scope 2 energy
(kg CO2-eq)]]+Tableau1[[#This Row],[Scope 2 Infrastructure
(kg CO2-eq)]])/Tableau1[[#This Row],[Total CO2-emissions
(kg CO2-eq)
for scope 3 use ]],"")</f>
        <v>0.5472033050574443</v>
      </c>
      <c r="N698" s="436" t="s">
        <v>3730</v>
      </c>
      <c r="O698" s="259">
        <v>1</v>
      </c>
      <c r="P698" s="259" t="s">
        <v>5167</v>
      </c>
      <c r="Q698" s="259" t="s">
        <v>5216</v>
      </c>
    </row>
    <row r="699" spans="1:17" ht="21.75" customHeight="1">
      <c r="A699" s="301" t="s">
        <v>5141</v>
      </c>
      <c r="B699" s="301" t="s">
        <v>5195</v>
      </c>
      <c r="C699" s="316" t="s">
        <v>6776</v>
      </c>
      <c r="D699" s="465" t="s">
        <v>50</v>
      </c>
      <c r="E699" s="465" t="s">
        <v>700</v>
      </c>
      <c r="F699" s="469" t="str">
        <f t="shared" si="20"/>
        <v>CH</v>
      </c>
      <c r="G699" s="260">
        <v>0</v>
      </c>
      <c r="H699" s="260">
        <v>3.5967549689360001</v>
      </c>
      <c r="I699" s="260">
        <v>1.264982339148</v>
      </c>
      <c r="J699" s="260">
        <v>294.78789021705302</v>
      </c>
      <c r="K699" s="260">
        <v>299.64962751346297</v>
      </c>
      <c r="L699" s="301" t="str">
        <f t="shared" si="21"/>
        <v/>
      </c>
      <c r="M699" s="459">
        <f>IFERROR((Tableau1[[#This Row],[Scope 1
(kg CO2-eq)]]+Tableau1[[#This Row],[Scope 2 energy
(kg CO2-eq)]]+Tableau1[[#This Row],[Scope 2 Infrastructure
(kg CO2-eq)]])/Tableau1[[#This Row],[Total CO2-emissions
(kg CO2-eq)
for scope 3 use ]],"")</f>
        <v>1.6224740035311963E-2</v>
      </c>
      <c r="N699" s="436" t="s">
        <v>50</v>
      </c>
      <c r="O699" s="259">
        <v>1</v>
      </c>
      <c r="P699" s="259" t="s">
        <v>5141</v>
      </c>
      <c r="Q699" s="259" t="s">
        <v>5195</v>
      </c>
    </row>
    <row r="700" spans="1:17" ht="21.75" customHeight="1">
      <c r="A700" s="301" t="s">
        <v>5143</v>
      </c>
      <c r="B700" s="301" t="s">
        <v>5146</v>
      </c>
      <c r="C700" s="316" t="s">
        <v>6777</v>
      </c>
      <c r="D700" s="465" t="s">
        <v>50</v>
      </c>
      <c r="E700" s="465" t="s">
        <v>700</v>
      </c>
      <c r="F700" s="469" t="str">
        <f t="shared" si="20"/>
        <v>CH</v>
      </c>
      <c r="G700" s="260">
        <v>0</v>
      </c>
      <c r="H700" s="260">
        <v>0</v>
      </c>
      <c r="I700" s="260">
        <v>0</v>
      </c>
      <c r="J700" s="260">
        <v>299.64962751346297</v>
      </c>
      <c r="K700" s="260">
        <v>299.64962751346297</v>
      </c>
      <c r="L700" s="301" t="str">
        <f t="shared" si="21"/>
        <v/>
      </c>
      <c r="M700" s="459">
        <f>IFERROR((Tableau1[[#This Row],[Scope 1
(kg CO2-eq)]]+Tableau1[[#This Row],[Scope 2 energy
(kg CO2-eq)]]+Tableau1[[#This Row],[Scope 2 Infrastructure
(kg CO2-eq)]])/Tableau1[[#This Row],[Total CO2-emissions
(kg CO2-eq)
for scope 3 use ]],"")</f>
        <v>0</v>
      </c>
      <c r="N700" s="436" t="s">
        <v>50</v>
      </c>
      <c r="O700" s="259">
        <v>1</v>
      </c>
      <c r="P700" s="259" t="s">
        <v>5143</v>
      </c>
      <c r="Q700" s="259" t="s">
        <v>5146</v>
      </c>
    </row>
    <row r="701" spans="1:17" ht="21.75" customHeight="1">
      <c r="A701" s="301" t="s">
        <v>5141</v>
      </c>
      <c r="B701" s="301" t="s">
        <v>5195</v>
      </c>
      <c r="C701" s="316" t="s">
        <v>6778</v>
      </c>
      <c r="D701" s="465" t="s">
        <v>50</v>
      </c>
      <c r="E701" s="465" t="s">
        <v>700</v>
      </c>
      <c r="F701" s="469" t="str">
        <f t="shared" si="20"/>
        <v>CH</v>
      </c>
      <c r="G701" s="260">
        <v>0</v>
      </c>
      <c r="H701" s="260">
        <v>3.610549503348</v>
      </c>
      <c r="I701" s="260">
        <v>1.2675003391999999</v>
      </c>
      <c r="J701" s="260">
        <v>261.90842756863702</v>
      </c>
      <c r="K701" s="260">
        <v>266.78647743646098</v>
      </c>
      <c r="L701" s="301" t="str">
        <f t="shared" si="21"/>
        <v/>
      </c>
      <c r="M701" s="459">
        <f>IFERROR((Tableau1[[#This Row],[Scope 1
(kg CO2-eq)]]+Tableau1[[#This Row],[Scope 2 energy
(kg CO2-eq)]]+Tableau1[[#This Row],[Scope 2 Infrastructure
(kg CO2-eq)]])/Tableau1[[#This Row],[Total CO2-emissions
(kg CO2-eq)
for scope 3 use ]],"")</f>
        <v>1.8284471872116449E-2</v>
      </c>
      <c r="N701" s="436" t="s">
        <v>50</v>
      </c>
      <c r="O701" s="259">
        <v>1</v>
      </c>
      <c r="P701" s="259" t="s">
        <v>5141</v>
      </c>
      <c r="Q701" s="259" t="s">
        <v>5195</v>
      </c>
    </row>
    <row r="702" spans="1:17" ht="21.75" customHeight="1">
      <c r="A702" s="301" t="s">
        <v>5143</v>
      </c>
      <c r="B702" s="301" t="s">
        <v>5146</v>
      </c>
      <c r="C702" s="316" t="s">
        <v>6779</v>
      </c>
      <c r="D702" s="465" t="s">
        <v>50</v>
      </c>
      <c r="E702" s="465" t="s">
        <v>700</v>
      </c>
      <c r="F702" s="469" t="str">
        <f t="shared" si="20"/>
        <v>CH</v>
      </c>
      <c r="G702" s="260">
        <v>0</v>
      </c>
      <c r="H702" s="260">
        <v>0</v>
      </c>
      <c r="I702" s="260">
        <v>0</v>
      </c>
      <c r="J702" s="260">
        <v>266.78647743646098</v>
      </c>
      <c r="K702" s="260">
        <v>266.78647743646098</v>
      </c>
      <c r="L702" s="301" t="str">
        <f t="shared" si="21"/>
        <v/>
      </c>
      <c r="M702" s="459">
        <f>IFERROR((Tableau1[[#This Row],[Scope 1
(kg CO2-eq)]]+Tableau1[[#This Row],[Scope 2 energy
(kg CO2-eq)]]+Tableau1[[#This Row],[Scope 2 Infrastructure
(kg CO2-eq)]])/Tableau1[[#This Row],[Total CO2-emissions
(kg CO2-eq)
for scope 3 use ]],"")</f>
        <v>0</v>
      </c>
      <c r="N702" s="436" t="s">
        <v>50</v>
      </c>
      <c r="O702" s="259">
        <v>1</v>
      </c>
      <c r="P702" s="259" t="s">
        <v>5143</v>
      </c>
      <c r="Q702" s="259" t="s">
        <v>5146</v>
      </c>
    </row>
    <row r="703" spans="1:17" ht="21.75" customHeight="1">
      <c r="A703" s="301" t="s">
        <v>5167</v>
      </c>
      <c r="B703" s="301" t="s">
        <v>5216</v>
      </c>
      <c r="C703" s="316" t="s">
        <v>6780</v>
      </c>
      <c r="D703" s="465" t="s">
        <v>3730</v>
      </c>
      <c r="E703" s="465" t="s">
        <v>700</v>
      </c>
      <c r="F703" s="469" t="str">
        <f t="shared" si="20"/>
        <v>CH</v>
      </c>
      <c r="G703" s="260">
        <v>0</v>
      </c>
      <c r="H703" s="260">
        <v>0</v>
      </c>
      <c r="I703" s="260">
        <v>0</v>
      </c>
      <c r="J703" s="260">
        <v>8.8307402633358498E-3</v>
      </c>
      <c r="K703" s="260">
        <v>8.8307402633358498E-3</v>
      </c>
      <c r="L703" s="301" t="str">
        <f t="shared" si="21"/>
        <v/>
      </c>
      <c r="M703" s="459">
        <f>IFERROR((Tableau1[[#This Row],[Scope 1
(kg CO2-eq)]]+Tableau1[[#This Row],[Scope 2 energy
(kg CO2-eq)]]+Tableau1[[#This Row],[Scope 2 Infrastructure
(kg CO2-eq)]])/Tableau1[[#This Row],[Total CO2-emissions
(kg CO2-eq)
for scope 3 use ]],"")</f>
        <v>0</v>
      </c>
      <c r="N703" s="436" t="s">
        <v>3730</v>
      </c>
      <c r="O703" s="259">
        <v>1</v>
      </c>
      <c r="P703" s="259" t="s">
        <v>5167</v>
      </c>
      <c r="Q703" s="259" t="s">
        <v>5216</v>
      </c>
    </row>
    <row r="704" spans="1:17" ht="21.75" customHeight="1">
      <c r="A704" s="301" t="s">
        <v>5141</v>
      </c>
      <c r="B704" s="301" t="s">
        <v>5195</v>
      </c>
      <c r="C704" s="316" t="s">
        <v>6781</v>
      </c>
      <c r="D704" s="465" t="s">
        <v>50</v>
      </c>
      <c r="E704" s="465" t="s">
        <v>700</v>
      </c>
      <c r="F704" s="469" t="str">
        <f t="shared" si="20"/>
        <v>CH</v>
      </c>
      <c r="G704" s="260">
        <v>0</v>
      </c>
      <c r="H704" s="260">
        <v>3.495000490522</v>
      </c>
      <c r="I704" s="260">
        <v>1.2334334717740001</v>
      </c>
      <c r="J704" s="260">
        <v>236.67986014870601</v>
      </c>
      <c r="K704" s="260">
        <v>241.40829410205001</v>
      </c>
      <c r="L704" s="301" t="str">
        <f t="shared" si="21"/>
        <v/>
      </c>
      <c r="M704" s="459">
        <f>IFERROR((Tableau1[[#This Row],[Scope 1
(kg CO2-eq)]]+Tableau1[[#This Row],[Scope 2 energy
(kg CO2-eq)]]+Tableau1[[#This Row],[Scope 2 Infrastructure
(kg CO2-eq)]])/Tableau1[[#This Row],[Total CO2-emissions
(kg CO2-eq)
for scope 3 use ]],"")</f>
        <v>1.9586874510190439E-2</v>
      </c>
      <c r="N704" s="436" t="s">
        <v>50</v>
      </c>
      <c r="O704" s="259">
        <v>1</v>
      </c>
      <c r="P704" s="259" t="s">
        <v>5141</v>
      </c>
      <c r="Q704" s="259" t="s">
        <v>5195</v>
      </c>
    </row>
    <row r="705" spans="1:17" ht="21.75" customHeight="1">
      <c r="A705" s="301" t="s">
        <v>5143</v>
      </c>
      <c r="B705" s="301" t="s">
        <v>5146</v>
      </c>
      <c r="C705" s="316" t="s">
        <v>6782</v>
      </c>
      <c r="D705" s="465" t="s">
        <v>50</v>
      </c>
      <c r="E705" s="465" t="s">
        <v>700</v>
      </c>
      <c r="F705" s="469" t="str">
        <f t="shared" si="20"/>
        <v>CH</v>
      </c>
      <c r="G705" s="260">
        <v>0</v>
      </c>
      <c r="H705" s="260">
        <v>0</v>
      </c>
      <c r="I705" s="260">
        <v>0</v>
      </c>
      <c r="J705" s="260">
        <v>241.40829410205001</v>
      </c>
      <c r="K705" s="260">
        <v>241.40829410205001</v>
      </c>
      <c r="L705" s="301" t="str">
        <f t="shared" si="21"/>
        <v/>
      </c>
      <c r="M705" s="459">
        <f>IFERROR((Tableau1[[#This Row],[Scope 1
(kg CO2-eq)]]+Tableau1[[#This Row],[Scope 2 energy
(kg CO2-eq)]]+Tableau1[[#This Row],[Scope 2 Infrastructure
(kg CO2-eq)]])/Tableau1[[#This Row],[Total CO2-emissions
(kg CO2-eq)
for scope 3 use ]],"")</f>
        <v>0</v>
      </c>
      <c r="N705" s="436" t="s">
        <v>50</v>
      </c>
      <c r="O705" s="259">
        <v>1</v>
      </c>
      <c r="P705" s="259" t="s">
        <v>5143</v>
      </c>
      <c r="Q705" s="259" t="s">
        <v>5146</v>
      </c>
    </row>
    <row r="706" spans="1:17" ht="21.75" customHeight="1">
      <c r="A706" s="301" t="s">
        <v>5167</v>
      </c>
      <c r="B706" s="301" t="s">
        <v>5216</v>
      </c>
      <c r="C706" s="316" t="s">
        <v>6783</v>
      </c>
      <c r="D706" s="465" t="s">
        <v>3730</v>
      </c>
      <c r="E706" s="465" t="s">
        <v>700</v>
      </c>
      <c r="F706" s="469" t="str">
        <f t="shared" ref="F706:F769" si="22">IF(ISNUMBER(SEARCH("{CH}", C706)), "CH", "other")</f>
        <v>CH</v>
      </c>
      <c r="G706" s="260">
        <v>0</v>
      </c>
      <c r="H706" s="260">
        <v>0</v>
      </c>
      <c r="I706" s="260">
        <v>0</v>
      </c>
      <c r="J706" s="260">
        <v>1.0757291085862101E-2</v>
      </c>
      <c r="K706" s="260">
        <v>1.0757291085862101E-2</v>
      </c>
      <c r="L706" s="301" t="str">
        <f t="shared" ref="L706:L769" si="23">IF(N706="MJ", K706*3.6, IF(N706="m", K706*1000, ""))</f>
        <v/>
      </c>
      <c r="M706" s="459">
        <f>IFERROR((Tableau1[[#This Row],[Scope 1
(kg CO2-eq)]]+Tableau1[[#This Row],[Scope 2 energy
(kg CO2-eq)]]+Tableau1[[#This Row],[Scope 2 Infrastructure
(kg CO2-eq)]])/Tableau1[[#This Row],[Total CO2-emissions
(kg CO2-eq)
for scope 3 use ]],"")</f>
        <v>0</v>
      </c>
      <c r="N706" s="436" t="s">
        <v>3730</v>
      </c>
      <c r="O706" s="259">
        <v>1</v>
      </c>
      <c r="P706" s="259" t="s">
        <v>5167</v>
      </c>
      <c r="Q706" s="259" t="s">
        <v>5216</v>
      </c>
    </row>
    <row r="707" spans="1:17" ht="21.75" customHeight="1">
      <c r="A707" s="301" t="s">
        <v>5141</v>
      </c>
      <c r="B707" s="301" t="s">
        <v>5195</v>
      </c>
      <c r="C707" s="316" t="s">
        <v>6784</v>
      </c>
      <c r="D707" s="465" t="s">
        <v>50</v>
      </c>
      <c r="E707" s="465" t="s">
        <v>700</v>
      </c>
      <c r="F707" s="469" t="str">
        <f t="shared" si="22"/>
        <v>CH</v>
      </c>
      <c r="G707" s="260">
        <v>0</v>
      </c>
      <c r="H707" s="260">
        <v>3.4987708919360001</v>
      </c>
      <c r="I707" s="260">
        <v>1.2337232847640001</v>
      </c>
      <c r="J707" s="260">
        <v>143.758645017649</v>
      </c>
      <c r="K707" s="260">
        <v>148.49113916125299</v>
      </c>
      <c r="L707" s="301" t="str">
        <f t="shared" si="23"/>
        <v/>
      </c>
      <c r="M707" s="459">
        <f>IFERROR((Tableau1[[#This Row],[Scope 1
(kg CO2-eq)]]+Tableau1[[#This Row],[Scope 2 energy
(kg CO2-eq)]]+Tableau1[[#This Row],[Scope 2 Infrastructure
(kg CO2-eq)]])/Tableau1[[#This Row],[Total CO2-emissions
(kg CO2-eq)
for scope 3 use ]],"")</f>
        <v>3.187054933668991E-2</v>
      </c>
      <c r="N707" s="436" t="s">
        <v>50</v>
      </c>
      <c r="O707" s="259">
        <v>1</v>
      </c>
      <c r="P707" s="259" t="s">
        <v>5141</v>
      </c>
      <c r="Q707" s="259" t="s">
        <v>5195</v>
      </c>
    </row>
    <row r="708" spans="1:17" ht="21.75" customHeight="1">
      <c r="A708" s="301" t="s">
        <v>5143</v>
      </c>
      <c r="B708" s="301" t="s">
        <v>5146</v>
      </c>
      <c r="C708" s="316" t="s">
        <v>6785</v>
      </c>
      <c r="D708" s="465" t="s">
        <v>50</v>
      </c>
      <c r="E708" s="465" t="s">
        <v>700</v>
      </c>
      <c r="F708" s="469" t="str">
        <f t="shared" si="22"/>
        <v>CH</v>
      </c>
      <c r="G708" s="260">
        <v>0</v>
      </c>
      <c r="H708" s="260">
        <v>0</v>
      </c>
      <c r="I708" s="260">
        <v>0</v>
      </c>
      <c r="J708" s="260">
        <v>148.49113916125299</v>
      </c>
      <c r="K708" s="260">
        <v>148.49113916125299</v>
      </c>
      <c r="L708" s="301" t="str">
        <f t="shared" si="23"/>
        <v/>
      </c>
      <c r="M708" s="459">
        <f>IFERROR((Tableau1[[#This Row],[Scope 1
(kg CO2-eq)]]+Tableau1[[#This Row],[Scope 2 energy
(kg CO2-eq)]]+Tableau1[[#This Row],[Scope 2 Infrastructure
(kg CO2-eq)]])/Tableau1[[#This Row],[Total CO2-emissions
(kg CO2-eq)
for scope 3 use ]],"")</f>
        <v>0</v>
      </c>
      <c r="N708" s="436" t="s">
        <v>50</v>
      </c>
      <c r="O708" s="259">
        <v>1</v>
      </c>
      <c r="P708" s="259" t="s">
        <v>5143</v>
      </c>
      <c r="Q708" s="259" t="s">
        <v>5146</v>
      </c>
    </row>
    <row r="709" spans="1:17" ht="21.75" customHeight="1">
      <c r="A709" s="301" t="s">
        <v>5152</v>
      </c>
      <c r="B709" s="301" t="s">
        <v>5153</v>
      </c>
      <c r="C709" s="316" t="s">
        <v>6786</v>
      </c>
      <c r="D709" s="465" t="s">
        <v>3646</v>
      </c>
      <c r="E709" s="465" t="s">
        <v>6091</v>
      </c>
      <c r="F709" s="469" t="str">
        <f t="shared" si="22"/>
        <v>other</v>
      </c>
      <c r="G709" s="260">
        <v>0</v>
      </c>
      <c r="H709" s="260">
        <v>0.12903762770400001</v>
      </c>
      <c r="I709" s="260">
        <v>9.8034034320000005E-3</v>
      </c>
      <c r="J709" s="260">
        <v>0.92326731725634603</v>
      </c>
      <c r="K709" s="260">
        <v>1.06210834828584</v>
      </c>
      <c r="L709" s="301" t="str">
        <f t="shared" si="23"/>
        <v/>
      </c>
      <c r="M709" s="459">
        <f>IFERROR((Tableau1[[#This Row],[Scope 1
(kg CO2-eq)]]+Tableau1[[#This Row],[Scope 2 energy
(kg CO2-eq)]]+Tableau1[[#This Row],[Scope 2 Infrastructure
(kg CO2-eq)]])/Tableau1[[#This Row],[Total CO2-emissions
(kg CO2-eq)
for scope 3 use ]],"")</f>
        <v>0.13072209757138112</v>
      </c>
      <c r="N709" s="436" t="s">
        <v>3646</v>
      </c>
      <c r="O709" s="259">
        <v>1</v>
      </c>
      <c r="P709" s="259" t="s">
        <v>5152</v>
      </c>
      <c r="Q709" s="259" t="s">
        <v>5153</v>
      </c>
    </row>
    <row r="710" spans="1:17" ht="21.75" customHeight="1">
      <c r="A710" s="301" t="s">
        <v>5176</v>
      </c>
      <c r="B710" s="301" t="s">
        <v>5177</v>
      </c>
      <c r="C710" s="316" t="s">
        <v>6787</v>
      </c>
      <c r="D710" s="465" t="s">
        <v>3730</v>
      </c>
      <c r="E710" s="465" t="s">
        <v>6101</v>
      </c>
      <c r="F710" s="469" t="str">
        <f t="shared" si="22"/>
        <v>other</v>
      </c>
      <c r="G710" s="260">
        <v>0</v>
      </c>
      <c r="H710" s="260">
        <v>3.1910224177440001</v>
      </c>
      <c r="I710" s="260">
        <v>4.0276172159999998E-3</v>
      </c>
      <c r="J710" s="260">
        <v>5.2107622132505798</v>
      </c>
      <c r="K710" s="260">
        <v>8.4058122407628399</v>
      </c>
      <c r="L710" s="301" t="str">
        <f t="shared" si="23"/>
        <v/>
      </c>
      <c r="M710" s="459">
        <f>IFERROR((Tableau1[[#This Row],[Scope 1
(kg CO2-eq)]]+Tableau1[[#This Row],[Scope 2 energy
(kg CO2-eq)]]+Tableau1[[#This Row],[Scope 2 Infrastructure
(kg CO2-eq)]])/Tableau1[[#This Row],[Total CO2-emissions
(kg CO2-eq)
for scope 3 use ]],"")</f>
        <v>0.38010009543944373</v>
      </c>
      <c r="N710" s="436" t="s">
        <v>3730</v>
      </c>
      <c r="O710" s="259">
        <v>1</v>
      </c>
      <c r="P710" s="259" t="s">
        <v>5176</v>
      </c>
      <c r="Q710" s="259" t="s">
        <v>5177</v>
      </c>
    </row>
    <row r="711" spans="1:17" ht="21.75" customHeight="1">
      <c r="A711" s="301" t="s">
        <v>5176</v>
      </c>
      <c r="B711" s="301" t="s">
        <v>5177</v>
      </c>
      <c r="C711" s="316" t="s">
        <v>6788</v>
      </c>
      <c r="D711" s="465" t="s">
        <v>3730</v>
      </c>
      <c r="E711" s="465" t="s">
        <v>6101</v>
      </c>
      <c r="F711" s="469" t="str">
        <f t="shared" si="22"/>
        <v>other</v>
      </c>
      <c r="G711" s="260">
        <v>0</v>
      </c>
      <c r="H711" s="260">
        <v>3.1910224177440001</v>
      </c>
      <c r="I711" s="260">
        <v>4.0276172159999998E-3</v>
      </c>
      <c r="J711" s="260">
        <v>3.73354544678917</v>
      </c>
      <c r="K711" s="260">
        <v>6.9285954755596402</v>
      </c>
      <c r="L711" s="301" t="str">
        <f t="shared" si="23"/>
        <v/>
      </c>
      <c r="M711" s="459">
        <f>IFERROR((Tableau1[[#This Row],[Scope 1
(kg CO2-eq)]]+Tableau1[[#This Row],[Scope 2 energy
(kg CO2-eq)]]+Tableau1[[#This Row],[Scope 2 Infrastructure
(kg CO2-eq)]])/Tableau1[[#This Row],[Total CO2-emissions
(kg CO2-eq)
for scope 3 use ]],"")</f>
        <v>0.46113964168213006</v>
      </c>
      <c r="N711" s="436" t="s">
        <v>3730</v>
      </c>
      <c r="O711" s="259">
        <v>1</v>
      </c>
      <c r="P711" s="259" t="s">
        <v>5176</v>
      </c>
      <c r="Q711" s="259" t="s">
        <v>5177</v>
      </c>
    </row>
    <row r="712" spans="1:17" ht="21.75" customHeight="1">
      <c r="A712" s="301" t="s">
        <v>5176</v>
      </c>
      <c r="B712" s="301" t="s">
        <v>5177</v>
      </c>
      <c r="C712" s="316" t="s">
        <v>6789</v>
      </c>
      <c r="D712" s="465" t="s">
        <v>3730</v>
      </c>
      <c r="E712" s="465" t="s">
        <v>6101</v>
      </c>
      <c r="F712" s="469" t="str">
        <f t="shared" si="22"/>
        <v>other</v>
      </c>
      <c r="G712" s="260">
        <v>0</v>
      </c>
      <c r="H712" s="260">
        <v>3.1910224177440001</v>
      </c>
      <c r="I712" s="260">
        <v>4.0276172159999998E-3</v>
      </c>
      <c r="J712" s="260">
        <v>37.032160849788298</v>
      </c>
      <c r="K712" s="260">
        <v>40.227210878689597</v>
      </c>
      <c r="L712" s="301" t="str">
        <f t="shared" si="23"/>
        <v/>
      </c>
      <c r="M712" s="459">
        <f>IFERROR((Tableau1[[#This Row],[Scope 1
(kg CO2-eq)]]+Tableau1[[#This Row],[Scope 2 energy
(kg CO2-eq)]]+Tableau1[[#This Row],[Scope 2 Infrastructure
(kg CO2-eq)]])/Tableau1[[#This Row],[Total CO2-emissions
(kg CO2-eq)
for scope 3 use ]],"")</f>
        <v>7.9425094734882073E-2</v>
      </c>
      <c r="N712" s="436" t="s">
        <v>3730</v>
      </c>
      <c r="O712" s="259">
        <v>1</v>
      </c>
      <c r="P712" s="259" t="s">
        <v>5176</v>
      </c>
      <c r="Q712" s="259" t="s">
        <v>5177</v>
      </c>
    </row>
    <row r="713" spans="1:17" ht="21.75" customHeight="1">
      <c r="A713" s="301" t="s">
        <v>5139</v>
      </c>
      <c r="B713" s="301" t="s">
        <v>5133</v>
      </c>
      <c r="C713" s="316" t="s">
        <v>6790</v>
      </c>
      <c r="D713" s="465" t="s">
        <v>3646</v>
      </c>
      <c r="E713" s="465" t="s">
        <v>6091</v>
      </c>
      <c r="F713" s="469" t="str">
        <f t="shared" si="22"/>
        <v>other</v>
      </c>
      <c r="G713" s="260">
        <v>0</v>
      </c>
      <c r="H713" s="260">
        <v>1764.7064612480001</v>
      </c>
      <c r="I713" s="260">
        <v>245.00315704400001</v>
      </c>
      <c r="J713" s="260">
        <v>1054.8135504742199</v>
      </c>
      <c r="K713" s="260">
        <v>3064.52318158447</v>
      </c>
      <c r="L713" s="301" t="str">
        <f t="shared" si="23"/>
        <v/>
      </c>
      <c r="M713" s="459">
        <f>IFERROR((Tableau1[[#This Row],[Scope 1
(kg CO2-eq)]]+Tableau1[[#This Row],[Scope 2 energy
(kg CO2-eq)]]+Tableau1[[#This Row],[Scope 2 Infrastructure
(kg CO2-eq)]])/Tableau1[[#This Row],[Total CO2-emissions
(kg CO2-eq)
for scope 3 use ]],"")</f>
        <v>0.65579847147800241</v>
      </c>
      <c r="N713" s="436" t="s">
        <v>3646</v>
      </c>
      <c r="O713" s="259">
        <v>1</v>
      </c>
      <c r="P713" s="259" t="s">
        <v>5139</v>
      </c>
      <c r="Q713" s="259" t="s">
        <v>5133</v>
      </c>
    </row>
    <row r="714" spans="1:17" ht="21.75" customHeight="1">
      <c r="A714" s="301" t="s">
        <v>5180</v>
      </c>
      <c r="B714" s="301" t="s">
        <v>5219</v>
      </c>
      <c r="C714" s="316" t="s">
        <v>6791</v>
      </c>
      <c r="D714" s="465" t="s">
        <v>3646</v>
      </c>
      <c r="E714" s="465" t="s">
        <v>700</v>
      </c>
      <c r="F714" s="469" t="str">
        <f t="shared" si="22"/>
        <v>CH</v>
      </c>
      <c r="G714" s="260">
        <v>0</v>
      </c>
      <c r="H714" s="260">
        <v>0</v>
      </c>
      <c r="I714" s="260">
        <v>0</v>
      </c>
      <c r="J714" s="260">
        <v>1597.7082451827901</v>
      </c>
      <c r="K714" s="260">
        <v>1597.7082384545599</v>
      </c>
      <c r="L714" s="301" t="str">
        <f t="shared" si="23"/>
        <v/>
      </c>
      <c r="M714" s="459">
        <f>IFERROR((Tableau1[[#This Row],[Scope 1
(kg CO2-eq)]]+Tableau1[[#This Row],[Scope 2 energy
(kg CO2-eq)]]+Tableau1[[#This Row],[Scope 2 Infrastructure
(kg CO2-eq)]])/Tableau1[[#This Row],[Total CO2-emissions
(kg CO2-eq)
for scope 3 use ]],"")</f>
        <v>0</v>
      </c>
      <c r="N714" s="436" t="s">
        <v>3646</v>
      </c>
      <c r="O714" s="259">
        <v>1</v>
      </c>
      <c r="P714" s="259" t="s">
        <v>5180</v>
      </c>
      <c r="Q714" s="259" t="s">
        <v>5219</v>
      </c>
    </row>
    <row r="715" spans="1:17" ht="21.75" customHeight="1">
      <c r="A715" s="301" t="s">
        <v>5157</v>
      </c>
      <c r="B715" s="301" t="s">
        <v>5224</v>
      </c>
      <c r="C715" s="316" t="s">
        <v>6792</v>
      </c>
      <c r="D715" s="465" t="s">
        <v>3730</v>
      </c>
      <c r="E715" s="465" t="s">
        <v>6091</v>
      </c>
      <c r="F715" s="469" t="str">
        <f t="shared" si="22"/>
        <v>other</v>
      </c>
      <c r="G715" s="260">
        <v>0</v>
      </c>
      <c r="H715" s="260">
        <v>0.23648397170795199</v>
      </c>
      <c r="I715" s="260">
        <v>1.3817016172800001E-4</v>
      </c>
      <c r="J715" s="260">
        <v>0.17788095004287699</v>
      </c>
      <c r="K715" s="260">
        <v>0.41450309347238301</v>
      </c>
      <c r="L715" s="301" t="str">
        <f t="shared" si="23"/>
        <v/>
      </c>
      <c r="M715" s="459">
        <f>IFERROR((Tableau1[[#This Row],[Scope 1
(kg CO2-eq)]]+Tableau1[[#This Row],[Scope 2 energy
(kg CO2-eq)]]+Tableau1[[#This Row],[Scope 2 Infrastructure
(kg CO2-eq)]])/Tableau1[[#This Row],[Total CO2-emissions
(kg CO2-eq)
for scope 3 use ]],"")</f>
        <v>0.57085736052641878</v>
      </c>
      <c r="N715" s="436" t="s">
        <v>3730</v>
      </c>
      <c r="O715" s="259">
        <v>1</v>
      </c>
      <c r="P715" s="259" t="s">
        <v>5157</v>
      </c>
      <c r="Q715" s="259" t="s">
        <v>5224</v>
      </c>
    </row>
    <row r="716" spans="1:17" ht="21.75" customHeight="1">
      <c r="A716" s="301" t="s">
        <v>5157</v>
      </c>
      <c r="B716" s="301" t="s">
        <v>5224</v>
      </c>
      <c r="C716" s="316" t="s">
        <v>6793</v>
      </c>
      <c r="D716" s="465" t="s">
        <v>3730</v>
      </c>
      <c r="E716" s="465" t="s">
        <v>6091</v>
      </c>
      <c r="F716" s="469" t="str">
        <f t="shared" si="22"/>
        <v>other</v>
      </c>
      <c r="G716" s="260">
        <v>0</v>
      </c>
      <c r="H716" s="260">
        <v>0.23648397170795199</v>
      </c>
      <c r="I716" s="260">
        <v>1.3817016172800001E-4</v>
      </c>
      <c r="J716" s="260">
        <v>0.19182055774260101</v>
      </c>
      <c r="K716" s="260">
        <v>0.42844270164875298</v>
      </c>
      <c r="L716" s="301" t="str">
        <f t="shared" si="23"/>
        <v/>
      </c>
      <c r="M716" s="459">
        <f>IFERROR((Tableau1[[#This Row],[Scope 1
(kg CO2-eq)]]+Tableau1[[#This Row],[Scope 2 energy
(kg CO2-eq)]]+Tableau1[[#This Row],[Scope 2 Infrastructure
(kg CO2-eq)]])/Tableau1[[#This Row],[Total CO2-emissions
(kg CO2-eq)
for scope 3 use ]],"")</f>
        <v>0.55228421667378103</v>
      </c>
      <c r="N716" s="436" t="s">
        <v>3730</v>
      </c>
      <c r="O716" s="259">
        <v>1</v>
      </c>
      <c r="P716" s="259" t="s">
        <v>5157</v>
      </c>
      <c r="Q716" s="259" t="s">
        <v>5224</v>
      </c>
    </row>
    <row r="717" spans="1:17" ht="21.75" customHeight="1">
      <c r="A717" s="301" t="s">
        <v>5152</v>
      </c>
      <c r="B717" s="301" t="s">
        <v>5153</v>
      </c>
      <c r="C717" s="316" t="s">
        <v>6794</v>
      </c>
      <c r="D717" s="465" t="s">
        <v>3646</v>
      </c>
      <c r="E717" s="465" t="s">
        <v>6091</v>
      </c>
      <c r="F717" s="469" t="str">
        <f t="shared" si="22"/>
        <v>other</v>
      </c>
      <c r="G717" s="260">
        <v>0</v>
      </c>
      <c r="H717" s="260">
        <v>1.3005631496832</v>
      </c>
      <c r="I717" s="260">
        <v>0.16139898449279999</v>
      </c>
      <c r="J717" s="260">
        <v>26.649221067470599</v>
      </c>
      <c r="K717" s="260">
        <v>28.1111831999904</v>
      </c>
      <c r="L717" s="301" t="str">
        <f t="shared" si="23"/>
        <v/>
      </c>
      <c r="M717" s="459">
        <f>IFERROR((Tableau1[[#This Row],[Scope 1
(kg CO2-eq)]]+Tableau1[[#This Row],[Scope 2 energy
(kg CO2-eq)]]+Tableau1[[#This Row],[Scope 2 Infrastructure
(kg CO2-eq)]])/Tableau1[[#This Row],[Total CO2-emissions
(kg CO2-eq)
for scope 3 use ]],"")</f>
        <v>5.200642476608737E-2</v>
      </c>
      <c r="N717" s="436" t="s">
        <v>3646</v>
      </c>
      <c r="O717" s="259">
        <v>1</v>
      </c>
      <c r="P717" s="259" t="s">
        <v>5152</v>
      </c>
      <c r="Q717" s="259" t="s">
        <v>5153</v>
      </c>
    </row>
    <row r="718" spans="1:17" ht="21.75" customHeight="1">
      <c r="A718" s="301" t="s">
        <v>5152</v>
      </c>
      <c r="B718" s="301" t="s">
        <v>5153</v>
      </c>
      <c r="C718" s="316" t="s">
        <v>6795</v>
      </c>
      <c r="D718" s="465" t="s">
        <v>3646</v>
      </c>
      <c r="E718" s="465" t="s">
        <v>6091</v>
      </c>
      <c r="F718" s="469" t="str">
        <f t="shared" si="22"/>
        <v>other</v>
      </c>
      <c r="G718" s="260">
        <v>0</v>
      </c>
      <c r="H718" s="260">
        <v>0.59062078793600004</v>
      </c>
      <c r="I718" s="260">
        <v>7.3279019951999994E-2</v>
      </c>
      <c r="J718" s="260">
        <v>19.550387690207199</v>
      </c>
      <c r="K718" s="260">
        <v>20.214287497992899</v>
      </c>
      <c r="L718" s="301" t="str">
        <f t="shared" si="23"/>
        <v/>
      </c>
      <c r="M718" s="459">
        <f>IFERROR((Tableau1[[#This Row],[Scope 1
(kg CO2-eq)]]+Tableau1[[#This Row],[Scope 2 energy
(kg CO2-eq)]]+Tableau1[[#This Row],[Scope 2 Infrastructure
(kg CO2-eq)]])/Tableau1[[#This Row],[Total CO2-emissions
(kg CO2-eq)
for scope 3 use ]],"")</f>
        <v>3.2843097138789558E-2</v>
      </c>
      <c r="N718" s="436" t="s">
        <v>3646</v>
      </c>
      <c r="O718" s="259">
        <v>1</v>
      </c>
      <c r="P718" s="259" t="s">
        <v>5152</v>
      </c>
      <c r="Q718" s="259" t="s">
        <v>5153</v>
      </c>
    </row>
    <row r="719" spans="1:17" ht="21.75" customHeight="1">
      <c r="A719" s="301" t="s">
        <v>5139</v>
      </c>
      <c r="B719" s="301" t="s">
        <v>5133</v>
      </c>
      <c r="C719" s="316" t="s">
        <v>6796</v>
      </c>
      <c r="D719" s="465" t="s">
        <v>3646</v>
      </c>
      <c r="E719" s="465" t="s">
        <v>6091</v>
      </c>
      <c r="F719" s="469" t="str">
        <f t="shared" si="22"/>
        <v>other</v>
      </c>
      <c r="G719" s="260">
        <v>0</v>
      </c>
      <c r="H719" s="260">
        <v>13206.681595935999</v>
      </c>
      <c r="I719" s="260">
        <v>1914.9365078640001</v>
      </c>
      <c r="J719" s="260">
        <v>947.07750944462703</v>
      </c>
      <c r="K719" s="260">
        <v>16068.6956419088</v>
      </c>
      <c r="L719" s="301" t="str">
        <f t="shared" si="23"/>
        <v/>
      </c>
      <c r="M719" s="459">
        <f>IFERROR((Tableau1[[#This Row],[Scope 1
(kg CO2-eq)]]+Tableau1[[#This Row],[Scope 2 energy
(kg CO2-eq)]]+Tableau1[[#This Row],[Scope 2 Infrastructure
(kg CO2-eq)]])/Tableau1[[#This Row],[Total CO2-emissions
(kg CO2-eq)
for scope 3 use ]],"")</f>
        <v>0.94106070839759226</v>
      </c>
      <c r="N719" s="436" t="s">
        <v>3646</v>
      </c>
      <c r="O719" s="259">
        <v>1</v>
      </c>
      <c r="P719" s="259" t="s">
        <v>5139</v>
      </c>
      <c r="Q719" s="259" t="s">
        <v>5133</v>
      </c>
    </row>
    <row r="720" spans="1:17" ht="21.75" customHeight="1">
      <c r="A720" s="301" t="s">
        <v>5213</v>
      </c>
      <c r="B720" s="301" t="s">
        <v>476</v>
      </c>
      <c r="C720" s="316" t="s">
        <v>6797</v>
      </c>
      <c r="D720" s="465" t="s">
        <v>3730</v>
      </c>
      <c r="E720" s="465" t="s">
        <v>6091</v>
      </c>
      <c r="F720" s="469" t="str">
        <f t="shared" si="22"/>
        <v>other</v>
      </c>
      <c r="G720" s="260">
        <v>0</v>
      </c>
      <c r="H720" s="260">
        <v>0</v>
      </c>
      <c r="I720" s="260">
        <v>0</v>
      </c>
      <c r="J720" s="260">
        <v>34.4374494680632</v>
      </c>
      <c r="K720" s="260">
        <v>34.437449471285099</v>
      </c>
      <c r="L720" s="301" t="str">
        <f t="shared" si="23"/>
        <v/>
      </c>
      <c r="M720" s="459">
        <f>IFERROR((Tableau1[[#This Row],[Scope 1
(kg CO2-eq)]]+Tableau1[[#This Row],[Scope 2 energy
(kg CO2-eq)]]+Tableau1[[#This Row],[Scope 2 Infrastructure
(kg CO2-eq)]])/Tableau1[[#This Row],[Total CO2-emissions
(kg CO2-eq)
for scope 3 use ]],"")</f>
        <v>0</v>
      </c>
      <c r="N720" s="436" t="s">
        <v>3730</v>
      </c>
      <c r="O720" s="259">
        <v>1</v>
      </c>
      <c r="P720" s="259" t="s">
        <v>5213</v>
      </c>
      <c r="Q720" s="259" t="s">
        <v>476</v>
      </c>
    </row>
    <row r="721" spans="1:17" ht="21.75" customHeight="1">
      <c r="A721" s="301" t="s">
        <v>5214</v>
      </c>
      <c r="B721" s="301" t="s">
        <v>5137</v>
      </c>
      <c r="C721" s="316" t="s">
        <v>6798</v>
      </c>
      <c r="D721" s="465" t="s">
        <v>3730</v>
      </c>
      <c r="E721" s="465" t="s">
        <v>700</v>
      </c>
      <c r="F721" s="469" t="str">
        <f t="shared" si="22"/>
        <v>CH</v>
      </c>
      <c r="G721" s="260">
        <v>0</v>
      </c>
      <c r="H721" s="260">
        <v>0</v>
      </c>
      <c r="I721" s="260">
        <v>0</v>
      </c>
      <c r="J721" s="260">
        <v>5.9168832056692597</v>
      </c>
      <c r="K721" s="260">
        <v>5.9168832055929599</v>
      </c>
      <c r="L721" s="301" t="str">
        <f t="shared" si="23"/>
        <v/>
      </c>
      <c r="M721" s="459">
        <f>IFERROR((Tableau1[[#This Row],[Scope 1
(kg CO2-eq)]]+Tableau1[[#This Row],[Scope 2 energy
(kg CO2-eq)]]+Tableau1[[#This Row],[Scope 2 Infrastructure
(kg CO2-eq)]])/Tableau1[[#This Row],[Total CO2-emissions
(kg CO2-eq)
for scope 3 use ]],"")</f>
        <v>0</v>
      </c>
      <c r="N721" s="436" t="s">
        <v>3730</v>
      </c>
      <c r="O721" s="259">
        <v>1</v>
      </c>
      <c r="P721" s="259" t="s">
        <v>5214</v>
      </c>
      <c r="Q721" s="259" t="s">
        <v>5137</v>
      </c>
    </row>
    <row r="722" spans="1:17" ht="21.75" customHeight="1">
      <c r="A722" s="301" t="s">
        <v>5213</v>
      </c>
      <c r="B722" s="301" t="s">
        <v>476</v>
      </c>
      <c r="C722" s="316" t="s">
        <v>6799</v>
      </c>
      <c r="D722" s="465" t="s">
        <v>3730</v>
      </c>
      <c r="E722" s="465" t="s">
        <v>6091</v>
      </c>
      <c r="F722" s="469" t="str">
        <f t="shared" si="22"/>
        <v>other</v>
      </c>
      <c r="G722" s="260">
        <v>0</v>
      </c>
      <c r="H722" s="260">
        <v>6.0797463275436403</v>
      </c>
      <c r="I722" s="260">
        <v>5.4611784385199997E-5</v>
      </c>
      <c r="J722" s="260">
        <v>22.708490986639799</v>
      </c>
      <c r="K722" s="260">
        <v>28.7882919121698</v>
      </c>
      <c r="L722" s="301" t="str">
        <f t="shared" si="23"/>
        <v/>
      </c>
      <c r="M722" s="459">
        <f>IFERROR((Tableau1[[#This Row],[Scope 1
(kg CO2-eq)]]+Tableau1[[#This Row],[Scope 2 energy
(kg CO2-eq)]]+Tableau1[[#This Row],[Scope 2 Infrastructure
(kg CO2-eq)]])/Tableau1[[#This Row],[Total CO2-emissions
(kg CO2-eq)
for scope 3 use ]],"")</f>
        <v>0.21119005454984582</v>
      </c>
      <c r="N722" s="436" t="s">
        <v>3730</v>
      </c>
      <c r="O722" s="259">
        <v>1</v>
      </c>
      <c r="P722" s="259" t="s">
        <v>5213</v>
      </c>
      <c r="Q722" s="259" t="s">
        <v>476</v>
      </c>
    </row>
    <row r="723" spans="1:17" ht="21.75" customHeight="1">
      <c r="A723" s="301" t="s">
        <v>5217</v>
      </c>
      <c r="B723" s="301" t="s">
        <v>5133</v>
      </c>
      <c r="C723" s="316" t="s">
        <v>6800</v>
      </c>
      <c r="D723" s="465" t="s">
        <v>3647</v>
      </c>
      <c r="E723" s="465" t="s">
        <v>6091</v>
      </c>
      <c r="F723" s="469" t="str">
        <f t="shared" si="22"/>
        <v>other</v>
      </c>
      <c r="G723" s="260">
        <v>0</v>
      </c>
      <c r="H723" s="260">
        <v>0</v>
      </c>
      <c r="I723" s="260">
        <v>0</v>
      </c>
      <c r="J723" s="260">
        <v>1491.5453687316699</v>
      </c>
      <c r="K723" s="260">
        <v>1491.5453687690599</v>
      </c>
      <c r="L723" s="301">
        <f t="shared" si="23"/>
        <v>1491545.3687690599</v>
      </c>
      <c r="M723" s="459">
        <f>IFERROR((Tableau1[[#This Row],[Scope 1
(kg CO2-eq)]]+Tableau1[[#This Row],[Scope 2 energy
(kg CO2-eq)]]+Tableau1[[#This Row],[Scope 2 Infrastructure
(kg CO2-eq)]])/Tableau1[[#This Row],[Total CO2-emissions
(kg CO2-eq)
for scope 3 use ]],"")</f>
        <v>0</v>
      </c>
      <c r="N723" s="436" t="s">
        <v>3647</v>
      </c>
      <c r="O723" s="259">
        <v>1</v>
      </c>
      <c r="P723" s="259" t="s">
        <v>5217</v>
      </c>
      <c r="Q723" s="260" t="s">
        <v>5133</v>
      </c>
    </row>
    <row r="724" spans="1:17" ht="21.75" customHeight="1">
      <c r="A724" s="301" t="s">
        <v>5141</v>
      </c>
      <c r="B724" s="301" t="s">
        <v>5169</v>
      </c>
      <c r="C724" s="316" t="s">
        <v>6801</v>
      </c>
      <c r="D724" s="465" t="s">
        <v>3646</v>
      </c>
      <c r="E724" s="465" t="s">
        <v>700</v>
      </c>
      <c r="F724" s="469" t="str">
        <f t="shared" si="22"/>
        <v>CH</v>
      </c>
      <c r="G724" s="260">
        <v>0</v>
      </c>
      <c r="H724" s="260">
        <v>20.585484983520001</v>
      </c>
      <c r="I724" s="260">
        <v>1.8556776000000001E-2</v>
      </c>
      <c r="J724" s="260">
        <v>116.940948470309</v>
      </c>
      <c r="K724" s="260">
        <v>137.54499032452901</v>
      </c>
      <c r="L724" s="301" t="str">
        <f t="shared" si="23"/>
        <v/>
      </c>
      <c r="M724" s="459">
        <f>IFERROR((Tableau1[[#This Row],[Scope 1
(kg CO2-eq)]]+Tableau1[[#This Row],[Scope 2 energy
(kg CO2-eq)]]+Tableau1[[#This Row],[Scope 2 Infrastructure
(kg CO2-eq)]])/Tableau1[[#This Row],[Total CO2-emissions
(kg CO2-eq)
for scope 3 use ]],"")</f>
        <v>0.14979856198983346</v>
      </c>
      <c r="N724" s="436" t="s">
        <v>3646</v>
      </c>
      <c r="O724" s="259">
        <v>1</v>
      </c>
      <c r="P724" s="259" t="s">
        <v>5141</v>
      </c>
      <c r="Q724" s="259" t="s">
        <v>5169</v>
      </c>
    </row>
    <row r="725" spans="1:17" ht="21.75" customHeight="1">
      <c r="A725" s="301" t="s">
        <v>5180</v>
      </c>
      <c r="B725" s="301" t="s">
        <v>5219</v>
      </c>
      <c r="C725" s="316" t="s">
        <v>6802</v>
      </c>
      <c r="D725" s="465" t="s">
        <v>3646</v>
      </c>
      <c r="E725" s="465" t="s">
        <v>700</v>
      </c>
      <c r="F725" s="469" t="str">
        <f t="shared" si="22"/>
        <v>CH</v>
      </c>
      <c r="G725" s="260">
        <v>0</v>
      </c>
      <c r="H725" s="260">
        <v>0</v>
      </c>
      <c r="I725" s="260">
        <v>0</v>
      </c>
      <c r="J725" s="260">
        <v>5160.3206839495897</v>
      </c>
      <c r="K725" s="260">
        <v>5160.3206824416702</v>
      </c>
      <c r="L725" s="301" t="str">
        <f t="shared" si="23"/>
        <v/>
      </c>
      <c r="M725" s="459">
        <f>IFERROR((Tableau1[[#This Row],[Scope 1
(kg CO2-eq)]]+Tableau1[[#This Row],[Scope 2 energy
(kg CO2-eq)]]+Tableau1[[#This Row],[Scope 2 Infrastructure
(kg CO2-eq)]])/Tableau1[[#This Row],[Total CO2-emissions
(kg CO2-eq)
for scope 3 use ]],"")</f>
        <v>0</v>
      </c>
      <c r="N725" s="436" t="s">
        <v>3646</v>
      </c>
      <c r="O725" s="259">
        <v>1</v>
      </c>
      <c r="P725" s="259" t="s">
        <v>5180</v>
      </c>
      <c r="Q725" s="259" t="s">
        <v>5219</v>
      </c>
    </row>
    <row r="726" spans="1:17" ht="21.75" customHeight="1">
      <c r="A726" s="301" t="s">
        <v>5129</v>
      </c>
      <c r="B726" s="301" t="s">
        <v>5162</v>
      </c>
      <c r="C726" s="316" t="s">
        <v>6803</v>
      </c>
      <c r="D726" s="465" t="s">
        <v>3730</v>
      </c>
      <c r="E726" s="465" t="s">
        <v>6091</v>
      </c>
      <c r="F726" s="469" t="str">
        <f t="shared" si="22"/>
        <v>other</v>
      </c>
      <c r="G726" s="260">
        <v>0</v>
      </c>
      <c r="H726" s="260">
        <v>0.32199462199520001</v>
      </c>
      <c r="I726" s="260">
        <v>2.0602097279999999E-4</v>
      </c>
      <c r="J726" s="260">
        <v>1.5820327329574</v>
      </c>
      <c r="K726" s="260">
        <v>1.90423337639871</v>
      </c>
      <c r="L726" s="301" t="str">
        <f t="shared" si="23"/>
        <v/>
      </c>
      <c r="M726" s="459">
        <f>IFERROR((Tableau1[[#This Row],[Scope 1
(kg CO2-eq)]]+Tableau1[[#This Row],[Scope 2 energy
(kg CO2-eq)]]+Tableau1[[#This Row],[Scope 2 Infrastructure
(kg CO2-eq)]])/Tableau1[[#This Row],[Total CO2-emissions
(kg CO2-eq)
for scope 3 use ]],"")</f>
        <v>0.16920228736739532</v>
      </c>
      <c r="N726" s="436" t="s">
        <v>3730</v>
      </c>
      <c r="O726" s="259">
        <v>1</v>
      </c>
      <c r="P726" s="259" t="s">
        <v>5129</v>
      </c>
      <c r="Q726" s="259" t="s">
        <v>5162</v>
      </c>
    </row>
    <row r="727" spans="1:17" ht="21.75" customHeight="1">
      <c r="A727" s="301" t="s">
        <v>5157</v>
      </c>
      <c r="B727" s="301" t="s">
        <v>5183</v>
      </c>
      <c r="C727" s="316" t="s">
        <v>6804</v>
      </c>
      <c r="D727" s="465" t="s">
        <v>3730</v>
      </c>
      <c r="E727" s="465" t="s">
        <v>6101</v>
      </c>
      <c r="F727" s="469" t="str">
        <f t="shared" si="22"/>
        <v>other</v>
      </c>
      <c r="G727" s="260">
        <v>1.3176E-2</v>
      </c>
      <c r="H727" s="260">
        <v>0.14214661802244499</v>
      </c>
      <c r="I727" s="260">
        <v>2.7565206197039999E-4</v>
      </c>
      <c r="J727" s="260">
        <v>0.326432420756189</v>
      </c>
      <c r="K727" s="260">
        <v>0.48203069094358397</v>
      </c>
      <c r="L727" s="301" t="str">
        <f t="shared" si="23"/>
        <v/>
      </c>
      <c r="M727" s="459">
        <f>IFERROR((Tableau1[[#This Row],[Scope 1
(kg CO2-eq)]]+Tableau1[[#This Row],[Scope 2 energy
(kg CO2-eq)]]+Tableau1[[#This Row],[Scope 2 Infrastructure
(kg CO2-eq)]])/Tableau1[[#This Row],[Total CO2-emissions
(kg CO2-eq)
for scope 3 use ]],"")</f>
        <v>0.32279743387257953</v>
      </c>
      <c r="N727" s="436" t="s">
        <v>3730</v>
      </c>
      <c r="O727" s="259">
        <v>1</v>
      </c>
      <c r="P727" s="259" t="s">
        <v>5157</v>
      </c>
      <c r="Q727" s="259" t="s">
        <v>5183</v>
      </c>
    </row>
    <row r="728" spans="1:17" ht="21.75" customHeight="1">
      <c r="A728" s="301" t="s">
        <v>5157</v>
      </c>
      <c r="B728" s="301" t="s">
        <v>5183</v>
      </c>
      <c r="C728" s="316" t="s">
        <v>6805</v>
      </c>
      <c r="D728" s="465" t="s">
        <v>3730</v>
      </c>
      <c r="E728" s="465" t="s">
        <v>4165</v>
      </c>
      <c r="F728" s="469" t="str">
        <f t="shared" si="22"/>
        <v>other</v>
      </c>
      <c r="G728" s="260">
        <v>1.4541999999999999E-2</v>
      </c>
      <c r="H728" s="260">
        <v>0.13235061590109601</v>
      </c>
      <c r="I728" s="260">
        <v>2.1229390500960001E-4</v>
      </c>
      <c r="J728" s="260">
        <v>0.246883681941721</v>
      </c>
      <c r="K728" s="260">
        <v>0.39398859180995599</v>
      </c>
      <c r="L728" s="301" t="str">
        <f t="shared" si="23"/>
        <v/>
      </c>
      <c r="M728" s="459">
        <f>IFERROR((Tableau1[[#This Row],[Scope 1
(kg CO2-eq)]]+Tableau1[[#This Row],[Scope 2 energy
(kg CO2-eq)]]+Tableau1[[#This Row],[Scope 2 Infrastructure
(kg CO2-eq)]])/Tableau1[[#This Row],[Total CO2-emissions
(kg CO2-eq)
for scope 3 use ]],"")</f>
        <v>0.37337352619860376</v>
      </c>
      <c r="N728" s="436" t="s">
        <v>3730</v>
      </c>
      <c r="O728" s="259">
        <v>1</v>
      </c>
      <c r="P728" s="259" t="s">
        <v>5157</v>
      </c>
      <c r="Q728" s="259" t="s">
        <v>5183</v>
      </c>
    </row>
    <row r="729" spans="1:17" ht="39" customHeight="1">
      <c r="A729" s="301" t="s">
        <v>5157</v>
      </c>
      <c r="B729" s="301" t="s">
        <v>5183</v>
      </c>
      <c r="C729" s="316" t="s">
        <v>6806</v>
      </c>
      <c r="D729" s="465" t="s">
        <v>3730</v>
      </c>
      <c r="E729" s="465" t="s">
        <v>6097</v>
      </c>
      <c r="F729" s="469" t="str">
        <f t="shared" si="22"/>
        <v>other</v>
      </c>
      <c r="G729" s="260">
        <v>3.5526000000000002E-2</v>
      </c>
      <c r="H729" s="260">
        <v>0.26233756774588401</v>
      </c>
      <c r="I729" s="260">
        <v>4.4668217024160001E-4</v>
      </c>
      <c r="J729" s="260">
        <v>0.54702389190902001</v>
      </c>
      <c r="K729" s="260">
        <v>0.84533414224609504</v>
      </c>
      <c r="L729" s="301" t="str">
        <f t="shared" si="23"/>
        <v/>
      </c>
      <c r="M729" s="459">
        <f>IFERROR((Tableau1[[#This Row],[Scope 1
(kg CO2-eq)]]+Tableau1[[#This Row],[Scope 2 energy
(kg CO2-eq)]]+Tableau1[[#This Row],[Scope 2 Infrastructure
(kg CO2-eq)]])/Tableau1[[#This Row],[Total CO2-emissions
(kg CO2-eq)
for scope 3 use ]],"")</f>
        <v>0.35289033650468721</v>
      </c>
      <c r="N729" s="436" t="s">
        <v>3730</v>
      </c>
      <c r="O729" s="259">
        <v>1</v>
      </c>
      <c r="P729" s="259" t="s">
        <v>5157</v>
      </c>
      <c r="Q729" s="259" t="s">
        <v>5183</v>
      </c>
    </row>
    <row r="730" spans="1:17" ht="21.75" customHeight="1">
      <c r="A730" s="301" t="s">
        <v>5157</v>
      </c>
      <c r="B730" s="301" t="s">
        <v>5183</v>
      </c>
      <c r="C730" s="316" t="s">
        <v>6807</v>
      </c>
      <c r="D730" s="465" t="s">
        <v>3730</v>
      </c>
      <c r="E730" s="465" t="s">
        <v>6091</v>
      </c>
      <c r="F730" s="469" t="str">
        <f t="shared" si="22"/>
        <v>other</v>
      </c>
      <c r="G730" s="260">
        <v>7.0565000000000003E-3</v>
      </c>
      <c r="H730" s="260">
        <v>6.1068550441743197E-2</v>
      </c>
      <c r="I730" s="260">
        <v>9.0911951587199999E-5</v>
      </c>
      <c r="J730" s="260">
        <v>0.12117111006317</v>
      </c>
      <c r="K730" s="260">
        <v>0.189387072455387</v>
      </c>
      <c r="L730" s="301" t="str">
        <f t="shared" si="23"/>
        <v/>
      </c>
      <c r="M730" s="459">
        <f>IFERROR((Tableau1[[#This Row],[Scope 1
(kg CO2-eq)]]+Tableau1[[#This Row],[Scope 2 energy
(kg CO2-eq)]]+Tableau1[[#This Row],[Scope 2 Infrastructure
(kg CO2-eq)]])/Tableau1[[#This Row],[Total CO2-emissions
(kg CO2-eq)
for scope 3 use ]],"")</f>
        <v>0.36019334112363816</v>
      </c>
      <c r="N730" s="436" t="s">
        <v>3730</v>
      </c>
      <c r="O730" s="259">
        <v>1</v>
      </c>
      <c r="P730" s="259" t="s">
        <v>5157</v>
      </c>
      <c r="Q730" s="259" t="s">
        <v>5183</v>
      </c>
    </row>
    <row r="731" spans="1:17" ht="21.75" customHeight="1">
      <c r="A731" s="301" t="s">
        <v>5157</v>
      </c>
      <c r="B731" s="301" t="s">
        <v>5183</v>
      </c>
      <c r="C731" s="316" t="s">
        <v>6808</v>
      </c>
      <c r="D731" s="465" t="s">
        <v>3730</v>
      </c>
      <c r="E731" s="465" t="s">
        <v>6098</v>
      </c>
      <c r="F731" s="469" t="str">
        <f t="shared" si="22"/>
        <v>other</v>
      </c>
      <c r="G731" s="260">
        <v>1.9032E-2</v>
      </c>
      <c r="H731" s="260">
        <v>0.127132654854969</v>
      </c>
      <c r="I731" s="260">
        <v>2.5867504950960002E-4</v>
      </c>
      <c r="J731" s="260">
        <v>0.29704649156662299</v>
      </c>
      <c r="K731" s="260">
        <v>0.44346982155718301</v>
      </c>
      <c r="L731" s="301" t="str">
        <f t="shared" si="23"/>
        <v/>
      </c>
      <c r="M731" s="459">
        <f>IFERROR((Tableau1[[#This Row],[Scope 1
(kg CO2-eq)]]+Tableau1[[#This Row],[Scope 2 energy
(kg CO2-eq)]]+Tableau1[[#This Row],[Scope 2 Infrastructure
(kg CO2-eq)]])/Tableau1[[#This Row],[Total CO2-emissions
(kg CO2-eq)
for scope 3 use ]],"")</f>
        <v>0.33017653690691579</v>
      </c>
      <c r="N731" s="436" t="s">
        <v>3730</v>
      </c>
      <c r="O731" s="259">
        <v>1</v>
      </c>
      <c r="P731" s="259" t="s">
        <v>5157</v>
      </c>
      <c r="Q731" s="260" t="s">
        <v>5183</v>
      </c>
    </row>
    <row r="732" spans="1:17" ht="21.75" customHeight="1">
      <c r="A732" s="301" t="s">
        <v>5157</v>
      </c>
      <c r="B732" s="301" t="s">
        <v>5183</v>
      </c>
      <c r="C732" s="316" t="s">
        <v>6809</v>
      </c>
      <c r="D732" s="465" t="s">
        <v>3730</v>
      </c>
      <c r="E732" s="465" t="s">
        <v>6015</v>
      </c>
      <c r="F732" s="469" t="str">
        <f t="shared" si="22"/>
        <v>other</v>
      </c>
      <c r="G732" s="260">
        <v>3.0646E-2</v>
      </c>
      <c r="H732" s="260">
        <v>0.25612035132215399</v>
      </c>
      <c r="I732" s="260">
        <v>4.7685882742319998E-4</v>
      </c>
      <c r="J732" s="260">
        <v>0.55308783317476007</v>
      </c>
      <c r="K732" s="260">
        <v>0.84033104355106902</v>
      </c>
      <c r="L732" s="301" t="str">
        <f t="shared" si="23"/>
        <v/>
      </c>
      <c r="M732" s="459">
        <f>IFERROR((Tableau1[[#This Row],[Scope 1
(kg CO2-eq)]]+Tableau1[[#This Row],[Scope 2 energy
(kg CO2-eq)]]+Tableau1[[#This Row],[Scope 2 Infrastructure
(kg CO2-eq)]])/Tableau1[[#This Row],[Total CO2-emissions
(kg CO2-eq)
for scope 3 use ]],"")</f>
        <v>0.34182149089214353</v>
      </c>
      <c r="N732" s="436" t="s">
        <v>3730</v>
      </c>
      <c r="O732" s="259">
        <v>1</v>
      </c>
      <c r="P732" s="259" t="s">
        <v>5157</v>
      </c>
      <c r="Q732" s="259" t="s">
        <v>5183</v>
      </c>
    </row>
    <row r="733" spans="1:17" ht="21.75" customHeight="1">
      <c r="A733" s="301" t="s">
        <v>5129</v>
      </c>
      <c r="B733" s="301" t="s">
        <v>5162</v>
      </c>
      <c r="C733" s="316" t="s">
        <v>6810</v>
      </c>
      <c r="D733" s="465" t="s">
        <v>3730</v>
      </c>
      <c r="E733" s="465" t="s">
        <v>6091</v>
      </c>
      <c r="F733" s="469" t="str">
        <f t="shared" si="22"/>
        <v>other</v>
      </c>
      <c r="G733" s="260">
        <v>0</v>
      </c>
      <c r="H733" s="260">
        <v>0.32199462199520001</v>
      </c>
      <c r="I733" s="260">
        <v>2.0602097279999999E-4</v>
      </c>
      <c r="J733" s="260">
        <v>1.6030293249590799</v>
      </c>
      <c r="K733" s="260">
        <v>1.92522996848255</v>
      </c>
      <c r="L733" s="301" t="str">
        <f t="shared" si="23"/>
        <v/>
      </c>
      <c r="M733" s="459">
        <f>IFERROR((Tableau1[[#This Row],[Scope 1
(kg CO2-eq)]]+Tableau1[[#This Row],[Scope 2 energy
(kg CO2-eq)]]+Tableau1[[#This Row],[Scope 2 Infrastructure
(kg CO2-eq)]])/Tableau1[[#This Row],[Total CO2-emissions
(kg CO2-eq)
for scope 3 use ]],"")</f>
        <v>0.16735696422903484</v>
      </c>
      <c r="N733" s="436" t="s">
        <v>3730</v>
      </c>
      <c r="O733" s="259">
        <v>1</v>
      </c>
      <c r="P733" s="259" t="s">
        <v>5129</v>
      </c>
      <c r="Q733" s="259" t="s">
        <v>5162</v>
      </c>
    </row>
    <row r="734" spans="1:17" ht="21.75" customHeight="1">
      <c r="A734" s="301" t="s">
        <v>5157</v>
      </c>
      <c r="B734" s="301" t="s">
        <v>5164</v>
      </c>
      <c r="C734" s="316" t="s">
        <v>6811</v>
      </c>
      <c r="D734" s="465" t="s">
        <v>3730</v>
      </c>
      <c r="E734" s="465" t="s">
        <v>6091</v>
      </c>
      <c r="F734" s="469" t="str">
        <f t="shared" si="22"/>
        <v>other</v>
      </c>
      <c r="G734" s="260">
        <v>0</v>
      </c>
      <c r="H734" s="260">
        <v>0</v>
      </c>
      <c r="I734" s="260">
        <v>0</v>
      </c>
      <c r="J734" s="260">
        <v>1.79733366304646</v>
      </c>
      <c r="K734" s="260">
        <v>1.7973336628910199</v>
      </c>
      <c r="L734" s="301" t="str">
        <f t="shared" si="23"/>
        <v/>
      </c>
      <c r="M734" s="459">
        <f>IFERROR((Tableau1[[#This Row],[Scope 1
(kg CO2-eq)]]+Tableau1[[#This Row],[Scope 2 energy
(kg CO2-eq)]]+Tableau1[[#This Row],[Scope 2 Infrastructure
(kg CO2-eq)]])/Tableau1[[#This Row],[Total CO2-emissions
(kg CO2-eq)
for scope 3 use ]],"")</f>
        <v>0</v>
      </c>
      <c r="N734" s="436" t="s">
        <v>3730</v>
      </c>
      <c r="O734" s="259">
        <v>1</v>
      </c>
      <c r="P734" s="259" t="s">
        <v>5157</v>
      </c>
      <c r="Q734" s="259" t="s">
        <v>5164</v>
      </c>
    </row>
    <row r="735" spans="1:17" ht="21.75" customHeight="1">
      <c r="A735" s="301" t="s">
        <v>5167</v>
      </c>
      <c r="B735" s="301" t="s">
        <v>5168</v>
      </c>
      <c r="C735" s="316" t="s">
        <v>6812</v>
      </c>
      <c r="D735" s="465" t="s">
        <v>3730</v>
      </c>
      <c r="E735" s="465" t="s">
        <v>6016</v>
      </c>
      <c r="F735" s="469" t="str">
        <f t="shared" si="22"/>
        <v>other</v>
      </c>
      <c r="G735" s="260">
        <v>0</v>
      </c>
      <c r="H735" s="260">
        <v>1.79352206006688</v>
      </c>
      <c r="I735" s="260">
        <v>1.8662483268000001E-3</v>
      </c>
      <c r="J735" s="260">
        <v>2.1079840585247198</v>
      </c>
      <c r="K735" s="260">
        <v>3.9033723671528202</v>
      </c>
      <c r="L735" s="301" t="str">
        <f t="shared" si="23"/>
        <v/>
      </c>
      <c r="M735" s="459">
        <f>IFERROR((Tableau1[[#This Row],[Scope 1
(kg CO2-eq)]]+Tableau1[[#This Row],[Scope 2 energy
(kg CO2-eq)]]+Tableau1[[#This Row],[Scope 2 Infrastructure
(kg CO2-eq)]])/Tableau1[[#This Row],[Total CO2-emissions
(kg CO2-eq)
for scope 3 use ]],"")</f>
        <v>0.45995824623395171</v>
      </c>
      <c r="N735" s="436" t="s">
        <v>3730</v>
      </c>
      <c r="O735" s="259">
        <v>1</v>
      </c>
      <c r="P735" s="259" t="s">
        <v>5167</v>
      </c>
      <c r="Q735" s="259" t="s">
        <v>5168</v>
      </c>
    </row>
    <row r="736" spans="1:17" ht="21.75" customHeight="1">
      <c r="A736" s="301" t="s">
        <v>5167</v>
      </c>
      <c r="B736" s="301" t="s">
        <v>5168</v>
      </c>
      <c r="C736" s="316" t="s">
        <v>6813</v>
      </c>
      <c r="D736" s="465" t="s">
        <v>3730</v>
      </c>
      <c r="E736" s="465" t="s">
        <v>6091</v>
      </c>
      <c r="F736" s="469" t="str">
        <f t="shared" si="22"/>
        <v>other</v>
      </c>
      <c r="G736" s="260">
        <v>0</v>
      </c>
      <c r="H736" s="260">
        <v>0.43190773691376</v>
      </c>
      <c r="I736" s="260">
        <v>1.7348851336320002E-2</v>
      </c>
      <c r="J736" s="260">
        <v>3.36035395642778</v>
      </c>
      <c r="K736" s="260">
        <v>3.8096105443047898</v>
      </c>
      <c r="L736" s="301" t="str">
        <f t="shared" si="23"/>
        <v/>
      </c>
      <c r="M736" s="459">
        <f>IFERROR((Tableau1[[#This Row],[Scope 1
(kg CO2-eq)]]+Tableau1[[#This Row],[Scope 2 energy
(kg CO2-eq)]]+Tableau1[[#This Row],[Scope 2 Infrastructure
(kg CO2-eq)]])/Tableau1[[#This Row],[Total CO2-emissions
(kg CO2-eq)
for scope 3 use ]],"")</f>
        <v>0.11792716946400204</v>
      </c>
      <c r="N736" s="436" t="s">
        <v>3730</v>
      </c>
      <c r="O736" s="259">
        <v>1</v>
      </c>
      <c r="P736" s="259" t="s">
        <v>5167</v>
      </c>
      <c r="Q736" s="259" t="s">
        <v>5168</v>
      </c>
    </row>
    <row r="737" spans="1:17" ht="21.75" customHeight="1">
      <c r="A737" s="301" t="s">
        <v>5143</v>
      </c>
      <c r="B737" s="301" t="s">
        <v>5146</v>
      </c>
      <c r="C737" s="316" t="s">
        <v>6814</v>
      </c>
      <c r="D737" s="465" t="s">
        <v>3730</v>
      </c>
      <c r="E737" s="465" t="s">
        <v>700</v>
      </c>
      <c r="F737" s="469" t="str">
        <f t="shared" si="22"/>
        <v>CH</v>
      </c>
      <c r="G737" s="260">
        <v>0</v>
      </c>
      <c r="H737" s="260">
        <v>0</v>
      </c>
      <c r="I737" s="260">
        <v>0</v>
      </c>
      <c r="J737" s="260">
        <v>1.6213494590031401</v>
      </c>
      <c r="K737" s="260">
        <v>1.6213494594634299</v>
      </c>
      <c r="L737" s="301" t="str">
        <f t="shared" si="23"/>
        <v/>
      </c>
      <c r="M737" s="459">
        <f>IFERROR((Tableau1[[#This Row],[Scope 1
(kg CO2-eq)]]+Tableau1[[#This Row],[Scope 2 energy
(kg CO2-eq)]]+Tableau1[[#This Row],[Scope 2 Infrastructure
(kg CO2-eq)]])/Tableau1[[#This Row],[Total CO2-emissions
(kg CO2-eq)
for scope 3 use ]],"")</f>
        <v>0</v>
      </c>
      <c r="N737" s="436" t="s">
        <v>3730</v>
      </c>
      <c r="O737" s="259">
        <v>1</v>
      </c>
      <c r="P737" s="259" t="s">
        <v>5143</v>
      </c>
      <c r="Q737" s="259" t="s">
        <v>5146</v>
      </c>
    </row>
    <row r="738" spans="1:17" ht="21.75" customHeight="1">
      <c r="A738" s="301" t="s">
        <v>5143</v>
      </c>
      <c r="B738" s="301" t="s">
        <v>5146</v>
      </c>
      <c r="C738" s="316" t="s">
        <v>6815</v>
      </c>
      <c r="D738" s="465" t="s">
        <v>3730</v>
      </c>
      <c r="E738" s="465" t="s">
        <v>700</v>
      </c>
      <c r="F738" s="469" t="str">
        <f t="shared" si="22"/>
        <v>CH</v>
      </c>
      <c r="G738" s="260">
        <v>0</v>
      </c>
      <c r="H738" s="260">
        <v>0</v>
      </c>
      <c r="I738" s="260">
        <v>0</v>
      </c>
      <c r="J738" s="260">
        <v>3.54017675672302</v>
      </c>
      <c r="K738" s="260">
        <v>3.5401767570403901</v>
      </c>
      <c r="L738" s="301" t="str">
        <f t="shared" si="23"/>
        <v/>
      </c>
      <c r="M738" s="459">
        <f>IFERROR((Tableau1[[#This Row],[Scope 1
(kg CO2-eq)]]+Tableau1[[#This Row],[Scope 2 energy
(kg CO2-eq)]]+Tableau1[[#This Row],[Scope 2 Infrastructure
(kg CO2-eq)]])/Tableau1[[#This Row],[Total CO2-emissions
(kg CO2-eq)
for scope 3 use ]],"")</f>
        <v>0</v>
      </c>
      <c r="N738" s="436" t="s">
        <v>3730</v>
      </c>
      <c r="O738" s="259">
        <v>1</v>
      </c>
      <c r="P738" s="259" t="s">
        <v>5143</v>
      </c>
      <c r="Q738" s="259" t="s">
        <v>5146</v>
      </c>
    </row>
    <row r="739" spans="1:17" ht="21.75" customHeight="1">
      <c r="A739" s="301" t="s">
        <v>5143</v>
      </c>
      <c r="B739" s="301" t="s">
        <v>5146</v>
      </c>
      <c r="C739" s="316" t="s">
        <v>6816</v>
      </c>
      <c r="D739" s="465" t="s">
        <v>3730</v>
      </c>
      <c r="E739" s="465" t="s">
        <v>700</v>
      </c>
      <c r="F739" s="469" t="str">
        <f t="shared" si="22"/>
        <v>CH</v>
      </c>
      <c r="G739" s="260">
        <v>0</v>
      </c>
      <c r="H739" s="260">
        <v>0</v>
      </c>
      <c r="I739" s="260">
        <v>0</v>
      </c>
      <c r="J739" s="260">
        <v>2.2387443354742098</v>
      </c>
      <c r="K739" s="260">
        <v>2.2387443355032199</v>
      </c>
      <c r="L739" s="301" t="str">
        <f t="shared" si="23"/>
        <v/>
      </c>
      <c r="M739" s="459">
        <f>IFERROR((Tableau1[[#This Row],[Scope 1
(kg CO2-eq)]]+Tableau1[[#This Row],[Scope 2 energy
(kg CO2-eq)]]+Tableau1[[#This Row],[Scope 2 Infrastructure
(kg CO2-eq)]])/Tableau1[[#This Row],[Total CO2-emissions
(kg CO2-eq)
for scope 3 use ]],"")</f>
        <v>0</v>
      </c>
      <c r="N739" s="436" t="s">
        <v>3730</v>
      </c>
      <c r="O739" s="259">
        <v>1</v>
      </c>
      <c r="P739" s="259" t="s">
        <v>5143</v>
      </c>
      <c r="Q739" s="259" t="s">
        <v>5146</v>
      </c>
    </row>
    <row r="740" spans="1:17" ht="21.75" customHeight="1">
      <c r="A740" s="301" t="s">
        <v>5143</v>
      </c>
      <c r="B740" s="301" t="s">
        <v>5146</v>
      </c>
      <c r="C740" s="316" t="s">
        <v>6817</v>
      </c>
      <c r="D740" s="465" t="s">
        <v>3730</v>
      </c>
      <c r="E740" s="465" t="s">
        <v>700</v>
      </c>
      <c r="F740" s="469" t="str">
        <f t="shared" si="22"/>
        <v>CH</v>
      </c>
      <c r="G740" s="260">
        <v>0</v>
      </c>
      <c r="H740" s="260">
        <v>0</v>
      </c>
      <c r="I740" s="260">
        <v>0</v>
      </c>
      <c r="J740" s="260">
        <v>2.2387443355032199</v>
      </c>
      <c r="K740" s="260">
        <v>2.2387443355032199</v>
      </c>
      <c r="L740" s="301" t="str">
        <f t="shared" si="23"/>
        <v/>
      </c>
      <c r="M740" s="459">
        <f>IFERROR((Tableau1[[#This Row],[Scope 1
(kg CO2-eq)]]+Tableau1[[#This Row],[Scope 2 energy
(kg CO2-eq)]]+Tableau1[[#This Row],[Scope 2 Infrastructure
(kg CO2-eq)]])/Tableau1[[#This Row],[Total CO2-emissions
(kg CO2-eq)
for scope 3 use ]],"")</f>
        <v>0</v>
      </c>
      <c r="N740" s="436" t="s">
        <v>3730</v>
      </c>
      <c r="O740" s="259">
        <v>1</v>
      </c>
      <c r="P740" s="259" t="s">
        <v>5143</v>
      </c>
      <c r="Q740" s="259" t="s">
        <v>5146</v>
      </c>
    </row>
    <row r="741" spans="1:17" ht="21.75" customHeight="1">
      <c r="A741" s="301" t="s">
        <v>5143</v>
      </c>
      <c r="B741" s="301" t="s">
        <v>5146</v>
      </c>
      <c r="C741" s="316" t="s">
        <v>6818</v>
      </c>
      <c r="D741" s="465" t="s">
        <v>3730</v>
      </c>
      <c r="E741" s="465" t="s">
        <v>700</v>
      </c>
      <c r="F741" s="469" t="str">
        <f t="shared" si="22"/>
        <v>CH</v>
      </c>
      <c r="G741" s="260">
        <v>0</v>
      </c>
      <c r="H741" s="260">
        <v>0</v>
      </c>
      <c r="I741" s="260">
        <v>0</v>
      </c>
      <c r="J741" s="260">
        <v>1.2827328773247999</v>
      </c>
      <c r="K741" s="260">
        <v>1.28273287699657</v>
      </c>
      <c r="L741" s="301" t="str">
        <f t="shared" si="23"/>
        <v/>
      </c>
      <c r="M741" s="459">
        <f>IFERROR((Tableau1[[#This Row],[Scope 1
(kg CO2-eq)]]+Tableau1[[#This Row],[Scope 2 energy
(kg CO2-eq)]]+Tableau1[[#This Row],[Scope 2 Infrastructure
(kg CO2-eq)]])/Tableau1[[#This Row],[Total CO2-emissions
(kg CO2-eq)
for scope 3 use ]],"")</f>
        <v>0</v>
      </c>
      <c r="N741" s="436" t="s">
        <v>3730</v>
      </c>
      <c r="O741" s="259">
        <v>1</v>
      </c>
      <c r="P741" s="259" t="s">
        <v>5143</v>
      </c>
      <c r="Q741" s="259" t="s">
        <v>5146</v>
      </c>
    </row>
    <row r="742" spans="1:17" ht="21.75" customHeight="1">
      <c r="A742" s="301" t="s">
        <v>5157</v>
      </c>
      <c r="B742" s="301" t="s">
        <v>5183</v>
      </c>
      <c r="C742" s="316" t="s">
        <v>6819</v>
      </c>
      <c r="D742" s="465" t="s">
        <v>3730</v>
      </c>
      <c r="E742" s="465" t="s">
        <v>6101</v>
      </c>
      <c r="F742" s="469" t="str">
        <f t="shared" si="22"/>
        <v>other</v>
      </c>
      <c r="G742" s="260">
        <v>0</v>
      </c>
      <c r="H742" s="260">
        <v>2.1266675647514999E-2</v>
      </c>
      <c r="I742" s="260">
        <v>1.7393551329420001E-4</v>
      </c>
      <c r="J742" s="260">
        <v>0.55128600828093599</v>
      </c>
      <c r="K742" s="260">
        <v>0.57272661939281999</v>
      </c>
      <c r="L742" s="301" t="str">
        <f t="shared" si="23"/>
        <v/>
      </c>
      <c r="M742" s="459">
        <f>IFERROR((Tableau1[[#This Row],[Scope 1
(kg CO2-eq)]]+Tableau1[[#This Row],[Scope 2 energy
(kg CO2-eq)]]+Tableau1[[#This Row],[Scope 2 Infrastructure
(kg CO2-eq)]])/Tableau1[[#This Row],[Total CO2-emissions
(kg CO2-eq)
for scope 3 use ]],"")</f>
        <v>3.7436030445973698E-2</v>
      </c>
      <c r="N742" s="436" t="s">
        <v>3730</v>
      </c>
      <c r="O742" s="259">
        <v>1</v>
      </c>
      <c r="P742" s="259" t="s">
        <v>5157</v>
      </c>
      <c r="Q742" s="259" t="s">
        <v>5183</v>
      </c>
    </row>
    <row r="743" spans="1:17" ht="21.75" customHeight="1">
      <c r="A743" s="301" t="s">
        <v>5167</v>
      </c>
      <c r="B743" s="301" t="s">
        <v>5168</v>
      </c>
      <c r="C743" s="316" t="s">
        <v>6820</v>
      </c>
      <c r="D743" s="465" t="s">
        <v>3730</v>
      </c>
      <c r="E743" s="465" t="s">
        <v>6016</v>
      </c>
      <c r="F743" s="469" t="str">
        <f t="shared" si="22"/>
        <v>other</v>
      </c>
      <c r="G743" s="260">
        <v>0</v>
      </c>
      <c r="H743" s="260">
        <v>3.5004976010784001</v>
      </c>
      <c r="I743" s="260">
        <v>3.642440724E-3</v>
      </c>
      <c r="J743" s="260">
        <v>4.1142341501031803</v>
      </c>
      <c r="K743" s="260">
        <v>7.6183741882801304</v>
      </c>
      <c r="L743" s="301" t="str">
        <f t="shared" si="23"/>
        <v/>
      </c>
      <c r="M743" s="459">
        <f>IFERROR((Tableau1[[#This Row],[Scope 1
(kg CO2-eq)]]+Tableau1[[#This Row],[Scope 2 energy
(kg CO2-eq)]]+Tableau1[[#This Row],[Scope 2 Infrastructure
(kg CO2-eq)]])/Tableau1[[#This Row],[Total CO2-emissions
(kg CO2-eq)
for scope 3 use ]],"")</f>
        <v>0.45995903524836834</v>
      </c>
      <c r="N743" s="436" t="s">
        <v>3730</v>
      </c>
      <c r="O743" s="259">
        <v>1</v>
      </c>
      <c r="P743" s="259" t="s">
        <v>5167</v>
      </c>
      <c r="Q743" s="259" t="s">
        <v>5168</v>
      </c>
    </row>
    <row r="744" spans="1:17" ht="21.75" customHeight="1">
      <c r="A744" s="301" t="s">
        <v>5157</v>
      </c>
      <c r="B744" s="301" t="s">
        <v>5183</v>
      </c>
      <c r="C744" s="316" t="s">
        <v>6821</v>
      </c>
      <c r="D744" s="465" t="s">
        <v>3730</v>
      </c>
      <c r="E744" s="465" t="s">
        <v>6091</v>
      </c>
      <c r="F744" s="469" t="str">
        <f t="shared" si="22"/>
        <v>other</v>
      </c>
      <c r="G744" s="260">
        <v>0</v>
      </c>
      <c r="H744" s="260">
        <v>0</v>
      </c>
      <c r="I744" s="260">
        <v>0</v>
      </c>
      <c r="J744" s="260">
        <v>1.8757829440388001</v>
      </c>
      <c r="K744" s="260">
        <v>1.8757829439787499</v>
      </c>
      <c r="L744" s="301" t="str">
        <f t="shared" si="23"/>
        <v/>
      </c>
      <c r="M744" s="459">
        <f>IFERROR((Tableau1[[#This Row],[Scope 1
(kg CO2-eq)]]+Tableau1[[#This Row],[Scope 2 energy
(kg CO2-eq)]]+Tableau1[[#This Row],[Scope 2 Infrastructure
(kg CO2-eq)]])/Tableau1[[#This Row],[Total CO2-emissions
(kg CO2-eq)
for scope 3 use ]],"")</f>
        <v>0</v>
      </c>
      <c r="N744" s="436" t="s">
        <v>3730</v>
      </c>
      <c r="O744" s="259">
        <v>1</v>
      </c>
      <c r="P744" s="259" t="s">
        <v>5157</v>
      </c>
      <c r="Q744" s="259" t="s">
        <v>5183</v>
      </c>
    </row>
    <row r="745" spans="1:17" ht="21.75" customHeight="1">
      <c r="A745" s="301" t="s">
        <v>5157</v>
      </c>
      <c r="B745" s="301" t="s">
        <v>5183</v>
      </c>
      <c r="C745" s="316" t="s">
        <v>6822</v>
      </c>
      <c r="D745" s="465" t="s">
        <v>3730</v>
      </c>
      <c r="E745" s="465" t="s">
        <v>6091</v>
      </c>
      <c r="F745" s="469" t="str">
        <f t="shared" si="22"/>
        <v>other</v>
      </c>
      <c r="G745" s="260">
        <v>0.108000046158</v>
      </c>
      <c r="H745" s="260">
        <v>0.49238764469039997</v>
      </c>
      <c r="I745" s="260">
        <v>9.7225327060680003E-2</v>
      </c>
      <c r="J745" s="260">
        <v>0.92359891168409014</v>
      </c>
      <c r="K745" s="260">
        <v>1.62121193024479</v>
      </c>
      <c r="L745" s="301" t="str">
        <f t="shared" si="23"/>
        <v/>
      </c>
      <c r="M745" s="459">
        <f>IFERROR((Tableau1[[#This Row],[Scope 1
(kg CO2-eq)]]+Tableau1[[#This Row],[Scope 2 energy
(kg CO2-eq)]]+Tableau1[[#This Row],[Scope 2 Infrastructure
(kg CO2-eq)]])/Tableau1[[#This Row],[Total CO2-emissions
(kg CO2-eq)
for scope 3 use ]],"")</f>
        <v>0.43030340752781526</v>
      </c>
      <c r="N745" s="436" t="s">
        <v>3730</v>
      </c>
      <c r="O745" s="259">
        <v>1</v>
      </c>
      <c r="P745" s="259" t="s">
        <v>5157</v>
      </c>
      <c r="Q745" s="259" t="s">
        <v>5183</v>
      </c>
    </row>
    <row r="746" spans="1:17" ht="21.75" customHeight="1">
      <c r="A746" s="301" t="s">
        <v>5157</v>
      </c>
      <c r="B746" s="301" t="s">
        <v>5183</v>
      </c>
      <c r="C746" s="316" t="s">
        <v>6823</v>
      </c>
      <c r="D746" s="465" t="s">
        <v>3730</v>
      </c>
      <c r="E746" s="465" t="s">
        <v>6028</v>
      </c>
      <c r="F746" s="469" t="str">
        <f t="shared" si="22"/>
        <v>other</v>
      </c>
      <c r="G746" s="260">
        <v>1.8549E-2</v>
      </c>
      <c r="H746" s="260">
        <v>0.483469378144533</v>
      </c>
      <c r="I746" s="260">
        <v>7.6790570535484895E-2</v>
      </c>
      <c r="J746" s="260">
        <v>0.28333279592724903</v>
      </c>
      <c r="K746" s="260">
        <v>0.86214174467012195</v>
      </c>
      <c r="L746" s="301" t="str">
        <f t="shared" si="23"/>
        <v/>
      </c>
      <c r="M746" s="459">
        <f>IFERROR((Tableau1[[#This Row],[Scope 1
(kg CO2-eq)]]+Tableau1[[#This Row],[Scope 2 energy
(kg CO2-eq)]]+Tableau1[[#This Row],[Scope 2 Infrastructure
(kg CO2-eq)]])/Tableau1[[#This Row],[Total CO2-emissions
(kg CO2-eq)
for scope 3 use ]],"")</f>
        <v>0.67136170155115893</v>
      </c>
      <c r="N746" s="436" t="s">
        <v>3730</v>
      </c>
      <c r="O746" s="259">
        <v>1</v>
      </c>
      <c r="P746" s="259" t="s">
        <v>5157</v>
      </c>
      <c r="Q746" s="259" t="s">
        <v>5183</v>
      </c>
    </row>
    <row r="747" spans="1:17" ht="21.75" customHeight="1">
      <c r="A747" s="301" t="s">
        <v>5157</v>
      </c>
      <c r="B747" s="301" t="s">
        <v>5183</v>
      </c>
      <c r="C747" s="316" t="s">
        <v>6824</v>
      </c>
      <c r="D747" s="465" t="s">
        <v>3730</v>
      </c>
      <c r="E747" s="465" t="s">
        <v>6016</v>
      </c>
      <c r="F747" s="469" t="str">
        <f t="shared" si="22"/>
        <v>other</v>
      </c>
      <c r="G747" s="260">
        <v>0.1100000471</v>
      </c>
      <c r="H747" s="260">
        <v>0.74086711755800005</v>
      </c>
      <c r="I747" s="260">
        <v>9.9439323714399994E-2</v>
      </c>
      <c r="J747" s="260">
        <v>0.15782797073754001</v>
      </c>
      <c r="K747" s="260">
        <v>1.1081344632057799</v>
      </c>
      <c r="L747" s="301" t="str">
        <f t="shared" si="23"/>
        <v/>
      </c>
      <c r="M747" s="459">
        <f>IFERROR((Tableau1[[#This Row],[Scope 1
(kg CO2-eq)]]+Tableau1[[#This Row],[Scope 2 energy
(kg CO2-eq)]]+Tableau1[[#This Row],[Scope 2 Infrastructure
(kg CO2-eq)]])/Tableau1[[#This Row],[Total CO2-emissions
(kg CO2-eq)
for scope 3 use ]],"")</f>
        <v>0.85757326382865928</v>
      </c>
      <c r="N747" s="436" t="s">
        <v>3730</v>
      </c>
      <c r="O747" s="259">
        <v>1</v>
      </c>
      <c r="P747" s="259" t="s">
        <v>5157</v>
      </c>
      <c r="Q747" s="259" t="s">
        <v>5183</v>
      </c>
    </row>
    <row r="748" spans="1:17" ht="21.75" customHeight="1">
      <c r="A748" s="301" t="s">
        <v>5157</v>
      </c>
      <c r="B748" s="301" t="s">
        <v>5183</v>
      </c>
      <c r="C748" s="316" t="s">
        <v>6825</v>
      </c>
      <c r="D748" s="465" t="s">
        <v>3730</v>
      </c>
      <c r="E748" s="465" t="s">
        <v>6101</v>
      </c>
      <c r="F748" s="469" t="str">
        <f t="shared" si="22"/>
        <v>other</v>
      </c>
      <c r="G748" s="260">
        <v>9.9642703999999999E-2</v>
      </c>
      <c r="H748" s="260">
        <v>0.80078458718930001</v>
      </c>
      <c r="I748" s="260">
        <v>0.13125116700610001</v>
      </c>
      <c r="J748" s="260">
        <v>2.1455369011140903</v>
      </c>
      <c r="K748" s="260">
        <v>3.1772153652275699</v>
      </c>
      <c r="L748" s="301" t="str">
        <f t="shared" si="23"/>
        <v/>
      </c>
      <c r="M748" s="459">
        <f>IFERROR((Tableau1[[#This Row],[Scope 1
(kg CO2-eq)]]+Tableau1[[#This Row],[Scope 2 energy
(kg CO2-eq)]]+Tableau1[[#This Row],[Scope 2 Infrastructure
(kg CO2-eq)]])/Tableau1[[#This Row],[Total CO2-emissions
(kg CO2-eq)
for scope 3 use ]],"")</f>
        <v>0.32471152868213116</v>
      </c>
      <c r="N748" s="436" t="s">
        <v>3730</v>
      </c>
      <c r="O748" s="259">
        <v>1</v>
      </c>
      <c r="P748" s="259" t="s">
        <v>5157</v>
      </c>
      <c r="Q748" s="259" t="s">
        <v>5183</v>
      </c>
    </row>
    <row r="749" spans="1:17" ht="21.75" customHeight="1">
      <c r="A749" s="301" t="s">
        <v>5157</v>
      </c>
      <c r="B749" s="301" t="s">
        <v>5183</v>
      </c>
      <c r="C749" s="316" t="s">
        <v>6826</v>
      </c>
      <c r="D749" s="465" t="s">
        <v>3730</v>
      </c>
      <c r="E749" s="465" t="s">
        <v>4165</v>
      </c>
      <c r="F749" s="469" t="str">
        <f t="shared" si="22"/>
        <v>other</v>
      </c>
      <c r="G749" s="260">
        <v>0.100043018</v>
      </c>
      <c r="H749" s="260">
        <v>0.94530302230399998</v>
      </c>
      <c r="I749" s="260">
        <v>0.1826450946664</v>
      </c>
      <c r="J749" s="260">
        <v>1.6981500775172</v>
      </c>
      <c r="K749" s="260">
        <v>2.92614121826972</v>
      </c>
      <c r="L749" s="301" t="str">
        <f t="shared" si="23"/>
        <v/>
      </c>
      <c r="M749" s="459">
        <f>IFERROR((Tableau1[[#This Row],[Scope 1
(kg CO2-eq)]]+Tableau1[[#This Row],[Scope 2 energy
(kg CO2-eq)]]+Tableau1[[#This Row],[Scope 2 Infrastructure
(kg CO2-eq)]])/Tableau1[[#This Row],[Total CO2-emissions
(kg CO2-eq)
for scope 3 use ]],"")</f>
        <v>0.41966229357055207</v>
      </c>
      <c r="N749" s="436" t="s">
        <v>3730</v>
      </c>
      <c r="O749" s="259">
        <v>1</v>
      </c>
      <c r="P749" s="259" t="s">
        <v>5157</v>
      </c>
      <c r="Q749" s="259" t="s">
        <v>5183</v>
      </c>
    </row>
    <row r="750" spans="1:17" ht="39" customHeight="1">
      <c r="A750" s="301" t="s">
        <v>5157</v>
      </c>
      <c r="B750" s="301" t="s">
        <v>5183</v>
      </c>
      <c r="C750" s="316" t="s">
        <v>6827</v>
      </c>
      <c r="D750" s="465" t="s">
        <v>3730</v>
      </c>
      <c r="E750" s="465" t="s">
        <v>6097</v>
      </c>
      <c r="F750" s="469" t="str">
        <f t="shared" si="22"/>
        <v>other</v>
      </c>
      <c r="G750" s="260">
        <v>0.11004709999999999</v>
      </c>
      <c r="H750" s="260">
        <v>0.92256707070639998</v>
      </c>
      <c r="I750" s="260">
        <v>0.14535040498080001</v>
      </c>
      <c r="J750" s="260">
        <v>3.5979891655593299</v>
      </c>
      <c r="K750" s="260">
        <v>4.7759537468750199</v>
      </c>
      <c r="L750" s="301" t="str">
        <f t="shared" si="23"/>
        <v/>
      </c>
      <c r="M750" s="459">
        <f>IFERROR((Tableau1[[#This Row],[Scope 1
(kg CO2-eq)]]+Tableau1[[#This Row],[Scope 2 energy
(kg CO2-eq)]]+Tableau1[[#This Row],[Scope 2 Infrastructure
(kg CO2-eq)]])/Tableau1[[#This Row],[Total CO2-emissions
(kg CO2-eq)
for scope 3 use ]],"")</f>
        <v>0.24664488772697191</v>
      </c>
      <c r="N750" s="436" t="s">
        <v>3730</v>
      </c>
      <c r="O750" s="259">
        <v>1</v>
      </c>
      <c r="P750" s="259" t="s">
        <v>5157</v>
      </c>
      <c r="Q750" s="259" t="s">
        <v>5183</v>
      </c>
    </row>
    <row r="751" spans="1:17" ht="21.75" customHeight="1">
      <c r="A751" s="301" t="s">
        <v>5157</v>
      </c>
      <c r="B751" s="301" t="s">
        <v>5183</v>
      </c>
      <c r="C751" s="316" t="s">
        <v>6828</v>
      </c>
      <c r="D751" s="465" t="s">
        <v>3730</v>
      </c>
      <c r="E751" s="465" t="s">
        <v>6091</v>
      </c>
      <c r="F751" s="469" t="str">
        <f t="shared" si="22"/>
        <v>other</v>
      </c>
      <c r="G751" s="260">
        <v>0.11004709999999999</v>
      </c>
      <c r="H751" s="260">
        <v>0.74086711755800005</v>
      </c>
      <c r="I751" s="260">
        <v>9.9439323714399994E-2</v>
      </c>
      <c r="J751" s="260">
        <v>0.94189045070283994</v>
      </c>
      <c r="K751" s="260">
        <v>1.8922439941489499</v>
      </c>
      <c r="L751" s="301" t="str">
        <f t="shared" si="23"/>
        <v/>
      </c>
      <c r="M751" s="459">
        <f>IFERROR((Tableau1[[#This Row],[Scope 1
(kg CO2-eq)]]+Tableau1[[#This Row],[Scope 2 energy
(kg CO2-eq)]]+Tableau1[[#This Row],[Scope 2 Infrastructure
(kg CO2-eq)]])/Tableau1[[#This Row],[Total CO2-emissions
(kg CO2-eq)
for scope 3 use ]],"")</f>
        <v>0.50223625716927067</v>
      </c>
      <c r="N751" s="436" t="s">
        <v>3730</v>
      </c>
      <c r="O751" s="259">
        <v>1</v>
      </c>
      <c r="P751" s="259" t="s">
        <v>5157</v>
      </c>
      <c r="Q751" s="259" t="s">
        <v>5183</v>
      </c>
    </row>
    <row r="752" spans="1:17" ht="21.75" customHeight="1">
      <c r="A752" s="301" t="s">
        <v>5157</v>
      </c>
      <c r="B752" s="301" t="s">
        <v>5183</v>
      </c>
      <c r="C752" s="316" t="s">
        <v>6829</v>
      </c>
      <c r="D752" s="465" t="s">
        <v>3730</v>
      </c>
      <c r="E752" s="465" t="s">
        <v>6098</v>
      </c>
      <c r="F752" s="469" t="str">
        <f t="shared" si="22"/>
        <v>other</v>
      </c>
      <c r="G752" s="260">
        <v>9.0738779000000006E-2</v>
      </c>
      <c r="H752" s="260">
        <v>0.85964785993399995</v>
      </c>
      <c r="I752" s="260">
        <v>0.17406197787639999</v>
      </c>
      <c r="J752" s="260">
        <v>2.1534198011931101</v>
      </c>
      <c r="K752" s="260">
        <v>3.2778684224478001</v>
      </c>
      <c r="L752" s="301" t="str">
        <f t="shared" si="23"/>
        <v/>
      </c>
      <c r="M752" s="459">
        <f>IFERROR((Tableau1[[#This Row],[Scope 1
(kg CO2-eq)]]+Tableau1[[#This Row],[Scope 2 energy
(kg CO2-eq)]]+Tableau1[[#This Row],[Scope 2 Infrastructure
(kg CO2-eq)]])/Tableau1[[#This Row],[Total CO2-emissions
(kg CO2-eq)
for scope 3 use ]],"")</f>
        <v>0.34304263377683114</v>
      </c>
      <c r="N752" s="436" t="s">
        <v>3730</v>
      </c>
      <c r="O752" s="259">
        <v>1</v>
      </c>
      <c r="P752" s="259" t="s">
        <v>5157</v>
      </c>
      <c r="Q752" s="259" t="s">
        <v>5183</v>
      </c>
    </row>
    <row r="753" spans="1:17" ht="21.75" customHeight="1">
      <c r="A753" s="301" t="s">
        <v>5157</v>
      </c>
      <c r="B753" s="301" t="s">
        <v>5183</v>
      </c>
      <c r="C753" s="316" t="s">
        <v>6830</v>
      </c>
      <c r="D753" s="465" t="s">
        <v>3730</v>
      </c>
      <c r="E753" s="465" t="s">
        <v>6091</v>
      </c>
      <c r="F753" s="469" t="str">
        <f t="shared" si="22"/>
        <v>other</v>
      </c>
      <c r="G753" s="260">
        <v>3.14E-3</v>
      </c>
      <c r="H753" s="260">
        <v>1.34612116805</v>
      </c>
      <c r="I753" s="260">
        <v>0.15420772909</v>
      </c>
      <c r="J753" s="260">
        <v>0.296236348467594</v>
      </c>
      <c r="K753" s="260">
        <v>1.79970524098837</v>
      </c>
      <c r="L753" s="301" t="str">
        <f t="shared" si="23"/>
        <v/>
      </c>
      <c r="M753" s="459">
        <f>IFERROR((Tableau1[[#This Row],[Scope 1
(kg CO2-eq)]]+Tableau1[[#This Row],[Scope 2 energy
(kg CO2-eq)]]+Tableau1[[#This Row],[Scope 2 Infrastructure
(kg CO2-eq)]])/Tableau1[[#This Row],[Total CO2-emissions
(kg CO2-eq)
for scope 3 use ]],"")</f>
        <v>0.83539729890119019</v>
      </c>
      <c r="N753" s="436" t="s">
        <v>3730</v>
      </c>
      <c r="O753" s="259">
        <v>1</v>
      </c>
      <c r="P753" s="259" t="s">
        <v>5157</v>
      </c>
      <c r="Q753" s="259" t="s">
        <v>5183</v>
      </c>
    </row>
    <row r="754" spans="1:17" ht="21.75" customHeight="1">
      <c r="A754" s="301" t="s">
        <v>5157</v>
      </c>
      <c r="B754" s="301" t="s">
        <v>5183</v>
      </c>
      <c r="C754" s="316" t="s">
        <v>6831</v>
      </c>
      <c r="D754" s="465" t="s">
        <v>3730</v>
      </c>
      <c r="E754" s="465" t="s">
        <v>6101</v>
      </c>
      <c r="F754" s="469" t="str">
        <f t="shared" si="22"/>
        <v>other</v>
      </c>
      <c r="G754" s="260">
        <v>0</v>
      </c>
      <c r="H754" s="260">
        <v>2.3136570579720002</v>
      </c>
      <c r="I754" s="260">
        <v>0.29979025282799998</v>
      </c>
      <c r="J754" s="260">
        <v>2.5547995391974698</v>
      </c>
      <c r="K754" s="260">
        <v>5.1682468584543102</v>
      </c>
      <c r="L754" s="301" t="str">
        <f t="shared" si="23"/>
        <v/>
      </c>
      <c r="M754" s="459">
        <f>IFERROR((Tableau1[[#This Row],[Scope 1
(kg CO2-eq)]]+Tableau1[[#This Row],[Scope 2 energy
(kg CO2-eq)]]+Tableau1[[#This Row],[Scope 2 Infrastructure
(kg CO2-eq)]])/Tableau1[[#This Row],[Total CO2-emissions
(kg CO2-eq)
for scope 3 use ]],"")</f>
        <v>0.50567385466986292</v>
      </c>
      <c r="N754" s="436" t="s">
        <v>3730</v>
      </c>
      <c r="O754" s="259">
        <v>1</v>
      </c>
      <c r="P754" s="259" t="s">
        <v>5157</v>
      </c>
      <c r="Q754" s="259" t="s">
        <v>5183</v>
      </c>
    </row>
    <row r="755" spans="1:17" ht="21.75" customHeight="1">
      <c r="A755" s="301" t="s">
        <v>5236</v>
      </c>
      <c r="B755" s="301" t="s">
        <v>5237</v>
      </c>
      <c r="C755" s="316" t="s">
        <v>6832</v>
      </c>
      <c r="D755" s="465" t="s">
        <v>3730</v>
      </c>
      <c r="E755" s="465" t="s">
        <v>6091</v>
      </c>
      <c r="F755" s="469" t="str">
        <f t="shared" si="22"/>
        <v>other</v>
      </c>
      <c r="G755" s="260">
        <v>1.26E-5</v>
      </c>
      <c r="H755" s="260">
        <v>0.29274769864799999</v>
      </c>
      <c r="I755" s="260">
        <v>3.5759796480000001E-4</v>
      </c>
      <c r="J755" s="260">
        <v>0.19602045186994399</v>
      </c>
      <c r="K755" s="260">
        <v>0.489138356074726</v>
      </c>
      <c r="L755" s="301" t="str">
        <f t="shared" si="23"/>
        <v/>
      </c>
      <c r="M755" s="459">
        <f>IFERROR((Tableau1[[#This Row],[Scope 1
(kg CO2-eq)]]+Tableau1[[#This Row],[Scope 2 energy
(kg CO2-eq)]]+Tableau1[[#This Row],[Scope 2 Infrastructure
(kg CO2-eq)]])/Tableau1[[#This Row],[Total CO2-emissions
(kg CO2-eq)
for scope 3 use ]],"")</f>
        <v>0.59925355060076324</v>
      </c>
      <c r="N755" s="436" t="s">
        <v>3730</v>
      </c>
      <c r="O755" s="259">
        <v>1</v>
      </c>
      <c r="P755" s="259" t="s">
        <v>5236</v>
      </c>
      <c r="Q755" s="259" t="s">
        <v>5237</v>
      </c>
    </row>
    <row r="756" spans="1:17" ht="21.75" customHeight="1">
      <c r="A756" s="301" t="s">
        <v>5141</v>
      </c>
      <c r="B756" s="301" t="s">
        <v>5238</v>
      </c>
      <c r="C756" s="316" t="s">
        <v>6833</v>
      </c>
      <c r="D756" s="465" t="s">
        <v>3730</v>
      </c>
      <c r="E756" s="465" t="s">
        <v>6091</v>
      </c>
      <c r="F756" s="469" t="str">
        <f t="shared" si="22"/>
        <v>other</v>
      </c>
      <c r="G756" s="260">
        <v>0</v>
      </c>
      <c r="H756" s="260">
        <v>0.4954360464</v>
      </c>
      <c r="I756" s="260">
        <v>2.06729316E-2</v>
      </c>
      <c r="J756" s="260">
        <v>0.58544451279999199</v>
      </c>
      <c r="K756" s="260">
        <v>1.1015534914003799</v>
      </c>
      <c r="L756" s="301" t="str">
        <f t="shared" si="23"/>
        <v/>
      </c>
      <c r="M756" s="459">
        <f>IFERROR((Tableau1[[#This Row],[Scope 1
(kg CO2-eq)]]+Tableau1[[#This Row],[Scope 2 energy
(kg CO2-eq)]]+Tableau1[[#This Row],[Scope 2 Infrastructure
(kg CO2-eq)]])/Tableau1[[#This Row],[Total CO2-emissions
(kg CO2-eq)
for scope 3 use ]],"")</f>
        <v>0.46852829393140261</v>
      </c>
      <c r="N756" s="436" t="s">
        <v>3730</v>
      </c>
      <c r="O756" s="259">
        <v>1</v>
      </c>
      <c r="P756" s="259" t="s">
        <v>5141</v>
      </c>
      <c r="Q756" s="259" t="s">
        <v>5238</v>
      </c>
    </row>
    <row r="757" spans="1:17" ht="21.75" customHeight="1">
      <c r="A757" s="301" t="s">
        <v>5198</v>
      </c>
      <c r="B757" s="301" t="s">
        <v>5199</v>
      </c>
      <c r="C757" s="316" t="s">
        <v>6834</v>
      </c>
      <c r="D757" s="465" t="s">
        <v>3730</v>
      </c>
      <c r="E757" s="465" t="s">
        <v>6030</v>
      </c>
      <c r="F757" s="469" t="str">
        <f t="shared" si="22"/>
        <v>other</v>
      </c>
      <c r="G757" s="260">
        <v>0</v>
      </c>
      <c r="H757" s="260">
        <v>8.0363652085200001E-3</v>
      </c>
      <c r="I757" s="260">
        <v>3.8453076763200001E-3</v>
      </c>
      <c r="J757" s="260">
        <v>2.4016247312255299E-5</v>
      </c>
      <c r="K757" s="260">
        <v>1.1905689224815399E-2</v>
      </c>
      <c r="L757" s="301" t="str">
        <f t="shared" si="23"/>
        <v/>
      </c>
      <c r="M757" s="459">
        <f>IFERROR((Tableau1[[#This Row],[Scope 1
(kg CO2-eq)]]+Tableau1[[#This Row],[Scope 2 energy
(kg CO2-eq)]]+Tableau1[[#This Row],[Scope 2 Infrastructure
(kg CO2-eq)]])/Tableau1[[#This Row],[Total CO2-emissions
(kg CO2-eq)
for scope 3 use ]],"")</f>
        <v>0.99798278457282907</v>
      </c>
      <c r="N757" s="436" t="s">
        <v>3730</v>
      </c>
      <c r="O757" s="259">
        <v>1</v>
      </c>
      <c r="P757" s="259" t="s">
        <v>5198</v>
      </c>
      <c r="Q757" s="259" t="s">
        <v>5199</v>
      </c>
    </row>
    <row r="758" spans="1:17" ht="21.75" customHeight="1">
      <c r="A758" s="301" t="s">
        <v>5185</v>
      </c>
      <c r="B758" s="301" t="s">
        <v>5192</v>
      </c>
      <c r="C758" s="316" t="s">
        <v>6835</v>
      </c>
      <c r="D758" s="465" t="s">
        <v>3730</v>
      </c>
      <c r="E758" s="465" t="s">
        <v>6015</v>
      </c>
      <c r="F758" s="469" t="str">
        <f t="shared" si="22"/>
        <v>other</v>
      </c>
      <c r="G758" s="260">
        <v>0.13947480000000001</v>
      </c>
      <c r="H758" s="260">
        <v>0</v>
      </c>
      <c r="I758" s="260">
        <v>0</v>
      </c>
      <c r="J758" s="260">
        <v>0.29489234063404901</v>
      </c>
      <c r="K758" s="260">
        <v>0.43436714076023197</v>
      </c>
      <c r="L758" s="301" t="str">
        <f t="shared" si="23"/>
        <v/>
      </c>
      <c r="M758" s="459">
        <f>IFERROR((Tableau1[[#This Row],[Scope 1
(kg CO2-eq)]]+Tableau1[[#This Row],[Scope 2 energy
(kg CO2-eq)]]+Tableau1[[#This Row],[Scope 2 Infrastructure
(kg CO2-eq)]])/Tableau1[[#This Row],[Total CO2-emissions
(kg CO2-eq)
for scope 3 use ]],"")</f>
        <v>0.32109887445880547</v>
      </c>
      <c r="N758" s="436" t="s">
        <v>3730</v>
      </c>
      <c r="O758" s="259">
        <v>1</v>
      </c>
      <c r="P758" s="259" t="s">
        <v>5185</v>
      </c>
      <c r="Q758" s="259" t="s">
        <v>5192</v>
      </c>
    </row>
    <row r="759" spans="1:17" ht="21.75" customHeight="1">
      <c r="A759" s="301" t="s">
        <v>5236</v>
      </c>
      <c r="B759" s="301" t="s">
        <v>5239</v>
      </c>
      <c r="C759" s="316" t="s">
        <v>6836</v>
      </c>
      <c r="D759" s="465" t="s">
        <v>3730</v>
      </c>
      <c r="E759" s="465" t="s">
        <v>6091</v>
      </c>
      <c r="F759" s="469" t="str">
        <f t="shared" si="22"/>
        <v>other</v>
      </c>
      <c r="G759" s="260">
        <v>0.20067246155999999</v>
      </c>
      <c r="H759" s="260">
        <v>0.173613030612048</v>
      </c>
      <c r="I759" s="260">
        <v>2.4637251462272001E-2</v>
      </c>
      <c r="J759" s="260">
        <v>0.25003486664765506</v>
      </c>
      <c r="K759" s="260">
        <v>0.64895760963972504</v>
      </c>
      <c r="L759" s="301" t="str">
        <f t="shared" si="23"/>
        <v/>
      </c>
      <c r="M759" s="459">
        <f>IFERROR((Tableau1[[#This Row],[Scope 1
(kg CO2-eq)]]+Tableau1[[#This Row],[Scope 2 energy
(kg CO2-eq)]]+Tableau1[[#This Row],[Scope 2 Infrastructure
(kg CO2-eq)]])/Tableau1[[#This Row],[Total CO2-emissions
(kg CO2-eq)
for scope 3 use ]],"")</f>
        <v>0.61471309945157393</v>
      </c>
      <c r="N759" s="436" t="s">
        <v>3730</v>
      </c>
      <c r="O759" s="259">
        <v>1</v>
      </c>
      <c r="P759" s="259" t="s">
        <v>5236</v>
      </c>
      <c r="Q759" s="259" t="s">
        <v>5239</v>
      </c>
    </row>
    <row r="760" spans="1:17" ht="21.75" customHeight="1">
      <c r="A760" s="301" t="s">
        <v>5236</v>
      </c>
      <c r="B760" s="301" t="s">
        <v>5239</v>
      </c>
      <c r="C760" s="316" t="s">
        <v>6837</v>
      </c>
      <c r="D760" s="465" t="s">
        <v>3730</v>
      </c>
      <c r="E760" s="465" t="s">
        <v>6091</v>
      </c>
      <c r="F760" s="469" t="str">
        <f t="shared" si="22"/>
        <v>other</v>
      </c>
      <c r="G760" s="260">
        <v>0.64720813450000003</v>
      </c>
      <c r="H760" s="260">
        <v>0.16147960984356799</v>
      </c>
      <c r="I760" s="260">
        <v>1.4869630587424E-2</v>
      </c>
      <c r="J760" s="260">
        <v>0.21942738761897596</v>
      </c>
      <c r="K760" s="260">
        <v>1.0429847617562</v>
      </c>
      <c r="L760" s="301" t="str">
        <f t="shared" si="23"/>
        <v/>
      </c>
      <c r="M760" s="459">
        <f>IFERROR((Tableau1[[#This Row],[Scope 1
(kg CO2-eq)]]+Tableau1[[#This Row],[Scope 2 energy
(kg CO2-eq)]]+Tableau1[[#This Row],[Scope 2 Infrastructure
(kg CO2-eq)]])/Tableau1[[#This Row],[Total CO2-emissions
(kg CO2-eq)
for scope 3 use ]],"")</f>
        <v>0.78961592261834057</v>
      </c>
      <c r="N760" s="436" t="s">
        <v>3730</v>
      </c>
      <c r="O760" s="259">
        <v>1</v>
      </c>
      <c r="P760" s="259" t="s">
        <v>5236</v>
      </c>
      <c r="Q760" s="259" t="s">
        <v>5239</v>
      </c>
    </row>
    <row r="761" spans="1:17" ht="21.75" customHeight="1">
      <c r="A761" s="301" t="s">
        <v>5236</v>
      </c>
      <c r="B761" s="301" t="s">
        <v>5239</v>
      </c>
      <c r="C761" s="316" t="s">
        <v>6838</v>
      </c>
      <c r="D761" s="465" t="s">
        <v>3730</v>
      </c>
      <c r="E761" s="465" t="s">
        <v>6091</v>
      </c>
      <c r="F761" s="469" t="str">
        <f t="shared" si="22"/>
        <v>other</v>
      </c>
      <c r="G761" s="260">
        <v>0.47953298750000001</v>
      </c>
      <c r="H761" s="260">
        <v>6.5440535032807196E-2</v>
      </c>
      <c r="I761" s="260">
        <v>0.12263379543903299</v>
      </c>
      <c r="J761" s="260">
        <v>0.20415754577001904</v>
      </c>
      <c r="K761" s="260">
        <v>0.87176486587366597</v>
      </c>
      <c r="L761" s="301" t="str">
        <f t="shared" si="23"/>
        <v/>
      </c>
      <c r="M761" s="459">
        <f>IFERROR((Tableau1[[#This Row],[Scope 1
(kg CO2-eq)]]+Tableau1[[#This Row],[Scope 2 energy
(kg CO2-eq)]]+Tableau1[[#This Row],[Scope 2 Infrastructure
(kg CO2-eq)]])/Tableau1[[#This Row],[Total CO2-emissions
(kg CO2-eq)
for scope 3 use ]],"")</f>
        <v>0.76581122284938263</v>
      </c>
      <c r="N761" s="436" t="s">
        <v>3730</v>
      </c>
      <c r="O761" s="259">
        <v>1</v>
      </c>
      <c r="P761" s="259" t="s">
        <v>5236</v>
      </c>
      <c r="Q761" s="259" t="s">
        <v>5239</v>
      </c>
    </row>
    <row r="762" spans="1:17" ht="21.75" customHeight="1">
      <c r="A762" s="301" t="s">
        <v>5236</v>
      </c>
      <c r="B762" s="301" t="s">
        <v>5239</v>
      </c>
      <c r="C762" s="316" t="s">
        <v>6839</v>
      </c>
      <c r="D762" s="465" t="s">
        <v>3730</v>
      </c>
      <c r="E762" s="465" t="s">
        <v>6091</v>
      </c>
      <c r="F762" s="469" t="str">
        <f t="shared" si="22"/>
        <v>other</v>
      </c>
      <c r="G762" s="260">
        <v>0.47953298750000001</v>
      </c>
      <c r="H762" s="260">
        <v>6.5440535032807196E-2</v>
      </c>
      <c r="I762" s="260">
        <v>0.12263379543903299</v>
      </c>
      <c r="J762" s="260">
        <v>0.20143945767725097</v>
      </c>
      <c r="K762" s="260">
        <v>0.86904677069422498</v>
      </c>
      <c r="L762" s="301" t="str">
        <f t="shared" si="23"/>
        <v/>
      </c>
      <c r="M762" s="459">
        <f>IFERROR((Tableau1[[#This Row],[Scope 1
(kg CO2-eq)]]+Tableau1[[#This Row],[Scope 2 energy
(kg CO2-eq)]]+Tableau1[[#This Row],[Scope 2 Infrastructure
(kg CO2-eq)]])/Tableau1[[#This Row],[Total CO2-emissions
(kg CO2-eq)
for scope 3 use ]],"")</f>
        <v>0.76820643086738827</v>
      </c>
      <c r="N762" s="436" t="s">
        <v>3730</v>
      </c>
      <c r="O762" s="259">
        <v>1</v>
      </c>
      <c r="P762" s="259" t="s">
        <v>5236</v>
      </c>
      <c r="Q762" s="259" t="s">
        <v>5239</v>
      </c>
    </row>
    <row r="763" spans="1:17" ht="21.75" customHeight="1">
      <c r="A763" s="301" t="s">
        <v>5236</v>
      </c>
      <c r="B763" s="301" t="s">
        <v>5239</v>
      </c>
      <c r="C763" s="316" t="s">
        <v>6840</v>
      </c>
      <c r="D763" s="465" t="s">
        <v>3730</v>
      </c>
      <c r="E763" s="465" t="s">
        <v>700</v>
      </c>
      <c r="F763" s="469" t="str">
        <f t="shared" si="22"/>
        <v>CH</v>
      </c>
      <c r="G763" s="260">
        <v>0</v>
      </c>
      <c r="H763" s="260">
        <v>8.8794338713655996E-2</v>
      </c>
      <c r="I763" s="260">
        <v>6.7998185123790003E-3</v>
      </c>
      <c r="J763" s="260">
        <v>0.89356677530531603</v>
      </c>
      <c r="K763" s="260">
        <v>0.98916093167878705</v>
      </c>
      <c r="L763" s="301" t="str">
        <f t="shared" si="23"/>
        <v/>
      </c>
      <c r="M763" s="459">
        <f>IFERROR((Tableau1[[#This Row],[Scope 1
(kg CO2-eq)]]+Tableau1[[#This Row],[Scope 2 energy
(kg CO2-eq)]]+Tableau1[[#This Row],[Scope 2 Infrastructure
(kg CO2-eq)]])/Tableau1[[#This Row],[Total CO2-emissions
(kg CO2-eq)
for scope 3 use ]],"")</f>
        <v>9.6641662811929124E-2</v>
      </c>
      <c r="N763" s="436" t="s">
        <v>3730</v>
      </c>
      <c r="O763" s="259">
        <v>1</v>
      </c>
      <c r="P763" s="259" t="s">
        <v>5236</v>
      </c>
      <c r="Q763" s="259" t="s">
        <v>5239</v>
      </c>
    </row>
    <row r="764" spans="1:17" ht="21.75" customHeight="1">
      <c r="A764" s="301" t="s">
        <v>5236</v>
      </c>
      <c r="B764" s="301" t="s">
        <v>5239</v>
      </c>
      <c r="C764" s="316" t="s">
        <v>6841</v>
      </c>
      <c r="D764" s="465" t="s">
        <v>3730</v>
      </c>
      <c r="E764" s="465" t="s">
        <v>6091</v>
      </c>
      <c r="F764" s="469" t="str">
        <f t="shared" si="22"/>
        <v>other</v>
      </c>
      <c r="G764" s="260">
        <v>6.7731534524999998E-2</v>
      </c>
      <c r="H764" s="260">
        <v>1.5879436767340199E-2</v>
      </c>
      <c r="I764" s="260">
        <v>9.7212439638241204E-3</v>
      </c>
      <c r="J764" s="260">
        <v>0.88174992786328898</v>
      </c>
      <c r="K764" s="260">
        <v>0.97508214483335798</v>
      </c>
      <c r="L764" s="301" t="str">
        <f t="shared" si="23"/>
        <v/>
      </c>
      <c r="M764" s="459">
        <f>IFERROR((Tableau1[[#This Row],[Scope 1
(kg CO2-eq)]]+Tableau1[[#This Row],[Scope 2 energy
(kg CO2-eq)]]+Tableau1[[#This Row],[Scope 2 Infrastructure
(kg CO2-eq)]])/Tableau1[[#This Row],[Total CO2-emissions
(kg CO2-eq)
for scope 3 use ]],"")</f>
        <v>9.5717284693091001E-2</v>
      </c>
      <c r="N764" s="436" t="s">
        <v>3730</v>
      </c>
      <c r="O764" s="259">
        <v>1</v>
      </c>
      <c r="P764" s="259" t="s">
        <v>5236</v>
      </c>
      <c r="Q764" s="259" t="s">
        <v>5239</v>
      </c>
    </row>
    <row r="765" spans="1:17" ht="21.75" customHeight="1">
      <c r="A765" s="301" t="s">
        <v>5236</v>
      </c>
      <c r="B765" s="301" t="s">
        <v>5239</v>
      </c>
      <c r="C765" s="316" t="s">
        <v>6842</v>
      </c>
      <c r="D765" s="465" t="s">
        <v>3730</v>
      </c>
      <c r="E765" s="465" t="s">
        <v>700</v>
      </c>
      <c r="F765" s="469" t="str">
        <f t="shared" si="22"/>
        <v>CH</v>
      </c>
      <c r="G765" s="260">
        <v>0</v>
      </c>
      <c r="H765" s="260">
        <v>8.8794338713655996E-2</v>
      </c>
      <c r="I765" s="260">
        <v>6.7998185123790003E-3</v>
      </c>
      <c r="J765" s="260">
        <v>0.91872671938946204</v>
      </c>
      <c r="K765" s="260">
        <v>1.01432088008097</v>
      </c>
      <c r="L765" s="301" t="str">
        <f t="shared" si="23"/>
        <v/>
      </c>
      <c r="M765" s="459">
        <f>IFERROR((Tableau1[[#This Row],[Scope 1
(kg CO2-eq)]]+Tableau1[[#This Row],[Scope 2 energy
(kg CO2-eq)]]+Tableau1[[#This Row],[Scope 2 Infrastructure
(kg CO2-eq)]])/Tableau1[[#This Row],[Total CO2-emissions
(kg CO2-eq)
for scope 3 use ]],"")</f>
        <v>9.4244493141464283E-2</v>
      </c>
      <c r="N765" s="436" t="s">
        <v>3730</v>
      </c>
      <c r="O765" s="259">
        <v>1</v>
      </c>
      <c r="P765" s="259" t="s">
        <v>5236</v>
      </c>
      <c r="Q765" s="259" t="s">
        <v>5239</v>
      </c>
    </row>
    <row r="766" spans="1:17" ht="21.75" customHeight="1">
      <c r="A766" s="301" t="s">
        <v>5236</v>
      </c>
      <c r="B766" s="301" t="s">
        <v>5239</v>
      </c>
      <c r="C766" s="316" t="s">
        <v>6843</v>
      </c>
      <c r="D766" s="465" t="s">
        <v>3730</v>
      </c>
      <c r="E766" s="465" t="s">
        <v>6091</v>
      </c>
      <c r="F766" s="469" t="str">
        <f t="shared" si="22"/>
        <v>other</v>
      </c>
      <c r="G766" s="260">
        <v>6.7731534524999998E-2</v>
      </c>
      <c r="H766" s="260">
        <v>1.5879436767340199E-2</v>
      </c>
      <c r="I766" s="260">
        <v>9.7212439638241204E-3</v>
      </c>
      <c r="J766" s="260">
        <v>0.90909293007136593</v>
      </c>
      <c r="K766" s="260">
        <v>1.00242515709027</v>
      </c>
      <c r="L766" s="301" t="str">
        <f t="shared" si="23"/>
        <v/>
      </c>
      <c r="M766" s="459">
        <f>IFERROR((Tableau1[[#This Row],[Scope 1
(kg CO2-eq)]]+Tableau1[[#This Row],[Scope 2 energy
(kg CO2-eq)]]+Tableau1[[#This Row],[Scope 2 Infrastructure
(kg CO2-eq)]])/Tableau1[[#This Row],[Total CO2-emissions
(kg CO2-eq)
for scope 3 use ]],"")</f>
        <v>9.3106417567450972E-2</v>
      </c>
      <c r="N766" s="436" t="s">
        <v>3730</v>
      </c>
      <c r="O766" s="259">
        <v>1</v>
      </c>
      <c r="P766" s="259" t="s">
        <v>5236</v>
      </c>
      <c r="Q766" s="259" t="s">
        <v>5239</v>
      </c>
    </row>
    <row r="767" spans="1:17" ht="21.75" customHeight="1">
      <c r="A767" s="301" t="s">
        <v>5185</v>
      </c>
      <c r="B767" s="301" t="s">
        <v>5192</v>
      </c>
      <c r="C767" s="316" t="s">
        <v>6844</v>
      </c>
      <c r="D767" s="465" t="s">
        <v>3730</v>
      </c>
      <c r="E767" s="465" t="s">
        <v>6015</v>
      </c>
      <c r="F767" s="469" t="str">
        <f t="shared" si="22"/>
        <v>other</v>
      </c>
      <c r="G767" s="260">
        <v>0.84308399999999994</v>
      </c>
      <c r="H767" s="260">
        <v>0</v>
      </c>
      <c r="I767" s="260">
        <v>0</v>
      </c>
      <c r="J767" s="260">
        <v>2.2794843992998999</v>
      </c>
      <c r="K767" s="260">
        <v>3.1225684007577899</v>
      </c>
      <c r="L767" s="301" t="str">
        <f t="shared" si="23"/>
        <v/>
      </c>
      <c r="M767" s="459">
        <f>IFERROR((Tableau1[[#This Row],[Scope 1
(kg CO2-eq)]]+Tableau1[[#This Row],[Scope 2 energy
(kg CO2-eq)]]+Tableau1[[#This Row],[Scope 2 Infrastructure
(kg CO2-eq)]])/Tableau1[[#This Row],[Total CO2-emissions
(kg CO2-eq)
for scope 3 use ]],"")</f>
        <v>0.26999696781514826</v>
      </c>
      <c r="N767" s="436" t="s">
        <v>3730</v>
      </c>
      <c r="O767" s="259">
        <v>1</v>
      </c>
      <c r="P767" s="259" t="s">
        <v>5185</v>
      </c>
      <c r="Q767" s="259" t="s">
        <v>5192</v>
      </c>
    </row>
    <row r="768" spans="1:17" ht="21.75" customHeight="1">
      <c r="A768" s="301" t="s">
        <v>5185</v>
      </c>
      <c r="B768" s="301" t="s">
        <v>5192</v>
      </c>
      <c r="C768" s="316" t="s">
        <v>6845</v>
      </c>
      <c r="D768" s="465" t="s">
        <v>3730</v>
      </c>
      <c r="E768" s="465" t="s">
        <v>6017</v>
      </c>
      <c r="F768" s="469" t="str">
        <f t="shared" si="22"/>
        <v>other</v>
      </c>
      <c r="G768" s="260">
        <v>1.358125</v>
      </c>
      <c r="H768" s="260">
        <v>0.282040868083968</v>
      </c>
      <c r="I768" s="260">
        <v>1.350953201304E-3</v>
      </c>
      <c r="J768" s="260">
        <v>1.7342565667127101</v>
      </c>
      <c r="K768" s="260">
        <v>3.3757733876319902</v>
      </c>
      <c r="L768" s="301" t="str">
        <f t="shared" si="23"/>
        <v/>
      </c>
      <c r="M768" s="459">
        <f>IFERROR((Tableau1[[#This Row],[Scope 1
(kg CO2-eq)]]+Tableau1[[#This Row],[Scope 2 energy
(kg CO2-eq)]]+Tableau1[[#This Row],[Scope 2 Infrastructure
(kg CO2-eq)]])/Tableau1[[#This Row],[Total CO2-emissions
(kg CO2-eq)
for scope 3 use ]],"")</f>
        <v>0.48626392615671094</v>
      </c>
      <c r="N768" s="436" t="s">
        <v>3730</v>
      </c>
      <c r="O768" s="259">
        <v>1</v>
      </c>
      <c r="P768" s="259" t="s">
        <v>5185</v>
      </c>
      <c r="Q768" s="259" t="s">
        <v>5192</v>
      </c>
    </row>
    <row r="769" spans="1:17" ht="21.75" customHeight="1">
      <c r="A769" s="301" t="s">
        <v>5192</v>
      </c>
      <c r="B769" s="301" t="s">
        <v>5201</v>
      </c>
      <c r="C769" s="316" t="s">
        <v>6846</v>
      </c>
      <c r="D769" s="465" t="s">
        <v>3730</v>
      </c>
      <c r="E769" s="465" t="s">
        <v>6015</v>
      </c>
      <c r="F769" s="469" t="str">
        <f t="shared" si="22"/>
        <v>other</v>
      </c>
      <c r="G769" s="260">
        <v>8.3489099999999997E-2</v>
      </c>
      <c r="H769" s="260">
        <v>0</v>
      </c>
      <c r="I769" s="260">
        <v>0</v>
      </c>
      <c r="J769" s="260">
        <v>0.22572796396710104</v>
      </c>
      <c r="K769" s="260">
        <v>0.30921706404072202</v>
      </c>
      <c r="L769" s="301" t="str">
        <f t="shared" si="23"/>
        <v/>
      </c>
      <c r="M769" s="459">
        <f>IFERROR((Tableau1[[#This Row],[Scope 1
(kg CO2-eq)]]+Tableau1[[#This Row],[Scope 2 energy
(kg CO2-eq)]]+Tableau1[[#This Row],[Scope 2 Infrastructure
(kg CO2-eq)]])/Tableau1[[#This Row],[Total CO2-emissions
(kg CO2-eq)
for scope 3 use ]],"")</f>
        <v>0.27000159340819879</v>
      </c>
      <c r="N769" s="436" t="s">
        <v>3730</v>
      </c>
      <c r="O769" s="259">
        <v>1</v>
      </c>
      <c r="P769" s="259" t="s">
        <v>5192</v>
      </c>
      <c r="Q769" s="259" t="s">
        <v>5201</v>
      </c>
    </row>
    <row r="770" spans="1:17" ht="21.75" customHeight="1">
      <c r="A770" s="301" t="s">
        <v>5192</v>
      </c>
      <c r="B770" s="301" t="s">
        <v>5201</v>
      </c>
      <c r="C770" s="316" t="s">
        <v>6847</v>
      </c>
      <c r="D770" s="465" t="s">
        <v>3730</v>
      </c>
      <c r="E770" s="465" t="s">
        <v>6015</v>
      </c>
      <c r="F770" s="469" t="str">
        <f t="shared" ref="F770:F833" si="24">IF(ISNUMBER(SEARCH("{CH}", C770)), "CH", "other")</f>
        <v>other</v>
      </c>
      <c r="G770" s="260">
        <v>0</v>
      </c>
      <c r="H770" s="260">
        <v>4.3725730687200003E-2</v>
      </c>
      <c r="I770" s="260">
        <v>1.4429291040000001E-4</v>
      </c>
      <c r="J770" s="260">
        <v>0.34057641020347101</v>
      </c>
      <c r="K770" s="260">
        <v>0.38444643357820002</v>
      </c>
      <c r="L770" s="301" t="str">
        <f t="shared" ref="L770:L833" si="25">IF(N770="MJ", K770*3.6, IF(N770="m", K770*1000, ""))</f>
        <v/>
      </c>
      <c r="M770" s="459">
        <f>IFERROR((Tableau1[[#This Row],[Scope 1
(kg CO2-eq)]]+Tableau1[[#This Row],[Scope 2 energy
(kg CO2-eq)]]+Tableau1[[#This Row],[Scope 2 Infrastructure
(kg CO2-eq)]])/Tableau1[[#This Row],[Total CO2-emissions
(kg CO2-eq)
for scope 3 use ]],"")</f>
        <v>0.11411218772218479</v>
      </c>
      <c r="N770" s="436" t="s">
        <v>3730</v>
      </c>
      <c r="O770" s="259">
        <v>1</v>
      </c>
      <c r="P770" s="259" t="s">
        <v>5192</v>
      </c>
      <c r="Q770" s="259" t="s">
        <v>5201</v>
      </c>
    </row>
    <row r="771" spans="1:17" ht="21.75" customHeight="1">
      <c r="A771" s="301" t="s">
        <v>5143</v>
      </c>
      <c r="B771" s="301" t="s">
        <v>5146</v>
      </c>
      <c r="C771" s="316" t="s">
        <v>6848</v>
      </c>
      <c r="D771" s="465" t="s">
        <v>3730</v>
      </c>
      <c r="E771" s="465" t="s">
        <v>700</v>
      </c>
      <c r="F771" s="469" t="str">
        <f t="shared" si="24"/>
        <v>CH</v>
      </c>
      <c r="G771" s="260">
        <v>0</v>
      </c>
      <c r="H771" s="260">
        <v>2.8180871173799998E-2</v>
      </c>
      <c r="I771" s="260">
        <v>9.6246339857999994E-3</v>
      </c>
      <c r="J771" s="260">
        <v>5.9766123932621498E-2</v>
      </c>
      <c r="K771" s="260">
        <v>9.7571628527669194E-2</v>
      </c>
      <c r="L771" s="301" t="str">
        <f t="shared" si="25"/>
        <v/>
      </c>
      <c r="M771" s="459">
        <f>IFERROR((Tableau1[[#This Row],[Scope 1
(kg CO2-eq)]]+Tableau1[[#This Row],[Scope 2 energy
(kg CO2-eq)]]+Tableau1[[#This Row],[Scope 2 Infrastructure
(kg CO2-eq)]])/Tableau1[[#This Row],[Total CO2-emissions
(kg CO2-eq)
for scope 3 use ]],"")</f>
        <v>0.38746411974541528</v>
      </c>
      <c r="N771" s="436" t="s">
        <v>3730</v>
      </c>
      <c r="O771" s="259">
        <v>1</v>
      </c>
      <c r="P771" s="259" t="s">
        <v>5143</v>
      </c>
      <c r="Q771" s="259" t="s">
        <v>5146</v>
      </c>
    </row>
    <row r="772" spans="1:17" ht="21.75" customHeight="1">
      <c r="A772" s="301" t="s">
        <v>5198</v>
      </c>
      <c r="B772" s="301" t="s">
        <v>5199</v>
      </c>
      <c r="C772" s="316" t="s">
        <v>6849</v>
      </c>
      <c r="D772" s="465" t="s">
        <v>50</v>
      </c>
      <c r="E772" s="465" t="s">
        <v>700</v>
      </c>
      <c r="F772" s="469" t="str">
        <f t="shared" si="24"/>
        <v>CH</v>
      </c>
      <c r="G772" s="260">
        <v>0</v>
      </c>
      <c r="H772" s="260">
        <v>0</v>
      </c>
      <c r="I772" s="260">
        <v>0</v>
      </c>
      <c r="J772" s="260">
        <v>139.36152573931801</v>
      </c>
      <c r="K772" s="260">
        <v>139.36152574014699</v>
      </c>
      <c r="L772" s="301" t="str">
        <f t="shared" si="25"/>
        <v/>
      </c>
      <c r="M772" s="459">
        <f>IFERROR((Tableau1[[#This Row],[Scope 1
(kg CO2-eq)]]+Tableau1[[#This Row],[Scope 2 energy
(kg CO2-eq)]]+Tableau1[[#This Row],[Scope 2 Infrastructure
(kg CO2-eq)]])/Tableau1[[#This Row],[Total CO2-emissions
(kg CO2-eq)
for scope 3 use ]],"")</f>
        <v>0</v>
      </c>
      <c r="N772" s="436" t="s">
        <v>50</v>
      </c>
      <c r="O772" s="259">
        <v>1</v>
      </c>
      <c r="P772" s="259" t="s">
        <v>5198</v>
      </c>
      <c r="Q772" s="259" t="s">
        <v>5199</v>
      </c>
    </row>
    <row r="773" spans="1:17" ht="21.75" customHeight="1">
      <c r="A773" s="301" t="s">
        <v>5198</v>
      </c>
      <c r="B773" s="301" t="s">
        <v>5199</v>
      </c>
      <c r="C773" s="316" t="s">
        <v>6850</v>
      </c>
      <c r="D773" s="465" t="s">
        <v>50</v>
      </c>
      <c r="E773" s="465" t="s">
        <v>700</v>
      </c>
      <c r="F773" s="469" t="str">
        <f t="shared" si="24"/>
        <v>CH</v>
      </c>
      <c r="G773" s="260">
        <v>0</v>
      </c>
      <c r="H773" s="260">
        <v>0</v>
      </c>
      <c r="I773" s="260">
        <v>0</v>
      </c>
      <c r="J773" s="260">
        <v>139.36152573931801</v>
      </c>
      <c r="K773" s="260">
        <v>139.36152574014699</v>
      </c>
      <c r="L773" s="301" t="str">
        <f t="shared" si="25"/>
        <v/>
      </c>
      <c r="M773" s="459">
        <f>IFERROR((Tableau1[[#This Row],[Scope 1
(kg CO2-eq)]]+Tableau1[[#This Row],[Scope 2 energy
(kg CO2-eq)]]+Tableau1[[#This Row],[Scope 2 Infrastructure
(kg CO2-eq)]])/Tableau1[[#This Row],[Total CO2-emissions
(kg CO2-eq)
for scope 3 use ]],"")</f>
        <v>0</v>
      </c>
      <c r="N773" s="436" t="s">
        <v>50</v>
      </c>
      <c r="O773" s="259">
        <v>1</v>
      </c>
      <c r="P773" s="259" t="s">
        <v>5198</v>
      </c>
      <c r="Q773" s="259" t="s">
        <v>5199</v>
      </c>
    </row>
    <row r="774" spans="1:17" ht="21.75" customHeight="1">
      <c r="A774" s="301" t="s">
        <v>5198</v>
      </c>
      <c r="B774" s="301" t="s">
        <v>5199</v>
      </c>
      <c r="C774" s="316" t="s">
        <v>6851</v>
      </c>
      <c r="D774" s="465" t="s">
        <v>50</v>
      </c>
      <c r="E774" s="465" t="s">
        <v>6091</v>
      </c>
      <c r="F774" s="469" t="str">
        <f t="shared" si="24"/>
        <v>other</v>
      </c>
      <c r="G774" s="260">
        <v>0</v>
      </c>
      <c r="H774" s="260">
        <v>52.22433723692</v>
      </c>
      <c r="I774" s="260">
        <v>3.00348789858</v>
      </c>
      <c r="J774" s="260">
        <v>106.472952122976</v>
      </c>
      <c r="K774" s="260">
        <v>161.70077725121101</v>
      </c>
      <c r="L774" s="301" t="str">
        <f t="shared" si="25"/>
        <v/>
      </c>
      <c r="M774" s="459">
        <f>IFERROR((Tableau1[[#This Row],[Scope 1
(kg CO2-eq)]]+Tableau1[[#This Row],[Scope 2 energy
(kg CO2-eq)]]+Tableau1[[#This Row],[Scope 2 Infrastructure
(kg CO2-eq)]])/Tableau1[[#This Row],[Total CO2-emissions
(kg CO2-eq)
for scope 3 use ]],"")</f>
        <v>0.34154334984859441</v>
      </c>
      <c r="N774" s="436" t="s">
        <v>50</v>
      </c>
      <c r="O774" s="259">
        <v>1</v>
      </c>
      <c r="P774" s="259" t="s">
        <v>5198</v>
      </c>
      <c r="Q774" s="259" t="s">
        <v>5199</v>
      </c>
    </row>
    <row r="775" spans="1:17" ht="21.75" customHeight="1">
      <c r="A775" s="301" t="s">
        <v>5198</v>
      </c>
      <c r="B775" s="301" t="s">
        <v>5199</v>
      </c>
      <c r="C775" s="316" t="s">
        <v>3762</v>
      </c>
      <c r="D775" s="465" t="s">
        <v>50</v>
      </c>
      <c r="E775" s="465" t="s">
        <v>700</v>
      </c>
      <c r="F775" s="469" t="str">
        <f t="shared" si="24"/>
        <v>CH</v>
      </c>
      <c r="G775" s="260">
        <v>85.210581185540605</v>
      </c>
      <c r="H775" s="260">
        <v>0</v>
      </c>
      <c r="I775" s="260">
        <v>0</v>
      </c>
      <c r="J775" s="260">
        <v>0</v>
      </c>
      <c r="K775" s="260">
        <v>85.210581185540605</v>
      </c>
      <c r="L775" s="301" t="str">
        <f t="shared" si="25"/>
        <v/>
      </c>
      <c r="M775" s="459">
        <f>IFERROR((Tableau1[[#This Row],[Scope 1
(kg CO2-eq)]]+Tableau1[[#This Row],[Scope 2 energy
(kg CO2-eq)]]+Tableau1[[#This Row],[Scope 2 Infrastructure
(kg CO2-eq)]])/Tableau1[[#This Row],[Total CO2-emissions
(kg CO2-eq)
for scope 3 use ]],"")</f>
        <v>1</v>
      </c>
      <c r="N775" s="436" t="s">
        <v>50</v>
      </c>
      <c r="O775" s="259">
        <v>1</v>
      </c>
      <c r="P775" s="259" t="s">
        <v>5198</v>
      </c>
      <c r="Q775" s="259" t="s">
        <v>5199</v>
      </c>
    </row>
    <row r="776" spans="1:17" ht="21.75" customHeight="1">
      <c r="A776" s="301" t="s">
        <v>5198</v>
      </c>
      <c r="B776" s="301" t="s">
        <v>5199</v>
      </c>
      <c r="C776" s="316" t="s">
        <v>3763</v>
      </c>
      <c r="D776" s="465" t="s">
        <v>50</v>
      </c>
      <c r="E776" s="465" t="s">
        <v>700</v>
      </c>
      <c r="F776" s="469" t="str">
        <f t="shared" si="24"/>
        <v>CH</v>
      </c>
      <c r="G776" s="260">
        <v>85.210581185540605</v>
      </c>
      <c r="H776" s="260">
        <v>0</v>
      </c>
      <c r="I776" s="260">
        <v>0</v>
      </c>
      <c r="J776" s="260">
        <v>0</v>
      </c>
      <c r="K776" s="260">
        <v>85.210581185540605</v>
      </c>
      <c r="L776" s="301" t="str">
        <f t="shared" si="25"/>
        <v/>
      </c>
      <c r="M776" s="459">
        <f>IFERROR((Tableau1[[#This Row],[Scope 1
(kg CO2-eq)]]+Tableau1[[#This Row],[Scope 2 energy
(kg CO2-eq)]]+Tableau1[[#This Row],[Scope 2 Infrastructure
(kg CO2-eq)]])/Tableau1[[#This Row],[Total CO2-emissions
(kg CO2-eq)
for scope 3 use ]],"")</f>
        <v>1</v>
      </c>
      <c r="N776" s="436" t="s">
        <v>50</v>
      </c>
      <c r="O776" s="259">
        <v>1</v>
      </c>
      <c r="P776" s="259" t="s">
        <v>5198</v>
      </c>
      <c r="Q776" s="259" t="s">
        <v>5199</v>
      </c>
    </row>
    <row r="777" spans="1:17" ht="21.75" customHeight="1">
      <c r="A777" s="301" t="s">
        <v>5178</v>
      </c>
      <c r="B777" s="301" t="s">
        <v>5194</v>
      </c>
      <c r="C777" s="316" t="s">
        <v>6852</v>
      </c>
      <c r="D777" s="465" t="s">
        <v>3646</v>
      </c>
      <c r="E777" s="465" t="s">
        <v>6101</v>
      </c>
      <c r="F777" s="469" t="str">
        <f t="shared" si="24"/>
        <v>other</v>
      </c>
      <c r="G777" s="260">
        <v>0</v>
      </c>
      <c r="H777" s="260">
        <v>1.8108929677593599</v>
      </c>
      <c r="I777" s="260">
        <v>2.2856573030400002E-3</v>
      </c>
      <c r="J777" s="260">
        <v>246.89412444511299</v>
      </c>
      <c r="K777" s="260">
        <v>248.70730304809999</v>
      </c>
      <c r="L777" s="301" t="str">
        <f t="shared" si="25"/>
        <v/>
      </c>
      <c r="M777" s="459">
        <f>IFERROR((Tableau1[[#This Row],[Scope 1
(kg CO2-eq)]]+Tableau1[[#This Row],[Scope 2 energy
(kg CO2-eq)]]+Tableau1[[#This Row],[Scope 2 Infrastructure
(kg CO2-eq)]])/Tableau1[[#This Row],[Total CO2-emissions
(kg CO2-eq)
for scope 3 use ]],"")</f>
        <v>7.2904116720357475E-3</v>
      </c>
      <c r="N777" s="436" t="s">
        <v>3646</v>
      </c>
      <c r="O777" s="259">
        <v>1</v>
      </c>
      <c r="P777" s="259" t="s">
        <v>5178</v>
      </c>
      <c r="Q777" s="259" t="s">
        <v>5194</v>
      </c>
    </row>
    <row r="778" spans="1:17" ht="21.75" customHeight="1">
      <c r="A778" s="301" t="s">
        <v>5185</v>
      </c>
      <c r="B778" s="301" t="s">
        <v>5240</v>
      </c>
      <c r="C778" s="316" t="s">
        <v>6853</v>
      </c>
      <c r="D778" s="465" t="s">
        <v>3730</v>
      </c>
      <c r="E778" s="465" t="s">
        <v>6031</v>
      </c>
      <c r="F778" s="469" t="str">
        <f t="shared" si="24"/>
        <v>other</v>
      </c>
      <c r="G778" s="260">
        <v>0</v>
      </c>
      <c r="H778" s="260">
        <v>0.1154010411738</v>
      </c>
      <c r="I778" s="260">
        <v>1.0641323520000001E-4</v>
      </c>
      <c r="J778" s="260">
        <v>6.6360157599896094E-2</v>
      </c>
      <c r="K778" s="260">
        <v>0.181867611981433</v>
      </c>
      <c r="L778" s="301" t="str">
        <f t="shared" si="25"/>
        <v/>
      </c>
      <c r="M778" s="459">
        <f>IFERROR((Tableau1[[#This Row],[Scope 1
(kg CO2-eq)]]+Tableau1[[#This Row],[Scope 2 energy
(kg CO2-eq)]]+Tableau1[[#This Row],[Scope 2 Infrastructure
(kg CO2-eq)]])/Tableau1[[#This Row],[Total CO2-emissions
(kg CO2-eq)
for scope 3 use ]],"")</f>
        <v>0.63511833223384617</v>
      </c>
      <c r="N778" s="436" t="s">
        <v>3730</v>
      </c>
      <c r="O778" s="259">
        <v>1</v>
      </c>
      <c r="P778" s="259" t="s">
        <v>5185</v>
      </c>
      <c r="Q778" s="259" t="s">
        <v>5240</v>
      </c>
    </row>
    <row r="779" spans="1:17" ht="21.75" customHeight="1">
      <c r="A779" s="301" t="s">
        <v>4133</v>
      </c>
      <c r="B779" s="301" t="s">
        <v>5160</v>
      </c>
      <c r="C779" s="316" t="s">
        <v>6854</v>
      </c>
      <c r="D779" s="465" t="s">
        <v>3730</v>
      </c>
      <c r="E779" s="465" t="s">
        <v>6032</v>
      </c>
      <c r="F779" s="469" t="str">
        <f t="shared" si="24"/>
        <v>other</v>
      </c>
      <c r="G779" s="260">
        <v>0</v>
      </c>
      <c r="H779" s="260">
        <v>0</v>
      </c>
      <c r="I779" s="260">
        <v>0</v>
      </c>
      <c r="J779" s="260">
        <v>0.26169982327358599</v>
      </c>
      <c r="K779" s="260">
        <v>0.26169982327367503</v>
      </c>
      <c r="L779" s="301" t="str">
        <f t="shared" si="25"/>
        <v/>
      </c>
      <c r="M779" s="459">
        <f>IFERROR((Tableau1[[#This Row],[Scope 1
(kg CO2-eq)]]+Tableau1[[#This Row],[Scope 2 energy
(kg CO2-eq)]]+Tableau1[[#This Row],[Scope 2 Infrastructure
(kg CO2-eq)]])/Tableau1[[#This Row],[Total CO2-emissions
(kg CO2-eq)
for scope 3 use ]],"")</f>
        <v>0</v>
      </c>
      <c r="N779" s="436" t="s">
        <v>3730</v>
      </c>
      <c r="O779" s="259">
        <v>1</v>
      </c>
      <c r="P779" s="259" t="s">
        <v>4133</v>
      </c>
      <c r="Q779" s="259" t="s">
        <v>5160</v>
      </c>
    </row>
    <row r="780" spans="1:17" ht="21.75" customHeight="1">
      <c r="A780" s="301" t="s">
        <v>4133</v>
      </c>
      <c r="B780" s="301" t="s">
        <v>5160</v>
      </c>
      <c r="C780" s="316" t="s">
        <v>6855</v>
      </c>
      <c r="D780" s="465" t="s">
        <v>3730</v>
      </c>
      <c r="E780" s="465" t="s">
        <v>6016</v>
      </c>
      <c r="F780" s="469" t="str">
        <f t="shared" si="24"/>
        <v>other</v>
      </c>
      <c r="G780" s="260">
        <v>0</v>
      </c>
      <c r="H780" s="260">
        <v>0</v>
      </c>
      <c r="I780" s="260">
        <v>0</v>
      </c>
      <c r="J780" s="260">
        <v>0.28913237691583799</v>
      </c>
      <c r="K780" s="260">
        <v>0.289132376903245</v>
      </c>
      <c r="L780" s="301" t="str">
        <f t="shared" si="25"/>
        <v/>
      </c>
      <c r="M780" s="459">
        <f>IFERROR((Tableau1[[#This Row],[Scope 1
(kg CO2-eq)]]+Tableau1[[#This Row],[Scope 2 energy
(kg CO2-eq)]]+Tableau1[[#This Row],[Scope 2 Infrastructure
(kg CO2-eq)]])/Tableau1[[#This Row],[Total CO2-emissions
(kg CO2-eq)
for scope 3 use ]],"")</f>
        <v>0</v>
      </c>
      <c r="N780" s="436" t="s">
        <v>3730</v>
      </c>
      <c r="O780" s="259">
        <v>1</v>
      </c>
      <c r="P780" s="259" t="s">
        <v>4133</v>
      </c>
      <c r="Q780" s="259" t="s">
        <v>5160</v>
      </c>
    </row>
    <row r="781" spans="1:17" ht="21.75" customHeight="1">
      <c r="A781" s="301" t="s">
        <v>4133</v>
      </c>
      <c r="B781" s="301" t="s">
        <v>5160</v>
      </c>
      <c r="C781" s="316" t="s">
        <v>6856</v>
      </c>
      <c r="D781" s="465" t="s">
        <v>3730</v>
      </c>
      <c r="E781" s="465" t="s">
        <v>6033</v>
      </c>
      <c r="F781" s="469" t="str">
        <f t="shared" si="24"/>
        <v>other</v>
      </c>
      <c r="G781" s="260">
        <v>0</v>
      </c>
      <c r="H781" s="260">
        <v>0</v>
      </c>
      <c r="I781" s="260">
        <v>0</v>
      </c>
      <c r="J781" s="260">
        <v>0.78865421990724505</v>
      </c>
      <c r="K781" s="260">
        <v>0.78865421990733997</v>
      </c>
      <c r="L781" s="301" t="str">
        <f t="shared" si="25"/>
        <v/>
      </c>
      <c r="M781" s="459">
        <f>IFERROR((Tableau1[[#This Row],[Scope 1
(kg CO2-eq)]]+Tableau1[[#This Row],[Scope 2 energy
(kg CO2-eq)]]+Tableau1[[#This Row],[Scope 2 Infrastructure
(kg CO2-eq)]])/Tableau1[[#This Row],[Total CO2-emissions
(kg CO2-eq)
for scope 3 use ]],"")</f>
        <v>0</v>
      </c>
      <c r="N781" s="436" t="s">
        <v>3730</v>
      </c>
      <c r="O781" s="259">
        <v>1</v>
      </c>
      <c r="P781" s="259" t="s">
        <v>4133</v>
      </c>
      <c r="Q781" s="259" t="s">
        <v>5160</v>
      </c>
    </row>
    <row r="782" spans="1:17" ht="21.75" customHeight="1">
      <c r="A782" s="301" t="s">
        <v>4133</v>
      </c>
      <c r="B782" s="301" t="s">
        <v>5160</v>
      </c>
      <c r="C782" s="316" t="s">
        <v>6857</v>
      </c>
      <c r="D782" s="465" t="s">
        <v>3730</v>
      </c>
      <c r="E782" s="465" t="s">
        <v>6034</v>
      </c>
      <c r="F782" s="469" t="str">
        <f t="shared" si="24"/>
        <v>other</v>
      </c>
      <c r="G782" s="260">
        <v>0</v>
      </c>
      <c r="H782" s="260">
        <v>0</v>
      </c>
      <c r="I782" s="260">
        <v>0</v>
      </c>
      <c r="J782" s="260">
        <v>0.226662281095524</v>
      </c>
      <c r="K782" s="260">
        <v>0.22666228108425501</v>
      </c>
      <c r="L782" s="301" t="str">
        <f t="shared" si="25"/>
        <v/>
      </c>
      <c r="M782" s="459">
        <f>IFERROR((Tableau1[[#This Row],[Scope 1
(kg CO2-eq)]]+Tableau1[[#This Row],[Scope 2 energy
(kg CO2-eq)]]+Tableau1[[#This Row],[Scope 2 Infrastructure
(kg CO2-eq)]])/Tableau1[[#This Row],[Total CO2-emissions
(kg CO2-eq)
for scope 3 use ]],"")</f>
        <v>0</v>
      </c>
      <c r="N782" s="436" t="s">
        <v>3730</v>
      </c>
      <c r="O782" s="259">
        <v>1</v>
      </c>
      <c r="P782" s="259" t="s">
        <v>4133</v>
      </c>
      <c r="Q782" s="259" t="s">
        <v>5160</v>
      </c>
    </row>
    <row r="783" spans="1:17" ht="21.75" customHeight="1">
      <c r="A783" s="301" t="s">
        <v>4133</v>
      </c>
      <c r="B783" s="301" t="s">
        <v>5160</v>
      </c>
      <c r="C783" s="316" t="s">
        <v>6858</v>
      </c>
      <c r="D783" s="465" t="s">
        <v>3730</v>
      </c>
      <c r="E783" s="465" t="s">
        <v>6035</v>
      </c>
      <c r="F783" s="469" t="str">
        <f t="shared" si="24"/>
        <v>other</v>
      </c>
      <c r="G783" s="260">
        <v>0</v>
      </c>
      <c r="H783" s="260">
        <v>0</v>
      </c>
      <c r="I783" s="260">
        <v>0</v>
      </c>
      <c r="J783" s="260">
        <v>1.0349544303454801</v>
      </c>
      <c r="K783" s="260">
        <v>1.03495443034529</v>
      </c>
      <c r="L783" s="301" t="str">
        <f t="shared" si="25"/>
        <v/>
      </c>
      <c r="M783" s="459">
        <f>IFERROR((Tableau1[[#This Row],[Scope 1
(kg CO2-eq)]]+Tableau1[[#This Row],[Scope 2 energy
(kg CO2-eq)]]+Tableau1[[#This Row],[Scope 2 Infrastructure
(kg CO2-eq)]])/Tableau1[[#This Row],[Total CO2-emissions
(kg CO2-eq)
for scope 3 use ]],"")</f>
        <v>0</v>
      </c>
      <c r="N783" s="436" t="s">
        <v>3730</v>
      </c>
      <c r="O783" s="259">
        <v>1</v>
      </c>
      <c r="P783" s="259" t="s">
        <v>4133</v>
      </c>
      <c r="Q783" s="259" t="s">
        <v>5160</v>
      </c>
    </row>
    <row r="784" spans="1:17" ht="21.75" customHeight="1">
      <c r="A784" s="301" t="s">
        <v>4133</v>
      </c>
      <c r="B784" s="301" t="s">
        <v>5160</v>
      </c>
      <c r="C784" s="316" t="s">
        <v>6859</v>
      </c>
      <c r="D784" s="465" t="s">
        <v>3730</v>
      </c>
      <c r="E784" s="465" t="s">
        <v>6036</v>
      </c>
      <c r="F784" s="469" t="str">
        <f t="shared" si="24"/>
        <v>other</v>
      </c>
      <c r="G784" s="260">
        <v>0</v>
      </c>
      <c r="H784" s="260">
        <v>0</v>
      </c>
      <c r="I784" s="260">
        <v>0</v>
      </c>
      <c r="J784" s="260">
        <v>0.39896819473358702</v>
      </c>
      <c r="K784" s="260">
        <v>0.39896819473369699</v>
      </c>
      <c r="L784" s="301" t="str">
        <f t="shared" si="25"/>
        <v/>
      </c>
      <c r="M784" s="459">
        <f>IFERROR((Tableau1[[#This Row],[Scope 1
(kg CO2-eq)]]+Tableau1[[#This Row],[Scope 2 energy
(kg CO2-eq)]]+Tableau1[[#This Row],[Scope 2 Infrastructure
(kg CO2-eq)]])/Tableau1[[#This Row],[Total CO2-emissions
(kg CO2-eq)
for scope 3 use ]],"")</f>
        <v>0</v>
      </c>
      <c r="N784" s="436" t="s">
        <v>3730</v>
      </c>
      <c r="O784" s="259">
        <v>1</v>
      </c>
      <c r="P784" s="259" t="s">
        <v>4133</v>
      </c>
      <c r="Q784" s="259" t="s">
        <v>5160</v>
      </c>
    </row>
    <row r="785" spans="1:17" ht="21.75" customHeight="1">
      <c r="A785" s="301" t="s">
        <v>4133</v>
      </c>
      <c r="B785" s="301" t="s">
        <v>5160</v>
      </c>
      <c r="C785" s="316" t="s">
        <v>6860</v>
      </c>
      <c r="D785" s="465" t="s">
        <v>3730</v>
      </c>
      <c r="E785" s="465" t="s">
        <v>6037</v>
      </c>
      <c r="F785" s="469" t="str">
        <f t="shared" si="24"/>
        <v>other</v>
      </c>
      <c r="G785" s="260">
        <v>0</v>
      </c>
      <c r="H785" s="260">
        <v>0</v>
      </c>
      <c r="I785" s="260">
        <v>0</v>
      </c>
      <c r="J785" s="260">
        <v>2.9458198569133498</v>
      </c>
      <c r="K785" s="260">
        <v>2.94581985691311</v>
      </c>
      <c r="L785" s="301" t="str">
        <f t="shared" si="25"/>
        <v/>
      </c>
      <c r="M785" s="459">
        <f>IFERROR((Tableau1[[#This Row],[Scope 1
(kg CO2-eq)]]+Tableau1[[#This Row],[Scope 2 energy
(kg CO2-eq)]]+Tableau1[[#This Row],[Scope 2 Infrastructure
(kg CO2-eq)]])/Tableau1[[#This Row],[Total CO2-emissions
(kg CO2-eq)
for scope 3 use ]],"")</f>
        <v>0</v>
      </c>
      <c r="N785" s="436" t="s">
        <v>3730</v>
      </c>
      <c r="O785" s="259">
        <v>1</v>
      </c>
      <c r="P785" s="259" t="s">
        <v>4133</v>
      </c>
      <c r="Q785" s="259" t="s">
        <v>5160</v>
      </c>
    </row>
    <row r="786" spans="1:17" ht="21.75" customHeight="1">
      <c r="A786" s="301" t="s">
        <v>4133</v>
      </c>
      <c r="B786" s="301" t="s">
        <v>5160</v>
      </c>
      <c r="C786" s="316" t="s">
        <v>6861</v>
      </c>
      <c r="D786" s="465" t="s">
        <v>3730</v>
      </c>
      <c r="E786" s="465" t="s">
        <v>6024</v>
      </c>
      <c r="F786" s="469" t="str">
        <f t="shared" si="24"/>
        <v>other</v>
      </c>
      <c r="G786" s="260">
        <v>0</v>
      </c>
      <c r="H786" s="260">
        <v>0</v>
      </c>
      <c r="I786" s="260">
        <v>0</v>
      </c>
      <c r="J786" s="260">
        <v>0.45378197765608203</v>
      </c>
      <c r="K786" s="260">
        <v>0.45378197738156401</v>
      </c>
      <c r="L786" s="301" t="str">
        <f t="shared" si="25"/>
        <v/>
      </c>
      <c r="M786" s="459">
        <f>IFERROR((Tableau1[[#This Row],[Scope 1
(kg CO2-eq)]]+Tableau1[[#This Row],[Scope 2 energy
(kg CO2-eq)]]+Tableau1[[#This Row],[Scope 2 Infrastructure
(kg CO2-eq)]])/Tableau1[[#This Row],[Total CO2-emissions
(kg CO2-eq)
for scope 3 use ]],"")</f>
        <v>0</v>
      </c>
      <c r="N786" s="436" t="s">
        <v>3730</v>
      </c>
      <c r="O786" s="259">
        <v>1</v>
      </c>
      <c r="P786" s="259" t="s">
        <v>4133</v>
      </c>
      <c r="Q786" s="259" t="s">
        <v>5160</v>
      </c>
    </row>
    <row r="787" spans="1:17" ht="21.75" customHeight="1">
      <c r="A787" s="301" t="s">
        <v>4133</v>
      </c>
      <c r="B787" s="301" t="s">
        <v>5160</v>
      </c>
      <c r="C787" s="316" t="s">
        <v>6862</v>
      </c>
      <c r="D787" s="465" t="s">
        <v>3730</v>
      </c>
      <c r="E787" s="465" t="s">
        <v>6038</v>
      </c>
      <c r="F787" s="469" t="str">
        <f t="shared" si="24"/>
        <v>other</v>
      </c>
      <c r="G787" s="260">
        <v>0</v>
      </c>
      <c r="H787" s="260">
        <v>0</v>
      </c>
      <c r="I787" s="260">
        <v>0</v>
      </c>
      <c r="J787" s="260">
        <v>0.52554481395932795</v>
      </c>
      <c r="K787" s="260">
        <v>0.52554481395951003</v>
      </c>
      <c r="L787" s="301" t="str">
        <f t="shared" si="25"/>
        <v/>
      </c>
      <c r="M787" s="459">
        <f>IFERROR((Tableau1[[#This Row],[Scope 1
(kg CO2-eq)]]+Tableau1[[#This Row],[Scope 2 energy
(kg CO2-eq)]]+Tableau1[[#This Row],[Scope 2 Infrastructure
(kg CO2-eq)]])/Tableau1[[#This Row],[Total CO2-emissions
(kg CO2-eq)
for scope 3 use ]],"")</f>
        <v>0</v>
      </c>
      <c r="N787" s="436" t="s">
        <v>3730</v>
      </c>
      <c r="O787" s="259">
        <v>1</v>
      </c>
      <c r="P787" s="259" t="s">
        <v>4133</v>
      </c>
      <c r="Q787" s="259" t="s">
        <v>5160</v>
      </c>
    </row>
    <row r="788" spans="1:17" ht="21.75" customHeight="1">
      <c r="A788" s="301" t="s">
        <v>4133</v>
      </c>
      <c r="B788" s="301" t="s">
        <v>5160</v>
      </c>
      <c r="C788" s="316" t="s">
        <v>6863</v>
      </c>
      <c r="D788" s="465" t="s">
        <v>3730</v>
      </c>
      <c r="E788" s="465" t="s">
        <v>6029</v>
      </c>
      <c r="F788" s="469" t="str">
        <f t="shared" si="24"/>
        <v>other</v>
      </c>
      <c r="G788" s="260">
        <v>0</v>
      </c>
      <c r="H788" s="260">
        <v>0</v>
      </c>
      <c r="I788" s="260">
        <v>0</v>
      </c>
      <c r="J788" s="260">
        <v>0.13561612710999499</v>
      </c>
      <c r="K788" s="260">
        <v>0.13561612711006901</v>
      </c>
      <c r="L788" s="301" t="str">
        <f t="shared" si="25"/>
        <v/>
      </c>
      <c r="M788" s="459">
        <f>IFERROR((Tableau1[[#This Row],[Scope 1
(kg CO2-eq)]]+Tableau1[[#This Row],[Scope 2 energy
(kg CO2-eq)]]+Tableau1[[#This Row],[Scope 2 Infrastructure
(kg CO2-eq)]])/Tableau1[[#This Row],[Total CO2-emissions
(kg CO2-eq)
for scope 3 use ]],"")</f>
        <v>0</v>
      </c>
      <c r="N788" s="436" t="s">
        <v>3730</v>
      </c>
      <c r="O788" s="259">
        <v>1</v>
      </c>
      <c r="P788" s="259" t="s">
        <v>4133</v>
      </c>
      <c r="Q788" s="259" t="s">
        <v>5160</v>
      </c>
    </row>
    <row r="789" spans="1:17" ht="21.75" customHeight="1">
      <c r="A789" s="301" t="s">
        <v>4133</v>
      </c>
      <c r="B789" s="301" t="s">
        <v>5160</v>
      </c>
      <c r="C789" s="316" t="s">
        <v>6864</v>
      </c>
      <c r="D789" s="465" t="s">
        <v>3730</v>
      </c>
      <c r="E789" s="465" t="s">
        <v>6027</v>
      </c>
      <c r="F789" s="469" t="str">
        <f t="shared" si="24"/>
        <v>other</v>
      </c>
      <c r="G789" s="260">
        <v>0</v>
      </c>
      <c r="H789" s="260">
        <v>0</v>
      </c>
      <c r="I789" s="260">
        <v>0</v>
      </c>
      <c r="J789" s="260">
        <v>0.10553999138942299</v>
      </c>
      <c r="K789" s="260">
        <v>0.10553999138843299</v>
      </c>
      <c r="L789" s="301" t="str">
        <f t="shared" si="25"/>
        <v/>
      </c>
      <c r="M789" s="459">
        <f>IFERROR((Tableau1[[#This Row],[Scope 1
(kg CO2-eq)]]+Tableau1[[#This Row],[Scope 2 energy
(kg CO2-eq)]]+Tableau1[[#This Row],[Scope 2 Infrastructure
(kg CO2-eq)]])/Tableau1[[#This Row],[Total CO2-emissions
(kg CO2-eq)
for scope 3 use ]],"")</f>
        <v>0</v>
      </c>
      <c r="N789" s="436" t="s">
        <v>3730</v>
      </c>
      <c r="O789" s="259">
        <v>1</v>
      </c>
      <c r="P789" s="259" t="s">
        <v>4133</v>
      </c>
      <c r="Q789" s="259" t="s">
        <v>5160</v>
      </c>
    </row>
    <row r="790" spans="1:17" ht="21.75" customHeight="1">
      <c r="A790" s="301" t="s">
        <v>4133</v>
      </c>
      <c r="B790" s="301" t="s">
        <v>5160</v>
      </c>
      <c r="C790" s="316" t="s">
        <v>6865</v>
      </c>
      <c r="D790" s="465" t="s">
        <v>3730</v>
      </c>
      <c r="E790" s="465" t="s">
        <v>6039</v>
      </c>
      <c r="F790" s="469" t="str">
        <f t="shared" si="24"/>
        <v>other</v>
      </c>
      <c r="G790" s="260">
        <v>0</v>
      </c>
      <c r="H790" s="260">
        <v>0</v>
      </c>
      <c r="I790" s="260">
        <v>0</v>
      </c>
      <c r="J790" s="260">
        <v>0.18878174403988501</v>
      </c>
      <c r="K790" s="260">
        <v>0.18878174403980699</v>
      </c>
      <c r="L790" s="301" t="str">
        <f t="shared" si="25"/>
        <v/>
      </c>
      <c r="M790" s="459">
        <f>IFERROR((Tableau1[[#This Row],[Scope 1
(kg CO2-eq)]]+Tableau1[[#This Row],[Scope 2 energy
(kg CO2-eq)]]+Tableau1[[#This Row],[Scope 2 Infrastructure
(kg CO2-eq)]])/Tableau1[[#This Row],[Total CO2-emissions
(kg CO2-eq)
for scope 3 use ]],"")</f>
        <v>0</v>
      </c>
      <c r="N790" s="436" t="s">
        <v>3730</v>
      </c>
      <c r="O790" s="259">
        <v>1</v>
      </c>
      <c r="P790" s="259" t="s">
        <v>4133</v>
      </c>
      <c r="Q790" s="259" t="s">
        <v>5160</v>
      </c>
    </row>
    <row r="791" spans="1:17" ht="21.75" customHeight="1">
      <c r="A791" s="301" t="s">
        <v>4133</v>
      </c>
      <c r="B791" s="301" t="s">
        <v>5160</v>
      </c>
      <c r="C791" s="316" t="s">
        <v>6866</v>
      </c>
      <c r="D791" s="465" t="s">
        <v>3730</v>
      </c>
      <c r="E791" s="465" t="s">
        <v>6040</v>
      </c>
      <c r="F791" s="469" t="str">
        <f t="shared" si="24"/>
        <v>other</v>
      </c>
      <c r="G791" s="260">
        <v>0</v>
      </c>
      <c r="H791" s="260">
        <v>0</v>
      </c>
      <c r="I791" s="260">
        <v>0</v>
      </c>
      <c r="J791" s="260">
        <v>0.31095781021151597</v>
      </c>
      <c r="K791" s="260">
        <v>0.31095781020452301</v>
      </c>
      <c r="L791" s="301" t="str">
        <f t="shared" si="25"/>
        <v/>
      </c>
      <c r="M791" s="459">
        <f>IFERROR((Tableau1[[#This Row],[Scope 1
(kg CO2-eq)]]+Tableau1[[#This Row],[Scope 2 energy
(kg CO2-eq)]]+Tableau1[[#This Row],[Scope 2 Infrastructure
(kg CO2-eq)]])/Tableau1[[#This Row],[Total CO2-emissions
(kg CO2-eq)
for scope 3 use ]],"")</f>
        <v>0</v>
      </c>
      <c r="N791" s="436" t="s">
        <v>3730</v>
      </c>
      <c r="O791" s="259">
        <v>1</v>
      </c>
      <c r="P791" s="259" t="s">
        <v>4133</v>
      </c>
      <c r="Q791" s="259" t="s">
        <v>5160</v>
      </c>
    </row>
    <row r="792" spans="1:17" ht="21.75" customHeight="1">
      <c r="A792" s="301" t="s">
        <v>4133</v>
      </c>
      <c r="B792" s="301" t="s">
        <v>5160</v>
      </c>
      <c r="C792" s="316" t="s">
        <v>6867</v>
      </c>
      <c r="D792" s="465" t="s">
        <v>3730</v>
      </c>
      <c r="E792" s="465" t="s">
        <v>6041</v>
      </c>
      <c r="F792" s="469" t="str">
        <f t="shared" si="24"/>
        <v>other</v>
      </c>
      <c r="G792" s="260">
        <v>0</v>
      </c>
      <c r="H792" s="260">
        <v>0</v>
      </c>
      <c r="I792" s="260">
        <v>0</v>
      </c>
      <c r="J792" s="260">
        <v>0.45212775273134698</v>
      </c>
      <c r="K792" s="260">
        <v>0.45212775273071298</v>
      </c>
      <c r="L792" s="301" t="str">
        <f t="shared" si="25"/>
        <v/>
      </c>
      <c r="M792" s="459">
        <f>IFERROR((Tableau1[[#This Row],[Scope 1
(kg CO2-eq)]]+Tableau1[[#This Row],[Scope 2 energy
(kg CO2-eq)]]+Tableau1[[#This Row],[Scope 2 Infrastructure
(kg CO2-eq)]])/Tableau1[[#This Row],[Total CO2-emissions
(kg CO2-eq)
for scope 3 use ]],"")</f>
        <v>0</v>
      </c>
      <c r="N792" s="436" t="s">
        <v>3730</v>
      </c>
      <c r="O792" s="259">
        <v>1</v>
      </c>
      <c r="P792" s="259" t="s">
        <v>4133</v>
      </c>
      <c r="Q792" s="259" t="s">
        <v>5160</v>
      </c>
    </row>
    <row r="793" spans="1:17" ht="21.75" customHeight="1">
      <c r="A793" s="301" t="s">
        <v>4133</v>
      </c>
      <c r="B793" s="301" t="s">
        <v>5160</v>
      </c>
      <c r="C793" s="316" t="s">
        <v>6868</v>
      </c>
      <c r="D793" s="465" t="s">
        <v>3730</v>
      </c>
      <c r="E793" s="465" t="s">
        <v>6042</v>
      </c>
      <c r="F793" s="469" t="str">
        <f t="shared" si="24"/>
        <v>other</v>
      </c>
      <c r="G793" s="260">
        <v>0</v>
      </c>
      <c r="H793" s="260">
        <v>0</v>
      </c>
      <c r="I793" s="260">
        <v>0</v>
      </c>
      <c r="J793" s="260">
        <v>0.259689025637172</v>
      </c>
      <c r="K793" s="260">
        <v>0.25968902569722202</v>
      </c>
      <c r="L793" s="301" t="str">
        <f t="shared" si="25"/>
        <v/>
      </c>
      <c r="M793" s="459">
        <f>IFERROR((Tableau1[[#This Row],[Scope 1
(kg CO2-eq)]]+Tableau1[[#This Row],[Scope 2 energy
(kg CO2-eq)]]+Tableau1[[#This Row],[Scope 2 Infrastructure
(kg CO2-eq)]])/Tableau1[[#This Row],[Total CO2-emissions
(kg CO2-eq)
for scope 3 use ]],"")</f>
        <v>0</v>
      </c>
      <c r="N793" s="436" t="s">
        <v>3730</v>
      </c>
      <c r="O793" s="259">
        <v>1</v>
      </c>
      <c r="P793" s="259" t="s">
        <v>4133</v>
      </c>
      <c r="Q793" s="259" t="s">
        <v>5160</v>
      </c>
    </row>
    <row r="794" spans="1:17" ht="21.75" customHeight="1">
      <c r="A794" s="301" t="s">
        <v>4133</v>
      </c>
      <c r="B794" s="301" t="s">
        <v>5160</v>
      </c>
      <c r="C794" s="316" t="s">
        <v>6869</v>
      </c>
      <c r="D794" s="465" t="s">
        <v>3730</v>
      </c>
      <c r="E794" s="465" t="s">
        <v>6015</v>
      </c>
      <c r="F794" s="469" t="str">
        <f t="shared" si="24"/>
        <v>other</v>
      </c>
      <c r="G794" s="260">
        <v>0</v>
      </c>
      <c r="H794" s="260">
        <v>0</v>
      </c>
      <c r="I794" s="260">
        <v>0</v>
      </c>
      <c r="J794" s="260">
        <v>0.428441547065325</v>
      </c>
      <c r="K794" s="260">
        <v>0.42844154706528198</v>
      </c>
      <c r="L794" s="301" t="str">
        <f t="shared" si="25"/>
        <v/>
      </c>
      <c r="M794" s="459">
        <f>IFERROR((Tableau1[[#This Row],[Scope 1
(kg CO2-eq)]]+Tableau1[[#This Row],[Scope 2 energy
(kg CO2-eq)]]+Tableau1[[#This Row],[Scope 2 Infrastructure
(kg CO2-eq)]])/Tableau1[[#This Row],[Total CO2-emissions
(kg CO2-eq)
for scope 3 use ]],"")</f>
        <v>0</v>
      </c>
      <c r="N794" s="436" t="s">
        <v>3730</v>
      </c>
      <c r="O794" s="259">
        <v>1</v>
      </c>
      <c r="P794" s="259" t="s">
        <v>4133</v>
      </c>
      <c r="Q794" s="259" t="s">
        <v>5160</v>
      </c>
    </row>
    <row r="795" spans="1:17" ht="21.75" customHeight="1">
      <c r="A795" s="301" t="s">
        <v>4133</v>
      </c>
      <c r="B795" s="301" t="s">
        <v>5160</v>
      </c>
      <c r="C795" s="316" t="s">
        <v>6870</v>
      </c>
      <c r="D795" s="465" t="s">
        <v>3730</v>
      </c>
      <c r="E795" s="465" t="s">
        <v>6032</v>
      </c>
      <c r="F795" s="469" t="str">
        <f t="shared" si="24"/>
        <v>other</v>
      </c>
      <c r="G795" s="260">
        <v>6.5066981E-4</v>
      </c>
      <c r="H795" s="260">
        <v>0.105821906513027</v>
      </c>
      <c r="I795" s="260">
        <v>7.5885674616320005E-4</v>
      </c>
      <c r="J795" s="260">
        <v>0.14952395909714</v>
      </c>
      <c r="K795" s="260">
        <v>0.25675539283798898</v>
      </c>
      <c r="L795" s="301" t="str">
        <f t="shared" si="25"/>
        <v/>
      </c>
      <c r="M795" s="459">
        <f>IFERROR((Tableau1[[#This Row],[Scope 1
(kg CO2-eq)]]+Tableau1[[#This Row],[Scope 2 energy
(kg CO2-eq)]]+Tableau1[[#This Row],[Scope 2 Infrastructure
(kg CO2-eq)]])/Tableau1[[#This Row],[Total CO2-emissions
(kg CO2-eq)
for scope 3 use ]],"")</f>
        <v>0.4176404315560085</v>
      </c>
      <c r="N795" s="436" t="s">
        <v>3730</v>
      </c>
      <c r="O795" s="259">
        <v>1</v>
      </c>
      <c r="P795" s="259" t="s">
        <v>4133</v>
      </c>
      <c r="Q795" s="259" t="s">
        <v>5160</v>
      </c>
    </row>
    <row r="796" spans="1:17" ht="21.75" customHeight="1">
      <c r="A796" s="301" t="s">
        <v>4133</v>
      </c>
      <c r="B796" s="301" t="s">
        <v>5160</v>
      </c>
      <c r="C796" s="316" t="s">
        <v>6871</v>
      </c>
      <c r="D796" s="465" t="s">
        <v>3730</v>
      </c>
      <c r="E796" s="465" t="s">
        <v>6016</v>
      </c>
      <c r="F796" s="469" t="str">
        <f t="shared" si="24"/>
        <v>other</v>
      </c>
      <c r="G796" s="260">
        <v>6.5066981E-4</v>
      </c>
      <c r="H796" s="260">
        <v>0.10036155117120001</v>
      </c>
      <c r="I796" s="260">
        <v>6.6201439893599995E-4</v>
      </c>
      <c r="J796" s="260">
        <v>0.15171179711660901</v>
      </c>
      <c r="K796" s="260">
        <v>0.25338603305854301</v>
      </c>
      <c r="L796" s="301" t="str">
        <f t="shared" si="25"/>
        <v/>
      </c>
      <c r="M796" s="459">
        <f>IFERROR((Tableau1[[#This Row],[Scope 1
(kg CO2-eq)]]+Tableau1[[#This Row],[Scope 2 energy
(kg CO2-eq)]]+Tableau1[[#This Row],[Scope 2 Infrastructure
(kg CO2-eq)]])/Tableau1[[#This Row],[Total CO2-emissions
(kg CO2-eq)
for scope 3 use ]],"")</f>
        <v>0.40126219331372898</v>
      </c>
      <c r="N796" s="436" t="s">
        <v>3730</v>
      </c>
      <c r="O796" s="259">
        <v>1</v>
      </c>
      <c r="P796" s="259" t="s">
        <v>4133</v>
      </c>
      <c r="Q796" s="259" t="s">
        <v>5160</v>
      </c>
    </row>
    <row r="797" spans="1:17" ht="21.75" customHeight="1">
      <c r="A797" s="301" t="s">
        <v>4133</v>
      </c>
      <c r="B797" s="301" t="s">
        <v>5160</v>
      </c>
      <c r="C797" s="316" t="s">
        <v>6872</v>
      </c>
      <c r="D797" s="465" t="s">
        <v>3730</v>
      </c>
      <c r="E797" s="465" t="s">
        <v>6033</v>
      </c>
      <c r="F797" s="469" t="str">
        <f t="shared" si="24"/>
        <v>other</v>
      </c>
      <c r="G797" s="260">
        <v>6.5066981E-4</v>
      </c>
      <c r="H797" s="260">
        <v>9.6753701270485895E-2</v>
      </c>
      <c r="I797" s="260">
        <v>7.4191755981372004E-4</v>
      </c>
      <c r="J797" s="260">
        <v>0.18350034944613999</v>
      </c>
      <c r="K797" s="260">
        <v>0.281646638751686</v>
      </c>
      <c r="L797" s="301" t="str">
        <f t="shared" si="25"/>
        <v/>
      </c>
      <c r="M797" s="459">
        <f>IFERROR((Tableau1[[#This Row],[Scope 1
(kg CO2-eq)]]+Tableau1[[#This Row],[Scope 2 energy
(kg CO2-eq)]]+Tableau1[[#This Row],[Scope 2 Infrastructure
(kg CO2-eq)]])/Tableau1[[#This Row],[Total CO2-emissions
(kg CO2-eq)
for scope 3 use ]],"")</f>
        <v>0.34847314022742654</v>
      </c>
      <c r="N797" s="436" t="s">
        <v>3730</v>
      </c>
      <c r="O797" s="259">
        <v>1</v>
      </c>
      <c r="P797" s="259" t="s">
        <v>4133</v>
      </c>
      <c r="Q797" s="259" t="s">
        <v>5160</v>
      </c>
    </row>
    <row r="798" spans="1:17" ht="21.75" customHeight="1">
      <c r="A798" s="301" t="s">
        <v>4133</v>
      </c>
      <c r="B798" s="301" t="s">
        <v>5160</v>
      </c>
      <c r="C798" s="316" t="s">
        <v>6873</v>
      </c>
      <c r="D798" s="465" t="s">
        <v>3730</v>
      </c>
      <c r="E798" s="465" t="s">
        <v>6034</v>
      </c>
      <c r="F798" s="469" t="str">
        <f t="shared" si="24"/>
        <v>other</v>
      </c>
      <c r="G798" s="260">
        <v>6.5066981E-4</v>
      </c>
      <c r="H798" s="260">
        <v>0.1020221065644</v>
      </c>
      <c r="I798" s="260">
        <v>6.6201855693600003E-4</v>
      </c>
      <c r="J798" s="260">
        <v>0.120747993378979</v>
      </c>
      <c r="K798" s="260">
        <v>0.22408278891418301</v>
      </c>
      <c r="L798" s="301" t="str">
        <f t="shared" si="25"/>
        <v/>
      </c>
      <c r="M798" s="459">
        <f>IFERROR((Tableau1[[#This Row],[Scope 1
(kg CO2-eq)]]+Tableau1[[#This Row],[Scope 2 energy
(kg CO2-eq)]]+Tableau1[[#This Row],[Scope 2 Infrastructure
(kg CO2-eq)]])/Tableau1[[#This Row],[Total CO2-emissions
(kg CO2-eq)
for scope 3 use ]],"")</f>
        <v>0.46114561244107921</v>
      </c>
      <c r="N798" s="436" t="s">
        <v>3730</v>
      </c>
      <c r="O798" s="259">
        <v>1</v>
      </c>
      <c r="P798" s="259" t="s">
        <v>4133</v>
      </c>
      <c r="Q798" s="259" t="s">
        <v>5160</v>
      </c>
    </row>
    <row r="799" spans="1:17" ht="21.75" customHeight="1">
      <c r="A799" s="301" t="s">
        <v>4133</v>
      </c>
      <c r="B799" s="301" t="s">
        <v>5160</v>
      </c>
      <c r="C799" s="316" t="s">
        <v>6874</v>
      </c>
      <c r="D799" s="465" t="s">
        <v>3730</v>
      </c>
      <c r="E799" s="465" t="s">
        <v>6035</v>
      </c>
      <c r="F799" s="469" t="str">
        <f t="shared" si="24"/>
        <v>other</v>
      </c>
      <c r="G799" s="260">
        <v>6.5066981E-4</v>
      </c>
      <c r="H799" s="260">
        <v>6.6394389781086402E-2</v>
      </c>
      <c r="I799" s="260">
        <v>2.6120428822640001E-4</v>
      </c>
      <c r="J799" s="260">
        <v>0.191753183149347</v>
      </c>
      <c r="K799" s="260">
        <v>0.25905944725012597</v>
      </c>
      <c r="L799" s="301" t="str">
        <f t="shared" si="25"/>
        <v/>
      </c>
      <c r="M799" s="459">
        <f>IFERROR((Tableau1[[#This Row],[Scope 1
(kg CO2-eq)]]+Tableau1[[#This Row],[Scope 2 energy
(kg CO2-eq)]]+Tableau1[[#This Row],[Scope 2 Infrastructure
(kg CO2-eq)]])/Tableau1[[#This Row],[Total CO2-emissions
(kg CO2-eq)
for scope 3 use ]],"")</f>
        <v>0.25981011151593925</v>
      </c>
      <c r="N799" s="436" t="s">
        <v>3730</v>
      </c>
      <c r="O799" s="259">
        <v>1</v>
      </c>
      <c r="P799" s="259" t="s">
        <v>4133</v>
      </c>
      <c r="Q799" s="259" t="s">
        <v>5160</v>
      </c>
    </row>
    <row r="800" spans="1:17" ht="21.75" customHeight="1">
      <c r="A800" s="301" t="s">
        <v>4133</v>
      </c>
      <c r="B800" s="301" t="s">
        <v>5160</v>
      </c>
      <c r="C800" s="316" t="s">
        <v>6875</v>
      </c>
      <c r="D800" s="465" t="s">
        <v>3730</v>
      </c>
      <c r="E800" s="465" t="s">
        <v>6036</v>
      </c>
      <c r="F800" s="469" t="str">
        <f t="shared" si="24"/>
        <v>other</v>
      </c>
      <c r="G800" s="260">
        <v>6.5066981E-4</v>
      </c>
      <c r="H800" s="260">
        <v>0.105821906513027</v>
      </c>
      <c r="I800" s="260">
        <v>7.5885674616320005E-4</v>
      </c>
      <c r="J800" s="260">
        <v>0.19602597581894399</v>
      </c>
      <c r="K800" s="260">
        <v>0.30325740955959102</v>
      </c>
      <c r="L800" s="301" t="str">
        <f t="shared" si="25"/>
        <v/>
      </c>
      <c r="M800" s="459">
        <f>IFERROR((Tableau1[[#This Row],[Scope 1
(kg CO2-eq)]]+Tableau1[[#This Row],[Scope 2 energy
(kg CO2-eq)]]+Tableau1[[#This Row],[Scope 2 Infrastructure
(kg CO2-eq)]])/Tableau1[[#This Row],[Total CO2-emissions
(kg CO2-eq)
for scope 3 use ]],"")</f>
        <v>0.35359872401771902</v>
      </c>
      <c r="N800" s="436" t="s">
        <v>3730</v>
      </c>
      <c r="O800" s="259">
        <v>1</v>
      </c>
      <c r="P800" s="259" t="s">
        <v>4133</v>
      </c>
      <c r="Q800" s="259" t="s">
        <v>5160</v>
      </c>
    </row>
    <row r="801" spans="1:17" ht="21.75" customHeight="1">
      <c r="A801" s="301" t="s">
        <v>4133</v>
      </c>
      <c r="B801" s="301" t="s">
        <v>5160</v>
      </c>
      <c r="C801" s="316" t="s">
        <v>6876</v>
      </c>
      <c r="D801" s="465" t="s">
        <v>3730</v>
      </c>
      <c r="E801" s="465" t="s">
        <v>6037</v>
      </c>
      <c r="F801" s="469" t="str">
        <f t="shared" si="24"/>
        <v>other</v>
      </c>
      <c r="G801" s="260">
        <v>6.5066981E-4</v>
      </c>
      <c r="H801" s="260">
        <v>9.6753701270485895E-2</v>
      </c>
      <c r="I801" s="260">
        <v>7.4191755981372004E-4</v>
      </c>
      <c r="J801" s="260">
        <v>0.65748081039196404</v>
      </c>
      <c r="K801" s="260">
        <v>0.75562709969719699</v>
      </c>
      <c r="L801" s="301" t="str">
        <f t="shared" si="25"/>
        <v/>
      </c>
      <c r="M801" s="459">
        <f>IFERROR((Tableau1[[#This Row],[Scope 1
(kg CO2-eq)]]+Tableau1[[#This Row],[Scope 2 energy
(kg CO2-eq)]]+Tableau1[[#This Row],[Scope 2 Infrastructure
(kg CO2-eq)]])/Tableau1[[#This Row],[Total CO2-emissions
(kg CO2-eq)
for scope 3 use ]],"")</f>
        <v>0.12988720055121084</v>
      </c>
      <c r="N801" s="436" t="s">
        <v>3730</v>
      </c>
      <c r="O801" s="259">
        <v>1</v>
      </c>
      <c r="P801" s="259" t="s">
        <v>4133</v>
      </c>
      <c r="Q801" s="259" t="s">
        <v>5160</v>
      </c>
    </row>
    <row r="802" spans="1:17" ht="21.75" customHeight="1">
      <c r="A802" s="301" t="s">
        <v>4133</v>
      </c>
      <c r="B802" s="301" t="s">
        <v>5160</v>
      </c>
      <c r="C802" s="316" t="s">
        <v>6877</v>
      </c>
      <c r="D802" s="465" t="s">
        <v>3730</v>
      </c>
      <c r="E802" s="465" t="s">
        <v>6024</v>
      </c>
      <c r="F802" s="469" t="str">
        <f t="shared" si="24"/>
        <v>other</v>
      </c>
      <c r="G802" s="260">
        <v>6.5066981E-4</v>
      </c>
      <c r="H802" s="260">
        <v>0.21458347885873499</v>
      </c>
      <c r="I802" s="260">
        <v>1.4299799445908E-3</v>
      </c>
      <c r="J802" s="260">
        <v>0.21611208163897899</v>
      </c>
      <c r="K802" s="260">
        <v>0.43277621168091701</v>
      </c>
      <c r="L802" s="301" t="str">
        <f t="shared" si="25"/>
        <v/>
      </c>
      <c r="M802" s="459">
        <f>IFERROR((Tableau1[[#This Row],[Scope 1
(kg CO2-eq)]]+Tableau1[[#This Row],[Scope 2 energy
(kg CO2-eq)]]+Tableau1[[#This Row],[Scope 2 Infrastructure
(kg CO2-eq)]])/Tableau1[[#This Row],[Total CO2-emissions
(kg CO2-eq)
for scope 3 use ]],"")</f>
        <v>0.50063779562142574</v>
      </c>
      <c r="N802" s="436" t="s">
        <v>3730</v>
      </c>
      <c r="O802" s="259">
        <v>1</v>
      </c>
      <c r="P802" s="259" t="s">
        <v>4133</v>
      </c>
      <c r="Q802" s="259" t="s">
        <v>5160</v>
      </c>
    </row>
    <row r="803" spans="1:17" ht="21.75" customHeight="1">
      <c r="A803" s="301" t="s">
        <v>4133</v>
      </c>
      <c r="B803" s="301" t="s">
        <v>5160</v>
      </c>
      <c r="C803" s="316" t="s">
        <v>6878</v>
      </c>
      <c r="D803" s="465" t="s">
        <v>3730</v>
      </c>
      <c r="E803" s="465" t="s">
        <v>6038</v>
      </c>
      <c r="F803" s="469" t="str">
        <f t="shared" si="24"/>
        <v>other</v>
      </c>
      <c r="G803" s="260">
        <v>6.5066981E-4</v>
      </c>
      <c r="H803" s="260">
        <v>9.6776322892885902E-2</v>
      </c>
      <c r="I803" s="260">
        <v>7.4829528632471996E-4</v>
      </c>
      <c r="J803" s="260">
        <v>0.29215408508342799</v>
      </c>
      <c r="K803" s="260">
        <v>0.39032937373569498</v>
      </c>
      <c r="L803" s="301" t="str">
        <f t="shared" si="25"/>
        <v/>
      </c>
      <c r="M803" s="459">
        <f>IFERROR((Tableau1[[#This Row],[Scope 1
(kg CO2-eq)]]+Tableau1[[#This Row],[Scope 2 energy
(kg CO2-eq)]]+Tableau1[[#This Row],[Scope 2 Infrastructure
(kg CO2-eq)]])/Tableau1[[#This Row],[Total CO2-emissions
(kg CO2-eq)
for scope 3 use ]],"")</f>
        <v>0.25151908771203157</v>
      </c>
      <c r="N803" s="436" t="s">
        <v>3730</v>
      </c>
      <c r="O803" s="259">
        <v>1</v>
      </c>
      <c r="P803" s="259" t="s">
        <v>4133</v>
      </c>
      <c r="Q803" s="259" t="s">
        <v>5160</v>
      </c>
    </row>
    <row r="804" spans="1:17" ht="21.75" customHeight="1">
      <c r="A804" s="301" t="s">
        <v>4133</v>
      </c>
      <c r="B804" s="301" t="s">
        <v>5160</v>
      </c>
      <c r="C804" s="316" t="s">
        <v>6879</v>
      </c>
      <c r="D804" s="465" t="s">
        <v>3730</v>
      </c>
      <c r="E804" s="465" t="s">
        <v>6029</v>
      </c>
      <c r="F804" s="469" t="str">
        <f t="shared" si="24"/>
        <v>other</v>
      </c>
      <c r="G804" s="260">
        <v>6.5066981E-4</v>
      </c>
      <c r="H804" s="260">
        <v>0.101637972942</v>
      </c>
      <c r="I804" s="260">
        <v>6.6201202293600001E-4</v>
      </c>
      <c r="J804" s="260">
        <v>2.4806599544562598E-2</v>
      </c>
      <c r="K804" s="260">
        <v>0.12775725485828901</v>
      </c>
      <c r="L804" s="301" t="str">
        <f t="shared" si="25"/>
        <v/>
      </c>
      <c r="M804" s="459">
        <f>IFERROR((Tableau1[[#This Row],[Scope 1
(kg CO2-eq)]]+Tableau1[[#This Row],[Scope 2 energy
(kg CO2-eq)]]+Tableau1[[#This Row],[Scope 2 Infrastructure
(kg CO2-eq)]])/Tableau1[[#This Row],[Total CO2-emissions
(kg CO2-eq)
for scope 3 use ]],"")</f>
        <v>0.80583020423482798</v>
      </c>
      <c r="N804" s="436" t="s">
        <v>3730</v>
      </c>
      <c r="O804" s="259">
        <v>1</v>
      </c>
      <c r="P804" s="259" t="s">
        <v>4133</v>
      </c>
      <c r="Q804" s="259" t="s">
        <v>5160</v>
      </c>
    </row>
    <row r="805" spans="1:17" ht="21.75" customHeight="1">
      <c r="A805" s="301" t="s">
        <v>4133</v>
      </c>
      <c r="B805" s="301" t="s">
        <v>5160</v>
      </c>
      <c r="C805" s="316" t="s">
        <v>6880</v>
      </c>
      <c r="D805" s="465" t="s">
        <v>3730</v>
      </c>
      <c r="E805" s="465" t="s">
        <v>6027</v>
      </c>
      <c r="F805" s="469" t="str">
        <f t="shared" si="24"/>
        <v>other</v>
      </c>
      <c r="G805" s="260">
        <v>6.5066981E-4</v>
      </c>
      <c r="H805" s="260">
        <v>8.1385467266400002E-2</v>
      </c>
      <c r="I805" s="260">
        <v>6.6201974493599995E-4</v>
      </c>
      <c r="J805" s="260">
        <v>2.2841833943355899E-2</v>
      </c>
      <c r="K805" s="260">
        <v>0.10553999138930401</v>
      </c>
      <c r="L805" s="301" t="str">
        <f t="shared" si="25"/>
        <v/>
      </c>
      <c r="M805" s="459">
        <f>IFERROR((Tableau1[[#This Row],[Scope 1
(kg CO2-eq)]]+Tableau1[[#This Row],[Scope 2 energy
(kg CO2-eq)]]+Tableau1[[#This Row],[Scope 2 Infrastructure
(kg CO2-eq)]])/Tableau1[[#This Row],[Total CO2-emissions
(kg CO2-eq)
for scope 3 use ]],"")</f>
        <v>0.78357176017087571</v>
      </c>
      <c r="N805" s="436" t="s">
        <v>3730</v>
      </c>
      <c r="O805" s="259">
        <v>1</v>
      </c>
      <c r="P805" s="259" t="s">
        <v>4133</v>
      </c>
      <c r="Q805" s="259" t="s">
        <v>5160</v>
      </c>
    </row>
    <row r="806" spans="1:17" ht="21.75" customHeight="1">
      <c r="A806" s="301" t="s">
        <v>4133</v>
      </c>
      <c r="B806" s="301" t="s">
        <v>5160</v>
      </c>
      <c r="C806" s="316" t="s">
        <v>6881</v>
      </c>
      <c r="D806" s="465" t="s">
        <v>3730</v>
      </c>
      <c r="E806" s="465" t="s">
        <v>6039</v>
      </c>
      <c r="F806" s="469" t="str">
        <f t="shared" si="24"/>
        <v>other</v>
      </c>
      <c r="G806" s="260">
        <v>6.5066981E-4</v>
      </c>
      <c r="H806" s="260">
        <v>6.7836650609886404E-2</v>
      </c>
      <c r="I806" s="260">
        <v>6.6782168113339998E-4</v>
      </c>
      <c r="J806" s="260">
        <v>0.10609452838117099</v>
      </c>
      <c r="K806" s="260">
        <v>0.17524967069700301</v>
      </c>
      <c r="L806" s="301" t="str">
        <f t="shared" si="25"/>
        <v/>
      </c>
      <c r="M806" s="459">
        <f>IFERROR((Tableau1[[#This Row],[Scope 1
(kg CO2-eq)]]+Tableau1[[#This Row],[Scope 2 energy
(kg CO2-eq)]]+Tableau1[[#This Row],[Scope 2 Infrastructure
(kg CO2-eq)]])/Tableau1[[#This Row],[Total CO2-emissions
(kg CO2-eq)
for scope 3 use ]],"")</f>
        <v>0.39460925561786203</v>
      </c>
      <c r="N806" s="436" t="s">
        <v>3730</v>
      </c>
      <c r="O806" s="259">
        <v>1</v>
      </c>
      <c r="P806" s="259" t="s">
        <v>4133</v>
      </c>
      <c r="Q806" s="259" t="s">
        <v>5160</v>
      </c>
    </row>
    <row r="807" spans="1:17" ht="21.75" customHeight="1">
      <c r="A807" s="301" t="s">
        <v>4133</v>
      </c>
      <c r="B807" s="301" t="s">
        <v>5160</v>
      </c>
      <c r="C807" s="316" t="s">
        <v>6882</v>
      </c>
      <c r="D807" s="465" t="s">
        <v>3730</v>
      </c>
      <c r="E807" s="465" t="s">
        <v>6040</v>
      </c>
      <c r="F807" s="469" t="str">
        <f t="shared" si="24"/>
        <v>other</v>
      </c>
      <c r="G807" s="260">
        <v>6.5066981E-4</v>
      </c>
      <c r="H807" s="260">
        <v>0.1027023137016</v>
      </c>
      <c r="I807" s="260">
        <v>7.3871104079099999E-4</v>
      </c>
      <c r="J807" s="260">
        <v>0.10743901663597899</v>
      </c>
      <c r="K807" s="260">
        <v>0.21153071164373699</v>
      </c>
      <c r="L807" s="301" t="str">
        <f t="shared" si="25"/>
        <v/>
      </c>
      <c r="M807" s="459">
        <f>IFERROR((Tableau1[[#This Row],[Scope 1
(kg CO2-eq)]]+Tableau1[[#This Row],[Scope 2 energy
(kg CO2-eq)]]+Tableau1[[#This Row],[Scope 2 Infrastructure
(kg CO2-eq)]])/Tableau1[[#This Row],[Total CO2-emissions
(kg CO2-eq)
for scope 3 use ]],"")</f>
        <v>0.49208785685789075</v>
      </c>
      <c r="N807" s="436" t="s">
        <v>3730</v>
      </c>
      <c r="O807" s="259">
        <v>1</v>
      </c>
      <c r="P807" s="259" t="s">
        <v>4133</v>
      </c>
      <c r="Q807" s="259" t="s">
        <v>5160</v>
      </c>
    </row>
    <row r="808" spans="1:17" ht="21.75" customHeight="1">
      <c r="A808" s="301" t="s">
        <v>4133</v>
      </c>
      <c r="B808" s="301" t="s">
        <v>5160</v>
      </c>
      <c r="C808" s="316" t="s">
        <v>6883</v>
      </c>
      <c r="D808" s="465" t="s">
        <v>3730</v>
      </c>
      <c r="E808" s="465" t="s">
        <v>6041</v>
      </c>
      <c r="F808" s="469" t="str">
        <f t="shared" si="24"/>
        <v>other</v>
      </c>
      <c r="G808" s="260">
        <v>6.5066981E-4</v>
      </c>
      <c r="H808" s="260">
        <v>0.105602427369232</v>
      </c>
      <c r="I808" s="260">
        <v>7.5885984132079999E-4</v>
      </c>
      <c r="J808" s="260">
        <v>2.6674174722925699</v>
      </c>
      <c r="K808" s="260">
        <v>2.7744294298874599</v>
      </c>
      <c r="L808" s="301" t="str">
        <f t="shared" si="25"/>
        <v/>
      </c>
      <c r="M808" s="459">
        <f>IFERROR((Tableau1[[#This Row],[Scope 1
(kg CO2-eq)]]+Tableau1[[#This Row],[Scope 2 energy
(kg CO2-eq)]]+Tableau1[[#This Row],[Scope 2 Infrastructure
(kg CO2-eq)]])/Tableau1[[#This Row],[Total CO2-emissions
(kg CO2-eq)
for scope 3 use ]],"")</f>
        <v>3.8570797969402153E-2</v>
      </c>
      <c r="N808" s="436" t="s">
        <v>3730</v>
      </c>
      <c r="O808" s="259">
        <v>1</v>
      </c>
      <c r="P808" s="259" t="s">
        <v>4133</v>
      </c>
      <c r="Q808" s="259" t="s">
        <v>5160</v>
      </c>
    </row>
    <row r="809" spans="1:17" ht="21.75" customHeight="1">
      <c r="A809" s="301" t="s">
        <v>4133</v>
      </c>
      <c r="B809" s="301" t="s">
        <v>5160</v>
      </c>
      <c r="C809" s="316" t="s">
        <v>6884</v>
      </c>
      <c r="D809" s="465" t="s">
        <v>3730</v>
      </c>
      <c r="E809" s="465" t="s">
        <v>6042</v>
      </c>
      <c r="F809" s="469" t="str">
        <f t="shared" si="24"/>
        <v>other</v>
      </c>
      <c r="G809" s="260">
        <v>6.5066981E-4</v>
      </c>
      <c r="H809" s="260">
        <v>7.7864025339046003E-2</v>
      </c>
      <c r="I809" s="260">
        <v>2.6263925641280001E-4</v>
      </c>
      <c r="J809" s="260">
        <v>0.14496986100134698</v>
      </c>
      <c r="K809" s="260">
        <v>0.22374719540468099</v>
      </c>
      <c r="L809" s="301" t="str">
        <f t="shared" si="25"/>
        <v/>
      </c>
      <c r="M809" s="459">
        <f>IFERROR((Tableau1[[#This Row],[Scope 1
(kg CO2-eq)]]+Tableau1[[#This Row],[Scope 2 energy
(kg CO2-eq)]]+Tableau1[[#This Row],[Scope 2 Infrastructure
(kg CO2-eq)]])/Tableau1[[#This Row],[Total CO2-emissions
(kg CO2-eq)
for scope 3 use ]],"")</f>
        <v>0.35208188537504553</v>
      </c>
      <c r="N809" s="436" t="s">
        <v>3730</v>
      </c>
      <c r="O809" s="259">
        <v>1</v>
      </c>
      <c r="P809" s="259" t="s">
        <v>4133</v>
      </c>
      <c r="Q809" s="259" t="s">
        <v>5160</v>
      </c>
    </row>
    <row r="810" spans="1:17" ht="21.75" customHeight="1">
      <c r="A810" s="301" t="s">
        <v>4133</v>
      </c>
      <c r="B810" s="301" t="s">
        <v>5160</v>
      </c>
      <c r="C810" s="316" t="s">
        <v>6885</v>
      </c>
      <c r="D810" s="465" t="s">
        <v>3730</v>
      </c>
      <c r="E810" s="465" t="s">
        <v>6015</v>
      </c>
      <c r="F810" s="469" t="str">
        <f t="shared" si="24"/>
        <v>other</v>
      </c>
      <c r="G810" s="260">
        <v>6.5066981E-4</v>
      </c>
      <c r="H810" s="260">
        <v>0.21489440672162199</v>
      </c>
      <c r="I810" s="260">
        <v>1.4299368672032E-3</v>
      </c>
      <c r="J810" s="260">
        <v>0.106313226576169</v>
      </c>
      <c r="K810" s="260">
        <v>0.32328824110856302</v>
      </c>
      <c r="L810" s="301" t="str">
        <f t="shared" si="25"/>
        <v/>
      </c>
      <c r="M810" s="459">
        <f>IFERROR((Tableau1[[#This Row],[Scope 1
(kg CO2-eq)]]+Tableau1[[#This Row],[Scope 2 energy
(kg CO2-eq)]]+Tableau1[[#This Row],[Scope 2 Infrastructure
(kg CO2-eq)]])/Tableau1[[#This Row],[Total CO2-emissions
(kg CO2-eq)
for scope 3 use ]],"")</f>
        <v>0.67115034142538788</v>
      </c>
      <c r="N810" s="436" t="s">
        <v>3730</v>
      </c>
      <c r="O810" s="259">
        <v>1</v>
      </c>
      <c r="P810" s="259" t="s">
        <v>4133</v>
      </c>
      <c r="Q810" s="259" t="s">
        <v>5160</v>
      </c>
    </row>
    <row r="811" spans="1:17" ht="21.75" customHeight="1">
      <c r="A811" s="301" t="s">
        <v>4133</v>
      </c>
      <c r="B811" s="301" t="s">
        <v>5160</v>
      </c>
      <c r="C811" s="316" t="s">
        <v>6886</v>
      </c>
      <c r="D811" s="465" t="s">
        <v>3730</v>
      </c>
      <c r="E811" s="465" t="s">
        <v>6032</v>
      </c>
      <c r="F811" s="469" t="str">
        <f t="shared" si="24"/>
        <v>other</v>
      </c>
      <c r="G811" s="260">
        <v>0</v>
      </c>
      <c r="H811" s="260">
        <v>0.105821906513027</v>
      </c>
      <c r="I811" s="260">
        <v>7.5885674616320005E-4</v>
      </c>
      <c r="J811" s="260">
        <v>0.199618933262728</v>
      </c>
      <c r="K811" s="260">
        <v>0.30619969719395601</v>
      </c>
      <c r="L811" s="301" t="str">
        <f t="shared" si="25"/>
        <v/>
      </c>
      <c r="M811" s="459">
        <f>IFERROR((Tableau1[[#This Row],[Scope 1
(kg CO2-eq)]]+Tableau1[[#This Row],[Scope 2 energy
(kg CO2-eq)]]+Tableau1[[#This Row],[Scope 2 Infrastructure
(kg CO2-eq)]])/Tableau1[[#This Row],[Total CO2-emissions
(kg CO2-eq)
for scope 3 use ]],"")</f>
        <v>0.34807599170053644</v>
      </c>
      <c r="N811" s="436" t="s">
        <v>3730</v>
      </c>
      <c r="O811" s="259">
        <v>1</v>
      </c>
      <c r="P811" s="259" t="s">
        <v>4133</v>
      </c>
      <c r="Q811" s="259" t="s">
        <v>5160</v>
      </c>
    </row>
    <row r="812" spans="1:17" ht="21.75" customHeight="1">
      <c r="A812" s="301" t="s">
        <v>4133</v>
      </c>
      <c r="B812" s="301" t="s">
        <v>5160</v>
      </c>
      <c r="C812" s="316" t="s">
        <v>6887</v>
      </c>
      <c r="D812" s="465" t="s">
        <v>3730</v>
      </c>
      <c r="E812" s="465" t="s">
        <v>6016</v>
      </c>
      <c r="F812" s="469" t="str">
        <f t="shared" si="24"/>
        <v>other</v>
      </c>
      <c r="G812" s="260">
        <v>0</v>
      </c>
      <c r="H812" s="260">
        <v>0.10036155117120001</v>
      </c>
      <c r="I812" s="260">
        <v>6.6201439893599995E-4</v>
      </c>
      <c r="J812" s="260">
        <v>0.22987812094884699</v>
      </c>
      <c r="K812" s="260">
        <v>0.33090168709149298</v>
      </c>
      <c r="L812" s="301" t="str">
        <f t="shared" si="25"/>
        <v/>
      </c>
      <c r="M812" s="459">
        <f>IFERROR((Tableau1[[#This Row],[Scope 1
(kg CO2-eq)]]+Tableau1[[#This Row],[Scope 2 energy
(kg CO2-eq)]]+Tableau1[[#This Row],[Scope 2 Infrastructure
(kg CO2-eq)]])/Tableau1[[#This Row],[Total CO2-emissions
(kg CO2-eq)
for scope 3 use ]],"")</f>
        <v>0.30529782564149754</v>
      </c>
      <c r="N812" s="436" t="s">
        <v>3730</v>
      </c>
      <c r="O812" s="259">
        <v>1</v>
      </c>
      <c r="P812" s="259" t="s">
        <v>4133</v>
      </c>
      <c r="Q812" s="259" t="s">
        <v>5160</v>
      </c>
    </row>
    <row r="813" spans="1:17" ht="21.75" customHeight="1">
      <c r="A813" s="301" t="s">
        <v>4133</v>
      </c>
      <c r="B813" s="301" t="s">
        <v>5160</v>
      </c>
      <c r="C813" s="316" t="s">
        <v>6888</v>
      </c>
      <c r="D813" s="465" t="s">
        <v>3730</v>
      </c>
      <c r="E813" s="465" t="s">
        <v>6033</v>
      </c>
      <c r="F813" s="469" t="str">
        <f t="shared" si="24"/>
        <v>other</v>
      </c>
      <c r="G813" s="260">
        <v>0</v>
      </c>
      <c r="H813" s="260">
        <v>9.6753701270485895E-2</v>
      </c>
      <c r="I813" s="260">
        <v>7.4191755981372004E-4</v>
      </c>
      <c r="J813" s="260">
        <v>0.69115860041172805</v>
      </c>
      <c r="K813" s="260">
        <v>0.78865421990696405</v>
      </c>
      <c r="L813" s="301" t="str">
        <f t="shared" si="25"/>
        <v/>
      </c>
      <c r="M813" s="459">
        <f>IFERROR((Tableau1[[#This Row],[Scope 1
(kg CO2-eq)]]+Tableau1[[#This Row],[Scope 2 energy
(kg CO2-eq)]]+Tableau1[[#This Row],[Scope 2 Infrastructure
(kg CO2-eq)]])/Tableau1[[#This Row],[Total CO2-emissions
(kg CO2-eq)
for scope 3 use ]],"")</f>
        <v>0.12362276948419927</v>
      </c>
      <c r="N813" s="436" t="s">
        <v>3730</v>
      </c>
      <c r="O813" s="259">
        <v>1</v>
      </c>
      <c r="P813" s="259" t="s">
        <v>4133</v>
      </c>
      <c r="Q813" s="259" t="s">
        <v>5160</v>
      </c>
    </row>
    <row r="814" spans="1:17" ht="21.75" customHeight="1">
      <c r="A814" s="301" t="s">
        <v>4133</v>
      </c>
      <c r="B814" s="301" t="s">
        <v>5160</v>
      </c>
      <c r="C814" s="316" t="s">
        <v>6889</v>
      </c>
      <c r="D814" s="465" t="s">
        <v>3730</v>
      </c>
      <c r="E814" s="465" t="s">
        <v>6034</v>
      </c>
      <c r="F814" s="469" t="str">
        <f t="shared" si="24"/>
        <v>other</v>
      </c>
      <c r="G814" s="260">
        <v>0</v>
      </c>
      <c r="H814" s="260">
        <v>0.1020221065644</v>
      </c>
      <c r="I814" s="260">
        <v>6.6201855693600003E-4</v>
      </c>
      <c r="J814" s="260">
        <v>0.25037327222301797</v>
      </c>
      <c r="K814" s="260">
        <v>0.35305739798125602</v>
      </c>
      <c r="L814" s="301" t="str">
        <f t="shared" si="25"/>
        <v/>
      </c>
      <c r="M814" s="459">
        <f>IFERROR((Tableau1[[#This Row],[Scope 1
(kg CO2-eq)]]+Tableau1[[#This Row],[Scope 2 energy
(kg CO2-eq)]]+Tableau1[[#This Row],[Scope 2 Infrastructure
(kg CO2-eq)]])/Tableau1[[#This Row],[Total CO2-emissions
(kg CO2-eq)
for scope 3 use ]],"")</f>
        <v>0.29084258171184829</v>
      </c>
      <c r="N814" s="436" t="s">
        <v>3730</v>
      </c>
      <c r="O814" s="259">
        <v>1</v>
      </c>
      <c r="P814" s="259" t="s">
        <v>4133</v>
      </c>
      <c r="Q814" s="259" t="s">
        <v>5160</v>
      </c>
    </row>
    <row r="815" spans="1:17" ht="21.75" customHeight="1">
      <c r="A815" s="301" t="s">
        <v>4133</v>
      </c>
      <c r="B815" s="301" t="s">
        <v>5160</v>
      </c>
      <c r="C815" s="316" t="s">
        <v>6890</v>
      </c>
      <c r="D815" s="465" t="s">
        <v>3730</v>
      </c>
      <c r="E815" s="465" t="s">
        <v>6035</v>
      </c>
      <c r="F815" s="469" t="str">
        <f t="shared" si="24"/>
        <v>other</v>
      </c>
      <c r="G815" s="260">
        <v>0</v>
      </c>
      <c r="H815" s="260">
        <v>6.6394389781086402E-2</v>
      </c>
      <c r="I815" s="260">
        <v>2.6120428822640001E-4</v>
      </c>
      <c r="J815" s="260">
        <v>0.96829883605843003</v>
      </c>
      <c r="K815" s="260">
        <v>1.0349544303452201</v>
      </c>
      <c r="L815" s="301" t="str">
        <f t="shared" si="25"/>
        <v/>
      </c>
      <c r="M815" s="459">
        <f>IFERROR((Tableau1[[#This Row],[Scope 1
(kg CO2-eq)]]+Tableau1[[#This Row],[Scope 2 energy
(kg CO2-eq)]]+Tableau1[[#This Row],[Scope 2 Infrastructure
(kg CO2-eq)]])/Tableau1[[#This Row],[Total CO2-emissions
(kg CO2-eq)
for scope 3 use ]],"")</f>
        <v>6.4404375801434197E-2</v>
      </c>
      <c r="N815" s="436" t="s">
        <v>3730</v>
      </c>
      <c r="O815" s="259">
        <v>1</v>
      </c>
      <c r="P815" s="259" t="s">
        <v>4133</v>
      </c>
      <c r="Q815" s="259" t="s">
        <v>5160</v>
      </c>
    </row>
    <row r="816" spans="1:17" ht="21.75" customHeight="1">
      <c r="A816" s="301" t="s">
        <v>4133</v>
      </c>
      <c r="B816" s="301" t="s">
        <v>5160</v>
      </c>
      <c r="C816" s="316" t="s">
        <v>6891</v>
      </c>
      <c r="D816" s="465" t="s">
        <v>3730</v>
      </c>
      <c r="E816" s="465" t="s">
        <v>6036</v>
      </c>
      <c r="F816" s="469" t="str">
        <f t="shared" si="24"/>
        <v>other</v>
      </c>
      <c r="G816" s="260">
        <v>0</v>
      </c>
      <c r="H816" s="260">
        <v>0.105821906513027</v>
      </c>
      <c r="I816" s="260">
        <v>7.5885674616320005E-4</v>
      </c>
      <c r="J816" s="260">
        <v>0.30632606499172799</v>
      </c>
      <c r="K816" s="260">
        <v>0.41290682892307201</v>
      </c>
      <c r="L816" s="301" t="str">
        <f t="shared" si="25"/>
        <v/>
      </c>
      <c r="M816" s="459">
        <f>IFERROR((Tableau1[[#This Row],[Scope 1
(kg CO2-eq)]]+Tableau1[[#This Row],[Scope 2 energy
(kg CO2-eq)]]+Tableau1[[#This Row],[Scope 2 Infrastructure
(kg CO2-eq)]])/Tableau1[[#This Row],[Total CO2-emissions
(kg CO2-eq)
for scope 3 use ]],"")</f>
        <v>0.25812303355982297</v>
      </c>
      <c r="N816" s="436" t="s">
        <v>3730</v>
      </c>
      <c r="O816" s="259">
        <v>1</v>
      </c>
      <c r="P816" s="259" t="s">
        <v>4133</v>
      </c>
      <c r="Q816" s="259" t="s">
        <v>5160</v>
      </c>
    </row>
    <row r="817" spans="1:17" ht="21.75" customHeight="1">
      <c r="A817" s="301" t="s">
        <v>4133</v>
      </c>
      <c r="B817" s="301" t="s">
        <v>5160</v>
      </c>
      <c r="C817" s="316" t="s">
        <v>6892</v>
      </c>
      <c r="D817" s="465" t="s">
        <v>3730</v>
      </c>
      <c r="E817" s="465" t="s">
        <v>6037</v>
      </c>
      <c r="F817" s="469" t="str">
        <f t="shared" si="24"/>
        <v>other</v>
      </c>
      <c r="G817" s="260">
        <v>0</v>
      </c>
      <c r="H817" s="260">
        <v>9.6753701270485895E-2</v>
      </c>
      <c r="I817" s="260">
        <v>7.4191755981372004E-4</v>
      </c>
      <c r="J817" s="260">
        <v>3.3958724267217302</v>
      </c>
      <c r="K817" s="260">
        <v>3.4933680462173902</v>
      </c>
      <c r="L817" s="301" t="str">
        <f t="shared" si="25"/>
        <v/>
      </c>
      <c r="M817" s="459">
        <f>IFERROR((Tableau1[[#This Row],[Scope 1
(kg CO2-eq)]]+Tableau1[[#This Row],[Scope 2 energy
(kg CO2-eq)]]+Tableau1[[#This Row],[Scope 2 Infrastructure
(kg CO2-eq)]])/Tableau1[[#This Row],[Total CO2-emissions
(kg CO2-eq)
for scope 3 use ]],"")</f>
        <v>2.7908773865343968E-2</v>
      </c>
      <c r="N817" s="436" t="s">
        <v>3730</v>
      </c>
      <c r="O817" s="259">
        <v>1</v>
      </c>
      <c r="P817" s="259" t="s">
        <v>4133</v>
      </c>
      <c r="Q817" s="259" t="s">
        <v>5160</v>
      </c>
    </row>
    <row r="818" spans="1:17" ht="21.75" customHeight="1">
      <c r="A818" s="301" t="s">
        <v>4133</v>
      </c>
      <c r="B818" s="301" t="s">
        <v>5160</v>
      </c>
      <c r="C818" s="316" t="s">
        <v>6893</v>
      </c>
      <c r="D818" s="465" t="s">
        <v>3730</v>
      </c>
      <c r="E818" s="465" t="s">
        <v>6024</v>
      </c>
      <c r="F818" s="469" t="str">
        <f t="shared" si="24"/>
        <v>other</v>
      </c>
      <c r="G818" s="260">
        <v>0</v>
      </c>
      <c r="H818" s="260">
        <v>0.21458347885873499</v>
      </c>
      <c r="I818" s="260">
        <v>1.4299799445908E-3</v>
      </c>
      <c r="J818" s="260">
        <v>0.30078581528301801</v>
      </c>
      <c r="K818" s="260">
        <v>0.51679927558157701</v>
      </c>
      <c r="L818" s="301" t="str">
        <f t="shared" si="25"/>
        <v/>
      </c>
      <c r="M818" s="459">
        <f>IFERROR((Tableau1[[#This Row],[Scope 1
(kg CO2-eq)]]+Tableau1[[#This Row],[Scope 2 energy
(kg CO2-eq)]]+Tableau1[[#This Row],[Scope 2 Infrastructure
(kg CO2-eq)]])/Tableau1[[#This Row],[Total CO2-emissions
(kg CO2-eq)
for scope 3 use ]],"")</f>
        <v>0.41798328482607938</v>
      </c>
      <c r="N818" s="436" t="s">
        <v>3730</v>
      </c>
      <c r="O818" s="259">
        <v>1</v>
      </c>
      <c r="P818" s="259" t="s">
        <v>4133</v>
      </c>
      <c r="Q818" s="259" t="s">
        <v>5160</v>
      </c>
    </row>
    <row r="819" spans="1:17" ht="21.75" customHeight="1">
      <c r="A819" s="301" t="s">
        <v>4133</v>
      </c>
      <c r="B819" s="301" t="s">
        <v>5160</v>
      </c>
      <c r="C819" s="316" t="s">
        <v>6894</v>
      </c>
      <c r="D819" s="465" t="s">
        <v>3730</v>
      </c>
      <c r="E819" s="465" t="s">
        <v>6038</v>
      </c>
      <c r="F819" s="469" t="str">
        <f t="shared" si="24"/>
        <v>other</v>
      </c>
      <c r="G819" s="260">
        <v>0</v>
      </c>
      <c r="H819" s="260">
        <v>9.6776322892885902E-2</v>
      </c>
      <c r="I819" s="260">
        <v>7.4829528632471996E-4</v>
      </c>
      <c r="J819" s="260">
        <v>1.64495915712747</v>
      </c>
      <c r="K819" s="260">
        <v>1.74248377597203</v>
      </c>
      <c r="L819" s="301" t="str">
        <f t="shared" si="25"/>
        <v/>
      </c>
      <c r="M819" s="459">
        <f>IFERROR((Tableau1[[#This Row],[Scope 1
(kg CO2-eq)]]+Tableau1[[#This Row],[Scope 2 energy
(kg CO2-eq)]]+Tableau1[[#This Row],[Scope 2 Infrastructure
(kg CO2-eq)]])/Tableau1[[#This Row],[Total CO2-emissions
(kg CO2-eq)
for scope 3 use ]],"")</f>
        <v>5.5968738144954802E-2</v>
      </c>
      <c r="N819" s="436" t="s">
        <v>3730</v>
      </c>
      <c r="O819" s="259">
        <v>1</v>
      </c>
      <c r="P819" s="259" t="s">
        <v>4133</v>
      </c>
      <c r="Q819" s="259" t="s">
        <v>5160</v>
      </c>
    </row>
    <row r="820" spans="1:17" ht="21.75" customHeight="1">
      <c r="A820" s="301" t="s">
        <v>4133</v>
      </c>
      <c r="B820" s="301" t="s">
        <v>5160</v>
      </c>
      <c r="C820" s="316" t="s">
        <v>6895</v>
      </c>
      <c r="D820" s="465" t="s">
        <v>3730</v>
      </c>
      <c r="E820" s="465" t="s">
        <v>6029</v>
      </c>
      <c r="F820" s="469" t="str">
        <f t="shared" si="24"/>
        <v>other</v>
      </c>
      <c r="G820" s="260">
        <v>0</v>
      </c>
      <c r="H820" s="260">
        <v>0.101637972942</v>
      </c>
      <c r="I820" s="260">
        <v>6.6201202293600001E-4</v>
      </c>
      <c r="J820" s="260">
        <v>0.104045991883945</v>
      </c>
      <c r="K820" s="260">
        <v>0.20634597737535201</v>
      </c>
      <c r="L820" s="301" t="str">
        <f t="shared" si="25"/>
        <v/>
      </c>
      <c r="M820" s="459">
        <f>IFERROR((Tableau1[[#This Row],[Scope 1
(kg CO2-eq)]]+Tableau1[[#This Row],[Scope 2 energy
(kg CO2-eq)]]+Tableau1[[#This Row],[Scope 2 Infrastructure
(kg CO2-eq)]])/Tableau1[[#This Row],[Total CO2-emissions
(kg CO2-eq)
for scope 3 use ]],"")</f>
        <v>0.49576922344770513</v>
      </c>
      <c r="N820" s="436" t="s">
        <v>3730</v>
      </c>
      <c r="O820" s="259">
        <v>1</v>
      </c>
      <c r="P820" s="259" t="s">
        <v>4133</v>
      </c>
      <c r="Q820" s="259" t="s">
        <v>5160</v>
      </c>
    </row>
    <row r="821" spans="1:17" ht="21.75" customHeight="1">
      <c r="A821" s="301" t="s">
        <v>4133</v>
      </c>
      <c r="B821" s="301" t="s">
        <v>5160</v>
      </c>
      <c r="C821" s="316" t="s">
        <v>6896</v>
      </c>
      <c r="D821" s="465" t="s">
        <v>3730</v>
      </c>
      <c r="E821" s="465" t="s">
        <v>6027</v>
      </c>
      <c r="F821" s="469" t="str">
        <f t="shared" si="24"/>
        <v>other</v>
      </c>
      <c r="G821" s="260">
        <v>0</v>
      </c>
      <c r="H821" s="260">
        <v>8.1385467266400002E-2</v>
      </c>
      <c r="I821" s="260">
        <v>6.6201974493599995E-4</v>
      </c>
      <c r="J821" s="260">
        <v>3.6502094215741902E-2</v>
      </c>
      <c r="K821" s="260">
        <v>0.11854958185390201</v>
      </c>
      <c r="L821" s="301" t="str">
        <f t="shared" si="25"/>
        <v/>
      </c>
      <c r="M821" s="459">
        <f>IFERROR((Tableau1[[#This Row],[Scope 1
(kg CO2-eq)]]+Tableau1[[#This Row],[Scope 2 energy
(kg CO2-eq)]]+Tableau1[[#This Row],[Scope 2 Infrastructure
(kg CO2-eq)]])/Tableau1[[#This Row],[Total CO2-emissions
(kg CO2-eq)
for scope 3 use ]],"")</f>
        <v>0.69209427589925698</v>
      </c>
      <c r="N821" s="436" t="s">
        <v>3730</v>
      </c>
      <c r="O821" s="259">
        <v>1</v>
      </c>
      <c r="P821" s="259" t="s">
        <v>4133</v>
      </c>
      <c r="Q821" s="259" t="s">
        <v>5160</v>
      </c>
    </row>
    <row r="822" spans="1:17" ht="21.75" customHeight="1">
      <c r="A822" s="301" t="s">
        <v>4133</v>
      </c>
      <c r="B822" s="301" t="s">
        <v>5160</v>
      </c>
      <c r="C822" s="316" t="s">
        <v>6897</v>
      </c>
      <c r="D822" s="465" t="s">
        <v>3730</v>
      </c>
      <c r="E822" s="465" t="s">
        <v>6039</v>
      </c>
      <c r="F822" s="469" t="str">
        <f t="shared" si="24"/>
        <v>other</v>
      </c>
      <c r="G822" s="260">
        <v>0</v>
      </c>
      <c r="H822" s="260">
        <v>6.7836650609886404E-2</v>
      </c>
      <c r="I822" s="260">
        <v>6.6782168113339998E-4</v>
      </c>
      <c r="J822" s="260">
        <v>0.15079921825442999</v>
      </c>
      <c r="K822" s="260">
        <v>0.21930369076042799</v>
      </c>
      <c r="L822" s="301" t="str">
        <f t="shared" si="25"/>
        <v/>
      </c>
      <c r="M822" s="459">
        <f>IFERROR((Tableau1[[#This Row],[Scope 1
(kg CO2-eq)]]+Tableau1[[#This Row],[Scope 2 energy
(kg CO2-eq)]]+Tableau1[[#This Row],[Scope 2 Infrastructure
(kg CO2-eq)]])/Tableau1[[#This Row],[Total CO2-emissions
(kg CO2-eq)
for scope 3 use ]],"")</f>
        <v>0.31237263747583499</v>
      </c>
      <c r="N822" s="436" t="s">
        <v>3730</v>
      </c>
      <c r="O822" s="259">
        <v>1</v>
      </c>
      <c r="P822" s="259" t="s">
        <v>4133</v>
      </c>
      <c r="Q822" s="259" t="s">
        <v>5160</v>
      </c>
    </row>
    <row r="823" spans="1:17" ht="21.75" customHeight="1">
      <c r="A823" s="301" t="s">
        <v>4133</v>
      </c>
      <c r="B823" s="301" t="s">
        <v>5160</v>
      </c>
      <c r="C823" s="316" t="s">
        <v>6898</v>
      </c>
      <c r="D823" s="465" t="s">
        <v>3730</v>
      </c>
      <c r="E823" s="465" t="s">
        <v>6040</v>
      </c>
      <c r="F823" s="469" t="str">
        <f t="shared" si="24"/>
        <v>other</v>
      </c>
      <c r="G823" s="260">
        <v>0</v>
      </c>
      <c r="H823" s="260">
        <v>0.1027023137016</v>
      </c>
      <c r="I823" s="260">
        <v>7.3871104079099999E-4</v>
      </c>
      <c r="J823" s="260">
        <v>0.25012839868001802</v>
      </c>
      <c r="K823" s="260">
        <v>0.353569423883422</v>
      </c>
      <c r="L823" s="301" t="str">
        <f t="shared" si="25"/>
        <v/>
      </c>
      <c r="M823" s="459">
        <f>IFERROR((Tableau1[[#This Row],[Scope 1
(kg CO2-eq)]]+Tableau1[[#This Row],[Scope 2 energy
(kg CO2-eq)]]+Tableau1[[#This Row],[Scope 2 Infrastructure
(kg CO2-eq)]])/Tableau1[[#This Row],[Total CO2-emissions
(kg CO2-eq)
for scope 3 use ]],"")</f>
        <v>0.29256213279488025</v>
      </c>
      <c r="N823" s="436" t="s">
        <v>3730</v>
      </c>
      <c r="O823" s="259">
        <v>1</v>
      </c>
      <c r="P823" s="259" t="s">
        <v>4133</v>
      </c>
      <c r="Q823" s="259" t="s">
        <v>5160</v>
      </c>
    </row>
    <row r="824" spans="1:17" ht="21.75" customHeight="1">
      <c r="A824" s="301" t="s">
        <v>4133</v>
      </c>
      <c r="B824" s="301" t="s">
        <v>5160</v>
      </c>
      <c r="C824" s="316" t="s">
        <v>6899</v>
      </c>
      <c r="D824" s="465" t="s">
        <v>3730</v>
      </c>
      <c r="E824" s="465" t="s">
        <v>6041</v>
      </c>
      <c r="F824" s="469" t="str">
        <f t="shared" si="24"/>
        <v>other</v>
      </c>
      <c r="G824" s="260">
        <v>0</v>
      </c>
      <c r="H824" s="260">
        <v>0.105602427369232</v>
      </c>
      <c r="I824" s="260">
        <v>7.5885984132079999E-4</v>
      </c>
      <c r="J824" s="260">
        <v>0.33805328343351998</v>
      </c>
      <c r="K824" s="260">
        <v>0.44441457122033001</v>
      </c>
      <c r="L824" s="301" t="str">
        <f t="shared" si="25"/>
        <v/>
      </c>
      <c r="M824" s="459">
        <f>IFERROR((Tableau1[[#This Row],[Scope 1
(kg CO2-eq)]]+Tableau1[[#This Row],[Scope 2 energy
(kg CO2-eq)]]+Tableau1[[#This Row],[Scope 2 Infrastructure
(kg CO2-eq)]])/Tableau1[[#This Row],[Total CO2-emissions
(kg CO2-eq)
for scope 3 use ]],"")</f>
        <v>0.23932898266250016</v>
      </c>
      <c r="N824" s="436" t="s">
        <v>3730</v>
      </c>
      <c r="O824" s="259">
        <v>1</v>
      </c>
      <c r="P824" s="259" t="s">
        <v>4133</v>
      </c>
      <c r="Q824" s="259" t="s">
        <v>5160</v>
      </c>
    </row>
    <row r="825" spans="1:17" ht="21.75" customHeight="1">
      <c r="A825" s="301" t="s">
        <v>4133</v>
      </c>
      <c r="B825" s="301" t="s">
        <v>5160</v>
      </c>
      <c r="C825" s="316" t="s">
        <v>6900</v>
      </c>
      <c r="D825" s="465" t="s">
        <v>3730</v>
      </c>
      <c r="E825" s="465" t="s">
        <v>6042</v>
      </c>
      <c r="F825" s="469" t="str">
        <f t="shared" si="24"/>
        <v>other</v>
      </c>
      <c r="G825" s="260">
        <v>0</v>
      </c>
      <c r="H825" s="260">
        <v>7.7864025339046003E-2</v>
      </c>
      <c r="I825" s="260">
        <v>2.6263925641280001E-4</v>
      </c>
      <c r="J825" s="260">
        <v>0.194209612946253</v>
      </c>
      <c r="K825" s="260">
        <v>0.27233627842596703</v>
      </c>
      <c r="L825" s="301" t="str">
        <f t="shared" si="25"/>
        <v/>
      </c>
      <c r="M825" s="459">
        <f>IFERROR((Tableau1[[#This Row],[Scope 1
(kg CO2-eq)]]+Tableau1[[#This Row],[Scope 2 energy
(kg CO2-eq)]]+Tableau1[[#This Row],[Scope 2 Infrastructure
(kg CO2-eq)]])/Tableau1[[#This Row],[Total CO2-emissions
(kg CO2-eq)
for scope 3 use ]],"")</f>
        <v>0.28687571500576653</v>
      </c>
      <c r="N825" s="436" t="s">
        <v>3730</v>
      </c>
      <c r="O825" s="259">
        <v>1</v>
      </c>
      <c r="P825" s="259" t="s">
        <v>4133</v>
      </c>
      <c r="Q825" s="259" t="s">
        <v>5160</v>
      </c>
    </row>
    <row r="826" spans="1:17" ht="21.75" customHeight="1">
      <c r="A826" s="301" t="s">
        <v>4133</v>
      </c>
      <c r="B826" s="301" t="s">
        <v>5160</v>
      </c>
      <c r="C826" s="316" t="s">
        <v>6901</v>
      </c>
      <c r="D826" s="465" t="s">
        <v>3730</v>
      </c>
      <c r="E826" s="465" t="s">
        <v>6015</v>
      </c>
      <c r="F826" s="469" t="str">
        <f t="shared" si="24"/>
        <v>other</v>
      </c>
      <c r="G826" s="260">
        <v>0</v>
      </c>
      <c r="H826" s="260">
        <v>0.21489440672162199</v>
      </c>
      <c r="I826" s="260">
        <v>1.4299368672032E-3</v>
      </c>
      <c r="J826" s="260">
        <v>0.23910920261997501</v>
      </c>
      <c r="K826" s="260">
        <v>0.45543354731003899</v>
      </c>
      <c r="L826" s="301" t="str">
        <f t="shared" si="25"/>
        <v/>
      </c>
      <c r="M826" s="459">
        <f>IFERROR((Tableau1[[#This Row],[Scope 1
(kg CO2-eq)]]+Tableau1[[#This Row],[Scope 2 energy
(kg CO2-eq)]]+Tableau1[[#This Row],[Scope 2 Infrastructure
(kg CO2-eq)]])/Tableau1[[#This Row],[Total CO2-emissions
(kg CO2-eq)
for scope 3 use ]],"")</f>
        <v>0.47498552723337517</v>
      </c>
      <c r="N826" s="436" t="s">
        <v>3730</v>
      </c>
      <c r="O826" s="259">
        <v>1</v>
      </c>
      <c r="P826" s="259" t="s">
        <v>4133</v>
      </c>
      <c r="Q826" s="259" t="s">
        <v>5160</v>
      </c>
    </row>
    <row r="827" spans="1:17" ht="21.75" customHeight="1">
      <c r="A827" s="301" t="s">
        <v>4133</v>
      </c>
      <c r="B827" s="301" t="s">
        <v>5241</v>
      </c>
      <c r="C827" s="316" t="s">
        <v>6902</v>
      </c>
      <c r="D827" s="465" t="s">
        <v>3730</v>
      </c>
      <c r="E827" s="465" t="s">
        <v>700</v>
      </c>
      <c r="F827" s="469" t="str">
        <f t="shared" si="24"/>
        <v>CH</v>
      </c>
      <c r="G827" s="260">
        <v>4.494E-5</v>
      </c>
      <c r="H827" s="260">
        <v>0</v>
      </c>
      <c r="I827" s="260">
        <v>0</v>
      </c>
      <c r="J827" s="260">
        <v>1.0911441435794</v>
      </c>
      <c r="K827" s="260">
        <v>1.0911890835792899</v>
      </c>
      <c r="L827" s="301" t="str">
        <f t="shared" si="25"/>
        <v/>
      </c>
      <c r="M827" s="459">
        <f>IFERROR((Tableau1[[#This Row],[Scope 1
(kg CO2-eq)]]+Tableau1[[#This Row],[Scope 2 energy
(kg CO2-eq)]]+Tableau1[[#This Row],[Scope 2 Infrastructure
(kg CO2-eq)]])/Tableau1[[#This Row],[Total CO2-emissions
(kg CO2-eq)
for scope 3 use ]],"")</f>
        <v>4.1184429606451878E-5</v>
      </c>
      <c r="N827" s="436" t="s">
        <v>3730</v>
      </c>
      <c r="O827" s="259">
        <v>1</v>
      </c>
      <c r="P827" s="259" t="s">
        <v>4133</v>
      </c>
      <c r="Q827" s="259" t="s">
        <v>5241</v>
      </c>
    </row>
    <row r="828" spans="1:17" ht="21.75" customHeight="1">
      <c r="A828" s="301" t="s">
        <v>4133</v>
      </c>
      <c r="B828" s="301" t="s">
        <v>5241</v>
      </c>
      <c r="C828" s="316" t="s">
        <v>6903</v>
      </c>
      <c r="D828" s="465" t="s">
        <v>3730</v>
      </c>
      <c r="E828" s="465" t="s">
        <v>6091</v>
      </c>
      <c r="F828" s="469" t="str">
        <f t="shared" si="24"/>
        <v>other</v>
      </c>
      <c r="G828" s="260">
        <v>4.494E-5</v>
      </c>
      <c r="H828" s="260">
        <v>0</v>
      </c>
      <c r="I828" s="260">
        <v>0</v>
      </c>
      <c r="J828" s="260">
        <v>0.66996911572130202</v>
      </c>
      <c r="K828" s="260">
        <v>0.67001405572164396</v>
      </c>
      <c r="L828" s="301" t="str">
        <f t="shared" si="25"/>
        <v/>
      </c>
      <c r="M828" s="459">
        <f>IFERROR((Tableau1[[#This Row],[Scope 1
(kg CO2-eq)]]+Tableau1[[#This Row],[Scope 2 energy
(kg CO2-eq)]]+Tableau1[[#This Row],[Scope 2 Infrastructure
(kg CO2-eq)]])/Tableau1[[#This Row],[Total CO2-emissions
(kg CO2-eq)
for scope 3 use ]],"")</f>
        <v>6.7073219757452727E-5</v>
      </c>
      <c r="N828" s="436" t="s">
        <v>3730</v>
      </c>
      <c r="O828" s="259">
        <v>1</v>
      </c>
      <c r="P828" s="259" t="s">
        <v>4133</v>
      </c>
      <c r="Q828" s="259" t="s">
        <v>5241</v>
      </c>
    </row>
    <row r="829" spans="1:17" ht="21.75" customHeight="1">
      <c r="A829" s="301" t="s">
        <v>4133</v>
      </c>
      <c r="B829" s="301" t="s">
        <v>5241</v>
      </c>
      <c r="C829" s="316" t="s">
        <v>6904</v>
      </c>
      <c r="D829" s="465" t="s">
        <v>3730</v>
      </c>
      <c r="E829" s="465" t="s">
        <v>700</v>
      </c>
      <c r="F829" s="469" t="str">
        <f t="shared" si="24"/>
        <v>CH</v>
      </c>
      <c r="G829" s="260">
        <v>4.494E-5</v>
      </c>
      <c r="H829" s="260">
        <v>0</v>
      </c>
      <c r="I829" s="260">
        <v>0</v>
      </c>
      <c r="J829" s="260">
        <v>0.323764668692896</v>
      </c>
      <c r="K829" s="260">
        <v>0.32380960869185899</v>
      </c>
      <c r="L829" s="301" t="str">
        <f t="shared" si="25"/>
        <v/>
      </c>
      <c r="M829" s="459">
        <f>IFERROR((Tableau1[[#This Row],[Scope 1
(kg CO2-eq)]]+Tableau1[[#This Row],[Scope 2 energy
(kg CO2-eq)]]+Tableau1[[#This Row],[Scope 2 Infrastructure
(kg CO2-eq)]])/Tableau1[[#This Row],[Total CO2-emissions
(kg CO2-eq)
for scope 3 use ]],"")</f>
        <v>1.3878525773694823E-4</v>
      </c>
      <c r="N829" s="436" t="s">
        <v>3730</v>
      </c>
      <c r="O829" s="259">
        <v>1</v>
      </c>
      <c r="P829" s="259" t="s">
        <v>4133</v>
      </c>
      <c r="Q829" s="259" t="s">
        <v>5241</v>
      </c>
    </row>
    <row r="830" spans="1:17" ht="21.75" customHeight="1">
      <c r="A830" s="301" t="s">
        <v>4133</v>
      </c>
      <c r="B830" s="301" t="s">
        <v>5241</v>
      </c>
      <c r="C830" s="316" t="s">
        <v>6905</v>
      </c>
      <c r="D830" s="465" t="s">
        <v>3730</v>
      </c>
      <c r="E830" s="465" t="s">
        <v>6091</v>
      </c>
      <c r="F830" s="469" t="str">
        <f t="shared" si="24"/>
        <v>other</v>
      </c>
      <c r="G830" s="260">
        <v>4.494E-5</v>
      </c>
      <c r="H830" s="260">
        <v>0</v>
      </c>
      <c r="I830" s="260">
        <v>0</v>
      </c>
      <c r="J830" s="260">
        <v>0.315882847417153</v>
      </c>
      <c r="K830" s="260">
        <v>0.31592778741680999</v>
      </c>
      <c r="L830" s="301" t="str">
        <f t="shared" si="25"/>
        <v/>
      </c>
      <c r="M830" s="459">
        <f>IFERROR((Tableau1[[#This Row],[Scope 1
(kg CO2-eq)]]+Tableau1[[#This Row],[Scope 2 energy
(kg CO2-eq)]]+Tableau1[[#This Row],[Scope 2 Infrastructure
(kg CO2-eq)]])/Tableau1[[#This Row],[Total CO2-emissions
(kg CO2-eq)
for scope 3 use ]],"")</f>
        <v>1.4224769643548239E-4</v>
      </c>
      <c r="N830" s="436" t="s">
        <v>3730</v>
      </c>
      <c r="O830" s="259">
        <v>1</v>
      </c>
      <c r="P830" s="259" t="s">
        <v>4133</v>
      </c>
      <c r="Q830" s="259" t="s">
        <v>5241</v>
      </c>
    </row>
    <row r="831" spans="1:17" ht="21.75" customHeight="1">
      <c r="A831" s="301" t="s">
        <v>4133</v>
      </c>
      <c r="B831" s="301" t="s">
        <v>5241</v>
      </c>
      <c r="C831" s="316" t="s">
        <v>6906</v>
      </c>
      <c r="D831" s="465" t="s">
        <v>3730</v>
      </c>
      <c r="E831" s="465" t="s">
        <v>6091</v>
      </c>
      <c r="F831" s="469" t="str">
        <f t="shared" si="24"/>
        <v>other</v>
      </c>
      <c r="G831" s="260">
        <v>4.494E-5</v>
      </c>
      <c r="H831" s="260">
        <v>0</v>
      </c>
      <c r="I831" s="260">
        <v>0</v>
      </c>
      <c r="J831" s="260">
        <v>0.23255413799717001</v>
      </c>
      <c r="K831" s="260">
        <v>0.23259907799847801</v>
      </c>
      <c r="L831" s="301" t="str">
        <f t="shared" si="25"/>
        <v/>
      </c>
      <c r="M831" s="459">
        <f>IFERROR((Tableau1[[#This Row],[Scope 1
(kg CO2-eq)]]+Tableau1[[#This Row],[Scope 2 energy
(kg CO2-eq)]]+Tableau1[[#This Row],[Scope 2 Infrastructure
(kg CO2-eq)]])/Tableau1[[#This Row],[Total CO2-emissions
(kg CO2-eq)
for scope 3 use ]],"")</f>
        <v>1.9320798855571586E-4</v>
      </c>
      <c r="N831" s="436" t="s">
        <v>3730</v>
      </c>
      <c r="O831" s="259">
        <v>1</v>
      </c>
      <c r="P831" s="259" t="s">
        <v>4133</v>
      </c>
      <c r="Q831" s="259" t="s">
        <v>5241</v>
      </c>
    </row>
    <row r="832" spans="1:17" ht="21.75" customHeight="1">
      <c r="A832" s="301" t="s">
        <v>4133</v>
      </c>
      <c r="B832" s="301" t="s">
        <v>5241</v>
      </c>
      <c r="C832" s="316" t="s">
        <v>6907</v>
      </c>
      <c r="D832" s="465" t="s">
        <v>3730</v>
      </c>
      <c r="E832" s="465" t="s">
        <v>700</v>
      </c>
      <c r="F832" s="469" t="str">
        <f t="shared" si="24"/>
        <v>CH</v>
      </c>
      <c r="G832" s="260">
        <v>4.494E-5</v>
      </c>
      <c r="H832" s="260">
        <v>0</v>
      </c>
      <c r="I832" s="260">
        <v>0</v>
      </c>
      <c r="J832" s="260">
        <v>1.07883957932283</v>
      </c>
      <c r="K832" s="260">
        <v>1.0788845193294001</v>
      </c>
      <c r="L832" s="301" t="str">
        <f t="shared" si="25"/>
        <v/>
      </c>
      <c r="M832" s="459">
        <f>IFERROR((Tableau1[[#This Row],[Scope 1
(kg CO2-eq)]]+Tableau1[[#This Row],[Scope 2 energy
(kg CO2-eq)]]+Tableau1[[#This Row],[Scope 2 Infrastructure
(kg CO2-eq)]])/Tableau1[[#This Row],[Total CO2-emissions
(kg CO2-eq)
for scope 3 use ]],"")</f>
        <v>4.1654133686090204E-5</v>
      </c>
      <c r="N832" s="436" t="s">
        <v>3730</v>
      </c>
      <c r="O832" s="259">
        <v>1</v>
      </c>
      <c r="P832" s="259" t="s">
        <v>4133</v>
      </c>
      <c r="Q832" s="259" t="s">
        <v>5241</v>
      </c>
    </row>
    <row r="833" spans="1:17" ht="21.75" customHeight="1">
      <c r="A833" s="301" t="s">
        <v>4133</v>
      </c>
      <c r="B833" s="301" t="s">
        <v>5241</v>
      </c>
      <c r="C833" s="316" t="s">
        <v>6908</v>
      </c>
      <c r="D833" s="465" t="s">
        <v>3730</v>
      </c>
      <c r="E833" s="465" t="s">
        <v>6091</v>
      </c>
      <c r="F833" s="469" t="str">
        <f t="shared" si="24"/>
        <v>other</v>
      </c>
      <c r="G833" s="260">
        <v>4.494E-5</v>
      </c>
      <c r="H833" s="260">
        <v>0</v>
      </c>
      <c r="I833" s="260">
        <v>0</v>
      </c>
      <c r="J833" s="260">
        <v>1.0709577580470799</v>
      </c>
      <c r="K833" s="260">
        <v>1.0710026980505301</v>
      </c>
      <c r="L833" s="301" t="str">
        <f t="shared" si="25"/>
        <v/>
      </c>
      <c r="M833" s="459">
        <f>IFERROR((Tableau1[[#This Row],[Scope 1
(kg CO2-eq)]]+Tableau1[[#This Row],[Scope 2 energy
(kg CO2-eq)]]+Tableau1[[#This Row],[Scope 2 Infrastructure
(kg CO2-eq)]])/Tableau1[[#This Row],[Total CO2-emissions
(kg CO2-eq)
for scope 3 use ]],"")</f>
        <v>4.1960678606880336E-5</v>
      </c>
      <c r="N833" s="436" t="s">
        <v>3730</v>
      </c>
      <c r="O833" s="259">
        <v>1</v>
      </c>
      <c r="P833" s="259" t="s">
        <v>4133</v>
      </c>
      <c r="Q833" s="259" t="s">
        <v>5241</v>
      </c>
    </row>
    <row r="834" spans="1:17" ht="21.75" customHeight="1">
      <c r="A834" s="301" t="s">
        <v>4133</v>
      </c>
      <c r="B834" s="301" t="s">
        <v>5241</v>
      </c>
      <c r="C834" s="316" t="s">
        <v>6909</v>
      </c>
      <c r="D834" s="465" t="s">
        <v>3730</v>
      </c>
      <c r="E834" s="465" t="s">
        <v>700</v>
      </c>
      <c r="F834" s="469" t="str">
        <f t="shared" ref="F834:F897" si="26">IF(ISNUMBER(SEARCH("{CH}", C834)), "CH", "other")</f>
        <v>CH</v>
      </c>
      <c r="G834" s="260">
        <v>4.494E-5</v>
      </c>
      <c r="H834" s="260">
        <v>0</v>
      </c>
      <c r="I834" s="260">
        <v>0</v>
      </c>
      <c r="J834" s="260">
        <v>0.46428518092625198</v>
      </c>
      <c r="K834" s="260">
        <v>0.46433012092600101</v>
      </c>
      <c r="L834" s="301" t="str">
        <f t="shared" ref="L834:L897" si="27">IF(N834="MJ", K834*3.6, IF(N834="m", K834*1000, ""))</f>
        <v/>
      </c>
      <c r="M834" s="459">
        <f>IFERROR((Tableau1[[#This Row],[Scope 1
(kg CO2-eq)]]+Tableau1[[#This Row],[Scope 2 energy
(kg CO2-eq)]]+Tableau1[[#This Row],[Scope 2 Infrastructure
(kg CO2-eq)]])/Tableau1[[#This Row],[Total CO2-emissions
(kg CO2-eq)
for scope 3 use ]],"")</f>
        <v>9.6784589184904424E-5</v>
      </c>
      <c r="N834" s="436" t="s">
        <v>3730</v>
      </c>
      <c r="O834" s="259">
        <v>1</v>
      </c>
      <c r="P834" s="259" t="s">
        <v>4133</v>
      </c>
      <c r="Q834" s="259" t="s">
        <v>5241</v>
      </c>
    </row>
    <row r="835" spans="1:17" ht="21.75" customHeight="1">
      <c r="A835" s="301" t="s">
        <v>4133</v>
      </c>
      <c r="B835" s="301" t="s">
        <v>5241</v>
      </c>
      <c r="C835" s="316" t="s">
        <v>6910</v>
      </c>
      <c r="D835" s="465" t="s">
        <v>3730</v>
      </c>
      <c r="E835" s="465" t="s">
        <v>6091</v>
      </c>
      <c r="F835" s="469" t="str">
        <f t="shared" si="26"/>
        <v>other</v>
      </c>
      <c r="G835" s="260">
        <v>4.494E-5</v>
      </c>
      <c r="H835" s="260">
        <v>0</v>
      </c>
      <c r="I835" s="260">
        <v>0</v>
      </c>
      <c r="J835" s="260">
        <v>0.45640335965050899</v>
      </c>
      <c r="K835" s="260">
        <v>0.45644829964994499</v>
      </c>
      <c r="L835" s="301" t="str">
        <f t="shared" si="27"/>
        <v/>
      </c>
      <c r="M835" s="459">
        <f>IFERROR((Tableau1[[#This Row],[Scope 1
(kg CO2-eq)]]+Tableau1[[#This Row],[Scope 2 energy
(kg CO2-eq)]]+Tableau1[[#This Row],[Scope 2 Infrastructure
(kg CO2-eq)]])/Tableau1[[#This Row],[Total CO2-emissions
(kg CO2-eq)
for scope 3 use ]],"")</f>
        <v>9.8455838338021987E-5</v>
      </c>
      <c r="N835" s="436" t="s">
        <v>3730</v>
      </c>
      <c r="O835" s="259">
        <v>1</v>
      </c>
      <c r="P835" s="259" t="s">
        <v>4133</v>
      </c>
      <c r="Q835" s="259" t="s">
        <v>5241</v>
      </c>
    </row>
    <row r="836" spans="1:17" ht="21.75" customHeight="1">
      <c r="A836" s="301" t="s">
        <v>4133</v>
      </c>
      <c r="B836" s="301" t="s">
        <v>5241</v>
      </c>
      <c r="C836" s="316" t="s">
        <v>6911</v>
      </c>
      <c r="D836" s="465" t="s">
        <v>3730</v>
      </c>
      <c r="E836" s="465" t="s">
        <v>700</v>
      </c>
      <c r="F836" s="469" t="str">
        <f t="shared" si="26"/>
        <v>CH</v>
      </c>
      <c r="G836" s="260">
        <v>4.494E-5</v>
      </c>
      <c r="H836" s="260">
        <v>0</v>
      </c>
      <c r="I836" s="260">
        <v>0</v>
      </c>
      <c r="J836" s="260">
        <v>0.53451284812204403</v>
      </c>
      <c r="K836" s="260">
        <v>0.53455778826688105</v>
      </c>
      <c r="L836" s="301" t="str">
        <f t="shared" si="27"/>
        <v/>
      </c>
      <c r="M836" s="459">
        <f>IFERROR((Tableau1[[#This Row],[Scope 1
(kg CO2-eq)]]+Tableau1[[#This Row],[Scope 2 energy
(kg CO2-eq)]]+Tableau1[[#This Row],[Scope 2 Infrastructure
(kg CO2-eq)]])/Tableau1[[#This Row],[Total CO2-emissions
(kg CO2-eq)
for scope 3 use ]],"")</f>
        <v>8.4069488811869017E-5</v>
      </c>
      <c r="N836" s="436" t="s">
        <v>3730</v>
      </c>
      <c r="O836" s="259">
        <v>1</v>
      </c>
      <c r="P836" s="259" t="s">
        <v>4133</v>
      </c>
      <c r="Q836" s="259" t="s">
        <v>5241</v>
      </c>
    </row>
    <row r="837" spans="1:17" ht="21.75" customHeight="1">
      <c r="A837" s="301" t="s">
        <v>4133</v>
      </c>
      <c r="B837" s="301" t="s">
        <v>5241</v>
      </c>
      <c r="C837" s="316" t="s">
        <v>6912</v>
      </c>
      <c r="D837" s="465" t="s">
        <v>3730</v>
      </c>
      <c r="E837" s="465" t="s">
        <v>6091</v>
      </c>
      <c r="F837" s="469" t="str">
        <f t="shared" si="26"/>
        <v>other</v>
      </c>
      <c r="G837" s="260">
        <v>4.494E-5</v>
      </c>
      <c r="H837" s="260">
        <v>0</v>
      </c>
      <c r="I837" s="260">
        <v>0</v>
      </c>
      <c r="J837" s="260">
        <v>0.52533269968474205</v>
      </c>
      <c r="K837" s="260">
        <v>0.52537763980249497</v>
      </c>
      <c r="L837" s="301" t="str">
        <f t="shared" si="27"/>
        <v/>
      </c>
      <c r="M837" s="459">
        <f>IFERROR((Tableau1[[#This Row],[Scope 1
(kg CO2-eq)]]+Tableau1[[#This Row],[Scope 2 energy
(kg CO2-eq)]]+Tableau1[[#This Row],[Scope 2 Infrastructure
(kg CO2-eq)]])/Tableau1[[#This Row],[Total CO2-emissions
(kg CO2-eq)
for scope 3 use ]],"")</f>
        <v>8.5538470988019737E-5</v>
      </c>
      <c r="N837" s="436" t="s">
        <v>3730</v>
      </c>
      <c r="O837" s="259">
        <v>1</v>
      </c>
      <c r="P837" s="259" t="s">
        <v>4133</v>
      </c>
      <c r="Q837" s="259" t="s">
        <v>5241</v>
      </c>
    </row>
    <row r="838" spans="1:17" ht="21.75" customHeight="1">
      <c r="A838" s="301" t="s">
        <v>4133</v>
      </c>
      <c r="B838" s="301" t="s">
        <v>5241</v>
      </c>
      <c r="C838" s="316" t="s">
        <v>6913</v>
      </c>
      <c r="D838" s="465" t="s">
        <v>3730</v>
      </c>
      <c r="E838" s="465" t="s">
        <v>700</v>
      </c>
      <c r="F838" s="469" t="str">
        <f t="shared" si="26"/>
        <v>CH</v>
      </c>
      <c r="G838" s="260">
        <v>4.494E-5</v>
      </c>
      <c r="H838" s="260">
        <v>0</v>
      </c>
      <c r="I838" s="260">
        <v>0</v>
      </c>
      <c r="J838" s="260">
        <v>0.59043925051866897</v>
      </c>
      <c r="K838" s="260">
        <v>0.59048419051897205</v>
      </c>
      <c r="L838" s="301" t="str">
        <f t="shared" si="27"/>
        <v/>
      </c>
      <c r="M838" s="459">
        <f>IFERROR((Tableau1[[#This Row],[Scope 1
(kg CO2-eq)]]+Tableau1[[#This Row],[Scope 2 energy
(kg CO2-eq)]]+Tableau1[[#This Row],[Scope 2 Infrastructure
(kg CO2-eq)]])/Tableau1[[#This Row],[Total CO2-emissions
(kg CO2-eq)
for scope 3 use ]],"")</f>
        <v>7.6107033383065811E-5</v>
      </c>
      <c r="N838" s="436" t="s">
        <v>3730</v>
      </c>
      <c r="O838" s="259">
        <v>1</v>
      </c>
      <c r="P838" s="259" t="s">
        <v>4133</v>
      </c>
      <c r="Q838" s="259" t="s">
        <v>5241</v>
      </c>
    </row>
    <row r="839" spans="1:17" ht="21.75" customHeight="1">
      <c r="A839" s="301" t="s">
        <v>4133</v>
      </c>
      <c r="B839" s="301" t="s">
        <v>5241</v>
      </c>
      <c r="C839" s="316" t="s">
        <v>6914</v>
      </c>
      <c r="D839" s="465" t="s">
        <v>3730</v>
      </c>
      <c r="E839" s="465" t="s">
        <v>6091</v>
      </c>
      <c r="F839" s="469" t="str">
        <f t="shared" si="26"/>
        <v>other</v>
      </c>
      <c r="G839" s="260">
        <v>4.494E-5</v>
      </c>
      <c r="H839" s="260">
        <v>0</v>
      </c>
      <c r="I839" s="260">
        <v>0</v>
      </c>
      <c r="J839" s="260">
        <v>0.58255742924292597</v>
      </c>
      <c r="K839" s="260">
        <v>0.58260236924335096</v>
      </c>
      <c r="L839" s="301" t="str">
        <f t="shared" si="27"/>
        <v/>
      </c>
      <c r="M839" s="459">
        <f>IFERROR((Tableau1[[#This Row],[Scope 1
(kg CO2-eq)]]+Tableau1[[#This Row],[Scope 2 energy
(kg CO2-eq)]]+Tableau1[[#This Row],[Scope 2 Infrastructure
(kg CO2-eq)]])/Tableau1[[#This Row],[Total CO2-emissions
(kg CO2-eq)
for scope 3 use ]],"")</f>
        <v>7.7136658504093242E-5</v>
      </c>
      <c r="N839" s="436" t="s">
        <v>3730</v>
      </c>
      <c r="O839" s="259">
        <v>1</v>
      </c>
      <c r="P839" s="259" t="s">
        <v>4133</v>
      </c>
      <c r="Q839" s="259" t="s">
        <v>5241</v>
      </c>
    </row>
    <row r="840" spans="1:17" ht="21.75" customHeight="1">
      <c r="A840" s="301" t="s">
        <v>4133</v>
      </c>
      <c r="B840" s="301" t="s">
        <v>5241</v>
      </c>
      <c r="C840" s="316" t="s">
        <v>6915</v>
      </c>
      <c r="D840" s="465" t="s">
        <v>3730</v>
      </c>
      <c r="E840" s="465" t="s">
        <v>6091</v>
      </c>
      <c r="F840" s="469" t="str">
        <f t="shared" si="26"/>
        <v>other</v>
      </c>
      <c r="G840" s="260">
        <v>4.494E-5</v>
      </c>
      <c r="H840" s="260">
        <v>0</v>
      </c>
      <c r="I840" s="260">
        <v>0</v>
      </c>
      <c r="J840" s="260">
        <v>0.189081084825684</v>
      </c>
      <c r="K840" s="260">
        <v>0.18912602482600699</v>
      </c>
      <c r="L840" s="301" t="str">
        <f t="shared" si="27"/>
        <v/>
      </c>
      <c r="M840" s="459">
        <f>IFERROR((Tableau1[[#This Row],[Scope 1
(kg CO2-eq)]]+Tableau1[[#This Row],[Scope 2 energy
(kg CO2-eq)]]+Tableau1[[#This Row],[Scope 2 Infrastructure
(kg CO2-eq)]])/Tableau1[[#This Row],[Total CO2-emissions
(kg CO2-eq)
for scope 3 use ]],"")</f>
        <v>2.3761933367628333E-4</v>
      </c>
      <c r="N840" s="436" t="s">
        <v>3730</v>
      </c>
      <c r="O840" s="259">
        <v>1</v>
      </c>
      <c r="P840" s="259" t="s">
        <v>4133</v>
      </c>
      <c r="Q840" s="259" t="s">
        <v>5241</v>
      </c>
    </row>
    <row r="841" spans="1:17" ht="21.75" customHeight="1">
      <c r="A841" s="301" t="s">
        <v>4133</v>
      </c>
      <c r="B841" s="301" t="s">
        <v>5241</v>
      </c>
      <c r="C841" s="316" t="s">
        <v>6916</v>
      </c>
      <c r="D841" s="465" t="s">
        <v>3730</v>
      </c>
      <c r="E841" s="465" t="s">
        <v>700</v>
      </c>
      <c r="F841" s="469" t="str">
        <f t="shared" si="26"/>
        <v>CH</v>
      </c>
      <c r="G841" s="260">
        <v>4.494E-5</v>
      </c>
      <c r="H841" s="260">
        <v>0</v>
      </c>
      <c r="I841" s="260">
        <v>0</v>
      </c>
      <c r="J841" s="260">
        <v>0.160079167369786</v>
      </c>
      <c r="K841" s="260">
        <v>0.16012410736573801</v>
      </c>
      <c r="L841" s="301" t="str">
        <f t="shared" si="27"/>
        <v/>
      </c>
      <c r="M841" s="459">
        <f>IFERROR((Tableau1[[#This Row],[Scope 1
(kg CO2-eq)]]+Tableau1[[#This Row],[Scope 2 energy
(kg CO2-eq)]]+Tableau1[[#This Row],[Scope 2 Infrastructure
(kg CO2-eq)]])/Tableau1[[#This Row],[Total CO2-emissions
(kg CO2-eq)
for scope 3 use ]],"")</f>
        <v>2.806573022596339E-4</v>
      </c>
      <c r="N841" s="436" t="s">
        <v>3730</v>
      </c>
      <c r="O841" s="259">
        <v>1</v>
      </c>
      <c r="P841" s="259" t="s">
        <v>4133</v>
      </c>
      <c r="Q841" s="259" t="s">
        <v>5241</v>
      </c>
    </row>
    <row r="842" spans="1:17" ht="21.75" customHeight="1">
      <c r="A842" s="301" t="s">
        <v>4133</v>
      </c>
      <c r="B842" s="301" t="s">
        <v>5241</v>
      </c>
      <c r="C842" s="316" t="s">
        <v>6917</v>
      </c>
      <c r="D842" s="465" t="s">
        <v>3730</v>
      </c>
      <c r="E842" s="465" t="s">
        <v>6091</v>
      </c>
      <c r="F842" s="469" t="str">
        <f t="shared" si="26"/>
        <v>other</v>
      </c>
      <c r="G842" s="260">
        <v>4.494E-5</v>
      </c>
      <c r="H842" s="260">
        <v>0</v>
      </c>
      <c r="I842" s="260">
        <v>0</v>
      </c>
      <c r="J842" s="260">
        <v>0.12850287539559702</v>
      </c>
      <c r="K842" s="260">
        <v>0.12854781539155</v>
      </c>
      <c r="L842" s="301" t="str">
        <f t="shared" si="27"/>
        <v/>
      </c>
      <c r="M842" s="459">
        <f>IFERROR((Tableau1[[#This Row],[Scope 1
(kg CO2-eq)]]+Tableau1[[#This Row],[Scope 2 energy
(kg CO2-eq)]]+Tableau1[[#This Row],[Scope 2 Infrastructure
(kg CO2-eq)]])/Tableau1[[#This Row],[Total CO2-emissions
(kg CO2-eq)
for scope 3 use ]],"")</f>
        <v>3.4959753974126345E-4</v>
      </c>
      <c r="N842" s="436" t="s">
        <v>3730</v>
      </c>
      <c r="O842" s="259">
        <v>1</v>
      </c>
      <c r="P842" s="259" t="s">
        <v>4133</v>
      </c>
      <c r="Q842" s="259" t="s">
        <v>5241</v>
      </c>
    </row>
    <row r="843" spans="1:17" ht="21.75" customHeight="1">
      <c r="A843" s="301" t="s">
        <v>4133</v>
      </c>
      <c r="B843" s="301" t="s">
        <v>5241</v>
      </c>
      <c r="C843" s="316" t="s">
        <v>6918</v>
      </c>
      <c r="D843" s="465" t="s">
        <v>3730</v>
      </c>
      <c r="E843" s="465" t="s">
        <v>700</v>
      </c>
      <c r="F843" s="469" t="str">
        <f t="shared" si="26"/>
        <v>CH</v>
      </c>
      <c r="G843" s="260">
        <v>4.494E-5</v>
      </c>
      <c r="H843" s="260">
        <v>0</v>
      </c>
      <c r="I843" s="260">
        <v>0</v>
      </c>
      <c r="J843" s="260">
        <v>3.5219039418574902</v>
      </c>
      <c r="K843" s="260">
        <v>3.5219488818567899</v>
      </c>
      <c r="L843" s="301" t="str">
        <f t="shared" si="27"/>
        <v/>
      </c>
      <c r="M843" s="459">
        <f>IFERROR((Tableau1[[#This Row],[Scope 1
(kg CO2-eq)]]+Tableau1[[#This Row],[Scope 2 energy
(kg CO2-eq)]]+Tableau1[[#This Row],[Scope 2 Infrastructure
(kg CO2-eq)]])/Tableau1[[#This Row],[Total CO2-emissions
(kg CO2-eq)
for scope 3 use ]],"")</f>
        <v>1.2759980768462317E-5</v>
      </c>
      <c r="N843" s="436" t="s">
        <v>3730</v>
      </c>
      <c r="O843" s="259">
        <v>1</v>
      </c>
      <c r="P843" s="259" t="s">
        <v>4133</v>
      </c>
      <c r="Q843" s="259" t="s">
        <v>5241</v>
      </c>
    </row>
    <row r="844" spans="1:17" ht="21.75" customHeight="1">
      <c r="A844" s="301" t="s">
        <v>4133</v>
      </c>
      <c r="B844" s="301" t="s">
        <v>5241</v>
      </c>
      <c r="C844" s="316" t="s">
        <v>6919</v>
      </c>
      <c r="D844" s="465" t="s">
        <v>3730</v>
      </c>
      <c r="E844" s="465" t="s">
        <v>6091</v>
      </c>
      <c r="F844" s="469" t="str">
        <f t="shared" si="26"/>
        <v>other</v>
      </c>
      <c r="G844" s="260">
        <v>4.494E-5</v>
      </c>
      <c r="H844" s="260">
        <v>0</v>
      </c>
      <c r="I844" s="260">
        <v>0</v>
      </c>
      <c r="J844" s="260">
        <v>3.5140221205817399</v>
      </c>
      <c r="K844" s="260">
        <v>3.51406706058139</v>
      </c>
      <c r="L844" s="301" t="str">
        <f t="shared" si="27"/>
        <v/>
      </c>
      <c r="M844" s="459">
        <f>IFERROR((Tableau1[[#This Row],[Scope 1
(kg CO2-eq)]]+Tableau1[[#This Row],[Scope 2 energy
(kg CO2-eq)]]+Tableau1[[#This Row],[Scope 2 Infrastructure
(kg CO2-eq)]])/Tableau1[[#This Row],[Total CO2-emissions
(kg CO2-eq)
for scope 3 use ]],"")</f>
        <v>1.2788600566024724E-5</v>
      </c>
      <c r="N844" s="436" t="s">
        <v>3730</v>
      </c>
      <c r="O844" s="259">
        <v>1</v>
      </c>
      <c r="P844" s="259" t="s">
        <v>4133</v>
      </c>
      <c r="Q844" s="259" t="s">
        <v>5241</v>
      </c>
    </row>
    <row r="845" spans="1:17" ht="21.75" customHeight="1">
      <c r="A845" s="301" t="s">
        <v>4133</v>
      </c>
      <c r="B845" s="301" t="s">
        <v>5241</v>
      </c>
      <c r="C845" s="316" t="s">
        <v>6920</v>
      </c>
      <c r="D845" s="465" t="s">
        <v>3730</v>
      </c>
      <c r="E845" s="465" t="s">
        <v>700</v>
      </c>
      <c r="F845" s="469" t="str">
        <f t="shared" si="26"/>
        <v>CH</v>
      </c>
      <c r="G845" s="260">
        <v>4.494E-5</v>
      </c>
      <c r="H845" s="260">
        <v>0</v>
      </c>
      <c r="I845" s="260">
        <v>0</v>
      </c>
      <c r="J845" s="260">
        <v>0.31898724469498801</v>
      </c>
      <c r="K845" s="260">
        <v>0.31903218472357497</v>
      </c>
      <c r="L845" s="301" t="str">
        <f t="shared" si="27"/>
        <v/>
      </c>
      <c r="M845" s="459">
        <f>IFERROR((Tableau1[[#This Row],[Scope 1
(kg CO2-eq)]]+Tableau1[[#This Row],[Scope 2 energy
(kg CO2-eq)]]+Tableau1[[#This Row],[Scope 2 Infrastructure
(kg CO2-eq)]])/Tableau1[[#This Row],[Total CO2-emissions
(kg CO2-eq)
for scope 3 use ]],"")</f>
        <v>1.4086353086582222E-4</v>
      </c>
      <c r="N845" s="436" t="s">
        <v>3730</v>
      </c>
      <c r="O845" s="259">
        <v>1</v>
      </c>
      <c r="P845" s="259" t="s">
        <v>4133</v>
      </c>
      <c r="Q845" s="259" t="s">
        <v>5241</v>
      </c>
    </row>
    <row r="846" spans="1:17" ht="21.75" customHeight="1">
      <c r="A846" s="301" t="s">
        <v>4133</v>
      </c>
      <c r="B846" s="301" t="s">
        <v>5241</v>
      </c>
      <c r="C846" s="316" t="s">
        <v>6921</v>
      </c>
      <c r="D846" s="465" t="s">
        <v>3730</v>
      </c>
      <c r="E846" s="465" t="s">
        <v>6091</v>
      </c>
      <c r="F846" s="469" t="str">
        <f t="shared" si="26"/>
        <v>other</v>
      </c>
      <c r="G846" s="260">
        <v>4.494E-5</v>
      </c>
      <c r="H846" s="260">
        <v>0</v>
      </c>
      <c r="I846" s="260">
        <v>0</v>
      </c>
      <c r="J846" s="260">
        <v>0.31110542341924402</v>
      </c>
      <c r="K846" s="260">
        <v>0.31115036342302599</v>
      </c>
      <c r="L846" s="301" t="str">
        <f t="shared" si="27"/>
        <v/>
      </c>
      <c r="M846" s="459">
        <f>IFERROR((Tableau1[[#This Row],[Scope 1
(kg CO2-eq)]]+Tableau1[[#This Row],[Scope 2 energy
(kg CO2-eq)]]+Tableau1[[#This Row],[Scope 2 Infrastructure
(kg CO2-eq)]])/Tableau1[[#This Row],[Total CO2-emissions
(kg CO2-eq)
for scope 3 use ]],"")</f>
        <v>1.4443177731051404E-4</v>
      </c>
      <c r="N846" s="436" t="s">
        <v>3730</v>
      </c>
      <c r="O846" s="259">
        <v>1</v>
      </c>
      <c r="P846" s="259" t="s">
        <v>4133</v>
      </c>
      <c r="Q846" s="259" t="s">
        <v>5241</v>
      </c>
    </row>
    <row r="847" spans="1:17" ht="21.75" customHeight="1">
      <c r="A847" s="301" t="s">
        <v>4133</v>
      </c>
      <c r="B847" s="301" t="s">
        <v>5241</v>
      </c>
      <c r="C847" s="316" t="s">
        <v>6922</v>
      </c>
      <c r="D847" s="465" t="s">
        <v>3730</v>
      </c>
      <c r="E847" s="465" t="s">
        <v>700</v>
      </c>
      <c r="F847" s="469" t="str">
        <f t="shared" si="26"/>
        <v>CH</v>
      </c>
      <c r="G847" s="260">
        <v>4.494E-5</v>
      </c>
      <c r="H847" s="260">
        <v>0</v>
      </c>
      <c r="I847" s="260">
        <v>0</v>
      </c>
      <c r="J847" s="260">
        <v>1.1196099384256599</v>
      </c>
      <c r="K847" s="260">
        <v>1.1196548784245299</v>
      </c>
      <c r="L847" s="301" t="str">
        <f t="shared" si="27"/>
        <v/>
      </c>
      <c r="M847" s="459">
        <f>IFERROR((Tableau1[[#This Row],[Scope 1
(kg CO2-eq)]]+Tableau1[[#This Row],[Scope 2 energy
(kg CO2-eq)]]+Tableau1[[#This Row],[Scope 2 Infrastructure
(kg CO2-eq)]])/Tableau1[[#This Row],[Total CO2-emissions
(kg CO2-eq)
for scope 3 use ]],"")</f>
        <v>4.0137368099744471E-5</v>
      </c>
      <c r="N847" s="436" t="s">
        <v>3730</v>
      </c>
      <c r="O847" s="259">
        <v>1</v>
      </c>
      <c r="P847" s="259" t="s">
        <v>4133</v>
      </c>
      <c r="Q847" s="259" t="s">
        <v>5241</v>
      </c>
    </row>
    <row r="848" spans="1:17" ht="21.75" customHeight="1">
      <c r="A848" s="301" t="s">
        <v>4133</v>
      </c>
      <c r="B848" s="301" t="s">
        <v>5241</v>
      </c>
      <c r="C848" s="316" t="s">
        <v>6923</v>
      </c>
      <c r="D848" s="465" t="s">
        <v>3730</v>
      </c>
      <c r="E848" s="465" t="s">
        <v>6091</v>
      </c>
      <c r="F848" s="469" t="str">
        <f t="shared" si="26"/>
        <v>other</v>
      </c>
      <c r="G848" s="260">
        <v>4.494E-5</v>
      </c>
      <c r="H848" s="260">
        <v>0</v>
      </c>
      <c r="I848" s="260">
        <v>0</v>
      </c>
      <c r="J848" s="260">
        <v>1.1676678923692601</v>
      </c>
      <c r="K848" s="260">
        <v>1.1677128323724499</v>
      </c>
      <c r="L848" s="301" t="str">
        <f t="shared" si="27"/>
        <v/>
      </c>
      <c r="M848" s="459">
        <f>IFERROR((Tableau1[[#This Row],[Scope 1
(kg CO2-eq)]]+Tableau1[[#This Row],[Scope 2 energy
(kg CO2-eq)]]+Tableau1[[#This Row],[Scope 2 Infrastructure
(kg CO2-eq)]])/Tableau1[[#This Row],[Total CO2-emissions
(kg CO2-eq)
for scope 3 use ]],"")</f>
        <v>3.84854895434309E-5</v>
      </c>
      <c r="N848" s="436" t="s">
        <v>3730</v>
      </c>
      <c r="O848" s="259">
        <v>1</v>
      </c>
      <c r="P848" s="259" t="s">
        <v>4133</v>
      </c>
      <c r="Q848" s="259" t="s">
        <v>5241</v>
      </c>
    </row>
    <row r="849" spans="1:17" ht="21.75" customHeight="1">
      <c r="A849" s="301" t="s">
        <v>4133</v>
      </c>
      <c r="B849" s="301" t="s">
        <v>5241</v>
      </c>
      <c r="C849" s="316" t="s">
        <v>6924</v>
      </c>
      <c r="D849" s="465" t="s">
        <v>3730</v>
      </c>
      <c r="E849" s="465" t="s">
        <v>700</v>
      </c>
      <c r="F849" s="469" t="str">
        <f t="shared" si="26"/>
        <v>CH</v>
      </c>
      <c r="G849" s="260">
        <v>4.494E-5</v>
      </c>
      <c r="H849" s="260">
        <v>0</v>
      </c>
      <c r="I849" s="260">
        <v>0</v>
      </c>
      <c r="J849" s="260">
        <v>0.51706311350294998</v>
      </c>
      <c r="K849" s="260">
        <v>0.51710805349312094</v>
      </c>
      <c r="L849" s="301" t="str">
        <f t="shared" si="27"/>
        <v/>
      </c>
      <c r="M849" s="459">
        <f>IFERROR((Tableau1[[#This Row],[Scope 1
(kg CO2-eq)]]+Tableau1[[#This Row],[Scope 2 energy
(kg CO2-eq)]]+Tableau1[[#This Row],[Scope 2 Infrastructure
(kg CO2-eq)]])/Tableau1[[#This Row],[Total CO2-emissions
(kg CO2-eq)
for scope 3 use ]],"")</f>
        <v>8.6906401276146112E-5</v>
      </c>
      <c r="N849" s="436" t="s">
        <v>3730</v>
      </c>
      <c r="O849" s="259">
        <v>1</v>
      </c>
      <c r="P849" s="259" t="s">
        <v>4133</v>
      </c>
      <c r="Q849" s="259" t="s">
        <v>5241</v>
      </c>
    </row>
    <row r="850" spans="1:17" ht="21.75" customHeight="1">
      <c r="A850" s="301" t="s">
        <v>4133</v>
      </c>
      <c r="B850" s="301" t="s">
        <v>5241</v>
      </c>
      <c r="C850" s="316" t="s">
        <v>6925</v>
      </c>
      <c r="D850" s="465" t="s">
        <v>3730</v>
      </c>
      <c r="E850" s="465" t="s">
        <v>6091</v>
      </c>
      <c r="F850" s="469" t="str">
        <f t="shared" si="26"/>
        <v>other</v>
      </c>
      <c r="G850" s="260">
        <v>4.494E-5</v>
      </c>
      <c r="H850" s="260">
        <v>0</v>
      </c>
      <c r="I850" s="260">
        <v>0</v>
      </c>
      <c r="J850" s="260">
        <v>0.50129700877704697</v>
      </c>
      <c r="K850" s="260">
        <v>0.50134194878620897</v>
      </c>
      <c r="L850" s="301" t="str">
        <f t="shared" si="27"/>
        <v/>
      </c>
      <c r="M850" s="459">
        <f>IFERROR((Tableau1[[#This Row],[Scope 1
(kg CO2-eq)]]+Tableau1[[#This Row],[Scope 2 energy
(kg CO2-eq)]]+Tableau1[[#This Row],[Scope 2 Infrastructure
(kg CO2-eq)]])/Tableau1[[#This Row],[Total CO2-emissions
(kg CO2-eq)
for scope 3 use ]],"")</f>
        <v>8.9639416986357363E-5</v>
      </c>
      <c r="N850" s="436" t="s">
        <v>3730</v>
      </c>
      <c r="O850" s="259">
        <v>1</v>
      </c>
      <c r="P850" s="259" t="s">
        <v>4133</v>
      </c>
      <c r="Q850" s="259" t="s">
        <v>5241</v>
      </c>
    </row>
    <row r="851" spans="1:17" ht="21.75" customHeight="1">
      <c r="A851" s="301" t="s">
        <v>4133</v>
      </c>
      <c r="B851" s="301" t="s">
        <v>5241</v>
      </c>
      <c r="C851" s="316" t="s">
        <v>6926</v>
      </c>
      <c r="D851" s="465" t="s">
        <v>3730</v>
      </c>
      <c r="E851" s="465" t="s">
        <v>700</v>
      </c>
      <c r="F851" s="469" t="str">
        <f t="shared" si="26"/>
        <v>CH</v>
      </c>
      <c r="G851" s="260">
        <v>4.494E-5</v>
      </c>
      <c r="H851" s="260">
        <v>0</v>
      </c>
      <c r="I851" s="260">
        <v>0</v>
      </c>
      <c r="J851" s="260">
        <v>0.317472151229232</v>
      </c>
      <c r="K851" s="260">
        <v>0.31751709112947002</v>
      </c>
      <c r="L851" s="301" t="str">
        <f t="shared" si="27"/>
        <v/>
      </c>
      <c r="M851" s="459">
        <f>IFERROR((Tableau1[[#This Row],[Scope 1
(kg CO2-eq)]]+Tableau1[[#This Row],[Scope 2 energy
(kg CO2-eq)]]+Tableau1[[#This Row],[Scope 2 Infrastructure
(kg CO2-eq)]])/Tableau1[[#This Row],[Total CO2-emissions
(kg CO2-eq)
for scope 3 use ]],"")</f>
        <v>1.4153568817394896E-4</v>
      </c>
      <c r="N851" s="436" t="s">
        <v>3730</v>
      </c>
      <c r="O851" s="259">
        <v>1</v>
      </c>
      <c r="P851" s="259" t="s">
        <v>4133</v>
      </c>
      <c r="Q851" s="259" t="s">
        <v>5241</v>
      </c>
    </row>
    <row r="852" spans="1:17" ht="21.75" customHeight="1">
      <c r="A852" s="301" t="s">
        <v>4133</v>
      </c>
      <c r="B852" s="301" t="s">
        <v>5241</v>
      </c>
      <c r="C852" s="316" t="s">
        <v>6927</v>
      </c>
      <c r="D852" s="465" t="s">
        <v>3730</v>
      </c>
      <c r="E852" s="465" t="s">
        <v>6091</v>
      </c>
      <c r="F852" s="469" t="str">
        <f t="shared" si="26"/>
        <v>other</v>
      </c>
      <c r="G852" s="260">
        <v>4.494E-5</v>
      </c>
      <c r="H852" s="260">
        <v>0</v>
      </c>
      <c r="I852" s="260">
        <v>0</v>
      </c>
      <c r="J852" s="260">
        <v>0.30959032995348901</v>
      </c>
      <c r="K852" s="260">
        <v>0.30963526994213803</v>
      </c>
      <c r="L852" s="301" t="str">
        <f t="shared" si="27"/>
        <v/>
      </c>
      <c r="M852" s="459">
        <f>IFERROR((Tableau1[[#This Row],[Scope 1
(kg CO2-eq)]]+Tableau1[[#This Row],[Scope 2 energy
(kg CO2-eq)]]+Tableau1[[#This Row],[Scope 2 Infrastructure
(kg CO2-eq)]])/Tableau1[[#This Row],[Total CO2-emissions
(kg CO2-eq)
for scope 3 use ]],"")</f>
        <v>1.4513850443587385E-4</v>
      </c>
      <c r="N852" s="436" t="s">
        <v>3730</v>
      </c>
      <c r="O852" s="259">
        <v>1</v>
      </c>
      <c r="P852" s="259" t="s">
        <v>4133</v>
      </c>
      <c r="Q852" s="259" t="s">
        <v>5241</v>
      </c>
    </row>
    <row r="853" spans="1:17" ht="21.75" customHeight="1">
      <c r="A853" s="301" t="s">
        <v>4133</v>
      </c>
      <c r="B853" s="301" t="s">
        <v>5241</v>
      </c>
      <c r="C853" s="316" t="s">
        <v>6928</v>
      </c>
      <c r="D853" s="465" t="s">
        <v>3730</v>
      </c>
      <c r="E853" s="465" t="s">
        <v>700</v>
      </c>
      <c r="F853" s="469" t="str">
        <f t="shared" si="26"/>
        <v>CH</v>
      </c>
      <c r="G853" s="260">
        <v>4.494E-5</v>
      </c>
      <c r="H853" s="260">
        <v>0</v>
      </c>
      <c r="I853" s="260">
        <v>0</v>
      </c>
      <c r="J853" s="260">
        <v>0.52978850011060596</v>
      </c>
      <c r="K853" s="260">
        <v>0.52983344010891698</v>
      </c>
      <c r="L853" s="301" t="str">
        <f t="shared" si="27"/>
        <v/>
      </c>
      <c r="M853" s="459">
        <f>IFERROR((Tableau1[[#This Row],[Scope 1
(kg CO2-eq)]]+Tableau1[[#This Row],[Scope 2 energy
(kg CO2-eq)]]+Tableau1[[#This Row],[Scope 2 Infrastructure
(kg CO2-eq)]])/Tableau1[[#This Row],[Total CO2-emissions
(kg CO2-eq)
for scope 3 use ]],"")</f>
        <v>8.4819108417848743E-5</v>
      </c>
      <c r="N853" s="436" t="s">
        <v>3730</v>
      </c>
      <c r="O853" s="259">
        <v>1</v>
      </c>
      <c r="P853" s="259" t="s">
        <v>4133</v>
      </c>
      <c r="Q853" s="259" t="s">
        <v>5241</v>
      </c>
    </row>
    <row r="854" spans="1:17" ht="21.75" customHeight="1">
      <c r="A854" s="301" t="s">
        <v>4133</v>
      </c>
      <c r="B854" s="301" t="s">
        <v>5241</v>
      </c>
      <c r="C854" s="316" t="s">
        <v>6929</v>
      </c>
      <c r="D854" s="465" t="s">
        <v>3730</v>
      </c>
      <c r="E854" s="465" t="s">
        <v>6091</v>
      </c>
      <c r="F854" s="469" t="str">
        <f t="shared" si="26"/>
        <v>other</v>
      </c>
      <c r="G854" s="260">
        <v>4.494E-5</v>
      </c>
      <c r="H854" s="260">
        <v>0</v>
      </c>
      <c r="I854" s="260">
        <v>0</v>
      </c>
      <c r="J854" s="260">
        <v>0.51931002451174602</v>
      </c>
      <c r="K854" s="260">
        <v>0.519354964507733</v>
      </c>
      <c r="L854" s="301" t="str">
        <f t="shared" si="27"/>
        <v/>
      </c>
      <c r="M854" s="459">
        <f>IFERROR((Tableau1[[#This Row],[Scope 1
(kg CO2-eq)]]+Tableau1[[#This Row],[Scope 2 energy
(kg CO2-eq)]]+Tableau1[[#This Row],[Scope 2 Infrastructure
(kg CO2-eq)]])/Tableau1[[#This Row],[Total CO2-emissions
(kg CO2-eq)
for scope 3 use ]],"")</f>
        <v>8.6530413823224101E-5</v>
      </c>
      <c r="N854" s="436" t="s">
        <v>3730</v>
      </c>
      <c r="O854" s="259">
        <v>1</v>
      </c>
      <c r="P854" s="259" t="s">
        <v>4133</v>
      </c>
      <c r="Q854" s="259" t="s">
        <v>5241</v>
      </c>
    </row>
    <row r="855" spans="1:17" ht="21.75" customHeight="1">
      <c r="A855" s="301" t="s">
        <v>5160</v>
      </c>
      <c r="B855" s="301" t="s">
        <v>5242</v>
      </c>
      <c r="C855" s="316" t="s">
        <v>6930</v>
      </c>
      <c r="D855" s="465" t="s">
        <v>3730</v>
      </c>
      <c r="E855" s="465" t="s">
        <v>6101</v>
      </c>
      <c r="F855" s="469" t="str">
        <f t="shared" si="26"/>
        <v>other</v>
      </c>
      <c r="G855" s="260">
        <v>3.5884100000000001</v>
      </c>
      <c r="H855" s="260">
        <v>0</v>
      </c>
      <c r="I855" s="260">
        <v>0</v>
      </c>
      <c r="J855" s="260">
        <v>0</v>
      </c>
      <c r="K855" s="260">
        <v>3.5884100000000001</v>
      </c>
      <c r="L855" s="301" t="str">
        <f t="shared" si="27"/>
        <v/>
      </c>
      <c r="M855" s="459">
        <f>IFERROR((Tableau1[[#This Row],[Scope 1
(kg CO2-eq)]]+Tableau1[[#This Row],[Scope 2 energy
(kg CO2-eq)]]+Tableau1[[#This Row],[Scope 2 Infrastructure
(kg CO2-eq)]])/Tableau1[[#This Row],[Total CO2-emissions
(kg CO2-eq)
for scope 3 use ]],"")</f>
        <v>1</v>
      </c>
      <c r="N855" s="436" t="s">
        <v>3730</v>
      </c>
      <c r="O855" s="259">
        <v>1</v>
      </c>
      <c r="P855" s="259" t="s">
        <v>5160</v>
      </c>
      <c r="Q855" s="259" t="s">
        <v>5242</v>
      </c>
    </row>
    <row r="856" spans="1:17" ht="21.75" customHeight="1">
      <c r="A856" s="301" t="s">
        <v>5138</v>
      </c>
      <c r="B856" s="301" t="s">
        <v>5146</v>
      </c>
      <c r="C856" s="316" t="s">
        <v>6931</v>
      </c>
      <c r="D856" s="465" t="s">
        <v>3730</v>
      </c>
      <c r="E856" s="465" t="s">
        <v>6091</v>
      </c>
      <c r="F856" s="469" t="str">
        <f t="shared" si="26"/>
        <v>other</v>
      </c>
      <c r="G856" s="260">
        <v>0</v>
      </c>
      <c r="H856" s="260">
        <v>0</v>
      </c>
      <c r="I856" s="260">
        <v>0</v>
      </c>
      <c r="J856" s="260">
        <v>1.6778047259130699E-5</v>
      </c>
      <c r="K856" s="260">
        <v>1.6778047259915702E-5</v>
      </c>
      <c r="L856" s="301" t="str">
        <f t="shared" si="27"/>
        <v/>
      </c>
      <c r="M856" s="459">
        <f>IFERROR((Tableau1[[#This Row],[Scope 1
(kg CO2-eq)]]+Tableau1[[#This Row],[Scope 2 energy
(kg CO2-eq)]]+Tableau1[[#This Row],[Scope 2 Infrastructure
(kg CO2-eq)]])/Tableau1[[#This Row],[Total CO2-emissions
(kg CO2-eq)
for scope 3 use ]],"")</f>
        <v>0</v>
      </c>
      <c r="N856" s="436" t="s">
        <v>3730</v>
      </c>
      <c r="O856" s="259">
        <v>1</v>
      </c>
      <c r="P856" s="259" t="s">
        <v>5138</v>
      </c>
      <c r="Q856" s="259" t="s">
        <v>5146</v>
      </c>
    </row>
    <row r="857" spans="1:17" ht="21.75" customHeight="1">
      <c r="A857" s="301" t="s">
        <v>5129</v>
      </c>
      <c r="B857" s="301" t="s">
        <v>5162</v>
      </c>
      <c r="C857" s="316" t="s">
        <v>6932</v>
      </c>
      <c r="D857" s="465" t="s">
        <v>3730</v>
      </c>
      <c r="E857" s="465" t="s">
        <v>6091</v>
      </c>
      <c r="F857" s="469" t="str">
        <f t="shared" si="26"/>
        <v>other</v>
      </c>
      <c r="G857" s="260">
        <v>0</v>
      </c>
      <c r="H857" s="260">
        <v>0.32199462199520001</v>
      </c>
      <c r="I857" s="260">
        <v>2.0602097279999999E-4</v>
      </c>
      <c r="J857" s="260">
        <v>2.6455202860506102</v>
      </c>
      <c r="K857" s="260">
        <v>2.96772093447189</v>
      </c>
      <c r="L857" s="301" t="str">
        <f t="shared" si="27"/>
        <v/>
      </c>
      <c r="M857" s="459">
        <f>IFERROR((Tableau1[[#This Row],[Scope 1
(kg CO2-eq)]]+Tableau1[[#This Row],[Scope 2 energy
(kg CO2-eq)]]+Tableau1[[#This Row],[Scope 2 Infrastructure
(kg CO2-eq)]])/Tableau1[[#This Row],[Total CO2-emissions
(kg CO2-eq)
for scope 3 use ]],"")</f>
        <v>0.10856837623290076</v>
      </c>
      <c r="N857" s="436" t="s">
        <v>3730</v>
      </c>
      <c r="O857" s="259">
        <v>1</v>
      </c>
      <c r="P857" s="259" t="s">
        <v>5129</v>
      </c>
      <c r="Q857" s="259" t="s">
        <v>5162</v>
      </c>
    </row>
    <row r="858" spans="1:17" ht="21.75" customHeight="1">
      <c r="A858" s="301" t="s">
        <v>5129</v>
      </c>
      <c r="B858" s="301" t="s">
        <v>5136</v>
      </c>
      <c r="C858" s="316" t="s">
        <v>6933</v>
      </c>
      <c r="D858" s="465" t="s">
        <v>3730</v>
      </c>
      <c r="E858" s="465" t="s">
        <v>6091</v>
      </c>
      <c r="F858" s="469" t="str">
        <f t="shared" si="26"/>
        <v>other</v>
      </c>
      <c r="G858" s="260">
        <v>0.15</v>
      </c>
      <c r="H858" s="260">
        <v>0.32199462199520001</v>
      </c>
      <c r="I858" s="260">
        <v>2.0602097279999999E-4</v>
      </c>
      <c r="J858" s="260">
        <v>1.8973431573857202</v>
      </c>
      <c r="K858" s="260">
        <v>2.3695438010626302</v>
      </c>
      <c r="L858" s="301" t="str">
        <f t="shared" si="27"/>
        <v/>
      </c>
      <c r="M858" s="459">
        <f>IFERROR((Tableau1[[#This Row],[Scope 1
(kg CO2-eq)]]+Tableau1[[#This Row],[Scope 2 energy
(kg CO2-eq)]]+Tableau1[[#This Row],[Scope 2 Infrastructure
(kg CO2-eq)]])/Tableau1[[#This Row],[Total CO2-emissions
(kg CO2-eq)
for scope 3 use ]],"")</f>
        <v>0.1992791366659861</v>
      </c>
      <c r="N858" s="436" t="s">
        <v>3730</v>
      </c>
      <c r="O858" s="259">
        <v>1</v>
      </c>
      <c r="P858" s="259" t="s">
        <v>5129</v>
      </c>
      <c r="Q858" s="259" t="s">
        <v>5136</v>
      </c>
    </row>
    <row r="859" spans="1:17" ht="21.75" customHeight="1">
      <c r="A859" s="301" t="s">
        <v>5141</v>
      </c>
      <c r="B859" s="301" t="s">
        <v>5169</v>
      </c>
      <c r="C859" s="316" t="s">
        <v>6934</v>
      </c>
      <c r="D859" s="465" t="s">
        <v>3646</v>
      </c>
      <c r="E859" s="465" t="s">
        <v>700</v>
      </c>
      <c r="F859" s="469" t="str">
        <f t="shared" si="26"/>
        <v>CH</v>
      </c>
      <c r="G859" s="260">
        <v>0</v>
      </c>
      <c r="H859" s="260">
        <v>0</v>
      </c>
      <c r="I859" s="260">
        <v>0</v>
      </c>
      <c r="J859" s="260">
        <v>73.560984806842896</v>
      </c>
      <c r="K859" s="260">
        <v>73.560984805543299</v>
      </c>
      <c r="L859" s="301" t="str">
        <f t="shared" si="27"/>
        <v/>
      </c>
      <c r="M859" s="459">
        <f>IFERROR((Tableau1[[#This Row],[Scope 1
(kg CO2-eq)]]+Tableau1[[#This Row],[Scope 2 energy
(kg CO2-eq)]]+Tableau1[[#This Row],[Scope 2 Infrastructure
(kg CO2-eq)]])/Tableau1[[#This Row],[Total CO2-emissions
(kg CO2-eq)
for scope 3 use ]],"")</f>
        <v>0</v>
      </c>
      <c r="N859" s="436" t="s">
        <v>3646</v>
      </c>
      <c r="O859" s="259">
        <v>1</v>
      </c>
      <c r="P859" s="259" t="s">
        <v>5141</v>
      </c>
      <c r="Q859" s="259" t="s">
        <v>5169</v>
      </c>
    </row>
    <row r="860" spans="1:17" ht="21.75" customHeight="1">
      <c r="A860" s="301" t="s">
        <v>5129</v>
      </c>
      <c r="B860" s="301" t="s">
        <v>5130</v>
      </c>
      <c r="C860" s="316" t="s">
        <v>6935</v>
      </c>
      <c r="D860" s="465" t="s">
        <v>3730</v>
      </c>
      <c r="E860" s="465" t="s">
        <v>6091</v>
      </c>
      <c r="F860" s="469" t="str">
        <f t="shared" si="26"/>
        <v>other</v>
      </c>
      <c r="G860" s="260">
        <v>0.31376999999999999</v>
      </c>
      <c r="H860" s="260">
        <v>1.61572521849576</v>
      </c>
      <c r="I860" s="260">
        <v>8.8125007104000003E-4</v>
      </c>
      <c r="J860" s="260">
        <v>8.1619438185056001</v>
      </c>
      <c r="K860" s="260">
        <v>10.0923202865792</v>
      </c>
      <c r="L860" s="301" t="str">
        <f t="shared" si="27"/>
        <v/>
      </c>
      <c r="M860" s="459">
        <f>IFERROR((Tableau1[[#This Row],[Scope 1
(kg CO2-eq)]]+Tableau1[[#This Row],[Scope 2 energy
(kg CO2-eq)]]+Tableau1[[#This Row],[Scope 2 Infrastructure
(kg CO2-eq)]])/Tableau1[[#This Row],[Total CO2-emissions
(kg CO2-eq)
for scope 3 use ]],"")</f>
        <v>0.19127181993360046</v>
      </c>
      <c r="N860" s="436" t="s">
        <v>3730</v>
      </c>
      <c r="O860" s="259">
        <v>1</v>
      </c>
      <c r="P860" s="259" t="s">
        <v>5129</v>
      </c>
      <c r="Q860" s="259" t="s">
        <v>5130</v>
      </c>
    </row>
    <row r="861" spans="1:17" ht="21.75" customHeight="1">
      <c r="A861" s="301" t="s">
        <v>5129</v>
      </c>
      <c r="B861" s="301" t="s">
        <v>5130</v>
      </c>
      <c r="C861" s="316" t="s">
        <v>6936</v>
      </c>
      <c r="D861" s="465" t="s">
        <v>3730</v>
      </c>
      <c r="E861" s="465" t="s">
        <v>700</v>
      </c>
      <c r="F861" s="469" t="str">
        <f t="shared" si="26"/>
        <v>CH</v>
      </c>
      <c r="G861" s="260">
        <v>0.70726051310000004</v>
      </c>
      <c r="H861" s="260">
        <v>5.2762796197195199</v>
      </c>
      <c r="I861" s="260">
        <v>1.38247206336E-3</v>
      </c>
      <c r="J861" s="260">
        <v>8.6578826726221401</v>
      </c>
      <c r="K861" s="260">
        <v>14.6428052588473</v>
      </c>
      <c r="L861" s="301" t="str">
        <f t="shared" si="27"/>
        <v/>
      </c>
      <c r="M861" s="459">
        <f>IFERROR((Tableau1[[#This Row],[Scope 1
(kg CO2-eq)]]+Tableau1[[#This Row],[Scope 2 energy
(kg CO2-eq)]]+Tableau1[[#This Row],[Scope 2 Infrastructure
(kg CO2-eq)]])/Tableau1[[#This Row],[Total CO2-emissions
(kg CO2-eq)
for scope 3 use ]],"")</f>
        <v>0.40872787004161942</v>
      </c>
      <c r="N861" s="436" t="s">
        <v>3730</v>
      </c>
      <c r="O861" s="259">
        <v>1</v>
      </c>
      <c r="P861" s="259" t="s">
        <v>5129</v>
      </c>
      <c r="Q861" s="259" t="s">
        <v>5130</v>
      </c>
    </row>
    <row r="862" spans="1:17" ht="21.75" customHeight="1">
      <c r="A862" s="301" t="s">
        <v>5129</v>
      </c>
      <c r="B862" s="301" t="s">
        <v>5130</v>
      </c>
      <c r="C862" s="316" t="s">
        <v>6937</v>
      </c>
      <c r="D862" s="465" t="s">
        <v>3730</v>
      </c>
      <c r="E862" s="465" t="s">
        <v>6091</v>
      </c>
      <c r="F862" s="469" t="str">
        <f t="shared" si="26"/>
        <v>other</v>
      </c>
      <c r="G862" s="260">
        <v>0.70726051310000004</v>
      </c>
      <c r="H862" s="260">
        <v>6.1297346848574401</v>
      </c>
      <c r="I862" s="260">
        <v>1.39673558016E-3</v>
      </c>
      <c r="J862" s="260">
        <v>8.6578826726221401</v>
      </c>
      <c r="K862" s="260">
        <v>15.4962745886878</v>
      </c>
      <c r="L862" s="301" t="str">
        <f t="shared" si="27"/>
        <v/>
      </c>
      <c r="M862" s="459">
        <f>IFERROR((Tableau1[[#This Row],[Scope 1
(kg CO2-eq)]]+Tableau1[[#This Row],[Scope 2 energy
(kg CO2-eq)]]+Tableau1[[#This Row],[Scope 2 Infrastructure
(kg CO2-eq)]])/Tableau1[[#This Row],[Total CO2-emissions
(kg CO2-eq)
for scope 3 use ]],"")</f>
        <v>0.44129264065374724</v>
      </c>
      <c r="N862" s="436" t="s">
        <v>3730</v>
      </c>
      <c r="O862" s="259">
        <v>1</v>
      </c>
      <c r="P862" s="259" t="s">
        <v>5129</v>
      </c>
      <c r="Q862" s="259" t="s">
        <v>5130</v>
      </c>
    </row>
    <row r="863" spans="1:17" ht="21.75" customHeight="1">
      <c r="A863" s="301" t="s">
        <v>5129</v>
      </c>
      <c r="B863" s="301" t="s">
        <v>5136</v>
      </c>
      <c r="C863" s="316" t="s">
        <v>6938</v>
      </c>
      <c r="D863" s="465" t="s">
        <v>3730</v>
      </c>
      <c r="E863" s="465" t="s">
        <v>6091</v>
      </c>
      <c r="F863" s="469" t="str">
        <f t="shared" si="26"/>
        <v>other</v>
      </c>
      <c r="G863" s="260">
        <v>2.3E-2</v>
      </c>
      <c r="H863" s="260">
        <v>0.45240485098136002</v>
      </c>
      <c r="I863" s="260">
        <v>5.9950247040000002E-5</v>
      </c>
      <c r="J863" s="260">
        <v>1.9242662733826401</v>
      </c>
      <c r="K863" s="260">
        <v>2.3997310730394301</v>
      </c>
      <c r="L863" s="301" t="str">
        <f t="shared" si="27"/>
        <v/>
      </c>
      <c r="M863" s="459">
        <f>IFERROR((Tableau1[[#This Row],[Scope 1
(kg CO2-eq)]]+Tableau1[[#This Row],[Scope 2 energy
(kg CO2-eq)]]+Tableau1[[#This Row],[Scope 2 Infrastructure
(kg CO2-eq)]])/Tableau1[[#This Row],[Total CO2-emissions
(kg CO2-eq)
for scope 3 use ]],"")</f>
        <v>0.19813253517036392</v>
      </c>
      <c r="N863" s="436" t="s">
        <v>3730</v>
      </c>
      <c r="O863" s="259">
        <v>1</v>
      </c>
      <c r="P863" s="259" t="s">
        <v>5129</v>
      </c>
      <c r="Q863" s="259" t="s">
        <v>5136</v>
      </c>
    </row>
    <row r="864" spans="1:17" ht="21.75" customHeight="1">
      <c r="A864" s="301" t="s">
        <v>5129</v>
      </c>
      <c r="B864" s="301" t="s">
        <v>5136</v>
      </c>
      <c r="C864" s="316" t="s">
        <v>6939</v>
      </c>
      <c r="D864" s="465" t="s">
        <v>3730</v>
      </c>
      <c r="E864" s="465" t="s">
        <v>6091</v>
      </c>
      <c r="F864" s="469" t="str">
        <f t="shared" si="26"/>
        <v>other</v>
      </c>
      <c r="G864" s="260">
        <v>4.36E-2</v>
      </c>
      <c r="H864" s="260">
        <v>0.32199462199520001</v>
      </c>
      <c r="I864" s="260">
        <v>2.0602097279999999E-4</v>
      </c>
      <c r="J864" s="260">
        <v>2.7731900704090697</v>
      </c>
      <c r="K864" s="260">
        <v>3.1389907123704699</v>
      </c>
      <c r="L864" s="301" t="str">
        <f t="shared" si="27"/>
        <v/>
      </c>
      <c r="M864" s="459">
        <f>IFERROR((Tableau1[[#This Row],[Scope 1
(kg CO2-eq)]]+Tableau1[[#This Row],[Scope 2 energy
(kg CO2-eq)]]+Tableau1[[#This Row],[Scope 2 Infrastructure
(kg CO2-eq)]])/Tableau1[[#This Row],[Total CO2-emissions
(kg CO2-eq)
for scope 3 use ]],"")</f>
        <v>0.1165344776352519</v>
      </c>
      <c r="N864" s="436" t="s">
        <v>3730</v>
      </c>
      <c r="O864" s="259">
        <v>1</v>
      </c>
      <c r="P864" s="259" t="s">
        <v>5129</v>
      </c>
      <c r="Q864" s="260" t="s">
        <v>5136</v>
      </c>
    </row>
    <row r="865" spans="1:17" ht="21.75" customHeight="1">
      <c r="A865" s="301" t="s">
        <v>5178</v>
      </c>
      <c r="B865" s="301" t="s">
        <v>5132</v>
      </c>
      <c r="C865" s="316" t="s">
        <v>6940</v>
      </c>
      <c r="D865" s="465" t="s">
        <v>3730</v>
      </c>
      <c r="E865" s="465" t="s">
        <v>6091</v>
      </c>
      <c r="F865" s="469" t="str">
        <f t="shared" si="26"/>
        <v>other</v>
      </c>
      <c r="G865" s="260">
        <v>0</v>
      </c>
      <c r="H865" s="260">
        <v>118.38579713999999</v>
      </c>
      <c r="I865" s="260">
        <v>0.13492749600000001</v>
      </c>
      <c r="J865" s="260">
        <v>138.874947111528</v>
      </c>
      <c r="K865" s="260">
        <v>257.39567156620302</v>
      </c>
      <c r="L865" s="301" t="str">
        <f t="shared" si="27"/>
        <v/>
      </c>
      <c r="M865" s="459">
        <f>IFERROR((Tableau1[[#This Row],[Scope 1
(kg CO2-eq)]]+Tableau1[[#This Row],[Scope 2 energy
(kg CO2-eq)]]+Tableau1[[#This Row],[Scope 2 Infrastructure
(kg CO2-eq)]])/Tableau1[[#This Row],[Total CO2-emissions
(kg CO2-eq)
for scope 3 use ]],"")</f>
        <v>0.46046121877195623</v>
      </c>
      <c r="N865" s="436" t="s">
        <v>3730</v>
      </c>
      <c r="O865" s="259">
        <v>1</v>
      </c>
      <c r="P865" s="259" t="s">
        <v>5178</v>
      </c>
      <c r="Q865" s="259" t="s">
        <v>5132</v>
      </c>
    </row>
    <row r="866" spans="1:17" ht="21.75" customHeight="1">
      <c r="A866" s="301" t="s">
        <v>5132</v>
      </c>
      <c r="B866" s="301" t="s">
        <v>5137</v>
      </c>
      <c r="C866" s="316" t="s">
        <v>6941</v>
      </c>
      <c r="D866" s="465" t="s">
        <v>3730</v>
      </c>
      <c r="E866" s="465" t="s">
        <v>6092</v>
      </c>
      <c r="F866" s="469" t="str">
        <f t="shared" si="26"/>
        <v>other</v>
      </c>
      <c r="G866" s="260">
        <v>0</v>
      </c>
      <c r="H866" s="260">
        <v>27.423726560512002</v>
      </c>
      <c r="I866" s="260">
        <v>2.2224142131200001E-2</v>
      </c>
      <c r="J866" s="260">
        <v>54.046125468657301</v>
      </c>
      <c r="K866" s="260">
        <v>81.492076154495606</v>
      </c>
      <c r="L866" s="301" t="str">
        <f t="shared" si="27"/>
        <v/>
      </c>
      <c r="M866" s="459">
        <f>IFERROR((Tableau1[[#This Row],[Scope 1
(kg CO2-eq)]]+Tableau1[[#This Row],[Scope 2 energy
(kg CO2-eq)]]+Tableau1[[#This Row],[Scope 2 Infrastructure
(kg CO2-eq)]])/Tableau1[[#This Row],[Total CO2-emissions
(kg CO2-eq)
for scope 3 use ]],"")</f>
        <v>0.33679287604122615</v>
      </c>
      <c r="N866" s="436" t="s">
        <v>3730</v>
      </c>
      <c r="O866" s="259">
        <v>1</v>
      </c>
      <c r="P866" s="259" t="s">
        <v>5132</v>
      </c>
      <c r="Q866" s="259" t="s">
        <v>5137</v>
      </c>
    </row>
    <row r="867" spans="1:17" ht="21.75" customHeight="1">
      <c r="A867" s="301" t="s">
        <v>5132</v>
      </c>
      <c r="B867" s="301" t="s">
        <v>5137</v>
      </c>
      <c r="C867" s="316" t="s">
        <v>6942</v>
      </c>
      <c r="D867" s="465" t="s">
        <v>3730</v>
      </c>
      <c r="E867" s="465" t="s">
        <v>6017</v>
      </c>
      <c r="F867" s="469" t="str">
        <f t="shared" si="26"/>
        <v>other</v>
      </c>
      <c r="G867" s="260">
        <v>0</v>
      </c>
      <c r="H867" s="260">
        <v>34.605295021312003</v>
      </c>
      <c r="I867" s="260">
        <v>2.3471182131199999E-2</v>
      </c>
      <c r="J867" s="260">
        <v>59.216949126751501</v>
      </c>
      <c r="K867" s="260">
        <v>93.845715313818005</v>
      </c>
      <c r="L867" s="301" t="str">
        <f t="shared" si="27"/>
        <v/>
      </c>
      <c r="M867" s="459">
        <f>IFERROR((Tableau1[[#This Row],[Scope 1
(kg CO2-eq)]]+Tableau1[[#This Row],[Scope 2 energy
(kg CO2-eq)]]+Tableau1[[#This Row],[Scope 2 Infrastructure
(kg CO2-eq)]])/Tableau1[[#This Row],[Total CO2-emissions
(kg CO2-eq)
for scope 3 use ]],"")</f>
        <v>0.36899677398851266</v>
      </c>
      <c r="N867" s="436" t="s">
        <v>3730</v>
      </c>
      <c r="O867" s="259">
        <v>1</v>
      </c>
      <c r="P867" s="259" t="s">
        <v>5132</v>
      </c>
      <c r="Q867" s="259" t="s">
        <v>5137</v>
      </c>
    </row>
    <row r="868" spans="1:17" ht="21.75" customHeight="1">
      <c r="A868" s="301" t="s">
        <v>5132</v>
      </c>
      <c r="B868" s="301" t="s">
        <v>5137</v>
      </c>
      <c r="C868" s="316" t="s">
        <v>6943</v>
      </c>
      <c r="D868" s="465" t="s">
        <v>3730</v>
      </c>
      <c r="E868" s="465" t="s">
        <v>6091</v>
      </c>
      <c r="F868" s="469" t="str">
        <f t="shared" si="26"/>
        <v>other</v>
      </c>
      <c r="G868" s="260">
        <v>0</v>
      </c>
      <c r="H868" s="260">
        <v>20.827917498112001</v>
      </c>
      <c r="I868" s="260">
        <v>2.2625614131200001E-2</v>
      </c>
      <c r="J868" s="260">
        <v>35.701716474128197</v>
      </c>
      <c r="K868" s="260">
        <v>56.552259554810597</v>
      </c>
      <c r="L868" s="301" t="str">
        <f t="shared" si="27"/>
        <v/>
      </c>
      <c r="M868" s="459">
        <f>IFERROR((Tableau1[[#This Row],[Scope 1
(kg CO2-eq)]]+Tableau1[[#This Row],[Scope 2 energy
(kg CO2-eq)]]+Tableau1[[#This Row],[Scope 2 Infrastructure
(kg CO2-eq)]])/Tableau1[[#This Row],[Total CO2-emissions
(kg CO2-eq)
for scope 3 use ]],"")</f>
        <v>0.36869513749551952</v>
      </c>
      <c r="N868" s="436" t="s">
        <v>3730</v>
      </c>
      <c r="O868" s="259">
        <v>1</v>
      </c>
      <c r="P868" s="259" t="s">
        <v>5132</v>
      </c>
      <c r="Q868" s="259" t="s">
        <v>5137</v>
      </c>
    </row>
    <row r="869" spans="1:17" ht="21.75" customHeight="1">
      <c r="A869" s="301" t="s">
        <v>5132</v>
      </c>
      <c r="B869" s="301" t="s">
        <v>5137</v>
      </c>
      <c r="C869" s="316" t="s">
        <v>6944</v>
      </c>
      <c r="D869" s="465" t="s">
        <v>3730</v>
      </c>
      <c r="E869" s="465" t="s">
        <v>6015</v>
      </c>
      <c r="F869" s="469" t="str">
        <f t="shared" si="26"/>
        <v>other</v>
      </c>
      <c r="G869" s="260">
        <v>0</v>
      </c>
      <c r="H869" s="260">
        <v>28.066774573311999</v>
      </c>
      <c r="I869" s="260">
        <v>2.2708212531199999E-2</v>
      </c>
      <c r="J869" s="260">
        <v>45.446588474615098</v>
      </c>
      <c r="K869" s="260">
        <v>73.536071176505601</v>
      </c>
      <c r="L869" s="301" t="str">
        <f t="shared" si="27"/>
        <v/>
      </c>
      <c r="M869" s="459">
        <f>IFERROR((Tableau1[[#This Row],[Scope 1
(kg CO2-eq)]]+Tableau1[[#This Row],[Scope 2 energy
(kg CO2-eq)]]+Tableau1[[#This Row],[Scope 2 Infrastructure
(kg CO2-eq)]])/Tableau1[[#This Row],[Total CO2-emissions
(kg CO2-eq)
for scope 3 use ]],"")</f>
        <v>0.38198237050795347</v>
      </c>
      <c r="N869" s="436" t="s">
        <v>3730</v>
      </c>
      <c r="O869" s="259">
        <v>1</v>
      </c>
      <c r="P869" s="259" t="s">
        <v>5132</v>
      </c>
      <c r="Q869" s="259" t="s">
        <v>5137</v>
      </c>
    </row>
    <row r="870" spans="1:17" ht="21.75" customHeight="1">
      <c r="A870" s="301" t="s">
        <v>5155</v>
      </c>
      <c r="B870" s="301" t="s">
        <v>5222</v>
      </c>
      <c r="C870" s="316" t="s">
        <v>6945</v>
      </c>
      <c r="D870" s="465" t="s">
        <v>3730</v>
      </c>
      <c r="E870" s="465" t="s">
        <v>6091</v>
      </c>
      <c r="F870" s="469" t="str">
        <f t="shared" si="26"/>
        <v>other</v>
      </c>
      <c r="G870" s="260">
        <v>10.676296020000001</v>
      </c>
      <c r="H870" s="260">
        <v>0</v>
      </c>
      <c r="I870" s="260">
        <v>0</v>
      </c>
      <c r="J870" s="260">
        <v>0.28447330229209911</v>
      </c>
      <c r="K870" s="260">
        <v>10.960769322438701</v>
      </c>
      <c r="L870" s="301" t="str">
        <f t="shared" si="27"/>
        <v/>
      </c>
      <c r="M870" s="459">
        <f>IFERROR((Tableau1[[#This Row],[Scope 1
(kg CO2-eq)]]+Tableau1[[#This Row],[Scope 2 energy
(kg CO2-eq)]]+Tableau1[[#This Row],[Scope 2 Infrastructure
(kg CO2-eq)]])/Tableau1[[#This Row],[Total CO2-emissions
(kg CO2-eq)
for scope 3 use ]],"")</f>
        <v>0.97404622850183231</v>
      </c>
      <c r="N870" s="436" t="s">
        <v>3730</v>
      </c>
      <c r="O870" s="259">
        <v>1</v>
      </c>
      <c r="P870" s="259" t="s">
        <v>5155</v>
      </c>
      <c r="Q870" s="259" t="s">
        <v>5222</v>
      </c>
    </row>
    <row r="871" spans="1:17" ht="21.75" customHeight="1">
      <c r="A871" s="301" t="s">
        <v>5167</v>
      </c>
      <c r="B871" s="301" t="s">
        <v>5216</v>
      </c>
      <c r="C871" s="316" t="s">
        <v>6946</v>
      </c>
      <c r="D871" s="465" t="s">
        <v>3730</v>
      </c>
      <c r="E871" s="465" t="s">
        <v>700</v>
      </c>
      <c r="F871" s="469" t="str">
        <f t="shared" si="26"/>
        <v>CH</v>
      </c>
      <c r="G871" s="260">
        <v>0</v>
      </c>
      <c r="H871" s="260">
        <v>0</v>
      </c>
      <c r="I871" s="260">
        <v>0</v>
      </c>
      <c r="J871" s="260">
        <v>6.9302308919716397E-3</v>
      </c>
      <c r="K871" s="260">
        <v>6.9302308941169297E-3</v>
      </c>
      <c r="L871" s="301" t="str">
        <f t="shared" si="27"/>
        <v/>
      </c>
      <c r="M871" s="459">
        <f>IFERROR((Tableau1[[#This Row],[Scope 1
(kg CO2-eq)]]+Tableau1[[#This Row],[Scope 2 energy
(kg CO2-eq)]]+Tableau1[[#This Row],[Scope 2 Infrastructure
(kg CO2-eq)]])/Tableau1[[#This Row],[Total CO2-emissions
(kg CO2-eq)
for scope 3 use ]],"")</f>
        <v>0</v>
      </c>
      <c r="N871" s="436" t="s">
        <v>3730</v>
      </c>
      <c r="O871" s="259">
        <v>1</v>
      </c>
      <c r="P871" s="259" t="s">
        <v>5167</v>
      </c>
      <c r="Q871" s="259" t="s">
        <v>5216</v>
      </c>
    </row>
    <row r="872" spans="1:17" ht="21.75" customHeight="1">
      <c r="A872" s="301" t="s">
        <v>5167</v>
      </c>
      <c r="B872" s="301" t="s">
        <v>5216</v>
      </c>
      <c r="C872" s="316" t="s">
        <v>6947</v>
      </c>
      <c r="D872" s="465" t="s">
        <v>3730</v>
      </c>
      <c r="E872" s="465" t="s">
        <v>700</v>
      </c>
      <c r="F872" s="469" t="str">
        <f t="shared" si="26"/>
        <v>CH</v>
      </c>
      <c r="G872" s="260">
        <v>0</v>
      </c>
      <c r="H872" s="260">
        <v>0</v>
      </c>
      <c r="I872" s="260">
        <v>0</v>
      </c>
      <c r="J872" s="260">
        <v>6.1707373294206398E-2</v>
      </c>
      <c r="K872" s="260">
        <v>6.1707373297932099E-2</v>
      </c>
      <c r="L872" s="301" t="str">
        <f t="shared" si="27"/>
        <v/>
      </c>
      <c r="M872" s="459">
        <f>IFERROR((Tableau1[[#This Row],[Scope 1
(kg CO2-eq)]]+Tableau1[[#This Row],[Scope 2 energy
(kg CO2-eq)]]+Tableau1[[#This Row],[Scope 2 Infrastructure
(kg CO2-eq)]])/Tableau1[[#This Row],[Total CO2-emissions
(kg CO2-eq)
for scope 3 use ]],"")</f>
        <v>0</v>
      </c>
      <c r="N872" s="436" t="s">
        <v>3730</v>
      </c>
      <c r="O872" s="259">
        <v>1</v>
      </c>
      <c r="P872" s="259" t="s">
        <v>5167</v>
      </c>
      <c r="Q872" s="259" t="s">
        <v>5216</v>
      </c>
    </row>
    <row r="873" spans="1:17" ht="21.75" customHeight="1">
      <c r="A873" s="301" t="s">
        <v>5157</v>
      </c>
      <c r="B873" s="301" t="s">
        <v>5224</v>
      </c>
      <c r="C873" s="316" t="s">
        <v>6948</v>
      </c>
      <c r="D873" s="465" t="s">
        <v>3730</v>
      </c>
      <c r="E873" s="465" t="s">
        <v>6091</v>
      </c>
      <c r="F873" s="469" t="str">
        <f t="shared" si="26"/>
        <v>other</v>
      </c>
      <c r="G873" s="260">
        <v>0</v>
      </c>
      <c r="H873" s="260">
        <v>1.5165162869759999E-3</v>
      </c>
      <c r="I873" s="260">
        <v>7.2639917279999999E-6</v>
      </c>
      <c r="J873" s="260">
        <v>0.32530626241719002</v>
      </c>
      <c r="K873" s="260">
        <v>0.32683004254695402</v>
      </c>
      <c r="L873" s="301" t="str">
        <f t="shared" si="27"/>
        <v/>
      </c>
      <c r="M873" s="459">
        <f>IFERROR((Tableau1[[#This Row],[Scope 1
(kg CO2-eq)]]+Tableau1[[#This Row],[Scope 2 energy
(kg CO2-eq)]]+Tableau1[[#This Row],[Scope 2 Infrastructure
(kg CO2-eq)]])/Tableau1[[#This Row],[Total CO2-emissions
(kg CO2-eq)
for scope 3 use ]],"")</f>
        <v>4.662301748117559E-3</v>
      </c>
      <c r="N873" s="436" t="s">
        <v>3730</v>
      </c>
      <c r="O873" s="259">
        <v>1</v>
      </c>
      <c r="P873" s="259" t="s">
        <v>5157</v>
      </c>
      <c r="Q873" s="259" t="s">
        <v>5224</v>
      </c>
    </row>
    <row r="874" spans="1:17" ht="21.75" customHeight="1">
      <c r="A874" s="301" t="s">
        <v>5157</v>
      </c>
      <c r="B874" s="301" t="s">
        <v>5224</v>
      </c>
      <c r="C874" s="316" t="s">
        <v>6949</v>
      </c>
      <c r="D874" s="465" t="s">
        <v>3730</v>
      </c>
      <c r="E874" s="465" t="s">
        <v>6091</v>
      </c>
      <c r="F874" s="469" t="str">
        <f t="shared" si="26"/>
        <v>other</v>
      </c>
      <c r="G874" s="260">
        <v>0</v>
      </c>
      <c r="H874" s="260">
        <v>0.27370002850559999</v>
      </c>
      <c r="I874" s="260">
        <v>1.3110012467999999E-3</v>
      </c>
      <c r="J874" s="260">
        <v>0</v>
      </c>
      <c r="K874" s="260">
        <v>0.275011028771112</v>
      </c>
      <c r="L874" s="301" t="str">
        <f t="shared" si="27"/>
        <v/>
      </c>
      <c r="M874" s="459">
        <f>IFERROR((Tableau1[[#This Row],[Scope 1
(kg CO2-eq)]]+Tableau1[[#This Row],[Scope 2 energy
(kg CO2-eq)]]+Tableau1[[#This Row],[Scope 2 Infrastructure
(kg CO2-eq)]])/Tableau1[[#This Row],[Total CO2-emissions
(kg CO2-eq)
for scope 3 use ]],"")</f>
        <v>1.0000000035681769</v>
      </c>
      <c r="N874" s="436" t="s">
        <v>3730</v>
      </c>
      <c r="O874" s="259">
        <v>1</v>
      </c>
      <c r="P874" s="259" t="s">
        <v>5157</v>
      </c>
      <c r="Q874" s="260" t="s">
        <v>5224</v>
      </c>
    </row>
    <row r="875" spans="1:17" ht="21.75" customHeight="1">
      <c r="A875" s="301" t="s">
        <v>5157</v>
      </c>
      <c r="B875" s="301" t="s">
        <v>5224</v>
      </c>
      <c r="C875" s="316" t="s">
        <v>6950</v>
      </c>
      <c r="D875" s="465" t="s">
        <v>3730</v>
      </c>
      <c r="E875" s="465" t="s">
        <v>6091</v>
      </c>
      <c r="F875" s="469" t="str">
        <f t="shared" si="26"/>
        <v>other</v>
      </c>
      <c r="G875" s="260">
        <v>0</v>
      </c>
      <c r="H875" s="260">
        <v>5.9725812672E-2</v>
      </c>
      <c r="I875" s="260">
        <v>2.86081866E-4</v>
      </c>
      <c r="J875" s="260">
        <v>0</v>
      </c>
      <c r="K875" s="260">
        <v>6.0011894324055098E-2</v>
      </c>
      <c r="L875" s="301" t="str">
        <f t="shared" si="27"/>
        <v/>
      </c>
      <c r="M875" s="459">
        <f>IFERROR((Tableau1[[#This Row],[Scope 1
(kg CO2-eq)]]+Tableau1[[#This Row],[Scope 2 energy
(kg CO2-eq)]]+Tableau1[[#This Row],[Scope 2 Infrastructure
(kg CO2-eq)]])/Tableau1[[#This Row],[Total CO2-emissions
(kg CO2-eq)
for scope 3 use ]],"")</f>
        <v>1.0000000035650416</v>
      </c>
      <c r="N875" s="436" t="s">
        <v>3730</v>
      </c>
      <c r="O875" s="259">
        <v>1</v>
      </c>
      <c r="P875" s="259" t="s">
        <v>5157</v>
      </c>
      <c r="Q875" s="259" t="s">
        <v>5224</v>
      </c>
    </row>
    <row r="876" spans="1:17" ht="21.75" customHeight="1">
      <c r="A876" s="301" t="s">
        <v>5157</v>
      </c>
      <c r="B876" s="301" t="s">
        <v>5224</v>
      </c>
      <c r="C876" s="316" t="s">
        <v>6951</v>
      </c>
      <c r="D876" s="465" t="s">
        <v>3730</v>
      </c>
      <c r="E876" s="465" t="s">
        <v>6091</v>
      </c>
      <c r="F876" s="469" t="str">
        <f t="shared" si="26"/>
        <v>other</v>
      </c>
      <c r="G876" s="260">
        <v>0</v>
      </c>
      <c r="H876" s="260">
        <v>7.6864524134399995E-2</v>
      </c>
      <c r="I876" s="260">
        <v>3.6817492319999998E-4</v>
      </c>
      <c r="J876" s="260">
        <v>0</v>
      </c>
      <c r="K876" s="260">
        <v>7.7232698782149597E-2</v>
      </c>
      <c r="L876" s="301" t="str">
        <f t="shared" si="27"/>
        <v/>
      </c>
      <c r="M876" s="459">
        <f>IFERROR((Tableau1[[#This Row],[Scope 1
(kg CO2-eq)]]+Tableau1[[#This Row],[Scope 2 energy
(kg CO2-eq)]]+Tableau1[[#This Row],[Scope 2 Infrastructure
(kg CO2-eq)]])/Tableau1[[#This Row],[Total CO2-emissions
(kg CO2-eq)
for scope 3 use ]],"")</f>
        <v>1.0000000035664998</v>
      </c>
      <c r="N876" s="436" t="s">
        <v>3730</v>
      </c>
      <c r="O876" s="259">
        <v>1</v>
      </c>
      <c r="P876" s="259" t="s">
        <v>5157</v>
      </c>
      <c r="Q876" s="259" t="s">
        <v>5224</v>
      </c>
    </row>
    <row r="877" spans="1:17" ht="21.75" customHeight="1">
      <c r="A877" s="301" t="s">
        <v>5157</v>
      </c>
      <c r="B877" s="301" t="s">
        <v>5224</v>
      </c>
      <c r="C877" s="316" t="s">
        <v>6952</v>
      </c>
      <c r="D877" s="465" t="s">
        <v>3730</v>
      </c>
      <c r="E877" s="465" t="s">
        <v>6091</v>
      </c>
      <c r="F877" s="469" t="str">
        <f t="shared" si="26"/>
        <v>other</v>
      </c>
      <c r="G877" s="260">
        <v>0</v>
      </c>
      <c r="H877" s="260">
        <v>7.7383879027199995E-2</v>
      </c>
      <c r="I877" s="260">
        <v>3.7066259160000001E-4</v>
      </c>
      <c r="J877" s="260">
        <v>0</v>
      </c>
      <c r="K877" s="260">
        <v>7.77545413414861E-2</v>
      </c>
      <c r="L877" s="301" t="str">
        <f t="shared" si="27"/>
        <v/>
      </c>
      <c r="M877" s="459">
        <f>IFERROR((Tableau1[[#This Row],[Scope 1
(kg CO2-eq)]]+Tableau1[[#This Row],[Scope 2 energy
(kg CO2-eq)]]+Tableau1[[#This Row],[Scope 2 Infrastructure
(kg CO2-eq)]])/Tableau1[[#This Row],[Total CO2-emissions
(kg CO2-eq)
for scope 3 use ]],"")</f>
        <v>1.00000000356653</v>
      </c>
      <c r="N877" s="436" t="s">
        <v>3730</v>
      </c>
      <c r="O877" s="259">
        <v>1</v>
      </c>
      <c r="P877" s="259" t="s">
        <v>5157</v>
      </c>
      <c r="Q877" s="259" t="s">
        <v>5224</v>
      </c>
    </row>
    <row r="878" spans="1:17" ht="21.75" customHeight="1">
      <c r="A878" s="301" t="s">
        <v>5129</v>
      </c>
      <c r="B878" s="301" t="s">
        <v>5146</v>
      </c>
      <c r="C878" s="316" t="s">
        <v>6953</v>
      </c>
      <c r="D878" s="465" t="s">
        <v>3730</v>
      </c>
      <c r="E878" s="465" t="s">
        <v>6091</v>
      </c>
      <c r="F878" s="469" t="str">
        <f t="shared" si="26"/>
        <v>other</v>
      </c>
      <c r="G878" s="260">
        <v>0</v>
      </c>
      <c r="H878" s="260">
        <v>0</v>
      </c>
      <c r="I878" s="260">
        <v>0</v>
      </c>
      <c r="J878" s="260">
        <v>0.783086294302069</v>
      </c>
      <c r="K878" s="260">
        <v>0.78308629524103102</v>
      </c>
      <c r="L878" s="301" t="str">
        <f t="shared" si="27"/>
        <v/>
      </c>
      <c r="M878" s="459">
        <f>IFERROR((Tableau1[[#This Row],[Scope 1
(kg CO2-eq)]]+Tableau1[[#This Row],[Scope 2 energy
(kg CO2-eq)]]+Tableau1[[#This Row],[Scope 2 Infrastructure
(kg CO2-eq)]])/Tableau1[[#This Row],[Total CO2-emissions
(kg CO2-eq)
for scope 3 use ]],"")</f>
        <v>0</v>
      </c>
      <c r="N878" s="436" t="s">
        <v>3730</v>
      </c>
      <c r="O878" s="259">
        <v>1</v>
      </c>
      <c r="P878" s="259" t="s">
        <v>5129</v>
      </c>
      <c r="Q878" s="259" t="s">
        <v>5146</v>
      </c>
    </row>
    <row r="879" spans="1:17" ht="21.75" customHeight="1">
      <c r="A879" s="301" t="s">
        <v>5198</v>
      </c>
      <c r="B879" s="301" t="s">
        <v>5199</v>
      </c>
      <c r="C879" s="316" t="s">
        <v>6954</v>
      </c>
      <c r="D879" s="465" t="s">
        <v>3657</v>
      </c>
      <c r="E879" s="465" t="s">
        <v>6091</v>
      </c>
      <c r="F879" s="469" t="str">
        <f t="shared" si="26"/>
        <v>other</v>
      </c>
      <c r="G879" s="260">
        <v>1.35328069507864E-6</v>
      </c>
      <c r="H879" s="260">
        <v>0</v>
      </c>
      <c r="I879" s="260">
        <v>0</v>
      </c>
      <c r="J879" s="260">
        <v>9.7656584936824015E-7</v>
      </c>
      <c r="K879" s="260">
        <v>2.32984654515414E-6</v>
      </c>
      <c r="L879" s="301" t="str">
        <f t="shared" si="27"/>
        <v/>
      </c>
      <c r="M879" s="459">
        <f>IFERROR((Tableau1[[#This Row],[Scope 1
(kg CO2-eq)]]+Tableau1[[#This Row],[Scope 2 energy
(kg CO2-eq)]]+Tableau1[[#This Row],[Scope 2 Infrastructure
(kg CO2-eq)]])/Tableau1[[#This Row],[Total CO2-emissions
(kg CO2-eq)
for scope 3 use ]],"")</f>
        <v>0.5808454200098867</v>
      </c>
      <c r="N879" s="436" t="s">
        <v>3657</v>
      </c>
      <c r="O879" s="259">
        <v>31536000</v>
      </c>
      <c r="P879" s="259" t="s">
        <v>5198</v>
      </c>
      <c r="Q879" s="259" t="s">
        <v>5199</v>
      </c>
    </row>
    <row r="880" spans="1:17" ht="21.75" customHeight="1">
      <c r="A880" s="301" t="s">
        <v>5211</v>
      </c>
      <c r="B880" s="301" t="s">
        <v>5135</v>
      </c>
      <c r="C880" s="316" t="s">
        <v>6955</v>
      </c>
      <c r="D880" s="465" t="s">
        <v>3646</v>
      </c>
      <c r="E880" s="465" t="s">
        <v>700</v>
      </c>
      <c r="F880" s="469" t="str">
        <f t="shared" si="26"/>
        <v>CH</v>
      </c>
      <c r="G880" s="260">
        <v>0</v>
      </c>
      <c r="H880" s="260">
        <v>139.616718486</v>
      </c>
      <c r="I880" s="260">
        <v>66.804982776000003</v>
      </c>
      <c r="J880" s="260">
        <v>368.99656597642598</v>
      </c>
      <c r="K880" s="260">
        <v>575.41826871243495</v>
      </c>
      <c r="L880" s="301" t="str">
        <f t="shared" si="27"/>
        <v/>
      </c>
      <c r="M880" s="459">
        <f>IFERROR((Tableau1[[#This Row],[Scope 1
(kg CO2-eq)]]+Tableau1[[#This Row],[Scope 2 energy
(kg CO2-eq)]]+Tableau1[[#This Row],[Scope 2 Infrastructure
(kg CO2-eq)]])/Tableau1[[#This Row],[Total CO2-emissions
(kg CO2-eq)
for scope 3 use ]],"")</f>
        <v>0.35873331189830393</v>
      </c>
      <c r="N880" s="436" t="s">
        <v>3646</v>
      </c>
      <c r="O880" s="259">
        <v>1</v>
      </c>
      <c r="P880" s="259" t="s">
        <v>5211</v>
      </c>
      <c r="Q880" s="259" t="s">
        <v>5135</v>
      </c>
    </row>
    <row r="881" spans="1:17" ht="21.75" customHeight="1">
      <c r="A881" s="301" t="s">
        <v>5178</v>
      </c>
      <c r="B881" s="301" t="s">
        <v>5194</v>
      </c>
      <c r="C881" s="316" t="s">
        <v>6956</v>
      </c>
      <c r="D881" s="465" t="s">
        <v>3646</v>
      </c>
      <c r="E881" s="465" t="s">
        <v>6101</v>
      </c>
      <c r="F881" s="469" t="str">
        <f t="shared" si="26"/>
        <v>other</v>
      </c>
      <c r="G881" s="260">
        <v>0</v>
      </c>
      <c r="H881" s="260">
        <v>1.3339552085481601</v>
      </c>
      <c r="I881" s="260">
        <v>1.68368010624E-3</v>
      </c>
      <c r="J881" s="260">
        <v>260.06487189442998</v>
      </c>
      <c r="K881" s="260">
        <v>261.40051094997898</v>
      </c>
      <c r="L881" s="301" t="str">
        <f t="shared" si="27"/>
        <v/>
      </c>
      <c r="M881" s="459">
        <f>IFERROR((Tableau1[[#This Row],[Scope 1
(kg CO2-eq)]]+Tableau1[[#This Row],[Scope 2 energy
(kg CO2-eq)]]+Tableau1[[#This Row],[Scope 2 Infrastructure
(kg CO2-eq)]])/Tableau1[[#This Row],[Total CO2-emissions
(kg CO2-eq)
for scope 3 use ]],"")</f>
        <v>5.109549647781618E-3</v>
      </c>
      <c r="N881" s="436" t="s">
        <v>3646</v>
      </c>
      <c r="O881" s="259">
        <v>1</v>
      </c>
      <c r="P881" s="259" t="s">
        <v>5178</v>
      </c>
      <c r="Q881" s="259" t="s">
        <v>5194</v>
      </c>
    </row>
    <row r="882" spans="1:17" ht="21.75" customHeight="1">
      <c r="A882" s="301" t="s">
        <v>5203</v>
      </c>
      <c r="B882" s="301" t="s">
        <v>5204</v>
      </c>
      <c r="C882" s="316" t="s">
        <v>6957</v>
      </c>
      <c r="D882" s="465" t="s">
        <v>50</v>
      </c>
      <c r="E882" s="465" t="s">
        <v>700</v>
      </c>
      <c r="F882" s="469" t="str">
        <f t="shared" si="26"/>
        <v>CH</v>
      </c>
      <c r="G882" s="260">
        <v>0</v>
      </c>
      <c r="H882" s="260">
        <v>7.5227406570251999E-3</v>
      </c>
      <c r="I882" s="260">
        <v>1.5700775611319999E-4</v>
      </c>
      <c r="J882" s="260">
        <v>1.56496634477143E-4</v>
      </c>
      <c r="K882" s="260">
        <v>7.8362451109068396E-3</v>
      </c>
      <c r="L882" s="301" t="str">
        <f t="shared" si="27"/>
        <v/>
      </c>
      <c r="M882" s="459">
        <f>IFERROR((Tableau1[[#This Row],[Scope 1
(kg CO2-eq)]]+Tableau1[[#This Row],[Scope 2 energy
(kg CO2-eq)]]+Tableau1[[#This Row],[Scope 2 Infrastructure
(kg CO2-eq)]])/Tableau1[[#This Row],[Total CO2-emissions
(kg CO2-eq)
for scope 3 use ]],"")</f>
        <v>0.98002912165794542</v>
      </c>
      <c r="N882" s="436" t="s">
        <v>50</v>
      </c>
      <c r="O882" s="259">
        <v>1</v>
      </c>
      <c r="P882" s="259" t="s">
        <v>5203</v>
      </c>
      <c r="Q882" s="259" t="s">
        <v>5204</v>
      </c>
    </row>
    <row r="883" spans="1:17" ht="21.75" customHeight="1">
      <c r="A883" s="301" t="s">
        <v>5203</v>
      </c>
      <c r="B883" s="301" t="s">
        <v>5204</v>
      </c>
      <c r="C883" s="316" t="s">
        <v>6958</v>
      </c>
      <c r="D883" s="465" t="s">
        <v>50</v>
      </c>
      <c r="E883" s="465" t="s">
        <v>700</v>
      </c>
      <c r="F883" s="469" t="str">
        <f t="shared" si="26"/>
        <v>CH</v>
      </c>
      <c r="G883" s="260">
        <v>0</v>
      </c>
      <c r="H883" s="260">
        <v>4.7649228340571996E-3</v>
      </c>
      <c r="I883" s="260">
        <v>9.9449107225199995E-5</v>
      </c>
      <c r="J883" s="260">
        <v>1.56496634477143E-4</v>
      </c>
      <c r="K883" s="260">
        <v>5.0208685924376297E-3</v>
      </c>
      <c r="L883" s="301" t="str">
        <f t="shared" si="27"/>
        <v/>
      </c>
      <c r="M883" s="459">
        <f>IFERROR((Tableau1[[#This Row],[Scope 1
(kg CO2-eq)]]+Tableau1[[#This Row],[Scope 2 energy
(kg CO2-eq)]]+Tableau1[[#This Row],[Scope 2 Infrastructure
(kg CO2-eq)]])/Tableau1[[#This Row],[Total CO2-emissions
(kg CO2-eq)
for scope 3 use ]],"")</f>
        <v>0.96883076139635604</v>
      </c>
      <c r="N883" s="436" t="s">
        <v>50</v>
      </c>
      <c r="O883" s="259">
        <v>1</v>
      </c>
      <c r="P883" s="259" t="s">
        <v>5203</v>
      </c>
      <c r="Q883" s="259" t="s">
        <v>5204</v>
      </c>
    </row>
    <row r="884" spans="1:17" ht="21.75" customHeight="1">
      <c r="A884" s="301" t="s">
        <v>5203</v>
      </c>
      <c r="B884" s="301" t="s">
        <v>5204</v>
      </c>
      <c r="C884" s="316" t="s">
        <v>6959</v>
      </c>
      <c r="D884" s="465" t="s">
        <v>50</v>
      </c>
      <c r="E884" s="465" t="s">
        <v>700</v>
      </c>
      <c r="F884" s="469" t="str">
        <f t="shared" si="26"/>
        <v>CH</v>
      </c>
      <c r="G884" s="260">
        <v>0</v>
      </c>
      <c r="H884" s="260">
        <v>5.5940558761655998E-3</v>
      </c>
      <c r="I884" s="260">
        <v>1.167540130296E-4</v>
      </c>
      <c r="J884" s="260">
        <v>1.56496634477143E-4</v>
      </c>
      <c r="K884" s="260">
        <v>5.8673065629459903E-3</v>
      </c>
      <c r="L884" s="301" t="str">
        <f t="shared" si="27"/>
        <v/>
      </c>
      <c r="M884" s="459">
        <f>IFERROR((Tableau1[[#This Row],[Scope 1
(kg CO2-eq)]]+Tableau1[[#This Row],[Scope 2 energy
(kg CO2-eq)]]+Tableau1[[#This Row],[Scope 2 Infrastructure
(kg CO2-eq)]])/Tableau1[[#This Row],[Total CO2-emissions
(kg CO2-eq)
for scope 3 use ]],"")</f>
        <v>0.97332733988383713</v>
      </c>
      <c r="N884" s="436" t="s">
        <v>50</v>
      </c>
      <c r="O884" s="259">
        <v>1</v>
      </c>
      <c r="P884" s="259" t="s">
        <v>5203</v>
      </c>
      <c r="Q884" s="260" t="s">
        <v>5204</v>
      </c>
    </row>
    <row r="885" spans="1:17" ht="21.75" customHeight="1">
      <c r="A885" s="301" t="s">
        <v>5203</v>
      </c>
      <c r="B885" s="301" t="s">
        <v>5204</v>
      </c>
      <c r="C885" s="316" t="s">
        <v>6960</v>
      </c>
      <c r="D885" s="465" t="s">
        <v>50</v>
      </c>
      <c r="E885" s="465" t="s">
        <v>700</v>
      </c>
      <c r="F885" s="469" t="str">
        <f t="shared" si="26"/>
        <v>CH</v>
      </c>
      <c r="G885" s="260">
        <v>0</v>
      </c>
      <c r="H885" s="260">
        <v>6.522703952076E-3</v>
      </c>
      <c r="I885" s="260">
        <v>1.36135905516E-4</v>
      </c>
      <c r="J885" s="260">
        <v>1.56496634477143E-4</v>
      </c>
      <c r="K885" s="260">
        <v>6.8153365000572603E-3</v>
      </c>
      <c r="L885" s="301" t="str">
        <f t="shared" si="27"/>
        <v/>
      </c>
      <c r="M885" s="459">
        <f>IFERROR((Tableau1[[#This Row],[Scope 1
(kg CO2-eq)]]+Tableau1[[#This Row],[Scope 2 energy
(kg CO2-eq)]]+Tableau1[[#This Row],[Scope 2 Infrastructure
(kg CO2-eq)]])/Tableau1[[#This Row],[Total CO2-emissions
(kg CO2-eq)
for scope 3 use ]],"")</f>
        <v>0.97703757657982904</v>
      </c>
      <c r="N885" s="436" t="s">
        <v>50</v>
      </c>
      <c r="O885" s="259">
        <v>1</v>
      </c>
      <c r="P885" s="259" t="s">
        <v>5203</v>
      </c>
      <c r="Q885" s="259" t="s">
        <v>5204</v>
      </c>
    </row>
    <row r="886" spans="1:17" ht="21.75" customHeight="1">
      <c r="A886" s="301" t="s">
        <v>5129</v>
      </c>
      <c r="B886" s="301" t="s">
        <v>5170</v>
      </c>
      <c r="C886" s="316" t="s">
        <v>6961</v>
      </c>
      <c r="D886" s="465" t="s">
        <v>3730</v>
      </c>
      <c r="E886" s="465" t="s">
        <v>6091</v>
      </c>
      <c r="F886" s="469" t="str">
        <f t="shared" si="26"/>
        <v>other</v>
      </c>
      <c r="G886" s="260">
        <v>0</v>
      </c>
      <c r="H886" s="260">
        <v>0.13084241621241599</v>
      </c>
      <c r="I886" s="260">
        <v>6.8512800384E-5</v>
      </c>
      <c r="J886" s="260">
        <v>2.9393818107635501</v>
      </c>
      <c r="K886" s="260">
        <v>3.07029273994941</v>
      </c>
      <c r="L886" s="301" t="str">
        <f t="shared" si="27"/>
        <v/>
      </c>
      <c r="M886" s="459">
        <f>IFERROR((Tableau1[[#This Row],[Scope 1
(kg CO2-eq)]]+Tableau1[[#This Row],[Scope 2 energy
(kg CO2-eq)]]+Tableau1[[#This Row],[Scope 2 Infrastructure
(kg CO2-eq)]])/Tableau1[[#This Row],[Total CO2-emissions
(kg CO2-eq)
for scope 3 use ]],"")</f>
        <v>4.263793067984685E-2</v>
      </c>
      <c r="N886" s="436" t="s">
        <v>3730</v>
      </c>
      <c r="O886" s="259">
        <v>1</v>
      </c>
      <c r="P886" s="259" t="s">
        <v>5129</v>
      </c>
      <c r="Q886" s="259" t="s">
        <v>5170</v>
      </c>
    </row>
    <row r="887" spans="1:17" ht="21.75" customHeight="1">
      <c r="A887" s="301" t="s">
        <v>5129</v>
      </c>
      <c r="B887" s="301" t="s">
        <v>5170</v>
      </c>
      <c r="C887" s="316" t="s">
        <v>6962</v>
      </c>
      <c r="D887" s="465" t="s">
        <v>3730</v>
      </c>
      <c r="E887" s="465" t="s">
        <v>6091</v>
      </c>
      <c r="F887" s="469" t="str">
        <f t="shared" si="26"/>
        <v>other</v>
      </c>
      <c r="G887" s="260">
        <v>0</v>
      </c>
      <c r="H887" s="260">
        <v>3.4329676828966399E-2</v>
      </c>
      <c r="I887" s="260">
        <v>1.79764125696E-5</v>
      </c>
      <c r="J887" s="260">
        <v>1.6908999194475101</v>
      </c>
      <c r="K887" s="260">
        <v>1.72524757268423</v>
      </c>
      <c r="L887" s="301" t="str">
        <f t="shared" si="27"/>
        <v/>
      </c>
      <c r="M887" s="459">
        <f>IFERROR((Tableau1[[#This Row],[Scope 1
(kg CO2-eq)]]+Tableau1[[#This Row],[Scope 2 energy
(kg CO2-eq)]]+Tableau1[[#This Row],[Scope 2 Infrastructure
(kg CO2-eq)]])/Tableau1[[#This Row],[Total CO2-emissions
(kg CO2-eq)
for scope 3 use ]],"")</f>
        <v>1.9908825716007893E-2</v>
      </c>
      <c r="N887" s="436" t="s">
        <v>3730</v>
      </c>
      <c r="O887" s="259">
        <v>1</v>
      </c>
      <c r="P887" s="259" t="s">
        <v>5129</v>
      </c>
      <c r="Q887" s="260" t="s">
        <v>5170</v>
      </c>
    </row>
    <row r="888" spans="1:17" ht="21.75" customHeight="1">
      <c r="A888" s="301" t="s">
        <v>5203</v>
      </c>
      <c r="B888" s="301" t="s">
        <v>5204</v>
      </c>
      <c r="C888" s="316" t="s">
        <v>6963</v>
      </c>
      <c r="D888" s="465" t="s">
        <v>3731</v>
      </c>
      <c r="E888" s="465" t="s">
        <v>700</v>
      </c>
      <c r="F888" s="469" t="str">
        <f t="shared" si="26"/>
        <v>CH</v>
      </c>
      <c r="G888" s="260">
        <v>0</v>
      </c>
      <c r="H888" s="260">
        <v>20.14245691416</v>
      </c>
      <c r="I888" s="260">
        <v>9.6379323465599995</v>
      </c>
      <c r="J888" s="260">
        <v>422.14230519371398</v>
      </c>
      <c r="K888" s="260">
        <v>451.92269468402901</v>
      </c>
      <c r="L888" s="301" t="str">
        <f t="shared" si="27"/>
        <v/>
      </c>
      <c r="M888" s="459">
        <f>IFERROR((Tableau1[[#This Row],[Scope 1
(kg CO2-eq)]]+Tableau1[[#This Row],[Scope 2 energy
(kg CO2-eq)]]+Tableau1[[#This Row],[Scope 2 Infrastructure
(kg CO2-eq)]])/Tableau1[[#This Row],[Total CO2-emissions
(kg CO2-eq)
for scope 3 use ]],"")</f>
        <v>6.5897087291758097E-2</v>
      </c>
      <c r="N888" s="436" t="s">
        <v>3731</v>
      </c>
      <c r="O888" s="259">
        <v>1</v>
      </c>
      <c r="P888" s="259" t="s">
        <v>5203</v>
      </c>
      <c r="Q888" s="260" t="s">
        <v>5204</v>
      </c>
    </row>
    <row r="889" spans="1:17" ht="21.75" customHeight="1">
      <c r="A889" s="301" t="s">
        <v>5203</v>
      </c>
      <c r="B889" s="301" t="s">
        <v>5204</v>
      </c>
      <c r="C889" s="316" t="s">
        <v>6964</v>
      </c>
      <c r="D889" s="465" t="s">
        <v>3731</v>
      </c>
      <c r="E889" s="465" t="s">
        <v>700</v>
      </c>
      <c r="F889" s="469" t="str">
        <f t="shared" si="26"/>
        <v>CH</v>
      </c>
      <c r="G889" s="260">
        <v>0</v>
      </c>
      <c r="H889" s="260">
        <v>37.538147247940003</v>
      </c>
      <c r="I889" s="260">
        <v>17.961568697040001</v>
      </c>
      <c r="J889" s="260">
        <v>811.09099657101603</v>
      </c>
      <c r="K889" s="260">
        <v>866.59071294226896</v>
      </c>
      <c r="L889" s="301" t="str">
        <f t="shared" si="27"/>
        <v/>
      </c>
      <c r="M889" s="459">
        <f>IFERROR((Tableau1[[#This Row],[Scope 1
(kg CO2-eq)]]+Tableau1[[#This Row],[Scope 2 energy
(kg CO2-eq)]]+Tableau1[[#This Row],[Scope 2 Infrastructure
(kg CO2-eq)]])/Tableau1[[#This Row],[Total CO2-emissions
(kg CO2-eq)
for scope 3 use ]],"")</f>
        <v>6.4043746506982607E-2</v>
      </c>
      <c r="N889" s="436" t="s">
        <v>3731</v>
      </c>
      <c r="O889" s="259">
        <v>1</v>
      </c>
      <c r="P889" s="259" t="s">
        <v>5203</v>
      </c>
      <c r="Q889" s="259" t="s">
        <v>5204</v>
      </c>
    </row>
    <row r="890" spans="1:17" ht="21.75" customHeight="1">
      <c r="A890" s="301" t="s">
        <v>5203</v>
      </c>
      <c r="B890" s="301" t="s">
        <v>5204</v>
      </c>
      <c r="C890" s="316" t="s">
        <v>6965</v>
      </c>
      <c r="D890" s="465" t="s">
        <v>3731</v>
      </c>
      <c r="E890" s="465" t="s">
        <v>700</v>
      </c>
      <c r="F890" s="469" t="str">
        <f t="shared" si="26"/>
        <v>CH</v>
      </c>
      <c r="G890" s="260">
        <v>0</v>
      </c>
      <c r="H890" s="260">
        <v>54.933837581719999</v>
      </c>
      <c r="I890" s="260">
        <v>26.285205047520002</v>
      </c>
      <c r="J890" s="260">
        <v>811.09099657101603</v>
      </c>
      <c r="K890" s="260">
        <v>892.31003982261404</v>
      </c>
      <c r="L890" s="301" t="str">
        <f t="shared" si="27"/>
        <v/>
      </c>
      <c r="M890" s="459">
        <f>IFERROR((Tableau1[[#This Row],[Scope 1
(kg CO2-eq)]]+Tableau1[[#This Row],[Scope 2 energy
(kg CO2-eq)]]+Tableau1[[#This Row],[Scope 2 Infrastructure
(kg CO2-eq)]])/Tableau1[[#This Row],[Total CO2-emissions
(kg CO2-eq)
for scope 3 use ]],"")</f>
        <v>9.1021101416034561E-2</v>
      </c>
      <c r="N890" s="436" t="s">
        <v>3731</v>
      </c>
      <c r="O890" s="259">
        <v>1</v>
      </c>
      <c r="P890" s="259" t="s">
        <v>5203</v>
      </c>
      <c r="Q890" s="259" t="s">
        <v>5204</v>
      </c>
    </row>
    <row r="891" spans="1:17" ht="21.75" customHeight="1">
      <c r="A891" s="301" t="s">
        <v>5203</v>
      </c>
      <c r="B891" s="301" t="s">
        <v>5204</v>
      </c>
      <c r="C891" s="316" t="s">
        <v>6966</v>
      </c>
      <c r="D891" s="465" t="s">
        <v>3731</v>
      </c>
      <c r="E891" s="465" t="s">
        <v>700</v>
      </c>
      <c r="F891" s="469" t="str">
        <f t="shared" si="26"/>
        <v>CH</v>
      </c>
      <c r="G891" s="260">
        <v>0</v>
      </c>
      <c r="H891" s="260">
        <v>20.14245691416</v>
      </c>
      <c r="I891" s="260">
        <v>9.6379323465599995</v>
      </c>
      <c r="J891" s="260">
        <v>811.09099657101603</v>
      </c>
      <c r="K891" s="260">
        <v>840.87138605415998</v>
      </c>
      <c r="L891" s="301" t="str">
        <f t="shared" si="27"/>
        <v/>
      </c>
      <c r="M891" s="459">
        <f>IFERROR((Tableau1[[#This Row],[Scope 1
(kg CO2-eq)]]+Tableau1[[#This Row],[Scope 2 energy
(kg CO2-eq)]]+Tableau1[[#This Row],[Scope 2 Infrastructure
(kg CO2-eq)]])/Tableau1[[#This Row],[Total CO2-emissions
(kg CO2-eq)
for scope 3 use ]],"")</f>
        <v>3.5416104953298846E-2</v>
      </c>
      <c r="N891" s="436" t="s">
        <v>3731</v>
      </c>
      <c r="O891" s="259">
        <v>1</v>
      </c>
      <c r="P891" s="259" t="s">
        <v>5203</v>
      </c>
      <c r="Q891" s="259" t="s">
        <v>5204</v>
      </c>
    </row>
    <row r="892" spans="1:17" ht="21.75" customHeight="1">
      <c r="A892" s="301" t="s">
        <v>5129</v>
      </c>
      <c r="B892" s="301" t="s">
        <v>5162</v>
      </c>
      <c r="C892" s="316" t="s">
        <v>6967</v>
      </c>
      <c r="D892" s="465" t="s">
        <v>3730</v>
      </c>
      <c r="E892" s="465" t="s">
        <v>6101</v>
      </c>
      <c r="F892" s="469" t="str">
        <f t="shared" si="26"/>
        <v>other</v>
      </c>
      <c r="G892" s="260">
        <v>0</v>
      </c>
      <c r="H892" s="260">
        <v>0.32151238382380398</v>
      </c>
      <c r="I892" s="260">
        <v>2.05655950656E-4</v>
      </c>
      <c r="J892" s="260">
        <v>4.3768435397850398</v>
      </c>
      <c r="K892" s="260">
        <v>4.6985615805668797</v>
      </c>
      <c r="L892" s="301" t="str">
        <f t="shared" si="27"/>
        <v/>
      </c>
      <c r="M892" s="459">
        <f>IFERROR((Tableau1[[#This Row],[Scope 1
(kg CO2-eq)]]+Tableau1[[#This Row],[Scope 2 energy
(kg CO2-eq)]]+Tableau1[[#This Row],[Scope 2 Infrastructure
(kg CO2-eq)]])/Tableau1[[#This Row],[Total CO2-emissions
(kg CO2-eq)
for scope 3 use ]],"")</f>
        <v>6.847160226761248E-2</v>
      </c>
      <c r="N892" s="436" t="s">
        <v>3730</v>
      </c>
      <c r="O892" s="259">
        <v>1</v>
      </c>
      <c r="P892" s="259" t="s">
        <v>5129</v>
      </c>
      <c r="Q892" s="259" t="s">
        <v>5162</v>
      </c>
    </row>
    <row r="893" spans="1:17" ht="21.75" customHeight="1">
      <c r="A893" s="301" t="s">
        <v>5129</v>
      </c>
      <c r="B893" s="301" t="s">
        <v>5130</v>
      </c>
      <c r="C893" s="316" t="s">
        <v>6968</v>
      </c>
      <c r="D893" s="465" t="s">
        <v>3730</v>
      </c>
      <c r="E893" s="465" t="s">
        <v>700</v>
      </c>
      <c r="F893" s="469" t="str">
        <f t="shared" si="26"/>
        <v>CH</v>
      </c>
      <c r="G893" s="260">
        <v>0.36447667995999999</v>
      </c>
      <c r="H893" s="260">
        <v>1.7909240957656001</v>
      </c>
      <c r="I893" s="260">
        <v>9.0201158279999997E-4</v>
      </c>
      <c r="J893" s="260">
        <v>5.0944014271473499</v>
      </c>
      <c r="K893" s="260">
        <v>7.2507042089737004</v>
      </c>
      <c r="L893" s="301" t="str">
        <f t="shared" si="27"/>
        <v/>
      </c>
      <c r="M893" s="459">
        <f>IFERROR((Tableau1[[#This Row],[Scope 1
(kg CO2-eq)]]+Tableau1[[#This Row],[Scope 2 energy
(kg CO2-eq)]]+Tableau1[[#This Row],[Scope 2 Infrastructure
(kg CO2-eq)]])/Tableau1[[#This Row],[Total CO2-emissions
(kg CO2-eq)
for scope 3 use ]],"")</f>
        <v>0.29739218773256421</v>
      </c>
      <c r="N893" s="436" t="s">
        <v>3730</v>
      </c>
      <c r="O893" s="259">
        <v>1</v>
      </c>
      <c r="P893" s="259" t="s">
        <v>5129</v>
      </c>
      <c r="Q893" s="259" t="s">
        <v>5130</v>
      </c>
    </row>
    <row r="894" spans="1:17" ht="21.75" customHeight="1">
      <c r="A894" s="301" t="s">
        <v>5129</v>
      </c>
      <c r="B894" s="301" t="s">
        <v>5130</v>
      </c>
      <c r="C894" s="316" t="s">
        <v>6969</v>
      </c>
      <c r="D894" s="465" t="s">
        <v>3730</v>
      </c>
      <c r="E894" s="465" t="s">
        <v>6091</v>
      </c>
      <c r="F894" s="469" t="str">
        <f t="shared" si="26"/>
        <v>other</v>
      </c>
      <c r="G894" s="260">
        <v>0.36447667995999999</v>
      </c>
      <c r="H894" s="260">
        <v>2.3477717707072001</v>
      </c>
      <c r="I894" s="260">
        <v>9.1131799679999999E-4</v>
      </c>
      <c r="J894" s="260">
        <v>5.0944014271473499</v>
      </c>
      <c r="K894" s="260">
        <v>7.8075611895418904</v>
      </c>
      <c r="L894" s="301" t="str">
        <f t="shared" si="27"/>
        <v/>
      </c>
      <c r="M894" s="459">
        <f>IFERROR((Tableau1[[#This Row],[Scope 1
(kg CO2-eq)]]+Tableau1[[#This Row],[Scope 2 energy
(kg CO2-eq)]]+Tableau1[[#This Row],[Scope 2 Infrastructure
(kg CO2-eq)]])/Tableau1[[#This Row],[Total CO2-emissions
(kg CO2-eq)
for scope 3 use ]],"")</f>
        <v>0.34750413128983687</v>
      </c>
      <c r="N894" s="436" t="s">
        <v>3730</v>
      </c>
      <c r="O894" s="259">
        <v>1</v>
      </c>
      <c r="P894" s="259" t="s">
        <v>5129</v>
      </c>
      <c r="Q894" s="259" t="s">
        <v>5130</v>
      </c>
    </row>
    <row r="895" spans="1:17" ht="21.75" customHeight="1">
      <c r="A895" s="301" t="s">
        <v>5129</v>
      </c>
      <c r="B895" s="301" t="s">
        <v>5136</v>
      </c>
      <c r="C895" s="316" t="s">
        <v>6970</v>
      </c>
      <c r="D895" s="465" t="s">
        <v>3730</v>
      </c>
      <c r="E895" s="465" t="s">
        <v>6091</v>
      </c>
      <c r="F895" s="469" t="str">
        <f t="shared" si="26"/>
        <v>other</v>
      </c>
      <c r="G895" s="260">
        <v>3.407717296</v>
      </c>
      <c r="H895" s="260">
        <v>0</v>
      </c>
      <c r="I895" s="260">
        <v>0</v>
      </c>
      <c r="J895" s="260">
        <v>1.1276658791079974E-2</v>
      </c>
      <c r="K895" s="260">
        <v>3.4189939547968802</v>
      </c>
      <c r="L895" s="301" t="str">
        <f t="shared" si="27"/>
        <v/>
      </c>
      <c r="M895" s="459">
        <f>IFERROR((Tableau1[[#This Row],[Scope 1
(kg CO2-eq)]]+Tableau1[[#This Row],[Scope 2 energy
(kg CO2-eq)]]+Tableau1[[#This Row],[Scope 2 Infrastructure
(kg CO2-eq)]])/Tableau1[[#This Row],[Total CO2-emissions
(kg CO2-eq)
for scope 3 use ]],"")</f>
        <v>0.99670176111862996</v>
      </c>
      <c r="N895" s="436" t="s">
        <v>3730</v>
      </c>
      <c r="O895" s="259">
        <v>1</v>
      </c>
      <c r="P895" s="259" t="s">
        <v>5129</v>
      </c>
      <c r="Q895" s="259" t="s">
        <v>5136</v>
      </c>
    </row>
    <row r="896" spans="1:17" ht="21.75" customHeight="1">
      <c r="A896" s="301" t="s">
        <v>4133</v>
      </c>
      <c r="B896" s="301" t="s">
        <v>5202</v>
      </c>
      <c r="C896" s="316" t="s">
        <v>6971</v>
      </c>
      <c r="D896" s="465" t="s">
        <v>3730</v>
      </c>
      <c r="E896" s="465" t="s">
        <v>700</v>
      </c>
      <c r="F896" s="469" t="str">
        <f t="shared" si="26"/>
        <v>CH</v>
      </c>
      <c r="G896" s="260">
        <v>1.30638E-3</v>
      </c>
      <c r="H896" s="260">
        <v>0.12298266023991</v>
      </c>
      <c r="I896" s="260">
        <v>5.8156178057265799E-2</v>
      </c>
      <c r="J896" s="260">
        <v>1.0894395289817</v>
      </c>
      <c r="K896" s="260">
        <v>1.27188474783715</v>
      </c>
      <c r="L896" s="301" t="str">
        <f t="shared" si="27"/>
        <v/>
      </c>
      <c r="M896" s="459">
        <f>IFERROR((Tableau1[[#This Row],[Scope 1
(kg CO2-eq)]]+Tableau1[[#This Row],[Scope 2 energy
(kg CO2-eq)]]+Tableau1[[#This Row],[Scope 2 Infrastructure
(kg CO2-eq)]])/Tableau1[[#This Row],[Total CO2-emissions
(kg CO2-eq)
for scope 3 use ]],"")</f>
        <v>0.14344477249799978</v>
      </c>
      <c r="N896" s="436" t="s">
        <v>3730</v>
      </c>
      <c r="O896" s="259">
        <v>1</v>
      </c>
      <c r="P896" s="259" t="s">
        <v>4133</v>
      </c>
      <c r="Q896" s="259" t="s">
        <v>5202</v>
      </c>
    </row>
    <row r="897" spans="1:17" ht="21.75" customHeight="1">
      <c r="A897" s="301" t="s">
        <v>4133</v>
      </c>
      <c r="B897" s="301" t="s">
        <v>5202</v>
      </c>
      <c r="C897" s="316" t="s">
        <v>6972</v>
      </c>
      <c r="D897" s="465" t="s">
        <v>3730</v>
      </c>
      <c r="E897" s="465" t="s">
        <v>6091</v>
      </c>
      <c r="F897" s="469" t="str">
        <f t="shared" si="26"/>
        <v>other</v>
      </c>
      <c r="G897" s="260">
        <v>2.55846E-4</v>
      </c>
      <c r="H897" s="260">
        <v>0.207584966547671</v>
      </c>
      <c r="I897" s="260">
        <v>4.51557567599008E-2</v>
      </c>
      <c r="J897" s="260">
        <v>0.67750487215210509</v>
      </c>
      <c r="K897" s="260">
        <v>0.93050144106154498</v>
      </c>
      <c r="L897" s="301" t="str">
        <f t="shared" si="27"/>
        <v/>
      </c>
      <c r="M897" s="459">
        <f>IFERROR((Tableau1[[#This Row],[Scope 1
(kg CO2-eq)]]+Tableau1[[#This Row],[Scope 2 energy
(kg CO2-eq)]]+Tableau1[[#This Row],[Scope 2 Infrastructure
(kg CO2-eq)]])/Tableau1[[#This Row],[Total CO2-emissions
(kg CO2-eq)
for scope 3 use ]],"")</f>
        <v>0.27189272164795947</v>
      </c>
      <c r="N897" s="436" t="s">
        <v>3730</v>
      </c>
      <c r="O897" s="259">
        <v>1</v>
      </c>
      <c r="P897" s="259" t="s">
        <v>4133</v>
      </c>
      <c r="Q897" s="259" t="s">
        <v>5202</v>
      </c>
    </row>
    <row r="898" spans="1:17" ht="21.75" customHeight="1">
      <c r="A898" s="301" t="s">
        <v>4133</v>
      </c>
      <c r="B898" s="301" t="s">
        <v>5243</v>
      </c>
      <c r="C898" s="316" t="s">
        <v>6973</v>
      </c>
      <c r="D898" s="465" t="s">
        <v>3730</v>
      </c>
      <c r="E898" s="465" t="s">
        <v>700</v>
      </c>
      <c r="F898" s="469" t="str">
        <f t="shared" ref="F898:F961" si="28">IF(ISNUMBER(SEARCH("{CH}", C898)), "CH", "other")</f>
        <v>CH</v>
      </c>
      <c r="G898" s="260">
        <v>-8.1439999999999999E-2</v>
      </c>
      <c r="H898" s="260">
        <v>8.4524771068488001E-4</v>
      </c>
      <c r="I898" s="260">
        <v>3.2593839044400003E-5</v>
      </c>
      <c r="J898" s="260">
        <v>1.0672305937022739</v>
      </c>
      <c r="K898" s="260">
        <v>0.98666843448130503</v>
      </c>
      <c r="L898" s="301" t="str">
        <f t="shared" ref="L898:L961" si="29">IF(N898="MJ", K898*3.6, IF(N898="m", K898*1000, ""))</f>
        <v/>
      </c>
      <c r="M898" s="459">
        <f>IFERROR((Tableau1[[#This Row],[Scope 1
(kg CO2-eq)]]+Tableau1[[#This Row],[Scope 2 energy
(kg CO2-eq)]]+Tableau1[[#This Row],[Scope 2 Infrastructure
(kg CO2-eq)]])/Tableau1[[#This Row],[Total CO2-emissions
(kg CO2-eq)
for scope 3 use ]],"")</f>
        <v>-8.1650689973296373E-2</v>
      </c>
      <c r="N898" s="436" t="s">
        <v>3730</v>
      </c>
      <c r="O898" s="259">
        <v>1</v>
      </c>
      <c r="P898" s="259" t="s">
        <v>4133</v>
      </c>
      <c r="Q898" s="259" t="s">
        <v>5243</v>
      </c>
    </row>
    <row r="899" spans="1:17" ht="21.75" customHeight="1">
      <c r="A899" s="301" t="s">
        <v>4133</v>
      </c>
      <c r="B899" s="301" t="s">
        <v>5243</v>
      </c>
      <c r="C899" s="316" t="s">
        <v>6974</v>
      </c>
      <c r="D899" s="465" t="s">
        <v>3730</v>
      </c>
      <c r="E899" s="465" t="s">
        <v>6091</v>
      </c>
      <c r="F899" s="469" t="str">
        <f t="shared" si="28"/>
        <v>other</v>
      </c>
      <c r="G899" s="260">
        <v>-0.17343</v>
      </c>
      <c r="H899" s="260">
        <v>2.6409807868106198E-2</v>
      </c>
      <c r="I899" s="260">
        <v>1.4219826605208001E-4</v>
      </c>
      <c r="J899" s="260">
        <v>1.0432207742723449</v>
      </c>
      <c r="K899" s="260">
        <v>0.89634278026526804</v>
      </c>
      <c r="L899" s="301" t="str">
        <f t="shared" si="29"/>
        <v/>
      </c>
      <c r="M899" s="459">
        <f>IFERROR((Tableau1[[#This Row],[Scope 1
(kg CO2-eq)]]+Tableau1[[#This Row],[Scope 2 energy
(kg CO2-eq)]]+Tableau1[[#This Row],[Scope 2 Infrastructure
(kg CO2-eq)]])/Tableau1[[#This Row],[Total CO2-emissions
(kg CO2-eq)
for scope 3 use ]],"")</f>
        <v>-0.16386364357436328</v>
      </c>
      <c r="N899" s="436" t="s">
        <v>3730</v>
      </c>
      <c r="O899" s="259">
        <v>1</v>
      </c>
      <c r="P899" s="259" t="s">
        <v>4133</v>
      </c>
      <c r="Q899" s="259" t="s">
        <v>5243</v>
      </c>
    </row>
    <row r="900" spans="1:17" ht="21.75" customHeight="1">
      <c r="A900" s="301" t="s">
        <v>5191</v>
      </c>
      <c r="B900" s="301" t="s">
        <v>5202</v>
      </c>
      <c r="C900" s="316" t="s">
        <v>6975</v>
      </c>
      <c r="D900" s="465" t="s">
        <v>3730</v>
      </c>
      <c r="E900" s="465" t="s">
        <v>700</v>
      </c>
      <c r="F900" s="469" t="str">
        <f t="shared" si="28"/>
        <v>CH</v>
      </c>
      <c r="G900" s="260">
        <v>3.1641790620000001</v>
      </c>
      <c r="H900" s="260">
        <v>0</v>
      </c>
      <c r="I900" s="260">
        <v>0</v>
      </c>
      <c r="J900" s="260">
        <v>4.5204525868322403</v>
      </c>
      <c r="K900" s="260">
        <v>7.68463166613647</v>
      </c>
      <c r="L900" s="301" t="str">
        <f t="shared" si="29"/>
        <v/>
      </c>
      <c r="M900" s="459">
        <f>IFERROR((Tableau1[[#This Row],[Scope 1
(kg CO2-eq)]]+Tableau1[[#This Row],[Scope 2 energy
(kg CO2-eq)]]+Tableau1[[#This Row],[Scope 2 Infrastructure
(kg CO2-eq)]])/Tableau1[[#This Row],[Total CO2-emissions
(kg CO2-eq)
for scope 3 use ]],"")</f>
        <v>0.41175416070277637</v>
      </c>
      <c r="N900" s="436" t="s">
        <v>3730</v>
      </c>
      <c r="O900" s="259">
        <v>1</v>
      </c>
      <c r="P900" s="259" t="s">
        <v>5191</v>
      </c>
      <c r="Q900" s="260" t="s">
        <v>5202</v>
      </c>
    </row>
    <row r="901" spans="1:17" ht="21.75" customHeight="1">
      <c r="A901" s="301" t="s">
        <v>5167</v>
      </c>
      <c r="B901" s="301" t="s">
        <v>5216</v>
      </c>
      <c r="C901" s="316" t="s">
        <v>6976</v>
      </c>
      <c r="D901" s="465" t="s">
        <v>3730</v>
      </c>
      <c r="E901" s="465" t="s">
        <v>700</v>
      </c>
      <c r="F901" s="469" t="str">
        <f t="shared" si="28"/>
        <v>CH</v>
      </c>
      <c r="G901" s="260">
        <v>3.191662</v>
      </c>
      <c r="H901" s="260">
        <v>0</v>
      </c>
      <c r="I901" s="260">
        <v>0</v>
      </c>
      <c r="J901" s="260">
        <v>3.2320565354144399</v>
      </c>
      <c r="K901" s="260">
        <v>6.4237185368523999</v>
      </c>
      <c r="L901" s="301" t="str">
        <f t="shared" si="29"/>
        <v/>
      </c>
      <c r="M901" s="459">
        <f>IFERROR((Tableau1[[#This Row],[Scope 1
(kg CO2-eq)]]+Tableau1[[#This Row],[Scope 2 energy
(kg CO2-eq)]]+Tableau1[[#This Row],[Scope 2 Infrastructure
(kg CO2-eq)]])/Tableau1[[#This Row],[Total CO2-emissions
(kg CO2-eq)
for scope 3 use ]],"")</f>
        <v>0.49685582917272453</v>
      </c>
      <c r="N901" s="436" t="s">
        <v>3730</v>
      </c>
      <c r="O901" s="259">
        <v>1</v>
      </c>
      <c r="P901" s="259" t="s">
        <v>5167</v>
      </c>
      <c r="Q901" s="259" t="s">
        <v>5216</v>
      </c>
    </row>
    <row r="902" spans="1:17" ht="21.75" customHeight="1">
      <c r="A902" s="301" t="s">
        <v>5167</v>
      </c>
      <c r="B902" s="301" t="s">
        <v>5216</v>
      </c>
      <c r="C902" s="316" t="s">
        <v>6977</v>
      </c>
      <c r="D902" s="465" t="s">
        <v>3730</v>
      </c>
      <c r="E902" s="465" t="s">
        <v>700</v>
      </c>
      <c r="F902" s="469" t="str">
        <f t="shared" si="28"/>
        <v>CH</v>
      </c>
      <c r="G902" s="260">
        <v>3.191662</v>
      </c>
      <c r="H902" s="260">
        <v>0</v>
      </c>
      <c r="I902" s="260">
        <v>0</v>
      </c>
      <c r="J902" s="260">
        <v>2.4665234716002704</v>
      </c>
      <c r="K902" s="260">
        <v>5.6581854725804304</v>
      </c>
      <c r="L902" s="301" t="str">
        <f t="shared" si="29"/>
        <v/>
      </c>
      <c r="M902" s="459">
        <f>IFERROR((Tableau1[[#This Row],[Scope 1
(kg CO2-eq)]]+Tableau1[[#This Row],[Scope 2 energy
(kg CO2-eq)]]+Tableau1[[#This Row],[Scope 2 Infrastructure
(kg CO2-eq)]])/Tableau1[[#This Row],[Total CO2-emissions
(kg CO2-eq)
for scope 3 use ]],"")</f>
        <v>0.56407871666045517</v>
      </c>
      <c r="N902" s="436" t="s">
        <v>3730</v>
      </c>
      <c r="O902" s="259">
        <v>1</v>
      </c>
      <c r="P902" s="259" t="s">
        <v>5167</v>
      </c>
      <c r="Q902" s="259" t="s">
        <v>5216</v>
      </c>
    </row>
    <row r="903" spans="1:17" ht="21.75" customHeight="1">
      <c r="A903" s="301" t="s">
        <v>5244</v>
      </c>
      <c r="B903" s="301" t="s">
        <v>5245</v>
      </c>
      <c r="C903" s="316" t="s">
        <v>6978</v>
      </c>
      <c r="D903" s="465" t="s">
        <v>436</v>
      </c>
      <c r="E903" s="465" t="s">
        <v>700</v>
      </c>
      <c r="F903" s="469" t="str">
        <f t="shared" si="28"/>
        <v>CH</v>
      </c>
      <c r="G903" s="260">
        <v>7.4701294400000007E-2</v>
      </c>
      <c r="H903" s="260">
        <v>0</v>
      </c>
      <c r="I903" s="260">
        <v>0</v>
      </c>
      <c r="J903" s="260">
        <v>3.5743704457390987E-2</v>
      </c>
      <c r="K903" s="260">
        <v>0.110444998862076</v>
      </c>
      <c r="L903" s="301">
        <f t="shared" si="29"/>
        <v>0.39760199590347362</v>
      </c>
      <c r="M903" s="459">
        <f>IFERROR((Tableau1[[#This Row],[Scope 1
(kg CO2-eq)]]+Tableau1[[#This Row],[Scope 2 energy
(kg CO2-eq)]]+Tableau1[[#This Row],[Scope 2 Infrastructure
(kg CO2-eq)]])/Tableau1[[#This Row],[Total CO2-emissions
(kg CO2-eq)
for scope 3 use ]],"")</f>
        <v>0.67636647353572954</v>
      </c>
      <c r="N903" s="436" t="s">
        <v>436</v>
      </c>
      <c r="O903" s="259">
        <v>1</v>
      </c>
      <c r="P903" s="259" t="s">
        <v>5244</v>
      </c>
      <c r="Q903" s="259" t="s">
        <v>5245</v>
      </c>
    </row>
    <row r="904" spans="1:17" ht="21.75" customHeight="1">
      <c r="A904" s="301" t="s">
        <v>5244</v>
      </c>
      <c r="B904" s="301" t="s">
        <v>5245</v>
      </c>
      <c r="C904" s="316" t="s">
        <v>6979</v>
      </c>
      <c r="D904" s="465" t="s">
        <v>436</v>
      </c>
      <c r="E904" s="465" t="s">
        <v>700</v>
      </c>
      <c r="F904" s="469" t="str">
        <f t="shared" si="28"/>
        <v>CH</v>
      </c>
      <c r="G904" s="260">
        <v>7.4700213799999998E-2</v>
      </c>
      <c r="H904" s="260">
        <v>0</v>
      </c>
      <c r="I904" s="260">
        <v>0</v>
      </c>
      <c r="J904" s="260">
        <v>3.5733425222527995E-2</v>
      </c>
      <c r="K904" s="260">
        <v>0.110433639029997</v>
      </c>
      <c r="L904" s="301">
        <f t="shared" si="29"/>
        <v>0.39756110050798921</v>
      </c>
      <c r="M904" s="459">
        <f>IFERROR((Tableau1[[#This Row],[Scope 1
(kg CO2-eq)]]+Tableau1[[#This Row],[Scope 2 energy
(kg CO2-eq)]]+Tableau1[[#This Row],[Scope 2 Infrastructure
(kg CO2-eq)]])/Tableau1[[#This Row],[Total CO2-emissions
(kg CO2-eq)
for scope 3 use ]],"")</f>
        <v>0.67642626337532208</v>
      </c>
      <c r="N904" s="436" t="s">
        <v>436</v>
      </c>
      <c r="O904" s="259">
        <v>1</v>
      </c>
      <c r="P904" s="259" t="s">
        <v>5244</v>
      </c>
      <c r="Q904" s="259" t="s">
        <v>5245</v>
      </c>
    </row>
    <row r="905" spans="1:17" ht="21.75" customHeight="1">
      <c r="A905" s="301" t="s">
        <v>5246</v>
      </c>
      <c r="B905" s="301" t="s">
        <v>5247</v>
      </c>
      <c r="C905" s="316" t="s">
        <v>6980</v>
      </c>
      <c r="D905" s="465" t="s">
        <v>436</v>
      </c>
      <c r="E905" s="465" t="s">
        <v>6101</v>
      </c>
      <c r="F905" s="469" t="str">
        <f t="shared" si="28"/>
        <v>other</v>
      </c>
      <c r="G905" s="260">
        <v>7.4272119999999997E-2</v>
      </c>
      <c r="H905" s="260">
        <v>0</v>
      </c>
      <c r="I905" s="260">
        <v>0</v>
      </c>
      <c r="J905" s="260">
        <v>2.7418321350934E-2</v>
      </c>
      <c r="K905" s="260">
        <v>0.101690441355027</v>
      </c>
      <c r="L905" s="301">
        <f t="shared" si="29"/>
        <v>0.36608558887809722</v>
      </c>
      <c r="M905" s="459">
        <f>IFERROR((Tableau1[[#This Row],[Scope 1
(kg CO2-eq)]]+Tableau1[[#This Row],[Scope 2 energy
(kg CO2-eq)]]+Tableau1[[#This Row],[Scope 2 Infrastructure
(kg CO2-eq)]])/Tableau1[[#This Row],[Total CO2-emissions
(kg CO2-eq)
for scope 3 use ]],"")</f>
        <v>0.73037464495504822</v>
      </c>
      <c r="N905" s="436" t="s">
        <v>436</v>
      </c>
      <c r="O905" s="259">
        <v>1</v>
      </c>
      <c r="P905" s="259" t="s">
        <v>5246</v>
      </c>
      <c r="Q905" s="259" t="s">
        <v>5247</v>
      </c>
    </row>
    <row r="906" spans="1:17" ht="21.75" customHeight="1">
      <c r="A906" s="301" t="s">
        <v>5244</v>
      </c>
      <c r="B906" s="301" t="s">
        <v>5245</v>
      </c>
      <c r="C906" s="316" t="s">
        <v>6981</v>
      </c>
      <c r="D906" s="465" t="s">
        <v>436</v>
      </c>
      <c r="E906" s="465" t="s">
        <v>700</v>
      </c>
      <c r="F906" s="469" t="str">
        <f t="shared" si="28"/>
        <v>CH</v>
      </c>
      <c r="G906" s="260">
        <v>7.4733225900000005E-2</v>
      </c>
      <c r="H906" s="260">
        <v>0</v>
      </c>
      <c r="I906" s="260">
        <v>0</v>
      </c>
      <c r="J906" s="260">
        <v>3.6045851663992989E-2</v>
      </c>
      <c r="K906" s="260">
        <v>0.110779077566125</v>
      </c>
      <c r="L906" s="301">
        <f t="shared" si="29"/>
        <v>0.39880467923805002</v>
      </c>
      <c r="M906" s="459">
        <f>IFERROR((Tableau1[[#This Row],[Scope 1
(kg CO2-eq)]]+Tableau1[[#This Row],[Scope 2 energy
(kg CO2-eq)]]+Tableau1[[#This Row],[Scope 2 Infrastructure
(kg CO2-eq)]])/Tableau1[[#This Row],[Total CO2-emissions
(kg CO2-eq)
for scope 3 use ]],"")</f>
        <v>0.67461498634876327</v>
      </c>
      <c r="N906" s="436" t="s">
        <v>436</v>
      </c>
      <c r="O906" s="259">
        <v>1</v>
      </c>
      <c r="P906" s="259" t="s">
        <v>5244</v>
      </c>
      <c r="Q906" s="259" t="s">
        <v>5245</v>
      </c>
    </row>
    <row r="907" spans="1:17" ht="21.75" customHeight="1">
      <c r="A907" s="301" t="s">
        <v>4133</v>
      </c>
      <c r="B907" s="301" t="s">
        <v>5207</v>
      </c>
      <c r="C907" s="316" t="s">
        <v>6982</v>
      </c>
      <c r="D907" s="465" t="s">
        <v>436</v>
      </c>
      <c r="E907" s="465" t="s">
        <v>700</v>
      </c>
      <c r="F907" s="469" t="str">
        <f t="shared" si="28"/>
        <v>CH</v>
      </c>
      <c r="G907" s="260">
        <v>7.4396717449999997E-2</v>
      </c>
      <c r="H907" s="260">
        <v>0</v>
      </c>
      <c r="I907" s="260">
        <v>0</v>
      </c>
      <c r="J907" s="260">
        <v>2.8276981782452998E-2</v>
      </c>
      <c r="K907" s="260">
        <v>0.102673699230118</v>
      </c>
      <c r="L907" s="301">
        <f t="shared" si="29"/>
        <v>0.36962531722842479</v>
      </c>
      <c r="M907" s="459">
        <f>IFERROR((Tableau1[[#This Row],[Scope 1
(kg CO2-eq)]]+Tableau1[[#This Row],[Scope 2 energy
(kg CO2-eq)]]+Tableau1[[#This Row],[Scope 2 Infrastructure
(kg CO2-eq)]])/Tableau1[[#This Row],[Total CO2-emissions
(kg CO2-eq)
for scope 3 use ]],"")</f>
        <v>0.72459371784450799</v>
      </c>
      <c r="N907" s="436" t="s">
        <v>436</v>
      </c>
      <c r="O907" s="259">
        <v>1</v>
      </c>
      <c r="P907" s="259" t="s">
        <v>4133</v>
      </c>
      <c r="Q907" s="259" t="s">
        <v>5207</v>
      </c>
    </row>
    <row r="908" spans="1:17" ht="21.75" customHeight="1">
      <c r="A908" s="301" t="s">
        <v>4133</v>
      </c>
      <c r="B908" s="301" t="s">
        <v>5207</v>
      </c>
      <c r="C908" s="316" t="s">
        <v>6983</v>
      </c>
      <c r="D908" s="465" t="s">
        <v>436</v>
      </c>
      <c r="E908" s="465" t="s">
        <v>700</v>
      </c>
      <c r="F908" s="469" t="str">
        <f t="shared" si="28"/>
        <v>CH</v>
      </c>
      <c r="G908" s="260">
        <v>7.422087745E-2</v>
      </c>
      <c r="H908" s="260">
        <v>0</v>
      </c>
      <c r="I908" s="260">
        <v>0</v>
      </c>
      <c r="J908" s="260">
        <v>2.6881494922275997E-2</v>
      </c>
      <c r="K908" s="260">
        <v>0.101102372369041</v>
      </c>
      <c r="L908" s="301">
        <f t="shared" si="29"/>
        <v>0.3639685405285476</v>
      </c>
      <c r="M908" s="459">
        <f>IFERROR((Tableau1[[#This Row],[Scope 1
(kg CO2-eq)]]+Tableau1[[#This Row],[Scope 2 energy
(kg CO2-eq)]]+Tableau1[[#This Row],[Scope 2 Infrastructure
(kg CO2-eq)]])/Tableau1[[#This Row],[Total CO2-emissions
(kg CO2-eq)
for scope 3 use ]],"")</f>
        <v>0.73411608165910358</v>
      </c>
      <c r="N908" s="436" t="s">
        <v>436</v>
      </c>
      <c r="O908" s="259">
        <v>1</v>
      </c>
      <c r="P908" s="259" t="s">
        <v>4133</v>
      </c>
      <c r="Q908" s="259" t="s">
        <v>5207</v>
      </c>
    </row>
    <row r="909" spans="1:17" ht="21.75" customHeight="1">
      <c r="A909" s="301" t="s">
        <v>4133</v>
      </c>
      <c r="B909" s="301" t="s">
        <v>5207</v>
      </c>
      <c r="C909" s="316" t="s">
        <v>6984</v>
      </c>
      <c r="D909" s="465" t="s">
        <v>436</v>
      </c>
      <c r="E909" s="465" t="s">
        <v>700</v>
      </c>
      <c r="F909" s="469" t="str">
        <f t="shared" si="28"/>
        <v>CH</v>
      </c>
      <c r="G909" s="260">
        <v>7.422087745E-2</v>
      </c>
      <c r="H909" s="260">
        <v>0</v>
      </c>
      <c r="I909" s="260">
        <v>0</v>
      </c>
      <c r="J909" s="260">
        <v>2.6958954080192998E-2</v>
      </c>
      <c r="K909" s="260">
        <v>0.101179831578166</v>
      </c>
      <c r="L909" s="301">
        <f t="shared" si="29"/>
        <v>0.36424739368139758</v>
      </c>
      <c r="M909" s="459">
        <f>IFERROR((Tableau1[[#This Row],[Scope 1
(kg CO2-eq)]]+Tableau1[[#This Row],[Scope 2 energy
(kg CO2-eq)]]+Tableau1[[#This Row],[Scope 2 Infrastructure
(kg CO2-eq)]])/Tableau1[[#This Row],[Total CO2-emissions
(kg CO2-eq)
for scope 3 use ]],"")</f>
        <v>0.73355407191660538</v>
      </c>
      <c r="N909" s="436" t="s">
        <v>436</v>
      </c>
      <c r="O909" s="259">
        <v>1</v>
      </c>
      <c r="P909" s="259" t="s">
        <v>4133</v>
      </c>
      <c r="Q909" s="259" t="s">
        <v>5207</v>
      </c>
    </row>
    <row r="910" spans="1:17" ht="21.75" customHeight="1">
      <c r="A910" s="301" t="s">
        <v>4133</v>
      </c>
      <c r="B910" s="301" t="s">
        <v>5207</v>
      </c>
      <c r="C910" s="316" t="s">
        <v>6985</v>
      </c>
      <c r="D910" s="465" t="s">
        <v>436</v>
      </c>
      <c r="E910" s="465" t="s">
        <v>700</v>
      </c>
      <c r="F910" s="469" t="str">
        <f t="shared" si="28"/>
        <v>CH</v>
      </c>
      <c r="G910" s="260">
        <v>7.4396717449999997E-2</v>
      </c>
      <c r="H910" s="260">
        <v>0</v>
      </c>
      <c r="I910" s="260">
        <v>0</v>
      </c>
      <c r="J910" s="260">
        <v>2.7093960723306998E-2</v>
      </c>
      <c r="K910" s="260">
        <v>0.101490678187211</v>
      </c>
      <c r="L910" s="301">
        <f t="shared" si="29"/>
        <v>0.36536644147395958</v>
      </c>
      <c r="M910" s="459">
        <f>IFERROR((Tableau1[[#This Row],[Scope 1
(kg CO2-eq)]]+Tableau1[[#This Row],[Scope 2 energy
(kg CO2-eq)]]+Tableau1[[#This Row],[Scope 2 Infrastructure
(kg CO2-eq)]])/Tableau1[[#This Row],[Total CO2-emissions
(kg CO2-eq)
for scope 3 use ]],"")</f>
        <v>0.73303990848072631</v>
      </c>
      <c r="N910" s="436" t="s">
        <v>436</v>
      </c>
      <c r="O910" s="259">
        <v>1</v>
      </c>
      <c r="P910" s="259" t="s">
        <v>4133</v>
      </c>
      <c r="Q910" s="259" t="s">
        <v>5207</v>
      </c>
    </row>
    <row r="911" spans="1:17" ht="21.75" customHeight="1">
      <c r="A911" s="301" t="s">
        <v>4133</v>
      </c>
      <c r="B911" s="301" t="s">
        <v>5246</v>
      </c>
      <c r="C911" s="316" t="s">
        <v>6986</v>
      </c>
      <c r="D911" s="465" t="s">
        <v>436</v>
      </c>
      <c r="E911" s="465" t="s">
        <v>6101</v>
      </c>
      <c r="F911" s="469" t="str">
        <f t="shared" si="28"/>
        <v>other</v>
      </c>
      <c r="G911" s="260">
        <v>7.5662610000000005E-2</v>
      </c>
      <c r="H911" s="260">
        <v>0</v>
      </c>
      <c r="I911" s="260">
        <v>0</v>
      </c>
      <c r="J911" s="260">
        <v>2.1330188625558896E-2</v>
      </c>
      <c r="K911" s="260">
        <v>9.6992798638970201E-2</v>
      </c>
      <c r="L911" s="301">
        <f t="shared" si="29"/>
        <v>0.34917407510029275</v>
      </c>
      <c r="M911" s="459">
        <f>IFERROR((Tableau1[[#This Row],[Scope 1
(kg CO2-eq)]]+Tableau1[[#This Row],[Scope 2 energy
(kg CO2-eq)]]+Tableau1[[#This Row],[Scope 2 Infrastructure
(kg CO2-eq)]])/Tableau1[[#This Row],[Total CO2-emissions
(kg CO2-eq)
for scope 3 use ]],"")</f>
        <v>0.78008482136528379</v>
      </c>
      <c r="N911" s="436" t="s">
        <v>436</v>
      </c>
      <c r="O911" s="259">
        <v>1</v>
      </c>
      <c r="P911" s="259" t="s">
        <v>4133</v>
      </c>
      <c r="Q911" s="259" t="s">
        <v>5246</v>
      </c>
    </row>
    <row r="912" spans="1:17" ht="21.75" customHeight="1">
      <c r="A912" s="301" t="s">
        <v>4133</v>
      </c>
      <c r="B912" s="301" t="s">
        <v>5246</v>
      </c>
      <c r="C912" s="316" t="s">
        <v>6987</v>
      </c>
      <c r="D912" s="465" t="s">
        <v>436</v>
      </c>
      <c r="E912" s="465" t="s">
        <v>6101</v>
      </c>
      <c r="F912" s="469" t="str">
        <f t="shared" si="28"/>
        <v>other</v>
      </c>
      <c r="G912" s="260">
        <v>7.5657600000000005E-2</v>
      </c>
      <c r="H912" s="260">
        <v>0</v>
      </c>
      <c r="I912" s="260">
        <v>0</v>
      </c>
      <c r="J912" s="260">
        <v>2.1330188625558896E-2</v>
      </c>
      <c r="K912" s="260">
        <v>9.6987788642971501E-2</v>
      </c>
      <c r="L912" s="301">
        <f t="shared" si="29"/>
        <v>0.34915603911469739</v>
      </c>
      <c r="M912" s="459">
        <f>IFERROR((Tableau1[[#This Row],[Scope 1
(kg CO2-eq)]]+Tableau1[[#This Row],[Scope 2 energy
(kg CO2-eq)]]+Tableau1[[#This Row],[Scope 2 Infrastructure
(kg CO2-eq)]])/Tableau1[[#This Row],[Total CO2-emissions
(kg CO2-eq)
for scope 3 use ]],"")</f>
        <v>0.78007346139737721</v>
      </c>
      <c r="N912" s="436" t="s">
        <v>436</v>
      </c>
      <c r="O912" s="259">
        <v>1</v>
      </c>
      <c r="P912" s="259" t="s">
        <v>4133</v>
      </c>
      <c r="Q912" s="259" t="s">
        <v>5246</v>
      </c>
    </row>
    <row r="913" spans="1:17" ht="21.75" customHeight="1">
      <c r="A913" s="301" t="s">
        <v>5167</v>
      </c>
      <c r="B913" s="301" t="s">
        <v>5216</v>
      </c>
      <c r="C913" s="316" t="s">
        <v>6988</v>
      </c>
      <c r="D913" s="465" t="s">
        <v>3730</v>
      </c>
      <c r="E913" s="465" t="s">
        <v>700</v>
      </c>
      <c r="F913" s="469" t="str">
        <f t="shared" si="28"/>
        <v>CH</v>
      </c>
      <c r="G913" s="260">
        <v>3.191662</v>
      </c>
      <c r="H913" s="260">
        <v>0</v>
      </c>
      <c r="I913" s="260">
        <v>0</v>
      </c>
      <c r="J913" s="260">
        <v>1.3438294211337096</v>
      </c>
      <c r="K913" s="260">
        <v>4.5354914214474098</v>
      </c>
      <c r="L913" s="301" t="str">
        <f t="shared" si="29"/>
        <v/>
      </c>
      <c r="M913" s="459">
        <f>IFERROR((Tableau1[[#This Row],[Scope 1
(kg CO2-eq)]]+Tableau1[[#This Row],[Scope 2 energy
(kg CO2-eq)]]+Tableau1[[#This Row],[Scope 2 Infrastructure
(kg CO2-eq)]])/Tableau1[[#This Row],[Total CO2-emissions
(kg CO2-eq)
for scope 3 use ]],"")</f>
        <v>0.70370808880980007</v>
      </c>
      <c r="N913" s="436" t="s">
        <v>3730</v>
      </c>
      <c r="O913" s="259">
        <v>1</v>
      </c>
      <c r="P913" s="259" t="s">
        <v>5167</v>
      </c>
      <c r="Q913" s="259" t="s">
        <v>5216</v>
      </c>
    </row>
    <row r="914" spans="1:17" ht="21.75" customHeight="1">
      <c r="A914" s="301" t="s">
        <v>4133</v>
      </c>
      <c r="B914" s="301" t="s">
        <v>5243</v>
      </c>
      <c r="C914" s="316" t="s">
        <v>6989</v>
      </c>
      <c r="D914" s="465" t="s">
        <v>3730</v>
      </c>
      <c r="E914" s="465" t="s">
        <v>700</v>
      </c>
      <c r="F914" s="469" t="str">
        <f t="shared" si="28"/>
        <v>CH</v>
      </c>
      <c r="G914" s="260">
        <v>0</v>
      </c>
      <c r="H914" s="260">
        <v>8.4524771068488001E-4</v>
      </c>
      <c r="I914" s="260">
        <v>3.2593839044400003E-5</v>
      </c>
      <c r="J914" s="260">
        <v>1.06005168531911</v>
      </c>
      <c r="K914" s="260">
        <v>1.06092952723594</v>
      </c>
      <c r="L914" s="301" t="str">
        <f t="shared" si="29"/>
        <v/>
      </c>
      <c r="M914" s="459">
        <f>IFERROR((Tableau1[[#This Row],[Scope 1
(kg CO2-eq)]]+Tableau1[[#This Row],[Scope 2 energy
(kg CO2-eq)]]+Tableau1[[#This Row],[Scope 2 Infrastructure
(kg CO2-eq)]])/Tableau1[[#This Row],[Total CO2-emissions
(kg CO2-eq)
for scope 3 use ]],"")</f>
        <v>8.2742682449072496E-4</v>
      </c>
      <c r="N914" s="436" t="s">
        <v>3730</v>
      </c>
      <c r="O914" s="259">
        <v>1</v>
      </c>
      <c r="P914" s="259" t="s">
        <v>4133</v>
      </c>
      <c r="Q914" s="259" t="s">
        <v>5243</v>
      </c>
    </row>
    <row r="915" spans="1:17" ht="21.75" customHeight="1">
      <c r="A915" s="301" t="s">
        <v>4133</v>
      </c>
      <c r="B915" s="301" t="s">
        <v>5246</v>
      </c>
      <c r="C915" s="316" t="s">
        <v>6990</v>
      </c>
      <c r="D915" s="465" t="s">
        <v>3646</v>
      </c>
      <c r="E915" s="465" t="s">
        <v>6091</v>
      </c>
      <c r="F915" s="469" t="str">
        <f t="shared" si="28"/>
        <v>other</v>
      </c>
      <c r="G915" s="260">
        <v>0</v>
      </c>
      <c r="H915" s="260">
        <v>0</v>
      </c>
      <c r="I915" s="260">
        <v>0</v>
      </c>
      <c r="J915" s="260">
        <v>516973.56837822899</v>
      </c>
      <c r="K915" s="260">
        <v>516973.56837827701</v>
      </c>
      <c r="L915" s="301" t="str">
        <f t="shared" si="29"/>
        <v/>
      </c>
      <c r="M915" s="459">
        <f>IFERROR((Tableau1[[#This Row],[Scope 1
(kg CO2-eq)]]+Tableau1[[#This Row],[Scope 2 energy
(kg CO2-eq)]]+Tableau1[[#This Row],[Scope 2 Infrastructure
(kg CO2-eq)]])/Tableau1[[#This Row],[Total CO2-emissions
(kg CO2-eq)
for scope 3 use ]],"")</f>
        <v>0</v>
      </c>
      <c r="N915" s="436" t="s">
        <v>3646</v>
      </c>
      <c r="O915" s="259">
        <v>1</v>
      </c>
      <c r="P915" s="259" t="s">
        <v>4133</v>
      </c>
      <c r="Q915" s="259" t="s">
        <v>5246</v>
      </c>
    </row>
    <row r="916" spans="1:17" ht="21.75" customHeight="1">
      <c r="A916" s="301" t="s">
        <v>5129</v>
      </c>
      <c r="B916" s="301" t="s">
        <v>5136</v>
      </c>
      <c r="C916" s="316" t="s">
        <v>6991</v>
      </c>
      <c r="D916" s="465" t="s">
        <v>3730</v>
      </c>
      <c r="E916" s="465" t="s">
        <v>6091</v>
      </c>
      <c r="F916" s="469" t="str">
        <f t="shared" si="28"/>
        <v>other</v>
      </c>
      <c r="G916" s="260">
        <v>1.1516E-2</v>
      </c>
      <c r="H916" s="260">
        <v>0.32460493729089901</v>
      </c>
      <c r="I916" s="260">
        <v>1.04272596864E-5</v>
      </c>
      <c r="J916" s="260">
        <v>0.96482235055102805</v>
      </c>
      <c r="K916" s="260">
        <v>1.3009537141438601</v>
      </c>
      <c r="L916" s="301" t="str">
        <f t="shared" si="29"/>
        <v/>
      </c>
      <c r="M916" s="459">
        <f>IFERROR((Tableau1[[#This Row],[Scope 1
(kg CO2-eq)]]+Tableau1[[#This Row],[Scope 2 energy
(kg CO2-eq)]]+Tableau1[[#This Row],[Scope 2 Infrastructure
(kg CO2-eq)]])/Tableau1[[#This Row],[Total CO2-emissions
(kg CO2-eq)
for scope 3 use ]],"")</f>
        <v>0.25837303886848034</v>
      </c>
      <c r="N916" s="436" t="s">
        <v>3730</v>
      </c>
      <c r="O916" s="259">
        <v>1</v>
      </c>
      <c r="P916" s="259" t="s">
        <v>5129</v>
      </c>
      <c r="Q916" s="260" t="s">
        <v>5136</v>
      </c>
    </row>
    <row r="917" spans="1:17" ht="21.75" customHeight="1">
      <c r="A917" s="301" t="s">
        <v>5129</v>
      </c>
      <c r="B917" s="301" t="s">
        <v>5136</v>
      </c>
      <c r="C917" s="316" t="s">
        <v>6992</v>
      </c>
      <c r="D917" s="465" t="s">
        <v>3730</v>
      </c>
      <c r="E917" s="465" t="s">
        <v>6091</v>
      </c>
      <c r="F917" s="469" t="str">
        <f t="shared" si="28"/>
        <v>other</v>
      </c>
      <c r="G917" s="260">
        <v>0</v>
      </c>
      <c r="H917" s="260">
        <v>0.12935650016016001</v>
      </c>
      <c r="I917" s="260">
        <v>1.6327007424E-4</v>
      </c>
      <c r="J917" s="260">
        <v>0.93072979470483497</v>
      </c>
      <c r="K917" s="260">
        <v>1.0602495647002499</v>
      </c>
      <c r="L917" s="301" t="str">
        <f t="shared" si="29"/>
        <v/>
      </c>
      <c r="M917" s="459">
        <f>IFERROR((Tableau1[[#This Row],[Scope 1
(kg CO2-eq)]]+Tableau1[[#This Row],[Scope 2 energy
(kg CO2-eq)]]+Tableau1[[#This Row],[Scope 2 Infrastructure
(kg CO2-eq)]])/Tableau1[[#This Row],[Total CO2-emissions
(kg CO2-eq)
for scope 3 use ]],"")</f>
        <v>0.12215970140107286</v>
      </c>
      <c r="N917" s="436" t="s">
        <v>3730</v>
      </c>
      <c r="O917" s="259">
        <v>1</v>
      </c>
      <c r="P917" s="259" t="s">
        <v>5129</v>
      </c>
      <c r="Q917" s="260" t="s">
        <v>5136</v>
      </c>
    </row>
    <row r="918" spans="1:17" ht="21.75" customHeight="1">
      <c r="A918" s="301" t="s">
        <v>4138</v>
      </c>
      <c r="B918" s="301" t="s">
        <v>5133</v>
      </c>
      <c r="C918" s="316" t="s">
        <v>6993</v>
      </c>
      <c r="D918" s="465" t="s">
        <v>3646</v>
      </c>
      <c r="E918" s="465" t="s">
        <v>700</v>
      </c>
      <c r="F918" s="469" t="str">
        <f t="shared" si="28"/>
        <v>CH</v>
      </c>
      <c r="G918" s="260">
        <v>0</v>
      </c>
      <c r="H918" s="260">
        <v>163.7904846632</v>
      </c>
      <c r="I918" s="260">
        <v>7.8526932807999996</v>
      </c>
      <c r="J918" s="260">
        <v>965.31501087325103</v>
      </c>
      <c r="K918" s="260">
        <v>1136.9581887465899</v>
      </c>
      <c r="L918" s="301" t="str">
        <f t="shared" si="29"/>
        <v/>
      </c>
      <c r="M918" s="459">
        <f>IFERROR((Tableau1[[#This Row],[Scope 1
(kg CO2-eq)]]+Tableau1[[#This Row],[Scope 2 energy
(kg CO2-eq)]]+Tableau1[[#This Row],[Scope 2 Infrastructure
(kg CO2-eq)]])/Tableau1[[#This Row],[Total CO2-emissions
(kg CO2-eq)
for scope 3 use ]],"")</f>
        <v>0.15096700973078311</v>
      </c>
      <c r="N918" s="436" t="s">
        <v>3646</v>
      </c>
      <c r="O918" s="259">
        <v>1</v>
      </c>
      <c r="P918" s="259" t="s">
        <v>4138</v>
      </c>
      <c r="Q918" s="259" t="s">
        <v>5133</v>
      </c>
    </row>
    <row r="919" spans="1:17" ht="21.75" customHeight="1">
      <c r="A919" s="301" t="s">
        <v>4135</v>
      </c>
      <c r="B919" s="301" t="s">
        <v>5188</v>
      </c>
      <c r="C919" s="316" t="s">
        <v>6994</v>
      </c>
      <c r="D919" s="465" t="s">
        <v>3730</v>
      </c>
      <c r="E919" s="465" t="s">
        <v>700</v>
      </c>
      <c r="F919" s="469" t="str">
        <f t="shared" si="28"/>
        <v>CH</v>
      </c>
      <c r="G919" s="260">
        <v>0</v>
      </c>
      <c r="H919" s="260">
        <v>1.8897933356120001E-3</v>
      </c>
      <c r="I919" s="260">
        <v>9.0424422379200003E-4</v>
      </c>
      <c r="J919" s="260">
        <v>5.0695615821955099E-3</v>
      </c>
      <c r="K919" s="260">
        <v>7.8635991641301303E-3</v>
      </c>
      <c r="L919" s="301" t="str">
        <f t="shared" si="29"/>
        <v/>
      </c>
      <c r="M919" s="459">
        <f>IFERROR((Tableau1[[#This Row],[Scope 1
(kg CO2-eq)]]+Tableau1[[#This Row],[Scope 2 energy
(kg CO2-eq)]]+Tableau1[[#This Row],[Scope 2 Infrastructure
(kg CO2-eq)]])/Tableau1[[#This Row],[Total CO2-emissions
(kg CO2-eq)
for scope 3 use ]],"")</f>
        <v>0.35531281555512451</v>
      </c>
      <c r="N919" s="436" t="s">
        <v>3730</v>
      </c>
      <c r="O919" s="259">
        <v>1</v>
      </c>
      <c r="P919" s="259" t="s">
        <v>4135</v>
      </c>
      <c r="Q919" s="259" t="s">
        <v>5188</v>
      </c>
    </row>
    <row r="920" spans="1:17" ht="21.75" customHeight="1">
      <c r="A920" s="301" t="s">
        <v>5129</v>
      </c>
      <c r="B920" s="301" t="s">
        <v>5136</v>
      </c>
      <c r="C920" s="316" t="s">
        <v>6995</v>
      </c>
      <c r="D920" s="465" t="s">
        <v>3730</v>
      </c>
      <c r="E920" s="465" t="s">
        <v>6091</v>
      </c>
      <c r="F920" s="469" t="str">
        <f t="shared" si="28"/>
        <v>other</v>
      </c>
      <c r="G920" s="260">
        <v>8.6899999999999998E-3</v>
      </c>
      <c r="H920" s="260">
        <v>0.32199462199520001</v>
      </c>
      <c r="I920" s="260">
        <v>2.0602097279999999E-4</v>
      </c>
      <c r="J920" s="260">
        <v>1.6715511230754598</v>
      </c>
      <c r="K920" s="260">
        <v>2.0024417664249898</v>
      </c>
      <c r="L920" s="301" t="str">
        <f t="shared" si="29"/>
        <v/>
      </c>
      <c r="M920" s="459">
        <f>IFERROR((Tableau1[[#This Row],[Scope 1
(kg CO2-eq)]]+Tableau1[[#This Row],[Scope 2 energy
(kg CO2-eq)]]+Tableau1[[#This Row],[Scope 2 Infrastructure
(kg CO2-eq)]])/Tableau1[[#This Row],[Total CO2-emissions
(kg CO2-eq)
for scope 3 use ]],"")</f>
        <v>0.16524357837319156</v>
      </c>
      <c r="N920" s="436" t="s">
        <v>3730</v>
      </c>
      <c r="O920" s="259">
        <v>1</v>
      </c>
      <c r="P920" s="259" t="s">
        <v>5129</v>
      </c>
      <c r="Q920" s="259" t="s">
        <v>5136</v>
      </c>
    </row>
    <row r="921" spans="1:17" ht="21.75" customHeight="1">
      <c r="A921" s="301" t="s">
        <v>5129</v>
      </c>
      <c r="B921" s="301" t="s">
        <v>5136</v>
      </c>
      <c r="C921" s="316" t="s">
        <v>6996</v>
      </c>
      <c r="D921" s="465" t="s">
        <v>3730</v>
      </c>
      <c r="E921" s="465" t="s">
        <v>6091</v>
      </c>
      <c r="F921" s="469" t="str">
        <f t="shared" si="28"/>
        <v>other</v>
      </c>
      <c r="G921" s="260">
        <v>5.4738000000000002E-2</v>
      </c>
      <c r="H921" s="260">
        <v>0.32199462199520001</v>
      </c>
      <c r="I921" s="260">
        <v>2.0602097279999999E-4</v>
      </c>
      <c r="J921" s="260">
        <v>1.20838322260636</v>
      </c>
      <c r="K921" s="260">
        <v>1.5853218659591799</v>
      </c>
      <c r="L921" s="301" t="str">
        <f t="shared" si="29"/>
        <v/>
      </c>
      <c r="M921" s="459">
        <f>IFERROR((Tableau1[[#This Row],[Scope 1
(kg CO2-eq)]]+Tableau1[[#This Row],[Scope 2 energy
(kg CO2-eq)]]+Tableau1[[#This Row],[Scope 2 Infrastructure
(kg CO2-eq)]])/Tableau1[[#This Row],[Total CO2-emissions
(kg CO2-eq)
for scope 3 use ]],"")</f>
        <v>0.23776789500089171</v>
      </c>
      <c r="N921" s="436" t="s">
        <v>3730</v>
      </c>
      <c r="O921" s="259">
        <v>1</v>
      </c>
      <c r="P921" s="259" t="s">
        <v>5129</v>
      </c>
      <c r="Q921" s="259" t="s">
        <v>5136</v>
      </c>
    </row>
    <row r="922" spans="1:17" ht="21.75" customHeight="1">
      <c r="A922" s="301" t="s">
        <v>5129</v>
      </c>
      <c r="B922" s="301" t="s">
        <v>5136</v>
      </c>
      <c r="C922" s="316" t="s">
        <v>6997</v>
      </c>
      <c r="D922" s="465" t="s">
        <v>3730</v>
      </c>
      <c r="E922" s="465" t="s">
        <v>6091</v>
      </c>
      <c r="F922" s="469" t="str">
        <f t="shared" si="28"/>
        <v>other</v>
      </c>
      <c r="G922" s="260">
        <v>3.1699999999999999E-2</v>
      </c>
      <c r="H922" s="260">
        <v>0.32199462199520001</v>
      </c>
      <c r="I922" s="260">
        <v>2.0602097279999999E-4</v>
      </c>
      <c r="J922" s="260">
        <v>1.16411755175272</v>
      </c>
      <c r="K922" s="260">
        <v>1.5180181953688101</v>
      </c>
      <c r="L922" s="301" t="str">
        <f t="shared" si="29"/>
        <v/>
      </c>
      <c r="M922" s="459">
        <f>IFERROR((Tableau1[[#This Row],[Scope 1
(kg CO2-eq)]]+Tableau1[[#This Row],[Scope 2 energy
(kg CO2-eq)]]+Tableau1[[#This Row],[Scope 2 Infrastructure
(kg CO2-eq)]])/Tableau1[[#This Row],[Total CO2-emissions
(kg CO2-eq)
for scope 3 use ]],"")</f>
        <v>0.2331333340059327</v>
      </c>
      <c r="N922" s="436" t="s">
        <v>3730</v>
      </c>
      <c r="O922" s="259">
        <v>1</v>
      </c>
      <c r="P922" s="259" t="s">
        <v>5129</v>
      </c>
      <c r="Q922" s="259" t="s">
        <v>5136</v>
      </c>
    </row>
    <row r="923" spans="1:17" ht="21.75" customHeight="1">
      <c r="A923" s="301" t="s">
        <v>5129</v>
      </c>
      <c r="B923" s="301" t="s">
        <v>5136</v>
      </c>
      <c r="C923" s="316" t="s">
        <v>6998</v>
      </c>
      <c r="D923" s="465" t="s">
        <v>3730</v>
      </c>
      <c r="E923" s="465" t="s">
        <v>6101</v>
      </c>
      <c r="F923" s="469" t="str">
        <f t="shared" si="28"/>
        <v>other</v>
      </c>
      <c r="G923" s="260">
        <v>9.1993000000000005E-2</v>
      </c>
      <c r="H923" s="260">
        <v>0.32199462199520001</v>
      </c>
      <c r="I923" s="260">
        <v>2.0602097279999999E-4</v>
      </c>
      <c r="J923" s="260">
        <v>2.2670204292202398</v>
      </c>
      <c r="K923" s="260">
        <v>2.6812140727439999</v>
      </c>
      <c r="L923" s="301" t="str">
        <f t="shared" si="29"/>
        <v/>
      </c>
      <c r="M923" s="459">
        <f>IFERROR((Tableau1[[#This Row],[Scope 1
(kg CO2-eq)]]+Tableau1[[#This Row],[Scope 2 energy
(kg CO2-eq)]]+Tableau1[[#This Row],[Scope 2 Infrastructure
(kg CO2-eq)]])/Tableau1[[#This Row],[Total CO2-emissions
(kg CO2-eq)
for scope 3 use ]],"")</f>
        <v>0.15447988550354996</v>
      </c>
      <c r="N923" s="436" t="s">
        <v>3730</v>
      </c>
      <c r="O923" s="259">
        <v>1</v>
      </c>
      <c r="P923" s="259" t="s">
        <v>5129</v>
      </c>
      <c r="Q923" s="259" t="s">
        <v>5136</v>
      </c>
    </row>
    <row r="924" spans="1:17" ht="21.75" customHeight="1">
      <c r="A924" s="301" t="s">
        <v>5129</v>
      </c>
      <c r="B924" s="301" t="s">
        <v>5136</v>
      </c>
      <c r="C924" s="316" t="s">
        <v>6999</v>
      </c>
      <c r="D924" s="465" t="s">
        <v>3730</v>
      </c>
      <c r="E924" s="465" t="s">
        <v>6091</v>
      </c>
      <c r="F924" s="469" t="str">
        <f t="shared" si="28"/>
        <v>other</v>
      </c>
      <c r="G924" s="260">
        <v>4.4463000000000003E-2</v>
      </c>
      <c r="H924" s="260">
        <v>0.36794737639952002</v>
      </c>
      <c r="I924" s="260">
        <v>2.2167361728000001E-4</v>
      </c>
      <c r="J924" s="260">
        <v>1.1450420941881101</v>
      </c>
      <c r="K924" s="260">
        <v>1.55767414313237</v>
      </c>
      <c r="L924" s="301" t="str">
        <f t="shared" si="29"/>
        <v/>
      </c>
      <c r="M924" s="459">
        <f>IFERROR((Tableau1[[#This Row],[Scope 1
(kg CO2-eq)]]+Tableau1[[#This Row],[Scope 2 energy
(kg CO2-eq)]]+Tableau1[[#This Row],[Scope 2 Infrastructure
(kg CO2-eq)]])/Tableau1[[#This Row],[Total CO2-emissions
(kg CO2-eq)
for scope 3 use ]],"")</f>
        <v>0.26490267674792806</v>
      </c>
      <c r="N924" s="436" t="s">
        <v>3730</v>
      </c>
      <c r="O924" s="259">
        <v>1</v>
      </c>
      <c r="P924" s="259" t="s">
        <v>5129</v>
      </c>
      <c r="Q924" s="259" t="s">
        <v>5136</v>
      </c>
    </row>
    <row r="925" spans="1:17" ht="21.75" customHeight="1">
      <c r="A925" s="301" t="s">
        <v>5129</v>
      </c>
      <c r="B925" s="301" t="s">
        <v>5130</v>
      </c>
      <c r="C925" s="316" t="s">
        <v>7000</v>
      </c>
      <c r="D925" s="465" t="s">
        <v>3730</v>
      </c>
      <c r="E925" s="465" t="s">
        <v>700</v>
      </c>
      <c r="F925" s="469" t="str">
        <f t="shared" si="28"/>
        <v>CH</v>
      </c>
      <c r="G925" s="260">
        <v>0.3197924654</v>
      </c>
      <c r="H925" s="260">
        <v>1.54204642229436</v>
      </c>
      <c r="I925" s="260">
        <v>4.7798040798000002E-4</v>
      </c>
      <c r="J925" s="260">
        <v>4.75830018243603</v>
      </c>
      <c r="K925" s="260">
        <v>6.6206170436947103</v>
      </c>
      <c r="L925" s="301" t="str">
        <f t="shared" si="29"/>
        <v/>
      </c>
      <c r="M925" s="459">
        <f>IFERROR((Tableau1[[#This Row],[Scope 1
(kg CO2-eq)]]+Tableau1[[#This Row],[Scope 2 energy
(kg CO2-eq)]]+Tableau1[[#This Row],[Scope 2 Infrastructure
(kg CO2-eq)]])/Tableau1[[#This Row],[Total CO2-emissions
(kg CO2-eq)
for scope 3 use ]],"")</f>
        <v>0.28129052863372578</v>
      </c>
      <c r="N925" s="436" t="s">
        <v>3730</v>
      </c>
      <c r="O925" s="259">
        <v>1</v>
      </c>
      <c r="P925" s="259" t="s">
        <v>5129</v>
      </c>
      <c r="Q925" s="259" t="s">
        <v>5130</v>
      </c>
    </row>
    <row r="926" spans="1:17" ht="21.75" customHeight="1">
      <c r="A926" s="301" t="s">
        <v>5129</v>
      </c>
      <c r="B926" s="301" t="s">
        <v>5130</v>
      </c>
      <c r="C926" s="316" t="s">
        <v>7001</v>
      </c>
      <c r="D926" s="465" t="s">
        <v>3730</v>
      </c>
      <c r="E926" s="465" t="s">
        <v>6091</v>
      </c>
      <c r="F926" s="469" t="str">
        <f t="shared" si="28"/>
        <v>other</v>
      </c>
      <c r="G926" s="260">
        <v>0.3197924654</v>
      </c>
      <c r="H926" s="260">
        <v>1.8371227649119199</v>
      </c>
      <c r="I926" s="260">
        <v>4.8291192288E-4</v>
      </c>
      <c r="J926" s="260">
        <v>4.75830018243603</v>
      </c>
      <c r="K926" s="260">
        <v>6.9156983205514102</v>
      </c>
      <c r="L926" s="301" t="str">
        <f t="shared" si="29"/>
        <v/>
      </c>
      <c r="M926" s="459">
        <f>IFERROR((Tableau1[[#This Row],[Scope 1
(kg CO2-eq)]]+Tableau1[[#This Row],[Scope 2 energy
(kg CO2-eq)]]+Tableau1[[#This Row],[Scope 2 Infrastructure
(kg CO2-eq)]])/Tableau1[[#This Row],[Total CO2-emissions
(kg CO2-eq)
for scope 3 use ]],"")</f>
        <v>0.31195665892823154</v>
      </c>
      <c r="N926" s="436" t="s">
        <v>3730</v>
      </c>
      <c r="O926" s="259">
        <v>1</v>
      </c>
      <c r="P926" s="259" t="s">
        <v>5129</v>
      </c>
      <c r="Q926" s="259" t="s">
        <v>5130</v>
      </c>
    </row>
    <row r="927" spans="1:17" ht="21.75" customHeight="1">
      <c r="A927" s="301" t="s">
        <v>5176</v>
      </c>
      <c r="B927" s="301" t="s">
        <v>5177</v>
      </c>
      <c r="C927" s="316" t="s">
        <v>7002</v>
      </c>
      <c r="D927" s="465" t="s">
        <v>3730</v>
      </c>
      <c r="E927" s="465" t="s">
        <v>6101</v>
      </c>
      <c r="F927" s="469" t="str">
        <f t="shared" si="28"/>
        <v>other</v>
      </c>
      <c r="G927" s="260">
        <v>0</v>
      </c>
      <c r="H927" s="260">
        <v>0</v>
      </c>
      <c r="I927" s="260">
        <v>0</v>
      </c>
      <c r="J927" s="260">
        <v>221.32685843615201</v>
      </c>
      <c r="K927" s="260">
        <v>221.32685844484499</v>
      </c>
      <c r="L927" s="301" t="str">
        <f t="shared" si="29"/>
        <v/>
      </c>
      <c r="M927" s="459">
        <f>IFERROR((Tableau1[[#This Row],[Scope 1
(kg CO2-eq)]]+Tableau1[[#This Row],[Scope 2 energy
(kg CO2-eq)]]+Tableau1[[#This Row],[Scope 2 Infrastructure
(kg CO2-eq)]])/Tableau1[[#This Row],[Total CO2-emissions
(kg CO2-eq)
for scope 3 use ]],"")</f>
        <v>0</v>
      </c>
      <c r="N927" s="436" t="s">
        <v>3730</v>
      </c>
      <c r="O927" s="259">
        <v>1</v>
      </c>
      <c r="P927" s="259" t="s">
        <v>5176</v>
      </c>
      <c r="Q927" s="259" t="s">
        <v>5177</v>
      </c>
    </row>
    <row r="928" spans="1:17" ht="21.75" customHeight="1">
      <c r="A928" s="301" t="s">
        <v>5176</v>
      </c>
      <c r="B928" s="301" t="s">
        <v>5177</v>
      </c>
      <c r="C928" s="316" t="s">
        <v>7003</v>
      </c>
      <c r="D928" s="465" t="s">
        <v>3730</v>
      </c>
      <c r="E928" s="465" t="s">
        <v>6101</v>
      </c>
      <c r="F928" s="469" t="str">
        <f t="shared" si="28"/>
        <v>other</v>
      </c>
      <c r="G928" s="260">
        <v>0</v>
      </c>
      <c r="H928" s="260">
        <v>0</v>
      </c>
      <c r="I928" s="260">
        <v>0</v>
      </c>
      <c r="J928" s="260">
        <v>221.011792502156</v>
      </c>
      <c r="K928" s="260">
        <v>221.01179250476599</v>
      </c>
      <c r="L928" s="301" t="str">
        <f t="shared" si="29"/>
        <v/>
      </c>
      <c r="M928" s="459">
        <f>IFERROR((Tableau1[[#This Row],[Scope 1
(kg CO2-eq)]]+Tableau1[[#This Row],[Scope 2 energy
(kg CO2-eq)]]+Tableau1[[#This Row],[Scope 2 Infrastructure
(kg CO2-eq)]])/Tableau1[[#This Row],[Total CO2-emissions
(kg CO2-eq)
for scope 3 use ]],"")</f>
        <v>0</v>
      </c>
      <c r="N928" s="436" t="s">
        <v>3730</v>
      </c>
      <c r="O928" s="259">
        <v>1</v>
      </c>
      <c r="P928" s="259" t="s">
        <v>5176</v>
      </c>
      <c r="Q928" s="259" t="s">
        <v>5177</v>
      </c>
    </row>
    <row r="929" spans="1:17" ht="21.75" customHeight="1">
      <c r="A929" s="301" t="s">
        <v>5176</v>
      </c>
      <c r="B929" s="301" t="s">
        <v>5177</v>
      </c>
      <c r="C929" s="316" t="s">
        <v>7004</v>
      </c>
      <c r="D929" s="465" t="s">
        <v>3730</v>
      </c>
      <c r="E929" s="465" t="s">
        <v>6101</v>
      </c>
      <c r="F929" s="469" t="str">
        <f t="shared" si="28"/>
        <v>other</v>
      </c>
      <c r="G929" s="260">
        <v>0</v>
      </c>
      <c r="H929" s="260">
        <v>0</v>
      </c>
      <c r="I929" s="260">
        <v>0</v>
      </c>
      <c r="J929" s="260">
        <v>221.11460331807899</v>
      </c>
      <c r="K929" s="260">
        <v>221.11460331792199</v>
      </c>
      <c r="L929" s="301" t="str">
        <f t="shared" si="29"/>
        <v/>
      </c>
      <c r="M929" s="459">
        <f>IFERROR((Tableau1[[#This Row],[Scope 1
(kg CO2-eq)]]+Tableau1[[#This Row],[Scope 2 energy
(kg CO2-eq)]]+Tableau1[[#This Row],[Scope 2 Infrastructure
(kg CO2-eq)]])/Tableau1[[#This Row],[Total CO2-emissions
(kg CO2-eq)
for scope 3 use ]],"")</f>
        <v>0</v>
      </c>
      <c r="N929" s="436" t="s">
        <v>3730</v>
      </c>
      <c r="O929" s="259">
        <v>1</v>
      </c>
      <c r="P929" s="259" t="s">
        <v>5176</v>
      </c>
      <c r="Q929" s="259" t="s">
        <v>5177</v>
      </c>
    </row>
    <row r="930" spans="1:17" ht="21.75" customHeight="1">
      <c r="A930" s="301" t="s">
        <v>5129</v>
      </c>
      <c r="B930" s="301" t="s">
        <v>5130</v>
      </c>
      <c r="C930" s="316" t="s">
        <v>7005</v>
      </c>
      <c r="D930" s="465" t="s">
        <v>3730</v>
      </c>
      <c r="E930" s="465" t="s">
        <v>700</v>
      </c>
      <c r="F930" s="469" t="str">
        <f t="shared" si="28"/>
        <v>CH</v>
      </c>
      <c r="G930" s="260">
        <v>0.59741888959</v>
      </c>
      <c r="H930" s="260">
        <v>1.89511537495928</v>
      </c>
      <c r="I930" s="260">
        <v>1.19649723804E-3</v>
      </c>
      <c r="J930" s="260">
        <v>8.6546598964686012</v>
      </c>
      <c r="K930" s="260">
        <v>11.148390652008301</v>
      </c>
      <c r="L930" s="301" t="str">
        <f t="shared" si="29"/>
        <v/>
      </c>
      <c r="M930" s="459">
        <f>IFERROR((Tableau1[[#This Row],[Scope 1
(kg CO2-eq)]]+Tableau1[[#This Row],[Scope 2 energy
(kg CO2-eq)]]+Tableau1[[#This Row],[Scope 2 Infrastructure
(kg CO2-eq)]])/Tableau1[[#This Row],[Total CO2-emissions
(kg CO2-eq)
for scope 3 use ]],"")</f>
        <v>0.22368526898885557</v>
      </c>
      <c r="N930" s="436" t="s">
        <v>3730</v>
      </c>
      <c r="O930" s="259">
        <v>1</v>
      </c>
      <c r="P930" s="259" t="s">
        <v>5129</v>
      </c>
      <c r="Q930" s="259" t="s">
        <v>5130</v>
      </c>
    </row>
    <row r="931" spans="1:17" ht="21.75" customHeight="1">
      <c r="A931" s="301" t="s">
        <v>5129</v>
      </c>
      <c r="B931" s="301" t="s">
        <v>5130</v>
      </c>
      <c r="C931" s="316" t="s">
        <v>7006</v>
      </c>
      <c r="D931" s="465" t="s">
        <v>3730</v>
      </c>
      <c r="E931" s="465" t="s">
        <v>6091</v>
      </c>
      <c r="F931" s="469" t="str">
        <f t="shared" si="28"/>
        <v>other</v>
      </c>
      <c r="G931" s="260">
        <v>0.59741888959</v>
      </c>
      <c r="H931" s="260">
        <v>2.6337607735121602</v>
      </c>
      <c r="I931" s="260">
        <v>1.2088419782400001E-3</v>
      </c>
      <c r="J931" s="260">
        <v>8.6546598964686012</v>
      </c>
      <c r="K931" s="260">
        <v>11.887048394832499</v>
      </c>
      <c r="L931" s="301" t="str">
        <f t="shared" si="29"/>
        <v/>
      </c>
      <c r="M931" s="459">
        <f>IFERROR((Tableau1[[#This Row],[Scope 1
(kg CO2-eq)]]+Tableau1[[#This Row],[Scope 2 energy
(kg CO2-eq)]]+Tableau1[[#This Row],[Scope 2 Infrastructure
(kg CO2-eq)]])/Tableau1[[#This Row],[Total CO2-emissions
(kg CO2-eq)
for scope 3 use ]],"")</f>
        <v>0.2719252414657935</v>
      </c>
      <c r="N931" s="436" t="s">
        <v>3730</v>
      </c>
      <c r="O931" s="259">
        <v>1</v>
      </c>
      <c r="P931" s="259" t="s">
        <v>5129</v>
      </c>
      <c r="Q931" s="259" t="s">
        <v>5130</v>
      </c>
    </row>
    <row r="932" spans="1:17" ht="21.75" customHeight="1">
      <c r="A932" s="301" t="s">
        <v>5129</v>
      </c>
      <c r="B932" s="301" t="s">
        <v>5136</v>
      </c>
      <c r="C932" s="316" t="s">
        <v>7007</v>
      </c>
      <c r="D932" s="465" t="s">
        <v>3730</v>
      </c>
      <c r="E932" s="465" t="s">
        <v>6091</v>
      </c>
      <c r="F932" s="469" t="str">
        <f t="shared" si="28"/>
        <v>other</v>
      </c>
      <c r="G932" s="260">
        <v>9.4633999999999996E-2</v>
      </c>
      <c r="H932" s="260">
        <v>0.32199462199520001</v>
      </c>
      <c r="I932" s="260">
        <v>2.0602097279999999E-4</v>
      </c>
      <c r="J932" s="260">
        <v>3.8884401524273997</v>
      </c>
      <c r="K932" s="260">
        <v>4.3052747954857304</v>
      </c>
      <c r="L932" s="301" t="str">
        <f t="shared" si="29"/>
        <v/>
      </c>
      <c r="M932" s="459">
        <f>IFERROR((Tableau1[[#This Row],[Scope 1
(kg CO2-eq)]]+Tableau1[[#This Row],[Scope 2 energy
(kg CO2-eq)]]+Tableau1[[#This Row],[Scope 2 Infrastructure
(kg CO2-eq)]])/Tableau1[[#This Row],[Total CO2-emissions
(kg CO2-eq)
for scope 3 use ]],"")</f>
        <v>9.6819520882864302E-2</v>
      </c>
      <c r="N932" s="436" t="s">
        <v>3730</v>
      </c>
      <c r="O932" s="259">
        <v>1</v>
      </c>
      <c r="P932" s="259" t="s">
        <v>5129</v>
      </c>
      <c r="Q932" s="259" t="s">
        <v>5136</v>
      </c>
    </row>
    <row r="933" spans="1:17" ht="21.75" customHeight="1">
      <c r="A933" s="301" t="s">
        <v>4133</v>
      </c>
      <c r="B933" s="301" t="s">
        <v>5160</v>
      </c>
      <c r="C933" s="316" t="s">
        <v>7008</v>
      </c>
      <c r="D933" s="465" t="s">
        <v>3730</v>
      </c>
      <c r="E933" s="465" t="s">
        <v>6100</v>
      </c>
      <c r="F933" s="469" t="str">
        <f t="shared" si="28"/>
        <v>other</v>
      </c>
      <c r="G933" s="260">
        <v>0</v>
      </c>
      <c r="H933" s="260">
        <v>0</v>
      </c>
      <c r="I933" s="260">
        <v>0</v>
      </c>
      <c r="J933" s="260">
        <v>0</v>
      </c>
      <c r="K933" s="260">
        <v>0</v>
      </c>
      <c r="L933" s="301" t="str">
        <f t="shared" si="29"/>
        <v/>
      </c>
      <c r="M933" s="459" t="str">
        <f>IFERROR((Tableau1[[#This Row],[Scope 1
(kg CO2-eq)]]+Tableau1[[#This Row],[Scope 2 energy
(kg CO2-eq)]]+Tableau1[[#This Row],[Scope 2 Infrastructure
(kg CO2-eq)]])/Tableau1[[#This Row],[Total CO2-emissions
(kg CO2-eq)
for scope 3 use ]],"")</f>
        <v/>
      </c>
      <c r="N933" s="436" t="s">
        <v>3730</v>
      </c>
      <c r="O933" s="259">
        <v>1</v>
      </c>
      <c r="P933" s="259" t="s">
        <v>4133</v>
      </c>
      <c r="Q933" s="259" t="s">
        <v>5160</v>
      </c>
    </row>
    <row r="934" spans="1:17" ht="21.75" customHeight="1">
      <c r="A934" s="301" t="s">
        <v>4133</v>
      </c>
      <c r="B934" s="301" t="s">
        <v>5160</v>
      </c>
      <c r="C934" s="316" t="s">
        <v>7009</v>
      </c>
      <c r="D934" s="465" t="s">
        <v>3730</v>
      </c>
      <c r="E934" s="465" t="s">
        <v>6101</v>
      </c>
      <c r="F934" s="469" t="str">
        <f t="shared" si="28"/>
        <v>other</v>
      </c>
      <c r="G934" s="260">
        <v>0</v>
      </c>
      <c r="H934" s="260">
        <v>0</v>
      </c>
      <c r="I934" s="260">
        <v>0</v>
      </c>
      <c r="J934" s="260">
        <v>0</v>
      </c>
      <c r="K934" s="260">
        <v>0</v>
      </c>
      <c r="L934" s="301" t="str">
        <f t="shared" si="29"/>
        <v/>
      </c>
      <c r="M934" s="459" t="str">
        <f>IFERROR((Tableau1[[#This Row],[Scope 1
(kg CO2-eq)]]+Tableau1[[#This Row],[Scope 2 energy
(kg CO2-eq)]]+Tableau1[[#This Row],[Scope 2 Infrastructure
(kg CO2-eq)]])/Tableau1[[#This Row],[Total CO2-emissions
(kg CO2-eq)
for scope 3 use ]],"")</f>
        <v/>
      </c>
      <c r="N934" s="436" t="s">
        <v>3730</v>
      </c>
      <c r="O934" s="259">
        <v>1</v>
      </c>
      <c r="P934" s="259" t="s">
        <v>4133</v>
      </c>
      <c r="Q934" s="259" t="s">
        <v>5160</v>
      </c>
    </row>
    <row r="935" spans="1:17" ht="21.75" customHeight="1">
      <c r="A935" s="301" t="s">
        <v>5234</v>
      </c>
      <c r="B935" s="301" t="s">
        <v>5248</v>
      </c>
      <c r="C935" s="316" t="s">
        <v>7010</v>
      </c>
      <c r="D935" s="465" t="s">
        <v>3730</v>
      </c>
      <c r="E935" s="465" t="s">
        <v>700</v>
      </c>
      <c r="F935" s="469" t="str">
        <f t="shared" si="28"/>
        <v>CH</v>
      </c>
      <c r="G935" s="260">
        <v>0</v>
      </c>
      <c r="H935" s="260">
        <v>0</v>
      </c>
      <c r="I935" s="260">
        <v>0</v>
      </c>
      <c r="J935" s="260">
        <v>0.62149185756222203</v>
      </c>
      <c r="K935" s="260">
        <v>0.62149185757688397</v>
      </c>
      <c r="L935" s="301" t="str">
        <f t="shared" si="29"/>
        <v/>
      </c>
      <c r="M935" s="459">
        <f>IFERROR((Tableau1[[#This Row],[Scope 1
(kg CO2-eq)]]+Tableau1[[#This Row],[Scope 2 energy
(kg CO2-eq)]]+Tableau1[[#This Row],[Scope 2 Infrastructure
(kg CO2-eq)]])/Tableau1[[#This Row],[Total CO2-emissions
(kg CO2-eq)
for scope 3 use ]],"")</f>
        <v>0</v>
      </c>
      <c r="N935" s="436" t="s">
        <v>3730</v>
      </c>
      <c r="O935" s="259">
        <v>1</v>
      </c>
      <c r="P935" s="259" t="s">
        <v>5234</v>
      </c>
      <c r="Q935" s="259" t="s">
        <v>5248</v>
      </c>
    </row>
    <row r="936" spans="1:17" ht="21.75" customHeight="1">
      <c r="A936" s="301" t="s">
        <v>5234</v>
      </c>
      <c r="B936" s="301" t="s">
        <v>5248</v>
      </c>
      <c r="C936" s="316" t="s">
        <v>7011</v>
      </c>
      <c r="D936" s="465" t="s">
        <v>3730</v>
      </c>
      <c r="E936" s="465" t="s">
        <v>6101</v>
      </c>
      <c r="F936" s="469" t="str">
        <f t="shared" si="28"/>
        <v>other</v>
      </c>
      <c r="G936" s="260">
        <v>0</v>
      </c>
      <c r="H936" s="260">
        <v>0</v>
      </c>
      <c r="I936" s="260">
        <v>0</v>
      </c>
      <c r="J936" s="260">
        <v>0.68885017259188497</v>
      </c>
      <c r="K936" s="260">
        <v>0.68885017252390301</v>
      </c>
      <c r="L936" s="301" t="str">
        <f t="shared" si="29"/>
        <v/>
      </c>
      <c r="M936" s="459">
        <f>IFERROR((Tableau1[[#This Row],[Scope 1
(kg CO2-eq)]]+Tableau1[[#This Row],[Scope 2 energy
(kg CO2-eq)]]+Tableau1[[#This Row],[Scope 2 Infrastructure
(kg CO2-eq)]])/Tableau1[[#This Row],[Total CO2-emissions
(kg CO2-eq)
for scope 3 use ]],"")</f>
        <v>0</v>
      </c>
      <c r="N936" s="436" t="s">
        <v>3730</v>
      </c>
      <c r="O936" s="259">
        <v>1</v>
      </c>
      <c r="P936" s="259" t="s">
        <v>5234</v>
      </c>
      <c r="Q936" s="259" t="s">
        <v>5248</v>
      </c>
    </row>
    <row r="937" spans="1:17" ht="21.75" customHeight="1">
      <c r="A937" s="301" t="s">
        <v>5234</v>
      </c>
      <c r="B937" s="301" t="s">
        <v>5248</v>
      </c>
      <c r="C937" s="316" t="s">
        <v>7012</v>
      </c>
      <c r="D937" s="465" t="s">
        <v>3730</v>
      </c>
      <c r="E937" s="465" t="s">
        <v>700</v>
      </c>
      <c r="F937" s="469" t="str">
        <f t="shared" si="28"/>
        <v>CH</v>
      </c>
      <c r="G937" s="260">
        <v>0</v>
      </c>
      <c r="H937" s="260">
        <v>0</v>
      </c>
      <c r="I937" s="260">
        <v>0</v>
      </c>
      <c r="J937" s="260">
        <v>0.36039550219778399</v>
      </c>
      <c r="K937" s="260">
        <v>0.36039550217474597</v>
      </c>
      <c r="L937" s="301" t="str">
        <f t="shared" si="29"/>
        <v/>
      </c>
      <c r="M937" s="459">
        <f>IFERROR((Tableau1[[#This Row],[Scope 1
(kg CO2-eq)]]+Tableau1[[#This Row],[Scope 2 energy
(kg CO2-eq)]]+Tableau1[[#This Row],[Scope 2 Infrastructure
(kg CO2-eq)]])/Tableau1[[#This Row],[Total CO2-emissions
(kg CO2-eq)
for scope 3 use ]],"")</f>
        <v>0</v>
      </c>
      <c r="N937" s="436" t="s">
        <v>3730</v>
      </c>
      <c r="O937" s="259">
        <v>1</v>
      </c>
      <c r="P937" s="259" t="s">
        <v>5234</v>
      </c>
      <c r="Q937" s="259" t="s">
        <v>5248</v>
      </c>
    </row>
    <row r="938" spans="1:17" ht="21.75" customHeight="1">
      <c r="A938" s="301" t="s">
        <v>5234</v>
      </c>
      <c r="B938" s="301" t="s">
        <v>5248</v>
      </c>
      <c r="C938" s="316" t="s">
        <v>7013</v>
      </c>
      <c r="D938" s="465" t="s">
        <v>3730</v>
      </c>
      <c r="E938" s="465" t="s">
        <v>6101</v>
      </c>
      <c r="F938" s="469" t="str">
        <f t="shared" si="28"/>
        <v>other</v>
      </c>
      <c r="G938" s="260">
        <v>0</v>
      </c>
      <c r="H938" s="260">
        <v>0</v>
      </c>
      <c r="I938" s="260">
        <v>0</v>
      </c>
      <c r="J938" s="260">
        <v>0.41887486474831898</v>
      </c>
      <c r="K938" s="260">
        <v>0.418874864777531</v>
      </c>
      <c r="L938" s="301" t="str">
        <f t="shared" si="29"/>
        <v/>
      </c>
      <c r="M938" s="459">
        <f>IFERROR((Tableau1[[#This Row],[Scope 1
(kg CO2-eq)]]+Tableau1[[#This Row],[Scope 2 energy
(kg CO2-eq)]]+Tableau1[[#This Row],[Scope 2 Infrastructure
(kg CO2-eq)]])/Tableau1[[#This Row],[Total CO2-emissions
(kg CO2-eq)
for scope 3 use ]],"")</f>
        <v>0</v>
      </c>
      <c r="N938" s="436" t="s">
        <v>3730</v>
      </c>
      <c r="O938" s="259">
        <v>1</v>
      </c>
      <c r="P938" s="259" t="s">
        <v>5234</v>
      </c>
      <c r="Q938" s="259" t="s">
        <v>5248</v>
      </c>
    </row>
    <row r="939" spans="1:17" ht="21.75" customHeight="1">
      <c r="A939" s="301" t="s">
        <v>5234</v>
      </c>
      <c r="B939" s="301" t="s">
        <v>5248</v>
      </c>
      <c r="C939" s="316" t="s">
        <v>7014</v>
      </c>
      <c r="D939" s="465" t="s">
        <v>3730</v>
      </c>
      <c r="E939" s="465" t="s">
        <v>700</v>
      </c>
      <c r="F939" s="469" t="str">
        <f t="shared" si="28"/>
        <v>CH</v>
      </c>
      <c r="G939" s="260">
        <v>0</v>
      </c>
      <c r="H939" s="260">
        <v>0</v>
      </c>
      <c r="I939" s="260">
        <v>0</v>
      </c>
      <c r="J939" s="260">
        <v>0.27058227418408198</v>
      </c>
      <c r="K939" s="260">
        <v>0.270582274292963</v>
      </c>
      <c r="L939" s="301" t="str">
        <f t="shared" si="29"/>
        <v/>
      </c>
      <c r="M939" s="459">
        <f>IFERROR((Tableau1[[#This Row],[Scope 1
(kg CO2-eq)]]+Tableau1[[#This Row],[Scope 2 energy
(kg CO2-eq)]]+Tableau1[[#This Row],[Scope 2 Infrastructure
(kg CO2-eq)]])/Tableau1[[#This Row],[Total CO2-emissions
(kg CO2-eq)
for scope 3 use ]],"")</f>
        <v>0</v>
      </c>
      <c r="N939" s="436" t="s">
        <v>3730</v>
      </c>
      <c r="O939" s="259">
        <v>1</v>
      </c>
      <c r="P939" s="259" t="s">
        <v>5234</v>
      </c>
      <c r="Q939" s="259" t="s">
        <v>5248</v>
      </c>
    </row>
    <row r="940" spans="1:17" ht="21.75" customHeight="1">
      <c r="A940" s="301" t="s">
        <v>5234</v>
      </c>
      <c r="B940" s="301" t="s">
        <v>5248</v>
      </c>
      <c r="C940" s="316" t="s">
        <v>7015</v>
      </c>
      <c r="D940" s="465" t="s">
        <v>3730</v>
      </c>
      <c r="E940" s="465" t="s">
        <v>6101</v>
      </c>
      <c r="F940" s="469" t="str">
        <f t="shared" si="28"/>
        <v>other</v>
      </c>
      <c r="G940" s="260">
        <v>0</v>
      </c>
      <c r="H940" s="260">
        <v>0</v>
      </c>
      <c r="I940" s="260">
        <v>0</v>
      </c>
      <c r="J940" s="260">
        <v>0.30451864973332499</v>
      </c>
      <c r="K940" s="260">
        <v>0.30451864969958697</v>
      </c>
      <c r="L940" s="301" t="str">
        <f t="shared" si="29"/>
        <v/>
      </c>
      <c r="M940" s="459">
        <f>IFERROR((Tableau1[[#This Row],[Scope 1
(kg CO2-eq)]]+Tableau1[[#This Row],[Scope 2 energy
(kg CO2-eq)]]+Tableau1[[#This Row],[Scope 2 Infrastructure
(kg CO2-eq)]])/Tableau1[[#This Row],[Total CO2-emissions
(kg CO2-eq)
for scope 3 use ]],"")</f>
        <v>0</v>
      </c>
      <c r="N940" s="436" t="s">
        <v>3730</v>
      </c>
      <c r="O940" s="259">
        <v>1</v>
      </c>
      <c r="P940" s="259" t="s">
        <v>5234</v>
      </c>
      <c r="Q940" s="259" t="s">
        <v>5248</v>
      </c>
    </row>
    <row r="941" spans="1:17" ht="21.75" customHeight="1">
      <c r="A941" s="301" t="s">
        <v>5234</v>
      </c>
      <c r="B941" s="301" t="s">
        <v>5248</v>
      </c>
      <c r="C941" s="316" t="s">
        <v>7016</v>
      </c>
      <c r="D941" s="465" t="s">
        <v>3730</v>
      </c>
      <c r="E941" s="465" t="s">
        <v>6101</v>
      </c>
      <c r="F941" s="469" t="str">
        <f t="shared" si="28"/>
        <v>other</v>
      </c>
      <c r="G941" s="260">
        <v>0</v>
      </c>
      <c r="H941" s="260">
        <v>0</v>
      </c>
      <c r="I941" s="260">
        <v>0</v>
      </c>
      <c r="J941" s="260">
        <v>1.42404379793892</v>
      </c>
      <c r="K941" s="260">
        <v>1.42404379793998</v>
      </c>
      <c r="L941" s="301" t="str">
        <f t="shared" si="29"/>
        <v/>
      </c>
      <c r="M941" s="459">
        <f>IFERROR((Tableau1[[#This Row],[Scope 1
(kg CO2-eq)]]+Tableau1[[#This Row],[Scope 2 energy
(kg CO2-eq)]]+Tableau1[[#This Row],[Scope 2 Infrastructure
(kg CO2-eq)]])/Tableau1[[#This Row],[Total CO2-emissions
(kg CO2-eq)
for scope 3 use ]],"")</f>
        <v>0</v>
      </c>
      <c r="N941" s="436" t="s">
        <v>3730</v>
      </c>
      <c r="O941" s="259">
        <v>1</v>
      </c>
      <c r="P941" s="259" t="s">
        <v>5234</v>
      </c>
      <c r="Q941" s="259" t="s">
        <v>5248</v>
      </c>
    </row>
    <row r="942" spans="1:17" ht="21.75" customHeight="1">
      <c r="A942" s="301" t="s">
        <v>5234</v>
      </c>
      <c r="B942" s="301" t="s">
        <v>5248</v>
      </c>
      <c r="C942" s="316" t="s">
        <v>7017</v>
      </c>
      <c r="D942" s="465" t="s">
        <v>3730</v>
      </c>
      <c r="E942" s="465" t="s">
        <v>700</v>
      </c>
      <c r="F942" s="469" t="str">
        <f t="shared" si="28"/>
        <v>CH</v>
      </c>
      <c r="G942" s="260">
        <v>0</v>
      </c>
      <c r="H942" s="260">
        <v>0</v>
      </c>
      <c r="I942" s="260">
        <v>0</v>
      </c>
      <c r="J942" s="260">
        <v>0.66448155551212595</v>
      </c>
      <c r="K942" s="260">
        <v>0.66448155526949504</v>
      </c>
      <c r="L942" s="301" t="str">
        <f t="shared" si="29"/>
        <v/>
      </c>
      <c r="M942" s="459">
        <f>IFERROR((Tableau1[[#This Row],[Scope 1
(kg CO2-eq)]]+Tableau1[[#This Row],[Scope 2 energy
(kg CO2-eq)]]+Tableau1[[#This Row],[Scope 2 Infrastructure
(kg CO2-eq)]])/Tableau1[[#This Row],[Total CO2-emissions
(kg CO2-eq)
for scope 3 use ]],"")</f>
        <v>0</v>
      </c>
      <c r="N942" s="436" t="s">
        <v>3730</v>
      </c>
      <c r="O942" s="259">
        <v>1</v>
      </c>
      <c r="P942" s="259" t="s">
        <v>5234</v>
      </c>
      <c r="Q942" s="259" t="s">
        <v>5248</v>
      </c>
    </row>
    <row r="943" spans="1:17" ht="21.75" customHeight="1">
      <c r="A943" s="301" t="s">
        <v>5234</v>
      </c>
      <c r="B943" s="301" t="s">
        <v>5248</v>
      </c>
      <c r="C943" s="316" t="s">
        <v>7018</v>
      </c>
      <c r="D943" s="465" t="s">
        <v>3730</v>
      </c>
      <c r="E943" s="465" t="s">
        <v>6101</v>
      </c>
      <c r="F943" s="469" t="str">
        <f t="shared" si="28"/>
        <v>other</v>
      </c>
      <c r="G943" s="260">
        <v>0</v>
      </c>
      <c r="H943" s="260">
        <v>0</v>
      </c>
      <c r="I943" s="260">
        <v>0</v>
      </c>
      <c r="J943" s="260">
        <v>1.0511473935784099</v>
      </c>
      <c r="K943" s="260">
        <v>1.05114739357055</v>
      </c>
      <c r="L943" s="301" t="str">
        <f t="shared" si="29"/>
        <v/>
      </c>
      <c r="M943" s="459">
        <f>IFERROR((Tableau1[[#This Row],[Scope 1
(kg CO2-eq)]]+Tableau1[[#This Row],[Scope 2 energy
(kg CO2-eq)]]+Tableau1[[#This Row],[Scope 2 Infrastructure
(kg CO2-eq)]])/Tableau1[[#This Row],[Total CO2-emissions
(kg CO2-eq)
for scope 3 use ]],"")</f>
        <v>0</v>
      </c>
      <c r="N943" s="436" t="s">
        <v>3730</v>
      </c>
      <c r="O943" s="259">
        <v>1</v>
      </c>
      <c r="P943" s="259" t="s">
        <v>5234</v>
      </c>
      <c r="Q943" s="259" t="s">
        <v>5248</v>
      </c>
    </row>
    <row r="944" spans="1:17" ht="21.75" customHeight="1">
      <c r="A944" s="301" t="s">
        <v>5234</v>
      </c>
      <c r="B944" s="301" t="s">
        <v>5248</v>
      </c>
      <c r="C944" s="316" t="s">
        <v>7019</v>
      </c>
      <c r="D944" s="465" t="s">
        <v>3730</v>
      </c>
      <c r="E944" s="465" t="s">
        <v>700</v>
      </c>
      <c r="F944" s="469" t="str">
        <f t="shared" si="28"/>
        <v>CH</v>
      </c>
      <c r="G944" s="260">
        <v>0</v>
      </c>
      <c r="H944" s="260">
        <v>0</v>
      </c>
      <c r="I944" s="260">
        <v>0</v>
      </c>
      <c r="J944" s="260">
        <v>1.3145730898222601</v>
      </c>
      <c r="K944" s="260">
        <v>1.31457308979675</v>
      </c>
      <c r="L944" s="301" t="str">
        <f t="shared" si="29"/>
        <v/>
      </c>
      <c r="M944" s="459">
        <f>IFERROR((Tableau1[[#This Row],[Scope 1
(kg CO2-eq)]]+Tableau1[[#This Row],[Scope 2 energy
(kg CO2-eq)]]+Tableau1[[#This Row],[Scope 2 Infrastructure
(kg CO2-eq)]])/Tableau1[[#This Row],[Total CO2-emissions
(kg CO2-eq)
for scope 3 use ]],"")</f>
        <v>0</v>
      </c>
      <c r="N944" s="436" t="s">
        <v>3730</v>
      </c>
      <c r="O944" s="259">
        <v>1</v>
      </c>
      <c r="P944" s="259" t="s">
        <v>5234</v>
      </c>
      <c r="Q944" s="259" t="s">
        <v>5248</v>
      </c>
    </row>
    <row r="945" spans="1:17" ht="21.75" customHeight="1">
      <c r="A945" s="301" t="s">
        <v>5234</v>
      </c>
      <c r="B945" s="301" t="s">
        <v>5248</v>
      </c>
      <c r="C945" s="316" t="s">
        <v>7020</v>
      </c>
      <c r="D945" s="465" t="s">
        <v>3730</v>
      </c>
      <c r="E945" s="465" t="s">
        <v>6101</v>
      </c>
      <c r="F945" s="469" t="str">
        <f t="shared" si="28"/>
        <v>other</v>
      </c>
      <c r="G945" s="260">
        <v>0</v>
      </c>
      <c r="H945" s="260">
        <v>0</v>
      </c>
      <c r="I945" s="260">
        <v>0</v>
      </c>
      <c r="J945" s="260">
        <v>1.23732079225369</v>
      </c>
      <c r="K945" s="260">
        <v>1.23732079232192</v>
      </c>
      <c r="L945" s="301" t="str">
        <f t="shared" si="29"/>
        <v/>
      </c>
      <c r="M945" s="459">
        <f>IFERROR((Tableau1[[#This Row],[Scope 1
(kg CO2-eq)]]+Tableau1[[#This Row],[Scope 2 energy
(kg CO2-eq)]]+Tableau1[[#This Row],[Scope 2 Infrastructure
(kg CO2-eq)]])/Tableau1[[#This Row],[Total CO2-emissions
(kg CO2-eq)
for scope 3 use ]],"")</f>
        <v>0</v>
      </c>
      <c r="N945" s="436" t="s">
        <v>3730</v>
      </c>
      <c r="O945" s="259">
        <v>1</v>
      </c>
      <c r="P945" s="259" t="s">
        <v>5234</v>
      </c>
      <c r="Q945" s="259" t="s">
        <v>5248</v>
      </c>
    </row>
    <row r="946" spans="1:17" ht="21.75" customHeight="1">
      <c r="A946" s="301" t="s">
        <v>5213</v>
      </c>
      <c r="B946" s="301" t="s">
        <v>476</v>
      </c>
      <c r="C946" s="316" t="s">
        <v>7021</v>
      </c>
      <c r="D946" s="465" t="s">
        <v>3730</v>
      </c>
      <c r="E946" s="465" t="s">
        <v>6091</v>
      </c>
      <c r="F946" s="469" t="str">
        <f t="shared" si="28"/>
        <v>other</v>
      </c>
      <c r="G946" s="260">
        <v>0</v>
      </c>
      <c r="H946" s="260">
        <v>0</v>
      </c>
      <c r="I946" s="260">
        <v>0</v>
      </c>
      <c r="J946" s="260">
        <v>7.0357641497902999E-3</v>
      </c>
      <c r="K946" s="260">
        <v>7.0357641497959603E-3</v>
      </c>
      <c r="L946" s="301" t="str">
        <f t="shared" si="29"/>
        <v/>
      </c>
      <c r="M946" s="459">
        <f>IFERROR((Tableau1[[#This Row],[Scope 1
(kg CO2-eq)]]+Tableau1[[#This Row],[Scope 2 energy
(kg CO2-eq)]]+Tableau1[[#This Row],[Scope 2 Infrastructure
(kg CO2-eq)]])/Tableau1[[#This Row],[Total CO2-emissions
(kg CO2-eq)
for scope 3 use ]],"")</f>
        <v>0</v>
      </c>
      <c r="N946" s="436" t="s">
        <v>3730</v>
      </c>
      <c r="O946" s="259">
        <v>1</v>
      </c>
      <c r="P946" s="259" t="s">
        <v>5213</v>
      </c>
      <c r="Q946" s="259" t="s">
        <v>476</v>
      </c>
    </row>
    <row r="947" spans="1:17" ht="21.75" customHeight="1">
      <c r="A947" s="301" t="s">
        <v>5234</v>
      </c>
      <c r="B947" s="301" t="s">
        <v>5248</v>
      </c>
      <c r="C947" s="316" t="s">
        <v>7022</v>
      </c>
      <c r="D947" s="465" t="s">
        <v>3730</v>
      </c>
      <c r="E947" s="465" t="s">
        <v>700</v>
      </c>
      <c r="F947" s="469" t="str">
        <f t="shared" si="28"/>
        <v>CH</v>
      </c>
      <c r="G947" s="260">
        <v>0</v>
      </c>
      <c r="H947" s="260">
        <v>0</v>
      </c>
      <c r="I947" s="260">
        <v>0</v>
      </c>
      <c r="J947" s="260">
        <v>2.0782349880267201</v>
      </c>
      <c r="K947" s="260">
        <v>2.0782349871232699</v>
      </c>
      <c r="L947" s="301" t="str">
        <f t="shared" si="29"/>
        <v/>
      </c>
      <c r="M947" s="459">
        <f>IFERROR((Tableau1[[#This Row],[Scope 1
(kg CO2-eq)]]+Tableau1[[#This Row],[Scope 2 energy
(kg CO2-eq)]]+Tableau1[[#This Row],[Scope 2 Infrastructure
(kg CO2-eq)]])/Tableau1[[#This Row],[Total CO2-emissions
(kg CO2-eq)
for scope 3 use ]],"")</f>
        <v>0</v>
      </c>
      <c r="N947" s="436" t="s">
        <v>3730</v>
      </c>
      <c r="O947" s="259">
        <v>1</v>
      </c>
      <c r="P947" s="259" t="s">
        <v>5234</v>
      </c>
      <c r="Q947" s="259" t="s">
        <v>5248</v>
      </c>
    </row>
    <row r="948" spans="1:17" ht="21.75" customHeight="1">
      <c r="A948" s="301" t="s">
        <v>5234</v>
      </c>
      <c r="B948" s="301" t="s">
        <v>5248</v>
      </c>
      <c r="C948" s="316" t="s">
        <v>7023</v>
      </c>
      <c r="D948" s="465" t="s">
        <v>3730</v>
      </c>
      <c r="E948" s="465" t="s">
        <v>6101</v>
      </c>
      <c r="F948" s="469" t="str">
        <f t="shared" si="28"/>
        <v>other</v>
      </c>
      <c r="G948" s="260">
        <v>0</v>
      </c>
      <c r="H948" s="260">
        <v>0</v>
      </c>
      <c r="I948" s="260">
        <v>0</v>
      </c>
      <c r="J948" s="260">
        <v>2.08767975014803</v>
      </c>
      <c r="K948" s="260">
        <v>2.0876797493005501</v>
      </c>
      <c r="L948" s="301" t="str">
        <f t="shared" si="29"/>
        <v/>
      </c>
      <c r="M948" s="459">
        <f>IFERROR((Tableau1[[#This Row],[Scope 1
(kg CO2-eq)]]+Tableau1[[#This Row],[Scope 2 energy
(kg CO2-eq)]]+Tableau1[[#This Row],[Scope 2 Infrastructure
(kg CO2-eq)]])/Tableau1[[#This Row],[Total CO2-emissions
(kg CO2-eq)
for scope 3 use ]],"")</f>
        <v>0</v>
      </c>
      <c r="N948" s="436" t="s">
        <v>3730</v>
      </c>
      <c r="O948" s="259">
        <v>1</v>
      </c>
      <c r="P948" s="259" t="s">
        <v>5234</v>
      </c>
      <c r="Q948" s="259" t="s">
        <v>5248</v>
      </c>
    </row>
    <row r="949" spans="1:17" ht="21.75" customHeight="1">
      <c r="A949" s="301" t="s">
        <v>5234</v>
      </c>
      <c r="B949" s="301" t="s">
        <v>5248</v>
      </c>
      <c r="C949" s="316" t="s">
        <v>7024</v>
      </c>
      <c r="D949" s="465" t="s">
        <v>3730</v>
      </c>
      <c r="E949" s="465" t="s">
        <v>6101</v>
      </c>
      <c r="F949" s="469" t="str">
        <f t="shared" si="28"/>
        <v>other</v>
      </c>
      <c r="G949" s="260">
        <v>0</v>
      </c>
      <c r="H949" s="260">
        <v>0</v>
      </c>
      <c r="I949" s="260">
        <v>0</v>
      </c>
      <c r="J949" s="260">
        <v>0.94360332590938401</v>
      </c>
      <c r="K949" s="260">
        <v>0.94360332590926599</v>
      </c>
      <c r="L949" s="301" t="str">
        <f t="shared" si="29"/>
        <v/>
      </c>
      <c r="M949" s="459">
        <f>IFERROR((Tableau1[[#This Row],[Scope 1
(kg CO2-eq)]]+Tableau1[[#This Row],[Scope 2 energy
(kg CO2-eq)]]+Tableau1[[#This Row],[Scope 2 Infrastructure
(kg CO2-eq)]])/Tableau1[[#This Row],[Total CO2-emissions
(kg CO2-eq)
for scope 3 use ]],"")</f>
        <v>0</v>
      </c>
      <c r="N949" s="436" t="s">
        <v>3730</v>
      </c>
      <c r="O949" s="259">
        <v>1</v>
      </c>
      <c r="P949" s="259" t="s">
        <v>5234</v>
      </c>
      <c r="Q949" s="259" t="s">
        <v>5248</v>
      </c>
    </row>
    <row r="950" spans="1:17" ht="21.75" customHeight="1">
      <c r="A950" s="301" t="s">
        <v>5203</v>
      </c>
      <c r="B950" s="301" t="s">
        <v>5204</v>
      </c>
      <c r="C950" s="316" t="s">
        <v>7025</v>
      </c>
      <c r="D950" s="465" t="s">
        <v>3647</v>
      </c>
      <c r="E950" s="465" t="s">
        <v>700</v>
      </c>
      <c r="F950" s="469" t="str">
        <f t="shared" si="28"/>
        <v>CH</v>
      </c>
      <c r="G950" s="260">
        <v>0</v>
      </c>
      <c r="H950" s="260">
        <v>18.14569132554</v>
      </c>
      <c r="I950" s="260">
        <v>8.6825031386399996</v>
      </c>
      <c r="J950" s="260">
        <v>69.276636977725403</v>
      </c>
      <c r="K950" s="260">
        <v>96.104831650449199</v>
      </c>
      <c r="L950" s="301">
        <f t="shared" si="29"/>
        <v>96104.831650449196</v>
      </c>
      <c r="M950" s="459">
        <f>IFERROR((Tableau1[[#This Row],[Scope 1
(kg CO2-eq)]]+Tableau1[[#This Row],[Scope 2 energy
(kg CO2-eq)]]+Tableau1[[#This Row],[Scope 2 Infrastructure
(kg CO2-eq)]])/Tableau1[[#This Row],[Total CO2-emissions
(kg CO2-eq)
for scope 3 use ]],"")</f>
        <v>0.27915552218809392</v>
      </c>
      <c r="N950" s="436" t="s">
        <v>3647</v>
      </c>
      <c r="O950" s="259">
        <v>1</v>
      </c>
      <c r="P950" s="259" t="s">
        <v>5203</v>
      </c>
      <c r="Q950" s="259" t="s">
        <v>5204</v>
      </c>
    </row>
    <row r="951" spans="1:17" ht="21.75" customHeight="1">
      <c r="A951" s="301" t="s">
        <v>5203</v>
      </c>
      <c r="B951" s="301" t="s">
        <v>5204</v>
      </c>
      <c r="C951" s="316" t="s">
        <v>7026</v>
      </c>
      <c r="D951" s="465" t="s">
        <v>3647</v>
      </c>
      <c r="E951" s="465" t="s">
        <v>700</v>
      </c>
      <c r="F951" s="469" t="str">
        <f t="shared" si="28"/>
        <v>CH</v>
      </c>
      <c r="G951" s="260">
        <v>0</v>
      </c>
      <c r="H951" s="260">
        <v>18.14569132554</v>
      </c>
      <c r="I951" s="260">
        <v>8.6825031386399996</v>
      </c>
      <c r="J951" s="260">
        <v>61.864726885273797</v>
      </c>
      <c r="K951" s="260">
        <v>88.692921558855303</v>
      </c>
      <c r="L951" s="301">
        <f t="shared" si="29"/>
        <v>88692.921558855305</v>
      </c>
      <c r="M951" s="459">
        <f>IFERROR((Tableau1[[#This Row],[Scope 1
(kg CO2-eq)]]+Tableau1[[#This Row],[Scope 2 energy
(kg CO2-eq)]]+Tableau1[[#This Row],[Scope 2 Infrastructure
(kg CO2-eq)]])/Tableau1[[#This Row],[Total CO2-emissions
(kg CO2-eq)
for scope 3 use ]],"")</f>
        <v>0.30248405388672656</v>
      </c>
      <c r="N951" s="436" t="s">
        <v>3647</v>
      </c>
      <c r="O951" s="259">
        <v>1</v>
      </c>
      <c r="P951" s="259" t="s">
        <v>5203</v>
      </c>
      <c r="Q951" s="259" t="s">
        <v>5204</v>
      </c>
    </row>
    <row r="952" spans="1:17" ht="21.75" customHeight="1">
      <c r="A952" s="301" t="s">
        <v>5203</v>
      </c>
      <c r="B952" s="301" t="s">
        <v>5204</v>
      </c>
      <c r="C952" s="316" t="s">
        <v>7027</v>
      </c>
      <c r="D952" s="465" t="s">
        <v>3647</v>
      </c>
      <c r="E952" s="465" t="s">
        <v>700</v>
      </c>
      <c r="F952" s="469" t="str">
        <f t="shared" si="28"/>
        <v>CH</v>
      </c>
      <c r="G952" s="260">
        <v>0</v>
      </c>
      <c r="H952" s="260">
        <v>18.14569132554</v>
      </c>
      <c r="I952" s="260">
        <v>8.6825031386399996</v>
      </c>
      <c r="J952" s="260">
        <v>54.452816792822297</v>
      </c>
      <c r="K952" s="260">
        <v>81.281011466035295</v>
      </c>
      <c r="L952" s="301">
        <f t="shared" si="29"/>
        <v>81281.011466035299</v>
      </c>
      <c r="M952" s="459">
        <f>IFERROR((Tableau1[[#This Row],[Scope 1
(kg CO2-eq)]]+Tableau1[[#This Row],[Scope 2 energy
(kg CO2-eq)]]+Tableau1[[#This Row],[Scope 2 Infrastructure
(kg CO2-eq)]])/Tableau1[[#This Row],[Total CO2-emissions
(kg CO2-eq)
for scope 3 use ]],"")</f>
        <v>0.33006718273173352</v>
      </c>
      <c r="N952" s="436" t="s">
        <v>3647</v>
      </c>
      <c r="O952" s="259">
        <v>1</v>
      </c>
      <c r="P952" s="259" t="s">
        <v>5203</v>
      </c>
      <c r="Q952" s="259" t="s">
        <v>5204</v>
      </c>
    </row>
    <row r="953" spans="1:17" ht="21.75" customHeight="1">
      <c r="A953" s="301" t="s">
        <v>5203</v>
      </c>
      <c r="B953" s="301" t="s">
        <v>5204</v>
      </c>
      <c r="C953" s="316" t="s">
        <v>7028</v>
      </c>
      <c r="D953" s="465" t="s">
        <v>3647</v>
      </c>
      <c r="E953" s="465" t="s">
        <v>700</v>
      </c>
      <c r="F953" s="469" t="str">
        <f t="shared" si="28"/>
        <v>CH</v>
      </c>
      <c r="G953" s="260">
        <v>0</v>
      </c>
      <c r="H953" s="260">
        <v>18.14569132554</v>
      </c>
      <c r="I953" s="260">
        <v>8.6825031386399996</v>
      </c>
      <c r="J953" s="260">
        <v>92.613558460363507</v>
      </c>
      <c r="K953" s="260">
        <v>119.44175313243601</v>
      </c>
      <c r="L953" s="301">
        <f t="shared" si="29"/>
        <v>119441.753132436</v>
      </c>
      <c r="M953" s="459">
        <f>IFERROR((Tableau1[[#This Row],[Scope 1
(kg CO2-eq)]]+Tableau1[[#This Row],[Scope 2 energy
(kg CO2-eq)]]+Tableau1[[#This Row],[Scope 2 Infrastructure
(kg CO2-eq)]])/Tableau1[[#This Row],[Total CO2-emissions
(kg CO2-eq)
for scope 3 use ]],"")</f>
        <v>0.22461320066554219</v>
      </c>
      <c r="N953" s="436" t="s">
        <v>3647</v>
      </c>
      <c r="O953" s="259">
        <v>1</v>
      </c>
      <c r="P953" s="259" t="s">
        <v>5203</v>
      </c>
      <c r="Q953" s="259" t="s">
        <v>5204</v>
      </c>
    </row>
    <row r="954" spans="1:17" ht="21.75" customHeight="1">
      <c r="A954" s="301" t="s">
        <v>5203</v>
      </c>
      <c r="B954" s="301" t="s">
        <v>5204</v>
      </c>
      <c r="C954" s="316" t="s">
        <v>7029</v>
      </c>
      <c r="D954" s="465" t="s">
        <v>3647</v>
      </c>
      <c r="E954" s="465" t="s">
        <v>700</v>
      </c>
      <c r="F954" s="469" t="str">
        <f t="shared" si="28"/>
        <v>CH</v>
      </c>
      <c r="G954" s="260">
        <v>0</v>
      </c>
      <c r="H954" s="260">
        <v>18.14569132554</v>
      </c>
      <c r="I954" s="260">
        <v>8.6825031386399996</v>
      </c>
      <c r="J954" s="260">
        <v>84.5278383595073</v>
      </c>
      <c r="K954" s="260">
        <v>111.356033032274</v>
      </c>
      <c r="L954" s="301">
        <f t="shared" si="29"/>
        <v>111356.033032274</v>
      </c>
      <c r="M954" s="459">
        <f>IFERROR((Tableau1[[#This Row],[Scope 1
(kg CO2-eq)]]+Tableau1[[#This Row],[Scope 2 energy
(kg CO2-eq)]]+Tableau1[[#This Row],[Scope 2 Infrastructure
(kg CO2-eq)]])/Tableau1[[#This Row],[Total CO2-emissions
(kg CO2-eq)
for scope 3 use ]],"")</f>
        <v>0.24092268495595981</v>
      </c>
      <c r="N954" s="436" t="s">
        <v>3647</v>
      </c>
      <c r="O954" s="259">
        <v>1</v>
      </c>
      <c r="P954" s="259" t="s">
        <v>5203</v>
      </c>
      <c r="Q954" s="259" t="s">
        <v>5204</v>
      </c>
    </row>
    <row r="955" spans="1:17" ht="21.75" customHeight="1">
      <c r="A955" s="301" t="s">
        <v>5203</v>
      </c>
      <c r="B955" s="301" t="s">
        <v>5204</v>
      </c>
      <c r="C955" s="316" t="s">
        <v>7030</v>
      </c>
      <c r="D955" s="465" t="s">
        <v>3647</v>
      </c>
      <c r="E955" s="465" t="s">
        <v>700</v>
      </c>
      <c r="F955" s="469" t="str">
        <f t="shared" si="28"/>
        <v>CH</v>
      </c>
      <c r="G955" s="260">
        <v>0</v>
      </c>
      <c r="H955" s="260">
        <v>18.14569132554</v>
      </c>
      <c r="I955" s="260">
        <v>8.6825031386399996</v>
      </c>
      <c r="J955" s="260">
        <v>76.442118258651007</v>
      </c>
      <c r="K955" s="260">
        <v>103.27031293124701</v>
      </c>
      <c r="L955" s="301">
        <f t="shared" si="29"/>
        <v>103270.31293124701</v>
      </c>
      <c r="M955" s="459">
        <f>IFERROR((Tableau1[[#This Row],[Scope 1
(kg CO2-eq)]]+Tableau1[[#This Row],[Scope 2 energy
(kg CO2-eq)]]+Tableau1[[#This Row],[Scope 2 Infrastructure
(kg CO2-eq)]])/Tableau1[[#This Row],[Total CO2-emissions
(kg CO2-eq)
for scope 3 use ]],"")</f>
        <v>0.25978612538959839</v>
      </c>
      <c r="N955" s="436" t="s">
        <v>3647</v>
      </c>
      <c r="O955" s="259">
        <v>1</v>
      </c>
      <c r="P955" s="259" t="s">
        <v>5203</v>
      </c>
      <c r="Q955" s="259" t="s">
        <v>5204</v>
      </c>
    </row>
    <row r="956" spans="1:17" ht="21.75" customHeight="1">
      <c r="A956" s="301" t="s">
        <v>5167</v>
      </c>
      <c r="B956" s="301" t="s">
        <v>5216</v>
      </c>
      <c r="C956" s="316" t="s">
        <v>7031</v>
      </c>
      <c r="D956" s="465" t="s">
        <v>3731</v>
      </c>
      <c r="E956" s="465" t="s">
        <v>700</v>
      </c>
      <c r="F956" s="469" t="str">
        <f t="shared" si="28"/>
        <v>CH</v>
      </c>
      <c r="G956" s="260">
        <v>0</v>
      </c>
      <c r="H956" s="260">
        <v>0</v>
      </c>
      <c r="I956" s="260">
        <v>0</v>
      </c>
      <c r="J956" s="260">
        <v>1.8365316160184499</v>
      </c>
      <c r="K956" s="260">
        <v>1.8365316160170999</v>
      </c>
      <c r="L956" s="301" t="str">
        <f t="shared" si="29"/>
        <v/>
      </c>
      <c r="M956" s="459">
        <f>IFERROR((Tableau1[[#This Row],[Scope 1
(kg CO2-eq)]]+Tableau1[[#This Row],[Scope 2 energy
(kg CO2-eq)]]+Tableau1[[#This Row],[Scope 2 Infrastructure
(kg CO2-eq)]])/Tableau1[[#This Row],[Total CO2-emissions
(kg CO2-eq)
for scope 3 use ]],"")</f>
        <v>0</v>
      </c>
      <c r="N956" s="436" t="s">
        <v>3731</v>
      </c>
      <c r="O956" s="259">
        <v>1</v>
      </c>
      <c r="P956" s="259" t="s">
        <v>5167</v>
      </c>
      <c r="Q956" s="259" t="s">
        <v>5216</v>
      </c>
    </row>
    <row r="957" spans="1:17" ht="21.75" customHeight="1">
      <c r="A957" s="301" t="s">
        <v>5167</v>
      </c>
      <c r="B957" s="301" t="s">
        <v>5216</v>
      </c>
      <c r="C957" s="316" t="s">
        <v>7032</v>
      </c>
      <c r="D957" s="465" t="s">
        <v>3731</v>
      </c>
      <c r="E957" s="465" t="s">
        <v>700</v>
      </c>
      <c r="F957" s="469" t="str">
        <f t="shared" si="28"/>
        <v>CH</v>
      </c>
      <c r="G957" s="260">
        <v>0</v>
      </c>
      <c r="H957" s="260">
        <v>0</v>
      </c>
      <c r="I957" s="260">
        <v>0</v>
      </c>
      <c r="J957" s="260">
        <v>1.3423952574514399</v>
      </c>
      <c r="K957" s="260">
        <v>1.34239525745005</v>
      </c>
      <c r="L957" s="301" t="str">
        <f t="shared" si="29"/>
        <v/>
      </c>
      <c r="M957" s="459">
        <f>IFERROR((Tableau1[[#This Row],[Scope 1
(kg CO2-eq)]]+Tableau1[[#This Row],[Scope 2 energy
(kg CO2-eq)]]+Tableau1[[#This Row],[Scope 2 Infrastructure
(kg CO2-eq)]])/Tableau1[[#This Row],[Total CO2-emissions
(kg CO2-eq)
for scope 3 use ]],"")</f>
        <v>0</v>
      </c>
      <c r="N957" s="436" t="s">
        <v>3731</v>
      </c>
      <c r="O957" s="259">
        <v>1</v>
      </c>
      <c r="P957" s="259" t="s">
        <v>5167</v>
      </c>
      <c r="Q957" s="259" t="s">
        <v>5216</v>
      </c>
    </row>
    <row r="958" spans="1:17" ht="21.75" customHeight="1">
      <c r="A958" s="301" t="s">
        <v>5167</v>
      </c>
      <c r="B958" s="301" t="s">
        <v>5216</v>
      </c>
      <c r="C958" s="316" t="s">
        <v>7033</v>
      </c>
      <c r="D958" s="465" t="s">
        <v>3731</v>
      </c>
      <c r="E958" s="465" t="s">
        <v>700</v>
      </c>
      <c r="F958" s="469" t="str">
        <f t="shared" si="28"/>
        <v>CH</v>
      </c>
      <c r="G958" s="260">
        <v>0</v>
      </c>
      <c r="H958" s="260">
        <v>0</v>
      </c>
      <c r="I958" s="260">
        <v>0</v>
      </c>
      <c r="J958" s="260">
        <v>2.6955215009731099</v>
      </c>
      <c r="K958" s="260">
        <v>2.6955215009694999</v>
      </c>
      <c r="L958" s="301" t="str">
        <f t="shared" si="29"/>
        <v/>
      </c>
      <c r="M958" s="459">
        <f>IFERROR((Tableau1[[#This Row],[Scope 1
(kg CO2-eq)]]+Tableau1[[#This Row],[Scope 2 energy
(kg CO2-eq)]]+Tableau1[[#This Row],[Scope 2 Infrastructure
(kg CO2-eq)]])/Tableau1[[#This Row],[Total CO2-emissions
(kg CO2-eq)
for scope 3 use ]],"")</f>
        <v>0</v>
      </c>
      <c r="N958" s="436" t="s">
        <v>3731</v>
      </c>
      <c r="O958" s="259">
        <v>1</v>
      </c>
      <c r="P958" s="259" t="s">
        <v>5167</v>
      </c>
      <c r="Q958" s="259" t="s">
        <v>5216</v>
      </c>
    </row>
    <row r="959" spans="1:17" ht="21.75" customHeight="1">
      <c r="A959" s="301" t="s">
        <v>5167</v>
      </c>
      <c r="B959" s="301" t="s">
        <v>5216</v>
      </c>
      <c r="C959" s="316" t="s">
        <v>7034</v>
      </c>
      <c r="D959" s="465" t="s">
        <v>3731</v>
      </c>
      <c r="E959" s="465" t="s">
        <v>700</v>
      </c>
      <c r="F959" s="469" t="str">
        <f t="shared" si="28"/>
        <v>CH</v>
      </c>
      <c r="G959" s="260">
        <v>0</v>
      </c>
      <c r="H959" s="260">
        <v>0</v>
      </c>
      <c r="I959" s="260">
        <v>0</v>
      </c>
      <c r="J959" s="260">
        <v>2.0382221201515698</v>
      </c>
      <c r="K959" s="260">
        <v>2.0382221201525699</v>
      </c>
      <c r="L959" s="301" t="str">
        <f t="shared" si="29"/>
        <v/>
      </c>
      <c r="M959" s="459">
        <f>IFERROR((Tableau1[[#This Row],[Scope 1
(kg CO2-eq)]]+Tableau1[[#This Row],[Scope 2 energy
(kg CO2-eq)]]+Tableau1[[#This Row],[Scope 2 Infrastructure
(kg CO2-eq)]])/Tableau1[[#This Row],[Total CO2-emissions
(kg CO2-eq)
for scope 3 use ]],"")</f>
        <v>0</v>
      </c>
      <c r="N959" s="436" t="s">
        <v>3731</v>
      </c>
      <c r="O959" s="259">
        <v>1</v>
      </c>
      <c r="P959" s="259" t="s">
        <v>5167</v>
      </c>
      <c r="Q959" s="259" t="s">
        <v>5216</v>
      </c>
    </row>
    <row r="960" spans="1:17" ht="21.75" customHeight="1">
      <c r="A960" s="301" t="s">
        <v>5167</v>
      </c>
      <c r="B960" s="301" t="s">
        <v>5216</v>
      </c>
      <c r="C960" s="316" t="s">
        <v>7035</v>
      </c>
      <c r="D960" s="465" t="s">
        <v>3731</v>
      </c>
      <c r="E960" s="465" t="s">
        <v>700</v>
      </c>
      <c r="F960" s="469" t="str">
        <f t="shared" si="28"/>
        <v>CH</v>
      </c>
      <c r="G960" s="260">
        <v>0</v>
      </c>
      <c r="H960" s="260">
        <v>0</v>
      </c>
      <c r="I960" s="260">
        <v>0</v>
      </c>
      <c r="J960" s="260">
        <v>0.13386755436492401</v>
      </c>
      <c r="K960" s="260">
        <v>0.13386755436492401</v>
      </c>
      <c r="L960" s="301" t="str">
        <f t="shared" si="29"/>
        <v/>
      </c>
      <c r="M960" s="459">
        <f>IFERROR((Tableau1[[#This Row],[Scope 1
(kg CO2-eq)]]+Tableau1[[#This Row],[Scope 2 energy
(kg CO2-eq)]]+Tableau1[[#This Row],[Scope 2 Infrastructure
(kg CO2-eq)]])/Tableau1[[#This Row],[Total CO2-emissions
(kg CO2-eq)
for scope 3 use ]],"")</f>
        <v>0</v>
      </c>
      <c r="N960" s="436" t="s">
        <v>3731</v>
      </c>
      <c r="O960" s="259">
        <v>1</v>
      </c>
      <c r="P960" s="259" t="s">
        <v>5167</v>
      </c>
      <c r="Q960" s="259" t="s">
        <v>5216</v>
      </c>
    </row>
    <row r="961" spans="1:17" ht="21.75" customHeight="1">
      <c r="A961" s="301" t="s">
        <v>5167</v>
      </c>
      <c r="B961" s="301" t="s">
        <v>5216</v>
      </c>
      <c r="C961" s="316" t="s">
        <v>7036</v>
      </c>
      <c r="D961" s="465" t="s">
        <v>3731</v>
      </c>
      <c r="E961" s="465" t="s">
        <v>700</v>
      </c>
      <c r="F961" s="469" t="str">
        <f t="shared" si="28"/>
        <v>CH</v>
      </c>
      <c r="G961" s="260">
        <v>0</v>
      </c>
      <c r="H961" s="260">
        <v>0</v>
      </c>
      <c r="I961" s="260">
        <v>0</v>
      </c>
      <c r="J961" s="260">
        <v>2.2144303408818001E-2</v>
      </c>
      <c r="K961" s="260">
        <v>2.2144303410160899E-2</v>
      </c>
      <c r="L961" s="301" t="str">
        <f t="shared" si="29"/>
        <v/>
      </c>
      <c r="M961" s="459">
        <f>IFERROR((Tableau1[[#This Row],[Scope 1
(kg CO2-eq)]]+Tableau1[[#This Row],[Scope 2 energy
(kg CO2-eq)]]+Tableau1[[#This Row],[Scope 2 Infrastructure
(kg CO2-eq)]])/Tableau1[[#This Row],[Total CO2-emissions
(kg CO2-eq)
for scope 3 use ]],"")</f>
        <v>0</v>
      </c>
      <c r="N961" s="436" t="s">
        <v>3731</v>
      </c>
      <c r="O961" s="259">
        <v>1</v>
      </c>
      <c r="P961" s="259" t="s">
        <v>5167</v>
      </c>
      <c r="Q961" s="259" t="s">
        <v>5216</v>
      </c>
    </row>
    <row r="962" spans="1:17" ht="21.75" customHeight="1">
      <c r="A962" s="301" t="s">
        <v>5167</v>
      </c>
      <c r="B962" s="301" t="s">
        <v>5216</v>
      </c>
      <c r="C962" s="316" t="s">
        <v>7037</v>
      </c>
      <c r="D962" s="465" t="s">
        <v>3731</v>
      </c>
      <c r="E962" s="465" t="s">
        <v>700</v>
      </c>
      <c r="F962" s="469" t="str">
        <f t="shared" ref="F962:F1025" si="30">IF(ISNUMBER(SEARCH("{CH}", C962)), "CH", "other")</f>
        <v>CH</v>
      </c>
      <c r="G962" s="260">
        <v>0</v>
      </c>
      <c r="H962" s="260">
        <v>0</v>
      </c>
      <c r="I962" s="260">
        <v>0</v>
      </c>
      <c r="J962" s="260">
        <v>2.28657461742756E-2</v>
      </c>
      <c r="K962" s="260">
        <v>2.2865746173307399E-2</v>
      </c>
      <c r="L962" s="301" t="str">
        <f t="shared" ref="L962:L1025" si="31">IF(N962="MJ", K962*3.6, IF(N962="m", K962*1000, ""))</f>
        <v/>
      </c>
      <c r="M962" s="459">
        <f>IFERROR((Tableau1[[#This Row],[Scope 1
(kg CO2-eq)]]+Tableau1[[#This Row],[Scope 2 energy
(kg CO2-eq)]]+Tableau1[[#This Row],[Scope 2 Infrastructure
(kg CO2-eq)]])/Tableau1[[#This Row],[Total CO2-emissions
(kg CO2-eq)
for scope 3 use ]],"")</f>
        <v>0</v>
      </c>
      <c r="N962" s="436" t="s">
        <v>3731</v>
      </c>
      <c r="O962" s="259">
        <v>1</v>
      </c>
      <c r="P962" s="259" t="s">
        <v>5167</v>
      </c>
      <c r="Q962" s="259" t="s">
        <v>5216</v>
      </c>
    </row>
    <row r="963" spans="1:17" ht="21.75" customHeight="1">
      <c r="A963" s="301" t="s">
        <v>5167</v>
      </c>
      <c r="B963" s="301" t="s">
        <v>5216</v>
      </c>
      <c r="C963" s="316" t="s">
        <v>7038</v>
      </c>
      <c r="D963" s="465" t="s">
        <v>3731</v>
      </c>
      <c r="E963" s="465" t="s">
        <v>700</v>
      </c>
      <c r="F963" s="469" t="str">
        <f t="shared" si="30"/>
        <v>CH</v>
      </c>
      <c r="G963" s="260">
        <v>0</v>
      </c>
      <c r="H963" s="260">
        <v>0</v>
      </c>
      <c r="I963" s="260">
        <v>0</v>
      </c>
      <c r="J963" s="260">
        <v>2.1422860644729799E-2</v>
      </c>
      <c r="K963" s="260">
        <v>2.14228606443287E-2</v>
      </c>
      <c r="L963" s="301" t="str">
        <f t="shared" si="31"/>
        <v/>
      </c>
      <c r="M963" s="459">
        <f>IFERROR((Tableau1[[#This Row],[Scope 1
(kg CO2-eq)]]+Tableau1[[#This Row],[Scope 2 energy
(kg CO2-eq)]]+Tableau1[[#This Row],[Scope 2 Infrastructure
(kg CO2-eq)]])/Tableau1[[#This Row],[Total CO2-emissions
(kg CO2-eq)
for scope 3 use ]],"")</f>
        <v>0</v>
      </c>
      <c r="N963" s="436" t="s">
        <v>3731</v>
      </c>
      <c r="O963" s="259">
        <v>1</v>
      </c>
      <c r="P963" s="259" t="s">
        <v>5167</v>
      </c>
      <c r="Q963" s="259" t="s">
        <v>5216</v>
      </c>
    </row>
    <row r="964" spans="1:17" ht="21.75" customHeight="1">
      <c r="A964" s="301" t="s">
        <v>5167</v>
      </c>
      <c r="B964" s="301" t="s">
        <v>5216</v>
      </c>
      <c r="C964" s="316" t="s">
        <v>7039</v>
      </c>
      <c r="D964" s="465" t="s">
        <v>3731</v>
      </c>
      <c r="E964" s="465" t="s">
        <v>700</v>
      </c>
      <c r="F964" s="469" t="str">
        <f t="shared" si="30"/>
        <v>CH</v>
      </c>
      <c r="G964" s="260">
        <v>0</v>
      </c>
      <c r="H964" s="260">
        <v>0</v>
      </c>
      <c r="I964" s="260">
        <v>0</v>
      </c>
      <c r="J964" s="260">
        <v>2.0112215432580398</v>
      </c>
      <c r="K964" s="260">
        <v>2.0112215432552301</v>
      </c>
      <c r="L964" s="301" t="str">
        <f t="shared" si="31"/>
        <v/>
      </c>
      <c r="M964" s="459">
        <f>IFERROR((Tableau1[[#This Row],[Scope 1
(kg CO2-eq)]]+Tableau1[[#This Row],[Scope 2 energy
(kg CO2-eq)]]+Tableau1[[#This Row],[Scope 2 Infrastructure
(kg CO2-eq)]])/Tableau1[[#This Row],[Total CO2-emissions
(kg CO2-eq)
for scope 3 use ]],"")</f>
        <v>0</v>
      </c>
      <c r="N964" s="436" t="s">
        <v>3731</v>
      </c>
      <c r="O964" s="259">
        <v>1</v>
      </c>
      <c r="P964" s="259" t="s">
        <v>5167</v>
      </c>
      <c r="Q964" s="259" t="s">
        <v>5216</v>
      </c>
    </row>
    <row r="965" spans="1:17" ht="21.75" customHeight="1">
      <c r="A965" s="301" t="s">
        <v>5167</v>
      </c>
      <c r="B965" s="301" t="s">
        <v>5216</v>
      </c>
      <c r="C965" s="316" t="s">
        <v>7040</v>
      </c>
      <c r="D965" s="465" t="s">
        <v>3731</v>
      </c>
      <c r="E965" s="465" t="s">
        <v>700</v>
      </c>
      <c r="F965" s="469" t="str">
        <f t="shared" si="30"/>
        <v>CH</v>
      </c>
      <c r="G965" s="260">
        <v>0</v>
      </c>
      <c r="H965" s="260">
        <v>0</v>
      </c>
      <c r="I965" s="260">
        <v>0</v>
      </c>
      <c r="J965" s="260">
        <v>2.0652226970485801</v>
      </c>
      <c r="K965" s="260">
        <v>2.0652226970479202</v>
      </c>
      <c r="L965" s="301" t="str">
        <f t="shared" si="31"/>
        <v/>
      </c>
      <c r="M965" s="459">
        <f>IFERROR((Tableau1[[#This Row],[Scope 1
(kg CO2-eq)]]+Tableau1[[#This Row],[Scope 2 energy
(kg CO2-eq)]]+Tableau1[[#This Row],[Scope 2 Infrastructure
(kg CO2-eq)]])/Tableau1[[#This Row],[Total CO2-emissions
(kg CO2-eq)
for scope 3 use ]],"")</f>
        <v>0</v>
      </c>
      <c r="N965" s="436" t="s">
        <v>3731</v>
      </c>
      <c r="O965" s="259">
        <v>1</v>
      </c>
      <c r="P965" s="259" t="s">
        <v>5167</v>
      </c>
      <c r="Q965" s="259" t="s">
        <v>5216</v>
      </c>
    </row>
    <row r="966" spans="1:17" ht="21.75" customHeight="1">
      <c r="A966" s="301" t="s">
        <v>5167</v>
      </c>
      <c r="B966" s="301" t="s">
        <v>5216</v>
      </c>
      <c r="C966" s="316" t="s">
        <v>7041</v>
      </c>
      <c r="D966" s="465" t="s">
        <v>3731</v>
      </c>
      <c r="E966" s="465" t="s">
        <v>700</v>
      </c>
      <c r="F966" s="469" t="str">
        <f t="shared" si="30"/>
        <v>CH</v>
      </c>
      <c r="G966" s="260">
        <v>0</v>
      </c>
      <c r="H966" s="260">
        <v>0</v>
      </c>
      <c r="I966" s="260">
        <v>0</v>
      </c>
      <c r="J966" s="260">
        <v>0.13449178149789401</v>
      </c>
      <c r="K966" s="260">
        <v>0.13449178149743099</v>
      </c>
      <c r="L966" s="301" t="str">
        <f t="shared" si="31"/>
        <v/>
      </c>
      <c r="M966" s="459">
        <f>IFERROR((Tableau1[[#This Row],[Scope 1
(kg CO2-eq)]]+Tableau1[[#This Row],[Scope 2 energy
(kg CO2-eq)]]+Tableau1[[#This Row],[Scope 2 Infrastructure
(kg CO2-eq)]])/Tableau1[[#This Row],[Total CO2-emissions
(kg CO2-eq)
for scope 3 use ]],"")</f>
        <v>0</v>
      </c>
      <c r="N966" s="436" t="s">
        <v>3731</v>
      </c>
      <c r="O966" s="259">
        <v>1</v>
      </c>
      <c r="P966" s="259" t="s">
        <v>5167</v>
      </c>
      <c r="Q966" s="259" t="s">
        <v>5216</v>
      </c>
    </row>
    <row r="967" spans="1:17" ht="21.75" customHeight="1">
      <c r="A967" s="301" t="s">
        <v>5167</v>
      </c>
      <c r="B967" s="301" t="s">
        <v>5216</v>
      </c>
      <c r="C967" s="316" t="s">
        <v>7042</v>
      </c>
      <c r="D967" s="465" t="s">
        <v>3731</v>
      </c>
      <c r="E967" s="465" t="s">
        <v>700</v>
      </c>
      <c r="F967" s="469" t="str">
        <f t="shared" si="30"/>
        <v>CH</v>
      </c>
      <c r="G967" s="260">
        <v>0</v>
      </c>
      <c r="H967" s="260">
        <v>0</v>
      </c>
      <c r="I967" s="260">
        <v>0</v>
      </c>
      <c r="J967" s="260">
        <v>0.133867554364761</v>
      </c>
      <c r="K967" s="260">
        <v>0.13386755436492401</v>
      </c>
      <c r="L967" s="301" t="str">
        <f t="shared" si="31"/>
        <v/>
      </c>
      <c r="M967" s="459">
        <f>IFERROR((Tableau1[[#This Row],[Scope 1
(kg CO2-eq)]]+Tableau1[[#This Row],[Scope 2 energy
(kg CO2-eq)]]+Tableau1[[#This Row],[Scope 2 Infrastructure
(kg CO2-eq)]])/Tableau1[[#This Row],[Total CO2-emissions
(kg CO2-eq)
for scope 3 use ]],"")</f>
        <v>0</v>
      </c>
      <c r="N967" s="436" t="s">
        <v>3731</v>
      </c>
      <c r="O967" s="259">
        <v>1</v>
      </c>
      <c r="P967" s="259" t="s">
        <v>5167</v>
      </c>
      <c r="Q967" s="259" t="s">
        <v>5216</v>
      </c>
    </row>
    <row r="968" spans="1:17" ht="21.75" customHeight="1">
      <c r="A968" s="301" t="s">
        <v>5167</v>
      </c>
      <c r="B968" s="301" t="s">
        <v>5216</v>
      </c>
      <c r="C968" s="316" t="s">
        <v>7043</v>
      </c>
      <c r="D968" s="465" t="s">
        <v>3731</v>
      </c>
      <c r="E968" s="465" t="s">
        <v>700</v>
      </c>
      <c r="F968" s="469" t="str">
        <f t="shared" si="30"/>
        <v>CH</v>
      </c>
      <c r="G968" s="260">
        <v>0</v>
      </c>
      <c r="H968" s="260">
        <v>0</v>
      </c>
      <c r="I968" s="260">
        <v>0</v>
      </c>
      <c r="J968" s="260">
        <v>0.708764333165112</v>
      </c>
      <c r="K968" s="260">
        <v>0.70876433313276799</v>
      </c>
      <c r="L968" s="301" t="str">
        <f t="shared" si="31"/>
        <v/>
      </c>
      <c r="M968" s="459">
        <f>IFERROR((Tableau1[[#This Row],[Scope 1
(kg CO2-eq)]]+Tableau1[[#This Row],[Scope 2 energy
(kg CO2-eq)]]+Tableau1[[#This Row],[Scope 2 Infrastructure
(kg CO2-eq)]])/Tableau1[[#This Row],[Total CO2-emissions
(kg CO2-eq)
for scope 3 use ]],"")</f>
        <v>0</v>
      </c>
      <c r="N968" s="436" t="s">
        <v>3731</v>
      </c>
      <c r="O968" s="259">
        <v>1</v>
      </c>
      <c r="P968" s="259" t="s">
        <v>5167</v>
      </c>
      <c r="Q968" s="259" t="s">
        <v>5216</v>
      </c>
    </row>
    <row r="969" spans="1:17" ht="21.75" customHeight="1">
      <c r="A969" s="301" t="s">
        <v>5167</v>
      </c>
      <c r="B969" s="301" t="s">
        <v>5216</v>
      </c>
      <c r="C969" s="316" t="s">
        <v>7044</v>
      </c>
      <c r="D969" s="465" t="s">
        <v>3731</v>
      </c>
      <c r="E969" s="465" t="s">
        <v>700</v>
      </c>
      <c r="F969" s="469" t="str">
        <f t="shared" si="30"/>
        <v>CH</v>
      </c>
      <c r="G969" s="260">
        <v>0</v>
      </c>
      <c r="H969" s="260">
        <v>0</v>
      </c>
      <c r="I969" s="260">
        <v>0</v>
      </c>
      <c r="J969" s="260">
        <v>0.350326602508086</v>
      </c>
      <c r="K969" s="260">
        <v>0.35032660250870901</v>
      </c>
      <c r="L969" s="301" t="str">
        <f t="shared" si="31"/>
        <v/>
      </c>
      <c r="M969" s="459">
        <f>IFERROR((Tableau1[[#This Row],[Scope 1
(kg CO2-eq)]]+Tableau1[[#This Row],[Scope 2 energy
(kg CO2-eq)]]+Tableau1[[#This Row],[Scope 2 Infrastructure
(kg CO2-eq)]])/Tableau1[[#This Row],[Total CO2-emissions
(kg CO2-eq)
for scope 3 use ]],"")</f>
        <v>0</v>
      </c>
      <c r="N969" s="436" t="s">
        <v>3731</v>
      </c>
      <c r="O969" s="259">
        <v>1</v>
      </c>
      <c r="P969" s="259" t="s">
        <v>5167</v>
      </c>
      <c r="Q969" s="259" t="s">
        <v>5216</v>
      </c>
    </row>
    <row r="970" spans="1:17" ht="21.75" customHeight="1">
      <c r="A970" s="301" t="s">
        <v>5167</v>
      </c>
      <c r="B970" s="301" t="s">
        <v>5216</v>
      </c>
      <c r="C970" s="316" t="s">
        <v>7045</v>
      </c>
      <c r="D970" s="465" t="s">
        <v>3731</v>
      </c>
      <c r="E970" s="465" t="s">
        <v>700</v>
      </c>
      <c r="F970" s="469" t="str">
        <f t="shared" si="30"/>
        <v>CH</v>
      </c>
      <c r="G970" s="260">
        <v>0</v>
      </c>
      <c r="H970" s="260">
        <v>0</v>
      </c>
      <c r="I970" s="260">
        <v>0</v>
      </c>
      <c r="J970" s="260">
        <v>0.80633428745871405</v>
      </c>
      <c r="K970" s="260">
        <v>0.80633428751223202</v>
      </c>
      <c r="L970" s="301" t="str">
        <f t="shared" si="31"/>
        <v/>
      </c>
      <c r="M970" s="459">
        <f>IFERROR((Tableau1[[#This Row],[Scope 1
(kg CO2-eq)]]+Tableau1[[#This Row],[Scope 2 energy
(kg CO2-eq)]]+Tableau1[[#This Row],[Scope 2 Infrastructure
(kg CO2-eq)]])/Tableau1[[#This Row],[Total CO2-emissions
(kg CO2-eq)
for scope 3 use ]],"")</f>
        <v>0</v>
      </c>
      <c r="N970" s="436" t="s">
        <v>3731</v>
      </c>
      <c r="O970" s="259">
        <v>1</v>
      </c>
      <c r="P970" s="259" t="s">
        <v>5167</v>
      </c>
      <c r="Q970" s="259" t="s">
        <v>5216</v>
      </c>
    </row>
    <row r="971" spans="1:17" ht="21.75" customHeight="1">
      <c r="A971" s="301" t="s">
        <v>5167</v>
      </c>
      <c r="B971" s="301" t="s">
        <v>5216</v>
      </c>
      <c r="C971" s="316" t="s">
        <v>7046</v>
      </c>
      <c r="D971" s="465" t="s">
        <v>3731</v>
      </c>
      <c r="E971" s="465" t="s">
        <v>700</v>
      </c>
      <c r="F971" s="469" t="str">
        <f t="shared" si="30"/>
        <v>CH</v>
      </c>
      <c r="G971" s="260">
        <v>0</v>
      </c>
      <c r="H971" s="260">
        <v>0</v>
      </c>
      <c r="I971" s="260">
        <v>0</v>
      </c>
      <c r="J971" s="260">
        <v>1.64222909633651</v>
      </c>
      <c r="K971" s="260">
        <v>1.6422290964842301</v>
      </c>
      <c r="L971" s="301" t="str">
        <f t="shared" si="31"/>
        <v/>
      </c>
      <c r="M971" s="459">
        <f>IFERROR((Tableau1[[#This Row],[Scope 1
(kg CO2-eq)]]+Tableau1[[#This Row],[Scope 2 energy
(kg CO2-eq)]]+Tableau1[[#This Row],[Scope 2 Infrastructure
(kg CO2-eq)]])/Tableau1[[#This Row],[Total CO2-emissions
(kg CO2-eq)
for scope 3 use ]],"")</f>
        <v>0</v>
      </c>
      <c r="N971" s="436" t="s">
        <v>3731</v>
      </c>
      <c r="O971" s="259">
        <v>1</v>
      </c>
      <c r="P971" s="259" t="s">
        <v>5167</v>
      </c>
      <c r="Q971" s="259" t="s">
        <v>5216</v>
      </c>
    </row>
    <row r="972" spans="1:17" ht="21.75" customHeight="1">
      <c r="A972" s="301" t="s">
        <v>5167</v>
      </c>
      <c r="B972" s="301" t="s">
        <v>5216</v>
      </c>
      <c r="C972" s="316" t="s">
        <v>7047</v>
      </c>
      <c r="D972" s="465" t="s">
        <v>3731</v>
      </c>
      <c r="E972" s="465" t="s">
        <v>700</v>
      </c>
      <c r="F972" s="469" t="str">
        <f t="shared" si="30"/>
        <v>CH</v>
      </c>
      <c r="G972" s="260">
        <v>0</v>
      </c>
      <c r="H972" s="260">
        <v>0</v>
      </c>
      <c r="I972" s="260">
        <v>0</v>
      </c>
      <c r="J972" s="260">
        <v>3.61673461555913E-2</v>
      </c>
      <c r="K972" s="260">
        <v>3.6167346155271403E-2</v>
      </c>
      <c r="L972" s="301" t="str">
        <f t="shared" si="31"/>
        <v/>
      </c>
      <c r="M972" s="459">
        <f>IFERROR((Tableau1[[#This Row],[Scope 1
(kg CO2-eq)]]+Tableau1[[#This Row],[Scope 2 energy
(kg CO2-eq)]]+Tableau1[[#This Row],[Scope 2 Infrastructure
(kg CO2-eq)]])/Tableau1[[#This Row],[Total CO2-emissions
(kg CO2-eq)
for scope 3 use ]],"")</f>
        <v>0</v>
      </c>
      <c r="N972" s="436" t="s">
        <v>3731</v>
      </c>
      <c r="O972" s="259">
        <v>1</v>
      </c>
      <c r="P972" s="259" t="s">
        <v>5167</v>
      </c>
      <c r="Q972" s="259" t="s">
        <v>5216</v>
      </c>
    </row>
    <row r="973" spans="1:17" ht="21.75" customHeight="1">
      <c r="A973" s="301" t="s">
        <v>5167</v>
      </c>
      <c r="B973" s="301" t="s">
        <v>5216</v>
      </c>
      <c r="C973" s="316" t="s">
        <v>7048</v>
      </c>
      <c r="D973" s="465" t="s">
        <v>3731</v>
      </c>
      <c r="E973" s="465" t="s">
        <v>700</v>
      </c>
      <c r="F973" s="469" t="str">
        <f t="shared" si="30"/>
        <v>CH</v>
      </c>
      <c r="G973" s="260">
        <v>0</v>
      </c>
      <c r="H973" s="260">
        <v>0</v>
      </c>
      <c r="I973" s="260">
        <v>0</v>
      </c>
      <c r="J973" s="260">
        <v>1.1010167884726201</v>
      </c>
      <c r="K973" s="260">
        <v>1.1010167885292399</v>
      </c>
      <c r="L973" s="301" t="str">
        <f t="shared" si="31"/>
        <v/>
      </c>
      <c r="M973" s="459">
        <f>IFERROR((Tableau1[[#This Row],[Scope 1
(kg CO2-eq)]]+Tableau1[[#This Row],[Scope 2 energy
(kg CO2-eq)]]+Tableau1[[#This Row],[Scope 2 Infrastructure
(kg CO2-eq)]])/Tableau1[[#This Row],[Total CO2-emissions
(kg CO2-eq)
for scope 3 use ]],"")</f>
        <v>0</v>
      </c>
      <c r="N973" s="436" t="s">
        <v>3731</v>
      </c>
      <c r="O973" s="259">
        <v>1</v>
      </c>
      <c r="P973" s="259" t="s">
        <v>5167</v>
      </c>
      <c r="Q973" s="259" t="s">
        <v>5216</v>
      </c>
    </row>
    <row r="974" spans="1:17" ht="21.75" customHeight="1">
      <c r="A974" s="301" t="s">
        <v>5167</v>
      </c>
      <c r="B974" s="301" t="s">
        <v>5216</v>
      </c>
      <c r="C974" s="316" t="s">
        <v>7049</v>
      </c>
      <c r="D974" s="465" t="s">
        <v>3731</v>
      </c>
      <c r="E974" s="465" t="s">
        <v>700</v>
      </c>
      <c r="F974" s="469" t="str">
        <f t="shared" si="30"/>
        <v>CH</v>
      </c>
      <c r="G974" s="260">
        <v>0</v>
      </c>
      <c r="H974" s="260">
        <v>0</v>
      </c>
      <c r="I974" s="260">
        <v>0</v>
      </c>
      <c r="J974" s="260">
        <v>0.91868006906556698</v>
      </c>
      <c r="K974" s="260">
        <v>0.91868006898410304</v>
      </c>
      <c r="L974" s="301" t="str">
        <f t="shared" si="31"/>
        <v/>
      </c>
      <c r="M974" s="459">
        <f>IFERROR((Tableau1[[#This Row],[Scope 1
(kg CO2-eq)]]+Tableau1[[#This Row],[Scope 2 energy
(kg CO2-eq)]]+Tableau1[[#This Row],[Scope 2 Infrastructure
(kg CO2-eq)]])/Tableau1[[#This Row],[Total CO2-emissions
(kg CO2-eq)
for scope 3 use ]],"")</f>
        <v>0</v>
      </c>
      <c r="N974" s="436" t="s">
        <v>3731</v>
      </c>
      <c r="O974" s="259">
        <v>1</v>
      </c>
      <c r="P974" s="259" t="s">
        <v>5167</v>
      </c>
      <c r="Q974" s="259" t="s">
        <v>5216</v>
      </c>
    </row>
    <row r="975" spans="1:17" ht="21.75" customHeight="1">
      <c r="A975" s="301" t="s">
        <v>5167</v>
      </c>
      <c r="B975" s="301" t="s">
        <v>5216</v>
      </c>
      <c r="C975" s="316" t="s">
        <v>7050</v>
      </c>
      <c r="D975" s="465" t="s">
        <v>3731</v>
      </c>
      <c r="E975" s="465" t="s">
        <v>700</v>
      </c>
      <c r="F975" s="469" t="str">
        <f t="shared" si="30"/>
        <v>CH</v>
      </c>
      <c r="G975" s="260">
        <v>0</v>
      </c>
      <c r="H975" s="260">
        <v>0</v>
      </c>
      <c r="I975" s="260">
        <v>0</v>
      </c>
      <c r="J975" s="260">
        <v>1.28335350797554</v>
      </c>
      <c r="K975" s="260">
        <v>1.28335350796113</v>
      </c>
      <c r="L975" s="301" t="str">
        <f t="shared" si="31"/>
        <v/>
      </c>
      <c r="M975" s="459">
        <f>IFERROR((Tableau1[[#This Row],[Scope 1
(kg CO2-eq)]]+Tableau1[[#This Row],[Scope 2 energy
(kg CO2-eq)]]+Tableau1[[#This Row],[Scope 2 Infrastructure
(kg CO2-eq)]])/Tableau1[[#This Row],[Total CO2-emissions
(kg CO2-eq)
for scope 3 use ]],"")</f>
        <v>0</v>
      </c>
      <c r="N975" s="436" t="s">
        <v>3731</v>
      </c>
      <c r="O975" s="259">
        <v>1</v>
      </c>
      <c r="P975" s="259" t="s">
        <v>5167</v>
      </c>
      <c r="Q975" s="259" t="s">
        <v>5216</v>
      </c>
    </row>
    <row r="976" spans="1:17" ht="21.75" customHeight="1">
      <c r="A976" s="301" t="s">
        <v>5167</v>
      </c>
      <c r="B976" s="301" t="s">
        <v>5216</v>
      </c>
      <c r="C976" s="316" t="s">
        <v>7051</v>
      </c>
      <c r="D976" s="465" t="s">
        <v>3731</v>
      </c>
      <c r="E976" s="465" t="s">
        <v>700</v>
      </c>
      <c r="F976" s="469" t="str">
        <f t="shared" si="30"/>
        <v>CH</v>
      </c>
      <c r="G976" s="260">
        <v>0</v>
      </c>
      <c r="H976" s="260">
        <v>0</v>
      </c>
      <c r="I976" s="260">
        <v>0</v>
      </c>
      <c r="J976" s="260">
        <v>2.7956709737771802E-2</v>
      </c>
      <c r="K976" s="260">
        <v>2.79567097377178E-2</v>
      </c>
      <c r="L976" s="301" t="str">
        <f t="shared" si="31"/>
        <v/>
      </c>
      <c r="M976" s="459">
        <f>IFERROR((Tableau1[[#This Row],[Scope 1
(kg CO2-eq)]]+Tableau1[[#This Row],[Scope 2 energy
(kg CO2-eq)]]+Tableau1[[#This Row],[Scope 2 Infrastructure
(kg CO2-eq)]])/Tableau1[[#This Row],[Total CO2-emissions
(kg CO2-eq)
for scope 3 use ]],"")</f>
        <v>0</v>
      </c>
      <c r="N976" s="436" t="s">
        <v>3731</v>
      </c>
      <c r="O976" s="259">
        <v>1</v>
      </c>
      <c r="P976" s="259" t="s">
        <v>5167</v>
      </c>
      <c r="Q976" s="259" t="s">
        <v>5216</v>
      </c>
    </row>
    <row r="977" spans="1:17" ht="21.75" customHeight="1">
      <c r="A977" s="301" t="s">
        <v>5167</v>
      </c>
      <c r="B977" s="301" t="s">
        <v>5216</v>
      </c>
      <c r="C977" s="316" t="s">
        <v>7052</v>
      </c>
      <c r="D977" s="465" t="s">
        <v>3731</v>
      </c>
      <c r="E977" s="465" t="s">
        <v>700</v>
      </c>
      <c r="F977" s="469" t="str">
        <f t="shared" si="30"/>
        <v>CH</v>
      </c>
      <c r="G977" s="260">
        <v>0</v>
      </c>
      <c r="H977" s="260">
        <v>0</v>
      </c>
      <c r="I977" s="260">
        <v>0</v>
      </c>
      <c r="J977" s="260">
        <v>3.3535946072347098E-2</v>
      </c>
      <c r="K977" s="260">
        <v>3.3535946072327003E-2</v>
      </c>
      <c r="L977" s="301" t="str">
        <f t="shared" si="31"/>
        <v/>
      </c>
      <c r="M977" s="459">
        <f>IFERROR((Tableau1[[#This Row],[Scope 1
(kg CO2-eq)]]+Tableau1[[#This Row],[Scope 2 energy
(kg CO2-eq)]]+Tableau1[[#This Row],[Scope 2 Infrastructure
(kg CO2-eq)]])/Tableau1[[#This Row],[Total CO2-emissions
(kg CO2-eq)
for scope 3 use ]],"")</f>
        <v>0</v>
      </c>
      <c r="N977" s="436" t="s">
        <v>3731</v>
      </c>
      <c r="O977" s="259">
        <v>1</v>
      </c>
      <c r="P977" s="259" t="s">
        <v>5167</v>
      </c>
      <c r="Q977" s="259" t="s">
        <v>5216</v>
      </c>
    </row>
    <row r="978" spans="1:17" ht="21.75" customHeight="1">
      <c r="A978" s="301" t="s">
        <v>5167</v>
      </c>
      <c r="B978" s="301" t="s">
        <v>5216</v>
      </c>
      <c r="C978" s="316" t="s">
        <v>7053</v>
      </c>
      <c r="D978" s="465" t="s">
        <v>3731</v>
      </c>
      <c r="E978" s="465" t="s">
        <v>700</v>
      </c>
      <c r="F978" s="469" t="str">
        <f t="shared" si="30"/>
        <v>CH</v>
      </c>
      <c r="G978" s="260">
        <v>0</v>
      </c>
      <c r="H978" s="260">
        <v>0</v>
      </c>
      <c r="I978" s="260">
        <v>0</v>
      </c>
      <c r="J978" s="260">
        <v>3.7508821588298802</v>
      </c>
      <c r="K978" s="260">
        <v>3.7508821589202399</v>
      </c>
      <c r="L978" s="301" t="str">
        <f t="shared" si="31"/>
        <v/>
      </c>
      <c r="M978" s="459">
        <f>IFERROR((Tableau1[[#This Row],[Scope 1
(kg CO2-eq)]]+Tableau1[[#This Row],[Scope 2 energy
(kg CO2-eq)]]+Tableau1[[#This Row],[Scope 2 Infrastructure
(kg CO2-eq)]])/Tableau1[[#This Row],[Total CO2-emissions
(kg CO2-eq)
for scope 3 use ]],"")</f>
        <v>0</v>
      </c>
      <c r="N978" s="436" t="s">
        <v>3731</v>
      </c>
      <c r="O978" s="259">
        <v>1</v>
      </c>
      <c r="P978" s="259" t="s">
        <v>5167</v>
      </c>
      <c r="Q978" s="259" t="s">
        <v>5216</v>
      </c>
    </row>
    <row r="979" spans="1:17" ht="21.75" customHeight="1">
      <c r="A979" s="301" t="s">
        <v>5167</v>
      </c>
      <c r="B979" s="301" t="s">
        <v>5216</v>
      </c>
      <c r="C979" s="316" t="s">
        <v>7054</v>
      </c>
      <c r="D979" s="465" t="s">
        <v>3731</v>
      </c>
      <c r="E979" s="465" t="s">
        <v>700</v>
      </c>
      <c r="F979" s="469" t="str">
        <f t="shared" si="30"/>
        <v>CH</v>
      </c>
      <c r="G979" s="260">
        <v>0</v>
      </c>
      <c r="H979" s="260">
        <v>0</v>
      </c>
      <c r="I979" s="260">
        <v>0</v>
      </c>
      <c r="J979" s="260">
        <v>1.24635650183341</v>
      </c>
      <c r="K979" s="260">
        <v>1.24635650183313</v>
      </c>
      <c r="L979" s="301" t="str">
        <f t="shared" si="31"/>
        <v/>
      </c>
      <c r="M979" s="459">
        <f>IFERROR((Tableau1[[#This Row],[Scope 1
(kg CO2-eq)]]+Tableau1[[#This Row],[Scope 2 energy
(kg CO2-eq)]]+Tableau1[[#This Row],[Scope 2 Infrastructure
(kg CO2-eq)]])/Tableau1[[#This Row],[Total CO2-emissions
(kg CO2-eq)
for scope 3 use ]],"")</f>
        <v>0</v>
      </c>
      <c r="N979" s="436" t="s">
        <v>3731</v>
      </c>
      <c r="O979" s="259">
        <v>1</v>
      </c>
      <c r="P979" s="259" t="s">
        <v>5167</v>
      </c>
      <c r="Q979" s="259" t="s">
        <v>5216</v>
      </c>
    </row>
    <row r="980" spans="1:17" ht="21.75" customHeight="1">
      <c r="A980" s="301" t="s">
        <v>5167</v>
      </c>
      <c r="B980" s="301" t="s">
        <v>5216</v>
      </c>
      <c r="C980" s="316" t="s">
        <v>7055</v>
      </c>
      <c r="D980" s="465" t="s">
        <v>3731</v>
      </c>
      <c r="E980" s="465" t="s">
        <v>700</v>
      </c>
      <c r="F980" s="469" t="str">
        <f t="shared" si="30"/>
        <v>CH</v>
      </c>
      <c r="G980" s="260">
        <v>0</v>
      </c>
      <c r="H980" s="260">
        <v>0</v>
      </c>
      <c r="I980" s="260">
        <v>0</v>
      </c>
      <c r="J980" s="260">
        <v>1.2864330216222699</v>
      </c>
      <c r="K980" s="260">
        <v>1.2864330216222</v>
      </c>
      <c r="L980" s="301" t="str">
        <f t="shared" si="31"/>
        <v/>
      </c>
      <c r="M980" s="459">
        <f>IFERROR((Tableau1[[#This Row],[Scope 1
(kg CO2-eq)]]+Tableau1[[#This Row],[Scope 2 energy
(kg CO2-eq)]]+Tableau1[[#This Row],[Scope 2 Infrastructure
(kg CO2-eq)]])/Tableau1[[#This Row],[Total CO2-emissions
(kg CO2-eq)
for scope 3 use ]],"")</f>
        <v>0</v>
      </c>
      <c r="N980" s="436" t="s">
        <v>3731</v>
      </c>
      <c r="O980" s="259">
        <v>1</v>
      </c>
      <c r="P980" s="259" t="s">
        <v>5167</v>
      </c>
      <c r="Q980" s="259" t="s">
        <v>5216</v>
      </c>
    </row>
    <row r="981" spans="1:17" ht="21.75" customHeight="1">
      <c r="A981" s="301" t="s">
        <v>5167</v>
      </c>
      <c r="B981" s="301" t="s">
        <v>5216</v>
      </c>
      <c r="C981" s="316" t="s">
        <v>7056</v>
      </c>
      <c r="D981" s="465" t="s">
        <v>3731</v>
      </c>
      <c r="E981" s="465" t="s">
        <v>700</v>
      </c>
      <c r="F981" s="469" t="str">
        <f t="shared" si="30"/>
        <v>CH</v>
      </c>
      <c r="G981" s="260">
        <v>0</v>
      </c>
      <c r="H981" s="260">
        <v>0</v>
      </c>
      <c r="I981" s="260">
        <v>0</v>
      </c>
      <c r="J981" s="260">
        <v>0.94212590543530605</v>
      </c>
      <c r="K981" s="260">
        <v>0.94212590546798902</v>
      </c>
      <c r="L981" s="301" t="str">
        <f t="shared" si="31"/>
        <v/>
      </c>
      <c r="M981" s="459">
        <f>IFERROR((Tableau1[[#This Row],[Scope 1
(kg CO2-eq)]]+Tableau1[[#This Row],[Scope 2 energy
(kg CO2-eq)]]+Tableau1[[#This Row],[Scope 2 Infrastructure
(kg CO2-eq)]])/Tableau1[[#This Row],[Total CO2-emissions
(kg CO2-eq)
for scope 3 use ]],"")</f>
        <v>0</v>
      </c>
      <c r="N981" s="436" t="s">
        <v>3731</v>
      </c>
      <c r="O981" s="259">
        <v>1</v>
      </c>
      <c r="P981" s="259" t="s">
        <v>5167</v>
      </c>
      <c r="Q981" s="259" t="s">
        <v>5216</v>
      </c>
    </row>
    <row r="982" spans="1:17" ht="21.75" customHeight="1">
      <c r="A982" s="301" t="s">
        <v>5167</v>
      </c>
      <c r="B982" s="301" t="s">
        <v>5216</v>
      </c>
      <c r="C982" s="316" t="s">
        <v>7057</v>
      </c>
      <c r="D982" s="465" t="s">
        <v>3731</v>
      </c>
      <c r="E982" s="465" t="s">
        <v>700</v>
      </c>
      <c r="F982" s="469" t="str">
        <f t="shared" si="30"/>
        <v>CH</v>
      </c>
      <c r="G982" s="260">
        <v>0</v>
      </c>
      <c r="H982" s="260">
        <v>0</v>
      </c>
      <c r="I982" s="260">
        <v>0</v>
      </c>
      <c r="J982" s="260">
        <v>0.40114905841973397</v>
      </c>
      <c r="K982" s="260">
        <v>0.40114905841872101</v>
      </c>
      <c r="L982" s="301" t="str">
        <f t="shared" si="31"/>
        <v/>
      </c>
      <c r="M982" s="459">
        <f>IFERROR((Tableau1[[#This Row],[Scope 1
(kg CO2-eq)]]+Tableau1[[#This Row],[Scope 2 energy
(kg CO2-eq)]]+Tableau1[[#This Row],[Scope 2 Infrastructure
(kg CO2-eq)]])/Tableau1[[#This Row],[Total CO2-emissions
(kg CO2-eq)
for scope 3 use ]],"")</f>
        <v>0</v>
      </c>
      <c r="N982" s="436" t="s">
        <v>3731</v>
      </c>
      <c r="O982" s="259">
        <v>1</v>
      </c>
      <c r="P982" s="259" t="s">
        <v>5167</v>
      </c>
      <c r="Q982" s="259" t="s">
        <v>5216</v>
      </c>
    </row>
    <row r="983" spans="1:17" ht="21.75" customHeight="1">
      <c r="A983" s="301" t="s">
        <v>5167</v>
      </c>
      <c r="B983" s="301" t="s">
        <v>5216</v>
      </c>
      <c r="C983" s="316" t="s">
        <v>7058</v>
      </c>
      <c r="D983" s="465" t="s">
        <v>3731</v>
      </c>
      <c r="E983" s="465" t="s">
        <v>700</v>
      </c>
      <c r="F983" s="469" t="str">
        <f t="shared" si="30"/>
        <v>CH</v>
      </c>
      <c r="G983" s="260">
        <v>0</v>
      </c>
      <c r="H983" s="260">
        <v>0</v>
      </c>
      <c r="I983" s="260">
        <v>0</v>
      </c>
      <c r="J983" s="260">
        <v>0.861293094228888</v>
      </c>
      <c r="K983" s="260">
        <v>0.86129309419289402</v>
      </c>
      <c r="L983" s="301" t="str">
        <f t="shared" si="31"/>
        <v/>
      </c>
      <c r="M983" s="459">
        <f>IFERROR((Tableau1[[#This Row],[Scope 1
(kg CO2-eq)]]+Tableau1[[#This Row],[Scope 2 energy
(kg CO2-eq)]]+Tableau1[[#This Row],[Scope 2 Infrastructure
(kg CO2-eq)]])/Tableau1[[#This Row],[Total CO2-emissions
(kg CO2-eq)
for scope 3 use ]],"")</f>
        <v>0</v>
      </c>
      <c r="N983" s="436" t="s">
        <v>3731</v>
      </c>
      <c r="O983" s="259">
        <v>1</v>
      </c>
      <c r="P983" s="259" t="s">
        <v>5167</v>
      </c>
      <c r="Q983" s="259" t="s">
        <v>5216</v>
      </c>
    </row>
    <row r="984" spans="1:17" ht="21.75" customHeight="1">
      <c r="A984" s="301" t="s">
        <v>5167</v>
      </c>
      <c r="B984" s="301" t="s">
        <v>5216</v>
      </c>
      <c r="C984" s="316" t="s">
        <v>7059</v>
      </c>
      <c r="D984" s="465" t="s">
        <v>3731</v>
      </c>
      <c r="E984" s="465" t="s">
        <v>700</v>
      </c>
      <c r="F984" s="469" t="str">
        <f t="shared" si="30"/>
        <v>CH</v>
      </c>
      <c r="G984" s="260">
        <v>0</v>
      </c>
      <c r="H984" s="260">
        <v>0</v>
      </c>
      <c r="I984" s="260">
        <v>0</v>
      </c>
      <c r="J984" s="260">
        <v>9.2408644146767909</v>
      </c>
      <c r="K984" s="260">
        <v>9.2408644145567909</v>
      </c>
      <c r="L984" s="301" t="str">
        <f t="shared" si="31"/>
        <v/>
      </c>
      <c r="M984" s="459">
        <f>IFERROR((Tableau1[[#This Row],[Scope 1
(kg CO2-eq)]]+Tableau1[[#This Row],[Scope 2 energy
(kg CO2-eq)]]+Tableau1[[#This Row],[Scope 2 Infrastructure
(kg CO2-eq)]])/Tableau1[[#This Row],[Total CO2-emissions
(kg CO2-eq)
for scope 3 use ]],"")</f>
        <v>0</v>
      </c>
      <c r="N984" s="436" t="s">
        <v>3731</v>
      </c>
      <c r="O984" s="259">
        <v>1</v>
      </c>
      <c r="P984" s="259" t="s">
        <v>5167</v>
      </c>
      <c r="Q984" s="259" t="s">
        <v>5216</v>
      </c>
    </row>
    <row r="985" spans="1:17" ht="21.75" customHeight="1">
      <c r="A985" s="301" t="s">
        <v>5167</v>
      </c>
      <c r="B985" s="301" t="s">
        <v>5216</v>
      </c>
      <c r="C985" s="316" t="s">
        <v>7060</v>
      </c>
      <c r="D985" s="465" t="s">
        <v>3731</v>
      </c>
      <c r="E985" s="465" t="s">
        <v>700</v>
      </c>
      <c r="F985" s="469" t="str">
        <f t="shared" si="30"/>
        <v>CH</v>
      </c>
      <c r="G985" s="260">
        <v>0</v>
      </c>
      <c r="H985" s="260">
        <v>0</v>
      </c>
      <c r="I985" s="260">
        <v>0</v>
      </c>
      <c r="J985" s="260">
        <v>4.6901418024863704</v>
      </c>
      <c r="K985" s="260">
        <v>4.6901418024857104</v>
      </c>
      <c r="L985" s="301" t="str">
        <f t="shared" si="31"/>
        <v/>
      </c>
      <c r="M985" s="459">
        <f>IFERROR((Tableau1[[#This Row],[Scope 1
(kg CO2-eq)]]+Tableau1[[#This Row],[Scope 2 energy
(kg CO2-eq)]]+Tableau1[[#This Row],[Scope 2 Infrastructure
(kg CO2-eq)]])/Tableau1[[#This Row],[Total CO2-emissions
(kg CO2-eq)
for scope 3 use ]],"")</f>
        <v>0</v>
      </c>
      <c r="N985" s="436" t="s">
        <v>3731</v>
      </c>
      <c r="O985" s="259">
        <v>1</v>
      </c>
      <c r="P985" s="259" t="s">
        <v>5167</v>
      </c>
      <c r="Q985" s="259" t="s">
        <v>5216</v>
      </c>
    </row>
    <row r="986" spans="1:17" ht="21.75" customHeight="1">
      <c r="A986" s="301" t="s">
        <v>5167</v>
      </c>
      <c r="B986" s="301" t="s">
        <v>5216</v>
      </c>
      <c r="C986" s="316" t="s">
        <v>7061</v>
      </c>
      <c r="D986" s="465" t="s">
        <v>3731</v>
      </c>
      <c r="E986" s="465" t="s">
        <v>700</v>
      </c>
      <c r="F986" s="469" t="str">
        <f t="shared" si="30"/>
        <v>CH</v>
      </c>
      <c r="G986" s="260">
        <v>0</v>
      </c>
      <c r="H986" s="260">
        <v>0</v>
      </c>
      <c r="I986" s="260">
        <v>0</v>
      </c>
      <c r="J986" s="260">
        <v>5.0351263730732398</v>
      </c>
      <c r="K986" s="260">
        <v>5.0351263731134797</v>
      </c>
      <c r="L986" s="301" t="str">
        <f t="shared" si="31"/>
        <v/>
      </c>
      <c r="M986" s="459">
        <f>IFERROR((Tableau1[[#This Row],[Scope 1
(kg CO2-eq)]]+Tableau1[[#This Row],[Scope 2 energy
(kg CO2-eq)]]+Tableau1[[#This Row],[Scope 2 Infrastructure
(kg CO2-eq)]])/Tableau1[[#This Row],[Total CO2-emissions
(kg CO2-eq)
for scope 3 use ]],"")</f>
        <v>0</v>
      </c>
      <c r="N986" s="436" t="s">
        <v>3731</v>
      </c>
      <c r="O986" s="259">
        <v>1</v>
      </c>
      <c r="P986" s="259" t="s">
        <v>5167</v>
      </c>
      <c r="Q986" s="259" t="s">
        <v>5216</v>
      </c>
    </row>
    <row r="987" spans="1:17" ht="21.75" customHeight="1">
      <c r="A987" s="301" t="s">
        <v>5167</v>
      </c>
      <c r="B987" s="301" t="s">
        <v>5216</v>
      </c>
      <c r="C987" s="316" t="s">
        <v>7062</v>
      </c>
      <c r="D987" s="465" t="s">
        <v>3731</v>
      </c>
      <c r="E987" s="465" t="s">
        <v>700</v>
      </c>
      <c r="F987" s="469" t="str">
        <f t="shared" si="30"/>
        <v>CH</v>
      </c>
      <c r="G987" s="260">
        <v>0</v>
      </c>
      <c r="H987" s="260">
        <v>0</v>
      </c>
      <c r="I987" s="260">
        <v>0</v>
      </c>
      <c r="J987" s="260">
        <v>2.35934696779404</v>
      </c>
      <c r="K987" s="260">
        <v>2.3593469676582202</v>
      </c>
      <c r="L987" s="301" t="str">
        <f t="shared" si="31"/>
        <v/>
      </c>
      <c r="M987" s="459">
        <f>IFERROR((Tableau1[[#This Row],[Scope 1
(kg CO2-eq)]]+Tableau1[[#This Row],[Scope 2 energy
(kg CO2-eq)]]+Tableau1[[#This Row],[Scope 2 Infrastructure
(kg CO2-eq)]])/Tableau1[[#This Row],[Total CO2-emissions
(kg CO2-eq)
for scope 3 use ]],"")</f>
        <v>0</v>
      </c>
      <c r="N987" s="436" t="s">
        <v>3731</v>
      </c>
      <c r="O987" s="259">
        <v>1</v>
      </c>
      <c r="P987" s="259" t="s">
        <v>5167</v>
      </c>
      <c r="Q987" s="259" t="s">
        <v>5216</v>
      </c>
    </row>
    <row r="988" spans="1:17" ht="21.75" customHeight="1">
      <c r="A988" s="301" t="s">
        <v>5167</v>
      </c>
      <c r="B988" s="301" t="s">
        <v>5216</v>
      </c>
      <c r="C988" s="316" t="s">
        <v>7063</v>
      </c>
      <c r="D988" s="465" t="s">
        <v>3730</v>
      </c>
      <c r="E988" s="465" t="s">
        <v>700</v>
      </c>
      <c r="F988" s="469" t="str">
        <f t="shared" si="30"/>
        <v>CH</v>
      </c>
      <c r="G988" s="260">
        <v>0</v>
      </c>
      <c r="H988" s="260">
        <v>0</v>
      </c>
      <c r="I988" s="260">
        <v>0</v>
      </c>
      <c r="J988" s="260">
        <v>5.5983266666010799E-2</v>
      </c>
      <c r="K988" s="260">
        <v>5.5983266650608397E-2</v>
      </c>
      <c r="L988" s="301" t="str">
        <f t="shared" si="31"/>
        <v/>
      </c>
      <c r="M988" s="459">
        <f>IFERROR((Tableau1[[#This Row],[Scope 1
(kg CO2-eq)]]+Tableau1[[#This Row],[Scope 2 energy
(kg CO2-eq)]]+Tableau1[[#This Row],[Scope 2 Infrastructure
(kg CO2-eq)]])/Tableau1[[#This Row],[Total CO2-emissions
(kg CO2-eq)
for scope 3 use ]],"")</f>
        <v>0</v>
      </c>
      <c r="N988" s="436" t="s">
        <v>3730</v>
      </c>
      <c r="O988" s="259">
        <v>1</v>
      </c>
      <c r="P988" s="259" t="s">
        <v>5167</v>
      </c>
      <c r="Q988" s="259" t="s">
        <v>5216</v>
      </c>
    </row>
    <row r="989" spans="1:17" ht="21.75" customHeight="1">
      <c r="A989" s="301" t="s">
        <v>5167</v>
      </c>
      <c r="B989" s="301" t="s">
        <v>5216</v>
      </c>
      <c r="C989" s="316" t="s">
        <v>7064</v>
      </c>
      <c r="D989" s="465" t="s">
        <v>3730</v>
      </c>
      <c r="E989" s="465" t="s">
        <v>6091</v>
      </c>
      <c r="F989" s="469" t="str">
        <f t="shared" si="30"/>
        <v>other</v>
      </c>
      <c r="G989" s="260">
        <v>0</v>
      </c>
      <c r="H989" s="260">
        <v>0</v>
      </c>
      <c r="I989" s="260">
        <v>0</v>
      </c>
      <c r="J989" s="260">
        <v>0.32765579275108703</v>
      </c>
      <c r="K989" s="260">
        <v>0.32765579275878598</v>
      </c>
      <c r="L989" s="301" t="str">
        <f t="shared" si="31"/>
        <v/>
      </c>
      <c r="M989" s="459">
        <f>IFERROR((Tableau1[[#This Row],[Scope 1
(kg CO2-eq)]]+Tableau1[[#This Row],[Scope 2 energy
(kg CO2-eq)]]+Tableau1[[#This Row],[Scope 2 Infrastructure
(kg CO2-eq)]])/Tableau1[[#This Row],[Total CO2-emissions
(kg CO2-eq)
for scope 3 use ]],"")</f>
        <v>0</v>
      </c>
      <c r="N989" s="436" t="s">
        <v>3730</v>
      </c>
      <c r="O989" s="259">
        <v>1</v>
      </c>
      <c r="P989" s="259" t="s">
        <v>5167</v>
      </c>
      <c r="Q989" s="259" t="s">
        <v>5216</v>
      </c>
    </row>
    <row r="990" spans="1:17" ht="21.75" customHeight="1">
      <c r="A990" s="301" t="s">
        <v>5167</v>
      </c>
      <c r="B990" s="301" t="s">
        <v>5216</v>
      </c>
      <c r="C990" s="316" t="s">
        <v>7065</v>
      </c>
      <c r="D990" s="465" t="s">
        <v>3730</v>
      </c>
      <c r="E990" s="465" t="s">
        <v>700</v>
      </c>
      <c r="F990" s="469" t="str">
        <f t="shared" si="30"/>
        <v>CH</v>
      </c>
      <c r="G990" s="260">
        <v>0</v>
      </c>
      <c r="H990" s="260">
        <v>0</v>
      </c>
      <c r="I990" s="260">
        <v>0</v>
      </c>
      <c r="J990" s="260">
        <v>8.5797337090003797E-2</v>
      </c>
      <c r="K990" s="260">
        <v>8.5797337428034595E-2</v>
      </c>
      <c r="L990" s="301" t="str">
        <f t="shared" si="31"/>
        <v/>
      </c>
      <c r="M990" s="459">
        <f>IFERROR((Tableau1[[#This Row],[Scope 1
(kg CO2-eq)]]+Tableau1[[#This Row],[Scope 2 energy
(kg CO2-eq)]]+Tableau1[[#This Row],[Scope 2 Infrastructure
(kg CO2-eq)]])/Tableau1[[#This Row],[Total CO2-emissions
(kg CO2-eq)
for scope 3 use ]],"")</f>
        <v>0</v>
      </c>
      <c r="N990" s="436" t="s">
        <v>3730</v>
      </c>
      <c r="O990" s="259">
        <v>1</v>
      </c>
      <c r="P990" s="259" t="s">
        <v>5167</v>
      </c>
      <c r="Q990" s="259" t="s">
        <v>5216</v>
      </c>
    </row>
    <row r="991" spans="1:17" ht="21.75" customHeight="1">
      <c r="A991" s="301" t="s">
        <v>5167</v>
      </c>
      <c r="B991" s="301" t="s">
        <v>5216</v>
      </c>
      <c r="C991" s="316" t="s">
        <v>7066</v>
      </c>
      <c r="D991" s="465" t="s">
        <v>3730</v>
      </c>
      <c r="E991" s="465" t="s">
        <v>700</v>
      </c>
      <c r="F991" s="469" t="str">
        <f t="shared" si="30"/>
        <v>CH</v>
      </c>
      <c r="G991" s="260">
        <v>0</v>
      </c>
      <c r="H991" s="260">
        <v>0</v>
      </c>
      <c r="I991" s="260">
        <v>0</v>
      </c>
      <c r="J991" s="260">
        <v>0.24574172668442401</v>
      </c>
      <c r="K991" s="260">
        <v>0.24574172668719399</v>
      </c>
      <c r="L991" s="301" t="str">
        <f t="shared" si="31"/>
        <v/>
      </c>
      <c r="M991" s="459">
        <f>IFERROR((Tableau1[[#This Row],[Scope 1
(kg CO2-eq)]]+Tableau1[[#This Row],[Scope 2 energy
(kg CO2-eq)]]+Tableau1[[#This Row],[Scope 2 Infrastructure
(kg CO2-eq)]])/Tableau1[[#This Row],[Total CO2-emissions
(kg CO2-eq)
for scope 3 use ]],"")</f>
        <v>0</v>
      </c>
      <c r="N991" s="436" t="s">
        <v>3730</v>
      </c>
      <c r="O991" s="259">
        <v>1</v>
      </c>
      <c r="P991" s="259" t="s">
        <v>5167</v>
      </c>
      <c r="Q991" s="259" t="s">
        <v>5216</v>
      </c>
    </row>
    <row r="992" spans="1:17" ht="21.75" customHeight="1">
      <c r="A992" s="301" t="s">
        <v>5167</v>
      </c>
      <c r="B992" s="301" t="s">
        <v>5216</v>
      </c>
      <c r="C992" s="316" t="s">
        <v>7067</v>
      </c>
      <c r="D992" s="465" t="s">
        <v>3730</v>
      </c>
      <c r="E992" s="465" t="s">
        <v>700</v>
      </c>
      <c r="F992" s="469" t="str">
        <f t="shared" si="30"/>
        <v>CH</v>
      </c>
      <c r="G992" s="260">
        <v>0</v>
      </c>
      <c r="H992" s="260">
        <v>0</v>
      </c>
      <c r="I992" s="260">
        <v>0</v>
      </c>
      <c r="J992" s="260">
        <v>0.18771402613961299</v>
      </c>
      <c r="K992" s="260">
        <v>0.18771402614616001</v>
      </c>
      <c r="L992" s="301" t="str">
        <f t="shared" si="31"/>
        <v/>
      </c>
      <c r="M992" s="459">
        <f>IFERROR((Tableau1[[#This Row],[Scope 1
(kg CO2-eq)]]+Tableau1[[#This Row],[Scope 2 energy
(kg CO2-eq)]]+Tableau1[[#This Row],[Scope 2 Infrastructure
(kg CO2-eq)]])/Tableau1[[#This Row],[Total CO2-emissions
(kg CO2-eq)
for scope 3 use ]],"")</f>
        <v>0</v>
      </c>
      <c r="N992" s="436" t="s">
        <v>3730</v>
      </c>
      <c r="O992" s="259">
        <v>1</v>
      </c>
      <c r="P992" s="259" t="s">
        <v>5167</v>
      </c>
      <c r="Q992" s="259" t="s">
        <v>5216</v>
      </c>
    </row>
    <row r="993" spans="1:17" ht="21.75" customHeight="1">
      <c r="A993" s="301" t="s">
        <v>5167</v>
      </c>
      <c r="B993" s="301" t="s">
        <v>5216</v>
      </c>
      <c r="C993" s="316" t="s">
        <v>7068</v>
      </c>
      <c r="D993" s="465" t="s">
        <v>3730</v>
      </c>
      <c r="E993" s="465" t="s">
        <v>6091</v>
      </c>
      <c r="F993" s="469" t="str">
        <f t="shared" si="30"/>
        <v>other</v>
      </c>
      <c r="G993" s="260">
        <v>0</v>
      </c>
      <c r="H993" s="260">
        <v>0</v>
      </c>
      <c r="I993" s="260">
        <v>0</v>
      </c>
      <c r="J993" s="260">
        <v>2.4833817913703</v>
      </c>
      <c r="K993" s="260">
        <v>2.4833817913226301</v>
      </c>
      <c r="L993" s="301" t="str">
        <f t="shared" si="31"/>
        <v/>
      </c>
      <c r="M993" s="459">
        <f>IFERROR((Tableau1[[#This Row],[Scope 1
(kg CO2-eq)]]+Tableau1[[#This Row],[Scope 2 energy
(kg CO2-eq)]]+Tableau1[[#This Row],[Scope 2 Infrastructure
(kg CO2-eq)]])/Tableau1[[#This Row],[Total CO2-emissions
(kg CO2-eq)
for scope 3 use ]],"")</f>
        <v>0</v>
      </c>
      <c r="N993" s="436" t="s">
        <v>3730</v>
      </c>
      <c r="O993" s="259">
        <v>1</v>
      </c>
      <c r="P993" s="259" t="s">
        <v>5167</v>
      </c>
      <c r="Q993" s="259" t="s">
        <v>5216</v>
      </c>
    </row>
    <row r="994" spans="1:17" ht="21.75" customHeight="1">
      <c r="A994" s="301" t="s">
        <v>5167</v>
      </c>
      <c r="B994" s="301" t="s">
        <v>5216</v>
      </c>
      <c r="C994" s="316" t="s">
        <v>7069</v>
      </c>
      <c r="D994" s="465" t="s">
        <v>3730</v>
      </c>
      <c r="E994" s="465" t="s">
        <v>700</v>
      </c>
      <c r="F994" s="469" t="str">
        <f t="shared" si="30"/>
        <v>CH</v>
      </c>
      <c r="G994" s="260">
        <v>0</v>
      </c>
      <c r="H994" s="260">
        <v>0</v>
      </c>
      <c r="I994" s="260">
        <v>0</v>
      </c>
      <c r="J994" s="260">
        <v>2.4014677253036401</v>
      </c>
      <c r="K994" s="260">
        <v>2.4014677251873602</v>
      </c>
      <c r="L994" s="301" t="str">
        <f t="shared" si="31"/>
        <v/>
      </c>
      <c r="M994" s="459">
        <f>IFERROR((Tableau1[[#This Row],[Scope 1
(kg CO2-eq)]]+Tableau1[[#This Row],[Scope 2 energy
(kg CO2-eq)]]+Tableau1[[#This Row],[Scope 2 Infrastructure
(kg CO2-eq)]])/Tableau1[[#This Row],[Total CO2-emissions
(kg CO2-eq)
for scope 3 use ]],"")</f>
        <v>0</v>
      </c>
      <c r="N994" s="436" t="s">
        <v>3730</v>
      </c>
      <c r="O994" s="259">
        <v>1</v>
      </c>
      <c r="P994" s="259" t="s">
        <v>5167</v>
      </c>
      <c r="Q994" s="259" t="s">
        <v>5216</v>
      </c>
    </row>
    <row r="995" spans="1:17" ht="21.75" customHeight="1">
      <c r="A995" s="301" t="s">
        <v>5167</v>
      </c>
      <c r="B995" s="301" t="s">
        <v>5216</v>
      </c>
      <c r="C995" s="316" t="s">
        <v>7070</v>
      </c>
      <c r="D995" s="465" t="s">
        <v>3730</v>
      </c>
      <c r="E995" s="465" t="s">
        <v>700</v>
      </c>
      <c r="F995" s="469" t="str">
        <f t="shared" si="30"/>
        <v>CH</v>
      </c>
      <c r="G995" s="260">
        <v>0</v>
      </c>
      <c r="H995" s="260">
        <v>0</v>
      </c>
      <c r="I995" s="260">
        <v>0</v>
      </c>
      <c r="J995" s="260">
        <v>0.111188347152033</v>
      </c>
      <c r="K995" s="260">
        <v>0.11118834715189201</v>
      </c>
      <c r="L995" s="301" t="str">
        <f t="shared" si="31"/>
        <v/>
      </c>
      <c r="M995" s="459">
        <f>IFERROR((Tableau1[[#This Row],[Scope 1
(kg CO2-eq)]]+Tableau1[[#This Row],[Scope 2 energy
(kg CO2-eq)]]+Tableau1[[#This Row],[Scope 2 Infrastructure
(kg CO2-eq)]])/Tableau1[[#This Row],[Total CO2-emissions
(kg CO2-eq)
for scope 3 use ]],"")</f>
        <v>0</v>
      </c>
      <c r="N995" s="436" t="s">
        <v>3730</v>
      </c>
      <c r="O995" s="259">
        <v>1</v>
      </c>
      <c r="P995" s="259" t="s">
        <v>5167</v>
      </c>
      <c r="Q995" s="259" t="s">
        <v>5216</v>
      </c>
    </row>
    <row r="996" spans="1:17" ht="21.75" customHeight="1">
      <c r="A996" s="301" t="s">
        <v>5167</v>
      </c>
      <c r="B996" s="301" t="s">
        <v>5216</v>
      </c>
      <c r="C996" s="316" t="s">
        <v>7071</v>
      </c>
      <c r="D996" s="465" t="s">
        <v>3730</v>
      </c>
      <c r="E996" s="465" t="s">
        <v>700</v>
      </c>
      <c r="F996" s="469" t="str">
        <f t="shared" si="30"/>
        <v>CH</v>
      </c>
      <c r="G996" s="260">
        <v>0</v>
      </c>
      <c r="H996" s="260">
        <v>0</v>
      </c>
      <c r="I996" s="260">
        <v>0</v>
      </c>
      <c r="J996" s="260">
        <v>0.289890920075145</v>
      </c>
      <c r="K996" s="260">
        <v>0.28989092007381101</v>
      </c>
      <c r="L996" s="301" t="str">
        <f t="shared" si="31"/>
        <v/>
      </c>
      <c r="M996" s="459">
        <f>IFERROR((Tableau1[[#This Row],[Scope 1
(kg CO2-eq)]]+Tableau1[[#This Row],[Scope 2 energy
(kg CO2-eq)]]+Tableau1[[#This Row],[Scope 2 Infrastructure
(kg CO2-eq)]])/Tableau1[[#This Row],[Total CO2-emissions
(kg CO2-eq)
for scope 3 use ]],"")</f>
        <v>0</v>
      </c>
      <c r="N996" s="436" t="s">
        <v>3730</v>
      </c>
      <c r="O996" s="259">
        <v>1</v>
      </c>
      <c r="P996" s="259" t="s">
        <v>5167</v>
      </c>
      <c r="Q996" s="259" t="s">
        <v>5216</v>
      </c>
    </row>
    <row r="997" spans="1:17" ht="21.75" customHeight="1">
      <c r="A997" s="301" t="s">
        <v>5167</v>
      </c>
      <c r="B997" s="301" t="s">
        <v>5216</v>
      </c>
      <c r="C997" s="316" t="s">
        <v>7072</v>
      </c>
      <c r="D997" s="465" t="s">
        <v>3730</v>
      </c>
      <c r="E997" s="465" t="s">
        <v>700</v>
      </c>
      <c r="F997" s="469" t="str">
        <f t="shared" si="30"/>
        <v>CH</v>
      </c>
      <c r="G997" s="260">
        <v>0</v>
      </c>
      <c r="H997" s="260">
        <v>0</v>
      </c>
      <c r="I997" s="260">
        <v>0</v>
      </c>
      <c r="J997" s="260">
        <v>0.41918611701617903</v>
      </c>
      <c r="K997" s="260">
        <v>0.41918611701819097</v>
      </c>
      <c r="L997" s="301" t="str">
        <f t="shared" si="31"/>
        <v/>
      </c>
      <c r="M997" s="459">
        <f>IFERROR((Tableau1[[#This Row],[Scope 1
(kg CO2-eq)]]+Tableau1[[#This Row],[Scope 2 energy
(kg CO2-eq)]]+Tableau1[[#This Row],[Scope 2 Infrastructure
(kg CO2-eq)]])/Tableau1[[#This Row],[Total CO2-emissions
(kg CO2-eq)
for scope 3 use ]],"")</f>
        <v>0</v>
      </c>
      <c r="N997" s="436" t="s">
        <v>3730</v>
      </c>
      <c r="O997" s="259">
        <v>1</v>
      </c>
      <c r="P997" s="259" t="s">
        <v>5167</v>
      </c>
      <c r="Q997" s="259" t="s">
        <v>5216</v>
      </c>
    </row>
    <row r="998" spans="1:17" ht="21.75" customHeight="1">
      <c r="A998" s="301" t="s">
        <v>5234</v>
      </c>
      <c r="B998" s="301" t="s">
        <v>5249</v>
      </c>
      <c r="C998" s="316" t="s">
        <v>7073</v>
      </c>
      <c r="D998" s="465" t="s">
        <v>3646</v>
      </c>
      <c r="E998" s="465" t="s">
        <v>700</v>
      </c>
      <c r="F998" s="469" t="str">
        <f t="shared" si="30"/>
        <v>CH</v>
      </c>
      <c r="G998" s="260">
        <v>0</v>
      </c>
      <c r="H998" s="260">
        <v>0</v>
      </c>
      <c r="I998" s="260">
        <v>0</v>
      </c>
      <c r="J998" s="260">
        <v>0.58062867517418304</v>
      </c>
      <c r="K998" s="260">
        <v>0.58062867518808203</v>
      </c>
      <c r="L998" s="301" t="str">
        <f t="shared" si="31"/>
        <v/>
      </c>
      <c r="M998" s="459">
        <f>IFERROR((Tableau1[[#This Row],[Scope 1
(kg CO2-eq)]]+Tableau1[[#This Row],[Scope 2 energy
(kg CO2-eq)]]+Tableau1[[#This Row],[Scope 2 Infrastructure
(kg CO2-eq)]])/Tableau1[[#This Row],[Total CO2-emissions
(kg CO2-eq)
for scope 3 use ]],"")</f>
        <v>0</v>
      </c>
      <c r="N998" s="436" t="s">
        <v>3646</v>
      </c>
      <c r="O998" s="259">
        <v>1</v>
      </c>
      <c r="P998" s="259" t="s">
        <v>5234</v>
      </c>
      <c r="Q998" s="259" t="s">
        <v>5249</v>
      </c>
    </row>
    <row r="999" spans="1:17" ht="21.75" customHeight="1">
      <c r="A999" s="301" t="s">
        <v>5234</v>
      </c>
      <c r="B999" s="301" t="s">
        <v>5249</v>
      </c>
      <c r="C999" s="316" t="s">
        <v>7074</v>
      </c>
      <c r="D999" s="465" t="s">
        <v>3646</v>
      </c>
      <c r="E999" s="465" t="s">
        <v>700</v>
      </c>
      <c r="F999" s="469" t="str">
        <f t="shared" si="30"/>
        <v>CH</v>
      </c>
      <c r="G999" s="260">
        <v>0</v>
      </c>
      <c r="H999" s="260">
        <v>0</v>
      </c>
      <c r="I999" s="260">
        <v>0</v>
      </c>
      <c r="J999" s="260">
        <v>0.104956142655487</v>
      </c>
      <c r="K999" s="260">
        <v>0.10495614267233</v>
      </c>
      <c r="L999" s="301" t="str">
        <f t="shared" si="31"/>
        <v/>
      </c>
      <c r="M999" s="459">
        <f>IFERROR((Tableau1[[#This Row],[Scope 1
(kg CO2-eq)]]+Tableau1[[#This Row],[Scope 2 energy
(kg CO2-eq)]]+Tableau1[[#This Row],[Scope 2 Infrastructure
(kg CO2-eq)]])/Tableau1[[#This Row],[Total CO2-emissions
(kg CO2-eq)
for scope 3 use ]],"")</f>
        <v>0</v>
      </c>
      <c r="N999" s="436" t="s">
        <v>3646</v>
      </c>
      <c r="O999" s="259">
        <v>1</v>
      </c>
      <c r="P999" s="259" t="s">
        <v>5234</v>
      </c>
      <c r="Q999" s="259" t="s">
        <v>5249</v>
      </c>
    </row>
    <row r="1000" spans="1:17" ht="21.75" customHeight="1">
      <c r="A1000" s="301" t="s">
        <v>5234</v>
      </c>
      <c r="B1000" s="301" t="s">
        <v>5249</v>
      </c>
      <c r="C1000" s="316" t="s">
        <v>7075</v>
      </c>
      <c r="D1000" s="465" t="s">
        <v>3646</v>
      </c>
      <c r="E1000" s="465" t="s">
        <v>700</v>
      </c>
      <c r="F1000" s="469" t="str">
        <f t="shared" si="30"/>
        <v>CH</v>
      </c>
      <c r="G1000" s="260">
        <v>0</v>
      </c>
      <c r="H1000" s="260">
        <v>0</v>
      </c>
      <c r="I1000" s="260">
        <v>0</v>
      </c>
      <c r="J1000" s="260">
        <v>0.25253415894571202</v>
      </c>
      <c r="K1000" s="260">
        <v>0.25253415899669501</v>
      </c>
      <c r="L1000" s="301" t="str">
        <f t="shared" si="31"/>
        <v/>
      </c>
      <c r="M1000" s="459">
        <f>IFERROR((Tableau1[[#This Row],[Scope 1
(kg CO2-eq)]]+Tableau1[[#This Row],[Scope 2 energy
(kg CO2-eq)]]+Tableau1[[#This Row],[Scope 2 Infrastructure
(kg CO2-eq)]])/Tableau1[[#This Row],[Total CO2-emissions
(kg CO2-eq)
for scope 3 use ]],"")</f>
        <v>0</v>
      </c>
      <c r="N1000" s="436" t="s">
        <v>3646</v>
      </c>
      <c r="O1000" s="259">
        <v>1</v>
      </c>
      <c r="P1000" s="259" t="s">
        <v>5234</v>
      </c>
      <c r="Q1000" s="259" t="s">
        <v>5249</v>
      </c>
    </row>
    <row r="1001" spans="1:17" ht="21.75" customHeight="1">
      <c r="A1001" s="301" t="s">
        <v>5234</v>
      </c>
      <c r="B1001" s="301" t="s">
        <v>5249</v>
      </c>
      <c r="C1001" s="316" t="s">
        <v>7076</v>
      </c>
      <c r="D1001" s="465" t="s">
        <v>3646</v>
      </c>
      <c r="E1001" s="465" t="s">
        <v>700</v>
      </c>
      <c r="F1001" s="469" t="str">
        <f t="shared" si="30"/>
        <v>CH</v>
      </c>
      <c r="G1001" s="260">
        <v>0</v>
      </c>
      <c r="H1001" s="260">
        <v>0</v>
      </c>
      <c r="I1001" s="260">
        <v>0</v>
      </c>
      <c r="J1001" s="260">
        <v>8.2946022155912402E-2</v>
      </c>
      <c r="K1001" s="260">
        <v>8.29460221497441E-2</v>
      </c>
      <c r="L1001" s="301" t="str">
        <f t="shared" si="31"/>
        <v/>
      </c>
      <c r="M1001" s="459">
        <f>IFERROR((Tableau1[[#This Row],[Scope 1
(kg CO2-eq)]]+Tableau1[[#This Row],[Scope 2 energy
(kg CO2-eq)]]+Tableau1[[#This Row],[Scope 2 Infrastructure
(kg CO2-eq)]])/Tableau1[[#This Row],[Total CO2-emissions
(kg CO2-eq)
for scope 3 use ]],"")</f>
        <v>0</v>
      </c>
      <c r="N1001" s="436" t="s">
        <v>3646</v>
      </c>
      <c r="O1001" s="259">
        <v>1</v>
      </c>
      <c r="P1001" s="259" t="s">
        <v>5234</v>
      </c>
      <c r="Q1001" s="259" t="s">
        <v>5249</v>
      </c>
    </row>
    <row r="1002" spans="1:17" ht="21.75" customHeight="1">
      <c r="A1002" s="301" t="s">
        <v>5234</v>
      </c>
      <c r="B1002" s="301" t="s">
        <v>5250</v>
      </c>
      <c r="C1002" s="316" t="s">
        <v>7077</v>
      </c>
      <c r="D1002" s="465" t="s">
        <v>3646</v>
      </c>
      <c r="E1002" s="465" t="s">
        <v>6091</v>
      </c>
      <c r="F1002" s="469" t="str">
        <f t="shared" si="30"/>
        <v>other</v>
      </c>
      <c r="G1002" s="260">
        <v>0</v>
      </c>
      <c r="H1002" s="260">
        <v>0</v>
      </c>
      <c r="I1002" s="260">
        <v>0</v>
      </c>
      <c r="J1002" s="260">
        <v>281212.90863144601</v>
      </c>
      <c r="K1002" s="260">
        <v>281212.908644323</v>
      </c>
      <c r="L1002" s="301" t="str">
        <f t="shared" si="31"/>
        <v/>
      </c>
      <c r="M1002" s="459">
        <f>IFERROR((Tableau1[[#This Row],[Scope 1
(kg CO2-eq)]]+Tableau1[[#This Row],[Scope 2 energy
(kg CO2-eq)]]+Tableau1[[#This Row],[Scope 2 Infrastructure
(kg CO2-eq)]])/Tableau1[[#This Row],[Total CO2-emissions
(kg CO2-eq)
for scope 3 use ]],"")</f>
        <v>0</v>
      </c>
      <c r="N1002" s="436" t="s">
        <v>3646</v>
      </c>
      <c r="O1002" s="259">
        <v>1</v>
      </c>
      <c r="P1002" s="259" t="s">
        <v>5234</v>
      </c>
      <c r="Q1002" s="259" t="s">
        <v>5250</v>
      </c>
    </row>
    <row r="1003" spans="1:17" ht="21.75" customHeight="1">
      <c r="A1003" s="301" t="s">
        <v>5167</v>
      </c>
      <c r="B1003" s="301" t="s">
        <v>5216</v>
      </c>
      <c r="C1003" s="316" t="s">
        <v>7078</v>
      </c>
      <c r="D1003" s="465" t="s">
        <v>3731</v>
      </c>
      <c r="E1003" s="465" t="s">
        <v>700</v>
      </c>
      <c r="F1003" s="469" t="str">
        <f t="shared" si="30"/>
        <v>CH</v>
      </c>
      <c r="G1003" s="260">
        <v>0</v>
      </c>
      <c r="H1003" s="260">
        <v>0</v>
      </c>
      <c r="I1003" s="260">
        <v>0</v>
      </c>
      <c r="J1003" s="260">
        <v>1.4686624747949699</v>
      </c>
      <c r="K1003" s="260">
        <v>1.4686624747957799</v>
      </c>
      <c r="L1003" s="301" t="str">
        <f t="shared" si="31"/>
        <v/>
      </c>
      <c r="M1003" s="459">
        <f>IFERROR((Tableau1[[#This Row],[Scope 1
(kg CO2-eq)]]+Tableau1[[#This Row],[Scope 2 energy
(kg CO2-eq)]]+Tableau1[[#This Row],[Scope 2 Infrastructure
(kg CO2-eq)]])/Tableau1[[#This Row],[Total CO2-emissions
(kg CO2-eq)
for scope 3 use ]],"")</f>
        <v>0</v>
      </c>
      <c r="N1003" s="436" t="s">
        <v>3731</v>
      </c>
      <c r="O1003" s="259">
        <v>1</v>
      </c>
      <c r="P1003" s="259" t="s">
        <v>5167</v>
      </c>
      <c r="Q1003" s="259" t="s">
        <v>5216</v>
      </c>
    </row>
    <row r="1004" spans="1:17" ht="21.75" customHeight="1">
      <c r="A1004" s="301" t="s">
        <v>5167</v>
      </c>
      <c r="B1004" s="301" t="s">
        <v>5216</v>
      </c>
      <c r="C1004" s="316" t="s">
        <v>7079</v>
      </c>
      <c r="D1004" s="465" t="s">
        <v>3731</v>
      </c>
      <c r="E1004" s="465" t="s">
        <v>700</v>
      </c>
      <c r="F1004" s="469" t="str">
        <f t="shared" si="30"/>
        <v>CH</v>
      </c>
      <c r="G1004" s="260">
        <v>0</v>
      </c>
      <c r="H1004" s="260">
        <v>0</v>
      </c>
      <c r="I1004" s="260">
        <v>0</v>
      </c>
      <c r="J1004" s="260">
        <v>7.6593716387165198</v>
      </c>
      <c r="K1004" s="260">
        <v>7.6593716387248501</v>
      </c>
      <c r="L1004" s="301" t="str">
        <f t="shared" si="31"/>
        <v/>
      </c>
      <c r="M1004" s="459">
        <f>IFERROR((Tableau1[[#This Row],[Scope 1
(kg CO2-eq)]]+Tableau1[[#This Row],[Scope 2 energy
(kg CO2-eq)]]+Tableau1[[#This Row],[Scope 2 Infrastructure
(kg CO2-eq)]])/Tableau1[[#This Row],[Total CO2-emissions
(kg CO2-eq)
for scope 3 use ]],"")</f>
        <v>0</v>
      </c>
      <c r="N1004" s="436" t="s">
        <v>3731</v>
      </c>
      <c r="O1004" s="259">
        <v>1</v>
      </c>
      <c r="P1004" s="259" t="s">
        <v>5167</v>
      </c>
      <c r="Q1004" s="259" t="s">
        <v>5216</v>
      </c>
    </row>
    <row r="1005" spans="1:17" ht="21.75" customHeight="1">
      <c r="A1005" s="301" t="s">
        <v>5167</v>
      </c>
      <c r="B1005" s="301" t="s">
        <v>5251</v>
      </c>
      <c r="C1005" s="316" t="s">
        <v>7080</v>
      </c>
      <c r="D1005" s="465" t="s">
        <v>3730</v>
      </c>
      <c r="E1005" s="465" t="s">
        <v>700</v>
      </c>
      <c r="F1005" s="469" t="str">
        <f t="shared" si="30"/>
        <v>CH</v>
      </c>
      <c r="G1005" s="260">
        <v>6.6858289999999996E-5</v>
      </c>
      <c r="H1005" s="260">
        <v>1.9305105956560001E-3</v>
      </c>
      <c r="I1005" s="260">
        <v>1.0615866656E-6</v>
      </c>
      <c r="J1005" s="260">
        <v>8.1287508598181304E-2</v>
      </c>
      <c r="K1005" s="260">
        <v>8.3285939049517005E-2</v>
      </c>
      <c r="L1005" s="301" t="str">
        <f t="shared" si="31"/>
        <v/>
      </c>
      <c r="M1005" s="459">
        <f>IFERROR((Tableau1[[#This Row],[Scope 1
(kg CO2-eq)]]+Tableau1[[#This Row],[Scope 2 energy
(kg CO2-eq)]]+Tableau1[[#This Row],[Scope 2 Infrastructure
(kg CO2-eq)]])/Tableau1[[#This Row],[Total CO2-emissions
(kg CO2-eq)
for scope 3 use ]],"")</f>
        <v>2.3994812271173994E-2</v>
      </c>
      <c r="N1005" s="436" t="s">
        <v>3730</v>
      </c>
      <c r="O1005" s="259">
        <v>1</v>
      </c>
      <c r="P1005" s="259" t="s">
        <v>5167</v>
      </c>
      <c r="Q1005" s="259" t="s">
        <v>5251</v>
      </c>
    </row>
    <row r="1006" spans="1:17" ht="21.75" customHeight="1">
      <c r="A1006" s="301" t="s">
        <v>5167</v>
      </c>
      <c r="B1006" s="301" t="s">
        <v>5251</v>
      </c>
      <c r="C1006" s="316" t="s">
        <v>7081</v>
      </c>
      <c r="D1006" s="465" t="s">
        <v>3730</v>
      </c>
      <c r="E1006" s="465" t="s">
        <v>700</v>
      </c>
      <c r="F1006" s="469" t="str">
        <f t="shared" si="30"/>
        <v>CH</v>
      </c>
      <c r="G1006" s="260">
        <v>7.4360689999999994E-5</v>
      </c>
      <c r="H1006" s="260">
        <v>1.002641415876E-5</v>
      </c>
      <c r="I1006" s="260">
        <v>5.5135193760000002E-9</v>
      </c>
      <c r="J1006" s="260">
        <v>1.7250595768386799E-2</v>
      </c>
      <c r="K1006" s="260">
        <v>1.7334988379868001E-2</v>
      </c>
      <c r="L1006" s="301" t="str">
        <f t="shared" si="31"/>
        <v/>
      </c>
      <c r="M1006" s="459">
        <f>IFERROR((Tableau1[[#This Row],[Scope 1
(kg CO2-eq)]]+Tableau1[[#This Row],[Scope 2 energy
(kg CO2-eq)]]+Tableau1[[#This Row],[Scope 2 Infrastructure
(kg CO2-eq)]])/Tableau1[[#This Row],[Total CO2-emissions
(kg CO2-eq)
for scope 3 use ]],"")</f>
        <v>4.8683400201263135E-3</v>
      </c>
      <c r="N1006" s="437" t="s">
        <v>3730</v>
      </c>
      <c r="O1006" s="259">
        <v>1</v>
      </c>
      <c r="P1006" s="259" t="s">
        <v>5167</v>
      </c>
      <c r="Q1006" s="260" t="s">
        <v>5251</v>
      </c>
    </row>
    <row r="1007" spans="1:17" ht="21.75" customHeight="1">
      <c r="A1007" s="301" t="s">
        <v>5252</v>
      </c>
      <c r="B1007" s="301" t="s">
        <v>5253</v>
      </c>
      <c r="C1007" s="316" t="s">
        <v>7082</v>
      </c>
      <c r="D1007" s="465" t="s">
        <v>3730</v>
      </c>
      <c r="E1007" s="465" t="s">
        <v>700</v>
      </c>
      <c r="F1007" s="469" t="str">
        <f t="shared" si="30"/>
        <v>CH</v>
      </c>
      <c r="G1007" s="260">
        <v>3.5926000000000001E-5</v>
      </c>
      <c r="H1007" s="260">
        <v>5.3473187457000002E-3</v>
      </c>
      <c r="I1007" s="260">
        <v>6.2228713725000001E-4</v>
      </c>
      <c r="J1007" s="260">
        <v>1.6818842137987202E-2</v>
      </c>
      <c r="K1007" s="260">
        <v>2.2824374050062799E-2</v>
      </c>
      <c r="L1007" s="301" t="str">
        <f t="shared" si="31"/>
        <v/>
      </c>
      <c r="M1007" s="459">
        <f>IFERROR((Tableau1[[#This Row],[Scope 1
(kg CO2-eq)]]+Tableau1[[#This Row],[Scope 2 energy
(kg CO2-eq)]]+Tableau1[[#This Row],[Scope 2 Infrastructure
(kg CO2-eq)]])/Tableau1[[#This Row],[Total CO2-emissions
(kg CO2-eq)
for scope 3 use ]],"")</f>
        <v>0.26311923690776867</v>
      </c>
      <c r="N1007" s="436" t="s">
        <v>3730</v>
      </c>
      <c r="O1007" s="259">
        <v>1</v>
      </c>
      <c r="P1007" s="260" t="s">
        <v>5252</v>
      </c>
      <c r="Q1007" s="260" t="s">
        <v>5253</v>
      </c>
    </row>
    <row r="1008" spans="1:17" ht="21.75" customHeight="1">
      <c r="A1008" s="301" t="s">
        <v>5167</v>
      </c>
      <c r="B1008" s="301" t="s">
        <v>5251</v>
      </c>
      <c r="C1008" s="316" t="s">
        <v>7083</v>
      </c>
      <c r="D1008" s="465" t="s">
        <v>3730</v>
      </c>
      <c r="E1008" s="465" t="s">
        <v>700</v>
      </c>
      <c r="F1008" s="469" t="str">
        <f t="shared" si="30"/>
        <v>CH</v>
      </c>
      <c r="G1008" s="260">
        <v>0.80765076950000003</v>
      </c>
      <c r="H1008" s="260">
        <v>6.2281051654639995E-4</v>
      </c>
      <c r="I1008" s="260">
        <v>3.4248314463999999E-7</v>
      </c>
      <c r="J1008" s="260">
        <v>1.5300237141799955E-2</v>
      </c>
      <c r="K1008" s="260">
        <v>0.82357415964083902</v>
      </c>
      <c r="L1008" s="301" t="str">
        <f t="shared" si="31"/>
        <v/>
      </c>
      <c r="M1008" s="459">
        <f>IFERROR((Tableau1[[#This Row],[Scope 1
(kg CO2-eq)]]+Tableau1[[#This Row],[Scope 2 energy
(kg CO2-eq)]]+Tableau1[[#This Row],[Scope 2 Infrastructure
(kg CO2-eq)]])/Tableau1[[#This Row],[Total CO2-emissions
(kg CO2-eq)
for scope 3 use ]],"")</f>
        <v>0.98142215007350353</v>
      </c>
      <c r="N1008" s="436" t="s">
        <v>3730</v>
      </c>
      <c r="O1008" s="259">
        <v>1</v>
      </c>
      <c r="P1008" s="259" t="s">
        <v>5167</v>
      </c>
      <c r="Q1008" s="259" t="s">
        <v>5251</v>
      </c>
    </row>
    <row r="1009" spans="1:17" ht="21.75" customHeight="1">
      <c r="A1009" s="301" t="s">
        <v>5167</v>
      </c>
      <c r="B1009" s="301" t="s">
        <v>5251</v>
      </c>
      <c r="C1009" s="316" t="s">
        <v>7084</v>
      </c>
      <c r="D1009" s="465" t="s">
        <v>3730</v>
      </c>
      <c r="E1009" s="465" t="s">
        <v>700</v>
      </c>
      <c r="F1009" s="469" t="str">
        <f t="shared" si="30"/>
        <v>CH</v>
      </c>
      <c r="G1009" s="260">
        <v>1.3054965576499999</v>
      </c>
      <c r="H1009" s="260">
        <v>4.9611981651600003E-2</v>
      </c>
      <c r="I1009" s="260">
        <v>2.728160016E-5</v>
      </c>
      <c r="J1009" s="260">
        <v>3.9579394071540097E-2</v>
      </c>
      <c r="K1009" s="260">
        <v>1.39471521494688</v>
      </c>
      <c r="L1009" s="301" t="str">
        <f t="shared" si="31"/>
        <v/>
      </c>
      <c r="M1009" s="459">
        <f>IFERROR((Tableau1[[#This Row],[Scope 1
(kg CO2-eq)]]+Tableau1[[#This Row],[Scope 2 energy
(kg CO2-eq)]]+Tableau1[[#This Row],[Scope 2 Infrastructure
(kg CO2-eq)]])/Tableau1[[#This Row],[Total CO2-emissions
(kg CO2-eq)
for scope 3 use ]],"")</f>
        <v>0.97162188121205273</v>
      </c>
      <c r="N1009" s="436" t="s">
        <v>3730</v>
      </c>
      <c r="O1009" s="259">
        <v>1</v>
      </c>
      <c r="P1009" s="259" t="s">
        <v>5167</v>
      </c>
      <c r="Q1009" s="260" t="s">
        <v>5251</v>
      </c>
    </row>
    <row r="1010" spans="1:17" ht="21.75" customHeight="1">
      <c r="A1010" s="301" t="s">
        <v>5254</v>
      </c>
      <c r="B1010" s="301" t="s">
        <v>5255</v>
      </c>
      <c r="C1010" s="316" t="s">
        <v>7085</v>
      </c>
      <c r="D1010" s="465" t="s">
        <v>3730</v>
      </c>
      <c r="E1010" s="465" t="s">
        <v>700</v>
      </c>
      <c r="F1010" s="469" t="str">
        <f t="shared" si="30"/>
        <v>CH</v>
      </c>
      <c r="G1010" s="260">
        <v>0.75389895931999995</v>
      </c>
      <c r="H1010" s="260">
        <v>1.6627173851299999</v>
      </c>
      <c r="I1010" s="260">
        <v>0.57096607758499995</v>
      </c>
      <c r="J1010" s="260">
        <v>2.3457104414175034E-2</v>
      </c>
      <c r="K1010" s="260">
        <v>3.01103953258038</v>
      </c>
      <c r="L1010" s="301" t="str">
        <f t="shared" si="31"/>
        <v/>
      </c>
      <c r="M1010" s="459">
        <f>IFERROR((Tableau1[[#This Row],[Scope 1
(kg CO2-eq)]]+Tableau1[[#This Row],[Scope 2 energy
(kg CO2-eq)]]+Tableau1[[#This Row],[Scope 2 Infrastructure
(kg CO2-eq)]])/Tableau1[[#This Row],[Total CO2-emissions
(kg CO2-eq)
for scope 3 use ]],"")</f>
        <v>0.99220963049751865</v>
      </c>
      <c r="N1010" s="436" t="s">
        <v>3730</v>
      </c>
      <c r="O1010" s="259">
        <v>1</v>
      </c>
      <c r="P1010" s="259" t="s">
        <v>5254</v>
      </c>
      <c r="Q1010" s="260" t="s">
        <v>5255</v>
      </c>
    </row>
    <row r="1011" spans="1:17" ht="21.75" customHeight="1">
      <c r="A1011" s="301" t="s">
        <v>5167</v>
      </c>
      <c r="B1011" s="301" t="s">
        <v>5216</v>
      </c>
      <c r="C1011" s="316" t="s">
        <v>7086</v>
      </c>
      <c r="D1011" s="465" t="s">
        <v>3731</v>
      </c>
      <c r="E1011" s="465" t="s">
        <v>700</v>
      </c>
      <c r="F1011" s="469" t="str">
        <f t="shared" si="30"/>
        <v>CH</v>
      </c>
      <c r="G1011" s="260">
        <v>0</v>
      </c>
      <c r="H1011" s="260">
        <v>0</v>
      </c>
      <c r="I1011" s="260">
        <v>0</v>
      </c>
      <c r="J1011" s="260">
        <v>0.28254545762435301</v>
      </c>
      <c r="K1011" s="260">
        <v>0.28254545759758198</v>
      </c>
      <c r="L1011" s="301" t="str">
        <f t="shared" si="31"/>
        <v/>
      </c>
      <c r="M1011" s="459">
        <f>IFERROR((Tableau1[[#This Row],[Scope 1
(kg CO2-eq)]]+Tableau1[[#This Row],[Scope 2 energy
(kg CO2-eq)]]+Tableau1[[#This Row],[Scope 2 Infrastructure
(kg CO2-eq)]])/Tableau1[[#This Row],[Total CO2-emissions
(kg CO2-eq)
for scope 3 use ]],"")</f>
        <v>0</v>
      </c>
      <c r="N1011" s="436" t="s">
        <v>3731</v>
      </c>
      <c r="O1011" s="259">
        <v>1</v>
      </c>
      <c r="P1011" s="259" t="s">
        <v>5167</v>
      </c>
      <c r="Q1011" s="259" t="s">
        <v>5216</v>
      </c>
    </row>
    <row r="1012" spans="1:17" ht="21.75" customHeight="1">
      <c r="A1012" s="301" t="s">
        <v>5234</v>
      </c>
      <c r="B1012" s="301" t="s">
        <v>5256</v>
      </c>
      <c r="C1012" s="316" t="s">
        <v>7087</v>
      </c>
      <c r="D1012" s="465" t="s">
        <v>3730</v>
      </c>
      <c r="E1012" s="465" t="s">
        <v>700</v>
      </c>
      <c r="F1012" s="469" t="str">
        <f t="shared" si="30"/>
        <v>CH</v>
      </c>
      <c r="G1012" s="260">
        <v>0</v>
      </c>
      <c r="H1012" s="260">
        <v>0</v>
      </c>
      <c r="I1012" s="260">
        <v>0</v>
      </c>
      <c r="J1012" s="260">
        <v>3.6819240572103702E-3</v>
      </c>
      <c r="K1012" s="260">
        <v>3.6819240572103702E-3</v>
      </c>
      <c r="L1012" s="301" t="str">
        <f t="shared" si="31"/>
        <v/>
      </c>
      <c r="M1012" s="459">
        <f>IFERROR((Tableau1[[#This Row],[Scope 1
(kg CO2-eq)]]+Tableau1[[#This Row],[Scope 2 energy
(kg CO2-eq)]]+Tableau1[[#This Row],[Scope 2 Infrastructure
(kg CO2-eq)]])/Tableau1[[#This Row],[Total CO2-emissions
(kg CO2-eq)
for scope 3 use ]],"")</f>
        <v>0</v>
      </c>
      <c r="N1012" s="436" t="s">
        <v>3730</v>
      </c>
      <c r="O1012" s="259">
        <v>1</v>
      </c>
      <c r="P1012" s="259" t="s">
        <v>5234</v>
      </c>
      <c r="Q1012" s="259" t="s">
        <v>5256</v>
      </c>
    </row>
    <row r="1013" spans="1:17" ht="21.75" customHeight="1">
      <c r="A1013" s="301" t="s">
        <v>5254</v>
      </c>
      <c r="B1013" s="301" t="s">
        <v>5251</v>
      </c>
      <c r="C1013" s="316" t="s">
        <v>7088</v>
      </c>
      <c r="D1013" s="465" t="s">
        <v>3730</v>
      </c>
      <c r="E1013" s="465" t="s">
        <v>700</v>
      </c>
      <c r="F1013" s="469" t="str">
        <f t="shared" si="30"/>
        <v>CH</v>
      </c>
      <c r="G1013" s="260">
        <v>1.786988E-4</v>
      </c>
      <c r="H1013" s="260">
        <v>0</v>
      </c>
      <c r="I1013" s="260">
        <v>0</v>
      </c>
      <c r="J1013" s="260">
        <v>7.2587142557815801E-2</v>
      </c>
      <c r="K1013" s="260">
        <v>7.2765843637815006E-2</v>
      </c>
      <c r="L1013" s="301" t="str">
        <f t="shared" si="31"/>
        <v/>
      </c>
      <c r="M1013" s="459">
        <f>IFERROR((Tableau1[[#This Row],[Scope 1
(kg CO2-eq)]]+Tableau1[[#This Row],[Scope 2 energy
(kg CO2-eq)]]+Tableau1[[#This Row],[Scope 2 Infrastructure
(kg CO2-eq)]])/Tableau1[[#This Row],[Total CO2-emissions
(kg CO2-eq)
for scope 3 use ]],"")</f>
        <v>2.4558060632053702E-3</v>
      </c>
      <c r="N1013" s="436" t="s">
        <v>3730</v>
      </c>
      <c r="O1013" s="259">
        <v>1</v>
      </c>
      <c r="P1013" s="259" t="s">
        <v>5254</v>
      </c>
      <c r="Q1013" s="259" t="s">
        <v>5251</v>
      </c>
    </row>
    <row r="1014" spans="1:17" ht="21.75" customHeight="1">
      <c r="A1014" s="301" t="s">
        <v>5252</v>
      </c>
      <c r="B1014" s="301" t="s">
        <v>5253</v>
      </c>
      <c r="C1014" s="316" t="s">
        <v>7089</v>
      </c>
      <c r="D1014" s="465" t="s">
        <v>3730</v>
      </c>
      <c r="E1014" s="465" t="s">
        <v>700</v>
      </c>
      <c r="F1014" s="469" t="str">
        <f t="shared" si="30"/>
        <v>CH</v>
      </c>
      <c r="G1014" s="260">
        <v>6.4524300400000002E-3</v>
      </c>
      <c r="H1014" s="260">
        <v>2.1365771004668E-4</v>
      </c>
      <c r="I1014" s="260">
        <v>2.4095886053550001E-5</v>
      </c>
      <c r="J1014" s="260">
        <v>1.36423780447121E-2</v>
      </c>
      <c r="K1014" s="260">
        <v>2.0332561702766701E-2</v>
      </c>
      <c r="L1014" s="301" t="str">
        <f t="shared" si="31"/>
        <v/>
      </c>
      <c r="M1014" s="459">
        <f>IFERROR((Tableau1[[#This Row],[Scope 1
(kg CO2-eq)]]+Tableau1[[#This Row],[Scope 2 energy
(kg CO2-eq)]]+Tableau1[[#This Row],[Scope 2 Infrastructure
(kg CO2-eq)]])/Tableau1[[#This Row],[Total CO2-emissions
(kg CO2-eq)
for scope 3 use ]],"")</f>
        <v>0.32903791140050398</v>
      </c>
      <c r="N1014" s="437" t="s">
        <v>3730</v>
      </c>
      <c r="O1014" s="259">
        <v>1</v>
      </c>
      <c r="P1014" s="259" t="s">
        <v>5252</v>
      </c>
      <c r="Q1014" s="259" t="s">
        <v>5253</v>
      </c>
    </row>
    <row r="1015" spans="1:17" ht="21.75" customHeight="1">
      <c r="A1015" s="301" t="s">
        <v>5252</v>
      </c>
      <c r="B1015" s="301" t="s">
        <v>5257</v>
      </c>
      <c r="C1015" s="316" t="s">
        <v>7090</v>
      </c>
      <c r="D1015" s="465" t="s">
        <v>3730</v>
      </c>
      <c r="E1015" s="465" t="s">
        <v>700</v>
      </c>
      <c r="F1015" s="469" t="str">
        <f t="shared" si="30"/>
        <v>CH</v>
      </c>
      <c r="G1015" s="260">
        <v>0</v>
      </c>
      <c r="H1015" s="260">
        <v>0</v>
      </c>
      <c r="I1015" s="260">
        <v>0</v>
      </c>
      <c r="J1015" s="260">
        <v>0.30468446722799403</v>
      </c>
      <c r="K1015" s="260">
        <v>0.30468446716303899</v>
      </c>
      <c r="L1015" s="301" t="str">
        <f t="shared" si="31"/>
        <v/>
      </c>
      <c r="M1015" s="459">
        <f>IFERROR((Tableau1[[#This Row],[Scope 1
(kg CO2-eq)]]+Tableau1[[#This Row],[Scope 2 energy
(kg CO2-eq)]]+Tableau1[[#This Row],[Scope 2 Infrastructure
(kg CO2-eq)]])/Tableau1[[#This Row],[Total CO2-emissions
(kg CO2-eq)
for scope 3 use ]],"")</f>
        <v>0</v>
      </c>
      <c r="N1015" s="436" t="s">
        <v>3730</v>
      </c>
      <c r="O1015" s="259">
        <v>1</v>
      </c>
      <c r="P1015" s="259" t="s">
        <v>5252</v>
      </c>
      <c r="Q1015" s="260" t="s">
        <v>5257</v>
      </c>
    </row>
    <row r="1016" spans="1:17" ht="21.75" customHeight="1">
      <c r="A1016" s="301" t="s">
        <v>5252</v>
      </c>
      <c r="B1016" s="301" t="s">
        <v>5257</v>
      </c>
      <c r="C1016" s="316" t="s">
        <v>7091</v>
      </c>
      <c r="D1016" s="465" t="s">
        <v>3730</v>
      </c>
      <c r="E1016" s="465" t="s">
        <v>700</v>
      </c>
      <c r="F1016" s="469" t="str">
        <f t="shared" si="30"/>
        <v>CH</v>
      </c>
      <c r="G1016" s="260">
        <v>0</v>
      </c>
      <c r="H1016" s="260">
        <v>0</v>
      </c>
      <c r="I1016" s="260">
        <v>0</v>
      </c>
      <c r="J1016" s="260">
        <v>1.0601018470059301E-2</v>
      </c>
      <c r="K1016" s="260">
        <v>1.0601018470079E-2</v>
      </c>
      <c r="L1016" s="301" t="str">
        <f t="shared" si="31"/>
        <v/>
      </c>
      <c r="M1016" s="459">
        <f>IFERROR((Tableau1[[#This Row],[Scope 1
(kg CO2-eq)]]+Tableau1[[#This Row],[Scope 2 energy
(kg CO2-eq)]]+Tableau1[[#This Row],[Scope 2 Infrastructure
(kg CO2-eq)]])/Tableau1[[#This Row],[Total CO2-emissions
(kg CO2-eq)
for scope 3 use ]],"")</f>
        <v>0</v>
      </c>
      <c r="N1016" s="436" t="s">
        <v>3730</v>
      </c>
      <c r="O1016" s="259">
        <v>1</v>
      </c>
      <c r="P1016" s="259" t="s">
        <v>5252</v>
      </c>
      <c r="Q1016" s="259" t="s">
        <v>5257</v>
      </c>
    </row>
    <row r="1017" spans="1:17" ht="21.75" customHeight="1">
      <c r="A1017" s="301" t="s">
        <v>5234</v>
      </c>
      <c r="B1017" s="301" t="s">
        <v>5256</v>
      </c>
      <c r="C1017" s="316" t="s">
        <v>7092</v>
      </c>
      <c r="D1017" s="465" t="s">
        <v>3730</v>
      </c>
      <c r="E1017" s="465" t="s">
        <v>700</v>
      </c>
      <c r="F1017" s="469" t="str">
        <f t="shared" si="30"/>
        <v>CH</v>
      </c>
      <c r="G1017" s="260">
        <v>0</v>
      </c>
      <c r="H1017" s="260">
        <v>0</v>
      </c>
      <c r="I1017" s="260">
        <v>0</v>
      </c>
      <c r="J1017" s="260">
        <v>3.6819240572103702E-3</v>
      </c>
      <c r="K1017" s="260">
        <v>3.6819240572103702E-3</v>
      </c>
      <c r="L1017" s="301" t="str">
        <f t="shared" si="31"/>
        <v/>
      </c>
      <c r="M1017" s="459">
        <f>IFERROR((Tableau1[[#This Row],[Scope 1
(kg CO2-eq)]]+Tableau1[[#This Row],[Scope 2 energy
(kg CO2-eq)]]+Tableau1[[#This Row],[Scope 2 Infrastructure
(kg CO2-eq)]])/Tableau1[[#This Row],[Total CO2-emissions
(kg CO2-eq)
for scope 3 use ]],"")</f>
        <v>0</v>
      </c>
      <c r="N1017" s="436" t="s">
        <v>3730</v>
      </c>
      <c r="O1017" s="259">
        <v>1</v>
      </c>
      <c r="P1017" s="259" t="s">
        <v>5234</v>
      </c>
      <c r="Q1017" s="259" t="s">
        <v>5256</v>
      </c>
    </row>
    <row r="1018" spans="1:17" ht="21.75" customHeight="1">
      <c r="A1018" s="301" t="s">
        <v>5254</v>
      </c>
      <c r="B1018" s="301" t="s">
        <v>5251</v>
      </c>
      <c r="C1018" s="316" t="s">
        <v>7093</v>
      </c>
      <c r="D1018" s="465" t="s">
        <v>3730</v>
      </c>
      <c r="E1018" s="465" t="s">
        <v>700</v>
      </c>
      <c r="F1018" s="469" t="str">
        <f t="shared" si="30"/>
        <v>CH</v>
      </c>
      <c r="G1018" s="260">
        <v>1.786988E-4</v>
      </c>
      <c r="H1018" s="260">
        <v>0</v>
      </c>
      <c r="I1018" s="260">
        <v>0</v>
      </c>
      <c r="J1018" s="260">
        <v>5.6832890662578101E-2</v>
      </c>
      <c r="K1018" s="260">
        <v>5.70115894530593E-2</v>
      </c>
      <c r="L1018" s="301" t="str">
        <f t="shared" si="31"/>
        <v/>
      </c>
      <c r="M1018" s="459">
        <f>IFERROR((Tableau1[[#This Row],[Scope 1
(kg CO2-eq)]]+Tableau1[[#This Row],[Scope 2 energy
(kg CO2-eq)]]+Tableau1[[#This Row],[Scope 2 Infrastructure
(kg CO2-eq)]])/Tableau1[[#This Row],[Total CO2-emissions
(kg CO2-eq)
for scope 3 use ]],"")</f>
        <v>3.1344293627724993E-3</v>
      </c>
      <c r="N1018" s="436" t="s">
        <v>3730</v>
      </c>
      <c r="O1018" s="259">
        <v>1</v>
      </c>
      <c r="P1018" s="259" t="s">
        <v>5254</v>
      </c>
      <c r="Q1018" s="259" t="s">
        <v>5251</v>
      </c>
    </row>
    <row r="1019" spans="1:17" ht="21.75" customHeight="1">
      <c r="A1019" s="301" t="s">
        <v>5252</v>
      </c>
      <c r="B1019" s="301" t="s">
        <v>5253</v>
      </c>
      <c r="C1019" s="316" t="s">
        <v>7094</v>
      </c>
      <c r="D1019" s="465" t="s">
        <v>3730</v>
      </c>
      <c r="E1019" s="465" t="s">
        <v>700</v>
      </c>
      <c r="F1019" s="469" t="str">
        <f t="shared" si="30"/>
        <v>CH</v>
      </c>
      <c r="G1019" s="260">
        <v>6.45257312E-3</v>
      </c>
      <c r="H1019" s="260">
        <v>2.7804067556508002E-4</v>
      </c>
      <c r="I1019" s="260">
        <v>3.1580023220940002E-5</v>
      </c>
      <c r="J1019" s="260">
        <v>1.3559482637441399E-2</v>
      </c>
      <c r="K1019" s="260">
        <v>2.03216765407296E-2</v>
      </c>
      <c r="L1019" s="301" t="str">
        <f t="shared" si="31"/>
        <v/>
      </c>
      <c r="M1019" s="459">
        <f>IFERROR((Tableau1[[#This Row],[Scope 1
(kg CO2-eq)]]+Tableau1[[#This Row],[Scope 2 energy
(kg CO2-eq)]]+Tableau1[[#This Row],[Scope 2 Infrastructure
(kg CO2-eq)]])/Tableau1[[#This Row],[Total CO2-emissions
(kg CO2-eq)
for scope 3 use ]],"")</f>
        <v>0.33275767406458479</v>
      </c>
      <c r="N1019" s="437" t="s">
        <v>3730</v>
      </c>
      <c r="O1019" s="259">
        <v>1</v>
      </c>
      <c r="P1019" s="259" t="s">
        <v>5252</v>
      </c>
      <c r="Q1019" s="259" t="s">
        <v>5253</v>
      </c>
    </row>
    <row r="1020" spans="1:17" ht="21.75" customHeight="1">
      <c r="A1020" s="301" t="s">
        <v>5234</v>
      </c>
      <c r="B1020" s="301" t="s">
        <v>5256</v>
      </c>
      <c r="C1020" s="316" t="s">
        <v>7095</v>
      </c>
      <c r="D1020" s="465" t="s">
        <v>3730</v>
      </c>
      <c r="E1020" s="465" t="s">
        <v>6043</v>
      </c>
      <c r="F1020" s="469" t="str">
        <f t="shared" si="30"/>
        <v>other</v>
      </c>
      <c r="G1020" s="260">
        <v>0</v>
      </c>
      <c r="H1020" s="260">
        <v>0</v>
      </c>
      <c r="I1020" s="260">
        <v>0</v>
      </c>
      <c r="J1020" s="260">
        <v>3.6819240572103702E-3</v>
      </c>
      <c r="K1020" s="260">
        <v>3.6819240572103702E-3</v>
      </c>
      <c r="L1020" s="301" t="str">
        <f t="shared" si="31"/>
        <v/>
      </c>
      <c r="M1020" s="459">
        <f>IFERROR((Tableau1[[#This Row],[Scope 1
(kg CO2-eq)]]+Tableau1[[#This Row],[Scope 2 energy
(kg CO2-eq)]]+Tableau1[[#This Row],[Scope 2 Infrastructure
(kg CO2-eq)]])/Tableau1[[#This Row],[Total CO2-emissions
(kg CO2-eq)
for scope 3 use ]],"")</f>
        <v>0</v>
      </c>
      <c r="N1020" s="436" t="s">
        <v>3730</v>
      </c>
      <c r="O1020" s="259">
        <v>1</v>
      </c>
      <c r="P1020" s="259" t="s">
        <v>5234</v>
      </c>
      <c r="Q1020" s="260" t="s">
        <v>5256</v>
      </c>
    </row>
    <row r="1021" spans="1:17" ht="21.75" customHeight="1">
      <c r="A1021" s="301" t="s">
        <v>5254</v>
      </c>
      <c r="B1021" s="301" t="s">
        <v>5251</v>
      </c>
      <c r="C1021" s="316" t="s">
        <v>7096</v>
      </c>
      <c r="D1021" s="465" t="s">
        <v>3730</v>
      </c>
      <c r="E1021" s="465" t="s">
        <v>700</v>
      </c>
      <c r="F1021" s="469" t="str">
        <f t="shared" si="30"/>
        <v>CH</v>
      </c>
      <c r="G1021" s="260">
        <v>1.786988E-4</v>
      </c>
      <c r="H1021" s="260">
        <v>0</v>
      </c>
      <c r="I1021" s="260">
        <v>0</v>
      </c>
      <c r="J1021" s="260">
        <v>7.0178691432598791E-2</v>
      </c>
      <c r="K1021" s="260">
        <v>7.0357390242717394E-2</v>
      </c>
      <c r="L1021" s="301" t="str">
        <f t="shared" si="31"/>
        <v/>
      </c>
      <c r="M1021" s="459">
        <f>IFERROR((Tableau1[[#This Row],[Scope 1
(kg CO2-eq)]]+Tableau1[[#This Row],[Scope 2 energy
(kg CO2-eq)]]+Tableau1[[#This Row],[Scope 2 Infrastructure
(kg CO2-eq)]])/Tableau1[[#This Row],[Total CO2-emissions
(kg CO2-eq)
for scope 3 use ]],"")</f>
        <v>2.5398724907721671E-3</v>
      </c>
      <c r="N1021" s="436" t="s">
        <v>3730</v>
      </c>
      <c r="O1021" s="259">
        <v>1</v>
      </c>
      <c r="P1021" s="259" t="s">
        <v>5254</v>
      </c>
      <c r="Q1021" s="259" t="s">
        <v>5251</v>
      </c>
    </row>
    <row r="1022" spans="1:17" ht="21.75" customHeight="1">
      <c r="A1022" s="301" t="s">
        <v>5252</v>
      </c>
      <c r="B1022" s="301" t="s">
        <v>5253</v>
      </c>
      <c r="C1022" s="316" t="s">
        <v>7097</v>
      </c>
      <c r="D1022" s="465" t="s">
        <v>3730</v>
      </c>
      <c r="E1022" s="465" t="s">
        <v>700</v>
      </c>
      <c r="F1022" s="469" t="str">
        <f t="shared" si="30"/>
        <v>CH</v>
      </c>
      <c r="G1022" s="260">
        <v>7.9859542000000006E-2</v>
      </c>
      <c r="H1022" s="260">
        <v>1.64734401238056E-4</v>
      </c>
      <c r="I1022" s="260">
        <v>1.7051085036466001E-5</v>
      </c>
      <c r="J1022" s="260">
        <v>1.3737952722484292E-2</v>
      </c>
      <c r="K1022" s="260">
        <v>9.3779280344362906E-2</v>
      </c>
      <c r="L1022" s="301" t="str">
        <f t="shared" si="31"/>
        <v/>
      </c>
      <c r="M1022" s="459">
        <f>IFERROR((Tableau1[[#This Row],[Scope 1
(kg CO2-eq)]]+Tableau1[[#This Row],[Scope 2 energy
(kg CO2-eq)]]+Tableau1[[#This Row],[Scope 2 Infrastructure
(kg CO2-eq)]])/Tableau1[[#This Row],[Total CO2-emissions
(kg CO2-eq)
for scope 3 use ]],"")</f>
        <v>0.85350758922821945</v>
      </c>
      <c r="N1022" s="437" t="s">
        <v>3730</v>
      </c>
      <c r="O1022" s="259">
        <v>1</v>
      </c>
      <c r="P1022" s="259" t="s">
        <v>5252</v>
      </c>
      <c r="Q1022" s="259" t="s">
        <v>5253</v>
      </c>
    </row>
    <row r="1023" spans="1:17" ht="21.75" customHeight="1">
      <c r="A1023" s="301" t="s">
        <v>5234</v>
      </c>
      <c r="B1023" s="301" t="s">
        <v>5256</v>
      </c>
      <c r="C1023" s="316" t="s">
        <v>7098</v>
      </c>
      <c r="D1023" s="465" t="s">
        <v>3730</v>
      </c>
      <c r="E1023" s="465" t="s">
        <v>700</v>
      </c>
      <c r="F1023" s="469" t="str">
        <f t="shared" si="30"/>
        <v>CH</v>
      </c>
      <c r="G1023" s="260">
        <v>0</v>
      </c>
      <c r="H1023" s="260">
        <v>0</v>
      </c>
      <c r="I1023" s="260">
        <v>0</v>
      </c>
      <c r="J1023" s="260">
        <v>3.6819240572103702E-3</v>
      </c>
      <c r="K1023" s="260">
        <v>3.6819240572103702E-3</v>
      </c>
      <c r="L1023" s="301" t="str">
        <f t="shared" si="31"/>
        <v/>
      </c>
      <c r="M1023" s="459">
        <f>IFERROR((Tableau1[[#This Row],[Scope 1
(kg CO2-eq)]]+Tableau1[[#This Row],[Scope 2 energy
(kg CO2-eq)]]+Tableau1[[#This Row],[Scope 2 Infrastructure
(kg CO2-eq)]])/Tableau1[[#This Row],[Total CO2-emissions
(kg CO2-eq)
for scope 3 use ]],"")</f>
        <v>0</v>
      </c>
      <c r="N1023" s="436" t="s">
        <v>3730</v>
      </c>
      <c r="O1023" s="259">
        <v>1</v>
      </c>
      <c r="P1023" s="259" t="s">
        <v>5234</v>
      </c>
      <c r="Q1023" s="260" t="s">
        <v>5256</v>
      </c>
    </row>
    <row r="1024" spans="1:17" ht="21.75" customHeight="1">
      <c r="A1024" s="301" t="s">
        <v>5254</v>
      </c>
      <c r="B1024" s="301" t="s">
        <v>5251</v>
      </c>
      <c r="C1024" s="316" t="s">
        <v>7099</v>
      </c>
      <c r="D1024" s="465" t="s">
        <v>3730</v>
      </c>
      <c r="E1024" s="465" t="s">
        <v>700</v>
      </c>
      <c r="F1024" s="469" t="str">
        <f t="shared" si="30"/>
        <v>CH</v>
      </c>
      <c r="G1024" s="260">
        <v>1.786988E-4</v>
      </c>
      <c r="H1024" s="260">
        <v>0</v>
      </c>
      <c r="I1024" s="260">
        <v>0</v>
      </c>
      <c r="J1024" s="260">
        <v>8.5519003985012693E-2</v>
      </c>
      <c r="K1024" s="260">
        <v>8.5697702784001101E-2</v>
      </c>
      <c r="L1024" s="301" t="str">
        <f t="shared" si="31"/>
        <v/>
      </c>
      <c r="M1024" s="459">
        <f>IFERROR((Tableau1[[#This Row],[Scope 1
(kg CO2-eq)]]+Tableau1[[#This Row],[Scope 2 energy
(kg CO2-eq)]]+Tableau1[[#This Row],[Scope 2 Infrastructure
(kg CO2-eq)]])/Tableau1[[#This Row],[Total CO2-emissions
(kg CO2-eq)
for scope 3 use ]],"")</f>
        <v>2.0852227562085978E-3</v>
      </c>
      <c r="N1024" s="436" t="s">
        <v>3730</v>
      </c>
      <c r="O1024" s="259">
        <v>1</v>
      </c>
      <c r="P1024" s="259" t="s">
        <v>5254</v>
      </c>
      <c r="Q1024" s="259" t="s">
        <v>5251</v>
      </c>
    </row>
    <row r="1025" spans="1:17" ht="21.75" customHeight="1">
      <c r="A1025" s="301" t="s">
        <v>5252</v>
      </c>
      <c r="B1025" s="301" t="s">
        <v>5253</v>
      </c>
      <c r="C1025" s="316" t="s">
        <v>7100</v>
      </c>
      <c r="D1025" s="465" t="s">
        <v>3730</v>
      </c>
      <c r="E1025" s="465" t="s">
        <v>700</v>
      </c>
      <c r="F1025" s="469" t="str">
        <f t="shared" si="30"/>
        <v>CH</v>
      </c>
      <c r="G1025" s="260">
        <v>6.4533288399999996E-3</v>
      </c>
      <c r="H1025" s="260">
        <v>6.1826636789331999E-4</v>
      </c>
      <c r="I1025" s="260">
        <v>7.1125785125160002E-5</v>
      </c>
      <c r="J1025" s="260">
        <v>1.5718018511185497E-2</v>
      </c>
      <c r="K1025" s="260">
        <v>2.2860739148618602E-2</v>
      </c>
      <c r="L1025" s="301" t="str">
        <f t="shared" si="31"/>
        <v/>
      </c>
      <c r="M1025" s="459">
        <f>IFERROR((Tableau1[[#This Row],[Scope 1
(kg CO2-eq)]]+Tableau1[[#This Row],[Scope 2 energy
(kg CO2-eq)]]+Tableau1[[#This Row],[Scope 2 Infrastructure
(kg CO2-eq)]])/Tableau1[[#This Row],[Total CO2-emissions
(kg CO2-eq)
for scope 3 use ]],"")</f>
        <v>0.31244488406885529</v>
      </c>
      <c r="N1025" s="436" t="s">
        <v>3730</v>
      </c>
      <c r="O1025" s="259">
        <v>1</v>
      </c>
      <c r="P1025" s="259" t="s">
        <v>5252</v>
      </c>
      <c r="Q1025" s="259" t="s">
        <v>5253</v>
      </c>
    </row>
    <row r="1026" spans="1:17" ht="21.75" customHeight="1">
      <c r="A1026" s="301" t="s">
        <v>5234</v>
      </c>
      <c r="B1026" s="301" t="s">
        <v>5256</v>
      </c>
      <c r="C1026" s="316" t="s">
        <v>7101</v>
      </c>
      <c r="D1026" s="465" t="s">
        <v>3730</v>
      </c>
      <c r="E1026" s="465" t="s">
        <v>700</v>
      </c>
      <c r="F1026" s="469" t="str">
        <f t="shared" ref="F1026:F1089" si="32">IF(ISNUMBER(SEARCH("{CH}", C1026)), "CH", "other")</f>
        <v>CH</v>
      </c>
      <c r="G1026" s="260">
        <v>0</v>
      </c>
      <c r="H1026" s="260">
        <v>0</v>
      </c>
      <c r="I1026" s="260">
        <v>0</v>
      </c>
      <c r="J1026" s="260">
        <v>3.6819240572103702E-3</v>
      </c>
      <c r="K1026" s="260">
        <v>3.6819240572103702E-3</v>
      </c>
      <c r="L1026" s="301" t="str">
        <f t="shared" ref="L1026:L1089" si="33">IF(N1026="MJ", K1026*3.6, IF(N1026="m", K1026*1000, ""))</f>
        <v/>
      </c>
      <c r="M1026" s="459">
        <f>IFERROR((Tableau1[[#This Row],[Scope 1
(kg CO2-eq)]]+Tableau1[[#This Row],[Scope 2 energy
(kg CO2-eq)]]+Tableau1[[#This Row],[Scope 2 Infrastructure
(kg CO2-eq)]])/Tableau1[[#This Row],[Total CO2-emissions
(kg CO2-eq)
for scope 3 use ]],"")</f>
        <v>0</v>
      </c>
      <c r="N1026" s="436" t="s">
        <v>3730</v>
      </c>
      <c r="O1026" s="259">
        <v>1</v>
      </c>
      <c r="P1026" s="259" t="s">
        <v>5234</v>
      </c>
      <c r="Q1026" s="260" t="s">
        <v>5256</v>
      </c>
    </row>
    <row r="1027" spans="1:17" ht="21.75" customHeight="1">
      <c r="A1027" s="301" t="s">
        <v>5254</v>
      </c>
      <c r="B1027" s="301" t="s">
        <v>5251</v>
      </c>
      <c r="C1027" s="316" t="s">
        <v>7102</v>
      </c>
      <c r="D1027" s="465" t="s">
        <v>3730</v>
      </c>
      <c r="E1027" s="465" t="s">
        <v>700</v>
      </c>
      <c r="F1027" s="469" t="str">
        <f t="shared" si="32"/>
        <v>CH</v>
      </c>
      <c r="G1027" s="260">
        <v>1.786988E-4</v>
      </c>
      <c r="H1027" s="260">
        <v>0</v>
      </c>
      <c r="I1027" s="260">
        <v>0</v>
      </c>
      <c r="J1027" s="260">
        <v>9.6687701591021399E-2</v>
      </c>
      <c r="K1027" s="260">
        <v>9.6866400378583198E-2</v>
      </c>
      <c r="L1027" s="301" t="str">
        <f t="shared" si="33"/>
        <v/>
      </c>
      <c r="M1027" s="459">
        <f>IFERROR((Tableau1[[#This Row],[Scope 1
(kg CO2-eq)]]+Tableau1[[#This Row],[Scope 2 energy
(kg CO2-eq)]]+Tableau1[[#This Row],[Scope 2 Infrastructure
(kg CO2-eq)]])/Tableau1[[#This Row],[Total CO2-emissions
(kg CO2-eq)
for scope 3 use ]],"")</f>
        <v>1.8447965373090259E-3</v>
      </c>
      <c r="N1027" s="436" t="s">
        <v>3730</v>
      </c>
      <c r="O1027" s="259">
        <v>1</v>
      </c>
      <c r="P1027" s="259" t="s">
        <v>5254</v>
      </c>
      <c r="Q1027" s="259" t="s">
        <v>5251</v>
      </c>
    </row>
    <row r="1028" spans="1:17" ht="21.75" customHeight="1">
      <c r="A1028" s="301" t="s">
        <v>5252</v>
      </c>
      <c r="B1028" s="301" t="s">
        <v>5253</v>
      </c>
      <c r="C1028" s="316" t="s">
        <v>7103</v>
      </c>
      <c r="D1028" s="465" t="s">
        <v>3730</v>
      </c>
      <c r="E1028" s="465" t="s">
        <v>700</v>
      </c>
      <c r="F1028" s="469" t="str">
        <f t="shared" si="32"/>
        <v>CH</v>
      </c>
      <c r="G1028" s="260">
        <v>6.4530267200000003E-3</v>
      </c>
      <c r="H1028" s="260">
        <v>4.82305832926424E-4</v>
      </c>
      <c r="I1028" s="260">
        <v>5.5323386654554002E-5</v>
      </c>
      <c r="J1028" s="260">
        <v>1.5129734930698E-2</v>
      </c>
      <c r="K1028" s="260">
        <v>2.2120390889982199E-2</v>
      </c>
      <c r="L1028" s="301" t="str">
        <f t="shared" si="33"/>
        <v/>
      </c>
      <c r="M1028" s="459">
        <f>IFERROR((Tableau1[[#This Row],[Scope 1
(kg CO2-eq)]]+Tableau1[[#This Row],[Scope 2 energy
(kg CO2-eq)]]+Tableau1[[#This Row],[Scope 2 Infrastructure
(kg CO2-eq)]])/Tableau1[[#This Row],[Total CO2-emissions
(kg CO2-eq)
for scope 3 use ]],"")</f>
        <v>0.31602768569279127</v>
      </c>
      <c r="N1028" s="436" t="s">
        <v>3730</v>
      </c>
      <c r="O1028" s="259">
        <v>1</v>
      </c>
      <c r="P1028" s="259" t="s">
        <v>5252</v>
      </c>
      <c r="Q1028" s="259" t="s">
        <v>5253</v>
      </c>
    </row>
    <row r="1029" spans="1:17" ht="21.75" customHeight="1">
      <c r="A1029" s="301" t="s">
        <v>5167</v>
      </c>
      <c r="B1029" s="301" t="s">
        <v>5216</v>
      </c>
      <c r="C1029" s="316" t="s">
        <v>7104</v>
      </c>
      <c r="D1029" s="465" t="s">
        <v>3730</v>
      </c>
      <c r="E1029" s="465" t="s">
        <v>700</v>
      </c>
      <c r="F1029" s="469" t="str">
        <f t="shared" si="32"/>
        <v>CH</v>
      </c>
      <c r="G1029" s="260">
        <v>0</v>
      </c>
      <c r="H1029" s="260">
        <v>0</v>
      </c>
      <c r="I1029" s="260">
        <v>0</v>
      </c>
      <c r="J1029" s="260">
        <v>2.55113468075184E-2</v>
      </c>
      <c r="K1029" s="260">
        <v>2.5511346719835501E-2</v>
      </c>
      <c r="L1029" s="301" t="str">
        <f t="shared" si="33"/>
        <v/>
      </c>
      <c r="M1029" s="459">
        <f>IFERROR((Tableau1[[#This Row],[Scope 1
(kg CO2-eq)]]+Tableau1[[#This Row],[Scope 2 energy
(kg CO2-eq)]]+Tableau1[[#This Row],[Scope 2 Infrastructure
(kg CO2-eq)]])/Tableau1[[#This Row],[Total CO2-emissions
(kg CO2-eq)
for scope 3 use ]],"")</f>
        <v>0</v>
      </c>
      <c r="N1029" s="436" t="s">
        <v>3730</v>
      </c>
      <c r="O1029" s="259">
        <v>1</v>
      </c>
      <c r="P1029" s="259" t="s">
        <v>5167</v>
      </c>
      <c r="Q1029" s="260" t="s">
        <v>5216</v>
      </c>
    </row>
    <row r="1030" spans="1:17" ht="21.75" customHeight="1">
      <c r="A1030" s="301" t="s">
        <v>5252</v>
      </c>
      <c r="B1030" s="301" t="s">
        <v>5253</v>
      </c>
      <c r="C1030" s="316" t="s">
        <v>7105</v>
      </c>
      <c r="D1030" s="465" t="s">
        <v>3730</v>
      </c>
      <c r="E1030" s="465" t="s">
        <v>700</v>
      </c>
      <c r="F1030" s="469" t="str">
        <f t="shared" si="32"/>
        <v>CH</v>
      </c>
      <c r="G1030" s="260">
        <v>6.2134176770000001E-3</v>
      </c>
      <c r="H1030" s="260">
        <v>1.9176858329004E-5</v>
      </c>
      <c r="I1030" s="260">
        <v>1.1603272275403999E-6</v>
      </c>
      <c r="J1030" s="260">
        <v>1.3358572829762699E-2</v>
      </c>
      <c r="K1030" s="260">
        <v>1.9592327760046699E-2</v>
      </c>
      <c r="L1030" s="301" t="str">
        <f t="shared" si="33"/>
        <v/>
      </c>
      <c r="M1030" s="459">
        <f>IFERROR((Tableau1[[#This Row],[Scope 1
(kg CO2-eq)]]+Tableau1[[#This Row],[Scope 2 energy
(kg CO2-eq)]]+Tableau1[[#This Row],[Scope 2 Infrastructure
(kg CO2-eq)]])/Tableau1[[#This Row],[Total CO2-emissions
(kg CO2-eq)
for scope 3 use ]],"")</f>
        <v>0.31817326347860597</v>
      </c>
      <c r="N1030" s="437" t="s">
        <v>3730</v>
      </c>
      <c r="O1030" s="259">
        <v>1</v>
      </c>
      <c r="P1030" s="259" t="s">
        <v>5252</v>
      </c>
      <c r="Q1030" s="259" t="s">
        <v>5253</v>
      </c>
    </row>
    <row r="1031" spans="1:17" ht="21.75" customHeight="1">
      <c r="A1031" s="301" t="s">
        <v>5252</v>
      </c>
      <c r="B1031" s="301" t="s">
        <v>5257</v>
      </c>
      <c r="C1031" s="316" t="s">
        <v>7106</v>
      </c>
      <c r="D1031" s="465" t="s">
        <v>3730</v>
      </c>
      <c r="E1031" s="465" t="s">
        <v>700</v>
      </c>
      <c r="F1031" s="469" t="str">
        <f t="shared" si="32"/>
        <v>CH</v>
      </c>
      <c r="G1031" s="260">
        <v>0</v>
      </c>
      <c r="H1031" s="260">
        <v>0</v>
      </c>
      <c r="I1031" s="260">
        <v>0</v>
      </c>
      <c r="J1031" s="260">
        <v>0.30468446722799403</v>
      </c>
      <c r="K1031" s="260">
        <v>0.30468446716303899</v>
      </c>
      <c r="L1031" s="301" t="str">
        <f t="shared" si="33"/>
        <v/>
      </c>
      <c r="M1031" s="459">
        <f>IFERROR((Tableau1[[#This Row],[Scope 1
(kg CO2-eq)]]+Tableau1[[#This Row],[Scope 2 energy
(kg CO2-eq)]]+Tableau1[[#This Row],[Scope 2 Infrastructure
(kg CO2-eq)]])/Tableau1[[#This Row],[Total CO2-emissions
(kg CO2-eq)
for scope 3 use ]],"")</f>
        <v>0</v>
      </c>
      <c r="N1031" s="436" t="s">
        <v>3730</v>
      </c>
      <c r="O1031" s="259">
        <v>1</v>
      </c>
      <c r="P1031" s="260" t="s">
        <v>5252</v>
      </c>
      <c r="Q1031" s="260" t="s">
        <v>5257</v>
      </c>
    </row>
    <row r="1032" spans="1:17" ht="21.75" customHeight="1">
      <c r="A1032" s="301" t="s">
        <v>5167</v>
      </c>
      <c r="B1032" s="301" t="s">
        <v>5216</v>
      </c>
      <c r="C1032" s="316" t="s">
        <v>7107</v>
      </c>
      <c r="D1032" s="465" t="s">
        <v>3730</v>
      </c>
      <c r="E1032" s="465" t="s">
        <v>700</v>
      </c>
      <c r="F1032" s="469" t="str">
        <f t="shared" si="32"/>
        <v>CH</v>
      </c>
      <c r="G1032" s="260">
        <v>0</v>
      </c>
      <c r="H1032" s="260">
        <v>0</v>
      </c>
      <c r="I1032" s="260">
        <v>0</v>
      </c>
      <c r="J1032" s="260">
        <v>4.7740327949047402E-3</v>
      </c>
      <c r="K1032" s="260">
        <v>4.7740327949047402E-3</v>
      </c>
      <c r="L1032" s="301" t="str">
        <f t="shared" si="33"/>
        <v/>
      </c>
      <c r="M1032" s="459">
        <f>IFERROR((Tableau1[[#This Row],[Scope 1
(kg CO2-eq)]]+Tableau1[[#This Row],[Scope 2 energy
(kg CO2-eq)]]+Tableau1[[#This Row],[Scope 2 Infrastructure
(kg CO2-eq)]])/Tableau1[[#This Row],[Total CO2-emissions
(kg CO2-eq)
for scope 3 use ]],"")</f>
        <v>0</v>
      </c>
      <c r="N1032" s="436" t="s">
        <v>3730</v>
      </c>
      <c r="O1032" s="259">
        <v>1</v>
      </c>
      <c r="P1032" s="259" t="s">
        <v>5167</v>
      </c>
      <c r="Q1032" s="259" t="s">
        <v>5216</v>
      </c>
    </row>
    <row r="1033" spans="1:17" ht="21.75" customHeight="1">
      <c r="A1033" s="301" t="s">
        <v>5167</v>
      </c>
      <c r="B1033" s="301" t="s">
        <v>5257</v>
      </c>
      <c r="C1033" s="316" t="s">
        <v>7108</v>
      </c>
      <c r="D1033" s="465" t="s">
        <v>3730</v>
      </c>
      <c r="E1033" s="465" t="s">
        <v>700</v>
      </c>
      <c r="F1033" s="469" t="str">
        <f t="shared" si="32"/>
        <v>CH</v>
      </c>
      <c r="G1033" s="260">
        <v>0</v>
      </c>
      <c r="H1033" s="260">
        <v>0</v>
      </c>
      <c r="I1033" s="260">
        <v>0</v>
      </c>
      <c r="J1033" s="260">
        <v>0.30468446722799403</v>
      </c>
      <c r="K1033" s="260">
        <v>0.30468446716303899</v>
      </c>
      <c r="L1033" s="301" t="str">
        <f t="shared" si="33"/>
        <v/>
      </c>
      <c r="M1033" s="459">
        <f>IFERROR((Tableau1[[#This Row],[Scope 1
(kg CO2-eq)]]+Tableau1[[#This Row],[Scope 2 energy
(kg CO2-eq)]]+Tableau1[[#This Row],[Scope 2 Infrastructure
(kg CO2-eq)]])/Tableau1[[#This Row],[Total CO2-emissions
(kg CO2-eq)
for scope 3 use ]],"")</f>
        <v>0</v>
      </c>
      <c r="N1033" s="436" t="s">
        <v>3730</v>
      </c>
      <c r="O1033" s="259">
        <v>1</v>
      </c>
      <c r="P1033" s="259" t="s">
        <v>5167</v>
      </c>
      <c r="Q1033" s="259" t="s">
        <v>5257</v>
      </c>
    </row>
    <row r="1034" spans="1:17" ht="21.75" customHeight="1">
      <c r="A1034" s="301" t="s">
        <v>5167</v>
      </c>
      <c r="B1034" s="301" t="s">
        <v>5216</v>
      </c>
      <c r="C1034" s="316" t="s">
        <v>7109</v>
      </c>
      <c r="D1034" s="465" t="s">
        <v>3731</v>
      </c>
      <c r="E1034" s="465" t="s">
        <v>700</v>
      </c>
      <c r="F1034" s="469" t="str">
        <f t="shared" si="32"/>
        <v>CH</v>
      </c>
      <c r="G1034" s="260">
        <v>0</v>
      </c>
      <c r="H1034" s="260">
        <v>0</v>
      </c>
      <c r="I1034" s="260">
        <v>0</v>
      </c>
      <c r="J1034" s="260">
        <v>9.8944522092675307</v>
      </c>
      <c r="K1034" s="260">
        <v>9.8944522092886906</v>
      </c>
      <c r="L1034" s="301" t="str">
        <f t="shared" si="33"/>
        <v/>
      </c>
      <c r="M1034" s="459">
        <f>IFERROR((Tableau1[[#This Row],[Scope 1
(kg CO2-eq)]]+Tableau1[[#This Row],[Scope 2 energy
(kg CO2-eq)]]+Tableau1[[#This Row],[Scope 2 Infrastructure
(kg CO2-eq)]])/Tableau1[[#This Row],[Total CO2-emissions
(kg CO2-eq)
for scope 3 use ]],"")</f>
        <v>0</v>
      </c>
      <c r="N1034" s="436" t="s">
        <v>3731</v>
      </c>
      <c r="O1034" s="259">
        <v>1</v>
      </c>
      <c r="P1034" s="259" t="s">
        <v>5167</v>
      </c>
      <c r="Q1034" s="259" t="s">
        <v>5216</v>
      </c>
    </row>
    <row r="1035" spans="1:17" ht="21.75" customHeight="1">
      <c r="A1035" s="301" t="s">
        <v>5203</v>
      </c>
      <c r="B1035" s="301" t="s">
        <v>5204</v>
      </c>
      <c r="C1035" s="316" t="s">
        <v>7110</v>
      </c>
      <c r="D1035" s="465" t="s">
        <v>3731</v>
      </c>
      <c r="E1035" s="465" t="s">
        <v>700</v>
      </c>
      <c r="F1035" s="469" t="str">
        <f t="shared" si="32"/>
        <v>CH</v>
      </c>
      <c r="G1035" s="260">
        <v>0</v>
      </c>
      <c r="H1035" s="260">
        <v>0</v>
      </c>
      <c r="I1035" s="260">
        <v>0</v>
      </c>
      <c r="J1035" s="260">
        <v>10.5257928977984</v>
      </c>
      <c r="K1035" s="260">
        <v>10.5257928978154</v>
      </c>
      <c r="L1035" s="301" t="str">
        <f t="shared" si="33"/>
        <v/>
      </c>
      <c r="M1035" s="459">
        <f>IFERROR((Tableau1[[#This Row],[Scope 1
(kg CO2-eq)]]+Tableau1[[#This Row],[Scope 2 energy
(kg CO2-eq)]]+Tableau1[[#This Row],[Scope 2 Infrastructure
(kg CO2-eq)]])/Tableau1[[#This Row],[Total CO2-emissions
(kg CO2-eq)
for scope 3 use ]],"")</f>
        <v>0</v>
      </c>
      <c r="N1035" s="436" t="s">
        <v>3731</v>
      </c>
      <c r="O1035" s="259">
        <v>1</v>
      </c>
      <c r="P1035" s="259" t="s">
        <v>5203</v>
      </c>
      <c r="Q1035" s="259" t="s">
        <v>5204</v>
      </c>
    </row>
    <row r="1036" spans="1:17" ht="21.75" customHeight="1">
      <c r="A1036" s="301" t="s">
        <v>5203</v>
      </c>
      <c r="B1036" s="301" t="s">
        <v>5204</v>
      </c>
      <c r="C1036" s="316" t="s">
        <v>7111</v>
      </c>
      <c r="D1036" s="465" t="s">
        <v>3731</v>
      </c>
      <c r="E1036" s="465" t="s">
        <v>700</v>
      </c>
      <c r="F1036" s="469" t="str">
        <f t="shared" si="32"/>
        <v>CH</v>
      </c>
      <c r="G1036" s="260">
        <v>0</v>
      </c>
      <c r="H1036" s="260">
        <v>0</v>
      </c>
      <c r="I1036" s="260">
        <v>0</v>
      </c>
      <c r="J1036" s="260">
        <v>8.9792399939552006</v>
      </c>
      <c r="K1036" s="260">
        <v>8.9792399939532697</v>
      </c>
      <c r="L1036" s="301" t="str">
        <f t="shared" si="33"/>
        <v/>
      </c>
      <c r="M1036" s="459">
        <f>IFERROR((Tableau1[[#This Row],[Scope 1
(kg CO2-eq)]]+Tableau1[[#This Row],[Scope 2 energy
(kg CO2-eq)]]+Tableau1[[#This Row],[Scope 2 Infrastructure
(kg CO2-eq)]])/Tableau1[[#This Row],[Total CO2-emissions
(kg CO2-eq)
for scope 3 use ]],"")</f>
        <v>0</v>
      </c>
      <c r="N1036" s="436" t="s">
        <v>3731</v>
      </c>
      <c r="O1036" s="259">
        <v>1</v>
      </c>
      <c r="P1036" s="259" t="s">
        <v>5203</v>
      </c>
      <c r="Q1036" s="259" t="s">
        <v>5204</v>
      </c>
    </row>
    <row r="1037" spans="1:17" ht="21.75" customHeight="1">
      <c r="A1037" s="301" t="s">
        <v>5203</v>
      </c>
      <c r="B1037" s="301" t="s">
        <v>5204</v>
      </c>
      <c r="C1037" s="316" t="s">
        <v>7112</v>
      </c>
      <c r="D1037" s="465" t="s">
        <v>3731</v>
      </c>
      <c r="E1037" s="465" t="s">
        <v>700</v>
      </c>
      <c r="F1037" s="469" t="str">
        <f t="shared" si="32"/>
        <v>CH</v>
      </c>
      <c r="G1037" s="260">
        <v>0</v>
      </c>
      <c r="H1037" s="260">
        <v>0</v>
      </c>
      <c r="I1037" s="260">
        <v>0</v>
      </c>
      <c r="J1037" s="260">
        <v>9.9058527145947206</v>
      </c>
      <c r="K1037" s="260">
        <v>9.90585271459714</v>
      </c>
      <c r="L1037" s="301" t="str">
        <f t="shared" si="33"/>
        <v/>
      </c>
      <c r="M1037" s="459">
        <f>IFERROR((Tableau1[[#This Row],[Scope 1
(kg CO2-eq)]]+Tableau1[[#This Row],[Scope 2 energy
(kg CO2-eq)]]+Tableau1[[#This Row],[Scope 2 Infrastructure
(kg CO2-eq)]])/Tableau1[[#This Row],[Total CO2-emissions
(kg CO2-eq)
for scope 3 use ]],"")</f>
        <v>0</v>
      </c>
      <c r="N1037" s="436" t="s">
        <v>3731</v>
      </c>
      <c r="O1037" s="259">
        <v>1</v>
      </c>
      <c r="P1037" s="259" t="s">
        <v>5203</v>
      </c>
      <c r="Q1037" s="259" t="s">
        <v>5204</v>
      </c>
    </row>
    <row r="1038" spans="1:17" ht="21.75" customHeight="1">
      <c r="A1038" s="301" t="s">
        <v>5203</v>
      </c>
      <c r="B1038" s="301" t="s">
        <v>5204</v>
      </c>
      <c r="C1038" s="316" t="s">
        <v>7113</v>
      </c>
      <c r="D1038" s="465" t="s">
        <v>3731</v>
      </c>
      <c r="E1038" s="465" t="s">
        <v>700</v>
      </c>
      <c r="F1038" s="469" t="str">
        <f t="shared" si="32"/>
        <v>CH</v>
      </c>
      <c r="G1038" s="260">
        <v>0</v>
      </c>
      <c r="H1038" s="260">
        <v>0</v>
      </c>
      <c r="I1038" s="260">
        <v>0</v>
      </c>
      <c r="J1038" s="260">
        <v>10.825870326902299</v>
      </c>
      <c r="K1038" s="260">
        <v>10.825870326938899</v>
      </c>
      <c r="L1038" s="301" t="str">
        <f t="shared" si="33"/>
        <v/>
      </c>
      <c r="M1038" s="459">
        <f>IFERROR((Tableau1[[#This Row],[Scope 1
(kg CO2-eq)]]+Tableau1[[#This Row],[Scope 2 energy
(kg CO2-eq)]]+Tableau1[[#This Row],[Scope 2 Infrastructure
(kg CO2-eq)]])/Tableau1[[#This Row],[Total CO2-emissions
(kg CO2-eq)
for scope 3 use ]],"")</f>
        <v>0</v>
      </c>
      <c r="N1038" s="436" t="s">
        <v>3731</v>
      </c>
      <c r="O1038" s="259">
        <v>1</v>
      </c>
      <c r="P1038" s="259" t="s">
        <v>5203</v>
      </c>
      <c r="Q1038" s="259" t="s">
        <v>5204</v>
      </c>
    </row>
    <row r="1039" spans="1:17" ht="21.75" customHeight="1">
      <c r="A1039" s="301" t="s">
        <v>5203</v>
      </c>
      <c r="B1039" s="301" t="s">
        <v>5204</v>
      </c>
      <c r="C1039" s="316" t="s">
        <v>7114</v>
      </c>
      <c r="D1039" s="465" t="s">
        <v>3731</v>
      </c>
      <c r="E1039" s="465" t="s">
        <v>700</v>
      </c>
      <c r="F1039" s="469" t="str">
        <f t="shared" si="32"/>
        <v>CH</v>
      </c>
      <c r="G1039" s="260">
        <v>0</v>
      </c>
      <c r="H1039" s="260">
        <v>0</v>
      </c>
      <c r="I1039" s="260">
        <v>0</v>
      </c>
      <c r="J1039" s="260">
        <v>10.059254934396</v>
      </c>
      <c r="K1039" s="260">
        <v>10.0592549344286</v>
      </c>
      <c r="L1039" s="301" t="str">
        <f t="shared" si="33"/>
        <v/>
      </c>
      <c r="M1039" s="459">
        <f>IFERROR((Tableau1[[#This Row],[Scope 1
(kg CO2-eq)]]+Tableau1[[#This Row],[Scope 2 energy
(kg CO2-eq)]]+Tableau1[[#This Row],[Scope 2 Infrastructure
(kg CO2-eq)]])/Tableau1[[#This Row],[Total CO2-emissions
(kg CO2-eq)
for scope 3 use ]],"")</f>
        <v>0</v>
      </c>
      <c r="N1039" s="436" t="s">
        <v>3731</v>
      </c>
      <c r="O1039" s="259">
        <v>1</v>
      </c>
      <c r="P1039" s="259" t="s">
        <v>5203</v>
      </c>
      <c r="Q1039" s="259" t="s">
        <v>5204</v>
      </c>
    </row>
    <row r="1040" spans="1:17" ht="21.75" customHeight="1">
      <c r="A1040" s="301" t="s">
        <v>5167</v>
      </c>
      <c r="B1040" s="301" t="s">
        <v>5216</v>
      </c>
      <c r="C1040" s="316" t="s">
        <v>7115</v>
      </c>
      <c r="D1040" s="465" t="s">
        <v>3731</v>
      </c>
      <c r="E1040" s="465" t="s">
        <v>700</v>
      </c>
      <c r="F1040" s="469" t="str">
        <f t="shared" si="32"/>
        <v>CH</v>
      </c>
      <c r="G1040" s="260">
        <v>0</v>
      </c>
      <c r="H1040" s="260">
        <v>0</v>
      </c>
      <c r="I1040" s="260">
        <v>0</v>
      </c>
      <c r="J1040" s="260">
        <v>14.7750886691059</v>
      </c>
      <c r="K1040" s="260">
        <v>14.7750886691825</v>
      </c>
      <c r="L1040" s="301" t="str">
        <f t="shared" si="33"/>
        <v/>
      </c>
      <c r="M1040" s="459">
        <f>IFERROR((Tableau1[[#This Row],[Scope 1
(kg CO2-eq)]]+Tableau1[[#This Row],[Scope 2 energy
(kg CO2-eq)]]+Tableau1[[#This Row],[Scope 2 Infrastructure
(kg CO2-eq)]])/Tableau1[[#This Row],[Total CO2-emissions
(kg CO2-eq)
for scope 3 use ]],"")</f>
        <v>0</v>
      </c>
      <c r="N1040" s="436" t="s">
        <v>3731</v>
      </c>
      <c r="O1040" s="259">
        <v>1</v>
      </c>
      <c r="P1040" s="259" t="s">
        <v>5167</v>
      </c>
      <c r="Q1040" s="259" t="s">
        <v>5216</v>
      </c>
    </row>
    <row r="1041" spans="1:17" ht="21.75" customHeight="1">
      <c r="A1041" s="301" t="s">
        <v>5203</v>
      </c>
      <c r="B1041" s="301" t="s">
        <v>5204</v>
      </c>
      <c r="C1041" s="316" t="s">
        <v>7116</v>
      </c>
      <c r="D1041" s="465" t="s">
        <v>3731</v>
      </c>
      <c r="E1041" s="465" t="s">
        <v>700</v>
      </c>
      <c r="F1041" s="469" t="str">
        <f t="shared" si="32"/>
        <v>CH</v>
      </c>
      <c r="G1041" s="260">
        <v>0</v>
      </c>
      <c r="H1041" s="260">
        <v>0</v>
      </c>
      <c r="I1041" s="260">
        <v>0</v>
      </c>
      <c r="J1041" s="260">
        <v>17.798910486930101</v>
      </c>
      <c r="K1041" s="260">
        <v>17.798910487007401</v>
      </c>
      <c r="L1041" s="301" t="str">
        <f t="shared" si="33"/>
        <v/>
      </c>
      <c r="M1041" s="459">
        <f>IFERROR((Tableau1[[#This Row],[Scope 1
(kg CO2-eq)]]+Tableau1[[#This Row],[Scope 2 energy
(kg CO2-eq)]]+Tableau1[[#This Row],[Scope 2 Infrastructure
(kg CO2-eq)]])/Tableau1[[#This Row],[Total CO2-emissions
(kg CO2-eq)
for scope 3 use ]],"")</f>
        <v>0</v>
      </c>
      <c r="N1041" s="436" t="s">
        <v>3731</v>
      </c>
      <c r="O1041" s="259">
        <v>1</v>
      </c>
      <c r="P1041" s="259" t="s">
        <v>5203</v>
      </c>
      <c r="Q1041" s="259" t="s">
        <v>5204</v>
      </c>
    </row>
    <row r="1042" spans="1:17" ht="21.75" customHeight="1">
      <c r="A1042" s="301" t="s">
        <v>5203</v>
      </c>
      <c r="B1042" s="301" t="s">
        <v>5204</v>
      </c>
      <c r="C1042" s="316" t="s">
        <v>7117</v>
      </c>
      <c r="D1042" s="465" t="s">
        <v>3731</v>
      </c>
      <c r="E1042" s="465" t="s">
        <v>700</v>
      </c>
      <c r="F1042" s="469" t="str">
        <f t="shared" si="32"/>
        <v>CH</v>
      </c>
      <c r="G1042" s="260">
        <v>0</v>
      </c>
      <c r="H1042" s="260">
        <v>0</v>
      </c>
      <c r="I1042" s="260">
        <v>0</v>
      </c>
      <c r="J1042" s="260">
        <v>11.7788634808696</v>
      </c>
      <c r="K1042" s="260">
        <v>11.778863480891401</v>
      </c>
      <c r="L1042" s="301" t="str">
        <f t="shared" si="33"/>
        <v/>
      </c>
      <c r="M1042" s="459">
        <f>IFERROR((Tableau1[[#This Row],[Scope 1
(kg CO2-eq)]]+Tableau1[[#This Row],[Scope 2 energy
(kg CO2-eq)]]+Tableau1[[#This Row],[Scope 2 Infrastructure
(kg CO2-eq)]])/Tableau1[[#This Row],[Total CO2-emissions
(kg CO2-eq)
for scope 3 use ]],"")</f>
        <v>0</v>
      </c>
      <c r="N1042" s="436" t="s">
        <v>3731</v>
      </c>
      <c r="O1042" s="259">
        <v>1</v>
      </c>
      <c r="P1042" s="259" t="s">
        <v>5203</v>
      </c>
      <c r="Q1042" s="259" t="s">
        <v>5204</v>
      </c>
    </row>
    <row r="1043" spans="1:17" ht="21.75" customHeight="1">
      <c r="A1043" s="301" t="s">
        <v>5203</v>
      </c>
      <c r="B1043" s="301" t="s">
        <v>5204</v>
      </c>
      <c r="C1043" s="316" t="s">
        <v>7118</v>
      </c>
      <c r="D1043" s="465" t="s">
        <v>3731</v>
      </c>
      <c r="E1043" s="465" t="s">
        <v>700</v>
      </c>
      <c r="F1043" s="469" t="str">
        <f t="shared" si="32"/>
        <v>CH</v>
      </c>
      <c r="G1043" s="260">
        <v>0</v>
      </c>
      <c r="H1043" s="260">
        <v>0</v>
      </c>
      <c r="I1043" s="260">
        <v>0</v>
      </c>
      <c r="J1043" s="260">
        <v>9.5925850688269101</v>
      </c>
      <c r="K1043" s="260">
        <v>9.5925850688415295</v>
      </c>
      <c r="L1043" s="301" t="str">
        <f t="shared" si="33"/>
        <v/>
      </c>
      <c r="M1043" s="459">
        <f>IFERROR((Tableau1[[#This Row],[Scope 1
(kg CO2-eq)]]+Tableau1[[#This Row],[Scope 2 energy
(kg CO2-eq)]]+Tableau1[[#This Row],[Scope 2 Infrastructure
(kg CO2-eq)]])/Tableau1[[#This Row],[Total CO2-emissions
(kg CO2-eq)
for scope 3 use ]],"")</f>
        <v>0</v>
      </c>
      <c r="N1043" s="436" t="s">
        <v>3731</v>
      </c>
      <c r="O1043" s="259">
        <v>1</v>
      </c>
      <c r="P1043" s="259" t="s">
        <v>5203</v>
      </c>
      <c r="Q1043" s="259" t="s">
        <v>5204</v>
      </c>
    </row>
    <row r="1044" spans="1:17" ht="21.75" customHeight="1">
      <c r="A1044" s="301" t="s">
        <v>5203</v>
      </c>
      <c r="B1044" s="301" t="s">
        <v>5204</v>
      </c>
      <c r="C1044" s="316" t="s">
        <v>7119</v>
      </c>
      <c r="D1044" s="465" t="s">
        <v>3731</v>
      </c>
      <c r="E1044" s="465" t="s">
        <v>700</v>
      </c>
      <c r="F1044" s="469" t="str">
        <f t="shared" si="32"/>
        <v>CH</v>
      </c>
      <c r="G1044" s="260">
        <v>0</v>
      </c>
      <c r="H1044" s="260">
        <v>0</v>
      </c>
      <c r="I1044" s="260">
        <v>0</v>
      </c>
      <c r="J1044" s="260">
        <v>9.5991801771588694</v>
      </c>
      <c r="K1044" s="260">
        <v>9.5991801772008607</v>
      </c>
      <c r="L1044" s="301" t="str">
        <f t="shared" si="33"/>
        <v/>
      </c>
      <c r="M1044" s="459">
        <f>IFERROR((Tableau1[[#This Row],[Scope 1
(kg CO2-eq)]]+Tableau1[[#This Row],[Scope 2 energy
(kg CO2-eq)]]+Tableau1[[#This Row],[Scope 2 Infrastructure
(kg CO2-eq)]])/Tableau1[[#This Row],[Total CO2-emissions
(kg CO2-eq)
for scope 3 use ]],"")</f>
        <v>0</v>
      </c>
      <c r="N1044" s="436" t="s">
        <v>3731</v>
      </c>
      <c r="O1044" s="259">
        <v>1</v>
      </c>
      <c r="P1044" s="259" t="s">
        <v>5203</v>
      </c>
      <c r="Q1044" s="259" t="s">
        <v>5204</v>
      </c>
    </row>
    <row r="1045" spans="1:17" ht="21.75" customHeight="1">
      <c r="A1045" s="301" t="s">
        <v>5167</v>
      </c>
      <c r="B1045" s="301" t="s">
        <v>5216</v>
      </c>
      <c r="C1045" s="316" t="s">
        <v>7120</v>
      </c>
      <c r="D1045" s="465" t="s">
        <v>3731</v>
      </c>
      <c r="E1045" s="465" t="s">
        <v>700</v>
      </c>
      <c r="F1045" s="469" t="str">
        <f t="shared" si="32"/>
        <v>CH</v>
      </c>
      <c r="G1045" s="260">
        <v>0</v>
      </c>
      <c r="H1045" s="260">
        <v>0</v>
      </c>
      <c r="I1045" s="260">
        <v>0</v>
      </c>
      <c r="J1045" s="260">
        <v>8.5673379860924701</v>
      </c>
      <c r="K1045" s="260">
        <v>8.56733798611282</v>
      </c>
      <c r="L1045" s="301" t="str">
        <f t="shared" si="33"/>
        <v/>
      </c>
      <c r="M1045" s="459">
        <f>IFERROR((Tableau1[[#This Row],[Scope 1
(kg CO2-eq)]]+Tableau1[[#This Row],[Scope 2 energy
(kg CO2-eq)]]+Tableau1[[#This Row],[Scope 2 Infrastructure
(kg CO2-eq)]])/Tableau1[[#This Row],[Total CO2-emissions
(kg CO2-eq)
for scope 3 use ]],"")</f>
        <v>0</v>
      </c>
      <c r="N1045" s="436" t="s">
        <v>3731</v>
      </c>
      <c r="O1045" s="259">
        <v>1</v>
      </c>
      <c r="P1045" s="259" t="s">
        <v>5167</v>
      </c>
      <c r="Q1045" s="259" t="s">
        <v>5216</v>
      </c>
    </row>
    <row r="1046" spans="1:17" ht="21.75" customHeight="1">
      <c r="A1046" s="301" t="s">
        <v>5203</v>
      </c>
      <c r="B1046" s="301" t="s">
        <v>5204</v>
      </c>
      <c r="C1046" s="316" t="s">
        <v>7121</v>
      </c>
      <c r="D1046" s="465" t="s">
        <v>3731</v>
      </c>
      <c r="E1046" s="465" t="s">
        <v>700</v>
      </c>
      <c r="F1046" s="469" t="str">
        <f t="shared" si="32"/>
        <v>CH</v>
      </c>
      <c r="G1046" s="260">
        <v>0</v>
      </c>
      <c r="H1046" s="260">
        <v>0</v>
      </c>
      <c r="I1046" s="260">
        <v>0</v>
      </c>
      <c r="J1046" s="260">
        <v>9.5958826229928906</v>
      </c>
      <c r="K1046" s="260">
        <v>9.5958826230399907</v>
      </c>
      <c r="L1046" s="301" t="str">
        <f t="shared" si="33"/>
        <v/>
      </c>
      <c r="M1046" s="459">
        <f>IFERROR((Tableau1[[#This Row],[Scope 1
(kg CO2-eq)]]+Tableau1[[#This Row],[Scope 2 energy
(kg CO2-eq)]]+Tableau1[[#This Row],[Scope 2 Infrastructure
(kg CO2-eq)]])/Tableau1[[#This Row],[Total CO2-emissions
(kg CO2-eq)
for scope 3 use ]],"")</f>
        <v>0</v>
      </c>
      <c r="N1046" s="436" t="s">
        <v>3731</v>
      </c>
      <c r="O1046" s="259">
        <v>1</v>
      </c>
      <c r="P1046" s="259" t="s">
        <v>5203</v>
      </c>
      <c r="Q1046" s="259" t="s">
        <v>5204</v>
      </c>
    </row>
    <row r="1047" spans="1:17" ht="21.75" customHeight="1">
      <c r="A1047" s="301" t="s">
        <v>5234</v>
      </c>
      <c r="B1047" s="301" t="s">
        <v>5250</v>
      </c>
      <c r="C1047" s="316" t="s">
        <v>7122</v>
      </c>
      <c r="D1047" s="465" t="s">
        <v>3646</v>
      </c>
      <c r="E1047" s="465" t="s">
        <v>700</v>
      </c>
      <c r="F1047" s="469" t="str">
        <f t="shared" si="32"/>
        <v>CH</v>
      </c>
      <c r="G1047" s="260">
        <v>0</v>
      </c>
      <c r="H1047" s="260">
        <v>0</v>
      </c>
      <c r="I1047" s="260">
        <v>0</v>
      </c>
      <c r="J1047" s="260">
        <v>5.9587089586070796</v>
      </c>
      <c r="K1047" s="260">
        <v>5.95870895865189</v>
      </c>
      <c r="L1047" s="301" t="str">
        <f t="shared" si="33"/>
        <v/>
      </c>
      <c r="M1047" s="459">
        <f>IFERROR((Tableau1[[#This Row],[Scope 1
(kg CO2-eq)]]+Tableau1[[#This Row],[Scope 2 energy
(kg CO2-eq)]]+Tableau1[[#This Row],[Scope 2 Infrastructure
(kg CO2-eq)]])/Tableau1[[#This Row],[Total CO2-emissions
(kg CO2-eq)
for scope 3 use ]],"")</f>
        <v>0</v>
      </c>
      <c r="N1047" s="436" t="s">
        <v>3646</v>
      </c>
      <c r="O1047" s="259">
        <v>1</v>
      </c>
      <c r="P1047" s="259" t="s">
        <v>5234</v>
      </c>
      <c r="Q1047" s="259" t="s">
        <v>5250</v>
      </c>
    </row>
    <row r="1048" spans="1:17" ht="21.75" customHeight="1">
      <c r="A1048" s="301" t="s">
        <v>5254</v>
      </c>
      <c r="B1048" s="301" t="s">
        <v>5255</v>
      </c>
      <c r="C1048" s="316" t="s">
        <v>7123</v>
      </c>
      <c r="D1048" s="465" t="s">
        <v>3730</v>
      </c>
      <c r="E1048" s="465" t="s">
        <v>700</v>
      </c>
      <c r="F1048" s="469" t="str">
        <f t="shared" si="32"/>
        <v>CH</v>
      </c>
      <c r="G1048" s="260">
        <v>0.30554246532000001</v>
      </c>
      <c r="H1048" s="260">
        <v>1.5630896069276401</v>
      </c>
      <c r="I1048" s="260">
        <v>0.53624340909726398</v>
      </c>
      <c r="J1048" s="260">
        <v>3.5451029335923978E-2</v>
      </c>
      <c r="K1048" s="260">
        <v>2.4403265164240402</v>
      </c>
      <c r="L1048" s="301" t="str">
        <f t="shared" si="33"/>
        <v/>
      </c>
      <c r="M1048" s="459">
        <f>IFERROR((Tableau1[[#This Row],[Scope 1
(kg CO2-eq)]]+Tableau1[[#This Row],[Scope 2 energy
(kg CO2-eq)]]+Tableau1[[#This Row],[Scope 2 Infrastructure
(kg CO2-eq)]])/Tableau1[[#This Row],[Total CO2-emissions
(kg CO2-eq)
for scope 3 use ]],"")</f>
        <v>0.98547283126231622</v>
      </c>
      <c r="N1048" s="436" t="s">
        <v>3730</v>
      </c>
      <c r="O1048" s="259">
        <v>1</v>
      </c>
      <c r="P1048" s="259" t="s">
        <v>5254</v>
      </c>
      <c r="Q1048" s="259" t="s">
        <v>5255</v>
      </c>
    </row>
    <row r="1049" spans="1:17" ht="21.75" customHeight="1">
      <c r="A1049" s="301" t="s">
        <v>5167</v>
      </c>
      <c r="B1049" s="301" t="s">
        <v>5251</v>
      </c>
      <c r="C1049" s="316" t="s">
        <v>7124</v>
      </c>
      <c r="D1049" s="465" t="s">
        <v>3730</v>
      </c>
      <c r="E1049" s="465" t="s">
        <v>700</v>
      </c>
      <c r="F1049" s="469" t="str">
        <f t="shared" si="32"/>
        <v>CH</v>
      </c>
      <c r="G1049" s="260">
        <v>1.380699744E-2</v>
      </c>
      <c r="H1049" s="260">
        <v>7.5819951904200003E-3</v>
      </c>
      <c r="I1049" s="260">
        <v>4.169334792E-6</v>
      </c>
      <c r="J1049" s="260">
        <v>1.8763193556285303E-2</v>
      </c>
      <c r="K1049" s="260">
        <v>4.0156355512751499E-2</v>
      </c>
      <c r="L1049" s="301" t="str">
        <f t="shared" si="33"/>
        <v/>
      </c>
      <c r="M1049" s="459">
        <f>IFERROR((Tableau1[[#This Row],[Scope 1
(kg CO2-eq)]]+Tableau1[[#This Row],[Scope 2 energy
(kg CO2-eq)]]+Tableau1[[#This Row],[Scope 2 Infrastructure
(kg CO2-eq)]])/Tableau1[[#This Row],[Total CO2-emissions
(kg CO2-eq)
for scope 3 use ]],"")</f>
        <v>0.53274660242557825</v>
      </c>
      <c r="N1049" s="436" t="s">
        <v>3730</v>
      </c>
      <c r="O1049" s="259">
        <v>1</v>
      </c>
      <c r="P1049" s="259" t="s">
        <v>5167</v>
      </c>
      <c r="Q1049" s="259" t="s">
        <v>5251</v>
      </c>
    </row>
    <row r="1050" spans="1:17" ht="21.75" customHeight="1">
      <c r="A1050" s="301" t="s">
        <v>5146</v>
      </c>
      <c r="B1050" s="301" t="s">
        <v>4140</v>
      </c>
      <c r="C1050" s="316" t="s">
        <v>7125</v>
      </c>
      <c r="D1050" s="465" t="s">
        <v>3730</v>
      </c>
      <c r="E1050" s="465" t="s">
        <v>700</v>
      </c>
      <c r="F1050" s="469" t="str">
        <f t="shared" si="32"/>
        <v>CH</v>
      </c>
      <c r="G1050" s="260">
        <v>2.8000000000000001E-2</v>
      </c>
      <c r="H1050" s="260">
        <v>4.1951247782399998E-5</v>
      </c>
      <c r="I1050" s="260">
        <v>8.7556803840000001E-7</v>
      </c>
      <c r="J1050" s="260">
        <v>2.0779787913602007E-3</v>
      </c>
      <c r="K1050" s="260">
        <v>3.0120805607586398E-2</v>
      </c>
      <c r="L1050" s="301" t="str">
        <f t="shared" si="33"/>
        <v/>
      </c>
      <c r="M1050" s="459">
        <f>IFERROR((Tableau1[[#This Row],[Scope 1
(kg CO2-eq)]]+Tableau1[[#This Row],[Scope 2 energy
(kg CO2-eq)]]+Tableau1[[#This Row],[Scope 2 Infrastructure
(kg CO2-eq)]])/Tableau1[[#This Row],[Total CO2-emissions
(kg CO2-eq)
for scope 3 use ]],"")</f>
        <v>0.9310118454719476</v>
      </c>
      <c r="N1050" s="437" t="s">
        <v>3730</v>
      </c>
      <c r="O1050" s="259">
        <v>1</v>
      </c>
      <c r="P1050" s="259" t="s">
        <v>5146</v>
      </c>
      <c r="Q1050" s="260" t="s">
        <v>4140</v>
      </c>
    </row>
    <row r="1051" spans="1:17" ht="21.75" customHeight="1">
      <c r="A1051" s="301" t="s">
        <v>5146</v>
      </c>
      <c r="B1051" s="301" t="s">
        <v>4140</v>
      </c>
      <c r="C1051" s="316" t="s">
        <v>7126</v>
      </c>
      <c r="D1051" s="465" t="s">
        <v>3730</v>
      </c>
      <c r="E1051" s="465" t="s">
        <v>700</v>
      </c>
      <c r="F1051" s="469" t="str">
        <f t="shared" si="32"/>
        <v>CH</v>
      </c>
      <c r="G1051" s="260">
        <v>3.9031999999999997E-2</v>
      </c>
      <c r="H1051" s="260">
        <v>1.4098849726156801E-4</v>
      </c>
      <c r="I1051" s="260">
        <v>1.53705572567149E-3</v>
      </c>
      <c r="J1051" s="260">
        <v>1.733583490901705E-3</v>
      </c>
      <c r="K1051" s="260">
        <v>4.24436277358105E-2</v>
      </c>
      <c r="L1051" s="301" t="str">
        <f t="shared" si="33"/>
        <v/>
      </c>
      <c r="M1051" s="459">
        <f>IFERROR((Tableau1[[#This Row],[Scope 1
(kg CO2-eq)]]+Tableau1[[#This Row],[Scope 2 energy
(kg CO2-eq)]]+Tableau1[[#This Row],[Scope 2 Infrastructure
(kg CO2-eq)]])/Tableau1[[#This Row],[Total CO2-emissions
(kg CO2-eq)
for scope 3 use ]],"")</f>
        <v>0.95915562346206362</v>
      </c>
      <c r="N1051" s="436" t="s">
        <v>3730</v>
      </c>
      <c r="O1051" s="259">
        <v>1</v>
      </c>
      <c r="P1051" s="260" t="s">
        <v>5146</v>
      </c>
      <c r="Q1051" s="260" t="s">
        <v>4140</v>
      </c>
    </row>
    <row r="1052" spans="1:17" ht="21.75" customHeight="1">
      <c r="A1052" s="301" t="s">
        <v>5167</v>
      </c>
      <c r="B1052" s="301" t="s">
        <v>5251</v>
      </c>
      <c r="C1052" s="316" t="s">
        <v>7127</v>
      </c>
      <c r="D1052" s="465" t="s">
        <v>3730</v>
      </c>
      <c r="E1052" s="465" t="s">
        <v>700</v>
      </c>
      <c r="F1052" s="469" t="str">
        <f t="shared" si="32"/>
        <v>CH</v>
      </c>
      <c r="G1052" s="260">
        <v>2.3223509870600001</v>
      </c>
      <c r="H1052" s="260">
        <v>1.581447868478E-2</v>
      </c>
      <c r="I1052" s="260">
        <v>8.6963727280000005E-6</v>
      </c>
      <c r="J1052" s="260">
        <v>3.2296062725730046E-2</v>
      </c>
      <c r="K1052" s="260">
        <v>2.3704702248754601</v>
      </c>
      <c r="L1052" s="301" t="str">
        <f t="shared" si="33"/>
        <v/>
      </c>
      <c r="M1052" s="459">
        <f>IFERROR((Tableau1[[#This Row],[Scope 1
(kg CO2-eq)]]+Tableau1[[#This Row],[Scope 2 energy
(kg CO2-eq)]]+Tableau1[[#This Row],[Scope 2 Infrastructure
(kg CO2-eq)]])/Tableau1[[#This Row],[Total CO2-emissions
(kg CO2-eq)
for scope 3 use ]],"")</f>
        <v>0.98637567246403668</v>
      </c>
      <c r="N1052" s="436" t="s">
        <v>3730</v>
      </c>
      <c r="O1052" s="259">
        <v>1</v>
      </c>
      <c r="P1052" s="259" t="s">
        <v>5167</v>
      </c>
      <c r="Q1052" s="259" t="s">
        <v>5251</v>
      </c>
    </row>
    <row r="1053" spans="1:17" ht="21.75" customHeight="1">
      <c r="A1053" s="301" t="s">
        <v>5167</v>
      </c>
      <c r="B1053" s="301" t="s">
        <v>5216</v>
      </c>
      <c r="C1053" s="316" t="s">
        <v>7128</v>
      </c>
      <c r="D1053" s="465" t="s">
        <v>3730</v>
      </c>
      <c r="E1053" s="465" t="s">
        <v>700</v>
      </c>
      <c r="F1053" s="469" t="str">
        <f t="shared" si="32"/>
        <v>CH</v>
      </c>
      <c r="G1053" s="260">
        <v>0</v>
      </c>
      <c r="H1053" s="260">
        <v>0</v>
      </c>
      <c r="I1053" s="260">
        <v>0</v>
      </c>
      <c r="J1053" s="260">
        <v>2.3311174499163001</v>
      </c>
      <c r="K1053" s="260">
        <v>2.3311174498981302</v>
      </c>
      <c r="L1053" s="301" t="str">
        <f t="shared" si="33"/>
        <v/>
      </c>
      <c r="M1053" s="459">
        <f>IFERROR((Tableau1[[#This Row],[Scope 1
(kg CO2-eq)]]+Tableau1[[#This Row],[Scope 2 energy
(kg CO2-eq)]]+Tableau1[[#This Row],[Scope 2 Infrastructure
(kg CO2-eq)]])/Tableau1[[#This Row],[Total CO2-emissions
(kg CO2-eq)
for scope 3 use ]],"")</f>
        <v>0</v>
      </c>
      <c r="N1053" s="436" t="s">
        <v>3730</v>
      </c>
      <c r="O1053" s="259">
        <v>1</v>
      </c>
      <c r="P1053" s="259" t="s">
        <v>5167</v>
      </c>
      <c r="Q1053" s="260" t="s">
        <v>5216</v>
      </c>
    </row>
    <row r="1054" spans="1:17" ht="21.75" customHeight="1">
      <c r="A1054" s="301" t="s">
        <v>5167</v>
      </c>
      <c r="B1054" s="301" t="s">
        <v>5216</v>
      </c>
      <c r="C1054" s="316" t="s">
        <v>7129</v>
      </c>
      <c r="D1054" s="465" t="s">
        <v>3730</v>
      </c>
      <c r="E1054" s="465" t="s">
        <v>700</v>
      </c>
      <c r="F1054" s="469" t="str">
        <f t="shared" si="32"/>
        <v>CH</v>
      </c>
      <c r="G1054" s="260">
        <v>0</v>
      </c>
      <c r="H1054" s="260">
        <v>0</v>
      </c>
      <c r="I1054" s="260">
        <v>0</v>
      </c>
      <c r="J1054" s="260">
        <v>2.3762042745777001</v>
      </c>
      <c r="K1054" s="260">
        <v>2.3762042745338801</v>
      </c>
      <c r="L1054" s="301" t="str">
        <f t="shared" si="33"/>
        <v/>
      </c>
      <c r="M1054" s="459">
        <f>IFERROR((Tableau1[[#This Row],[Scope 1
(kg CO2-eq)]]+Tableau1[[#This Row],[Scope 2 energy
(kg CO2-eq)]]+Tableau1[[#This Row],[Scope 2 Infrastructure
(kg CO2-eq)]])/Tableau1[[#This Row],[Total CO2-emissions
(kg CO2-eq)
for scope 3 use ]],"")</f>
        <v>0</v>
      </c>
      <c r="N1054" s="436" t="s">
        <v>3730</v>
      </c>
      <c r="O1054" s="259">
        <v>1</v>
      </c>
      <c r="P1054" s="259" t="s">
        <v>5167</v>
      </c>
      <c r="Q1054" s="259" t="s">
        <v>5216</v>
      </c>
    </row>
    <row r="1055" spans="1:17" ht="21.75" customHeight="1">
      <c r="A1055" s="301" t="s">
        <v>5252</v>
      </c>
      <c r="B1055" s="301" t="s">
        <v>5253</v>
      </c>
      <c r="C1055" s="316" t="s">
        <v>7130</v>
      </c>
      <c r="D1055" s="465" t="s">
        <v>3730</v>
      </c>
      <c r="E1055" s="465" t="s">
        <v>700</v>
      </c>
      <c r="F1055" s="469" t="str">
        <f t="shared" si="32"/>
        <v>CH</v>
      </c>
      <c r="G1055" s="260">
        <v>0.11731970781999999</v>
      </c>
      <c r="H1055" s="260">
        <v>1.0368310878810001E-4</v>
      </c>
      <c r="I1055" s="260">
        <v>3.01482981957E-6</v>
      </c>
      <c r="J1055" s="260">
        <v>1.3360932042822002E-2</v>
      </c>
      <c r="K1055" s="260">
        <v>0.13078733821662</v>
      </c>
      <c r="L1055" s="301" t="str">
        <f t="shared" si="33"/>
        <v/>
      </c>
      <c r="M1055" s="459">
        <f>IFERROR((Tableau1[[#This Row],[Scope 1
(kg CO2-eq)]]+Tableau1[[#This Row],[Scope 2 energy
(kg CO2-eq)]]+Tableau1[[#This Row],[Scope 2 Infrastructure
(kg CO2-eq)]])/Tableau1[[#This Row],[Total CO2-emissions
(kg CO2-eq)
for scope 3 use ]],"")</f>
        <v>0.89784230920058228</v>
      </c>
      <c r="N1055" s="437" t="s">
        <v>3730</v>
      </c>
      <c r="O1055" s="259">
        <v>1</v>
      </c>
      <c r="P1055" s="259" t="s">
        <v>5252</v>
      </c>
      <c r="Q1055" s="259" t="s">
        <v>5253</v>
      </c>
    </row>
    <row r="1056" spans="1:17" ht="21.75" customHeight="1">
      <c r="A1056" s="301" t="s">
        <v>5203</v>
      </c>
      <c r="B1056" s="301" t="s">
        <v>5204</v>
      </c>
      <c r="C1056" s="316" t="s">
        <v>7131</v>
      </c>
      <c r="D1056" s="465" t="s">
        <v>3647</v>
      </c>
      <c r="E1056" s="465" t="s">
        <v>700</v>
      </c>
      <c r="F1056" s="469" t="str">
        <f t="shared" si="32"/>
        <v>CH</v>
      </c>
      <c r="G1056" s="260">
        <v>0</v>
      </c>
      <c r="H1056" s="260">
        <v>0</v>
      </c>
      <c r="I1056" s="260">
        <v>0</v>
      </c>
      <c r="J1056" s="260">
        <v>0</v>
      </c>
      <c r="K1056" s="260">
        <v>0</v>
      </c>
      <c r="L1056" s="301">
        <f t="shared" si="33"/>
        <v>0</v>
      </c>
      <c r="M1056" s="459" t="str">
        <f>IFERROR((Tableau1[[#This Row],[Scope 1
(kg CO2-eq)]]+Tableau1[[#This Row],[Scope 2 energy
(kg CO2-eq)]]+Tableau1[[#This Row],[Scope 2 Infrastructure
(kg CO2-eq)]])/Tableau1[[#This Row],[Total CO2-emissions
(kg CO2-eq)
for scope 3 use ]],"")</f>
        <v/>
      </c>
      <c r="N1056" s="436" t="s">
        <v>3647</v>
      </c>
      <c r="O1056" s="259">
        <v>1</v>
      </c>
      <c r="P1056" s="259" t="s">
        <v>5203</v>
      </c>
      <c r="Q1056" s="260" t="s">
        <v>5204</v>
      </c>
    </row>
    <row r="1057" spans="1:17" ht="21.75" customHeight="1">
      <c r="A1057" s="301" t="s">
        <v>5203</v>
      </c>
      <c r="B1057" s="301" t="s">
        <v>5204</v>
      </c>
      <c r="C1057" s="316" t="s">
        <v>7132</v>
      </c>
      <c r="D1057" s="465" t="s">
        <v>3647</v>
      </c>
      <c r="E1057" s="465" t="s">
        <v>700</v>
      </c>
      <c r="F1057" s="469" t="str">
        <f t="shared" si="32"/>
        <v>CH</v>
      </c>
      <c r="G1057" s="260">
        <v>0</v>
      </c>
      <c r="H1057" s="260">
        <v>0</v>
      </c>
      <c r="I1057" s="260">
        <v>0</v>
      </c>
      <c r="J1057" s="260">
        <v>0</v>
      </c>
      <c r="K1057" s="260">
        <v>0</v>
      </c>
      <c r="L1057" s="301">
        <f t="shared" si="33"/>
        <v>0</v>
      </c>
      <c r="M1057" s="459" t="str">
        <f>IFERROR((Tableau1[[#This Row],[Scope 1
(kg CO2-eq)]]+Tableau1[[#This Row],[Scope 2 energy
(kg CO2-eq)]]+Tableau1[[#This Row],[Scope 2 Infrastructure
(kg CO2-eq)]])/Tableau1[[#This Row],[Total CO2-emissions
(kg CO2-eq)
for scope 3 use ]],"")</f>
        <v/>
      </c>
      <c r="N1057" s="436" t="s">
        <v>3647</v>
      </c>
      <c r="O1057" s="259">
        <v>1</v>
      </c>
      <c r="P1057" s="259" t="s">
        <v>5203</v>
      </c>
      <c r="Q1057" s="259" t="s">
        <v>5204</v>
      </c>
    </row>
    <row r="1058" spans="1:17" ht="21.75" customHeight="1">
      <c r="A1058" s="301" t="s">
        <v>5167</v>
      </c>
      <c r="B1058" s="301" t="s">
        <v>5216</v>
      </c>
      <c r="C1058" s="316" t="s">
        <v>7133</v>
      </c>
      <c r="D1058" s="465" t="s">
        <v>3731</v>
      </c>
      <c r="E1058" s="465" t="s">
        <v>700</v>
      </c>
      <c r="F1058" s="469" t="str">
        <f t="shared" si="32"/>
        <v>CH</v>
      </c>
      <c r="G1058" s="260">
        <v>0</v>
      </c>
      <c r="H1058" s="260">
        <v>0</v>
      </c>
      <c r="I1058" s="260">
        <v>0</v>
      </c>
      <c r="J1058" s="260">
        <v>41.484688050749199</v>
      </c>
      <c r="K1058" s="260">
        <v>41.484688050811002</v>
      </c>
      <c r="L1058" s="301" t="str">
        <f t="shared" si="33"/>
        <v/>
      </c>
      <c r="M1058" s="459">
        <f>IFERROR((Tableau1[[#This Row],[Scope 1
(kg CO2-eq)]]+Tableau1[[#This Row],[Scope 2 energy
(kg CO2-eq)]]+Tableau1[[#This Row],[Scope 2 Infrastructure
(kg CO2-eq)]])/Tableau1[[#This Row],[Total CO2-emissions
(kg CO2-eq)
for scope 3 use ]],"")</f>
        <v>0</v>
      </c>
      <c r="N1058" s="436" t="s">
        <v>3731</v>
      </c>
      <c r="O1058" s="259">
        <v>1</v>
      </c>
      <c r="P1058" s="259" t="s">
        <v>5167</v>
      </c>
      <c r="Q1058" s="259" t="s">
        <v>5216</v>
      </c>
    </row>
    <row r="1059" spans="1:17" ht="21.75" customHeight="1">
      <c r="A1059" s="301" t="s">
        <v>5167</v>
      </c>
      <c r="B1059" s="301" t="s">
        <v>5216</v>
      </c>
      <c r="C1059" s="316" t="s">
        <v>7134</v>
      </c>
      <c r="D1059" s="465" t="s">
        <v>3731</v>
      </c>
      <c r="E1059" s="465" t="s">
        <v>700</v>
      </c>
      <c r="F1059" s="469" t="str">
        <f t="shared" si="32"/>
        <v>CH</v>
      </c>
      <c r="G1059" s="260">
        <v>0</v>
      </c>
      <c r="H1059" s="260">
        <v>0</v>
      </c>
      <c r="I1059" s="260">
        <v>0</v>
      </c>
      <c r="J1059" s="260">
        <v>62.798072922315598</v>
      </c>
      <c r="K1059" s="260">
        <v>62.798072922426599</v>
      </c>
      <c r="L1059" s="301" t="str">
        <f t="shared" si="33"/>
        <v/>
      </c>
      <c r="M1059" s="459">
        <f>IFERROR((Tableau1[[#This Row],[Scope 1
(kg CO2-eq)]]+Tableau1[[#This Row],[Scope 2 energy
(kg CO2-eq)]]+Tableau1[[#This Row],[Scope 2 Infrastructure
(kg CO2-eq)]])/Tableau1[[#This Row],[Total CO2-emissions
(kg CO2-eq)
for scope 3 use ]],"")</f>
        <v>0</v>
      </c>
      <c r="N1059" s="436" t="s">
        <v>3731</v>
      </c>
      <c r="O1059" s="259">
        <v>1</v>
      </c>
      <c r="P1059" s="259" t="s">
        <v>5167</v>
      </c>
      <c r="Q1059" s="259" t="s">
        <v>5216</v>
      </c>
    </row>
    <row r="1060" spans="1:17" ht="21.75" customHeight="1">
      <c r="A1060" s="301" t="s">
        <v>5167</v>
      </c>
      <c r="B1060" s="301" t="s">
        <v>5216</v>
      </c>
      <c r="C1060" s="316" t="s">
        <v>7135</v>
      </c>
      <c r="D1060" s="465" t="s">
        <v>3731</v>
      </c>
      <c r="E1060" s="465" t="s">
        <v>700</v>
      </c>
      <c r="F1060" s="469" t="str">
        <f t="shared" si="32"/>
        <v>CH</v>
      </c>
      <c r="G1060" s="260">
        <v>0</v>
      </c>
      <c r="H1060" s="260">
        <v>0</v>
      </c>
      <c r="I1060" s="260">
        <v>0</v>
      </c>
      <c r="J1060" s="260">
        <v>62.798072922315598</v>
      </c>
      <c r="K1060" s="260">
        <v>62.798072922426599</v>
      </c>
      <c r="L1060" s="301" t="str">
        <f t="shared" si="33"/>
        <v/>
      </c>
      <c r="M1060" s="459">
        <f>IFERROR((Tableau1[[#This Row],[Scope 1
(kg CO2-eq)]]+Tableau1[[#This Row],[Scope 2 energy
(kg CO2-eq)]]+Tableau1[[#This Row],[Scope 2 Infrastructure
(kg CO2-eq)]])/Tableau1[[#This Row],[Total CO2-emissions
(kg CO2-eq)
for scope 3 use ]],"")</f>
        <v>0</v>
      </c>
      <c r="N1060" s="436" t="s">
        <v>3731</v>
      </c>
      <c r="O1060" s="259">
        <v>1</v>
      </c>
      <c r="P1060" s="259" t="s">
        <v>5167</v>
      </c>
      <c r="Q1060" s="259" t="s">
        <v>5216</v>
      </c>
    </row>
    <row r="1061" spans="1:17" ht="21.75" customHeight="1">
      <c r="A1061" s="301" t="s">
        <v>5211</v>
      </c>
      <c r="B1061" s="301" t="s">
        <v>5258</v>
      </c>
      <c r="C1061" s="316" t="s">
        <v>7136</v>
      </c>
      <c r="D1061" s="465" t="s">
        <v>3646</v>
      </c>
      <c r="E1061" s="465" t="s">
        <v>700</v>
      </c>
      <c r="F1061" s="469" t="str">
        <f t="shared" si="32"/>
        <v>CH</v>
      </c>
      <c r="G1061" s="260">
        <v>0</v>
      </c>
      <c r="H1061" s="260">
        <v>0</v>
      </c>
      <c r="I1061" s="260">
        <v>0</v>
      </c>
      <c r="J1061" s="260">
        <v>766.57566258125098</v>
      </c>
      <c r="K1061" s="260">
        <v>766.57566258145505</v>
      </c>
      <c r="L1061" s="301" t="str">
        <f t="shared" si="33"/>
        <v/>
      </c>
      <c r="M1061" s="459">
        <f>IFERROR((Tableau1[[#This Row],[Scope 1
(kg CO2-eq)]]+Tableau1[[#This Row],[Scope 2 energy
(kg CO2-eq)]]+Tableau1[[#This Row],[Scope 2 Infrastructure
(kg CO2-eq)]])/Tableau1[[#This Row],[Total CO2-emissions
(kg CO2-eq)
for scope 3 use ]],"")</f>
        <v>0</v>
      </c>
      <c r="N1061" s="436" t="s">
        <v>3646</v>
      </c>
      <c r="O1061" s="259">
        <v>1</v>
      </c>
      <c r="P1061" s="259" t="s">
        <v>5211</v>
      </c>
      <c r="Q1061" s="259" t="s">
        <v>5258</v>
      </c>
    </row>
    <row r="1062" spans="1:17" ht="21.75" customHeight="1">
      <c r="A1062" s="301" t="s">
        <v>5211</v>
      </c>
      <c r="B1062" s="301" t="s">
        <v>5258</v>
      </c>
      <c r="C1062" s="316" t="s">
        <v>7137</v>
      </c>
      <c r="D1062" s="465" t="s">
        <v>3647</v>
      </c>
      <c r="E1062" s="465" t="s">
        <v>700</v>
      </c>
      <c r="F1062" s="469" t="str">
        <f t="shared" si="32"/>
        <v>CH</v>
      </c>
      <c r="G1062" s="260">
        <v>0</v>
      </c>
      <c r="H1062" s="260">
        <v>0</v>
      </c>
      <c r="I1062" s="260">
        <v>0</v>
      </c>
      <c r="J1062" s="260">
        <v>2.5549966833839899</v>
      </c>
      <c r="K1062" s="260">
        <v>2.5549966833868298</v>
      </c>
      <c r="L1062" s="301">
        <f t="shared" si="33"/>
        <v>2554.9966833868298</v>
      </c>
      <c r="M1062" s="459">
        <f>IFERROR((Tableau1[[#This Row],[Scope 1
(kg CO2-eq)]]+Tableau1[[#This Row],[Scope 2 energy
(kg CO2-eq)]]+Tableau1[[#This Row],[Scope 2 Infrastructure
(kg CO2-eq)]])/Tableau1[[#This Row],[Total CO2-emissions
(kg CO2-eq)
for scope 3 use ]],"")</f>
        <v>0</v>
      </c>
      <c r="N1062" s="436" t="s">
        <v>3647</v>
      </c>
      <c r="O1062" s="259">
        <v>1</v>
      </c>
      <c r="P1062" s="259" t="s">
        <v>5211</v>
      </c>
      <c r="Q1062" s="259" t="s">
        <v>5258</v>
      </c>
    </row>
    <row r="1063" spans="1:17" ht="21.75" customHeight="1">
      <c r="A1063" s="301" t="s">
        <v>5167</v>
      </c>
      <c r="B1063" s="301" t="s">
        <v>5216</v>
      </c>
      <c r="C1063" s="316" t="s">
        <v>7138</v>
      </c>
      <c r="D1063" s="465" t="s">
        <v>3731</v>
      </c>
      <c r="E1063" s="465" t="s">
        <v>700</v>
      </c>
      <c r="F1063" s="469" t="str">
        <f t="shared" si="32"/>
        <v>CH</v>
      </c>
      <c r="G1063" s="260">
        <v>0</v>
      </c>
      <c r="H1063" s="260">
        <v>0</v>
      </c>
      <c r="I1063" s="260">
        <v>0</v>
      </c>
      <c r="J1063" s="260">
        <v>0.43434943617576099</v>
      </c>
      <c r="K1063" s="260">
        <v>0.43434943617532501</v>
      </c>
      <c r="L1063" s="301" t="str">
        <f t="shared" si="33"/>
        <v/>
      </c>
      <c r="M1063" s="459">
        <f>IFERROR((Tableau1[[#This Row],[Scope 1
(kg CO2-eq)]]+Tableau1[[#This Row],[Scope 2 energy
(kg CO2-eq)]]+Tableau1[[#This Row],[Scope 2 Infrastructure
(kg CO2-eq)]])/Tableau1[[#This Row],[Total CO2-emissions
(kg CO2-eq)
for scope 3 use ]],"")</f>
        <v>0</v>
      </c>
      <c r="N1063" s="436" t="s">
        <v>3731</v>
      </c>
      <c r="O1063" s="259">
        <v>1</v>
      </c>
      <c r="P1063" s="259" t="s">
        <v>5167</v>
      </c>
      <c r="Q1063" s="259" t="s">
        <v>5216</v>
      </c>
    </row>
    <row r="1064" spans="1:17" ht="21.75" customHeight="1">
      <c r="A1064" s="301" t="s">
        <v>5167</v>
      </c>
      <c r="B1064" s="301" t="s">
        <v>5216</v>
      </c>
      <c r="C1064" s="316" t="s">
        <v>7139</v>
      </c>
      <c r="D1064" s="465" t="s">
        <v>3730</v>
      </c>
      <c r="E1064" s="465" t="s">
        <v>700</v>
      </c>
      <c r="F1064" s="469" t="str">
        <f t="shared" si="32"/>
        <v>CH</v>
      </c>
      <c r="G1064" s="260">
        <v>0</v>
      </c>
      <c r="H1064" s="260">
        <v>0</v>
      </c>
      <c r="I1064" s="260">
        <v>0</v>
      </c>
      <c r="J1064" s="260">
        <v>7.4913261644373899</v>
      </c>
      <c r="K1064" s="260">
        <v>7.4913261671911897</v>
      </c>
      <c r="L1064" s="301" t="str">
        <f t="shared" si="33"/>
        <v/>
      </c>
      <c r="M1064" s="459">
        <f>IFERROR((Tableau1[[#This Row],[Scope 1
(kg CO2-eq)]]+Tableau1[[#This Row],[Scope 2 energy
(kg CO2-eq)]]+Tableau1[[#This Row],[Scope 2 Infrastructure
(kg CO2-eq)]])/Tableau1[[#This Row],[Total CO2-emissions
(kg CO2-eq)
for scope 3 use ]],"")</f>
        <v>0</v>
      </c>
      <c r="N1064" s="436" t="s">
        <v>3730</v>
      </c>
      <c r="O1064" s="259">
        <v>1</v>
      </c>
      <c r="P1064" s="259" t="s">
        <v>5167</v>
      </c>
      <c r="Q1064" s="259" t="s">
        <v>5216</v>
      </c>
    </row>
    <row r="1065" spans="1:17" ht="21.75" customHeight="1">
      <c r="A1065" s="301" t="s">
        <v>5167</v>
      </c>
      <c r="B1065" s="301" t="s">
        <v>5216</v>
      </c>
      <c r="C1065" s="316" t="s">
        <v>7140</v>
      </c>
      <c r="D1065" s="465" t="s">
        <v>3730</v>
      </c>
      <c r="E1065" s="465" t="s">
        <v>700</v>
      </c>
      <c r="F1065" s="469" t="str">
        <f t="shared" si="32"/>
        <v>CH</v>
      </c>
      <c r="G1065" s="260">
        <v>0</v>
      </c>
      <c r="H1065" s="260">
        <v>0</v>
      </c>
      <c r="I1065" s="260">
        <v>0</v>
      </c>
      <c r="J1065" s="260">
        <v>50.071874728511503</v>
      </c>
      <c r="K1065" s="260">
        <v>50.071874726663502</v>
      </c>
      <c r="L1065" s="301" t="str">
        <f t="shared" si="33"/>
        <v/>
      </c>
      <c r="M1065" s="459">
        <f>IFERROR((Tableau1[[#This Row],[Scope 1
(kg CO2-eq)]]+Tableau1[[#This Row],[Scope 2 energy
(kg CO2-eq)]]+Tableau1[[#This Row],[Scope 2 Infrastructure
(kg CO2-eq)]])/Tableau1[[#This Row],[Total CO2-emissions
(kg CO2-eq)
for scope 3 use ]],"")</f>
        <v>0</v>
      </c>
      <c r="N1065" s="436" t="s">
        <v>3730</v>
      </c>
      <c r="O1065" s="259">
        <v>1</v>
      </c>
      <c r="P1065" s="259" t="s">
        <v>5167</v>
      </c>
      <c r="Q1065" s="259" t="s">
        <v>5216</v>
      </c>
    </row>
    <row r="1066" spans="1:17" ht="21.75" customHeight="1">
      <c r="A1066" s="301" t="s">
        <v>5143</v>
      </c>
      <c r="B1066" s="301" t="s">
        <v>5215</v>
      </c>
      <c r="C1066" s="316" t="s">
        <v>3764</v>
      </c>
      <c r="D1066" s="465" t="s">
        <v>3730</v>
      </c>
      <c r="E1066" s="465" t="s">
        <v>700</v>
      </c>
      <c r="F1066" s="469" t="str">
        <f t="shared" si="32"/>
        <v>CH</v>
      </c>
      <c r="G1066" s="260">
        <v>1.2810803482293E-2</v>
      </c>
      <c r="H1066" s="260">
        <v>0</v>
      </c>
      <c r="I1066" s="260">
        <v>0</v>
      </c>
      <c r="J1066" s="260">
        <v>0</v>
      </c>
      <c r="K1066" s="260">
        <v>1.2810803482293E-2</v>
      </c>
      <c r="L1066" s="301" t="str">
        <f t="shared" si="33"/>
        <v/>
      </c>
      <c r="M1066" s="459">
        <f>IFERROR((Tableau1[[#This Row],[Scope 1
(kg CO2-eq)]]+Tableau1[[#This Row],[Scope 2 energy
(kg CO2-eq)]]+Tableau1[[#This Row],[Scope 2 Infrastructure
(kg CO2-eq)]])/Tableau1[[#This Row],[Total CO2-emissions
(kg CO2-eq)
for scope 3 use ]],"")</f>
        <v>1</v>
      </c>
      <c r="N1066" s="436" t="s">
        <v>3730</v>
      </c>
      <c r="O1066" s="259">
        <v>1</v>
      </c>
      <c r="P1066" s="259" t="s">
        <v>5143</v>
      </c>
      <c r="Q1066" s="259" t="s">
        <v>5215</v>
      </c>
    </row>
    <row r="1067" spans="1:17" ht="21.75" customHeight="1">
      <c r="A1067" s="301" t="s">
        <v>5167</v>
      </c>
      <c r="B1067" s="301" t="s">
        <v>5251</v>
      </c>
      <c r="C1067" s="316" t="s">
        <v>7141</v>
      </c>
      <c r="D1067" s="465" t="s">
        <v>3730</v>
      </c>
      <c r="E1067" s="465" t="s">
        <v>700</v>
      </c>
      <c r="F1067" s="469" t="str">
        <f t="shared" si="32"/>
        <v>CH</v>
      </c>
      <c r="G1067" s="260">
        <v>3.9088604000000002E-3</v>
      </c>
      <c r="H1067" s="260">
        <v>6.5503343079140004E-3</v>
      </c>
      <c r="I1067" s="260">
        <v>3.6020250663999999E-6</v>
      </c>
      <c r="J1067" s="260">
        <v>7.112643661640999E-3</v>
      </c>
      <c r="K1067" s="260">
        <v>1.7575438893022599E-2</v>
      </c>
      <c r="L1067" s="301" t="str">
        <f t="shared" si="33"/>
        <v/>
      </c>
      <c r="M1067" s="459">
        <f>IFERROR((Tableau1[[#This Row],[Scope 1
(kg CO2-eq)]]+Tableau1[[#This Row],[Scope 2 energy
(kg CO2-eq)]]+Tableau1[[#This Row],[Scope 2 Infrastructure
(kg CO2-eq)]])/Tableau1[[#This Row],[Total CO2-emissions
(kg CO2-eq)
for scope 3 use ]],"")</f>
        <v>0.59530784958855865</v>
      </c>
      <c r="N1067" s="436" t="s">
        <v>3730</v>
      </c>
      <c r="O1067" s="259">
        <v>1</v>
      </c>
      <c r="P1067" s="259" t="s">
        <v>5167</v>
      </c>
      <c r="Q1067" s="259" t="s">
        <v>5251</v>
      </c>
    </row>
    <row r="1068" spans="1:17" ht="21.75" customHeight="1">
      <c r="A1068" s="301" t="s">
        <v>5234</v>
      </c>
      <c r="B1068" s="301" t="s">
        <v>5249</v>
      </c>
      <c r="C1068" s="316" t="s">
        <v>7142</v>
      </c>
      <c r="D1068" s="465" t="s">
        <v>3730</v>
      </c>
      <c r="E1068" s="465" t="s">
        <v>700</v>
      </c>
      <c r="F1068" s="469" t="str">
        <f t="shared" si="32"/>
        <v>CH</v>
      </c>
      <c r="G1068" s="260">
        <v>0</v>
      </c>
      <c r="H1068" s="260">
        <v>0</v>
      </c>
      <c r="I1068" s="260">
        <v>0</v>
      </c>
      <c r="J1068" s="260">
        <v>2.3723199183278001</v>
      </c>
      <c r="K1068" s="260">
        <v>2.3723199182814598</v>
      </c>
      <c r="L1068" s="301" t="str">
        <f t="shared" si="33"/>
        <v/>
      </c>
      <c r="M1068" s="459">
        <f>IFERROR((Tableau1[[#This Row],[Scope 1
(kg CO2-eq)]]+Tableau1[[#This Row],[Scope 2 energy
(kg CO2-eq)]]+Tableau1[[#This Row],[Scope 2 Infrastructure
(kg CO2-eq)]])/Tableau1[[#This Row],[Total CO2-emissions
(kg CO2-eq)
for scope 3 use ]],"")</f>
        <v>0</v>
      </c>
      <c r="N1068" s="436" t="s">
        <v>3730</v>
      </c>
      <c r="O1068" s="259">
        <v>1</v>
      </c>
      <c r="P1068" s="259" t="s">
        <v>5234</v>
      </c>
      <c r="Q1068" s="260" t="s">
        <v>5249</v>
      </c>
    </row>
    <row r="1069" spans="1:17" ht="21.75" customHeight="1">
      <c r="A1069" s="301" t="s">
        <v>5167</v>
      </c>
      <c r="B1069" s="301" t="s">
        <v>5168</v>
      </c>
      <c r="C1069" s="316" t="s">
        <v>7143</v>
      </c>
      <c r="D1069" s="465" t="s">
        <v>3730</v>
      </c>
      <c r="E1069" s="465" t="s">
        <v>700</v>
      </c>
      <c r="F1069" s="469" t="str">
        <f t="shared" si="32"/>
        <v>CH</v>
      </c>
      <c r="G1069" s="260">
        <v>0</v>
      </c>
      <c r="H1069" s="260">
        <v>3.1227412750399999E-3</v>
      </c>
      <c r="I1069" s="260">
        <v>1.29240238764E-3</v>
      </c>
      <c r="J1069" s="260">
        <v>3.6394852206397799E-3</v>
      </c>
      <c r="K1069" s="260">
        <v>8.0546289175009306E-3</v>
      </c>
      <c r="L1069" s="301" t="str">
        <f t="shared" si="33"/>
        <v/>
      </c>
      <c r="M1069" s="459">
        <f>IFERROR((Tableau1[[#This Row],[Scope 1
(kg CO2-eq)]]+Tableau1[[#This Row],[Scope 2 energy
(kg CO2-eq)]]+Tableau1[[#This Row],[Scope 2 Infrastructure
(kg CO2-eq)]])/Tableau1[[#This Row],[Total CO2-emissions
(kg CO2-eq)
for scope 3 use ]],"")</f>
        <v>0.54814985369305691</v>
      </c>
      <c r="N1069" s="436" t="s">
        <v>3730</v>
      </c>
      <c r="O1069" s="259">
        <v>1</v>
      </c>
      <c r="P1069" s="259" t="s">
        <v>5167</v>
      </c>
      <c r="Q1069" s="259" t="s">
        <v>5168</v>
      </c>
    </row>
    <row r="1070" spans="1:17" ht="21.75" customHeight="1">
      <c r="A1070" s="301" t="s">
        <v>5234</v>
      </c>
      <c r="B1070" s="301" t="s">
        <v>5249</v>
      </c>
      <c r="C1070" s="316" t="s">
        <v>7144</v>
      </c>
      <c r="D1070" s="465" t="s">
        <v>3730</v>
      </c>
      <c r="E1070" s="465" t="s">
        <v>700</v>
      </c>
      <c r="F1070" s="469" t="str">
        <f t="shared" si="32"/>
        <v>CH</v>
      </c>
      <c r="G1070" s="260">
        <v>0</v>
      </c>
      <c r="H1070" s="260">
        <v>2.6817764545999999E-3</v>
      </c>
      <c r="I1070" s="260">
        <v>1.2831989736E-3</v>
      </c>
      <c r="J1070" s="260">
        <v>3.9435047235171997E-3</v>
      </c>
      <c r="K1070" s="260">
        <v>7.9084801827846701E-3</v>
      </c>
      <c r="L1070" s="301" t="str">
        <f t="shared" si="33"/>
        <v/>
      </c>
      <c r="M1070" s="459">
        <f>IFERROR((Tableau1[[#This Row],[Scope 1
(kg CO2-eq)]]+Tableau1[[#This Row],[Scope 2 energy
(kg CO2-eq)]]+Tableau1[[#This Row],[Scope 2 Infrastructure
(kg CO2-eq)]])/Tableau1[[#This Row],[Total CO2-emissions
(kg CO2-eq)
for scope 3 use ]],"")</f>
        <v>0.50135744625510137</v>
      </c>
      <c r="N1070" s="436" t="s">
        <v>3730</v>
      </c>
      <c r="O1070" s="259">
        <v>1</v>
      </c>
      <c r="P1070" s="259" t="s">
        <v>5234</v>
      </c>
      <c r="Q1070" s="259" t="s">
        <v>5249</v>
      </c>
    </row>
    <row r="1071" spans="1:17" ht="21.75" customHeight="1">
      <c r="A1071" s="301" t="s">
        <v>5234</v>
      </c>
      <c r="B1071" s="301" t="s">
        <v>5249</v>
      </c>
      <c r="C1071" s="316" t="s">
        <v>7145</v>
      </c>
      <c r="D1071" s="465" t="s">
        <v>3730</v>
      </c>
      <c r="E1071" s="465" t="s">
        <v>700</v>
      </c>
      <c r="F1071" s="469" t="str">
        <f t="shared" si="32"/>
        <v>CH</v>
      </c>
      <c r="G1071" s="260">
        <v>0</v>
      </c>
      <c r="H1071" s="260">
        <v>3.1227412750399999E-3</v>
      </c>
      <c r="I1071" s="260">
        <v>1.29240238764E-3</v>
      </c>
      <c r="J1071" s="260">
        <v>9.7289274287093493E-3</v>
      </c>
      <c r="K1071" s="260">
        <v>1.4144071139112001E-2</v>
      </c>
      <c r="L1071" s="301" t="str">
        <f t="shared" si="33"/>
        <v/>
      </c>
      <c r="M1071" s="459">
        <f>IFERROR((Tableau1[[#This Row],[Scope 1
(kg CO2-eq)]]+Tableau1[[#This Row],[Scope 2 energy
(kg CO2-eq)]]+Tableau1[[#This Row],[Scope 2 Infrastructure
(kg CO2-eq)]])/Tableau1[[#This Row],[Total CO2-emissions
(kg CO2-eq)
for scope 3 use ]],"")</f>
        <v>0.31215508033404826</v>
      </c>
      <c r="N1071" s="436" t="s">
        <v>3730</v>
      </c>
      <c r="O1071" s="259">
        <v>1</v>
      </c>
      <c r="P1071" s="259" t="s">
        <v>5234</v>
      </c>
      <c r="Q1071" s="259" t="s">
        <v>5249</v>
      </c>
    </row>
    <row r="1072" spans="1:17" ht="21.75" customHeight="1">
      <c r="A1072" s="301" t="s">
        <v>5234</v>
      </c>
      <c r="B1072" s="301" t="s">
        <v>5249</v>
      </c>
      <c r="C1072" s="316" t="s">
        <v>7146</v>
      </c>
      <c r="D1072" s="465" t="s">
        <v>3730</v>
      </c>
      <c r="E1072" s="465" t="s">
        <v>700</v>
      </c>
      <c r="F1072" s="469" t="str">
        <f t="shared" si="32"/>
        <v>CH</v>
      </c>
      <c r="G1072" s="260">
        <v>0</v>
      </c>
      <c r="H1072" s="260">
        <v>2.6219529864E-4</v>
      </c>
      <c r="I1072" s="260">
        <v>5.4723002400000001E-6</v>
      </c>
      <c r="J1072" s="260">
        <v>3.3712322862007298E-3</v>
      </c>
      <c r="K1072" s="260">
        <v>3.6388998874193599E-3</v>
      </c>
      <c r="L1072" s="301" t="str">
        <f t="shared" si="33"/>
        <v/>
      </c>
      <c r="M1072" s="459">
        <f>IFERROR((Tableau1[[#This Row],[Scope 1
(kg CO2-eq)]]+Tableau1[[#This Row],[Scope 2 energy
(kg CO2-eq)]]+Tableau1[[#This Row],[Scope 2 Infrastructure
(kg CO2-eq)]])/Tableau1[[#This Row],[Total CO2-emissions
(kg CO2-eq)
for scope 3 use ]],"")</f>
        <v>7.355728576249039E-2</v>
      </c>
      <c r="N1072" s="437" t="s">
        <v>3730</v>
      </c>
      <c r="O1072" s="259">
        <v>1</v>
      </c>
      <c r="P1072" s="259" t="s">
        <v>5234</v>
      </c>
      <c r="Q1072" s="259" t="s">
        <v>5249</v>
      </c>
    </row>
    <row r="1073" spans="1:17" ht="21.75" customHeight="1">
      <c r="A1073" s="301" t="s">
        <v>5167</v>
      </c>
      <c r="B1073" s="301" t="s">
        <v>5168</v>
      </c>
      <c r="C1073" s="316" t="s">
        <v>7147</v>
      </c>
      <c r="D1073" s="465" t="s">
        <v>3730</v>
      </c>
      <c r="E1073" s="465" t="s">
        <v>700</v>
      </c>
      <c r="F1073" s="469" t="str">
        <f t="shared" si="32"/>
        <v>CH</v>
      </c>
      <c r="G1073" s="260">
        <v>0</v>
      </c>
      <c r="H1073" s="260">
        <v>3.7054113682400002E-3</v>
      </c>
      <c r="I1073" s="260">
        <v>1.5712032788400001E-3</v>
      </c>
      <c r="J1073" s="260">
        <v>3.4669796134740201E-3</v>
      </c>
      <c r="K1073" s="260">
        <v>8.7435943034062207E-3</v>
      </c>
      <c r="L1073" s="301" t="str">
        <f t="shared" si="33"/>
        <v/>
      </c>
      <c r="M1073" s="459">
        <f>IFERROR((Tableau1[[#This Row],[Scope 1
(kg CO2-eq)]]+Tableau1[[#This Row],[Scope 2 energy
(kg CO2-eq)]]+Tableau1[[#This Row],[Scope 2 Infrastructure
(kg CO2-eq)]])/Tableau1[[#This Row],[Total CO2-emissions
(kg CO2-eq)
for scope 3 use ]],"")</f>
        <v>0.6034834718971811</v>
      </c>
      <c r="N1073" s="436" t="s">
        <v>3730</v>
      </c>
      <c r="O1073" s="259">
        <v>1</v>
      </c>
      <c r="P1073" s="259" t="s">
        <v>5167</v>
      </c>
      <c r="Q1073" s="260" t="s">
        <v>5168</v>
      </c>
    </row>
    <row r="1074" spans="1:17" ht="21.75" customHeight="1">
      <c r="A1074" s="301" t="s">
        <v>5234</v>
      </c>
      <c r="B1074" s="301" t="s">
        <v>5249</v>
      </c>
      <c r="C1074" s="316" t="s">
        <v>7148</v>
      </c>
      <c r="D1074" s="465" t="s">
        <v>3730</v>
      </c>
      <c r="E1074" s="465" t="s">
        <v>700</v>
      </c>
      <c r="F1074" s="469" t="str">
        <f t="shared" si="32"/>
        <v>CH</v>
      </c>
      <c r="G1074" s="260">
        <v>0</v>
      </c>
      <c r="H1074" s="260">
        <v>3.2644465478000001E-3</v>
      </c>
      <c r="I1074" s="260">
        <v>1.5619998648E-3</v>
      </c>
      <c r="J1074" s="260">
        <v>3.9435047235171997E-3</v>
      </c>
      <c r="K1074" s="260">
        <v>8.7699511735483092E-3</v>
      </c>
      <c r="L1074" s="301" t="str">
        <f t="shared" si="33"/>
        <v/>
      </c>
      <c r="M1074" s="459">
        <f>IFERROR((Tableau1[[#This Row],[Scope 1
(kg CO2-eq)]]+Tableau1[[#This Row],[Scope 2 energy
(kg CO2-eq)]]+Tableau1[[#This Row],[Scope 2 Infrastructure
(kg CO2-eq)]])/Tableau1[[#This Row],[Total CO2-emissions
(kg CO2-eq)
for scope 3 use ]],"")</f>
        <v>0.55033902892839337</v>
      </c>
      <c r="N1074" s="436" t="s">
        <v>3730</v>
      </c>
      <c r="O1074" s="259">
        <v>1</v>
      </c>
      <c r="P1074" s="259" t="s">
        <v>5234</v>
      </c>
      <c r="Q1074" s="259" t="s">
        <v>5249</v>
      </c>
    </row>
    <row r="1075" spans="1:17" ht="21.75" customHeight="1">
      <c r="A1075" s="301" t="s">
        <v>5234</v>
      </c>
      <c r="B1075" s="301" t="s">
        <v>5249</v>
      </c>
      <c r="C1075" s="316" t="s">
        <v>7149</v>
      </c>
      <c r="D1075" s="465" t="s">
        <v>3730</v>
      </c>
      <c r="E1075" s="465" t="s">
        <v>700</v>
      </c>
      <c r="F1075" s="469" t="str">
        <f t="shared" si="32"/>
        <v>CH</v>
      </c>
      <c r="G1075" s="260">
        <v>0</v>
      </c>
      <c r="H1075" s="260">
        <v>3.7054113682400002E-3</v>
      </c>
      <c r="I1075" s="260">
        <v>1.5712032788400001E-3</v>
      </c>
      <c r="J1075" s="260">
        <v>1.6407044305621898E-2</v>
      </c>
      <c r="K1075" s="260">
        <v>2.16836590656262E-2</v>
      </c>
      <c r="L1075" s="301" t="str">
        <f t="shared" si="33"/>
        <v/>
      </c>
      <c r="M1075" s="459">
        <f>IFERROR((Tableau1[[#This Row],[Scope 1
(kg CO2-eq)]]+Tableau1[[#This Row],[Scope 2 energy
(kg CO2-eq)]]+Tableau1[[#This Row],[Scope 2 Infrastructure
(kg CO2-eq)]])/Tableau1[[#This Row],[Total CO2-emissions
(kg CO2-eq)
for scope 3 use ]],"")</f>
        <v>0.24334521360579314</v>
      </c>
      <c r="N1075" s="436" t="s">
        <v>3730</v>
      </c>
      <c r="O1075" s="259">
        <v>1</v>
      </c>
      <c r="P1075" s="259" t="s">
        <v>5234</v>
      </c>
      <c r="Q1075" s="259" t="s">
        <v>5249</v>
      </c>
    </row>
    <row r="1076" spans="1:17" ht="21.75" customHeight="1">
      <c r="A1076" s="301" t="s">
        <v>5234</v>
      </c>
      <c r="B1076" s="301" t="s">
        <v>5249</v>
      </c>
      <c r="C1076" s="316" t="s">
        <v>7150</v>
      </c>
      <c r="D1076" s="465" t="s">
        <v>3730</v>
      </c>
      <c r="E1076" s="465" t="s">
        <v>700</v>
      </c>
      <c r="F1076" s="469" t="str">
        <f t="shared" si="32"/>
        <v>CH</v>
      </c>
      <c r="G1076" s="260">
        <v>0</v>
      </c>
      <c r="H1076" s="260">
        <v>2.6817764545999999E-3</v>
      </c>
      <c r="I1076" s="260">
        <v>1.2831989736E-3</v>
      </c>
      <c r="J1076" s="260">
        <v>1.41562206441507E-2</v>
      </c>
      <c r="K1076" s="260">
        <v>1.8121196103949098E-2</v>
      </c>
      <c r="L1076" s="301" t="str">
        <f t="shared" si="33"/>
        <v/>
      </c>
      <c r="M1076" s="459">
        <f>IFERROR((Tableau1[[#This Row],[Scope 1
(kg CO2-eq)]]+Tableau1[[#This Row],[Scope 2 energy
(kg CO2-eq)]]+Tableau1[[#This Row],[Scope 2 Infrastructure
(kg CO2-eq)]])/Tableau1[[#This Row],[Total CO2-emissions
(kg CO2-eq)
for scope 3 use ]],"")</f>
        <v>0.21880318525640394</v>
      </c>
      <c r="N1076" s="436" t="s">
        <v>3730</v>
      </c>
      <c r="O1076" s="259">
        <v>1</v>
      </c>
      <c r="P1076" s="259" t="s">
        <v>5234</v>
      </c>
      <c r="Q1076" s="259" t="s">
        <v>5249</v>
      </c>
    </row>
    <row r="1077" spans="1:17" ht="21.75" customHeight="1">
      <c r="A1077" s="301" t="s">
        <v>5167</v>
      </c>
      <c r="B1077" s="301" t="s">
        <v>5168</v>
      </c>
      <c r="C1077" s="316" t="s">
        <v>7151</v>
      </c>
      <c r="D1077" s="465" t="s">
        <v>3730</v>
      </c>
      <c r="E1077" s="465" t="s">
        <v>700</v>
      </c>
      <c r="F1077" s="469" t="str">
        <f t="shared" si="32"/>
        <v>CH</v>
      </c>
      <c r="G1077" s="260">
        <v>0</v>
      </c>
      <c r="H1077" s="260">
        <v>3.7054113682400002E-3</v>
      </c>
      <c r="I1077" s="260">
        <v>1.5712032788400001E-3</v>
      </c>
      <c r="J1077" s="260">
        <v>3.5771591302448998E-3</v>
      </c>
      <c r="K1077" s="260">
        <v>8.8537738197815106E-3</v>
      </c>
      <c r="L1077" s="301" t="str">
        <f t="shared" si="33"/>
        <v/>
      </c>
      <c r="M1077" s="459">
        <f>IFERROR((Tableau1[[#This Row],[Scope 1
(kg CO2-eq)]]+Tableau1[[#This Row],[Scope 2 energy
(kg CO2-eq)]]+Tableau1[[#This Row],[Scope 2 Infrastructure
(kg CO2-eq)]])/Tableau1[[#This Row],[Total CO2-emissions
(kg CO2-eq)
for scope 3 use ]],"")</f>
        <v>0.59597350852703557</v>
      </c>
      <c r="N1077" s="436" t="s">
        <v>3730</v>
      </c>
      <c r="O1077" s="259">
        <v>1</v>
      </c>
      <c r="P1077" s="259" t="s">
        <v>5167</v>
      </c>
      <c r="Q1077" s="259" t="s">
        <v>5168</v>
      </c>
    </row>
    <row r="1078" spans="1:17" ht="21.75" customHeight="1">
      <c r="A1078" s="301" t="s">
        <v>5234</v>
      </c>
      <c r="B1078" s="301" t="s">
        <v>5249</v>
      </c>
      <c r="C1078" s="316" t="s">
        <v>7152</v>
      </c>
      <c r="D1078" s="465" t="s">
        <v>3730</v>
      </c>
      <c r="E1078" s="465" t="s">
        <v>700</v>
      </c>
      <c r="F1078" s="469" t="str">
        <f t="shared" si="32"/>
        <v>CH</v>
      </c>
      <c r="G1078" s="260">
        <v>0</v>
      </c>
      <c r="H1078" s="260">
        <v>3.2644465478000001E-3</v>
      </c>
      <c r="I1078" s="260">
        <v>1.5619998648E-3</v>
      </c>
      <c r="J1078" s="260">
        <v>3.9435047235171997E-3</v>
      </c>
      <c r="K1078" s="260">
        <v>8.7699511735483092E-3</v>
      </c>
      <c r="L1078" s="301" t="str">
        <f t="shared" si="33"/>
        <v/>
      </c>
      <c r="M1078" s="459">
        <f>IFERROR((Tableau1[[#This Row],[Scope 1
(kg CO2-eq)]]+Tableau1[[#This Row],[Scope 2 energy
(kg CO2-eq)]]+Tableau1[[#This Row],[Scope 2 Infrastructure
(kg CO2-eq)]])/Tableau1[[#This Row],[Total CO2-emissions
(kg CO2-eq)
for scope 3 use ]],"")</f>
        <v>0.55033902892839337</v>
      </c>
      <c r="N1078" s="436" t="s">
        <v>3730</v>
      </c>
      <c r="O1078" s="259">
        <v>1</v>
      </c>
      <c r="P1078" s="259" t="s">
        <v>5234</v>
      </c>
      <c r="Q1078" s="259" t="s">
        <v>5249</v>
      </c>
    </row>
    <row r="1079" spans="1:17" ht="21.75" customHeight="1">
      <c r="A1079" s="301" t="s">
        <v>5234</v>
      </c>
      <c r="B1079" s="301" t="s">
        <v>5249</v>
      </c>
      <c r="C1079" s="316" t="s">
        <v>7153</v>
      </c>
      <c r="D1079" s="465" t="s">
        <v>3730</v>
      </c>
      <c r="E1079" s="465" t="s">
        <v>700</v>
      </c>
      <c r="F1079" s="469" t="str">
        <f t="shared" si="32"/>
        <v>CH</v>
      </c>
      <c r="G1079" s="260">
        <v>0</v>
      </c>
      <c r="H1079" s="260">
        <v>3.2644465478000001E-3</v>
      </c>
      <c r="I1079" s="260">
        <v>1.5619998648E-3</v>
      </c>
      <c r="J1079" s="260">
        <v>0</v>
      </c>
      <c r="K1079" s="260">
        <v>4.8264464502234903E-3</v>
      </c>
      <c r="L1079" s="301" t="str">
        <f t="shared" si="33"/>
        <v/>
      </c>
      <c r="M1079" s="459">
        <f>IFERROR((Tableau1[[#This Row],[Scope 1
(kg CO2-eq)]]+Tableau1[[#This Row],[Scope 2 energy
(kg CO2-eq)]]+Tableau1[[#This Row],[Scope 2 Infrastructure
(kg CO2-eq)]])/Tableau1[[#This Row],[Total CO2-emissions
(kg CO2-eq)
for scope 3 use ]],"")</f>
        <v>0.99999999220472235</v>
      </c>
      <c r="N1079" s="436" t="s">
        <v>3730</v>
      </c>
      <c r="O1079" s="259">
        <v>1</v>
      </c>
      <c r="P1079" s="259" t="s">
        <v>5234</v>
      </c>
      <c r="Q1079" s="259" t="s">
        <v>5249</v>
      </c>
    </row>
    <row r="1080" spans="1:17" ht="21.75" customHeight="1">
      <c r="A1080" s="301" t="s">
        <v>5234</v>
      </c>
      <c r="B1080" s="301" t="s">
        <v>5249</v>
      </c>
      <c r="C1080" s="316" t="s">
        <v>7154</v>
      </c>
      <c r="D1080" s="465" t="s">
        <v>3730</v>
      </c>
      <c r="E1080" s="465" t="s">
        <v>700</v>
      </c>
      <c r="F1080" s="469" t="str">
        <f t="shared" si="32"/>
        <v>CH</v>
      </c>
      <c r="G1080" s="260">
        <v>0</v>
      </c>
      <c r="H1080" s="260">
        <v>3.7054113682400002E-3</v>
      </c>
      <c r="I1080" s="260">
        <v>1.5712032788400001E-3</v>
      </c>
      <c r="J1080" s="260">
        <v>9.6666013383144792E-3</v>
      </c>
      <c r="K1080" s="260">
        <v>1.4943216024681599E-2</v>
      </c>
      <c r="L1080" s="301" t="str">
        <f t="shared" si="33"/>
        <v/>
      </c>
      <c r="M1080" s="459">
        <f>IFERROR((Tableau1[[#This Row],[Scope 1
(kg CO2-eq)]]+Tableau1[[#This Row],[Scope 2 energy
(kg CO2-eq)]]+Tableau1[[#This Row],[Scope 2 Infrastructure
(kg CO2-eq)]])/Tableau1[[#This Row],[Total CO2-emissions
(kg CO2-eq)
for scope 3 use ]],"")</f>
        <v>0.3531110464015681</v>
      </c>
      <c r="N1080" s="436" t="s">
        <v>3730</v>
      </c>
      <c r="O1080" s="259">
        <v>1</v>
      </c>
      <c r="P1080" s="259" t="s">
        <v>5234</v>
      </c>
      <c r="Q1080" s="259" t="s">
        <v>5249</v>
      </c>
    </row>
    <row r="1081" spans="1:17" ht="21.75" customHeight="1">
      <c r="A1081" s="301" t="s">
        <v>5167</v>
      </c>
      <c r="B1081" s="301" t="s">
        <v>5168</v>
      </c>
      <c r="C1081" s="316" t="s">
        <v>7155</v>
      </c>
      <c r="D1081" s="465" t="s">
        <v>3730</v>
      </c>
      <c r="E1081" s="465" t="s">
        <v>700</v>
      </c>
      <c r="F1081" s="469" t="str">
        <f t="shared" si="32"/>
        <v>CH</v>
      </c>
      <c r="G1081" s="260">
        <v>0</v>
      </c>
      <c r="H1081" s="260">
        <v>3.7054113682400002E-3</v>
      </c>
      <c r="I1081" s="260">
        <v>1.5712032788400001E-3</v>
      </c>
      <c r="J1081" s="260">
        <v>3.5541255750989702E-3</v>
      </c>
      <c r="K1081" s="260">
        <v>8.8307402633358498E-3</v>
      </c>
      <c r="L1081" s="301" t="str">
        <f t="shared" si="33"/>
        <v/>
      </c>
      <c r="M1081" s="459">
        <f>IFERROR((Tableau1[[#This Row],[Scope 1
(kg CO2-eq)]]+Tableau1[[#This Row],[Scope 2 energy
(kg CO2-eq)]]+Tableau1[[#This Row],[Scope 2 Infrastructure
(kg CO2-eq)]])/Tableau1[[#This Row],[Total CO2-emissions
(kg CO2-eq)
for scope 3 use ]],"")</f>
        <v>0.59752800894709324</v>
      </c>
      <c r="N1081" s="436" t="s">
        <v>3730</v>
      </c>
      <c r="O1081" s="259">
        <v>1</v>
      </c>
      <c r="P1081" s="259" t="s">
        <v>5167</v>
      </c>
      <c r="Q1081" s="259" t="s">
        <v>5168</v>
      </c>
    </row>
    <row r="1082" spans="1:17" ht="21.75" customHeight="1">
      <c r="A1082" s="301" t="s">
        <v>5234</v>
      </c>
      <c r="B1082" s="301" t="s">
        <v>5249</v>
      </c>
      <c r="C1082" s="316" t="s">
        <v>7156</v>
      </c>
      <c r="D1082" s="465" t="s">
        <v>3730</v>
      </c>
      <c r="E1082" s="465" t="s">
        <v>700</v>
      </c>
      <c r="F1082" s="469" t="str">
        <f t="shared" si="32"/>
        <v>CH</v>
      </c>
      <c r="G1082" s="260">
        <v>0</v>
      </c>
      <c r="H1082" s="260">
        <v>3.2644465478000001E-3</v>
      </c>
      <c r="I1082" s="260">
        <v>1.5619998648E-3</v>
      </c>
      <c r="J1082" s="260">
        <v>3.9435047235171997E-3</v>
      </c>
      <c r="K1082" s="260">
        <v>8.7699511735480906E-3</v>
      </c>
      <c r="L1082" s="301" t="str">
        <f t="shared" si="33"/>
        <v/>
      </c>
      <c r="M1082" s="459">
        <f>IFERROR((Tableau1[[#This Row],[Scope 1
(kg CO2-eq)]]+Tableau1[[#This Row],[Scope 2 energy
(kg CO2-eq)]]+Tableau1[[#This Row],[Scope 2 Infrastructure
(kg CO2-eq)]])/Tableau1[[#This Row],[Total CO2-emissions
(kg CO2-eq)
for scope 3 use ]],"")</f>
        <v>0.55033902892840703</v>
      </c>
      <c r="N1082" s="436" t="s">
        <v>3730</v>
      </c>
      <c r="O1082" s="259">
        <v>1</v>
      </c>
      <c r="P1082" s="259" t="s">
        <v>5234</v>
      </c>
      <c r="Q1082" s="259" t="s">
        <v>5249</v>
      </c>
    </row>
    <row r="1083" spans="1:17" ht="21.75" customHeight="1">
      <c r="A1083" s="301" t="s">
        <v>5234</v>
      </c>
      <c r="B1083" s="301" t="s">
        <v>5249</v>
      </c>
      <c r="C1083" s="316" t="s">
        <v>7157</v>
      </c>
      <c r="D1083" s="465" t="s">
        <v>3730</v>
      </c>
      <c r="E1083" s="465" t="s">
        <v>700</v>
      </c>
      <c r="F1083" s="469" t="str">
        <f t="shared" si="32"/>
        <v>CH</v>
      </c>
      <c r="G1083" s="260">
        <v>0</v>
      </c>
      <c r="H1083" s="260">
        <v>3.7054113682400002E-3</v>
      </c>
      <c r="I1083" s="260">
        <v>1.5712032788400001E-3</v>
      </c>
      <c r="J1083" s="260">
        <v>9.6435677831685496E-3</v>
      </c>
      <c r="K1083" s="260">
        <v>1.49201824726961E-2</v>
      </c>
      <c r="L1083" s="301" t="str">
        <f t="shared" si="33"/>
        <v/>
      </c>
      <c r="M1083" s="459">
        <f>IFERROR((Tableau1[[#This Row],[Scope 1
(kg CO2-eq)]]+Tableau1[[#This Row],[Scope 2 energy
(kg CO2-eq)]]+Tableau1[[#This Row],[Scope 2 Infrastructure
(kg CO2-eq)]])/Tableau1[[#This Row],[Total CO2-emissions
(kg CO2-eq)
for scope 3 use ]],"")</f>
        <v>0.3536561738930602</v>
      </c>
      <c r="N1083" s="436" t="s">
        <v>3730</v>
      </c>
      <c r="O1083" s="259">
        <v>1</v>
      </c>
      <c r="P1083" s="259" t="s">
        <v>5234</v>
      </c>
      <c r="Q1083" s="259" t="s">
        <v>5249</v>
      </c>
    </row>
    <row r="1084" spans="1:17" ht="21.75" customHeight="1">
      <c r="A1084" s="301" t="s">
        <v>5167</v>
      </c>
      <c r="B1084" s="301" t="s">
        <v>5216</v>
      </c>
      <c r="C1084" s="316" t="s">
        <v>7158</v>
      </c>
      <c r="D1084" s="465" t="s">
        <v>3731</v>
      </c>
      <c r="E1084" s="465" t="s">
        <v>700</v>
      </c>
      <c r="F1084" s="469" t="str">
        <f t="shared" si="32"/>
        <v>CH</v>
      </c>
      <c r="G1084" s="260">
        <v>0</v>
      </c>
      <c r="H1084" s="260">
        <v>0</v>
      </c>
      <c r="I1084" s="260">
        <v>0</v>
      </c>
      <c r="J1084" s="260">
        <v>6.50360605959614</v>
      </c>
      <c r="K1084" s="260">
        <v>6.50360605976753</v>
      </c>
      <c r="L1084" s="301" t="str">
        <f t="shared" si="33"/>
        <v/>
      </c>
      <c r="M1084" s="459">
        <f>IFERROR((Tableau1[[#This Row],[Scope 1
(kg CO2-eq)]]+Tableau1[[#This Row],[Scope 2 energy
(kg CO2-eq)]]+Tableau1[[#This Row],[Scope 2 Infrastructure
(kg CO2-eq)]])/Tableau1[[#This Row],[Total CO2-emissions
(kg CO2-eq)
for scope 3 use ]],"")</f>
        <v>0</v>
      </c>
      <c r="N1084" s="436" t="s">
        <v>3731</v>
      </c>
      <c r="O1084" s="259">
        <v>1</v>
      </c>
      <c r="P1084" s="259" t="s">
        <v>5167</v>
      </c>
      <c r="Q1084" s="259" t="s">
        <v>5216</v>
      </c>
    </row>
    <row r="1085" spans="1:17" ht="21.75" customHeight="1">
      <c r="A1085" s="301" t="s">
        <v>5167</v>
      </c>
      <c r="B1085" s="301" t="s">
        <v>5216</v>
      </c>
      <c r="C1085" s="316" t="s">
        <v>7159</v>
      </c>
      <c r="D1085" s="465" t="s">
        <v>3731</v>
      </c>
      <c r="E1085" s="465" t="s">
        <v>700</v>
      </c>
      <c r="F1085" s="469" t="str">
        <f t="shared" si="32"/>
        <v>CH</v>
      </c>
      <c r="G1085" s="260">
        <v>0</v>
      </c>
      <c r="H1085" s="260">
        <v>0</v>
      </c>
      <c r="I1085" s="260">
        <v>0</v>
      </c>
      <c r="J1085" s="260">
        <v>6.9041845474555803</v>
      </c>
      <c r="K1085" s="260">
        <v>6.9041845474675601</v>
      </c>
      <c r="L1085" s="301" t="str">
        <f t="shared" si="33"/>
        <v/>
      </c>
      <c r="M1085" s="459">
        <f>IFERROR((Tableau1[[#This Row],[Scope 1
(kg CO2-eq)]]+Tableau1[[#This Row],[Scope 2 energy
(kg CO2-eq)]]+Tableau1[[#This Row],[Scope 2 Infrastructure
(kg CO2-eq)]])/Tableau1[[#This Row],[Total CO2-emissions
(kg CO2-eq)
for scope 3 use ]],"")</f>
        <v>0</v>
      </c>
      <c r="N1085" s="436" t="s">
        <v>3731</v>
      </c>
      <c r="O1085" s="259">
        <v>1</v>
      </c>
      <c r="P1085" s="259" t="s">
        <v>5167</v>
      </c>
      <c r="Q1085" s="259" t="s">
        <v>5216</v>
      </c>
    </row>
    <row r="1086" spans="1:17" ht="21.75" customHeight="1">
      <c r="A1086" s="301" t="s">
        <v>5167</v>
      </c>
      <c r="B1086" s="301" t="s">
        <v>5216</v>
      </c>
      <c r="C1086" s="316" t="s">
        <v>7160</v>
      </c>
      <c r="D1086" s="465" t="s">
        <v>3731</v>
      </c>
      <c r="E1086" s="465" t="s">
        <v>700</v>
      </c>
      <c r="F1086" s="469" t="str">
        <f t="shared" si="32"/>
        <v>CH</v>
      </c>
      <c r="G1086" s="260">
        <v>0</v>
      </c>
      <c r="H1086" s="260">
        <v>0</v>
      </c>
      <c r="I1086" s="260">
        <v>0</v>
      </c>
      <c r="J1086" s="260">
        <v>6.5695995661154702</v>
      </c>
      <c r="K1086" s="260">
        <v>6.5695995662635296</v>
      </c>
      <c r="L1086" s="301" t="str">
        <f t="shared" si="33"/>
        <v/>
      </c>
      <c r="M1086" s="459">
        <f>IFERROR((Tableau1[[#This Row],[Scope 1
(kg CO2-eq)]]+Tableau1[[#This Row],[Scope 2 energy
(kg CO2-eq)]]+Tableau1[[#This Row],[Scope 2 Infrastructure
(kg CO2-eq)]])/Tableau1[[#This Row],[Total CO2-emissions
(kg CO2-eq)
for scope 3 use ]],"")</f>
        <v>0</v>
      </c>
      <c r="N1086" s="436" t="s">
        <v>3731</v>
      </c>
      <c r="O1086" s="259">
        <v>1</v>
      </c>
      <c r="P1086" s="259" t="s">
        <v>5167</v>
      </c>
      <c r="Q1086" s="259" t="s">
        <v>5216</v>
      </c>
    </row>
    <row r="1087" spans="1:17" ht="21.75" customHeight="1">
      <c r="A1087" s="301" t="s">
        <v>5167</v>
      </c>
      <c r="B1087" s="301" t="s">
        <v>5216</v>
      </c>
      <c r="C1087" s="316" t="s">
        <v>7161</v>
      </c>
      <c r="D1087" s="465" t="s">
        <v>3731</v>
      </c>
      <c r="E1087" s="465" t="s">
        <v>700</v>
      </c>
      <c r="F1087" s="469" t="str">
        <f t="shared" si="32"/>
        <v>CH</v>
      </c>
      <c r="G1087" s="260">
        <v>0</v>
      </c>
      <c r="H1087" s="260">
        <v>0</v>
      </c>
      <c r="I1087" s="260">
        <v>0</v>
      </c>
      <c r="J1087" s="260">
        <v>6.9701780539749096</v>
      </c>
      <c r="K1087" s="260">
        <v>6.9701780540488301</v>
      </c>
      <c r="L1087" s="301" t="str">
        <f t="shared" si="33"/>
        <v/>
      </c>
      <c r="M1087" s="459">
        <f>IFERROR((Tableau1[[#This Row],[Scope 1
(kg CO2-eq)]]+Tableau1[[#This Row],[Scope 2 energy
(kg CO2-eq)]]+Tableau1[[#This Row],[Scope 2 Infrastructure
(kg CO2-eq)]])/Tableau1[[#This Row],[Total CO2-emissions
(kg CO2-eq)
for scope 3 use ]],"")</f>
        <v>0</v>
      </c>
      <c r="N1087" s="436" t="s">
        <v>3731</v>
      </c>
      <c r="O1087" s="259">
        <v>1</v>
      </c>
      <c r="P1087" s="259" t="s">
        <v>5167</v>
      </c>
      <c r="Q1087" s="259" t="s">
        <v>5216</v>
      </c>
    </row>
    <row r="1088" spans="1:17" ht="21.75" customHeight="1">
      <c r="A1088" s="301" t="s">
        <v>5167</v>
      </c>
      <c r="B1088" s="301" t="s">
        <v>5216</v>
      </c>
      <c r="C1088" s="316" t="s">
        <v>7162</v>
      </c>
      <c r="D1088" s="465" t="s">
        <v>3731</v>
      </c>
      <c r="E1088" s="465" t="s">
        <v>700</v>
      </c>
      <c r="F1088" s="469" t="str">
        <f t="shared" si="32"/>
        <v>CH</v>
      </c>
      <c r="G1088" s="260">
        <v>0</v>
      </c>
      <c r="H1088" s="260">
        <v>0</v>
      </c>
      <c r="I1088" s="260">
        <v>0</v>
      </c>
      <c r="J1088" s="260">
        <v>5.0254266396937997</v>
      </c>
      <c r="K1088" s="260">
        <v>5.02542663985954</v>
      </c>
      <c r="L1088" s="301" t="str">
        <f t="shared" si="33"/>
        <v/>
      </c>
      <c r="M1088" s="459">
        <f>IFERROR((Tableau1[[#This Row],[Scope 1
(kg CO2-eq)]]+Tableau1[[#This Row],[Scope 2 energy
(kg CO2-eq)]]+Tableau1[[#This Row],[Scope 2 Infrastructure
(kg CO2-eq)]])/Tableau1[[#This Row],[Total CO2-emissions
(kg CO2-eq)
for scope 3 use ]],"")</f>
        <v>0</v>
      </c>
      <c r="N1088" s="436" t="s">
        <v>3731</v>
      </c>
      <c r="O1088" s="259">
        <v>1</v>
      </c>
      <c r="P1088" s="259" t="s">
        <v>5167</v>
      </c>
      <c r="Q1088" s="259" t="s">
        <v>5216</v>
      </c>
    </row>
    <row r="1089" spans="1:17" ht="21.75" customHeight="1">
      <c r="A1089" s="301" t="s">
        <v>5167</v>
      </c>
      <c r="B1089" s="301" t="s">
        <v>5216</v>
      </c>
      <c r="C1089" s="316" t="s">
        <v>7163</v>
      </c>
      <c r="D1089" s="465" t="s">
        <v>3731</v>
      </c>
      <c r="E1089" s="465" t="s">
        <v>700</v>
      </c>
      <c r="F1089" s="469" t="str">
        <f t="shared" si="32"/>
        <v>CH</v>
      </c>
      <c r="G1089" s="260">
        <v>0</v>
      </c>
      <c r="H1089" s="260">
        <v>0</v>
      </c>
      <c r="I1089" s="260">
        <v>0</v>
      </c>
      <c r="J1089" s="260">
        <v>5.4260051275532302</v>
      </c>
      <c r="K1089" s="260">
        <v>5.4260051277236903</v>
      </c>
      <c r="L1089" s="301" t="str">
        <f t="shared" si="33"/>
        <v/>
      </c>
      <c r="M1089" s="459">
        <f>IFERROR((Tableau1[[#This Row],[Scope 1
(kg CO2-eq)]]+Tableau1[[#This Row],[Scope 2 energy
(kg CO2-eq)]]+Tableau1[[#This Row],[Scope 2 Infrastructure
(kg CO2-eq)]])/Tableau1[[#This Row],[Total CO2-emissions
(kg CO2-eq)
for scope 3 use ]],"")</f>
        <v>0</v>
      </c>
      <c r="N1089" s="436" t="s">
        <v>3731</v>
      </c>
      <c r="O1089" s="259">
        <v>1</v>
      </c>
      <c r="P1089" s="259" t="s">
        <v>5167</v>
      </c>
      <c r="Q1089" s="259" t="s">
        <v>5216</v>
      </c>
    </row>
    <row r="1090" spans="1:17" ht="21.75" customHeight="1">
      <c r="A1090" s="301" t="s">
        <v>5167</v>
      </c>
      <c r="B1090" s="301" t="s">
        <v>5216</v>
      </c>
      <c r="C1090" s="316" t="s">
        <v>7164</v>
      </c>
      <c r="D1090" s="465" t="s">
        <v>3731</v>
      </c>
      <c r="E1090" s="465" t="s">
        <v>700</v>
      </c>
      <c r="F1090" s="469" t="str">
        <f t="shared" ref="F1090:F1153" si="34">IF(ISNUMBER(SEARCH("{CH}", C1090)), "CH", "other")</f>
        <v>CH</v>
      </c>
      <c r="G1090" s="260">
        <v>0</v>
      </c>
      <c r="H1090" s="260">
        <v>0</v>
      </c>
      <c r="I1090" s="260">
        <v>0</v>
      </c>
      <c r="J1090" s="260">
        <v>9.7523846598535506</v>
      </c>
      <c r="K1090" s="260">
        <v>9.7523846599298203</v>
      </c>
      <c r="L1090" s="301" t="str">
        <f t="shared" ref="L1090:L1153" si="35">IF(N1090="MJ", K1090*3.6, IF(N1090="m", K1090*1000, ""))</f>
        <v/>
      </c>
      <c r="M1090" s="459">
        <f>IFERROR((Tableau1[[#This Row],[Scope 1
(kg CO2-eq)]]+Tableau1[[#This Row],[Scope 2 energy
(kg CO2-eq)]]+Tableau1[[#This Row],[Scope 2 Infrastructure
(kg CO2-eq)]])/Tableau1[[#This Row],[Total CO2-emissions
(kg CO2-eq)
for scope 3 use ]],"")</f>
        <v>0</v>
      </c>
      <c r="N1090" s="436" t="s">
        <v>3731</v>
      </c>
      <c r="O1090" s="259">
        <v>1</v>
      </c>
      <c r="P1090" s="259" t="s">
        <v>5167</v>
      </c>
      <c r="Q1090" s="259" t="s">
        <v>5216</v>
      </c>
    </row>
    <row r="1091" spans="1:17" ht="21.75" customHeight="1">
      <c r="A1091" s="301" t="s">
        <v>5167</v>
      </c>
      <c r="B1091" s="301" t="s">
        <v>5216</v>
      </c>
      <c r="C1091" s="316" t="s">
        <v>7165</v>
      </c>
      <c r="D1091" s="465" t="s">
        <v>3731</v>
      </c>
      <c r="E1091" s="465" t="s">
        <v>700</v>
      </c>
      <c r="F1091" s="469" t="str">
        <f t="shared" si="34"/>
        <v>CH</v>
      </c>
      <c r="G1091" s="260">
        <v>0</v>
      </c>
      <c r="H1091" s="260">
        <v>0</v>
      </c>
      <c r="I1091" s="260">
        <v>0</v>
      </c>
      <c r="J1091" s="260">
        <v>7.6801113376113097</v>
      </c>
      <c r="K1091" s="260">
        <v>7.6801113378309598</v>
      </c>
      <c r="L1091" s="301" t="str">
        <f t="shared" si="35"/>
        <v/>
      </c>
      <c r="M1091" s="459">
        <f>IFERROR((Tableau1[[#This Row],[Scope 1
(kg CO2-eq)]]+Tableau1[[#This Row],[Scope 2 energy
(kg CO2-eq)]]+Tableau1[[#This Row],[Scope 2 Infrastructure
(kg CO2-eq)]])/Tableau1[[#This Row],[Total CO2-emissions
(kg CO2-eq)
for scope 3 use ]],"")</f>
        <v>0</v>
      </c>
      <c r="N1091" s="436" t="s">
        <v>3731</v>
      </c>
      <c r="O1091" s="259">
        <v>1</v>
      </c>
      <c r="P1091" s="259" t="s">
        <v>5167</v>
      </c>
      <c r="Q1091" s="259" t="s">
        <v>5216</v>
      </c>
    </row>
    <row r="1092" spans="1:17" ht="21.75" customHeight="1">
      <c r="A1092" s="301" t="s">
        <v>5167</v>
      </c>
      <c r="B1092" s="301" t="s">
        <v>5216</v>
      </c>
      <c r="C1092" s="316" t="s">
        <v>7166</v>
      </c>
      <c r="D1092" s="465" t="s">
        <v>3731</v>
      </c>
      <c r="E1092" s="465" t="s">
        <v>700</v>
      </c>
      <c r="F1092" s="469" t="str">
        <f t="shared" si="34"/>
        <v>CH</v>
      </c>
      <c r="G1092" s="260">
        <v>0</v>
      </c>
      <c r="H1092" s="260">
        <v>0</v>
      </c>
      <c r="I1092" s="260">
        <v>0</v>
      </c>
      <c r="J1092" s="260">
        <v>7.6801113376113097</v>
      </c>
      <c r="K1092" s="260">
        <v>7.6801113378309598</v>
      </c>
      <c r="L1092" s="301" t="str">
        <f t="shared" si="35"/>
        <v/>
      </c>
      <c r="M1092" s="459">
        <f>IFERROR((Tableau1[[#This Row],[Scope 1
(kg CO2-eq)]]+Tableau1[[#This Row],[Scope 2 energy
(kg CO2-eq)]]+Tableau1[[#This Row],[Scope 2 Infrastructure
(kg CO2-eq)]])/Tableau1[[#This Row],[Total CO2-emissions
(kg CO2-eq)
for scope 3 use ]],"")</f>
        <v>0</v>
      </c>
      <c r="N1092" s="436" t="s">
        <v>3731</v>
      </c>
      <c r="O1092" s="259">
        <v>1</v>
      </c>
      <c r="P1092" s="259" t="s">
        <v>5167</v>
      </c>
      <c r="Q1092" s="259" t="s">
        <v>5216</v>
      </c>
    </row>
    <row r="1093" spans="1:17" ht="21.75" customHeight="1">
      <c r="A1093" s="301" t="s">
        <v>5234</v>
      </c>
      <c r="B1093" s="301" t="s">
        <v>5249</v>
      </c>
      <c r="C1093" s="316" t="s">
        <v>7167</v>
      </c>
      <c r="D1093" s="465" t="s">
        <v>3730</v>
      </c>
      <c r="E1093" s="465" t="s">
        <v>700</v>
      </c>
      <c r="F1093" s="469" t="str">
        <f t="shared" si="34"/>
        <v>CH</v>
      </c>
      <c r="G1093" s="260">
        <v>0</v>
      </c>
      <c r="H1093" s="260">
        <v>0</v>
      </c>
      <c r="I1093" s="260">
        <v>0</v>
      </c>
      <c r="J1093" s="260">
        <v>1.39581889094527</v>
      </c>
      <c r="K1093" s="260">
        <v>1.39581889197285</v>
      </c>
      <c r="L1093" s="301" t="str">
        <f t="shared" si="35"/>
        <v/>
      </c>
      <c r="M1093" s="459">
        <f>IFERROR((Tableau1[[#This Row],[Scope 1
(kg CO2-eq)]]+Tableau1[[#This Row],[Scope 2 energy
(kg CO2-eq)]]+Tableau1[[#This Row],[Scope 2 Infrastructure
(kg CO2-eq)]])/Tableau1[[#This Row],[Total CO2-emissions
(kg CO2-eq)
for scope 3 use ]],"")</f>
        <v>0</v>
      </c>
      <c r="N1093" s="436" t="s">
        <v>3730</v>
      </c>
      <c r="O1093" s="259">
        <v>1</v>
      </c>
      <c r="P1093" s="259" t="s">
        <v>5234</v>
      </c>
      <c r="Q1093" s="259" t="s">
        <v>5249</v>
      </c>
    </row>
    <row r="1094" spans="1:17" ht="21.75" customHeight="1">
      <c r="A1094" s="301" t="s">
        <v>5234</v>
      </c>
      <c r="B1094" s="301" t="s">
        <v>5249</v>
      </c>
      <c r="C1094" s="316" t="s">
        <v>7168</v>
      </c>
      <c r="D1094" s="465" t="s">
        <v>3730</v>
      </c>
      <c r="E1094" s="465" t="s">
        <v>700</v>
      </c>
      <c r="F1094" s="469" t="str">
        <f t="shared" si="34"/>
        <v>CH</v>
      </c>
      <c r="G1094" s="260">
        <v>0</v>
      </c>
      <c r="H1094" s="260">
        <v>0</v>
      </c>
      <c r="I1094" s="260">
        <v>0</v>
      </c>
      <c r="J1094" s="260">
        <v>2.6483500891416201</v>
      </c>
      <c r="K1094" s="260">
        <v>2.6483500891128999</v>
      </c>
      <c r="L1094" s="301" t="str">
        <f t="shared" si="35"/>
        <v/>
      </c>
      <c r="M1094" s="459">
        <f>IFERROR((Tableau1[[#This Row],[Scope 1
(kg CO2-eq)]]+Tableau1[[#This Row],[Scope 2 energy
(kg CO2-eq)]]+Tableau1[[#This Row],[Scope 2 Infrastructure
(kg CO2-eq)]])/Tableau1[[#This Row],[Total CO2-emissions
(kg CO2-eq)
for scope 3 use ]],"")</f>
        <v>0</v>
      </c>
      <c r="N1094" s="436" t="s">
        <v>3730</v>
      </c>
      <c r="O1094" s="259">
        <v>1</v>
      </c>
      <c r="P1094" s="259" t="s">
        <v>5234</v>
      </c>
      <c r="Q1094" s="259" t="s">
        <v>5249</v>
      </c>
    </row>
    <row r="1095" spans="1:17" ht="21.75" customHeight="1">
      <c r="A1095" s="301" t="s">
        <v>5234</v>
      </c>
      <c r="B1095" s="301" t="s">
        <v>5249</v>
      </c>
      <c r="C1095" s="316" t="s">
        <v>7169</v>
      </c>
      <c r="D1095" s="465" t="s">
        <v>3730</v>
      </c>
      <c r="E1095" s="465" t="s">
        <v>700</v>
      </c>
      <c r="F1095" s="469" t="str">
        <f t="shared" si="34"/>
        <v>CH</v>
      </c>
      <c r="G1095" s="260">
        <v>0</v>
      </c>
      <c r="H1095" s="260">
        <v>0</v>
      </c>
      <c r="I1095" s="260">
        <v>0</v>
      </c>
      <c r="J1095" s="260">
        <v>0.22270901117553599</v>
      </c>
      <c r="K1095" s="260">
        <v>0.222709011176244</v>
      </c>
      <c r="L1095" s="301" t="str">
        <f t="shared" si="35"/>
        <v/>
      </c>
      <c r="M1095" s="459">
        <f>IFERROR((Tableau1[[#This Row],[Scope 1
(kg CO2-eq)]]+Tableau1[[#This Row],[Scope 2 energy
(kg CO2-eq)]]+Tableau1[[#This Row],[Scope 2 Infrastructure
(kg CO2-eq)]])/Tableau1[[#This Row],[Total CO2-emissions
(kg CO2-eq)
for scope 3 use ]],"")</f>
        <v>0</v>
      </c>
      <c r="N1095" s="436" t="s">
        <v>3730</v>
      </c>
      <c r="O1095" s="259">
        <v>1</v>
      </c>
      <c r="P1095" s="259" t="s">
        <v>5234</v>
      </c>
      <c r="Q1095" s="259" t="s">
        <v>5249</v>
      </c>
    </row>
    <row r="1096" spans="1:17" ht="21.75" customHeight="1">
      <c r="A1096" s="301" t="s">
        <v>5234</v>
      </c>
      <c r="B1096" s="301" t="s">
        <v>5249</v>
      </c>
      <c r="C1096" s="316" t="s">
        <v>7170</v>
      </c>
      <c r="D1096" s="465" t="s">
        <v>3730</v>
      </c>
      <c r="E1096" s="465" t="s">
        <v>700</v>
      </c>
      <c r="F1096" s="469" t="str">
        <f t="shared" si="34"/>
        <v>CH</v>
      </c>
      <c r="G1096" s="260">
        <v>0</v>
      </c>
      <c r="H1096" s="260">
        <v>0</v>
      </c>
      <c r="I1096" s="260">
        <v>0</v>
      </c>
      <c r="J1096" s="260">
        <v>2.43612893347896E-2</v>
      </c>
      <c r="K1096" s="260">
        <v>2.4361289341673101E-2</v>
      </c>
      <c r="L1096" s="301" t="str">
        <f t="shared" si="35"/>
        <v/>
      </c>
      <c r="M1096" s="459">
        <f>IFERROR((Tableau1[[#This Row],[Scope 1
(kg CO2-eq)]]+Tableau1[[#This Row],[Scope 2 energy
(kg CO2-eq)]]+Tableau1[[#This Row],[Scope 2 Infrastructure
(kg CO2-eq)]])/Tableau1[[#This Row],[Total CO2-emissions
(kg CO2-eq)
for scope 3 use ]],"")</f>
        <v>0</v>
      </c>
      <c r="N1096" s="436" t="s">
        <v>3730</v>
      </c>
      <c r="O1096" s="259">
        <v>1</v>
      </c>
      <c r="P1096" s="259" t="s">
        <v>5234</v>
      </c>
      <c r="Q1096" s="259" t="s">
        <v>5249</v>
      </c>
    </row>
    <row r="1097" spans="1:17" ht="21.75" customHeight="1">
      <c r="A1097" s="301" t="s">
        <v>5234</v>
      </c>
      <c r="B1097" s="301" t="s">
        <v>5249</v>
      </c>
      <c r="C1097" s="316" t="s">
        <v>7171</v>
      </c>
      <c r="D1097" s="465" t="s">
        <v>3730</v>
      </c>
      <c r="E1097" s="465" t="s">
        <v>700</v>
      </c>
      <c r="F1097" s="469" t="str">
        <f t="shared" si="34"/>
        <v>CH</v>
      </c>
      <c r="G1097" s="260">
        <v>0</v>
      </c>
      <c r="H1097" s="260">
        <v>2.6219529864E-4</v>
      </c>
      <c r="I1097" s="260">
        <v>5.4723002400000001E-6</v>
      </c>
      <c r="J1097" s="260">
        <v>2.78693680368573E-2</v>
      </c>
      <c r="K1097" s="260">
        <v>2.8137035640109199E-2</v>
      </c>
      <c r="L1097" s="301" t="str">
        <f t="shared" si="35"/>
        <v/>
      </c>
      <c r="M1097" s="459">
        <f>IFERROR((Tableau1[[#This Row],[Scope 1
(kg CO2-eq)]]+Tableau1[[#This Row],[Scope 2 energy
(kg CO2-eq)]]+Tableau1[[#This Row],[Scope 2 Infrastructure
(kg CO2-eq)]])/Tableau1[[#This Row],[Total CO2-emissions
(kg CO2-eq)
for scope 3 use ]],"")</f>
        <v>9.5129992478113507E-3</v>
      </c>
      <c r="N1097" s="436" t="s">
        <v>3730</v>
      </c>
      <c r="O1097" s="259">
        <v>1</v>
      </c>
      <c r="P1097" s="259" t="s">
        <v>5234</v>
      </c>
      <c r="Q1097" s="259" t="s">
        <v>5249</v>
      </c>
    </row>
    <row r="1098" spans="1:17" ht="21.75" customHeight="1">
      <c r="A1098" s="301" t="s">
        <v>5234</v>
      </c>
      <c r="B1098" s="301" t="s">
        <v>5249</v>
      </c>
      <c r="C1098" s="316" t="s">
        <v>7172</v>
      </c>
      <c r="D1098" s="465" t="s">
        <v>3730</v>
      </c>
      <c r="E1098" s="465" t="s">
        <v>700</v>
      </c>
      <c r="F1098" s="469" t="str">
        <f t="shared" si="34"/>
        <v>CH</v>
      </c>
      <c r="G1098" s="260">
        <v>0</v>
      </c>
      <c r="H1098" s="260">
        <v>0</v>
      </c>
      <c r="I1098" s="260">
        <v>0</v>
      </c>
      <c r="J1098" s="260">
        <v>3.9435047235171997E-3</v>
      </c>
      <c r="K1098" s="260">
        <v>3.9435047246796102E-3</v>
      </c>
      <c r="L1098" s="301" t="str">
        <f t="shared" si="35"/>
        <v/>
      </c>
      <c r="M1098" s="459">
        <f>IFERROR((Tableau1[[#This Row],[Scope 1
(kg CO2-eq)]]+Tableau1[[#This Row],[Scope 2 energy
(kg CO2-eq)]]+Tableau1[[#This Row],[Scope 2 Infrastructure
(kg CO2-eq)]])/Tableau1[[#This Row],[Total CO2-emissions
(kg CO2-eq)
for scope 3 use ]],"")</f>
        <v>0</v>
      </c>
      <c r="N1098" s="436" t="s">
        <v>3730</v>
      </c>
      <c r="O1098" s="259">
        <v>1</v>
      </c>
      <c r="P1098" s="259" t="s">
        <v>5234</v>
      </c>
      <c r="Q1098" s="260" t="s">
        <v>5249</v>
      </c>
    </row>
    <row r="1099" spans="1:17" ht="21.75" customHeight="1">
      <c r="A1099" s="301" t="s">
        <v>5234</v>
      </c>
      <c r="B1099" s="301" t="s">
        <v>5249</v>
      </c>
      <c r="C1099" s="316" t="s">
        <v>7173</v>
      </c>
      <c r="D1099" s="465" t="s">
        <v>3730</v>
      </c>
      <c r="E1099" s="465" t="s">
        <v>700</v>
      </c>
      <c r="F1099" s="469" t="str">
        <f t="shared" si="34"/>
        <v>CH</v>
      </c>
      <c r="G1099" s="260">
        <v>0</v>
      </c>
      <c r="H1099" s="260">
        <v>4.4096482044000002E-4</v>
      </c>
      <c r="I1099" s="260">
        <v>9.2034140399999999E-6</v>
      </c>
      <c r="J1099" s="260">
        <v>9.6160178446606705E-3</v>
      </c>
      <c r="K1099" s="260">
        <v>1.0066186144378301E-2</v>
      </c>
      <c r="L1099" s="301" t="str">
        <f t="shared" si="35"/>
        <v/>
      </c>
      <c r="M1099" s="459">
        <f>IFERROR((Tableau1[[#This Row],[Scope 1
(kg CO2-eq)]]+Tableau1[[#This Row],[Scope 2 energy
(kg CO2-eq)]]+Tableau1[[#This Row],[Scope 2 Infrastructure
(kg CO2-eq)]])/Tableau1[[#This Row],[Total CO2-emissions
(kg CO2-eq)
for scope 3 use ]],"")</f>
        <v>4.4720833493766363E-2</v>
      </c>
      <c r="N1099" s="436" t="s">
        <v>3730</v>
      </c>
      <c r="O1099" s="259">
        <v>1</v>
      </c>
      <c r="P1099" s="259" t="s">
        <v>5234</v>
      </c>
      <c r="Q1099" s="259" t="s">
        <v>5249</v>
      </c>
    </row>
    <row r="1100" spans="1:17" ht="21.75" customHeight="1">
      <c r="A1100" s="301" t="s">
        <v>5143</v>
      </c>
      <c r="B1100" s="301" t="s">
        <v>5229</v>
      </c>
      <c r="C1100" s="316" t="s">
        <v>7174</v>
      </c>
      <c r="D1100" s="465" t="s">
        <v>3731</v>
      </c>
      <c r="E1100" s="465" t="s">
        <v>700</v>
      </c>
      <c r="F1100" s="469" t="str">
        <f t="shared" si="34"/>
        <v>CH</v>
      </c>
      <c r="G1100" s="260">
        <v>0</v>
      </c>
      <c r="H1100" s="260">
        <v>0</v>
      </c>
      <c r="I1100" s="260">
        <v>0</v>
      </c>
      <c r="J1100" s="260">
        <v>2.5576813210378901</v>
      </c>
      <c r="K1100" s="260">
        <v>2.5576813210238001</v>
      </c>
      <c r="L1100" s="301" t="str">
        <f t="shared" si="35"/>
        <v/>
      </c>
      <c r="M1100" s="459">
        <f>IFERROR((Tableau1[[#This Row],[Scope 1
(kg CO2-eq)]]+Tableau1[[#This Row],[Scope 2 energy
(kg CO2-eq)]]+Tableau1[[#This Row],[Scope 2 Infrastructure
(kg CO2-eq)]])/Tableau1[[#This Row],[Total CO2-emissions
(kg CO2-eq)
for scope 3 use ]],"")</f>
        <v>0</v>
      </c>
      <c r="N1100" s="436" t="s">
        <v>3731</v>
      </c>
      <c r="O1100" s="259">
        <v>1</v>
      </c>
      <c r="P1100" s="259" t="s">
        <v>5143</v>
      </c>
      <c r="Q1100" s="260" t="s">
        <v>5229</v>
      </c>
    </row>
    <row r="1101" spans="1:17" ht="21.75" customHeight="1">
      <c r="A1101" s="301" t="s">
        <v>5167</v>
      </c>
      <c r="B1101" s="301" t="s">
        <v>5216</v>
      </c>
      <c r="C1101" s="316" t="s">
        <v>7175</v>
      </c>
      <c r="D1101" s="465" t="s">
        <v>3730</v>
      </c>
      <c r="E1101" s="465" t="s">
        <v>700</v>
      </c>
      <c r="F1101" s="469" t="str">
        <f t="shared" si="34"/>
        <v>CH</v>
      </c>
      <c r="G1101" s="260">
        <v>0</v>
      </c>
      <c r="H1101" s="260">
        <v>4.4096482044000002E-4</v>
      </c>
      <c r="I1101" s="260">
        <v>9.2034140399999999E-6</v>
      </c>
      <c r="J1101" s="260">
        <v>3.5586621957215598E-3</v>
      </c>
      <c r="K1101" s="260">
        <v>4.0088304335596297E-3</v>
      </c>
      <c r="L1101" s="301" t="str">
        <f t="shared" si="35"/>
        <v/>
      </c>
      <c r="M1101" s="459">
        <f>IFERROR((Tableau1[[#This Row],[Scope 1
(kg CO2-eq)]]+Tableau1[[#This Row],[Scope 2 energy
(kg CO2-eq)]]+Tableau1[[#This Row],[Scope 2 Infrastructure
(kg CO2-eq)]])/Tableau1[[#This Row],[Total CO2-emissions
(kg CO2-eq)
for scope 3 use ]],"")</f>
        <v>0.11229415709665584</v>
      </c>
      <c r="N1101" s="436" t="s">
        <v>3730</v>
      </c>
      <c r="O1101" s="259">
        <v>1</v>
      </c>
      <c r="P1101" s="259" t="s">
        <v>5167</v>
      </c>
      <c r="Q1101" s="259" t="s">
        <v>5216</v>
      </c>
    </row>
    <row r="1102" spans="1:17" ht="21.75" customHeight="1">
      <c r="A1102" s="301" t="s">
        <v>5234</v>
      </c>
      <c r="B1102" s="301" t="s">
        <v>5249</v>
      </c>
      <c r="C1102" s="316" t="s">
        <v>7176</v>
      </c>
      <c r="D1102" s="465" t="s">
        <v>3730</v>
      </c>
      <c r="E1102" s="465" t="s">
        <v>700</v>
      </c>
      <c r="F1102" s="469" t="str">
        <f t="shared" si="34"/>
        <v>CH</v>
      </c>
      <c r="G1102" s="260">
        <v>0</v>
      </c>
      <c r="H1102" s="260">
        <v>0</v>
      </c>
      <c r="I1102" s="260">
        <v>0</v>
      </c>
      <c r="J1102" s="260">
        <v>3.9435047235171997E-3</v>
      </c>
      <c r="K1102" s="260">
        <v>3.9435047246796102E-3</v>
      </c>
      <c r="L1102" s="301" t="str">
        <f t="shared" si="35"/>
        <v/>
      </c>
      <c r="M1102" s="459">
        <f>IFERROR((Tableau1[[#This Row],[Scope 1
(kg CO2-eq)]]+Tableau1[[#This Row],[Scope 2 energy
(kg CO2-eq)]]+Tableau1[[#This Row],[Scope 2 Infrastructure
(kg CO2-eq)]])/Tableau1[[#This Row],[Total CO2-emissions
(kg CO2-eq)
for scope 3 use ]],"")</f>
        <v>0</v>
      </c>
      <c r="N1102" s="436" t="s">
        <v>3730</v>
      </c>
      <c r="O1102" s="259">
        <v>1</v>
      </c>
      <c r="P1102" s="259" t="s">
        <v>5234</v>
      </c>
      <c r="Q1102" s="260" t="s">
        <v>5249</v>
      </c>
    </row>
    <row r="1103" spans="1:17" ht="21.75" customHeight="1">
      <c r="A1103" s="301" t="s">
        <v>5234</v>
      </c>
      <c r="B1103" s="301" t="s">
        <v>5249</v>
      </c>
      <c r="C1103" s="316" t="s">
        <v>7177</v>
      </c>
      <c r="D1103" s="465" t="s">
        <v>3730</v>
      </c>
      <c r="E1103" s="465" t="s">
        <v>700</v>
      </c>
      <c r="F1103" s="469" t="str">
        <f t="shared" si="34"/>
        <v>CH</v>
      </c>
      <c r="G1103" s="260">
        <v>0</v>
      </c>
      <c r="H1103" s="260">
        <v>4.4096482044000002E-4</v>
      </c>
      <c r="I1103" s="260">
        <v>9.2034140399999999E-6</v>
      </c>
      <c r="J1103" s="260">
        <v>1.6498726887869401E-2</v>
      </c>
      <c r="K1103" s="260">
        <v>1.6948895094179999E-2</v>
      </c>
      <c r="L1103" s="301" t="str">
        <f t="shared" si="35"/>
        <v/>
      </c>
      <c r="M1103" s="459">
        <f>IFERROR((Tableau1[[#This Row],[Scope 1
(kg CO2-eq)]]+Tableau1[[#This Row],[Scope 2 energy
(kg CO2-eq)]]+Tableau1[[#This Row],[Scope 2 Infrastructure
(kg CO2-eq)]])/Tableau1[[#This Row],[Total CO2-emissions
(kg CO2-eq)
for scope 3 use ]],"")</f>
        <v>2.6560329270937617E-2</v>
      </c>
      <c r="N1103" s="436" t="s">
        <v>3730</v>
      </c>
      <c r="O1103" s="259">
        <v>1</v>
      </c>
      <c r="P1103" s="259" t="s">
        <v>5234</v>
      </c>
      <c r="Q1103" s="259" t="s">
        <v>5249</v>
      </c>
    </row>
    <row r="1104" spans="1:17" ht="21.75" customHeight="1">
      <c r="A1104" s="301" t="s">
        <v>5234</v>
      </c>
      <c r="B1104" s="301" t="s">
        <v>5249</v>
      </c>
      <c r="C1104" s="316" t="s">
        <v>7178</v>
      </c>
      <c r="D1104" s="465" t="s">
        <v>3730</v>
      </c>
      <c r="E1104" s="465" t="s">
        <v>700</v>
      </c>
      <c r="F1104" s="469" t="str">
        <f t="shared" si="34"/>
        <v>CH</v>
      </c>
      <c r="G1104" s="260">
        <v>0</v>
      </c>
      <c r="H1104" s="260">
        <v>0</v>
      </c>
      <c r="I1104" s="260">
        <v>0</v>
      </c>
      <c r="J1104" s="260">
        <v>3.94350488836177E-3</v>
      </c>
      <c r="K1104" s="260">
        <v>3.9435049301790696E-3</v>
      </c>
      <c r="L1104" s="301" t="str">
        <f t="shared" si="35"/>
        <v/>
      </c>
      <c r="M1104" s="459">
        <f>IFERROR((Tableau1[[#This Row],[Scope 1
(kg CO2-eq)]]+Tableau1[[#This Row],[Scope 2 energy
(kg CO2-eq)]]+Tableau1[[#This Row],[Scope 2 Infrastructure
(kg CO2-eq)]])/Tableau1[[#This Row],[Total CO2-emissions
(kg CO2-eq)
for scope 3 use ]],"")</f>
        <v>0</v>
      </c>
      <c r="N1104" s="436" t="s">
        <v>3730</v>
      </c>
      <c r="O1104" s="259">
        <v>1</v>
      </c>
      <c r="P1104" s="259" t="s">
        <v>5234</v>
      </c>
      <c r="Q1104" s="260" t="s">
        <v>5249</v>
      </c>
    </row>
    <row r="1105" spans="1:17" ht="21.75" customHeight="1">
      <c r="A1105" s="301" t="s">
        <v>5234</v>
      </c>
      <c r="B1105" s="301" t="s">
        <v>5249</v>
      </c>
      <c r="C1105" s="316" t="s">
        <v>7179</v>
      </c>
      <c r="D1105" s="465" t="s">
        <v>3730</v>
      </c>
      <c r="E1105" s="465" t="s">
        <v>700</v>
      </c>
      <c r="F1105" s="469" t="str">
        <f t="shared" si="34"/>
        <v>CH</v>
      </c>
      <c r="G1105" s="260">
        <v>0</v>
      </c>
      <c r="H1105" s="260">
        <v>2.6219529864E-4</v>
      </c>
      <c r="I1105" s="260">
        <v>5.4723002400000001E-6</v>
      </c>
      <c r="J1105" s="260">
        <v>1.72774272326825E-2</v>
      </c>
      <c r="K1105" s="260">
        <v>1.7545094811034102E-2</v>
      </c>
      <c r="L1105" s="301" t="str">
        <f t="shared" si="35"/>
        <v/>
      </c>
      <c r="M1105" s="459">
        <f>IFERROR((Tableau1[[#This Row],[Scope 1
(kg CO2-eq)]]+Tableau1[[#This Row],[Scope 2 energy
(kg CO2-eq)]]+Tableau1[[#This Row],[Scope 2 Infrastructure
(kg CO2-eq)]])/Tableau1[[#This Row],[Total CO2-emissions
(kg CO2-eq)
for scope 3 use ]],"")</f>
        <v>1.525597905071815E-2</v>
      </c>
      <c r="N1105" s="436" t="s">
        <v>3730</v>
      </c>
      <c r="O1105" s="259">
        <v>1</v>
      </c>
      <c r="P1105" s="259" t="s">
        <v>5234</v>
      </c>
      <c r="Q1105" s="259" t="s">
        <v>5249</v>
      </c>
    </row>
    <row r="1106" spans="1:17" ht="21.75" customHeight="1">
      <c r="A1106" s="301" t="s">
        <v>5234</v>
      </c>
      <c r="B1106" s="301" t="s">
        <v>5249</v>
      </c>
      <c r="C1106" s="316" t="s">
        <v>7180</v>
      </c>
      <c r="D1106" s="465" t="s">
        <v>3730</v>
      </c>
      <c r="E1106" s="465" t="s">
        <v>700</v>
      </c>
      <c r="F1106" s="469" t="str">
        <f t="shared" si="34"/>
        <v>CH</v>
      </c>
      <c r="G1106" s="260">
        <v>0</v>
      </c>
      <c r="H1106" s="260">
        <v>0</v>
      </c>
      <c r="I1106" s="260">
        <v>0</v>
      </c>
      <c r="J1106" s="260">
        <v>3.9435047763261202E-3</v>
      </c>
      <c r="K1106" s="260">
        <v>3.9435047761965398E-3</v>
      </c>
      <c r="L1106" s="301" t="str">
        <f t="shared" si="35"/>
        <v/>
      </c>
      <c r="M1106" s="459">
        <f>IFERROR((Tableau1[[#This Row],[Scope 1
(kg CO2-eq)]]+Tableau1[[#This Row],[Scope 2 energy
(kg CO2-eq)]]+Tableau1[[#This Row],[Scope 2 Infrastructure
(kg CO2-eq)]])/Tableau1[[#This Row],[Total CO2-emissions
(kg CO2-eq)
for scope 3 use ]],"")</f>
        <v>0</v>
      </c>
      <c r="N1106" s="436" t="s">
        <v>3730</v>
      </c>
      <c r="O1106" s="259">
        <v>1</v>
      </c>
      <c r="P1106" s="259" t="s">
        <v>5234</v>
      </c>
      <c r="Q1106" s="260" t="s">
        <v>5249</v>
      </c>
    </row>
    <row r="1107" spans="1:17" ht="21.75" customHeight="1">
      <c r="A1107" s="301" t="s">
        <v>5234</v>
      </c>
      <c r="B1107" s="301" t="s">
        <v>5249</v>
      </c>
      <c r="C1107" s="316" t="s">
        <v>7181</v>
      </c>
      <c r="D1107" s="465" t="s">
        <v>3730</v>
      </c>
      <c r="E1107" s="465" t="s">
        <v>700</v>
      </c>
      <c r="F1107" s="469" t="str">
        <f t="shared" si="34"/>
        <v>CH</v>
      </c>
      <c r="G1107" s="260">
        <v>0</v>
      </c>
      <c r="H1107" s="260">
        <v>2.6219529864E-4</v>
      </c>
      <c r="I1107" s="260">
        <v>5.4723002400000001E-6</v>
      </c>
      <c r="J1107" s="260">
        <v>3.8991975012123998E-3</v>
      </c>
      <c r="K1107" s="260">
        <v>4.1668651040606903E-3</v>
      </c>
      <c r="L1107" s="301" t="str">
        <f t="shared" si="35"/>
        <v/>
      </c>
      <c r="M1107" s="459">
        <f>IFERROR((Tableau1[[#This Row],[Scope 1
(kg CO2-eq)]]+Tableau1[[#This Row],[Scope 2 energy
(kg CO2-eq)]]+Tableau1[[#This Row],[Scope 2 Infrastructure
(kg CO2-eq)]])/Tableau1[[#This Row],[Total CO2-emissions
(kg CO2-eq)
for scope 3 use ]],"")</f>
        <v>6.423716443787747E-2</v>
      </c>
      <c r="N1107" s="436" t="s">
        <v>3730</v>
      </c>
      <c r="O1107" s="259">
        <v>1</v>
      </c>
      <c r="P1107" s="259" t="s">
        <v>5234</v>
      </c>
      <c r="Q1107" s="259" t="s">
        <v>5249</v>
      </c>
    </row>
    <row r="1108" spans="1:17" ht="21.75" customHeight="1">
      <c r="A1108" s="301" t="s">
        <v>5234</v>
      </c>
      <c r="B1108" s="301" t="s">
        <v>5249</v>
      </c>
      <c r="C1108" s="316" t="s">
        <v>7182</v>
      </c>
      <c r="D1108" s="465" t="s">
        <v>3730</v>
      </c>
      <c r="E1108" s="465" t="s">
        <v>700</v>
      </c>
      <c r="F1108" s="469" t="str">
        <f t="shared" si="34"/>
        <v>CH</v>
      </c>
      <c r="G1108" s="260">
        <v>0</v>
      </c>
      <c r="H1108" s="260">
        <v>2.6219529864E-4</v>
      </c>
      <c r="I1108" s="260">
        <v>5.4723002400000001E-6</v>
      </c>
      <c r="J1108" s="260">
        <v>9.4950365824574307E-2</v>
      </c>
      <c r="K1108" s="260">
        <v>9.52180334270189E-2</v>
      </c>
      <c r="L1108" s="301" t="str">
        <f t="shared" si="35"/>
        <v/>
      </c>
      <c r="M1108" s="459">
        <f>IFERROR((Tableau1[[#This Row],[Scope 1
(kg CO2-eq)]]+Tableau1[[#This Row],[Scope 2 energy
(kg CO2-eq)]]+Tableau1[[#This Row],[Scope 2 Infrastructure
(kg CO2-eq)]])/Tableau1[[#This Row],[Total CO2-emissions
(kg CO2-eq)
for scope 3 use ]],"")</f>
        <v>2.8111019440992474E-3</v>
      </c>
      <c r="N1108" s="436" t="s">
        <v>3730</v>
      </c>
      <c r="O1108" s="259">
        <v>1</v>
      </c>
      <c r="P1108" s="259" t="s">
        <v>5234</v>
      </c>
      <c r="Q1108" s="260" t="s">
        <v>5249</v>
      </c>
    </row>
    <row r="1109" spans="1:17" ht="21.75" customHeight="1">
      <c r="A1109" s="301" t="s">
        <v>5234</v>
      </c>
      <c r="B1109" s="301" t="s">
        <v>5249</v>
      </c>
      <c r="C1109" s="316" t="s">
        <v>7183</v>
      </c>
      <c r="D1109" s="465" t="s">
        <v>3730</v>
      </c>
      <c r="E1109" s="465" t="s">
        <v>700</v>
      </c>
      <c r="F1109" s="469" t="str">
        <f t="shared" si="34"/>
        <v>CH</v>
      </c>
      <c r="G1109" s="260">
        <v>0</v>
      </c>
      <c r="H1109" s="260">
        <v>0</v>
      </c>
      <c r="I1109" s="260">
        <v>0</v>
      </c>
      <c r="J1109" s="260">
        <v>2.39758336905374</v>
      </c>
      <c r="K1109" s="260">
        <v>2.3975833687971702</v>
      </c>
      <c r="L1109" s="301" t="str">
        <f t="shared" si="35"/>
        <v/>
      </c>
      <c r="M1109" s="459">
        <f>IFERROR((Tableau1[[#This Row],[Scope 1
(kg CO2-eq)]]+Tableau1[[#This Row],[Scope 2 energy
(kg CO2-eq)]]+Tableau1[[#This Row],[Scope 2 Infrastructure
(kg CO2-eq)]])/Tableau1[[#This Row],[Total CO2-emissions
(kg CO2-eq)
for scope 3 use ]],"")</f>
        <v>0</v>
      </c>
      <c r="N1109" s="436" t="s">
        <v>3730</v>
      </c>
      <c r="O1109" s="259">
        <v>1</v>
      </c>
      <c r="P1109" s="259" t="s">
        <v>5234</v>
      </c>
      <c r="Q1109" s="260" t="s">
        <v>5249</v>
      </c>
    </row>
    <row r="1110" spans="1:17" ht="21.75" customHeight="1">
      <c r="A1110" s="301" t="s">
        <v>5234</v>
      </c>
      <c r="B1110" s="301" t="s">
        <v>5249</v>
      </c>
      <c r="C1110" s="316" t="s">
        <v>7184</v>
      </c>
      <c r="D1110" s="465" t="s">
        <v>3730</v>
      </c>
      <c r="E1110" s="465" t="s">
        <v>700</v>
      </c>
      <c r="F1110" s="469" t="str">
        <f t="shared" si="34"/>
        <v>CH</v>
      </c>
      <c r="G1110" s="260">
        <v>0</v>
      </c>
      <c r="H1110" s="260">
        <v>0</v>
      </c>
      <c r="I1110" s="260">
        <v>0</v>
      </c>
      <c r="J1110" s="260">
        <v>3.6955951780393899</v>
      </c>
      <c r="K1110" s="260">
        <v>3.6955951780416201</v>
      </c>
      <c r="L1110" s="301" t="str">
        <f t="shared" si="35"/>
        <v/>
      </c>
      <c r="M1110" s="459">
        <f>IFERROR((Tableau1[[#This Row],[Scope 1
(kg CO2-eq)]]+Tableau1[[#This Row],[Scope 2 energy
(kg CO2-eq)]]+Tableau1[[#This Row],[Scope 2 Infrastructure
(kg CO2-eq)]])/Tableau1[[#This Row],[Total CO2-emissions
(kg CO2-eq)
for scope 3 use ]],"")</f>
        <v>0</v>
      </c>
      <c r="N1110" s="436" t="s">
        <v>3730</v>
      </c>
      <c r="O1110" s="259">
        <v>1</v>
      </c>
      <c r="P1110" s="259" t="s">
        <v>5234</v>
      </c>
      <c r="Q1110" s="259" t="s">
        <v>5249</v>
      </c>
    </row>
    <row r="1111" spans="1:17" ht="21.75" customHeight="1">
      <c r="A1111" s="301" t="s">
        <v>5234</v>
      </c>
      <c r="B1111" s="301" t="s">
        <v>5249</v>
      </c>
      <c r="C1111" s="316" t="s">
        <v>7185</v>
      </c>
      <c r="D1111" s="465" t="s">
        <v>3730</v>
      </c>
      <c r="E1111" s="465" t="s">
        <v>700</v>
      </c>
      <c r="F1111" s="469" t="str">
        <f t="shared" si="34"/>
        <v>CH</v>
      </c>
      <c r="G1111" s="260">
        <v>0</v>
      </c>
      <c r="H1111" s="260">
        <v>0</v>
      </c>
      <c r="I1111" s="260">
        <v>0</v>
      </c>
      <c r="J1111" s="260">
        <v>2.5777640848985501</v>
      </c>
      <c r="K1111" s="260">
        <v>2.5777640848813999</v>
      </c>
      <c r="L1111" s="301" t="str">
        <f t="shared" si="35"/>
        <v/>
      </c>
      <c r="M1111" s="459">
        <f>IFERROR((Tableau1[[#This Row],[Scope 1
(kg CO2-eq)]]+Tableau1[[#This Row],[Scope 2 energy
(kg CO2-eq)]]+Tableau1[[#This Row],[Scope 2 Infrastructure
(kg CO2-eq)]])/Tableau1[[#This Row],[Total CO2-emissions
(kg CO2-eq)
for scope 3 use ]],"")</f>
        <v>0</v>
      </c>
      <c r="N1111" s="436" t="s">
        <v>3730</v>
      </c>
      <c r="O1111" s="259">
        <v>1</v>
      </c>
      <c r="P1111" s="259" t="s">
        <v>5234</v>
      </c>
      <c r="Q1111" s="259" t="s">
        <v>5249</v>
      </c>
    </row>
    <row r="1112" spans="1:17" ht="21.75" customHeight="1">
      <c r="A1112" s="301" t="s">
        <v>5167</v>
      </c>
      <c r="B1112" s="301" t="s">
        <v>5216</v>
      </c>
      <c r="C1112" s="316" t="s">
        <v>7186</v>
      </c>
      <c r="D1112" s="465" t="s">
        <v>3730</v>
      </c>
      <c r="E1112" s="465" t="s">
        <v>700</v>
      </c>
      <c r="F1112" s="469" t="str">
        <f t="shared" si="34"/>
        <v>CH</v>
      </c>
      <c r="G1112" s="260">
        <v>0</v>
      </c>
      <c r="H1112" s="260">
        <v>3.1227412750399999E-3</v>
      </c>
      <c r="I1112" s="260">
        <v>1.29240238764E-3</v>
      </c>
      <c r="J1112" s="260">
        <v>3.8088698339734501E-3</v>
      </c>
      <c r="K1112" s="260">
        <v>8.2240135330360793E-3</v>
      </c>
      <c r="L1112" s="301" t="str">
        <f t="shared" si="35"/>
        <v/>
      </c>
      <c r="M1112" s="459">
        <f>IFERROR((Tableau1[[#This Row],[Scope 1
(kg CO2-eq)]]+Tableau1[[#This Row],[Scope 2 energy
(kg CO2-eq)]]+Tableau1[[#This Row],[Scope 2 Infrastructure
(kg CO2-eq)]])/Tableau1[[#This Row],[Total CO2-emissions
(kg CO2-eq)
for scope 3 use ]],"")</f>
        <v>0.53685997049302647</v>
      </c>
      <c r="N1112" s="436" t="s">
        <v>3730</v>
      </c>
      <c r="O1112" s="259">
        <v>1</v>
      </c>
      <c r="P1112" s="259" t="s">
        <v>5167</v>
      </c>
      <c r="Q1112" s="259" t="s">
        <v>5216</v>
      </c>
    </row>
    <row r="1113" spans="1:17" ht="21.75" customHeight="1">
      <c r="A1113" s="301" t="s">
        <v>5234</v>
      </c>
      <c r="B1113" s="301" t="s">
        <v>5249</v>
      </c>
      <c r="C1113" s="316" t="s">
        <v>7187</v>
      </c>
      <c r="D1113" s="465" t="s">
        <v>3730</v>
      </c>
      <c r="E1113" s="465" t="s">
        <v>700</v>
      </c>
      <c r="F1113" s="469" t="str">
        <f t="shared" si="34"/>
        <v>CH</v>
      </c>
      <c r="G1113" s="260">
        <v>0</v>
      </c>
      <c r="H1113" s="260">
        <v>2.6817764545999999E-3</v>
      </c>
      <c r="I1113" s="260">
        <v>1.2831989736E-3</v>
      </c>
      <c r="J1113" s="260">
        <v>3.9435047763387698E-3</v>
      </c>
      <c r="K1113" s="260">
        <v>7.9084802353324105E-3</v>
      </c>
      <c r="L1113" s="301" t="str">
        <f t="shared" si="35"/>
        <v/>
      </c>
      <c r="M1113" s="459">
        <f>IFERROR((Tableau1[[#This Row],[Scope 1
(kg CO2-eq)]]+Tableau1[[#This Row],[Scope 2 energy
(kg CO2-eq)]]+Tableau1[[#This Row],[Scope 2 Infrastructure
(kg CO2-eq)]])/Tableau1[[#This Row],[Total CO2-emissions
(kg CO2-eq)
for scope 3 use ]],"")</f>
        <v>0.50135744292384177</v>
      </c>
      <c r="N1113" s="436" t="s">
        <v>3730</v>
      </c>
      <c r="O1113" s="259">
        <v>1</v>
      </c>
      <c r="P1113" s="259" t="s">
        <v>5234</v>
      </c>
      <c r="Q1113" s="259" t="s">
        <v>5249</v>
      </c>
    </row>
    <row r="1114" spans="1:17" ht="21.75" customHeight="1">
      <c r="A1114" s="301" t="s">
        <v>5234</v>
      </c>
      <c r="B1114" s="301" t="s">
        <v>5249</v>
      </c>
      <c r="C1114" s="316" t="s">
        <v>7188</v>
      </c>
      <c r="D1114" s="465" t="s">
        <v>3730</v>
      </c>
      <c r="E1114" s="465" t="s">
        <v>700</v>
      </c>
      <c r="F1114" s="469" t="str">
        <f t="shared" si="34"/>
        <v>CH</v>
      </c>
      <c r="G1114" s="260">
        <v>0</v>
      </c>
      <c r="H1114" s="260">
        <v>3.1227412750399999E-3</v>
      </c>
      <c r="I1114" s="260">
        <v>1.29240238764E-3</v>
      </c>
      <c r="J1114" s="260">
        <v>1.7728705949473698E-2</v>
      </c>
      <c r="K1114" s="260">
        <v>2.2143849648144701E-2</v>
      </c>
      <c r="L1114" s="301" t="str">
        <f t="shared" si="35"/>
        <v/>
      </c>
      <c r="M1114" s="459">
        <f>IFERROR((Tableau1[[#This Row],[Scope 1
(kg CO2-eq)]]+Tableau1[[#This Row],[Scope 2 energy
(kg CO2-eq)]]+Tableau1[[#This Row],[Scope 2 Infrastructure
(kg CO2-eq)]])/Tableau1[[#This Row],[Total CO2-emissions
(kg CO2-eq)
for scope 3 use ]],"")</f>
        <v>0.19938464778412721</v>
      </c>
      <c r="N1114" s="436" t="s">
        <v>3730</v>
      </c>
      <c r="O1114" s="259">
        <v>1</v>
      </c>
      <c r="P1114" s="259" t="s">
        <v>5234</v>
      </c>
      <c r="Q1114" s="259" t="s">
        <v>5249</v>
      </c>
    </row>
    <row r="1115" spans="1:17" ht="21.75" customHeight="1">
      <c r="A1115" s="301" t="s">
        <v>5167</v>
      </c>
      <c r="B1115" s="301" t="s">
        <v>5216</v>
      </c>
      <c r="C1115" s="316" t="s">
        <v>7189</v>
      </c>
      <c r="D1115" s="465" t="s">
        <v>3730</v>
      </c>
      <c r="E1115" s="465" t="s">
        <v>700</v>
      </c>
      <c r="F1115" s="469" t="str">
        <f t="shared" si="34"/>
        <v>CH</v>
      </c>
      <c r="G1115" s="260">
        <v>0</v>
      </c>
      <c r="H1115" s="260">
        <v>3.1227412750399999E-3</v>
      </c>
      <c r="I1115" s="260">
        <v>1.29240238764E-3</v>
      </c>
      <c r="J1115" s="260">
        <v>9.9536318146736507E-3</v>
      </c>
      <c r="K1115" s="260">
        <v>1.4368774994716201E-2</v>
      </c>
      <c r="L1115" s="301" t="str">
        <f t="shared" si="35"/>
        <v/>
      </c>
      <c r="M1115" s="459">
        <f>IFERROR((Tableau1[[#This Row],[Scope 1
(kg CO2-eq)]]+Tableau1[[#This Row],[Scope 2 energy
(kg CO2-eq)]]+Tableau1[[#This Row],[Scope 2 Infrastructure
(kg CO2-eq)]])/Tableau1[[#This Row],[Total CO2-emissions
(kg CO2-eq)
for scope 3 use ]],"")</f>
        <v>0.30727349160269901</v>
      </c>
      <c r="N1115" s="436" t="s">
        <v>3730</v>
      </c>
      <c r="O1115" s="259">
        <v>1</v>
      </c>
      <c r="P1115" s="259" t="s">
        <v>5167</v>
      </c>
      <c r="Q1115" s="259" t="s">
        <v>5216</v>
      </c>
    </row>
    <row r="1116" spans="1:17" ht="21.75" customHeight="1">
      <c r="A1116" s="301" t="s">
        <v>5234</v>
      </c>
      <c r="B1116" s="301" t="s">
        <v>5249</v>
      </c>
      <c r="C1116" s="316" t="s">
        <v>7190</v>
      </c>
      <c r="D1116" s="465" t="s">
        <v>3730</v>
      </c>
      <c r="E1116" s="465" t="s">
        <v>700</v>
      </c>
      <c r="F1116" s="469" t="str">
        <f t="shared" si="34"/>
        <v>CH</v>
      </c>
      <c r="G1116" s="260">
        <v>0</v>
      </c>
      <c r="H1116" s="260">
        <v>2.6817764545999999E-3</v>
      </c>
      <c r="I1116" s="260">
        <v>1.2831989736E-3</v>
      </c>
      <c r="J1116" s="260">
        <v>0</v>
      </c>
      <c r="K1116" s="260">
        <v>3.96497545914095E-3</v>
      </c>
      <c r="L1116" s="301" t="str">
        <f t="shared" si="35"/>
        <v/>
      </c>
      <c r="M1116" s="459">
        <f>IFERROR((Tableau1[[#This Row],[Scope 1
(kg CO2-eq)]]+Tableau1[[#This Row],[Scope 2 energy
(kg CO2-eq)]]+Tableau1[[#This Row],[Scope 2 Infrastructure
(kg CO2-eq)]])/Tableau1[[#This Row],[Total CO2-emissions
(kg CO2-eq)
for scope 3 use ]],"")</f>
        <v>0.99999999219643332</v>
      </c>
      <c r="N1116" s="436" t="s">
        <v>3730</v>
      </c>
      <c r="O1116" s="259">
        <v>1</v>
      </c>
      <c r="P1116" s="259" t="s">
        <v>5234</v>
      </c>
      <c r="Q1116" s="259" t="s">
        <v>5249</v>
      </c>
    </row>
    <row r="1117" spans="1:17" ht="21.75" customHeight="1">
      <c r="A1117" s="301" t="s">
        <v>5167</v>
      </c>
      <c r="B1117" s="301" t="s">
        <v>5216</v>
      </c>
      <c r="C1117" s="316" t="s">
        <v>7191</v>
      </c>
      <c r="D1117" s="465" t="s">
        <v>3730</v>
      </c>
      <c r="E1117" s="465" t="s">
        <v>700</v>
      </c>
      <c r="F1117" s="469" t="str">
        <f t="shared" si="34"/>
        <v>CH</v>
      </c>
      <c r="G1117" s="260">
        <v>0</v>
      </c>
      <c r="H1117" s="260">
        <v>4.4096482044000002E-4</v>
      </c>
      <c r="I1117" s="260">
        <v>9.2034140399999999E-6</v>
      </c>
      <c r="J1117" s="260">
        <v>3.6937020582437801E-3</v>
      </c>
      <c r="K1117" s="260">
        <v>4.1438702932918301E-3</v>
      </c>
      <c r="L1117" s="301" t="str">
        <f t="shared" si="35"/>
        <v/>
      </c>
      <c r="M1117" s="459">
        <f>IFERROR((Tableau1[[#This Row],[Scope 1
(kg CO2-eq)]]+Tableau1[[#This Row],[Scope 2 energy
(kg CO2-eq)]]+Tableau1[[#This Row],[Scope 2 Infrastructure
(kg CO2-eq)]])/Tableau1[[#This Row],[Total CO2-emissions
(kg CO2-eq)
for scope 3 use ]],"")</f>
        <v>0.10863473096847173</v>
      </c>
      <c r="N1117" s="436" t="s">
        <v>3730</v>
      </c>
      <c r="O1117" s="259">
        <v>1</v>
      </c>
      <c r="P1117" s="259" t="s">
        <v>5167</v>
      </c>
      <c r="Q1117" s="259" t="s">
        <v>5216</v>
      </c>
    </row>
    <row r="1118" spans="1:17" ht="21.75" customHeight="1">
      <c r="A1118" s="301" t="s">
        <v>5234</v>
      </c>
      <c r="B1118" s="301" t="s">
        <v>5249</v>
      </c>
      <c r="C1118" s="316" t="s">
        <v>7192</v>
      </c>
      <c r="D1118" s="465" t="s">
        <v>3730</v>
      </c>
      <c r="E1118" s="465" t="s">
        <v>700</v>
      </c>
      <c r="F1118" s="469" t="str">
        <f t="shared" si="34"/>
        <v>CH</v>
      </c>
      <c r="G1118" s="260">
        <v>0</v>
      </c>
      <c r="H1118" s="260">
        <v>0</v>
      </c>
      <c r="I1118" s="260">
        <v>0</v>
      </c>
      <c r="J1118" s="260">
        <v>3.9435047763388001E-3</v>
      </c>
      <c r="K1118" s="260">
        <v>3.94350477620381E-3</v>
      </c>
      <c r="L1118" s="301" t="str">
        <f t="shared" si="35"/>
        <v/>
      </c>
      <c r="M1118" s="459">
        <f>IFERROR((Tableau1[[#This Row],[Scope 1
(kg CO2-eq)]]+Tableau1[[#This Row],[Scope 2 energy
(kg CO2-eq)]]+Tableau1[[#This Row],[Scope 2 Infrastructure
(kg CO2-eq)]])/Tableau1[[#This Row],[Total CO2-emissions
(kg CO2-eq)
for scope 3 use ]],"")</f>
        <v>0</v>
      </c>
      <c r="N1118" s="436" t="s">
        <v>3730</v>
      </c>
      <c r="O1118" s="259">
        <v>1</v>
      </c>
      <c r="P1118" s="259" t="s">
        <v>5234</v>
      </c>
      <c r="Q1118" s="260" t="s">
        <v>5249</v>
      </c>
    </row>
    <row r="1119" spans="1:17" ht="21.75" customHeight="1">
      <c r="A1119" s="301" t="s">
        <v>5234</v>
      </c>
      <c r="B1119" s="301" t="s">
        <v>5249</v>
      </c>
      <c r="C1119" s="316" t="s">
        <v>7193</v>
      </c>
      <c r="D1119" s="465" t="s">
        <v>3730</v>
      </c>
      <c r="E1119" s="465" t="s">
        <v>700</v>
      </c>
      <c r="F1119" s="469" t="str">
        <f t="shared" si="34"/>
        <v>CH</v>
      </c>
      <c r="G1119" s="260">
        <v>0</v>
      </c>
      <c r="H1119" s="260">
        <v>0</v>
      </c>
      <c r="I1119" s="260">
        <v>0</v>
      </c>
      <c r="J1119" s="260">
        <v>3.0333114532462302</v>
      </c>
      <c r="K1119" s="260">
        <v>3.03331145324678</v>
      </c>
      <c r="L1119" s="301" t="str">
        <f t="shared" si="35"/>
        <v/>
      </c>
      <c r="M1119" s="459">
        <f>IFERROR((Tableau1[[#This Row],[Scope 1
(kg CO2-eq)]]+Tableau1[[#This Row],[Scope 2 energy
(kg CO2-eq)]]+Tableau1[[#This Row],[Scope 2 Infrastructure
(kg CO2-eq)]])/Tableau1[[#This Row],[Total CO2-emissions
(kg CO2-eq)
for scope 3 use ]],"")</f>
        <v>0</v>
      </c>
      <c r="N1119" s="436" t="s">
        <v>3730</v>
      </c>
      <c r="O1119" s="259">
        <v>1</v>
      </c>
      <c r="P1119" s="259" t="s">
        <v>5234</v>
      </c>
      <c r="Q1119" s="259" t="s">
        <v>5249</v>
      </c>
    </row>
    <row r="1120" spans="1:17" ht="21.75" customHeight="1">
      <c r="A1120" s="301" t="s">
        <v>5234</v>
      </c>
      <c r="B1120" s="301" t="s">
        <v>5249</v>
      </c>
      <c r="C1120" s="316" t="s">
        <v>7194</v>
      </c>
      <c r="D1120" s="465" t="s">
        <v>3730</v>
      </c>
      <c r="E1120" s="465" t="s">
        <v>700</v>
      </c>
      <c r="F1120" s="469" t="str">
        <f t="shared" si="34"/>
        <v>CH</v>
      </c>
      <c r="G1120" s="260">
        <v>0</v>
      </c>
      <c r="H1120" s="260">
        <v>0</v>
      </c>
      <c r="I1120" s="260">
        <v>0</v>
      </c>
      <c r="J1120" s="260">
        <v>3.1878456745340902</v>
      </c>
      <c r="K1120" s="260">
        <v>3.18784565946188</v>
      </c>
      <c r="L1120" s="301" t="str">
        <f t="shared" si="35"/>
        <v/>
      </c>
      <c r="M1120" s="459">
        <f>IFERROR((Tableau1[[#This Row],[Scope 1
(kg CO2-eq)]]+Tableau1[[#This Row],[Scope 2 energy
(kg CO2-eq)]]+Tableau1[[#This Row],[Scope 2 Infrastructure
(kg CO2-eq)]])/Tableau1[[#This Row],[Total CO2-emissions
(kg CO2-eq)
for scope 3 use ]],"")</f>
        <v>0</v>
      </c>
      <c r="N1120" s="436" t="s">
        <v>3730</v>
      </c>
      <c r="O1120" s="259">
        <v>1</v>
      </c>
      <c r="P1120" s="259" t="s">
        <v>5234</v>
      </c>
      <c r="Q1120" s="259" t="s">
        <v>5249</v>
      </c>
    </row>
    <row r="1121" spans="1:17" ht="21.75" customHeight="1">
      <c r="A1121" s="301" t="s">
        <v>5234</v>
      </c>
      <c r="B1121" s="301" t="s">
        <v>5249</v>
      </c>
      <c r="C1121" s="316" t="s">
        <v>7195</v>
      </c>
      <c r="D1121" s="465" t="s">
        <v>3730</v>
      </c>
      <c r="E1121" s="465" t="s">
        <v>700</v>
      </c>
      <c r="F1121" s="469" t="str">
        <f t="shared" si="34"/>
        <v>CH</v>
      </c>
      <c r="G1121" s="260">
        <v>0</v>
      </c>
      <c r="H1121" s="260">
        <v>0</v>
      </c>
      <c r="I1121" s="260">
        <v>0</v>
      </c>
      <c r="J1121" s="260">
        <v>2.73393453113892</v>
      </c>
      <c r="K1121" s="260">
        <v>2.7339345311059202</v>
      </c>
      <c r="L1121" s="301" t="str">
        <f t="shared" si="35"/>
        <v/>
      </c>
      <c r="M1121" s="459">
        <f>IFERROR((Tableau1[[#This Row],[Scope 1
(kg CO2-eq)]]+Tableau1[[#This Row],[Scope 2 energy
(kg CO2-eq)]]+Tableau1[[#This Row],[Scope 2 Infrastructure
(kg CO2-eq)]])/Tableau1[[#This Row],[Total CO2-emissions
(kg CO2-eq)
for scope 3 use ]],"")</f>
        <v>0</v>
      </c>
      <c r="N1121" s="436" t="s">
        <v>3730</v>
      </c>
      <c r="O1121" s="259">
        <v>1</v>
      </c>
      <c r="P1121" s="259" t="s">
        <v>5234</v>
      </c>
      <c r="Q1121" s="259" t="s">
        <v>5249</v>
      </c>
    </row>
    <row r="1122" spans="1:17" ht="21.75" customHeight="1">
      <c r="A1122" s="301" t="s">
        <v>5234</v>
      </c>
      <c r="B1122" s="301" t="s">
        <v>5249</v>
      </c>
      <c r="C1122" s="316" t="s">
        <v>7196</v>
      </c>
      <c r="D1122" s="465" t="s">
        <v>3730</v>
      </c>
      <c r="E1122" s="465" t="s">
        <v>700</v>
      </c>
      <c r="F1122" s="469" t="str">
        <f t="shared" si="34"/>
        <v>CH</v>
      </c>
      <c r="G1122" s="260">
        <v>0</v>
      </c>
      <c r="H1122" s="260">
        <v>0</v>
      </c>
      <c r="I1122" s="260">
        <v>0</v>
      </c>
      <c r="J1122" s="260">
        <v>3.9435047763388903E-3</v>
      </c>
      <c r="K1122" s="260">
        <v>3.9435047762042402E-3</v>
      </c>
      <c r="L1122" s="301" t="str">
        <f t="shared" si="35"/>
        <v/>
      </c>
      <c r="M1122" s="459">
        <f>IFERROR((Tableau1[[#This Row],[Scope 1
(kg CO2-eq)]]+Tableau1[[#This Row],[Scope 2 energy
(kg CO2-eq)]]+Tableau1[[#This Row],[Scope 2 Infrastructure
(kg CO2-eq)]])/Tableau1[[#This Row],[Total CO2-emissions
(kg CO2-eq)
for scope 3 use ]],"")</f>
        <v>0</v>
      </c>
      <c r="N1122" s="436" t="s">
        <v>3730</v>
      </c>
      <c r="O1122" s="259">
        <v>1</v>
      </c>
      <c r="P1122" s="259" t="s">
        <v>5234</v>
      </c>
      <c r="Q1122" s="259" t="s">
        <v>5249</v>
      </c>
    </row>
    <row r="1123" spans="1:17" ht="21.75" customHeight="1">
      <c r="A1123" s="301" t="s">
        <v>5234</v>
      </c>
      <c r="B1123" s="301" t="s">
        <v>5249</v>
      </c>
      <c r="C1123" s="316" t="s">
        <v>7197</v>
      </c>
      <c r="D1123" s="465" t="s">
        <v>3730</v>
      </c>
      <c r="E1123" s="465" t="s">
        <v>700</v>
      </c>
      <c r="F1123" s="469" t="str">
        <f t="shared" si="34"/>
        <v>CH</v>
      </c>
      <c r="G1123" s="260">
        <v>0</v>
      </c>
      <c r="H1123" s="260">
        <v>0</v>
      </c>
      <c r="I1123" s="260">
        <v>0</v>
      </c>
      <c r="J1123" s="260">
        <v>2.09094414912148</v>
      </c>
      <c r="K1123" s="260">
        <v>2.0909441491038998</v>
      </c>
      <c r="L1123" s="301" t="str">
        <f t="shared" si="35"/>
        <v/>
      </c>
      <c r="M1123" s="459">
        <f>IFERROR((Tableau1[[#This Row],[Scope 1
(kg CO2-eq)]]+Tableau1[[#This Row],[Scope 2 energy
(kg CO2-eq)]]+Tableau1[[#This Row],[Scope 2 Infrastructure
(kg CO2-eq)]])/Tableau1[[#This Row],[Total CO2-emissions
(kg CO2-eq)
for scope 3 use ]],"")</f>
        <v>0</v>
      </c>
      <c r="N1123" s="436" t="s">
        <v>3730</v>
      </c>
      <c r="O1123" s="259">
        <v>1</v>
      </c>
      <c r="P1123" s="259" t="s">
        <v>5234</v>
      </c>
      <c r="Q1123" s="259" t="s">
        <v>5249</v>
      </c>
    </row>
    <row r="1124" spans="1:17" ht="21.75" customHeight="1">
      <c r="A1124" s="301" t="s">
        <v>5234</v>
      </c>
      <c r="B1124" s="301" t="s">
        <v>5249</v>
      </c>
      <c r="C1124" s="316" t="s">
        <v>7198</v>
      </c>
      <c r="D1124" s="465" t="s">
        <v>3730</v>
      </c>
      <c r="E1124" s="465" t="s">
        <v>700</v>
      </c>
      <c r="F1124" s="469" t="str">
        <f t="shared" si="34"/>
        <v>CH</v>
      </c>
      <c r="G1124" s="260">
        <v>0</v>
      </c>
      <c r="H1124" s="260">
        <v>0</v>
      </c>
      <c r="I1124" s="260">
        <v>0</v>
      </c>
      <c r="J1124" s="260">
        <v>2.00819022829883</v>
      </c>
      <c r="K1124" s="260">
        <v>2.0081902283147302</v>
      </c>
      <c r="L1124" s="301" t="str">
        <f t="shared" si="35"/>
        <v/>
      </c>
      <c r="M1124" s="459">
        <f>IFERROR((Tableau1[[#This Row],[Scope 1
(kg CO2-eq)]]+Tableau1[[#This Row],[Scope 2 energy
(kg CO2-eq)]]+Tableau1[[#This Row],[Scope 2 Infrastructure
(kg CO2-eq)]])/Tableau1[[#This Row],[Total CO2-emissions
(kg CO2-eq)
for scope 3 use ]],"")</f>
        <v>0</v>
      </c>
      <c r="N1124" s="436" t="s">
        <v>3730</v>
      </c>
      <c r="O1124" s="259">
        <v>1</v>
      </c>
      <c r="P1124" s="259" t="s">
        <v>5234</v>
      </c>
      <c r="Q1124" s="259" t="s">
        <v>5249</v>
      </c>
    </row>
    <row r="1125" spans="1:17" ht="21.75" customHeight="1">
      <c r="A1125" s="301" t="s">
        <v>5167</v>
      </c>
      <c r="B1125" s="301" t="s">
        <v>5168</v>
      </c>
      <c r="C1125" s="316" t="s">
        <v>7199</v>
      </c>
      <c r="D1125" s="465" t="s">
        <v>3730</v>
      </c>
      <c r="E1125" s="465" t="s">
        <v>700</v>
      </c>
      <c r="F1125" s="469" t="str">
        <f t="shared" si="34"/>
        <v>CH</v>
      </c>
      <c r="G1125" s="260">
        <v>0</v>
      </c>
      <c r="H1125" s="260">
        <v>5.0126840132400001E-3</v>
      </c>
      <c r="I1125" s="260">
        <v>2.1967180988399998E-3</v>
      </c>
      <c r="J1125" s="260">
        <v>3.5478889186073598E-3</v>
      </c>
      <c r="K1125" s="260">
        <v>1.0757291085862101E-2</v>
      </c>
      <c r="L1125" s="301" t="str">
        <f t="shared" si="35"/>
        <v/>
      </c>
      <c r="M1125" s="459">
        <f>IFERROR((Tableau1[[#This Row],[Scope 1
(kg CO2-eq)]]+Tableau1[[#This Row],[Scope 2 energy
(kg CO2-eq)]]+Tableau1[[#This Row],[Scope 2 Infrastructure
(kg CO2-eq)]])/Tableau1[[#This Row],[Total CO2-emissions
(kg CO2-eq)
for scope 3 use ]],"")</f>
        <v>0.67018750859638287</v>
      </c>
      <c r="N1125" s="436" t="s">
        <v>3730</v>
      </c>
      <c r="O1125" s="259">
        <v>1</v>
      </c>
      <c r="P1125" s="259" t="s">
        <v>5167</v>
      </c>
      <c r="Q1125" s="259" t="s">
        <v>5168</v>
      </c>
    </row>
    <row r="1126" spans="1:17" ht="21.75" customHeight="1">
      <c r="A1126" s="301" t="s">
        <v>5234</v>
      </c>
      <c r="B1126" s="301" t="s">
        <v>5249</v>
      </c>
      <c r="C1126" s="316" t="s">
        <v>7200</v>
      </c>
      <c r="D1126" s="465" t="s">
        <v>3730</v>
      </c>
      <c r="E1126" s="465" t="s">
        <v>700</v>
      </c>
      <c r="F1126" s="469" t="str">
        <f t="shared" si="34"/>
        <v>CH</v>
      </c>
      <c r="G1126" s="260">
        <v>0</v>
      </c>
      <c r="H1126" s="260">
        <v>4.5717191928000001E-3</v>
      </c>
      <c r="I1126" s="260">
        <v>2.1875146847999999E-3</v>
      </c>
      <c r="J1126" s="260">
        <v>3.9435047251591302E-3</v>
      </c>
      <c r="K1126" s="260">
        <v>1.0702738656242E-2</v>
      </c>
      <c r="L1126" s="301" t="str">
        <f t="shared" si="35"/>
        <v/>
      </c>
      <c r="M1126" s="459">
        <f>IFERROR((Tableau1[[#This Row],[Scope 1
(kg CO2-eq)]]+Tableau1[[#This Row],[Scope 2 energy
(kg CO2-eq)]]+Tableau1[[#This Row],[Scope 2 Infrastructure
(kg CO2-eq)]])/Tableau1[[#This Row],[Total CO2-emissions
(kg CO2-eq)
for scope 3 use ]],"")</f>
        <v>0.63154245793509234</v>
      </c>
      <c r="N1126" s="436" t="s">
        <v>3730</v>
      </c>
      <c r="O1126" s="259">
        <v>1</v>
      </c>
      <c r="P1126" s="259" t="s">
        <v>5234</v>
      </c>
      <c r="Q1126" s="259" t="s">
        <v>5249</v>
      </c>
    </row>
    <row r="1127" spans="1:17" ht="21.75" customHeight="1">
      <c r="A1127" s="301" t="s">
        <v>5234</v>
      </c>
      <c r="B1127" s="301" t="s">
        <v>5249</v>
      </c>
      <c r="C1127" s="316" t="s">
        <v>7201</v>
      </c>
      <c r="D1127" s="465" t="s">
        <v>3730</v>
      </c>
      <c r="E1127" s="465" t="s">
        <v>700</v>
      </c>
      <c r="F1127" s="469" t="str">
        <f t="shared" si="34"/>
        <v>CH</v>
      </c>
      <c r="G1127" s="260">
        <v>0</v>
      </c>
      <c r="H1127" s="260">
        <v>4.5717191928000001E-3</v>
      </c>
      <c r="I1127" s="260">
        <v>2.1875146847999999E-3</v>
      </c>
      <c r="J1127" s="260">
        <v>0</v>
      </c>
      <c r="K1127" s="260">
        <v>6.7592339303088099E-3</v>
      </c>
      <c r="L1127" s="301" t="str">
        <f t="shared" si="35"/>
        <v/>
      </c>
      <c r="M1127" s="459">
        <f>IFERROR((Tableau1[[#This Row],[Scope 1
(kg CO2-eq)]]+Tableau1[[#This Row],[Scope 2 energy
(kg CO2-eq)]]+Tableau1[[#This Row],[Scope 2 Infrastructure
(kg CO2-eq)]])/Tableau1[[#This Row],[Total CO2-emissions
(kg CO2-eq)
for scope 3 use ]],"")</f>
        <v>0.99999999220195501</v>
      </c>
      <c r="N1127" s="436" t="s">
        <v>3730</v>
      </c>
      <c r="O1127" s="259">
        <v>1</v>
      </c>
      <c r="P1127" s="259" t="s">
        <v>5234</v>
      </c>
      <c r="Q1127" s="259" t="s">
        <v>5249</v>
      </c>
    </row>
    <row r="1128" spans="1:17" ht="21.75" customHeight="1">
      <c r="A1128" s="301" t="s">
        <v>5234</v>
      </c>
      <c r="B1128" s="301" t="s">
        <v>5249</v>
      </c>
      <c r="C1128" s="316" t="s">
        <v>7202</v>
      </c>
      <c r="D1128" s="465" t="s">
        <v>3730</v>
      </c>
      <c r="E1128" s="465" t="s">
        <v>700</v>
      </c>
      <c r="F1128" s="469" t="str">
        <f t="shared" si="34"/>
        <v>CH</v>
      </c>
      <c r="G1128" s="260">
        <v>0</v>
      </c>
      <c r="H1128" s="260">
        <v>5.0126840132400001E-3</v>
      </c>
      <c r="I1128" s="260">
        <v>2.1967180988399998E-3</v>
      </c>
      <c r="J1128" s="260">
        <v>9.4546478604348397E-3</v>
      </c>
      <c r="K1128" s="260">
        <v>1.6664050015170299E-2</v>
      </c>
      <c r="L1128" s="301" t="str">
        <f t="shared" si="35"/>
        <v/>
      </c>
      <c r="M1128" s="459">
        <f>IFERROR((Tableau1[[#This Row],[Scope 1
(kg CO2-eq)]]+Tableau1[[#This Row],[Scope 2 energy
(kg CO2-eq)]]+Tableau1[[#This Row],[Scope 2 Infrastructure
(kg CO2-eq)]])/Tableau1[[#This Row],[Total CO2-emissions
(kg CO2-eq)
for scope 3 use ]],"")</f>
        <v>0.43263204956279189</v>
      </c>
      <c r="N1128" s="436" t="s">
        <v>3730</v>
      </c>
      <c r="O1128" s="259">
        <v>1</v>
      </c>
      <c r="P1128" s="259" t="s">
        <v>5234</v>
      </c>
      <c r="Q1128" s="259" t="s">
        <v>5249</v>
      </c>
    </row>
    <row r="1129" spans="1:17" ht="21.75" customHeight="1">
      <c r="A1129" s="301" t="s">
        <v>5167</v>
      </c>
      <c r="B1129" s="301" t="s">
        <v>5216</v>
      </c>
      <c r="C1129" s="316" t="s">
        <v>7203</v>
      </c>
      <c r="D1129" s="465" t="s">
        <v>3730</v>
      </c>
      <c r="E1129" s="465" t="s">
        <v>700</v>
      </c>
      <c r="F1129" s="469" t="str">
        <f t="shared" si="34"/>
        <v>CH</v>
      </c>
      <c r="G1129" s="260">
        <v>0</v>
      </c>
      <c r="H1129" s="260">
        <v>3.1227412750399999E-3</v>
      </c>
      <c r="I1129" s="260">
        <v>1.29240238764E-3</v>
      </c>
      <c r="J1129" s="260">
        <v>0.23342537207754599</v>
      </c>
      <c r="K1129" s="260">
        <v>0.23784051577352</v>
      </c>
      <c r="L1129" s="301" t="str">
        <f t="shared" si="35"/>
        <v/>
      </c>
      <c r="M1129" s="459">
        <f>IFERROR((Tableau1[[#This Row],[Scope 1
(kg CO2-eq)]]+Tableau1[[#This Row],[Scope 2 energy
(kg CO2-eq)]]+Tableau1[[#This Row],[Scope 2 Infrastructure
(kg CO2-eq)]])/Tableau1[[#This Row],[Total CO2-emissions
(kg CO2-eq)
for scope 3 use ]],"")</f>
        <v>1.8563463202729738E-2</v>
      </c>
      <c r="N1129" s="436" t="s">
        <v>3730</v>
      </c>
      <c r="O1129" s="259">
        <v>1</v>
      </c>
      <c r="P1129" s="259" t="s">
        <v>5167</v>
      </c>
      <c r="Q1129" s="259" t="s">
        <v>5216</v>
      </c>
    </row>
    <row r="1130" spans="1:17" ht="21.75" customHeight="1">
      <c r="A1130" s="301" t="s">
        <v>5234</v>
      </c>
      <c r="B1130" s="301" t="s">
        <v>5249</v>
      </c>
      <c r="C1130" s="316" t="s">
        <v>7204</v>
      </c>
      <c r="D1130" s="465" t="s">
        <v>3730</v>
      </c>
      <c r="E1130" s="465" t="s">
        <v>700</v>
      </c>
      <c r="F1130" s="469" t="str">
        <f t="shared" si="34"/>
        <v>CH</v>
      </c>
      <c r="G1130" s="260">
        <v>0</v>
      </c>
      <c r="H1130" s="260">
        <v>4.6763010043999999E-2</v>
      </c>
      <c r="I1130" s="260">
        <v>2.2375558704000001E-2</v>
      </c>
      <c r="J1130" s="260">
        <v>0</v>
      </c>
      <c r="K1130" s="260">
        <v>6.9138569286909202E-2</v>
      </c>
      <c r="L1130" s="301" t="str">
        <f t="shared" si="35"/>
        <v/>
      </c>
      <c r="M1130" s="459">
        <f>IFERROR((Tableau1[[#This Row],[Scope 1
(kg CO2-eq)]]+Tableau1[[#This Row],[Scope 2 energy
(kg CO2-eq)]]+Tableau1[[#This Row],[Scope 2 Infrastructure
(kg CO2-eq)]])/Tableau1[[#This Row],[Total CO2-emissions
(kg CO2-eq)
for scope 3 use ]],"")</f>
        <v>0.99999999220537539</v>
      </c>
      <c r="N1130" s="436" t="s">
        <v>3730</v>
      </c>
      <c r="O1130" s="259">
        <v>1</v>
      </c>
      <c r="P1130" s="259" t="s">
        <v>5234</v>
      </c>
      <c r="Q1130" s="259" t="s">
        <v>5249</v>
      </c>
    </row>
    <row r="1131" spans="1:17" ht="21.75" customHeight="1">
      <c r="A1131" s="301" t="s">
        <v>5234</v>
      </c>
      <c r="B1131" s="301" t="s">
        <v>5249</v>
      </c>
      <c r="C1131" s="316" t="s">
        <v>7205</v>
      </c>
      <c r="D1131" s="465" t="s">
        <v>3730</v>
      </c>
      <c r="E1131" s="465" t="s">
        <v>700</v>
      </c>
      <c r="F1131" s="469" t="str">
        <f t="shared" si="34"/>
        <v>CH</v>
      </c>
      <c r="G1131" s="260">
        <v>0</v>
      </c>
      <c r="H1131" s="260">
        <v>4.7203974864440001E-2</v>
      </c>
      <c r="I1131" s="260">
        <v>2.238476211804E-2</v>
      </c>
      <c r="J1131" s="260">
        <v>3.3712322862007298E-3</v>
      </c>
      <c r="K1131" s="260">
        <v>7.2959969846293299E-2</v>
      </c>
      <c r="L1131" s="301" t="str">
        <f t="shared" si="35"/>
        <v/>
      </c>
      <c r="M1131" s="459">
        <f>IFERROR((Tableau1[[#This Row],[Scope 1
(kg CO2-eq)]]+Tableau1[[#This Row],[Scope 2 energy
(kg CO2-eq)]]+Tableau1[[#This Row],[Scope 2 Infrastructure
(kg CO2-eq)]])/Tableau1[[#This Row],[Total CO2-emissions
(kg CO2-eq)
for scope 3 use ]],"")</f>
        <v>0.95379339011631215</v>
      </c>
      <c r="N1131" s="436" t="s">
        <v>3730</v>
      </c>
      <c r="O1131" s="259">
        <v>1</v>
      </c>
      <c r="P1131" s="259" t="s">
        <v>5234</v>
      </c>
      <c r="Q1131" s="259" t="s">
        <v>5249</v>
      </c>
    </row>
    <row r="1132" spans="1:17" ht="21.75" customHeight="1">
      <c r="A1132" s="301" t="s">
        <v>5234</v>
      </c>
      <c r="B1132" s="301" t="s">
        <v>5249</v>
      </c>
      <c r="C1132" s="316" t="s">
        <v>7206</v>
      </c>
      <c r="D1132" s="465" t="s">
        <v>3730</v>
      </c>
      <c r="E1132" s="465" t="s">
        <v>700</v>
      </c>
      <c r="F1132" s="469" t="str">
        <f t="shared" si="34"/>
        <v>CH</v>
      </c>
      <c r="G1132" s="260">
        <v>0</v>
      </c>
      <c r="H1132" s="260">
        <v>0</v>
      </c>
      <c r="I1132" s="260">
        <v>0</v>
      </c>
      <c r="J1132" s="260">
        <v>2.8560304879478799</v>
      </c>
      <c r="K1132" s="260">
        <v>2.8560304879479901</v>
      </c>
      <c r="L1132" s="301" t="str">
        <f t="shared" si="35"/>
        <v/>
      </c>
      <c r="M1132" s="459">
        <f>IFERROR((Tableau1[[#This Row],[Scope 1
(kg CO2-eq)]]+Tableau1[[#This Row],[Scope 2 energy
(kg CO2-eq)]]+Tableau1[[#This Row],[Scope 2 Infrastructure
(kg CO2-eq)]])/Tableau1[[#This Row],[Total CO2-emissions
(kg CO2-eq)
for scope 3 use ]],"")</f>
        <v>0</v>
      </c>
      <c r="N1132" s="436" t="s">
        <v>3730</v>
      </c>
      <c r="O1132" s="259">
        <v>1</v>
      </c>
      <c r="P1132" s="259" t="s">
        <v>5234</v>
      </c>
      <c r="Q1132" s="259" t="s">
        <v>5249</v>
      </c>
    </row>
    <row r="1133" spans="1:17" ht="21.75" customHeight="1">
      <c r="A1133" s="301" t="s">
        <v>5234</v>
      </c>
      <c r="B1133" s="301" t="s">
        <v>5249</v>
      </c>
      <c r="C1133" s="316" t="s">
        <v>7207</v>
      </c>
      <c r="D1133" s="465" t="s">
        <v>3730</v>
      </c>
      <c r="E1133" s="465" t="s">
        <v>700</v>
      </c>
      <c r="F1133" s="469" t="str">
        <f t="shared" si="34"/>
        <v>CH</v>
      </c>
      <c r="G1133" s="260">
        <v>0</v>
      </c>
      <c r="H1133" s="260">
        <v>0</v>
      </c>
      <c r="I1133" s="260">
        <v>0</v>
      </c>
      <c r="J1133" s="260">
        <v>1.9425132345357501E-2</v>
      </c>
      <c r="K1133" s="260">
        <v>1.9425131901286901E-2</v>
      </c>
      <c r="L1133" s="301" t="str">
        <f t="shared" si="35"/>
        <v/>
      </c>
      <c r="M1133" s="459">
        <f>IFERROR((Tableau1[[#This Row],[Scope 1
(kg CO2-eq)]]+Tableau1[[#This Row],[Scope 2 energy
(kg CO2-eq)]]+Tableau1[[#This Row],[Scope 2 Infrastructure
(kg CO2-eq)]])/Tableau1[[#This Row],[Total CO2-emissions
(kg CO2-eq)
for scope 3 use ]],"")</f>
        <v>0</v>
      </c>
      <c r="N1133" s="436" t="s">
        <v>3730</v>
      </c>
      <c r="O1133" s="259">
        <v>1</v>
      </c>
      <c r="P1133" s="259" t="s">
        <v>5234</v>
      </c>
      <c r="Q1133" s="259" t="s">
        <v>5249</v>
      </c>
    </row>
    <row r="1134" spans="1:17" ht="21.75" customHeight="1">
      <c r="A1134" s="301" t="s">
        <v>5234</v>
      </c>
      <c r="B1134" s="301" t="s">
        <v>5249</v>
      </c>
      <c r="C1134" s="316" t="s">
        <v>7208</v>
      </c>
      <c r="D1134" s="465" t="s">
        <v>3730</v>
      </c>
      <c r="E1134" s="465" t="s">
        <v>700</v>
      </c>
      <c r="F1134" s="469" t="str">
        <f t="shared" si="34"/>
        <v>CH</v>
      </c>
      <c r="G1134" s="260">
        <v>0</v>
      </c>
      <c r="H1134" s="260">
        <v>0</v>
      </c>
      <c r="I1134" s="260">
        <v>0</v>
      </c>
      <c r="J1134" s="260">
        <v>1.90961311785053E-2</v>
      </c>
      <c r="K1134" s="260">
        <v>1.9096131179618999E-2</v>
      </c>
      <c r="L1134" s="301" t="str">
        <f t="shared" si="35"/>
        <v/>
      </c>
      <c r="M1134" s="459">
        <f>IFERROR((Tableau1[[#This Row],[Scope 1
(kg CO2-eq)]]+Tableau1[[#This Row],[Scope 2 energy
(kg CO2-eq)]]+Tableau1[[#This Row],[Scope 2 Infrastructure
(kg CO2-eq)]])/Tableau1[[#This Row],[Total CO2-emissions
(kg CO2-eq)
for scope 3 use ]],"")</f>
        <v>0</v>
      </c>
      <c r="N1134" s="436" t="s">
        <v>3730</v>
      </c>
      <c r="O1134" s="259">
        <v>1</v>
      </c>
      <c r="P1134" s="259" t="s">
        <v>5234</v>
      </c>
      <c r="Q1134" s="259" t="s">
        <v>5249</v>
      </c>
    </row>
    <row r="1135" spans="1:17" ht="21.75" customHeight="1">
      <c r="A1135" s="301" t="s">
        <v>5167</v>
      </c>
      <c r="B1135" s="301" t="s">
        <v>5216</v>
      </c>
      <c r="C1135" s="316" t="s">
        <v>7209</v>
      </c>
      <c r="D1135" s="465" t="s">
        <v>3731</v>
      </c>
      <c r="E1135" s="465" t="s">
        <v>700</v>
      </c>
      <c r="F1135" s="469" t="str">
        <f t="shared" si="34"/>
        <v>CH</v>
      </c>
      <c r="G1135" s="260">
        <v>0</v>
      </c>
      <c r="H1135" s="260">
        <v>0</v>
      </c>
      <c r="I1135" s="260">
        <v>0</v>
      </c>
      <c r="J1135" s="260">
        <v>41.223776849534701</v>
      </c>
      <c r="K1135" s="260">
        <v>41.2237768495376</v>
      </c>
      <c r="L1135" s="301" t="str">
        <f t="shared" si="35"/>
        <v/>
      </c>
      <c r="M1135" s="459">
        <f>IFERROR((Tableau1[[#This Row],[Scope 1
(kg CO2-eq)]]+Tableau1[[#This Row],[Scope 2 energy
(kg CO2-eq)]]+Tableau1[[#This Row],[Scope 2 Infrastructure
(kg CO2-eq)]])/Tableau1[[#This Row],[Total CO2-emissions
(kg CO2-eq)
for scope 3 use ]],"")</f>
        <v>0</v>
      </c>
      <c r="N1135" s="436" t="s">
        <v>3731</v>
      </c>
      <c r="O1135" s="259">
        <v>1</v>
      </c>
      <c r="P1135" s="259" t="s">
        <v>5167</v>
      </c>
      <c r="Q1135" s="259" t="s">
        <v>5216</v>
      </c>
    </row>
    <row r="1136" spans="1:17" ht="21.75" customHeight="1">
      <c r="A1136" s="301" t="s">
        <v>5259</v>
      </c>
      <c r="B1136" s="301" t="s">
        <v>5260</v>
      </c>
      <c r="C1136" s="316" t="s">
        <v>3765</v>
      </c>
      <c r="D1136" s="465" t="s">
        <v>3731</v>
      </c>
      <c r="E1136" s="465" t="s">
        <v>700</v>
      </c>
      <c r="F1136" s="469" t="str">
        <f t="shared" si="34"/>
        <v>CH</v>
      </c>
      <c r="G1136" s="260">
        <v>20.932356173147699</v>
      </c>
      <c r="H1136" s="260">
        <v>0</v>
      </c>
      <c r="I1136" s="260">
        <v>0</v>
      </c>
      <c r="J1136" s="260">
        <v>0</v>
      </c>
      <c r="K1136" s="260">
        <v>20.932356173147699</v>
      </c>
      <c r="L1136" s="301" t="str">
        <f t="shared" si="35"/>
        <v/>
      </c>
      <c r="M1136" s="459">
        <f>IFERROR((Tableau1[[#This Row],[Scope 1
(kg CO2-eq)]]+Tableau1[[#This Row],[Scope 2 energy
(kg CO2-eq)]]+Tableau1[[#This Row],[Scope 2 Infrastructure
(kg CO2-eq)]])/Tableau1[[#This Row],[Total CO2-emissions
(kg CO2-eq)
for scope 3 use ]],"")</f>
        <v>1</v>
      </c>
      <c r="N1136" s="436" t="s">
        <v>3731</v>
      </c>
      <c r="O1136" s="259">
        <v>1</v>
      </c>
      <c r="P1136" s="259" t="s">
        <v>5259</v>
      </c>
      <c r="Q1136" s="259" t="s">
        <v>5260</v>
      </c>
    </row>
    <row r="1137" spans="1:17" ht="21.75" customHeight="1">
      <c r="A1137" s="301" t="s">
        <v>5167</v>
      </c>
      <c r="B1137" s="301" t="s">
        <v>5216</v>
      </c>
      <c r="C1137" s="316" t="s">
        <v>7210</v>
      </c>
      <c r="D1137" s="465" t="s">
        <v>3731</v>
      </c>
      <c r="E1137" s="465" t="s">
        <v>700</v>
      </c>
      <c r="F1137" s="469" t="str">
        <f t="shared" si="34"/>
        <v>CH</v>
      </c>
      <c r="G1137" s="260">
        <v>0</v>
      </c>
      <c r="H1137" s="260">
        <v>0</v>
      </c>
      <c r="I1137" s="260">
        <v>0</v>
      </c>
      <c r="J1137" s="260">
        <v>46.578825588320697</v>
      </c>
      <c r="K1137" s="260">
        <v>46.578825590230302</v>
      </c>
      <c r="L1137" s="301" t="str">
        <f t="shared" si="35"/>
        <v/>
      </c>
      <c r="M1137" s="459">
        <f>IFERROR((Tableau1[[#This Row],[Scope 1
(kg CO2-eq)]]+Tableau1[[#This Row],[Scope 2 energy
(kg CO2-eq)]]+Tableau1[[#This Row],[Scope 2 Infrastructure
(kg CO2-eq)]])/Tableau1[[#This Row],[Total CO2-emissions
(kg CO2-eq)
for scope 3 use ]],"")</f>
        <v>0</v>
      </c>
      <c r="N1137" s="436" t="s">
        <v>3731</v>
      </c>
      <c r="O1137" s="259">
        <v>1</v>
      </c>
      <c r="P1137" s="259" t="s">
        <v>5167</v>
      </c>
      <c r="Q1137" s="259" t="s">
        <v>5216</v>
      </c>
    </row>
    <row r="1138" spans="1:17" ht="21.75" customHeight="1">
      <c r="A1138" s="301" t="s">
        <v>5167</v>
      </c>
      <c r="B1138" s="301" t="s">
        <v>5216</v>
      </c>
      <c r="C1138" s="316" t="s">
        <v>7211</v>
      </c>
      <c r="D1138" s="465" t="s">
        <v>3731</v>
      </c>
      <c r="E1138" s="465" t="s">
        <v>700</v>
      </c>
      <c r="F1138" s="469" t="str">
        <f t="shared" si="34"/>
        <v>CH</v>
      </c>
      <c r="G1138" s="260">
        <v>0</v>
      </c>
      <c r="H1138" s="260">
        <v>0</v>
      </c>
      <c r="I1138" s="260">
        <v>0</v>
      </c>
      <c r="J1138" s="260">
        <v>36.574382873090997</v>
      </c>
      <c r="K1138" s="260">
        <v>36.574382872852603</v>
      </c>
      <c r="L1138" s="301" t="str">
        <f t="shared" si="35"/>
        <v/>
      </c>
      <c r="M1138" s="459">
        <f>IFERROR((Tableau1[[#This Row],[Scope 1
(kg CO2-eq)]]+Tableau1[[#This Row],[Scope 2 energy
(kg CO2-eq)]]+Tableau1[[#This Row],[Scope 2 Infrastructure
(kg CO2-eq)]])/Tableau1[[#This Row],[Total CO2-emissions
(kg CO2-eq)
for scope 3 use ]],"")</f>
        <v>0</v>
      </c>
      <c r="N1138" s="436" t="s">
        <v>3731</v>
      </c>
      <c r="O1138" s="259">
        <v>1</v>
      </c>
      <c r="P1138" s="259" t="s">
        <v>5167</v>
      </c>
      <c r="Q1138" s="259" t="s">
        <v>5216</v>
      </c>
    </row>
    <row r="1139" spans="1:17" ht="21.75" customHeight="1">
      <c r="A1139" s="301" t="s">
        <v>5167</v>
      </c>
      <c r="B1139" s="301" t="s">
        <v>5216</v>
      </c>
      <c r="C1139" s="316" t="s">
        <v>7212</v>
      </c>
      <c r="D1139" s="465" t="s">
        <v>3731</v>
      </c>
      <c r="E1139" s="465" t="s">
        <v>700</v>
      </c>
      <c r="F1139" s="469" t="str">
        <f t="shared" si="34"/>
        <v>CH</v>
      </c>
      <c r="G1139" s="260">
        <v>0</v>
      </c>
      <c r="H1139" s="260">
        <v>0</v>
      </c>
      <c r="I1139" s="260">
        <v>0</v>
      </c>
      <c r="J1139" s="260">
        <v>5.9085040610065001</v>
      </c>
      <c r="K1139" s="260">
        <v>5.9085040610472896</v>
      </c>
      <c r="L1139" s="301" t="str">
        <f t="shared" si="35"/>
        <v/>
      </c>
      <c r="M1139" s="459">
        <f>IFERROR((Tableau1[[#This Row],[Scope 1
(kg CO2-eq)]]+Tableau1[[#This Row],[Scope 2 energy
(kg CO2-eq)]]+Tableau1[[#This Row],[Scope 2 Infrastructure
(kg CO2-eq)]])/Tableau1[[#This Row],[Total CO2-emissions
(kg CO2-eq)
for scope 3 use ]],"")</f>
        <v>0</v>
      </c>
      <c r="N1139" s="436" t="s">
        <v>3731</v>
      </c>
      <c r="O1139" s="259">
        <v>1</v>
      </c>
      <c r="P1139" s="259" t="s">
        <v>5167</v>
      </c>
      <c r="Q1139" s="259" t="s">
        <v>5216</v>
      </c>
    </row>
    <row r="1140" spans="1:17" ht="21.75" customHeight="1">
      <c r="A1140" s="301" t="s">
        <v>5167</v>
      </c>
      <c r="B1140" s="301" t="s">
        <v>5216</v>
      </c>
      <c r="C1140" s="316" t="s">
        <v>7213</v>
      </c>
      <c r="D1140" s="465" t="s">
        <v>3731</v>
      </c>
      <c r="E1140" s="465" t="s">
        <v>700</v>
      </c>
      <c r="F1140" s="469" t="str">
        <f t="shared" si="34"/>
        <v>CH</v>
      </c>
      <c r="G1140" s="260">
        <v>0</v>
      </c>
      <c r="H1140" s="260">
        <v>0</v>
      </c>
      <c r="I1140" s="260">
        <v>0</v>
      </c>
      <c r="J1140" s="260">
        <v>30.896891097918399</v>
      </c>
      <c r="K1140" s="260">
        <v>30.896891099628402</v>
      </c>
      <c r="L1140" s="301" t="str">
        <f t="shared" si="35"/>
        <v/>
      </c>
      <c r="M1140" s="459">
        <f>IFERROR((Tableau1[[#This Row],[Scope 1
(kg CO2-eq)]]+Tableau1[[#This Row],[Scope 2 energy
(kg CO2-eq)]]+Tableau1[[#This Row],[Scope 2 Infrastructure
(kg CO2-eq)]])/Tableau1[[#This Row],[Total CO2-emissions
(kg CO2-eq)
for scope 3 use ]],"")</f>
        <v>0</v>
      </c>
      <c r="N1140" s="436" t="s">
        <v>3731</v>
      </c>
      <c r="O1140" s="259">
        <v>1</v>
      </c>
      <c r="P1140" s="259" t="s">
        <v>5167</v>
      </c>
      <c r="Q1140" s="259" t="s">
        <v>5216</v>
      </c>
    </row>
    <row r="1141" spans="1:17" ht="21.75" customHeight="1">
      <c r="A1141" s="301" t="s">
        <v>5167</v>
      </c>
      <c r="B1141" s="301" t="s">
        <v>5216</v>
      </c>
      <c r="C1141" s="316" t="s">
        <v>7214</v>
      </c>
      <c r="D1141" s="465" t="s">
        <v>3731</v>
      </c>
      <c r="E1141" s="465" t="s">
        <v>700</v>
      </c>
      <c r="F1141" s="469" t="str">
        <f t="shared" si="34"/>
        <v>CH</v>
      </c>
      <c r="G1141" s="260">
        <v>0</v>
      </c>
      <c r="H1141" s="260">
        <v>0</v>
      </c>
      <c r="I1141" s="260">
        <v>0</v>
      </c>
      <c r="J1141" s="260">
        <v>4.9912692479025997</v>
      </c>
      <c r="K1141" s="260">
        <v>4.9912692481434302</v>
      </c>
      <c r="L1141" s="301" t="str">
        <f t="shared" si="35"/>
        <v/>
      </c>
      <c r="M1141" s="459">
        <f>IFERROR((Tableau1[[#This Row],[Scope 1
(kg CO2-eq)]]+Tableau1[[#This Row],[Scope 2 energy
(kg CO2-eq)]]+Tableau1[[#This Row],[Scope 2 Infrastructure
(kg CO2-eq)]])/Tableau1[[#This Row],[Total CO2-emissions
(kg CO2-eq)
for scope 3 use ]],"")</f>
        <v>0</v>
      </c>
      <c r="N1141" s="436" t="s">
        <v>3731</v>
      </c>
      <c r="O1141" s="259">
        <v>1</v>
      </c>
      <c r="P1141" s="259" t="s">
        <v>5167</v>
      </c>
      <c r="Q1141" s="259" t="s">
        <v>5216</v>
      </c>
    </row>
    <row r="1142" spans="1:17" ht="21.75" customHeight="1">
      <c r="A1142" s="301" t="s">
        <v>5167</v>
      </c>
      <c r="B1142" s="301" t="s">
        <v>5216</v>
      </c>
      <c r="C1142" s="316" t="s">
        <v>3766</v>
      </c>
      <c r="D1142" s="465" t="s">
        <v>3731</v>
      </c>
      <c r="E1142" s="465" t="s">
        <v>700</v>
      </c>
      <c r="F1142" s="469" t="str">
        <f t="shared" si="34"/>
        <v>CH</v>
      </c>
      <c r="G1142" s="260">
        <v>3.3618777661696799</v>
      </c>
      <c r="H1142" s="260">
        <v>0</v>
      </c>
      <c r="I1142" s="260">
        <v>0</v>
      </c>
      <c r="J1142" s="260">
        <v>0</v>
      </c>
      <c r="K1142" s="260">
        <v>3.3618777661696799</v>
      </c>
      <c r="L1142" s="301" t="str">
        <f t="shared" si="35"/>
        <v/>
      </c>
      <c r="M1142" s="459">
        <f>IFERROR((Tableau1[[#This Row],[Scope 1
(kg CO2-eq)]]+Tableau1[[#This Row],[Scope 2 energy
(kg CO2-eq)]]+Tableau1[[#This Row],[Scope 2 Infrastructure
(kg CO2-eq)]])/Tableau1[[#This Row],[Total CO2-emissions
(kg CO2-eq)
for scope 3 use ]],"")</f>
        <v>1</v>
      </c>
      <c r="N1142" s="436" t="s">
        <v>3731</v>
      </c>
      <c r="O1142" s="259">
        <v>1</v>
      </c>
      <c r="P1142" s="259" t="s">
        <v>5167</v>
      </c>
      <c r="Q1142" s="259" t="s">
        <v>5216</v>
      </c>
    </row>
    <row r="1143" spans="1:17" ht="21.75" customHeight="1">
      <c r="A1143" s="301" t="s">
        <v>5167</v>
      </c>
      <c r="B1143" s="301" t="s">
        <v>5216</v>
      </c>
      <c r="C1143" s="316" t="s">
        <v>7215</v>
      </c>
      <c r="D1143" s="465" t="s">
        <v>3731</v>
      </c>
      <c r="E1143" s="465" t="s">
        <v>700</v>
      </c>
      <c r="F1143" s="469" t="str">
        <f t="shared" si="34"/>
        <v>CH</v>
      </c>
      <c r="G1143" s="260">
        <v>0</v>
      </c>
      <c r="H1143" s="260">
        <v>0</v>
      </c>
      <c r="I1143" s="260">
        <v>0</v>
      </c>
      <c r="J1143" s="260">
        <v>37.993755814400103</v>
      </c>
      <c r="K1143" s="260">
        <v>37.993755816456698</v>
      </c>
      <c r="L1143" s="301" t="str">
        <f t="shared" si="35"/>
        <v/>
      </c>
      <c r="M1143" s="459">
        <f>IFERROR((Tableau1[[#This Row],[Scope 1
(kg CO2-eq)]]+Tableau1[[#This Row],[Scope 2 energy
(kg CO2-eq)]]+Tableau1[[#This Row],[Scope 2 Infrastructure
(kg CO2-eq)]])/Tableau1[[#This Row],[Total CO2-emissions
(kg CO2-eq)
for scope 3 use ]],"")</f>
        <v>0</v>
      </c>
      <c r="N1143" s="436" t="s">
        <v>3731</v>
      </c>
      <c r="O1143" s="259">
        <v>1</v>
      </c>
      <c r="P1143" s="259" t="s">
        <v>5167</v>
      </c>
      <c r="Q1143" s="259" t="s">
        <v>5216</v>
      </c>
    </row>
    <row r="1144" spans="1:17" ht="21.75" customHeight="1">
      <c r="A1144" s="301" t="s">
        <v>5167</v>
      </c>
      <c r="B1144" s="301" t="s">
        <v>5216</v>
      </c>
      <c r="C1144" s="316" t="s">
        <v>7216</v>
      </c>
      <c r="D1144" s="465" t="s">
        <v>3731</v>
      </c>
      <c r="E1144" s="465" t="s">
        <v>700</v>
      </c>
      <c r="F1144" s="469" t="str">
        <f t="shared" si="34"/>
        <v>CH</v>
      </c>
      <c r="G1144" s="260">
        <v>0</v>
      </c>
      <c r="H1144" s="260">
        <v>0</v>
      </c>
      <c r="I1144" s="260">
        <v>0</v>
      </c>
      <c r="J1144" s="260">
        <v>6.1378127638890101</v>
      </c>
      <c r="K1144" s="260">
        <v>6.1378127642222697</v>
      </c>
      <c r="L1144" s="301" t="str">
        <f t="shared" si="35"/>
        <v/>
      </c>
      <c r="M1144" s="459">
        <f>IFERROR((Tableau1[[#This Row],[Scope 1
(kg CO2-eq)]]+Tableau1[[#This Row],[Scope 2 energy
(kg CO2-eq)]]+Tableau1[[#This Row],[Scope 2 Infrastructure
(kg CO2-eq)]])/Tableau1[[#This Row],[Total CO2-emissions
(kg CO2-eq)
for scope 3 use ]],"")</f>
        <v>0</v>
      </c>
      <c r="N1144" s="436" t="s">
        <v>3731</v>
      </c>
      <c r="O1144" s="259">
        <v>1</v>
      </c>
      <c r="P1144" s="259" t="s">
        <v>5167</v>
      </c>
      <c r="Q1144" s="259" t="s">
        <v>5216</v>
      </c>
    </row>
    <row r="1145" spans="1:17" ht="21.75" customHeight="1">
      <c r="A1145" s="301" t="s">
        <v>5167</v>
      </c>
      <c r="B1145" s="301" t="s">
        <v>5216</v>
      </c>
      <c r="C1145" s="316" t="s">
        <v>7217</v>
      </c>
      <c r="D1145" s="465" t="s">
        <v>3731</v>
      </c>
      <c r="E1145" s="465" t="s">
        <v>700</v>
      </c>
      <c r="F1145" s="469" t="str">
        <f t="shared" si="34"/>
        <v>CH</v>
      </c>
      <c r="G1145" s="260">
        <v>0</v>
      </c>
      <c r="H1145" s="260">
        <v>0</v>
      </c>
      <c r="I1145" s="260">
        <v>0</v>
      </c>
      <c r="J1145" s="260">
        <v>44.1319064586325</v>
      </c>
      <c r="K1145" s="260">
        <v>44.131906458572097</v>
      </c>
      <c r="L1145" s="301" t="str">
        <f t="shared" si="35"/>
        <v/>
      </c>
      <c r="M1145" s="459">
        <f>IFERROR((Tableau1[[#This Row],[Scope 1
(kg CO2-eq)]]+Tableau1[[#This Row],[Scope 2 energy
(kg CO2-eq)]]+Tableau1[[#This Row],[Scope 2 Infrastructure
(kg CO2-eq)]])/Tableau1[[#This Row],[Total CO2-emissions
(kg CO2-eq)
for scope 3 use ]],"")</f>
        <v>0</v>
      </c>
      <c r="N1145" s="436" t="s">
        <v>3731</v>
      </c>
      <c r="O1145" s="259">
        <v>1</v>
      </c>
      <c r="P1145" s="259" t="s">
        <v>5167</v>
      </c>
      <c r="Q1145" s="259" t="s">
        <v>5216</v>
      </c>
    </row>
    <row r="1146" spans="1:17" ht="21.75" customHeight="1">
      <c r="A1146" s="301" t="s">
        <v>5167</v>
      </c>
      <c r="B1146" s="301" t="s">
        <v>5216</v>
      </c>
      <c r="C1146" s="316" t="s">
        <v>7218</v>
      </c>
      <c r="D1146" s="465" t="s">
        <v>3731</v>
      </c>
      <c r="E1146" s="465" t="s">
        <v>700</v>
      </c>
      <c r="F1146" s="469" t="str">
        <f t="shared" si="34"/>
        <v>CH</v>
      </c>
      <c r="G1146" s="260">
        <v>0</v>
      </c>
      <c r="H1146" s="260">
        <v>0</v>
      </c>
      <c r="I1146" s="260">
        <v>0</v>
      </c>
      <c r="J1146" s="260">
        <v>7.1292622339170499</v>
      </c>
      <c r="K1146" s="260">
        <v>7.1292622339109899</v>
      </c>
      <c r="L1146" s="301" t="str">
        <f t="shared" si="35"/>
        <v/>
      </c>
      <c r="M1146" s="459">
        <f>IFERROR((Tableau1[[#This Row],[Scope 1
(kg CO2-eq)]]+Tableau1[[#This Row],[Scope 2 energy
(kg CO2-eq)]]+Tableau1[[#This Row],[Scope 2 Infrastructure
(kg CO2-eq)]])/Tableau1[[#This Row],[Total CO2-emissions
(kg CO2-eq)
for scope 3 use ]],"")</f>
        <v>0</v>
      </c>
      <c r="N1146" s="436" t="s">
        <v>3731</v>
      </c>
      <c r="O1146" s="259">
        <v>1</v>
      </c>
      <c r="P1146" s="259" t="s">
        <v>5167</v>
      </c>
      <c r="Q1146" s="259" t="s">
        <v>5216</v>
      </c>
    </row>
    <row r="1147" spans="1:17" ht="21.75" customHeight="1">
      <c r="A1147" s="301" t="s">
        <v>5167</v>
      </c>
      <c r="B1147" s="301" t="s">
        <v>5216</v>
      </c>
      <c r="C1147" s="316" t="s">
        <v>7219</v>
      </c>
      <c r="D1147" s="465" t="s">
        <v>3731</v>
      </c>
      <c r="E1147" s="465" t="s">
        <v>700</v>
      </c>
      <c r="F1147" s="469" t="str">
        <f t="shared" si="34"/>
        <v>CH</v>
      </c>
      <c r="G1147" s="260">
        <v>0</v>
      </c>
      <c r="H1147" s="260">
        <v>0</v>
      </c>
      <c r="I1147" s="260">
        <v>0</v>
      </c>
      <c r="J1147" s="260">
        <v>38.1215631863897</v>
      </c>
      <c r="K1147" s="260">
        <v>38.121563188100602</v>
      </c>
      <c r="L1147" s="301" t="str">
        <f t="shared" si="35"/>
        <v/>
      </c>
      <c r="M1147" s="459">
        <f>IFERROR((Tableau1[[#This Row],[Scope 1
(kg CO2-eq)]]+Tableau1[[#This Row],[Scope 2 energy
(kg CO2-eq)]]+Tableau1[[#This Row],[Scope 2 Infrastructure
(kg CO2-eq)]])/Tableau1[[#This Row],[Total CO2-emissions
(kg CO2-eq)
for scope 3 use ]],"")</f>
        <v>0</v>
      </c>
      <c r="N1147" s="436" t="s">
        <v>3731</v>
      </c>
      <c r="O1147" s="259">
        <v>1</v>
      </c>
      <c r="P1147" s="259" t="s">
        <v>5167</v>
      </c>
      <c r="Q1147" s="259" t="s">
        <v>5216</v>
      </c>
    </row>
    <row r="1148" spans="1:17" ht="21.75" customHeight="1">
      <c r="A1148" s="301" t="s">
        <v>5167</v>
      </c>
      <c r="B1148" s="301" t="s">
        <v>5216</v>
      </c>
      <c r="C1148" s="316" t="s">
        <v>7220</v>
      </c>
      <c r="D1148" s="465" t="s">
        <v>3731</v>
      </c>
      <c r="E1148" s="465" t="s">
        <v>700</v>
      </c>
      <c r="F1148" s="469" t="str">
        <f t="shared" si="34"/>
        <v>CH</v>
      </c>
      <c r="G1148" s="260">
        <v>0</v>
      </c>
      <c r="H1148" s="260">
        <v>0</v>
      </c>
      <c r="I1148" s="260">
        <v>0</v>
      </c>
      <c r="J1148" s="260">
        <v>6.1583244864045898</v>
      </c>
      <c r="K1148" s="260">
        <v>6.1583244867456397</v>
      </c>
      <c r="L1148" s="301" t="str">
        <f t="shared" si="35"/>
        <v/>
      </c>
      <c r="M1148" s="459">
        <f>IFERROR((Tableau1[[#This Row],[Scope 1
(kg CO2-eq)]]+Tableau1[[#This Row],[Scope 2 energy
(kg CO2-eq)]]+Tableau1[[#This Row],[Scope 2 Infrastructure
(kg CO2-eq)]])/Tableau1[[#This Row],[Total CO2-emissions
(kg CO2-eq)
for scope 3 use ]],"")</f>
        <v>0</v>
      </c>
      <c r="N1148" s="436" t="s">
        <v>3731</v>
      </c>
      <c r="O1148" s="259">
        <v>1</v>
      </c>
      <c r="P1148" s="259" t="s">
        <v>5167</v>
      </c>
      <c r="Q1148" s="259" t="s">
        <v>5216</v>
      </c>
    </row>
    <row r="1149" spans="1:17" ht="21.75" customHeight="1">
      <c r="A1149" s="301" t="s">
        <v>5167</v>
      </c>
      <c r="B1149" s="301" t="s">
        <v>5216</v>
      </c>
      <c r="C1149" s="316" t="s">
        <v>3767</v>
      </c>
      <c r="D1149" s="465" t="s">
        <v>3731</v>
      </c>
      <c r="E1149" s="465" t="s">
        <v>700</v>
      </c>
      <c r="F1149" s="469" t="str">
        <f t="shared" si="34"/>
        <v>CH</v>
      </c>
      <c r="G1149" s="260">
        <v>6.9011401297647099</v>
      </c>
      <c r="H1149" s="260">
        <v>0</v>
      </c>
      <c r="I1149" s="260">
        <v>0</v>
      </c>
      <c r="J1149" s="260">
        <v>0</v>
      </c>
      <c r="K1149" s="260">
        <v>6.9011401297647099</v>
      </c>
      <c r="L1149" s="301" t="str">
        <f t="shared" si="35"/>
        <v/>
      </c>
      <c r="M1149" s="459">
        <f>IFERROR((Tableau1[[#This Row],[Scope 1
(kg CO2-eq)]]+Tableau1[[#This Row],[Scope 2 energy
(kg CO2-eq)]]+Tableau1[[#This Row],[Scope 2 Infrastructure
(kg CO2-eq)]])/Tableau1[[#This Row],[Total CO2-emissions
(kg CO2-eq)
for scope 3 use ]],"")</f>
        <v>1</v>
      </c>
      <c r="N1149" s="436" t="s">
        <v>3731</v>
      </c>
      <c r="O1149" s="259">
        <v>1</v>
      </c>
      <c r="P1149" s="259" t="s">
        <v>5167</v>
      </c>
      <c r="Q1149" s="259" t="s">
        <v>5216</v>
      </c>
    </row>
    <row r="1150" spans="1:17" ht="21.75" customHeight="1">
      <c r="A1150" s="301" t="s">
        <v>5167</v>
      </c>
      <c r="B1150" s="301" t="s">
        <v>5216</v>
      </c>
      <c r="C1150" s="316" t="s">
        <v>7221</v>
      </c>
      <c r="D1150" s="465" t="s">
        <v>3731</v>
      </c>
      <c r="E1150" s="465" t="s">
        <v>700</v>
      </c>
      <c r="F1150" s="469" t="str">
        <f t="shared" si="34"/>
        <v>CH</v>
      </c>
      <c r="G1150" s="260">
        <v>0</v>
      </c>
      <c r="H1150" s="260">
        <v>0</v>
      </c>
      <c r="I1150" s="260">
        <v>0</v>
      </c>
      <c r="J1150" s="260">
        <v>45.634492273989203</v>
      </c>
      <c r="K1150" s="260">
        <v>45.634492276265398</v>
      </c>
      <c r="L1150" s="301" t="str">
        <f t="shared" si="35"/>
        <v/>
      </c>
      <c r="M1150" s="459">
        <f>IFERROR((Tableau1[[#This Row],[Scope 1
(kg CO2-eq)]]+Tableau1[[#This Row],[Scope 2 energy
(kg CO2-eq)]]+Tableau1[[#This Row],[Scope 2 Infrastructure
(kg CO2-eq)]])/Tableau1[[#This Row],[Total CO2-emissions
(kg CO2-eq)
for scope 3 use ]],"")</f>
        <v>0</v>
      </c>
      <c r="N1150" s="436" t="s">
        <v>3731</v>
      </c>
      <c r="O1150" s="259">
        <v>1</v>
      </c>
      <c r="P1150" s="259" t="s">
        <v>5167</v>
      </c>
      <c r="Q1150" s="259" t="s">
        <v>5216</v>
      </c>
    </row>
    <row r="1151" spans="1:17" ht="21.75" customHeight="1">
      <c r="A1151" s="301" t="s">
        <v>5167</v>
      </c>
      <c r="B1151" s="301" t="s">
        <v>5216</v>
      </c>
      <c r="C1151" s="316" t="s">
        <v>7222</v>
      </c>
      <c r="D1151" s="465" t="s">
        <v>3731</v>
      </c>
      <c r="E1151" s="465" t="s">
        <v>700</v>
      </c>
      <c r="F1151" s="469" t="str">
        <f t="shared" si="34"/>
        <v>CH</v>
      </c>
      <c r="G1151" s="260">
        <v>0</v>
      </c>
      <c r="H1151" s="260">
        <v>0</v>
      </c>
      <c r="I1151" s="260">
        <v>0</v>
      </c>
      <c r="J1151" s="260">
        <v>7.3719966703353599</v>
      </c>
      <c r="K1151" s="260">
        <v>7.37199667070991</v>
      </c>
      <c r="L1151" s="301" t="str">
        <f t="shared" si="35"/>
        <v/>
      </c>
      <c r="M1151" s="459">
        <f>IFERROR((Tableau1[[#This Row],[Scope 1
(kg CO2-eq)]]+Tableau1[[#This Row],[Scope 2 energy
(kg CO2-eq)]]+Tableau1[[#This Row],[Scope 2 Infrastructure
(kg CO2-eq)]])/Tableau1[[#This Row],[Total CO2-emissions
(kg CO2-eq)
for scope 3 use ]],"")</f>
        <v>0</v>
      </c>
      <c r="N1151" s="436" t="s">
        <v>3731</v>
      </c>
      <c r="O1151" s="259">
        <v>1</v>
      </c>
      <c r="P1151" s="259" t="s">
        <v>5167</v>
      </c>
      <c r="Q1151" s="259" t="s">
        <v>5216</v>
      </c>
    </row>
    <row r="1152" spans="1:17" ht="21.75" customHeight="1">
      <c r="A1152" s="301" t="s">
        <v>5234</v>
      </c>
      <c r="B1152" s="301" t="s">
        <v>5250</v>
      </c>
      <c r="C1152" s="316" t="s">
        <v>7223</v>
      </c>
      <c r="D1152" s="465" t="s">
        <v>3646</v>
      </c>
      <c r="E1152" s="465" t="s">
        <v>700</v>
      </c>
      <c r="F1152" s="469" t="str">
        <f t="shared" si="34"/>
        <v>CH</v>
      </c>
      <c r="G1152" s="260">
        <v>0</v>
      </c>
      <c r="H1152" s="260">
        <v>0</v>
      </c>
      <c r="I1152" s="260">
        <v>0</v>
      </c>
      <c r="J1152" s="260">
        <v>1409.086327817</v>
      </c>
      <c r="K1152" s="260">
        <v>1409.08632781807</v>
      </c>
      <c r="L1152" s="301" t="str">
        <f t="shared" si="35"/>
        <v/>
      </c>
      <c r="M1152" s="459">
        <f>IFERROR((Tableau1[[#This Row],[Scope 1
(kg CO2-eq)]]+Tableau1[[#This Row],[Scope 2 energy
(kg CO2-eq)]]+Tableau1[[#This Row],[Scope 2 Infrastructure
(kg CO2-eq)]])/Tableau1[[#This Row],[Total CO2-emissions
(kg CO2-eq)
for scope 3 use ]],"")</f>
        <v>0</v>
      </c>
      <c r="N1152" s="436" t="s">
        <v>3646</v>
      </c>
      <c r="O1152" s="259">
        <v>1</v>
      </c>
      <c r="P1152" s="259" t="s">
        <v>5234</v>
      </c>
      <c r="Q1152" s="259" t="s">
        <v>5250</v>
      </c>
    </row>
    <row r="1153" spans="1:17" ht="21.75" customHeight="1">
      <c r="A1153" s="301" t="s">
        <v>5254</v>
      </c>
      <c r="B1153" s="301" t="s">
        <v>5255</v>
      </c>
      <c r="C1153" s="316" t="s">
        <v>7224</v>
      </c>
      <c r="D1153" s="465" t="s">
        <v>3730</v>
      </c>
      <c r="E1153" s="465" t="s">
        <v>700</v>
      </c>
      <c r="F1153" s="469" t="str">
        <f t="shared" si="34"/>
        <v>CH</v>
      </c>
      <c r="G1153" s="260">
        <v>0.78266352964999997</v>
      </c>
      <c r="H1153" s="260">
        <v>1.23587827789272</v>
      </c>
      <c r="I1153" s="260">
        <v>0.42334840927462197</v>
      </c>
      <c r="J1153" s="260">
        <v>0.22789997582711008</v>
      </c>
      <c r="K1153" s="260">
        <v>2.6697901971519098</v>
      </c>
      <c r="L1153" s="301" t="str">
        <f t="shared" si="35"/>
        <v/>
      </c>
      <c r="M1153" s="459">
        <f>IFERROR((Tableau1[[#This Row],[Scope 1
(kg CO2-eq)]]+Tableau1[[#This Row],[Scope 2 energy
(kg CO2-eq)]]+Tableau1[[#This Row],[Scope 2 Infrastructure
(kg CO2-eq)]])/Tableau1[[#This Row],[Total CO2-emissions
(kg CO2-eq)
for scope 3 use ]],"")</f>
        <v>0.91463749452009824</v>
      </c>
      <c r="N1153" s="436" t="s">
        <v>3730</v>
      </c>
      <c r="O1153" s="259">
        <v>1</v>
      </c>
      <c r="P1153" s="259" t="s">
        <v>5254</v>
      </c>
      <c r="Q1153" s="259" t="s">
        <v>5255</v>
      </c>
    </row>
    <row r="1154" spans="1:17" ht="21.75" customHeight="1">
      <c r="A1154" s="301" t="s">
        <v>5167</v>
      </c>
      <c r="B1154" s="301" t="s">
        <v>5216</v>
      </c>
      <c r="C1154" s="316" t="s">
        <v>7225</v>
      </c>
      <c r="D1154" s="465" t="s">
        <v>3730</v>
      </c>
      <c r="E1154" s="465" t="s">
        <v>700</v>
      </c>
      <c r="F1154" s="469" t="str">
        <f t="shared" ref="F1154:F1217" si="36">IF(ISNUMBER(SEARCH("{CH}", C1154)), "CH", "other")</f>
        <v>CH</v>
      </c>
      <c r="G1154" s="260">
        <v>0</v>
      </c>
      <c r="H1154" s="260">
        <v>0</v>
      </c>
      <c r="I1154" s="260">
        <v>0</v>
      </c>
      <c r="J1154" s="260">
        <v>0.69396119017639901</v>
      </c>
      <c r="K1154" s="260">
        <v>0.69396119019287605</v>
      </c>
      <c r="L1154" s="301" t="str">
        <f t="shared" ref="L1154:L1217" si="37">IF(N1154="MJ", K1154*3.6, IF(N1154="m", K1154*1000, ""))</f>
        <v/>
      </c>
      <c r="M1154" s="459">
        <f>IFERROR((Tableau1[[#This Row],[Scope 1
(kg CO2-eq)]]+Tableau1[[#This Row],[Scope 2 energy
(kg CO2-eq)]]+Tableau1[[#This Row],[Scope 2 Infrastructure
(kg CO2-eq)]])/Tableau1[[#This Row],[Total CO2-emissions
(kg CO2-eq)
for scope 3 use ]],"")</f>
        <v>0</v>
      </c>
      <c r="N1154" s="436" t="s">
        <v>3730</v>
      </c>
      <c r="O1154" s="259">
        <v>1</v>
      </c>
      <c r="P1154" s="259" t="s">
        <v>5167</v>
      </c>
      <c r="Q1154" s="259" t="s">
        <v>5216</v>
      </c>
    </row>
    <row r="1155" spans="1:17" ht="21.75" customHeight="1">
      <c r="A1155" s="301" t="s">
        <v>5167</v>
      </c>
      <c r="B1155" s="301" t="s">
        <v>5216</v>
      </c>
      <c r="C1155" s="316" t="s">
        <v>7226</v>
      </c>
      <c r="D1155" s="465" t="s">
        <v>3731</v>
      </c>
      <c r="E1155" s="465" t="s">
        <v>700</v>
      </c>
      <c r="F1155" s="469" t="str">
        <f t="shared" si="36"/>
        <v>CH</v>
      </c>
      <c r="G1155" s="260">
        <v>0</v>
      </c>
      <c r="H1155" s="260">
        <v>0</v>
      </c>
      <c r="I1155" s="260">
        <v>0</v>
      </c>
      <c r="J1155" s="260">
        <v>1.8583477254494301</v>
      </c>
      <c r="K1155" s="260">
        <v>1.8583477254499201</v>
      </c>
      <c r="L1155" s="301" t="str">
        <f t="shared" si="37"/>
        <v/>
      </c>
      <c r="M1155" s="459">
        <f>IFERROR((Tableau1[[#This Row],[Scope 1
(kg CO2-eq)]]+Tableau1[[#This Row],[Scope 2 energy
(kg CO2-eq)]]+Tableau1[[#This Row],[Scope 2 Infrastructure
(kg CO2-eq)]])/Tableau1[[#This Row],[Total CO2-emissions
(kg CO2-eq)
for scope 3 use ]],"")</f>
        <v>0</v>
      </c>
      <c r="N1155" s="436" t="s">
        <v>3731</v>
      </c>
      <c r="O1155" s="259">
        <v>1</v>
      </c>
      <c r="P1155" s="259" t="s">
        <v>5167</v>
      </c>
      <c r="Q1155" s="259" t="s">
        <v>5216</v>
      </c>
    </row>
    <row r="1156" spans="1:17" ht="21.75" customHeight="1">
      <c r="A1156" s="301" t="s">
        <v>5252</v>
      </c>
      <c r="B1156" s="301" t="s">
        <v>5257</v>
      </c>
      <c r="C1156" s="316" t="s">
        <v>7227</v>
      </c>
      <c r="D1156" s="465" t="s">
        <v>3730</v>
      </c>
      <c r="E1156" s="465" t="s">
        <v>700</v>
      </c>
      <c r="F1156" s="469" t="str">
        <f t="shared" si="36"/>
        <v>CH</v>
      </c>
      <c r="G1156" s="260">
        <v>0</v>
      </c>
      <c r="H1156" s="260">
        <v>0</v>
      </c>
      <c r="I1156" s="260">
        <v>0</v>
      </c>
      <c r="J1156" s="260">
        <v>1.0601018470059301E-2</v>
      </c>
      <c r="K1156" s="260">
        <v>1.0601018470079E-2</v>
      </c>
      <c r="L1156" s="301" t="str">
        <f t="shared" si="37"/>
        <v/>
      </c>
      <c r="M1156" s="459">
        <f>IFERROR((Tableau1[[#This Row],[Scope 1
(kg CO2-eq)]]+Tableau1[[#This Row],[Scope 2 energy
(kg CO2-eq)]]+Tableau1[[#This Row],[Scope 2 Infrastructure
(kg CO2-eq)]])/Tableau1[[#This Row],[Total CO2-emissions
(kg CO2-eq)
for scope 3 use ]],"")</f>
        <v>0</v>
      </c>
      <c r="N1156" s="436" t="s">
        <v>3730</v>
      </c>
      <c r="O1156" s="259">
        <v>1</v>
      </c>
      <c r="P1156" s="259" t="s">
        <v>5252</v>
      </c>
      <c r="Q1156" s="259" t="s">
        <v>5257</v>
      </c>
    </row>
    <row r="1157" spans="1:17" ht="21.75" customHeight="1">
      <c r="A1157" s="301" t="s">
        <v>5252</v>
      </c>
      <c r="B1157" s="301" t="s">
        <v>5257</v>
      </c>
      <c r="C1157" s="316" t="s">
        <v>7228</v>
      </c>
      <c r="D1157" s="465" t="s">
        <v>3730</v>
      </c>
      <c r="E1157" s="465" t="s">
        <v>700</v>
      </c>
      <c r="F1157" s="469" t="str">
        <f t="shared" si="36"/>
        <v>CH</v>
      </c>
      <c r="G1157" s="260">
        <v>0</v>
      </c>
      <c r="H1157" s="260">
        <v>0</v>
      </c>
      <c r="I1157" s="260">
        <v>0</v>
      </c>
      <c r="J1157" s="260">
        <v>1.0601018470059301E-2</v>
      </c>
      <c r="K1157" s="260">
        <v>1.0601018470079E-2</v>
      </c>
      <c r="L1157" s="301" t="str">
        <f t="shared" si="37"/>
        <v/>
      </c>
      <c r="M1157" s="459">
        <f>IFERROR((Tableau1[[#This Row],[Scope 1
(kg CO2-eq)]]+Tableau1[[#This Row],[Scope 2 energy
(kg CO2-eq)]]+Tableau1[[#This Row],[Scope 2 Infrastructure
(kg CO2-eq)]])/Tableau1[[#This Row],[Total CO2-emissions
(kg CO2-eq)
for scope 3 use ]],"")</f>
        <v>0</v>
      </c>
      <c r="N1157" s="436" t="s">
        <v>3730</v>
      </c>
      <c r="O1157" s="259">
        <v>1</v>
      </c>
      <c r="P1157" s="259" t="s">
        <v>5252</v>
      </c>
      <c r="Q1157" s="259" t="s">
        <v>5257</v>
      </c>
    </row>
    <row r="1158" spans="1:17" ht="21.75" customHeight="1">
      <c r="A1158" s="301" t="s">
        <v>5234</v>
      </c>
      <c r="B1158" s="301" t="s">
        <v>5261</v>
      </c>
      <c r="C1158" s="316" t="s">
        <v>7229</v>
      </c>
      <c r="D1158" s="465" t="s">
        <v>3730</v>
      </c>
      <c r="E1158" s="465" t="s">
        <v>6016</v>
      </c>
      <c r="F1158" s="469" t="str">
        <f t="shared" si="36"/>
        <v>other</v>
      </c>
      <c r="G1158" s="260">
        <v>0</v>
      </c>
      <c r="H1158" s="260">
        <v>2.6391933008639999E-4</v>
      </c>
      <c r="I1158" s="260">
        <v>2.7462110399999999E-7</v>
      </c>
      <c r="J1158" s="260">
        <v>0.28024536881815798</v>
      </c>
      <c r="K1158" s="260">
        <v>0.28050956277894901</v>
      </c>
      <c r="L1158" s="301" t="str">
        <f t="shared" si="37"/>
        <v/>
      </c>
      <c r="M1158" s="459">
        <f>IFERROR((Tableau1[[#This Row],[Scope 1
(kg CO2-eq)]]+Tableau1[[#This Row],[Scope 2 energy
(kg CO2-eq)]]+Tableau1[[#This Row],[Scope 2 Infrastructure
(kg CO2-eq)]])/Tableau1[[#This Row],[Total CO2-emissions
(kg CO2-eq)
for scope 3 use ]],"")</f>
        <v>9.4183580970675772E-4</v>
      </c>
      <c r="N1158" s="437" t="s">
        <v>3730</v>
      </c>
      <c r="O1158" s="259">
        <v>1</v>
      </c>
      <c r="P1158" s="259" t="s">
        <v>5234</v>
      </c>
      <c r="Q1158" s="259" t="s">
        <v>5261</v>
      </c>
    </row>
    <row r="1159" spans="1:17" ht="21.75" customHeight="1">
      <c r="A1159" s="301" t="s">
        <v>5167</v>
      </c>
      <c r="B1159" s="301" t="s">
        <v>5251</v>
      </c>
      <c r="C1159" s="316" t="s">
        <v>7230</v>
      </c>
      <c r="D1159" s="465" t="s">
        <v>3730</v>
      </c>
      <c r="E1159" s="465" t="s">
        <v>700</v>
      </c>
      <c r="F1159" s="469" t="str">
        <f t="shared" si="36"/>
        <v>CH</v>
      </c>
      <c r="G1159" s="260">
        <v>0.93032731092999998</v>
      </c>
      <c r="H1159" s="260">
        <v>4.7258766721240001E-3</v>
      </c>
      <c r="I1159" s="260">
        <v>2.5987568623999999E-6</v>
      </c>
      <c r="J1159" s="260">
        <v>6.4649876759351965E-2</v>
      </c>
      <c r="K1159" s="260">
        <v>0.99970566326360499</v>
      </c>
      <c r="L1159" s="301" t="str">
        <f t="shared" si="37"/>
        <v/>
      </c>
      <c r="M1159" s="459">
        <f>IFERROR((Tableau1[[#This Row],[Scope 1
(kg CO2-eq)]]+Tableau1[[#This Row],[Scope 2 energy
(kg CO2-eq)]]+Tableau1[[#This Row],[Scope 2 Infrastructure
(kg CO2-eq)]])/Tableau1[[#This Row],[Total CO2-emissions
(kg CO2-eq)
for scope 3 use ]],"")</f>
        <v>0.935331088659071</v>
      </c>
      <c r="N1159" s="436" t="s">
        <v>3730</v>
      </c>
      <c r="O1159" s="259">
        <v>1</v>
      </c>
      <c r="P1159" s="259" t="s">
        <v>5167</v>
      </c>
      <c r="Q1159" s="260" t="s">
        <v>5251</v>
      </c>
    </row>
    <row r="1160" spans="1:17" ht="21.75" customHeight="1">
      <c r="A1160" s="301" t="s">
        <v>5167</v>
      </c>
      <c r="B1160" s="301" t="s">
        <v>5262</v>
      </c>
      <c r="C1160" s="316" t="s">
        <v>7231</v>
      </c>
      <c r="D1160" s="465" t="s">
        <v>3730</v>
      </c>
      <c r="E1160" s="465" t="s">
        <v>700</v>
      </c>
      <c r="F1160" s="469" t="str">
        <f t="shared" si="36"/>
        <v>CH</v>
      </c>
      <c r="G1160" s="260">
        <v>0</v>
      </c>
      <c r="H1160" s="260">
        <v>1.475201153912E-7</v>
      </c>
      <c r="I1160" s="260">
        <v>7.0586666659200005E-8</v>
      </c>
      <c r="J1160" s="260">
        <v>1.1687464495249301E-3</v>
      </c>
      <c r="K1160" s="260">
        <v>1.16896459783645E-3</v>
      </c>
      <c r="L1160" s="301" t="str">
        <f t="shared" si="37"/>
        <v/>
      </c>
      <c r="M1160" s="459">
        <f>IFERROR((Tableau1[[#This Row],[Scope 1
(kg CO2-eq)]]+Tableau1[[#This Row],[Scope 2 energy
(kg CO2-eq)]]+Tableau1[[#This Row],[Scope 2 Infrastructure
(kg CO2-eq)]])/Tableau1[[#This Row],[Total CO2-emissions
(kg CO2-eq)
for scope 3 use ]],"")</f>
        <v>1.865811697412203E-4</v>
      </c>
      <c r="N1160" s="436" t="s">
        <v>3730</v>
      </c>
      <c r="O1160" s="259">
        <v>1</v>
      </c>
      <c r="P1160" s="259" t="s">
        <v>5167</v>
      </c>
      <c r="Q1160" s="260" t="s">
        <v>5262</v>
      </c>
    </row>
    <row r="1161" spans="1:17" ht="21.75" customHeight="1">
      <c r="A1161" s="301" t="s">
        <v>5252</v>
      </c>
      <c r="B1161" s="301" t="s">
        <v>5257</v>
      </c>
      <c r="C1161" s="316" t="s">
        <v>7232</v>
      </c>
      <c r="D1161" s="465" t="s">
        <v>3730</v>
      </c>
      <c r="E1161" s="465" t="s">
        <v>700</v>
      </c>
      <c r="F1161" s="469" t="str">
        <f t="shared" si="36"/>
        <v>CH</v>
      </c>
      <c r="G1161" s="260">
        <v>0</v>
      </c>
      <c r="H1161" s="260">
        <v>0</v>
      </c>
      <c r="I1161" s="260">
        <v>0</v>
      </c>
      <c r="J1161" s="260">
        <v>1.0601018470059301E-2</v>
      </c>
      <c r="K1161" s="260">
        <v>1.0601018470079E-2</v>
      </c>
      <c r="L1161" s="301" t="str">
        <f t="shared" si="37"/>
        <v/>
      </c>
      <c r="M1161" s="459">
        <f>IFERROR((Tableau1[[#This Row],[Scope 1
(kg CO2-eq)]]+Tableau1[[#This Row],[Scope 2 energy
(kg CO2-eq)]]+Tableau1[[#This Row],[Scope 2 Infrastructure
(kg CO2-eq)]])/Tableau1[[#This Row],[Total CO2-emissions
(kg CO2-eq)
for scope 3 use ]],"")</f>
        <v>0</v>
      </c>
      <c r="N1161" s="437" t="s">
        <v>3730</v>
      </c>
      <c r="O1161" s="259">
        <v>1</v>
      </c>
      <c r="P1161" s="259" t="s">
        <v>5252</v>
      </c>
      <c r="Q1161" s="260" t="s">
        <v>5257</v>
      </c>
    </row>
    <row r="1162" spans="1:17" ht="21.75" customHeight="1">
      <c r="A1162" s="301" t="s">
        <v>5167</v>
      </c>
      <c r="B1162" s="301" t="s">
        <v>5251</v>
      </c>
      <c r="C1162" s="316" t="s">
        <v>7233</v>
      </c>
      <c r="D1162" s="465" t="s">
        <v>3730</v>
      </c>
      <c r="E1162" s="465" t="s">
        <v>700</v>
      </c>
      <c r="F1162" s="469" t="str">
        <f t="shared" si="36"/>
        <v>CH</v>
      </c>
      <c r="G1162" s="260">
        <v>1.4245833199999999E-3</v>
      </c>
      <c r="H1162" s="260">
        <v>8.0583666945799998E-4</v>
      </c>
      <c r="I1162" s="260">
        <v>4.4312912080000002E-7</v>
      </c>
      <c r="J1162" s="260">
        <v>1.00756640704494E-2</v>
      </c>
      <c r="K1162" s="260">
        <v>1.2306527191815899E-2</v>
      </c>
      <c r="L1162" s="301" t="str">
        <f t="shared" si="37"/>
        <v/>
      </c>
      <c r="M1162" s="459">
        <f>IFERROR((Tableau1[[#This Row],[Scope 1
(kg CO2-eq)]]+Tableau1[[#This Row],[Scope 2 energy
(kg CO2-eq)]]+Tableau1[[#This Row],[Scope 2 Infrastructure
(kg CO2-eq)]])/Tableau1[[#This Row],[Total CO2-emissions
(kg CO2-eq)
for scope 3 use ]],"")</f>
        <v>0.18127478888295726</v>
      </c>
      <c r="N1162" s="436" t="s">
        <v>3730</v>
      </c>
      <c r="O1162" s="259">
        <v>1</v>
      </c>
      <c r="P1162" s="260" t="s">
        <v>5167</v>
      </c>
      <c r="Q1162" s="260" t="s">
        <v>5251</v>
      </c>
    </row>
    <row r="1163" spans="1:17" ht="21.75" customHeight="1">
      <c r="A1163" s="301" t="s">
        <v>5167</v>
      </c>
      <c r="B1163" s="301" t="s">
        <v>5216</v>
      </c>
      <c r="C1163" s="316" t="s">
        <v>7234</v>
      </c>
      <c r="D1163" s="465" t="s">
        <v>3731</v>
      </c>
      <c r="E1163" s="465" t="s">
        <v>700</v>
      </c>
      <c r="F1163" s="469" t="str">
        <f t="shared" si="36"/>
        <v>CH</v>
      </c>
      <c r="G1163" s="260">
        <v>0</v>
      </c>
      <c r="H1163" s="260">
        <v>0</v>
      </c>
      <c r="I1163" s="260">
        <v>0</v>
      </c>
      <c r="J1163" s="260">
        <v>0.236549685452946</v>
      </c>
      <c r="K1163" s="260">
        <v>0.23654968542579399</v>
      </c>
      <c r="L1163" s="301" t="str">
        <f t="shared" si="37"/>
        <v/>
      </c>
      <c r="M1163" s="459">
        <f>IFERROR((Tableau1[[#This Row],[Scope 1
(kg CO2-eq)]]+Tableau1[[#This Row],[Scope 2 energy
(kg CO2-eq)]]+Tableau1[[#This Row],[Scope 2 Infrastructure
(kg CO2-eq)]])/Tableau1[[#This Row],[Total CO2-emissions
(kg CO2-eq)
for scope 3 use ]],"")</f>
        <v>0</v>
      </c>
      <c r="N1163" s="436" t="s">
        <v>3731</v>
      </c>
      <c r="O1163" s="259">
        <v>1</v>
      </c>
      <c r="P1163" s="259" t="s">
        <v>5167</v>
      </c>
      <c r="Q1163" s="259" t="s">
        <v>5216</v>
      </c>
    </row>
    <row r="1164" spans="1:17" ht="21.75" customHeight="1">
      <c r="A1164" s="301" t="s">
        <v>5167</v>
      </c>
      <c r="B1164" s="301" t="s">
        <v>5251</v>
      </c>
      <c r="C1164" s="316" t="s">
        <v>7235</v>
      </c>
      <c r="D1164" s="465" t="s">
        <v>3730</v>
      </c>
      <c r="E1164" s="465" t="s">
        <v>700</v>
      </c>
      <c r="F1164" s="469" t="str">
        <f t="shared" si="36"/>
        <v>CH</v>
      </c>
      <c r="G1164" s="260">
        <v>6.6630940000000002E-5</v>
      </c>
      <c r="H1164" s="260">
        <v>1.9894540317719998E-3</v>
      </c>
      <c r="I1164" s="260">
        <v>1.0939996272E-6</v>
      </c>
      <c r="J1164" s="260">
        <v>3.04848109018417E-2</v>
      </c>
      <c r="K1164" s="260">
        <v>3.25419898693593E-2</v>
      </c>
      <c r="L1164" s="301" t="str">
        <f t="shared" si="37"/>
        <v/>
      </c>
      <c r="M1164" s="459">
        <f>IFERROR((Tableau1[[#This Row],[Scope 1
(kg CO2-eq)]]+Tableau1[[#This Row],[Scope 2 energy
(kg CO2-eq)]]+Tableau1[[#This Row],[Scope 2 Infrastructure
(kg CO2-eq)]])/Tableau1[[#This Row],[Total CO2-emissions
(kg CO2-eq)
for scope 3 use ]],"")</f>
        <v>6.3216139506459212E-2</v>
      </c>
      <c r="N1164" s="436" t="s">
        <v>3730</v>
      </c>
      <c r="O1164" s="259">
        <v>1</v>
      </c>
      <c r="P1164" s="259" t="s">
        <v>5167</v>
      </c>
      <c r="Q1164" s="259" t="s">
        <v>5251</v>
      </c>
    </row>
    <row r="1165" spans="1:17" ht="21.75" customHeight="1">
      <c r="A1165" s="301" t="s">
        <v>5167</v>
      </c>
      <c r="B1165" s="301" t="s">
        <v>5263</v>
      </c>
      <c r="C1165" s="316" t="s">
        <v>7236</v>
      </c>
      <c r="D1165" s="465" t="s">
        <v>3730</v>
      </c>
      <c r="E1165" s="465" t="s">
        <v>700</v>
      </c>
      <c r="F1165" s="469" t="str">
        <f t="shared" si="36"/>
        <v>CH</v>
      </c>
      <c r="G1165" s="260">
        <v>0</v>
      </c>
      <c r="H1165" s="260">
        <v>4.7207643123652E-4</v>
      </c>
      <c r="I1165" s="260">
        <v>1.5885746232575999E-4</v>
      </c>
      <c r="J1165" s="260">
        <v>1.2368275167673301E-5</v>
      </c>
      <c r="K1165" s="260">
        <v>6.4330217337820903E-4</v>
      </c>
      <c r="L1165" s="301" t="str">
        <f t="shared" si="37"/>
        <v/>
      </c>
      <c r="M1165" s="459">
        <f>IFERROR((Tableau1[[#This Row],[Scope 1
(kg CO2-eq)]]+Tableau1[[#This Row],[Scope 2 energy
(kg CO2-eq)]]+Tableau1[[#This Row],[Scope 2 Infrastructure
(kg CO2-eq)]])/Tableau1[[#This Row],[Total CO2-emissions
(kg CO2-eq)
for scope 3 use ]],"")</f>
        <v>0.98077376336072553</v>
      </c>
      <c r="N1165" s="436" t="s">
        <v>3730</v>
      </c>
      <c r="O1165" s="259">
        <v>1</v>
      </c>
      <c r="P1165" s="259" t="s">
        <v>5167</v>
      </c>
      <c r="Q1165" s="260" t="s">
        <v>5263</v>
      </c>
    </row>
    <row r="1166" spans="1:17" ht="21.75" customHeight="1">
      <c r="A1166" s="301" t="s">
        <v>5203</v>
      </c>
      <c r="B1166" s="301" t="s">
        <v>5204</v>
      </c>
      <c r="C1166" s="316" t="s">
        <v>7237</v>
      </c>
      <c r="D1166" s="465" t="s">
        <v>3647</v>
      </c>
      <c r="E1166" s="465" t="s">
        <v>700</v>
      </c>
      <c r="F1166" s="469" t="str">
        <f t="shared" si="36"/>
        <v>CH</v>
      </c>
      <c r="G1166" s="260">
        <v>0</v>
      </c>
      <c r="H1166" s="260">
        <v>0</v>
      </c>
      <c r="I1166" s="260">
        <v>0</v>
      </c>
      <c r="J1166" s="260">
        <v>0</v>
      </c>
      <c r="K1166" s="260">
        <v>0</v>
      </c>
      <c r="L1166" s="301">
        <f t="shared" si="37"/>
        <v>0</v>
      </c>
      <c r="M1166" s="459" t="str">
        <f>IFERROR((Tableau1[[#This Row],[Scope 1
(kg CO2-eq)]]+Tableau1[[#This Row],[Scope 2 energy
(kg CO2-eq)]]+Tableau1[[#This Row],[Scope 2 Infrastructure
(kg CO2-eq)]])/Tableau1[[#This Row],[Total CO2-emissions
(kg CO2-eq)
for scope 3 use ]],"")</f>
        <v/>
      </c>
      <c r="N1166" s="436" t="s">
        <v>3647</v>
      </c>
      <c r="O1166" s="259">
        <v>1</v>
      </c>
      <c r="P1166" s="259" t="s">
        <v>5203</v>
      </c>
      <c r="Q1166" s="259" t="s">
        <v>5204</v>
      </c>
    </row>
    <row r="1167" spans="1:17" ht="21.75" customHeight="1">
      <c r="A1167" s="301" t="s">
        <v>5203</v>
      </c>
      <c r="B1167" s="301" t="s">
        <v>5204</v>
      </c>
      <c r="C1167" s="316" t="s">
        <v>7238</v>
      </c>
      <c r="D1167" s="465" t="s">
        <v>3647</v>
      </c>
      <c r="E1167" s="465" t="s">
        <v>700</v>
      </c>
      <c r="F1167" s="469" t="str">
        <f t="shared" si="36"/>
        <v>CH</v>
      </c>
      <c r="G1167" s="260">
        <v>0</v>
      </c>
      <c r="H1167" s="260">
        <v>0</v>
      </c>
      <c r="I1167" s="260">
        <v>0</v>
      </c>
      <c r="J1167" s="260">
        <v>0</v>
      </c>
      <c r="K1167" s="260">
        <v>0</v>
      </c>
      <c r="L1167" s="301">
        <f t="shared" si="37"/>
        <v>0</v>
      </c>
      <c r="M1167" s="459" t="str">
        <f>IFERROR((Tableau1[[#This Row],[Scope 1
(kg CO2-eq)]]+Tableau1[[#This Row],[Scope 2 energy
(kg CO2-eq)]]+Tableau1[[#This Row],[Scope 2 Infrastructure
(kg CO2-eq)]])/Tableau1[[#This Row],[Total CO2-emissions
(kg CO2-eq)
for scope 3 use ]],"")</f>
        <v/>
      </c>
      <c r="N1167" s="436" t="s">
        <v>3647</v>
      </c>
      <c r="O1167" s="259">
        <v>1</v>
      </c>
      <c r="P1167" s="259" t="s">
        <v>5203</v>
      </c>
      <c r="Q1167" s="259" t="s">
        <v>5204</v>
      </c>
    </row>
    <row r="1168" spans="1:17" ht="21.75" customHeight="1">
      <c r="A1168" s="301" t="s">
        <v>5203</v>
      </c>
      <c r="B1168" s="301" t="s">
        <v>5204</v>
      </c>
      <c r="C1168" s="316" t="s">
        <v>7239</v>
      </c>
      <c r="D1168" s="465" t="s">
        <v>3647</v>
      </c>
      <c r="E1168" s="465" t="s">
        <v>700</v>
      </c>
      <c r="F1168" s="469" t="str">
        <f t="shared" si="36"/>
        <v>CH</v>
      </c>
      <c r="G1168" s="260">
        <v>0</v>
      </c>
      <c r="H1168" s="260">
        <v>0</v>
      </c>
      <c r="I1168" s="260">
        <v>0</v>
      </c>
      <c r="J1168" s="260">
        <v>0</v>
      </c>
      <c r="K1168" s="260">
        <v>0</v>
      </c>
      <c r="L1168" s="301">
        <f t="shared" si="37"/>
        <v>0</v>
      </c>
      <c r="M1168" s="459" t="str">
        <f>IFERROR((Tableau1[[#This Row],[Scope 1
(kg CO2-eq)]]+Tableau1[[#This Row],[Scope 2 energy
(kg CO2-eq)]]+Tableau1[[#This Row],[Scope 2 Infrastructure
(kg CO2-eq)]])/Tableau1[[#This Row],[Total CO2-emissions
(kg CO2-eq)
for scope 3 use ]],"")</f>
        <v/>
      </c>
      <c r="N1168" s="436" t="s">
        <v>3647</v>
      </c>
      <c r="O1168" s="259">
        <v>1</v>
      </c>
      <c r="P1168" s="259" t="s">
        <v>5203</v>
      </c>
      <c r="Q1168" s="259" t="s">
        <v>5204</v>
      </c>
    </row>
    <row r="1169" spans="1:17" ht="21.75" customHeight="1">
      <c r="A1169" s="301" t="s">
        <v>5203</v>
      </c>
      <c r="B1169" s="301" t="s">
        <v>5204</v>
      </c>
      <c r="C1169" s="316" t="s">
        <v>7240</v>
      </c>
      <c r="D1169" s="465" t="s">
        <v>3647</v>
      </c>
      <c r="E1169" s="465" t="s">
        <v>700</v>
      </c>
      <c r="F1169" s="469" t="str">
        <f t="shared" si="36"/>
        <v>CH</v>
      </c>
      <c r="G1169" s="260">
        <v>0</v>
      </c>
      <c r="H1169" s="260">
        <v>0</v>
      </c>
      <c r="I1169" s="260">
        <v>0</v>
      </c>
      <c r="J1169" s="260">
        <v>0</v>
      </c>
      <c r="K1169" s="260">
        <v>0</v>
      </c>
      <c r="L1169" s="301">
        <f t="shared" si="37"/>
        <v>0</v>
      </c>
      <c r="M1169" s="459" t="str">
        <f>IFERROR((Tableau1[[#This Row],[Scope 1
(kg CO2-eq)]]+Tableau1[[#This Row],[Scope 2 energy
(kg CO2-eq)]]+Tableau1[[#This Row],[Scope 2 Infrastructure
(kg CO2-eq)]])/Tableau1[[#This Row],[Total CO2-emissions
(kg CO2-eq)
for scope 3 use ]],"")</f>
        <v/>
      </c>
      <c r="N1169" s="436" t="s">
        <v>3647</v>
      </c>
      <c r="O1169" s="259">
        <v>1</v>
      </c>
      <c r="P1169" s="259" t="s">
        <v>5203</v>
      </c>
      <c r="Q1169" s="259" t="s">
        <v>5204</v>
      </c>
    </row>
    <row r="1170" spans="1:17" ht="21.75" customHeight="1">
      <c r="A1170" s="301" t="s">
        <v>5203</v>
      </c>
      <c r="B1170" s="301" t="s">
        <v>5204</v>
      </c>
      <c r="C1170" s="316" t="s">
        <v>7241</v>
      </c>
      <c r="D1170" s="465" t="s">
        <v>3647</v>
      </c>
      <c r="E1170" s="465" t="s">
        <v>700</v>
      </c>
      <c r="F1170" s="469" t="str">
        <f t="shared" si="36"/>
        <v>CH</v>
      </c>
      <c r="G1170" s="260">
        <v>0</v>
      </c>
      <c r="H1170" s="260">
        <v>0</v>
      </c>
      <c r="I1170" s="260">
        <v>0</v>
      </c>
      <c r="J1170" s="260">
        <v>0</v>
      </c>
      <c r="K1170" s="260">
        <v>0</v>
      </c>
      <c r="L1170" s="301">
        <f t="shared" si="37"/>
        <v>0</v>
      </c>
      <c r="M1170" s="459" t="str">
        <f>IFERROR((Tableau1[[#This Row],[Scope 1
(kg CO2-eq)]]+Tableau1[[#This Row],[Scope 2 energy
(kg CO2-eq)]]+Tableau1[[#This Row],[Scope 2 Infrastructure
(kg CO2-eq)]])/Tableau1[[#This Row],[Total CO2-emissions
(kg CO2-eq)
for scope 3 use ]],"")</f>
        <v/>
      </c>
      <c r="N1170" s="436" t="s">
        <v>3647</v>
      </c>
      <c r="O1170" s="259">
        <v>1</v>
      </c>
      <c r="P1170" s="259" t="s">
        <v>5203</v>
      </c>
      <c r="Q1170" s="259" t="s">
        <v>5204</v>
      </c>
    </row>
    <row r="1171" spans="1:17" ht="21.75" customHeight="1">
      <c r="A1171" s="301" t="s">
        <v>5203</v>
      </c>
      <c r="B1171" s="301" t="s">
        <v>5204</v>
      </c>
      <c r="C1171" s="316" t="s">
        <v>7242</v>
      </c>
      <c r="D1171" s="465" t="s">
        <v>3647</v>
      </c>
      <c r="E1171" s="465" t="s">
        <v>700</v>
      </c>
      <c r="F1171" s="469" t="str">
        <f t="shared" si="36"/>
        <v>CH</v>
      </c>
      <c r="G1171" s="260">
        <v>0</v>
      </c>
      <c r="H1171" s="260">
        <v>0</v>
      </c>
      <c r="I1171" s="260">
        <v>0</v>
      </c>
      <c r="J1171" s="260">
        <v>0</v>
      </c>
      <c r="K1171" s="260">
        <v>0</v>
      </c>
      <c r="L1171" s="301">
        <f t="shared" si="37"/>
        <v>0</v>
      </c>
      <c r="M1171" s="459" t="str">
        <f>IFERROR((Tableau1[[#This Row],[Scope 1
(kg CO2-eq)]]+Tableau1[[#This Row],[Scope 2 energy
(kg CO2-eq)]]+Tableau1[[#This Row],[Scope 2 Infrastructure
(kg CO2-eq)]])/Tableau1[[#This Row],[Total CO2-emissions
(kg CO2-eq)
for scope 3 use ]],"")</f>
        <v/>
      </c>
      <c r="N1171" s="436" t="s">
        <v>3647</v>
      </c>
      <c r="O1171" s="259">
        <v>1</v>
      </c>
      <c r="P1171" s="259" t="s">
        <v>5203</v>
      </c>
      <c r="Q1171" s="259" t="s">
        <v>5204</v>
      </c>
    </row>
    <row r="1172" spans="1:17" ht="21.75" customHeight="1">
      <c r="A1172" s="301" t="s">
        <v>5203</v>
      </c>
      <c r="B1172" s="301" t="s">
        <v>5204</v>
      </c>
      <c r="C1172" s="316" t="s">
        <v>7243</v>
      </c>
      <c r="D1172" s="465" t="s">
        <v>3647</v>
      </c>
      <c r="E1172" s="465" t="s">
        <v>700</v>
      </c>
      <c r="F1172" s="469" t="str">
        <f t="shared" si="36"/>
        <v>CH</v>
      </c>
      <c r="G1172" s="260">
        <v>0</v>
      </c>
      <c r="H1172" s="260">
        <v>0</v>
      </c>
      <c r="I1172" s="260">
        <v>0</v>
      </c>
      <c r="J1172" s="260">
        <v>0</v>
      </c>
      <c r="K1172" s="260">
        <v>0</v>
      </c>
      <c r="L1172" s="301">
        <f t="shared" si="37"/>
        <v>0</v>
      </c>
      <c r="M1172" s="459" t="str">
        <f>IFERROR((Tableau1[[#This Row],[Scope 1
(kg CO2-eq)]]+Tableau1[[#This Row],[Scope 2 energy
(kg CO2-eq)]]+Tableau1[[#This Row],[Scope 2 Infrastructure
(kg CO2-eq)]])/Tableau1[[#This Row],[Total CO2-emissions
(kg CO2-eq)
for scope 3 use ]],"")</f>
        <v/>
      </c>
      <c r="N1172" s="436" t="s">
        <v>3647</v>
      </c>
      <c r="O1172" s="259">
        <v>1</v>
      </c>
      <c r="P1172" s="259" t="s">
        <v>5203</v>
      </c>
      <c r="Q1172" s="259" t="s">
        <v>5204</v>
      </c>
    </row>
    <row r="1173" spans="1:17" ht="21.75" customHeight="1">
      <c r="A1173" s="301" t="s">
        <v>5167</v>
      </c>
      <c r="B1173" s="301" t="s">
        <v>5262</v>
      </c>
      <c r="C1173" s="316" t="s">
        <v>7244</v>
      </c>
      <c r="D1173" s="465" t="s">
        <v>3730</v>
      </c>
      <c r="E1173" s="465" t="s">
        <v>700</v>
      </c>
      <c r="F1173" s="469" t="str">
        <f t="shared" si="36"/>
        <v>CH</v>
      </c>
      <c r="G1173" s="260">
        <v>0</v>
      </c>
      <c r="H1173" s="260">
        <v>1.475201153912E-7</v>
      </c>
      <c r="I1173" s="260">
        <v>7.0586666659200005E-8</v>
      </c>
      <c r="J1173" s="260">
        <v>1.1687464495249301E-3</v>
      </c>
      <c r="K1173" s="260">
        <v>1.16896783983537E-3</v>
      </c>
      <c r="L1173" s="301" t="str">
        <f t="shared" si="37"/>
        <v/>
      </c>
      <c r="M1173" s="459">
        <f>IFERROR((Tableau1[[#This Row],[Scope 1
(kg CO2-eq)]]+Tableau1[[#This Row],[Scope 2 energy
(kg CO2-eq)]]+Tableau1[[#This Row],[Scope 2 Infrastructure
(kg CO2-eq)]])/Tableau1[[#This Row],[Total CO2-emissions
(kg CO2-eq)
for scope 3 use ]],"")</f>
        <v>1.8658065227963565E-4</v>
      </c>
      <c r="N1173" s="437" t="s">
        <v>3730</v>
      </c>
      <c r="O1173" s="259">
        <v>1</v>
      </c>
      <c r="P1173" s="259" t="s">
        <v>5167</v>
      </c>
      <c r="Q1173" s="259" t="s">
        <v>5262</v>
      </c>
    </row>
    <row r="1174" spans="1:17" ht="21.75" customHeight="1">
      <c r="A1174" s="301" t="s">
        <v>5167</v>
      </c>
      <c r="B1174" s="301" t="s">
        <v>5262</v>
      </c>
      <c r="C1174" s="316" t="s">
        <v>3768</v>
      </c>
      <c r="D1174" s="465" t="s">
        <v>3730</v>
      </c>
      <c r="F1174" s="469" t="str">
        <f t="shared" si="36"/>
        <v>other</v>
      </c>
      <c r="G1174" s="260">
        <v>0</v>
      </c>
      <c r="H1174" s="260">
        <v>0</v>
      </c>
      <c r="I1174" s="260">
        <v>0</v>
      </c>
      <c r="J1174" s="260">
        <v>0</v>
      </c>
      <c r="K1174" s="260">
        <v>0</v>
      </c>
      <c r="L1174" s="301" t="str">
        <f t="shared" si="37"/>
        <v/>
      </c>
      <c r="M1174" s="459" t="str">
        <f>IFERROR((Tableau1[[#This Row],[Scope 1
(kg CO2-eq)]]+Tableau1[[#This Row],[Scope 2 energy
(kg CO2-eq)]]+Tableau1[[#This Row],[Scope 2 Infrastructure
(kg CO2-eq)]])/Tableau1[[#This Row],[Total CO2-emissions
(kg CO2-eq)
for scope 3 use ]],"")</f>
        <v/>
      </c>
      <c r="N1174" s="436" t="s">
        <v>3730</v>
      </c>
      <c r="O1174" s="259">
        <v>1</v>
      </c>
      <c r="P1174" s="260" t="s">
        <v>5167</v>
      </c>
      <c r="Q1174" s="260" t="s">
        <v>5262</v>
      </c>
    </row>
    <row r="1175" spans="1:17" ht="21.75" customHeight="1">
      <c r="A1175" s="301" t="s">
        <v>5167</v>
      </c>
      <c r="B1175" s="301" t="s">
        <v>5216</v>
      </c>
      <c r="C1175" s="316" t="s">
        <v>7245</v>
      </c>
      <c r="D1175" s="465" t="s">
        <v>3730</v>
      </c>
      <c r="E1175" s="465" t="s">
        <v>700</v>
      </c>
      <c r="F1175" s="469" t="str">
        <f t="shared" si="36"/>
        <v>CH</v>
      </c>
      <c r="G1175" s="260">
        <v>0</v>
      </c>
      <c r="H1175" s="260">
        <v>0</v>
      </c>
      <c r="I1175" s="260">
        <v>0</v>
      </c>
      <c r="J1175" s="260">
        <v>1.3190216666113501E-2</v>
      </c>
      <c r="K1175" s="260">
        <v>1.31902166639078E-2</v>
      </c>
      <c r="L1175" s="301" t="str">
        <f t="shared" si="37"/>
        <v/>
      </c>
      <c r="M1175" s="459">
        <f>IFERROR((Tableau1[[#This Row],[Scope 1
(kg CO2-eq)]]+Tableau1[[#This Row],[Scope 2 energy
(kg CO2-eq)]]+Tableau1[[#This Row],[Scope 2 Infrastructure
(kg CO2-eq)]])/Tableau1[[#This Row],[Total CO2-emissions
(kg CO2-eq)
for scope 3 use ]],"")</f>
        <v>0</v>
      </c>
      <c r="N1175" s="436" t="s">
        <v>3730</v>
      </c>
      <c r="O1175" s="259">
        <v>1</v>
      </c>
      <c r="P1175" s="259" t="s">
        <v>5167</v>
      </c>
      <c r="Q1175" s="259" t="s">
        <v>5216</v>
      </c>
    </row>
    <row r="1176" spans="1:17" ht="21.75" customHeight="1">
      <c r="A1176" s="301" t="s">
        <v>5167</v>
      </c>
      <c r="B1176" s="301" t="s">
        <v>5216</v>
      </c>
      <c r="C1176" s="316" t="s">
        <v>7246</v>
      </c>
      <c r="D1176" s="465" t="s">
        <v>3730</v>
      </c>
      <c r="E1176" s="465" t="s">
        <v>700</v>
      </c>
      <c r="F1176" s="469" t="str">
        <f t="shared" si="36"/>
        <v>CH</v>
      </c>
      <c r="G1176" s="260">
        <v>0</v>
      </c>
      <c r="H1176" s="260">
        <v>0</v>
      </c>
      <c r="I1176" s="260">
        <v>0</v>
      </c>
      <c r="J1176" s="260">
        <v>6.7180449020195201E-3</v>
      </c>
      <c r="K1176" s="260">
        <v>6.7180449019285599E-3</v>
      </c>
      <c r="L1176" s="301" t="str">
        <f t="shared" si="37"/>
        <v/>
      </c>
      <c r="M1176" s="459">
        <f>IFERROR((Tableau1[[#This Row],[Scope 1
(kg CO2-eq)]]+Tableau1[[#This Row],[Scope 2 energy
(kg CO2-eq)]]+Tableau1[[#This Row],[Scope 2 Infrastructure
(kg CO2-eq)]])/Tableau1[[#This Row],[Total CO2-emissions
(kg CO2-eq)
for scope 3 use ]],"")</f>
        <v>0</v>
      </c>
      <c r="N1176" s="436" t="s">
        <v>3730</v>
      </c>
      <c r="O1176" s="259">
        <v>1</v>
      </c>
      <c r="P1176" s="259" t="s">
        <v>5167</v>
      </c>
      <c r="Q1176" s="259" t="s">
        <v>5216</v>
      </c>
    </row>
    <row r="1177" spans="1:17" ht="21.75" customHeight="1">
      <c r="A1177" s="301" t="s">
        <v>5234</v>
      </c>
      <c r="B1177" s="301" t="s">
        <v>5249</v>
      </c>
      <c r="C1177" s="316" t="s">
        <v>7247</v>
      </c>
      <c r="D1177" s="465" t="s">
        <v>3646</v>
      </c>
      <c r="E1177" s="465" t="s">
        <v>700</v>
      </c>
      <c r="F1177" s="469" t="str">
        <f t="shared" si="36"/>
        <v>CH</v>
      </c>
      <c r="G1177" s="260">
        <v>0</v>
      </c>
      <c r="H1177" s="260">
        <v>0</v>
      </c>
      <c r="I1177" s="260">
        <v>0</v>
      </c>
      <c r="J1177" s="260">
        <v>4.41959732549814</v>
      </c>
      <c r="K1177" s="260">
        <v>4.4195973245400699</v>
      </c>
      <c r="L1177" s="301" t="str">
        <f t="shared" si="37"/>
        <v/>
      </c>
      <c r="M1177" s="459">
        <f>IFERROR((Tableau1[[#This Row],[Scope 1
(kg CO2-eq)]]+Tableau1[[#This Row],[Scope 2 energy
(kg CO2-eq)]]+Tableau1[[#This Row],[Scope 2 Infrastructure
(kg CO2-eq)]])/Tableau1[[#This Row],[Total CO2-emissions
(kg CO2-eq)
for scope 3 use ]],"")</f>
        <v>0</v>
      </c>
      <c r="N1177" s="436" t="s">
        <v>3646</v>
      </c>
      <c r="O1177" s="259">
        <v>1</v>
      </c>
      <c r="P1177" s="259" t="s">
        <v>5234</v>
      </c>
      <c r="Q1177" s="259" t="s">
        <v>5249</v>
      </c>
    </row>
    <row r="1178" spans="1:17" ht="21.75" customHeight="1">
      <c r="A1178" s="301" t="s">
        <v>5234</v>
      </c>
      <c r="B1178" s="301" t="s">
        <v>5249</v>
      </c>
      <c r="C1178" s="316" t="s">
        <v>7248</v>
      </c>
      <c r="D1178" s="465" t="s">
        <v>3646</v>
      </c>
      <c r="E1178" s="465" t="s">
        <v>700</v>
      </c>
      <c r="F1178" s="469" t="str">
        <f t="shared" si="36"/>
        <v>CH</v>
      </c>
      <c r="G1178" s="260">
        <v>0</v>
      </c>
      <c r="H1178" s="260">
        <v>0</v>
      </c>
      <c r="I1178" s="260">
        <v>0</v>
      </c>
      <c r="J1178" s="260">
        <v>2.0715141019838201</v>
      </c>
      <c r="K1178" s="260">
        <v>2.0715141007627502</v>
      </c>
      <c r="L1178" s="301" t="str">
        <f t="shared" si="37"/>
        <v/>
      </c>
      <c r="M1178" s="459">
        <f>IFERROR((Tableau1[[#This Row],[Scope 1
(kg CO2-eq)]]+Tableau1[[#This Row],[Scope 2 energy
(kg CO2-eq)]]+Tableau1[[#This Row],[Scope 2 Infrastructure
(kg CO2-eq)]])/Tableau1[[#This Row],[Total CO2-emissions
(kg CO2-eq)
for scope 3 use ]],"")</f>
        <v>0</v>
      </c>
      <c r="N1178" s="436" t="s">
        <v>3646</v>
      </c>
      <c r="O1178" s="259">
        <v>1</v>
      </c>
      <c r="P1178" s="259" t="s">
        <v>5234</v>
      </c>
      <c r="Q1178" s="259" t="s">
        <v>5249</v>
      </c>
    </row>
    <row r="1179" spans="1:17" ht="21.75" customHeight="1">
      <c r="A1179" s="301" t="s">
        <v>5167</v>
      </c>
      <c r="B1179" s="301" t="s">
        <v>5216</v>
      </c>
      <c r="C1179" s="316" t="s">
        <v>7249</v>
      </c>
      <c r="D1179" s="465" t="s">
        <v>3730</v>
      </c>
      <c r="E1179" s="465" t="s">
        <v>700</v>
      </c>
      <c r="F1179" s="469" t="str">
        <f t="shared" si="36"/>
        <v>CH</v>
      </c>
      <c r="G1179" s="260">
        <v>0</v>
      </c>
      <c r="H1179" s="260">
        <v>0</v>
      </c>
      <c r="I1179" s="260">
        <v>0</v>
      </c>
      <c r="J1179" s="260">
        <v>6.1622738626666796E-3</v>
      </c>
      <c r="K1179" s="260">
        <v>6.16227386238586E-3</v>
      </c>
      <c r="L1179" s="301" t="str">
        <f t="shared" si="37"/>
        <v/>
      </c>
      <c r="M1179" s="459">
        <f>IFERROR((Tableau1[[#This Row],[Scope 1
(kg CO2-eq)]]+Tableau1[[#This Row],[Scope 2 energy
(kg CO2-eq)]]+Tableau1[[#This Row],[Scope 2 Infrastructure
(kg CO2-eq)]])/Tableau1[[#This Row],[Total CO2-emissions
(kg CO2-eq)
for scope 3 use ]],"")</f>
        <v>0</v>
      </c>
      <c r="N1179" s="436" t="s">
        <v>3730</v>
      </c>
      <c r="O1179" s="259">
        <v>1</v>
      </c>
      <c r="P1179" s="259" t="s">
        <v>5167</v>
      </c>
      <c r="Q1179" s="259" t="s">
        <v>5216</v>
      </c>
    </row>
    <row r="1180" spans="1:17" ht="21.75" customHeight="1">
      <c r="A1180" s="301" t="s">
        <v>5141</v>
      </c>
      <c r="B1180" s="301" t="s">
        <v>5169</v>
      </c>
      <c r="C1180" s="316" t="s">
        <v>7250</v>
      </c>
      <c r="D1180" s="465" t="s">
        <v>3646</v>
      </c>
      <c r="E1180" s="465" t="s">
        <v>700</v>
      </c>
      <c r="F1180" s="469" t="str">
        <f t="shared" si="36"/>
        <v>CH</v>
      </c>
      <c r="G1180" s="260">
        <v>0</v>
      </c>
      <c r="H1180" s="260">
        <v>0</v>
      </c>
      <c r="I1180" s="260">
        <v>0</v>
      </c>
      <c r="J1180" s="260">
        <v>17.1270948995117</v>
      </c>
      <c r="K1180" s="260">
        <v>17.127094900473601</v>
      </c>
      <c r="L1180" s="301" t="str">
        <f t="shared" si="37"/>
        <v/>
      </c>
      <c r="M1180" s="459">
        <f>IFERROR((Tableau1[[#This Row],[Scope 1
(kg CO2-eq)]]+Tableau1[[#This Row],[Scope 2 energy
(kg CO2-eq)]]+Tableau1[[#This Row],[Scope 2 Infrastructure
(kg CO2-eq)]])/Tableau1[[#This Row],[Total CO2-emissions
(kg CO2-eq)
for scope 3 use ]],"")</f>
        <v>0</v>
      </c>
      <c r="N1180" s="436" t="s">
        <v>3646</v>
      </c>
      <c r="O1180" s="259">
        <v>1</v>
      </c>
      <c r="P1180" s="259" t="s">
        <v>5141</v>
      </c>
      <c r="Q1180" s="259" t="s">
        <v>5169</v>
      </c>
    </row>
    <row r="1181" spans="1:17" ht="21.75" customHeight="1">
      <c r="A1181" s="301" t="s">
        <v>5167</v>
      </c>
      <c r="B1181" s="301" t="s">
        <v>5251</v>
      </c>
      <c r="C1181" s="316" t="s">
        <v>7251</v>
      </c>
      <c r="D1181" s="465" t="s">
        <v>3730</v>
      </c>
      <c r="E1181" s="465" t="s">
        <v>700</v>
      </c>
      <c r="F1181" s="469" t="str">
        <f t="shared" si="36"/>
        <v>CH</v>
      </c>
      <c r="G1181" s="260">
        <v>7.1578009999999999E-5</v>
      </c>
      <c r="H1181" s="260">
        <v>7.2265255680120004E-4</v>
      </c>
      <c r="I1181" s="260">
        <v>3.9738622512000001E-7</v>
      </c>
      <c r="J1181" s="260">
        <v>4.7783172483845504E-2</v>
      </c>
      <c r="K1181" s="260">
        <v>4.8577800429963201E-2</v>
      </c>
      <c r="L1181" s="301" t="str">
        <f t="shared" si="37"/>
        <v/>
      </c>
      <c r="M1181" s="459">
        <f>IFERROR((Tableau1[[#This Row],[Scope 1
(kg CO2-eq)]]+Tableau1[[#This Row],[Scope 2 energy
(kg CO2-eq)]]+Tableau1[[#This Row],[Scope 2 Infrastructure
(kg CO2-eq)]])/Tableau1[[#This Row],[Total CO2-emissions
(kg CO2-eq)
for scope 3 use ]],"")</f>
        <v>1.6357841359490349E-2</v>
      </c>
      <c r="N1181" s="436" t="s">
        <v>3730</v>
      </c>
      <c r="O1181" s="259">
        <v>1</v>
      </c>
      <c r="P1181" s="259" t="s">
        <v>5167</v>
      </c>
      <c r="Q1181" s="259" t="s">
        <v>5251</v>
      </c>
    </row>
    <row r="1182" spans="1:17" ht="21.75" customHeight="1">
      <c r="A1182" s="301" t="s">
        <v>5167</v>
      </c>
      <c r="B1182" s="301" t="s">
        <v>5251</v>
      </c>
      <c r="C1182" s="316" t="s">
        <v>7252</v>
      </c>
      <c r="D1182" s="465" t="s">
        <v>3730</v>
      </c>
      <c r="E1182" s="465" t="s">
        <v>700</v>
      </c>
      <c r="F1182" s="469" t="str">
        <f t="shared" si="36"/>
        <v>CH</v>
      </c>
      <c r="G1182" s="260">
        <v>7.4400170000000004E-5</v>
      </c>
      <c r="H1182" s="260">
        <v>0</v>
      </c>
      <c r="I1182" s="260">
        <v>0</v>
      </c>
      <c r="J1182" s="260">
        <v>1.71746165917393E-2</v>
      </c>
      <c r="K1182" s="260">
        <v>1.72490167665462E-2</v>
      </c>
      <c r="L1182" s="301" t="str">
        <f t="shared" si="37"/>
        <v/>
      </c>
      <c r="M1182" s="459">
        <f>IFERROR((Tableau1[[#This Row],[Scope 1
(kg CO2-eq)]]+Tableau1[[#This Row],[Scope 2 energy
(kg CO2-eq)]]+Tableau1[[#This Row],[Scope 2 Infrastructure
(kg CO2-eq)]])/Tableau1[[#This Row],[Total CO2-emissions
(kg CO2-eq)
for scope 3 use ]],"")</f>
        <v>4.3132991872496902E-3</v>
      </c>
      <c r="N1182" s="436" t="s">
        <v>3730</v>
      </c>
      <c r="O1182" s="259">
        <v>1</v>
      </c>
      <c r="P1182" s="259" t="s">
        <v>5167</v>
      </c>
      <c r="Q1182" s="260" t="s">
        <v>5251</v>
      </c>
    </row>
    <row r="1183" spans="1:17" ht="21.75" customHeight="1">
      <c r="A1183" s="301" t="s">
        <v>5167</v>
      </c>
      <c r="B1183" s="301" t="s">
        <v>5216</v>
      </c>
      <c r="C1183" s="316" t="s">
        <v>7253</v>
      </c>
      <c r="D1183" s="465" t="s">
        <v>3730</v>
      </c>
      <c r="E1183" s="465" t="s">
        <v>700</v>
      </c>
      <c r="F1183" s="469" t="str">
        <f t="shared" si="36"/>
        <v>CH</v>
      </c>
      <c r="G1183" s="260">
        <v>0</v>
      </c>
      <c r="H1183" s="260">
        <v>0</v>
      </c>
      <c r="I1183" s="260">
        <v>0</v>
      </c>
      <c r="J1183" s="260">
        <v>2.2980487428408601E-2</v>
      </c>
      <c r="K1183" s="260">
        <v>2.2980487425809201E-2</v>
      </c>
      <c r="L1183" s="301" t="str">
        <f t="shared" si="37"/>
        <v/>
      </c>
      <c r="M1183" s="459">
        <f>IFERROR((Tableau1[[#This Row],[Scope 1
(kg CO2-eq)]]+Tableau1[[#This Row],[Scope 2 energy
(kg CO2-eq)]]+Tableau1[[#This Row],[Scope 2 Infrastructure
(kg CO2-eq)]])/Tableau1[[#This Row],[Total CO2-emissions
(kg CO2-eq)
for scope 3 use ]],"")</f>
        <v>0</v>
      </c>
      <c r="N1183" s="436" t="s">
        <v>3730</v>
      </c>
      <c r="O1183" s="259">
        <v>1</v>
      </c>
      <c r="P1183" s="259" t="s">
        <v>5167</v>
      </c>
      <c r="Q1183" s="259" t="s">
        <v>5216</v>
      </c>
    </row>
    <row r="1184" spans="1:17" ht="21.75" customHeight="1">
      <c r="A1184" s="301" t="s">
        <v>5167</v>
      </c>
      <c r="B1184" s="301" t="s">
        <v>5216</v>
      </c>
      <c r="C1184" s="316" t="s">
        <v>7254</v>
      </c>
      <c r="D1184" s="465" t="s">
        <v>3730</v>
      </c>
      <c r="E1184" s="465" t="s">
        <v>700</v>
      </c>
      <c r="F1184" s="469" t="str">
        <f t="shared" si="36"/>
        <v>CH</v>
      </c>
      <c r="G1184" s="260">
        <v>0</v>
      </c>
      <c r="H1184" s="260">
        <v>0</v>
      </c>
      <c r="I1184" s="260">
        <v>0</v>
      </c>
      <c r="J1184" s="260">
        <v>3.96425622108885E-2</v>
      </c>
      <c r="K1184" s="260">
        <v>3.9642562215995401E-2</v>
      </c>
      <c r="L1184" s="301" t="str">
        <f t="shared" si="37"/>
        <v/>
      </c>
      <c r="M1184" s="459">
        <f>IFERROR((Tableau1[[#This Row],[Scope 1
(kg CO2-eq)]]+Tableau1[[#This Row],[Scope 2 energy
(kg CO2-eq)]]+Tableau1[[#This Row],[Scope 2 Infrastructure
(kg CO2-eq)]])/Tableau1[[#This Row],[Total CO2-emissions
(kg CO2-eq)
for scope 3 use ]],"")</f>
        <v>0</v>
      </c>
      <c r="N1184" s="436" t="s">
        <v>3730</v>
      </c>
      <c r="O1184" s="259">
        <v>1</v>
      </c>
      <c r="P1184" s="259" t="s">
        <v>5167</v>
      </c>
      <c r="Q1184" s="259" t="s">
        <v>5216</v>
      </c>
    </row>
    <row r="1185" spans="1:17" ht="21.75" customHeight="1">
      <c r="A1185" s="301" t="s">
        <v>5167</v>
      </c>
      <c r="B1185" s="301" t="s">
        <v>5216</v>
      </c>
      <c r="C1185" s="316" t="s">
        <v>7255</v>
      </c>
      <c r="D1185" s="465" t="s">
        <v>3730</v>
      </c>
      <c r="E1185" s="465" t="s">
        <v>700</v>
      </c>
      <c r="F1185" s="469" t="str">
        <f t="shared" si="36"/>
        <v>CH</v>
      </c>
      <c r="G1185" s="260">
        <v>0</v>
      </c>
      <c r="H1185" s="260">
        <v>0</v>
      </c>
      <c r="I1185" s="260">
        <v>0</v>
      </c>
      <c r="J1185" s="260">
        <v>1.35539401190228</v>
      </c>
      <c r="K1185" s="260">
        <v>1.35539401196071</v>
      </c>
      <c r="L1185" s="301" t="str">
        <f t="shared" si="37"/>
        <v/>
      </c>
      <c r="M1185" s="459">
        <f>IFERROR((Tableau1[[#This Row],[Scope 1
(kg CO2-eq)]]+Tableau1[[#This Row],[Scope 2 energy
(kg CO2-eq)]]+Tableau1[[#This Row],[Scope 2 Infrastructure
(kg CO2-eq)]])/Tableau1[[#This Row],[Total CO2-emissions
(kg CO2-eq)
for scope 3 use ]],"")</f>
        <v>0</v>
      </c>
      <c r="N1185" s="436" t="s">
        <v>3730</v>
      </c>
      <c r="O1185" s="259">
        <v>1</v>
      </c>
      <c r="P1185" s="259" t="s">
        <v>5167</v>
      </c>
      <c r="Q1185" s="259" t="s">
        <v>5216</v>
      </c>
    </row>
    <row r="1186" spans="1:17" ht="21.75" customHeight="1">
      <c r="A1186" s="301" t="s">
        <v>5167</v>
      </c>
      <c r="B1186" s="301" t="s">
        <v>5216</v>
      </c>
      <c r="C1186" s="316" t="s">
        <v>7256</v>
      </c>
      <c r="D1186" s="465" t="s">
        <v>3731</v>
      </c>
      <c r="E1186" s="465" t="s">
        <v>700</v>
      </c>
      <c r="F1186" s="469" t="str">
        <f t="shared" si="36"/>
        <v>CH</v>
      </c>
      <c r="G1186" s="260">
        <v>0</v>
      </c>
      <c r="H1186" s="260">
        <v>0</v>
      </c>
      <c r="I1186" s="260">
        <v>0</v>
      </c>
      <c r="J1186" s="260">
        <v>3.5370704659787302</v>
      </c>
      <c r="K1186" s="260">
        <v>3.5370704654816199</v>
      </c>
      <c r="L1186" s="301" t="str">
        <f t="shared" si="37"/>
        <v/>
      </c>
      <c r="M1186" s="459">
        <f>IFERROR((Tableau1[[#This Row],[Scope 1
(kg CO2-eq)]]+Tableau1[[#This Row],[Scope 2 energy
(kg CO2-eq)]]+Tableau1[[#This Row],[Scope 2 Infrastructure
(kg CO2-eq)]])/Tableau1[[#This Row],[Total CO2-emissions
(kg CO2-eq)
for scope 3 use ]],"")</f>
        <v>0</v>
      </c>
      <c r="N1186" s="436" t="s">
        <v>3731</v>
      </c>
      <c r="O1186" s="259">
        <v>1</v>
      </c>
      <c r="P1186" s="259" t="s">
        <v>5167</v>
      </c>
      <c r="Q1186" s="259" t="s">
        <v>5216</v>
      </c>
    </row>
    <row r="1187" spans="1:17" ht="21.75" customHeight="1">
      <c r="A1187" s="301" t="s">
        <v>5167</v>
      </c>
      <c r="B1187" s="301" t="s">
        <v>5216</v>
      </c>
      <c r="C1187" s="316" t="s">
        <v>7257</v>
      </c>
      <c r="D1187" s="465" t="s">
        <v>3730</v>
      </c>
      <c r="E1187" s="465" t="s">
        <v>700</v>
      </c>
      <c r="F1187" s="469" t="str">
        <f t="shared" si="36"/>
        <v>CH</v>
      </c>
      <c r="G1187" s="260">
        <v>0</v>
      </c>
      <c r="H1187" s="260">
        <v>0</v>
      </c>
      <c r="I1187" s="260">
        <v>0</v>
      </c>
      <c r="J1187" s="260">
        <v>0.15872240742642901</v>
      </c>
      <c r="K1187" s="260">
        <v>0.15872240742134799</v>
      </c>
      <c r="L1187" s="301" t="str">
        <f t="shared" si="37"/>
        <v/>
      </c>
      <c r="M1187" s="459">
        <f>IFERROR((Tableau1[[#This Row],[Scope 1
(kg CO2-eq)]]+Tableau1[[#This Row],[Scope 2 energy
(kg CO2-eq)]]+Tableau1[[#This Row],[Scope 2 Infrastructure
(kg CO2-eq)]])/Tableau1[[#This Row],[Total CO2-emissions
(kg CO2-eq)
for scope 3 use ]],"")</f>
        <v>0</v>
      </c>
      <c r="N1187" s="436" t="s">
        <v>3730</v>
      </c>
      <c r="O1187" s="259">
        <v>1</v>
      </c>
      <c r="P1187" s="259" t="s">
        <v>5167</v>
      </c>
      <c r="Q1187" s="259" t="s">
        <v>5216</v>
      </c>
    </row>
    <row r="1188" spans="1:17" ht="21.75" customHeight="1">
      <c r="A1188" s="301" t="s">
        <v>5167</v>
      </c>
      <c r="B1188" s="301" t="s">
        <v>5216</v>
      </c>
      <c r="C1188" s="316" t="s">
        <v>7258</v>
      </c>
      <c r="D1188" s="465" t="s">
        <v>3731</v>
      </c>
      <c r="E1188" s="465" t="s">
        <v>700</v>
      </c>
      <c r="F1188" s="469" t="str">
        <f t="shared" si="36"/>
        <v>CH</v>
      </c>
      <c r="G1188" s="260">
        <v>0</v>
      </c>
      <c r="H1188" s="260">
        <v>0</v>
      </c>
      <c r="I1188" s="260">
        <v>0</v>
      </c>
      <c r="J1188" s="260">
        <v>1.3066443021602501</v>
      </c>
      <c r="K1188" s="260">
        <v>1.3066443010840201</v>
      </c>
      <c r="L1188" s="301" t="str">
        <f t="shared" si="37"/>
        <v/>
      </c>
      <c r="M1188" s="459">
        <f>IFERROR((Tableau1[[#This Row],[Scope 1
(kg CO2-eq)]]+Tableau1[[#This Row],[Scope 2 energy
(kg CO2-eq)]]+Tableau1[[#This Row],[Scope 2 Infrastructure
(kg CO2-eq)]])/Tableau1[[#This Row],[Total CO2-emissions
(kg CO2-eq)
for scope 3 use ]],"")</f>
        <v>0</v>
      </c>
      <c r="N1188" s="436" t="s">
        <v>3731</v>
      </c>
      <c r="O1188" s="259">
        <v>1</v>
      </c>
      <c r="P1188" s="259" t="s">
        <v>5167</v>
      </c>
      <c r="Q1188" s="259" t="s">
        <v>5216</v>
      </c>
    </row>
    <row r="1189" spans="1:17" ht="21.75" customHeight="1">
      <c r="A1189" s="301" t="s">
        <v>5167</v>
      </c>
      <c r="B1189" s="301" t="s">
        <v>5216</v>
      </c>
      <c r="C1189" s="316" t="s">
        <v>7259</v>
      </c>
      <c r="D1189" s="465" t="s">
        <v>3731</v>
      </c>
      <c r="E1189" s="465" t="s">
        <v>700</v>
      </c>
      <c r="F1189" s="469" t="str">
        <f t="shared" si="36"/>
        <v>CH</v>
      </c>
      <c r="G1189" s="260">
        <v>0</v>
      </c>
      <c r="H1189" s="260">
        <v>0</v>
      </c>
      <c r="I1189" s="260">
        <v>0</v>
      </c>
      <c r="J1189" s="260">
        <v>13.1112415531463</v>
      </c>
      <c r="K1189" s="260">
        <v>13.1112415531317</v>
      </c>
      <c r="L1189" s="301" t="str">
        <f t="shared" si="37"/>
        <v/>
      </c>
      <c r="M1189" s="459">
        <f>IFERROR((Tableau1[[#This Row],[Scope 1
(kg CO2-eq)]]+Tableau1[[#This Row],[Scope 2 energy
(kg CO2-eq)]]+Tableau1[[#This Row],[Scope 2 Infrastructure
(kg CO2-eq)]])/Tableau1[[#This Row],[Total CO2-emissions
(kg CO2-eq)
for scope 3 use ]],"")</f>
        <v>0</v>
      </c>
      <c r="N1189" s="436" t="s">
        <v>3731</v>
      </c>
      <c r="O1189" s="259">
        <v>1</v>
      </c>
      <c r="P1189" s="259" t="s">
        <v>5167</v>
      </c>
      <c r="Q1189" s="259" t="s">
        <v>5216</v>
      </c>
    </row>
    <row r="1190" spans="1:17" ht="21.75" customHeight="1">
      <c r="A1190" s="301" t="s">
        <v>5252</v>
      </c>
      <c r="B1190" s="301" t="s">
        <v>5257</v>
      </c>
      <c r="C1190" s="316" t="s">
        <v>7260</v>
      </c>
      <c r="D1190" s="465" t="s">
        <v>3730</v>
      </c>
      <c r="E1190" s="465" t="s">
        <v>700</v>
      </c>
      <c r="F1190" s="469" t="str">
        <f t="shared" si="36"/>
        <v>CH</v>
      </c>
      <c r="G1190" s="260">
        <v>0</v>
      </c>
      <c r="H1190" s="260">
        <v>0</v>
      </c>
      <c r="I1190" s="260">
        <v>0</v>
      </c>
      <c r="J1190" s="260">
        <v>1.0601018470059301E-2</v>
      </c>
      <c r="K1190" s="260">
        <v>1.0601018470079E-2</v>
      </c>
      <c r="L1190" s="301" t="str">
        <f t="shared" si="37"/>
        <v/>
      </c>
      <c r="M1190" s="459">
        <f>IFERROR((Tableau1[[#This Row],[Scope 1
(kg CO2-eq)]]+Tableau1[[#This Row],[Scope 2 energy
(kg CO2-eq)]]+Tableau1[[#This Row],[Scope 2 Infrastructure
(kg CO2-eq)]])/Tableau1[[#This Row],[Total CO2-emissions
(kg CO2-eq)
for scope 3 use ]],"")</f>
        <v>0</v>
      </c>
      <c r="N1190" s="436" t="s">
        <v>3730</v>
      </c>
      <c r="O1190" s="259">
        <v>1</v>
      </c>
      <c r="P1190" s="259" t="s">
        <v>5252</v>
      </c>
      <c r="Q1190" s="259" t="s">
        <v>5257</v>
      </c>
    </row>
    <row r="1191" spans="1:17" ht="21.75" customHeight="1">
      <c r="A1191" s="301" t="s">
        <v>5211</v>
      </c>
      <c r="B1191" s="301" t="s">
        <v>5258</v>
      </c>
      <c r="C1191" s="316" t="s">
        <v>7261</v>
      </c>
      <c r="D1191" s="465" t="s">
        <v>3646</v>
      </c>
      <c r="E1191" s="465" t="s">
        <v>700</v>
      </c>
      <c r="F1191" s="469" t="str">
        <f t="shared" si="36"/>
        <v>CH</v>
      </c>
      <c r="G1191" s="260">
        <v>0</v>
      </c>
      <c r="H1191" s="260">
        <v>0</v>
      </c>
      <c r="I1191" s="260">
        <v>0</v>
      </c>
      <c r="J1191" s="260">
        <v>96.098344960780494</v>
      </c>
      <c r="K1191" s="260">
        <v>96.0983449579048</v>
      </c>
      <c r="L1191" s="301" t="str">
        <f t="shared" si="37"/>
        <v/>
      </c>
      <c r="M1191" s="459">
        <f>IFERROR((Tableau1[[#This Row],[Scope 1
(kg CO2-eq)]]+Tableau1[[#This Row],[Scope 2 energy
(kg CO2-eq)]]+Tableau1[[#This Row],[Scope 2 Infrastructure
(kg CO2-eq)]])/Tableau1[[#This Row],[Total CO2-emissions
(kg CO2-eq)
for scope 3 use ]],"")</f>
        <v>0</v>
      </c>
      <c r="N1191" s="436" t="s">
        <v>3646</v>
      </c>
      <c r="O1191" s="259">
        <v>1</v>
      </c>
      <c r="P1191" s="259" t="s">
        <v>5211</v>
      </c>
      <c r="Q1191" s="259" t="s">
        <v>5258</v>
      </c>
    </row>
    <row r="1192" spans="1:17" ht="21.75" customHeight="1">
      <c r="A1192" s="301" t="s">
        <v>5234</v>
      </c>
      <c r="B1192" s="301" t="s">
        <v>5248</v>
      </c>
      <c r="C1192" s="316" t="s">
        <v>7262</v>
      </c>
      <c r="D1192" s="465" t="s">
        <v>3646</v>
      </c>
      <c r="E1192" s="465" t="s">
        <v>700</v>
      </c>
      <c r="F1192" s="469" t="str">
        <f t="shared" si="36"/>
        <v>CH</v>
      </c>
      <c r="G1192" s="260">
        <v>0</v>
      </c>
      <c r="H1192" s="260">
        <v>0</v>
      </c>
      <c r="I1192" s="260">
        <v>0</v>
      </c>
      <c r="J1192" s="260">
        <v>4.5812981085814597</v>
      </c>
      <c r="K1192" s="260">
        <v>4.5812981086297802</v>
      </c>
      <c r="L1192" s="301" t="str">
        <f t="shared" si="37"/>
        <v/>
      </c>
      <c r="M1192" s="459">
        <f>IFERROR((Tableau1[[#This Row],[Scope 1
(kg CO2-eq)]]+Tableau1[[#This Row],[Scope 2 energy
(kg CO2-eq)]]+Tableau1[[#This Row],[Scope 2 Infrastructure
(kg CO2-eq)]])/Tableau1[[#This Row],[Total CO2-emissions
(kg CO2-eq)
for scope 3 use ]],"")</f>
        <v>0</v>
      </c>
      <c r="N1192" s="436" t="s">
        <v>3646</v>
      </c>
      <c r="O1192" s="259">
        <v>1</v>
      </c>
      <c r="P1192" s="259" t="s">
        <v>5234</v>
      </c>
      <c r="Q1192" s="259" t="s">
        <v>5248</v>
      </c>
    </row>
    <row r="1193" spans="1:17" ht="21.75" customHeight="1">
      <c r="A1193" s="301" t="s">
        <v>5203</v>
      </c>
      <c r="B1193" s="301" t="s">
        <v>5204</v>
      </c>
      <c r="C1193" s="316" t="s">
        <v>7263</v>
      </c>
      <c r="D1193" s="465" t="s">
        <v>50</v>
      </c>
      <c r="E1193" s="465" t="s">
        <v>700</v>
      </c>
      <c r="F1193" s="469" t="str">
        <f t="shared" si="36"/>
        <v>CH</v>
      </c>
      <c r="G1193" s="260">
        <v>0</v>
      </c>
      <c r="H1193" s="260">
        <v>0</v>
      </c>
      <c r="I1193" s="260">
        <v>0</v>
      </c>
      <c r="J1193" s="260">
        <v>0</v>
      </c>
      <c r="K1193" s="260">
        <v>0</v>
      </c>
      <c r="L1193" s="301" t="str">
        <f t="shared" si="37"/>
        <v/>
      </c>
      <c r="M1193" s="459" t="str">
        <f>IFERROR((Tableau1[[#This Row],[Scope 1
(kg CO2-eq)]]+Tableau1[[#This Row],[Scope 2 energy
(kg CO2-eq)]]+Tableau1[[#This Row],[Scope 2 Infrastructure
(kg CO2-eq)]])/Tableau1[[#This Row],[Total CO2-emissions
(kg CO2-eq)
for scope 3 use ]],"")</f>
        <v/>
      </c>
      <c r="N1193" s="436" t="s">
        <v>50</v>
      </c>
      <c r="O1193" s="259">
        <v>1</v>
      </c>
      <c r="P1193" s="259" t="s">
        <v>5203</v>
      </c>
      <c r="Q1193" s="259" t="s">
        <v>5204</v>
      </c>
    </row>
    <row r="1194" spans="1:17" ht="21.75" customHeight="1">
      <c r="A1194" s="301" t="s">
        <v>5203</v>
      </c>
      <c r="B1194" s="301" t="s">
        <v>5204</v>
      </c>
      <c r="C1194" s="316" t="s">
        <v>7264</v>
      </c>
      <c r="D1194" s="465" t="s">
        <v>50</v>
      </c>
      <c r="E1194" s="465" t="s">
        <v>700</v>
      </c>
      <c r="F1194" s="469" t="str">
        <f t="shared" si="36"/>
        <v>CH</v>
      </c>
      <c r="G1194" s="260">
        <v>0</v>
      </c>
      <c r="H1194" s="260">
        <v>0</v>
      </c>
      <c r="I1194" s="260">
        <v>0</v>
      </c>
      <c r="J1194" s="260">
        <v>0</v>
      </c>
      <c r="K1194" s="260">
        <v>0</v>
      </c>
      <c r="L1194" s="301" t="str">
        <f t="shared" si="37"/>
        <v/>
      </c>
      <c r="M1194" s="459" t="str">
        <f>IFERROR((Tableau1[[#This Row],[Scope 1
(kg CO2-eq)]]+Tableau1[[#This Row],[Scope 2 energy
(kg CO2-eq)]]+Tableau1[[#This Row],[Scope 2 Infrastructure
(kg CO2-eq)]])/Tableau1[[#This Row],[Total CO2-emissions
(kg CO2-eq)
for scope 3 use ]],"")</f>
        <v/>
      </c>
      <c r="N1194" s="436" t="s">
        <v>50</v>
      </c>
      <c r="O1194" s="259">
        <v>1</v>
      </c>
      <c r="P1194" s="259" t="s">
        <v>5203</v>
      </c>
      <c r="Q1194" s="259" t="s">
        <v>5204</v>
      </c>
    </row>
    <row r="1195" spans="1:17" ht="21.75" customHeight="1">
      <c r="A1195" s="301" t="s">
        <v>5203</v>
      </c>
      <c r="B1195" s="301" t="s">
        <v>5204</v>
      </c>
      <c r="C1195" s="316" t="s">
        <v>7265</v>
      </c>
      <c r="D1195" s="465" t="s">
        <v>50</v>
      </c>
      <c r="E1195" s="465" t="s">
        <v>700</v>
      </c>
      <c r="F1195" s="469" t="str">
        <f t="shared" si="36"/>
        <v>CH</v>
      </c>
      <c r="G1195" s="260">
        <v>0</v>
      </c>
      <c r="H1195" s="260">
        <v>0</v>
      </c>
      <c r="I1195" s="260">
        <v>0</v>
      </c>
      <c r="J1195" s="260">
        <v>0</v>
      </c>
      <c r="K1195" s="260">
        <v>0</v>
      </c>
      <c r="L1195" s="301" t="str">
        <f t="shared" si="37"/>
        <v/>
      </c>
      <c r="M1195" s="459" t="str">
        <f>IFERROR((Tableau1[[#This Row],[Scope 1
(kg CO2-eq)]]+Tableau1[[#This Row],[Scope 2 energy
(kg CO2-eq)]]+Tableau1[[#This Row],[Scope 2 Infrastructure
(kg CO2-eq)]])/Tableau1[[#This Row],[Total CO2-emissions
(kg CO2-eq)
for scope 3 use ]],"")</f>
        <v/>
      </c>
      <c r="N1195" s="436" t="s">
        <v>50</v>
      </c>
      <c r="O1195" s="259">
        <v>1</v>
      </c>
      <c r="P1195" s="259" t="s">
        <v>5203</v>
      </c>
      <c r="Q1195" s="259" t="s">
        <v>5204</v>
      </c>
    </row>
    <row r="1196" spans="1:17" ht="21.75" customHeight="1">
      <c r="A1196" s="301" t="s">
        <v>5203</v>
      </c>
      <c r="B1196" s="301" t="s">
        <v>5204</v>
      </c>
      <c r="C1196" s="316" t="s">
        <v>7266</v>
      </c>
      <c r="D1196" s="465" t="s">
        <v>50</v>
      </c>
      <c r="E1196" s="465" t="s">
        <v>700</v>
      </c>
      <c r="F1196" s="469" t="str">
        <f t="shared" si="36"/>
        <v>CH</v>
      </c>
      <c r="G1196" s="260">
        <v>0</v>
      </c>
      <c r="H1196" s="260">
        <v>0</v>
      </c>
      <c r="I1196" s="260">
        <v>0</v>
      </c>
      <c r="J1196" s="260">
        <v>0</v>
      </c>
      <c r="K1196" s="260">
        <v>0</v>
      </c>
      <c r="L1196" s="301" t="str">
        <f t="shared" si="37"/>
        <v/>
      </c>
      <c r="M1196" s="459" t="str">
        <f>IFERROR((Tableau1[[#This Row],[Scope 1
(kg CO2-eq)]]+Tableau1[[#This Row],[Scope 2 energy
(kg CO2-eq)]]+Tableau1[[#This Row],[Scope 2 Infrastructure
(kg CO2-eq)]])/Tableau1[[#This Row],[Total CO2-emissions
(kg CO2-eq)
for scope 3 use ]],"")</f>
        <v/>
      </c>
      <c r="N1196" s="436" t="s">
        <v>50</v>
      </c>
      <c r="O1196" s="259">
        <v>1</v>
      </c>
      <c r="P1196" s="259" t="s">
        <v>5203</v>
      </c>
      <c r="Q1196" s="259" t="s">
        <v>5204</v>
      </c>
    </row>
    <row r="1197" spans="1:17" ht="21.75" customHeight="1">
      <c r="A1197" s="301" t="s">
        <v>5167</v>
      </c>
      <c r="B1197" s="301" t="s">
        <v>5216</v>
      </c>
      <c r="C1197" s="316" t="s">
        <v>7267</v>
      </c>
      <c r="D1197" s="465" t="s">
        <v>3731</v>
      </c>
      <c r="E1197" s="465" t="s">
        <v>700</v>
      </c>
      <c r="F1197" s="469" t="str">
        <f t="shared" si="36"/>
        <v>CH</v>
      </c>
      <c r="G1197" s="260">
        <v>0</v>
      </c>
      <c r="H1197" s="260">
        <v>0</v>
      </c>
      <c r="I1197" s="260">
        <v>0</v>
      </c>
      <c r="J1197" s="260">
        <v>31.449994662166102</v>
      </c>
      <c r="K1197" s="260">
        <v>31.449994662103599</v>
      </c>
      <c r="L1197" s="301" t="str">
        <f t="shared" si="37"/>
        <v/>
      </c>
      <c r="M1197" s="459">
        <f>IFERROR((Tableau1[[#This Row],[Scope 1
(kg CO2-eq)]]+Tableau1[[#This Row],[Scope 2 energy
(kg CO2-eq)]]+Tableau1[[#This Row],[Scope 2 Infrastructure
(kg CO2-eq)]])/Tableau1[[#This Row],[Total CO2-emissions
(kg CO2-eq)
for scope 3 use ]],"")</f>
        <v>0</v>
      </c>
      <c r="N1197" s="436" t="s">
        <v>3731</v>
      </c>
      <c r="O1197" s="259">
        <v>1</v>
      </c>
      <c r="P1197" s="259" t="s">
        <v>5167</v>
      </c>
      <c r="Q1197" s="259" t="s">
        <v>5216</v>
      </c>
    </row>
    <row r="1198" spans="1:17" ht="21.75" customHeight="1">
      <c r="A1198" s="301" t="s">
        <v>5167</v>
      </c>
      <c r="B1198" s="301" t="s">
        <v>5216</v>
      </c>
      <c r="C1198" s="316" t="s">
        <v>7268</v>
      </c>
      <c r="D1198" s="465" t="s">
        <v>3731</v>
      </c>
      <c r="E1198" s="465" t="s">
        <v>700</v>
      </c>
      <c r="F1198" s="469" t="str">
        <f t="shared" si="36"/>
        <v>CH</v>
      </c>
      <c r="G1198" s="260">
        <v>0</v>
      </c>
      <c r="H1198" s="260">
        <v>0</v>
      </c>
      <c r="I1198" s="260">
        <v>0</v>
      </c>
      <c r="J1198" s="260">
        <v>62.094705026806601</v>
      </c>
      <c r="K1198" s="260">
        <v>62.094705026853298</v>
      </c>
      <c r="L1198" s="301" t="str">
        <f t="shared" si="37"/>
        <v/>
      </c>
      <c r="M1198" s="459">
        <f>IFERROR((Tableau1[[#This Row],[Scope 1
(kg CO2-eq)]]+Tableau1[[#This Row],[Scope 2 energy
(kg CO2-eq)]]+Tableau1[[#This Row],[Scope 2 Infrastructure
(kg CO2-eq)]])/Tableau1[[#This Row],[Total CO2-emissions
(kg CO2-eq)
for scope 3 use ]],"")</f>
        <v>0</v>
      </c>
      <c r="N1198" s="436" t="s">
        <v>3731</v>
      </c>
      <c r="O1198" s="259">
        <v>1</v>
      </c>
      <c r="P1198" s="259" t="s">
        <v>5167</v>
      </c>
      <c r="Q1198" s="259" t="s">
        <v>5216</v>
      </c>
    </row>
    <row r="1199" spans="1:17" ht="21.75" customHeight="1">
      <c r="A1199" s="301" t="s">
        <v>5203</v>
      </c>
      <c r="B1199" s="301" t="s">
        <v>5204</v>
      </c>
      <c r="C1199" s="316" t="s">
        <v>7269</v>
      </c>
      <c r="D1199" s="465" t="s">
        <v>3731</v>
      </c>
      <c r="E1199" s="465" t="s">
        <v>700</v>
      </c>
      <c r="F1199" s="469" t="str">
        <f t="shared" si="36"/>
        <v>CH</v>
      </c>
      <c r="G1199" s="260">
        <v>0</v>
      </c>
      <c r="H1199" s="260">
        <v>0</v>
      </c>
      <c r="I1199" s="260">
        <v>0</v>
      </c>
      <c r="J1199" s="260">
        <v>62.152982001360598</v>
      </c>
      <c r="K1199" s="260">
        <v>62.152982001303798</v>
      </c>
      <c r="L1199" s="301" t="str">
        <f t="shared" si="37"/>
        <v/>
      </c>
      <c r="M1199" s="459">
        <f>IFERROR((Tableau1[[#This Row],[Scope 1
(kg CO2-eq)]]+Tableau1[[#This Row],[Scope 2 energy
(kg CO2-eq)]]+Tableau1[[#This Row],[Scope 2 Infrastructure
(kg CO2-eq)]])/Tableau1[[#This Row],[Total CO2-emissions
(kg CO2-eq)
for scope 3 use ]],"")</f>
        <v>0</v>
      </c>
      <c r="N1199" s="436" t="s">
        <v>3731</v>
      </c>
      <c r="O1199" s="259">
        <v>1</v>
      </c>
      <c r="P1199" s="259" t="s">
        <v>5203</v>
      </c>
      <c r="Q1199" s="259" t="s">
        <v>5204</v>
      </c>
    </row>
    <row r="1200" spans="1:17" ht="21.75" customHeight="1">
      <c r="A1200" s="301" t="s">
        <v>5203</v>
      </c>
      <c r="B1200" s="301" t="s">
        <v>5204</v>
      </c>
      <c r="C1200" s="316" t="s">
        <v>7270</v>
      </c>
      <c r="D1200" s="465" t="s">
        <v>3731</v>
      </c>
      <c r="E1200" s="465" t="s">
        <v>700</v>
      </c>
      <c r="F1200" s="469" t="str">
        <f t="shared" si="36"/>
        <v>CH</v>
      </c>
      <c r="G1200" s="260">
        <v>0</v>
      </c>
      <c r="H1200" s="260">
        <v>0</v>
      </c>
      <c r="I1200" s="260">
        <v>0</v>
      </c>
      <c r="J1200" s="260">
        <v>62.152982001360598</v>
      </c>
      <c r="K1200" s="260">
        <v>62.152982001303798</v>
      </c>
      <c r="L1200" s="301" t="str">
        <f t="shared" si="37"/>
        <v/>
      </c>
      <c r="M1200" s="459">
        <f>IFERROR((Tableau1[[#This Row],[Scope 1
(kg CO2-eq)]]+Tableau1[[#This Row],[Scope 2 energy
(kg CO2-eq)]]+Tableau1[[#This Row],[Scope 2 Infrastructure
(kg CO2-eq)]])/Tableau1[[#This Row],[Total CO2-emissions
(kg CO2-eq)
for scope 3 use ]],"")</f>
        <v>0</v>
      </c>
      <c r="N1200" s="436" t="s">
        <v>3731</v>
      </c>
      <c r="O1200" s="259">
        <v>1</v>
      </c>
      <c r="P1200" s="259" t="s">
        <v>5203</v>
      </c>
      <c r="Q1200" s="259" t="s">
        <v>5204</v>
      </c>
    </row>
    <row r="1201" spans="1:17" ht="21.75" customHeight="1">
      <c r="A1201" s="301" t="s">
        <v>5167</v>
      </c>
      <c r="B1201" s="301" t="s">
        <v>5251</v>
      </c>
      <c r="C1201" s="316" t="s">
        <v>7271</v>
      </c>
      <c r="D1201" s="465" t="s">
        <v>3730</v>
      </c>
      <c r="E1201" s="465" t="s">
        <v>700</v>
      </c>
      <c r="F1201" s="469" t="str">
        <f t="shared" si="36"/>
        <v>CH</v>
      </c>
      <c r="G1201" s="260">
        <v>2.287644736E-2</v>
      </c>
      <c r="H1201" s="260">
        <v>1.059549720566E-2</v>
      </c>
      <c r="I1201" s="260">
        <v>5.8264578160000003E-6</v>
      </c>
      <c r="J1201" s="260">
        <v>1.9050153316905297E-2</v>
      </c>
      <c r="K1201" s="260">
        <v>5.2527924325679598E-2</v>
      </c>
      <c r="L1201" s="301" t="str">
        <f t="shared" si="37"/>
        <v/>
      </c>
      <c r="M1201" s="459">
        <f>IFERROR((Tableau1[[#This Row],[Scope 1
(kg CO2-eq)]]+Tableau1[[#This Row],[Scope 2 energy
(kg CO2-eq)]]+Tableau1[[#This Row],[Scope 2 Infrastructure
(kg CO2-eq)]])/Tableau1[[#This Row],[Total CO2-emissions
(kg CO2-eq)
for scope 3 use ]],"")</f>
        <v>0.63733283683378961</v>
      </c>
      <c r="N1201" s="436" t="s">
        <v>3730</v>
      </c>
      <c r="O1201" s="259">
        <v>1</v>
      </c>
      <c r="P1201" s="259" t="s">
        <v>5167</v>
      </c>
      <c r="Q1201" s="259" t="s">
        <v>5251</v>
      </c>
    </row>
    <row r="1202" spans="1:17" ht="21.75" customHeight="1">
      <c r="A1202" s="301" t="s">
        <v>5203</v>
      </c>
      <c r="B1202" s="301" t="s">
        <v>5204</v>
      </c>
      <c r="C1202" s="316" t="s">
        <v>7272</v>
      </c>
      <c r="D1202" s="465" t="s">
        <v>3647</v>
      </c>
      <c r="E1202" s="465" t="s">
        <v>700</v>
      </c>
      <c r="F1202" s="469" t="str">
        <f t="shared" si="36"/>
        <v>CH</v>
      </c>
      <c r="G1202" s="260">
        <v>0</v>
      </c>
      <c r="H1202" s="260">
        <v>0</v>
      </c>
      <c r="I1202" s="260">
        <v>0</v>
      </c>
      <c r="J1202" s="260">
        <v>0</v>
      </c>
      <c r="K1202" s="260">
        <v>0</v>
      </c>
      <c r="L1202" s="301">
        <f t="shared" si="37"/>
        <v>0</v>
      </c>
      <c r="M1202" s="459" t="str">
        <f>IFERROR((Tableau1[[#This Row],[Scope 1
(kg CO2-eq)]]+Tableau1[[#This Row],[Scope 2 energy
(kg CO2-eq)]]+Tableau1[[#This Row],[Scope 2 Infrastructure
(kg CO2-eq)]])/Tableau1[[#This Row],[Total CO2-emissions
(kg CO2-eq)
for scope 3 use ]],"")</f>
        <v/>
      </c>
      <c r="N1202" s="436" t="s">
        <v>3647</v>
      </c>
      <c r="O1202" s="259">
        <v>1</v>
      </c>
      <c r="P1202" s="259" t="s">
        <v>5203</v>
      </c>
      <c r="Q1202" s="260" t="s">
        <v>5204</v>
      </c>
    </row>
    <row r="1203" spans="1:17" ht="21.75" customHeight="1">
      <c r="A1203" s="301" t="s">
        <v>5203</v>
      </c>
      <c r="B1203" s="301" t="s">
        <v>5204</v>
      </c>
      <c r="C1203" s="316" t="s">
        <v>7273</v>
      </c>
      <c r="D1203" s="465" t="s">
        <v>3647</v>
      </c>
      <c r="E1203" s="465" t="s">
        <v>700</v>
      </c>
      <c r="F1203" s="469" t="str">
        <f t="shared" si="36"/>
        <v>CH</v>
      </c>
      <c r="G1203" s="260">
        <v>0</v>
      </c>
      <c r="H1203" s="260">
        <v>0</v>
      </c>
      <c r="I1203" s="260">
        <v>0</v>
      </c>
      <c r="J1203" s="260">
        <v>0</v>
      </c>
      <c r="K1203" s="260">
        <v>0</v>
      </c>
      <c r="L1203" s="301">
        <f t="shared" si="37"/>
        <v>0</v>
      </c>
      <c r="M1203" s="459" t="str">
        <f>IFERROR((Tableau1[[#This Row],[Scope 1
(kg CO2-eq)]]+Tableau1[[#This Row],[Scope 2 energy
(kg CO2-eq)]]+Tableau1[[#This Row],[Scope 2 Infrastructure
(kg CO2-eq)]])/Tableau1[[#This Row],[Total CO2-emissions
(kg CO2-eq)
for scope 3 use ]],"")</f>
        <v/>
      </c>
      <c r="N1203" s="436" t="s">
        <v>3647</v>
      </c>
      <c r="O1203" s="259">
        <v>1</v>
      </c>
      <c r="P1203" s="259" t="s">
        <v>5203</v>
      </c>
      <c r="Q1203" s="259" t="s">
        <v>5204</v>
      </c>
    </row>
    <row r="1204" spans="1:17" ht="21.75" customHeight="1">
      <c r="A1204" s="301" t="s">
        <v>5203</v>
      </c>
      <c r="B1204" s="301" t="s">
        <v>5204</v>
      </c>
      <c r="C1204" s="316" t="s">
        <v>7274</v>
      </c>
      <c r="D1204" s="465" t="s">
        <v>3647</v>
      </c>
      <c r="E1204" s="465" t="s">
        <v>700</v>
      </c>
      <c r="F1204" s="469" t="str">
        <f t="shared" si="36"/>
        <v>CH</v>
      </c>
      <c r="G1204" s="260">
        <v>0</v>
      </c>
      <c r="H1204" s="260">
        <v>0</v>
      </c>
      <c r="I1204" s="260">
        <v>0</v>
      </c>
      <c r="J1204" s="260">
        <v>0</v>
      </c>
      <c r="K1204" s="260">
        <v>0</v>
      </c>
      <c r="L1204" s="301">
        <f t="shared" si="37"/>
        <v>0</v>
      </c>
      <c r="M1204" s="459" t="str">
        <f>IFERROR((Tableau1[[#This Row],[Scope 1
(kg CO2-eq)]]+Tableau1[[#This Row],[Scope 2 energy
(kg CO2-eq)]]+Tableau1[[#This Row],[Scope 2 Infrastructure
(kg CO2-eq)]])/Tableau1[[#This Row],[Total CO2-emissions
(kg CO2-eq)
for scope 3 use ]],"")</f>
        <v/>
      </c>
      <c r="N1204" s="436" t="s">
        <v>3647</v>
      </c>
      <c r="O1204" s="259">
        <v>1</v>
      </c>
      <c r="P1204" s="259" t="s">
        <v>5203</v>
      </c>
      <c r="Q1204" s="259" t="s">
        <v>5204</v>
      </c>
    </row>
    <row r="1205" spans="1:17" ht="21.75" customHeight="1">
      <c r="A1205" s="301" t="s">
        <v>5203</v>
      </c>
      <c r="B1205" s="301" t="s">
        <v>5204</v>
      </c>
      <c r="C1205" s="316" t="s">
        <v>7275</v>
      </c>
      <c r="D1205" s="465" t="s">
        <v>3647</v>
      </c>
      <c r="E1205" s="465" t="s">
        <v>700</v>
      </c>
      <c r="F1205" s="469" t="str">
        <f t="shared" si="36"/>
        <v>CH</v>
      </c>
      <c r="G1205" s="260">
        <v>0</v>
      </c>
      <c r="H1205" s="260">
        <v>0</v>
      </c>
      <c r="I1205" s="260">
        <v>0</v>
      </c>
      <c r="J1205" s="260">
        <v>0</v>
      </c>
      <c r="K1205" s="260">
        <v>0</v>
      </c>
      <c r="L1205" s="301">
        <f t="shared" si="37"/>
        <v>0</v>
      </c>
      <c r="M1205" s="459" t="str">
        <f>IFERROR((Tableau1[[#This Row],[Scope 1
(kg CO2-eq)]]+Tableau1[[#This Row],[Scope 2 energy
(kg CO2-eq)]]+Tableau1[[#This Row],[Scope 2 Infrastructure
(kg CO2-eq)]])/Tableau1[[#This Row],[Total CO2-emissions
(kg CO2-eq)
for scope 3 use ]],"")</f>
        <v/>
      </c>
      <c r="N1205" s="436" t="s">
        <v>3647</v>
      </c>
      <c r="O1205" s="259">
        <v>1</v>
      </c>
      <c r="P1205" s="259" t="s">
        <v>5203</v>
      </c>
      <c r="Q1205" s="259" t="s">
        <v>5204</v>
      </c>
    </row>
    <row r="1206" spans="1:17" ht="21.75" customHeight="1">
      <c r="A1206" s="301" t="s">
        <v>5203</v>
      </c>
      <c r="B1206" s="301" t="s">
        <v>5204</v>
      </c>
      <c r="C1206" s="316" t="s">
        <v>7276</v>
      </c>
      <c r="D1206" s="465" t="s">
        <v>3647</v>
      </c>
      <c r="E1206" s="465" t="s">
        <v>700</v>
      </c>
      <c r="F1206" s="469" t="str">
        <f t="shared" si="36"/>
        <v>CH</v>
      </c>
      <c r="G1206" s="260">
        <v>0</v>
      </c>
      <c r="H1206" s="260">
        <v>0</v>
      </c>
      <c r="I1206" s="260">
        <v>0</v>
      </c>
      <c r="J1206" s="260">
        <v>0</v>
      </c>
      <c r="K1206" s="260">
        <v>0</v>
      </c>
      <c r="L1206" s="301">
        <f t="shared" si="37"/>
        <v>0</v>
      </c>
      <c r="M1206" s="459" t="str">
        <f>IFERROR((Tableau1[[#This Row],[Scope 1
(kg CO2-eq)]]+Tableau1[[#This Row],[Scope 2 energy
(kg CO2-eq)]]+Tableau1[[#This Row],[Scope 2 Infrastructure
(kg CO2-eq)]])/Tableau1[[#This Row],[Total CO2-emissions
(kg CO2-eq)
for scope 3 use ]],"")</f>
        <v/>
      </c>
      <c r="N1206" s="436" t="s">
        <v>3647</v>
      </c>
      <c r="O1206" s="259">
        <v>1</v>
      </c>
      <c r="P1206" s="259" t="s">
        <v>5203</v>
      </c>
      <c r="Q1206" s="259" t="s">
        <v>5204</v>
      </c>
    </row>
    <row r="1207" spans="1:17" ht="21.75" customHeight="1">
      <c r="A1207" s="301" t="s">
        <v>5203</v>
      </c>
      <c r="B1207" s="301" t="s">
        <v>5204</v>
      </c>
      <c r="C1207" s="316" t="s">
        <v>7277</v>
      </c>
      <c r="D1207" s="465" t="s">
        <v>3647</v>
      </c>
      <c r="E1207" s="465" t="s">
        <v>700</v>
      </c>
      <c r="F1207" s="469" t="str">
        <f t="shared" si="36"/>
        <v>CH</v>
      </c>
      <c r="G1207" s="260">
        <v>0</v>
      </c>
      <c r="H1207" s="260">
        <v>0</v>
      </c>
      <c r="I1207" s="260">
        <v>0</v>
      </c>
      <c r="J1207" s="260">
        <v>0</v>
      </c>
      <c r="K1207" s="260">
        <v>0</v>
      </c>
      <c r="L1207" s="301">
        <f t="shared" si="37"/>
        <v>0</v>
      </c>
      <c r="M1207" s="459" t="str">
        <f>IFERROR((Tableau1[[#This Row],[Scope 1
(kg CO2-eq)]]+Tableau1[[#This Row],[Scope 2 energy
(kg CO2-eq)]]+Tableau1[[#This Row],[Scope 2 Infrastructure
(kg CO2-eq)]])/Tableau1[[#This Row],[Total CO2-emissions
(kg CO2-eq)
for scope 3 use ]],"")</f>
        <v/>
      </c>
      <c r="N1207" s="436" t="s">
        <v>3647</v>
      </c>
      <c r="O1207" s="259">
        <v>1</v>
      </c>
      <c r="P1207" s="259" t="s">
        <v>5203</v>
      </c>
      <c r="Q1207" s="259" t="s">
        <v>5204</v>
      </c>
    </row>
    <row r="1208" spans="1:17" ht="21.75" customHeight="1">
      <c r="A1208" s="301" t="s">
        <v>5167</v>
      </c>
      <c r="B1208" s="301" t="s">
        <v>5216</v>
      </c>
      <c r="C1208" s="316" t="s">
        <v>7278</v>
      </c>
      <c r="D1208" s="465" t="s">
        <v>3731</v>
      </c>
      <c r="E1208" s="465" t="s">
        <v>700</v>
      </c>
      <c r="F1208" s="469" t="str">
        <f t="shared" si="36"/>
        <v>CH</v>
      </c>
      <c r="G1208" s="260">
        <v>0</v>
      </c>
      <c r="H1208" s="260">
        <v>0</v>
      </c>
      <c r="I1208" s="260">
        <v>0</v>
      </c>
      <c r="J1208" s="260">
        <v>0.40057560269664699</v>
      </c>
      <c r="K1208" s="260">
        <v>0.40057560268147901</v>
      </c>
      <c r="L1208" s="301" t="str">
        <f t="shared" si="37"/>
        <v/>
      </c>
      <c r="M1208" s="459">
        <f>IFERROR((Tableau1[[#This Row],[Scope 1
(kg CO2-eq)]]+Tableau1[[#This Row],[Scope 2 energy
(kg CO2-eq)]]+Tableau1[[#This Row],[Scope 2 Infrastructure
(kg CO2-eq)]])/Tableau1[[#This Row],[Total CO2-emissions
(kg CO2-eq)
for scope 3 use ]],"")</f>
        <v>0</v>
      </c>
      <c r="N1208" s="436" t="s">
        <v>3731</v>
      </c>
      <c r="O1208" s="259">
        <v>1</v>
      </c>
      <c r="P1208" s="259" t="s">
        <v>5167</v>
      </c>
      <c r="Q1208" s="259" t="s">
        <v>5216</v>
      </c>
    </row>
    <row r="1209" spans="1:17" ht="21.75" customHeight="1">
      <c r="A1209" s="301" t="s">
        <v>5167</v>
      </c>
      <c r="B1209" s="301" t="s">
        <v>5216</v>
      </c>
      <c r="C1209" s="316" t="s">
        <v>7279</v>
      </c>
      <c r="D1209" s="465" t="s">
        <v>3731</v>
      </c>
      <c r="E1209" s="465" t="s">
        <v>700</v>
      </c>
      <c r="F1209" s="469" t="str">
        <f t="shared" si="36"/>
        <v>CH</v>
      </c>
      <c r="G1209" s="260">
        <v>0</v>
      </c>
      <c r="H1209" s="260">
        <v>0</v>
      </c>
      <c r="I1209" s="260">
        <v>0</v>
      </c>
      <c r="J1209" s="260">
        <v>0.42688964513482303</v>
      </c>
      <c r="K1209" s="260">
        <v>0.42688964511821798</v>
      </c>
      <c r="L1209" s="301" t="str">
        <f t="shared" si="37"/>
        <v/>
      </c>
      <c r="M1209" s="459">
        <f>IFERROR((Tableau1[[#This Row],[Scope 1
(kg CO2-eq)]]+Tableau1[[#This Row],[Scope 2 energy
(kg CO2-eq)]]+Tableau1[[#This Row],[Scope 2 Infrastructure
(kg CO2-eq)]])/Tableau1[[#This Row],[Total CO2-emissions
(kg CO2-eq)
for scope 3 use ]],"")</f>
        <v>0</v>
      </c>
      <c r="N1209" s="436" t="s">
        <v>3731</v>
      </c>
      <c r="O1209" s="259">
        <v>1</v>
      </c>
      <c r="P1209" s="259" t="s">
        <v>5167</v>
      </c>
      <c r="Q1209" s="259" t="s">
        <v>5216</v>
      </c>
    </row>
    <row r="1210" spans="1:17" ht="21.75" customHeight="1">
      <c r="A1210" s="301" t="s">
        <v>5167</v>
      </c>
      <c r="B1210" s="301" t="s">
        <v>5216</v>
      </c>
      <c r="C1210" s="316" t="s">
        <v>7280</v>
      </c>
      <c r="D1210" s="465" t="s">
        <v>3731</v>
      </c>
      <c r="E1210" s="465" t="s">
        <v>700</v>
      </c>
      <c r="F1210" s="469" t="str">
        <f t="shared" si="36"/>
        <v>CH</v>
      </c>
      <c r="G1210" s="260">
        <v>0</v>
      </c>
      <c r="H1210" s="260">
        <v>0</v>
      </c>
      <c r="I1210" s="260">
        <v>0</v>
      </c>
      <c r="J1210" s="260">
        <v>3.9126286806464501</v>
      </c>
      <c r="K1210" s="260">
        <v>3.9126286805762902</v>
      </c>
      <c r="L1210" s="301" t="str">
        <f t="shared" si="37"/>
        <v/>
      </c>
      <c r="M1210" s="459">
        <f>IFERROR((Tableau1[[#This Row],[Scope 1
(kg CO2-eq)]]+Tableau1[[#This Row],[Scope 2 energy
(kg CO2-eq)]]+Tableau1[[#This Row],[Scope 2 Infrastructure
(kg CO2-eq)]])/Tableau1[[#This Row],[Total CO2-emissions
(kg CO2-eq)
for scope 3 use ]],"")</f>
        <v>0</v>
      </c>
      <c r="N1210" s="436" t="s">
        <v>3731</v>
      </c>
      <c r="O1210" s="259">
        <v>1</v>
      </c>
      <c r="P1210" s="259" t="s">
        <v>5167</v>
      </c>
      <c r="Q1210" s="259" t="s">
        <v>5216</v>
      </c>
    </row>
    <row r="1211" spans="1:17" ht="21.75" customHeight="1">
      <c r="A1211" s="301" t="s">
        <v>5167</v>
      </c>
      <c r="B1211" s="301" t="s">
        <v>5216</v>
      </c>
      <c r="C1211" s="316" t="s">
        <v>7281</v>
      </c>
      <c r="D1211" s="465" t="s">
        <v>3731</v>
      </c>
      <c r="E1211" s="465" t="s">
        <v>700</v>
      </c>
      <c r="F1211" s="469" t="str">
        <f t="shared" si="36"/>
        <v>CH</v>
      </c>
      <c r="G1211" s="260">
        <v>0</v>
      </c>
      <c r="H1211" s="260">
        <v>0</v>
      </c>
      <c r="I1211" s="260">
        <v>0</v>
      </c>
      <c r="J1211" s="260">
        <v>4.0515235884539198</v>
      </c>
      <c r="K1211" s="260">
        <v>4.0515235883732901</v>
      </c>
      <c r="L1211" s="301" t="str">
        <f t="shared" si="37"/>
        <v/>
      </c>
      <c r="M1211" s="459">
        <f>IFERROR((Tableau1[[#This Row],[Scope 1
(kg CO2-eq)]]+Tableau1[[#This Row],[Scope 2 energy
(kg CO2-eq)]]+Tableau1[[#This Row],[Scope 2 Infrastructure
(kg CO2-eq)]])/Tableau1[[#This Row],[Total CO2-emissions
(kg CO2-eq)
for scope 3 use ]],"")</f>
        <v>0</v>
      </c>
      <c r="N1211" s="436" t="s">
        <v>3731</v>
      </c>
      <c r="O1211" s="259">
        <v>1</v>
      </c>
      <c r="P1211" s="259" t="s">
        <v>5167</v>
      </c>
      <c r="Q1211" s="259" t="s">
        <v>5216</v>
      </c>
    </row>
    <row r="1212" spans="1:17" ht="21.75" customHeight="1">
      <c r="A1212" s="301" t="s">
        <v>5167</v>
      </c>
      <c r="B1212" s="301" t="s">
        <v>5216</v>
      </c>
      <c r="C1212" s="316" t="s">
        <v>7282</v>
      </c>
      <c r="D1212" s="465" t="s">
        <v>3731</v>
      </c>
      <c r="E1212" s="465" t="s">
        <v>700</v>
      </c>
      <c r="F1212" s="469" t="str">
        <f t="shared" si="36"/>
        <v>CH</v>
      </c>
      <c r="G1212" s="260">
        <v>0</v>
      </c>
      <c r="H1212" s="260">
        <v>0</v>
      </c>
      <c r="I1212" s="260">
        <v>0</v>
      </c>
      <c r="J1212" s="260">
        <v>7.3084770327665298</v>
      </c>
      <c r="K1212" s="260">
        <v>7.3084770323576898</v>
      </c>
      <c r="L1212" s="301" t="str">
        <f t="shared" si="37"/>
        <v/>
      </c>
      <c r="M1212" s="459">
        <f>IFERROR((Tableau1[[#This Row],[Scope 1
(kg CO2-eq)]]+Tableau1[[#This Row],[Scope 2 energy
(kg CO2-eq)]]+Tableau1[[#This Row],[Scope 2 Infrastructure
(kg CO2-eq)]])/Tableau1[[#This Row],[Total CO2-emissions
(kg CO2-eq)
for scope 3 use ]],"")</f>
        <v>0</v>
      </c>
      <c r="N1212" s="436" t="s">
        <v>3731</v>
      </c>
      <c r="O1212" s="259">
        <v>1</v>
      </c>
      <c r="P1212" s="259" t="s">
        <v>5167</v>
      </c>
      <c r="Q1212" s="259" t="s">
        <v>5216</v>
      </c>
    </row>
    <row r="1213" spans="1:17" ht="21.75" customHeight="1">
      <c r="A1213" s="301" t="s">
        <v>5167</v>
      </c>
      <c r="B1213" s="301" t="s">
        <v>5216</v>
      </c>
      <c r="C1213" s="316" t="s">
        <v>7283</v>
      </c>
      <c r="D1213" s="465" t="s">
        <v>3731</v>
      </c>
      <c r="E1213" s="465" t="s">
        <v>700</v>
      </c>
      <c r="F1213" s="469" t="str">
        <f t="shared" si="36"/>
        <v>CH</v>
      </c>
      <c r="G1213" s="260">
        <v>0</v>
      </c>
      <c r="H1213" s="260">
        <v>0</v>
      </c>
      <c r="I1213" s="260">
        <v>0</v>
      </c>
      <c r="J1213" s="260">
        <v>2.4344492607441</v>
      </c>
      <c r="K1213" s="260">
        <v>2.4344492606798398</v>
      </c>
      <c r="L1213" s="301" t="str">
        <f t="shared" si="37"/>
        <v/>
      </c>
      <c r="M1213" s="459">
        <f>IFERROR((Tableau1[[#This Row],[Scope 1
(kg CO2-eq)]]+Tableau1[[#This Row],[Scope 2 energy
(kg CO2-eq)]]+Tableau1[[#This Row],[Scope 2 Infrastructure
(kg CO2-eq)]])/Tableau1[[#This Row],[Total CO2-emissions
(kg CO2-eq)
for scope 3 use ]],"")</f>
        <v>0</v>
      </c>
      <c r="N1213" s="436" t="s">
        <v>3731</v>
      </c>
      <c r="O1213" s="259">
        <v>1</v>
      </c>
      <c r="P1213" s="259" t="s">
        <v>5167</v>
      </c>
      <c r="Q1213" s="259" t="s">
        <v>5216</v>
      </c>
    </row>
    <row r="1214" spans="1:17" ht="21.75" customHeight="1">
      <c r="A1214" s="301" t="s">
        <v>5167</v>
      </c>
      <c r="B1214" s="301" t="s">
        <v>5216</v>
      </c>
      <c r="C1214" s="316" t="s">
        <v>7284</v>
      </c>
      <c r="D1214" s="465" t="s">
        <v>3731</v>
      </c>
      <c r="E1214" s="465" t="s">
        <v>700</v>
      </c>
      <c r="F1214" s="469" t="str">
        <f t="shared" si="36"/>
        <v>CH</v>
      </c>
      <c r="G1214" s="260">
        <v>0</v>
      </c>
      <c r="H1214" s="260">
        <v>0</v>
      </c>
      <c r="I1214" s="260">
        <v>0</v>
      </c>
      <c r="J1214" s="260">
        <v>5.0246429699685597</v>
      </c>
      <c r="K1214" s="260">
        <v>5.0246429698013397</v>
      </c>
      <c r="L1214" s="301" t="str">
        <f t="shared" si="37"/>
        <v/>
      </c>
      <c r="M1214" s="459">
        <f>IFERROR((Tableau1[[#This Row],[Scope 1
(kg CO2-eq)]]+Tableau1[[#This Row],[Scope 2 energy
(kg CO2-eq)]]+Tableau1[[#This Row],[Scope 2 Infrastructure
(kg CO2-eq)]])/Tableau1[[#This Row],[Total CO2-emissions
(kg CO2-eq)
for scope 3 use ]],"")</f>
        <v>0</v>
      </c>
      <c r="N1214" s="436" t="s">
        <v>3731</v>
      </c>
      <c r="O1214" s="259">
        <v>1</v>
      </c>
      <c r="P1214" s="259" t="s">
        <v>5167</v>
      </c>
      <c r="Q1214" s="259" t="s">
        <v>5216</v>
      </c>
    </row>
    <row r="1215" spans="1:17" ht="21.75" customHeight="1">
      <c r="A1215" s="301" t="s">
        <v>5167</v>
      </c>
      <c r="B1215" s="301" t="s">
        <v>5216</v>
      </c>
      <c r="C1215" s="316" t="s">
        <v>7285</v>
      </c>
      <c r="D1215" s="465" t="s">
        <v>3731</v>
      </c>
      <c r="E1215" s="465" t="s">
        <v>700</v>
      </c>
      <c r="F1215" s="469" t="str">
        <f t="shared" si="36"/>
        <v>CH</v>
      </c>
      <c r="G1215" s="260">
        <v>0</v>
      </c>
      <c r="H1215" s="260">
        <v>0</v>
      </c>
      <c r="I1215" s="260">
        <v>0</v>
      </c>
      <c r="J1215" s="260">
        <v>8.7261255140088192</v>
      </c>
      <c r="K1215" s="260">
        <v>8.72612551394805</v>
      </c>
      <c r="L1215" s="301" t="str">
        <f t="shared" si="37"/>
        <v/>
      </c>
      <c r="M1215" s="459">
        <f>IFERROR((Tableau1[[#This Row],[Scope 1
(kg CO2-eq)]]+Tableau1[[#This Row],[Scope 2 energy
(kg CO2-eq)]]+Tableau1[[#This Row],[Scope 2 Infrastructure
(kg CO2-eq)]])/Tableau1[[#This Row],[Total CO2-emissions
(kg CO2-eq)
for scope 3 use ]],"")</f>
        <v>0</v>
      </c>
      <c r="N1215" s="436" t="s">
        <v>3731</v>
      </c>
      <c r="O1215" s="259">
        <v>1</v>
      </c>
      <c r="P1215" s="259" t="s">
        <v>5167</v>
      </c>
      <c r="Q1215" s="259" t="s">
        <v>5216</v>
      </c>
    </row>
    <row r="1216" spans="1:17" ht="21.75" customHeight="1">
      <c r="A1216" s="301" t="s">
        <v>5167</v>
      </c>
      <c r="B1216" s="301" t="s">
        <v>5216</v>
      </c>
      <c r="C1216" s="316" t="s">
        <v>7286</v>
      </c>
      <c r="D1216" s="465" t="s">
        <v>3731</v>
      </c>
      <c r="E1216" s="465" t="s">
        <v>700</v>
      </c>
      <c r="F1216" s="469" t="str">
        <f t="shared" si="36"/>
        <v>CH</v>
      </c>
      <c r="G1216" s="260">
        <v>0</v>
      </c>
      <c r="H1216" s="260">
        <v>0</v>
      </c>
      <c r="I1216" s="260">
        <v>0</v>
      </c>
      <c r="J1216" s="260">
        <v>10.0417575688826</v>
      </c>
      <c r="K1216" s="260">
        <v>10.041757568917999</v>
      </c>
      <c r="L1216" s="301" t="str">
        <f t="shared" si="37"/>
        <v/>
      </c>
      <c r="M1216" s="459">
        <f>IFERROR((Tableau1[[#This Row],[Scope 1
(kg CO2-eq)]]+Tableau1[[#This Row],[Scope 2 energy
(kg CO2-eq)]]+Tableau1[[#This Row],[Scope 2 Infrastructure
(kg CO2-eq)]])/Tableau1[[#This Row],[Total CO2-emissions
(kg CO2-eq)
for scope 3 use ]],"")</f>
        <v>0</v>
      </c>
      <c r="N1216" s="436" t="s">
        <v>3731</v>
      </c>
      <c r="O1216" s="259">
        <v>1</v>
      </c>
      <c r="P1216" s="259" t="s">
        <v>5167</v>
      </c>
      <c r="Q1216" s="259" t="s">
        <v>5216</v>
      </c>
    </row>
    <row r="1217" spans="1:17" ht="21.75" customHeight="1">
      <c r="A1217" s="301" t="s">
        <v>5167</v>
      </c>
      <c r="B1217" s="301" t="s">
        <v>5216</v>
      </c>
      <c r="C1217" s="316" t="s">
        <v>7287</v>
      </c>
      <c r="D1217" s="465" t="s">
        <v>3731</v>
      </c>
      <c r="E1217" s="465" t="s">
        <v>700</v>
      </c>
      <c r="F1217" s="469" t="str">
        <f t="shared" si="36"/>
        <v>CH</v>
      </c>
      <c r="G1217" s="260">
        <v>0</v>
      </c>
      <c r="H1217" s="260">
        <v>0</v>
      </c>
      <c r="I1217" s="260">
        <v>0</v>
      </c>
      <c r="J1217" s="260">
        <v>14.782082055804</v>
      </c>
      <c r="K1217" s="260">
        <v>14.7820820557241</v>
      </c>
      <c r="L1217" s="301" t="str">
        <f t="shared" si="37"/>
        <v/>
      </c>
      <c r="M1217" s="459">
        <f>IFERROR((Tableau1[[#This Row],[Scope 1
(kg CO2-eq)]]+Tableau1[[#This Row],[Scope 2 energy
(kg CO2-eq)]]+Tableau1[[#This Row],[Scope 2 Infrastructure
(kg CO2-eq)]])/Tableau1[[#This Row],[Total CO2-emissions
(kg CO2-eq)
for scope 3 use ]],"")</f>
        <v>0</v>
      </c>
      <c r="N1217" s="436" t="s">
        <v>3731</v>
      </c>
      <c r="O1217" s="259">
        <v>1</v>
      </c>
      <c r="P1217" s="259" t="s">
        <v>5167</v>
      </c>
      <c r="Q1217" s="259" t="s">
        <v>5216</v>
      </c>
    </row>
    <row r="1218" spans="1:17" ht="21.75" customHeight="1">
      <c r="A1218" s="301" t="s">
        <v>5234</v>
      </c>
      <c r="B1218" s="301" t="s">
        <v>5256</v>
      </c>
      <c r="C1218" s="316" t="s">
        <v>7288</v>
      </c>
      <c r="D1218" s="465" t="s">
        <v>3730</v>
      </c>
      <c r="E1218" s="465" t="s">
        <v>700</v>
      </c>
      <c r="F1218" s="469" t="str">
        <f t="shared" ref="F1218:F1281" si="38">IF(ISNUMBER(SEARCH("{CH}", C1218)), "CH", "other")</f>
        <v>CH</v>
      </c>
      <c r="G1218" s="260">
        <v>0</v>
      </c>
      <c r="H1218" s="260">
        <v>0</v>
      </c>
      <c r="I1218" s="260">
        <v>0</v>
      </c>
      <c r="J1218" s="260">
        <v>1.38746438565219E-3</v>
      </c>
      <c r="K1218" s="260">
        <v>1.3874643844347099E-3</v>
      </c>
      <c r="L1218" s="301" t="str">
        <f t="shared" ref="L1218:L1281" si="39">IF(N1218="MJ", K1218*3.6, IF(N1218="m", K1218*1000, ""))</f>
        <v/>
      </c>
      <c r="M1218" s="459">
        <f>IFERROR((Tableau1[[#This Row],[Scope 1
(kg CO2-eq)]]+Tableau1[[#This Row],[Scope 2 energy
(kg CO2-eq)]]+Tableau1[[#This Row],[Scope 2 Infrastructure
(kg CO2-eq)]])/Tableau1[[#This Row],[Total CO2-emissions
(kg CO2-eq)
for scope 3 use ]],"")</f>
        <v>0</v>
      </c>
      <c r="N1218" s="436" t="s">
        <v>3730</v>
      </c>
      <c r="O1218" s="259">
        <v>1</v>
      </c>
      <c r="P1218" s="259" t="s">
        <v>5234</v>
      </c>
      <c r="Q1218" s="259" t="s">
        <v>5256</v>
      </c>
    </row>
    <row r="1219" spans="1:17" ht="21.75" customHeight="1">
      <c r="A1219" s="301" t="s">
        <v>5252</v>
      </c>
      <c r="B1219" s="301" t="s">
        <v>5257</v>
      </c>
      <c r="C1219" s="316" t="s">
        <v>7289</v>
      </c>
      <c r="D1219" s="465" t="s">
        <v>3730</v>
      </c>
      <c r="E1219" s="465" t="s">
        <v>700</v>
      </c>
      <c r="F1219" s="469" t="str">
        <f t="shared" si="38"/>
        <v>CH</v>
      </c>
      <c r="G1219" s="260">
        <v>0</v>
      </c>
      <c r="H1219" s="260">
        <v>0</v>
      </c>
      <c r="I1219" s="260">
        <v>0</v>
      </c>
      <c r="J1219" s="260">
        <v>1.0601018470059301E-2</v>
      </c>
      <c r="K1219" s="260">
        <v>1.0601018470079E-2</v>
      </c>
      <c r="L1219" s="301" t="str">
        <f t="shared" si="39"/>
        <v/>
      </c>
      <c r="M1219" s="459">
        <f>IFERROR((Tableau1[[#This Row],[Scope 1
(kg CO2-eq)]]+Tableau1[[#This Row],[Scope 2 energy
(kg CO2-eq)]]+Tableau1[[#This Row],[Scope 2 Infrastructure
(kg CO2-eq)]])/Tableau1[[#This Row],[Total CO2-emissions
(kg CO2-eq)
for scope 3 use ]],"")</f>
        <v>0</v>
      </c>
      <c r="N1219" s="436" t="s">
        <v>3730</v>
      </c>
      <c r="O1219" s="259">
        <v>1</v>
      </c>
      <c r="P1219" s="259" t="s">
        <v>5252</v>
      </c>
      <c r="Q1219" s="259" t="s">
        <v>5257</v>
      </c>
    </row>
    <row r="1220" spans="1:17" ht="21.75" customHeight="1">
      <c r="A1220" s="301" t="s">
        <v>5167</v>
      </c>
      <c r="B1220" s="301" t="s">
        <v>5216</v>
      </c>
      <c r="C1220" s="316" t="s">
        <v>7290</v>
      </c>
      <c r="D1220" s="465" t="s">
        <v>3731</v>
      </c>
      <c r="E1220" s="465" t="s">
        <v>700</v>
      </c>
      <c r="F1220" s="469" t="str">
        <f t="shared" si="38"/>
        <v>CH</v>
      </c>
      <c r="G1220" s="260">
        <v>0</v>
      </c>
      <c r="H1220" s="260">
        <v>0</v>
      </c>
      <c r="I1220" s="260">
        <v>0</v>
      </c>
      <c r="J1220" s="260">
        <v>1.9115280298445001</v>
      </c>
      <c r="K1220" s="260">
        <v>1.9115280298656501</v>
      </c>
      <c r="L1220" s="301" t="str">
        <f t="shared" si="39"/>
        <v/>
      </c>
      <c r="M1220" s="459">
        <f>IFERROR((Tableau1[[#This Row],[Scope 1
(kg CO2-eq)]]+Tableau1[[#This Row],[Scope 2 energy
(kg CO2-eq)]]+Tableau1[[#This Row],[Scope 2 Infrastructure
(kg CO2-eq)]])/Tableau1[[#This Row],[Total CO2-emissions
(kg CO2-eq)
for scope 3 use ]],"")</f>
        <v>0</v>
      </c>
      <c r="N1220" s="436" t="s">
        <v>3731</v>
      </c>
      <c r="O1220" s="259">
        <v>1</v>
      </c>
      <c r="P1220" s="259" t="s">
        <v>5167</v>
      </c>
      <c r="Q1220" s="259" t="s">
        <v>5216</v>
      </c>
    </row>
    <row r="1221" spans="1:17" ht="21.75" customHeight="1">
      <c r="A1221" s="301" t="s">
        <v>5252</v>
      </c>
      <c r="B1221" s="301" t="s">
        <v>5257</v>
      </c>
      <c r="C1221" s="316" t="s">
        <v>7291</v>
      </c>
      <c r="D1221" s="465" t="s">
        <v>3730</v>
      </c>
      <c r="E1221" s="465" t="s">
        <v>700</v>
      </c>
      <c r="F1221" s="469" t="str">
        <f t="shared" si="38"/>
        <v>CH</v>
      </c>
      <c r="G1221" s="260">
        <v>0</v>
      </c>
      <c r="H1221" s="260">
        <v>0</v>
      </c>
      <c r="I1221" s="260">
        <v>0</v>
      </c>
      <c r="J1221" s="260">
        <v>0.30468446722799403</v>
      </c>
      <c r="K1221" s="260">
        <v>0.30468446716303899</v>
      </c>
      <c r="L1221" s="301" t="str">
        <f t="shared" si="39"/>
        <v/>
      </c>
      <c r="M1221" s="459">
        <f>IFERROR((Tableau1[[#This Row],[Scope 1
(kg CO2-eq)]]+Tableau1[[#This Row],[Scope 2 energy
(kg CO2-eq)]]+Tableau1[[#This Row],[Scope 2 Infrastructure
(kg CO2-eq)]])/Tableau1[[#This Row],[Total CO2-emissions
(kg CO2-eq)
for scope 3 use ]],"")</f>
        <v>0</v>
      </c>
      <c r="N1221" s="436" t="s">
        <v>3730</v>
      </c>
      <c r="O1221" s="259">
        <v>1</v>
      </c>
      <c r="P1221" s="259" t="s">
        <v>5252</v>
      </c>
      <c r="Q1221" s="259" t="s">
        <v>5257</v>
      </c>
    </row>
    <row r="1222" spans="1:17" ht="21.75" customHeight="1">
      <c r="A1222" s="301" t="s">
        <v>5252</v>
      </c>
      <c r="B1222" s="301" t="s">
        <v>5257</v>
      </c>
      <c r="C1222" s="316" t="s">
        <v>7292</v>
      </c>
      <c r="D1222" s="465" t="s">
        <v>3730</v>
      </c>
      <c r="E1222" s="465" t="s">
        <v>700</v>
      </c>
      <c r="F1222" s="469" t="str">
        <f t="shared" si="38"/>
        <v>CH</v>
      </c>
      <c r="G1222" s="260">
        <v>0</v>
      </c>
      <c r="H1222" s="260">
        <v>0</v>
      </c>
      <c r="I1222" s="260">
        <v>0</v>
      </c>
      <c r="J1222" s="260">
        <v>1.0601018470059301E-2</v>
      </c>
      <c r="K1222" s="260">
        <v>1.0601018470079099E-2</v>
      </c>
      <c r="L1222" s="301" t="str">
        <f t="shared" si="39"/>
        <v/>
      </c>
      <c r="M1222" s="459">
        <f>IFERROR((Tableau1[[#This Row],[Scope 1
(kg CO2-eq)]]+Tableau1[[#This Row],[Scope 2 energy
(kg CO2-eq)]]+Tableau1[[#This Row],[Scope 2 Infrastructure
(kg CO2-eq)]])/Tableau1[[#This Row],[Total CO2-emissions
(kg CO2-eq)
for scope 3 use ]],"")</f>
        <v>0</v>
      </c>
      <c r="N1222" s="436" t="s">
        <v>3730</v>
      </c>
      <c r="O1222" s="259">
        <v>1</v>
      </c>
      <c r="P1222" s="259" t="s">
        <v>5252</v>
      </c>
      <c r="Q1222" s="259" t="s">
        <v>5257</v>
      </c>
    </row>
    <row r="1223" spans="1:17" ht="21.75" customHeight="1">
      <c r="A1223" s="301" t="s">
        <v>5167</v>
      </c>
      <c r="B1223" s="301" t="s">
        <v>5216</v>
      </c>
      <c r="C1223" s="316" t="s">
        <v>7293</v>
      </c>
      <c r="D1223" s="465" t="s">
        <v>3731</v>
      </c>
      <c r="E1223" s="465" t="s">
        <v>700</v>
      </c>
      <c r="F1223" s="469" t="str">
        <f t="shared" si="38"/>
        <v>CH</v>
      </c>
      <c r="G1223" s="260">
        <v>0</v>
      </c>
      <c r="H1223" s="260">
        <v>0</v>
      </c>
      <c r="I1223" s="260">
        <v>0</v>
      </c>
      <c r="J1223" s="260">
        <v>0.25677266948148098</v>
      </c>
      <c r="K1223" s="260">
        <v>0.25677266948218103</v>
      </c>
      <c r="L1223" s="301" t="str">
        <f t="shared" si="39"/>
        <v/>
      </c>
      <c r="M1223" s="459">
        <f>IFERROR((Tableau1[[#This Row],[Scope 1
(kg CO2-eq)]]+Tableau1[[#This Row],[Scope 2 energy
(kg CO2-eq)]]+Tableau1[[#This Row],[Scope 2 Infrastructure
(kg CO2-eq)]])/Tableau1[[#This Row],[Total CO2-emissions
(kg CO2-eq)
for scope 3 use ]],"")</f>
        <v>0</v>
      </c>
      <c r="N1223" s="436" t="s">
        <v>3731</v>
      </c>
      <c r="O1223" s="259">
        <v>1</v>
      </c>
      <c r="P1223" s="259" t="s">
        <v>5167</v>
      </c>
      <c r="Q1223" s="259" t="s">
        <v>5216</v>
      </c>
    </row>
    <row r="1224" spans="1:17" ht="21.75" customHeight="1">
      <c r="A1224" s="301" t="s">
        <v>5167</v>
      </c>
      <c r="B1224" s="301" t="s">
        <v>5216</v>
      </c>
      <c r="C1224" s="316" t="s">
        <v>7294</v>
      </c>
      <c r="D1224" s="465" t="s">
        <v>3731</v>
      </c>
      <c r="E1224" s="465" t="s">
        <v>700</v>
      </c>
      <c r="F1224" s="469" t="str">
        <f t="shared" si="38"/>
        <v>CH</v>
      </c>
      <c r="G1224" s="260">
        <v>0</v>
      </c>
      <c r="H1224" s="260">
        <v>0</v>
      </c>
      <c r="I1224" s="260">
        <v>0</v>
      </c>
      <c r="J1224" s="260">
        <v>0.30309171978261101</v>
      </c>
      <c r="K1224" s="260">
        <v>0.303091719794505</v>
      </c>
      <c r="L1224" s="301" t="str">
        <f t="shared" si="39"/>
        <v/>
      </c>
      <c r="M1224" s="459">
        <f>IFERROR((Tableau1[[#This Row],[Scope 1
(kg CO2-eq)]]+Tableau1[[#This Row],[Scope 2 energy
(kg CO2-eq)]]+Tableau1[[#This Row],[Scope 2 Infrastructure
(kg CO2-eq)]])/Tableau1[[#This Row],[Total CO2-emissions
(kg CO2-eq)
for scope 3 use ]],"")</f>
        <v>0</v>
      </c>
      <c r="N1224" s="436" t="s">
        <v>3731</v>
      </c>
      <c r="O1224" s="259">
        <v>1</v>
      </c>
      <c r="P1224" s="259" t="s">
        <v>5167</v>
      </c>
      <c r="Q1224" s="259" t="s">
        <v>5216</v>
      </c>
    </row>
    <row r="1225" spans="1:17" ht="21.75" customHeight="1">
      <c r="A1225" s="301" t="s">
        <v>5167</v>
      </c>
      <c r="B1225" s="301" t="s">
        <v>5216</v>
      </c>
      <c r="C1225" s="316" t="s">
        <v>7295</v>
      </c>
      <c r="D1225" s="465" t="s">
        <v>3731</v>
      </c>
      <c r="E1225" s="465" t="s">
        <v>700</v>
      </c>
      <c r="F1225" s="469" t="str">
        <f t="shared" si="38"/>
        <v>CH</v>
      </c>
      <c r="G1225" s="260">
        <v>0</v>
      </c>
      <c r="H1225" s="260">
        <v>0</v>
      </c>
      <c r="I1225" s="260">
        <v>0</v>
      </c>
      <c r="J1225" s="260">
        <v>0.37257029523430601</v>
      </c>
      <c r="K1225" s="260">
        <v>0.37257029527364399</v>
      </c>
      <c r="L1225" s="301" t="str">
        <f t="shared" si="39"/>
        <v/>
      </c>
      <c r="M1225" s="459">
        <f>IFERROR((Tableau1[[#This Row],[Scope 1
(kg CO2-eq)]]+Tableau1[[#This Row],[Scope 2 energy
(kg CO2-eq)]]+Tableau1[[#This Row],[Scope 2 Infrastructure
(kg CO2-eq)]])/Tableau1[[#This Row],[Total CO2-emissions
(kg CO2-eq)
for scope 3 use ]],"")</f>
        <v>0</v>
      </c>
      <c r="N1225" s="436" t="s">
        <v>3731</v>
      </c>
      <c r="O1225" s="259">
        <v>1</v>
      </c>
      <c r="P1225" s="259" t="s">
        <v>5167</v>
      </c>
      <c r="Q1225" s="259" t="s">
        <v>5216</v>
      </c>
    </row>
    <row r="1226" spans="1:17" ht="21.75" customHeight="1">
      <c r="A1226" s="301" t="s">
        <v>5234</v>
      </c>
      <c r="B1226" s="301" t="s">
        <v>5250</v>
      </c>
      <c r="C1226" s="316" t="s">
        <v>7296</v>
      </c>
      <c r="D1226" s="465" t="s">
        <v>3646</v>
      </c>
      <c r="E1226" s="465" t="s">
        <v>700</v>
      </c>
      <c r="F1226" s="469" t="str">
        <f t="shared" si="38"/>
        <v>CH</v>
      </c>
      <c r="G1226" s="260">
        <v>0</v>
      </c>
      <c r="H1226" s="260">
        <v>0</v>
      </c>
      <c r="I1226" s="260">
        <v>0</v>
      </c>
      <c r="J1226" s="260">
        <v>12.6728328197847</v>
      </c>
      <c r="K1226" s="260">
        <v>12.6728328198316</v>
      </c>
      <c r="L1226" s="301" t="str">
        <f t="shared" si="39"/>
        <v/>
      </c>
      <c r="M1226" s="459">
        <f>IFERROR((Tableau1[[#This Row],[Scope 1
(kg CO2-eq)]]+Tableau1[[#This Row],[Scope 2 energy
(kg CO2-eq)]]+Tableau1[[#This Row],[Scope 2 Infrastructure
(kg CO2-eq)]])/Tableau1[[#This Row],[Total CO2-emissions
(kg CO2-eq)
for scope 3 use ]],"")</f>
        <v>0</v>
      </c>
      <c r="N1226" s="436" t="s">
        <v>3646</v>
      </c>
      <c r="O1226" s="259">
        <v>1</v>
      </c>
      <c r="P1226" s="259" t="s">
        <v>5234</v>
      </c>
      <c r="Q1226" s="259" t="s">
        <v>5250</v>
      </c>
    </row>
    <row r="1227" spans="1:17" ht="21.75" customHeight="1">
      <c r="A1227" s="301" t="s">
        <v>5234</v>
      </c>
      <c r="B1227" s="301" t="s">
        <v>5250</v>
      </c>
      <c r="C1227" s="316" t="s">
        <v>7297</v>
      </c>
      <c r="D1227" s="465" t="s">
        <v>3646</v>
      </c>
      <c r="E1227" s="465" t="s">
        <v>700</v>
      </c>
      <c r="F1227" s="469" t="str">
        <f t="shared" si="38"/>
        <v>CH</v>
      </c>
      <c r="G1227" s="260">
        <v>0</v>
      </c>
      <c r="H1227" s="260">
        <v>0</v>
      </c>
      <c r="I1227" s="260">
        <v>0</v>
      </c>
      <c r="J1227" s="260">
        <v>8.4865194128889598</v>
      </c>
      <c r="K1227" s="260">
        <v>8.48651941296432</v>
      </c>
      <c r="L1227" s="301" t="str">
        <f t="shared" si="39"/>
        <v/>
      </c>
      <c r="M1227" s="459">
        <f>IFERROR((Tableau1[[#This Row],[Scope 1
(kg CO2-eq)]]+Tableau1[[#This Row],[Scope 2 energy
(kg CO2-eq)]]+Tableau1[[#This Row],[Scope 2 Infrastructure
(kg CO2-eq)]])/Tableau1[[#This Row],[Total CO2-emissions
(kg CO2-eq)
for scope 3 use ]],"")</f>
        <v>0</v>
      </c>
      <c r="N1227" s="436" t="s">
        <v>3646</v>
      </c>
      <c r="O1227" s="259">
        <v>1</v>
      </c>
      <c r="P1227" s="259" t="s">
        <v>5234</v>
      </c>
      <c r="Q1227" s="259" t="s">
        <v>5250</v>
      </c>
    </row>
    <row r="1228" spans="1:17" ht="21.75" customHeight="1">
      <c r="A1228" s="301" t="s">
        <v>5234</v>
      </c>
      <c r="B1228" s="301" t="s">
        <v>5250</v>
      </c>
      <c r="C1228" s="316" t="s">
        <v>7298</v>
      </c>
      <c r="D1228" s="465" t="s">
        <v>3646</v>
      </c>
      <c r="E1228" s="465" t="s">
        <v>700</v>
      </c>
      <c r="F1228" s="469" t="str">
        <f t="shared" si="38"/>
        <v>CH</v>
      </c>
      <c r="G1228" s="260">
        <v>0</v>
      </c>
      <c r="H1228" s="260">
        <v>0</v>
      </c>
      <c r="I1228" s="260">
        <v>0</v>
      </c>
      <c r="J1228" s="260">
        <v>110.843916005013</v>
      </c>
      <c r="K1228" s="260">
        <v>110.843916004733</v>
      </c>
      <c r="L1228" s="301" t="str">
        <f t="shared" si="39"/>
        <v/>
      </c>
      <c r="M1228" s="459">
        <f>IFERROR((Tableau1[[#This Row],[Scope 1
(kg CO2-eq)]]+Tableau1[[#This Row],[Scope 2 energy
(kg CO2-eq)]]+Tableau1[[#This Row],[Scope 2 Infrastructure
(kg CO2-eq)]])/Tableau1[[#This Row],[Total CO2-emissions
(kg CO2-eq)
for scope 3 use ]],"")</f>
        <v>0</v>
      </c>
      <c r="N1228" s="436" t="s">
        <v>3646</v>
      </c>
      <c r="O1228" s="259">
        <v>1</v>
      </c>
      <c r="P1228" s="259" t="s">
        <v>5234</v>
      </c>
      <c r="Q1228" s="259" t="s">
        <v>5250</v>
      </c>
    </row>
    <row r="1229" spans="1:17" ht="21.75" customHeight="1">
      <c r="A1229" s="301" t="s">
        <v>5211</v>
      </c>
      <c r="B1229" s="301" t="s">
        <v>5258</v>
      </c>
      <c r="C1229" s="316" t="s">
        <v>7299</v>
      </c>
      <c r="D1229" s="465" t="s">
        <v>3646</v>
      </c>
      <c r="E1229" s="465" t="s">
        <v>700</v>
      </c>
      <c r="F1229" s="469" t="str">
        <f t="shared" si="38"/>
        <v>CH</v>
      </c>
      <c r="G1229" s="260">
        <v>0</v>
      </c>
      <c r="H1229" s="260">
        <v>0</v>
      </c>
      <c r="I1229" s="260">
        <v>0</v>
      </c>
      <c r="J1229" s="260">
        <v>47.474125334763102</v>
      </c>
      <c r="K1229" s="260">
        <v>47.474125334759997</v>
      </c>
      <c r="L1229" s="301" t="str">
        <f t="shared" si="39"/>
        <v/>
      </c>
      <c r="M1229" s="459">
        <f>IFERROR((Tableau1[[#This Row],[Scope 1
(kg CO2-eq)]]+Tableau1[[#This Row],[Scope 2 energy
(kg CO2-eq)]]+Tableau1[[#This Row],[Scope 2 Infrastructure
(kg CO2-eq)]])/Tableau1[[#This Row],[Total CO2-emissions
(kg CO2-eq)
for scope 3 use ]],"")</f>
        <v>0</v>
      </c>
      <c r="N1229" s="436" t="s">
        <v>3646</v>
      </c>
      <c r="O1229" s="259">
        <v>1</v>
      </c>
      <c r="P1229" s="259" t="s">
        <v>5211</v>
      </c>
      <c r="Q1229" s="259" t="s">
        <v>5258</v>
      </c>
    </row>
    <row r="1230" spans="1:17" ht="21.75" customHeight="1">
      <c r="A1230" s="301" t="s">
        <v>5211</v>
      </c>
      <c r="B1230" s="301" t="s">
        <v>5258</v>
      </c>
      <c r="C1230" s="316" t="s">
        <v>7300</v>
      </c>
      <c r="D1230" s="465" t="s">
        <v>3730</v>
      </c>
      <c r="E1230" s="465" t="s">
        <v>700</v>
      </c>
      <c r="F1230" s="469" t="str">
        <f t="shared" si="38"/>
        <v>CH</v>
      </c>
      <c r="G1230" s="260">
        <v>0</v>
      </c>
      <c r="H1230" s="260">
        <v>0</v>
      </c>
      <c r="I1230" s="260">
        <v>0</v>
      </c>
      <c r="J1230" s="260">
        <v>0.29671328334225</v>
      </c>
      <c r="K1230" s="260">
        <v>0.29671328334226899</v>
      </c>
      <c r="L1230" s="301" t="str">
        <f t="shared" si="39"/>
        <v/>
      </c>
      <c r="M1230" s="459">
        <f>IFERROR((Tableau1[[#This Row],[Scope 1
(kg CO2-eq)]]+Tableau1[[#This Row],[Scope 2 energy
(kg CO2-eq)]]+Tableau1[[#This Row],[Scope 2 Infrastructure
(kg CO2-eq)]])/Tableau1[[#This Row],[Total CO2-emissions
(kg CO2-eq)
for scope 3 use ]],"")</f>
        <v>0</v>
      </c>
      <c r="N1230" s="436" t="s">
        <v>3730</v>
      </c>
      <c r="O1230" s="259">
        <v>1</v>
      </c>
      <c r="P1230" s="259" t="s">
        <v>5211</v>
      </c>
      <c r="Q1230" s="259" t="s">
        <v>5258</v>
      </c>
    </row>
    <row r="1231" spans="1:17" ht="21.75" customHeight="1">
      <c r="A1231" s="301" t="s">
        <v>5234</v>
      </c>
      <c r="B1231" s="301" t="s">
        <v>5250</v>
      </c>
      <c r="C1231" s="316" t="s">
        <v>7301</v>
      </c>
      <c r="D1231" s="465" t="s">
        <v>3646</v>
      </c>
      <c r="E1231" s="465" t="s">
        <v>6091</v>
      </c>
      <c r="F1231" s="469" t="str">
        <f t="shared" si="38"/>
        <v>other</v>
      </c>
      <c r="G1231" s="260">
        <v>0</v>
      </c>
      <c r="H1231" s="260">
        <v>0</v>
      </c>
      <c r="I1231" s="260">
        <v>0</v>
      </c>
      <c r="J1231" s="260">
        <v>713.62281063404498</v>
      </c>
      <c r="K1231" s="260">
        <v>713.62281065414902</v>
      </c>
      <c r="L1231" s="301" t="str">
        <f t="shared" si="39"/>
        <v/>
      </c>
      <c r="M1231" s="459">
        <f>IFERROR((Tableau1[[#This Row],[Scope 1
(kg CO2-eq)]]+Tableau1[[#This Row],[Scope 2 energy
(kg CO2-eq)]]+Tableau1[[#This Row],[Scope 2 Infrastructure
(kg CO2-eq)]])/Tableau1[[#This Row],[Total CO2-emissions
(kg CO2-eq)
for scope 3 use ]],"")</f>
        <v>0</v>
      </c>
      <c r="N1231" s="436" t="s">
        <v>3646</v>
      </c>
      <c r="O1231" s="259">
        <v>1</v>
      </c>
      <c r="P1231" s="259" t="s">
        <v>5234</v>
      </c>
      <c r="Q1231" s="259" t="s">
        <v>5250</v>
      </c>
    </row>
    <row r="1232" spans="1:17" ht="21.75" customHeight="1">
      <c r="A1232" s="301" t="s">
        <v>5234</v>
      </c>
      <c r="B1232" s="301" t="s">
        <v>5146</v>
      </c>
      <c r="C1232" s="316" t="s">
        <v>7302</v>
      </c>
      <c r="D1232" s="465" t="s">
        <v>3730</v>
      </c>
      <c r="E1232" s="465" t="s">
        <v>6091</v>
      </c>
      <c r="F1232" s="469" t="str">
        <f t="shared" si="38"/>
        <v>other</v>
      </c>
      <c r="G1232" s="260">
        <v>0</v>
      </c>
      <c r="H1232" s="260">
        <v>0</v>
      </c>
      <c r="I1232" s="260">
        <v>0</v>
      </c>
      <c r="J1232" s="260">
        <v>1.09978138417181</v>
      </c>
      <c r="K1232" s="260">
        <v>1.0997813845073099</v>
      </c>
      <c r="L1232" s="301" t="str">
        <f t="shared" si="39"/>
        <v/>
      </c>
      <c r="M1232" s="459">
        <f>IFERROR((Tableau1[[#This Row],[Scope 1
(kg CO2-eq)]]+Tableau1[[#This Row],[Scope 2 energy
(kg CO2-eq)]]+Tableau1[[#This Row],[Scope 2 Infrastructure
(kg CO2-eq)]])/Tableau1[[#This Row],[Total CO2-emissions
(kg CO2-eq)
for scope 3 use ]],"")</f>
        <v>0</v>
      </c>
      <c r="N1232" s="436" t="s">
        <v>3730</v>
      </c>
      <c r="O1232" s="259">
        <v>1</v>
      </c>
      <c r="P1232" s="259" t="s">
        <v>5234</v>
      </c>
      <c r="Q1232" s="259" t="s">
        <v>5146</v>
      </c>
    </row>
    <row r="1233" spans="1:17" ht="21.75" customHeight="1">
      <c r="A1233" s="301" t="s">
        <v>5254</v>
      </c>
      <c r="B1233" s="301" t="s">
        <v>5255</v>
      </c>
      <c r="C1233" s="316" t="s">
        <v>7303</v>
      </c>
      <c r="D1233" s="465" t="s">
        <v>3730</v>
      </c>
      <c r="E1233" s="465" t="s">
        <v>700</v>
      </c>
      <c r="F1233" s="469" t="str">
        <f t="shared" si="38"/>
        <v>CH</v>
      </c>
      <c r="G1233" s="260">
        <v>0.97302895932</v>
      </c>
      <c r="H1233" s="260">
        <v>0.92525462865999997</v>
      </c>
      <c r="I1233" s="260">
        <v>0.31772627797000003</v>
      </c>
      <c r="J1233" s="260">
        <v>0.42309175240332009</v>
      </c>
      <c r="K1233" s="260">
        <v>2.6391016218799499</v>
      </c>
      <c r="L1233" s="301" t="str">
        <f t="shared" si="39"/>
        <v/>
      </c>
      <c r="M1233" s="459">
        <f>IFERROR((Tableau1[[#This Row],[Scope 1
(kg CO2-eq)]]+Tableau1[[#This Row],[Scope 2 energy
(kg CO2-eq)]]+Tableau1[[#This Row],[Scope 2 Infrastructure
(kg CO2-eq)]])/Tableau1[[#This Row],[Total CO2-emissions
(kg CO2-eq)
for scope 3 use ]],"")</f>
        <v>0.83968341634811205</v>
      </c>
      <c r="N1233" s="436" t="s">
        <v>3730</v>
      </c>
      <c r="O1233" s="259">
        <v>1</v>
      </c>
      <c r="P1233" s="259" t="s">
        <v>5254</v>
      </c>
      <c r="Q1233" s="259" t="s">
        <v>5255</v>
      </c>
    </row>
    <row r="1234" spans="1:17" ht="21.75" customHeight="1">
      <c r="A1234" s="301" t="s">
        <v>5167</v>
      </c>
      <c r="B1234" s="301" t="s">
        <v>5262</v>
      </c>
      <c r="C1234" s="316" t="s">
        <v>7304</v>
      </c>
      <c r="D1234" s="465" t="s">
        <v>3730</v>
      </c>
      <c r="E1234" s="465" t="s">
        <v>700</v>
      </c>
      <c r="F1234" s="469" t="str">
        <f t="shared" si="38"/>
        <v>CH</v>
      </c>
      <c r="G1234" s="260">
        <v>0</v>
      </c>
      <c r="H1234" s="260">
        <v>1.475201153912E-7</v>
      </c>
      <c r="I1234" s="260">
        <v>7.0586666659200005E-8</v>
      </c>
      <c r="J1234" s="260">
        <v>1.1687464495249301E-3</v>
      </c>
      <c r="K1234" s="260">
        <v>1.16896459783645E-3</v>
      </c>
      <c r="L1234" s="301" t="str">
        <f t="shared" si="39"/>
        <v/>
      </c>
      <c r="M1234" s="459">
        <f>IFERROR((Tableau1[[#This Row],[Scope 1
(kg CO2-eq)]]+Tableau1[[#This Row],[Scope 2 energy
(kg CO2-eq)]]+Tableau1[[#This Row],[Scope 2 Infrastructure
(kg CO2-eq)]])/Tableau1[[#This Row],[Total CO2-emissions
(kg CO2-eq)
for scope 3 use ]],"")</f>
        <v>1.865811697412203E-4</v>
      </c>
      <c r="N1234" s="437" t="s">
        <v>3730</v>
      </c>
      <c r="O1234" s="259">
        <v>1</v>
      </c>
      <c r="P1234" s="259" t="s">
        <v>5167</v>
      </c>
      <c r="Q1234" s="259" t="s">
        <v>5262</v>
      </c>
    </row>
    <row r="1235" spans="1:17" ht="21.75" customHeight="1">
      <c r="A1235" s="301" t="s">
        <v>5167</v>
      </c>
      <c r="B1235" s="301" t="s">
        <v>5251</v>
      </c>
      <c r="C1235" s="316" t="s">
        <v>7305</v>
      </c>
      <c r="D1235" s="465" t="s">
        <v>3730</v>
      </c>
      <c r="E1235" s="465" t="s">
        <v>700</v>
      </c>
      <c r="F1235" s="469" t="str">
        <f t="shared" si="38"/>
        <v>CH</v>
      </c>
      <c r="G1235" s="260">
        <v>0.97796012373999996</v>
      </c>
      <c r="H1235" s="260">
        <v>4.9104706299860001E-3</v>
      </c>
      <c r="I1235" s="260">
        <v>2.7002649736000001E-6</v>
      </c>
      <c r="J1235" s="260">
        <v>0.14090834532757013</v>
      </c>
      <c r="K1235" s="260">
        <v>1.1237816399676901</v>
      </c>
      <c r="L1235" s="301" t="str">
        <f t="shared" si="39"/>
        <v/>
      </c>
      <c r="M1235" s="459">
        <f>IFERROR((Tableau1[[#This Row],[Scope 1
(kg CO2-eq)]]+Tableau1[[#This Row],[Scope 2 energy
(kg CO2-eq)]]+Tableau1[[#This Row],[Scope 2 Infrastructure
(kg CO2-eq)]])/Tableau1[[#This Row],[Total CO2-emissions
(kg CO2-eq)
for scope 3 use ]],"")</f>
        <v>0.87461234431914925</v>
      </c>
      <c r="N1235" s="436" t="s">
        <v>3730</v>
      </c>
      <c r="O1235" s="259">
        <v>1</v>
      </c>
      <c r="P1235" s="260" t="s">
        <v>5167</v>
      </c>
      <c r="Q1235" s="260" t="s">
        <v>5251</v>
      </c>
    </row>
    <row r="1236" spans="1:17" ht="21.75" customHeight="1">
      <c r="A1236" s="301" t="s">
        <v>5252</v>
      </c>
      <c r="B1236" s="301" t="s">
        <v>5253</v>
      </c>
      <c r="C1236" s="316" t="s">
        <v>7306</v>
      </c>
      <c r="D1236" s="465" t="s">
        <v>3730</v>
      </c>
      <c r="E1236" s="465" t="s">
        <v>700</v>
      </c>
      <c r="F1236" s="469" t="str">
        <f t="shared" si="38"/>
        <v>CH</v>
      </c>
      <c r="G1236" s="260">
        <v>3.7858170429999997E-2</v>
      </c>
      <c r="H1236" s="260">
        <v>4.66271878768E-5</v>
      </c>
      <c r="I1236" s="260">
        <v>4.2674689150000002E-6</v>
      </c>
      <c r="J1236" s="260">
        <v>1.3371322917828402E-2</v>
      </c>
      <c r="K1236" s="260">
        <v>5.12803880207989E-2</v>
      </c>
      <c r="L1236" s="301" t="str">
        <f t="shared" si="39"/>
        <v/>
      </c>
      <c r="M1236" s="459">
        <f>IFERROR((Tableau1[[#This Row],[Scope 1
(kg CO2-eq)]]+Tableau1[[#This Row],[Scope 2 energy
(kg CO2-eq)]]+Tableau1[[#This Row],[Scope 2 Infrastructure
(kg CO2-eq)]])/Tableau1[[#This Row],[Total CO2-emissions
(kg CO2-eq)
for scope 3 use ]],"")</f>
        <v>0.73925074575130345</v>
      </c>
      <c r="N1236" s="437" t="s">
        <v>3730</v>
      </c>
      <c r="O1236" s="259">
        <v>1</v>
      </c>
      <c r="P1236" s="259" t="s">
        <v>5252</v>
      </c>
      <c r="Q1236" s="260" t="s">
        <v>5253</v>
      </c>
    </row>
    <row r="1237" spans="1:17" ht="21.75" customHeight="1">
      <c r="A1237" s="301" t="s">
        <v>5167</v>
      </c>
      <c r="B1237" s="301" t="s">
        <v>5251</v>
      </c>
      <c r="C1237" s="316" t="s">
        <v>7307</v>
      </c>
      <c r="D1237" s="465" t="s">
        <v>3730</v>
      </c>
      <c r="E1237" s="465" t="s">
        <v>700</v>
      </c>
      <c r="F1237" s="469" t="str">
        <f t="shared" si="38"/>
        <v>CH</v>
      </c>
      <c r="G1237" s="260">
        <v>2.0097053709999999</v>
      </c>
      <c r="H1237" s="260">
        <v>2.2084190981619999E-3</v>
      </c>
      <c r="I1237" s="260">
        <v>1.2144083912E-6</v>
      </c>
      <c r="J1237" s="260">
        <v>4.8056905671700179E-2</v>
      </c>
      <c r="K1237" s="260">
        <v>2.0599719101988301</v>
      </c>
      <c r="L1237" s="301" t="str">
        <f t="shared" si="39"/>
        <v/>
      </c>
      <c r="M1237" s="459">
        <f>IFERROR((Tableau1[[#This Row],[Scope 1
(kg CO2-eq)]]+Tableau1[[#This Row],[Scope 2 energy
(kg CO2-eq)]]+Tableau1[[#This Row],[Scope 2 Infrastructure
(kg CO2-eq)]])/Tableau1[[#This Row],[Total CO2-emissions
(kg CO2-eq)
for scope 3 use ]],"")</f>
        <v>0.97667108689475357</v>
      </c>
      <c r="N1237" s="436" t="s">
        <v>3730</v>
      </c>
      <c r="O1237" s="259">
        <v>1</v>
      </c>
      <c r="P1237" s="260" t="s">
        <v>5167</v>
      </c>
      <c r="Q1237" s="260" t="s">
        <v>5251</v>
      </c>
    </row>
    <row r="1238" spans="1:17" ht="21.75" customHeight="1">
      <c r="A1238" s="301" t="s">
        <v>5167</v>
      </c>
      <c r="B1238" s="301" t="s">
        <v>5251</v>
      </c>
      <c r="C1238" s="316" t="s">
        <v>7308</v>
      </c>
      <c r="D1238" s="465" t="s">
        <v>3730</v>
      </c>
      <c r="E1238" s="465" t="s">
        <v>700</v>
      </c>
      <c r="F1238" s="469" t="str">
        <f t="shared" si="38"/>
        <v>CH</v>
      </c>
      <c r="G1238" s="260">
        <v>3.2229842E-4</v>
      </c>
      <c r="H1238" s="260">
        <v>0</v>
      </c>
      <c r="I1238" s="260">
        <v>0</v>
      </c>
      <c r="J1238" s="260">
        <v>2.65042269975885E-2</v>
      </c>
      <c r="K1238" s="260">
        <v>2.68265254148684E-2</v>
      </c>
      <c r="L1238" s="301" t="str">
        <f t="shared" si="39"/>
        <v/>
      </c>
      <c r="M1238" s="459">
        <f>IFERROR((Tableau1[[#This Row],[Scope 1
(kg CO2-eq)]]+Tableau1[[#This Row],[Scope 2 energy
(kg CO2-eq)]]+Tableau1[[#This Row],[Scope 2 Infrastructure
(kg CO2-eq)]])/Tableau1[[#This Row],[Total CO2-emissions
(kg CO2-eq)
for scope 3 use ]],"")</f>
        <v>1.2014169372130784E-2</v>
      </c>
      <c r="N1238" s="436" t="s">
        <v>3730</v>
      </c>
      <c r="O1238" s="259">
        <v>1</v>
      </c>
      <c r="P1238" s="259" t="s">
        <v>5167</v>
      </c>
      <c r="Q1238" s="260" t="s">
        <v>5251</v>
      </c>
    </row>
    <row r="1239" spans="1:17" ht="21.75" customHeight="1">
      <c r="A1239" s="301" t="s">
        <v>5167</v>
      </c>
      <c r="B1239" s="301" t="s">
        <v>5216</v>
      </c>
      <c r="C1239" s="316" t="s">
        <v>7309</v>
      </c>
      <c r="D1239" s="465" t="s">
        <v>3730</v>
      </c>
      <c r="E1239" s="465" t="s">
        <v>700</v>
      </c>
      <c r="F1239" s="469" t="str">
        <f t="shared" si="38"/>
        <v>CH</v>
      </c>
      <c r="G1239" s="260">
        <v>0</v>
      </c>
      <c r="H1239" s="260">
        <v>0</v>
      </c>
      <c r="I1239" s="260">
        <v>0</v>
      </c>
      <c r="J1239" s="260">
        <v>3.1674073453209899</v>
      </c>
      <c r="K1239" s="260">
        <v>3.1674073453541398</v>
      </c>
      <c r="L1239" s="301" t="str">
        <f t="shared" si="39"/>
        <v/>
      </c>
      <c r="M1239" s="459">
        <f>IFERROR((Tableau1[[#This Row],[Scope 1
(kg CO2-eq)]]+Tableau1[[#This Row],[Scope 2 energy
(kg CO2-eq)]]+Tableau1[[#This Row],[Scope 2 Infrastructure
(kg CO2-eq)]])/Tableau1[[#This Row],[Total CO2-emissions
(kg CO2-eq)
for scope 3 use ]],"")</f>
        <v>0</v>
      </c>
      <c r="N1239" s="436" t="s">
        <v>3730</v>
      </c>
      <c r="O1239" s="259">
        <v>1</v>
      </c>
      <c r="P1239" s="259" t="s">
        <v>5167</v>
      </c>
      <c r="Q1239" s="259" t="s">
        <v>5216</v>
      </c>
    </row>
    <row r="1240" spans="1:17" ht="21.75" customHeight="1">
      <c r="A1240" s="301" t="s">
        <v>5167</v>
      </c>
      <c r="B1240" s="301" t="s">
        <v>5216</v>
      </c>
      <c r="C1240" s="316" t="s">
        <v>7310</v>
      </c>
      <c r="D1240" s="465" t="s">
        <v>3730</v>
      </c>
      <c r="E1240" s="465" t="s">
        <v>700</v>
      </c>
      <c r="F1240" s="469" t="str">
        <f t="shared" si="38"/>
        <v>CH</v>
      </c>
      <c r="G1240" s="260">
        <v>0</v>
      </c>
      <c r="H1240" s="260">
        <v>0</v>
      </c>
      <c r="I1240" s="260">
        <v>0</v>
      </c>
      <c r="J1240" s="260">
        <v>3.10372724857229</v>
      </c>
      <c r="K1240" s="260">
        <v>3.1037272486201801</v>
      </c>
      <c r="L1240" s="301" t="str">
        <f t="shared" si="39"/>
        <v/>
      </c>
      <c r="M1240" s="459">
        <f>IFERROR((Tableau1[[#This Row],[Scope 1
(kg CO2-eq)]]+Tableau1[[#This Row],[Scope 2 energy
(kg CO2-eq)]]+Tableau1[[#This Row],[Scope 2 Infrastructure
(kg CO2-eq)]])/Tableau1[[#This Row],[Total CO2-emissions
(kg CO2-eq)
for scope 3 use ]],"")</f>
        <v>0</v>
      </c>
      <c r="N1240" s="436" t="s">
        <v>3730</v>
      </c>
      <c r="O1240" s="259">
        <v>1</v>
      </c>
      <c r="P1240" s="259" t="s">
        <v>5167</v>
      </c>
      <c r="Q1240" s="259" t="s">
        <v>5216</v>
      </c>
    </row>
    <row r="1241" spans="1:17" ht="21.75" customHeight="1">
      <c r="A1241" s="301" t="s">
        <v>5167</v>
      </c>
      <c r="B1241" s="301" t="s">
        <v>5264</v>
      </c>
      <c r="C1241" s="316" t="s">
        <v>7311</v>
      </c>
      <c r="D1241" s="465" t="s">
        <v>3730</v>
      </c>
      <c r="E1241" s="465" t="s">
        <v>700</v>
      </c>
      <c r="F1241" s="469" t="str">
        <f t="shared" si="38"/>
        <v>CH</v>
      </c>
      <c r="G1241" s="260">
        <v>0</v>
      </c>
      <c r="H1241" s="260">
        <v>1.475201153912E-7</v>
      </c>
      <c r="I1241" s="260">
        <v>7.0586666659200005E-8</v>
      </c>
      <c r="J1241" s="260">
        <v>1.1687464495249301E-3</v>
      </c>
      <c r="K1241" s="260">
        <v>1.16896459783645E-3</v>
      </c>
      <c r="L1241" s="301" t="str">
        <f t="shared" si="39"/>
        <v/>
      </c>
      <c r="M1241" s="459">
        <f>IFERROR((Tableau1[[#This Row],[Scope 1
(kg CO2-eq)]]+Tableau1[[#This Row],[Scope 2 energy
(kg CO2-eq)]]+Tableau1[[#This Row],[Scope 2 Infrastructure
(kg CO2-eq)]])/Tableau1[[#This Row],[Total CO2-emissions
(kg CO2-eq)
for scope 3 use ]],"")</f>
        <v>1.865811697412203E-4</v>
      </c>
      <c r="N1241" s="437" t="s">
        <v>3730</v>
      </c>
      <c r="O1241" s="259">
        <v>1</v>
      </c>
      <c r="P1241" s="259" t="s">
        <v>5167</v>
      </c>
      <c r="Q1241" s="259" t="s">
        <v>5264</v>
      </c>
    </row>
    <row r="1242" spans="1:17" ht="21.75" customHeight="1">
      <c r="A1242" s="301" t="s">
        <v>5234</v>
      </c>
      <c r="B1242" s="301" t="s">
        <v>5249</v>
      </c>
      <c r="C1242" s="316" t="s">
        <v>7312</v>
      </c>
      <c r="D1242" s="465" t="s">
        <v>3646</v>
      </c>
      <c r="E1242" s="465" t="s">
        <v>700</v>
      </c>
      <c r="F1242" s="469" t="str">
        <f t="shared" si="38"/>
        <v>CH</v>
      </c>
      <c r="G1242" s="260">
        <v>0</v>
      </c>
      <c r="H1242" s="260">
        <v>0</v>
      </c>
      <c r="I1242" s="260">
        <v>0</v>
      </c>
      <c r="J1242" s="260">
        <v>6.2432158605385403E-2</v>
      </c>
      <c r="K1242" s="260">
        <v>6.2432158609006298E-2</v>
      </c>
      <c r="L1242" s="301" t="str">
        <f t="shared" si="39"/>
        <v/>
      </c>
      <c r="M1242" s="459">
        <f>IFERROR((Tableau1[[#This Row],[Scope 1
(kg CO2-eq)]]+Tableau1[[#This Row],[Scope 2 energy
(kg CO2-eq)]]+Tableau1[[#This Row],[Scope 2 Infrastructure
(kg CO2-eq)]])/Tableau1[[#This Row],[Total CO2-emissions
(kg CO2-eq)
for scope 3 use ]],"")</f>
        <v>0</v>
      </c>
      <c r="N1242" s="436" t="s">
        <v>3646</v>
      </c>
      <c r="O1242" s="259">
        <v>1</v>
      </c>
      <c r="P1242" s="260" t="s">
        <v>5234</v>
      </c>
      <c r="Q1242" s="260" t="s">
        <v>5249</v>
      </c>
    </row>
    <row r="1243" spans="1:17" ht="21.75" customHeight="1">
      <c r="A1243" s="301" t="s">
        <v>5167</v>
      </c>
      <c r="B1243" s="301" t="s">
        <v>5216</v>
      </c>
      <c r="C1243" s="316" t="s">
        <v>7313</v>
      </c>
      <c r="D1243" s="465" t="s">
        <v>3731</v>
      </c>
      <c r="E1243" s="465" t="s">
        <v>700</v>
      </c>
      <c r="F1243" s="469" t="str">
        <f t="shared" si="38"/>
        <v>CH</v>
      </c>
      <c r="G1243" s="260">
        <v>0</v>
      </c>
      <c r="H1243" s="260">
        <v>0</v>
      </c>
      <c r="I1243" s="260">
        <v>0</v>
      </c>
      <c r="J1243" s="260">
        <v>0.124983544564924</v>
      </c>
      <c r="K1243" s="260">
        <v>0.124983544546425</v>
      </c>
      <c r="L1243" s="301" t="str">
        <f t="shared" si="39"/>
        <v/>
      </c>
      <c r="M1243" s="459">
        <f>IFERROR((Tableau1[[#This Row],[Scope 1
(kg CO2-eq)]]+Tableau1[[#This Row],[Scope 2 energy
(kg CO2-eq)]]+Tableau1[[#This Row],[Scope 2 Infrastructure
(kg CO2-eq)]])/Tableau1[[#This Row],[Total CO2-emissions
(kg CO2-eq)
for scope 3 use ]],"")</f>
        <v>0</v>
      </c>
      <c r="N1243" s="436" t="s">
        <v>3731</v>
      </c>
      <c r="O1243" s="259">
        <v>1</v>
      </c>
      <c r="P1243" s="259" t="s">
        <v>5167</v>
      </c>
      <c r="Q1243" s="259" t="s">
        <v>5216</v>
      </c>
    </row>
    <row r="1244" spans="1:17" ht="21.75" customHeight="1">
      <c r="A1244" s="301" t="s">
        <v>5167</v>
      </c>
      <c r="B1244" s="301" t="s">
        <v>5216</v>
      </c>
      <c r="C1244" s="316" t="s">
        <v>7314</v>
      </c>
      <c r="D1244" s="465" t="s">
        <v>3731</v>
      </c>
      <c r="E1244" s="465" t="s">
        <v>700</v>
      </c>
      <c r="F1244" s="469" t="str">
        <f t="shared" si="38"/>
        <v>CH</v>
      </c>
      <c r="G1244" s="260">
        <v>0</v>
      </c>
      <c r="H1244" s="260">
        <v>0</v>
      </c>
      <c r="I1244" s="260">
        <v>0</v>
      </c>
      <c r="J1244" s="260">
        <v>3.6339071209896399E-2</v>
      </c>
      <c r="K1244" s="260">
        <v>3.6339071209908397E-2</v>
      </c>
      <c r="L1244" s="301" t="str">
        <f t="shared" si="39"/>
        <v/>
      </c>
      <c r="M1244" s="459">
        <f>IFERROR((Tableau1[[#This Row],[Scope 1
(kg CO2-eq)]]+Tableau1[[#This Row],[Scope 2 energy
(kg CO2-eq)]]+Tableau1[[#This Row],[Scope 2 Infrastructure
(kg CO2-eq)]])/Tableau1[[#This Row],[Total CO2-emissions
(kg CO2-eq)
for scope 3 use ]],"")</f>
        <v>0</v>
      </c>
      <c r="N1244" s="436" t="s">
        <v>3731</v>
      </c>
      <c r="O1244" s="259">
        <v>1</v>
      </c>
      <c r="P1244" s="259" t="s">
        <v>5167</v>
      </c>
      <c r="Q1244" s="259" t="s">
        <v>5216</v>
      </c>
    </row>
    <row r="1245" spans="1:17" ht="21.75" customHeight="1">
      <c r="A1245" s="301" t="s">
        <v>5234</v>
      </c>
      <c r="B1245" s="301" t="s">
        <v>5249</v>
      </c>
      <c r="C1245" s="316" t="s">
        <v>7315</v>
      </c>
      <c r="D1245" s="465" t="s">
        <v>3646</v>
      </c>
      <c r="E1245" s="465" t="s">
        <v>700</v>
      </c>
      <c r="F1245" s="469" t="str">
        <f t="shared" si="38"/>
        <v>CH</v>
      </c>
      <c r="G1245" s="260">
        <v>0</v>
      </c>
      <c r="H1245" s="260">
        <v>0</v>
      </c>
      <c r="I1245" s="260">
        <v>0</v>
      </c>
      <c r="J1245" s="260">
        <v>0.189676922373193</v>
      </c>
      <c r="K1245" s="260">
        <v>0.18967692236912501</v>
      </c>
      <c r="L1245" s="301" t="str">
        <f t="shared" si="39"/>
        <v/>
      </c>
      <c r="M1245" s="459">
        <f>IFERROR((Tableau1[[#This Row],[Scope 1
(kg CO2-eq)]]+Tableau1[[#This Row],[Scope 2 energy
(kg CO2-eq)]]+Tableau1[[#This Row],[Scope 2 Infrastructure
(kg CO2-eq)]])/Tableau1[[#This Row],[Total CO2-emissions
(kg CO2-eq)
for scope 3 use ]],"")</f>
        <v>0</v>
      </c>
      <c r="N1245" s="436" t="s">
        <v>3646</v>
      </c>
      <c r="O1245" s="259">
        <v>1</v>
      </c>
      <c r="P1245" s="259" t="s">
        <v>5234</v>
      </c>
      <c r="Q1245" s="259" t="s">
        <v>5249</v>
      </c>
    </row>
    <row r="1246" spans="1:17" ht="21.75" customHeight="1">
      <c r="A1246" s="301" t="s">
        <v>5167</v>
      </c>
      <c r="B1246" s="301" t="s">
        <v>5251</v>
      </c>
      <c r="C1246" s="316" t="s">
        <v>7316</v>
      </c>
      <c r="D1246" s="465" t="s">
        <v>3730</v>
      </c>
      <c r="E1246" s="465" t="s">
        <v>700</v>
      </c>
      <c r="F1246" s="469" t="str">
        <f t="shared" si="38"/>
        <v>CH</v>
      </c>
      <c r="G1246" s="260">
        <v>3.15446533185</v>
      </c>
      <c r="H1246" s="260">
        <v>1.6204922417620001E-2</v>
      </c>
      <c r="I1246" s="260">
        <v>8.9110775120000007E-6</v>
      </c>
      <c r="J1246" s="260">
        <v>1.531680992758E-2</v>
      </c>
      <c r="K1246" s="260">
        <v>3.18599598108176</v>
      </c>
      <c r="L1246" s="301" t="str">
        <f t="shared" si="39"/>
        <v/>
      </c>
      <c r="M1246" s="459">
        <f>IFERROR((Tableau1[[#This Row],[Scope 1
(kg CO2-eq)]]+Tableau1[[#This Row],[Scope 2 energy
(kg CO2-eq)]]+Tableau1[[#This Row],[Scope 2 Infrastructure
(kg CO2-eq)]])/Tableau1[[#This Row],[Total CO2-emissions
(kg CO2-eq)
for scope 3 use ]],"")</f>
        <v>0.99519245603962525</v>
      </c>
      <c r="N1246" s="436" t="s">
        <v>3730</v>
      </c>
      <c r="O1246" s="259">
        <v>1</v>
      </c>
      <c r="P1246" s="259" t="s">
        <v>5167</v>
      </c>
      <c r="Q1246" s="259" t="s">
        <v>5251</v>
      </c>
    </row>
    <row r="1247" spans="1:17" ht="21.75" customHeight="1">
      <c r="A1247" s="301" t="s">
        <v>5132</v>
      </c>
      <c r="B1247" s="301" t="s">
        <v>5137</v>
      </c>
      <c r="C1247" s="316" t="s">
        <v>7317</v>
      </c>
      <c r="D1247" s="465" t="s">
        <v>3731</v>
      </c>
      <c r="E1247" s="465" t="s">
        <v>700</v>
      </c>
      <c r="F1247" s="469" t="str">
        <f t="shared" si="38"/>
        <v>CH</v>
      </c>
      <c r="G1247" s="260">
        <v>0</v>
      </c>
      <c r="H1247" s="260">
        <v>0</v>
      </c>
      <c r="I1247" s="260">
        <v>0</v>
      </c>
      <c r="J1247" s="260">
        <v>1.4919250839792499</v>
      </c>
      <c r="K1247" s="260">
        <v>1.49192508397896</v>
      </c>
      <c r="L1247" s="301" t="str">
        <f t="shared" si="39"/>
        <v/>
      </c>
      <c r="M1247" s="459">
        <f>IFERROR((Tableau1[[#This Row],[Scope 1
(kg CO2-eq)]]+Tableau1[[#This Row],[Scope 2 energy
(kg CO2-eq)]]+Tableau1[[#This Row],[Scope 2 Infrastructure
(kg CO2-eq)]])/Tableau1[[#This Row],[Total CO2-emissions
(kg CO2-eq)
for scope 3 use ]],"")</f>
        <v>0</v>
      </c>
      <c r="N1247" s="436" t="s">
        <v>3731</v>
      </c>
      <c r="O1247" s="259">
        <v>1</v>
      </c>
      <c r="P1247" s="259" t="s">
        <v>5132</v>
      </c>
      <c r="Q1247" s="260" t="s">
        <v>5137</v>
      </c>
    </row>
    <row r="1248" spans="1:17" ht="21.75" customHeight="1">
      <c r="A1248" s="301" t="s">
        <v>5132</v>
      </c>
      <c r="B1248" s="301" t="s">
        <v>5137</v>
      </c>
      <c r="C1248" s="316" t="s">
        <v>7318</v>
      </c>
      <c r="D1248" s="465" t="s">
        <v>3731</v>
      </c>
      <c r="E1248" s="465" t="s">
        <v>700</v>
      </c>
      <c r="F1248" s="469" t="str">
        <f t="shared" si="38"/>
        <v>CH</v>
      </c>
      <c r="G1248" s="260">
        <v>0</v>
      </c>
      <c r="H1248" s="260">
        <v>0</v>
      </c>
      <c r="I1248" s="260">
        <v>0</v>
      </c>
      <c r="J1248" s="260">
        <v>1.71711817405155</v>
      </c>
      <c r="K1248" s="260">
        <v>1.71711817405628</v>
      </c>
      <c r="L1248" s="301" t="str">
        <f t="shared" si="39"/>
        <v/>
      </c>
      <c r="M1248" s="459">
        <f>IFERROR((Tableau1[[#This Row],[Scope 1
(kg CO2-eq)]]+Tableau1[[#This Row],[Scope 2 energy
(kg CO2-eq)]]+Tableau1[[#This Row],[Scope 2 Infrastructure
(kg CO2-eq)]])/Tableau1[[#This Row],[Total CO2-emissions
(kg CO2-eq)
for scope 3 use ]],"")</f>
        <v>0</v>
      </c>
      <c r="N1248" s="436" t="s">
        <v>3731</v>
      </c>
      <c r="O1248" s="259">
        <v>1</v>
      </c>
      <c r="P1248" s="259" t="s">
        <v>5132</v>
      </c>
      <c r="Q1248" s="259" t="s">
        <v>5137</v>
      </c>
    </row>
    <row r="1249" spans="1:17" ht="21.75" customHeight="1">
      <c r="A1249" s="301" t="s">
        <v>5132</v>
      </c>
      <c r="B1249" s="301" t="s">
        <v>5137</v>
      </c>
      <c r="C1249" s="316" t="s">
        <v>7319</v>
      </c>
      <c r="D1249" s="465" t="s">
        <v>3731</v>
      </c>
      <c r="E1249" s="465" t="s">
        <v>700</v>
      </c>
      <c r="F1249" s="469" t="str">
        <f t="shared" si="38"/>
        <v>CH</v>
      </c>
      <c r="G1249" s="260">
        <v>0</v>
      </c>
      <c r="H1249" s="260">
        <v>0</v>
      </c>
      <c r="I1249" s="260">
        <v>0</v>
      </c>
      <c r="J1249" s="260">
        <v>1.15412352758493</v>
      </c>
      <c r="K1249" s="260">
        <v>1.15412352758854</v>
      </c>
      <c r="L1249" s="301" t="str">
        <f t="shared" si="39"/>
        <v/>
      </c>
      <c r="M1249" s="459">
        <f>IFERROR((Tableau1[[#This Row],[Scope 1
(kg CO2-eq)]]+Tableau1[[#This Row],[Scope 2 energy
(kg CO2-eq)]]+Tableau1[[#This Row],[Scope 2 Infrastructure
(kg CO2-eq)]])/Tableau1[[#This Row],[Total CO2-emissions
(kg CO2-eq)
for scope 3 use ]],"")</f>
        <v>0</v>
      </c>
      <c r="N1249" s="436" t="s">
        <v>3731</v>
      </c>
      <c r="O1249" s="259">
        <v>1</v>
      </c>
      <c r="P1249" s="259" t="s">
        <v>5132</v>
      </c>
      <c r="Q1249" s="259" t="s">
        <v>5137</v>
      </c>
    </row>
    <row r="1250" spans="1:17" ht="21.75" customHeight="1">
      <c r="A1250" s="301" t="s">
        <v>5132</v>
      </c>
      <c r="B1250" s="301" t="s">
        <v>5137</v>
      </c>
      <c r="C1250" s="316" t="s">
        <v>7320</v>
      </c>
      <c r="D1250" s="465" t="s">
        <v>3731</v>
      </c>
      <c r="E1250" s="465" t="s">
        <v>700</v>
      </c>
      <c r="F1250" s="469" t="str">
        <f t="shared" si="38"/>
        <v>CH</v>
      </c>
      <c r="G1250" s="260">
        <v>0</v>
      </c>
      <c r="H1250" s="260">
        <v>0</v>
      </c>
      <c r="I1250" s="260">
        <v>0</v>
      </c>
      <c r="J1250" s="260">
        <v>4.2225194549289601E-2</v>
      </c>
      <c r="K1250" s="260">
        <v>4.2225194549328299E-2</v>
      </c>
      <c r="L1250" s="301" t="str">
        <f t="shared" si="39"/>
        <v/>
      </c>
      <c r="M1250" s="459">
        <f>IFERROR((Tableau1[[#This Row],[Scope 1
(kg CO2-eq)]]+Tableau1[[#This Row],[Scope 2 energy
(kg CO2-eq)]]+Tableau1[[#This Row],[Scope 2 Infrastructure
(kg CO2-eq)]])/Tableau1[[#This Row],[Total CO2-emissions
(kg CO2-eq)
for scope 3 use ]],"")</f>
        <v>0</v>
      </c>
      <c r="N1250" s="436" t="s">
        <v>3731</v>
      </c>
      <c r="O1250" s="259">
        <v>1</v>
      </c>
      <c r="P1250" s="259" t="s">
        <v>5132</v>
      </c>
      <c r="Q1250" s="259" t="s">
        <v>5137</v>
      </c>
    </row>
    <row r="1251" spans="1:17" ht="21.75" customHeight="1">
      <c r="A1251" s="301" t="s">
        <v>5132</v>
      </c>
      <c r="B1251" s="301" t="s">
        <v>5137</v>
      </c>
      <c r="C1251" s="316" t="s">
        <v>7321</v>
      </c>
      <c r="D1251" s="465" t="s">
        <v>3731</v>
      </c>
      <c r="E1251" s="465" t="s">
        <v>700</v>
      </c>
      <c r="F1251" s="469" t="str">
        <f t="shared" si="38"/>
        <v>CH</v>
      </c>
      <c r="G1251" s="260">
        <v>0</v>
      </c>
      <c r="H1251" s="260">
        <v>0</v>
      </c>
      <c r="I1251" s="260">
        <v>0</v>
      </c>
      <c r="J1251" s="260">
        <v>0.919560306819312</v>
      </c>
      <c r="K1251" s="260">
        <v>0.919560306820419</v>
      </c>
      <c r="L1251" s="301" t="str">
        <f t="shared" si="39"/>
        <v/>
      </c>
      <c r="M1251" s="459">
        <f>IFERROR((Tableau1[[#This Row],[Scope 1
(kg CO2-eq)]]+Tableau1[[#This Row],[Scope 2 energy
(kg CO2-eq)]]+Tableau1[[#This Row],[Scope 2 Infrastructure
(kg CO2-eq)]])/Tableau1[[#This Row],[Total CO2-emissions
(kg CO2-eq)
for scope 3 use ]],"")</f>
        <v>0</v>
      </c>
      <c r="N1251" s="436" t="s">
        <v>3731</v>
      </c>
      <c r="O1251" s="259">
        <v>1</v>
      </c>
      <c r="P1251" s="259" t="s">
        <v>5132</v>
      </c>
      <c r="Q1251" s="259" t="s">
        <v>5137</v>
      </c>
    </row>
    <row r="1252" spans="1:17" ht="21.75" customHeight="1">
      <c r="A1252" s="301" t="s">
        <v>5132</v>
      </c>
      <c r="B1252" s="301" t="s">
        <v>5137</v>
      </c>
      <c r="C1252" s="316" t="s">
        <v>7322</v>
      </c>
      <c r="D1252" s="465" t="s">
        <v>3731</v>
      </c>
      <c r="E1252" s="465" t="s">
        <v>700</v>
      </c>
      <c r="F1252" s="469" t="str">
        <f t="shared" si="38"/>
        <v>CH</v>
      </c>
      <c r="G1252" s="260">
        <v>0</v>
      </c>
      <c r="H1252" s="260">
        <v>0</v>
      </c>
      <c r="I1252" s="260">
        <v>0</v>
      </c>
      <c r="J1252" s="260">
        <v>1.2188569778949501</v>
      </c>
      <c r="K1252" s="260">
        <v>1.2188569778968701</v>
      </c>
      <c r="L1252" s="301" t="str">
        <f t="shared" si="39"/>
        <v/>
      </c>
      <c r="M1252" s="459">
        <f>IFERROR((Tableau1[[#This Row],[Scope 1
(kg CO2-eq)]]+Tableau1[[#This Row],[Scope 2 energy
(kg CO2-eq)]]+Tableau1[[#This Row],[Scope 2 Infrastructure
(kg CO2-eq)]])/Tableau1[[#This Row],[Total CO2-emissions
(kg CO2-eq)
for scope 3 use ]],"")</f>
        <v>0</v>
      </c>
      <c r="N1252" s="436" t="s">
        <v>3731</v>
      </c>
      <c r="O1252" s="259">
        <v>1</v>
      </c>
      <c r="P1252" s="259" t="s">
        <v>5132</v>
      </c>
      <c r="Q1252" s="259" t="s">
        <v>5137</v>
      </c>
    </row>
    <row r="1253" spans="1:17" ht="21.75" customHeight="1">
      <c r="A1253" s="301" t="s">
        <v>5132</v>
      </c>
      <c r="B1253" s="301" t="s">
        <v>5137</v>
      </c>
      <c r="C1253" s="316" t="s">
        <v>7323</v>
      </c>
      <c r="D1253" s="465" t="s">
        <v>3731</v>
      </c>
      <c r="E1253" s="465" t="s">
        <v>700</v>
      </c>
      <c r="F1253" s="469" t="str">
        <f t="shared" si="38"/>
        <v>CH</v>
      </c>
      <c r="G1253" s="260">
        <v>0</v>
      </c>
      <c r="H1253" s="260">
        <v>0</v>
      </c>
      <c r="I1253" s="260">
        <v>0</v>
      </c>
      <c r="J1253" s="260">
        <v>2.7890479016783698</v>
      </c>
      <c r="K1253" s="260">
        <v>2.7890479016843699</v>
      </c>
      <c r="L1253" s="301" t="str">
        <f t="shared" si="39"/>
        <v/>
      </c>
      <c r="M1253" s="459">
        <f>IFERROR((Tableau1[[#This Row],[Scope 1
(kg CO2-eq)]]+Tableau1[[#This Row],[Scope 2 energy
(kg CO2-eq)]]+Tableau1[[#This Row],[Scope 2 Infrastructure
(kg CO2-eq)]])/Tableau1[[#This Row],[Total CO2-emissions
(kg CO2-eq)
for scope 3 use ]],"")</f>
        <v>0</v>
      </c>
      <c r="N1253" s="436" t="s">
        <v>3731</v>
      </c>
      <c r="O1253" s="259">
        <v>1</v>
      </c>
      <c r="P1253" s="259" t="s">
        <v>5132</v>
      </c>
      <c r="Q1253" s="259" t="s">
        <v>5137</v>
      </c>
    </row>
    <row r="1254" spans="1:17" ht="21.75" customHeight="1">
      <c r="A1254" s="301" t="s">
        <v>5132</v>
      </c>
      <c r="B1254" s="301" t="s">
        <v>5137</v>
      </c>
      <c r="C1254" s="316" t="s">
        <v>7324</v>
      </c>
      <c r="D1254" s="465" t="s">
        <v>3731</v>
      </c>
      <c r="E1254" s="465" t="s">
        <v>700</v>
      </c>
      <c r="F1254" s="469" t="str">
        <f t="shared" si="38"/>
        <v>CH</v>
      </c>
      <c r="G1254" s="260">
        <v>0</v>
      </c>
      <c r="H1254" s="260">
        <v>0</v>
      </c>
      <c r="I1254" s="260">
        <v>0</v>
      </c>
      <c r="J1254" s="260">
        <v>9.5708851473607207E-2</v>
      </c>
      <c r="K1254" s="260">
        <v>9.5708851473844697E-2</v>
      </c>
      <c r="L1254" s="301" t="str">
        <f t="shared" si="39"/>
        <v/>
      </c>
      <c r="M1254" s="459">
        <f>IFERROR((Tableau1[[#This Row],[Scope 1
(kg CO2-eq)]]+Tableau1[[#This Row],[Scope 2 energy
(kg CO2-eq)]]+Tableau1[[#This Row],[Scope 2 Infrastructure
(kg CO2-eq)]])/Tableau1[[#This Row],[Total CO2-emissions
(kg CO2-eq)
for scope 3 use ]],"")</f>
        <v>0</v>
      </c>
      <c r="N1254" s="436" t="s">
        <v>3731</v>
      </c>
      <c r="O1254" s="259">
        <v>1</v>
      </c>
      <c r="P1254" s="259" t="s">
        <v>5132</v>
      </c>
      <c r="Q1254" s="259" t="s">
        <v>5137</v>
      </c>
    </row>
    <row r="1255" spans="1:17" ht="21.75" customHeight="1">
      <c r="A1255" s="301" t="s">
        <v>5132</v>
      </c>
      <c r="B1255" s="301" t="s">
        <v>5137</v>
      </c>
      <c r="C1255" s="316" t="s">
        <v>7325</v>
      </c>
      <c r="D1255" s="465" t="s">
        <v>3731</v>
      </c>
      <c r="E1255" s="465" t="s">
        <v>700</v>
      </c>
      <c r="F1255" s="469" t="str">
        <f t="shared" si="38"/>
        <v>CH</v>
      </c>
      <c r="G1255" s="260">
        <v>0</v>
      </c>
      <c r="H1255" s="260">
        <v>0</v>
      </c>
      <c r="I1255" s="260">
        <v>0</v>
      </c>
      <c r="J1255" s="260">
        <v>9.5708851473607207E-2</v>
      </c>
      <c r="K1255" s="260">
        <v>9.5708851473844697E-2</v>
      </c>
      <c r="L1255" s="301" t="str">
        <f t="shared" si="39"/>
        <v/>
      </c>
      <c r="M1255" s="459">
        <f>IFERROR((Tableau1[[#This Row],[Scope 1
(kg CO2-eq)]]+Tableau1[[#This Row],[Scope 2 energy
(kg CO2-eq)]]+Tableau1[[#This Row],[Scope 2 Infrastructure
(kg CO2-eq)]])/Tableau1[[#This Row],[Total CO2-emissions
(kg CO2-eq)
for scope 3 use ]],"")</f>
        <v>0</v>
      </c>
      <c r="N1255" s="436" t="s">
        <v>3731</v>
      </c>
      <c r="O1255" s="259">
        <v>1</v>
      </c>
      <c r="P1255" s="259" t="s">
        <v>5132</v>
      </c>
      <c r="Q1255" s="259" t="s">
        <v>5137</v>
      </c>
    </row>
    <row r="1256" spans="1:17" ht="21.75" customHeight="1">
      <c r="A1256" s="301" t="s">
        <v>5132</v>
      </c>
      <c r="B1256" s="301" t="s">
        <v>5137</v>
      </c>
      <c r="C1256" s="316" t="s">
        <v>7326</v>
      </c>
      <c r="D1256" s="465" t="s">
        <v>3731</v>
      </c>
      <c r="E1256" s="465" t="s">
        <v>700</v>
      </c>
      <c r="F1256" s="469" t="str">
        <f t="shared" si="38"/>
        <v>CH</v>
      </c>
      <c r="G1256" s="260">
        <v>0</v>
      </c>
      <c r="H1256" s="260">
        <v>0</v>
      </c>
      <c r="I1256" s="260">
        <v>0</v>
      </c>
      <c r="J1256" s="260">
        <v>0.56299464646661501</v>
      </c>
      <c r="K1256" s="260">
        <v>0.56299464646761999</v>
      </c>
      <c r="L1256" s="301" t="str">
        <f t="shared" si="39"/>
        <v/>
      </c>
      <c r="M1256" s="459">
        <f>IFERROR((Tableau1[[#This Row],[Scope 1
(kg CO2-eq)]]+Tableau1[[#This Row],[Scope 2 energy
(kg CO2-eq)]]+Tableau1[[#This Row],[Scope 2 Infrastructure
(kg CO2-eq)]])/Tableau1[[#This Row],[Total CO2-emissions
(kg CO2-eq)
for scope 3 use ]],"")</f>
        <v>0</v>
      </c>
      <c r="N1256" s="436" t="s">
        <v>3731</v>
      </c>
      <c r="O1256" s="259">
        <v>1</v>
      </c>
      <c r="P1256" s="259" t="s">
        <v>5132</v>
      </c>
      <c r="Q1256" s="259" t="s">
        <v>5137</v>
      </c>
    </row>
    <row r="1257" spans="1:17" ht="21.75" customHeight="1">
      <c r="A1257" s="301" t="s">
        <v>5234</v>
      </c>
      <c r="B1257" s="301" t="s">
        <v>5249</v>
      </c>
      <c r="C1257" s="316" t="s">
        <v>7327</v>
      </c>
      <c r="D1257" s="465" t="s">
        <v>3730</v>
      </c>
      <c r="E1257" s="465" t="s">
        <v>6091</v>
      </c>
      <c r="F1257" s="469" t="str">
        <f t="shared" si="38"/>
        <v>other</v>
      </c>
      <c r="G1257" s="260">
        <v>0</v>
      </c>
      <c r="H1257" s="260">
        <v>0</v>
      </c>
      <c r="I1257" s="260">
        <v>0</v>
      </c>
      <c r="J1257" s="260">
        <v>6.0068500997102897E-2</v>
      </c>
      <c r="K1257" s="260">
        <v>6.0068500983805097E-2</v>
      </c>
      <c r="L1257" s="301" t="str">
        <f t="shared" si="39"/>
        <v/>
      </c>
      <c r="M1257" s="459">
        <f>IFERROR((Tableau1[[#This Row],[Scope 1
(kg CO2-eq)]]+Tableau1[[#This Row],[Scope 2 energy
(kg CO2-eq)]]+Tableau1[[#This Row],[Scope 2 Infrastructure
(kg CO2-eq)]])/Tableau1[[#This Row],[Total CO2-emissions
(kg CO2-eq)
for scope 3 use ]],"")</f>
        <v>0</v>
      </c>
      <c r="N1257" s="436" t="s">
        <v>3730</v>
      </c>
      <c r="O1257" s="259">
        <v>1</v>
      </c>
      <c r="P1257" s="259" t="s">
        <v>5234</v>
      </c>
      <c r="Q1257" s="259" t="s">
        <v>5249</v>
      </c>
    </row>
    <row r="1258" spans="1:17" ht="21.75" customHeight="1">
      <c r="A1258" s="301" t="s">
        <v>5167</v>
      </c>
      <c r="B1258" s="301" t="s">
        <v>5216</v>
      </c>
      <c r="C1258" s="316" t="s">
        <v>7328</v>
      </c>
      <c r="D1258" s="465" t="s">
        <v>3730</v>
      </c>
      <c r="E1258" s="465" t="s">
        <v>700</v>
      </c>
      <c r="F1258" s="469" t="str">
        <f t="shared" si="38"/>
        <v>CH</v>
      </c>
      <c r="G1258" s="260">
        <v>0</v>
      </c>
      <c r="H1258" s="260">
        <v>0</v>
      </c>
      <c r="I1258" s="260">
        <v>0</v>
      </c>
      <c r="J1258" s="260">
        <v>1.36482757960455E-2</v>
      </c>
      <c r="K1258" s="260">
        <v>1.3648275795888299E-2</v>
      </c>
      <c r="L1258" s="301" t="str">
        <f t="shared" si="39"/>
        <v/>
      </c>
      <c r="M1258" s="459">
        <f>IFERROR((Tableau1[[#This Row],[Scope 1
(kg CO2-eq)]]+Tableau1[[#This Row],[Scope 2 energy
(kg CO2-eq)]]+Tableau1[[#This Row],[Scope 2 Infrastructure
(kg CO2-eq)]])/Tableau1[[#This Row],[Total CO2-emissions
(kg CO2-eq)
for scope 3 use ]],"")</f>
        <v>0</v>
      </c>
      <c r="N1258" s="436" t="s">
        <v>3730</v>
      </c>
      <c r="O1258" s="259">
        <v>1</v>
      </c>
      <c r="P1258" s="259" t="s">
        <v>5167</v>
      </c>
      <c r="Q1258" s="259" t="s">
        <v>5216</v>
      </c>
    </row>
    <row r="1259" spans="1:17" ht="21.75" customHeight="1">
      <c r="A1259" s="301" t="s">
        <v>5167</v>
      </c>
      <c r="B1259" s="301" t="s">
        <v>5216</v>
      </c>
      <c r="C1259" s="316" t="s">
        <v>7329</v>
      </c>
      <c r="D1259" s="465" t="s">
        <v>3730</v>
      </c>
      <c r="E1259" s="465" t="s">
        <v>700</v>
      </c>
      <c r="F1259" s="469" t="str">
        <f t="shared" si="38"/>
        <v>CH</v>
      </c>
      <c r="G1259" s="260">
        <v>0</v>
      </c>
      <c r="H1259" s="260">
        <v>0</v>
      </c>
      <c r="I1259" s="260">
        <v>0</v>
      </c>
      <c r="J1259" s="260">
        <v>1.9097560738984599E-2</v>
      </c>
      <c r="K1259" s="260">
        <v>1.9097560721967499E-2</v>
      </c>
      <c r="L1259" s="301" t="str">
        <f t="shared" si="39"/>
        <v/>
      </c>
      <c r="M1259" s="459">
        <f>IFERROR((Tableau1[[#This Row],[Scope 1
(kg CO2-eq)]]+Tableau1[[#This Row],[Scope 2 energy
(kg CO2-eq)]]+Tableau1[[#This Row],[Scope 2 Infrastructure
(kg CO2-eq)]])/Tableau1[[#This Row],[Total CO2-emissions
(kg CO2-eq)
for scope 3 use ]],"")</f>
        <v>0</v>
      </c>
      <c r="N1259" s="436" t="s">
        <v>3730</v>
      </c>
      <c r="O1259" s="259">
        <v>1</v>
      </c>
      <c r="P1259" s="259" t="s">
        <v>5167</v>
      </c>
      <c r="Q1259" s="259" t="s">
        <v>5216</v>
      </c>
    </row>
    <row r="1260" spans="1:17" ht="21.75" customHeight="1">
      <c r="A1260" s="301" t="s">
        <v>5167</v>
      </c>
      <c r="B1260" s="301" t="s">
        <v>5216</v>
      </c>
      <c r="C1260" s="316" t="s">
        <v>7330</v>
      </c>
      <c r="D1260" s="465" t="s">
        <v>3730</v>
      </c>
      <c r="E1260" s="465" t="s">
        <v>700</v>
      </c>
      <c r="F1260" s="469" t="str">
        <f t="shared" si="38"/>
        <v>CH</v>
      </c>
      <c r="G1260" s="260">
        <v>0</v>
      </c>
      <c r="H1260" s="260">
        <v>0</v>
      </c>
      <c r="I1260" s="260">
        <v>0</v>
      </c>
      <c r="J1260" s="260">
        <v>7.8934429367461006E-2</v>
      </c>
      <c r="K1260" s="260">
        <v>7.8934429376473006E-2</v>
      </c>
      <c r="L1260" s="301" t="str">
        <f t="shared" si="39"/>
        <v/>
      </c>
      <c r="M1260" s="459">
        <f>IFERROR((Tableau1[[#This Row],[Scope 1
(kg CO2-eq)]]+Tableau1[[#This Row],[Scope 2 energy
(kg CO2-eq)]]+Tableau1[[#This Row],[Scope 2 Infrastructure
(kg CO2-eq)]])/Tableau1[[#This Row],[Total CO2-emissions
(kg CO2-eq)
for scope 3 use ]],"")</f>
        <v>0</v>
      </c>
      <c r="N1260" s="436" t="s">
        <v>3730</v>
      </c>
      <c r="O1260" s="259">
        <v>1</v>
      </c>
      <c r="P1260" s="259" t="s">
        <v>5167</v>
      </c>
      <c r="Q1260" s="259" t="s">
        <v>5216</v>
      </c>
    </row>
    <row r="1261" spans="1:17" ht="21.75" customHeight="1">
      <c r="A1261" s="301" t="s">
        <v>5167</v>
      </c>
      <c r="B1261" s="301" t="s">
        <v>5216</v>
      </c>
      <c r="C1261" s="316" t="s">
        <v>7331</v>
      </c>
      <c r="D1261" s="465" t="s">
        <v>3730</v>
      </c>
      <c r="E1261" s="465" t="s">
        <v>700</v>
      </c>
      <c r="F1261" s="469" t="str">
        <f t="shared" si="38"/>
        <v>CH</v>
      </c>
      <c r="G1261" s="260">
        <v>0</v>
      </c>
      <c r="H1261" s="260">
        <v>0</v>
      </c>
      <c r="I1261" s="260">
        <v>0</v>
      </c>
      <c r="J1261" s="260">
        <v>9.3078576773772403E-2</v>
      </c>
      <c r="K1261" s="260">
        <v>9.3078576774090205E-2</v>
      </c>
      <c r="L1261" s="301" t="str">
        <f t="shared" si="39"/>
        <v/>
      </c>
      <c r="M1261" s="459">
        <f>IFERROR((Tableau1[[#This Row],[Scope 1
(kg CO2-eq)]]+Tableau1[[#This Row],[Scope 2 energy
(kg CO2-eq)]]+Tableau1[[#This Row],[Scope 2 Infrastructure
(kg CO2-eq)]])/Tableau1[[#This Row],[Total CO2-emissions
(kg CO2-eq)
for scope 3 use ]],"")</f>
        <v>0</v>
      </c>
      <c r="N1261" s="436" t="s">
        <v>3730</v>
      </c>
      <c r="O1261" s="259">
        <v>1</v>
      </c>
      <c r="P1261" s="259" t="s">
        <v>5167</v>
      </c>
      <c r="Q1261" s="259" t="s">
        <v>5216</v>
      </c>
    </row>
    <row r="1262" spans="1:17" ht="21.75" customHeight="1">
      <c r="A1262" s="301" t="s">
        <v>5252</v>
      </c>
      <c r="B1262" s="301" t="s">
        <v>5257</v>
      </c>
      <c r="C1262" s="316" t="s">
        <v>7332</v>
      </c>
      <c r="D1262" s="465" t="s">
        <v>3730</v>
      </c>
      <c r="E1262" s="465" t="s">
        <v>700</v>
      </c>
      <c r="F1262" s="469" t="str">
        <f t="shared" si="38"/>
        <v>CH</v>
      </c>
      <c r="G1262" s="260">
        <v>0</v>
      </c>
      <c r="H1262" s="260">
        <v>0</v>
      </c>
      <c r="I1262" s="260">
        <v>0</v>
      </c>
      <c r="J1262" s="260">
        <v>0.30459314590904801</v>
      </c>
      <c r="K1262" s="260">
        <v>0.304593145803989</v>
      </c>
      <c r="L1262" s="301" t="str">
        <f t="shared" si="39"/>
        <v/>
      </c>
      <c r="M1262" s="459">
        <f>IFERROR((Tableau1[[#This Row],[Scope 1
(kg CO2-eq)]]+Tableau1[[#This Row],[Scope 2 energy
(kg CO2-eq)]]+Tableau1[[#This Row],[Scope 2 Infrastructure
(kg CO2-eq)]])/Tableau1[[#This Row],[Total CO2-emissions
(kg CO2-eq)
for scope 3 use ]],"")</f>
        <v>0</v>
      </c>
      <c r="N1262" s="436" t="s">
        <v>3730</v>
      </c>
      <c r="O1262" s="259">
        <v>1</v>
      </c>
      <c r="P1262" s="259" t="s">
        <v>5252</v>
      </c>
      <c r="Q1262" s="259" t="s">
        <v>5257</v>
      </c>
    </row>
    <row r="1263" spans="1:17" ht="21.75" customHeight="1">
      <c r="A1263" s="301" t="s">
        <v>5167</v>
      </c>
      <c r="B1263" s="301" t="s">
        <v>5216</v>
      </c>
      <c r="C1263" s="316" t="s">
        <v>7333</v>
      </c>
      <c r="D1263" s="465" t="s">
        <v>3730</v>
      </c>
      <c r="E1263" s="465" t="s">
        <v>700</v>
      </c>
      <c r="F1263" s="469" t="str">
        <f t="shared" si="38"/>
        <v>CH</v>
      </c>
      <c r="G1263" s="260">
        <v>0</v>
      </c>
      <c r="H1263" s="260">
        <v>0</v>
      </c>
      <c r="I1263" s="260">
        <v>0</v>
      </c>
      <c r="J1263" s="260">
        <v>1.3373912067839101E-2</v>
      </c>
      <c r="K1263" s="260">
        <v>1.3373912067839101E-2</v>
      </c>
      <c r="L1263" s="301" t="str">
        <f t="shared" si="39"/>
        <v/>
      </c>
      <c r="M1263" s="459">
        <f>IFERROR((Tableau1[[#This Row],[Scope 1
(kg CO2-eq)]]+Tableau1[[#This Row],[Scope 2 energy
(kg CO2-eq)]]+Tableau1[[#This Row],[Scope 2 Infrastructure
(kg CO2-eq)]])/Tableau1[[#This Row],[Total CO2-emissions
(kg CO2-eq)
for scope 3 use ]],"")</f>
        <v>0</v>
      </c>
      <c r="N1263" s="436" t="s">
        <v>3730</v>
      </c>
      <c r="O1263" s="259">
        <v>1</v>
      </c>
      <c r="P1263" s="259" t="s">
        <v>5167</v>
      </c>
      <c r="Q1263" s="259" t="s">
        <v>5216</v>
      </c>
    </row>
    <row r="1264" spans="1:17" ht="21.75" customHeight="1">
      <c r="A1264" s="301" t="s">
        <v>5167</v>
      </c>
      <c r="B1264" s="301" t="s">
        <v>5216</v>
      </c>
      <c r="C1264" s="316" t="s">
        <v>7334</v>
      </c>
      <c r="D1264" s="465" t="s">
        <v>3730</v>
      </c>
      <c r="E1264" s="465" t="s">
        <v>700</v>
      </c>
      <c r="F1264" s="469" t="str">
        <f t="shared" si="38"/>
        <v>CH</v>
      </c>
      <c r="G1264" s="260">
        <v>0</v>
      </c>
      <c r="H1264" s="260">
        <v>0</v>
      </c>
      <c r="I1264" s="260">
        <v>0</v>
      </c>
      <c r="J1264" s="260">
        <v>2.8245645584692801E-2</v>
      </c>
      <c r="K1264" s="260">
        <v>2.8245645586631001E-2</v>
      </c>
      <c r="L1264" s="301" t="str">
        <f t="shared" si="39"/>
        <v/>
      </c>
      <c r="M1264" s="459">
        <f>IFERROR((Tableau1[[#This Row],[Scope 1
(kg CO2-eq)]]+Tableau1[[#This Row],[Scope 2 energy
(kg CO2-eq)]]+Tableau1[[#This Row],[Scope 2 Infrastructure
(kg CO2-eq)]])/Tableau1[[#This Row],[Total CO2-emissions
(kg CO2-eq)
for scope 3 use ]],"")</f>
        <v>0</v>
      </c>
      <c r="N1264" s="436" t="s">
        <v>3730</v>
      </c>
      <c r="O1264" s="259">
        <v>1</v>
      </c>
      <c r="P1264" s="259" t="s">
        <v>5167</v>
      </c>
      <c r="Q1264" s="259" t="s">
        <v>5216</v>
      </c>
    </row>
    <row r="1265" spans="1:17" ht="21.75" customHeight="1">
      <c r="A1265" s="301" t="s">
        <v>5167</v>
      </c>
      <c r="B1265" s="301" t="s">
        <v>5216</v>
      </c>
      <c r="C1265" s="316" t="s">
        <v>7335</v>
      </c>
      <c r="D1265" s="465" t="s">
        <v>3730</v>
      </c>
      <c r="E1265" s="465" t="s">
        <v>700</v>
      </c>
      <c r="F1265" s="469" t="str">
        <f t="shared" si="38"/>
        <v>CH</v>
      </c>
      <c r="G1265" s="260">
        <v>0</v>
      </c>
      <c r="H1265" s="260">
        <v>0</v>
      </c>
      <c r="I1265" s="260">
        <v>0</v>
      </c>
      <c r="J1265" s="260">
        <v>1.9634512888359199E-2</v>
      </c>
      <c r="K1265" s="260">
        <v>1.9634512883397199E-2</v>
      </c>
      <c r="L1265" s="301" t="str">
        <f t="shared" si="39"/>
        <v/>
      </c>
      <c r="M1265" s="459">
        <f>IFERROR((Tableau1[[#This Row],[Scope 1
(kg CO2-eq)]]+Tableau1[[#This Row],[Scope 2 energy
(kg CO2-eq)]]+Tableau1[[#This Row],[Scope 2 Infrastructure
(kg CO2-eq)]])/Tableau1[[#This Row],[Total CO2-emissions
(kg CO2-eq)
for scope 3 use ]],"")</f>
        <v>0</v>
      </c>
      <c r="N1265" s="436" t="s">
        <v>3730</v>
      </c>
      <c r="O1265" s="259">
        <v>1</v>
      </c>
      <c r="P1265" s="259" t="s">
        <v>5167</v>
      </c>
      <c r="Q1265" s="259" t="s">
        <v>5216</v>
      </c>
    </row>
    <row r="1266" spans="1:17" ht="21.75" customHeight="1">
      <c r="A1266" s="301" t="s">
        <v>5143</v>
      </c>
      <c r="B1266" s="301" t="s">
        <v>5265</v>
      </c>
      <c r="C1266" s="316" t="s">
        <v>3769</v>
      </c>
      <c r="D1266" s="465" t="s">
        <v>3730</v>
      </c>
      <c r="E1266" s="465" t="s">
        <v>700</v>
      </c>
      <c r="F1266" s="469" t="str">
        <f t="shared" si="38"/>
        <v>CH</v>
      </c>
      <c r="G1266" s="260">
        <v>0.222550108763546</v>
      </c>
      <c r="H1266" s="260">
        <v>0</v>
      </c>
      <c r="I1266" s="260">
        <v>0</v>
      </c>
      <c r="J1266" s="260">
        <v>0</v>
      </c>
      <c r="K1266" s="260">
        <v>0.222550108763546</v>
      </c>
      <c r="L1266" s="301" t="str">
        <f t="shared" si="39"/>
        <v/>
      </c>
      <c r="M1266" s="459">
        <f>IFERROR((Tableau1[[#This Row],[Scope 1
(kg CO2-eq)]]+Tableau1[[#This Row],[Scope 2 energy
(kg CO2-eq)]]+Tableau1[[#This Row],[Scope 2 Infrastructure
(kg CO2-eq)]])/Tableau1[[#This Row],[Total CO2-emissions
(kg CO2-eq)
for scope 3 use ]],"")</f>
        <v>1</v>
      </c>
      <c r="N1266" s="436" t="s">
        <v>3730</v>
      </c>
      <c r="O1266" s="259">
        <v>1</v>
      </c>
      <c r="P1266" s="259" t="s">
        <v>5143</v>
      </c>
      <c r="Q1266" s="259" t="s">
        <v>5265</v>
      </c>
    </row>
    <row r="1267" spans="1:17" ht="21.75" customHeight="1">
      <c r="A1267" s="301" t="s">
        <v>5167</v>
      </c>
      <c r="B1267" s="301" t="s">
        <v>5216</v>
      </c>
      <c r="C1267" s="316" t="s">
        <v>7336</v>
      </c>
      <c r="D1267" s="465" t="s">
        <v>3730</v>
      </c>
      <c r="E1267" s="465" t="s">
        <v>700</v>
      </c>
      <c r="F1267" s="469" t="str">
        <f t="shared" si="38"/>
        <v>CH</v>
      </c>
      <c r="G1267" s="260">
        <v>0</v>
      </c>
      <c r="H1267" s="260">
        <v>0</v>
      </c>
      <c r="I1267" s="260">
        <v>0</v>
      </c>
      <c r="J1267" s="260">
        <v>0.22843592970033899</v>
      </c>
      <c r="K1267" s="260">
        <v>0.22843592972394</v>
      </c>
      <c r="L1267" s="301" t="str">
        <f t="shared" si="39"/>
        <v/>
      </c>
      <c r="M1267" s="459">
        <f>IFERROR((Tableau1[[#This Row],[Scope 1
(kg CO2-eq)]]+Tableau1[[#This Row],[Scope 2 energy
(kg CO2-eq)]]+Tableau1[[#This Row],[Scope 2 Infrastructure
(kg CO2-eq)]])/Tableau1[[#This Row],[Total CO2-emissions
(kg CO2-eq)
for scope 3 use ]],"")</f>
        <v>0</v>
      </c>
      <c r="N1267" s="436" t="s">
        <v>3730</v>
      </c>
      <c r="O1267" s="259">
        <v>1</v>
      </c>
      <c r="P1267" s="259" t="s">
        <v>5167</v>
      </c>
      <c r="Q1267" s="259" t="s">
        <v>5216</v>
      </c>
    </row>
    <row r="1268" spans="1:17" ht="21.75" customHeight="1">
      <c r="A1268" s="301" t="s">
        <v>5167</v>
      </c>
      <c r="B1268" s="301" t="s">
        <v>5216</v>
      </c>
      <c r="C1268" s="316" t="s">
        <v>7337</v>
      </c>
      <c r="D1268" s="465" t="s">
        <v>3730</v>
      </c>
      <c r="E1268" s="465" t="s">
        <v>700</v>
      </c>
      <c r="F1268" s="469" t="str">
        <f t="shared" si="38"/>
        <v>CH</v>
      </c>
      <c r="G1268" s="260">
        <v>0</v>
      </c>
      <c r="H1268" s="260">
        <v>0</v>
      </c>
      <c r="I1268" s="260">
        <v>0</v>
      </c>
      <c r="J1268" s="260">
        <v>0.235852509605603</v>
      </c>
      <c r="K1268" s="260">
        <v>0.23585250959815099</v>
      </c>
      <c r="L1268" s="301" t="str">
        <f t="shared" si="39"/>
        <v/>
      </c>
      <c r="M1268" s="459">
        <f>IFERROR((Tableau1[[#This Row],[Scope 1
(kg CO2-eq)]]+Tableau1[[#This Row],[Scope 2 energy
(kg CO2-eq)]]+Tableau1[[#This Row],[Scope 2 Infrastructure
(kg CO2-eq)]])/Tableau1[[#This Row],[Total CO2-emissions
(kg CO2-eq)
for scope 3 use ]],"")</f>
        <v>0</v>
      </c>
      <c r="N1268" s="436" t="s">
        <v>3730</v>
      </c>
      <c r="O1268" s="259">
        <v>1</v>
      </c>
      <c r="P1268" s="259" t="s">
        <v>5167</v>
      </c>
      <c r="Q1268" s="259" t="s">
        <v>5216</v>
      </c>
    </row>
    <row r="1269" spans="1:17" ht="21.75" customHeight="1">
      <c r="A1269" s="301" t="s">
        <v>5234</v>
      </c>
      <c r="B1269" s="301" t="s">
        <v>5249</v>
      </c>
      <c r="C1269" s="316" t="s">
        <v>7338</v>
      </c>
      <c r="D1269" s="465" t="s">
        <v>3647</v>
      </c>
      <c r="E1269" s="465" t="s">
        <v>700</v>
      </c>
      <c r="F1269" s="469" t="str">
        <f t="shared" si="38"/>
        <v>CH</v>
      </c>
      <c r="G1269" s="260">
        <v>0</v>
      </c>
      <c r="H1269" s="260">
        <v>0</v>
      </c>
      <c r="I1269" s="260">
        <v>0</v>
      </c>
      <c r="J1269" s="260">
        <v>0.271187233390701</v>
      </c>
      <c r="K1269" s="260">
        <v>0.27118723338467499</v>
      </c>
      <c r="L1269" s="301">
        <f t="shared" si="39"/>
        <v>271.18723338467498</v>
      </c>
      <c r="M1269" s="459">
        <f>IFERROR((Tableau1[[#This Row],[Scope 1
(kg CO2-eq)]]+Tableau1[[#This Row],[Scope 2 energy
(kg CO2-eq)]]+Tableau1[[#This Row],[Scope 2 Infrastructure
(kg CO2-eq)]])/Tableau1[[#This Row],[Total CO2-emissions
(kg CO2-eq)
for scope 3 use ]],"")</f>
        <v>0</v>
      </c>
      <c r="N1269" s="436" t="s">
        <v>3647</v>
      </c>
      <c r="O1269" s="259">
        <v>1</v>
      </c>
      <c r="P1269" s="259" t="s">
        <v>5234</v>
      </c>
      <c r="Q1269" s="259" t="s">
        <v>5249</v>
      </c>
    </row>
    <row r="1270" spans="1:17" ht="21.75" customHeight="1">
      <c r="A1270" s="301" t="s">
        <v>5167</v>
      </c>
      <c r="B1270" s="301" t="s">
        <v>5216</v>
      </c>
      <c r="C1270" s="316" t="s">
        <v>7339</v>
      </c>
      <c r="D1270" s="465" t="s">
        <v>3647</v>
      </c>
      <c r="E1270" s="465" t="s">
        <v>700</v>
      </c>
      <c r="F1270" s="469" t="str">
        <f t="shared" si="38"/>
        <v>CH</v>
      </c>
      <c r="G1270" s="260">
        <v>0</v>
      </c>
      <c r="H1270" s="260">
        <v>0</v>
      </c>
      <c r="I1270" s="260">
        <v>0</v>
      </c>
      <c r="J1270" s="260">
        <v>0.32143543922929002</v>
      </c>
      <c r="K1270" s="260">
        <v>0.32143543922934997</v>
      </c>
      <c r="L1270" s="301">
        <f t="shared" si="39"/>
        <v>321.43543922934998</v>
      </c>
      <c r="M1270" s="459">
        <f>IFERROR((Tableau1[[#This Row],[Scope 1
(kg CO2-eq)]]+Tableau1[[#This Row],[Scope 2 energy
(kg CO2-eq)]]+Tableau1[[#This Row],[Scope 2 Infrastructure
(kg CO2-eq)]])/Tableau1[[#This Row],[Total CO2-emissions
(kg CO2-eq)
for scope 3 use ]],"")</f>
        <v>0</v>
      </c>
      <c r="N1270" s="436" t="s">
        <v>3647</v>
      </c>
      <c r="O1270" s="259">
        <v>1</v>
      </c>
      <c r="P1270" s="259" t="s">
        <v>5167</v>
      </c>
      <c r="Q1270" s="259" t="s">
        <v>5216</v>
      </c>
    </row>
    <row r="1271" spans="1:17" ht="21.75" customHeight="1">
      <c r="A1271" s="301" t="s">
        <v>5167</v>
      </c>
      <c r="B1271" s="301" t="s">
        <v>5216</v>
      </c>
      <c r="C1271" s="316" t="s">
        <v>7340</v>
      </c>
      <c r="D1271" s="465" t="s">
        <v>3731</v>
      </c>
      <c r="E1271" s="465" t="s">
        <v>700</v>
      </c>
      <c r="F1271" s="469" t="str">
        <f t="shared" si="38"/>
        <v>CH</v>
      </c>
      <c r="G1271" s="260">
        <v>0</v>
      </c>
      <c r="H1271" s="260">
        <v>0</v>
      </c>
      <c r="I1271" s="260">
        <v>0</v>
      </c>
      <c r="J1271" s="260">
        <v>0.75958732328779399</v>
      </c>
      <c r="K1271" s="260">
        <v>0.75958732335631496</v>
      </c>
      <c r="L1271" s="301" t="str">
        <f t="shared" si="39"/>
        <v/>
      </c>
      <c r="M1271" s="459">
        <f>IFERROR((Tableau1[[#This Row],[Scope 1
(kg CO2-eq)]]+Tableau1[[#This Row],[Scope 2 energy
(kg CO2-eq)]]+Tableau1[[#This Row],[Scope 2 Infrastructure
(kg CO2-eq)]])/Tableau1[[#This Row],[Total CO2-emissions
(kg CO2-eq)
for scope 3 use ]],"")</f>
        <v>0</v>
      </c>
      <c r="N1271" s="436" t="s">
        <v>3731</v>
      </c>
      <c r="O1271" s="259">
        <v>1</v>
      </c>
      <c r="P1271" s="259" t="s">
        <v>5167</v>
      </c>
      <c r="Q1271" s="259" t="s">
        <v>5216</v>
      </c>
    </row>
    <row r="1272" spans="1:17" ht="21.75" customHeight="1">
      <c r="A1272" s="301" t="s">
        <v>5167</v>
      </c>
      <c r="B1272" s="301" t="s">
        <v>5216</v>
      </c>
      <c r="C1272" s="316" t="s">
        <v>7341</v>
      </c>
      <c r="D1272" s="465" t="s">
        <v>3731</v>
      </c>
      <c r="E1272" s="465" t="s">
        <v>700</v>
      </c>
      <c r="F1272" s="469" t="str">
        <f t="shared" si="38"/>
        <v>CH</v>
      </c>
      <c r="G1272" s="260">
        <v>0</v>
      </c>
      <c r="H1272" s="260">
        <v>0</v>
      </c>
      <c r="I1272" s="260">
        <v>0</v>
      </c>
      <c r="J1272" s="260">
        <v>0.96591121559953097</v>
      </c>
      <c r="K1272" s="260">
        <v>0.96591121553704495</v>
      </c>
      <c r="L1272" s="301" t="str">
        <f t="shared" si="39"/>
        <v/>
      </c>
      <c r="M1272" s="459">
        <f>IFERROR((Tableau1[[#This Row],[Scope 1
(kg CO2-eq)]]+Tableau1[[#This Row],[Scope 2 energy
(kg CO2-eq)]]+Tableau1[[#This Row],[Scope 2 Infrastructure
(kg CO2-eq)]])/Tableau1[[#This Row],[Total CO2-emissions
(kg CO2-eq)
for scope 3 use ]],"")</f>
        <v>0</v>
      </c>
      <c r="N1272" s="436" t="s">
        <v>3731</v>
      </c>
      <c r="O1272" s="259">
        <v>1</v>
      </c>
      <c r="P1272" s="259" t="s">
        <v>5167</v>
      </c>
      <c r="Q1272" s="259" t="s">
        <v>5216</v>
      </c>
    </row>
    <row r="1273" spans="1:17" ht="21.75" customHeight="1">
      <c r="A1273" s="301" t="s">
        <v>5234</v>
      </c>
      <c r="B1273" s="301" t="s">
        <v>5248</v>
      </c>
      <c r="C1273" s="316" t="s">
        <v>7342</v>
      </c>
      <c r="D1273" s="465" t="s">
        <v>3730</v>
      </c>
      <c r="E1273" s="465" t="s">
        <v>6101</v>
      </c>
      <c r="F1273" s="469" t="str">
        <f t="shared" si="38"/>
        <v>other</v>
      </c>
      <c r="G1273" s="260">
        <v>0</v>
      </c>
      <c r="H1273" s="260">
        <v>1.4705172432000001E-2</v>
      </c>
      <c r="I1273" s="260">
        <v>1.8560448000000001E-5</v>
      </c>
      <c r="J1273" s="260">
        <v>6.7090796154869806E-2</v>
      </c>
      <c r="K1273" s="260">
        <v>8.1814529013690102E-2</v>
      </c>
      <c r="L1273" s="301" t="str">
        <f t="shared" si="39"/>
        <v/>
      </c>
      <c r="M1273" s="459">
        <f>IFERROR((Tableau1[[#This Row],[Scope 1
(kg CO2-eq)]]+Tableau1[[#This Row],[Scope 2 energy
(kg CO2-eq)]]+Tableau1[[#This Row],[Scope 2 Infrastructure
(kg CO2-eq)]])/Tableau1[[#This Row],[Total CO2-emissions
(kg CO2-eq)
for scope 3 use ]],"")</f>
        <v>0.1799647697970157</v>
      </c>
      <c r="N1273" s="436" t="s">
        <v>3730</v>
      </c>
      <c r="O1273" s="259">
        <v>1</v>
      </c>
      <c r="P1273" s="259" t="s">
        <v>5234</v>
      </c>
      <c r="Q1273" s="259" t="s">
        <v>5248</v>
      </c>
    </row>
    <row r="1274" spans="1:17" ht="21.75" customHeight="1">
      <c r="A1274" s="301" t="s">
        <v>5167</v>
      </c>
      <c r="B1274" s="301" t="s">
        <v>5216</v>
      </c>
      <c r="C1274" s="316" t="s">
        <v>7343</v>
      </c>
      <c r="D1274" s="465" t="s">
        <v>3730</v>
      </c>
      <c r="E1274" s="465" t="s">
        <v>700</v>
      </c>
      <c r="F1274" s="469" t="str">
        <f t="shared" si="38"/>
        <v>CH</v>
      </c>
      <c r="G1274" s="260">
        <v>0</v>
      </c>
      <c r="H1274" s="260">
        <v>0</v>
      </c>
      <c r="I1274" s="260">
        <v>0</v>
      </c>
      <c r="J1274" s="260">
        <v>0.94974818538748296</v>
      </c>
      <c r="K1274" s="260">
        <v>0.94974818539098205</v>
      </c>
      <c r="L1274" s="301" t="str">
        <f t="shared" si="39"/>
        <v/>
      </c>
      <c r="M1274" s="459">
        <f>IFERROR((Tableau1[[#This Row],[Scope 1
(kg CO2-eq)]]+Tableau1[[#This Row],[Scope 2 energy
(kg CO2-eq)]]+Tableau1[[#This Row],[Scope 2 Infrastructure
(kg CO2-eq)]])/Tableau1[[#This Row],[Total CO2-emissions
(kg CO2-eq)
for scope 3 use ]],"")</f>
        <v>0</v>
      </c>
      <c r="N1274" s="436" t="s">
        <v>3730</v>
      </c>
      <c r="O1274" s="259">
        <v>1</v>
      </c>
      <c r="P1274" s="259" t="s">
        <v>5167</v>
      </c>
      <c r="Q1274" s="260" t="s">
        <v>5216</v>
      </c>
    </row>
    <row r="1275" spans="1:17" ht="21.75" customHeight="1">
      <c r="A1275" s="301" t="s">
        <v>5167</v>
      </c>
      <c r="B1275" s="301" t="s">
        <v>5216</v>
      </c>
      <c r="C1275" s="316" t="s">
        <v>7344</v>
      </c>
      <c r="D1275" s="465" t="s">
        <v>3730</v>
      </c>
      <c r="E1275" s="465" t="s">
        <v>700</v>
      </c>
      <c r="F1275" s="469" t="str">
        <f t="shared" si="38"/>
        <v>CH</v>
      </c>
      <c r="G1275" s="260">
        <v>0</v>
      </c>
      <c r="H1275" s="260">
        <v>0</v>
      </c>
      <c r="I1275" s="260">
        <v>0</v>
      </c>
      <c r="J1275" s="260">
        <v>0.936745995672291</v>
      </c>
      <c r="K1275" s="260">
        <v>0.93674599566627603</v>
      </c>
      <c r="L1275" s="301" t="str">
        <f t="shared" si="39"/>
        <v/>
      </c>
      <c r="M1275" s="459">
        <f>IFERROR((Tableau1[[#This Row],[Scope 1
(kg CO2-eq)]]+Tableau1[[#This Row],[Scope 2 energy
(kg CO2-eq)]]+Tableau1[[#This Row],[Scope 2 Infrastructure
(kg CO2-eq)]])/Tableau1[[#This Row],[Total CO2-emissions
(kg CO2-eq)
for scope 3 use ]],"")</f>
        <v>0</v>
      </c>
      <c r="N1275" s="436" t="s">
        <v>3730</v>
      </c>
      <c r="O1275" s="259">
        <v>1</v>
      </c>
      <c r="P1275" s="259" t="s">
        <v>5167</v>
      </c>
      <c r="Q1275" s="259" t="s">
        <v>5216</v>
      </c>
    </row>
    <row r="1276" spans="1:17" ht="21.75" customHeight="1">
      <c r="A1276" s="301" t="s">
        <v>5167</v>
      </c>
      <c r="B1276" s="301" t="s">
        <v>5216</v>
      </c>
      <c r="C1276" s="316" t="s">
        <v>7345</v>
      </c>
      <c r="D1276" s="465" t="s">
        <v>3731</v>
      </c>
      <c r="E1276" s="465" t="s">
        <v>700</v>
      </c>
      <c r="F1276" s="469" t="str">
        <f t="shared" si="38"/>
        <v>CH</v>
      </c>
      <c r="G1276" s="260">
        <v>0</v>
      </c>
      <c r="H1276" s="260">
        <v>0</v>
      </c>
      <c r="I1276" s="260">
        <v>0</v>
      </c>
      <c r="J1276" s="260">
        <v>6.6220337119888404</v>
      </c>
      <c r="K1276" s="260">
        <v>6.6220337118886103</v>
      </c>
      <c r="L1276" s="301" t="str">
        <f t="shared" si="39"/>
        <v/>
      </c>
      <c r="M1276" s="459">
        <f>IFERROR((Tableau1[[#This Row],[Scope 1
(kg CO2-eq)]]+Tableau1[[#This Row],[Scope 2 energy
(kg CO2-eq)]]+Tableau1[[#This Row],[Scope 2 Infrastructure
(kg CO2-eq)]])/Tableau1[[#This Row],[Total CO2-emissions
(kg CO2-eq)
for scope 3 use ]],"")</f>
        <v>0</v>
      </c>
      <c r="N1276" s="436" t="s">
        <v>3731</v>
      </c>
      <c r="O1276" s="259">
        <v>1</v>
      </c>
      <c r="P1276" s="259" t="s">
        <v>5167</v>
      </c>
      <c r="Q1276" s="259" t="s">
        <v>5216</v>
      </c>
    </row>
    <row r="1277" spans="1:17" ht="21.75" customHeight="1">
      <c r="A1277" s="301" t="s">
        <v>5167</v>
      </c>
      <c r="B1277" s="301" t="s">
        <v>5216</v>
      </c>
      <c r="C1277" s="316" t="s">
        <v>7346</v>
      </c>
      <c r="D1277" s="465" t="s">
        <v>3731</v>
      </c>
      <c r="E1277" s="465" t="s">
        <v>700</v>
      </c>
      <c r="F1277" s="469" t="str">
        <f t="shared" si="38"/>
        <v>CH</v>
      </c>
      <c r="G1277" s="260">
        <v>0</v>
      </c>
      <c r="H1277" s="260">
        <v>0</v>
      </c>
      <c r="I1277" s="260">
        <v>0</v>
      </c>
      <c r="J1277" s="260">
        <v>30.243651353185001</v>
      </c>
      <c r="K1277" s="260">
        <v>30.243651358104898</v>
      </c>
      <c r="L1277" s="301" t="str">
        <f t="shared" si="39"/>
        <v/>
      </c>
      <c r="M1277" s="459">
        <f>IFERROR((Tableau1[[#This Row],[Scope 1
(kg CO2-eq)]]+Tableau1[[#This Row],[Scope 2 energy
(kg CO2-eq)]]+Tableau1[[#This Row],[Scope 2 Infrastructure
(kg CO2-eq)]])/Tableau1[[#This Row],[Total CO2-emissions
(kg CO2-eq)
for scope 3 use ]],"")</f>
        <v>0</v>
      </c>
      <c r="N1277" s="436" t="s">
        <v>3731</v>
      </c>
      <c r="O1277" s="259">
        <v>1</v>
      </c>
      <c r="P1277" s="259" t="s">
        <v>5167</v>
      </c>
      <c r="Q1277" s="259" t="s">
        <v>5216</v>
      </c>
    </row>
    <row r="1278" spans="1:17" ht="21.75" customHeight="1">
      <c r="A1278" s="301" t="s">
        <v>5252</v>
      </c>
      <c r="B1278" s="301" t="s">
        <v>5257</v>
      </c>
      <c r="C1278" s="316" t="s">
        <v>7347</v>
      </c>
      <c r="D1278" s="465" t="s">
        <v>3730</v>
      </c>
      <c r="E1278" s="465" t="s">
        <v>700</v>
      </c>
      <c r="F1278" s="469" t="str">
        <f t="shared" si="38"/>
        <v>CH</v>
      </c>
      <c r="G1278" s="260">
        <v>0</v>
      </c>
      <c r="H1278" s="260">
        <v>0</v>
      </c>
      <c r="I1278" s="260">
        <v>0</v>
      </c>
      <c r="J1278" s="260">
        <v>0.30468446722799403</v>
      </c>
      <c r="K1278" s="260">
        <v>0.30468446716303899</v>
      </c>
      <c r="L1278" s="301" t="str">
        <f t="shared" si="39"/>
        <v/>
      </c>
      <c r="M1278" s="459">
        <f>IFERROR((Tableau1[[#This Row],[Scope 1
(kg CO2-eq)]]+Tableau1[[#This Row],[Scope 2 energy
(kg CO2-eq)]]+Tableau1[[#This Row],[Scope 2 Infrastructure
(kg CO2-eq)]])/Tableau1[[#This Row],[Total CO2-emissions
(kg CO2-eq)
for scope 3 use ]],"")</f>
        <v>0</v>
      </c>
      <c r="N1278" s="436" t="s">
        <v>3730</v>
      </c>
      <c r="O1278" s="259">
        <v>1</v>
      </c>
      <c r="P1278" s="259" t="s">
        <v>5252</v>
      </c>
      <c r="Q1278" s="259" t="s">
        <v>5257</v>
      </c>
    </row>
    <row r="1279" spans="1:17" ht="21.75" customHeight="1">
      <c r="A1279" s="301" t="s">
        <v>5167</v>
      </c>
      <c r="B1279" s="301" t="s">
        <v>5216</v>
      </c>
      <c r="C1279" s="316" t="s">
        <v>7348</v>
      </c>
      <c r="D1279" s="465" t="s">
        <v>3731</v>
      </c>
      <c r="E1279" s="465" t="s">
        <v>700</v>
      </c>
      <c r="F1279" s="469" t="str">
        <f t="shared" si="38"/>
        <v>CH</v>
      </c>
      <c r="G1279" s="260">
        <v>0</v>
      </c>
      <c r="H1279" s="260">
        <v>0</v>
      </c>
      <c r="I1279" s="260">
        <v>0</v>
      </c>
      <c r="J1279" s="260">
        <v>5.5122739049938696</v>
      </c>
      <c r="K1279" s="260">
        <v>5.5122739050017504</v>
      </c>
      <c r="L1279" s="301" t="str">
        <f t="shared" si="39"/>
        <v/>
      </c>
      <c r="M1279" s="459">
        <f>IFERROR((Tableau1[[#This Row],[Scope 1
(kg CO2-eq)]]+Tableau1[[#This Row],[Scope 2 energy
(kg CO2-eq)]]+Tableau1[[#This Row],[Scope 2 Infrastructure
(kg CO2-eq)]])/Tableau1[[#This Row],[Total CO2-emissions
(kg CO2-eq)
for scope 3 use ]],"")</f>
        <v>0</v>
      </c>
      <c r="N1279" s="436" t="s">
        <v>3731</v>
      </c>
      <c r="O1279" s="259">
        <v>1</v>
      </c>
      <c r="P1279" s="259" t="s">
        <v>5167</v>
      </c>
      <c r="Q1279" s="259" t="s">
        <v>5216</v>
      </c>
    </row>
    <row r="1280" spans="1:17" ht="21.75" customHeight="1">
      <c r="A1280" s="301" t="s">
        <v>5167</v>
      </c>
      <c r="B1280" s="301" t="s">
        <v>5216</v>
      </c>
      <c r="C1280" s="316" t="s">
        <v>7349</v>
      </c>
      <c r="D1280" s="465" t="s">
        <v>3730</v>
      </c>
      <c r="E1280" s="465" t="s">
        <v>700</v>
      </c>
      <c r="F1280" s="469" t="str">
        <f t="shared" si="38"/>
        <v>CH</v>
      </c>
      <c r="G1280" s="260">
        <v>0</v>
      </c>
      <c r="H1280" s="260">
        <v>0</v>
      </c>
      <c r="I1280" s="260">
        <v>0</v>
      </c>
      <c r="J1280" s="260">
        <v>2.12256959968194</v>
      </c>
      <c r="K1280" s="260">
        <v>2.1225695996833398</v>
      </c>
      <c r="L1280" s="301" t="str">
        <f t="shared" si="39"/>
        <v/>
      </c>
      <c r="M1280" s="459">
        <f>IFERROR((Tableau1[[#This Row],[Scope 1
(kg CO2-eq)]]+Tableau1[[#This Row],[Scope 2 energy
(kg CO2-eq)]]+Tableau1[[#This Row],[Scope 2 Infrastructure
(kg CO2-eq)]])/Tableau1[[#This Row],[Total CO2-emissions
(kg CO2-eq)
for scope 3 use ]],"")</f>
        <v>0</v>
      </c>
      <c r="N1280" s="436" t="s">
        <v>3730</v>
      </c>
      <c r="O1280" s="259">
        <v>1</v>
      </c>
      <c r="P1280" s="259" t="s">
        <v>5167</v>
      </c>
      <c r="Q1280" s="259" t="s">
        <v>5216</v>
      </c>
    </row>
    <row r="1281" spans="1:17" ht="21.75" customHeight="1">
      <c r="A1281" s="301" t="s">
        <v>5167</v>
      </c>
      <c r="B1281" s="301" t="s">
        <v>5262</v>
      </c>
      <c r="C1281" s="316" t="s">
        <v>7350</v>
      </c>
      <c r="D1281" s="465" t="s">
        <v>3730</v>
      </c>
      <c r="E1281" s="465" t="s">
        <v>700</v>
      </c>
      <c r="F1281" s="469" t="str">
        <f t="shared" si="38"/>
        <v>CH</v>
      </c>
      <c r="G1281" s="260">
        <v>0</v>
      </c>
      <c r="H1281" s="260">
        <v>1.475201153912E-7</v>
      </c>
      <c r="I1281" s="260">
        <v>7.0586666659200005E-8</v>
      </c>
      <c r="J1281" s="260">
        <v>1.1687464495249301E-3</v>
      </c>
      <c r="K1281" s="260">
        <v>1.16896449250959E-3</v>
      </c>
      <c r="L1281" s="301" t="str">
        <f t="shared" si="39"/>
        <v/>
      </c>
      <c r="M1281" s="459">
        <f>IFERROR((Tableau1[[#This Row],[Scope 1
(kg CO2-eq)]]+Tableau1[[#This Row],[Scope 2 energy
(kg CO2-eq)]]+Tableau1[[#This Row],[Scope 2 Infrastructure
(kg CO2-eq)]])/Tableau1[[#This Row],[Total CO2-emissions
(kg CO2-eq)
for scope 3 use ]],"")</f>
        <v>1.8658118655268796E-4</v>
      </c>
      <c r="N1281" s="437" t="s">
        <v>3730</v>
      </c>
      <c r="O1281" s="259">
        <v>1</v>
      </c>
      <c r="P1281" s="259" t="s">
        <v>5167</v>
      </c>
      <c r="Q1281" s="259" t="s">
        <v>5262</v>
      </c>
    </row>
    <row r="1282" spans="1:17" ht="21.75" customHeight="1">
      <c r="A1282" s="301" t="s">
        <v>5167</v>
      </c>
      <c r="B1282" s="301" t="s">
        <v>5251</v>
      </c>
      <c r="C1282" s="316" t="s">
        <v>7351</v>
      </c>
      <c r="D1282" s="465" t="s">
        <v>3730</v>
      </c>
      <c r="E1282" s="465" t="s">
        <v>700</v>
      </c>
      <c r="F1282" s="469" t="str">
        <f t="shared" ref="F1282:F1345" si="40">IF(ISNUMBER(SEARCH("{CH}", C1282)), "CH", "other")</f>
        <v>CH</v>
      </c>
      <c r="G1282" s="260">
        <v>7.4400170000000004E-5</v>
      </c>
      <c r="H1282" s="260">
        <v>0</v>
      </c>
      <c r="I1282" s="260">
        <v>0</v>
      </c>
      <c r="J1282" s="260">
        <v>2.2437195713212902E-2</v>
      </c>
      <c r="K1282" s="260">
        <v>2.2511595882454698E-2</v>
      </c>
      <c r="L1282" s="301" t="str">
        <f t="shared" ref="L1282:L1345" si="41">IF(N1282="MJ", K1282*3.6, IF(N1282="m", K1282*1000, ""))</f>
        <v/>
      </c>
      <c r="M1282" s="459">
        <f>IFERROR((Tableau1[[#This Row],[Scope 1
(kg CO2-eq)]]+Tableau1[[#This Row],[Scope 2 energy
(kg CO2-eq)]]+Tableau1[[#This Row],[Scope 2 Infrastructure
(kg CO2-eq)]])/Tableau1[[#This Row],[Total CO2-emissions
(kg CO2-eq)
for scope 3 use ]],"")</f>
        <v>3.3049709309141747E-3</v>
      </c>
      <c r="N1282" s="436" t="s">
        <v>3730</v>
      </c>
      <c r="O1282" s="259">
        <v>1</v>
      </c>
      <c r="P1282" s="260" t="s">
        <v>5167</v>
      </c>
      <c r="Q1282" s="260" t="s">
        <v>5251</v>
      </c>
    </row>
    <row r="1283" spans="1:17" ht="21.75" customHeight="1">
      <c r="A1283" s="301" t="s">
        <v>5167</v>
      </c>
      <c r="B1283" s="301" t="s">
        <v>5216</v>
      </c>
      <c r="C1283" s="316" t="s">
        <v>7352</v>
      </c>
      <c r="D1283" s="465" t="s">
        <v>3731</v>
      </c>
      <c r="E1283" s="465" t="s">
        <v>700</v>
      </c>
      <c r="F1283" s="469" t="str">
        <f t="shared" si="40"/>
        <v>CH</v>
      </c>
      <c r="G1283" s="260">
        <v>0</v>
      </c>
      <c r="H1283" s="260">
        <v>0</v>
      </c>
      <c r="I1283" s="260">
        <v>0</v>
      </c>
      <c r="J1283" s="260">
        <v>2.8565506339546798</v>
      </c>
      <c r="K1283" s="260">
        <v>2.85655063399548</v>
      </c>
      <c r="L1283" s="301" t="str">
        <f t="shared" si="41"/>
        <v/>
      </c>
      <c r="M1283" s="459">
        <f>IFERROR((Tableau1[[#This Row],[Scope 1
(kg CO2-eq)]]+Tableau1[[#This Row],[Scope 2 energy
(kg CO2-eq)]]+Tableau1[[#This Row],[Scope 2 Infrastructure
(kg CO2-eq)]])/Tableau1[[#This Row],[Total CO2-emissions
(kg CO2-eq)
for scope 3 use ]],"")</f>
        <v>0</v>
      </c>
      <c r="N1283" s="436" t="s">
        <v>3731</v>
      </c>
      <c r="O1283" s="259">
        <v>1</v>
      </c>
      <c r="P1283" s="259" t="s">
        <v>5167</v>
      </c>
      <c r="Q1283" s="259" t="s">
        <v>5216</v>
      </c>
    </row>
    <row r="1284" spans="1:17" ht="21.75" customHeight="1">
      <c r="A1284" s="301" t="s">
        <v>5167</v>
      </c>
      <c r="B1284" s="301" t="s">
        <v>5216</v>
      </c>
      <c r="C1284" s="316" t="s">
        <v>7353</v>
      </c>
      <c r="D1284" s="465" t="s">
        <v>3731</v>
      </c>
      <c r="E1284" s="465" t="s">
        <v>700</v>
      </c>
      <c r="F1284" s="469" t="str">
        <f t="shared" si="40"/>
        <v>CH</v>
      </c>
      <c r="G1284" s="260">
        <v>0</v>
      </c>
      <c r="H1284" s="260">
        <v>0</v>
      </c>
      <c r="I1284" s="260">
        <v>0</v>
      </c>
      <c r="J1284" s="260">
        <v>3.6157547551007498</v>
      </c>
      <c r="K1284" s="260">
        <v>3.6157547551036102</v>
      </c>
      <c r="L1284" s="301" t="str">
        <f t="shared" si="41"/>
        <v/>
      </c>
      <c r="M1284" s="459">
        <f>IFERROR((Tableau1[[#This Row],[Scope 1
(kg CO2-eq)]]+Tableau1[[#This Row],[Scope 2 energy
(kg CO2-eq)]]+Tableau1[[#This Row],[Scope 2 Infrastructure
(kg CO2-eq)]])/Tableau1[[#This Row],[Total CO2-emissions
(kg CO2-eq)
for scope 3 use ]],"")</f>
        <v>0</v>
      </c>
      <c r="N1284" s="436" t="s">
        <v>3731</v>
      </c>
      <c r="O1284" s="259">
        <v>1</v>
      </c>
      <c r="P1284" s="259" t="s">
        <v>5167</v>
      </c>
      <c r="Q1284" s="259" t="s">
        <v>5216</v>
      </c>
    </row>
    <row r="1285" spans="1:17" ht="21.75" customHeight="1">
      <c r="A1285" s="301" t="s">
        <v>5167</v>
      </c>
      <c r="B1285" s="301" t="s">
        <v>5216</v>
      </c>
      <c r="C1285" s="316" t="s">
        <v>7354</v>
      </c>
      <c r="D1285" s="465" t="s">
        <v>3731</v>
      </c>
      <c r="E1285" s="465" t="s">
        <v>700</v>
      </c>
      <c r="F1285" s="469" t="str">
        <f t="shared" si="40"/>
        <v>CH</v>
      </c>
      <c r="G1285" s="260">
        <v>0</v>
      </c>
      <c r="H1285" s="260">
        <v>0</v>
      </c>
      <c r="I1285" s="260">
        <v>0</v>
      </c>
      <c r="J1285" s="260">
        <v>6.6980104788606001</v>
      </c>
      <c r="K1285" s="260">
        <v>6.6980104790917201</v>
      </c>
      <c r="L1285" s="301" t="str">
        <f t="shared" si="41"/>
        <v/>
      </c>
      <c r="M1285" s="459">
        <f>IFERROR((Tableau1[[#This Row],[Scope 1
(kg CO2-eq)]]+Tableau1[[#This Row],[Scope 2 energy
(kg CO2-eq)]]+Tableau1[[#This Row],[Scope 2 Infrastructure
(kg CO2-eq)]])/Tableau1[[#This Row],[Total CO2-emissions
(kg CO2-eq)
for scope 3 use ]],"")</f>
        <v>0</v>
      </c>
      <c r="N1285" s="436" t="s">
        <v>3731</v>
      </c>
      <c r="O1285" s="259">
        <v>1</v>
      </c>
      <c r="P1285" s="259" t="s">
        <v>5167</v>
      </c>
      <c r="Q1285" s="259" t="s">
        <v>5216</v>
      </c>
    </row>
    <row r="1286" spans="1:17" ht="21.75" customHeight="1">
      <c r="A1286" s="301" t="s">
        <v>5167</v>
      </c>
      <c r="B1286" s="301" t="s">
        <v>5216</v>
      </c>
      <c r="C1286" s="316" t="s">
        <v>7355</v>
      </c>
      <c r="D1286" s="465" t="s">
        <v>3731</v>
      </c>
      <c r="E1286" s="465" t="s">
        <v>700</v>
      </c>
      <c r="F1286" s="469" t="str">
        <f t="shared" si="40"/>
        <v>CH</v>
      </c>
      <c r="G1286" s="260">
        <v>0</v>
      </c>
      <c r="H1286" s="260">
        <v>0</v>
      </c>
      <c r="I1286" s="260">
        <v>0</v>
      </c>
      <c r="J1286" s="260">
        <v>4.9355723404857903</v>
      </c>
      <c r="K1286" s="260">
        <v>4.9355723406356899</v>
      </c>
      <c r="L1286" s="301" t="str">
        <f t="shared" si="41"/>
        <v/>
      </c>
      <c r="M1286" s="459">
        <f>IFERROR((Tableau1[[#This Row],[Scope 1
(kg CO2-eq)]]+Tableau1[[#This Row],[Scope 2 energy
(kg CO2-eq)]]+Tableau1[[#This Row],[Scope 2 Infrastructure
(kg CO2-eq)]])/Tableau1[[#This Row],[Total CO2-emissions
(kg CO2-eq)
for scope 3 use ]],"")</f>
        <v>0</v>
      </c>
      <c r="N1286" s="436" t="s">
        <v>3731</v>
      </c>
      <c r="O1286" s="259">
        <v>1</v>
      </c>
      <c r="P1286" s="259" t="s">
        <v>5167</v>
      </c>
      <c r="Q1286" s="259" t="s">
        <v>5216</v>
      </c>
    </row>
    <row r="1287" spans="1:17" ht="21.75" customHeight="1">
      <c r="A1287" s="301" t="s">
        <v>5167</v>
      </c>
      <c r="B1287" s="301" t="s">
        <v>5216</v>
      </c>
      <c r="C1287" s="316" t="s">
        <v>7356</v>
      </c>
      <c r="D1287" s="465" t="s">
        <v>3731</v>
      </c>
      <c r="E1287" s="465" t="s">
        <v>700</v>
      </c>
      <c r="F1287" s="469" t="str">
        <f t="shared" si="40"/>
        <v>CH</v>
      </c>
      <c r="G1287" s="260">
        <v>0</v>
      </c>
      <c r="H1287" s="260">
        <v>0</v>
      </c>
      <c r="I1287" s="260">
        <v>0</v>
      </c>
      <c r="J1287" s="260">
        <v>8.8041466182897796</v>
      </c>
      <c r="K1287" s="260">
        <v>8.8041466188216102</v>
      </c>
      <c r="L1287" s="301" t="str">
        <f t="shared" si="41"/>
        <v/>
      </c>
      <c r="M1287" s="459">
        <f>IFERROR((Tableau1[[#This Row],[Scope 1
(kg CO2-eq)]]+Tableau1[[#This Row],[Scope 2 energy
(kg CO2-eq)]]+Tableau1[[#This Row],[Scope 2 Infrastructure
(kg CO2-eq)]])/Tableau1[[#This Row],[Total CO2-emissions
(kg CO2-eq)
for scope 3 use ]],"")</f>
        <v>0</v>
      </c>
      <c r="N1287" s="436" t="s">
        <v>3731</v>
      </c>
      <c r="O1287" s="259">
        <v>1</v>
      </c>
      <c r="P1287" s="259" t="s">
        <v>5167</v>
      </c>
      <c r="Q1287" s="259" t="s">
        <v>5216</v>
      </c>
    </row>
    <row r="1288" spans="1:17" ht="21.75" customHeight="1">
      <c r="A1288" s="301" t="s">
        <v>5167</v>
      </c>
      <c r="B1288" s="301" t="s">
        <v>5216</v>
      </c>
      <c r="C1288" s="316" t="s">
        <v>7357</v>
      </c>
      <c r="D1288" s="465" t="s">
        <v>3731</v>
      </c>
      <c r="E1288" s="465" t="s">
        <v>700</v>
      </c>
      <c r="F1288" s="469" t="str">
        <f t="shared" si="40"/>
        <v>CH</v>
      </c>
      <c r="G1288" s="260">
        <v>0</v>
      </c>
      <c r="H1288" s="260">
        <v>0</v>
      </c>
      <c r="I1288" s="260">
        <v>0</v>
      </c>
      <c r="J1288" s="260">
        <v>5.7218908945299303</v>
      </c>
      <c r="K1288" s="260">
        <v>5.7218908948562897</v>
      </c>
      <c r="L1288" s="301" t="str">
        <f t="shared" si="41"/>
        <v/>
      </c>
      <c r="M1288" s="459">
        <f>IFERROR((Tableau1[[#This Row],[Scope 1
(kg CO2-eq)]]+Tableau1[[#This Row],[Scope 2 energy
(kg CO2-eq)]]+Tableau1[[#This Row],[Scope 2 Infrastructure
(kg CO2-eq)]])/Tableau1[[#This Row],[Total CO2-emissions
(kg CO2-eq)
for scope 3 use ]],"")</f>
        <v>0</v>
      </c>
      <c r="N1288" s="436" t="s">
        <v>3731</v>
      </c>
      <c r="O1288" s="259">
        <v>1</v>
      </c>
      <c r="P1288" s="259" t="s">
        <v>5167</v>
      </c>
      <c r="Q1288" s="259" t="s">
        <v>5216</v>
      </c>
    </row>
    <row r="1289" spans="1:17" ht="21.75" customHeight="1">
      <c r="A1289" s="301" t="s">
        <v>5213</v>
      </c>
      <c r="B1289" s="301" t="s">
        <v>476</v>
      </c>
      <c r="C1289" s="316" t="s">
        <v>7358</v>
      </c>
      <c r="D1289" s="465" t="s">
        <v>3730</v>
      </c>
      <c r="E1289" s="465" t="s">
        <v>6091</v>
      </c>
      <c r="F1289" s="469" t="str">
        <f t="shared" si="40"/>
        <v>other</v>
      </c>
      <c r="G1289" s="260">
        <v>0</v>
      </c>
      <c r="H1289" s="260">
        <v>3.23513793504E-2</v>
      </c>
      <c r="I1289" s="260">
        <v>4.0832985600000002E-5</v>
      </c>
      <c r="J1289" s="260">
        <v>1.0484542149354401</v>
      </c>
      <c r="K1289" s="260">
        <v>1.0808464272095699</v>
      </c>
      <c r="L1289" s="301" t="str">
        <f t="shared" si="41"/>
        <v/>
      </c>
      <c r="M1289" s="459">
        <f>IFERROR((Tableau1[[#This Row],[Scope 1
(kg CO2-eq)]]+Tableau1[[#This Row],[Scope 2 energy
(kg CO2-eq)]]+Tableau1[[#This Row],[Scope 2 Infrastructure
(kg CO2-eq)]])/Tableau1[[#This Row],[Total CO2-emissions
(kg CO2-eq)
for scope 3 use ]],"")</f>
        <v>2.9969301392453358E-2</v>
      </c>
      <c r="N1289" s="436" t="s">
        <v>3730</v>
      </c>
      <c r="O1289" s="259">
        <v>1</v>
      </c>
      <c r="P1289" s="259" t="s">
        <v>5213</v>
      </c>
      <c r="Q1289" s="259" t="s">
        <v>476</v>
      </c>
    </row>
    <row r="1290" spans="1:17" ht="21.75" customHeight="1">
      <c r="A1290" s="301" t="s">
        <v>5213</v>
      </c>
      <c r="B1290" s="301" t="s">
        <v>476</v>
      </c>
      <c r="C1290" s="316" t="s">
        <v>7359</v>
      </c>
      <c r="D1290" s="465" t="s">
        <v>3730</v>
      </c>
      <c r="E1290" s="465" t="s">
        <v>6091</v>
      </c>
      <c r="F1290" s="469" t="str">
        <f t="shared" si="40"/>
        <v>other</v>
      </c>
      <c r="G1290" s="260">
        <v>0</v>
      </c>
      <c r="H1290" s="260">
        <v>3.23513793504E-2</v>
      </c>
      <c r="I1290" s="260">
        <v>4.0832985600000002E-5</v>
      </c>
      <c r="J1290" s="260">
        <v>0.81766307021958795</v>
      </c>
      <c r="K1290" s="260">
        <v>0.85005528249413498</v>
      </c>
      <c r="L1290" s="301" t="str">
        <f t="shared" si="41"/>
        <v/>
      </c>
      <c r="M1290" s="459">
        <f>IFERROR((Tableau1[[#This Row],[Scope 1
(kg CO2-eq)]]+Tableau1[[#This Row],[Scope 2 energy
(kg CO2-eq)]]+Tableau1[[#This Row],[Scope 2 Infrastructure
(kg CO2-eq)]])/Tableau1[[#This Row],[Total CO2-emissions
(kg CO2-eq)
for scope 3 use ]],"")</f>
        <v>3.8106006754006022E-2</v>
      </c>
      <c r="N1290" s="436" t="s">
        <v>3730</v>
      </c>
      <c r="O1290" s="259">
        <v>1</v>
      </c>
      <c r="P1290" s="259" t="s">
        <v>5213</v>
      </c>
      <c r="Q1290" s="260" t="s">
        <v>476</v>
      </c>
    </row>
    <row r="1291" spans="1:17" ht="21.75" customHeight="1">
      <c r="A1291" s="301" t="s">
        <v>5167</v>
      </c>
      <c r="B1291" s="301" t="s">
        <v>5216</v>
      </c>
      <c r="C1291" s="316" t="s">
        <v>7360</v>
      </c>
      <c r="D1291" s="465" t="s">
        <v>3730</v>
      </c>
      <c r="E1291" s="465" t="s">
        <v>700</v>
      </c>
      <c r="F1291" s="469" t="str">
        <f t="shared" si="40"/>
        <v>CH</v>
      </c>
      <c r="G1291" s="260">
        <v>0</v>
      </c>
      <c r="H1291" s="260">
        <v>0</v>
      </c>
      <c r="I1291" s="260">
        <v>0</v>
      </c>
      <c r="J1291" s="260">
        <v>4.98445737704621E-2</v>
      </c>
      <c r="K1291" s="260">
        <v>4.9844573772869397E-2</v>
      </c>
      <c r="L1291" s="301" t="str">
        <f t="shared" si="41"/>
        <v/>
      </c>
      <c r="M1291" s="459">
        <f>IFERROR((Tableau1[[#This Row],[Scope 1
(kg CO2-eq)]]+Tableau1[[#This Row],[Scope 2 energy
(kg CO2-eq)]]+Tableau1[[#This Row],[Scope 2 Infrastructure
(kg CO2-eq)]])/Tableau1[[#This Row],[Total CO2-emissions
(kg CO2-eq)
for scope 3 use ]],"")</f>
        <v>0</v>
      </c>
      <c r="N1291" s="436" t="s">
        <v>3730</v>
      </c>
      <c r="O1291" s="259">
        <v>1</v>
      </c>
      <c r="P1291" s="259" t="s">
        <v>5167</v>
      </c>
      <c r="Q1291" s="260" t="s">
        <v>5216</v>
      </c>
    </row>
    <row r="1292" spans="1:17" ht="21.75" customHeight="1">
      <c r="A1292" s="301" t="s">
        <v>5167</v>
      </c>
      <c r="B1292" s="301" t="s">
        <v>5216</v>
      </c>
      <c r="C1292" s="316" t="s">
        <v>7361</v>
      </c>
      <c r="D1292" s="465" t="s">
        <v>3730</v>
      </c>
      <c r="E1292" s="465" t="s">
        <v>6091</v>
      </c>
      <c r="F1292" s="469" t="str">
        <f t="shared" si="40"/>
        <v>other</v>
      </c>
      <c r="G1292" s="260">
        <v>0</v>
      </c>
      <c r="H1292" s="260">
        <v>0</v>
      </c>
      <c r="I1292" s="260">
        <v>0</v>
      </c>
      <c r="J1292" s="260">
        <v>0.28871708711508098</v>
      </c>
      <c r="K1292" s="260">
        <v>0.28871708711748301</v>
      </c>
      <c r="L1292" s="301" t="str">
        <f t="shared" si="41"/>
        <v/>
      </c>
      <c r="M1292" s="459">
        <f>IFERROR((Tableau1[[#This Row],[Scope 1
(kg CO2-eq)]]+Tableau1[[#This Row],[Scope 2 energy
(kg CO2-eq)]]+Tableau1[[#This Row],[Scope 2 Infrastructure
(kg CO2-eq)]])/Tableau1[[#This Row],[Total CO2-emissions
(kg CO2-eq)
for scope 3 use ]],"")</f>
        <v>0</v>
      </c>
      <c r="N1292" s="436" t="s">
        <v>3730</v>
      </c>
      <c r="O1292" s="259">
        <v>1</v>
      </c>
      <c r="P1292" s="259" t="s">
        <v>5167</v>
      </c>
      <c r="Q1292" s="259" t="s">
        <v>5216</v>
      </c>
    </row>
    <row r="1293" spans="1:17" ht="21.75" customHeight="1">
      <c r="A1293" s="301" t="s">
        <v>5167</v>
      </c>
      <c r="B1293" s="301" t="s">
        <v>5216</v>
      </c>
      <c r="C1293" s="316" t="s">
        <v>7362</v>
      </c>
      <c r="D1293" s="465" t="s">
        <v>3730</v>
      </c>
      <c r="E1293" s="465" t="s">
        <v>700</v>
      </c>
      <c r="F1293" s="469" t="str">
        <f t="shared" si="40"/>
        <v>CH</v>
      </c>
      <c r="G1293" s="260">
        <v>0</v>
      </c>
      <c r="H1293" s="260">
        <v>0</v>
      </c>
      <c r="I1293" s="260">
        <v>0</v>
      </c>
      <c r="J1293" s="260">
        <v>8.5146375757535003E-2</v>
      </c>
      <c r="K1293" s="260">
        <v>8.5146375055136198E-2</v>
      </c>
      <c r="L1293" s="301" t="str">
        <f t="shared" si="41"/>
        <v/>
      </c>
      <c r="M1293" s="459">
        <f>IFERROR((Tableau1[[#This Row],[Scope 1
(kg CO2-eq)]]+Tableau1[[#This Row],[Scope 2 energy
(kg CO2-eq)]]+Tableau1[[#This Row],[Scope 2 Infrastructure
(kg CO2-eq)]])/Tableau1[[#This Row],[Total CO2-emissions
(kg CO2-eq)
for scope 3 use ]],"")</f>
        <v>0</v>
      </c>
      <c r="N1293" s="436" t="s">
        <v>3730</v>
      </c>
      <c r="O1293" s="259">
        <v>1</v>
      </c>
      <c r="P1293" s="259" t="s">
        <v>5167</v>
      </c>
      <c r="Q1293" s="259" t="s">
        <v>5216</v>
      </c>
    </row>
    <row r="1294" spans="1:17" ht="21.75" customHeight="1">
      <c r="A1294" s="301" t="s">
        <v>5167</v>
      </c>
      <c r="B1294" s="301" t="s">
        <v>5216</v>
      </c>
      <c r="C1294" s="316" t="s">
        <v>7363</v>
      </c>
      <c r="D1294" s="465" t="s">
        <v>3730</v>
      </c>
      <c r="E1294" s="465" t="s">
        <v>700</v>
      </c>
      <c r="F1294" s="469" t="str">
        <f t="shared" si="40"/>
        <v>CH</v>
      </c>
      <c r="G1294" s="260">
        <v>0</v>
      </c>
      <c r="H1294" s="260">
        <v>0</v>
      </c>
      <c r="I1294" s="260">
        <v>0</v>
      </c>
      <c r="J1294" s="260">
        <v>0.206803021048418</v>
      </c>
      <c r="K1294" s="260">
        <v>0.20680302105083201</v>
      </c>
      <c r="L1294" s="301" t="str">
        <f t="shared" si="41"/>
        <v/>
      </c>
      <c r="M1294" s="459">
        <f>IFERROR((Tableau1[[#This Row],[Scope 1
(kg CO2-eq)]]+Tableau1[[#This Row],[Scope 2 energy
(kg CO2-eq)]]+Tableau1[[#This Row],[Scope 2 Infrastructure
(kg CO2-eq)]])/Tableau1[[#This Row],[Total CO2-emissions
(kg CO2-eq)
for scope 3 use ]],"")</f>
        <v>0</v>
      </c>
      <c r="N1294" s="436" t="s">
        <v>3730</v>
      </c>
      <c r="O1294" s="259">
        <v>1</v>
      </c>
      <c r="P1294" s="259" t="s">
        <v>5167</v>
      </c>
      <c r="Q1294" s="259" t="s">
        <v>5216</v>
      </c>
    </row>
    <row r="1295" spans="1:17" ht="21.75" customHeight="1">
      <c r="A1295" s="301" t="s">
        <v>5167</v>
      </c>
      <c r="B1295" s="301" t="s">
        <v>5251</v>
      </c>
      <c r="C1295" s="316" t="s">
        <v>7364</v>
      </c>
      <c r="D1295" s="465" t="s">
        <v>3730</v>
      </c>
      <c r="E1295" s="465" t="s">
        <v>700</v>
      </c>
      <c r="F1295" s="469" t="str">
        <f t="shared" si="40"/>
        <v>CH</v>
      </c>
      <c r="G1295" s="260">
        <v>0.44062651549999998</v>
      </c>
      <c r="H1295" s="260">
        <v>3.3971619766599999E-4</v>
      </c>
      <c r="I1295" s="260">
        <v>1.868097416E-7</v>
      </c>
      <c r="J1295" s="260">
        <v>1.6005992024650029E-2</v>
      </c>
      <c r="K1295" s="260">
        <v>0.45697241053385601</v>
      </c>
      <c r="L1295" s="301" t="str">
        <f t="shared" si="41"/>
        <v/>
      </c>
      <c r="M1295" s="459">
        <f>IFERROR((Tableau1[[#This Row],[Scope 1
(kg CO2-eq)]]+Tableau1[[#This Row],[Scope 2 energy
(kg CO2-eq)]]+Tableau1[[#This Row],[Scope 2 Infrastructure
(kg CO2-eq)]])/Tableau1[[#This Row],[Total CO2-emissions
(kg CO2-eq)
for scope 3 use ]],"")</f>
        <v>0.96497383286717575</v>
      </c>
      <c r="N1295" s="437" t="s">
        <v>3730</v>
      </c>
      <c r="O1295" s="259">
        <v>1</v>
      </c>
      <c r="P1295" s="259" t="s">
        <v>5167</v>
      </c>
      <c r="Q1295" s="259" t="s">
        <v>5251</v>
      </c>
    </row>
    <row r="1296" spans="1:17" ht="21.75" customHeight="1">
      <c r="A1296" s="301" t="s">
        <v>5167</v>
      </c>
      <c r="B1296" s="301" t="s">
        <v>5216</v>
      </c>
      <c r="C1296" s="316" t="s">
        <v>7365</v>
      </c>
      <c r="D1296" s="465" t="s">
        <v>3730</v>
      </c>
      <c r="E1296" s="465" t="s">
        <v>700</v>
      </c>
      <c r="F1296" s="469" t="str">
        <f t="shared" si="40"/>
        <v>CH</v>
      </c>
      <c r="G1296" s="260">
        <v>0</v>
      </c>
      <c r="H1296" s="260">
        <v>0</v>
      </c>
      <c r="I1296" s="260">
        <v>0</v>
      </c>
      <c r="J1296" s="260">
        <v>1.30955922260185E-2</v>
      </c>
      <c r="K1296" s="260">
        <v>1.30955922270327E-2</v>
      </c>
      <c r="L1296" s="301" t="str">
        <f t="shared" si="41"/>
        <v/>
      </c>
      <c r="M1296" s="459">
        <f>IFERROR((Tableau1[[#This Row],[Scope 1
(kg CO2-eq)]]+Tableau1[[#This Row],[Scope 2 energy
(kg CO2-eq)]]+Tableau1[[#This Row],[Scope 2 Infrastructure
(kg CO2-eq)]])/Tableau1[[#This Row],[Total CO2-emissions
(kg CO2-eq)
for scope 3 use ]],"")</f>
        <v>0</v>
      </c>
      <c r="N1296" s="436" t="s">
        <v>3730</v>
      </c>
      <c r="O1296" s="259">
        <v>1</v>
      </c>
      <c r="P1296" s="259" t="s">
        <v>5167</v>
      </c>
      <c r="Q1296" s="260" t="s">
        <v>5216</v>
      </c>
    </row>
    <row r="1297" spans="1:17" ht="21.75" customHeight="1">
      <c r="A1297" s="301" t="s">
        <v>5167</v>
      </c>
      <c r="B1297" s="301" t="s">
        <v>5262</v>
      </c>
      <c r="C1297" s="316" t="s">
        <v>7366</v>
      </c>
      <c r="D1297" s="465" t="s">
        <v>3730</v>
      </c>
      <c r="E1297" s="465" t="s">
        <v>700</v>
      </c>
      <c r="F1297" s="469" t="str">
        <f t="shared" si="40"/>
        <v>CH</v>
      </c>
      <c r="G1297" s="260">
        <v>0</v>
      </c>
      <c r="H1297" s="260">
        <v>1.475201153912E-7</v>
      </c>
      <c r="I1297" s="260">
        <v>7.0586666659200005E-8</v>
      </c>
      <c r="J1297" s="260">
        <v>1.1687464495249301E-3</v>
      </c>
      <c r="K1297" s="260">
        <v>1.16896459783646E-3</v>
      </c>
      <c r="L1297" s="301" t="str">
        <f t="shared" si="41"/>
        <v/>
      </c>
      <c r="M1297" s="459">
        <f>IFERROR((Tableau1[[#This Row],[Scope 1
(kg CO2-eq)]]+Tableau1[[#This Row],[Scope 2 energy
(kg CO2-eq)]]+Tableau1[[#This Row],[Scope 2 Infrastructure
(kg CO2-eq)]])/Tableau1[[#This Row],[Total CO2-emissions
(kg CO2-eq)
for scope 3 use ]],"")</f>
        <v>1.865811697412187E-4</v>
      </c>
      <c r="N1297" s="437" t="s">
        <v>3730</v>
      </c>
      <c r="O1297" s="259">
        <v>1</v>
      </c>
      <c r="P1297" s="259" t="s">
        <v>5167</v>
      </c>
      <c r="Q1297" s="259" t="s">
        <v>5262</v>
      </c>
    </row>
    <row r="1298" spans="1:17" ht="21.75" customHeight="1">
      <c r="A1298" s="301" t="s">
        <v>5252</v>
      </c>
      <c r="B1298" s="301" t="s">
        <v>5257</v>
      </c>
      <c r="C1298" s="316" t="s">
        <v>7367</v>
      </c>
      <c r="D1298" s="465" t="s">
        <v>3730</v>
      </c>
      <c r="E1298" s="465" t="s">
        <v>700</v>
      </c>
      <c r="F1298" s="469" t="str">
        <f t="shared" si="40"/>
        <v>CH</v>
      </c>
      <c r="G1298" s="260">
        <v>0</v>
      </c>
      <c r="H1298" s="260">
        <v>0</v>
      </c>
      <c r="I1298" s="260">
        <v>0</v>
      </c>
      <c r="J1298" s="260">
        <v>0.30468446722799403</v>
      </c>
      <c r="K1298" s="260">
        <v>0.30468446716303899</v>
      </c>
      <c r="L1298" s="301" t="str">
        <f t="shared" si="41"/>
        <v/>
      </c>
      <c r="M1298" s="459">
        <f>IFERROR((Tableau1[[#This Row],[Scope 1
(kg CO2-eq)]]+Tableau1[[#This Row],[Scope 2 energy
(kg CO2-eq)]]+Tableau1[[#This Row],[Scope 2 Infrastructure
(kg CO2-eq)]])/Tableau1[[#This Row],[Total CO2-emissions
(kg CO2-eq)
for scope 3 use ]],"")</f>
        <v>0</v>
      </c>
      <c r="N1298" s="436" t="s">
        <v>3730</v>
      </c>
      <c r="O1298" s="259">
        <v>1</v>
      </c>
      <c r="P1298" s="260" t="s">
        <v>5252</v>
      </c>
      <c r="Q1298" s="260" t="s">
        <v>5257</v>
      </c>
    </row>
    <row r="1299" spans="1:17" ht="21.75" customHeight="1">
      <c r="A1299" s="301" t="s">
        <v>5167</v>
      </c>
      <c r="B1299" s="301" t="s">
        <v>5216</v>
      </c>
      <c r="C1299" s="316" t="s">
        <v>7368</v>
      </c>
      <c r="D1299" s="465" t="s">
        <v>3731</v>
      </c>
      <c r="E1299" s="465" t="s">
        <v>700</v>
      </c>
      <c r="F1299" s="469" t="str">
        <f t="shared" si="40"/>
        <v>CH</v>
      </c>
      <c r="G1299" s="260">
        <v>0</v>
      </c>
      <c r="H1299" s="260">
        <v>0</v>
      </c>
      <c r="I1299" s="260">
        <v>0</v>
      </c>
      <c r="J1299" s="260">
        <v>1.62671953382556</v>
      </c>
      <c r="K1299" s="260">
        <v>1.62671953359001</v>
      </c>
      <c r="L1299" s="301" t="str">
        <f t="shared" si="41"/>
        <v/>
      </c>
      <c r="M1299" s="459">
        <f>IFERROR((Tableau1[[#This Row],[Scope 1
(kg CO2-eq)]]+Tableau1[[#This Row],[Scope 2 energy
(kg CO2-eq)]]+Tableau1[[#This Row],[Scope 2 Infrastructure
(kg CO2-eq)]])/Tableau1[[#This Row],[Total CO2-emissions
(kg CO2-eq)
for scope 3 use ]],"")</f>
        <v>0</v>
      </c>
      <c r="N1299" s="436" t="s">
        <v>3731</v>
      </c>
      <c r="O1299" s="259">
        <v>1</v>
      </c>
      <c r="P1299" s="259" t="s">
        <v>5167</v>
      </c>
      <c r="Q1299" s="259" t="s">
        <v>5216</v>
      </c>
    </row>
    <row r="1300" spans="1:17" ht="21.75" customHeight="1">
      <c r="A1300" s="301" t="s">
        <v>5167</v>
      </c>
      <c r="B1300" s="301" t="s">
        <v>5216</v>
      </c>
      <c r="C1300" s="316" t="s">
        <v>7369</v>
      </c>
      <c r="D1300" s="465" t="s">
        <v>3731</v>
      </c>
      <c r="E1300" s="465" t="s">
        <v>700</v>
      </c>
      <c r="F1300" s="469" t="str">
        <f t="shared" si="40"/>
        <v>CH</v>
      </c>
      <c r="G1300" s="260">
        <v>0</v>
      </c>
      <c r="H1300" s="260">
        <v>0</v>
      </c>
      <c r="I1300" s="260">
        <v>0</v>
      </c>
      <c r="J1300" s="260">
        <v>2.8196404559648198</v>
      </c>
      <c r="K1300" s="260">
        <v>2.8196404558734001</v>
      </c>
      <c r="L1300" s="301" t="str">
        <f t="shared" si="41"/>
        <v/>
      </c>
      <c r="M1300" s="459">
        <f>IFERROR((Tableau1[[#This Row],[Scope 1
(kg CO2-eq)]]+Tableau1[[#This Row],[Scope 2 energy
(kg CO2-eq)]]+Tableau1[[#This Row],[Scope 2 Infrastructure
(kg CO2-eq)]])/Tableau1[[#This Row],[Total CO2-emissions
(kg CO2-eq)
for scope 3 use ]],"")</f>
        <v>0</v>
      </c>
      <c r="N1300" s="436" t="s">
        <v>3731</v>
      </c>
      <c r="O1300" s="259">
        <v>1</v>
      </c>
      <c r="P1300" s="259" t="s">
        <v>5167</v>
      </c>
      <c r="Q1300" s="259" t="s">
        <v>5216</v>
      </c>
    </row>
    <row r="1301" spans="1:17" ht="21.75" customHeight="1">
      <c r="A1301" s="301" t="s">
        <v>5167</v>
      </c>
      <c r="B1301" s="301" t="s">
        <v>5216</v>
      </c>
      <c r="C1301" s="316" t="s">
        <v>7370</v>
      </c>
      <c r="D1301" s="465" t="s">
        <v>3731</v>
      </c>
      <c r="E1301" s="465" t="s">
        <v>700</v>
      </c>
      <c r="F1301" s="469" t="str">
        <f t="shared" si="40"/>
        <v>CH</v>
      </c>
      <c r="G1301" s="260">
        <v>0</v>
      </c>
      <c r="H1301" s="260">
        <v>0</v>
      </c>
      <c r="I1301" s="260">
        <v>0</v>
      </c>
      <c r="J1301" s="260">
        <v>7.04909894742425</v>
      </c>
      <c r="K1301" s="260">
        <v>7.0490989470494601</v>
      </c>
      <c r="L1301" s="301" t="str">
        <f t="shared" si="41"/>
        <v/>
      </c>
      <c r="M1301" s="459">
        <f>IFERROR((Tableau1[[#This Row],[Scope 1
(kg CO2-eq)]]+Tableau1[[#This Row],[Scope 2 energy
(kg CO2-eq)]]+Tableau1[[#This Row],[Scope 2 Infrastructure
(kg CO2-eq)]])/Tableau1[[#This Row],[Total CO2-emissions
(kg CO2-eq)
for scope 3 use ]],"")</f>
        <v>0</v>
      </c>
      <c r="N1301" s="436" t="s">
        <v>3731</v>
      </c>
      <c r="O1301" s="259">
        <v>1</v>
      </c>
      <c r="P1301" s="259" t="s">
        <v>5167</v>
      </c>
      <c r="Q1301" s="259" t="s">
        <v>5216</v>
      </c>
    </row>
    <row r="1302" spans="1:17" ht="21.75" customHeight="1">
      <c r="A1302" s="301" t="s">
        <v>5167</v>
      </c>
      <c r="B1302" s="301" t="s">
        <v>5216</v>
      </c>
      <c r="C1302" s="316" t="s">
        <v>7371</v>
      </c>
      <c r="D1302" s="465" t="s">
        <v>3730</v>
      </c>
      <c r="E1302" s="465" t="s">
        <v>700</v>
      </c>
      <c r="F1302" s="469" t="str">
        <f t="shared" si="40"/>
        <v>CH</v>
      </c>
      <c r="G1302" s="260">
        <v>0</v>
      </c>
      <c r="H1302" s="260">
        <v>0</v>
      </c>
      <c r="I1302" s="260">
        <v>0</v>
      </c>
      <c r="J1302" s="260">
        <v>2.8245645584692801E-2</v>
      </c>
      <c r="K1302" s="260">
        <v>2.8245645586631001E-2</v>
      </c>
      <c r="L1302" s="301" t="str">
        <f t="shared" si="41"/>
        <v/>
      </c>
      <c r="M1302" s="459">
        <f>IFERROR((Tableau1[[#This Row],[Scope 1
(kg CO2-eq)]]+Tableau1[[#This Row],[Scope 2 energy
(kg CO2-eq)]]+Tableau1[[#This Row],[Scope 2 Infrastructure
(kg CO2-eq)]])/Tableau1[[#This Row],[Total CO2-emissions
(kg CO2-eq)
for scope 3 use ]],"")</f>
        <v>0</v>
      </c>
      <c r="N1302" s="436" t="s">
        <v>3730</v>
      </c>
      <c r="O1302" s="259">
        <v>1</v>
      </c>
      <c r="P1302" s="259" t="s">
        <v>5167</v>
      </c>
      <c r="Q1302" s="259" t="s">
        <v>5216</v>
      </c>
    </row>
    <row r="1303" spans="1:17" ht="21.75" customHeight="1">
      <c r="A1303" s="301" t="s">
        <v>5167</v>
      </c>
      <c r="B1303" s="301" t="s">
        <v>5216</v>
      </c>
      <c r="C1303" s="316" t="s">
        <v>7372</v>
      </c>
      <c r="D1303" s="465" t="s">
        <v>3730</v>
      </c>
      <c r="E1303" s="465" t="s">
        <v>700</v>
      </c>
      <c r="F1303" s="469" t="str">
        <f t="shared" si="40"/>
        <v>CH</v>
      </c>
      <c r="G1303" s="260">
        <v>0</v>
      </c>
      <c r="H1303" s="260">
        <v>0</v>
      </c>
      <c r="I1303" s="260">
        <v>0</v>
      </c>
      <c r="J1303" s="260">
        <v>1.9054494782178501E-2</v>
      </c>
      <c r="K1303" s="260">
        <v>1.90544947812832E-2</v>
      </c>
      <c r="L1303" s="301" t="str">
        <f t="shared" si="41"/>
        <v/>
      </c>
      <c r="M1303" s="459">
        <f>IFERROR((Tableau1[[#This Row],[Scope 1
(kg CO2-eq)]]+Tableau1[[#This Row],[Scope 2 energy
(kg CO2-eq)]]+Tableau1[[#This Row],[Scope 2 Infrastructure
(kg CO2-eq)]])/Tableau1[[#This Row],[Total CO2-emissions
(kg CO2-eq)
for scope 3 use ]],"")</f>
        <v>0</v>
      </c>
      <c r="N1303" s="436" t="s">
        <v>3730</v>
      </c>
      <c r="O1303" s="259">
        <v>1</v>
      </c>
      <c r="P1303" s="259" t="s">
        <v>5167</v>
      </c>
      <c r="Q1303" s="259" t="s">
        <v>5216</v>
      </c>
    </row>
    <row r="1304" spans="1:17" ht="21.75" customHeight="1">
      <c r="A1304" s="301" t="s">
        <v>5167</v>
      </c>
      <c r="B1304" s="301" t="s">
        <v>5216</v>
      </c>
      <c r="C1304" s="316" t="s">
        <v>7373</v>
      </c>
      <c r="D1304" s="465" t="s">
        <v>3730</v>
      </c>
      <c r="E1304" s="465" t="s">
        <v>700</v>
      </c>
      <c r="F1304" s="469" t="str">
        <f t="shared" si="40"/>
        <v>CH</v>
      </c>
      <c r="G1304" s="260">
        <v>0</v>
      </c>
      <c r="H1304" s="260">
        <v>0</v>
      </c>
      <c r="I1304" s="260">
        <v>0</v>
      </c>
      <c r="J1304" s="260">
        <v>2.92825017358018E-2</v>
      </c>
      <c r="K1304" s="260">
        <v>2.9282501723258799E-2</v>
      </c>
      <c r="L1304" s="301" t="str">
        <f t="shared" si="41"/>
        <v/>
      </c>
      <c r="M1304" s="459">
        <f>IFERROR((Tableau1[[#This Row],[Scope 1
(kg CO2-eq)]]+Tableau1[[#This Row],[Scope 2 energy
(kg CO2-eq)]]+Tableau1[[#This Row],[Scope 2 Infrastructure
(kg CO2-eq)]])/Tableau1[[#This Row],[Total CO2-emissions
(kg CO2-eq)
for scope 3 use ]],"")</f>
        <v>0</v>
      </c>
      <c r="N1304" s="436" t="s">
        <v>3730</v>
      </c>
      <c r="O1304" s="259">
        <v>1</v>
      </c>
      <c r="P1304" s="259" t="s">
        <v>5167</v>
      </c>
      <c r="Q1304" s="259" t="s">
        <v>5216</v>
      </c>
    </row>
    <row r="1305" spans="1:17" ht="21.75" customHeight="1">
      <c r="A1305" s="301" t="s">
        <v>5167</v>
      </c>
      <c r="B1305" s="301" t="s">
        <v>5216</v>
      </c>
      <c r="C1305" s="316" t="s">
        <v>7374</v>
      </c>
      <c r="D1305" s="465" t="s">
        <v>3730</v>
      </c>
      <c r="E1305" s="465" t="s">
        <v>700</v>
      </c>
      <c r="F1305" s="469" t="str">
        <f t="shared" si="40"/>
        <v>CH</v>
      </c>
      <c r="G1305" s="260">
        <v>0</v>
      </c>
      <c r="H1305" s="260">
        <v>0</v>
      </c>
      <c r="I1305" s="260">
        <v>0</v>
      </c>
      <c r="J1305" s="260">
        <v>1.91892860799401E-2</v>
      </c>
      <c r="K1305" s="260">
        <v>1.9189286060595799E-2</v>
      </c>
      <c r="L1305" s="301" t="str">
        <f t="shared" si="41"/>
        <v/>
      </c>
      <c r="M1305" s="459">
        <f>IFERROR((Tableau1[[#This Row],[Scope 1
(kg CO2-eq)]]+Tableau1[[#This Row],[Scope 2 energy
(kg CO2-eq)]]+Tableau1[[#This Row],[Scope 2 Infrastructure
(kg CO2-eq)]])/Tableau1[[#This Row],[Total CO2-emissions
(kg CO2-eq)
for scope 3 use ]],"")</f>
        <v>0</v>
      </c>
      <c r="N1305" s="436" t="s">
        <v>3730</v>
      </c>
      <c r="O1305" s="259">
        <v>1</v>
      </c>
      <c r="P1305" s="259" t="s">
        <v>5167</v>
      </c>
      <c r="Q1305" s="259" t="s">
        <v>5216</v>
      </c>
    </row>
    <row r="1306" spans="1:17" ht="21.75" customHeight="1">
      <c r="A1306" s="301" t="s">
        <v>5167</v>
      </c>
      <c r="B1306" s="301" t="s">
        <v>5216</v>
      </c>
      <c r="C1306" s="316" t="s">
        <v>7375</v>
      </c>
      <c r="D1306" s="465" t="s">
        <v>3730</v>
      </c>
      <c r="E1306" s="465" t="s">
        <v>700</v>
      </c>
      <c r="F1306" s="469" t="str">
        <f t="shared" si="40"/>
        <v>CH</v>
      </c>
      <c r="G1306" s="260">
        <v>0</v>
      </c>
      <c r="H1306" s="260">
        <v>0</v>
      </c>
      <c r="I1306" s="260">
        <v>0</v>
      </c>
      <c r="J1306" s="260">
        <v>8.0992488715293895E-2</v>
      </c>
      <c r="K1306" s="260">
        <v>8.0992488714972305E-2</v>
      </c>
      <c r="L1306" s="301" t="str">
        <f t="shared" si="41"/>
        <v/>
      </c>
      <c r="M1306" s="459">
        <f>IFERROR((Tableau1[[#This Row],[Scope 1
(kg CO2-eq)]]+Tableau1[[#This Row],[Scope 2 energy
(kg CO2-eq)]]+Tableau1[[#This Row],[Scope 2 Infrastructure
(kg CO2-eq)]])/Tableau1[[#This Row],[Total CO2-emissions
(kg CO2-eq)
for scope 3 use ]],"")</f>
        <v>0</v>
      </c>
      <c r="N1306" s="436" t="s">
        <v>3730</v>
      </c>
      <c r="O1306" s="259">
        <v>1</v>
      </c>
      <c r="P1306" s="259" t="s">
        <v>5167</v>
      </c>
      <c r="Q1306" s="259" t="s">
        <v>5216</v>
      </c>
    </row>
    <row r="1307" spans="1:17" ht="21.75" customHeight="1">
      <c r="A1307" s="301" t="s">
        <v>5167</v>
      </c>
      <c r="B1307" s="301" t="s">
        <v>5216</v>
      </c>
      <c r="C1307" s="316" t="s">
        <v>7376</v>
      </c>
      <c r="D1307" s="465" t="s">
        <v>3730</v>
      </c>
      <c r="E1307" s="465" t="s">
        <v>700</v>
      </c>
      <c r="F1307" s="469" t="str">
        <f t="shared" si="40"/>
        <v>CH</v>
      </c>
      <c r="G1307" s="260">
        <v>0</v>
      </c>
      <c r="H1307" s="260">
        <v>0</v>
      </c>
      <c r="I1307" s="260">
        <v>0</v>
      </c>
      <c r="J1307" s="260">
        <v>2.8576922150884001E-2</v>
      </c>
      <c r="K1307" s="260">
        <v>2.8576922177446701E-2</v>
      </c>
      <c r="L1307" s="301" t="str">
        <f t="shared" si="41"/>
        <v/>
      </c>
      <c r="M1307" s="459">
        <f>IFERROR((Tableau1[[#This Row],[Scope 1
(kg CO2-eq)]]+Tableau1[[#This Row],[Scope 2 energy
(kg CO2-eq)]]+Tableau1[[#This Row],[Scope 2 Infrastructure
(kg CO2-eq)]])/Tableau1[[#This Row],[Total CO2-emissions
(kg CO2-eq)
for scope 3 use ]],"")</f>
        <v>0</v>
      </c>
      <c r="N1307" s="436" t="s">
        <v>3730</v>
      </c>
      <c r="O1307" s="259">
        <v>1</v>
      </c>
      <c r="P1307" s="259" t="s">
        <v>5167</v>
      </c>
      <c r="Q1307" s="259" t="s">
        <v>5216</v>
      </c>
    </row>
    <row r="1308" spans="1:17" ht="21.75" customHeight="1">
      <c r="A1308" s="301" t="s">
        <v>5167</v>
      </c>
      <c r="B1308" s="301" t="s">
        <v>5262</v>
      </c>
      <c r="C1308" s="316" t="s">
        <v>7377</v>
      </c>
      <c r="D1308" s="465" t="s">
        <v>3730</v>
      </c>
      <c r="E1308" s="465" t="s">
        <v>700</v>
      </c>
      <c r="F1308" s="469" t="str">
        <f t="shared" si="40"/>
        <v>CH</v>
      </c>
      <c r="G1308" s="260">
        <v>0</v>
      </c>
      <c r="H1308" s="260">
        <v>1.475201153912E-7</v>
      </c>
      <c r="I1308" s="260">
        <v>7.0586666659200005E-8</v>
      </c>
      <c r="J1308" s="260">
        <v>1.1687464495249301E-3</v>
      </c>
      <c r="K1308" s="260">
        <v>1.16896459783645E-3</v>
      </c>
      <c r="L1308" s="301" t="str">
        <f t="shared" si="41"/>
        <v/>
      </c>
      <c r="M1308" s="459">
        <f>IFERROR((Tableau1[[#This Row],[Scope 1
(kg CO2-eq)]]+Tableau1[[#This Row],[Scope 2 energy
(kg CO2-eq)]]+Tableau1[[#This Row],[Scope 2 Infrastructure
(kg CO2-eq)]])/Tableau1[[#This Row],[Total CO2-emissions
(kg CO2-eq)
for scope 3 use ]],"")</f>
        <v>1.865811697412203E-4</v>
      </c>
      <c r="N1308" s="437" t="s">
        <v>3730</v>
      </c>
      <c r="O1308" s="259">
        <v>1</v>
      </c>
      <c r="P1308" s="259" t="s">
        <v>5167</v>
      </c>
      <c r="Q1308" s="259" t="s">
        <v>5262</v>
      </c>
    </row>
    <row r="1309" spans="1:17" ht="21.75" customHeight="1">
      <c r="A1309" s="301" t="s">
        <v>5252</v>
      </c>
      <c r="B1309" s="301" t="s">
        <v>5253</v>
      </c>
      <c r="C1309" s="316" t="s">
        <v>7378</v>
      </c>
      <c r="D1309" s="465" t="s">
        <v>3730</v>
      </c>
      <c r="E1309" s="465" t="s">
        <v>700</v>
      </c>
      <c r="F1309" s="469" t="str">
        <f t="shared" si="40"/>
        <v>CH</v>
      </c>
      <c r="G1309" s="260">
        <v>4.7601999999999998E-6</v>
      </c>
      <c r="H1309" s="260">
        <v>7.22367390072E-4</v>
      </c>
      <c r="I1309" s="260">
        <v>8.3375824868000002E-5</v>
      </c>
      <c r="J1309" s="260">
        <v>1.3716080843291199E-2</v>
      </c>
      <c r="K1309" s="260">
        <v>1.45265843306066E-2</v>
      </c>
      <c r="L1309" s="301" t="str">
        <f t="shared" si="41"/>
        <v/>
      </c>
      <c r="M1309" s="459">
        <f>IFERROR((Tableau1[[#This Row],[Scope 1
(kg CO2-eq)]]+Tableau1[[#This Row],[Scope 2 energy
(kg CO2-eq)]]+Tableau1[[#This Row],[Scope 2 Infrastructure
(kg CO2-eq)]])/Tableau1[[#This Row],[Total CO2-emissions
(kg CO2-eq)
for scope 3 use ]],"")</f>
        <v>5.5794493495096451E-2</v>
      </c>
      <c r="N1309" s="436" t="s">
        <v>3730</v>
      </c>
      <c r="O1309" s="259">
        <v>1</v>
      </c>
      <c r="P1309" s="260" t="s">
        <v>5252</v>
      </c>
      <c r="Q1309" s="260" t="s">
        <v>5253</v>
      </c>
    </row>
    <row r="1310" spans="1:17" ht="21.75" customHeight="1">
      <c r="A1310" s="301" t="s">
        <v>5252</v>
      </c>
      <c r="B1310" s="301" t="s">
        <v>5257</v>
      </c>
      <c r="C1310" s="316" t="s">
        <v>7379</v>
      </c>
      <c r="D1310" s="465" t="s">
        <v>3730</v>
      </c>
      <c r="E1310" s="465" t="s">
        <v>700</v>
      </c>
      <c r="F1310" s="469" t="str">
        <f t="shared" si="40"/>
        <v>CH</v>
      </c>
      <c r="G1310" s="260">
        <v>0</v>
      </c>
      <c r="H1310" s="260">
        <v>0</v>
      </c>
      <c r="I1310" s="260">
        <v>0</v>
      </c>
      <c r="J1310" s="260">
        <v>0.30468446722799403</v>
      </c>
      <c r="K1310" s="260">
        <v>0.30468446716303899</v>
      </c>
      <c r="L1310" s="301" t="str">
        <f t="shared" si="41"/>
        <v/>
      </c>
      <c r="M1310" s="459">
        <f>IFERROR((Tableau1[[#This Row],[Scope 1
(kg CO2-eq)]]+Tableau1[[#This Row],[Scope 2 energy
(kg CO2-eq)]]+Tableau1[[#This Row],[Scope 2 Infrastructure
(kg CO2-eq)]])/Tableau1[[#This Row],[Total CO2-emissions
(kg CO2-eq)
for scope 3 use ]],"")</f>
        <v>0</v>
      </c>
      <c r="N1310" s="436" t="s">
        <v>3730</v>
      </c>
      <c r="O1310" s="259">
        <v>1</v>
      </c>
      <c r="P1310" s="259" t="s">
        <v>5252</v>
      </c>
      <c r="Q1310" s="260" t="s">
        <v>5257</v>
      </c>
    </row>
    <row r="1311" spans="1:17" ht="21.75" customHeight="1">
      <c r="A1311" s="301" t="s">
        <v>5167</v>
      </c>
      <c r="B1311" s="301" t="s">
        <v>5251</v>
      </c>
      <c r="C1311" s="316" t="s">
        <v>7380</v>
      </c>
      <c r="D1311" s="465" t="s">
        <v>3730</v>
      </c>
      <c r="E1311" s="465" t="s">
        <v>700</v>
      </c>
      <c r="F1311" s="469" t="str">
        <f t="shared" si="40"/>
        <v>CH</v>
      </c>
      <c r="G1311" s="260">
        <v>1.4014191000000001E-4</v>
      </c>
      <c r="H1311" s="260">
        <v>1.9247820775680001E-3</v>
      </c>
      <c r="I1311" s="260">
        <v>1.0584365567999999E-6</v>
      </c>
      <c r="J1311" s="260">
        <v>3.1334970481877999E-2</v>
      </c>
      <c r="K1311" s="260">
        <v>3.3400952918482003E-2</v>
      </c>
      <c r="L1311" s="301" t="str">
        <f t="shared" si="41"/>
        <v/>
      </c>
      <c r="M1311" s="459">
        <f>IFERROR((Tableau1[[#This Row],[Scope 1
(kg CO2-eq)]]+Tableau1[[#This Row],[Scope 2 energy
(kg CO2-eq)]]+Tableau1[[#This Row],[Scope 2 Infrastructure
(kg CO2-eq)]])/Tableau1[[#This Row],[Total CO2-emissions
(kg CO2-eq)
for scope 3 use ]],"")</f>
        <v>6.1853996476298564E-2</v>
      </c>
      <c r="N1311" s="436" t="s">
        <v>3730</v>
      </c>
      <c r="O1311" s="259">
        <v>1</v>
      </c>
      <c r="P1311" s="259" t="s">
        <v>5167</v>
      </c>
      <c r="Q1311" s="259" t="s">
        <v>5251</v>
      </c>
    </row>
    <row r="1312" spans="1:17" ht="21.75" customHeight="1">
      <c r="A1312" s="301" t="s">
        <v>5252</v>
      </c>
      <c r="B1312" s="301" t="s">
        <v>5257</v>
      </c>
      <c r="C1312" s="316" t="s">
        <v>7381</v>
      </c>
      <c r="D1312" s="465" t="s">
        <v>3730</v>
      </c>
      <c r="E1312" s="465" t="s">
        <v>6044</v>
      </c>
      <c r="F1312" s="469" t="str">
        <f t="shared" si="40"/>
        <v>other</v>
      </c>
      <c r="G1312" s="260">
        <v>0</v>
      </c>
      <c r="H1312" s="260">
        <v>0</v>
      </c>
      <c r="I1312" s="260">
        <v>0</v>
      </c>
      <c r="J1312" s="260">
        <v>1.0601018470059301E-2</v>
      </c>
      <c r="K1312" s="260">
        <v>1.0601018470079E-2</v>
      </c>
      <c r="L1312" s="301" t="str">
        <f t="shared" si="41"/>
        <v/>
      </c>
      <c r="M1312" s="459">
        <f>IFERROR((Tableau1[[#This Row],[Scope 1
(kg CO2-eq)]]+Tableau1[[#This Row],[Scope 2 energy
(kg CO2-eq)]]+Tableau1[[#This Row],[Scope 2 Infrastructure
(kg CO2-eq)]])/Tableau1[[#This Row],[Total CO2-emissions
(kg CO2-eq)
for scope 3 use ]],"")</f>
        <v>0</v>
      </c>
      <c r="N1312" s="436" t="s">
        <v>3730</v>
      </c>
      <c r="O1312" s="259">
        <v>1</v>
      </c>
      <c r="P1312" s="259" t="s">
        <v>5252</v>
      </c>
      <c r="Q1312" s="260" t="s">
        <v>5257</v>
      </c>
    </row>
    <row r="1313" spans="1:17" ht="21.75" customHeight="1">
      <c r="A1313" s="301" t="s">
        <v>5252</v>
      </c>
      <c r="B1313" s="301" t="s">
        <v>5257</v>
      </c>
      <c r="C1313" s="316" t="s">
        <v>7382</v>
      </c>
      <c r="D1313" s="465" t="s">
        <v>3730</v>
      </c>
      <c r="E1313" s="465" t="s">
        <v>117</v>
      </c>
      <c r="F1313" s="469" t="str">
        <f t="shared" si="40"/>
        <v>other</v>
      </c>
      <c r="G1313" s="260">
        <v>0</v>
      </c>
      <c r="H1313" s="260">
        <v>0</v>
      </c>
      <c r="I1313" s="260">
        <v>0</v>
      </c>
      <c r="J1313" s="260">
        <v>1.0601018470059301E-2</v>
      </c>
      <c r="K1313" s="260">
        <v>1.0601018470079E-2</v>
      </c>
      <c r="L1313" s="301" t="str">
        <f t="shared" si="41"/>
        <v/>
      </c>
      <c r="M1313" s="459">
        <f>IFERROR((Tableau1[[#This Row],[Scope 1
(kg CO2-eq)]]+Tableau1[[#This Row],[Scope 2 energy
(kg CO2-eq)]]+Tableau1[[#This Row],[Scope 2 Infrastructure
(kg CO2-eq)]])/Tableau1[[#This Row],[Total CO2-emissions
(kg CO2-eq)
for scope 3 use ]],"")</f>
        <v>0</v>
      </c>
      <c r="N1313" s="436" t="s">
        <v>3730</v>
      </c>
      <c r="O1313" s="259">
        <v>1</v>
      </c>
      <c r="P1313" s="259" t="s">
        <v>5252</v>
      </c>
      <c r="Q1313" s="259" t="s">
        <v>5257</v>
      </c>
    </row>
    <row r="1314" spans="1:17" ht="21.75" customHeight="1">
      <c r="A1314" s="301" t="s">
        <v>5252</v>
      </c>
      <c r="B1314" s="301" t="s">
        <v>5257</v>
      </c>
      <c r="C1314" s="316" t="s">
        <v>7383</v>
      </c>
      <c r="D1314" s="465" t="s">
        <v>3730</v>
      </c>
      <c r="E1314" s="465" t="s">
        <v>6045</v>
      </c>
      <c r="F1314" s="469" t="str">
        <f t="shared" si="40"/>
        <v>other</v>
      </c>
      <c r="G1314" s="260">
        <v>0</v>
      </c>
      <c r="H1314" s="260">
        <v>0</v>
      </c>
      <c r="I1314" s="260">
        <v>0</v>
      </c>
      <c r="J1314" s="260">
        <v>1.0601018470059301E-2</v>
      </c>
      <c r="K1314" s="260">
        <v>1.0601018470079E-2</v>
      </c>
      <c r="L1314" s="301" t="str">
        <f t="shared" si="41"/>
        <v/>
      </c>
      <c r="M1314" s="459">
        <f>IFERROR((Tableau1[[#This Row],[Scope 1
(kg CO2-eq)]]+Tableau1[[#This Row],[Scope 2 energy
(kg CO2-eq)]]+Tableau1[[#This Row],[Scope 2 Infrastructure
(kg CO2-eq)]])/Tableau1[[#This Row],[Total CO2-emissions
(kg CO2-eq)
for scope 3 use ]],"")</f>
        <v>0</v>
      </c>
      <c r="N1314" s="436" t="s">
        <v>3730</v>
      </c>
      <c r="O1314" s="259">
        <v>1</v>
      </c>
      <c r="P1314" s="259" t="s">
        <v>5252</v>
      </c>
      <c r="Q1314" s="259" t="s">
        <v>5257</v>
      </c>
    </row>
    <row r="1315" spans="1:17" ht="21.75" customHeight="1">
      <c r="A1315" s="301" t="s">
        <v>5252</v>
      </c>
      <c r="B1315" s="301" t="s">
        <v>5257</v>
      </c>
      <c r="C1315" s="316" t="s">
        <v>7384</v>
      </c>
      <c r="D1315" s="465" t="s">
        <v>3730</v>
      </c>
      <c r="E1315" s="465" t="s">
        <v>6016</v>
      </c>
      <c r="F1315" s="469" t="str">
        <f t="shared" si="40"/>
        <v>other</v>
      </c>
      <c r="G1315" s="260">
        <v>0</v>
      </c>
      <c r="H1315" s="260">
        <v>0</v>
      </c>
      <c r="I1315" s="260">
        <v>0</v>
      </c>
      <c r="J1315" s="260">
        <v>1.0601018470059301E-2</v>
      </c>
      <c r="K1315" s="260">
        <v>1.0601018470079E-2</v>
      </c>
      <c r="L1315" s="301" t="str">
        <f t="shared" si="41"/>
        <v/>
      </c>
      <c r="M1315" s="459">
        <f>IFERROR((Tableau1[[#This Row],[Scope 1
(kg CO2-eq)]]+Tableau1[[#This Row],[Scope 2 energy
(kg CO2-eq)]]+Tableau1[[#This Row],[Scope 2 Infrastructure
(kg CO2-eq)]])/Tableau1[[#This Row],[Total CO2-emissions
(kg CO2-eq)
for scope 3 use ]],"")</f>
        <v>0</v>
      </c>
      <c r="N1315" s="436" t="s">
        <v>3730</v>
      </c>
      <c r="O1315" s="259">
        <v>1</v>
      </c>
      <c r="P1315" s="259" t="s">
        <v>5252</v>
      </c>
      <c r="Q1315" s="259" t="s">
        <v>5257</v>
      </c>
    </row>
    <row r="1316" spans="1:17" ht="21.75" customHeight="1">
      <c r="A1316" s="301" t="s">
        <v>5252</v>
      </c>
      <c r="B1316" s="301" t="s">
        <v>5257</v>
      </c>
      <c r="C1316" s="316" t="s">
        <v>7385</v>
      </c>
      <c r="D1316" s="465" t="s">
        <v>3730</v>
      </c>
      <c r="E1316" s="465" t="s">
        <v>6018</v>
      </c>
      <c r="F1316" s="469" t="str">
        <f t="shared" si="40"/>
        <v>other</v>
      </c>
      <c r="G1316" s="260">
        <v>0</v>
      </c>
      <c r="H1316" s="260">
        <v>0</v>
      </c>
      <c r="I1316" s="260">
        <v>0</v>
      </c>
      <c r="J1316" s="260">
        <v>1.0601018470059301E-2</v>
      </c>
      <c r="K1316" s="260">
        <v>1.0601018470079E-2</v>
      </c>
      <c r="L1316" s="301" t="str">
        <f t="shared" si="41"/>
        <v/>
      </c>
      <c r="M1316" s="459">
        <f>IFERROR((Tableau1[[#This Row],[Scope 1
(kg CO2-eq)]]+Tableau1[[#This Row],[Scope 2 energy
(kg CO2-eq)]]+Tableau1[[#This Row],[Scope 2 Infrastructure
(kg CO2-eq)]])/Tableau1[[#This Row],[Total CO2-emissions
(kg CO2-eq)
for scope 3 use ]],"")</f>
        <v>0</v>
      </c>
      <c r="N1316" s="436" t="s">
        <v>3730</v>
      </c>
      <c r="O1316" s="259">
        <v>1</v>
      </c>
      <c r="P1316" s="259" t="s">
        <v>5252</v>
      </c>
      <c r="Q1316" s="259" t="s">
        <v>5257</v>
      </c>
    </row>
    <row r="1317" spans="1:17" ht="21.75" customHeight="1">
      <c r="A1317" s="301" t="s">
        <v>5252</v>
      </c>
      <c r="B1317" s="301" t="s">
        <v>5257</v>
      </c>
      <c r="C1317" s="316" t="s">
        <v>7386</v>
      </c>
      <c r="D1317" s="465" t="s">
        <v>3730</v>
      </c>
      <c r="E1317" s="465" t="s">
        <v>119</v>
      </c>
      <c r="F1317" s="469" t="str">
        <f t="shared" si="40"/>
        <v>other</v>
      </c>
      <c r="G1317" s="260">
        <v>0</v>
      </c>
      <c r="H1317" s="260">
        <v>0</v>
      </c>
      <c r="I1317" s="260">
        <v>0</v>
      </c>
      <c r="J1317" s="260">
        <v>1.0601018470059301E-2</v>
      </c>
      <c r="K1317" s="260">
        <v>1.0601018470079E-2</v>
      </c>
      <c r="L1317" s="301" t="str">
        <f t="shared" si="41"/>
        <v/>
      </c>
      <c r="M1317" s="459">
        <f>IFERROR((Tableau1[[#This Row],[Scope 1
(kg CO2-eq)]]+Tableau1[[#This Row],[Scope 2 energy
(kg CO2-eq)]]+Tableau1[[#This Row],[Scope 2 Infrastructure
(kg CO2-eq)]])/Tableau1[[#This Row],[Total CO2-emissions
(kg CO2-eq)
for scope 3 use ]],"")</f>
        <v>0</v>
      </c>
      <c r="N1317" s="436" t="s">
        <v>3730</v>
      </c>
      <c r="O1317" s="259">
        <v>1</v>
      </c>
      <c r="P1317" s="259" t="s">
        <v>5252</v>
      </c>
      <c r="Q1317" s="259" t="s">
        <v>5257</v>
      </c>
    </row>
    <row r="1318" spans="1:17" ht="21.75" customHeight="1">
      <c r="A1318" s="301" t="s">
        <v>5252</v>
      </c>
      <c r="B1318" s="301" t="s">
        <v>5257</v>
      </c>
      <c r="C1318" s="316" t="s">
        <v>7387</v>
      </c>
      <c r="D1318" s="465" t="s">
        <v>3730</v>
      </c>
      <c r="E1318" s="465" t="s">
        <v>6046</v>
      </c>
      <c r="F1318" s="469" t="str">
        <f t="shared" si="40"/>
        <v>other</v>
      </c>
      <c r="G1318" s="260">
        <v>0</v>
      </c>
      <c r="H1318" s="260">
        <v>0</v>
      </c>
      <c r="I1318" s="260">
        <v>0</v>
      </c>
      <c r="J1318" s="260">
        <v>1.0601018470059301E-2</v>
      </c>
      <c r="K1318" s="260">
        <v>1.0601018470079E-2</v>
      </c>
      <c r="L1318" s="301" t="str">
        <f t="shared" si="41"/>
        <v/>
      </c>
      <c r="M1318" s="459">
        <f>IFERROR((Tableau1[[#This Row],[Scope 1
(kg CO2-eq)]]+Tableau1[[#This Row],[Scope 2 energy
(kg CO2-eq)]]+Tableau1[[#This Row],[Scope 2 Infrastructure
(kg CO2-eq)]])/Tableau1[[#This Row],[Total CO2-emissions
(kg CO2-eq)
for scope 3 use ]],"")</f>
        <v>0</v>
      </c>
      <c r="N1318" s="436" t="s">
        <v>3730</v>
      </c>
      <c r="O1318" s="259">
        <v>1</v>
      </c>
      <c r="P1318" s="259" t="s">
        <v>5252</v>
      </c>
      <c r="Q1318" s="259" t="s">
        <v>5257</v>
      </c>
    </row>
    <row r="1319" spans="1:17" ht="21.75" customHeight="1">
      <c r="A1319" s="301" t="s">
        <v>5252</v>
      </c>
      <c r="B1319" s="301" t="s">
        <v>5257</v>
      </c>
      <c r="C1319" s="316" t="s">
        <v>7388</v>
      </c>
      <c r="D1319" s="465" t="s">
        <v>3730</v>
      </c>
      <c r="E1319" s="465" t="s">
        <v>6047</v>
      </c>
      <c r="F1319" s="469" t="str">
        <f t="shared" si="40"/>
        <v>other</v>
      </c>
      <c r="G1319" s="260">
        <v>0</v>
      </c>
      <c r="H1319" s="260">
        <v>0</v>
      </c>
      <c r="I1319" s="260">
        <v>0</v>
      </c>
      <c r="J1319" s="260">
        <v>1.0601018470059301E-2</v>
      </c>
      <c r="K1319" s="260">
        <v>1.0601018470079E-2</v>
      </c>
      <c r="L1319" s="301" t="str">
        <f t="shared" si="41"/>
        <v/>
      </c>
      <c r="M1319" s="459">
        <f>IFERROR((Tableau1[[#This Row],[Scope 1
(kg CO2-eq)]]+Tableau1[[#This Row],[Scope 2 energy
(kg CO2-eq)]]+Tableau1[[#This Row],[Scope 2 Infrastructure
(kg CO2-eq)]])/Tableau1[[#This Row],[Total CO2-emissions
(kg CO2-eq)
for scope 3 use ]],"")</f>
        <v>0</v>
      </c>
      <c r="N1319" s="436" t="s">
        <v>3730</v>
      </c>
      <c r="O1319" s="259">
        <v>1</v>
      </c>
      <c r="P1319" s="259" t="s">
        <v>5252</v>
      </c>
      <c r="Q1319" s="259" t="s">
        <v>5257</v>
      </c>
    </row>
    <row r="1320" spans="1:17" ht="21.75" customHeight="1">
      <c r="A1320" s="301" t="s">
        <v>5252</v>
      </c>
      <c r="B1320" s="301" t="s">
        <v>5257</v>
      </c>
      <c r="C1320" s="316" t="s">
        <v>7389</v>
      </c>
      <c r="D1320" s="465" t="s">
        <v>3730</v>
      </c>
      <c r="E1320" s="465" t="s">
        <v>6029</v>
      </c>
      <c r="F1320" s="469" t="str">
        <f t="shared" si="40"/>
        <v>other</v>
      </c>
      <c r="G1320" s="260">
        <v>0</v>
      </c>
      <c r="H1320" s="260">
        <v>0</v>
      </c>
      <c r="I1320" s="260">
        <v>0</v>
      </c>
      <c r="J1320" s="260">
        <v>1.0601018470059301E-2</v>
      </c>
      <c r="K1320" s="260">
        <v>1.0601018470079E-2</v>
      </c>
      <c r="L1320" s="301" t="str">
        <f t="shared" si="41"/>
        <v/>
      </c>
      <c r="M1320" s="459">
        <f>IFERROR((Tableau1[[#This Row],[Scope 1
(kg CO2-eq)]]+Tableau1[[#This Row],[Scope 2 energy
(kg CO2-eq)]]+Tableau1[[#This Row],[Scope 2 Infrastructure
(kg CO2-eq)]])/Tableau1[[#This Row],[Total CO2-emissions
(kg CO2-eq)
for scope 3 use ]],"")</f>
        <v>0</v>
      </c>
      <c r="N1320" s="436" t="s">
        <v>3730</v>
      </c>
      <c r="O1320" s="259">
        <v>1</v>
      </c>
      <c r="P1320" s="259" t="s">
        <v>5252</v>
      </c>
      <c r="Q1320" s="259" t="s">
        <v>5257</v>
      </c>
    </row>
    <row r="1321" spans="1:17" ht="21.75" customHeight="1">
      <c r="A1321" s="301" t="s">
        <v>5252</v>
      </c>
      <c r="B1321" s="301" t="s">
        <v>5257</v>
      </c>
      <c r="C1321" s="316" t="s">
        <v>7390</v>
      </c>
      <c r="D1321" s="465" t="s">
        <v>3730</v>
      </c>
      <c r="E1321" s="465" t="s">
        <v>6048</v>
      </c>
      <c r="F1321" s="469" t="str">
        <f t="shared" si="40"/>
        <v>other</v>
      </c>
      <c r="G1321" s="260">
        <v>0</v>
      </c>
      <c r="H1321" s="260">
        <v>0</v>
      </c>
      <c r="I1321" s="260">
        <v>0</v>
      </c>
      <c r="J1321" s="260">
        <v>1.0601018470059301E-2</v>
      </c>
      <c r="K1321" s="260">
        <v>1.0601018470079E-2</v>
      </c>
      <c r="L1321" s="301" t="str">
        <f t="shared" si="41"/>
        <v/>
      </c>
      <c r="M1321" s="459">
        <f>IFERROR((Tableau1[[#This Row],[Scope 1
(kg CO2-eq)]]+Tableau1[[#This Row],[Scope 2 energy
(kg CO2-eq)]]+Tableau1[[#This Row],[Scope 2 Infrastructure
(kg CO2-eq)]])/Tableau1[[#This Row],[Total CO2-emissions
(kg CO2-eq)
for scope 3 use ]],"")</f>
        <v>0</v>
      </c>
      <c r="N1321" s="436" t="s">
        <v>3730</v>
      </c>
      <c r="O1321" s="259">
        <v>1</v>
      </c>
      <c r="P1321" s="259" t="s">
        <v>5252</v>
      </c>
      <c r="Q1321" s="259" t="s">
        <v>5257</v>
      </c>
    </row>
    <row r="1322" spans="1:17" ht="21.75" customHeight="1">
      <c r="A1322" s="301" t="s">
        <v>5252</v>
      </c>
      <c r="B1322" s="301" t="s">
        <v>5257</v>
      </c>
      <c r="C1322" s="316" t="s">
        <v>7391</v>
      </c>
      <c r="D1322" s="465" t="s">
        <v>3730</v>
      </c>
      <c r="E1322" s="465" t="s">
        <v>6030</v>
      </c>
      <c r="F1322" s="469" t="str">
        <f t="shared" si="40"/>
        <v>other</v>
      </c>
      <c r="G1322" s="260">
        <v>0</v>
      </c>
      <c r="H1322" s="260">
        <v>0</v>
      </c>
      <c r="I1322" s="260">
        <v>0</v>
      </c>
      <c r="J1322" s="260">
        <v>1.0601018470059301E-2</v>
      </c>
      <c r="K1322" s="260">
        <v>1.0601018470079E-2</v>
      </c>
      <c r="L1322" s="301" t="str">
        <f t="shared" si="41"/>
        <v/>
      </c>
      <c r="M1322" s="459">
        <f>IFERROR((Tableau1[[#This Row],[Scope 1
(kg CO2-eq)]]+Tableau1[[#This Row],[Scope 2 energy
(kg CO2-eq)]]+Tableau1[[#This Row],[Scope 2 Infrastructure
(kg CO2-eq)]])/Tableau1[[#This Row],[Total CO2-emissions
(kg CO2-eq)
for scope 3 use ]],"")</f>
        <v>0</v>
      </c>
      <c r="N1322" s="436" t="s">
        <v>3730</v>
      </c>
      <c r="O1322" s="259">
        <v>1</v>
      </c>
      <c r="P1322" s="259" t="s">
        <v>5252</v>
      </c>
      <c r="Q1322" s="259" t="s">
        <v>5257</v>
      </c>
    </row>
    <row r="1323" spans="1:17" ht="21.75" customHeight="1">
      <c r="A1323" s="301" t="s">
        <v>5252</v>
      </c>
      <c r="B1323" s="301" t="s">
        <v>5257</v>
      </c>
      <c r="C1323" s="316" t="s">
        <v>7392</v>
      </c>
      <c r="D1323" s="465" t="s">
        <v>3730</v>
      </c>
      <c r="E1323" s="465" t="s">
        <v>6049</v>
      </c>
      <c r="F1323" s="469" t="str">
        <f t="shared" si="40"/>
        <v>other</v>
      </c>
      <c r="G1323" s="260">
        <v>0</v>
      </c>
      <c r="H1323" s="260">
        <v>0</v>
      </c>
      <c r="I1323" s="260">
        <v>0</v>
      </c>
      <c r="J1323" s="260">
        <v>1.0601018470059301E-2</v>
      </c>
      <c r="K1323" s="260">
        <v>1.0601018470079E-2</v>
      </c>
      <c r="L1323" s="301" t="str">
        <f t="shared" si="41"/>
        <v/>
      </c>
      <c r="M1323" s="459">
        <f>IFERROR((Tableau1[[#This Row],[Scope 1
(kg CO2-eq)]]+Tableau1[[#This Row],[Scope 2 energy
(kg CO2-eq)]]+Tableau1[[#This Row],[Scope 2 Infrastructure
(kg CO2-eq)]])/Tableau1[[#This Row],[Total CO2-emissions
(kg CO2-eq)
for scope 3 use ]],"")</f>
        <v>0</v>
      </c>
      <c r="N1323" s="436" t="s">
        <v>3730</v>
      </c>
      <c r="O1323" s="259">
        <v>1</v>
      </c>
      <c r="P1323" s="259" t="s">
        <v>5252</v>
      </c>
      <c r="Q1323" s="259" t="s">
        <v>5257</v>
      </c>
    </row>
    <row r="1324" spans="1:17" ht="21.75" customHeight="1">
      <c r="A1324" s="301" t="s">
        <v>5234</v>
      </c>
      <c r="B1324" s="301" t="s">
        <v>5261</v>
      </c>
      <c r="C1324" s="316" t="s">
        <v>7393</v>
      </c>
      <c r="D1324" s="465" t="s">
        <v>3730</v>
      </c>
      <c r="E1324" s="465" t="s">
        <v>6016</v>
      </c>
      <c r="F1324" s="469" t="str">
        <f t="shared" si="40"/>
        <v>other</v>
      </c>
      <c r="G1324" s="260">
        <v>0</v>
      </c>
      <c r="H1324" s="260">
        <v>2.6391933008639999E-4</v>
      </c>
      <c r="I1324" s="260">
        <v>2.7462110399999999E-7</v>
      </c>
      <c r="J1324" s="260">
        <v>0.28024536881815798</v>
      </c>
      <c r="K1324" s="260">
        <v>0.28050956277894901</v>
      </c>
      <c r="L1324" s="301" t="str">
        <f t="shared" si="41"/>
        <v/>
      </c>
      <c r="M1324" s="459">
        <f>IFERROR((Tableau1[[#This Row],[Scope 1
(kg CO2-eq)]]+Tableau1[[#This Row],[Scope 2 energy
(kg CO2-eq)]]+Tableau1[[#This Row],[Scope 2 Infrastructure
(kg CO2-eq)]])/Tableau1[[#This Row],[Total CO2-emissions
(kg CO2-eq)
for scope 3 use ]],"")</f>
        <v>9.4183580970675772E-4</v>
      </c>
      <c r="N1324" s="437" t="s">
        <v>3730</v>
      </c>
      <c r="O1324" s="259">
        <v>1</v>
      </c>
      <c r="P1324" s="259" t="s">
        <v>5234</v>
      </c>
      <c r="Q1324" s="259" t="s">
        <v>5261</v>
      </c>
    </row>
    <row r="1325" spans="1:17" ht="21.75" customHeight="1">
      <c r="A1325" s="301" t="s">
        <v>5254</v>
      </c>
      <c r="B1325" s="301" t="s">
        <v>5255</v>
      </c>
      <c r="C1325" s="316" t="s">
        <v>7394</v>
      </c>
      <c r="D1325" s="465" t="s">
        <v>3730</v>
      </c>
      <c r="E1325" s="465" t="s">
        <v>700</v>
      </c>
      <c r="F1325" s="469" t="str">
        <f t="shared" si="40"/>
        <v>CH</v>
      </c>
      <c r="G1325" s="260">
        <v>1.51550091432</v>
      </c>
      <c r="H1325" s="260">
        <v>0.45551047758606</v>
      </c>
      <c r="I1325" s="260">
        <v>0.152636784860856</v>
      </c>
      <c r="J1325" s="260">
        <v>0.34828879852643002</v>
      </c>
      <c r="K1325" s="260">
        <v>2.4719369773509099</v>
      </c>
      <c r="L1325" s="301" t="str">
        <f t="shared" si="41"/>
        <v/>
      </c>
      <c r="M1325" s="459">
        <f>IFERROR((Tableau1[[#This Row],[Scope 1
(kg CO2-eq)]]+Tableau1[[#This Row],[Scope 2 energy
(kg CO2-eq)]]+Tableau1[[#This Row],[Scope 2 Infrastructure
(kg CO2-eq)]])/Tableau1[[#This Row],[Total CO2-emissions
(kg CO2-eq)
for scope 3 use ]],"")</f>
        <v>0.85910288014007419</v>
      </c>
      <c r="N1325" s="436" t="s">
        <v>3730</v>
      </c>
      <c r="O1325" s="259">
        <v>1</v>
      </c>
      <c r="P1325" s="259" t="s">
        <v>5254</v>
      </c>
      <c r="Q1325" s="260" t="s">
        <v>5255</v>
      </c>
    </row>
    <row r="1326" spans="1:17" ht="21.75" customHeight="1">
      <c r="A1326" s="301" t="s">
        <v>5167</v>
      </c>
      <c r="B1326" s="301" t="s">
        <v>5216</v>
      </c>
      <c r="C1326" s="316" t="s">
        <v>7395</v>
      </c>
      <c r="D1326" s="465" t="s">
        <v>3731</v>
      </c>
      <c r="E1326" s="465" t="s">
        <v>700</v>
      </c>
      <c r="F1326" s="469" t="str">
        <f t="shared" si="40"/>
        <v>CH</v>
      </c>
      <c r="G1326" s="260">
        <v>0</v>
      </c>
      <c r="H1326" s="260">
        <v>0</v>
      </c>
      <c r="I1326" s="260">
        <v>0</v>
      </c>
      <c r="J1326" s="260">
        <v>6.6865851424026707E-2</v>
      </c>
      <c r="K1326" s="260">
        <v>6.6865851424043596E-2</v>
      </c>
      <c r="L1326" s="301" t="str">
        <f t="shared" si="41"/>
        <v/>
      </c>
      <c r="M1326" s="459">
        <f>IFERROR((Tableau1[[#This Row],[Scope 1
(kg CO2-eq)]]+Tableau1[[#This Row],[Scope 2 energy
(kg CO2-eq)]]+Tableau1[[#This Row],[Scope 2 Infrastructure
(kg CO2-eq)]])/Tableau1[[#This Row],[Total CO2-emissions
(kg CO2-eq)
for scope 3 use ]],"")</f>
        <v>0</v>
      </c>
      <c r="N1326" s="436" t="s">
        <v>3731</v>
      </c>
      <c r="O1326" s="259">
        <v>1</v>
      </c>
      <c r="P1326" s="259" t="s">
        <v>5167</v>
      </c>
      <c r="Q1326" s="259" t="s">
        <v>5216</v>
      </c>
    </row>
    <row r="1327" spans="1:17" ht="21.75" customHeight="1">
      <c r="A1327" s="301" t="s">
        <v>5167</v>
      </c>
      <c r="B1327" s="301" t="s">
        <v>5216</v>
      </c>
      <c r="C1327" s="316" t="s">
        <v>7396</v>
      </c>
      <c r="D1327" s="465" t="s">
        <v>3731</v>
      </c>
      <c r="E1327" s="465" t="s">
        <v>700</v>
      </c>
      <c r="F1327" s="469" t="str">
        <f t="shared" si="40"/>
        <v>CH</v>
      </c>
      <c r="G1327" s="260">
        <v>0</v>
      </c>
      <c r="H1327" s="260">
        <v>0</v>
      </c>
      <c r="I1327" s="260">
        <v>0</v>
      </c>
      <c r="J1327" s="260">
        <v>9.6591810989844797E-3</v>
      </c>
      <c r="K1327" s="260">
        <v>9.6591810927004907E-3</v>
      </c>
      <c r="L1327" s="301" t="str">
        <f t="shared" si="41"/>
        <v/>
      </c>
      <c r="M1327" s="459">
        <f>IFERROR((Tableau1[[#This Row],[Scope 1
(kg CO2-eq)]]+Tableau1[[#This Row],[Scope 2 energy
(kg CO2-eq)]]+Tableau1[[#This Row],[Scope 2 Infrastructure
(kg CO2-eq)]])/Tableau1[[#This Row],[Total CO2-emissions
(kg CO2-eq)
for scope 3 use ]],"")</f>
        <v>0</v>
      </c>
      <c r="N1327" s="436" t="s">
        <v>3731</v>
      </c>
      <c r="O1327" s="259">
        <v>1</v>
      </c>
      <c r="P1327" s="259" t="s">
        <v>5167</v>
      </c>
      <c r="Q1327" s="259" t="s">
        <v>5216</v>
      </c>
    </row>
    <row r="1328" spans="1:17" ht="21.75" customHeight="1">
      <c r="A1328" s="301" t="s">
        <v>5167</v>
      </c>
      <c r="B1328" s="301" t="s">
        <v>5216</v>
      </c>
      <c r="C1328" s="316" t="s">
        <v>7397</v>
      </c>
      <c r="D1328" s="465" t="s">
        <v>3731</v>
      </c>
      <c r="E1328" s="465" t="s">
        <v>700</v>
      </c>
      <c r="F1328" s="469" t="str">
        <f t="shared" si="40"/>
        <v>CH</v>
      </c>
      <c r="G1328" s="260">
        <v>0</v>
      </c>
      <c r="H1328" s="260">
        <v>0</v>
      </c>
      <c r="I1328" s="260">
        <v>0</v>
      </c>
      <c r="J1328" s="260">
        <v>2.8977765948651101E-2</v>
      </c>
      <c r="K1328" s="260">
        <v>2.8977765868768199E-2</v>
      </c>
      <c r="L1328" s="301" t="str">
        <f t="shared" si="41"/>
        <v/>
      </c>
      <c r="M1328" s="459">
        <f>IFERROR((Tableau1[[#This Row],[Scope 1
(kg CO2-eq)]]+Tableau1[[#This Row],[Scope 2 energy
(kg CO2-eq)]]+Tableau1[[#This Row],[Scope 2 Infrastructure
(kg CO2-eq)]])/Tableau1[[#This Row],[Total CO2-emissions
(kg CO2-eq)
for scope 3 use ]],"")</f>
        <v>0</v>
      </c>
      <c r="N1328" s="436" t="s">
        <v>3731</v>
      </c>
      <c r="O1328" s="259">
        <v>1</v>
      </c>
      <c r="P1328" s="259" t="s">
        <v>5167</v>
      </c>
      <c r="Q1328" s="259" t="s">
        <v>5216</v>
      </c>
    </row>
    <row r="1329" spans="1:17" ht="21.75" customHeight="1">
      <c r="A1329" s="301" t="s">
        <v>5167</v>
      </c>
      <c r="B1329" s="301" t="s">
        <v>5216</v>
      </c>
      <c r="C1329" s="316" t="s">
        <v>7398</v>
      </c>
      <c r="D1329" s="465" t="s">
        <v>3731</v>
      </c>
      <c r="E1329" s="465" t="s">
        <v>700</v>
      </c>
      <c r="F1329" s="469" t="str">
        <f t="shared" si="40"/>
        <v>CH</v>
      </c>
      <c r="G1329" s="260">
        <v>0</v>
      </c>
      <c r="H1329" s="260">
        <v>0</v>
      </c>
      <c r="I1329" s="260">
        <v>0</v>
      </c>
      <c r="J1329" s="260">
        <v>4.8295905494922402E-2</v>
      </c>
      <c r="K1329" s="260">
        <v>4.8295905408729099E-2</v>
      </c>
      <c r="L1329" s="301" t="str">
        <f t="shared" si="41"/>
        <v/>
      </c>
      <c r="M1329" s="459">
        <f>IFERROR((Tableau1[[#This Row],[Scope 1
(kg CO2-eq)]]+Tableau1[[#This Row],[Scope 2 energy
(kg CO2-eq)]]+Tableau1[[#This Row],[Scope 2 Infrastructure
(kg CO2-eq)]])/Tableau1[[#This Row],[Total CO2-emissions
(kg CO2-eq)
for scope 3 use ]],"")</f>
        <v>0</v>
      </c>
      <c r="N1329" s="436" t="s">
        <v>3731</v>
      </c>
      <c r="O1329" s="259">
        <v>1</v>
      </c>
      <c r="P1329" s="259" t="s">
        <v>5167</v>
      </c>
      <c r="Q1329" s="259" t="s">
        <v>5216</v>
      </c>
    </row>
    <row r="1330" spans="1:17" ht="21.75" customHeight="1">
      <c r="A1330" s="301" t="s">
        <v>5211</v>
      </c>
      <c r="B1330" s="301" t="s">
        <v>5258</v>
      </c>
      <c r="C1330" s="316" t="s">
        <v>7399</v>
      </c>
      <c r="D1330" s="465" t="s">
        <v>3646</v>
      </c>
      <c r="E1330" s="465" t="s">
        <v>700</v>
      </c>
      <c r="F1330" s="469" t="str">
        <f t="shared" si="40"/>
        <v>CH</v>
      </c>
      <c r="G1330" s="260">
        <v>742.27800000000002</v>
      </c>
      <c r="H1330" s="260">
        <v>0</v>
      </c>
      <c r="I1330" s="260">
        <v>0</v>
      </c>
      <c r="J1330" s="260">
        <v>81.693494323075015</v>
      </c>
      <c r="K1330" s="260">
        <v>823.97149432312801</v>
      </c>
      <c r="L1330" s="301" t="str">
        <f t="shared" si="41"/>
        <v/>
      </c>
      <c r="M1330" s="459">
        <f>IFERROR((Tableau1[[#This Row],[Scope 1
(kg CO2-eq)]]+Tableau1[[#This Row],[Scope 2 energy
(kg CO2-eq)]]+Tableau1[[#This Row],[Scope 2 Infrastructure
(kg CO2-eq)]])/Tableau1[[#This Row],[Total CO2-emissions
(kg CO2-eq)
for scope 3 use ]],"")</f>
        <v>0.90085397991803451</v>
      </c>
      <c r="N1330" s="436" t="s">
        <v>3646</v>
      </c>
      <c r="O1330" s="259">
        <v>1</v>
      </c>
      <c r="P1330" s="259" t="s">
        <v>5211</v>
      </c>
      <c r="Q1330" s="259" t="s">
        <v>5258</v>
      </c>
    </row>
    <row r="1331" spans="1:17" ht="21.75" customHeight="1">
      <c r="A1331" s="301" t="s">
        <v>5167</v>
      </c>
      <c r="B1331" s="301" t="s">
        <v>5216</v>
      </c>
      <c r="C1331" s="316" t="s">
        <v>7400</v>
      </c>
      <c r="D1331" s="465" t="s">
        <v>3730</v>
      </c>
      <c r="E1331" s="465" t="s">
        <v>700</v>
      </c>
      <c r="F1331" s="469" t="str">
        <f t="shared" si="40"/>
        <v>CH</v>
      </c>
      <c r="G1331" s="260">
        <v>0</v>
      </c>
      <c r="H1331" s="260">
        <v>0</v>
      </c>
      <c r="I1331" s="260">
        <v>0</v>
      </c>
      <c r="J1331" s="260">
        <v>3.2184326568261401</v>
      </c>
      <c r="K1331" s="260">
        <v>3.21843265682649</v>
      </c>
      <c r="L1331" s="301" t="str">
        <f t="shared" si="41"/>
        <v/>
      </c>
      <c r="M1331" s="459">
        <f>IFERROR((Tableau1[[#This Row],[Scope 1
(kg CO2-eq)]]+Tableau1[[#This Row],[Scope 2 energy
(kg CO2-eq)]]+Tableau1[[#This Row],[Scope 2 Infrastructure
(kg CO2-eq)]])/Tableau1[[#This Row],[Total CO2-emissions
(kg CO2-eq)
for scope 3 use ]],"")</f>
        <v>0</v>
      </c>
      <c r="N1331" s="436" t="s">
        <v>3730</v>
      </c>
      <c r="O1331" s="259">
        <v>1</v>
      </c>
      <c r="P1331" s="259" t="s">
        <v>5167</v>
      </c>
      <c r="Q1331" s="259" t="s">
        <v>5216</v>
      </c>
    </row>
    <row r="1332" spans="1:17" ht="21.75" customHeight="1">
      <c r="A1332" s="301" t="s">
        <v>5211</v>
      </c>
      <c r="B1332" s="301" t="s">
        <v>5258</v>
      </c>
      <c r="C1332" s="316" t="s">
        <v>7401</v>
      </c>
      <c r="D1332" s="465" t="s">
        <v>3646</v>
      </c>
      <c r="E1332" s="465" t="s">
        <v>700</v>
      </c>
      <c r="F1332" s="469" t="str">
        <f t="shared" si="40"/>
        <v>CH</v>
      </c>
      <c r="G1332" s="260">
        <v>423.06</v>
      </c>
      <c r="H1332" s="260">
        <v>0</v>
      </c>
      <c r="I1332" s="260">
        <v>0</v>
      </c>
      <c r="J1332" s="260">
        <v>50.168374947954987</v>
      </c>
      <c r="K1332" s="260">
        <v>473.228374947948</v>
      </c>
      <c r="L1332" s="301" t="str">
        <f t="shared" si="41"/>
        <v/>
      </c>
      <c r="M1332" s="459">
        <f>IFERROR((Tableau1[[#This Row],[Scope 1
(kg CO2-eq)]]+Tableau1[[#This Row],[Scope 2 energy
(kg CO2-eq)]]+Tableau1[[#This Row],[Scope 2 Infrastructure
(kg CO2-eq)]])/Tableau1[[#This Row],[Total CO2-emissions
(kg CO2-eq)
for scope 3 use ]],"")</f>
        <v>0.8939869678071054</v>
      </c>
      <c r="N1332" s="436" t="s">
        <v>3646</v>
      </c>
      <c r="O1332" s="259">
        <v>1</v>
      </c>
      <c r="P1332" s="259" t="s">
        <v>5211</v>
      </c>
      <c r="Q1332" s="259" t="s">
        <v>5258</v>
      </c>
    </row>
    <row r="1333" spans="1:17" ht="21.75" customHeight="1">
      <c r="A1333" s="301" t="s">
        <v>5167</v>
      </c>
      <c r="B1333" s="301" t="s">
        <v>5216</v>
      </c>
      <c r="C1333" s="316" t="s">
        <v>7402</v>
      </c>
      <c r="D1333" s="465" t="s">
        <v>3730</v>
      </c>
      <c r="E1333" s="465" t="s">
        <v>700</v>
      </c>
      <c r="F1333" s="469" t="str">
        <f t="shared" si="40"/>
        <v>CH</v>
      </c>
      <c r="G1333" s="260">
        <v>0</v>
      </c>
      <c r="H1333" s="260">
        <v>0</v>
      </c>
      <c r="I1333" s="260">
        <v>0</v>
      </c>
      <c r="J1333" s="260">
        <v>2.99506238504557</v>
      </c>
      <c r="K1333" s="260">
        <v>2.9950623850458098</v>
      </c>
      <c r="L1333" s="301" t="str">
        <f t="shared" si="41"/>
        <v/>
      </c>
      <c r="M1333" s="459">
        <f>IFERROR((Tableau1[[#This Row],[Scope 1
(kg CO2-eq)]]+Tableau1[[#This Row],[Scope 2 energy
(kg CO2-eq)]]+Tableau1[[#This Row],[Scope 2 Infrastructure
(kg CO2-eq)]])/Tableau1[[#This Row],[Total CO2-emissions
(kg CO2-eq)
for scope 3 use ]],"")</f>
        <v>0</v>
      </c>
      <c r="N1333" s="436" t="s">
        <v>3730</v>
      </c>
      <c r="O1333" s="259">
        <v>1</v>
      </c>
      <c r="P1333" s="259" t="s">
        <v>5167</v>
      </c>
      <c r="Q1333" s="259" t="s">
        <v>5216</v>
      </c>
    </row>
    <row r="1334" spans="1:17" ht="21.75" customHeight="1">
      <c r="A1334" s="301" t="s">
        <v>5180</v>
      </c>
      <c r="B1334" s="301" t="s">
        <v>5219</v>
      </c>
      <c r="C1334" s="316" t="s">
        <v>7403</v>
      </c>
      <c r="D1334" s="465" t="s">
        <v>3646</v>
      </c>
      <c r="E1334" s="465" t="s">
        <v>700</v>
      </c>
      <c r="F1334" s="469" t="str">
        <f t="shared" si="40"/>
        <v>CH</v>
      </c>
      <c r="G1334" s="260">
        <v>1951.5</v>
      </c>
      <c r="H1334" s="260">
        <v>0</v>
      </c>
      <c r="I1334" s="260">
        <v>0</v>
      </c>
      <c r="J1334" s="260">
        <v>2777.4350048624701</v>
      </c>
      <c r="K1334" s="260">
        <v>4728.9350048631104</v>
      </c>
      <c r="L1334" s="301" t="str">
        <f t="shared" si="41"/>
        <v/>
      </c>
      <c r="M1334" s="459">
        <f>IFERROR((Tableau1[[#This Row],[Scope 1
(kg CO2-eq)]]+Tableau1[[#This Row],[Scope 2 energy
(kg CO2-eq)]]+Tableau1[[#This Row],[Scope 2 Infrastructure
(kg CO2-eq)]])/Tableau1[[#This Row],[Total CO2-emissions
(kg CO2-eq)
for scope 3 use ]],"")</f>
        <v>0.41267219743835126</v>
      </c>
      <c r="N1334" s="436" t="s">
        <v>3646</v>
      </c>
      <c r="O1334" s="259">
        <v>1</v>
      </c>
      <c r="P1334" s="259" t="s">
        <v>5180</v>
      </c>
      <c r="Q1334" s="259" t="s">
        <v>5219</v>
      </c>
    </row>
    <row r="1335" spans="1:17" ht="21.75" customHeight="1">
      <c r="A1335" s="301" t="s">
        <v>5167</v>
      </c>
      <c r="B1335" s="301" t="s">
        <v>5216</v>
      </c>
      <c r="C1335" s="316" t="s">
        <v>7404</v>
      </c>
      <c r="D1335" s="465" t="s">
        <v>3731</v>
      </c>
      <c r="E1335" s="465" t="s">
        <v>700</v>
      </c>
      <c r="F1335" s="469" t="str">
        <f t="shared" si="40"/>
        <v>CH</v>
      </c>
      <c r="G1335" s="260">
        <v>0</v>
      </c>
      <c r="H1335" s="260">
        <v>0</v>
      </c>
      <c r="I1335" s="260">
        <v>0</v>
      </c>
      <c r="J1335" s="260">
        <v>1.5378889067961199</v>
      </c>
      <c r="K1335" s="260">
        <v>1.5378889067956001</v>
      </c>
      <c r="L1335" s="301" t="str">
        <f t="shared" si="41"/>
        <v/>
      </c>
      <c r="M1335" s="459">
        <f>IFERROR((Tableau1[[#This Row],[Scope 1
(kg CO2-eq)]]+Tableau1[[#This Row],[Scope 2 energy
(kg CO2-eq)]]+Tableau1[[#This Row],[Scope 2 Infrastructure
(kg CO2-eq)]])/Tableau1[[#This Row],[Total CO2-emissions
(kg CO2-eq)
for scope 3 use ]],"")</f>
        <v>0</v>
      </c>
      <c r="N1335" s="436" t="s">
        <v>3731</v>
      </c>
      <c r="O1335" s="259">
        <v>1</v>
      </c>
      <c r="P1335" s="259" t="s">
        <v>5167</v>
      </c>
      <c r="Q1335" s="259" t="s">
        <v>5216</v>
      </c>
    </row>
    <row r="1336" spans="1:17" ht="21.75" customHeight="1">
      <c r="A1336" s="301" t="s">
        <v>5167</v>
      </c>
      <c r="B1336" s="301" t="s">
        <v>5216</v>
      </c>
      <c r="C1336" s="316" t="s">
        <v>7405</v>
      </c>
      <c r="D1336" s="465" t="s">
        <v>3731</v>
      </c>
      <c r="E1336" s="465" t="s">
        <v>700</v>
      </c>
      <c r="F1336" s="469" t="str">
        <f t="shared" si="40"/>
        <v>CH</v>
      </c>
      <c r="G1336" s="260">
        <v>0</v>
      </c>
      <c r="H1336" s="260">
        <v>0</v>
      </c>
      <c r="I1336" s="260">
        <v>0</v>
      </c>
      <c r="J1336" s="260">
        <v>1.4675683245962299E-2</v>
      </c>
      <c r="K1336" s="260">
        <v>1.46756832432138E-2</v>
      </c>
      <c r="L1336" s="301" t="str">
        <f t="shared" si="41"/>
        <v/>
      </c>
      <c r="M1336" s="459">
        <f>IFERROR((Tableau1[[#This Row],[Scope 1
(kg CO2-eq)]]+Tableau1[[#This Row],[Scope 2 energy
(kg CO2-eq)]]+Tableau1[[#This Row],[Scope 2 Infrastructure
(kg CO2-eq)]])/Tableau1[[#This Row],[Total CO2-emissions
(kg CO2-eq)
for scope 3 use ]],"")</f>
        <v>0</v>
      </c>
      <c r="N1336" s="436" t="s">
        <v>3731</v>
      </c>
      <c r="O1336" s="259">
        <v>1</v>
      </c>
      <c r="P1336" s="259" t="s">
        <v>5167</v>
      </c>
      <c r="Q1336" s="259" t="s">
        <v>5216</v>
      </c>
    </row>
    <row r="1337" spans="1:17" ht="21.75" customHeight="1">
      <c r="A1337" s="301" t="s">
        <v>5167</v>
      </c>
      <c r="B1337" s="301" t="s">
        <v>5216</v>
      </c>
      <c r="C1337" s="316" t="s">
        <v>7406</v>
      </c>
      <c r="D1337" s="465" t="s">
        <v>3731</v>
      </c>
      <c r="E1337" s="465" t="s">
        <v>700</v>
      </c>
      <c r="F1337" s="469" t="str">
        <f t="shared" si="40"/>
        <v>CH</v>
      </c>
      <c r="G1337" s="260">
        <v>0</v>
      </c>
      <c r="H1337" s="260">
        <v>0</v>
      </c>
      <c r="I1337" s="260">
        <v>0</v>
      </c>
      <c r="J1337" s="260">
        <v>3.2677320989025802E-2</v>
      </c>
      <c r="K1337" s="260">
        <v>3.2677320978423102E-2</v>
      </c>
      <c r="L1337" s="301" t="str">
        <f t="shared" si="41"/>
        <v/>
      </c>
      <c r="M1337" s="459">
        <f>IFERROR((Tableau1[[#This Row],[Scope 1
(kg CO2-eq)]]+Tableau1[[#This Row],[Scope 2 energy
(kg CO2-eq)]]+Tableau1[[#This Row],[Scope 2 Infrastructure
(kg CO2-eq)]])/Tableau1[[#This Row],[Total CO2-emissions
(kg CO2-eq)
for scope 3 use ]],"")</f>
        <v>0</v>
      </c>
      <c r="N1337" s="436" t="s">
        <v>3731</v>
      </c>
      <c r="O1337" s="259">
        <v>1</v>
      </c>
      <c r="P1337" s="259" t="s">
        <v>5167</v>
      </c>
      <c r="Q1337" s="259" t="s">
        <v>5216</v>
      </c>
    </row>
    <row r="1338" spans="1:17" ht="21.75" customHeight="1">
      <c r="A1338" s="301" t="s">
        <v>5143</v>
      </c>
      <c r="B1338" s="301" t="s">
        <v>5266</v>
      </c>
      <c r="C1338" s="316" t="s">
        <v>3770</v>
      </c>
      <c r="D1338" s="465" t="s">
        <v>3730</v>
      </c>
      <c r="E1338" s="465" t="s">
        <v>700</v>
      </c>
      <c r="F1338" s="469" t="str">
        <f t="shared" si="40"/>
        <v>CH</v>
      </c>
      <c r="G1338" s="260">
        <v>7.3159405507985896E-5</v>
      </c>
      <c r="H1338" s="260">
        <v>0</v>
      </c>
      <c r="I1338" s="260">
        <v>0</v>
      </c>
      <c r="J1338" s="260">
        <v>0</v>
      </c>
      <c r="K1338" s="260">
        <v>7.3159405507985896E-5</v>
      </c>
      <c r="L1338" s="301" t="str">
        <f t="shared" si="41"/>
        <v/>
      </c>
      <c r="M1338" s="459">
        <f>IFERROR((Tableau1[[#This Row],[Scope 1
(kg CO2-eq)]]+Tableau1[[#This Row],[Scope 2 energy
(kg CO2-eq)]]+Tableau1[[#This Row],[Scope 2 Infrastructure
(kg CO2-eq)]])/Tableau1[[#This Row],[Total CO2-emissions
(kg CO2-eq)
for scope 3 use ]],"")</f>
        <v>1</v>
      </c>
      <c r="N1338" s="436" t="s">
        <v>3730</v>
      </c>
      <c r="O1338" s="259">
        <v>1</v>
      </c>
      <c r="P1338" s="259" t="s">
        <v>5143</v>
      </c>
      <c r="Q1338" s="259" t="s">
        <v>5266</v>
      </c>
    </row>
    <row r="1339" spans="1:17" ht="21.75" customHeight="1">
      <c r="A1339" s="301" t="s">
        <v>5167</v>
      </c>
      <c r="B1339" s="301" t="s">
        <v>5216</v>
      </c>
      <c r="C1339" s="316" t="s">
        <v>7407</v>
      </c>
      <c r="D1339" s="465" t="s">
        <v>3731</v>
      </c>
      <c r="E1339" s="465" t="s">
        <v>700</v>
      </c>
      <c r="F1339" s="469" t="str">
        <f t="shared" si="40"/>
        <v>CH</v>
      </c>
      <c r="G1339" s="260">
        <v>0</v>
      </c>
      <c r="H1339" s="260">
        <v>0</v>
      </c>
      <c r="I1339" s="260">
        <v>0</v>
      </c>
      <c r="J1339" s="260">
        <v>12.6652045425163</v>
      </c>
      <c r="K1339" s="260">
        <v>12.6652045425165</v>
      </c>
      <c r="L1339" s="301" t="str">
        <f t="shared" si="41"/>
        <v/>
      </c>
      <c r="M1339" s="459">
        <f>IFERROR((Tableau1[[#This Row],[Scope 1
(kg CO2-eq)]]+Tableau1[[#This Row],[Scope 2 energy
(kg CO2-eq)]]+Tableau1[[#This Row],[Scope 2 Infrastructure
(kg CO2-eq)]])/Tableau1[[#This Row],[Total CO2-emissions
(kg CO2-eq)
for scope 3 use ]],"")</f>
        <v>0</v>
      </c>
      <c r="N1339" s="436" t="s">
        <v>3731</v>
      </c>
      <c r="O1339" s="259">
        <v>1</v>
      </c>
      <c r="P1339" s="259" t="s">
        <v>5167</v>
      </c>
      <c r="Q1339" s="259" t="s">
        <v>5216</v>
      </c>
    </row>
    <row r="1340" spans="1:17" ht="21.75" customHeight="1">
      <c r="A1340" s="301" t="s">
        <v>5167</v>
      </c>
      <c r="B1340" s="301" t="s">
        <v>5216</v>
      </c>
      <c r="C1340" s="316" t="s">
        <v>7408</v>
      </c>
      <c r="D1340" s="465" t="s">
        <v>3730</v>
      </c>
      <c r="E1340" s="465" t="s">
        <v>700</v>
      </c>
      <c r="F1340" s="469" t="str">
        <f t="shared" si="40"/>
        <v>CH</v>
      </c>
      <c r="G1340" s="260">
        <v>0</v>
      </c>
      <c r="H1340" s="260">
        <v>0</v>
      </c>
      <c r="I1340" s="260">
        <v>0</v>
      </c>
      <c r="J1340" s="260">
        <v>0.96383989814259896</v>
      </c>
      <c r="K1340" s="260">
        <v>0.96383989814284099</v>
      </c>
      <c r="L1340" s="301" t="str">
        <f t="shared" si="41"/>
        <v/>
      </c>
      <c r="M1340" s="459">
        <f>IFERROR((Tableau1[[#This Row],[Scope 1
(kg CO2-eq)]]+Tableau1[[#This Row],[Scope 2 energy
(kg CO2-eq)]]+Tableau1[[#This Row],[Scope 2 Infrastructure
(kg CO2-eq)]])/Tableau1[[#This Row],[Total CO2-emissions
(kg CO2-eq)
for scope 3 use ]],"")</f>
        <v>0</v>
      </c>
      <c r="N1340" s="436" t="s">
        <v>3730</v>
      </c>
      <c r="O1340" s="259">
        <v>1</v>
      </c>
      <c r="P1340" s="259" t="s">
        <v>5167</v>
      </c>
      <c r="Q1340" s="259" t="s">
        <v>5216</v>
      </c>
    </row>
    <row r="1341" spans="1:17" ht="21.75" customHeight="1">
      <c r="A1341" s="301" t="s">
        <v>5234</v>
      </c>
      <c r="B1341" s="301" t="s">
        <v>5250</v>
      </c>
      <c r="C1341" s="316" t="s">
        <v>7409</v>
      </c>
      <c r="D1341" s="465" t="s">
        <v>3646</v>
      </c>
      <c r="E1341" s="465" t="s">
        <v>6016</v>
      </c>
      <c r="F1341" s="469" t="str">
        <f t="shared" si="40"/>
        <v>other</v>
      </c>
      <c r="G1341" s="260">
        <v>0</v>
      </c>
      <c r="H1341" s="260">
        <v>0</v>
      </c>
      <c r="I1341" s="260">
        <v>0</v>
      </c>
      <c r="J1341" s="260">
        <v>31962.148427899501</v>
      </c>
      <c r="K1341" s="260">
        <v>31962.148428013199</v>
      </c>
      <c r="L1341" s="301" t="str">
        <f t="shared" si="41"/>
        <v/>
      </c>
      <c r="M1341" s="459">
        <f>IFERROR((Tableau1[[#This Row],[Scope 1
(kg CO2-eq)]]+Tableau1[[#This Row],[Scope 2 energy
(kg CO2-eq)]]+Tableau1[[#This Row],[Scope 2 Infrastructure
(kg CO2-eq)]])/Tableau1[[#This Row],[Total CO2-emissions
(kg CO2-eq)
for scope 3 use ]],"")</f>
        <v>0</v>
      </c>
      <c r="N1341" s="436" t="s">
        <v>3646</v>
      </c>
      <c r="O1341" s="259">
        <v>1</v>
      </c>
      <c r="P1341" s="259" t="s">
        <v>5234</v>
      </c>
      <c r="Q1341" s="259" t="s">
        <v>5250</v>
      </c>
    </row>
    <row r="1342" spans="1:17" ht="21.75" customHeight="1">
      <c r="A1342" s="301" t="s">
        <v>5234</v>
      </c>
      <c r="B1342" s="301" t="s">
        <v>5248</v>
      </c>
      <c r="C1342" s="316" t="s">
        <v>7410</v>
      </c>
      <c r="D1342" s="465" t="s">
        <v>3730</v>
      </c>
      <c r="E1342" s="465" t="s">
        <v>700</v>
      </c>
      <c r="F1342" s="469" t="str">
        <f t="shared" si="40"/>
        <v>CH</v>
      </c>
      <c r="G1342" s="260">
        <v>0</v>
      </c>
      <c r="H1342" s="260">
        <v>0</v>
      </c>
      <c r="I1342" s="260">
        <v>0</v>
      </c>
      <c r="J1342" s="260">
        <v>0.29671328335606301</v>
      </c>
      <c r="K1342" s="260">
        <v>0.29671328334226899</v>
      </c>
      <c r="L1342" s="301" t="str">
        <f t="shared" si="41"/>
        <v/>
      </c>
      <c r="M1342" s="459">
        <f>IFERROR((Tableau1[[#This Row],[Scope 1
(kg CO2-eq)]]+Tableau1[[#This Row],[Scope 2 energy
(kg CO2-eq)]]+Tableau1[[#This Row],[Scope 2 Infrastructure
(kg CO2-eq)]])/Tableau1[[#This Row],[Total CO2-emissions
(kg CO2-eq)
for scope 3 use ]],"")</f>
        <v>0</v>
      </c>
      <c r="N1342" s="436" t="s">
        <v>3730</v>
      </c>
      <c r="O1342" s="259">
        <v>1</v>
      </c>
      <c r="P1342" s="259" t="s">
        <v>5234</v>
      </c>
      <c r="Q1342" s="259" t="s">
        <v>5248</v>
      </c>
    </row>
    <row r="1343" spans="1:17" ht="21.75" customHeight="1">
      <c r="A1343" s="301" t="s">
        <v>5167</v>
      </c>
      <c r="B1343" s="301" t="s">
        <v>5216</v>
      </c>
      <c r="C1343" s="316" t="s">
        <v>7411</v>
      </c>
      <c r="D1343" s="465" t="s">
        <v>3731</v>
      </c>
      <c r="E1343" s="465" t="s">
        <v>700</v>
      </c>
      <c r="F1343" s="469" t="str">
        <f t="shared" si="40"/>
        <v>CH</v>
      </c>
      <c r="G1343" s="260">
        <v>0</v>
      </c>
      <c r="H1343" s="260">
        <v>0</v>
      </c>
      <c r="I1343" s="260">
        <v>0</v>
      </c>
      <c r="J1343" s="260">
        <v>7.2642658452388602</v>
      </c>
      <c r="K1343" s="260">
        <v>7.2642658452265296</v>
      </c>
      <c r="L1343" s="301" t="str">
        <f t="shared" si="41"/>
        <v/>
      </c>
      <c r="M1343" s="459">
        <f>IFERROR((Tableau1[[#This Row],[Scope 1
(kg CO2-eq)]]+Tableau1[[#This Row],[Scope 2 energy
(kg CO2-eq)]]+Tableau1[[#This Row],[Scope 2 Infrastructure
(kg CO2-eq)]])/Tableau1[[#This Row],[Total CO2-emissions
(kg CO2-eq)
for scope 3 use ]],"")</f>
        <v>0</v>
      </c>
      <c r="N1343" s="436" t="s">
        <v>3731</v>
      </c>
      <c r="O1343" s="259">
        <v>1</v>
      </c>
      <c r="P1343" s="259" t="s">
        <v>5167</v>
      </c>
      <c r="Q1343" s="259" t="s">
        <v>5216</v>
      </c>
    </row>
    <row r="1344" spans="1:17" ht="21.75" customHeight="1">
      <c r="A1344" s="301" t="s">
        <v>5252</v>
      </c>
      <c r="B1344" s="301" t="s">
        <v>5253</v>
      </c>
      <c r="C1344" s="316" t="s">
        <v>7412</v>
      </c>
      <c r="D1344" s="465" t="s">
        <v>3730</v>
      </c>
      <c r="E1344" s="465" t="s">
        <v>700</v>
      </c>
      <c r="F1344" s="469" t="str">
        <f t="shared" si="40"/>
        <v>CH</v>
      </c>
      <c r="G1344" s="260">
        <v>0</v>
      </c>
      <c r="H1344" s="260">
        <v>1.44156864544E-5</v>
      </c>
      <c r="I1344" s="260">
        <v>1.05564043504E-6</v>
      </c>
      <c r="J1344" s="260">
        <v>1.33584407231123E-2</v>
      </c>
      <c r="K1344" s="260">
        <v>1.3373912067839101E-2</v>
      </c>
      <c r="L1344" s="301" t="str">
        <f t="shared" si="41"/>
        <v/>
      </c>
      <c r="M1344" s="459">
        <f>IFERROR((Tableau1[[#This Row],[Scope 1
(kg CO2-eq)]]+Tableau1[[#This Row],[Scope 2 energy
(kg CO2-eq)]]+Tableau1[[#This Row],[Scope 2 Infrastructure
(kg CO2-eq)]])/Tableau1[[#This Row],[Total CO2-emissions
(kg CO2-eq)
for scope 3 use ]],"")</f>
        <v>1.1568288179974397E-3</v>
      </c>
      <c r="N1344" s="437" t="s">
        <v>3730</v>
      </c>
      <c r="O1344" s="259">
        <v>1</v>
      </c>
      <c r="P1344" s="259" t="s">
        <v>5252</v>
      </c>
      <c r="Q1344" s="259" t="s">
        <v>5253</v>
      </c>
    </row>
    <row r="1345" spans="1:17" ht="21.75" customHeight="1">
      <c r="A1345" s="301" t="s">
        <v>5167</v>
      </c>
      <c r="B1345" s="301" t="s">
        <v>5262</v>
      </c>
      <c r="C1345" s="316" t="s">
        <v>7413</v>
      </c>
      <c r="D1345" s="465" t="s">
        <v>3730</v>
      </c>
      <c r="E1345" s="465" t="s">
        <v>700</v>
      </c>
      <c r="F1345" s="469" t="str">
        <f t="shared" si="40"/>
        <v>CH</v>
      </c>
      <c r="G1345" s="260">
        <v>0</v>
      </c>
      <c r="H1345" s="260">
        <v>1.475201153912E-7</v>
      </c>
      <c r="I1345" s="260">
        <v>7.0586666659200005E-8</v>
      </c>
      <c r="J1345" s="260">
        <v>1.1687464495249301E-3</v>
      </c>
      <c r="K1345" s="260">
        <v>1.16896454501487E-3</v>
      </c>
      <c r="L1345" s="301" t="str">
        <f t="shared" si="41"/>
        <v/>
      </c>
      <c r="M1345" s="459">
        <f>IFERROR((Tableau1[[#This Row],[Scope 1
(kg CO2-eq)]]+Tableau1[[#This Row],[Scope 2 energy
(kg CO2-eq)]]+Tableau1[[#This Row],[Scope 2 Infrastructure
(kg CO2-eq)]])/Tableau1[[#This Row],[Total CO2-emissions
(kg CO2-eq)
for scope 3 use ]],"")</f>
        <v>1.8658117817219643E-4</v>
      </c>
      <c r="N1345" s="437" t="s">
        <v>3730</v>
      </c>
      <c r="O1345" s="259">
        <v>1</v>
      </c>
      <c r="P1345" s="260" t="s">
        <v>5167</v>
      </c>
      <c r="Q1345" s="260" t="s">
        <v>5262</v>
      </c>
    </row>
    <row r="1346" spans="1:17" ht="21.75" customHeight="1">
      <c r="A1346" s="301" t="s">
        <v>5234</v>
      </c>
      <c r="B1346" s="301" t="s">
        <v>5249</v>
      </c>
      <c r="C1346" s="316" t="s">
        <v>7414</v>
      </c>
      <c r="D1346" s="465" t="s">
        <v>3647</v>
      </c>
      <c r="E1346" s="465" t="s">
        <v>700</v>
      </c>
      <c r="F1346" s="469" t="str">
        <f t="shared" ref="F1346:F1409" si="42">IF(ISNUMBER(SEARCH("{CH}", C1346)), "CH", "other")</f>
        <v>CH</v>
      </c>
      <c r="G1346" s="260">
        <v>0</v>
      </c>
      <c r="H1346" s="260">
        <v>0</v>
      </c>
      <c r="I1346" s="260">
        <v>0</v>
      </c>
      <c r="J1346" s="260">
        <v>3.4258281506267398E-2</v>
      </c>
      <c r="K1346" s="260">
        <v>3.4258281505089999E-2</v>
      </c>
      <c r="L1346" s="301">
        <f t="shared" ref="L1346:L1409" si="43">IF(N1346="MJ", K1346*3.6, IF(N1346="m", K1346*1000, ""))</f>
        <v>34.258281505089997</v>
      </c>
      <c r="M1346" s="459">
        <f>IFERROR((Tableau1[[#This Row],[Scope 1
(kg CO2-eq)]]+Tableau1[[#This Row],[Scope 2 energy
(kg CO2-eq)]]+Tableau1[[#This Row],[Scope 2 Infrastructure
(kg CO2-eq)]])/Tableau1[[#This Row],[Total CO2-emissions
(kg CO2-eq)
for scope 3 use ]],"")</f>
        <v>0</v>
      </c>
      <c r="N1346" s="436" t="s">
        <v>3647</v>
      </c>
      <c r="O1346" s="259">
        <v>1</v>
      </c>
      <c r="P1346" s="260" t="s">
        <v>5234</v>
      </c>
      <c r="Q1346" s="260" t="s">
        <v>5249</v>
      </c>
    </row>
    <row r="1347" spans="1:17" ht="21.75" customHeight="1">
      <c r="A1347" s="301" t="s">
        <v>5213</v>
      </c>
      <c r="B1347" s="301" t="s">
        <v>476</v>
      </c>
      <c r="C1347" s="316" t="s">
        <v>7415</v>
      </c>
      <c r="D1347" s="465" t="s">
        <v>3730</v>
      </c>
      <c r="E1347" s="465" t="s">
        <v>6091</v>
      </c>
      <c r="F1347" s="469" t="str">
        <f t="shared" si="42"/>
        <v>other</v>
      </c>
      <c r="G1347" s="260">
        <v>0</v>
      </c>
      <c r="H1347" s="260">
        <v>3.23513793504E-2</v>
      </c>
      <c r="I1347" s="260">
        <v>4.0832985600000002E-5</v>
      </c>
      <c r="J1347" s="260">
        <v>0.70359227205008001</v>
      </c>
      <c r="K1347" s="260">
        <v>0.73598448432427499</v>
      </c>
      <c r="L1347" s="301" t="str">
        <f t="shared" si="43"/>
        <v/>
      </c>
      <c r="M1347" s="459">
        <f>IFERROR((Tableau1[[#This Row],[Scope 1
(kg CO2-eq)]]+Tableau1[[#This Row],[Scope 2 energy
(kg CO2-eq)]]+Tableau1[[#This Row],[Scope 2 Infrastructure
(kg CO2-eq)]])/Tableau1[[#This Row],[Total CO2-emissions
(kg CO2-eq)
for scope 3 use ]],"")</f>
        <v>4.4012085887571488E-2</v>
      </c>
      <c r="N1347" s="436" t="s">
        <v>3730</v>
      </c>
      <c r="O1347" s="259">
        <v>1</v>
      </c>
      <c r="P1347" s="259" t="s">
        <v>5213</v>
      </c>
      <c r="Q1347" s="259" t="s">
        <v>476</v>
      </c>
    </row>
    <row r="1348" spans="1:17" ht="21.75" customHeight="1">
      <c r="A1348" s="301" t="s">
        <v>5234</v>
      </c>
      <c r="B1348" s="301" t="s">
        <v>5248</v>
      </c>
      <c r="C1348" s="316" t="s">
        <v>7416</v>
      </c>
      <c r="D1348" s="465" t="s">
        <v>3646</v>
      </c>
      <c r="E1348" s="465" t="s">
        <v>700</v>
      </c>
      <c r="F1348" s="469" t="str">
        <f t="shared" si="42"/>
        <v>CH</v>
      </c>
      <c r="G1348" s="260">
        <v>0</v>
      </c>
      <c r="H1348" s="260">
        <v>0</v>
      </c>
      <c r="I1348" s="260">
        <v>0</v>
      </c>
      <c r="J1348" s="260">
        <v>1.7800547474249699</v>
      </c>
      <c r="K1348" s="260">
        <v>1.7800547474245301</v>
      </c>
      <c r="L1348" s="301" t="str">
        <f t="shared" si="43"/>
        <v/>
      </c>
      <c r="M1348" s="459">
        <f>IFERROR((Tableau1[[#This Row],[Scope 1
(kg CO2-eq)]]+Tableau1[[#This Row],[Scope 2 energy
(kg CO2-eq)]]+Tableau1[[#This Row],[Scope 2 Infrastructure
(kg CO2-eq)]])/Tableau1[[#This Row],[Total CO2-emissions
(kg CO2-eq)
for scope 3 use ]],"")</f>
        <v>0</v>
      </c>
      <c r="N1348" s="436" t="s">
        <v>3646</v>
      </c>
      <c r="O1348" s="259">
        <v>1</v>
      </c>
      <c r="P1348" s="259" t="s">
        <v>5234</v>
      </c>
      <c r="Q1348" s="260" t="s">
        <v>5248</v>
      </c>
    </row>
    <row r="1349" spans="1:17" ht="21.75" customHeight="1">
      <c r="A1349" s="301" t="s">
        <v>5141</v>
      </c>
      <c r="B1349" s="301" t="s">
        <v>5169</v>
      </c>
      <c r="C1349" s="316" t="s">
        <v>7417</v>
      </c>
      <c r="D1349" s="465" t="s">
        <v>50</v>
      </c>
      <c r="E1349" s="465" t="s">
        <v>700</v>
      </c>
      <c r="F1349" s="469" t="str">
        <f t="shared" si="42"/>
        <v>CH</v>
      </c>
      <c r="G1349" s="260">
        <v>0</v>
      </c>
      <c r="H1349" s="260">
        <v>0</v>
      </c>
      <c r="I1349" s="260">
        <v>0</v>
      </c>
      <c r="J1349" s="260">
        <v>23.279272097861298</v>
      </c>
      <c r="K1349" s="260">
        <v>23.2792720979518</v>
      </c>
      <c r="L1349" s="301" t="str">
        <f t="shared" si="43"/>
        <v/>
      </c>
      <c r="M1349" s="459">
        <f>IFERROR((Tableau1[[#This Row],[Scope 1
(kg CO2-eq)]]+Tableau1[[#This Row],[Scope 2 energy
(kg CO2-eq)]]+Tableau1[[#This Row],[Scope 2 Infrastructure
(kg CO2-eq)]])/Tableau1[[#This Row],[Total CO2-emissions
(kg CO2-eq)
for scope 3 use ]],"")</f>
        <v>0</v>
      </c>
      <c r="N1349" s="436" t="s">
        <v>50</v>
      </c>
      <c r="O1349" s="259">
        <v>1</v>
      </c>
      <c r="P1349" s="259" t="s">
        <v>5141</v>
      </c>
      <c r="Q1349" s="259" t="s">
        <v>5169</v>
      </c>
    </row>
    <row r="1350" spans="1:17" ht="21.75" customHeight="1">
      <c r="A1350" s="301" t="s">
        <v>5141</v>
      </c>
      <c r="B1350" s="301" t="s">
        <v>5169</v>
      </c>
      <c r="C1350" s="316" t="s">
        <v>7418</v>
      </c>
      <c r="D1350" s="465" t="s">
        <v>50</v>
      </c>
      <c r="E1350" s="465" t="s">
        <v>700</v>
      </c>
      <c r="F1350" s="469" t="str">
        <f t="shared" si="42"/>
        <v>CH</v>
      </c>
      <c r="G1350" s="260">
        <v>0</v>
      </c>
      <c r="H1350" s="260">
        <v>0</v>
      </c>
      <c r="I1350" s="260">
        <v>0</v>
      </c>
      <c r="J1350" s="260">
        <v>8.3361144618151597E-2</v>
      </c>
      <c r="K1350" s="260">
        <v>8.3361165009926297E-2</v>
      </c>
      <c r="L1350" s="301" t="str">
        <f t="shared" si="43"/>
        <v/>
      </c>
      <c r="M1350" s="459">
        <f>IFERROR((Tableau1[[#This Row],[Scope 1
(kg CO2-eq)]]+Tableau1[[#This Row],[Scope 2 energy
(kg CO2-eq)]]+Tableau1[[#This Row],[Scope 2 Infrastructure
(kg CO2-eq)]])/Tableau1[[#This Row],[Total CO2-emissions
(kg CO2-eq)
for scope 3 use ]],"")</f>
        <v>0</v>
      </c>
      <c r="N1350" s="436" t="s">
        <v>50</v>
      </c>
      <c r="O1350" s="259">
        <v>1</v>
      </c>
      <c r="P1350" s="259" t="s">
        <v>5141</v>
      </c>
      <c r="Q1350" s="259" t="s">
        <v>5169</v>
      </c>
    </row>
    <row r="1351" spans="1:17" ht="21.75" customHeight="1">
      <c r="A1351" s="301" t="s">
        <v>5141</v>
      </c>
      <c r="B1351" s="301" t="s">
        <v>5169</v>
      </c>
      <c r="C1351" s="316" t="s">
        <v>7419</v>
      </c>
      <c r="D1351" s="465" t="s">
        <v>50</v>
      </c>
      <c r="E1351" s="465" t="s">
        <v>700</v>
      </c>
      <c r="F1351" s="469" t="str">
        <f t="shared" si="42"/>
        <v>CH</v>
      </c>
      <c r="G1351" s="260">
        <v>0</v>
      </c>
      <c r="H1351" s="260">
        <v>0</v>
      </c>
      <c r="I1351" s="260">
        <v>0</v>
      </c>
      <c r="J1351" s="260">
        <v>20.436989333800501</v>
      </c>
      <c r="K1351" s="260">
        <v>20.436989334906201</v>
      </c>
      <c r="L1351" s="301" t="str">
        <f t="shared" si="43"/>
        <v/>
      </c>
      <c r="M1351" s="459">
        <f>IFERROR((Tableau1[[#This Row],[Scope 1
(kg CO2-eq)]]+Tableau1[[#This Row],[Scope 2 energy
(kg CO2-eq)]]+Tableau1[[#This Row],[Scope 2 Infrastructure
(kg CO2-eq)]])/Tableau1[[#This Row],[Total CO2-emissions
(kg CO2-eq)
for scope 3 use ]],"")</f>
        <v>0</v>
      </c>
      <c r="N1351" s="436" t="s">
        <v>50</v>
      </c>
      <c r="O1351" s="259">
        <v>1</v>
      </c>
      <c r="P1351" s="259" t="s">
        <v>5141</v>
      </c>
      <c r="Q1351" s="259" t="s">
        <v>5169</v>
      </c>
    </row>
    <row r="1352" spans="1:17" ht="21.75" customHeight="1">
      <c r="A1352" s="301" t="s">
        <v>5141</v>
      </c>
      <c r="B1352" s="301" t="s">
        <v>5169</v>
      </c>
      <c r="C1352" s="316" t="s">
        <v>7420</v>
      </c>
      <c r="D1352" s="465" t="s">
        <v>50</v>
      </c>
      <c r="E1352" s="465" t="s">
        <v>700</v>
      </c>
      <c r="F1352" s="469" t="str">
        <f t="shared" si="42"/>
        <v>CH</v>
      </c>
      <c r="G1352" s="260">
        <v>0</v>
      </c>
      <c r="H1352" s="260">
        <v>0</v>
      </c>
      <c r="I1352" s="260">
        <v>0</v>
      </c>
      <c r="J1352" s="260">
        <v>6.3916095534999702</v>
      </c>
      <c r="K1352" s="260">
        <v>6.3916095536197002</v>
      </c>
      <c r="L1352" s="301" t="str">
        <f t="shared" si="43"/>
        <v/>
      </c>
      <c r="M1352" s="459">
        <f>IFERROR((Tableau1[[#This Row],[Scope 1
(kg CO2-eq)]]+Tableau1[[#This Row],[Scope 2 energy
(kg CO2-eq)]]+Tableau1[[#This Row],[Scope 2 Infrastructure
(kg CO2-eq)]])/Tableau1[[#This Row],[Total CO2-emissions
(kg CO2-eq)
for scope 3 use ]],"")</f>
        <v>0</v>
      </c>
      <c r="N1352" s="436" t="s">
        <v>50</v>
      </c>
      <c r="O1352" s="259">
        <v>1</v>
      </c>
      <c r="P1352" s="259" t="s">
        <v>5141</v>
      </c>
      <c r="Q1352" s="259" t="s">
        <v>5169</v>
      </c>
    </row>
    <row r="1353" spans="1:17" ht="21.75" customHeight="1">
      <c r="A1353" s="301" t="s">
        <v>5141</v>
      </c>
      <c r="B1353" s="301" t="s">
        <v>5169</v>
      </c>
      <c r="C1353" s="316" t="s">
        <v>7421</v>
      </c>
      <c r="D1353" s="465" t="s">
        <v>50</v>
      </c>
      <c r="E1353" s="465" t="s">
        <v>700</v>
      </c>
      <c r="F1353" s="469" t="str">
        <f t="shared" si="42"/>
        <v>CH</v>
      </c>
      <c r="G1353" s="260">
        <v>0</v>
      </c>
      <c r="H1353" s="260">
        <v>0</v>
      </c>
      <c r="I1353" s="260">
        <v>0</v>
      </c>
      <c r="J1353" s="260">
        <v>20.616316461807799</v>
      </c>
      <c r="K1353" s="260">
        <v>20.616316463095899</v>
      </c>
      <c r="L1353" s="301" t="str">
        <f t="shared" si="43"/>
        <v/>
      </c>
      <c r="M1353" s="459">
        <f>IFERROR((Tableau1[[#This Row],[Scope 1
(kg CO2-eq)]]+Tableau1[[#This Row],[Scope 2 energy
(kg CO2-eq)]]+Tableau1[[#This Row],[Scope 2 Infrastructure
(kg CO2-eq)]])/Tableau1[[#This Row],[Total CO2-emissions
(kg CO2-eq)
for scope 3 use ]],"")</f>
        <v>0</v>
      </c>
      <c r="N1353" s="436" t="s">
        <v>50</v>
      </c>
      <c r="O1353" s="259">
        <v>1</v>
      </c>
      <c r="P1353" s="259" t="s">
        <v>5141</v>
      </c>
      <c r="Q1353" s="259" t="s">
        <v>5169</v>
      </c>
    </row>
    <row r="1354" spans="1:17" ht="21.75" customHeight="1">
      <c r="A1354" s="301" t="s">
        <v>5167</v>
      </c>
      <c r="B1354" s="301" t="s">
        <v>5216</v>
      </c>
      <c r="C1354" s="316" t="s">
        <v>7422</v>
      </c>
      <c r="D1354" s="465" t="s">
        <v>3731</v>
      </c>
      <c r="E1354" s="465" t="s">
        <v>700</v>
      </c>
      <c r="F1354" s="469" t="str">
        <f t="shared" si="42"/>
        <v>CH</v>
      </c>
      <c r="G1354" s="260">
        <v>0</v>
      </c>
      <c r="H1354" s="260">
        <v>0</v>
      </c>
      <c r="I1354" s="260">
        <v>0</v>
      </c>
      <c r="J1354" s="260">
        <v>19.278232590811999</v>
      </c>
      <c r="K1354" s="260">
        <v>19.278232591266001</v>
      </c>
      <c r="L1354" s="301" t="str">
        <f t="shared" si="43"/>
        <v/>
      </c>
      <c r="M1354" s="459">
        <f>IFERROR((Tableau1[[#This Row],[Scope 1
(kg CO2-eq)]]+Tableau1[[#This Row],[Scope 2 energy
(kg CO2-eq)]]+Tableau1[[#This Row],[Scope 2 Infrastructure
(kg CO2-eq)]])/Tableau1[[#This Row],[Total CO2-emissions
(kg CO2-eq)
for scope 3 use ]],"")</f>
        <v>0</v>
      </c>
      <c r="N1354" s="436" t="s">
        <v>3731</v>
      </c>
      <c r="O1354" s="259">
        <v>1</v>
      </c>
      <c r="P1354" s="259" t="s">
        <v>5167</v>
      </c>
      <c r="Q1354" s="259" t="s">
        <v>5216</v>
      </c>
    </row>
    <row r="1355" spans="1:17" ht="21.75" customHeight="1">
      <c r="A1355" s="301" t="s">
        <v>5167</v>
      </c>
      <c r="B1355" s="301" t="s">
        <v>5216</v>
      </c>
      <c r="C1355" s="316" t="s">
        <v>7423</v>
      </c>
      <c r="D1355" s="465" t="s">
        <v>3731</v>
      </c>
      <c r="E1355" s="465" t="s">
        <v>700</v>
      </c>
      <c r="F1355" s="469" t="str">
        <f t="shared" si="42"/>
        <v>CH</v>
      </c>
      <c r="G1355" s="260">
        <v>0</v>
      </c>
      <c r="H1355" s="260">
        <v>0</v>
      </c>
      <c r="I1355" s="260">
        <v>0</v>
      </c>
      <c r="J1355" s="260">
        <v>0.46286521756431398</v>
      </c>
      <c r="K1355" s="260">
        <v>0.46286521756431398</v>
      </c>
      <c r="L1355" s="301" t="str">
        <f t="shared" si="43"/>
        <v/>
      </c>
      <c r="M1355" s="459">
        <f>IFERROR((Tableau1[[#This Row],[Scope 1
(kg CO2-eq)]]+Tableau1[[#This Row],[Scope 2 energy
(kg CO2-eq)]]+Tableau1[[#This Row],[Scope 2 Infrastructure
(kg CO2-eq)]])/Tableau1[[#This Row],[Total CO2-emissions
(kg CO2-eq)
for scope 3 use ]],"")</f>
        <v>0</v>
      </c>
      <c r="N1355" s="436" t="s">
        <v>3731</v>
      </c>
      <c r="O1355" s="259">
        <v>1</v>
      </c>
      <c r="P1355" s="259" t="s">
        <v>5167</v>
      </c>
      <c r="Q1355" s="259" t="s">
        <v>5216</v>
      </c>
    </row>
    <row r="1356" spans="1:17" ht="21.75" customHeight="1">
      <c r="A1356" s="301" t="s">
        <v>5167</v>
      </c>
      <c r="B1356" s="301" t="s">
        <v>5216</v>
      </c>
      <c r="C1356" s="316" t="s">
        <v>7424</v>
      </c>
      <c r="D1356" s="465" t="s">
        <v>3731</v>
      </c>
      <c r="E1356" s="465" t="s">
        <v>700</v>
      </c>
      <c r="F1356" s="469" t="str">
        <f t="shared" si="42"/>
        <v>CH</v>
      </c>
      <c r="G1356" s="260">
        <v>0</v>
      </c>
      <c r="H1356" s="260">
        <v>0</v>
      </c>
      <c r="I1356" s="260">
        <v>0</v>
      </c>
      <c r="J1356" s="260">
        <v>1.0640745547166699</v>
      </c>
      <c r="K1356" s="260">
        <v>1.0640745547285899</v>
      </c>
      <c r="L1356" s="301" t="str">
        <f t="shared" si="43"/>
        <v/>
      </c>
      <c r="M1356" s="459">
        <f>IFERROR((Tableau1[[#This Row],[Scope 1
(kg CO2-eq)]]+Tableau1[[#This Row],[Scope 2 energy
(kg CO2-eq)]]+Tableau1[[#This Row],[Scope 2 Infrastructure
(kg CO2-eq)]])/Tableau1[[#This Row],[Total CO2-emissions
(kg CO2-eq)
for scope 3 use ]],"")</f>
        <v>0</v>
      </c>
      <c r="N1356" s="436" t="s">
        <v>3731</v>
      </c>
      <c r="O1356" s="259">
        <v>1</v>
      </c>
      <c r="P1356" s="259" t="s">
        <v>5167</v>
      </c>
      <c r="Q1356" s="259" t="s">
        <v>5216</v>
      </c>
    </row>
    <row r="1357" spans="1:17" ht="21.75" customHeight="1">
      <c r="A1357" s="301" t="s">
        <v>5167</v>
      </c>
      <c r="B1357" s="301" t="s">
        <v>5216</v>
      </c>
      <c r="C1357" s="316" t="s">
        <v>7425</v>
      </c>
      <c r="D1357" s="465" t="s">
        <v>3731</v>
      </c>
      <c r="E1357" s="465" t="s">
        <v>700</v>
      </c>
      <c r="F1357" s="469" t="str">
        <f t="shared" si="42"/>
        <v>CH</v>
      </c>
      <c r="G1357" s="260">
        <v>0</v>
      </c>
      <c r="H1357" s="260">
        <v>0</v>
      </c>
      <c r="I1357" s="260">
        <v>0</v>
      </c>
      <c r="J1357" s="260">
        <v>0.93091534530476705</v>
      </c>
      <c r="K1357" s="260">
        <v>0.930915345165793</v>
      </c>
      <c r="L1357" s="301" t="str">
        <f t="shared" si="43"/>
        <v/>
      </c>
      <c r="M1357" s="459">
        <f>IFERROR((Tableau1[[#This Row],[Scope 1
(kg CO2-eq)]]+Tableau1[[#This Row],[Scope 2 energy
(kg CO2-eq)]]+Tableau1[[#This Row],[Scope 2 Infrastructure
(kg CO2-eq)]])/Tableau1[[#This Row],[Total CO2-emissions
(kg CO2-eq)
for scope 3 use ]],"")</f>
        <v>0</v>
      </c>
      <c r="N1357" s="436" t="s">
        <v>3731</v>
      </c>
      <c r="O1357" s="259">
        <v>1</v>
      </c>
      <c r="P1357" s="259" t="s">
        <v>5167</v>
      </c>
      <c r="Q1357" s="259" t="s">
        <v>5216</v>
      </c>
    </row>
    <row r="1358" spans="1:17" ht="21.75" customHeight="1">
      <c r="A1358" s="301" t="s">
        <v>5167</v>
      </c>
      <c r="B1358" s="301" t="s">
        <v>5216</v>
      </c>
      <c r="C1358" s="316" t="s">
        <v>7426</v>
      </c>
      <c r="D1358" s="465" t="s">
        <v>3646</v>
      </c>
      <c r="E1358" s="465" t="s">
        <v>700</v>
      </c>
      <c r="F1358" s="469" t="str">
        <f t="shared" si="42"/>
        <v>CH</v>
      </c>
      <c r="G1358" s="260">
        <v>0</v>
      </c>
      <c r="H1358" s="260">
        <v>0</v>
      </c>
      <c r="I1358" s="260">
        <v>0</v>
      </c>
      <c r="J1358" s="260">
        <v>51.070038679312297</v>
      </c>
      <c r="K1358" s="260">
        <v>51.070038679540602</v>
      </c>
      <c r="L1358" s="301" t="str">
        <f t="shared" si="43"/>
        <v/>
      </c>
      <c r="M1358" s="459">
        <f>IFERROR((Tableau1[[#This Row],[Scope 1
(kg CO2-eq)]]+Tableau1[[#This Row],[Scope 2 energy
(kg CO2-eq)]]+Tableau1[[#This Row],[Scope 2 Infrastructure
(kg CO2-eq)]])/Tableau1[[#This Row],[Total CO2-emissions
(kg CO2-eq)
for scope 3 use ]],"")</f>
        <v>0</v>
      </c>
      <c r="N1358" s="436" t="s">
        <v>3646</v>
      </c>
      <c r="O1358" s="259">
        <v>1</v>
      </c>
      <c r="P1358" s="259" t="s">
        <v>5167</v>
      </c>
      <c r="Q1358" s="259" t="s">
        <v>5216</v>
      </c>
    </row>
    <row r="1359" spans="1:17" ht="21.75" customHeight="1">
      <c r="A1359" s="301" t="s">
        <v>5167</v>
      </c>
      <c r="B1359" s="301" t="s">
        <v>5216</v>
      </c>
      <c r="C1359" s="316" t="s">
        <v>7427</v>
      </c>
      <c r="D1359" s="465" t="s">
        <v>3646</v>
      </c>
      <c r="E1359" s="465" t="s">
        <v>700</v>
      </c>
      <c r="F1359" s="469" t="str">
        <f t="shared" si="42"/>
        <v>CH</v>
      </c>
      <c r="G1359" s="260">
        <v>0</v>
      </c>
      <c r="H1359" s="260">
        <v>0</v>
      </c>
      <c r="I1359" s="260">
        <v>0</v>
      </c>
      <c r="J1359" s="260">
        <v>75.229179676775004</v>
      </c>
      <c r="K1359" s="260">
        <v>75.2291796783568</v>
      </c>
      <c r="L1359" s="301" t="str">
        <f t="shared" si="43"/>
        <v/>
      </c>
      <c r="M1359" s="459">
        <f>IFERROR((Tableau1[[#This Row],[Scope 1
(kg CO2-eq)]]+Tableau1[[#This Row],[Scope 2 energy
(kg CO2-eq)]]+Tableau1[[#This Row],[Scope 2 Infrastructure
(kg CO2-eq)]])/Tableau1[[#This Row],[Total CO2-emissions
(kg CO2-eq)
for scope 3 use ]],"")</f>
        <v>0</v>
      </c>
      <c r="N1359" s="436" t="s">
        <v>3646</v>
      </c>
      <c r="O1359" s="259">
        <v>1</v>
      </c>
      <c r="P1359" s="259" t="s">
        <v>5167</v>
      </c>
      <c r="Q1359" s="259" t="s">
        <v>5216</v>
      </c>
    </row>
    <row r="1360" spans="1:17" ht="21.75" customHeight="1">
      <c r="A1360" s="301" t="s">
        <v>5167</v>
      </c>
      <c r="B1360" s="301" t="s">
        <v>5216</v>
      </c>
      <c r="C1360" s="316" t="s">
        <v>7428</v>
      </c>
      <c r="D1360" s="465" t="s">
        <v>3646</v>
      </c>
      <c r="E1360" s="465" t="s">
        <v>700</v>
      </c>
      <c r="F1360" s="469" t="str">
        <f t="shared" si="42"/>
        <v>CH</v>
      </c>
      <c r="G1360" s="260">
        <v>0</v>
      </c>
      <c r="H1360" s="260">
        <v>0</v>
      </c>
      <c r="I1360" s="260">
        <v>0</v>
      </c>
      <c r="J1360" s="260">
        <v>51.6335164749783</v>
      </c>
      <c r="K1360" s="260">
        <v>51.6335164786828</v>
      </c>
      <c r="L1360" s="301" t="str">
        <f t="shared" si="43"/>
        <v/>
      </c>
      <c r="M1360" s="459">
        <f>IFERROR((Tableau1[[#This Row],[Scope 1
(kg CO2-eq)]]+Tableau1[[#This Row],[Scope 2 energy
(kg CO2-eq)]]+Tableau1[[#This Row],[Scope 2 Infrastructure
(kg CO2-eq)]])/Tableau1[[#This Row],[Total CO2-emissions
(kg CO2-eq)
for scope 3 use ]],"")</f>
        <v>0</v>
      </c>
      <c r="N1360" s="436" t="s">
        <v>3646</v>
      </c>
      <c r="O1360" s="259">
        <v>1</v>
      </c>
      <c r="P1360" s="259" t="s">
        <v>5167</v>
      </c>
      <c r="Q1360" s="259" t="s">
        <v>5216</v>
      </c>
    </row>
    <row r="1361" spans="1:17" ht="21.75" customHeight="1">
      <c r="A1361" s="301" t="s">
        <v>5167</v>
      </c>
      <c r="B1361" s="301" t="s">
        <v>5216</v>
      </c>
      <c r="C1361" s="316" t="s">
        <v>7429</v>
      </c>
      <c r="D1361" s="465" t="s">
        <v>3730</v>
      </c>
      <c r="E1361" s="465" t="s">
        <v>700</v>
      </c>
      <c r="F1361" s="469" t="str">
        <f t="shared" si="42"/>
        <v>CH</v>
      </c>
      <c r="G1361" s="260">
        <v>0</v>
      </c>
      <c r="H1361" s="260">
        <v>0</v>
      </c>
      <c r="I1361" s="260">
        <v>0</v>
      </c>
      <c r="J1361" s="260">
        <v>5.9280719564799501E-2</v>
      </c>
      <c r="K1361" s="260">
        <v>5.9280719564106597E-2</v>
      </c>
      <c r="L1361" s="301" t="str">
        <f t="shared" si="43"/>
        <v/>
      </c>
      <c r="M1361" s="459">
        <f>IFERROR((Tableau1[[#This Row],[Scope 1
(kg CO2-eq)]]+Tableau1[[#This Row],[Scope 2 energy
(kg CO2-eq)]]+Tableau1[[#This Row],[Scope 2 Infrastructure
(kg CO2-eq)]])/Tableau1[[#This Row],[Total CO2-emissions
(kg CO2-eq)
for scope 3 use ]],"")</f>
        <v>0</v>
      </c>
      <c r="N1361" s="436" t="s">
        <v>3730</v>
      </c>
      <c r="O1361" s="259">
        <v>1</v>
      </c>
      <c r="P1361" s="259" t="s">
        <v>5167</v>
      </c>
      <c r="Q1361" s="259" t="s">
        <v>5216</v>
      </c>
    </row>
    <row r="1362" spans="1:17" ht="21.75" customHeight="1">
      <c r="A1362" s="301" t="s">
        <v>5167</v>
      </c>
      <c r="B1362" s="301" t="s">
        <v>5216</v>
      </c>
      <c r="C1362" s="316" t="s">
        <v>7430</v>
      </c>
      <c r="D1362" s="465" t="s">
        <v>3730</v>
      </c>
      <c r="E1362" s="465" t="s">
        <v>700</v>
      </c>
      <c r="F1362" s="469" t="str">
        <f t="shared" si="42"/>
        <v>CH</v>
      </c>
      <c r="G1362" s="260">
        <v>0</v>
      </c>
      <c r="H1362" s="260">
        <v>0</v>
      </c>
      <c r="I1362" s="260">
        <v>0</v>
      </c>
      <c r="J1362" s="260">
        <v>8.62313113116496E-2</v>
      </c>
      <c r="K1362" s="260">
        <v>8.6231311122658694E-2</v>
      </c>
      <c r="L1362" s="301" t="str">
        <f t="shared" si="43"/>
        <v/>
      </c>
      <c r="M1362" s="459">
        <f>IFERROR((Tableau1[[#This Row],[Scope 1
(kg CO2-eq)]]+Tableau1[[#This Row],[Scope 2 energy
(kg CO2-eq)]]+Tableau1[[#This Row],[Scope 2 Infrastructure
(kg CO2-eq)]])/Tableau1[[#This Row],[Total CO2-emissions
(kg CO2-eq)
for scope 3 use ]],"")</f>
        <v>0</v>
      </c>
      <c r="N1362" s="436" t="s">
        <v>3730</v>
      </c>
      <c r="O1362" s="259">
        <v>1</v>
      </c>
      <c r="P1362" s="259" t="s">
        <v>5167</v>
      </c>
      <c r="Q1362" s="259" t="s">
        <v>5216</v>
      </c>
    </row>
    <row r="1363" spans="1:17" ht="21.75" customHeight="1">
      <c r="A1363" s="301" t="s">
        <v>5167</v>
      </c>
      <c r="B1363" s="301" t="s">
        <v>5216</v>
      </c>
      <c r="C1363" s="316" t="s">
        <v>7431</v>
      </c>
      <c r="D1363" s="465" t="s">
        <v>3730</v>
      </c>
      <c r="E1363" s="465" t="s">
        <v>700</v>
      </c>
      <c r="F1363" s="469" t="str">
        <f t="shared" si="42"/>
        <v>CH</v>
      </c>
      <c r="G1363" s="260">
        <v>0</v>
      </c>
      <c r="H1363" s="260">
        <v>0</v>
      </c>
      <c r="I1363" s="260">
        <v>0</v>
      </c>
      <c r="J1363" s="260">
        <v>0.271700863775095</v>
      </c>
      <c r="K1363" s="260">
        <v>0.27170086377360902</v>
      </c>
      <c r="L1363" s="301" t="str">
        <f t="shared" si="43"/>
        <v/>
      </c>
      <c r="M1363" s="459">
        <f>IFERROR((Tableau1[[#This Row],[Scope 1
(kg CO2-eq)]]+Tableau1[[#This Row],[Scope 2 energy
(kg CO2-eq)]]+Tableau1[[#This Row],[Scope 2 Infrastructure
(kg CO2-eq)]])/Tableau1[[#This Row],[Total CO2-emissions
(kg CO2-eq)
for scope 3 use ]],"")</f>
        <v>0</v>
      </c>
      <c r="N1363" s="436" t="s">
        <v>3730</v>
      </c>
      <c r="O1363" s="259">
        <v>1</v>
      </c>
      <c r="P1363" s="259" t="s">
        <v>5167</v>
      </c>
      <c r="Q1363" s="259" t="s">
        <v>5216</v>
      </c>
    </row>
    <row r="1364" spans="1:17" ht="21.75" customHeight="1">
      <c r="A1364" s="301" t="s">
        <v>5167</v>
      </c>
      <c r="B1364" s="301" t="s">
        <v>5216</v>
      </c>
      <c r="C1364" s="316" t="s">
        <v>7432</v>
      </c>
      <c r="D1364" s="465" t="s">
        <v>3731</v>
      </c>
      <c r="E1364" s="465" t="s">
        <v>700</v>
      </c>
      <c r="F1364" s="469" t="str">
        <f t="shared" si="42"/>
        <v>CH</v>
      </c>
      <c r="G1364" s="260">
        <v>0</v>
      </c>
      <c r="H1364" s="260">
        <v>0</v>
      </c>
      <c r="I1364" s="260">
        <v>0</v>
      </c>
      <c r="J1364" s="260">
        <v>2.3104947665905402</v>
      </c>
      <c r="K1364" s="260">
        <v>2.3104947666029498</v>
      </c>
      <c r="L1364" s="301" t="str">
        <f t="shared" si="43"/>
        <v/>
      </c>
      <c r="M1364" s="459">
        <f>IFERROR((Tableau1[[#This Row],[Scope 1
(kg CO2-eq)]]+Tableau1[[#This Row],[Scope 2 energy
(kg CO2-eq)]]+Tableau1[[#This Row],[Scope 2 Infrastructure
(kg CO2-eq)]])/Tableau1[[#This Row],[Total CO2-emissions
(kg CO2-eq)
for scope 3 use ]],"")</f>
        <v>0</v>
      </c>
      <c r="N1364" s="436" t="s">
        <v>3731</v>
      </c>
      <c r="O1364" s="259">
        <v>1</v>
      </c>
      <c r="P1364" s="259" t="s">
        <v>5167</v>
      </c>
      <c r="Q1364" s="259" t="s">
        <v>5216</v>
      </c>
    </row>
    <row r="1365" spans="1:17" ht="21.75" customHeight="1">
      <c r="A1365" s="301" t="s">
        <v>5234</v>
      </c>
      <c r="B1365" s="301" t="s">
        <v>5248</v>
      </c>
      <c r="C1365" s="316" t="s">
        <v>7433</v>
      </c>
      <c r="D1365" s="465" t="s">
        <v>3646</v>
      </c>
      <c r="E1365" s="465" t="s">
        <v>700</v>
      </c>
      <c r="F1365" s="469" t="str">
        <f t="shared" si="42"/>
        <v>CH</v>
      </c>
      <c r="G1365" s="260">
        <v>0</v>
      </c>
      <c r="H1365" s="260">
        <v>0</v>
      </c>
      <c r="I1365" s="260">
        <v>0</v>
      </c>
      <c r="J1365" s="260">
        <v>3.0021084623752898</v>
      </c>
      <c r="K1365" s="260">
        <v>3.0021084625583501</v>
      </c>
      <c r="L1365" s="301" t="str">
        <f t="shared" si="43"/>
        <v/>
      </c>
      <c r="M1365" s="459">
        <f>IFERROR((Tableau1[[#This Row],[Scope 1
(kg CO2-eq)]]+Tableau1[[#This Row],[Scope 2 energy
(kg CO2-eq)]]+Tableau1[[#This Row],[Scope 2 Infrastructure
(kg CO2-eq)]])/Tableau1[[#This Row],[Total CO2-emissions
(kg CO2-eq)
for scope 3 use ]],"")</f>
        <v>0</v>
      </c>
      <c r="N1365" s="436" t="s">
        <v>3646</v>
      </c>
      <c r="O1365" s="259">
        <v>1</v>
      </c>
      <c r="P1365" s="259" t="s">
        <v>5234</v>
      </c>
      <c r="Q1365" s="259" t="s">
        <v>5248</v>
      </c>
    </row>
    <row r="1366" spans="1:17" ht="21.75" customHeight="1">
      <c r="A1366" s="301" t="s">
        <v>5167</v>
      </c>
      <c r="B1366" s="301" t="s">
        <v>5251</v>
      </c>
      <c r="C1366" s="316" t="s">
        <v>7434</v>
      </c>
      <c r="D1366" s="465" t="s">
        <v>3730</v>
      </c>
      <c r="E1366" s="465" t="s">
        <v>700</v>
      </c>
      <c r="F1366" s="469" t="str">
        <f t="shared" si="42"/>
        <v>CH</v>
      </c>
      <c r="G1366" s="260">
        <v>0.23597897653</v>
      </c>
      <c r="H1366" s="260">
        <v>2.7977780840840001E-3</v>
      </c>
      <c r="I1366" s="260">
        <v>1.5384965584000001E-6</v>
      </c>
      <c r="J1366" s="260">
        <v>2.5435247257139026E-2</v>
      </c>
      <c r="K1366" s="260">
        <v>0.26421354055334001</v>
      </c>
      <c r="L1366" s="301" t="str">
        <f t="shared" si="43"/>
        <v/>
      </c>
      <c r="M1366" s="459">
        <f>IFERROR((Tableau1[[#This Row],[Scope 1
(kg CO2-eq)]]+Tableau1[[#This Row],[Scope 2 energy
(kg CO2-eq)]]+Tableau1[[#This Row],[Scope 2 Infrastructure
(kg CO2-eq)]])/Tableau1[[#This Row],[Total CO2-emissions
(kg CO2-eq)
for scope 3 use ]],"")</f>
        <v>0.90373223344485365</v>
      </c>
      <c r="N1366" s="436" t="s">
        <v>3730</v>
      </c>
      <c r="O1366" s="259">
        <v>1</v>
      </c>
      <c r="P1366" s="259" t="s">
        <v>5167</v>
      </c>
      <c r="Q1366" s="259" t="s">
        <v>5251</v>
      </c>
    </row>
    <row r="1367" spans="1:17" ht="21.75" customHeight="1">
      <c r="A1367" s="301" t="s">
        <v>5167</v>
      </c>
      <c r="B1367" s="301" t="s">
        <v>5251</v>
      </c>
      <c r="C1367" s="316" t="s">
        <v>7435</v>
      </c>
      <c r="D1367" s="465" t="s">
        <v>3730</v>
      </c>
      <c r="E1367" s="465" t="s">
        <v>700</v>
      </c>
      <c r="F1367" s="469" t="str">
        <f t="shared" si="42"/>
        <v>CH</v>
      </c>
      <c r="G1367" s="260">
        <v>7.3018139999999994E-5</v>
      </c>
      <c r="H1367" s="260">
        <v>3.5368322926740002E-4</v>
      </c>
      <c r="I1367" s="260">
        <v>1.9449020424E-7</v>
      </c>
      <c r="J1367" s="260">
        <v>0.11455407011474199</v>
      </c>
      <c r="K1367" s="260">
        <v>0.114980965948711</v>
      </c>
      <c r="L1367" s="301" t="str">
        <f t="shared" si="43"/>
        <v/>
      </c>
      <c r="M1367" s="459">
        <f>IFERROR((Tableau1[[#This Row],[Scope 1
(kg CO2-eq)]]+Tableau1[[#This Row],[Scope 2 energy
(kg CO2-eq)]]+Tableau1[[#This Row],[Scope 2 Infrastructure
(kg CO2-eq)]])/Tableau1[[#This Row],[Total CO2-emissions
(kg CO2-eq)
for scope 3 use ]],"")</f>
        <v>3.7127524190574582E-3</v>
      </c>
      <c r="N1367" s="437" t="s">
        <v>3730</v>
      </c>
      <c r="O1367" s="259">
        <v>1</v>
      </c>
      <c r="P1367" s="259" t="s">
        <v>5167</v>
      </c>
      <c r="Q1367" s="260" t="s">
        <v>5251</v>
      </c>
    </row>
    <row r="1368" spans="1:17" ht="21.75" customHeight="1">
      <c r="A1368" s="301" t="s">
        <v>5252</v>
      </c>
      <c r="B1368" s="301" t="s">
        <v>5257</v>
      </c>
      <c r="C1368" s="316" t="s">
        <v>7436</v>
      </c>
      <c r="D1368" s="465" t="s">
        <v>3730</v>
      </c>
      <c r="E1368" s="465" t="s">
        <v>6101</v>
      </c>
      <c r="F1368" s="469" t="str">
        <f t="shared" si="42"/>
        <v>other</v>
      </c>
      <c r="G1368" s="260">
        <v>0</v>
      </c>
      <c r="H1368" s="260">
        <v>0</v>
      </c>
      <c r="I1368" s="260">
        <v>0</v>
      </c>
      <c r="J1368" s="260">
        <v>1.0601018470059301E-2</v>
      </c>
      <c r="K1368" s="260">
        <v>1.0601018470079E-2</v>
      </c>
      <c r="L1368" s="301" t="str">
        <f t="shared" si="43"/>
        <v/>
      </c>
      <c r="M1368" s="459">
        <f>IFERROR((Tableau1[[#This Row],[Scope 1
(kg CO2-eq)]]+Tableau1[[#This Row],[Scope 2 energy
(kg CO2-eq)]]+Tableau1[[#This Row],[Scope 2 Infrastructure
(kg CO2-eq)]])/Tableau1[[#This Row],[Total CO2-emissions
(kg CO2-eq)
for scope 3 use ]],"")</f>
        <v>0</v>
      </c>
      <c r="N1368" s="436" t="s">
        <v>3730</v>
      </c>
      <c r="O1368" s="259">
        <v>1</v>
      </c>
      <c r="P1368" s="259" t="s">
        <v>5252</v>
      </c>
      <c r="Q1368" s="260" t="s">
        <v>5257</v>
      </c>
    </row>
    <row r="1369" spans="1:17" ht="21.75" customHeight="1">
      <c r="A1369" s="301" t="s">
        <v>5167</v>
      </c>
      <c r="B1369" s="301" t="s">
        <v>5251</v>
      </c>
      <c r="C1369" s="316" t="s">
        <v>7437</v>
      </c>
      <c r="D1369" s="465" t="s">
        <v>3730</v>
      </c>
      <c r="E1369" s="465" t="s">
        <v>700</v>
      </c>
      <c r="F1369" s="469" t="str">
        <f t="shared" si="42"/>
        <v>CH</v>
      </c>
      <c r="G1369" s="260">
        <v>1.2499418999999999E-4</v>
      </c>
      <c r="H1369" s="260">
        <v>3.7760732980859999E-3</v>
      </c>
      <c r="I1369" s="260">
        <v>2.0764605335999998E-6</v>
      </c>
      <c r="J1369" s="260">
        <v>3.9880815502197499E-2</v>
      </c>
      <c r="K1369" s="260">
        <v>4.3783959451112298E-2</v>
      </c>
      <c r="L1369" s="301" t="str">
        <f t="shared" si="43"/>
        <v/>
      </c>
      <c r="M1369" s="459">
        <f>IFERROR((Tableau1[[#This Row],[Scope 1
(kg CO2-eq)]]+Tableau1[[#This Row],[Scope 2 energy
(kg CO2-eq)]]+Tableau1[[#This Row],[Scope 2 Infrastructure
(kg CO2-eq)]])/Tableau1[[#This Row],[Total CO2-emissions
(kg CO2-eq)
for scope 3 use ]],"")</f>
        <v>8.914552264232109E-2</v>
      </c>
      <c r="N1369" s="436" t="s">
        <v>3730</v>
      </c>
      <c r="O1369" s="259">
        <v>1</v>
      </c>
      <c r="P1369" s="259" t="s">
        <v>5167</v>
      </c>
      <c r="Q1369" s="259" t="s">
        <v>5251</v>
      </c>
    </row>
    <row r="1370" spans="1:17" ht="21.75" customHeight="1">
      <c r="A1370" s="301" t="s">
        <v>5234</v>
      </c>
      <c r="B1370" s="301" t="s">
        <v>5146</v>
      </c>
      <c r="C1370" s="316" t="s">
        <v>7438</v>
      </c>
      <c r="D1370" s="465" t="s">
        <v>3730</v>
      </c>
      <c r="E1370" s="465" t="s">
        <v>6044</v>
      </c>
      <c r="F1370" s="469" t="str">
        <f t="shared" si="42"/>
        <v>other</v>
      </c>
      <c r="G1370" s="260">
        <v>0</v>
      </c>
      <c r="H1370" s="260">
        <v>0</v>
      </c>
      <c r="I1370" s="260">
        <v>0</v>
      </c>
      <c r="J1370" s="260">
        <v>0</v>
      </c>
      <c r="K1370" s="260">
        <v>0</v>
      </c>
      <c r="L1370" s="301" t="str">
        <f t="shared" si="43"/>
        <v/>
      </c>
      <c r="M1370" s="459" t="str">
        <f>IFERROR((Tableau1[[#This Row],[Scope 1
(kg CO2-eq)]]+Tableau1[[#This Row],[Scope 2 energy
(kg CO2-eq)]]+Tableau1[[#This Row],[Scope 2 Infrastructure
(kg CO2-eq)]])/Tableau1[[#This Row],[Total CO2-emissions
(kg CO2-eq)
for scope 3 use ]],"")</f>
        <v/>
      </c>
      <c r="N1370" s="436" t="s">
        <v>3730</v>
      </c>
      <c r="O1370" s="259">
        <v>1</v>
      </c>
      <c r="P1370" s="259" t="s">
        <v>5234</v>
      </c>
      <c r="Q1370" s="260" t="s">
        <v>5146</v>
      </c>
    </row>
    <row r="1371" spans="1:17" ht="21.75" customHeight="1">
      <c r="A1371" s="301" t="s">
        <v>5234</v>
      </c>
      <c r="B1371" s="301" t="s">
        <v>5146</v>
      </c>
      <c r="C1371" s="316" t="s">
        <v>7439</v>
      </c>
      <c r="D1371" s="465" t="s">
        <v>3730</v>
      </c>
      <c r="E1371" s="465" t="s">
        <v>6050</v>
      </c>
      <c r="F1371" s="469" t="str">
        <f t="shared" si="42"/>
        <v>other</v>
      </c>
      <c r="G1371" s="260">
        <v>0</v>
      </c>
      <c r="H1371" s="260">
        <v>0</v>
      </c>
      <c r="I1371" s="260">
        <v>0</v>
      </c>
      <c r="J1371" s="260">
        <v>0</v>
      </c>
      <c r="K1371" s="260">
        <v>0</v>
      </c>
      <c r="L1371" s="301" t="str">
        <f t="shared" si="43"/>
        <v/>
      </c>
      <c r="M1371" s="459" t="str">
        <f>IFERROR((Tableau1[[#This Row],[Scope 1
(kg CO2-eq)]]+Tableau1[[#This Row],[Scope 2 energy
(kg CO2-eq)]]+Tableau1[[#This Row],[Scope 2 Infrastructure
(kg CO2-eq)]])/Tableau1[[#This Row],[Total CO2-emissions
(kg CO2-eq)
for scope 3 use ]],"")</f>
        <v/>
      </c>
      <c r="N1371" s="436" t="s">
        <v>3730</v>
      </c>
      <c r="O1371" s="259">
        <v>1</v>
      </c>
      <c r="P1371" s="259" t="s">
        <v>5234</v>
      </c>
      <c r="Q1371" s="259" t="s">
        <v>5146</v>
      </c>
    </row>
    <row r="1372" spans="1:17" ht="21.75" customHeight="1">
      <c r="A1372" s="301" t="s">
        <v>5234</v>
      </c>
      <c r="B1372" s="301" t="s">
        <v>5146</v>
      </c>
      <c r="C1372" s="316" t="s">
        <v>7440</v>
      </c>
      <c r="D1372" s="465" t="s">
        <v>3730</v>
      </c>
      <c r="E1372" s="465" t="s">
        <v>6051</v>
      </c>
      <c r="F1372" s="469" t="str">
        <f t="shared" si="42"/>
        <v>other</v>
      </c>
      <c r="G1372" s="260">
        <v>0</v>
      </c>
      <c r="H1372" s="260">
        <v>0</v>
      </c>
      <c r="I1372" s="260">
        <v>0</v>
      </c>
      <c r="J1372" s="260">
        <v>0</v>
      </c>
      <c r="K1372" s="260">
        <v>0</v>
      </c>
      <c r="L1372" s="301" t="str">
        <f t="shared" si="43"/>
        <v/>
      </c>
      <c r="M1372" s="459" t="str">
        <f>IFERROR((Tableau1[[#This Row],[Scope 1
(kg CO2-eq)]]+Tableau1[[#This Row],[Scope 2 energy
(kg CO2-eq)]]+Tableau1[[#This Row],[Scope 2 Infrastructure
(kg CO2-eq)]])/Tableau1[[#This Row],[Total CO2-emissions
(kg CO2-eq)
for scope 3 use ]],"")</f>
        <v/>
      </c>
      <c r="N1372" s="436" t="s">
        <v>3730</v>
      </c>
      <c r="O1372" s="259">
        <v>1</v>
      </c>
      <c r="P1372" s="259" t="s">
        <v>5234</v>
      </c>
      <c r="Q1372" s="259" t="s">
        <v>5146</v>
      </c>
    </row>
    <row r="1373" spans="1:17" ht="21.75" customHeight="1">
      <c r="A1373" s="301" t="s">
        <v>5234</v>
      </c>
      <c r="B1373" s="301" t="s">
        <v>5146</v>
      </c>
      <c r="C1373" s="316" t="s">
        <v>7441</v>
      </c>
      <c r="D1373" s="465" t="s">
        <v>3730</v>
      </c>
      <c r="E1373" s="465" t="s">
        <v>6045</v>
      </c>
      <c r="F1373" s="469" t="str">
        <f t="shared" si="42"/>
        <v>other</v>
      </c>
      <c r="G1373" s="260">
        <v>0</v>
      </c>
      <c r="H1373" s="260">
        <v>0</v>
      </c>
      <c r="I1373" s="260">
        <v>0</v>
      </c>
      <c r="J1373" s="260">
        <v>0</v>
      </c>
      <c r="K1373" s="260">
        <v>0</v>
      </c>
      <c r="L1373" s="301" t="str">
        <f t="shared" si="43"/>
        <v/>
      </c>
      <c r="M1373" s="459" t="str">
        <f>IFERROR((Tableau1[[#This Row],[Scope 1
(kg CO2-eq)]]+Tableau1[[#This Row],[Scope 2 energy
(kg CO2-eq)]]+Tableau1[[#This Row],[Scope 2 Infrastructure
(kg CO2-eq)]])/Tableau1[[#This Row],[Total CO2-emissions
(kg CO2-eq)
for scope 3 use ]],"")</f>
        <v/>
      </c>
      <c r="N1373" s="436" t="s">
        <v>3730</v>
      </c>
      <c r="O1373" s="259">
        <v>1</v>
      </c>
      <c r="P1373" s="259" t="s">
        <v>5234</v>
      </c>
      <c r="Q1373" s="260" t="s">
        <v>5146</v>
      </c>
    </row>
    <row r="1374" spans="1:17" ht="21.75" customHeight="1">
      <c r="A1374" s="301" t="s">
        <v>5234</v>
      </c>
      <c r="B1374" s="301" t="s">
        <v>5146</v>
      </c>
      <c r="C1374" s="316" t="s">
        <v>7442</v>
      </c>
      <c r="D1374" s="465" t="s">
        <v>3730</v>
      </c>
      <c r="E1374" s="465" t="s">
        <v>6016</v>
      </c>
      <c r="F1374" s="469" t="str">
        <f t="shared" si="42"/>
        <v>other</v>
      </c>
      <c r="G1374" s="260">
        <v>0</v>
      </c>
      <c r="H1374" s="260">
        <v>0</v>
      </c>
      <c r="I1374" s="260">
        <v>0</v>
      </c>
      <c r="J1374" s="260">
        <v>0</v>
      </c>
      <c r="K1374" s="260">
        <v>0</v>
      </c>
      <c r="L1374" s="301" t="str">
        <f t="shared" si="43"/>
        <v/>
      </c>
      <c r="M1374" s="459" t="str">
        <f>IFERROR((Tableau1[[#This Row],[Scope 1
(kg CO2-eq)]]+Tableau1[[#This Row],[Scope 2 energy
(kg CO2-eq)]]+Tableau1[[#This Row],[Scope 2 Infrastructure
(kg CO2-eq)]])/Tableau1[[#This Row],[Total CO2-emissions
(kg CO2-eq)
for scope 3 use ]],"")</f>
        <v/>
      </c>
      <c r="N1374" s="436" t="s">
        <v>3730</v>
      </c>
      <c r="O1374" s="259">
        <v>1</v>
      </c>
      <c r="P1374" s="259" t="s">
        <v>5234</v>
      </c>
      <c r="Q1374" s="259" t="s">
        <v>5146</v>
      </c>
    </row>
    <row r="1375" spans="1:17" ht="21.75" customHeight="1">
      <c r="A1375" s="301" t="s">
        <v>5234</v>
      </c>
      <c r="B1375" s="301" t="s">
        <v>5146</v>
      </c>
      <c r="C1375" s="316" t="s">
        <v>7443</v>
      </c>
      <c r="D1375" s="465" t="s">
        <v>3730</v>
      </c>
      <c r="E1375" s="465" t="s">
        <v>6018</v>
      </c>
      <c r="F1375" s="469" t="str">
        <f t="shared" si="42"/>
        <v>other</v>
      </c>
      <c r="G1375" s="260">
        <v>0</v>
      </c>
      <c r="H1375" s="260">
        <v>0</v>
      </c>
      <c r="I1375" s="260">
        <v>0</v>
      </c>
      <c r="J1375" s="260">
        <v>0</v>
      </c>
      <c r="K1375" s="260">
        <v>0</v>
      </c>
      <c r="L1375" s="301" t="str">
        <f t="shared" si="43"/>
        <v/>
      </c>
      <c r="M1375" s="459" t="str">
        <f>IFERROR((Tableau1[[#This Row],[Scope 1
(kg CO2-eq)]]+Tableau1[[#This Row],[Scope 2 energy
(kg CO2-eq)]]+Tableau1[[#This Row],[Scope 2 Infrastructure
(kg CO2-eq)]])/Tableau1[[#This Row],[Total CO2-emissions
(kg CO2-eq)
for scope 3 use ]],"")</f>
        <v/>
      </c>
      <c r="N1375" s="436" t="s">
        <v>3730</v>
      </c>
      <c r="O1375" s="259">
        <v>1</v>
      </c>
      <c r="P1375" s="259" t="s">
        <v>5234</v>
      </c>
      <c r="Q1375" s="259" t="s">
        <v>5146</v>
      </c>
    </row>
    <row r="1376" spans="1:17" ht="21.75" customHeight="1">
      <c r="A1376" s="301" t="s">
        <v>5234</v>
      </c>
      <c r="B1376" s="301" t="s">
        <v>5146</v>
      </c>
      <c r="C1376" s="316" t="s">
        <v>7444</v>
      </c>
      <c r="D1376" s="465" t="s">
        <v>3730</v>
      </c>
      <c r="E1376" s="465" t="s">
        <v>119</v>
      </c>
      <c r="F1376" s="469" t="str">
        <f t="shared" si="42"/>
        <v>other</v>
      </c>
      <c r="G1376" s="260">
        <v>0</v>
      </c>
      <c r="H1376" s="260">
        <v>0</v>
      </c>
      <c r="I1376" s="260">
        <v>0</v>
      </c>
      <c r="J1376" s="260">
        <v>0</v>
      </c>
      <c r="K1376" s="260">
        <v>0</v>
      </c>
      <c r="L1376" s="301" t="str">
        <f t="shared" si="43"/>
        <v/>
      </c>
      <c r="M1376" s="459" t="str">
        <f>IFERROR((Tableau1[[#This Row],[Scope 1
(kg CO2-eq)]]+Tableau1[[#This Row],[Scope 2 energy
(kg CO2-eq)]]+Tableau1[[#This Row],[Scope 2 Infrastructure
(kg CO2-eq)]])/Tableau1[[#This Row],[Total CO2-emissions
(kg CO2-eq)
for scope 3 use ]],"")</f>
        <v/>
      </c>
      <c r="N1376" s="436" t="s">
        <v>3730</v>
      </c>
      <c r="O1376" s="259">
        <v>1</v>
      </c>
      <c r="P1376" s="259" t="s">
        <v>5234</v>
      </c>
      <c r="Q1376" s="259" t="s">
        <v>5146</v>
      </c>
    </row>
    <row r="1377" spans="1:17" ht="21.75" customHeight="1">
      <c r="A1377" s="301" t="s">
        <v>5234</v>
      </c>
      <c r="B1377" s="301" t="s">
        <v>5146</v>
      </c>
      <c r="C1377" s="316" t="s">
        <v>7445</v>
      </c>
      <c r="D1377" s="465" t="s">
        <v>3730</v>
      </c>
      <c r="E1377" s="465" t="s">
        <v>122</v>
      </c>
      <c r="F1377" s="469" t="str">
        <f t="shared" si="42"/>
        <v>other</v>
      </c>
      <c r="G1377" s="260">
        <v>0</v>
      </c>
      <c r="H1377" s="260">
        <v>0</v>
      </c>
      <c r="I1377" s="260">
        <v>0</v>
      </c>
      <c r="J1377" s="260">
        <v>0</v>
      </c>
      <c r="K1377" s="260">
        <v>0</v>
      </c>
      <c r="L1377" s="301" t="str">
        <f t="shared" si="43"/>
        <v/>
      </c>
      <c r="M1377" s="459" t="str">
        <f>IFERROR((Tableau1[[#This Row],[Scope 1
(kg CO2-eq)]]+Tableau1[[#This Row],[Scope 2 energy
(kg CO2-eq)]]+Tableau1[[#This Row],[Scope 2 Infrastructure
(kg CO2-eq)]])/Tableau1[[#This Row],[Total CO2-emissions
(kg CO2-eq)
for scope 3 use ]],"")</f>
        <v/>
      </c>
      <c r="N1377" s="436" t="s">
        <v>3730</v>
      </c>
      <c r="O1377" s="259">
        <v>1</v>
      </c>
      <c r="P1377" s="259" t="s">
        <v>5234</v>
      </c>
      <c r="Q1377" s="259" t="s">
        <v>5146</v>
      </c>
    </row>
    <row r="1378" spans="1:17" ht="21.75" customHeight="1">
      <c r="A1378" s="301" t="s">
        <v>5234</v>
      </c>
      <c r="B1378" s="301" t="s">
        <v>5146</v>
      </c>
      <c r="C1378" s="316" t="s">
        <v>7446</v>
      </c>
      <c r="D1378" s="465" t="s">
        <v>3730</v>
      </c>
      <c r="E1378" s="465" t="s">
        <v>6052</v>
      </c>
      <c r="F1378" s="469" t="str">
        <f t="shared" si="42"/>
        <v>other</v>
      </c>
      <c r="G1378" s="260">
        <v>0</v>
      </c>
      <c r="H1378" s="260">
        <v>0</v>
      </c>
      <c r="I1378" s="260">
        <v>0</v>
      </c>
      <c r="J1378" s="260">
        <v>0</v>
      </c>
      <c r="K1378" s="260">
        <v>0</v>
      </c>
      <c r="L1378" s="301" t="str">
        <f t="shared" si="43"/>
        <v/>
      </c>
      <c r="M1378" s="459" t="str">
        <f>IFERROR((Tableau1[[#This Row],[Scope 1
(kg CO2-eq)]]+Tableau1[[#This Row],[Scope 2 energy
(kg CO2-eq)]]+Tableau1[[#This Row],[Scope 2 Infrastructure
(kg CO2-eq)]])/Tableau1[[#This Row],[Total CO2-emissions
(kg CO2-eq)
for scope 3 use ]],"")</f>
        <v/>
      </c>
      <c r="N1378" s="436" t="s">
        <v>3730</v>
      </c>
      <c r="O1378" s="259">
        <v>1</v>
      </c>
      <c r="P1378" s="259" t="s">
        <v>5234</v>
      </c>
      <c r="Q1378" s="259" t="s">
        <v>5146</v>
      </c>
    </row>
    <row r="1379" spans="1:17" ht="21.75" customHeight="1">
      <c r="A1379" s="301" t="s">
        <v>5234</v>
      </c>
      <c r="B1379" s="301" t="s">
        <v>5146</v>
      </c>
      <c r="C1379" s="316" t="s">
        <v>7447</v>
      </c>
      <c r="D1379" s="465" t="s">
        <v>3730</v>
      </c>
      <c r="E1379" s="465" t="s">
        <v>6053</v>
      </c>
      <c r="F1379" s="469" t="str">
        <f t="shared" si="42"/>
        <v>other</v>
      </c>
      <c r="G1379" s="260">
        <v>0</v>
      </c>
      <c r="H1379" s="260">
        <v>0</v>
      </c>
      <c r="I1379" s="260">
        <v>0</v>
      </c>
      <c r="J1379" s="260">
        <v>0</v>
      </c>
      <c r="K1379" s="260">
        <v>0</v>
      </c>
      <c r="L1379" s="301" t="str">
        <f t="shared" si="43"/>
        <v/>
      </c>
      <c r="M1379" s="459" t="str">
        <f>IFERROR((Tableau1[[#This Row],[Scope 1
(kg CO2-eq)]]+Tableau1[[#This Row],[Scope 2 energy
(kg CO2-eq)]]+Tableau1[[#This Row],[Scope 2 Infrastructure
(kg CO2-eq)]])/Tableau1[[#This Row],[Total CO2-emissions
(kg CO2-eq)
for scope 3 use ]],"")</f>
        <v/>
      </c>
      <c r="N1379" s="436" t="s">
        <v>3730</v>
      </c>
      <c r="O1379" s="259">
        <v>1</v>
      </c>
      <c r="P1379" s="259" t="s">
        <v>5234</v>
      </c>
      <c r="Q1379" s="259" t="s">
        <v>5146</v>
      </c>
    </row>
    <row r="1380" spans="1:17" ht="21.75" customHeight="1">
      <c r="A1380" s="301" t="s">
        <v>5234</v>
      </c>
      <c r="B1380" s="301" t="s">
        <v>5146</v>
      </c>
      <c r="C1380" s="316" t="s">
        <v>7448</v>
      </c>
      <c r="D1380" s="465" t="s">
        <v>3730</v>
      </c>
      <c r="E1380" s="465" t="s">
        <v>6048</v>
      </c>
      <c r="F1380" s="469" t="str">
        <f t="shared" si="42"/>
        <v>other</v>
      </c>
      <c r="G1380" s="260">
        <v>0</v>
      </c>
      <c r="H1380" s="260">
        <v>0</v>
      </c>
      <c r="I1380" s="260">
        <v>0</v>
      </c>
      <c r="J1380" s="260">
        <v>0</v>
      </c>
      <c r="K1380" s="260">
        <v>0</v>
      </c>
      <c r="L1380" s="301" t="str">
        <f t="shared" si="43"/>
        <v/>
      </c>
      <c r="M1380" s="459" t="str">
        <f>IFERROR((Tableau1[[#This Row],[Scope 1
(kg CO2-eq)]]+Tableau1[[#This Row],[Scope 2 energy
(kg CO2-eq)]]+Tableau1[[#This Row],[Scope 2 Infrastructure
(kg CO2-eq)]])/Tableau1[[#This Row],[Total CO2-emissions
(kg CO2-eq)
for scope 3 use ]],"")</f>
        <v/>
      </c>
      <c r="N1380" s="436" t="s">
        <v>3730</v>
      </c>
      <c r="O1380" s="259">
        <v>1</v>
      </c>
      <c r="P1380" s="259" t="s">
        <v>5234</v>
      </c>
      <c r="Q1380" s="259" t="s">
        <v>5146</v>
      </c>
    </row>
    <row r="1381" spans="1:17" ht="21.75" customHeight="1">
      <c r="A1381" s="301" t="s">
        <v>5234</v>
      </c>
      <c r="B1381" s="301" t="s">
        <v>5146</v>
      </c>
      <c r="C1381" s="316" t="s">
        <v>7449</v>
      </c>
      <c r="D1381" s="465" t="s">
        <v>3730</v>
      </c>
      <c r="E1381" s="465" t="s">
        <v>6054</v>
      </c>
      <c r="F1381" s="469" t="str">
        <f t="shared" si="42"/>
        <v>other</v>
      </c>
      <c r="G1381" s="260">
        <v>0</v>
      </c>
      <c r="H1381" s="260">
        <v>0</v>
      </c>
      <c r="I1381" s="260">
        <v>0</v>
      </c>
      <c r="J1381" s="260">
        <v>0</v>
      </c>
      <c r="K1381" s="260">
        <v>0</v>
      </c>
      <c r="L1381" s="301" t="str">
        <f t="shared" si="43"/>
        <v/>
      </c>
      <c r="M1381" s="459" t="str">
        <f>IFERROR((Tableau1[[#This Row],[Scope 1
(kg CO2-eq)]]+Tableau1[[#This Row],[Scope 2 energy
(kg CO2-eq)]]+Tableau1[[#This Row],[Scope 2 Infrastructure
(kg CO2-eq)]])/Tableau1[[#This Row],[Total CO2-emissions
(kg CO2-eq)
for scope 3 use ]],"")</f>
        <v/>
      </c>
      <c r="N1381" s="436" t="s">
        <v>3730</v>
      </c>
      <c r="O1381" s="259">
        <v>1</v>
      </c>
      <c r="P1381" s="259" t="s">
        <v>5234</v>
      </c>
      <c r="Q1381" s="259" t="s">
        <v>5146</v>
      </c>
    </row>
    <row r="1382" spans="1:17" ht="21.75" customHeight="1">
      <c r="A1382" s="301" t="s">
        <v>5234</v>
      </c>
      <c r="B1382" s="301" t="s">
        <v>5146</v>
      </c>
      <c r="C1382" s="316" t="s">
        <v>7450</v>
      </c>
      <c r="D1382" s="465" t="s">
        <v>3730</v>
      </c>
      <c r="E1382" s="465" t="s">
        <v>6049</v>
      </c>
      <c r="F1382" s="469" t="str">
        <f t="shared" si="42"/>
        <v>other</v>
      </c>
      <c r="G1382" s="260">
        <v>0</v>
      </c>
      <c r="H1382" s="260">
        <v>0</v>
      </c>
      <c r="I1382" s="260">
        <v>0</v>
      </c>
      <c r="J1382" s="260">
        <v>0</v>
      </c>
      <c r="K1382" s="260">
        <v>0</v>
      </c>
      <c r="L1382" s="301" t="str">
        <f t="shared" si="43"/>
        <v/>
      </c>
      <c r="M1382" s="459" t="str">
        <f>IFERROR((Tableau1[[#This Row],[Scope 1
(kg CO2-eq)]]+Tableau1[[#This Row],[Scope 2 energy
(kg CO2-eq)]]+Tableau1[[#This Row],[Scope 2 Infrastructure
(kg CO2-eq)]])/Tableau1[[#This Row],[Total CO2-emissions
(kg CO2-eq)
for scope 3 use ]],"")</f>
        <v/>
      </c>
      <c r="N1382" s="436" t="s">
        <v>3730</v>
      </c>
      <c r="O1382" s="259">
        <v>1</v>
      </c>
      <c r="P1382" s="259" t="s">
        <v>5234</v>
      </c>
      <c r="Q1382" s="259" t="s">
        <v>5146</v>
      </c>
    </row>
    <row r="1383" spans="1:17" ht="21.75" customHeight="1">
      <c r="A1383" s="301" t="s">
        <v>5234</v>
      </c>
      <c r="B1383" s="301" t="s">
        <v>5248</v>
      </c>
      <c r="C1383" s="316" t="s">
        <v>7451</v>
      </c>
      <c r="D1383" s="465" t="s">
        <v>3730</v>
      </c>
      <c r="E1383" s="465" t="s">
        <v>6101</v>
      </c>
      <c r="F1383" s="469" t="str">
        <f t="shared" si="42"/>
        <v>other</v>
      </c>
      <c r="G1383" s="260">
        <v>0</v>
      </c>
      <c r="H1383" s="260">
        <v>6.8624138015999994E-2</v>
      </c>
      <c r="I1383" s="260">
        <v>8.6615423999999996E-5</v>
      </c>
      <c r="J1383" s="260">
        <v>0.47204916033482303</v>
      </c>
      <c r="K1383" s="260">
        <v>0.54075991494711795</v>
      </c>
      <c r="L1383" s="301" t="str">
        <f t="shared" si="43"/>
        <v/>
      </c>
      <c r="M1383" s="459">
        <f>IFERROR((Tableau1[[#This Row],[Scope 1
(kg CO2-eq)]]+Tableau1[[#This Row],[Scope 2 energy
(kg CO2-eq)]]+Tableau1[[#This Row],[Scope 2 Infrastructure
(kg CO2-eq)]])/Tableau1[[#This Row],[Total CO2-emissions
(kg CO2-eq)
for scope 3 use ]],"")</f>
        <v>0.12706332614672328</v>
      </c>
      <c r="N1383" s="436" t="s">
        <v>3730</v>
      </c>
      <c r="O1383" s="259">
        <v>1</v>
      </c>
      <c r="P1383" s="259" t="s">
        <v>5234</v>
      </c>
      <c r="Q1383" s="259" t="s">
        <v>5248</v>
      </c>
    </row>
    <row r="1384" spans="1:17" ht="21.75" customHeight="1">
      <c r="A1384" s="301" t="s">
        <v>5234</v>
      </c>
      <c r="B1384" s="301" t="s">
        <v>5248</v>
      </c>
      <c r="C1384" s="316" t="s">
        <v>7452</v>
      </c>
      <c r="D1384" s="465" t="s">
        <v>3730</v>
      </c>
      <c r="E1384" s="465" t="s">
        <v>6101</v>
      </c>
      <c r="F1384" s="469" t="str">
        <f t="shared" si="42"/>
        <v>other</v>
      </c>
      <c r="G1384" s="260">
        <v>0</v>
      </c>
      <c r="H1384" s="260">
        <v>0</v>
      </c>
      <c r="I1384" s="260">
        <v>0</v>
      </c>
      <c r="J1384" s="260">
        <v>0.92006888093220396</v>
      </c>
      <c r="K1384" s="260">
        <v>0.92006888063643599</v>
      </c>
      <c r="L1384" s="301" t="str">
        <f t="shared" si="43"/>
        <v/>
      </c>
      <c r="M1384" s="459">
        <f>IFERROR((Tableau1[[#This Row],[Scope 1
(kg CO2-eq)]]+Tableau1[[#This Row],[Scope 2 energy
(kg CO2-eq)]]+Tableau1[[#This Row],[Scope 2 Infrastructure
(kg CO2-eq)]])/Tableau1[[#This Row],[Total CO2-emissions
(kg CO2-eq)
for scope 3 use ]],"")</f>
        <v>0</v>
      </c>
      <c r="N1384" s="436" t="s">
        <v>3730</v>
      </c>
      <c r="O1384" s="259">
        <v>1</v>
      </c>
      <c r="P1384" s="259" t="s">
        <v>5234</v>
      </c>
      <c r="Q1384" s="259" t="s">
        <v>5248</v>
      </c>
    </row>
    <row r="1385" spans="1:17" ht="21.75" customHeight="1">
      <c r="A1385" s="301" t="s">
        <v>5234</v>
      </c>
      <c r="B1385" s="301" t="s">
        <v>5248</v>
      </c>
      <c r="C1385" s="316" t="s">
        <v>7453</v>
      </c>
      <c r="D1385" s="465" t="s">
        <v>3730</v>
      </c>
      <c r="E1385" s="465" t="s">
        <v>6101</v>
      </c>
      <c r="F1385" s="469" t="str">
        <f t="shared" si="42"/>
        <v>other</v>
      </c>
      <c r="G1385" s="260">
        <v>0</v>
      </c>
      <c r="H1385" s="260">
        <v>0.39213793151999998</v>
      </c>
      <c r="I1385" s="260">
        <v>4.9494527999999996E-4</v>
      </c>
      <c r="J1385" s="260">
        <v>0.90674497054938497</v>
      </c>
      <c r="K1385" s="260">
        <v>1.2993778469172901</v>
      </c>
      <c r="L1385" s="301" t="str">
        <f t="shared" si="43"/>
        <v/>
      </c>
      <c r="M1385" s="459">
        <f>IFERROR((Tableau1[[#This Row],[Scope 1
(kg CO2-eq)]]+Tableau1[[#This Row],[Scope 2 energy
(kg CO2-eq)]]+Tableau1[[#This Row],[Scope 2 Infrastructure
(kg CO2-eq)]])/Tableau1[[#This Row],[Total CO2-emissions
(kg CO2-eq)
for scope 3 use ]],"")</f>
        <v>0.30216990210468964</v>
      </c>
      <c r="N1385" s="436" t="s">
        <v>3730</v>
      </c>
      <c r="O1385" s="259">
        <v>1</v>
      </c>
      <c r="P1385" s="259" t="s">
        <v>5234</v>
      </c>
      <c r="Q1385" s="259" t="s">
        <v>5248</v>
      </c>
    </row>
    <row r="1386" spans="1:17" ht="21.75" customHeight="1">
      <c r="A1386" s="301" t="s">
        <v>5167</v>
      </c>
      <c r="B1386" s="301" t="s">
        <v>5262</v>
      </c>
      <c r="C1386" s="316" t="s">
        <v>7454</v>
      </c>
      <c r="D1386" s="465" t="s">
        <v>3730</v>
      </c>
      <c r="E1386" s="465" t="s">
        <v>700</v>
      </c>
      <c r="F1386" s="469" t="str">
        <f t="shared" si="42"/>
        <v>CH</v>
      </c>
      <c r="G1386" s="260">
        <v>0</v>
      </c>
      <c r="H1386" s="260">
        <v>1.475201153912E-7</v>
      </c>
      <c r="I1386" s="260">
        <v>7.0586666659200005E-8</v>
      </c>
      <c r="J1386" s="260">
        <v>1.1687464495249301E-3</v>
      </c>
      <c r="K1386" s="260">
        <v>1.16896312798718E-3</v>
      </c>
      <c r="L1386" s="301" t="str">
        <f t="shared" si="43"/>
        <v/>
      </c>
      <c r="M1386" s="459">
        <f>IFERROR((Tableau1[[#This Row],[Scope 1
(kg CO2-eq)]]+Tableau1[[#This Row],[Scope 2 energy
(kg CO2-eq)]]+Tableau1[[#This Row],[Scope 2 Infrastructure
(kg CO2-eq)]])/Tableau1[[#This Row],[Total CO2-emissions
(kg CO2-eq)
for scope 3 use ]],"")</f>
        <v>1.8658140434759033E-4</v>
      </c>
      <c r="N1386" s="437" t="s">
        <v>3730</v>
      </c>
      <c r="O1386" s="259">
        <v>1</v>
      </c>
      <c r="P1386" s="259" t="s">
        <v>5167</v>
      </c>
      <c r="Q1386" s="259" t="s">
        <v>5262</v>
      </c>
    </row>
    <row r="1387" spans="1:17" ht="21.75" customHeight="1">
      <c r="A1387" s="301" t="s">
        <v>5167</v>
      </c>
      <c r="B1387" s="301" t="s">
        <v>5216</v>
      </c>
      <c r="C1387" s="316" t="s">
        <v>7455</v>
      </c>
      <c r="D1387" s="465" t="s">
        <v>3731</v>
      </c>
      <c r="E1387" s="465" t="s">
        <v>700</v>
      </c>
      <c r="F1387" s="469" t="str">
        <f t="shared" si="42"/>
        <v>CH</v>
      </c>
      <c r="G1387" s="260">
        <v>0</v>
      </c>
      <c r="H1387" s="260">
        <v>0</v>
      </c>
      <c r="I1387" s="260">
        <v>0</v>
      </c>
      <c r="J1387" s="260">
        <v>0.51866334901315703</v>
      </c>
      <c r="K1387" s="260">
        <v>0.51866334904646905</v>
      </c>
      <c r="L1387" s="301" t="str">
        <f t="shared" si="43"/>
        <v/>
      </c>
      <c r="M1387" s="459">
        <f>IFERROR((Tableau1[[#This Row],[Scope 1
(kg CO2-eq)]]+Tableau1[[#This Row],[Scope 2 energy
(kg CO2-eq)]]+Tableau1[[#This Row],[Scope 2 Infrastructure
(kg CO2-eq)]])/Tableau1[[#This Row],[Total CO2-emissions
(kg CO2-eq)
for scope 3 use ]],"")</f>
        <v>0</v>
      </c>
      <c r="N1387" s="436" t="s">
        <v>3731</v>
      </c>
      <c r="O1387" s="259">
        <v>1</v>
      </c>
      <c r="P1387" s="260" t="s">
        <v>5167</v>
      </c>
      <c r="Q1387" s="260" t="s">
        <v>5216</v>
      </c>
    </row>
    <row r="1388" spans="1:17" ht="21.75" customHeight="1">
      <c r="A1388" s="301" t="s">
        <v>5234</v>
      </c>
      <c r="B1388" s="301" t="s">
        <v>5250</v>
      </c>
      <c r="C1388" s="316" t="s">
        <v>7456</v>
      </c>
      <c r="D1388" s="465" t="s">
        <v>3646</v>
      </c>
      <c r="E1388" s="465" t="s">
        <v>6091</v>
      </c>
      <c r="F1388" s="469" t="str">
        <f t="shared" si="42"/>
        <v>other</v>
      </c>
      <c r="G1388" s="260">
        <v>0</v>
      </c>
      <c r="H1388" s="260">
        <v>0</v>
      </c>
      <c r="I1388" s="260">
        <v>0</v>
      </c>
      <c r="J1388" s="260">
        <v>12091.1022525546</v>
      </c>
      <c r="K1388" s="260">
        <v>12091.1022525439</v>
      </c>
      <c r="L1388" s="301" t="str">
        <f t="shared" si="43"/>
        <v/>
      </c>
      <c r="M1388" s="459">
        <f>IFERROR((Tableau1[[#This Row],[Scope 1
(kg CO2-eq)]]+Tableau1[[#This Row],[Scope 2 energy
(kg CO2-eq)]]+Tableau1[[#This Row],[Scope 2 Infrastructure
(kg CO2-eq)]])/Tableau1[[#This Row],[Total CO2-emissions
(kg CO2-eq)
for scope 3 use ]],"")</f>
        <v>0</v>
      </c>
      <c r="N1388" s="436" t="s">
        <v>3646</v>
      </c>
      <c r="O1388" s="259">
        <v>1</v>
      </c>
      <c r="P1388" s="259" t="s">
        <v>5234</v>
      </c>
      <c r="Q1388" s="259" t="s">
        <v>5250</v>
      </c>
    </row>
    <row r="1389" spans="1:17" ht="21.75" customHeight="1">
      <c r="A1389" s="301" t="s">
        <v>5234</v>
      </c>
      <c r="B1389" s="301" t="s">
        <v>5250</v>
      </c>
      <c r="C1389" s="316" t="s">
        <v>7457</v>
      </c>
      <c r="D1389" s="465" t="s">
        <v>3646</v>
      </c>
      <c r="E1389" s="465" t="s">
        <v>700</v>
      </c>
      <c r="F1389" s="469" t="str">
        <f t="shared" si="42"/>
        <v>CH</v>
      </c>
      <c r="G1389" s="260">
        <v>0</v>
      </c>
      <c r="H1389" s="260">
        <v>0</v>
      </c>
      <c r="I1389" s="260">
        <v>0</v>
      </c>
      <c r="J1389" s="260">
        <v>9806.7290788261107</v>
      </c>
      <c r="K1389" s="260">
        <v>9806.7290788155296</v>
      </c>
      <c r="L1389" s="301" t="str">
        <f t="shared" si="43"/>
        <v/>
      </c>
      <c r="M1389" s="459">
        <f>IFERROR((Tableau1[[#This Row],[Scope 1
(kg CO2-eq)]]+Tableau1[[#This Row],[Scope 2 energy
(kg CO2-eq)]]+Tableau1[[#This Row],[Scope 2 Infrastructure
(kg CO2-eq)]])/Tableau1[[#This Row],[Total CO2-emissions
(kg CO2-eq)
for scope 3 use ]],"")</f>
        <v>0</v>
      </c>
      <c r="N1389" s="436" t="s">
        <v>3646</v>
      </c>
      <c r="O1389" s="259">
        <v>1</v>
      </c>
      <c r="P1389" s="259" t="s">
        <v>5234</v>
      </c>
      <c r="Q1389" s="259" t="s">
        <v>5250</v>
      </c>
    </row>
    <row r="1390" spans="1:17" ht="21.75" customHeight="1">
      <c r="A1390" s="301" t="s">
        <v>5234</v>
      </c>
      <c r="B1390" s="301" t="s">
        <v>5250</v>
      </c>
      <c r="C1390" s="316" t="s">
        <v>7458</v>
      </c>
      <c r="D1390" s="465" t="s">
        <v>3646</v>
      </c>
      <c r="E1390" s="465" t="s">
        <v>700</v>
      </c>
      <c r="F1390" s="469" t="str">
        <f t="shared" si="42"/>
        <v>CH</v>
      </c>
      <c r="G1390" s="260">
        <v>0</v>
      </c>
      <c r="H1390" s="260">
        <v>0</v>
      </c>
      <c r="I1390" s="260">
        <v>0</v>
      </c>
      <c r="J1390" s="260">
        <v>705.42031394206299</v>
      </c>
      <c r="K1390" s="260">
        <v>705.42031394243395</v>
      </c>
      <c r="L1390" s="301" t="str">
        <f t="shared" si="43"/>
        <v/>
      </c>
      <c r="M1390" s="459">
        <f>IFERROR((Tableau1[[#This Row],[Scope 1
(kg CO2-eq)]]+Tableau1[[#This Row],[Scope 2 energy
(kg CO2-eq)]]+Tableau1[[#This Row],[Scope 2 Infrastructure
(kg CO2-eq)]])/Tableau1[[#This Row],[Total CO2-emissions
(kg CO2-eq)
for scope 3 use ]],"")</f>
        <v>0</v>
      </c>
      <c r="N1390" s="436" t="s">
        <v>3646</v>
      </c>
      <c r="O1390" s="259">
        <v>1</v>
      </c>
      <c r="P1390" s="259" t="s">
        <v>5234</v>
      </c>
      <c r="Q1390" s="259" t="s">
        <v>5250</v>
      </c>
    </row>
    <row r="1391" spans="1:17" ht="21.75" customHeight="1">
      <c r="A1391" s="301" t="s">
        <v>5234</v>
      </c>
      <c r="B1391" s="301" t="s">
        <v>5250</v>
      </c>
      <c r="C1391" s="316" t="s">
        <v>7459</v>
      </c>
      <c r="D1391" s="465" t="s">
        <v>3646</v>
      </c>
      <c r="E1391" s="465" t="s">
        <v>700</v>
      </c>
      <c r="F1391" s="469" t="str">
        <f t="shared" si="42"/>
        <v>CH</v>
      </c>
      <c r="G1391" s="260">
        <v>0</v>
      </c>
      <c r="H1391" s="260">
        <v>0</v>
      </c>
      <c r="I1391" s="260">
        <v>0</v>
      </c>
      <c r="J1391" s="260">
        <v>1123.39775161036</v>
      </c>
      <c r="K1391" s="260">
        <v>1123.3977516124</v>
      </c>
      <c r="L1391" s="301" t="str">
        <f t="shared" si="43"/>
        <v/>
      </c>
      <c r="M1391" s="459">
        <f>IFERROR((Tableau1[[#This Row],[Scope 1
(kg CO2-eq)]]+Tableau1[[#This Row],[Scope 2 energy
(kg CO2-eq)]]+Tableau1[[#This Row],[Scope 2 Infrastructure
(kg CO2-eq)]])/Tableau1[[#This Row],[Total CO2-emissions
(kg CO2-eq)
for scope 3 use ]],"")</f>
        <v>0</v>
      </c>
      <c r="N1391" s="436" t="s">
        <v>3646</v>
      </c>
      <c r="O1391" s="259">
        <v>1</v>
      </c>
      <c r="P1391" s="259" t="s">
        <v>5234</v>
      </c>
      <c r="Q1391" s="259" t="s">
        <v>5250</v>
      </c>
    </row>
    <row r="1392" spans="1:17" ht="21.75" customHeight="1">
      <c r="A1392" s="301" t="s">
        <v>5234</v>
      </c>
      <c r="B1392" s="301" t="s">
        <v>5250</v>
      </c>
      <c r="C1392" s="316" t="s">
        <v>7460</v>
      </c>
      <c r="D1392" s="465" t="s">
        <v>3646</v>
      </c>
      <c r="E1392" s="465" t="s">
        <v>700</v>
      </c>
      <c r="F1392" s="469" t="str">
        <f t="shared" si="42"/>
        <v>CH</v>
      </c>
      <c r="G1392" s="260">
        <v>0</v>
      </c>
      <c r="H1392" s="260">
        <v>0</v>
      </c>
      <c r="I1392" s="260">
        <v>0</v>
      </c>
      <c r="J1392" s="260">
        <v>1721.04745041674</v>
      </c>
      <c r="K1392" s="260">
        <v>1721.0474504148599</v>
      </c>
      <c r="L1392" s="301" t="str">
        <f t="shared" si="43"/>
        <v/>
      </c>
      <c r="M1392" s="459">
        <f>IFERROR((Tableau1[[#This Row],[Scope 1
(kg CO2-eq)]]+Tableau1[[#This Row],[Scope 2 energy
(kg CO2-eq)]]+Tableau1[[#This Row],[Scope 2 Infrastructure
(kg CO2-eq)]])/Tableau1[[#This Row],[Total CO2-emissions
(kg CO2-eq)
for scope 3 use ]],"")</f>
        <v>0</v>
      </c>
      <c r="N1392" s="436" t="s">
        <v>3646</v>
      </c>
      <c r="O1392" s="259">
        <v>1</v>
      </c>
      <c r="P1392" s="259" t="s">
        <v>5234</v>
      </c>
      <c r="Q1392" s="259" t="s">
        <v>5250</v>
      </c>
    </row>
    <row r="1393" spans="1:17" ht="21.75" customHeight="1">
      <c r="A1393" s="301" t="s">
        <v>5167</v>
      </c>
      <c r="B1393" s="301" t="s">
        <v>5216</v>
      </c>
      <c r="C1393" s="316" t="s">
        <v>7461</v>
      </c>
      <c r="D1393" s="465" t="s">
        <v>3730</v>
      </c>
      <c r="E1393" s="465" t="s">
        <v>700</v>
      </c>
      <c r="F1393" s="469" t="str">
        <f t="shared" si="42"/>
        <v>CH</v>
      </c>
      <c r="G1393" s="260">
        <v>0</v>
      </c>
      <c r="H1393" s="260">
        <v>0</v>
      </c>
      <c r="I1393" s="260">
        <v>0</v>
      </c>
      <c r="J1393" s="260">
        <v>2.0146274160749902E-2</v>
      </c>
      <c r="K1393" s="260">
        <v>2.0146274245966701E-2</v>
      </c>
      <c r="L1393" s="301" t="str">
        <f t="shared" si="43"/>
        <v/>
      </c>
      <c r="M1393" s="459">
        <f>IFERROR((Tableau1[[#This Row],[Scope 1
(kg CO2-eq)]]+Tableau1[[#This Row],[Scope 2 energy
(kg CO2-eq)]]+Tableau1[[#This Row],[Scope 2 Infrastructure
(kg CO2-eq)]])/Tableau1[[#This Row],[Total CO2-emissions
(kg CO2-eq)
for scope 3 use ]],"")</f>
        <v>0</v>
      </c>
      <c r="N1393" s="436" t="s">
        <v>3730</v>
      </c>
      <c r="O1393" s="259">
        <v>1</v>
      </c>
      <c r="P1393" s="259" t="s">
        <v>5167</v>
      </c>
      <c r="Q1393" s="259" t="s">
        <v>5216</v>
      </c>
    </row>
    <row r="1394" spans="1:17" ht="21.75" customHeight="1">
      <c r="A1394" s="301" t="s">
        <v>5167</v>
      </c>
      <c r="B1394" s="301" t="s">
        <v>5216</v>
      </c>
      <c r="C1394" s="316" t="s">
        <v>7462</v>
      </c>
      <c r="D1394" s="465" t="s">
        <v>3730</v>
      </c>
      <c r="E1394" s="465" t="s">
        <v>6091</v>
      </c>
      <c r="F1394" s="469" t="str">
        <f t="shared" si="42"/>
        <v>other</v>
      </c>
      <c r="G1394" s="260">
        <v>0</v>
      </c>
      <c r="H1394" s="260">
        <v>0</v>
      </c>
      <c r="I1394" s="260">
        <v>0</v>
      </c>
      <c r="J1394" s="260">
        <v>0.61320630074846605</v>
      </c>
      <c r="K1394" s="260">
        <v>0.61320630076455496</v>
      </c>
      <c r="L1394" s="301" t="str">
        <f t="shared" si="43"/>
        <v/>
      </c>
      <c r="M1394" s="459">
        <f>IFERROR((Tableau1[[#This Row],[Scope 1
(kg CO2-eq)]]+Tableau1[[#This Row],[Scope 2 energy
(kg CO2-eq)]]+Tableau1[[#This Row],[Scope 2 Infrastructure
(kg CO2-eq)]])/Tableau1[[#This Row],[Total CO2-emissions
(kg CO2-eq)
for scope 3 use ]],"")</f>
        <v>0</v>
      </c>
      <c r="N1394" s="436" t="s">
        <v>3730</v>
      </c>
      <c r="O1394" s="259">
        <v>1</v>
      </c>
      <c r="P1394" s="259" t="s">
        <v>5167</v>
      </c>
      <c r="Q1394" s="259" t="s">
        <v>5216</v>
      </c>
    </row>
    <row r="1395" spans="1:17" ht="21.75" customHeight="1">
      <c r="A1395" s="301" t="s">
        <v>5167</v>
      </c>
      <c r="B1395" s="301" t="s">
        <v>5216</v>
      </c>
      <c r="C1395" s="316" t="s">
        <v>7463</v>
      </c>
      <c r="D1395" s="465" t="s">
        <v>3730</v>
      </c>
      <c r="E1395" s="465" t="s">
        <v>700</v>
      </c>
      <c r="F1395" s="469" t="str">
        <f t="shared" si="42"/>
        <v>CH</v>
      </c>
      <c r="G1395" s="260">
        <v>0</v>
      </c>
      <c r="H1395" s="260">
        <v>0</v>
      </c>
      <c r="I1395" s="260">
        <v>0</v>
      </c>
      <c r="J1395" s="260">
        <v>9.0571053528107903E-2</v>
      </c>
      <c r="K1395" s="260">
        <v>9.0571053675593205E-2</v>
      </c>
      <c r="L1395" s="301" t="str">
        <f t="shared" si="43"/>
        <v/>
      </c>
      <c r="M1395" s="459">
        <f>IFERROR((Tableau1[[#This Row],[Scope 1
(kg CO2-eq)]]+Tableau1[[#This Row],[Scope 2 energy
(kg CO2-eq)]]+Tableau1[[#This Row],[Scope 2 Infrastructure
(kg CO2-eq)]])/Tableau1[[#This Row],[Total CO2-emissions
(kg CO2-eq)
for scope 3 use ]],"")</f>
        <v>0</v>
      </c>
      <c r="N1395" s="436" t="s">
        <v>3730</v>
      </c>
      <c r="O1395" s="259">
        <v>1</v>
      </c>
      <c r="P1395" s="259" t="s">
        <v>5167</v>
      </c>
      <c r="Q1395" s="259" t="s">
        <v>5216</v>
      </c>
    </row>
    <row r="1396" spans="1:17" ht="21.75" customHeight="1">
      <c r="A1396" s="301" t="s">
        <v>5167</v>
      </c>
      <c r="B1396" s="301" t="s">
        <v>5216</v>
      </c>
      <c r="C1396" s="316" t="s">
        <v>7464</v>
      </c>
      <c r="D1396" s="465" t="s">
        <v>3730</v>
      </c>
      <c r="E1396" s="465" t="s">
        <v>700</v>
      </c>
      <c r="F1396" s="469" t="str">
        <f t="shared" si="42"/>
        <v>CH</v>
      </c>
      <c r="G1396" s="260">
        <v>0</v>
      </c>
      <c r="H1396" s="260">
        <v>0</v>
      </c>
      <c r="I1396" s="260">
        <v>0</v>
      </c>
      <c r="J1396" s="260">
        <v>0.53129223468180298</v>
      </c>
      <c r="K1396" s="260">
        <v>0.53129223469429698</v>
      </c>
      <c r="L1396" s="301" t="str">
        <f t="shared" si="43"/>
        <v/>
      </c>
      <c r="M1396" s="459">
        <f>IFERROR((Tableau1[[#This Row],[Scope 1
(kg CO2-eq)]]+Tableau1[[#This Row],[Scope 2 energy
(kg CO2-eq)]]+Tableau1[[#This Row],[Scope 2 Infrastructure
(kg CO2-eq)]])/Tableau1[[#This Row],[Total CO2-emissions
(kg CO2-eq)
for scope 3 use ]],"")</f>
        <v>0</v>
      </c>
      <c r="N1396" s="436" t="s">
        <v>3730</v>
      </c>
      <c r="O1396" s="259">
        <v>1</v>
      </c>
      <c r="P1396" s="259" t="s">
        <v>5167</v>
      </c>
      <c r="Q1396" s="259" t="s">
        <v>5216</v>
      </c>
    </row>
    <row r="1397" spans="1:17" ht="21.75" customHeight="1">
      <c r="A1397" s="301" t="s">
        <v>5167</v>
      </c>
      <c r="B1397" s="301" t="s">
        <v>5216</v>
      </c>
      <c r="C1397" s="316" t="s">
        <v>7465</v>
      </c>
      <c r="D1397" s="465" t="s">
        <v>3730</v>
      </c>
      <c r="E1397" s="465" t="s">
        <v>700</v>
      </c>
      <c r="F1397" s="469" t="str">
        <f t="shared" si="42"/>
        <v>CH</v>
      </c>
      <c r="G1397" s="260">
        <v>0</v>
      </c>
      <c r="H1397" s="260">
        <v>0</v>
      </c>
      <c r="I1397" s="260">
        <v>0</v>
      </c>
      <c r="J1397" s="260">
        <v>0.101000347876635</v>
      </c>
      <c r="K1397" s="260">
        <v>0.10100034786975499</v>
      </c>
      <c r="L1397" s="301" t="str">
        <f t="shared" si="43"/>
        <v/>
      </c>
      <c r="M1397" s="459">
        <f>IFERROR((Tableau1[[#This Row],[Scope 1
(kg CO2-eq)]]+Tableau1[[#This Row],[Scope 2 energy
(kg CO2-eq)]]+Tableau1[[#This Row],[Scope 2 Infrastructure
(kg CO2-eq)]])/Tableau1[[#This Row],[Total CO2-emissions
(kg CO2-eq)
for scope 3 use ]],"")</f>
        <v>0</v>
      </c>
      <c r="N1397" s="436" t="s">
        <v>3730</v>
      </c>
      <c r="O1397" s="259">
        <v>1</v>
      </c>
      <c r="P1397" s="259" t="s">
        <v>5167</v>
      </c>
      <c r="Q1397" s="259" t="s">
        <v>5216</v>
      </c>
    </row>
    <row r="1398" spans="1:17" ht="21.75" customHeight="1">
      <c r="A1398" s="301" t="s">
        <v>5167</v>
      </c>
      <c r="B1398" s="301" t="s">
        <v>5216</v>
      </c>
      <c r="C1398" s="316" t="s">
        <v>7466</v>
      </c>
      <c r="D1398" s="465" t="s">
        <v>3731</v>
      </c>
      <c r="E1398" s="465" t="s">
        <v>700</v>
      </c>
      <c r="F1398" s="469" t="str">
        <f t="shared" si="42"/>
        <v>CH</v>
      </c>
      <c r="G1398" s="260">
        <v>0</v>
      </c>
      <c r="H1398" s="260">
        <v>0</v>
      </c>
      <c r="I1398" s="260">
        <v>0</v>
      </c>
      <c r="J1398" s="260">
        <v>1.2105475350974599</v>
      </c>
      <c r="K1398" s="260">
        <v>1.21054753505343</v>
      </c>
      <c r="L1398" s="301" t="str">
        <f t="shared" si="43"/>
        <v/>
      </c>
      <c r="M1398" s="459">
        <f>IFERROR((Tableau1[[#This Row],[Scope 1
(kg CO2-eq)]]+Tableau1[[#This Row],[Scope 2 energy
(kg CO2-eq)]]+Tableau1[[#This Row],[Scope 2 Infrastructure
(kg CO2-eq)]])/Tableau1[[#This Row],[Total CO2-emissions
(kg CO2-eq)
for scope 3 use ]],"")</f>
        <v>0</v>
      </c>
      <c r="N1398" s="436" t="s">
        <v>3731</v>
      </c>
      <c r="O1398" s="259">
        <v>1</v>
      </c>
      <c r="P1398" s="259" t="s">
        <v>5167</v>
      </c>
      <c r="Q1398" s="259" t="s">
        <v>5216</v>
      </c>
    </row>
    <row r="1399" spans="1:17" ht="21.75" customHeight="1">
      <c r="A1399" s="301" t="s">
        <v>5167</v>
      </c>
      <c r="B1399" s="301" t="s">
        <v>5216</v>
      </c>
      <c r="C1399" s="316" t="s">
        <v>7467</v>
      </c>
      <c r="D1399" s="465" t="s">
        <v>3730</v>
      </c>
      <c r="E1399" s="465" t="s">
        <v>700</v>
      </c>
      <c r="F1399" s="469" t="str">
        <f t="shared" si="42"/>
        <v>CH</v>
      </c>
      <c r="G1399" s="260">
        <v>0</v>
      </c>
      <c r="H1399" s="260">
        <v>0</v>
      </c>
      <c r="I1399" s="260">
        <v>0</v>
      </c>
      <c r="J1399" s="260">
        <v>2.3078738709155E-2</v>
      </c>
      <c r="K1399" s="260">
        <v>2.3078738767313398E-2</v>
      </c>
      <c r="L1399" s="301" t="str">
        <f t="shared" si="43"/>
        <v/>
      </c>
      <c r="M1399" s="459">
        <f>IFERROR((Tableau1[[#This Row],[Scope 1
(kg CO2-eq)]]+Tableau1[[#This Row],[Scope 2 energy
(kg CO2-eq)]]+Tableau1[[#This Row],[Scope 2 Infrastructure
(kg CO2-eq)]])/Tableau1[[#This Row],[Total CO2-emissions
(kg CO2-eq)
for scope 3 use ]],"")</f>
        <v>0</v>
      </c>
      <c r="N1399" s="436" t="s">
        <v>3730</v>
      </c>
      <c r="O1399" s="259">
        <v>1</v>
      </c>
      <c r="P1399" s="259" t="s">
        <v>5167</v>
      </c>
      <c r="Q1399" s="259" t="s">
        <v>5216</v>
      </c>
    </row>
    <row r="1400" spans="1:17" ht="21.75" customHeight="1">
      <c r="A1400" s="301" t="s">
        <v>5167</v>
      </c>
      <c r="B1400" s="301" t="s">
        <v>5216</v>
      </c>
      <c r="C1400" s="316" t="s">
        <v>7468</v>
      </c>
      <c r="D1400" s="465" t="s">
        <v>3730</v>
      </c>
      <c r="E1400" s="465" t="s">
        <v>700</v>
      </c>
      <c r="F1400" s="469" t="str">
        <f t="shared" si="42"/>
        <v>CH</v>
      </c>
      <c r="G1400" s="260">
        <v>0</v>
      </c>
      <c r="H1400" s="260">
        <v>0</v>
      </c>
      <c r="I1400" s="260">
        <v>0</v>
      </c>
      <c r="J1400" s="260">
        <v>0.12598076344256401</v>
      </c>
      <c r="K1400" s="260">
        <v>0.12598076344585399</v>
      </c>
      <c r="L1400" s="301" t="str">
        <f t="shared" si="43"/>
        <v/>
      </c>
      <c r="M1400" s="459">
        <f>IFERROR((Tableau1[[#This Row],[Scope 1
(kg CO2-eq)]]+Tableau1[[#This Row],[Scope 2 energy
(kg CO2-eq)]]+Tableau1[[#This Row],[Scope 2 Infrastructure
(kg CO2-eq)]])/Tableau1[[#This Row],[Total CO2-emissions
(kg CO2-eq)
for scope 3 use ]],"")</f>
        <v>0</v>
      </c>
      <c r="N1400" s="436" t="s">
        <v>3730</v>
      </c>
      <c r="O1400" s="259">
        <v>1</v>
      </c>
      <c r="P1400" s="259" t="s">
        <v>5167</v>
      </c>
      <c r="Q1400" s="259" t="s">
        <v>5216</v>
      </c>
    </row>
    <row r="1401" spans="1:17" ht="21.75" customHeight="1">
      <c r="A1401" s="301" t="s">
        <v>5167</v>
      </c>
      <c r="B1401" s="301" t="s">
        <v>5216</v>
      </c>
      <c r="C1401" s="316" t="s">
        <v>7469</v>
      </c>
      <c r="D1401" s="465" t="s">
        <v>3730</v>
      </c>
      <c r="E1401" s="465" t="s">
        <v>700</v>
      </c>
      <c r="F1401" s="469" t="str">
        <f t="shared" si="42"/>
        <v>CH</v>
      </c>
      <c r="G1401" s="260">
        <v>0</v>
      </c>
      <c r="H1401" s="260">
        <v>0</v>
      </c>
      <c r="I1401" s="260">
        <v>0</v>
      </c>
      <c r="J1401" s="260">
        <v>5.98753203639283E-2</v>
      </c>
      <c r="K1401" s="260">
        <v>5.9875320363070902E-2</v>
      </c>
      <c r="L1401" s="301" t="str">
        <f t="shared" si="43"/>
        <v/>
      </c>
      <c r="M1401" s="459">
        <f>IFERROR((Tableau1[[#This Row],[Scope 1
(kg CO2-eq)]]+Tableau1[[#This Row],[Scope 2 energy
(kg CO2-eq)]]+Tableau1[[#This Row],[Scope 2 Infrastructure
(kg CO2-eq)]])/Tableau1[[#This Row],[Total CO2-emissions
(kg CO2-eq)
for scope 3 use ]],"")</f>
        <v>0</v>
      </c>
      <c r="N1401" s="436" t="s">
        <v>3730</v>
      </c>
      <c r="O1401" s="259">
        <v>1</v>
      </c>
      <c r="P1401" s="259" t="s">
        <v>5167</v>
      </c>
      <c r="Q1401" s="259" t="s">
        <v>5216</v>
      </c>
    </row>
    <row r="1402" spans="1:17" ht="21.75" customHeight="1">
      <c r="A1402" s="301" t="s">
        <v>5167</v>
      </c>
      <c r="B1402" s="301" t="s">
        <v>5216</v>
      </c>
      <c r="C1402" s="316" t="s">
        <v>7470</v>
      </c>
      <c r="D1402" s="465" t="s">
        <v>3731</v>
      </c>
      <c r="E1402" s="465" t="s">
        <v>700</v>
      </c>
      <c r="F1402" s="469" t="str">
        <f t="shared" si="42"/>
        <v>CH</v>
      </c>
      <c r="G1402" s="260">
        <v>0</v>
      </c>
      <c r="H1402" s="260">
        <v>0</v>
      </c>
      <c r="I1402" s="260">
        <v>0</v>
      </c>
      <c r="J1402" s="260">
        <v>1.02504863696277</v>
      </c>
      <c r="K1402" s="260">
        <v>1.0250486369770699</v>
      </c>
      <c r="L1402" s="301" t="str">
        <f t="shared" si="43"/>
        <v/>
      </c>
      <c r="M1402" s="459">
        <f>IFERROR((Tableau1[[#This Row],[Scope 1
(kg CO2-eq)]]+Tableau1[[#This Row],[Scope 2 energy
(kg CO2-eq)]]+Tableau1[[#This Row],[Scope 2 Infrastructure
(kg CO2-eq)]])/Tableau1[[#This Row],[Total CO2-emissions
(kg CO2-eq)
for scope 3 use ]],"")</f>
        <v>0</v>
      </c>
      <c r="N1402" s="436" t="s">
        <v>3731</v>
      </c>
      <c r="O1402" s="259">
        <v>1</v>
      </c>
      <c r="P1402" s="259" t="s">
        <v>5167</v>
      </c>
      <c r="Q1402" s="259" t="s">
        <v>5216</v>
      </c>
    </row>
    <row r="1403" spans="1:17" ht="21.75" customHeight="1">
      <c r="A1403" s="301" t="s">
        <v>5167</v>
      </c>
      <c r="B1403" s="301" t="s">
        <v>5216</v>
      </c>
      <c r="C1403" s="316" t="s">
        <v>7471</v>
      </c>
      <c r="D1403" s="465" t="s">
        <v>3731</v>
      </c>
      <c r="E1403" s="465" t="s">
        <v>700</v>
      </c>
      <c r="F1403" s="469" t="str">
        <f t="shared" si="42"/>
        <v>CH</v>
      </c>
      <c r="G1403" s="260">
        <v>0</v>
      </c>
      <c r="H1403" s="260">
        <v>0</v>
      </c>
      <c r="I1403" s="260">
        <v>0</v>
      </c>
      <c r="J1403" s="260">
        <v>0.14011499312202999</v>
      </c>
      <c r="K1403" s="260">
        <v>0.14011499311356401</v>
      </c>
      <c r="L1403" s="301" t="str">
        <f t="shared" si="43"/>
        <v/>
      </c>
      <c r="M1403" s="459">
        <f>IFERROR((Tableau1[[#This Row],[Scope 1
(kg CO2-eq)]]+Tableau1[[#This Row],[Scope 2 energy
(kg CO2-eq)]]+Tableau1[[#This Row],[Scope 2 Infrastructure
(kg CO2-eq)]])/Tableau1[[#This Row],[Total CO2-emissions
(kg CO2-eq)
for scope 3 use ]],"")</f>
        <v>0</v>
      </c>
      <c r="N1403" s="436" t="s">
        <v>3731</v>
      </c>
      <c r="O1403" s="259">
        <v>1</v>
      </c>
      <c r="P1403" s="259" t="s">
        <v>5167</v>
      </c>
      <c r="Q1403" s="259" t="s">
        <v>5216</v>
      </c>
    </row>
    <row r="1404" spans="1:17" ht="21.75" customHeight="1">
      <c r="A1404" s="301" t="s">
        <v>5167</v>
      </c>
      <c r="B1404" s="301" t="s">
        <v>5216</v>
      </c>
      <c r="C1404" s="316" t="s">
        <v>7472</v>
      </c>
      <c r="D1404" s="465" t="s">
        <v>3731</v>
      </c>
      <c r="E1404" s="465" t="s">
        <v>700</v>
      </c>
      <c r="F1404" s="469" t="str">
        <f t="shared" si="42"/>
        <v>CH</v>
      </c>
      <c r="G1404" s="260">
        <v>0</v>
      </c>
      <c r="H1404" s="260">
        <v>0</v>
      </c>
      <c r="I1404" s="260">
        <v>0</v>
      </c>
      <c r="J1404" s="260">
        <v>0.299321788403552</v>
      </c>
      <c r="K1404" s="260">
        <v>0.29932178842447199</v>
      </c>
      <c r="L1404" s="301" t="str">
        <f t="shared" si="43"/>
        <v/>
      </c>
      <c r="M1404" s="459">
        <f>IFERROR((Tableau1[[#This Row],[Scope 1
(kg CO2-eq)]]+Tableau1[[#This Row],[Scope 2 energy
(kg CO2-eq)]]+Tableau1[[#This Row],[Scope 2 Infrastructure
(kg CO2-eq)]])/Tableau1[[#This Row],[Total CO2-emissions
(kg CO2-eq)
for scope 3 use ]],"")</f>
        <v>0</v>
      </c>
      <c r="N1404" s="436" t="s">
        <v>3731</v>
      </c>
      <c r="O1404" s="259">
        <v>1</v>
      </c>
      <c r="P1404" s="259" t="s">
        <v>5167</v>
      </c>
      <c r="Q1404" s="259" t="s">
        <v>5216</v>
      </c>
    </row>
    <row r="1405" spans="1:17" ht="21.75" customHeight="1">
      <c r="A1405" s="301" t="s">
        <v>5167</v>
      </c>
      <c r="B1405" s="301" t="s">
        <v>5216</v>
      </c>
      <c r="C1405" s="316" t="s">
        <v>7473</v>
      </c>
      <c r="D1405" s="465" t="s">
        <v>3731</v>
      </c>
      <c r="E1405" s="465" t="s">
        <v>700</v>
      </c>
      <c r="F1405" s="469" t="str">
        <f t="shared" si="42"/>
        <v>CH</v>
      </c>
      <c r="G1405" s="260">
        <v>0</v>
      </c>
      <c r="H1405" s="260">
        <v>0</v>
      </c>
      <c r="I1405" s="260">
        <v>0</v>
      </c>
      <c r="J1405" s="260">
        <v>0.136184981243617</v>
      </c>
      <c r="K1405" s="260">
        <v>0.13618498122932601</v>
      </c>
      <c r="L1405" s="301" t="str">
        <f t="shared" si="43"/>
        <v/>
      </c>
      <c r="M1405" s="459">
        <f>IFERROR((Tableau1[[#This Row],[Scope 1
(kg CO2-eq)]]+Tableau1[[#This Row],[Scope 2 energy
(kg CO2-eq)]]+Tableau1[[#This Row],[Scope 2 Infrastructure
(kg CO2-eq)]])/Tableau1[[#This Row],[Total CO2-emissions
(kg CO2-eq)
for scope 3 use ]],"")</f>
        <v>0</v>
      </c>
      <c r="N1405" s="436" t="s">
        <v>3731</v>
      </c>
      <c r="O1405" s="259">
        <v>1</v>
      </c>
      <c r="P1405" s="259" t="s">
        <v>5167</v>
      </c>
      <c r="Q1405" s="259" t="s">
        <v>5216</v>
      </c>
    </row>
    <row r="1406" spans="1:17" ht="21.75" customHeight="1">
      <c r="A1406" s="301" t="s">
        <v>5167</v>
      </c>
      <c r="B1406" s="301" t="s">
        <v>5216</v>
      </c>
      <c r="C1406" s="316" t="s">
        <v>7474</v>
      </c>
      <c r="D1406" s="465" t="s">
        <v>3731</v>
      </c>
      <c r="E1406" s="465" t="s">
        <v>700</v>
      </c>
      <c r="F1406" s="469" t="str">
        <f t="shared" si="42"/>
        <v>CH</v>
      </c>
      <c r="G1406" s="260">
        <v>0</v>
      </c>
      <c r="H1406" s="260">
        <v>0</v>
      </c>
      <c r="I1406" s="260">
        <v>0</v>
      </c>
      <c r="J1406" s="260">
        <v>5.9583007939383599E-2</v>
      </c>
      <c r="K1406" s="260">
        <v>5.95830079409429E-2</v>
      </c>
      <c r="L1406" s="301" t="str">
        <f t="shared" si="43"/>
        <v/>
      </c>
      <c r="M1406" s="459">
        <f>IFERROR((Tableau1[[#This Row],[Scope 1
(kg CO2-eq)]]+Tableau1[[#This Row],[Scope 2 energy
(kg CO2-eq)]]+Tableau1[[#This Row],[Scope 2 Infrastructure
(kg CO2-eq)]])/Tableau1[[#This Row],[Total CO2-emissions
(kg CO2-eq)
for scope 3 use ]],"")</f>
        <v>0</v>
      </c>
      <c r="N1406" s="436" t="s">
        <v>3731</v>
      </c>
      <c r="O1406" s="259">
        <v>1</v>
      </c>
      <c r="P1406" s="259" t="s">
        <v>5167</v>
      </c>
      <c r="Q1406" s="259" t="s">
        <v>5216</v>
      </c>
    </row>
    <row r="1407" spans="1:17" ht="21.75" customHeight="1">
      <c r="A1407" s="301" t="s">
        <v>5167</v>
      </c>
      <c r="B1407" s="301" t="s">
        <v>5216</v>
      </c>
      <c r="C1407" s="316" t="s">
        <v>7475</v>
      </c>
      <c r="D1407" s="465" t="s">
        <v>3731</v>
      </c>
      <c r="E1407" s="465" t="s">
        <v>700</v>
      </c>
      <c r="F1407" s="469" t="str">
        <f t="shared" si="42"/>
        <v>CH</v>
      </c>
      <c r="G1407" s="260">
        <v>0</v>
      </c>
      <c r="H1407" s="260">
        <v>0</v>
      </c>
      <c r="I1407" s="260">
        <v>0</v>
      </c>
      <c r="J1407" s="260">
        <v>0.21878980322090599</v>
      </c>
      <c r="K1407" s="260">
        <v>0.218789803215207</v>
      </c>
      <c r="L1407" s="301" t="str">
        <f t="shared" si="43"/>
        <v/>
      </c>
      <c r="M1407" s="459">
        <f>IFERROR((Tableau1[[#This Row],[Scope 1
(kg CO2-eq)]]+Tableau1[[#This Row],[Scope 2 energy
(kg CO2-eq)]]+Tableau1[[#This Row],[Scope 2 Infrastructure
(kg CO2-eq)]])/Tableau1[[#This Row],[Total CO2-emissions
(kg CO2-eq)
for scope 3 use ]],"")</f>
        <v>0</v>
      </c>
      <c r="N1407" s="436" t="s">
        <v>3731</v>
      </c>
      <c r="O1407" s="259">
        <v>1</v>
      </c>
      <c r="P1407" s="259" t="s">
        <v>5167</v>
      </c>
      <c r="Q1407" s="259" t="s">
        <v>5216</v>
      </c>
    </row>
    <row r="1408" spans="1:17" ht="21.75" customHeight="1">
      <c r="A1408" s="301" t="s">
        <v>5167</v>
      </c>
      <c r="B1408" s="301" t="s">
        <v>5216</v>
      </c>
      <c r="C1408" s="316" t="s">
        <v>7476</v>
      </c>
      <c r="D1408" s="465" t="s">
        <v>3731</v>
      </c>
      <c r="E1408" s="465" t="s">
        <v>700</v>
      </c>
      <c r="F1408" s="469" t="str">
        <f t="shared" si="42"/>
        <v>CH</v>
      </c>
      <c r="G1408" s="260">
        <v>0</v>
      </c>
      <c r="H1408" s="260">
        <v>0</v>
      </c>
      <c r="I1408" s="260">
        <v>0</v>
      </c>
      <c r="J1408" s="260">
        <v>5.5652996060970697E-2</v>
      </c>
      <c r="K1408" s="260">
        <v>5.5652996063211002E-2</v>
      </c>
      <c r="L1408" s="301" t="str">
        <f t="shared" si="43"/>
        <v/>
      </c>
      <c r="M1408" s="459">
        <f>IFERROR((Tableau1[[#This Row],[Scope 1
(kg CO2-eq)]]+Tableau1[[#This Row],[Scope 2 energy
(kg CO2-eq)]]+Tableau1[[#This Row],[Scope 2 Infrastructure
(kg CO2-eq)]])/Tableau1[[#This Row],[Total CO2-emissions
(kg CO2-eq)
for scope 3 use ]],"")</f>
        <v>0</v>
      </c>
      <c r="N1408" s="436" t="s">
        <v>3731</v>
      </c>
      <c r="O1408" s="259">
        <v>1</v>
      </c>
      <c r="P1408" s="259" t="s">
        <v>5167</v>
      </c>
      <c r="Q1408" s="259" t="s">
        <v>5216</v>
      </c>
    </row>
    <row r="1409" spans="1:17" ht="21.75" customHeight="1">
      <c r="A1409" s="301" t="s">
        <v>5167</v>
      </c>
      <c r="B1409" s="301" t="s">
        <v>5216</v>
      </c>
      <c r="C1409" s="316" t="s">
        <v>7477</v>
      </c>
      <c r="D1409" s="465" t="s">
        <v>3731</v>
      </c>
      <c r="E1409" s="465" t="s">
        <v>700</v>
      </c>
      <c r="F1409" s="469" t="str">
        <f t="shared" si="42"/>
        <v>CH</v>
      </c>
      <c r="G1409" s="260">
        <v>0</v>
      </c>
      <c r="H1409" s="260">
        <v>0</v>
      </c>
      <c r="I1409" s="260">
        <v>0</v>
      </c>
      <c r="J1409" s="260">
        <v>7.3005005469824594E-2</v>
      </c>
      <c r="K1409" s="260">
        <v>7.3005005469245404E-2</v>
      </c>
      <c r="L1409" s="301" t="str">
        <f t="shared" si="43"/>
        <v/>
      </c>
      <c r="M1409" s="459">
        <f>IFERROR((Tableau1[[#This Row],[Scope 1
(kg CO2-eq)]]+Tableau1[[#This Row],[Scope 2 energy
(kg CO2-eq)]]+Tableau1[[#This Row],[Scope 2 Infrastructure
(kg CO2-eq)]])/Tableau1[[#This Row],[Total CO2-emissions
(kg CO2-eq)
for scope 3 use ]],"")</f>
        <v>0</v>
      </c>
      <c r="N1409" s="436" t="s">
        <v>3731</v>
      </c>
      <c r="O1409" s="259">
        <v>1</v>
      </c>
      <c r="P1409" s="259" t="s">
        <v>5167</v>
      </c>
      <c r="Q1409" s="259" t="s">
        <v>5216</v>
      </c>
    </row>
    <row r="1410" spans="1:17" ht="21.75" customHeight="1">
      <c r="A1410" s="301" t="s">
        <v>5167</v>
      </c>
      <c r="B1410" s="301" t="s">
        <v>5216</v>
      </c>
      <c r="C1410" s="316" t="s">
        <v>7478</v>
      </c>
      <c r="D1410" s="465" t="s">
        <v>3731</v>
      </c>
      <c r="E1410" s="465" t="s">
        <v>700</v>
      </c>
      <c r="F1410" s="469" t="str">
        <f t="shared" ref="F1410:F1473" si="44">IF(ISNUMBER(SEARCH("{CH}", C1410)), "CH", "other")</f>
        <v>CH</v>
      </c>
      <c r="G1410" s="260">
        <v>0</v>
      </c>
      <c r="H1410" s="260">
        <v>0</v>
      </c>
      <c r="I1410" s="260">
        <v>0</v>
      </c>
      <c r="J1410" s="260">
        <v>0.23221180075134701</v>
      </c>
      <c r="K1410" s="260">
        <v>0.23221180075366701</v>
      </c>
      <c r="L1410" s="301" t="str">
        <f t="shared" ref="L1410:L1473" si="45">IF(N1410="MJ", K1410*3.6, IF(N1410="m", K1410*1000, ""))</f>
        <v/>
      </c>
      <c r="M1410" s="459">
        <f>IFERROR((Tableau1[[#This Row],[Scope 1
(kg CO2-eq)]]+Tableau1[[#This Row],[Scope 2 energy
(kg CO2-eq)]]+Tableau1[[#This Row],[Scope 2 Infrastructure
(kg CO2-eq)]])/Tableau1[[#This Row],[Total CO2-emissions
(kg CO2-eq)
for scope 3 use ]],"")</f>
        <v>0</v>
      </c>
      <c r="N1410" s="436" t="s">
        <v>3731</v>
      </c>
      <c r="O1410" s="259">
        <v>1</v>
      </c>
      <c r="P1410" s="259" t="s">
        <v>5167</v>
      </c>
      <c r="Q1410" s="259" t="s">
        <v>5216</v>
      </c>
    </row>
    <row r="1411" spans="1:17" ht="21.75" customHeight="1">
      <c r="A1411" s="301" t="s">
        <v>5167</v>
      </c>
      <c r="B1411" s="301" t="s">
        <v>5216</v>
      </c>
      <c r="C1411" s="316" t="s">
        <v>7479</v>
      </c>
      <c r="D1411" s="465" t="s">
        <v>3731</v>
      </c>
      <c r="E1411" s="465" t="s">
        <v>700</v>
      </c>
      <c r="F1411" s="469" t="str">
        <f t="shared" si="44"/>
        <v>CH</v>
      </c>
      <c r="G1411" s="260">
        <v>0</v>
      </c>
      <c r="H1411" s="260">
        <v>0</v>
      </c>
      <c r="I1411" s="260">
        <v>0</v>
      </c>
      <c r="J1411" s="260">
        <v>6.9074993591411699E-2</v>
      </c>
      <c r="K1411" s="260">
        <v>6.9074993601086002E-2</v>
      </c>
      <c r="L1411" s="301" t="str">
        <f t="shared" si="45"/>
        <v/>
      </c>
      <c r="M1411" s="459">
        <f>IFERROR((Tableau1[[#This Row],[Scope 1
(kg CO2-eq)]]+Tableau1[[#This Row],[Scope 2 energy
(kg CO2-eq)]]+Tableau1[[#This Row],[Scope 2 Infrastructure
(kg CO2-eq)]])/Tableau1[[#This Row],[Total CO2-emissions
(kg CO2-eq)
for scope 3 use ]],"")</f>
        <v>0</v>
      </c>
      <c r="N1411" s="436" t="s">
        <v>3731</v>
      </c>
      <c r="O1411" s="259">
        <v>1</v>
      </c>
      <c r="P1411" s="259" t="s">
        <v>5167</v>
      </c>
      <c r="Q1411" s="259" t="s">
        <v>5216</v>
      </c>
    </row>
    <row r="1412" spans="1:17" ht="21.75" customHeight="1">
      <c r="A1412" s="301" t="s">
        <v>5167</v>
      </c>
      <c r="B1412" s="301" t="s">
        <v>5216</v>
      </c>
      <c r="C1412" s="316" t="s">
        <v>7480</v>
      </c>
      <c r="D1412" s="465" t="s">
        <v>3731</v>
      </c>
      <c r="E1412" s="465" t="s">
        <v>700</v>
      </c>
      <c r="F1412" s="469" t="str">
        <f t="shared" si="44"/>
        <v>CH</v>
      </c>
      <c r="G1412" s="260">
        <v>0</v>
      </c>
      <c r="H1412" s="260">
        <v>0</v>
      </c>
      <c r="I1412" s="260">
        <v>0</v>
      </c>
      <c r="J1412" s="260">
        <v>8.6427003000265706E-2</v>
      </c>
      <c r="K1412" s="260">
        <v>8.6427002998255106E-2</v>
      </c>
      <c r="L1412" s="301" t="str">
        <f t="shared" si="45"/>
        <v/>
      </c>
      <c r="M1412" s="459">
        <f>IFERROR((Tableau1[[#This Row],[Scope 1
(kg CO2-eq)]]+Tableau1[[#This Row],[Scope 2 energy
(kg CO2-eq)]]+Tableau1[[#This Row],[Scope 2 Infrastructure
(kg CO2-eq)]])/Tableau1[[#This Row],[Total CO2-emissions
(kg CO2-eq)
for scope 3 use ]],"")</f>
        <v>0</v>
      </c>
      <c r="N1412" s="436" t="s">
        <v>3731</v>
      </c>
      <c r="O1412" s="259">
        <v>1</v>
      </c>
      <c r="P1412" s="259" t="s">
        <v>5167</v>
      </c>
      <c r="Q1412" s="259" t="s">
        <v>5216</v>
      </c>
    </row>
    <row r="1413" spans="1:17" ht="21.75" customHeight="1">
      <c r="A1413" s="301" t="s">
        <v>5167</v>
      </c>
      <c r="B1413" s="301" t="s">
        <v>5216</v>
      </c>
      <c r="C1413" s="316" t="s">
        <v>7481</v>
      </c>
      <c r="D1413" s="465" t="s">
        <v>3731</v>
      </c>
      <c r="E1413" s="465" t="s">
        <v>700</v>
      </c>
      <c r="F1413" s="469" t="str">
        <f t="shared" si="44"/>
        <v>CH</v>
      </c>
      <c r="G1413" s="260">
        <v>0</v>
      </c>
      <c r="H1413" s="260">
        <v>0</v>
      </c>
      <c r="I1413" s="260">
        <v>0</v>
      </c>
      <c r="J1413" s="260">
        <v>0.245633798281788</v>
      </c>
      <c r="K1413" s="260">
        <v>0.24563379829003501</v>
      </c>
      <c r="L1413" s="301" t="str">
        <f t="shared" si="45"/>
        <v/>
      </c>
      <c r="M1413" s="459">
        <f>IFERROR((Tableau1[[#This Row],[Scope 1
(kg CO2-eq)]]+Tableau1[[#This Row],[Scope 2 energy
(kg CO2-eq)]]+Tableau1[[#This Row],[Scope 2 Infrastructure
(kg CO2-eq)]])/Tableau1[[#This Row],[Total CO2-emissions
(kg CO2-eq)
for scope 3 use ]],"")</f>
        <v>0</v>
      </c>
      <c r="N1413" s="436" t="s">
        <v>3731</v>
      </c>
      <c r="O1413" s="259">
        <v>1</v>
      </c>
      <c r="P1413" s="259" t="s">
        <v>5167</v>
      </c>
      <c r="Q1413" s="259" t="s">
        <v>5216</v>
      </c>
    </row>
    <row r="1414" spans="1:17" ht="21.75" customHeight="1">
      <c r="A1414" s="301" t="s">
        <v>5167</v>
      </c>
      <c r="B1414" s="301" t="s">
        <v>5216</v>
      </c>
      <c r="C1414" s="316" t="s">
        <v>7482</v>
      </c>
      <c r="D1414" s="465" t="s">
        <v>3731</v>
      </c>
      <c r="E1414" s="465" t="s">
        <v>700</v>
      </c>
      <c r="F1414" s="469" t="str">
        <f t="shared" si="44"/>
        <v>CH</v>
      </c>
      <c r="G1414" s="260">
        <v>0</v>
      </c>
      <c r="H1414" s="260">
        <v>0</v>
      </c>
      <c r="I1414" s="260">
        <v>0</v>
      </c>
      <c r="J1414" s="260">
        <v>8.2496991121852797E-2</v>
      </c>
      <c r="K1414" s="260">
        <v>8.2496991129900998E-2</v>
      </c>
      <c r="L1414" s="301" t="str">
        <f t="shared" si="45"/>
        <v/>
      </c>
      <c r="M1414" s="459">
        <f>IFERROR((Tableau1[[#This Row],[Scope 1
(kg CO2-eq)]]+Tableau1[[#This Row],[Scope 2 energy
(kg CO2-eq)]]+Tableau1[[#This Row],[Scope 2 Infrastructure
(kg CO2-eq)]])/Tableau1[[#This Row],[Total CO2-emissions
(kg CO2-eq)
for scope 3 use ]],"")</f>
        <v>0</v>
      </c>
      <c r="N1414" s="436" t="s">
        <v>3731</v>
      </c>
      <c r="O1414" s="259">
        <v>1</v>
      </c>
      <c r="P1414" s="259" t="s">
        <v>5167</v>
      </c>
      <c r="Q1414" s="259" t="s">
        <v>5216</v>
      </c>
    </row>
    <row r="1415" spans="1:17" ht="21.75" customHeight="1">
      <c r="A1415" s="301" t="s">
        <v>5167</v>
      </c>
      <c r="B1415" s="301" t="s">
        <v>5216</v>
      </c>
      <c r="C1415" s="316" t="s">
        <v>7483</v>
      </c>
      <c r="D1415" s="465" t="s">
        <v>3731</v>
      </c>
      <c r="E1415" s="465" t="s">
        <v>700</v>
      </c>
      <c r="F1415" s="469" t="str">
        <f t="shared" si="44"/>
        <v>CH</v>
      </c>
      <c r="G1415" s="260">
        <v>0</v>
      </c>
      <c r="H1415" s="260">
        <v>0</v>
      </c>
      <c r="I1415" s="260">
        <v>0</v>
      </c>
      <c r="J1415" s="260">
        <v>0.113270998061148</v>
      </c>
      <c r="K1415" s="260">
        <v>0.113270998044478</v>
      </c>
      <c r="L1415" s="301" t="str">
        <f t="shared" si="45"/>
        <v/>
      </c>
      <c r="M1415" s="459">
        <f>IFERROR((Tableau1[[#This Row],[Scope 1
(kg CO2-eq)]]+Tableau1[[#This Row],[Scope 2 energy
(kg CO2-eq)]]+Tableau1[[#This Row],[Scope 2 Infrastructure
(kg CO2-eq)]])/Tableau1[[#This Row],[Total CO2-emissions
(kg CO2-eq)
for scope 3 use ]],"")</f>
        <v>0</v>
      </c>
      <c r="N1415" s="436" t="s">
        <v>3731</v>
      </c>
      <c r="O1415" s="259">
        <v>1</v>
      </c>
      <c r="P1415" s="259" t="s">
        <v>5167</v>
      </c>
      <c r="Q1415" s="259" t="s">
        <v>5216</v>
      </c>
    </row>
    <row r="1416" spans="1:17" ht="21.75" customHeight="1">
      <c r="A1416" s="301" t="s">
        <v>5167</v>
      </c>
      <c r="B1416" s="301" t="s">
        <v>5216</v>
      </c>
      <c r="C1416" s="316" t="s">
        <v>7484</v>
      </c>
      <c r="D1416" s="465" t="s">
        <v>3731</v>
      </c>
      <c r="E1416" s="465" t="s">
        <v>700</v>
      </c>
      <c r="F1416" s="469" t="str">
        <f t="shared" si="44"/>
        <v>CH</v>
      </c>
      <c r="G1416" s="260">
        <v>0</v>
      </c>
      <c r="H1416" s="260">
        <v>0</v>
      </c>
      <c r="I1416" s="260">
        <v>0</v>
      </c>
      <c r="J1416" s="260">
        <v>0.27247779334267003</v>
      </c>
      <c r="K1416" s="260">
        <v>0.272477793354928</v>
      </c>
      <c r="L1416" s="301" t="str">
        <f t="shared" si="45"/>
        <v/>
      </c>
      <c r="M1416" s="459">
        <f>IFERROR((Tableau1[[#This Row],[Scope 1
(kg CO2-eq)]]+Tableau1[[#This Row],[Scope 2 energy
(kg CO2-eq)]]+Tableau1[[#This Row],[Scope 2 Infrastructure
(kg CO2-eq)]])/Tableau1[[#This Row],[Total CO2-emissions
(kg CO2-eq)
for scope 3 use ]],"")</f>
        <v>0</v>
      </c>
      <c r="N1416" s="436" t="s">
        <v>3731</v>
      </c>
      <c r="O1416" s="259">
        <v>1</v>
      </c>
      <c r="P1416" s="259" t="s">
        <v>5167</v>
      </c>
      <c r="Q1416" s="259" t="s">
        <v>5216</v>
      </c>
    </row>
    <row r="1417" spans="1:17" ht="21.75" customHeight="1">
      <c r="A1417" s="301" t="s">
        <v>5167</v>
      </c>
      <c r="B1417" s="301" t="s">
        <v>5216</v>
      </c>
      <c r="C1417" s="316" t="s">
        <v>7485</v>
      </c>
      <c r="D1417" s="465" t="s">
        <v>3731</v>
      </c>
      <c r="E1417" s="465" t="s">
        <v>700</v>
      </c>
      <c r="F1417" s="469" t="str">
        <f t="shared" si="44"/>
        <v>CH</v>
      </c>
      <c r="G1417" s="260">
        <v>0</v>
      </c>
      <c r="H1417" s="260">
        <v>0</v>
      </c>
      <c r="I1417" s="260">
        <v>0</v>
      </c>
      <c r="J1417" s="260">
        <v>0.10934098618273499</v>
      </c>
      <c r="K1417" s="260">
        <v>0.10934098618695599</v>
      </c>
      <c r="L1417" s="301" t="str">
        <f t="shared" si="45"/>
        <v/>
      </c>
      <c r="M1417" s="459">
        <f>IFERROR((Tableau1[[#This Row],[Scope 1
(kg CO2-eq)]]+Tableau1[[#This Row],[Scope 2 energy
(kg CO2-eq)]]+Tableau1[[#This Row],[Scope 2 Infrastructure
(kg CO2-eq)]])/Tableau1[[#This Row],[Total CO2-emissions
(kg CO2-eq)
for scope 3 use ]],"")</f>
        <v>0</v>
      </c>
      <c r="N1417" s="436" t="s">
        <v>3731</v>
      </c>
      <c r="O1417" s="259">
        <v>1</v>
      </c>
      <c r="P1417" s="259" t="s">
        <v>5167</v>
      </c>
      <c r="Q1417" s="259" t="s">
        <v>5216</v>
      </c>
    </row>
    <row r="1418" spans="1:17" ht="21.75" customHeight="1">
      <c r="A1418" s="301" t="s">
        <v>5167</v>
      </c>
      <c r="B1418" s="301" t="s">
        <v>5216</v>
      </c>
      <c r="C1418" s="316" t="s">
        <v>7486</v>
      </c>
      <c r="D1418" s="465" t="s">
        <v>3731</v>
      </c>
      <c r="E1418" s="465" t="s">
        <v>700</v>
      </c>
      <c r="F1418" s="469" t="str">
        <f t="shared" si="44"/>
        <v>CH</v>
      </c>
      <c r="G1418" s="260">
        <v>0</v>
      </c>
      <c r="H1418" s="260">
        <v>0</v>
      </c>
      <c r="I1418" s="260">
        <v>0</v>
      </c>
      <c r="J1418" s="260">
        <v>1.02768041021651</v>
      </c>
      <c r="K1418" s="260">
        <v>1.02768041020682</v>
      </c>
      <c r="L1418" s="301" t="str">
        <f t="shared" si="45"/>
        <v/>
      </c>
      <c r="M1418" s="459">
        <f>IFERROR((Tableau1[[#This Row],[Scope 1
(kg CO2-eq)]]+Tableau1[[#This Row],[Scope 2 energy
(kg CO2-eq)]]+Tableau1[[#This Row],[Scope 2 Infrastructure
(kg CO2-eq)]])/Tableau1[[#This Row],[Total CO2-emissions
(kg CO2-eq)
for scope 3 use ]],"")</f>
        <v>0</v>
      </c>
      <c r="N1418" s="436" t="s">
        <v>3731</v>
      </c>
      <c r="O1418" s="259">
        <v>1</v>
      </c>
      <c r="P1418" s="259" t="s">
        <v>5167</v>
      </c>
      <c r="Q1418" s="259" t="s">
        <v>5216</v>
      </c>
    </row>
    <row r="1419" spans="1:17" ht="21.75" customHeight="1">
      <c r="A1419" s="301" t="s">
        <v>5167</v>
      </c>
      <c r="B1419" s="301" t="s">
        <v>5216</v>
      </c>
      <c r="C1419" s="316" t="s">
        <v>7487</v>
      </c>
      <c r="D1419" s="465" t="s">
        <v>3731</v>
      </c>
      <c r="E1419" s="465" t="s">
        <v>700</v>
      </c>
      <c r="F1419" s="469" t="str">
        <f t="shared" si="44"/>
        <v>CH</v>
      </c>
      <c r="G1419" s="260">
        <v>0</v>
      </c>
      <c r="H1419" s="260">
        <v>0</v>
      </c>
      <c r="I1419" s="260">
        <v>0</v>
      </c>
      <c r="J1419" s="260">
        <v>0.94714842503385899</v>
      </c>
      <c r="K1419" s="260">
        <v>0.94714842502559005</v>
      </c>
      <c r="L1419" s="301" t="str">
        <f t="shared" si="45"/>
        <v/>
      </c>
      <c r="M1419" s="459">
        <f>IFERROR((Tableau1[[#This Row],[Scope 1
(kg CO2-eq)]]+Tableau1[[#This Row],[Scope 2 energy
(kg CO2-eq)]]+Tableau1[[#This Row],[Scope 2 Infrastructure
(kg CO2-eq)]])/Tableau1[[#This Row],[Total CO2-emissions
(kg CO2-eq)
for scope 3 use ]],"")</f>
        <v>0</v>
      </c>
      <c r="N1419" s="436" t="s">
        <v>3731</v>
      </c>
      <c r="O1419" s="259">
        <v>1</v>
      </c>
      <c r="P1419" s="259" t="s">
        <v>5167</v>
      </c>
      <c r="Q1419" s="259" t="s">
        <v>5216</v>
      </c>
    </row>
    <row r="1420" spans="1:17" ht="21.75" customHeight="1">
      <c r="A1420" s="301" t="s">
        <v>5167</v>
      </c>
      <c r="B1420" s="301" t="s">
        <v>5216</v>
      </c>
      <c r="C1420" s="316" t="s">
        <v>7488</v>
      </c>
      <c r="D1420" s="465" t="s">
        <v>3731</v>
      </c>
      <c r="E1420" s="465" t="s">
        <v>700</v>
      </c>
      <c r="F1420" s="469" t="str">
        <f t="shared" si="44"/>
        <v>CH</v>
      </c>
      <c r="G1420" s="260">
        <v>0</v>
      </c>
      <c r="H1420" s="260">
        <v>0</v>
      </c>
      <c r="I1420" s="260">
        <v>0</v>
      </c>
      <c r="J1420" s="260">
        <v>0.96057042256430003</v>
      </c>
      <c r="K1420" s="260">
        <v>0.96057042255389102</v>
      </c>
      <c r="L1420" s="301" t="str">
        <f t="shared" si="45"/>
        <v/>
      </c>
      <c r="M1420" s="459">
        <f>IFERROR((Tableau1[[#This Row],[Scope 1
(kg CO2-eq)]]+Tableau1[[#This Row],[Scope 2 energy
(kg CO2-eq)]]+Tableau1[[#This Row],[Scope 2 Infrastructure
(kg CO2-eq)]])/Tableau1[[#This Row],[Total CO2-emissions
(kg CO2-eq)
for scope 3 use ]],"")</f>
        <v>0</v>
      </c>
      <c r="N1420" s="436" t="s">
        <v>3731</v>
      </c>
      <c r="O1420" s="259">
        <v>1</v>
      </c>
      <c r="P1420" s="259" t="s">
        <v>5167</v>
      </c>
      <c r="Q1420" s="259" t="s">
        <v>5216</v>
      </c>
    </row>
    <row r="1421" spans="1:17" ht="21.75" customHeight="1">
      <c r="A1421" s="301" t="s">
        <v>5167</v>
      </c>
      <c r="B1421" s="301" t="s">
        <v>5216</v>
      </c>
      <c r="C1421" s="316" t="s">
        <v>7489</v>
      </c>
      <c r="D1421" s="465" t="s">
        <v>3731</v>
      </c>
      <c r="E1421" s="465" t="s">
        <v>700</v>
      </c>
      <c r="F1421" s="469" t="str">
        <f t="shared" si="44"/>
        <v>CH</v>
      </c>
      <c r="G1421" s="260">
        <v>0</v>
      </c>
      <c r="H1421" s="260">
        <v>0</v>
      </c>
      <c r="I1421" s="260">
        <v>0</v>
      </c>
      <c r="J1421" s="260">
        <v>0.97399242009474096</v>
      </c>
      <c r="K1421" s="260">
        <v>0.97399242011004805</v>
      </c>
      <c r="L1421" s="301" t="str">
        <f t="shared" si="45"/>
        <v/>
      </c>
      <c r="M1421" s="459">
        <f>IFERROR((Tableau1[[#This Row],[Scope 1
(kg CO2-eq)]]+Tableau1[[#This Row],[Scope 2 energy
(kg CO2-eq)]]+Tableau1[[#This Row],[Scope 2 Infrastructure
(kg CO2-eq)]])/Tableau1[[#This Row],[Total CO2-emissions
(kg CO2-eq)
for scope 3 use ]],"")</f>
        <v>0</v>
      </c>
      <c r="N1421" s="436" t="s">
        <v>3731</v>
      </c>
      <c r="O1421" s="259">
        <v>1</v>
      </c>
      <c r="P1421" s="259" t="s">
        <v>5167</v>
      </c>
      <c r="Q1421" s="259" t="s">
        <v>5216</v>
      </c>
    </row>
    <row r="1422" spans="1:17" ht="21.75" customHeight="1">
      <c r="A1422" s="301" t="s">
        <v>5167</v>
      </c>
      <c r="B1422" s="301" t="s">
        <v>5216</v>
      </c>
      <c r="C1422" s="316" t="s">
        <v>7490</v>
      </c>
      <c r="D1422" s="465" t="s">
        <v>3731</v>
      </c>
      <c r="E1422" s="465" t="s">
        <v>700</v>
      </c>
      <c r="F1422" s="469" t="str">
        <f t="shared" si="44"/>
        <v>CH</v>
      </c>
      <c r="G1422" s="260">
        <v>0</v>
      </c>
      <c r="H1422" s="260">
        <v>0</v>
      </c>
      <c r="I1422" s="260">
        <v>0</v>
      </c>
      <c r="J1422" s="260">
        <v>1.0008364151556199</v>
      </c>
      <c r="K1422" s="260">
        <v>1.0008364151779801</v>
      </c>
      <c r="L1422" s="301" t="str">
        <f t="shared" si="45"/>
        <v/>
      </c>
      <c r="M1422" s="459">
        <f>IFERROR((Tableau1[[#This Row],[Scope 1
(kg CO2-eq)]]+Tableau1[[#This Row],[Scope 2 energy
(kg CO2-eq)]]+Tableau1[[#This Row],[Scope 2 Infrastructure
(kg CO2-eq)]])/Tableau1[[#This Row],[Total CO2-emissions
(kg CO2-eq)
for scope 3 use ]],"")</f>
        <v>0</v>
      </c>
      <c r="N1422" s="436" t="s">
        <v>3731</v>
      </c>
      <c r="O1422" s="259">
        <v>1</v>
      </c>
      <c r="P1422" s="259" t="s">
        <v>5167</v>
      </c>
      <c r="Q1422" s="259" t="s">
        <v>5216</v>
      </c>
    </row>
    <row r="1423" spans="1:17" ht="21.75" customHeight="1">
      <c r="A1423" s="301" t="s">
        <v>5167</v>
      </c>
      <c r="B1423" s="301" t="s">
        <v>5262</v>
      </c>
      <c r="C1423" s="316" t="s">
        <v>7491</v>
      </c>
      <c r="D1423" s="465" t="s">
        <v>3730</v>
      </c>
      <c r="E1423" s="465" t="s">
        <v>700</v>
      </c>
      <c r="F1423" s="469" t="str">
        <f t="shared" si="44"/>
        <v>CH</v>
      </c>
      <c r="G1423" s="260">
        <v>0</v>
      </c>
      <c r="H1423" s="260">
        <v>1.475201153912E-7</v>
      </c>
      <c r="I1423" s="260">
        <v>7.0586666659200005E-8</v>
      </c>
      <c r="J1423" s="260">
        <v>1.1687464495249301E-3</v>
      </c>
      <c r="K1423" s="260">
        <v>1.1689647098594501E-3</v>
      </c>
      <c r="L1423" s="301" t="str">
        <f t="shared" si="45"/>
        <v/>
      </c>
      <c r="M1423" s="459">
        <f>IFERROR((Tableau1[[#This Row],[Scope 1
(kg CO2-eq)]]+Tableau1[[#This Row],[Scope 2 energy
(kg CO2-eq)]]+Tableau1[[#This Row],[Scope 2 Infrastructure
(kg CO2-eq)]])/Tableau1[[#This Row],[Total CO2-emissions
(kg CO2-eq)
for scope 3 use ]],"")</f>
        <v>1.8658115186096934E-4</v>
      </c>
      <c r="N1423" s="437" t="s">
        <v>3730</v>
      </c>
      <c r="O1423" s="259">
        <v>1</v>
      </c>
      <c r="P1423" s="259" t="s">
        <v>5167</v>
      </c>
      <c r="Q1423" s="259" t="s">
        <v>5262</v>
      </c>
    </row>
    <row r="1424" spans="1:17" ht="21.75" customHeight="1">
      <c r="A1424" s="301" t="s">
        <v>5167</v>
      </c>
      <c r="B1424" s="301" t="s">
        <v>5263</v>
      </c>
      <c r="C1424" s="316" t="s">
        <v>7492</v>
      </c>
      <c r="D1424" s="465" t="s">
        <v>3730</v>
      </c>
      <c r="E1424" s="465" t="s">
        <v>700</v>
      </c>
      <c r="F1424" s="469" t="str">
        <f t="shared" si="44"/>
        <v>CH</v>
      </c>
      <c r="G1424" s="260">
        <v>0</v>
      </c>
      <c r="H1424" s="260">
        <v>1.46778852675728E-3</v>
      </c>
      <c r="I1424" s="260">
        <v>4.9391758905203997E-4</v>
      </c>
      <c r="J1424" s="260">
        <v>2.2021372650264E-2</v>
      </c>
      <c r="K1424" s="260">
        <v>2.3983078744588798E-2</v>
      </c>
      <c r="L1424" s="301" t="str">
        <f t="shared" si="45"/>
        <v/>
      </c>
      <c r="M1424" s="459">
        <f>IFERROR((Tableau1[[#This Row],[Scope 1
(kg CO2-eq)]]+Tableau1[[#This Row],[Scope 2 energy
(kg CO2-eq)]]+Tableau1[[#This Row],[Scope 2 Infrastructure
(kg CO2-eq)]])/Tableau1[[#This Row],[Total CO2-emissions
(kg CO2-eq)
for scope 3 use ]],"")</f>
        <v>8.179542487854824E-2</v>
      </c>
      <c r="N1424" s="436" t="s">
        <v>3730</v>
      </c>
      <c r="O1424" s="259">
        <v>1</v>
      </c>
      <c r="P1424" s="260" t="s">
        <v>5167</v>
      </c>
      <c r="Q1424" s="260" t="s">
        <v>5263</v>
      </c>
    </row>
    <row r="1425" spans="1:17" ht="21.75" customHeight="1">
      <c r="A1425" s="301" t="s">
        <v>5234</v>
      </c>
      <c r="B1425" s="301" t="s">
        <v>5248</v>
      </c>
      <c r="C1425" s="316" t="s">
        <v>7493</v>
      </c>
      <c r="D1425" s="465" t="s">
        <v>3646</v>
      </c>
      <c r="E1425" s="465" t="s">
        <v>700</v>
      </c>
      <c r="F1425" s="469" t="str">
        <f t="shared" si="44"/>
        <v>CH</v>
      </c>
      <c r="G1425" s="260">
        <v>0</v>
      </c>
      <c r="H1425" s="260">
        <v>0</v>
      </c>
      <c r="I1425" s="260">
        <v>0</v>
      </c>
      <c r="J1425" s="260">
        <v>0.17088525575279701</v>
      </c>
      <c r="K1425" s="260">
        <v>0.17088525575270699</v>
      </c>
      <c r="L1425" s="301" t="str">
        <f t="shared" si="45"/>
        <v/>
      </c>
      <c r="M1425" s="459">
        <f>IFERROR((Tableau1[[#This Row],[Scope 1
(kg CO2-eq)]]+Tableau1[[#This Row],[Scope 2 energy
(kg CO2-eq)]]+Tableau1[[#This Row],[Scope 2 Infrastructure
(kg CO2-eq)]])/Tableau1[[#This Row],[Total CO2-emissions
(kg CO2-eq)
for scope 3 use ]],"")</f>
        <v>0</v>
      </c>
      <c r="N1425" s="436" t="s">
        <v>3646</v>
      </c>
      <c r="O1425" s="259">
        <v>1</v>
      </c>
      <c r="P1425" s="259" t="s">
        <v>5234</v>
      </c>
      <c r="Q1425" s="259" t="s">
        <v>5248</v>
      </c>
    </row>
    <row r="1426" spans="1:17" ht="21.75" customHeight="1">
      <c r="A1426" s="301" t="s">
        <v>5167</v>
      </c>
      <c r="B1426" s="301" t="s">
        <v>5216</v>
      </c>
      <c r="C1426" s="316" t="s">
        <v>7494</v>
      </c>
      <c r="D1426" s="465" t="s">
        <v>3730</v>
      </c>
      <c r="E1426" s="465" t="s">
        <v>700</v>
      </c>
      <c r="F1426" s="469" t="str">
        <f t="shared" si="44"/>
        <v>CH</v>
      </c>
      <c r="G1426" s="260">
        <v>0</v>
      </c>
      <c r="H1426" s="260">
        <v>0</v>
      </c>
      <c r="I1426" s="260">
        <v>0</v>
      </c>
      <c r="J1426" s="260">
        <v>6.1444899215301902E-3</v>
      </c>
      <c r="K1426" s="260">
        <v>6.1444899219292503E-3</v>
      </c>
      <c r="L1426" s="301" t="str">
        <f t="shared" si="45"/>
        <v/>
      </c>
      <c r="M1426" s="459">
        <f>IFERROR((Tableau1[[#This Row],[Scope 1
(kg CO2-eq)]]+Tableau1[[#This Row],[Scope 2 energy
(kg CO2-eq)]]+Tableau1[[#This Row],[Scope 2 Infrastructure
(kg CO2-eq)]])/Tableau1[[#This Row],[Total CO2-emissions
(kg CO2-eq)
for scope 3 use ]],"")</f>
        <v>0</v>
      </c>
      <c r="N1426" s="436" t="s">
        <v>3730</v>
      </c>
      <c r="O1426" s="259">
        <v>1</v>
      </c>
      <c r="P1426" s="259" t="s">
        <v>5167</v>
      </c>
      <c r="Q1426" s="259" t="s">
        <v>5216</v>
      </c>
    </row>
    <row r="1427" spans="1:17" ht="21.75" customHeight="1">
      <c r="A1427" s="301" t="s">
        <v>5167</v>
      </c>
      <c r="B1427" s="301" t="s">
        <v>5251</v>
      </c>
      <c r="C1427" s="316" t="s">
        <v>7495</v>
      </c>
      <c r="D1427" s="465" t="s">
        <v>3730</v>
      </c>
      <c r="E1427" s="465" t="s">
        <v>700</v>
      </c>
      <c r="F1427" s="469" t="str">
        <f t="shared" si="44"/>
        <v>CH</v>
      </c>
      <c r="G1427" s="260">
        <v>0.49029179935</v>
      </c>
      <c r="H1427" s="260">
        <v>9.8522973589799997E-3</v>
      </c>
      <c r="I1427" s="260">
        <v>5.4177726479999999E-6</v>
      </c>
      <c r="J1427" s="260">
        <v>2.2495825645335032E-2</v>
      </c>
      <c r="K1427" s="260">
        <v>0.52264534010938801</v>
      </c>
      <c r="L1427" s="301" t="str">
        <f t="shared" si="45"/>
        <v/>
      </c>
      <c r="M1427" s="459">
        <f>IFERROR((Tableau1[[#This Row],[Scope 1
(kg CO2-eq)]]+Tableau1[[#This Row],[Scope 2 energy
(kg CO2-eq)]]+Tableau1[[#This Row],[Scope 2 Infrastructure
(kg CO2-eq)]])/Tableau1[[#This Row],[Total CO2-emissions
(kg CO2-eq)
for scope 3 use ]],"")</f>
        <v>0.95695776102576213</v>
      </c>
      <c r="N1427" s="436" t="s">
        <v>3730</v>
      </c>
      <c r="O1427" s="259">
        <v>1</v>
      </c>
      <c r="P1427" s="259" t="s">
        <v>5167</v>
      </c>
      <c r="Q1427" s="259" t="s">
        <v>5251</v>
      </c>
    </row>
    <row r="1428" spans="1:17" ht="21.75" customHeight="1">
      <c r="A1428" s="301" t="s">
        <v>5252</v>
      </c>
      <c r="B1428" s="301" t="s">
        <v>5253</v>
      </c>
      <c r="C1428" s="316" t="s">
        <v>7496</v>
      </c>
      <c r="D1428" s="465" t="s">
        <v>3730</v>
      </c>
      <c r="E1428" s="465" t="s">
        <v>700</v>
      </c>
      <c r="F1428" s="469" t="str">
        <f t="shared" si="44"/>
        <v>CH</v>
      </c>
      <c r="G1428" s="260">
        <v>0.61276274557999999</v>
      </c>
      <c r="H1428" s="260">
        <v>1.1471616706890001E-3</v>
      </c>
      <c r="I1428" s="260">
        <v>3.6200648889499999E-5</v>
      </c>
      <c r="J1428" s="260">
        <v>1.3525677887774035E-2</v>
      </c>
      <c r="K1428" s="260">
        <v>0.627471782117347</v>
      </c>
      <c r="L1428" s="301" t="str">
        <f t="shared" si="45"/>
        <v/>
      </c>
      <c r="M1428" s="459">
        <f>IFERROR((Tableau1[[#This Row],[Scope 1
(kg CO2-eq)]]+Tableau1[[#This Row],[Scope 2 energy
(kg CO2-eq)]]+Tableau1[[#This Row],[Scope 2 Infrastructure
(kg CO2-eq)]])/Tableau1[[#This Row],[Total CO2-emissions
(kg CO2-eq)
for scope 3 use ]],"")</f>
        <v>0.97844417135041939</v>
      </c>
      <c r="N1428" s="436" t="s">
        <v>3730</v>
      </c>
      <c r="O1428" s="259">
        <v>1</v>
      </c>
      <c r="P1428" s="259" t="s">
        <v>5252</v>
      </c>
      <c r="Q1428" s="260" t="s">
        <v>5253</v>
      </c>
    </row>
    <row r="1429" spans="1:17" ht="21.75" customHeight="1">
      <c r="A1429" s="301" t="s">
        <v>5167</v>
      </c>
      <c r="B1429" s="301" t="s">
        <v>5262</v>
      </c>
      <c r="C1429" s="316" t="s">
        <v>7497</v>
      </c>
      <c r="D1429" s="465" t="s">
        <v>3730</v>
      </c>
      <c r="E1429" s="465" t="s">
        <v>700</v>
      </c>
      <c r="F1429" s="469" t="str">
        <f t="shared" si="44"/>
        <v>CH</v>
      </c>
      <c r="G1429" s="260">
        <v>0</v>
      </c>
      <c r="H1429" s="260">
        <v>1.475201153912E-7</v>
      </c>
      <c r="I1429" s="260">
        <v>7.0586666659200005E-8</v>
      </c>
      <c r="J1429" s="260">
        <v>1.1687464495249301E-3</v>
      </c>
      <c r="K1429" s="260">
        <v>1.1689645978364401E-3</v>
      </c>
      <c r="L1429" s="301" t="str">
        <f t="shared" si="45"/>
        <v/>
      </c>
      <c r="M1429" s="459">
        <f>IFERROR((Tableau1[[#This Row],[Scope 1
(kg CO2-eq)]]+Tableau1[[#This Row],[Scope 2 energy
(kg CO2-eq)]]+Tableau1[[#This Row],[Scope 2 Infrastructure
(kg CO2-eq)]])/Tableau1[[#This Row],[Total CO2-emissions
(kg CO2-eq)
for scope 3 use ]],"")</f>
        <v>1.865811697412219E-4</v>
      </c>
      <c r="N1429" s="437" t="s">
        <v>3730</v>
      </c>
      <c r="O1429" s="259">
        <v>1</v>
      </c>
      <c r="P1429" s="259" t="s">
        <v>5167</v>
      </c>
      <c r="Q1429" s="260" t="s">
        <v>5262</v>
      </c>
    </row>
    <row r="1430" spans="1:17" ht="21.75" customHeight="1">
      <c r="A1430" s="301" t="s">
        <v>5167</v>
      </c>
      <c r="B1430" s="301" t="s">
        <v>5216</v>
      </c>
      <c r="C1430" s="316" t="s">
        <v>7498</v>
      </c>
      <c r="D1430" s="465" t="s">
        <v>3730</v>
      </c>
      <c r="E1430" s="465" t="s">
        <v>700</v>
      </c>
      <c r="F1430" s="469" t="str">
        <f t="shared" si="44"/>
        <v>CH</v>
      </c>
      <c r="G1430" s="260">
        <v>0</v>
      </c>
      <c r="H1430" s="260">
        <v>0</v>
      </c>
      <c r="I1430" s="260">
        <v>0</v>
      </c>
      <c r="J1430" s="260">
        <v>2.6508143393119001E-2</v>
      </c>
      <c r="K1430" s="260">
        <v>2.6508143394844998E-2</v>
      </c>
      <c r="L1430" s="301" t="str">
        <f t="shared" si="45"/>
        <v/>
      </c>
      <c r="M1430" s="459">
        <f>IFERROR((Tableau1[[#This Row],[Scope 1
(kg CO2-eq)]]+Tableau1[[#This Row],[Scope 2 energy
(kg CO2-eq)]]+Tableau1[[#This Row],[Scope 2 Infrastructure
(kg CO2-eq)]])/Tableau1[[#This Row],[Total CO2-emissions
(kg CO2-eq)
for scope 3 use ]],"")</f>
        <v>0</v>
      </c>
      <c r="N1430" s="436" t="s">
        <v>3730</v>
      </c>
      <c r="O1430" s="259">
        <v>1</v>
      </c>
      <c r="P1430" s="260" t="s">
        <v>5167</v>
      </c>
      <c r="Q1430" s="260" t="s">
        <v>5216</v>
      </c>
    </row>
    <row r="1431" spans="1:17" ht="21.75" customHeight="1">
      <c r="A1431" s="301" t="s">
        <v>5167</v>
      </c>
      <c r="B1431" s="301" t="s">
        <v>5216</v>
      </c>
      <c r="C1431" s="316" t="s">
        <v>7499</v>
      </c>
      <c r="D1431" s="465" t="s">
        <v>3730</v>
      </c>
      <c r="E1431" s="465" t="s">
        <v>700</v>
      </c>
      <c r="F1431" s="469" t="str">
        <f t="shared" si="44"/>
        <v>CH</v>
      </c>
      <c r="G1431" s="260">
        <v>0</v>
      </c>
      <c r="H1431" s="260">
        <v>0</v>
      </c>
      <c r="I1431" s="260">
        <v>0</v>
      </c>
      <c r="J1431" s="260">
        <v>0.78164445352140499</v>
      </c>
      <c r="K1431" s="260">
        <v>0.78164445357544798</v>
      </c>
      <c r="L1431" s="301" t="str">
        <f t="shared" si="45"/>
        <v/>
      </c>
      <c r="M1431" s="459">
        <f>IFERROR((Tableau1[[#This Row],[Scope 1
(kg CO2-eq)]]+Tableau1[[#This Row],[Scope 2 energy
(kg CO2-eq)]]+Tableau1[[#This Row],[Scope 2 Infrastructure
(kg CO2-eq)]])/Tableau1[[#This Row],[Total CO2-emissions
(kg CO2-eq)
for scope 3 use ]],"")</f>
        <v>0</v>
      </c>
      <c r="N1431" s="436" t="s">
        <v>3730</v>
      </c>
      <c r="O1431" s="259">
        <v>1</v>
      </c>
      <c r="P1431" s="259" t="s">
        <v>5167</v>
      </c>
      <c r="Q1431" s="259" t="s">
        <v>5216</v>
      </c>
    </row>
    <row r="1432" spans="1:17" ht="21.75" customHeight="1">
      <c r="A1432" s="301" t="s">
        <v>5167</v>
      </c>
      <c r="B1432" s="301" t="s">
        <v>5216</v>
      </c>
      <c r="C1432" s="316" t="s">
        <v>7500</v>
      </c>
      <c r="D1432" s="465" t="s">
        <v>3731</v>
      </c>
      <c r="E1432" s="465" t="s">
        <v>700</v>
      </c>
      <c r="F1432" s="469" t="str">
        <f t="shared" si="44"/>
        <v>CH</v>
      </c>
      <c r="G1432" s="260">
        <v>0</v>
      </c>
      <c r="H1432" s="260">
        <v>0</v>
      </c>
      <c r="I1432" s="260">
        <v>0</v>
      </c>
      <c r="J1432" s="260">
        <v>3.1965749396081802</v>
      </c>
      <c r="K1432" s="260">
        <v>3.19657493957149</v>
      </c>
      <c r="L1432" s="301" t="str">
        <f t="shared" si="45"/>
        <v/>
      </c>
      <c r="M1432" s="459">
        <f>IFERROR((Tableau1[[#This Row],[Scope 1
(kg CO2-eq)]]+Tableau1[[#This Row],[Scope 2 energy
(kg CO2-eq)]]+Tableau1[[#This Row],[Scope 2 Infrastructure
(kg CO2-eq)]])/Tableau1[[#This Row],[Total CO2-emissions
(kg CO2-eq)
for scope 3 use ]],"")</f>
        <v>0</v>
      </c>
      <c r="N1432" s="436" t="s">
        <v>3731</v>
      </c>
      <c r="O1432" s="259">
        <v>1</v>
      </c>
      <c r="P1432" s="259" t="s">
        <v>5167</v>
      </c>
      <c r="Q1432" s="259" t="s">
        <v>5216</v>
      </c>
    </row>
    <row r="1433" spans="1:17" ht="21.75" customHeight="1">
      <c r="A1433" s="301" t="s">
        <v>5167</v>
      </c>
      <c r="B1433" s="301" t="s">
        <v>5216</v>
      </c>
      <c r="C1433" s="316" t="s">
        <v>7501</v>
      </c>
      <c r="D1433" s="465" t="s">
        <v>3731</v>
      </c>
      <c r="E1433" s="465" t="s">
        <v>700</v>
      </c>
      <c r="F1433" s="469" t="str">
        <f t="shared" si="44"/>
        <v>CH</v>
      </c>
      <c r="G1433" s="260">
        <v>0</v>
      </c>
      <c r="H1433" s="260">
        <v>0</v>
      </c>
      <c r="I1433" s="260">
        <v>0</v>
      </c>
      <c r="J1433" s="260">
        <v>0.53223679226912901</v>
      </c>
      <c r="K1433" s="260">
        <v>0.53223679221814602</v>
      </c>
      <c r="L1433" s="301" t="str">
        <f t="shared" si="45"/>
        <v/>
      </c>
      <c r="M1433" s="459">
        <f>IFERROR((Tableau1[[#This Row],[Scope 1
(kg CO2-eq)]]+Tableau1[[#This Row],[Scope 2 energy
(kg CO2-eq)]]+Tableau1[[#This Row],[Scope 2 Infrastructure
(kg CO2-eq)]])/Tableau1[[#This Row],[Total CO2-emissions
(kg CO2-eq)
for scope 3 use ]],"")</f>
        <v>0</v>
      </c>
      <c r="N1433" s="436" t="s">
        <v>3731</v>
      </c>
      <c r="O1433" s="259">
        <v>1</v>
      </c>
      <c r="P1433" s="259" t="s">
        <v>5167</v>
      </c>
      <c r="Q1433" s="259" t="s">
        <v>5216</v>
      </c>
    </row>
    <row r="1434" spans="1:17" ht="21.75" customHeight="1">
      <c r="A1434" s="301" t="s">
        <v>5167</v>
      </c>
      <c r="B1434" s="301" t="s">
        <v>5216</v>
      </c>
      <c r="C1434" s="316" t="s">
        <v>7502</v>
      </c>
      <c r="D1434" s="465" t="s">
        <v>3731</v>
      </c>
      <c r="E1434" s="465" t="s">
        <v>700</v>
      </c>
      <c r="F1434" s="469" t="str">
        <f t="shared" si="44"/>
        <v>CH</v>
      </c>
      <c r="G1434" s="260">
        <v>0</v>
      </c>
      <c r="H1434" s="260">
        <v>0</v>
      </c>
      <c r="I1434" s="260">
        <v>0</v>
      </c>
      <c r="J1434" s="260">
        <v>3.8701646844325999</v>
      </c>
      <c r="K1434" s="260">
        <v>3.8701646844335902</v>
      </c>
      <c r="L1434" s="301" t="str">
        <f t="shared" si="45"/>
        <v/>
      </c>
      <c r="M1434" s="459">
        <f>IFERROR((Tableau1[[#This Row],[Scope 1
(kg CO2-eq)]]+Tableau1[[#This Row],[Scope 2 energy
(kg CO2-eq)]]+Tableau1[[#This Row],[Scope 2 Infrastructure
(kg CO2-eq)]])/Tableau1[[#This Row],[Total CO2-emissions
(kg CO2-eq)
for scope 3 use ]],"")</f>
        <v>0</v>
      </c>
      <c r="N1434" s="436" t="s">
        <v>3731</v>
      </c>
      <c r="O1434" s="259">
        <v>1</v>
      </c>
      <c r="P1434" s="259" t="s">
        <v>5167</v>
      </c>
      <c r="Q1434" s="259" t="s">
        <v>5216</v>
      </c>
    </row>
    <row r="1435" spans="1:17" ht="21.75" customHeight="1">
      <c r="A1435" s="301" t="s">
        <v>5167</v>
      </c>
      <c r="B1435" s="301" t="s">
        <v>5251</v>
      </c>
      <c r="C1435" s="316" t="s">
        <v>7503</v>
      </c>
      <c r="D1435" s="465" t="s">
        <v>3730</v>
      </c>
      <c r="E1435" s="465" t="s">
        <v>700</v>
      </c>
      <c r="F1435" s="469" t="str">
        <f t="shared" si="44"/>
        <v>CH</v>
      </c>
      <c r="G1435" s="260">
        <v>2.6950868800000001E-3</v>
      </c>
      <c r="H1435" s="260">
        <v>6.4043324719080001E-3</v>
      </c>
      <c r="I1435" s="260">
        <v>3.5217387408000002E-6</v>
      </c>
      <c r="J1435" s="260">
        <v>1.36134350571297E-2</v>
      </c>
      <c r="K1435" s="260">
        <v>2.2716376139241101E-2</v>
      </c>
      <c r="L1435" s="301" t="str">
        <f t="shared" si="45"/>
        <v/>
      </c>
      <c r="M1435" s="459">
        <f>IFERROR((Tableau1[[#This Row],[Scope 1
(kg CO2-eq)]]+Tableau1[[#This Row],[Scope 2 energy
(kg CO2-eq)]]+Tableau1[[#This Row],[Scope 2 Infrastructure
(kg CO2-eq)]])/Tableau1[[#This Row],[Total CO2-emissions
(kg CO2-eq)
for scope 3 use ]],"")</f>
        <v>0.40072153387722992</v>
      </c>
      <c r="N1435" s="436" t="s">
        <v>3730</v>
      </c>
      <c r="O1435" s="259">
        <v>1</v>
      </c>
      <c r="P1435" s="259" t="s">
        <v>5167</v>
      </c>
      <c r="Q1435" s="259" t="s">
        <v>5251</v>
      </c>
    </row>
    <row r="1436" spans="1:17" ht="21.75" customHeight="1">
      <c r="A1436" s="301" t="s">
        <v>5252</v>
      </c>
      <c r="B1436" s="301" t="s">
        <v>5253</v>
      </c>
      <c r="C1436" s="316" t="s">
        <v>7504</v>
      </c>
      <c r="D1436" s="465" t="s">
        <v>3730</v>
      </c>
      <c r="E1436" s="465" t="s">
        <v>700</v>
      </c>
      <c r="F1436" s="469" t="str">
        <f t="shared" si="44"/>
        <v>CH</v>
      </c>
      <c r="G1436" s="260">
        <v>0.70888101000000003</v>
      </c>
      <c r="H1436" s="260">
        <v>3.650721863078E-4</v>
      </c>
      <c r="I1436" s="260">
        <v>1.3779646289379999E-5</v>
      </c>
      <c r="J1436" s="260">
        <v>1.3409097825918925E-2</v>
      </c>
      <c r="K1436" s="260">
        <v>0.72266895983958301</v>
      </c>
      <c r="L1436" s="301" t="str">
        <f t="shared" si="45"/>
        <v/>
      </c>
      <c r="M1436" s="459">
        <f>IFERROR((Tableau1[[#This Row],[Scope 1
(kg CO2-eq)]]+Tableau1[[#This Row],[Scope 2 energy
(kg CO2-eq)]]+Tableau1[[#This Row],[Scope 2 Infrastructure
(kg CO2-eq)]])/Tableau1[[#This Row],[Total CO2-emissions
(kg CO2-eq)
for scope 3 use ]],"")</f>
        <v>0.98144503396138338</v>
      </c>
      <c r="N1436" s="436" t="s">
        <v>3730</v>
      </c>
      <c r="O1436" s="259">
        <v>1</v>
      </c>
      <c r="P1436" s="259" t="s">
        <v>5252</v>
      </c>
      <c r="Q1436" s="260" t="s">
        <v>5253</v>
      </c>
    </row>
    <row r="1437" spans="1:17" ht="21.75" customHeight="1">
      <c r="A1437" s="301" t="s">
        <v>5252</v>
      </c>
      <c r="B1437" s="301" t="s">
        <v>5257</v>
      </c>
      <c r="C1437" s="316" t="s">
        <v>7505</v>
      </c>
      <c r="D1437" s="465" t="s">
        <v>3730</v>
      </c>
      <c r="E1437" s="465" t="s">
        <v>700</v>
      </c>
      <c r="F1437" s="469" t="str">
        <f t="shared" si="44"/>
        <v>CH</v>
      </c>
      <c r="G1437" s="260">
        <v>0</v>
      </c>
      <c r="H1437" s="260">
        <v>0</v>
      </c>
      <c r="I1437" s="260">
        <v>0</v>
      </c>
      <c r="J1437" s="260">
        <v>1.0601018470059301E-2</v>
      </c>
      <c r="K1437" s="260">
        <v>1.0601018442492199E-2</v>
      </c>
      <c r="L1437" s="301" t="str">
        <f t="shared" si="45"/>
        <v/>
      </c>
      <c r="M1437" s="459">
        <f>IFERROR((Tableau1[[#This Row],[Scope 1
(kg CO2-eq)]]+Tableau1[[#This Row],[Scope 2 energy
(kg CO2-eq)]]+Tableau1[[#This Row],[Scope 2 Infrastructure
(kg CO2-eq)]])/Tableau1[[#This Row],[Total CO2-emissions
(kg CO2-eq)
for scope 3 use ]],"")</f>
        <v>0</v>
      </c>
      <c r="N1437" s="436" t="s">
        <v>3730</v>
      </c>
      <c r="O1437" s="259">
        <v>1</v>
      </c>
      <c r="P1437" s="259" t="s">
        <v>5252</v>
      </c>
      <c r="Q1437" s="260" t="s">
        <v>5257</v>
      </c>
    </row>
    <row r="1438" spans="1:17" ht="21.75" customHeight="1">
      <c r="A1438" s="301" t="s">
        <v>5234</v>
      </c>
      <c r="B1438" s="301" t="s">
        <v>5248</v>
      </c>
      <c r="C1438" s="316" t="s">
        <v>7506</v>
      </c>
      <c r="D1438" s="465" t="s">
        <v>3730</v>
      </c>
      <c r="E1438" s="465" t="s">
        <v>6101</v>
      </c>
      <c r="F1438" s="469" t="str">
        <f t="shared" si="44"/>
        <v>other</v>
      </c>
      <c r="G1438" s="260">
        <v>0</v>
      </c>
      <c r="H1438" s="260">
        <v>0.151953448464</v>
      </c>
      <c r="I1438" s="260">
        <v>1.91791296E-4</v>
      </c>
      <c r="J1438" s="260">
        <v>0.53470525572593097</v>
      </c>
      <c r="K1438" s="260">
        <v>0.68685049521029196</v>
      </c>
      <c r="L1438" s="301" t="str">
        <f t="shared" si="45"/>
        <v/>
      </c>
      <c r="M1438" s="459">
        <f>IFERROR((Tableau1[[#This Row],[Scope 1
(kg CO2-eq)]]+Tableau1[[#This Row],[Scope 2 energy
(kg CO2-eq)]]+Tableau1[[#This Row],[Scope 2 Infrastructure
(kg CO2-eq)]])/Tableau1[[#This Row],[Total CO2-emissions
(kg CO2-eq)
for scope 3 use ]],"")</f>
        <v>0.22151143636202508</v>
      </c>
      <c r="N1438" s="436" t="s">
        <v>3730</v>
      </c>
      <c r="O1438" s="259">
        <v>1</v>
      </c>
      <c r="P1438" s="259" t="s">
        <v>5234</v>
      </c>
      <c r="Q1438" s="259" t="s">
        <v>5248</v>
      </c>
    </row>
    <row r="1439" spans="1:17" ht="21.75" customHeight="1">
      <c r="A1439" s="301" t="s">
        <v>5167</v>
      </c>
      <c r="B1439" s="301" t="s">
        <v>5216</v>
      </c>
      <c r="C1439" s="316" t="s">
        <v>7507</v>
      </c>
      <c r="D1439" s="465" t="s">
        <v>3730</v>
      </c>
      <c r="E1439" s="465" t="s">
        <v>700</v>
      </c>
      <c r="F1439" s="469" t="str">
        <f t="shared" si="44"/>
        <v>CH</v>
      </c>
      <c r="G1439" s="260">
        <v>0</v>
      </c>
      <c r="H1439" s="260">
        <v>0</v>
      </c>
      <c r="I1439" s="260">
        <v>0</v>
      </c>
      <c r="J1439" s="260">
        <v>8.2399757613970791E-3</v>
      </c>
      <c r="K1439" s="260">
        <v>8.2399757607937302E-3</v>
      </c>
      <c r="L1439" s="301" t="str">
        <f t="shared" si="45"/>
        <v/>
      </c>
      <c r="M1439" s="459">
        <f>IFERROR((Tableau1[[#This Row],[Scope 1
(kg CO2-eq)]]+Tableau1[[#This Row],[Scope 2 energy
(kg CO2-eq)]]+Tableau1[[#This Row],[Scope 2 Infrastructure
(kg CO2-eq)]])/Tableau1[[#This Row],[Total CO2-emissions
(kg CO2-eq)
for scope 3 use ]],"")</f>
        <v>0</v>
      </c>
      <c r="N1439" s="436" t="s">
        <v>3730</v>
      </c>
      <c r="O1439" s="259">
        <v>1</v>
      </c>
      <c r="P1439" s="259" t="s">
        <v>5167</v>
      </c>
      <c r="Q1439" s="259" t="s">
        <v>5216</v>
      </c>
    </row>
    <row r="1440" spans="1:17" ht="21.75" customHeight="1">
      <c r="A1440" s="301" t="s">
        <v>5167</v>
      </c>
      <c r="B1440" s="301" t="s">
        <v>5216</v>
      </c>
      <c r="C1440" s="316" t="s">
        <v>7508</v>
      </c>
      <c r="D1440" s="465" t="s">
        <v>3730</v>
      </c>
      <c r="E1440" s="465" t="s">
        <v>700</v>
      </c>
      <c r="F1440" s="469" t="str">
        <f t="shared" si="44"/>
        <v>CH</v>
      </c>
      <c r="G1440" s="260">
        <v>0</v>
      </c>
      <c r="H1440" s="260">
        <v>0</v>
      </c>
      <c r="I1440" s="260">
        <v>0</v>
      </c>
      <c r="J1440" s="260">
        <v>1.3141649190187401E-2</v>
      </c>
      <c r="K1440" s="260">
        <v>1.3141649191830401E-2</v>
      </c>
      <c r="L1440" s="301" t="str">
        <f t="shared" si="45"/>
        <v/>
      </c>
      <c r="M1440" s="459">
        <f>IFERROR((Tableau1[[#This Row],[Scope 1
(kg CO2-eq)]]+Tableau1[[#This Row],[Scope 2 energy
(kg CO2-eq)]]+Tableau1[[#This Row],[Scope 2 Infrastructure
(kg CO2-eq)]])/Tableau1[[#This Row],[Total CO2-emissions
(kg CO2-eq)
for scope 3 use ]],"")</f>
        <v>0</v>
      </c>
      <c r="N1440" s="436" t="s">
        <v>3730</v>
      </c>
      <c r="O1440" s="259">
        <v>1</v>
      </c>
      <c r="P1440" s="259" t="s">
        <v>5167</v>
      </c>
      <c r="Q1440" s="259" t="s">
        <v>5216</v>
      </c>
    </row>
    <row r="1441" spans="1:17" ht="21.75" customHeight="1">
      <c r="A1441" s="301" t="s">
        <v>5252</v>
      </c>
      <c r="B1441" s="301" t="s">
        <v>5257</v>
      </c>
      <c r="C1441" s="316" t="s">
        <v>7509</v>
      </c>
      <c r="D1441" s="465" t="s">
        <v>3730</v>
      </c>
      <c r="E1441" s="465" t="s">
        <v>6101</v>
      </c>
      <c r="F1441" s="469" t="str">
        <f t="shared" si="44"/>
        <v>other</v>
      </c>
      <c r="G1441" s="260">
        <v>0</v>
      </c>
      <c r="H1441" s="260">
        <v>0</v>
      </c>
      <c r="I1441" s="260">
        <v>0</v>
      </c>
      <c r="J1441" s="260">
        <v>0</v>
      </c>
      <c r="K1441" s="260">
        <v>0</v>
      </c>
      <c r="L1441" s="301" t="str">
        <f t="shared" si="45"/>
        <v/>
      </c>
      <c r="M1441" s="459" t="str">
        <f>IFERROR((Tableau1[[#This Row],[Scope 1
(kg CO2-eq)]]+Tableau1[[#This Row],[Scope 2 energy
(kg CO2-eq)]]+Tableau1[[#This Row],[Scope 2 Infrastructure
(kg CO2-eq)]])/Tableau1[[#This Row],[Total CO2-emissions
(kg CO2-eq)
for scope 3 use ]],"")</f>
        <v/>
      </c>
      <c r="N1441" s="436" t="s">
        <v>3730</v>
      </c>
      <c r="O1441" s="259">
        <v>1</v>
      </c>
      <c r="P1441" s="259" t="s">
        <v>5252</v>
      </c>
      <c r="Q1441" s="259" t="s">
        <v>5257</v>
      </c>
    </row>
    <row r="1442" spans="1:17" ht="21.75" customHeight="1">
      <c r="A1442" s="301" t="s">
        <v>5252</v>
      </c>
      <c r="B1442" s="301" t="s">
        <v>5257</v>
      </c>
      <c r="C1442" s="316" t="s">
        <v>7510</v>
      </c>
      <c r="D1442" s="465" t="s">
        <v>3730</v>
      </c>
      <c r="E1442" s="465" t="s">
        <v>6101</v>
      </c>
      <c r="F1442" s="469" t="str">
        <f t="shared" si="44"/>
        <v>other</v>
      </c>
      <c r="G1442" s="260">
        <v>0</v>
      </c>
      <c r="H1442" s="260">
        <v>0</v>
      </c>
      <c r="I1442" s="260">
        <v>0</v>
      </c>
      <c r="J1442" s="260">
        <v>0</v>
      </c>
      <c r="K1442" s="260">
        <v>0</v>
      </c>
      <c r="L1442" s="301" t="str">
        <f t="shared" si="45"/>
        <v/>
      </c>
      <c r="M1442" s="459" t="str">
        <f>IFERROR((Tableau1[[#This Row],[Scope 1
(kg CO2-eq)]]+Tableau1[[#This Row],[Scope 2 energy
(kg CO2-eq)]]+Tableau1[[#This Row],[Scope 2 Infrastructure
(kg CO2-eq)]])/Tableau1[[#This Row],[Total CO2-emissions
(kg CO2-eq)
for scope 3 use ]],"")</f>
        <v/>
      </c>
      <c r="N1442" s="436" t="s">
        <v>3730</v>
      </c>
      <c r="O1442" s="259">
        <v>1</v>
      </c>
      <c r="P1442" s="259" t="s">
        <v>5252</v>
      </c>
      <c r="Q1442" s="259" t="s">
        <v>5257</v>
      </c>
    </row>
    <row r="1443" spans="1:17" ht="21.75" customHeight="1">
      <c r="A1443" s="301" t="s">
        <v>5167</v>
      </c>
      <c r="B1443" s="301" t="s">
        <v>5216</v>
      </c>
      <c r="C1443" s="316" t="s">
        <v>7511</v>
      </c>
      <c r="D1443" s="465" t="s">
        <v>3730</v>
      </c>
      <c r="E1443" s="465" t="s">
        <v>700</v>
      </c>
      <c r="F1443" s="469" t="str">
        <f t="shared" si="44"/>
        <v>CH</v>
      </c>
      <c r="G1443" s="260">
        <v>0</v>
      </c>
      <c r="H1443" s="260">
        <v>0</v>
      </c>
      <c r="I1443" s="260">
        <v>0</v>
      </c>
      <c r="J1443" s="260">
        <v>3.1674073453209899</v>
      </c>
      <c r="K1443" s="260">
        <v>3.16740734535527</v>
      </c>
      <c r="L1443" s="301" t="str">
        <f t="shared" si="45"/>
        <v/>
      </c>
      <c r="M1443" s="459">
        <f>IFERROR((Tableau1[[#This Row],[Scope 1
(kg CO2-eq)]]+Tableau1[[#This Row],[Scope 2 energy
(kg CO2-eq)]]+Tableau1[[#This Row],[Scope 2 Infrastructure
(kg CO2-eq)]])/Tableau1[[#This Row],[Total CO2-emissions
(kg CO2-eq)
for scope 3 use ]],"")</f>
        <v>0</v>
      </c>
      <c r="N1443" s="436" t="s">
        <v>3730</v>
      </c>
      <c r="O1443" s="259">
        <v>1</v>
      </c>
      <c r="P1443" s="259" t="s">
        <v>5167</v>
      </c>
      <c r="Q1443" s="259" t="s">
        <v>5216</v>
      </c>
    </row>
    <row r="1444" spans="1:17" ht="21.75" customHeight="1">
      <c r="A1444" s="301" t="s">
        <v>5167</v>
      </c>
      <c r="B1444" s="301" t="s">
        <v>5216</v>
      </c>
      <c r="C1444" s="316" t="s">
        <v>7512</v>
      </c>
      <c r="D1444" s="465" t="s">
        <v>3730</v>
      </c>
      <c r="E1444" s="465" t="s">
        <v>700</v>
      </c>
      <c r="F1444" s="469" t="str">
        <f t="shared" si="44"/>
        <v>CH</v>
      </c>
      <c r="G1444" s="260">
        <v>0</v>
      </c>
      <c r="H1444" s="260">
        <v>0</v>
      </c>
      <c r="I1444" s="260">
        <v>0</v>
      </c>
      <c r="J1444" s="260">
        <v>8.4061440203420407E-2</v>
      </c>
      <c r="K1444" s="260">
        <v>8.4061436141684501E-2</v>
      </c>
      <c r="L1444" s="301" t="str">
        <f t="shared" si="45"/>
        <v/>
      </c>
      <c r="M1444" s="459">
        <f>IFERROR((Tableau1[[#This Row],[Scope 1
(kg CO2-eq)]]+Tableau1[[#This Row],[Scope 2 energy
(kg CO2-eq)]]+Tableau1[[#This Row],[Scope 2 Infrastructure
(kg CO2-eq)]])/Tableau1[[#This Row],[Total CO2-emissions
(kg CO2-eq)
for scope 3 use ]],"")</f>
        <v>0</v>
      </c>
      <c r="N1444" s="436" t="s">
        <v>3730</v>
      </c>
      <c r="O1444" s="259">
        <v>1</v>
      </c>
      <c r="P1444" s="259" t="s">
        <v>5167</v>
      </c>
      <c r="Q1444" s="259" t="s">
        <v>5216</v>
      </c>
    </row>
    <row r="1445" spans="1:17" ht="21.75" customHeight="1">
      <c r="A1445" s="301" t="s">
        <v>5167</v>
      </c>
      <c r="B1445" s="301" t="s">
        <v>5216</v>
      </c>
      <c r="C1445" s="316" t="s">
        <v>7513</v>
      </c>
      <c r="D1445" s="465" t="s">
        <v>3730</v>
      </c>
      <c r="E1445" s="465" t="s">
        <v>700</v>
      </c>
      <c r="F1445" s="469" t="str">
        <f t="shared" si="44"/>
        <v>CH</v>
      </c>
      <c r="G1445" s="260">
        <v>0</v>
      </c>
      <c r="H1445" s="260">
        <v>0</v>
      </c>
      <c r="I1445" s="260">
        <v>0</v>
      </c>
      <c r="J1445" s="260">
        <v>0.12745886236800399</v>
      </c>
      <c r="K1445" s="260">
        <v>0.12745886236788401</v>
      </c>
      <c r="L1445" s="301" t="str">
        <f t="shared" si="45"/>
        <v/>
      </c>
      <c r="M1445" s="459">
        <f>IFERROR((Tableau1[[#This Row],[Scope 1
(kg CO2-eq)]]+Tableau1[[#This Row],[Scope 2 energy
(kg CO2-eq)]]+Tableau1[[#This Row],[Scope 2 Infrastructure
(kg CO2-eq)]])/Tableau1[[#This Row],[Total CO2-emissions
(kg CO2-eq)
for scope 3 use ]],"")</f>
        <v>0</v>
      </c>
      <c r="N1445" s="436" t="s">
        <v>3730</v>
      </c>
      <c r="O1445" s="259">
        <v>1</v>
      </c>
      <c r="P1445" s="259" t="s">
        <v>5167</v>
      </c>
      <c r="Q1445" s="259" t="s">
        <v>5216</v>
      </c>
    </row>
    <row r="1446" spans="1:17" ht="21.75" customHeight="1">
      <c r="A1446" s="301" t="s">
        <v>5167</v>
      </c>
      <c r="B1446" s="301" t="s">
        <v>5216</v>
      </c>
      <c r="C1446" s="316" t="s">
        <v>7514</v>
      </c>
      <c r="D1446" s="465" t="s">
        <v>3730</v>
      </c>
      <c r="E1446" s="465" t="s">
        <v>700</v>
      </c>
      <c r="F1446" s="469" t="str">
        <f t="shared" si="44"/>
        <v>CH</v>
      </c>
      <c r="G1446" s="260">
        <v>0</v>
      </c>
      <c r="H1446" s="260">
        <v>0</v>
      </c>
      <c r="I1446" s="260">
        <v>0</v>
      </c>
      <c r="J1446" s="260">
        <v>4.0666539114386897E-2</v>
      </c>
      <c r="K1446" s="260">
        <v>4.0666538243794299E-2</v>
      </c>
      <c r="L1446" s="301" t="str">
        <f t="shared" si="45"/>
        <v/>
      </c>
      <c r="M1446" s="459">
        <f>IFERROR((Tableau1[[#This Row],[Scope 1
(kg CO2-eq)]]+Tableau1[[#This Row],[Scope 2 energy
(kg CO2-eq)]]+Tableau1[[#This Row],[Scope 2 Infrastructure
(kg CO2-eq)]])/Tableau1[[#This Row],[Total CO2-emissions
(kg CO2-eq)
for scope 3 use ]],"")</f>
        <v>0</v>
      </c>
      <c r="N1446" s="436" t="s">
        <v>3730</v>
      </c>
      <c r="O1446" s="259">
        <v>1</v>
      </c>
      <c r="P1446" s="259" t="s">
        <v>5167</v>
      </c>
      <c r="Q1446" s="259" t="s">
        <v>5216</v>
      </c>
    </row>
    <row r="1447" spans="1:17" ht="21.75" customHeight="1">
      <c r="A1447" s="301" t="s">
        <v>5167</v>
      </c>
      <c r="B1447" s="301" t="s">
        <v>5216</v>
      </c>
      <c r="C1447" s="316" t="s">
        <v>7515</v>
      </c>
      <c r="D1447" s="465" t="s">
        <v>3730</v>
      </c>
      <c r="E1447" s="465" t="s">
        <v>700</v>
      </c>
      <c r="F1447" s="469" t="str">
        <f t="shared" si="44"/>
        <v>CH</v>
      </c>
      <c r="G1447" s="260">
        <v>0</v>
      </c>
      <c r="H1447" s="260">
        <v>0</v>
      </c>
      <c r="I1447" s="260">
        <v>0</v>
      </c>
      <c r="J1447" s="260">
        <v>3.6586954726057302E-2</v>
      </c>
      <c r="K1447" s="260">
        <v>3.6586954743319799E-2</v>
      </c>
      <c r="L1447" s="301" t="str">
        <f t="shared" si="45"/>
        <v/>
      </c>
      <c r="M1447" s="459">
        <f>IFERROR((Tableau1[[#This Row],[Scope 1
(kg CO2-eq)]]+Tableau1[[#This Row],[Scope 2 energy
(kg CO2-eq)]]+Tableau1[[#This Row],[Scope 2 Infrastructure
(kg CO2-eq)]])/Tableau1[[#This Row],[Total CO2-emissions
(kg CO2-eq)
for scope 3 use ]],"")</f>
        <v>0</v>
      </c>
      <c r="N1447" s="436" t="s">
        <v>3730</v>
      </c>
      <c r="O1447" s="259">
        <v>1</v>
      </c>
      <c r="P1447" s="259" t="s">
        <v>5167</v>
      </c>
      <c r="Q1447" s="259" t="s">
        <v>5216</v>
      </c>
    </row>
    <row r="1448" spans="1:17" ht="21.75" customHeight="1">
      <c r="A1448" s="301" t="s">
        <v>5234</v>
      </c>
      <c r="B1448" s="301" t="s">
        <v>5249</v>
      </c>
      <c r="C1448" s="316" t="s">
        <v>7516</v>
      </c>
      <c r="D1448" s="465" t="s">
        <v>3646</v>
      </c>
      <c r="E1448" s="465" t="s">
        <v>700</v>
      </c>
      <c r="F1448" s="469" t="str">
        <f t="shared" si="44"/>
        <v>CH</v>
      </c>
      <c r="G1448" s="260">
        <v>0</v>
      </c>
      <c r="H1448" s="260">
        <v>0</v>
      </c>
      <c r="I1448" s="260">
        <v>0</v>
      </c>
      <c r="J1448" s="260">
        <v>6.1757899031161401</v>
      </c>
      <c r="K1448" s="260">
        <v>6.1757899031089902</v>
      </c>
      <c r="L1448" s="301" t="str">
        <f t="shared" si="45"/>
        <v/>
      </c>
      <c r="M1448" s="459">
        <f>IFERROR((Tableau1[[#This Row],[Scope 1
(kg CO2-eq)]]+Tableau1[[#This Row],[Scope 2 energy
(kg CO2-eq)]]+Tableau1[[#This Row],[Scope 2 Infrastructure
(kg CO2-eq)]])/Tableau1[[#This Row],[Total CO2-emissions
(kg CO2-eq)
for scope 3 use ]],"")</f>
        <v>0</v>
      </c>
      <c r="N1448" s="436" t="s">
        <v>3646</v>
      </c>
      <c r="O1448" s="259">
        <v>1</v>
      </c>
      <c r="P1448" s="259" t="s">
        <v>5234</v>
      </c>
      <c r="Q1448" s="259" t="s">
        <v>5249</v>
      </c>
    </row>
    <row r="1449" spans="1:17" ht="21.75" customHeight="1">
      <c r="A1449" s="301" t="s">
        <v>5234</v>
      </c>
      <c r="B1449" s="301" t="s">
        <v>5249</v>
      </c>
      <c r="C1449" s="316" t="s">
        <v>7517</v>
      </c>
      <c r="D1449" s="465" t="s">
        <v>3646</v>
      </c>
      <c r="E1449" s="465" t="s">
        <v>700</v>
      </c>
      <c r="F1449" s="469" t="str">
        <f t="shared" si="44"/>
        <v>CH</v>
      </c>
      <c r="G1449" s="260">
        <v>0</v>
      </c>
      <c r="H1449" s="260">
        <v>0</v>
      </c>
      <c r="I1449" s="260">
        <v>0</v>
      </c>
      <c r="J1449" s="260">
        <v>0.79398518771381299</v>
      </c>
      <c r="K1449" s="260">
        <v>0.79398518769189497</v>
      </c>
      <c r="L1449" s="301" t="str">
        <f t="shared" si="45"/>
        <v/>
      </c>
      <c r="M1449" s="459">
        <f>IFERROR((Tableau1[[#This Row],[Scope 1
(kg CO2-eq)]]+Tableau1[[#This Row],[Scope 2 energy
(kg CO2-eq)]]+Tableau1[[#This Row],[Scope 2 Infrastructure
(kg CO2-eq)]])/Tableau1[[#This Row],[Total CO2-emissions
(kg CO2-eq)
for scope 3 use ]],"")</f>
        <v>0</v>
      </c>
      <c r="N1449" s="436" t="s">
        <v>3646</v>
      </c>
      <c r="O1449" s="259">
        <v>1</v>
      </c>
      <c r="P1449" s="259" t="s">
        <v>5234</v>
      </c>
      <c r="Q1449" s="259" t="s">
        <v>5249</v>
      </c>
    </row>
    <row r="1450" spans="1:17" ht="21.75" customHeight="1">
      <c r="A1450" s="301" t="s">
        <v>5167</v>
      </c>
      <c r="B1450" s="301" t="s">
        <v>5262</v>
      </c>
      <c r="C1450" s="316" t="s">
        <v>7518</v>
      </c>
      <c r="D1450" s="465" t="s">
        <v>3730</v>
      </c>
      <c r="E1450" s="465" t="s">
        <v>700</v>
      </c>
      <c r="F1450" s="469" t="str">
        <f t="shared" si="44"/>
        <v>CH</v>
      </c>
      <c r="G1450" s="260">
        <v>0</v>
      </c>
      <c r="H1450" s="260">
        <v>1.475201153912E-7</v>
      </c>
      <c r="I1450" s="260">
        <v>7.0586666659200005E-8</v>
      </c>
      <c r="J1450" s="260">
        <v>1.1687464495249301E-3</v>
      </c>
      <c r="K1450" s="260">
        <v>1.1689645978364199E-3</v>
      </c>
      <c r="L1450" s="301" t="str">
        <f t="shared" si="45"/>
        <v/>
      </c>
      <c r="M1450" s="459">
        <f>IFERROR((Tableau1[[#This Row],[Scope 1
(kg CO2-eq)]]+Tableau1[[#This Row],[Scope 2 energy
(kg CO2-eq)]]+Tableau1[[#This Row],[Scope 2 Infrastructure
(kg CO2-eq)]])/Tableau1[[#This Row],[Total CO2-emissions
(kg CO2-eq)
for scope 3 use ]],"")</f>
        <v>1.865811697412251E-4</v>
      </c>
      <c r="N1450" s="437" t="s">
        <v>3730</v>
      </c>
      <c r="O1450" s="259">
        <v>1</v>
      </c>
      <c r="P1450" s="259" t="s">
        <v>5167</v>
      </c>
      <c r="Q1450" s="259" t="s">
        <v>5262</v>
      </c>
    </row>
    <row r="1451" spans="1:17" ht="21.75" customHeight="1">
      <c r="A1451" s="301" t="s">
        <v>5167</v>
      </c>
      <c r="B1451" s="301" t="s">
        <v>5251</v>
      </c>
      <c r="C1451" s="316" t="s">
        <v>7519</v>
      </c>
      <c r="D1451" s="465" t="s">
        <v>3730</v>
      </c>
      <c r="E1451" s="465" t="s">
        <v>700</v>
      </c>
      <c r="F1451" s="469" t="str">
        <f t="shared" si="44"/>
        <v>CH</v>
      </c>
      <c r="G1451" s="260">
        <v>1.0224409360000001E-2</v>
      </c>
      <c r="H1451" s="260">
        <v>9.6141116069000006E-3</v>
      </c>
      <c r="I1451" s="260">
        <v>5.2867944400000001E-6</v>
      </c>
      <c r="J1451" s="260">
        <v>1.5267420623075399E-2</v>
      </c>
      <c r="K1451" s="260">
        <v>3.5111231327415303E-2</v>
      </c>
      <c r="L1451" s="301" t="str">
        <f t="shared" si="45"/>
        <v/>
      </c>
      <c r="M1451" s="459">
        <f>IFERROR((Tableau1[[#This Row],[Scope 1
(kg CO2-eq)]]+Tableau1[[#This Row],[Scope 2 energy
(kg CO2-eq)]]+Tableau1[[#This Row],[Scope 2 Infrastructure
(kg CO2-eq)]])/Tableau1[[#This Row],[Total CO2-emissions
(kg CO2-eq)
for scope 3 use ]],"")</f>
        <v>0.56516980496339653</v>
      </c>
      <c r="N1451" s="436" t="s">
        <v>3730</v>
      </c>
      <c r="O1451" s="259">
        <v>1</v>
      </c>
      <c r="P1451" s="260" t="s">
        <v>5167</v>
      </c>
      <c r="Q1451" s="260" t="s">
        <v>5251</v>
      </c>
    </row>
    <row r="1452" spans="1:17" ht="21.75" customHeight="1">
      <c r="A1452" s="301" t="s">
        <v>5252</v>
      </c>
      <c r="B1452" s="301" t="s">
        <v>5253</v>
      </c>
      <c r="C1452" s="316" t="s">
        <v>7520</v>
      </c>
      <c r="D1452" s="465" t="s">
        <v>3730</v>
      </c>
      <c r="E1452" s="465" t="s">
        <v>700</v>
      </c>
      <c r="F1452" s="469" t="str">
        <f t="shared" si="44"/>
        <v>CH</v>
      </c>
      <c r="G1452" s="260">
        <v>1.5140087499999999</v>
      </c>
      <c r="H1452" s="260">
        <v>1.5161175335079999E-3</v>
      </c>
      <c r="I1452" s="260">
        <v>3.4759849150599998E-5</v>
      </c>
      <c r="J1452" s="260">
        <v>1.340435454453015E-2</v>
      </c>
      <c r="K1452" s="260">
        <v>1.5289639820405301</v>
      </c>
      <c r="L1452" s="301" t="str">
        <f t="shared" si="45"/>
        <v/>
      </c>
      <c r="M1452" s="459">
        <f>IFERROR((Tableau1[[#This Row],[Scope 1
(kg CO2-eq)]]+Tableau1[[#This Row],[Scope 2 energy
(kg CO2-eq)]]+Tableau1[[#This Row],[Scope 2 Infrastructure
(kg CO2-eq)]])/Tableau1[[#This Row],[Total CO2-emissions
(kg CO2-eq)
for scope 3 use ]],"")</f>
        <v>0.9912330474652632</v>
      </c>
      <c r="N1452" s="436" t="s">
        <v>3730</v>
      </c>
      <c r="O1452" s="259">
        <v>1</v>
      </c>
      <c r="P1452" s="259" t="s">
        <v>5252</v>
      </c>
      <c r="Q1452" s="260" t="s">
        <v>5253</v>
      </c>
    </row>
    <row r="1453" spans="1:17" ht="21.75" customHeight="1">
      <c r="A1453" s="301" t="s">
        <v>5167</v>
      </c>
      <c r="B1453" s="301" t="s">
        <v>5251</v>
      </c>
      <c r="C1453" s="316" t="s">
        <v>7521</v>
      </c>
      <c r="D1453" s="465" t="s">
        <v>3730</v>
      </c>
      <c r="E1453" s="465" t="s">
        <v>700</v>
      </c>
      <c r="F1453" s="469" t="str">
        <f t="shared" si="44"/>
        <v>CH</v>
      </c>
      <c r="G1453" s="260">
        <v>1.6212955120000001E-2</v>
      </c>
      <c r="H1453" s="260">
        <v>1.1702759451880001E-2</v>
      </c>
      <c r="I1453" s="260">
        <v>6.4353406880000002E-6</v>
      </c>
      <c r="J1453" s="260">
        <v>1.56218530788555E-2</v>
      </c>
      <c r="K1453" s="260">
        <v>4.3544002979642699E-2</v>
      </c>
      <c r="L1453" s="301" t="str">
        <f t="shared" si="45"/>
        <v/>
      </c>
      <c r="M1453" s="459">
        <f>IFERROR((Tableau1[[#This Row],[Scope 1
(kg CO2-eq)]]+Tableau1[[#This Row],[Scope 2 energy
(kg CO2-eq)]]+Tableau1[[#This Row],[Scope 2 Infrastructure
(kg CO2-eq)]])/Tableau1[[#This Row],[Total CO2-emissions
(kg CO2-eq)
for scope 3 use ]],"")</f>
        <v>0.6412398493914746</v>
      </c>
      <c r="N1453" s="436" t="s">
        <v>3730</v>
      </c>
      <c r="O1453" s="259">
        <v>1</v>
      </c>
      <c r="P1453" s="259" t="s">
        <v>5167</v>
      </c>
      <c r="Q1453" s="260" t="s">
        <v>5251</v>
      </c>
    </row>
    <row r="1454" spans="1:17" ht="21.75" customHeight="1">
      <c r="A1454" s="301" t="s">
        <v>5167</v>
      </c>
      <c r="B1454" s="301" t="s">
        <v>5262</v>
      </c>
      <c r="C1454" s="316" t="s">
        <v>7522</v>
      </c>
      <c r="D1454" s="465" t="s">
        <v>3730</v>
      </c>
      <c r="E1454" s="465" t="s">
        <v>700</v>
      </c>
      <c r="F1454" s="469" t="str">
        <f t="shared" si="44"/>
        <v>CH</v>
      </c>
      <c r="G1454" s="260">
        <v>0</v>
      </c>
      <c r="H1454" s="260">
        <v>1.475201153912E-7</v>
      </c>
      <c r="I1454" s="260">
        <v>7.0586666659200005E-8</v>
      </c>
      <c r="J1454" s="260">
        <v>1.1687464495249301E-3</v>
      </c>
      <c r="K1454" s="260">
        <v>1.16896459782379E-3</v>
      </c>
      <c r="L1454" s="301" t="str">
        <f t="shared" si="45"/>
        <v/>
      </c>
      <c r="M1454" s="459">
        <f>IFERROR((Tableau1[[#This Row],[Scope 1
(kg CO2-eq)]]+Tableau1[[#This Row],[Scope 2 energy
(kg CO2-eq)]]+Tableau1[[#This Row],[Scope 2 Infrastructure
(kg CO2-eq)]])/Tableau1[[#This Row],[Total CO2-emissions
(kg CO2-eq)
for scope 3 use ]],"")</f>
        <v>1.8658116974324098E-4</v>
      </c>
      <c r="N1454" s="437" t="s">
        <v>3730</v>
      </c>
      <c r="O1454" s="259">
        <v>1</v>
      </c>
      <c r="P1454" s="259" t="s">
        <v>5167</v>
      </c>
      <c r="Q1454" s="260" t="s">
        <v>5262</v>
      </c>
    </row>
    <row r="1455" spans="1:17" ht="21.75" customHeight="1">
      <c r="A1455" s="301" t="s">
        <v>5254</v>
      </c>
      <c r="B1455" s="301" t="s">
        <v>5255</v>
      </c>
      <c r="C1455" s="316" t="s">
        <v>7523</v>
      </c>
      <c r="D1455" s="465" t="s">
        <v>3730</v>
      </c>
      <c r="E1455" s="465" t="s">
        <v>700</v>
      </c>
      <c r="F1455" s="469" t="str">
        <f t="shared" si="44"/>
        <v>CH</v>
      </c>
      <c r="G1455" s="260">
        <v>2.36251895932</v>
      </c>
      <c r="H1455" s="260">
        <v>0.95266409324000001</v>
      </c>
      <c r="I1455" s="260">
        <v>0.32713850558000002</v>
      </c>
      <c r="J1455" s="260">
        <v>4.4025149129550023E-2</v>
      </c>
      <c r="K1455" s="260">
        <v>3.6863467107777201</v>
      </c>
      <c r="L1455" s="301" t="str">
        <f t="shared" si="45"/>
        <v/>
      </c>
      <c r="M1455" s="459">
        <f>IFERROR((Tableau1[[#This Row],[Scope 1
(kg CO2-eq)]]+Tableau1[[#This Row],[Scope 2 energy
(kg CO2-eq)]]+Tableau1[[#This Row],[Scope 2 Infrastructure
(kg CO2-eq)]])/Tableau1[[#This Row],[Total CO2-emissions
(kg CO2-eq)
for scope 3 use ]],"")</f>
        <v>0.98805724038137688</v>
      </c>
      <c r="N1455" s="436" t="s">
        <v>3730</v>
      </c>
      <c r="O1455" s="259">
        <v>1</v>
      </c>
      <c r="P1455" s="260" t="s">
        <v>5254</v>
      </c>
      <c r="Q1455" s="260" t="s">
        <v>5255</v>
      </c>
    </row>
    <row r="1456" spans="1:17" ht="21.75" customHeight="1">
      <c r="A1456" s="301" t="s">
        <v>5167</v>
      </c>
      <c r="B1456" s="301" t="s">
        <v>5251</v>
      </c>
      <c r="C1456" s="316" t="s">
        <v>7524</v>
      </c>
      <c r="D1456" s="465" t="s">
        <v>3730</v>
      </c>
      <c r="E1456" s="465" t="s">
        <v>700</v>
      </c>
      <c r="F1456" s="469" t="str">
        <f t="shared" si="44"/>
        <v>CH</v>
      </c>
      <c r="G1456" s="260">
        <v>2.3744806379700001</v>
      </c>
      <c r="H1456" s="260">
        <v>7.9558563709000007E-3</v>
      </c>
      <c r="I1456" s="260">
        <v>4.3749208399999996E-6</v>
      </c>
      <c r="J1456" s="260">
        <v>1.3292806206669727E-2</v>
      </c>
      <c r="K1456" s="260">
        <v>2.3957336756014</v>
      </c>
      <c r="L1456" s="301" t="str">
        <f t="shared" si="45"/>
        <v/>
      </c>
      <c r="M1456" s="459">
        <f>IFERROR((Tableau1[[#This Row],[Scope 1
(kg CO2-eq)]]+Tableau1[[#This Row],[Scope 2 energy
(kg CO2-eq)]]+Tableau1[[#This Row],[Scope 2 Infrastructure
(kg CO2-eq)]])/Tableau1[[#This Row],[Total CO2-emissions
(kg CO2-eq)
for scope 3 use ]],"")</f>
        <v>0.99445146742518309</v>
      </c>
      <c r="N1456" s="436" t="s">
        <v>3730</v>
      </c>
      <c r="O1456" s="259">
        <v>1</v>
      </c>
      <c r="P1456" s="259" t="s">
        <v>5167</v>
      </c>
      <c r="Q1456" s="259" t="s">
        <v>5251</v>
      </c>
    </row>
    <row r="1457" spans="1:17" ht="21.75" customHeight="1">
      <c r="A1457" s="301" t="s">
        <v>5252</v>
      </c>
      <c r="B1457" s="301" t="s">
        <v>5253</v>
      </c>
      <c r="C1457" s="316" t="s">
        <v>7525</v>
      </c>
      <c r="D1457" s="465" t="s">
        <v>3730</v>
      </c>
      <c r="E1457" s="465" t="s">
        <v>700</v>
      </c>
      <c r="F1457" s="469" t="str">
        <f t="shared" si="44"/>
        <v>CH</v>
      </c>
      <c r="G1457" s="260">
        <v>9.1879100180000006E-2</v>
      </c>
      <c r="H1457" s="260">
        <v>2.7994670210700001E-5</v>
      </c>
      <c r="I1457" s="260">
        <v>1.3392021964100001E-6</v>
      </c>
      <c r="J1457" s="260">
        <v>1.3360894093507991E-2</v>
      </c>
      <c r="K1457" s="260">
        <v>0.10526932810456199</v>
      </c>
      <c r="L1457" s="301" t="str">
        <f t="shared" si="45"/>
        <v/>
      </c>
      <c r="M1457" s="459">
        <f>IFERROR((Tableau1[[#This Row],[Scope 1
(kg CO2-eq)]]+Tableau1[[#This Row],[Scope 2 energy
(kg CO2-eq)]]+Tableau1[[#This Row],[Scope 2 Infrastructure
(kg CO2-eq)]])/Tableau1[[#This Row],[Total CO2-emissions
(kg CO2-eq)
for scope 3 use ]],"")</f>
        <v>0.87307894623509175</v>
      </c>
      <c r="N1457" s="437" t="s">
        <v>3730</v>
      </c>
      <c r="O1457" s="259">
        <v>1</v>
      </c>
      <c r="P1457" s="259" t="s">
        <v>5252</v>
      </c>
      <c r="Q1457" s="260" t="s">
        <v>5253</v>
      </c>
    </row>
    <row r="1458" spans="1:17" ht="21.75" customHeight="1">
      <c r="A1458" s="301" t="s">
        <v>5167</v>
      </c>
      <c r="B1458" s="301" t="s">
        <v>5216</v>
      </c>
      <c r="C1458" s="316" t="s">
        <v>7526</v>
      </c>
      <c r="D1458" s="465" t="s">
        <v>3731</v>
      </c>
      <c r="E1458" s="465" t="s">
        <v>700</v>
      </c>
      <c r="F1458" s="469" t="str">
        <f t="shared" si="44"/>
        <v>CH</v>
      </c>
      <c r="G1458" s="260">
        <v>0</v>
      </c>
      <c r="H1458" s="260">
        <v>0</v>
      </c>
      <c r="I1458" s="260">
        <v>0</v>
      </c>
      <c r="J1458" s="260">
        <v>4.6928506536540002E-2</v>
      </c>
      <c r="K1458" s="260">
        <v>4.6928506536540002E-2</v>
      </c>
      <c r="L1458" s="301" t="str">
        <f t="shared" si="45"/>
        <v/>
      </c>
      <c r="M1458" s="459">
        <f>IFERROR((Tableau1[[#This Row],[Scope 1
(kg CO2-eq)]]+Tableau1[[#This Row],[Scope 2 energy
(kg CO2-eq)]]+Tableau1[[#This Row],[Scope 2 Infrastructure
(kg CO2-eq)]])/Tableau1[[#This Row],[Total CO2-emissions
(kg CO2-eq)
for scope 3 use ]],"")</f>
        <v>0</v>
      </c>
      <c r="N1458" s="436" t="s">
        <v>3731</v>
      </c>
      <c r="O1458" s="259">
        <v>1</v>
      </c>
      <c r="P1458" s="260" t="s">
        <v>5167</v>
      </c>
      <c r="Q1458" s="260" t="s">
        <v>5216</v>
      </c>
    </row>
    <row r="1459" spans="1:17" ht="21.75" customHeight="1">
      <c r="A1459" s="301" t="s">
        <v>5167</v>
      </c>
      <c r="B1459" s="301" t="s">
        <v>5216</v>
      </c>
      <c r="C1459" s="316" t="s">
        <v>7527</v>
      </c>
      <c r="D1459" s="465" t="s">
        <v>3731</v>
      </c>
      <c r="E1459" s="465" t="s">
        <v>700</v>
      </c>
      <c r="F1459" s="469" t="str">
        <f t="shared" si="44"/>
        <v>CH</v>
      </c>
      <c r="G1459" s="260">
        <v>0</v>
      </c>
      <c r="H1459" s="260">
        <v>0</v>
      </c>
      <c r="I1459" s="260">
        <v>0</v>
      </c>
      <c r="J1459" s="260">
        <v>5.6314207843848003E-2</v>
      </c>
      <c r="K1459" s="260">
        <v>5.6314207843338203E-2</v>
      </c>
      <c r="L1459" s="301" t="str">
        <f t="shared" si="45"/>
        <v/>
      </c>
      <c r="M1459" s="459">
        <f>IFERROR((Tableau1[[#This Row],[Scope 1
(kg CO2-eq)]]+Tableau1[[#This Row],[Scope 2 energy
(kg CO2-eq)]]+Tableau1[[#This Row],[Scope 2 Infrastructure
(kg CO2-eq)]])/Tableau1[[#This Row],[Total CO2-emissions
(kg CO2-eq)
for scope 3 use ]],"")</f>
        <v>0</v>
      </c>
      <c r="N1459" s="436" t="s">
        <v>3731</v>
      </c>
      <c r="O1459" s="259">
        <v>1</v>
      </c>
      <c r="P1459" s="259" t="s">
        <v>5167</v>
      </c>
      <c r="Q1459" s="259" t="s">
        <v>5216</v>
      </c>
    </row>
    <row r="1460" spans="1:17" ht="21.75" customHeight="1">
      <c r="A1460" s="301" t="s">
        <v>5167</v>
      </c>
      <c r="B1460" s="301" t="s">
        <v>5216</v>
      </c>
      <c r="C1460" s="316" t="s">
        <v>7528</v>
      </c>
      <c r="D1460" s="465" t="s">
        <v>3730</v>
      </c>
      <c r="E1460" s="465" t="s">
        <v>700</v>
      </c>
      <c r="F1460" s="469" t="str">
        <f t="shared" si="44"/>
        <v>CH</v>
      </c>
      <c r="G1460" s="260">
        <v>0</v>
      </c>
      <c r="H1460" s="260">
        <v>0</v>
      </c>
      <c r="I1460" s="260">
        <v>0</v>
      </c>
      <c r="J1460" s="260">
        <v>2.8450425841479301E-2</v>
      </c>
      <c r="K1460" s="260">
        <v>2.8450425840888801E-2</v>
      </c>
      <c r="L1460" s="301" t="str">
        <f t="shared" si="45"/>
        <v/>
      </c>
      <c r="M1460" s="459">
        <f>IFERROR((Tableau1[[#This Row],[Scope 1
(kg CO2-eq)]]+Tableau1[[#This Row],[Scope 2 energy
(kg CO2-eq)]]+Tableau1[[#This Row],[Scope 2 Infrastructure
(kg CO2-eq)]])/Tableau1[[#This Row],[Total CO2-emissions
(kg CO2-eq)
for scope 3 use ]],"")</f>
        <v>0</v>
      </c>
      <c r="N1460" s="436" t="s">
        <v>3730</v>
      </c>
      <c r="O1460" s="259">
        <v>1</v>
      </c>
      <c r="P1460" s="259" t="s">
        <v>5167</v>
      </c>
      <c r="Q1460" s="259" t="s">
        <v>5216</v>
      </c>
    </row>
    <row r="1461" spans="1:17" ht="21.75" customHeight="1">
      <c r="A1461" s="301" t="s">
        <v>5167</v>
      </c>
      <c r="B1461" s="301" t="s">
        <v>5216</v>
      </c>
      <c r="C1461" s="316" t="s">
        <v>7529</v>
      </c>
      <c r="D1461" s="465" t="s">
        <v>3730</v>
      </c>
      <c r="E1461" s="465" t="s">
        <v>700</v>
      </c>
      <c r="F1461" s="469" t="str">
        <f t="shared" si="44"/>
        <v>CH</v>
      </c>
      <c r="G1461" s="260">
        <v>0</v>
      </c>
      <c r="H1461" s="260">
        <v>0</v>
      </c>
      <c r="I1461" s="260">
        <v>0</v>
      </c>
      <c r="J1461" s="260">
        <v>0.72858797888705495</v>
      </c>
      <c r="K1461" s="260">
        <v>0.72858797888750104</v>
      </c>
      <c r="L1461" s="301" t="str">
        <f t="shared" si="45"/>
        <v/>
      </c>
      <c r="M1461" s="459">
        <f>IFERROR((Tableau1[[#This Row],[Scope 1
(kg CO2-eq)]]+Tableau1[[#This Row],[Scope 2 energy
(kg CO2-eq)]]+Tableau1[[#This Row],[Scope 2 Infrastructure
(kg CO2-eq)]])/Tableau1[[#This Row],[Total CO2-emissions
(kg CO2-eq)
for scope 3 use ]],"")</f>
        <v>0</v>
      </c>
      <c r="N1461" s="436" t="s">
        <v>3730</v>
      </c>
      <c r="O1461" s="259">
        <v>1</v>
      </c>
      <c r="P1461" s="259" t="s">
        <v>5167</v>
      </c>
      <c r="Q1461" s="259" t="s">
        <v>5216</v>
      </c>
    </row>
    <row r="1462" spans="1:17" ht="21.75" customHeight="1">
      <c r="A1462" s="301" t="s">
        <v>5167</v>
      </c>
      <c r="B1462" s="301" t="s">
        <v>5251</v>
      </c>
      <c r="C1462" s="316" t="s">
        <v>7530</v>
      </c>
      <c r="D1462" s="465" t="s">
        <v>3730</v>
      </c>
      <c r="E1462" s="465" t="s">
        <v>700</v>
      </c>
      <c r="F1462" s="469" t="str">
        <f t="shared" si="44"/>
        <v>CH</v>
      </c>
      <c r="G1462" s="260">
        <v>1.4861194879999999E-2</v>
      </c>
      <c r="H1462" s="260">
        <v>1.1172871528740001E-2</v>
      </c>
      <c r="I1462" s="260">
        <v>6.1439556239999999E-6</v>
      </c>
      <c r="J1462" s="260">
        <v>1.54209819687146E-2</v>
      </c>
      <c r="K1462" s="260">
        <v>4.1461192323136699E-2</v>
      </c>
      <c r="L1462" s="301" t="str">
        <f t="shared" si="45"/>
        <v/>
      </c>
      <c r="M1462" s="459">
        <f>IFERROR((Tableau1[[#This Row],[Scope 1
(kg CO2-eq)]]+Tableau1[[#This Row],[Scope 2 energy
(kg CO2-eq)]]+Tableau1[[#This Row],[Scope 2 Infrastructure
(kg CO2-eq)]])/Tableau1[[#This Row],[Total CO2-emissions
(kg CO2-eq)
for scope 3 use ]],"")</f>
        <v>0.62806226510357044</v>
      </c>
      <c r="N1462" s="436" t="s">
        <v>3730</v>
      </c>
      <c r="O1462" s="259">
        <v>1</v>
      </c>
      <c r="P1462" s="259" t="s">
        <v>5167</v>
      </c>
      <c r="Q1462" s="259" t="s">
        <v>5251</v>
      </c>
    </row>
    <row r="1463" spans="1:17" ht="21.75" customHeight="1">
      <c r="A1463" s="301" t="s">
        <v>5252</v>
      </c>
      <c r="B1463" s="301" t="s">
        <v>5253</v>
      </c>
      <c r="C1463" s="316" t="s">
        <v>7531</v>
      </c>
      <c r="D1463" s="465" t="s">
        <v>3730</v>
      </c>
      <c r="E1463" s="465" t="s">
        <v>700</v>
      </c>
      <c r="F1463" s="469" t="str">
        <f t="shared" si="44"/>
        <v>CH</v>
      </c>
      <c r="G1463" s="260">
        <v>1.1753521499999999</v>
      </c>
      <c r="H1463" s="260">
        <v>1.835809412739E-3</v>
      </c>
      <c r="I1463" s="260">
        <v>5.3863722243099998E-5</v>
      </c>
      <c r="J1463" s="260">
        <v>1.3479927560310134E-2</v>
      </c>
      <c r="K1463" s="260">
        <v>1.1907217508171499</v>
      </c>
      <c r="L1463" s="301" t="str">
        <f t="shared" si="45"/>
        <v/>
      </c>
      <c r="M1463" s="459">
        <f>IFERROR((Tableau1[[#This Row],[Scope 1
(kg CO2-eq)]]+Tableau1[[#This Row],[Scope 2 energy
(kg CO2-eq)]]+Tableau1[[#This Row],[Scope 2 Infrastructure
(kg CO2-eq)]])/Tableau1[[#This Row],[Total CO2-emissions
(kg CO2-eq)
for scope 3 use ]],"")</f>
        <v>0.98867919589701203</v>
      </c>
      <c r="N1463" s="436" t="s">
        <v>3730</v>
      </c>
      <c r="O1463" s="259">
        <v>1</v>
      </c>
      <c r="P1463" s="259" t="s">
        <v>5252</v>
      </c>
      <c r="Q1463" s="260" t="s">
        <v>5253</v>
      </c>
    </row>
    <row r="1464" spans="1:17" ht="21.75" customHeight="1">
      <c r="A1464" s="301" t="s">
        <v>5167</v>
      </c>
      <c r="B1464" s="301" t="s">
        <v>5216</v>
      </c>
      <c r="C1464" s="316" t="s">
        <v>7532</v>
      </c>
      <c r="D1464" s="465" t="s">
        <v>3730</v>
      </c>
      <c r="E1464" s="465" t="s">
        <v>700</v>
      </c>
      <c r="F1464" s="469" t="str">
        <f t="shared" si="44"/>
        <v>CH</v>
      </c>
      <c r="G1464" s="260">
        <v>0</v>
      </c>
      <c r="H1464" s="260">
        <v>0</v>
      </c>
      <c r="I1464" s="260">
        <v>0</v>
      </c>
      <c r="J1464" s="260">
        <v>7.1917163640672202E-2</v>
      </c>
      <c r="K1464" s="260">
        <v>7.19171636403554E-2</v>
      </c>
      <c r="L1464" s="301" t="str">
        <f t="shared" si="45"/>
        <v/>
      </c>
      <c r="M1464" s="459">
        <f>IFERROR((Tableau1[[#This Row],[Scope 1
(kg CO2-eq)]]+Tableau1[[#This Row],[Scope 2 energy
(kg CO2-eq)]]+Tableau1[[#This Row],[Scope 2 Infrastructure
(kg CO2-eq)]])/Tableau1[[#This Row],[Total CO2-emissions
(kg CO2-eq)
for scope 3 use ]],"")</f>
        <v>0</v>
      </c>
      <c r="N1464" s="436" t="s">
        <v>3730</v>
      </c>
      <c r="O1464" s="259">
        <v>1</v>
      </c>
      <c r="P1464" s="259" t="s">
        <v>5167</v>
      </c>
      <c r="Q1464" s="260" t="s">
        <v>5216</v>
      </c>
    </row>
    <row r="1465" spans="1:17" ht="21.75" customHeight="1">
      <c r="A1465" s="301" t="s">
        <v>5141</v>
      </c>
      <c r="B1465" s="301" t="s">
        <v>5169</v>
      </c>
      <c r="C1465" s="316" t="s">
        <v>7533</v>
      </c>
      <c r="D1465" s="465" t="s">
        <v>3731</v>
      </c>
      <c r="E1465" s="465" t="s">
        <v>700</v>
      </c>
      <c r="F1465" s="469" t="str">
        <f t="shared" si="44"/>
        <v>CH</v>
      </c>
      <c r="G1465" s="260">
        <v>0</v>
      </c>
      <c r="H1465" s="260">
        <v>0</v>
      </c>
      <c r="I1465" s="260">
        <v>0</v>
      </c>
      <c r="J1465" s="260">
        <v>2.1173024035936701</v>
      </c>
      <c r="K1465" s="260">
        <v>2.1173024037127899</v>
      </c>
      <c r="L1465" s="301" t="str">
        <f t="shared" si="45"/>
        <v/>
      </c>
      <c r="M1465" s="459">
        <f>IFERROR((Tableau1[[#This Row],[Scope 1
(kg CO2-eq)]]+Tableau1[[#This Row],[Scope 2 energy
(kg CO2-eq)]]+Tableau1[[#This Row],[Scope 2 Infrastructure
(kg CO2-eq)]])/Tableau1[[#This Row],[Total CO2-emissions
(kg CO2-eq)
for scope 3 use ]],"")</f>
        <v>0</v>
      </c>
      <c r="N1465" s="436" t="s">
        <v>3731</v>
      </c>
      <c r="O1465" s="259">
        <v>1</v>
      </c>
      <c r="P1465" s="259" t="s">
        <v>5141</v>
      </c>
      <c r="Q1465" s="259" t="s">
        <v>5169</v>
      </c>
    </row>
    <row r="1466" spans="1:17" ht="21.75" customHeight="1">
      <c r="A1466" s="301" t="s">
        <v>5141</v>
      </c>
      <c r="B1466" s="301" t="s">
        <v>5169</v>
      </c>
      <c r="C1466" s="316" t="s">
        <v>7534</v>
      </c>
      <c r="D1466" s="465" t="s">
        <v>3731</v>
      </c>
      <c r="E1466" s="465" t="s">
        <v>700</v>
      </c>
      <c r="F1466" s="469" t="str">
        <f t="shared" si="44"/>
        <v>CH</v>
      </c>
      <c r="G1466" s="260">
        <v>0</v>
      </c>
      <c r="H1466" s="260">
        <v>0</v>
      </c>
      <c r="I1466" s="260">
        <v>0</v>
      </c>
      <c r="J1466" s="260">
        <v>1.40266789551473</v>
      </c>
      <c r="K1466" s="260">
        <v>1.4026678954534799</v>
      </c>
      <c r="L1466" s="301" t="str">
        <f t="shared" si="45"/>
        <v/>
      </c>
      <c r="M1466" s="459">
        <f>IFERROR((Tableau1[[#This Row],[Scope 1
(kg CO2-eq)]]+Tableau1[[#This Row],[Scope 2 energy
(kg CO2-eq)]]+Tableau1[[#This Row],[Scope 2 Infrastructure
(kg CO2-eq)]])/Tableau1[[#This Row],[Total CO2-emissions
(kg CO2-eq)
for scope 3 use ]],"")</f>
        <v>0</v>
      </c>
      <c r="N1466" s="436" t="s">
        <v>3731</v>
      </c>
      <c r="O1466" s="259">
        <v>1</v>
      </c>
      <c r="P1466" s="259" t="s">
        <v>5141</v>
      </c>
      <c r="Q1466" s="259" t="s">
        <v>5169</v>
      </c>
    </row>
    <row r="1467" spans="1:17" ht="21.75" customHeight="1">
      <c r="A1467" s="301" t="s">
        <v>5141</v>
      </c>
      <c r="B1467" s="301" t="s">
        <v>5169</v>
      </c>
      <c r="C1467" s="316" t="s">
        <v>7535</v>
      </c>
      <c r="D1467" s="465" t="s">
        <v>3731</v>
      </c>
      <c r="E1467" s="465" t="s">
        <v>700</v>
      </c>
      <c r="F1467" s="469" t="str">
        <f t="shared" si="44"/>
        <v>CH</v>
      </c>
      <c r="G1467" s="260">
        <v>0</v>
      </c>
      <c r="H1467" s="260">
        <v>0</v>
      </c>
      <c r="I1467" s="260">
        <v>0</v>
      </c>
      <c r="J1467" s="260">
        <v>1.2081645675086901</v>
      </c>
      <c r="K1467" s="260">
        <v>1.2081645674991199</v>
      </c>
      <c r="L1467" s="301" t="str">
        <f t="shared" si="45"/>
        <v/>
      </c>
      <c r="M1467" s="459">
        <f>IFERROR((Tableau1[[#This Row],[Scope 1
(kg CO2-eq)]]+Tableau1[[#This Row],[Scope 2 energy
(kg CO2-eq)]]+Tableau1[[#This Row],[Scope 2 Infrastructure
(kg CO2-eq)]])/Tableau1[[#This Row],[Total CO2-emissions
(kg CO2-eq)
for scope 3 use ]],"")</f>
        <v>0</v>
      </c>
      <c r="N1467" s="436" t="s">
        <v>3731</v>
      </c>
      <c r="O1467" s="259">
        <v>1</v>
      </c>
      <c r="P1467" s="259" t="s">
        <v>5141</v>
      </c>
      <c r="Q1467" s="259" t="s">
        <v>5169</v>
      </c>
    </row>
    <row r="1468" spans="1:17" ht="21.75" customHeight="1">
      <c r="A1468" s="301" t="s">
        <v>5234</v>
      </c>
      <c r="B1468" s="301" t="s">
        <v>5250</v>
      </c>
      <c r="C1468" s="316" t="s">
        <v>7536</v>
      </c>
      <c r="D1468" s="465" t="s">
        <v>3646</v>
      </c>
      <c r="E1468" s="465" t="s">
        <v>6091</v>
      </c>
      <c r="F1468" s="469" t="str">
        <f t="shared" si="44"/>
        <v>other</v>
      </c>
      <c r="G1468" s="260">
        <v>0</v>
      </c>
      <c r="H1468" s="260">
        <v>0</v>
      </c>
      <c r="I1468" s="260">
        <v>0</v>
      </c>
      <c r="J1468" s="260">
        <v>426.56131987547599</v>
      </c>
      <c r="K1468" s="260">
        <v>426.561319875631</v>
      </c>
      <c r="L1468" s="301" t="str">
        <f t="shared" si="45"/>
        <v/>
      </c>
      <c r="M1468" s="459">
        <f>IFERROR((Tableau1[[#This Row],[Scope 1
(kg CO2-eq)]]+Tableau1[[#This Row],[Scope 2 energy
(kg CO2-eq)]]+Tableau1[[#This Row],[Scope 2 Infrastructure
(kg CO2-eq)]])/Tableau1[[#This Row],[Total CO2-emissions
(kg CO2-eq)
for scope 3 use ]],"")</f>
        <v>0</v>
      </c>
      <c r="N1468" s="436" t="s">
        <v>3646</v>
      </c>
      <c r="O1468" s="259">
        <v>1</v>
      </c>
      <c r="P1468" s="259" t="s">
        <v>5234</v>
      </c>
      <c r="Q1468" s="259" t="s">
        <v>5250</v>
      </c>
    </row>
    <row r="1469" spans="1:17" ht="21.75" customHeight="1">
      <c r="A1469" s="301" t="s">
        <v>5234</v>
      </c>
      <c r="B1469" s="301" t="s">
        <v>5250</v>
      </c>
      <c r="C1469" s="316" t="s">
        <v>7537</v>
      </c>
      <c r="D1469" s="465" t="s">
        <v>3646</v>
      </c>
      <c r="E1469" s="465" t="s">
        <v>6091</v>
      </c>
      <c r="F1469" s="469" t="str">
        <f t="shared" si="44"/>
        <v>other</v>
      </c>
      <c r="G1469" s="260">
        <v>0</v>
      </c>
      <c r="H1469" s="260">
        <v>0</v>
      </c>
      <c r="I1469" s="260">
        <v>0</v>
      </c>
      <c r="J1469" s="260">
        <v>177.733919548671</v>
      </c>
      <c r="K1469" s="260">
        <v>177.73391954844701</v>
      </c>
      <c r="L1469" s="301" t="str">
        <f t="shared" si="45"/>
        <v/>
      </c>
      <c r="M1469" s="459">
        <f>IFERROR((Tableau1[[#This Row],[Scope 1
(kg CO2-eq)]]+Tableau1[[#This Row],[Scope 2 energy
(kg CO2-eq)]]+Tableau1[[#This Row],[Scope 2 Infrastructure
(kg CO2-eq)]])/Tableau1[[#This Row],[Total CO2-emissions
(kg CO2-eq)
for scope 3 use ]],"")</f>
        <v>0</v>
      </c>
      <c r="N1469" s="436" t="s">
        <v>3646</v>
      </c>
      <c r="O1469" s="259">
        <v>1</v>
      </c>
      <c r="P1469" s="259" t="s">
        <v>5234</v>
      </c>
      <c r="Q1469" s="259" t="s">
        <v>5250</v>
      </c>
    </row>
    <row r="1470" spans="1:17" ht="21.75" customHeight="1">
      <c r="A1470" s="301" t="s">
        <v>5234</v>
      </c>
      <c r="B1470" s="301" t="s">
        <v>5250</v>
      </c>
      <c r="C1470" s="316" t="s">
        <v>7538</v>
      </c>
      <c r="D1470" s="465" t="s">
        <v>3646</v>
      </c>
      <c r="E1470" s="465" t="s">
        <v>6091</v>
      </c>
      <c r="F1470" s="469" t="str">
        <f t="shared" si="44"/>
        <v>other</v>
      </c>
      <c r="G1470" s="260">
        <v>0</v>
      </c>
      <c r="H1470" s="260">
        <v>0</v>
      </c>
      <c r="I1470" s="260">
        <v>0</v>
      </c>
      <c r="J1470" s="260">
        <v>205.798977263301</v>
      </c>
      <c r="K1470" s="260">
        <v>205.79897726390499</v>
      </c>
      <c r="L1470" s="301" t="str">
        <f t="shared" si="45"/>
        <v/>
      </c>
      <c r="M1470" s="459">
        <f>IFERROR((Tableau1[[#This Row],[Scope 1
(kg CO2-eq)]]+Tableau1[[#This Row],[Scope 2 energy
(kg CO2-eq)]]+Tableau1[[#This Row],[Scope 2 Infrastructure
(kg CO2-eq)]])/Tableau1[[#This Row],[Total CO2-emissions
(kg CO2-eq)
for scope 3 use ]],"")</f>
        <v>0</v>
      </c>
      <c r="N1470" s="436" t="s">
        <v>3646</v>
      </c>
      <c r="O1470" s="259">
        <v>1</v>
      </c>
      <c r="P1470" s="259" t="s">
        <v>5234</v>
      </c>
      <c r="Q1470" s="259" t="s">
        <v>5250</v>
      </c>
    </row>
    <row r="1471" spans="1:17" ht="21.75" customHeight="1">
      <c r="A1471" s="301" t="s">
        <v>5234</v>
      </c>
      <c r="B1471" s="301" t="s">
        <v>5250</v>
      </c>
      <c r="C1471" s="316" t="s">
        <v>7539</v>
      </c>
      <c r="D1471" s="465" t="s">
        <v>3646</v>
      </c>
      <c r="E1471" s="465" t="s">
        <v>6091</v>
      </c>
      <c r="F1471" s="469" t="str">
        <f t="shared" si="44"/>
        <v>other</v>
      </c>
      <c r="G1471" s="260">
        <v>0</v>
      </c>
      <c r="H1471" s="260">
        <v>0</v>
      </c>
      <c r="I1471" s="260">
        <v>0</v>
      </c>
      <c r="J1471" s="260">
        <v>297.80586532694502</v>
      </c>
      <c r="K1471" s="260">
        <v>297.80586532925503</v>
      </c>
      <c r="L1471" s="301" t="str">
        <f t="shared" si="45"/>
        <v/>
      </c>
      <c r="M1471" s="459">
        <f>IFERROR((Tableau1[[#This Row],[Scope 1
(kg CO2-eq)]]+Tableau1[[#This Row],[Scope 2 energy
(kg CO2-eq)]]+Tableau1[[#This Row],[Scope 2 Infrastructure
(kg CO2-eq)]])/Tableau1[[#This Row],[Total CO2-emissions
(kg CO2-eq)
for scope 3 use ]],"")</f>
        <v>0</v>
      </c>
      <c r="N1471" s="436" t="s">
        <v>3646</v>
      </c>
      <c r="O1471" s="259">
        <v>1</v>
      </c>
      <c r="P1471" s="259" t="s">
        <v>5234</v>
      </c>
      <c r="Q1471" s="259" t="s">
        <v>5250</v>
      </c>
    </row>
    <row r="1472" spans="1:17" ht="21.75" customHeight="1">
      <c r="A1472" s="301" t="s">
        <v>5167</v>
      </c>
      <c r="B1472" s="301" t="s">
        <v>5216</v>
      </c>
      <c r="C1472" s="316" t="s">
        <v>7540</v>
      </c>
      <c r="D1472" s="465" t="s">
        <v>3730</v>
      </c>
      <c r="E1472" s="465" t="s">
        <v>700</v>
      </c>
      <c r="F1472" s="469" t="str">
        <f t="shared" si="44"/>
        <v>CH</v>
      </c>
      <c r="G1472" s="260">
        <v>0</v>
      </c>
      <c r="H1472" s="260">
        <v>0</v>
      </c>
      <c r="I1472" s="260">
        <v>0</v>
      </c>
      <c r="J1472" s="260">
        <v>2.7207816426731202</v>
      </c>
      <c r="K1472" s="260">
        <v>2.7207816426588498</v>
      </c>
      <c r="L1472" s="301" t="str">
        <f t="shared" si="45"/>
        <v/>
      </c>
      <c r="M1472" s="459">
        <f>IFERROR((Tableau1[[#This Row],[Scope 1
(kg CO2-eq)]]+Tableau1[[#This Row],[Scope 2 energy
(kg CO2-eq)]]+Tableau1[[#This Row],[Scope 2 Infrastructure
(kg CO2-eq)]])/Tableau1[[#This Row],[Total CO2-emissions
(kg CO2-eq)
for scope 3 use ]],"")</f>
        <v>0</v>
      </c>
      <c r="N1472" s="436" t="s">
        <v>3730</v>
      </c>
      <c r="O1472" s="259">
        <v>1</v>
      </c>
      <c r="P1472" s="259" t="s">
        <v>5167</v>
      </c>
      <c r="Q1472" s="259" t="s">
        <v>5216</v>
      </c>
    </row>
    <row r="1473" spans="1:17" ht="21.75" customHeight="1">
      <c r="A1473" s="301" t="s">
        <v>5167</v>
      </c>
      <c r="B1473" s="301" t="s">
        <v>5251</v>
      </c>
      <c r="C1473" s="316" t="s">
        <v>7541</v>
      </c>
      <c r="D1473" s="465" t="s">
        <v>3730</v>
      </c>
      <c r="E1473" s="465" t="s">
        <v>700</v>
      </c>
      <c r="F1473" s="469" t="str">
        <f t="shared" si="44"/>
        <v>CH</v>
      </c>
      <c r="G1473" s="260">
        <v>2.5457901932799998</v>
      </c>
      <c r="H1473" s="260">
        <v>1.383813994442E-2</v>
      </c>
      <c r="I1473" s="260">
        <v>7.6095851919999996E-6</v>
      </c>
      <c r="J1473" s="260">
        <v>1.6278448843470184E-2</v>
      </c>
      <c r="K1473" s="260">
        <v>2.5759143914462101</v>
      </c>
      <c r="L1473" s="301" t="str">
        <f t="shared" si="45"/>
        <v/>
      </c>
      <c r="M1473" s="459">
        <f>IFERROR((Tableau1[[#This Row],[Scope 1
(kg CO2-eq)]]+Tableau1[[#This Row],[Scope 2 energy
(kg CO2-eq)]]+Tableau1[[#This Row],[Scope 2 Infrastructure
(kg CO2-eq)]])/Tableau1[[#This Row],[Total CO2-emissions
(kg CO2-eq)
for scope 3 use ]],"")</f>
        <v>0.99368051644470257</v>
      </c>
      <c r="N1473" s="436" t="s">
        <v>3730</v>
      </c>
      <c r="O1473" s="259">
        <v>1</v>
      </c>
      <c r="P1473" s="259" t="s">
        <v>5167</v>
      </c>
      <c r="Q1473" s="259" t="s">
        <v>5251</v>
      </c>
    </row>
    <row r="1474" spans="1:17" ht="21.75" customHeight="1">
      <c r="A1474" s="301" t="s">
        <v>5167</v>
      </c>
      <c r="B1474" s="301" t="s">
        <v>5216</v>
      </c>
      <c r="C1474" s="316" t="s">
        <v>7542</v>
      </c>
      <c r="D1474" s="465" t="s">
        <v>3730</v>
      </c>
      <c r="E1474" s="465" t="s">
        <v>700</v>
      </c>
      <c r="F1474" s="469" t="str">
        <f t="shared" ref="F1474:F1537" si="46">IF(ISNUMBER(SEARCH("{CH}", C1474)), "CH", "other")</f>
        <v>CH</v>
      </c>
      <c r="G1474" s="260">
        <v>0</v>
      </c>
      <c r="H1474" s="260">
        <v>0</v>
      </c>
      <c r="I1474" s="260">
        <v>0</v>
      </c>
      <c r="J1474" s="260">
        <v>2.6675972498903402</v>
      </c>
      <c r="K1474" s="260">
        <v>2.6675972499734599</v>
      </c>
      <c r="L1474" s="301" t="str">
        <f t="shared" ref="L1474:L1537" si="47">IF(N1474="MJ", K1474*3.6, IF(N1474="m", K1474*1000, ""))</f>
        <v/>
      </c>
      <c r="M1474" s="459">
        <f>IFERROR((Tableau1[[#This Row],[Scope 1
(kg CO2-eq)]]+Tableau1[[#This Row],[Scope 2 energy
(kg CO2-eq)]]+Tableau1[[#This Row],[Scope 2 Infrastructure
(kg CO2-eq)]])/Tableau1[[#This Row],[Total CO2-emissions
(kg CO2-eq)
for scope 3 use ]],"")</f>
        <v>0</v>
      </c>
      <c r="N1474" s="436" t="s">
        <v>3730</v>
      </c>
      <c r="O1474" s="259">
        <v>1</v>
      </c>
      <c r="P1474" s="259" t="s">
        <v>5167</v>
      </c>
      <c r="Q1474" s="260" t="s">
        <v>5216</v>
      </c>
    </row>
    <row r="1475" spans="1:17" ht="21.75" customHeight="1">
      <c r="A1475" s="301" t="s">
        <v>5167</v>
      </c>
      <c r="B1475" s="301" t="s">
        <v>5216</v>
      </c>
      <c r="C1475" s="316" t="s">
        <v>7543</v>
      </c>
      <c r="D1475" s="465" t="s">
        <v>3730</v>
      </c>
      <c r="E1475" s="465" t="s">
        <v>700</v>
      </c>
      <c r="F1475" s="469" t="str">
        <f t="shared" si="46"/>
        <v>CH</v>
      </c>
      <c r="G1475" s="260">
        <v>0</v>
      </c>
      <c r="H1475" s="260">
        <v>0</v>
      </c>
      <c r="I1475" s="260">
        <v>0</v>
      </c>
      <c r="J1475" s="260">
        <v>3.6388998874193599E-3</v>
      </c>
      <c r="K1475" s="260">
        <v>3.6388998874193599E-3</v>
      </c>
      <c r="L1475" s="301" t="str">
        <f t="shared" si="47"/>
        <v/>
      </c>
      <c r="M1475" s="459">
        <f>IFERROR((Tableau1[[#This Row],[Scope 1
(kg CO2-eq)]]+Tableau1[[#This Row],[Scope 2 energy
(kg CO2-eq)]]+Tableau1[[#This Row],[Scope 2 Infrastructure
(kg CO2-eq)]])/Tableau1[[#This Row],[Total CO2-emissions
(kg CO2-eq)
for scope 3 use ]],"")</f>
        <v>0</v>
      </c>
      <c r="N1475" s="436" t="s">
        <v>3730</v>
      </c>
      <c r="O1475" s="259">
        <v>1</v>
      </c>
      <c r="P1475" s="259" t="s">
        <v>5167</v>
      </c>
      <c r="Q1475" s="259" t="s">
        <v>5216</v>
      </c>
    </row>
    <row r="1476" spans="1:17" ht="21.75" customHeight="1">
      <c r="A1476" s="301" t="s">
        <v>5167</v>
      </c>
      <c r="B1476" s="301" t="s">
        <v>5216</v>
      </c>
      <c r="C1476" s="316" t="s">
        <v>7544</v>
      </c>
      <c r="D1476" s="465" t="s">
        <v>3731</v>
      </c>
      <c r="E1476" s="465" t="s">
        <v>700</v>
      </c>
      <c r="F1476" s="469" t="str">
        <f t="shared" si="46"/>
        <v>CH</v>
      </c>
      <c r="G1476" s="260">
        <v>0</v>
      </c>
      <c r="H1476" s="260">
        <v>0</v>
      </c>
      <c r="I1476" s="260">
        <v>0</v>
      </c>
      <c r="J1476" s="260">
        <v>3.3540015129074199</v>
      </c>
      <c r="K1476" s="260">
        <v>3.35400151275027</v>
      </c>
      <c r="L1476" s="301" t="str">
        <f t="shared" si="47"/>
        <v/>
      </c>
      <c r="M1476" s="459">
        <f>IFERROR((Tableau1[[#This Row],[Scope 1
(kg CO2-eq)]]+Tableau1[[#This Row],[Scope 2 energy
(kg CO2-eq)]]+Tableau1[[#This Row],[Scope 2 Infrastructure
(kg CO2-eq)]])/Tableau1[[#This Row],[Total CO2-emissions
(kg CO2-eq)
for scope 3 use ]],"")</f>
        <v>0</v>
      </c>
      <c r="N1476" s="436" t="s">
        <v>3731</v>
      </c>
      <c r="O1476" s="259">
        <v>1</v>
      </c>
      <c r="P1476" s="259" t="s">
        <v>5167</v>
      </c>
      <c r="Q1476" s="259" t="s">
        <v>5216</v>
      </c>
    </row>
    <row r="1477" spans="1:17" ht="21.75" customHeight="1">
      <c r="A1477" s="301" t="s">
        <v>5167</v>
      </c>
      <c r="B1477" s="301" t="s">
        <v>5216</v>
      </c>
      <c r="C1477" s="316" t="s">
        <v>7545</v>
      </c>
      <c r="D1477" s="465" t="s">
        <v>3731</v>
      </c>
      <c r="E1477" s="465" t="s">
        <v>700</v>
      </c>
      <c r="F1477" s="469" t="str">
        <f t="shared" si="46"/>
        <v>CH</v>
      </c>
      <c r="G1477" s="260">
        <v>0</v>
      </c>
      <c r="H1477" s="260">
        <v>0</v>
      </c>
      <c r="I1477" s="260">
        <v>0</v>
      </c>
      <c r="J1477" s="260">
        <v>4.1741818722391901</v>
      </c>
      <c r="K1477" s="260">
        <v>4.1741818726834499</v>
      </c>
      <c r="L1477" s="301" t="str">
        <f t="shared" si="47"/>
        <v/>
      </c>
      <c r="M1477" s="459">
        <f>IFERROR((Tableau1[[#This Row],[Scope 1
(kg CO2-eq)]]+Tableau1[[#This Row],[Scope 2 energy
(kg CO2-eq)]]+Tableau1[[#This Row],[Scope 2 Infrastructure
(kg CO2-eq)]])/Tableau1[[#This Row],[Total CO2-emissions
(kg CO2-eq)
for scope 3 use ]],"")</f>
        <v>0</v>
      </c>
      <c r="N1477" s="436" t="s">
        <v>3731</v>
      </c>
      <c r="O1477" s="259">
        <v>1</v>
      </c>
      <c r="P1477" s="259" t="s">
        <v>5167</v>
      </c>
      <c r="Q1477" s="259" t="s">
        <v>5216</v>
      </c>
    </row>
    <row r="1478" spans="1:17" ht="21.75" customHeight="1">
      <c r="A1478" s="301" t="s">
        <v>5167</v>
      </c>
      <c r="B1478" s="301" t="s">
        <v>5216</v>
      </c>
      <c r="C1478" s="316" t="s">
        <v>7546</v>
      </c>
      <c r="D1478" s="465" t="s">
        <v>3731</v>
      </c>
      <c r="E1478" s="465" t="s">
        <v>700</v>
      </c>
      <c r="F1478" s="469" t="str">
        <f t="shared" si="46"/>
        <v>CH</v>
      </c>
      <c r="G1478" s="260">
        <v>0</v>
      </c>
      <c r="H1478" s="260">
        <v>0</v>
      </c>
      <c r="I1478" s="260">
        <v>0</v>
      </c>
      <c r="J1478" s="260">
        <v>4.9943622315709701</v>
      </c>
      <c r="K1478" s="260">
        <v>4.9943622318268499</v>
      </c>
      <c r="L1478" s="301" t="str">
        <f t="shared" si="47"/>
        <v/>
      </c>
      <c r="M1478" s="459">
        <f>IFERROR((Tableau1[[#This Row],[Scope 1
(kg CO2-eq)]]+Tableau1[[#This Row],[Scope 2 energy
(kg CO2-eq)]]+Tableau1[[#This Row],[Scope 2 Infrastructure
(kg CO2-eq)]])/Tableau1[[#This Row],[Total CO2-emissions
(kg CO2-eq)
for scope 3 use ]],"")</f>
        <v>0</v>
      </c>
      <c r="N1478" s="436" t="s">
        <v>3731</v>
      </c>
      <c r="O1478" s="259">
        <v>1</v>
      </c>
      <c r="P1478" s="259" t="s">
        <v>5167</v>
      </c>
      <c r="Q1478" s="259" t="s">
        <v>5216</v>
      </c>
    </row>
    <row r="1479" spans="1:17" ht="21.75" customHeight="1">
      <c r="A1479" s="301" t="s">
        <v>5167</v>
      </c>
      <c r="B1479" s="301" t="s">
        <v>5216</v>
      </c>
      <c r="C1479" s="316" t="s">
        <v>7547</v>
      </c>
      <c r="D1479" s="465" t="s">
        <v>3731</v>
      </c>
      <c r="E1479" s="465" t="s">
        <v>700</v>
      </c>
      <c r="F1479" s="469" t="str">
        <f t="shared" si="46"/>
        <v>CH</v>
      </c>
      <c r="G1479" s="260">
        <v>0</v>
      </c>
      <c r="H1479" s="260">
        <v>0</v>
      </c>
      <c r="I1479" s="260">
        <v>0</v>
      </c>
      <c r="J1479" s="260">
        <v>5.8145425909027404</v>
      </c>
      <c r="K1479" s="260">
        <v>5.8145425904370702</v>
      </c>
      <c r="L1479" s="301" t="str">
        <f t="shared" si="47"/>
        <v/>
      </c>
      <c r="M1479" s="459">
        <f>IFERROR((Tableau1[[#This Row],[Scope 1
(kg CO2-eq)]]+Tableau1[[#This Row],[Scope 2 energy
(kg CO2-eq)]]+Tableau1[[#This Row],[Scope 2 Infrastructure
(kg CO2-eq)]])/Tableau1[[#This Row],[Total CO2-emissions
(kg CO2-eq)
for scope 3 use ]],"")</f>
        <v>0</v>
      </c>
      <c r="N1479" s="436" t="s">
        <v>3731</v>
      </c>
      <c r="O1479" s="259">
        <v>1</v>
      </c>
      <c r="P1479" s="259" t="s">
        <v>5167</v>
      </c>
      <c r="Q1479" s="259" t="s">
        <v>5216</v>
      </c>
    </row>
    <row r="1480" spans="1:17" ht="21.75" customHeight="1">
      <c r="A1480" s="301" t="s">
        <v>5167</v>
      </c>
      <c r="B1480" s="301" t="s">
        <v>5216</v>
      </c>
      <c r="C1480" s="316" t="s">
        <v>7548</v>
      </c>
      <c r="D1480" s="465" t="s">
        <v>3731</v>
      </c>
      <c r="E1480" s="465" t="s">
        <v>700</v>
      </c>
      <c r="F1480" s="469" t="str">
        <f t="shared" si="46"/>
        <v>CH</v>
      </c>
      <c r="G1480" s="260">
        <v>0</v>
      </c>
      <c r="H1480" s="260">
        <v>0</v>
      </c>
      <c r="I1480" s="260">
        <v>0</v>
      </c>
      <c r="J1480" s="260">
        <v>7.4549033095662898</v>
      </c>
      <c r="K1480" s="260">
        <v>7.4549033097584099</v>
      </c>
      <c r="L1480" s="301" t="str">
        <f t="shared" si="47"/>
        <v/>
      </c>
      <c r="M1480" s="459">
        <f>IFERROR((Tableau1[[#This Row],[Scope 1
(kg CO2-eq)]]+Tableau1[[#This Row],[Scope 2 energy
(kg CO2-eq)]]+Tableau1[[#This Row],[Scope 2 Infrastructure
(kg CO2-eq)]])/Tableau1[[#This Row],[Total CO2-emissions
(kg CO2-eq)
for scope 3 use ]],"")</f>
        <v>0</v>
      </c>
      <c r="N1480" s="436" t="s">
        <v>3731</v>
      </c>
      <c r="O1480" s="259">
        <v>1</v>
      </c>
      <c r="P1480" s="259" t="s">
        <v>5167</v>
      </c>
      <c r="Q1480" s="259" t="s">
        <v>5216</v>
      </c>
    </row>
    <row r="1481" spans="1:17" ht="21.75" customHeight="1">
      <c r="A1481" s="301" t="s">
        <v>5167</v>
      </c>
      <c r="B1481" s="301" t="s">
        <v>5216</v>
      </c>
      <c r="C1481" s="316" t="s">
        <v>7549</v>
      </c>
      <c r="D1481" s="465" t="s">
        <v>3730</v>
      </c>
      <c r="E1481" s="465" t="s">
        <v>700</v>
      </c>
      <c r="F1481" s="469" t="str">
        <f t="shared" si="46"/>
        <v>CH</v>
      </c>
      <c r="G1481" s="260">
        <v>0</v>
      </c>
      <c r="H1481" s="260">
        <v>0</v>
      </c>
      <c r="I1481" s="260">
        <v>0</v>
      </c>
      <c r="J1481" s="260">
        <v>1.3195003009739701E-2</v>
      </c>
      <c r="K1481" s="260">
        <v>1.3195003009081999E-2</v>
      </c>
      <c r="L1481" s="301" t="str">
        <f t="shared" si="47"/>
        <v/>
      </c>
      <c r="M1481" s="459">
        <f>IFERROR((Tableau1[[#This Row],[Scope 1
(kg CO2-eq)]]+Tableau1[[#This Row],[Scope 2 energy
(kg CO2-eq)]]+Tableau1[[#This Row],[Scope 2 Infrastructure
(kg CO2-eq)]])/Tableau1[[#This Row],[Total CO2-emissions
(kg CO2-eq)
for scope 3 use ]],"")</f>
        <v>0</v>
      </c>
      <c r="N1481" s="436" t="s">
        <v>3730</v>
      </c>
      <c r="O1481" s="259">
        <v>1</v>
      </c>
      <c r="P1481" s="259" t="s">
        <v>5167</v>
      </c>
      <c r="Q1481" s="259" t="s">
        <v>5216</v>
      </c>
    </row>
    <row r="1482" spans="1:17" ht="21.75" customHeight="1">
      <c r="A1482" s="301" t="s">
        <v>5167</v>
      </c>
      <c r="B1482" s="301" t="s">
        <v>5216</v>
      </c>
      <c r="C1482" s="316" t="s">
        <v>7550</v>
      </c>
      <c r="D1482" s="465" t="s">
        <v>3730</v>
      </c>
      <c r="E1482" s="465" t="s">
        <v>700</v>
      </c>
      <c r="F1482" s="469" t="str">
        <f t="shared" si="46"/>
        <v>CH</v>
      </c>
      <c r="G1482" s="260">
        <v>0</v>
      </c>
      <c r="H1482" s="260">
        <v>0</v>
      </c>
      <c r="I1482" s="260">
        <v>0</v>
      </c>
      <c r="J1482" s="260">
        <v>2.2051023713722699</v>
      </c>
      <c r="K1482" s="260">
        <v>2.2051023713692599</v>
      </c>
      <c r="L1482" s="301" t="str">
        <f t="shared" si="47"/>
        <v/>
      </c>
      <c r="M1482" s="459">
        <f>IFERROR((Tableau1[[#This Row],[Scope 1
(kg CO2-eq)]]+Tableau1[[#This Row],[Scope 2 energy
(kg CO2-eq)]]+Tableau1[[#This Row],[Scope 2 Infrastructure
(kg CO2-eq)]])/Tableau1[[#This Row],[Total CO2-emissions
(kg CO2-eq)
for scope 3 use ]],"")</f>
        <v>0</v>
      </c>
      <c r="N1482" s="436" t="s">
        <v>3730</v>
      </c>
      <c r="O1482" s="259">
        <v>1</v>
      </c>
      <c r="P1482" s="259" t="s">
        <v>5167</v>
      </c>
      <c r="Q1482" s="259" t="s">
        <v>5216</v>
      </c>
    </row>
    <row r="1483" spans="1:17" ht="21.75" customHeight="1">
      <c r="A1483" s="301" t="s">
        <v>5167</v>
      </c>
      <c r="B1483" s="301" t="s">
        <v>5216</v>
      </c>
      <c r="C1483" s="316" t="s">
        <v>7551</v>
      </c>
      <c r="D1483" s="465" t="s">
        <v>3730</v>
      </c>
      <c r="E1483" s="465" t="s">
        <v>700</v>
      </c>
      <c r="F1483" s="469" t="str">
        <f t="shared" si="46"/>
        <v>CH</v>
      </c>
      <c r="G1483" s="260">
        <v>0</v>
      </c>
      <c r="H1483" s="260">
        <v>0</v>
      </c>
      <c r="I1483" s="260">
        <v>0</v>
      </c>
      <c r="J1483" s="260">
        <v>4.1238337415830297E-3</v>
      </c>
      <c r="K1483" s="260">
        <v>4.1238337457664004E-3</v>
      </c>
      <c r="L1483" s="301" t="str">
        <f t="shared" si="47"/>
        <v/>
      </c>
      <c r="M1483" s="459">
        <f>IFERROR((Tableau1[[#This Row],[Scope 1
(kg CO2-eq)]]+Tableau1[[#This Row],[Scope 2 energy
(kg CO2-eq)]]+Tableau1[[#This Row],[Scope 2 Infrastructure
(kg CO2-eq)]])/Tableau1[[#This Row],[Total CO2-emissions
(kg CO2-eq)
for scope 3 use ]],"")</f>
        <v>0</v>
      </c>
      <c r="N1483" s="436" t="s">
        <v>3730</v>
      </c>
      <c r="O1483" s="259">
        <v>1</v>
      </c>
      <c r="P1483" s="259" t="s">
        <v>5167</v>
      </c>
      <c r="Q1483" s="259" t="s">
        <v>5216</v>
      </c>
    </row>
    <row r="1484" spans="1:17" ht="21.75" customHeight="1">
      <c r="A1484" s="301" t="s">
        <v>5167</v>
      </c>
      <c r="B1484" s="301" t="s">
        <v>5262</v>
      </c>
      <c r="C1484" s="316" t="s">
        <v>7552</v>
      </c>
      <c r="D1484" s="465" t="s">
        <v>3730</v>
      </c>
      <c r="E1484" s="465" t="s">
        <v>700</v>
      </c>
      <c r="F1484" s="469" t="str">
        <f t="shared" si="46"/>
        <v>CH</v>
      </c>
      <c r="G1484" s="260">
        <v>0</v>
      </c>
      <c r="H1484" s="260">
        <v>1.475201153912E-7</v>
      </c>
      <c r="I1484" s="260">
        <v>7.0586666659200005E-8</v>
      </c>
      <c r="J1484" s="260">
        <v>1.1687464495249301E-3</v>
      </c>
      <c r="K1484" s="260">
        <v>1.16896459783647E-3</v>
      </c>
      <c r="L1484" s="301" t="str">
        <f t="shared" si="47"/>
        <v/>
      </c>
      <c r="M1484" s="459">
        <f>IFERROR((Tableau1[[#This Row],[Scope 1
(kg CO2-eq)]]+Tableau1[[#This Row],[Scope 2 energy
(kg CO2-eq)]]+Tableau1[[#This Row],[Scope 2 Infrastructure
(kg CO2-eq)]])/Tableau1[[#This Row],[Total CO2-emissions
(kg CO2-eq)
for scope 3 use ]],"")</f>
        <v>1.865811697412171E-4</v>
      </c>
      <c r="N1484" s="437" t="s">
        <v>3730</v>
      </c>
      <c r="O1484" s="259">
        <v>1</v>
      </c>
      <c r="P1484" s="259" t="s">
        <v>5167</v>
      </c>
      <c r="Q1484" s="259" t="s">
        <v>5262</v>
      </c>
    </row>
    <row r="1485" spans="1:17" ht="21.75" customHeight="1">
      <c r="A1485" s="301" t="s">
        <v>5252</v>
      </c>
      <c r="B1485" s="301" t="s">
        <v>5253</v>
      </c>
      <c r="C1485" s="316" t="s">
        <v>7553</v>
      </c>
      <c r="D1485" s="465" t="s">
        <v>3730</v>
      </c>
      <c r="E1485" s="465" t="s">
        <v>700</v>
      </c>
      <c r="F1485" s="469" t="str">
        <f t="shared" si="46"/>
        <v>CH</v>
      </c>
      <c r="G1485" s="260">
        <v>3.6097356570000002E-3</v>
      </c>
      <c r="H1485" s="260">
        <v>1.49669028837E-5</v>
      </c>
      <c r="I1485" s="260">
        <v>1.0693805091699999E-6</v>
      </c>
      <c r="J1485" s="260">
        <v>1.3358613075460898E-2</v>
      </c>
      <c r="K1485" s="260">
        <v>1.6984385045839399E-2</v>
      </c>
      <c r="L1485" s="301" t="str">
        <f t="shared" si="47"/>
        <v/>
      </c>
      <c r="M1485" s="459">
        <f>IFERROR((Tableau1[[#This Row],[Scope 1
(kg CO2-eq)]]+Tableau1[[#This Row],[Scope 2 energy
(kg CO2-eq)]]+Tableau1[[#This Row],[Scope 2 Infrastructure
(kg CO2-eq)]])/Tableau1[[#This Row],[Total CO2-emissions
(kg CO2-eq)
for scope 3 use ]],"")</f>
        <v>0.21347678650756105</v>
      </c>
      <c r="N1485" s="437" t="s">
        <v>3730</v>
      </c>
      <c r="O1485" s="259">
        <v>1</v>
      </c>
      <c r="P1485" s="260" t="s">
        <v>5252</v>
      </c>
      <c r="Q1485" s="260" t="s">
        <v>5253</v>
      </c>
    </row>
    <row r="1486" spans="1:17" ht="21.75" customHeight="1">
      <c r="A1486" s="301" t="s">
        <v>5167</v>
      </c>
      <c r="B1486" s="301" t="s">
        <v>5251</v>
      </c>
      <c r="C1486" s="316" t="s">
        <v>7554</v>
      </c>
      <c r="D1486" s="465" t="s">
        <v>3730</v>
      </c>
      <c r="E1486" s="465" t="s">
        <v>700</v>
      </c>
      <c r="F1486" s="469" t="str">
        <f t="shared" si="46"/>
        <v>CH</v>
      </c>
      <c r="G1486" s="260">
        <v>3.0440119302899999</v>
      </c>
      <c r="H1486" s="260">
        <v>3.2908828910799999E-2</v>
      </c>
      <c r="I1486" s="260">
        <v>1.809654608E-5</v>
      </c>
      <c r="J1486" s="260">
        <v>2.6497649626340269E-2</v>
      </c>
      <c r="K1486" s="260">
        <v>3.1034365051891002</v>
      </c>
      <c r="L1486" s="301" t="str">
        <f t="shared" si="47"/>
        <v/>
      </c>
      <c r="M1486" s="459">
        <f>IFERROR((Tableau1[[#This Row],[Scope 1
(kg CO2-eq)]]+Tableau1[[#This Row],[Scope 2 energy
(kg CO2-eq)]]+Tableau1[[#This Row],[Scope 2 Infrastructure
(kg CO2-eq)]])/Tableau1[[#This Row],[Total CO2-emissions
(kg CO2-eq)
for scope 3 use ]],"")</f>
        <v>0.99146183612975003</v>
      </c>
      <c r="N1486" s="436" t="s">
        <v>3730</v>
      </c>
      <c r="O1486" s="259">
        <v>1</v>
      </c>
      <c r="P1486" s="260" t="s">
        <v>5167</v>
      </c>
      <c r="Q1486" s="260" t="s">
        <v>5251</v>
      </c>
    </row>
    <row r="1487" spans="1:17" ht="21.75" customHeight="1">
      <c r="A1487" s="301" t="s">
        <v>5167</v>
      </c>
      <c r="B1487" s="301" t="s">
        <v>5251</v>
      </c>
      <c r="C1487" s="316" t="s">
        <v>7555</v>
      </c>
      <c r="D1487" s="465" t="s">
        <v>3730</v>
      </c>
      <c r="E1487" s="465" t="s">
        <v>700</v>
      </c>
      <c r="F1487" s="469" t="str">
        <f t="shared" si="46"/>
        <v>CH</v>
      </c>
      <c r="G1487" s="260">
        <v>2.9981969726600002</v>
      </c>
      <c r="H1487" s="260">
        <v>3.3196762319960001E-2</v>
      </c>
      <c r="I1487" s="260">
        <v>1.8254880495999999E-5</v>
      </c>
      <c r="J1487" s="260">
        <v>2.5842597685519664E-2</v>
      </c>
      <c r="K1487" s="260">
        <v>3.0572545868702199</v>
      </c>
      <c r="L1487" s="301" t="str">
        <f t="shared" si="47"/>
        <v/>
      </c>
      <c r="M1487" s="459">
        <f>IFERROR((Tableau1[[#This Row],[Scope 1
(kg CO2-eq)]]+Tableau1[[#This Row],[Scope 2 energy
(kg CO2-eq)]]+Tableau1[[#This Row],[Scope 2 Infrastructure
(kg CO2-eq)]])/Tableau1[[#This Row],[Total CO2-emissions
(kg CO2-eq)
for scope 3 use ]],"")</f>
        <v>0.99154712299042802</v>
      </c>
      <c r="N1487" s="436" t="s">
        <v>3730</v>
      </c>
      <c r="O1487" s="259">
        <v>1</v>
      </c>
      <c r="P1487" s="259" t="s">
        <v>5167</v>
      </c>
      <c r="Q1487" s="260" t="s">
        <v>5251</v>
      </c>
    </row>
    <row r="1488" spans="1:17" ht="21.75" customHeight="1">
      <c r="A1488" s="301" t="s">
        <v>5167</v>
      </c>
      <c r="B1488" s="301" t="s">
        <v>5216</v>
      </c>
      <c r="C1488" s="316" t="s">
        <v>7556</v>
      </c>
      <c r="D1488" s="465" t="s">
        <v>3730</v>
      </c>
      <c r="E1488" s="465" t="s">
        <v>700</v>
      </c>
      <c r="F1488" s="469" t="str">
        <f t="shared" si="46"/>
        <v>CH</v>
      </c>
      <c r="G1488" s="260">
        <v>0</v>
      </c>
      <c r="H1488" s="260">
        <v>0</v>
      </c>
      <c r="I1488" s="260">
        <v>0</v>
      </c>
      <c r="J1488" s="260">
        <v>0.12745886236800399</v>
      </c>
      <c r="K1488" s="260">
        <v>0.12745886236788401</v>
      </c>
      <c r="L1488" s="301" t="str">
        <f t="shared" si="47"/>
        <v/>
      </c>
      <c r="M1488" s="459">
        <f>IFERROR((Tableau1[[#This Row],[Scope 1
(kg CO2-eq)]]+Tableau1[[#This Row],[Scope 2 energy
(kg CO2-eq)]]+Tableau1[[#This Row],[Scope 2 Infrastructure
(kg CO2-eq)]])/Tableau1[[#This Row],[Total CO2-emissions
(kg CO2-eq)
for scope 3 use ]],"")</f>
        <v>0</v>
      </c>
      <c r="N1488" s="436" t="s">
        <v>3730</v>
      </c>
      <c r="O1488" s="259">
        <v>1</v>
      </c>
      <c r="P1488" s="259" t="s">
        <v>5167</v>
      </c>
      <c r="Q1488" s="260" t="s">
        <v>5216</v>
      </c>
    </row>
    <row r="1489" spans="1:17" ht="21.75" customHeight="1">
      <c r="A1489" s="301" t="s">
        <v>5167</v>
      </c>
      <c r="B1489" s="301" t="s">
        <v>5216</v>
      </c>
      <c r="C1489" s="316" t="s">
        <v>7557</v>
      </c>
      <c r="D1489" s="465" t="s">
        <v>3730</v>
      </c>
      <c r="E1489" s="465" t="s">
        <v>700</v>
      </c>
      <c r="F1489" s="469" t="str">
        <f t="shared" si="46"/>
        <v>CH</v>
      </c>
      <c r="G1489" s="260">
        <v>0</v>
      </c>
      <c r="H1489" s="260">
        <v>0</v>
      </c>
      <c r="I1489" s="260">
        <v>0</v>
      </c>
      <c r="J1489" s="260">
        <v>2.8206775843810301</v>
      </c>
      <c r="K1489" s="260">
        <v>2.8206775843901002</v>
      </c>
      <c r="L1489" s="301" t="str">
        <f t="shared" si="47"/>
        <v/>
      </c>
      <c r="M1489" s="459">
        <f>IFERROR((Tableau1[[#This Row],[Scope 1
(kg CO2-eq)]]+Tableau1[[#This Row],[Scope 2 energy
(kg CO2-eq)]]+Tableau1[[#This Row],[Scope 2 Infrastructure
(kg CO2-eq)]])/Tableau1[[#This Row],[Total CO2-emissions
(kg CO2-eq)
for scope 3 use ]],"")</f>
        <v>0</v>
      </c>
      <c r="N1489" s="436" t="s">
        <v>3730</v>
      </c>
      <c r="O1489" s="259">
        <v>1</v>
      </c>
      <c r="P1489" s="259" t="s">
        <v>5167</v>
      </c>
      <c r="Q1489" s="259" t="s">
        <v>5216</v>
      </c>
    </row>
    <row r="1490" spans="1:17" ht="21.75" customHeight="1">
      <c r="A1490" s="301" t="s">
        <v>5143</v>
      </c>
      <c r="B1490" s="301" t="s">
        <v>5144</v>
      </c>
      <c r="C1490" s="316" t="s">
        <v>7558</v>
      </c>
      <c r="D1490" s="465" t="s">
        <v>3646</v>
      </c>
      <c r="E1490" s="465" t="s">
        <v>700</v>
      </c>
      <c r="F1490" s="469" t="str">
        <f t="shared" si="46"/>
        <v>CH</v>
      </c>
      <c r="G1490" s="260">
        <v>0</v>
      </c>
      <c r="H1490" s="260">
        <v>0</v>
      </c>
      <c r="I1490" s="260">
        <v>0</v>
      </c>
      <c r="J1490" s="260">
        <v>1.9601855246192501</v>
      </c>
      <c r="K1490" s="260">
        <v>1.9601855248138</v>
      </c>
      <c r="L1490" s="301" t="str">
        <f t="shared" si="47"/>
        <v/>
      </c>
      <c r="M1490" s="459">
        <f>IFERROR((Tableau1[[#This Row],[Scope 1
(kg CO2-eq)]]+Tableau1[[#This Row],[Scope 2 energy
(kg CO2-eq)]]+Tableau1[[#This Row],[Scope 2 Infrastructure
(kg CO2-eq)]])/Tableau1[[#This Row],[Total CO2-emissions
(kg CO2-eq)
for scope 3 use ]],"")</f>
        <v>0</v>
      </c>
      <c r="N1490" s="436" t="s">
        <v>3646</v>
      </c>
      <c r="O1490" s="259">
        <v>1</v>
      </c>
      <c r="P1490" s="259" t="s">
        <v>5143</v>
      </c>
      <c r="Q1490" s="259" t="s">
        <v>5144</v>
      </c>
    </row>
    <row r="1491" spans="1:17" ht="21.75" customHeight="1">
      <c r="A1491" s="301" t="s">
        <v>5167</v>
      </c>
      <c r="B1491" s="301" t="s">
        <v>5216</v>
      </c>
      <c r="C1491" s="316" t="s">
        <v>7559</v>
      </c>
      <c r="D1491" s="465" t="s">
        <v>3730</v>
      </c>
      <c r="E1491" s="465" t="s">
        <v>700</v>
      </c>
      <c r="F1491" s="469" t="str">
        <f t="shared" si="46"/>
        <v>CH</v>
      </c>
      <c r="G1491" s="260">
        <v>0</v>
      </c>
      <c r="H1491" s="260">
        <v>0</v>
      </c>
      <c r="I1491" s="260">
        <v>0</v>
      </c>
      <c r="J1491" s="260">
        <v>2.7378188873888201</v>
      </c>
      <c r="K1491" s="260">
        <v>2.7378188874473701</v>
      </c>
      <c r="L1491" s="301" t="str">
        <f t="shared" si="47"/>
        <v/>
      </c>
      <c r="M1491" s="459">
        <f>IFERROR((Tableau1[[#This Row],[Scope 1
(kg CO2-eq)]]+Tableau1[[#This Row],[Scope 2 energy
(kg CO2-eq)]]+Tableau1[[#This Row],[Scope 2 Infrastructure
(kg CO2-eq)]])/Tableau1[[#This Row],[Total CO2-emissions
(kg CO2-eq)
for scope 3 use ]],"")</f>
        <v>0</v>
      </c>
      <c r="N1491" s="436" t="s">
        <v>3730</v>
      </c>
      <c r="O1491" s="259">
        <v>1</v>
      </c>
      <c r="P1491" s="259" t="s">
        <v>5167</v>
      </c>
      <c r="Q1491" s="259" t="s">
        <v>5216</v>
      </c>
    </row>
    <row r="1492" spans="1:17" ht="21.75" customHeight="1">
      <c r="A1492" s="301" t="s">
        <v>5167</v>
      </c>
      <c r="B1492" s="301" t="s">
        <v>5216</v>
      </c>
      <c r="C1492" s="316" t="s">
        <v>7560</v>
      </c>
      <c r="D1492" s="465" t="s">
        <v>3730</v>
      </c>
      <c r="E1492" s="465" t="s">
        <v>700</v>
      </c>
      <c r="F1492" s="469" t="str">
        <f t="shared" si="46"/>
        <v>CH</v>
      </c>
      <c r="G1492" s="260">
        <v>0</v>
      </c>
      <c r="H1492" s="260">
        <v>0</v>
      </c>
      <c r="I1492" s="260">
        <v>0</v>
      </c>
      <c r="J1492" s="260">
        <v>2.7568961309181899</v>
      </c>
      <c r="K1492" s="260">
        <v>2.7568961309108402</v>
      </c>
      <c r="L1492" s="301" t="str">
        <f t="shared" si="47"/>
        <v/>
      </c>
      <c r="M1492" s="459">
        <f>IFERROR((Tableau1[[#This Row],[Scope 1
(kg CO2-eq)]]+Tableau1[[#This Row],[Scope 2 energy
(kg CO2-eq)]]+Tableau1[[#This Row],[Scope 2 Infrastructure
(kg CO2-eq)]])/Tableau1[[#This Row],[Total CO2-emissions
(kg CO2-eq)
for scope 3 use ]],"")</f>
        <v>0</v>
      </c>
      <c r="N1492" s="436" t="s">
        <v>3730</v>
      </c>
      <c r="O1492" s="259">
        <v>1</v>
      </c>
      <c r="P1492" s="259" t="s">
        <v>5167</v>
      </c>
      <c r="Q1492" s="259" t="s">
        <v>5216</v>
      </c>
    </row>
    <row r="1493" spans="1:17" ht="21.75" customHeight="1">
      <c r="A1493" s="301" t="s">
        <v>5167</v>
      </c>
      <c r="B1493" s="301" t="s">
        <v>5216</v>
      </c>
      <c r="C1493" s="316" t="s">
        <v>7561</v>
      </c>
      <c r="D1493" s="465" t="s">
        <v>3730</v>
      </c>
      <c r="E1493" s="465" t="s">
        <v>700</v>
      </c>
      <c r="F1493" s="469" t="str">
        <f t="shared" si="46"/>
        <v>CH</v>
      </c>
      <c r="G1493" s="260">
        <v>0</v>
      </c>
      <c r="H1493" s="260">
        <v>0</v>
      </c>
      <c r="I1493" s="260">
        <v>0</v>
      </c>
      <c r="J1493" s="260">
        <v>2.8206775843810301</v>
      </c>
      <c r="K1493" s="260">
        <v>2.8206775843889602</v>
      </c>
      <c r="L1493" s="301" t="str">
        <f t="shared" si="47"/>
        <v/>
      </c>
      <c r="M1493" s="459">
        <f>IFERROR((Tableau1[[#This Row],[Scope 1
(kg CO2-eq)]]+Tableau1[[#This Row],[Scope 2 energy
(kg CO2-eq)]]+Tableau1[[#This Row],[Scope 2 Infrastructure
(kg CO2-eq)]])/Tableau1[[#This Row],[Total CO2-emissions
(kg CO2-eq)
for scope 3 use ]],"")</f>
        <v>0</v>
      </c>
      <c r="N1493" s="436" t="s">
        <v>3730</v>
      </c>
      <c r="O1493" s="259">
        <v>1</v>
      </c>
      <c r="P1493" s="259" t="s">
        <v>5167</v>
      </c>
      <c r="Q1493" s="259" t="s">
        <v>5216</v>
      </c>
    </row>
    <row r="1494" spans="1:17" ht="21.75" customHeight="1">
      <c r="A1494" s="301" t="s">
        <v>5167</v>
      </c>
      <c r="B1494" s="301" t="s">
        <v>5216</v>
      </c>
      <c r="C1494" s="316" t="s">
        <v>7562</v>
      </c>
      <c r="D1494" s="465" t="s">
        <v>3730</v>
      </c>
      <c r="E1494" s="465" t="s">
        <v>700</v>
      </c>
      <c r="F1494" s="469" t="str">
        <f t="shared" si="46"/>
        <v>CH</v>
      </c>
      <c r="G1494" s="260">
        <v>0</v>
      </c>
      <c r="H1494" s="260">
        <v>0</v>
      </c>
      <c r="I1494" s="260">
        <v>0</v>
      </c>
      <c r="J1494" s="260">
        <v>3.03719580949614</v>
      </c>
      <c r="K1494" s="260">
        <v>3.03719580949614</v>
      </c>
      <c r="L1494" s="301" t="str">
        <f t="shared" si="47"/>
        <v/>
      </c>
      <c r="M1494" s="459">
        <f>IFERROR((Tableau1[[#This Row],[Scope 1
(kg CO2-eq)]]+Tableau1[[#This Row],[Scope 2 energy
(kg CO2-eq)]]+Tableau1[[#This Row],[Scope 2 Infrastructure
(kg CO2-eq)]])/Tableau1[[#This Row],[Total CO2-emissions
(kg CO2-eq)
for scope 3 use ]],"")</f>
        <v>0</v>
      </c>
      <c r="N1494" s="436" t="s">
        <v>3730</v>
      </c>
      <c r="O1494" s="259">
        <v>1</v>
      </c>
      <c r="P1494" s="259" t="s">
        <v>5167</v>
      </c>
      <c r="Q1494" s="259" t="s">
        <v>5216</v>
      </c>
    </row>
    <row r="1495" spans="1:17" ht="21.75" customHeight="1">
      <c r="A1495" s="301" t="s">
        <v>5167</v>
      </c>
      <c r="B1495" s="301" t="s">
        <v>5216</v>
      </c>
      <c r="C1495" s="316" t="s">
        <v>7563</v>
      </c>
      <c r="D1495" s="465" t="s">
        <v>3730</v>
      </c>
      <c r="E1495" s="465" t="s">
        <v>700</v>
      </c>
      <c r="F1495" s="469" t="str">
        <f t="shared" si="46"/>
        <v>CH</v>
      </c>
      <c r="G1495" s="260">
        <v>0</v>
      </c>
      <c r="H1495" s="260">
        <v>0</v>
      </c>
      <c r="I1495" s="260">
        <v>0</v>
      </c>
      <c r="J1495" s="260">
        <v>2.3729039958303302</v>
      </c>
      <c r="K1495" s="260">
        <v>2.3729039958308</v>
      </c>
      <c r="L1495" s="301" t="str">
        <f t="shared" si="47"/>
        <v/>
      </c>
      <c r="M1495" s="459">
        <f>IFERROR((Tableau1[[#This Row],[Scope 1
(kg CO2-eq)]]+Tableau1[[#This Row],[Scope 2 energy
(kg CO2-eq)]]+Tableau1[[#This Row],[Scope 2 Infrastructure
(kg CO2-eq)]])/Tableau1[[#This Row],[Total CO2-emissions
(kg CO2-eq)
for scope 3 use ]],"")</f>
        <v>0</v>
      </c>
      <c r="N1495" s="436" t="s">
        <v>3730</v>
      </c>
      <c r="O1495" s="259">
        <v>1</v>
      </c>
      <c r="P1495" s="259" t="s">
        <v>5167</v>
      </c>
      <c r="Q1495" s="259" t="s">
        <v>5216</v>
      </c>
    </row>
    <row r="1496" spans="1:17" ht="21.75" customHeight="1">
      <c r="A1496" s="301" t="s">
        <v>5167</v>
      </c>
      <c r="B1496" s="301" t="s">
        <v>5216</v>
      </c>
      <c r="C1496" s="316" t="s">
        <v>7564</v>
      </c>
      <c r="D1496" s="465" t="s">
        <v>3730</v>
      </c>
      <c r="E1496" s="465" t="s">
        <v>700</v>
      </c>
      <c r="F1496" s="469" t="str">
        <f t="shared" si="46"/>
        <v>CH</v>
      </c>
      <c r="G1496" s="260">
        <v>0</v>
      </c>
      <c r="H1496" s="260">
        <v>0</v>
      </c>
      <c r="I1496" s="260">
        <v>0</v>
      </c>
      <c r="J1496" s="260">
        <v>2.1139057488328401</v>
      </c>
      <c r="K1496" s="260">
        <v>2.1139057488551698</v>
      </c>
      <c r="L1496" s="301" t="str">
        <f t="shared" si="47"/>
        <v/>
      </c>
      <c r="M1496" s="459">
        <f>IFERROR((Tableau1[[#This Row],[Scope 1
(kg CO2-eq)]]+Tableau1[[#This Row],[Scope 2 energy
(kg CO2-eq)]]+Tableau1[[#This Row],[Scope 2 Infrastructure
(kg CO2-eq)]])/Tableau1[[#This Row],[Total CO2-emissions
(kg CO2-eq)
for scope 3 use ]],"")</f>
        <v>0</v>
      </c>
      <c r="N1496" s="436" t="s">
        <v>3730</v>
      </c>
      <c r="O1496" s="259">
        <v>1</v>
      </c>
      <c r="P1496" s="259" t="s">
        <v>5167</v>
      </c>
      <c r="Q1496" s="259" t="s">
        <v>5216</v>
      </c>
    </row>
    <row r="1497" spans="1:17" ht="21.75" customHeight="1">
      <c r="A1497" s="301" t="s">
        <v>5167</v>
      </c>
      <c r="B1497" s="301" t="s">
        <v>5216</v>
      </c>
      <c r="C1497" s="316" t="s">
        <v>7565</v>
      </c>
      <c r="D1497" s="465" t="s">
        <v>3730</v>
      </c>
      <c r="E1497" s="465" t="s">
        <v>700</v>
      </c>
      <c r="F1497" s="469" t="str">
        <f t="shared" si="46"/>
        <v>CH</v>
      </c>
      <c r="G1497" s="260">
        <v>0</v>
      </c>
      <c r="H1497" s="260">
        <v>0</v>
      </c>
      <c r="I1497" s="260">
        <v>0</v>
      </c>
      <c r="J1497" s="260">
        <v>2.09482850537138</v>
      </c>
      <c r="K1497" s="260">
        <v>2.0948285053620102</v>
      </c>
      <c r="L1497" s="301" t="str">
        <f t="shared" si="47"/>
        <v/>
      </c>
      <c r="M1497" s="459">
        <f>IFERROR((Tableau1[[#This Row],[Scope 1
(kg CO2-eq)]]+Tableau1[[#This Row],[Scope 2 energy
(kg CO2-eq)]]+Tableau1[[#This Row],[Scope 2 Infrastructure
(kg CO2-eq)]])/Tableau1[[#This Row],[Total CO2-emissions
(kg CO2-eq)
for scope 3 use ]],"")</f>
        <v>0</v>
      </c>
      <c r="N1497" s="436" t="s">
        <v>3730</v>
      </c>
      <c r="O1497" s="259">
        <v>1</v>
      </c>
      <c r="P1497" s="259" t="s">
        <v>5167</v>
      </c>
      <c r="Q1497" s="259" t="s">
        <v>5216</v>
      </c>
    </row>
    <row r="1498" spans="1:17" ht="21.75" customHeight="1">
      <c r="A1498" s="301" t="s">
        <v>5167</v>
      </c>
      <c r="B1498" s="301" t="s">
        <v>5216</v>
      </c>
      <c r="C1498" s="316" t="s">
        <v>7566</v>
      </c>
      <c r="D1498" s="465" t="s">
        <v>3730</v>
      </c>
      <c r="E1498" s="465" t="s">
        <v>700</v>
      </c>
      <c r="F1498" s="469" t="str">
        <f t="shared" si="46"/>
        <v>CH</v>
      </c>
      <c r="G1498" s="260">
        <v>0</v>
      </c>
      <c r="H1498" s="260">
        <v>0</v>
      </c>
      <c r="I1498" s="260">
        <v>0</v>
      </c>
      <c r="J1498" s="260">
        <v>2.6315989224437399</v>
      </c>
      <c r="K1498" s="260">
        <v>2.6315989222830498</v>
      </c>
      <c r="L1498" s="301" t="str">
        <f t="shared" si="47"/>
        <v/>
      </c>
      <c r="M1498" s="459">
        <f>IFERROR((Tableau1[[#This Row],[Scope 1
(kg CO2-eq)]]+Tableau1[[#This Row],[Scope 2 energy
(kg CO2-eq)]]+Tableau1[[#This Row],[Scope 2 Infrastructure
(kg CO2-eq)]])/Tableau1[[#This Row],[Total CO2-emissions
(kg CO2-eq)
for scope 3 use ]],"")</f>
        <v>0</v>
      </c>
      <c r="N1498" s="436" t="s">
        <v>3730</v>
      </c>
      <c r="O1498" s="259">
        <v>1</v>
      </c>
      <c r="P1498" s="259" t="s">
        <v>5167</v>
      </c>
      <c r="Q1498" s="259" t="s">
        <v>5216</v>
      </c>
    </row>
    <row r="1499" spans="1:17" ht="21.75" customHeight="1">
      <c r="A1499" s="301" t="s">
        <v>5167</v>
      </c>
      <c r="B1499" s="301" t="s">
        <v>5216</v>
      </c>
      <c r="C1499" s="316" t="s">
        <v>7567</v>
      </c>
      <c r="D1499" s="465" t="s">
        <v>3730</v>
      </c>
      <c r="E1499" s="465" t="s">
        <v>700</v>
      </c>
      <c r="F1499" s="469" t="str">
        <f t="shared" si="46"/>
        <v>CH</v>
      </c>
      <c r="G1499" s="260">
        <v>0</v>
      </c>
      <c r="H1499" s="260">
        <v>0</v>
      </c>
      <c r="I1499" s="260">
        <v>0</v>
      </c>
      <c r="J1499" s="260">
        <v>0.111585267084769</v>
      </c>
      <c r="K1499" s="260">
        <v>0.111585267084802</v>
      </c>
      <c r="L1499" s="301" t="str">
        <f t="shared" si="47"/>
        <v/>
      </c>
      <c r="M1499" s="459">
        <f>IFERROR((Tableau1[[#This Row],[Scope 1
(kg CO2-eq)]]+Tableau1[[#This Row],[Scope 2 energy
(kg CO2-eq)]]+Tableau1[[#This Row],[Scope 2 Infrastructure
(kg CO2-eq)]])/Tableau1[[#This Row],[Total CO2-emissions
(kg CO2-eq)
for scope 3 use ]],"")</f>
        <v>0</v>
      </c>
      <c r="N1499" s="436" t="s">
        <v>3730</v>
      </c>
      <c r="O1499" s="259">
        <v>1</v>
      </c>
      <c r="P1499" s="259" t="s">
        <v>5167</v>
      </c>
      <c r="Q1499" s="259" t="s">
        <v>5216</v>
      </c>
    </row>
    <row r="1500" spans="1:17" ht="21.75" customHeight="1">
      <c r="A1500" s="301" t="s">
        <v>5167</v>
      </c>
      <c r="B1500" s="301" t="s">
        <v>5216</v>
      </c>
      <c r="C1500" s="316" t="s">
        <v>7568</v>
      </c>
      <c r="D1500" s="465" t="s">
        <v>3730</v>
      </c>
      <c r="E1500" s="465" t="s">
        <v>700</v>
      </c>
      <c r="F1500" s="469" t="str">
        <f t="shared" si="46"/>
        <v>CH</v>
      </c>
      <c r="G1500" s="260">
        <v>0</v>
      </c>
      <c r="H1500" s="260">
        <v>0</v>
      </c>
      <c r="I1500" s="260">
        <v>0</v>
      </c>
      <c r="J1500" s="260">
        <v>2.7378188873888201</v>
      </c>
      <c r="K1500" s="260">
        <v>2.7378188874473701</v>
      </c>
      <c r="L1500" s="301" t="str">
        <f t="shared" si="47"/>
        <v/>
      </c>
      <c r="M1500" s="459">
        <f>IFERROR((Tableau1[[#This Row],[Scope 1
(kg CO2-eq)]]+Tableau1[[#This Row],[Scope 2 energy
(kg CO2-eq)]]+Tableau1[[#This Row],[Scope 2 Infrastructure
(kg CO2-eq)]])/Tableau1[[#This Row],[Total CO2-emissions
(kg CO2-eq)
for scope 3 use ]],"")</f>
        <v>0</v>
      </c>
      <c r="N1500" s="436" t="s">
        <v>3730</v>
      </c>
      <c r="O1500" s="259">
        <v>1</v>
      </c>
      <c r="P1500" s="259" t="s">
        <v>5167</v>
      </c>
      <c r="Q1500" s="259" t="s">
        <v>5216</v>
      </c>
    </row>
    <row r="1501" spans="1:17" ht="21.75" customHeight="1">
      <c r="A1501" s="301" t="s">
        <v>5167</v>
      </c>
      <c r="B1501" s="301" t="s">
        <v>5216</v>
      </c>
      <c r="C1501" s="316" t="s">
        <v>7569</v>
      </c>
      <c r="D1501" s="465" t="s">
        <v>3730</v>
      </c>
      <c r="E1501" s="465" t="s">
        <v>700</v>
      </c>
      <c r="F1501" s="469" t="str">
        <f t="shared" si="46"/>
        <v>CH</v>
      </c>
      <c r="G1501" s="260">
        <v>0</v>
      </c>
      <c r="H1501" s="260">
        <v>0</v>
      </c>
      <c r="I1501" s="260">
        <v>0</v>
      </c>
      <c r="J1501" s="260">
        <v>1.65398959066717</v>
      </c>
      <c r="K1501" s="260">
        <v>1.65398959065659</v>
      </c>
      <c r="L1501" s="301" t="str">
        <f t="shared" si="47"/>
        <v/>
      </c>
      <c r="M1501" s="459">
        <f>IFERROR((Tableau1[[#This Row],[Scope 1
(kg CO2-eq)]]+Tableau1[[#This Row],[Scope 2 energy
(kg CO2-eq)]]+Tableau1[[#This Row],[Scope 2 Infrastructure
(kg CO2-eq)]])/Tableau1[[#This Row],[Total CO2-emissions
(kg CO2-eq)
for scope 3 use ]],"")</f>
        <v>0</v>
      </c>
      <c r="N1501" s="436" t="s">
        <v>3730</v>
      </c>
      <c r="O1501" s="259">
        <v>1</v>
      </c>
      <c r="P1501" s="259" t="s">
        <v>5167</v>
      </c>
      <c r="Q1501" s="259" t="s">
        <v>5216</v>
      </c>
    </row>
    <row r="1502" spans="1:17" ht="21.75" customHeight="1">
      <c r="A1502" s="301" t="s">
        <v>5167</v>
      </c>
      <c r="B1502" s="301" t="s">
        <v>5216</v>
      </c>
      <c r="C1502" s="316" t="s">
        <v>7570</v>
      </c>
      <c r="D1502" s="465" t="s">
        <v>3730</v>
      </c>
      <c r="E1502" s="465" t="s">
        <v>700</v>
      </c>
      <c r="F1502" s="469" t="str">
        <f t="shared" si="46"/>
        <v>CH</v>
      </c>
      <c r="G1502" s="260">
        <v>0</v>
      </c>
      <c r="H1502" s="260">
        <v>0</v>
      </c>
      <c r="I1502" s="260">
        <v>0</v>
      </c>
      <c r="J1502" s="260">
        <v>1.1120749423063501</v>
      </c>
      <c r="K1502" s="260">
        <v>1.1120749423807399</v>
      </c>
      <c r="L1502" s="301" t="str">
        <f t="shared" si="47"/>
        <v/>
      </c>
      <c r="M1502" s="459">
        <f>IFERROR((Tableau1[[#This Row],[Scope 1
(kg CO2-eq)]]+Tableau1[[#This Row],[Scope 2 energy
(kg CO2-eq)]]+Tableau1[[#This Row],[Scope 2 Infrastructure
(kg CO2-eq)]])/Tableau1[[#This Row],[Total CO2-emissions
(kg CO2-eq)
for scope 3 use ]],"")</f>
        <v>0</v>
      </c>
      <c r="N1502" s="436" t="s">
        <v>3730</v>
      </c>
      <c r="O1502" s="259">
        <v>1</v>
      </c>
      <c r="P1502" s="259" t="s">
        <v>5167</v>
      </c>
      <c r="Q1502" s="259" t="s">
        <v>5216</v>
      </c>
    </row>
    <row r="1503" spans="1:17" ht="21.75" customHeight="1">
      <c r="A1503" s="301" t="s">
        <v>5167</v>
      </c>
      <c r="B1503" s="301" t="s">
        <v>5216</v>
      </c>
      <c r="C1503" s="316" t="s">
        <v>7571</v>
      </c>
      <c r="D1503" s="465" t="s">
        <v>3730</v>
      </c>
      <c r="E1503" s="465" t="s">
        <v>700</v>
      </c>
      <c r="F1503" s="469" t="str">
        <f t="shared" si="46"/>
        <v>CH</v>
      </c>
      <c r="G1503" s="260">
        <v>0</v>
      </c>
      <c r="H1503" s="260">
        <v>0</v>
      </c>
      <c r="I1503" s="260">
        <v>0</v>
      </c>
      <c r="J1503" s="260">
        <v>2.7114432898117902</v>
      </c>
      <c r="K1503" s="260">
        <v>2.7114432898073999</v>
      </c>
      <c r="L1503" s="301" t="str">
        <f t="shared" si="47"/>
        <v/>
      </c>
      <c r="M1503" s="459">
        <f>IFERROR((Tableau1[[#This Row],[Scope 1
(kg CO2-eq)]]+Tableau1[[#This Row],[Scope 2 energy
(kg CO2-eq)]]+Tableau1[[#This Row],[Scope 2 Infrastructure
(kg CO2-eq)]])/Tableau1[[#This Row],[Total CO2-emissions
(kg CO2-eq)
for scope 3 use ]],"")</f>
        <v>0</v>
      </c>
      <c r="N1503" s="436" t="s">
        <v>3730</v>
      </c>
      <c r="O1503" s="259">
        <v>1</v>
      </c>
      <c r="P1503" s="259" t="s">
        <v>5167</v>
      </c>
      <c r="Q1503" s="259" t="s">
        <v>5216</v>
      </c>
    </row>
    <row r="1504" spans="1:17" ht="21.75" customHeight="1">
      <c r="A1504" s="301" t="s">
        <v>5167</v>
      </c>
      <c r="B1504" s="301" t="s">
        <v>5216</v>
      </c>
      <c r="C1504" s="316" t="s">
        <v>7572</v>
      </c>
      <c r="D1504" s="465" t="s">
        <v>3730</v>
      </c>
      <c r="E1504" s="465" t="s">
        <v>700</v>
      </c>
      <c r="F1504" s="469" t="str">
        <f t="shared" si="46"/>
        <v>CH</v>
      </c>
      <c r="G1504" s="260">
        <v>0</v>
      </c>
      <c r="H1504" s="260">
        <v>0</v>
      </c>
      <c r="I1504" s="260">
        <v>0</v>
      </c>
      <c r="J1504" s="260">
        <v>2.0161860397088902</v>
      </c>
      <c r="K1504" s="260">
        <v>2.0161860397237001</v>
      </c>
      <c r="L1504" s="301" t="str">
        <f t="shared" si="47"/>
        <v/>
      </c>
      <c r="M1504" s="459">
        <f>IFERROR((Tableau1[[#This Row],[Scope 1
(kg CO2-eq)]]+Tableau1[[#This Row],[Scope 2 energy
(kg CO2-eq)]]+Tableau1[[#This Row],[Scope 2 Infrastructure
(kg CO2-eq)]])/Tableau1[[#This Row],[Total CO2-emissions
(kg CO2-eq)
for scope 3 use ]],"")</f>
        <v>0</v>
      </c>
      <c r="N1504" s="436" t="s">
        <v>3730</v>
      </c>
      <c r="O1504" s="259">
        <v>1</v>
      </c>
      <c r="P1504" s="259" t="s">
        <v>5167</v>
      </c>
      <c r="Q1504" s="259" t="s">
        <v>5216</v>
      </c>
    </row>
    <row r="1505" spans="1:17" ht="21.75" customHeight="1">
      <c r="A1505" s="301" t="s">
        <v>5167</v>
      </c>
      <c r="B1505" s="301" t="s">
        <v>5251</v>
      </c>
      <c r="C1505" s="316" t="s">
        <v>7573</v>
      </c>
      <c r="D1505" s="465" t="s">
        <v>3730</v>
      </c>
      <c r="E1505" s="465" t="s">
        <v>700</v>
      </c>
      <c r="F1505" s="469" t="str">
        <f t="shared" si="46"/>
        <v>CH</v>
      </c>
      <c r="G1505" s="260">
        <v>2.3334035985299999</v>
      </c>
      <c r="H1505" s="260">
        <v>2.0759094297580001E-2</v>
      </c>
      <c r="I1505" s="260">
        <v>1.1415414008E-5</v>
      </c>
      <c r="J1505" s="260">
        <v>3.0083065638689899E-2</v>
      </c>
      <c r="K1505" s="260">
        <v>2.3842571738729301</v>
      </c>
      <c r="L1505" s="301" t="str">
        <f t="shared" si="47"/>
        <v/>
      </c>
      <c r="M1505" s="459">
        <f>IFERROR((Tableau1[[#This Row],[Scope 1
(kg CO2-eq)]]+Tableau1[[#This Row],[Scope 2 energy
(kg CO2-eq)]]+Tableau1[[#This Row],[Scope 2 Infrastructure
(kg CO2-eq)]])/Tableau1[[#This Row],[Total CO2-emissions
(kg CO2-eq)
for scope 3 use ]],"")</f>
        <v>0.98738262551498324</v>
      </c>
      <c r="N1505" s="436" t="s">
        <v>3730</v>
      </c>
      <c r="O1505" s="259">
        <v>1</v>
      </c>
      <c r="P1505" s="259" t="s">
        <v>5167</v>
      </c>
      <c r="Q1505" s="259" t="s">
        <v>5251</v>
      </c>
    </row>
    <row r="1506" spans="1:17" ht="21.75" customHeight="1">
      <c r="A1506" s="301" t="s">
        <v>5252</v>
      </c>
      <c r="B1506" s="301" t="s">
        <v>5253</v>
      </c>
      <c r="C1506" s="316" t="s">
        <v>7574</v>
      </c>
      <c r="D1506" s="465" t="s">
        <v>3730</v>
      </c>
      <c r="E1506" s="465" t="s">
        <v>700</v>
      </c>
      <c r="F1506" s="469" t="str">
        <f t="shared" si="46"/>
        <v>CH</v>
      </c>
      <c r="G1506" s="260">
        <v>8.9462789939999995E-2</v>
      </c>
      <c r="H1506" s="260">
        <v>1.165670256495E-4</v>
      </c>
      <c r="I1506" s="260">
        <v>3.4065838845099999E-6</v>
      </c>
      <c r="J1506" s="260">
        <v>1.3361483689462009E-2</v>
      </c>
      <c r="K1506" s="260">
        <v>0.10294424729249101</v>
      </c>
      <c r="L1506" s="301" t="str">
        <f t="shared" si="47"/>
        <v/>
      </c>
      <c r="M1506" s="459">
        <f>IFERROR((Tableau1[[#This Row],[Scope 1
(kg CO2-eq)]]+Tableau1[[#This Row],[Scope 2 energy
(kg CO2-eq)]]+Tableau1[[#This Row],[Scope 2 Infrastructure
(kg CO2-eq)]])/Tableau1[[#This Row],[Total CO2-emissions
(kg CO2-eq)
for scope 3 use ]],"")</f>
        <v>0.87020660120041859</v>
      </c>
      <c r="N1506" s="436" t="s">
        <v>3730</v>
      </c>
      <c r="O1506" s="259">
        <v>1</v>
      </c>
      <c r="P1506" s="259" t="s">
        <v>5252</v>
      </c>
      <c r="Q1506" s="260" t="s">
        <v>5253</v>
      </c>
    </row>
    <row r="1507" spans="1:17" ht="21.75" customHeight="1">
      <c r="A1507" s="301" t="s">
        <v>5252</v>
      </c>
      <c r="B1507" s="301" t="s">
        <v>5257</v>
      </c>
      <c r="C1507" s="316" t="s">
        <v>7575</v>
      </c>
      <c r="D1507" s="465" t="s">
        <v>3730</v>
      </c>
      <c r="E1507" s="465" t="s">
        <v>700</v>
      </c>
      <c r="F1507" s="469" t="str">
        <f t="shared" si="46"/>
        <v>CH</v>
      </c>
      <c r="G1507" s="260">
        <v>0</v>
      </c>
      <c r="H1507" s="260">
        <v>0</v>
      </c>
      <c r="I1507" s="260">
        <v>0</v>
      </c>
      <c r="J1507" s="260">
        <v>0.30468446722799403</v>
      </c>
      <c r="K1507" s="260">
        <v>0.30468446716303899</v>
      </c>
      <c r="L1507" s="301" t="str">
        <f t="shared" si="47"/>
        <v/>
      </c>
      <c r="M1507" s="459">
        <f>IFERROR((Tableau1[[#This Row],[Scope 1
(kg CO2-eq)]]+Tableau1[[#This Row],[Scope 2 energy
(kg CO2-eq)]]+Tableau1[[#This Row],[Scope 2 Infrastructure
(kg CO2-eq)]])/Tableau1[[#This Row],[Total CO2-emissions
(kg CO2-eq)
for scope 3 use ]],"")</f>
        <v>0</v>
      </c>
      <c r="N1507" s="436" t="s">
        <v>3730</v>
      </c>
      <c r="O1507" s="259">
        <v>1</v>
      </c>
      <c r="P1507" s="259" t="s">
        <v>5252</v>
      </c>
      <c r="Q1507" s="260" t="s">
        <v>5257</v>
      </c>
    </row>
    <row r="1508" spans="1:17" ht="21.75" customHeight="1">
      <c r="A1508" s="301" t="s">
        <v>5167</v>
      </c>
      <c r="B1508" s="301" t="s">
        <v>5251</v>
      </c>
      <c r="C1508" s="316" t="s">
        <v>7576</v>
      </c>
      <c r="D1508" s="465" t="s">
        <v>3730</v>
      </c>
      <c r="E1508" s="465" t="s">
        <v>700</v>
      </c>
      <c r="F1508" s="469" t="str">
        <f t="shared" si="46"/>
        <v>CH</v>
      </c>
      <c r="G1508" s="260">
        <v>2.0433035843499998</v>
      </c>
      <c r="H1508" s="260">
        <v>1.7385298644699999E-2</v>
      </c>
      <c r="I1508" s="260">
        <v>9.5601657200000006E-6</v>
      </c>
      <c r="J1508" s="260">
        <v>1.1102417342460313E-2</v>
      </c>
      <c r="K1508" s="260">
        <v>2.0718008604454701</v>
      </c>
      <c r="L1508" s="301" t="str">
        <f t="shared" si="47"/>
        <v/>
      </c>
      <c r="M1508" s="459">
        <f>IFERROR((Tableau1[[#This Row],[Scope 1
(kg CO2-eq)]]+Tableau1[[#This Row],[Scope 2 energy
(kg CO2-eq)]]+Tableau1[[#This Row],[Scope 2 Infrastructure
(kg CO2-eq)]])/Tableau1[[#This Row],[Total CO2-emissions
(kg CO2-eq)
for scope 3 use ]],"")</f>
        <v>0.99464117546381214</v>
      </c>
      <c r="N1508" s="436" t="s">
        <v>3730</v>
      </c>
      <c r="O1508" s="259">
        <v>1</v>
      </c>
      <c r="P1508" s="259" t="s">
        <v>5167</v>
      </c>
      <c r="Q1508" s="259" t="s">
        <v>5251</v>
      </c>
    </row>
    <row r="1509" spans="1:17" ht="21.75" customHeight="1">
      <c r="A1509" s="301" t="s">
        <v>5167</v>
      </c>
      <c r="B1509" s="301" t="s">
        <v>5251</v>
      </c>
      <c r="C1509" s="316" t="s">
        <v>7577</v>
      </c>
      <c r="D1509" s="465" t="s">
        <v>3730</v>
      </c>
      <c r="E1509" s="465" t="s">
        <v>700</v>
      </c>
      <c r="F1509" s="469" t="str">
        <f t="shared" si="46"/>
        <v>CH</v>
      </c>
      <c r="G1509" s="260">
        <v>3.0011469809400002</v>
      </c>
      <c r="H1509" s="260">
        <v>1.636697917932E-2</v>
      </c>
      <c r="I1509" s="260">
        <v>9.0001924320000003E-6</v>
      </c>
      <c r="J1509" s="260">
        <v>1.3938799503499855E-2</v>
      </c>
      <c r="K1509" s="260">
        <v>3.0314617597939</v>
      </c>
      <c r="L1509" s="301" t="str">
        <f t="shared" si="47"/>
        <v/>
      </c>
      <c r="M1509" s="459">
        <f>IFERROR((Tableau1[[#This Row],[Scope 1
(kg CO2-eq)]]+Tableau1[[#This Row],[Scope 2 energy
(kg CO2-eq)]]+Tableau1[[#This Row],[Scope 2 Infrastructure
(kg CO2-eq)]])/Tableau1[[#This Row],[Total CO2-emissions
(kg CO2-eq)
for scope 3 use ]],"")</f>
        <v>0.99540195437494317</v>
      </c>
      <c r="N1509" s="436" t="s">
        <v>3730</v>
      </c>
      <c r="O1509" s="259">
        <v>1</v>
      </c>
      <c r="P1509" s="259" t="s">
        <v>5167</v>
      </c>
      <c r="Q1509" s="260" t="s">
        <v>5251</v>
      </c>
    </row>
    <row r="1510" spans="1:17" ht="21.75" customHeight="1">
      <c r="A1510" s="301" t="s">
        <v>5252</v>
      </c>
      <c r="B1510" s="301" t="s">
        <v>5253</v>
      </c>
      <c r="C1510" s="316" t="s">
        <v>7578</v>
      </c>
      <c r="D1510" s="465" t="s">
        <v>3730</v>
      </c>
      <c r="E1510" s="465" t="s">
        <v>700</v>
      </c>
      <c r="F1510" s="469" t="str">
        <f t="shared" si="46"/>
        <v>CH</v>
      </c>
      <c r="G1510" s="260">
        <v>0.11615115291</v>
      </c>
      <c r="H1510" s="260">
        <v>5.0818123325620001E-5</v>
      </c>
      <c r="I1510" s="260">
        <v>1.893942225742E-6</v>
      </c>
      <c r="J1510" s="260">
        <v>1.3361203659689014E-2</v>
      </c>
      <c r="K1510" s="260">
        <v>0.12956506849927901</v>
      </c>
      <c r="L1510" s="301" t="str">
        <f t="shared" si="47"/>
        <v/>
      </c>
      <c r="M1510" s="459">
        <f>IFERROR((Tableau1[[#This Row],[Scope 1
(kg CO2-eq)]]+Tableau1[[#This Row],[Scope 2 energy
(kg CO2-eq)]]+Tableau1[[#This Row],[Scope 2 Infrastructure
(kg CO2-eq)]])/Tableau1[[#This Row],[Total CO2-emissions
(kg CO2-eq)
for scope 3 use ]],"")</f>
        <v>0.89687649859265894</v>
      </c>
      <c r="N1510" s="437" t="s">
        <v>3730</v>
      </c>
      <c r="O1510" s="259">
        <v>1</v>
      </c>
      <c r="P1510" s="259" t="s">
        <v>5252</v>
      </c>
      <c r="Q1510" s="260" t="s">
        <v>5253</v>
      </c>
    </row>
    <row r="1511" spans="1:17" ht="21.75" customHeight="1">
      <c r="A1511" s="301" t="s">
        <v>5167</v>
      </c>
      <c r="B1511" s="301" t="s">
        <v>5216</v>
      </c>
      <c r="C1511" s="316" t="s">
        <v>7579</v>
      </c>
      <c r="D1511" s="465" t="s">
        <v>3730</v>
      </c>
      <c r="E1511" s="465" t="s">
        <v>700</v>
      </c>
      <c r="F1511" s="469" t="str">
        <f t="shared" si="46"/>
        <v>CH</v>
      </c>
      <c r="G1511" s="260">
        <v>0</v>
      </c>
      <c r="H1511" s="260">
        <v>0</v>
      </c>
      <c r="I1511" s="260">
        <v>0</v>
      </c>
      <c r="J1511" s="260">
        <v>3.03719580949614</v>
      </c>
      <c r="K1511" s="260">
        <v>3.03719580949614</v>
      </c>
      <c r="L1511" s="301" t="str">
        <f t="shared" si="47"/>
        <v/>
      </c>
      <c r="M1511" s="459">
        <f>IFERROR((Tableau1[[#This Row],[Scope 1
(kg CO2-eq)]]+Tableau1[[#This Row],[Scope 2 energy
(kg CO2-eq)]]+Tableau1[[#This Row],[Scope 2 Infrastructure
(kg CO2-eq)]])/Tableau1[[#This Row],[Total CO2-emissions
(kg CO2-eq)
for scope 3 use ]],"")</f>
        <v>0</v>
      </c>
      <c r="N1511" s="436" t="s">
        <v>3730</v>
      </c>
      <c r="O1511" s="259">
        <v>1</v>
      </c>
      <c r="P1511" s="260" t="s">
        <v>5167</v>
      </c>
      <c r="Q1511" s="260" t="s">
        <v>5216</v>
      </c>
    </row>
    <row r="1512" spans="1:17" ht="21.75" customHeight="1">
      <c r="A1512" s="301" t="s">
        <v>5167</v>
      </c>
      <c r="B1512" s="301" t="s">
        <v>5216</v>
      </c>
      <c r="C1512" s="316" t="s">
        <v>7580</v>
      </c>
      <c r="D1512" s="465" t="s">
        <v>3731</v>
      </c>
      <c r="E1512" s="465" t="s">
        <v>700</v>
      </c>
      <c r="F1512" s="469" t="str">
        <f t="shared" si="46"/>
        <v>CH</v>
      </c>
      <c r="G1512" s="260">
        <v>0</v>
      </c>
      <c r="H1512" s="260">
        <v>0</v>
      </c>
      <c r="I1512" s="260">
        <v>0</v>
      </c>
      <c r="J1512" s="260">
        <v>10.120357324942599</v>
      </c>
      <c r="K1512" s="260">
        <v>10.1203573249442</v>
      </c>
      <c r="L1512" s="301" t="str">
        <f t="shared" si="47"/>
        <v/>
      </c>
      <c r="M1512" s="459">
        <f>IFERROR((Tableau1[[#This Row],[Scope 1
(kg CO2-eq)]]+Tableau1[[#This Row],[Scope 2 energy
(kg CO2-eq)]]+Tableau1[[#This Row],[Scope 2 Infrastructure
(kg CO2-eq)]])/Tableau1[[#This Row],[Total CO2-emissions
(kg CO2-eq)
for scope 3 use ]],"")</f>
        <v>0</v>
      </c>
      <c r="N1512" s="436" t="s">
        <v>3731</v>
      </c>
      <c r="O1512" s="259">
        <v>1</v>
      </c>
      <c r="P1512" s="259" t="s">
        <v>5167</v>
      </c>
      <c r="Q1512" s="259" t="s">
        <v>5216</v>
      </c>
    </row>
    <row r="1513" spans="1:17" ht="21.75" customHeight="1">
      <c r="A1513" s="301" t="s">
        <v>5167</v>
      </c>
      <c r="B1513" s="301" t="s">
        <v>5216</v>
      </c>
      <c r="C1513" s="316" t="s">
        <v>7581</v>
      </c>
      <c r="D1513" s="465" t="s">
        <v>3730</v>
      </c>
      <c r="E1513" s="465" t="s">
        <v>700</v>
      </c>
      <c r="F1513" s="469" t="str">
        <f t="shared" si="46"/>
        <v>CH</v>
      </c>
      <c r="G1513" s="260">
        <v>0</v>
      </c>
      <c r="H1513" s="260">
        <v>0</v>
      </c>
      <c r="I1513" s="260">
        <v>0</v>
      </c>
      <c r="J1513" s="260">
        <v>2.6675972498903402</v>
      </c>
      <c r="K1513" s="260">
        <v>2.6675972499734599</v>
      </c>
      <c r="L1513" s="301" t="str">
        <f t="shared" si="47"/>
        <v/>
      </c>
      <c r="M1513" s="459">
        <f>IFERROR((Tableau1[[#This Row],[Scope 1
(kg CO2-eq)]]+Tableau1[[#This Row],[Scope 2 energy
(kg CO2-eq)]]+Tableau1[[#This Row],[Scope 2 Infrastructure
(kg CO2-eq)]])/Tableau1[[#This Row],[Total CO2-emissions
(kg CO2-eq)
for scope 3 use ]],"")</f>
        <v>0</v>
      </c>
      <c r="N1513" s="436" t="s">
        <v>3730</v>
      </c>
      <c r="O1513" s="259">
        <v>1</v>
      </c>
      <c r="P1513" s="259" t="s">
        <v>5167</v>
      </c>
      <c r="Q1513" s="259" t="s">
        <v>5216</v>
      </c>
    </row>
    <row r="1514" spans="1:17" ht="21.75" customHeight="1">
      <c r="A1514" s="301" t="s">
        <v>5167</v>
      </c>
      <c r="B1514" s="301" t="s">
        <v>5251</v>
      </c>
      <c r="C1514" s="316" t="s">
        <v>7582</v>
      </c>
      <c r="D1514" s="465" t="s">
        <v>3730</v>
      </c>
      <c r="E1514" s="465" t="s">
        <v>700</v>
      </c>
      <c r="F1514" s="469" t="str">
        <f t="shared" si="46"/>
        <v>CH</v>
      </c>
      <c r="G1514" s="260">
        <v>2.5341689928200002</v>
      </c>
      <c r="H1514" s="260">
        <v>1.38200498873E-2</v>
      </c>
      <c r="I1514" s="260">
        <v>7.5996374799999996E-6</v>
      </c>
      <c r="J1514" s="260">
        <v>1.2332184053339912E-2</v>
      </c>
      <c r="K1514" s="260">
        <v>2.5603288268210398</v>
      </c>
      <c r="L1514" s="301" t="str">
        <f t="shared" si="47"/>
        <v/>
      </c>
      <c r="M1514" s="459">
        <f>IFERROR((Tableau1[[#This Row],[Scope 1
(kg CO2-eq)]]+Tableau1[[#This Row],[Scope 2 energy
(kg CO2-eq)]]+Tableau1[[#This Row],[Scope 2 Infrastructure
(kg CO2-eq)]])/Tableau1[[#This Row],[Total CO2-emissions
(kg CO2-eq)
for scope 3 use ]],"")</f>
        <v>0.99518335912673717</v>
      </c>
      <c r="N1514" s="436" t="s">
        <v>3730</v>
      </c>
      <c r="O1514" s="259">
        <v>1</v>
      </c>
      <c r="P1514" s="259" t="s">
        <v>5167</v>
      </c>
      <c r="Q1514" s="259" t="s">
        <v>5251</v>
      </c>
    </row>
    <row r="1515" spans="1:17" ht="21.75" customHeight="1">
      <c r="A1515" s="301" t="s">
        <v>5167</v>
      </c>
      <c r="B1515" s="301" t="s">
        <v>5216</v>
      </c>
      <c r="C1515" s="316" t="s">
        <v>7583</v>
      </c>
      <c r="D1515" s="465" t="s">
        <v>3730</v>
      </c>
      <c r="E1515" s="465" t="s">
        <v>700</v>
      </c>
      <c r="F1515" s="469" t="str">
        <f t="shared" si="46"/>
        <v>CH</v>
      </c>
      <c r="G1515" s="260">
        <v>0</v>
      </c>
      <c r="H1515" s="260">
        <v>0</v>
      </c>
      <c r="I1515" s="260">
        <v>0</v>
      </c>
      <c r="J1515" s="260">
        <v>0.141745932788061</v>
      </c>
      <c r="K1515" s="260">
        <v>0.14174593278786499</v>
      </c>
      <c r="L1515" s="301" t="str">
        <f t="shared" si="47"/>
        <v/>
      </c>
      <c r="M1515" s="459">
        <f>IFERROR((Tableau1[[#This Row],[Scope 1
(kg CO2-eq)]]+Tableau1[[#This Row],[Scope 2 energy
(kg CO2-eq)]]+Tableau1[[#This Row],[Scope 2 Infrastructure
(kg CO2-eq)]])/Tableau1[[#This Row],[Total CO2-emissions
(kg CO2-eq)
for scope 3 use ]],"")</f>
        <v>0</v>
      </c>
      <c r="N1515" s="436" t="s">
        <v>3730</v>
      </c>
      <c r="O1515" s="259">
        <v>1</v>
      </c>
      <c r="P1515" s="259" t="s">
        <v>5167</v>
      </c>
      <c r="Q1515" s="260" t="s">
        <v>5216</v>
      </c>
    </row>
    <row r="1516" spans="1:17" ht="21.75" customHeight="1">
      <c r="A1516" s="301" t="s">
        <v>5167</v>
      </c>
      <c r="B1516" s="301" t="s">
        <v>5216</v>
      </c>
      <c r="C1516" s="316" t="s">
        <v>7584</v>
      </c>
      <c r="D1516" s="465" t="s">
        <v>3730</v>
      </c>
      <c r="E1516" s="465" t="s">
        <v>700</v>
      </c>
      <c r="F1516" s="469" t="str">
        <f t="shared" si="46"/>
        <v>CH</v>
      </c>
      <c r="G1516" s="260">
        <v>0</v>
      </c>
      <c r="H1516" s="260">
        <v>0</v>
      </c>
      <c r="I1516" s="260">
        <v>0</v>
      </c>
      <c r="J1516" s="260">
        <v>3.2082037544061501</v>
      </c>
      <c r="K1516" s="260">
        <v>3.2082037481874699</v>
      </c>
      <c r="L1516" s="301" t="str">
        <f t="shared" si="47"/>
        <v/>
      </c>
      <c r="M1516" s="459">
        <f>IFERROR((Tableau1[[#This Row],[Scope 1
(kg CO2-eq)]]+Tableau1[[#This Row],[Scope 2 energy
(kg CO2-eq)]]+Tableau1[[#This Row],[Scope 2 Infrastructure
(kg CO2-eq)]])/Tableau1[[#This Row],[Total CO2-emissions
(kg CO2-eq)
for scope 3 use ]],"")</f>
        <v>0</v>
      </c>
      <c r="N1516" s="436" t="s">
        <v>3730</v>
      </c>
      <c r="O1516" s="259">
        <v>1</v>
      </c>
      <c r="P1516" s="259" t="s">
        <v>5167</v>
      </c>
      <c r="Q1516" s="259" t="s">
        <v>5216</v>
      </c>
    </row>
    <row r="1517" spans="1:17" ht="21.75" customHeight="1">
      <c r="A1517" s="301" t="s">
        <v>5167</v>
      </c>
      <c r="B1517" s="301" t="s">
        <v>5216</v>
      </c>
      <c r="C1517" s="316" t="s">
        <v>7585</v>
      </c>
      <c r="D1517" s="465" t="s">
        <v>3730</v>
      </c>
      <c r="E1517" s="465" t="s">
        <v>700</v>
      </c>
      <c r="F1517" s="469" t="str">
        <f t="shared" si="46"/>
        <v>CH</v>
      </c>
      <c r="G1517" s="260">
        <v>0</v>
      </c>
      <c r="H1517" s="260">
        <v>0</v>
      </c>
      <c r="I1517" s="260">
        <v>0</v>
      </c>
      <c r="J1517" s="260">
        <v>3.08217369440717</v>
      </c>
      <c r="K1517" s="260">
        <v>3.08217369403026</v>
      </c>
      <c r="L1517" s="301" t="str">
        <f t="shared" si="47"/>
        <v/>
      </c>
      <c r="M1517" s="459">
        <f>IFERROR((Tableau1[[#This Row],[Scope 1
(kg CO2-eq)]]+Tableau1[[#This Row],[Scope 2 energy
(kg CO2-eq)]]+Tableau1[[#This Row],[Scope 2 Infrastructure
(kg CO2-eq)]])/Tableau1[[#This Row],[Total CO2-emissions
(kg CO2-eq)
for scope 3 use ]],"")</f>
        <v>0</v>
      </c>
      <c r="N1517" s="436" t="s">
        <v>3730</v>
      </c>
      <c r="O1517" s="259">
        <v>1</v>
      </c>
      <c r="P1517" s="259" t="s">
        <v>5167</v>
      </c>
      <c r="Q1517" s="259" t="s">
        <v>5216</v>
      </c>
    </row>
    <row r="1518" spans="1:17" ht="21.75" customHeight="1">
      <c r="A1518" s="301" t="s">
        <v>5167</v>
      </c>
      <c r="B1518" s="301" t="s">
        <v>5216</v>
      </c>
      <c r="C1518" s="316" t="s">
        <v>7586</v>
      </c>
      <c r="D1518" s="465" t="s">
        <v>3730</v>
      </c>
      <c r="E1518" s="465" t="s">
        <v>700</v>
      </c>
      <c r="F1518" s="469" t="str">
        <f t="shared" si="46"/>
        <v>CH</v>
      </c>
      <c r="G1518" s="260">
        <v>0</v>
      </c>
      <c r="H1518" s="260">
        <v>0</v>
      </c>
      <c r="I1518" s="260">
        <v>0</v>
      </c>
      <c r="J1518" s="260">
        <v>3.191730030784</v>
      </c>
      <c r="K1518" s="260">
        <v>3.1917300054952098</v>
      </c>
      <c r="L1518" s="301" t="str">
        <f t="shared" si="47"/>
        <v/>
      </c>
      <c r="M1518" s="459">
        <f>IFERROR((Tableau1[[#This Row],[Scope 1
(kg CO2-eq)]]+Tableau1[[#This Row],[Scope 2 energy
(kg CO2-eq)]]+Tableau1[[#This Row],[Scope 2 Infrastructure
(kg CO2-eq)]])/Tableau1[[#This Row],[Total CO2-emissions
(kg CO2-eq)
for scope 3 use ]],"")</f>
        <v>0</v>
      </c>
      <c r="N1518" s="436" t="s">
        <v>3730</v>
      </c>
      <c r="O1518" s="259">
        <v>1</v>
      </c>
      <c r="P1518" s="259" t="s">
        <v>5167</v>
      </c>
      <c r="Q1518" s="259" t="s">
        <v>5216</v>
      </c>
    </row>
    <row r="1519" spans="1:17" ht="21.75" customHeight="1">
      <c r="A1519" s="301" t="s">
        <v>5167</v>
      </c>
      <c r="B1519" s="301" t="s">
        <v>5216</v>
      </c>
      <c r="C1519" s="316" t="s">
        <v>7587</v>
      </c>
      <c r="D1519" s="465" t="s">
        <v>3730</v>
      </c>
      <c r="E1519" s="465" t="s">
        <v>700</v>
      </c>
      <c r="F1519" s="469" t="str">
        <f t="shared" si="46"/>
        <v>CH</v>
      </c>
      <c r="G1519" s="260">
        <v>0</v>
      </c>
      <c r="H1519" s="260">
        <v>0</v>
      </c>
      <c r="I1519" s="260">
        <v>0</v>
      </c>
      <c r="J1519" s="260">
        <v>0.141745932788061</v>
      </c>
      <c r="K1519" s="260">
        <v>0.14174593278786499</v>
      </c>
      <c r="L1519" s="301" t="str">
        <f t="shared" si="47"/>
        <v/>
      </c>
      <c r="M1519" s="459">
        <f>IFERROR((Tableau1[[#This Row],[Scope 1
(kg CO2-eq)]]+Tableau1[[#This Row],[Scope 2 energy
(kg CO2-eq)]]+Tableau1[[#This Row],[Scope 2 Infrastructure
(kg CO2-eq)]])/Tableau1[[#This Row],[Total CO2-emissions
(kg CO2-eq)
for scope 3 use ]],"")</f>
        <v>0</v>
      </c>
      <c r="N1519" s="436" t="s">
        <v>3730</v>
      </c>
      <c r="O1519" s="259">
        <v>1</v>
      </c>
      <c r="P1519" s="259" t="s">
        <v>5167</v>
      </c>
      <c r="Q1519" s="259" t="s">
        <v>5216</v>
      </c>
    </row>
    <row r="1520" spans="1:17" ht="21.75" customHeight="1">
      <c r="A1520" s="301" t="s">
        <v>5167</v>
      </c>
      <c r="B1520" s="301" t="s">
        <v>5216</v>
      </c>
      <c r="C1520" s="316" t="s">
        <v>7588</v>
      </c>
      <c r="D1520" s="465" t="s">
        <v>3730</v>
      </c>
      <c r="E1520" s="465" t="s">
        <v>700</v>
      </c>
      <c r="F1520" s="469" t="str">
        <f t="shared" si="46"/>
        <v>CH</v>
      </c>
      <c r="G1520" s="260">
        <v>0</v>
      </c>
      <c r="H1520" s="260">
        <v>0</v>
      </c>
      <c r="I1520" s="260">
        <v>0</v>
      </c>
      <c r="J1520" s="260">
        <v>3.0958232626367899</v>
      </c>
      <c r="K1520" s="260">
        <v>3.09582327308379</v>
      </c>
      <c r="L1520" s="301" t="str">
        <f t="shared" si="47"/>
        <v/>
      </c>
      <c r="M1520" s="459">
        <f>IFERROR((Tableau1[[#This Row],[Scope 1
(kg CO2-eq)]]+Tableau1[[#This Row],[Scope 2 energy
(kg CO2-eq)]]+Tableau1[[#This Row],[Scope 2 Infrastructure
(kg CO2-eq)]])/Tableau1[[#This Row],[Total CO2-emissions
(kg CO2-eq)
for scope 3 use ]],"")</f>
        <v>0</v>
      </c>
      <c r="N1520" s="436" t="s">
        <v>3730</v>
      </c>
      <c r="O1520" s="259">
        <v>1</v>
      </c>
      <c r="P1520" s="259" t="s">
        <v>5167</v>
      </c>
      <c r="Q1520" s="259" t="s">
        <v>5216</v>
      </c>
    </row>
    <row r="1521" spans="1:17" ht="21.75" customHeight="1">
      <c r="A1521" s="301" t="s">
        <v>5167</v>
      </c>
      <c r="B1521" s="301" t="s">
        <v>5251</v>
      </c>
      <c r="C1521" s="316" t="s">
        <v>7589</v>
      </c>
      <c r="D1521" s="465" t="s">
        <v>3730</v>
      </c>
      <c r="E1521" s="465" t="s">
        <v>700</v>
      </c>
      <c r="F1521" s="469" t="str">
        <f t="shared" si="46"/>
        <v>CH</v>
      </c>
      <c r="G1521" s="260">
        <v>3.1730091600599999</v>
      </c>
      <c r="H1521" s="260">
        <v>1.62961264556E-2</v>
      </c>
      <c r="I1521" s="260">
        <v>8.9612305600000006E-6</v>
      </c>
      <c r="J1521" s="260">
        <v>1.3155450324500162E-2</v>
      </c>
      <c r="K1521" s="260">
        <v>3.2024697047039199</v>
      </c>
      <c r="L1521" s="301" t="str">
        <f t="shared" si="47"/>
        <v/>
      </c>
      <c r="M1521" s="459">
        <f>IFERROR((Tableau1[[#This Row],[Scope 1
(kg CO2-eq)]]+Tableau1[[#This Row],[Scope 2 energy
(kg CO2-eq)]]+Tableau1[[#This Row],[Scope 2 Infrastructure
(kg CO2-eq)]])/Tableau1[[#This Row],[Total CO2-emissions
(kg CO2-eq)
for scope 3 use ]],"")</f>
        <v>0.9958920901145647</v>
      </c>
      <c r="N1521" s="436" t="s">
        <v>3730</v>
      </c>
      <c r="O1521" s="259">
        <v>1</v>
      </c>
      <c r="P1521" s="259" t="s">
        <v>5167</v>
      </c>
      <c r="Q1521" s="259" t="s">
        <v>5251</v>
      </c>
    </row>
    <row r="1522" spans="1:17" ht="21.75" customHeight="1">
      <c r="A1522" s="301" t="s">
        <v>5252</v>
      </c>
      <c r="B1522" s="301" t="s">
        <v>5253</v>
      </c>
      <c r="C1522" s="316" t="s">
        <v>7590</v>
      </c>
      <c r="D1522" s="465" t="s">
        <v>3730</v>
      </c>
      <c r="E1522" s="465" t="s">
        <v>700</v>
      </c>
      <c r="F1522" s="469" t="str">
        <f t="shared" si="46"/>
        <v>CH</v>
      </c>
      <c r="G1522" s="260">
        <v>0.12240279929</v>
      </c>
      <c r="H1522" s="260">
        <v>6.0795330673579999E-5</v>
      </c>
      <c r="I1522" s="260">
        <v>2.0877526545979999E-6</v>
      </c>
      <c r="J1522" s="260">
        <v>1.3361231308310989E-2</v>
      </c>
      <c r="K1522" s="260">
        <v>0.13582691374059</v>
      </c>
      <c r="L1522" s="301" t="str">
        <f t="shared" si="47"/>
        <v/>
      </c>
      <c r="M1522" s="459">
        <f>IFERROR((Tableau1[[#This Row],[Scope 1
(kg CO2-eq)]]+Tableau1[[#This Row],[Scope 2 energy
(kg CO2-eq)]]+Tableau1[[#This Row],[Scope 2 Infrastructure
(kg CO2-eq)]])/Tableau1[[#This Row],[Total CO2-emissions
(kg CO2-eq)
for scope 3 use ]],"")</f>
        <v>0.90163045747487225</v>
      </c>
      <c r="N1522" s="437" t="s">
        <v>3730</v>
      </c>
      <c r="O1522" s="259">
        <v>1</v>
      </c>
      <c r="P1522" s="259" t="s">
        <v>5252</v>
      </c>
      <c r="Q1522" s="260" t="s">
        <v>5253</v>
      </c>
    </row>
    <row r="1523" spans="1:17" ht="21.75" customHeight="1">
      <c r="A1523" s="301" t="s">
        <v>5167</v>
      </c>
      <c r="B1523" s="301" t="s">
        <v>5216</v>
      </c>
      <c r="C1523" s="316" t="s">
        <v>7591</v>
      </c>
      <c r="D1523" s="465" t="s">
        <v>3730</v>
      </c>
      <c r="E1523" s="465" t="s">
        <v>700</v>
      </c>
      <c r="F1523" s="469" t="str">
        <f t="shared" si="46"/>
        <v>CH</v>
      </c>
      <c r="G1523" s="260">
        <v>0</v>
      </c>
      <c r="H1523" s="260">
        <v>0</v>
      </c>
      <c r="I1523" s="260">
        <v>0</v>
      </c>
      <c r="J1523" s="260">
        <v>2.7378188873888201</v>
      </c>
      <c r="K1523" s="260">
        <v>2.7378188874473701</v>
      </c>
      <c r="L1523" s="301" t="str">
        <f t="shared" si="47"/>
        <v/>
      </c>
      <c r="M1523" s="459">
        <f>IFERROR((Tableau1[[#This Row],[Scope 1
(kg CO2-eq)]]+Tableau1[[#This Row],[Scope 2 energy
(kg CO2-eq)]]+Tableau1[[#This Row],[Scope 2 Infrastructure
(kg CO2-eq)]])/Tableau1[[#This Row],[Total CO2-emissions
(kg CO2-eq)
for scope 3 use ]],"")</f>
        <v>0</v>
      </c>
      <c r="N1523" s="436" t="s">
        <v>3730</v>
      </c>
      <c r="O1523" s="259">
        <v>1</v>
      </c>
      <c r="P1523" s="260" t="s">
        <v>5167</v>
      </c>
      <c r="Q1523" s="260" t="s">
        <v>5216</v>
      </c>
    </row>
    <row r="1524" spans="1:17" ht="21.75" customHeight="1">
      <c r="A1524" s="301" t="s">
        <v>5167</v>
      </c>
      <c r="B1524" s="301" t="s">
        <v>5216</v>
      </c>
      <c r="C1524" s="316" t="s">
        <v>7592</v>
      </c>
      <c r="D1524" s="465" t="s">
        <v>3730</v>
      </c>
      <c r="E1524" s="465" t="s">
        <v>700</v>
      </c>
      <c r="F1524" s="469" t="str">
        <f t="shared" si="46"/>
        <v>CH</v>
      </c>
      <c r="G1524" s="260">
        <v>0</v>
      </c>
      <c r="H1524" s="260">
        <v>0</v>
      </c>
      <c r="I1524" s="260">
        <v>0</v>
      </c>
      <c r="J1524" s="260">
        <v>0.111585267084769</v>
      </c>
      <c r="K1524" s="260">
        <v>0.111585267084802</v>
      </c>
      <c r="L1524" s="301" t="str">
        <f t="shared" si="47"/>
        <v/>
      </c>
      <c r="M1524" s="459">
        <f>IFERROR((Tableau1[[#This Row],[Scope 1
(kg CO2-eq)]]+Tableau1[[#This Row],[Scope 2 energy
(kg CO2-eq)]]+Tableau1[[#This Row],[Scope 2 Infrastructure
(kg CO2-eq)]])/Tableau1[[#This Row],[Total CO2-emissions
(kg CO2-eq)
for scope 3 use ]],"")</f>
        <v>0</v>
      </c>
      <c r="N1524" s="436" t="s">
        <v>3730</v>
      </c>
      <c r="O1524" s="259">
        <v>1</v>
      </c>
      <c r="P1524" s="259" t="s">
        <v>5167</v>
      </c>
      <c r="Q1524" s="259" t="s">
        <v>5216</v>
      </c>
    </row>
    <row r="1525" spans="1:17" ht="21.75" customHeight="1">
      <c r="A1525" s="301" t="s">
        <v>5167</v>
      </c>
      <c r="B1525" s="301" t="s">
        <v>5216</v>
      </c>
      <c r="C1525" s="316" t="s">
        <v>7593</v>
      </c>
      <c r="D1525" s="465" t="s">
        <v>3730</v>
      </c>
      <c r="E1525" s="465" t="s">
        <v>700</v>
      </c>
      <c r="F1525" s="469" t="str">
        <f t="shared" si="46"/>
        <v>CH</v>
      </c>
      <c r="G1525" s="260">
        <v>0</v>
      </c>
      <c r="H1525" s="260">
        <v>0</v>
      </c>
      <c r="I1525" s="260">
        <v>0</v>
      </c>
      <c r="J1525" s="260">
        <v>2.6567434104210101</v>
      </c>
      <c r="K1525" s="260">
        <v>2.6567434104029899</v>
      </c>
      <c r="L1525" s="301" t="str">
        <f t="shared" si="47"/>
        <v/>
      </c>
      <c r="M1525" s="459">
        <f>IFERROR((Tableau1[[#This Row],[Scope 1
(kg CO2-eq)]]+Tableau1[[#This Row],[Scope 2 energy
(kg CO2-eq)]]+Tableau1[[#This Row],[Scope 2 Infrastructure
(kg CO2-eq)]])/Tableau1[[#This Row],[Total CO2-emissions
(kg CO2-eq)
for scope 3 use ]],"")</f>
        <v>0</v>
      </c>
      <c r="N1525" s="436" t="s">
        <v>3730</v>
      </c>
      <c r="O1525" s="259">
        <v>1</v>
      </c>
      <c r="P1525" s="259" t="s">
        <v>5167</v>
      </c>
      <c r="Q1525" s="259" t="s">
        <v>5216</v>
      </c>
    </row>
    <row r="1526" spans="1:17" ht="21.75" customHeight="1">
      <c r="A1526" s="301" t="s">
        <v>5167</v>
      </c>
      <c r="B1526" s="301" t="s">
        <v>5262</v>
      </c>
      <c r="C1526" s="316" t="s">
        <v>7594</v>
      </c>
      <c r="D1526" s="465" t="s">
        <v>3730</v>
      </c>
      <c r="E1526" s="465" t="s">
        <v>700</v>
      </c>
      <c r="F1526" s="469" t="str">
        <f t="shared" si="46"/>
        <v>CH</v>
      </c>
      <c r="G1526" s="260">
        <v>0</v>
      </c>
      <c r="H1526" s="260">
        <v>1.475201153912E-7</v>
      </c>
      <c r="I1526" s="260">
        <v>7.0586666659200005E-8</v>
      </c>
      <c r="J1526" s="260">
        <v>1.1687464495249301E-3</v>
      </c>
      <c r="K1526" s="260">
        <v>1.16896459783656E-3</v>
      </c>
      <c r="L1526" s="301" t="str">
        <f t="shared" si="47"/>
        <v/>
      </c>
      <c r="M1526" s="459">
        <f>IFERROR((Tableau1[[#This Row],[Scope 1
(kg CO2-eq)]]+Tableau1[[#This Row],[Scope 2 energy
(kg CO2-eq)]]+Tableau1[[#This Row],[Scope 2 Infrastructure
(kg CO2-eq)]])/Tableau1[[#This Row],[Total CO2-emissions
(kg CO2-eq)
for scope 3 use ]],"")</f>
        <v>1.8658116974120276E-4</v>
      </c>
      <c r="N1526" s="437" t="s">
        <v>3730</v>
      </c>
      <c r="O1526" s="259">
        <v>1</v>
      </c>
      <c r="P1526" s="259" t="s">
        <v>5167</v>
      </c>
      <c r="Q1526" s="259" t="s">
        <v>5262</v>
      </c>
    </row>
    <row r="1527" spans="1:17" ht="21.75" customHeight="1">
      <c r="A1527" s="301" t="s">
        <v>5167</v>
      </c>
      <c r="B1527" s="301" t="s">
        <v>5251</v>
      </c>
      <c r="C1527" s="316" t="s">
        <v>7595</v>
      </c>
      <c r="D1527" s="465" t="s">
        <v>3730</v>
      </c>
      <c r="E1527" s="465" t="s">
        <v>700</v>
      </c>
      <c r="F1527" s="469" t="str">
        <f t="shared" si="46"/>
        <v>CH</v>
      </c>
      <c r="G1527" s="260">
        <v>2.5758407514799999</v>
      </c>
      <c r="H1527" s="260">
        <v>0.10436455453479999</v>
      </c>
      <c r="I1527" s="260">
        <v>5.7390008479999998E-5</v>
      </c>
      <c r="J1527" s="260">
        <v>5.1822141922789999E-2</v>
      </c>
      <c r="K1527" s="260">
        <v>2.7320848376865801</v>
      </c>
      <c r="L1527" s="301" t="str">
        <f t="shared" si="47"/>
        <v/>
      </c>
      <c r="M1527" s="459">
        <f>IFERROR((Tableau1[[#This Row],[Scope 1
(kg CO2-eq)]]+Tableau1[[#This Row],[Scope 2 energy
(kg CO2-eq)]]+Tableau1[[#This Row],[Scope 2 Infrastructure
(kg CO2-eq)]])/Tableau1[[#This Row],[Total CO2-emissions
(kg CO2-eq)
for scope 3 use ]],"")</f>
        <v>0.98103201593579326</v>
      </c>
      <c r="N1527" s="436" t="s">
        <v>3730</v>
      </c>
      <c r="O1527" s="259">
        <v>1</v>
      </c>
      <c r="P1527" s="260" t="s">
        <v>5167</v>
      </c>
      <c r="Q1527" s="260" t="s">
        <v>5251</v>
      </c>
    </row>
    <row r="1528" spans="1:17" ht="21.75" customHeight="1">
      <c r="A1528" s="301" t="s">
        <v>5252</v>
      </c>
      <c r="B1528" s="301" t="s">
        <v>5253</v>
      </c>
      <c r="C1528" s="316" t="s">
        <v>7596</v>
      </c>
      <c r="D1528" s="465" t="s">
        <v>3730</v>
      </c>
      <c r="E1528" s="465" t="s">
        <v>700</v>
      </c>
      <c r="F1528" s="469" t="str">
        <f t="shared" si="46"/>
        <v>CH</v>
      </c>
      <c r="G1528" s="260">
        <v>9.1363259599999996E-2</v>
      </c>
      <c r="H1528" s="260">
        <v>9.1306780811400002E-4</v>
      </c>
      <c r="I1528" s="260">
        <v>2.1834302334799999E-5</v>
      </c>
      <c r="J1528" s="260">
        <v>1.3368086237095997E-2</v>
      </c>
      <c r="K1528" s="260">
        <v>0.105666248037298</v>
      </c>
      <c r="L1528" s="301" t="str">
        <f t="shared" si="47"/>
        <v/>
      </c>
      <c r="M1528" s="459">
        <f>IFERROR((Tableau1[[#This Row],[Scope 1
(kg CO2-eq)]]+Tableau1[[#This Row],[Scope 2 energy
(kg CO2-eq)]]+Tableau1[[#This Row],[Scope 2 Infrastructure
(kg CO2-eq)]])/Tableau1[[#This Row],[Total CO2-emissions
(kg CO2-eq)
for scope 3 use ]],"")</f>
        <v>0.87348764080153052</v>
      </c>
      <c r="N1528" s="436" t="s">
        <v>3730</v>
      </c>
      <c r="O1528" s="259">
        <v>1</v>
      </c>
      <c r="P1528" s="259" t="s">
        <v>5252</v>
      </c>
      <c r="Q1528" s="260" t="s">
        <v>5253</v>
      </c>
    </row>
    <row r="1529" spans="1:17" ht="21.75" customHeight="1">
      <c r="A1529" s="301" t="s">
        <v>5167</v>
      </c>
      <c r="B1529" s="301" t="s">
        <v>5251</v>
      </c>
      <c r="C1529" s="316" t="s">
        <v>7597</v>
      </c>
      <c r="D1529" s="465" t="s">
        <v>3730</v>
      </c>
      <c r="E1529" s="465" t="s">
        <v>700</v>
      </c>
      <c r="F1529" s="469" t="str">
        <f t="shared" si="46"/>
        <v>CH</v>
      </c>
      <c r="G1529" s="260">
        <v>1.61006032151</v>
      </c>
      <c r="H1529" s="260">
        <v>9.2922593406399995E-3</v>
      </c>
      <c r="I1529" s="260">
        <v>5.1098080640000002E-6</v>
      </c>
      <c r="J1529" s="260">
        <v>0.46973676400928022</v>
      </c>
      <c r="K1529" s="260">
        <v>2.08909445566914</v>
      </c>
      <c r="L1529" s="301" t="str">
        <f t="shared" si="47"/>
        <v/>
      </c>
      <c r="M1529" s="459">
        <f>IFERROR((Tableau1[[#This Row],[Scope 1
(kg CO2-eq)]]+Tableau1[[#This Row],[Scope 2 energy
(kg CO2-eq)]]+Tableau1[[#This Row],[Scope 2 Infrastructure
(kg CO2-eq)]])/Tableau1[[#This Row],[Total CO2-emissions
(kg CO2-eq)
for scope 3 use ]],"")</f>
        <v>0.77514814433798362</v>
      </c>
      <c r="N1529" s="436" t="s">
        <v>3730</v>
      </c>
      <c r="O1529" s="259">
        <v>1</v>
      </c>
      <c r="P1529" s="259" t="s">
        <v>5167</v>
      </c>
      <c r="Q1529" s="260" t="s">
        <v>5251</v>
      </c>
    </row>
    <row r="1530" spans="1:17" ht="21.75" customHeight="1">
      <c r="A1530" s="301" t="s">
        <v>5252</v>
      </c>
      <c r="B1530" s="301" t="s">
        <v>5253</v>
      </c>
      <c r="C1530" s="316" t="s">
        <v>7598</v>
      </c>
      <c r="D1530" s="465" t="s">
        <v>3730</v>
      </c>
      <c r="E1530" s="465" t="s">
        <v>700</v>
      </c>
      <c r="F1530" s="469" t="str">
        <f t="shared" si="46"/>
        <v>CH</v>
      </c>
      <c r="G1530" s="260">
        <v>6.2108209910000003E-2</v>
      </c>
      <c r="H1530" s="260">
        <v>3.9389522324760001E-5</v>
      </c>
      <c r="I1530" s="260">
        <v>1.6499641655359999E-6</v>
      </c>
      <c r="J1530" s="260">
        <v>1.3359935327249203E-2</v>
      </c>
      <c r="K1530" s="260">
        <v>7.5509187040113598E-2</v>
      </c>
      <c r="L1530" s="301" t="str">
        <f t="shared" si="47"/>
        <v/>
      </c>
      <c r="M1530" s="459">
        <f>IFERROR((Tableau1[[#This Row],[Scope 1
(kg CO2-eq)]]+Tableau1[[#This Row],[Scope 2 energy
(kg CO2-eq)]]+Tableau1[[#This Row],[Scope 2 Infrastructure
(kg CO2-eq)]])/Tableau1[[#This Row],[Total CO2-emissions
(kg CO2-eq)
for scope 3 use ]],"")</f>
        <v>0.82306871299612927</v>
      </c>
      <c r="N1530" s="437" t="s">
        <v>3730</v>
      </c>
      <c r="O1530" s="259">
        <v>1</v>
      </c>
      <c r="P1530" s="259" t="s">
        <v>5252</v>
      </c>
      <c r="Q1530" s="260" t="s">
        <v>5253</v>
      </c>
    </row>
    <row r="1531" spans="1:17" ht="21.75" customHeight="1">
      <c r="A1531" s="301" t="s">
        <v>5167</v>
      </c>
      <c r="B1531" s="301" t="s">
        <v>5251</v>
      </c>
      <c r="C1531" s="316" t="s">
        <v>7599</v>
      </c>
      <c r="D1531" s="465" t="s">
        <v>3730</v>
      </c>
      <c r="E1531" s="465" t="s">
        <v>700</v>
      </c>
      <c r="F1531" s="469" t="str">
        <f t="shared" si="46"/>
        <v>CH</v>
      </c>
      <c r="G1531" s="260">
        <v>2.0821337604200001</v>
      </c>
      <c r="H1531" s="260">
        <v>1.2336665203460001E-2</v>
      </c>
      <c r="I1531" s="260">
        <v>6.7839250959999999E-6</v>
      </c>
      <c r="J1531" s="260">
        <v>0.18997849454143001</v>
      </c>
      <c r="K1531" s="260">
        <v>2.28445570413521</v>
      </c>
      <c r="L1531" s="301" t="str">
        <f t="shared" si="47"/>
        <v/>
      </c>
      <c r="M1531" s="459">
        <f>IFERROR((Tableau1[[#This Row],[Scope 1
(kg CO2-eq)]]+Tableau1[[#This Row],[Scope 2 energy
(kg CO2-eq)]]+Tableau1[[#This Row],[Scope 2 Infrastructure
(kg CO2-eq)]])/Tableau1[[#This Row],[Total CO2-emissions
(kg CO2-eq)
for scope 3 use ]],"")</f>
        <v>0.91683861751280005</v>
      </c>
      <c r="N1531" s="436" t="s">
        <v>3730</v>
      </c>
      <c r="O1531" s="259">
        <v>1</v>
      </c>
      <c r="P1531" s="260" t="s">
        <v>5167</v>
      </c>
      <c r="Q1531" s="260" t="s">
        <v>5251</v>
      </c>
    </row>
    <row r="1532" spans="1:17" ht="21.75" customHeight="1">
      <c r="A1532" s="301" t="s">
        <v>5234</v>
      </c>
      <c r="B1532" s="301" t="s">
        <v>5248</v>
      </c>
      <c r="C1532" s="316" t="s">
        <v>7600</v>
      </c>
      <c r="D1532" s="465" t="s">
        <v>3646</v>
      </c>
      <c r="E1532" s="465" t="s">
        <v>700</v>
      </c>
      <c r="F1532" s="469" t="str">
        <f t="shared" si="46"/>
        <v>CH</v>
      </c>
      <c r="G1532" s="260">
        <v>0</v>
      </c>
      <c r="H1532" s="260">
        <v>0</v>
      </c>
      <c r="I1532" s="260">
        <v>0</v>
      </c>
      <c r="J1532" s="260">
        <v>0.75474321290818802</v>
      </c>
      <c r="K1532" s="260">
        <v>0.75474321290808299</v>
      </c>
      <c r="L1532" s="301" t="str">
        <f t="shared" si="47"/>
        <v/>
      </c>
      <c r="M1532" s="459">
        <f>IFERROR((Tableau1[[#This Row],[Scope 1
(kg CO2-eq)]]+Tableau1[[#This Row],[Scope 2 energy
(kg CO2-eq)]]+Tableau1[[#This Row],[Scope 2 Infrastructure
(kg CO2-eq)]])/Tableau1[[#This Row],[Total CO2-emissions
(kg CO2-eq)
for scope 3 use ]],"")</f>
        <v>0</v>
      </c>
      <c r="N1532" s="436" t="s">
        <v>3646</v>
      </c>
      <c r="O1532" s="259">
        <v>1</v>
      </c>
      <c r="P1532" s="259" t="s">
        <v>5234</v>
      </c>
      <c r="Q1532" s="260" t="s">
        <v>5248</v>
      </c>
    </row>
    <row r="1533" spans="1:17" ht="21.75" customHeight="1">
      <c r="A1533" s="301" t="s">
        <v>5213</v>
      </c>
      <c r="B1533" s="301" t="s">
        <v>476</v>
      </c>
      <c r="C1533" s="316" t="s">
        <v>7601</v>
      </c>
      <c r="D1533" s="465" t="s">
        <v>3730</v>
      </c>
      <c r="E1533" s="465" t="s">
        <v>6091</v>
      </c>
      <c r="F1533" s="469" t="str">
        <f t="shared" si="46"/>
        <v>other</v>
      </c>
      <c r="G1533" s="260">
        <v>0</v>
      </c>
      <c r="H1533" s="260">
        <v>0</v>
      </c>
      <c r="I1533" s="260">
        <v>0</v>
      </c>
      <c r="J1533" s="260">
        <v>4.98373283659733E-2</v>
      </c>
      <c r="K1533" s="260">
        <v>4.98373283750672E-2</v>
      </c>
      <c r="L1533" s="301" t="str">
        <f t="shared" si="47"/>
        <v/>
      </c>
      <c r="M1533" s="459">
        <f>IFERROR((Tableau1[[#This Row],[Scope 1
(kg CO2-eq)]]+Tableau1[[#This Row],[Scope 2 energy
(kg CO2-eq)]]+Tableau1[[#This Row],[Scope 2 Infrastructure
(kg CO2-eq)]])/Tableau1[[#This Row],[Total CO2-emissions
(kg CO2-eq)
for scope 3 use ]],"")</f>
        <v>0</v>
      </c>
      <c r="N1533" s="436" t="s">
        <v>3730</v>
      </c>
      <c r="O1533" s="259">
        <v>1</v>
      </c>
      <c r="P1533" s="259" t="s">
        <v>5213</v>
      </c>
      <c r="Q1533" s="259" t="s">
        <v>476</v>
      </c>
    </row>
    <row r="1534" spans="1:17" ht="21.75" customHeight="1">
      <c r="A1534" s="301" t="s">
        <v>5213</v>
      </c>
      <c r="B1534" s="301" t="s">
        <v>476</v>
      </c>
      <c r="C1534" s="316" t="s">
        <v>7602</v>
      </c>
      <c r="D1534" s="465" t="s">
        <v>3730</v>
      </c>
      <c r="E1534" s="465" t="s">
        <v>6091</v>
      </c>
      <c r="F1534" s="469" t="str">
        <f t="shared" si="46"/>
        <v>other</v>
      </c>
      <c r="G1534" s="260">
        <v>0</v>
      </c>
      <c r="H1534" s="260">
        <v>0</v>
      </c>
      <c r="I1534" s="260">
        <v>0</v>
      </c>
      <c r="J1534" s="260">
        <v>7.0357641497902999E-3</v>
      </c>
      <c r="K1534" s="260">
        <v>7.0357641497959603E-3</v>
      </c>
      <c r="L1534" s="301" t="str">
        <f t="shared" si="47"/>
        <v/>
      </c>
      <c r="M1534" s="459">
        <f>IFERROR((Tableau1[[#This Row],[Scope 1
(kg CO2-eq)]]+Tableau1[[#This Row],[Scope 2 energy
(kg CO2-eq)]]+Tableau1[[#This Row],[Scope 2 Infrastructure
(kg CO2-eq)]])/Tableau1[[#This Row],[Total CO2-emissions
(kg CO2-eq)
for scope 3 use ]],"")</f>
        <v>0</v>
      </c>
      <c r="N1534" s="436" t="s">
        <v>3730</v>
      </c>
      <c r="O1534" s="259">
        <v>1</v>
      </c>
      <c r="P1534" s="259" t="s">
        <v>5213</v>
      </c>
      <c r="Q1534" s="259" t="s">
        <v>476</v>
      </c>
    </row>
    <row r="1535" spans="1:17" ht="21.75" customHeight="1">
      <c r="A1535" s="301" t="s">
        <v>5203</v>
      </c>
      <c r="B1535" s="301" t="s">
        <v>5204</v>
      </c>
      <c r="C1535" s="316" t="s">
        <v>7603</v>
      </c>
      <c r="D1535" s="465" t="s">
        <v>3647</v>
      </c>
      <c r="E1535" s="465" t="s">
        <v>700</v>
      </c>
      <c r="F1535" s="469" t="str">
        <f t="shared" si="46"/>
        <v>CH</v>
      </c>
      <c r="G1535" s="260">
        <v>0</v>
      </c>
      <c r="H1535" s="260">
        <v>0</v>
      </c>
      <c r="I1535" s="260">
        <v>0</v>
      </c>
      <c r="J1535" s="260">
        <v>0</v>
      </c>
      <c r="K1535" s="260">
        <v>0</v>
      </c>
      <c r="L1535" s="301">
        <f t="shared" si="47"/>
        <v>0</v>
      </c>
      <c r="M1535" s="459" t="str">
        <f>IFERROR((Tableau1[[#This Row],[Scope 1
(kg CO2-eq)]]+Tableau1[[#This Row],[Scope 2 energy
(kg CO2-eq)]]+Tableau1[[#This Row],[Scope 2 Infrastructure
(kg CO2-eq)]])/Tableau1[[#This Row],[Total CO2-emissions
(kg CO2-eq)
for scope 3 use ]],"")</f>
        <v/>
      </c>
      <c r="N1535" s="436" t="s">
        <v>3647</v>
      </c>
      <c r="O1535" s="259">
        <v>1</v>
      </c>
      <c r="P1535" s="259" t="s">
        <v>5203</v>
      </c>
      <c r="Q1535" s="259" t="s">
        <v>5204</v>
      </c>
    </row>
    <row r="1536" spans="1:17" ht="21.75" customHeight="1">
      <c r="A1536" s="301" t="s">
        <v>5203</v>
      </c>
      <c r="B1536" s="301" t="s">
        <v>5204</v>
      </c>
      <c r="C1536" s="316" t="s">
        <v>7604</v>
      </c>
      <c r="D1536" s="465" t="s">
        <v>3647</v>
      </c>
      <c r="E1536" s="465" t="s">
        <v>700</v>
      </c>
      <c r="F1536" s="469" t="str">
        <f t="shared" si="46"/>
        <v>CH</v>
      </c>
      <c r="G1536" s="260">
        <v>0</v>
      </c>
      <c r="H1536" s="260">
        <v>0</v>
      </c>
      <c r="I1536" s="260">
        <v>0</v>
      </c>
      <c r="J1536" s="260">
        <v>0</v>
      </c>
      <c r="K1536" s="260">
        <v>0</v>
      </c>
      <c r="L1536" s="301">
        <f t="shared" si="47"/>
        <v>0</v>
      </c>
      <c r="M1536" s="459" t="str">
        <f>IFERROR((Tableau1[[#This Row],[Scope 1
(kg CO2-eq)]]+Tableau1[[#This Row],[Scope 2 energy
(kg CO2-eq)]]+Tableau1[[#This Row],[Scope 2 Infrastructure
(kg CO2-eq)]])/Tableau1[[#This Row],[Total CO2-emissions
(kg CO2-eq)
for scope 3 use ]],"")</f>
        <v/>
      </c>
      <c r="N1536" s="436" t="s">
        <v>3647</v>
      </c>
      <c r="O1536" s="259">
        <v>1</v>
      </c>
      <c r="P1536" s="259" t="s">
        <v>5203</v>
      </c>
      <c r="Q1536" s="259" t="s">
        <v>5204</v>
      </c>
    </row>
    <row r="1537" spans="1:17" ht="21.75" customHeight="1">
      <c r="A1537" s="301" t="s">
        <v>5203</v>
      </c>
      <c r="B1537" s="301" t="s">
        <v>5204</v>
      </c>
      <c r="C1537" s="316" t="s">
        <v>7605</v>
      </c>
      <c r="D1537" s="465" t="s">
        <v>3647</v>
      </c>
      <c r="E1537" s="465" t="s">
        <v>700</v>
      </c>
      <c r="F1537" s="469" t="str">
        <f t="shared" si="46"/>
        <v>CH</v>
      </c>
      <c r="G1537" s="260">
        <v>0</v>
      </c>
      <c r="H1537" s="260">
        <v>0</v>
      </c>
      <c r="I1537" s="260">
        <v>0</v>
      </c>
      <c r="J1537" s="260">
        <v>0</v>
      </c>
      <c r="K1537" s="260">
        <v>0</v>
      </c>
      <c r="L1537" s="301">
        <f t="shared" si="47"/>
        <v>0</v>
      </c>
      <c r="M1537" s="459" t="str">
        <f>IFERROR((Tableau1[[#This Row],[Scope 1
(kg CO2-eq)]]+Tableau1[[#This Row],[Scope 2 energy
(kg CO2-eq)]]+Tableau1[[#This Row],[Scope 2 Infrastructure
(kg CO2-eq)]])/Tableau1[[#This Row],[Total CO2-emissions
(kg CO2-eq)
for scope 3 use ]],"")</f>
        <v/>
      </c>
      <c r="N1537" s="436" t="s">
        <v>3647</v>
      </c>
      <c r="O1537" s="259">
        <v>1</v>
      </c>
      <c r="P1537" s="259" t="s">
        <v>5203</v>
      </c>
      <c r="Q1537" s="259" t="s">
        <v>5204</v>
      </c>
    </row>
    <row r="1538" spans="1:17" ht="21.75" customHeight="1">
      <c r="A1538" s="301" t="s">
        <v>5203</v>
      </c>
      <c r="B1538" s="301" t="s">
        <v>5204</v>
      </c>
      <c r="C1538" s="316" t="s">
        <v>7606</v>
      </c>
      <c r="D1538" s="465" t="s">
        <v>3647</v>
      </c>
      <c r="E1538" s="465" t="s">
        <v>700</v>
      </c>
      <c r="F1538" s="469" t="str">
        <f t="shared" ref="F1538:F1601" si="48">IF(ISNUMBER(SEARCH("{CH}", C1538)), "CH", "other")</f>
        <v>CH</v>
      </c>
      <c r="G1538" s="260">
        <v>0</v>
      </c>
      <c r="H1538" s="260">
        <v>0</v>
      </c>
      <c r="I1538" s="260">
        <v>0</v>
      </c>
      <c r="J1538" s="260">
        <v>0</v>
      </c>
      <c r="K1538" s="260">
        <v>0</v>
      </c>
      <c r="L1538" s="301">
        <f t="shared" ref="L1538:L1601" si="49">IF(N1538="MJ", K1538*3.6, IF(N1538="m", K1538*1000, ""))</f>
        <v>0</v>
      </c>
      <c r="M1538" s="459" t="str">
        <f>IFERROR((Tableau1[[#This Row],[Scope 1
(kg CO2-eq)]]+Tableau1[[#This Row],[Scope 2 energy
(kg CO2-eq)]]+Tableau1[[#This Row],[Scope 2 Infrastructure
(kg CO2-eq)]])/Tableau1[[#This Row],[Total CO2-emissions
(kg CO2-eq)
for scope 3 use ]],"")</f>
        <v/>
      </c>
      <c r="N1538" s="436" t="s">
        <v>3647</v>
      </c>
      <c r="O1538" s="259">
        <v>1</v>
      </c>
      <c r="P1538" s="259" t="s">
        <v>5203</v>
      </c>
      <c r="Q1538" s="259" t="s">
        <v>5204</v>
      </c>
    </row>
    <row r="1539" spans="1:17" ht="21.75" customHeight="1">
      <c r="A1539" s="301" t="s">
        <v>5234</v>
      </c>
      <c r="B1539" s="301" t="s">
        <v>5248</v>
      </c>
      <c r="C1539" s="316" t="s">
        <v>7607</v>
      </c>
      <c r="D1539" s="465" t="s">
        <v>3646</v>
      </c>
      <c r="E1539" s="465" t="s">
        <v>700</v>
      </c>
      <c r="F1539" s="469" t="str">
        <f t="shared" si="48"/>
        <v>CH</v>
      </c>
      <c r="G1539" s="260">
        <v>0</v>
      </c>
      <c r="H1539" s="260">
        <v>0</v>
      </c>
      <c r="I1539" s="260">
        <v>0</v>
      </c>
      <c r="J1539" s="260">
        <v>12.2419287549787</v>
      </c>
      <c r="K1539" s="260">
        <v>12.2419287547953</v>
      </c>
      <c r="L1539" s="301" t="str">
        <f t="shared" si="49"/>
        <v/>
      </c>
      <c r="M1539" s="459">
        <f>IFERROR((Tableau1[[#This Row],[Scope 1
(kg CO2-eq)]]+Tableau1[[#This Row],[Scope 2 energy
(kg CO2-eq)]]+Tableau1[[#This Row],[Scope 2 Infrastructure
(kg CO2-eq)]])/Tableau1[[#This Row],[Total CO2-emissions
(kg CO2-eq)
for scope 3 use ]],"")</f>
        <v>0</v>
      </c>
      <c r="N1539" s="436" t="s">
        <v>3646</v>
      </c>
      <c r="O1539" s="259">
        <v>1</v>
      </c>
      <c r="P1539" s="259" t="s">
        <v>5234</v>
      </c>
      <c r="Q1539" s="259" t="s">
        <v>5248</v>
      </c>
    </row>
    <row r="1540" spans="1:17" ht="21.75" customHeight="1">
      <c r="A1540" s="301" t="s">
        <v>5234</v>
      </c>
      <c r="B1540" s="301" t="s">
        <v>5248</v>
      </c>
      <c r="C1540" s="316" t="s">
        <v>7608</v>
      </c>
      <c r="D1540" s="465" t="s">
        <v>3646</v>
      </c>
      <c r="E1540" s="465" t="s">
        <v>700</v>
      </c>
      <c r="F1540" s="469" t="str">
        <f t="shared" si="48"/>
        <v>CH</v>
      </c>
      <c r="G1540" s="260">
        <v>0</v>
      </c>
      <c r="H1540" s="260">
        <v>0</v>
      </c>
      <c r="I1540" s="260">
        <v>0</v>
      </c>
      <c r="J1540" s="260">
        <v>12.2419287549787</v>
      </c>
      <c r="K1540" s="260">
        <v>12.2419287547953</v>
      </c>
      <c r="L1540" s="301" t="str">
        <f t="shared" si="49"/>
        <v/>
      </c>
      <c r="M1540" s="459">
        <f>IFERROR((Tableau1[[#This Row],[Scope 1
(kg CO2-eq)]]+Tableau1[[#This Row],[Scope 2 energy
(kg CO2-eq)]]+Tableau1[[#This Row],[Scope 2 Infrastructure
(kg CO2-eq)]])/Tableau1[[#This Row],[Total CO2-emissions
(kg CO2-eq)
for scope 3 use ]],"")</f>
        <v>0</v>
      </c>
      <c r="N1540" s="436" t="s">
        <v>3646</v>
      </c>
      <c r="O1540" s="259">
        <v>1</v>
      </c>
      <c r="P1540" s="259" t="s">
        <v>5234</v>
      </c>
      <c r="Q1540" s="259" t="s">
        <v>5248</v>
      </c>
    </row>
    <row r="1541" spans="1:17" ht="21.75" customHeight="1">
      <c r="A1541" s="301" t="s">
        <v>5167</v>
      </c>
      <c r="B1541" s="301" t="s">
        <v>5216</v>
      </c>
      <c r="C1541" s="316" t="s">
        <v>7609</v>
      </c>
      <c r="D1541" s="465" t="s">
        <v>3730</v>
      </c>
      <c r="E1541" s="465" t="s">
        <v>700</v>
      </c>
      <c r="F1541" s="469" t="str">
        <f t="shared" si="48"/>
        <v>CH</v>
      </c>
      <c r="G1541" s="260">
        <v>0</v>
      </c>
      <c r="H1541" s="260">
        <v>0</v>
      </c>
      <c r="I1541" s="260">
        <v>0</v>
      </c>
      <c r="J1541" s="260">
        <v>2.9185793299240599</v>
      </c>
      <c r="K1541" s="260">
        <v>2.9185793299194698</v>
      </c>
      <c r="L1541" s="301" t="str">
        <f t="shared" si="49"/>
        <v/>
      </c>
      <c r="M1541" s="459">
        <f>IFERROR((Tableau1[[#This Row],[Scope 1
(kg CO2-eq)]]+Tableau1[[#This Row],[Scope 2 energy
(kg CO2-eq)]]+Tableau1[[#This Row],[Scope 2 Infrastructure
(kg CO2-eq)]])/Tableau1[[#This Row],[Total CO2-emissions
(kg CO2-eq)
for scope 3 use ]],"")</f>
        <v>0</v>
      </c>
      <c r="N1541" s="436" t="s">
        <v>3730</v>
      </c>
      <c r="O1541" s="259">
        <v>1</v>
      </c>
      <c r="P1541" s="259" t="s">
        <v>5167</v>
      </c>
      <c r="Q1541" s="259" t="s">
        <v>5216</v>
      </c>
    </row>
    <row r="1542" spans="1:17" ht="21.75" customHeight="1">
      <c r="A1542" s="301" t="s">
        <v>5167</v>
      </c>
      <c r="B1542" s="301" t="s">
        <v>5216</v>
      </c>
      <c r="C1542" s="316" t="s">
        <v>7610</v>
      </c>
      <c r="D1542" s="465" t="s">
        <v>3730</v>
      </c>
      <c r="E1542" s="465" t="s">
        <v>700</v>
      </c>
      <c r="F1542" s="469" t="str">
        <f t="shared" si="48"/>
        <v>CH</v>
      </c>
      <c r="G1542" s="260">
        <v>0</v>
      </c>
      <c r="H1542" s="260">
        <v>0</v>
      </c>
      <c r="I1542" s="260">
        <v>0</v>
      </c>
      <c r="J1542" s="260">
        <v>0.13548408754675101</v>
      </c>
      <c r="K1542" s="260">
        <v>0.13548408761890099</v>
      </c>
      <c r="L1542" s="301" t="str">
        <f t="shared" si="49"/>
        <v/>
      </c>
      <c r="M1542" s="459">
        <f>IFERROR((Tableau1[[#This Row],[Scope 1
(kg CO2-eq)]]+Tableau1[[#This Row],[Scope 2 energy
(kg CO2-eq)]]+Tableau1[[#This Row],[Scope 2 Infrastructure
(kg CO2-eq)]])/Tableau1[[#This Row],[Total CO2-emissions
(kg CO2-eq)
for scope 3 use ]],"")</f>
        <v>0</v>
      </c>
      <c r="N1542" s="436" t="s">
        <v>3730</v>
      </c>
      <c r="O1542" s="259">
        <v>1</v>
      </c>
      <c r="P1542" s="259" t="s">
        <v>5167</v>
      </c>
      <c r="Q1542" s="259" t="s">
        <v>5216</v>
      </c>
    </row>
    <row r="1543" spans="1:17" ht="21.75" customHeight="1">
      <c r="A1543" s="301" t="s">
        <v>5167</v>
      </c>
      <c r="B1543" s="301" t="s">
        <v>5216</v>
      </c>
      <c r="C1543" s="316" t="s">
        <v>7611</v>
      </c>
      <c r="D1543" s="465" t="s">
        <v>3730</v>
      </c>
      <c r="E1543" s="465" t="s">
        <v>700</v>
      </c>
      <c r="F1543" s="469" t="str">
        <f t="shared" si="48"/>
        <v>CH</v>
      </c>
      <c r="G1543" s="260">
        <v>0</v>
      </c>
      <c r="H1543" s="260">
        <v>0</v>
      </c>
      <c r="I1543" s="260">
        <v>0</v>
      </c>
      <c r="J1543" s="260">
        <v>3.03719580949614</v>
      </c>
      <c r="K1543" s="260">
        <v>3.0371958094958398</v>
      </c>
      <c r="L1543" s="301" t="str">
        <f t="shared" si="49"/>
        <v/>
      </c>
      <c r="M1543" s="459">
        <f>IFERROR((Tableau1[[#This Row],[Scope 1
(kg CO2-eq)]]+Tableau1[[#This Row],[Scope 2 energy
(kg CO2-eq)]]+Tableau1[[#This Row],[Scope 2 Infrastructure
(kg CO2-eq)]])/Tableau1[[#This Row],[Total CO2-emissions
(kg CO2-eq)
for scope 3 use ]],"")</f>
        <v>0</v>
      </c>
      <c r="N1543" s="436" t="s">
        <v>3730</v>
      </c>
      <c r="O1543" s="259">
        <v>1</v>
      </c>
      <c r="P1543" s="259" t="s">
        <v>5167</v>
      </c>
      <c r="Q1543" s="259" t="s">
        <v>5216</v>
      </c>
    </row>
    <row r="1544" spans="1:17" ht="21.75" customHeight="1">
      <c r="A1544" s="301" t="s">
        <v>5203</v>
      </c>
      <c r="B1544" s="301" t="s">
        <v>5204</v>
      </c>
      <c r="C1544" s="316" t="s">
        <v>7612</v>
      </c>
      <c r="D1544" s="465" t="s">
        <v>3647</v>
      </c>
      <c r="E1544" s="465" t="s">
        <v>700</v>
      </c>
      <c r="F1544" s="469" t="str">
        <f t="shared" si="48"/>
        <v>CH</v>
      </c>
      <c r="G1544" s="260">
        <v>0</v>
      </c>
      <c r="H1544" s="260">
        <v>0</v>
      </c>
      <c r="I1544" s="260">
        <v>0</v>
      </c>
      <c r="J1544" s="260">
        <v>0</v>
      </c>
      <c r="K1544" s="260">
        <v>0</v>
      </c>
      <c r="L1544" s="301">
        <f t="shared" si="49"/>
        <v>0</v>
      </c>
      <c r="M1544" s="459" t="str">
        <f>IFERROR((Tableau1[[#This Row],[Scope 1
(kg CO2-eq)]]+Tableau1[[#This Row],[Scope 2 energy
(kg CO2-eq)]]+Tableau1[[#This Row],[Scope 2 Infrastructure
(kg CO2-eq)]])/Tableau1[[#This Row],[Total CO2-emissions
(kg CO2-eq)
for scope 3 use ]],"")</f>
        <v/>
      </c>
      <c r="N1544" s="436" t="s">
        <v>3647</v>
      </c>
      <c r="O1544" s="259">
        <v>1</v>
      </c>
      <c r="P1544" s="259" t="s">
        <v>5203</v>
      </c>
      <c r="Q1544" s="259" t="s">
        <v>5204</v>
      </c>
    </row>
    <row r="1545" spans="1:17" ht="21.75" customHeight="1">
      <c r="A1545" s="301" t="s">
        <v>5203</v>
      </c>
      <c r="B1545" s="301" t="s">
        <v>5204</v>
      </c>
      <c r="C1545" s="316" t="s">
        <v>7613</v>
      </c>
      <c r="D1545" s="465" t="s">
        <v>3647</v>
      </c>
      <c r="E1545" s="465" t="s">
        <v>700</v>
      </c>
      <c r="F1545" s="469" t="str">
        <f t="shared" si="48"/>
        <v>CH</v>
      </c>
      <c r="G1545" s="260">
        <v>0</v>
      </c>
      <c r="H1545" s="260">
        <v>0</v>
      </c>
      <c r="I1545" s="260">
        <v>0</v>
      </c>
      <c r="J1545" s="260">
        <v>0</v>
      </c>
      <c r="K1545" s="260">
        <v>0</v>
      </c>
      <c r="L1545" s="301">
        <f t="shared" si="49"/>
        <v>0</v>
      </c>
      <c r="M1545" s="459" t="str">
        <f>IFERROR((Tableau1[[#This Row],[Scope 1
(kg CO2-eq)]]+Tableau1[[#This Row],[Scope 2 energy
(kg CO2-eq)]]+Tableau1[[#This Row],[Scope 2 Infrastructure
(kg CO2-eq)]])/Tableau1[[#This Row],[Total CO2-emissions
(kg CO2-eq)
for scope 3 use ]],"")</f>
        <v/>
      </c>
      <c r="N1545" s="436" t="s">
        <v>3647</v>
      </c>
      <c r="O1545" s="259">
        <v>1</v>
      </c>
      <c r="P1545" s="259" t="s">
        <v>5203</v>
      </c>
      <c r="Q1545" s="259" t="s">
        <v>5204</v>
      </c>
    </row>
    <row r="1546" spans="1:17" ht="21.75" customHeight="1">
      <c r="A1546" s="301" t="s">
        <v>5203</v>
      </c>
      <c r="B1546" s="301" t="s">
        <v>5204</v>
      </c>
      <c r="C1546" s="316" t="s">
        <v>7614</v>
      </c>
      <c r="D1546" s="465" t="s">
        <v>3647</v>
      </c>
      <c r="E1546" s="465" t="s">
        <v>700</v>
      </c>
      <c r="F1546" s="469" t="str">
        <f t="shared" si="48"/>
        <v>CH</v>
      </c>
      <c r="G1546" s="260">
        <v>0</v>
      </c>
      <c r="H1546" s="260">
        <v>0</v>
      </c>
      <c r="I1546" s="260">
        <v>0</v>
      </c>
      <c r="J1546" s="260">
        <v>0</v>
      </c>
      <c r="K1546" s="260">
        <v>0</v>
      </c>
      <c r="L1546" s="301">
        <f t="shared" si="49"/>
        <v>0</v>
      </c>
      <c r="M1546" s="459" t="str">
        <f>IFERROR((Tableau1[[#This Row],[Scope 1
(kg CO2-eq)]]+Tableau1[[#This Row],[Scope 2 energy
(kg CO2-eq)]]+Tableau1[[#This Row],[Scope 2 Infrastructure
(kg CO2-eq)]])/Tableau1[[#This Row],[Total CO2-emissions
(kg CO2-eq)
for scope 3 use ]],"")</f>
        <v/>
      </c>
      <c r="N1546" s="436" t="s">
        <v>3647</v>
      </c>
      <c r="O1546" s="259">
        <v>1</v>
      </c>
      <c r="P1546" s="259" t="s">
        <v>5203</v>
      </c>
      <c r="Q1546" s="259" t="s">
        <v>5204</v>
      </c>
    </row>
    <row r="1547" spans="1:17" ht="21.75" customHeight="1">
      <c r="A1547" s="301" t="s">
        <v>5203</v>
      </c>
      <c r="B1547" s="301" t="s">
        <v>5204</v>
      </c>
      <c r="C1547" s="316" t="s">
        <v>7615</v>
      </c>
      <c r="D1547" s="465" t="s">
        <v>3647</v>
      </c>
      <c r="E1547" s="465" t="s">
        <v>700</v>
      </c>
      <c r="F1547" s="469" t="str">
        <f t="shared" si="48"/>
        <v>CH</v>
      </c>
      <c r="G1547" s="260">
        <v>0</v>
      </c>
      <c r="H1547" s="260">
        <v>0</v>
      </c>
      <c r="I1547" s="260">
        <v>0</v>
      </c>
      <c r="J1547" s="260">
        <v>0</v>
      </c>
      <c r="K1547" s="260">
        <v>0</v>
      </c>
      <c r="L1547" s="301">
        <f t="shared" si="49"/>
        <v>0</v>
      </c>
      <c r="M1547" s="459" t="str">
        <f>IFERROR((Tableau1[[#This Row],[Scope 1
(kg CO2-eq)]]+Tableau1[[#This Row],[Scope 2 energy
(kg CO2-eq)]]+Tableau1[[#This Row],[Scope 2 Infrastructure
(kg CO2-eq)]])/Tableau1[[#This Row],[Total CO2-emissions
(kg CO2-eq)
for scope 3 use ]],"")</f>
        <v/>
      </c>
      <c r="N1547" s="436" t="s">
        <v>3647</v>
      </c>
      <c r="O1547" s="259">
        <v>1</v>
      </c>
      <c r="P1547" s="259" t="s">
        <v>5203</v>
      </c>
      <c r="Q1547" s="259" t="s">
        <v>5204</v>
      </c>
    </row>
    <row r="1548" spans="1:17" ht="21.75" customHeight="1">
      <c r="A1548" s="301" t="s">
        <v>5167</v>
      </c>
      <c r="B1548" s="301" t="s">
        <v>5216</v>
      </c>
      <c r="C1548" s="316" t="s">
        <v>7616</v>
      </c>
      <c r="D1548" s="465" t="s">
        <v>3730</v>
      </c>
      <c r="E1548" s="465" t="s">
        <v>700</v>
      </c>
      <c r="F1548" s="469" t="str">
        <f t="shared" si="48"/>
        <v>CH</v>
      </c>
      <c r="G1548" s="260">
        <v>0</v>
      </c>
      <c r="H1548" s="260">
        <v>0</v>
      </c>
      <c r="I1548" s="260">
        <v>0</v>
      </c>
      <c r="J1548" s="260">
        <v>8.1428206087585206E-2</v>
      </c>
      <c r="K1548" s="260">
        <v>8.1428203899543E-2</v>
      </c>
      <c r="L1548" s="301" t="str">
        <f t="shared" si="49"/>
        <v/>
      </c>
      <c r="M1548" s="459">
        <f>IFERROR((Tableau1[[#This Row],[Scope 1
(kg CO2-eq)]]+Tableau1[[#This Row],[Scope 2 energy
(kg CO2-eq)]]+Tableau1[[#This Row],[Scope 2 Infrastructure
(kg CO2-eq)]])/Tableau1[[#This Row],[Total CO2-emissions
(kg CO2-eq)
for scope 3 use ]],"")</f>
        <v>0</v>
      </c>
      <c r="N1548" s="436" t="s">
        <v>3730</v>
      </c>
      <c r="O1548" s="259">
        <v>1</v>
      </c>
      <c r="P1548" s="259" t="s">
        <v>5167</v>
      </c>
      <c r="Q1548" s="259" t="s">
        <v>5216</v>
      </c>
    </row>
    <row r="1549" spans="1:17" ht="21.75" customHeight="1">
      <c r="A1549" s="301" t="s">
        <v>5167</v>
      </c>
      <c r="B1549" s="301" t="s">
        <v>5216</v>
      </c>
      <c r="C1549" s="316" t="s">
        <v>7617</v>
      </c>
      <c r="D1549" s="465" t="s">
        <v>3730</v>
      </c>
      <c r="E1549" s="465" t="s">
        <v>700</v>
      </c>
      <c r="F1549" s="469" t="str">
        <f t="shared" si="48"/>
        <v>CH</v>
      </c>
      <c r="G1549" s="260">
        <v>0</v>
      </c>
      <c r="H1549" s="260">
        <v>0</v>
      </c>
      <c r="I1549" s="260">
        <v>0</v>
      </c>
      <c r="J1549" s="260">
        <v>2.09482850537138</v>
      </c>
      <c r="K1549" s="260">
        <v>2.0948285053620102</v>
      </c>
      <c r="L1549" s="301" t="str">
        <f t="shared" si="49"/>
        <v/>
      </c>
      <c r="M1549" s="459">
        <f>IFERROR((Tableau1[[#This Row],[Scope 1
(kg CO2-eq)]]+Tableau1[[#This Row],[Scope 2 energy
(kg CO2-eq)]]+Tableau1[[#This Row],[Scope 2 Infrastructure
(kg CO2-eq)]])/Tableau1[[#This Row],[Total CO2-emissions
(kg CO2-eq)
for scope 3 use ]],"")</f>
        <v>0</v>
      </c>
      <c r="N1549" s="436" t="s">
        <v>3730</v>
      </c>
      <c r="O1549" s="259">
        <v>1</v>
      </c>
      <c r="P1549" s="259" t="s">
        <v>5167</v>
      </c>
      <c r="Q1549" s="259" t="s">
        <v>5216</v>
      </c>
    </row>
    <row r="1550" spans="1:17" ht="21.75" customHeight="1">
      <c r="A1550" s="301" t="s">
        <v>5167</v>
      </c>
      <c r="B1550" s="301" t="s">
        <v>5251</v>
      </c>
      <c r="C1550" s="316" t="s">
        <v>7618</v>
      </c>
      <c r="D1550" s="465" t="s">
        <v>3730</v>
      </c>
      <c r="E1550" s="465" t="s">
        <v>700</v>
      </c>
      <c r="F1550" s="469" t="str">
        <f t="shared" si="48"/>
        <v>CH</v>
      </c>
      <c r="G1550" s="260">
        <v>1.7425692813</v>
      </c>
      <c r="H1550" s="260">
        <v>8.7827227317599996E-3</v>
      </c>
      <c r="I1550" s="260">
        <v>4.8296141760000001E-6</v>
      </c>
      <c r="J1550" s="260">
        <v>0.25498370109811996</v>
      </c>
      <c r="K1550" s="260">
        <v>2.00634053484649</v>
      </c>
      <c r="L1550" s="301" t="str">
        <f t="shared" si="49"/>
        <v/>
      </c>
      <c r="M1550" s="459">
        <f>IFERROR((Tableau1[[#This Row],[Scope 1
(kg CO2-eq)]]+Tableau1[[#This Row],[Scope 2 energy
(kg CO2-eq)]]+Tableau1[[#This Row],[Scope 2 Infrastructure
(kg CO2-eq)]])/Tableau1[[#This Row],[Total CO2-emissions
(kg CO2-eq)
for scope 3 use ]],"")</f>
        <v>0.87291105534083058</v>
      </c>
      <c r="N1550" s="436" t="s">
        <v>3730</v>
      </c>
      <c r="O1550" s="259">
        <v>1</v>
      </c>
      <c r="P1550" s="259" t="s">
        <v>5167</v>
      </c>
      <c r="Q1550" s="259" t="s">
        <v>5251</v>
      </c>
    </row>
    <row r="1551" spans="1:17" ht="21.75" customHeight="1">
      <c r="A1551" s="301" t="s">
        <v>5234</v>
      </c>
      <c r="B1551" s="301" t="s">
        <v>5250</v>
      </c>
      <c r="C1551" s="316" t="s">
        <v>7619</v>
      </c>
      <c r="D1551" s="465" t="s">
        <v>3740</v>
      </c>
      <c r="E1551" s="465" t="s">
        <v>700</v>
      </c>
      <c r="F1551" s="469" t="str">
        <f t="shared" si="48"/>
        <v>CH</v>
      </c>
      <c r="G1551" s="260">
        <v>0</v>
      </c>
      <c r="H1551" s="260">
        <v>0</v>
      </c>
      <c r="I1551" s="260">
        <v>0</v>
      </c>
      <c r="J1551" s="260">
        <v>6.9317020787067198</v>
      </c>
      <c r="K1551" s="260">
        <v>6.9317020762863102</v>
      </c>
      <c r="L1551" s="301" t="str">
        <f t="shared" si="49"/>
        <v/>
      </c>
      <c r="M1551" s="459">
        <f>IFERROR((Tableau1[[#This Row],[Scope 1
(kg CO2-eq)]]+Tableau1[[#This Row],[Scope 2 energy
(kg CO2-eq)]]+Tableau1[[#This Row],[Scope 2 Infrastructure
(kg CO2-eq)]])/Tableau1[[#This Row],[Total CO2-emissions
(kg CO2-eq)
for scope 3 use ]],"")</f>
        <v>0</v>
      </c>
      <c r="N1551" s="436" t="s">
        <v>3740</v>
      </c>
      <c r="O1551" s="259">
        <v>1</v>
      </c>
      <c r="P1551" s="259" t="s">
        <v>5234</v>
      </c>
      <c r="Q1551" s="260" t="s">
        <v>5250</v>
      </c>
    </row>
    <row r="1552" spans="1:17" ht="21.75" customHeight="1">
      <c r="A1552" s="301" t="s">
        <v>5143</v>
      </c>
      <c r="B1552" s="301" t="s">
        <v>5193</v>
      </c>
      <c r="C1552" s="316" t="s">
        <v>3771</v>
      </c>
      <c r="D1552" s="465" t="s">
        <v>3730</v>
      </c>
      <c r="E1552" s="465" t="s">
        <v>700</v>
      </c>
      <c r="F1552" s="469" t="str">
        <f t="shared" si="48"/>
        <v>CH</v>
      </c>
      <c r="G1552" s="260">
        <v>1.15041900833112E-3</v>
      </c>
      <c r="H1552" s="260">
        <v>0</v>
      </c>
      <c r="I1552" s="260">
        <v>0</v>
      </c>
      <c r="J1552" s="260">
        <v>0</v>
      </c>
      <c r="K1552" s="260">
        <v>1.15041900833112E-3</v>
      </c>
      <c r="L1552" s="301" t="str">
        <f t="shared" si="49"/>
        <v/>
      </c>
      <c r="M1552" s="459">
        <f>IFERROR((Tableau1[[#This Row],[Scope 1
(kg CO2-eq)]]+Tableau1[[#This Row],[Scope 2 energy
(kg CO2-eq)]]+Tableau1[[#This Row],[Scope 2 Infrastructure
(kg CO2-eq)]])/Tableau1[[#This Row],[Total CO2-emissions
(kg CO2-eq)
for scope 3 use ]],"")</f>
        <v>1</v>
      </c>
      <c r="N1552" s="436" t="s">
        <v>3730</v>
      </c>
      <c r="O1552" s="259">
        <v>1</v>
      </c>
      <c r="P1552" s="259" t="s">
        <v>5143</v>
      </c>
      <c r="Q1552" s="259" t="s">
        <v>5193</v>
      </c>
    </row>
    <row r="1553" spans="1:17" ht="21.75" customHeight="1">
      <c r="A1553" s="301" t="s">
        <v>5167</v>
      </c>
      <c r="B1553" s="301" t="s">
        <v>5251</v>
      </c>
      <c r="C1553" s="316" t="s">
        <v>7620</v>
      </c>
      <c r="D1553" s="465" t="s">
        <v>3730</v>
      </c>
      <c r="E1553" s="465" t="s">
        <v>700</v>
      </c>
      <c r="F1553" s="469" t="str">
        <f t="shared" si="48"/>
        <v>CH</v>
      </c>
      <c r="G1553" s="260">
        <v>4.6761129999999998E-2</v>
      </c>
      <c r="H1553" s="260">
        <v>2.00988072127E-2</v>
      </c>
      <c r="I1553" s="260">
        <v>1.105232252E-5</v>
      </c>
      <c r="J1553" s="260">
        <v>1.7313618069237396E-2</v>
      </c>
      <c r="K1553" s="260">
        <v>8.4184607582280996E-2</v>
      </c>
      <c r="L1553" s="301" t="str">
        <f t="shared" si="49"/>
        <v/>
      </c>
      <c r="M1553" s="459">
        <f>IFERROR((Tableau1[[#This Row],[Scope 1
(kg CO2-eq)]]+Tableau1[[#This Row],[Scope 2 energy
(kg CO2-eq)]]+Tableau1[[#This Row],[Scope 2 Infrastructure
(kg CO2-eq)]])/Tableau1[[#This Row],[Total CO2-emissions
(kg CO2-eq)
for scope 3 use ]],"")</f>
        <v>0.79433748586237829</v>
      </c>
      <c r="N1553" s="436" t="s">
        <v>3730</v>
      </c>
      <c r="O1553" s="259">
        <v>1</v>
      </c>
      <c r="P1553" s="259" t="s">
        <v>5167</v>
      </c>
      <c r="Q1553" s="259" t="s">
        <v>5251</v>
      </c>
    </row>
    <row r="1554" spans="1:17" ht="21.75" customHeight="1">
      <c r="A1554" s="301" t="s">
        <v>5143</v>
      </c>
      <c r="B1554" s="301" t="s">
        <v>5267</v>
      </c>
      <c r="C1554" s="316" t="s">
        <v>3772</v>
      </c>
      <c r="D1554" s="465" t="s">
        <v>3730</v>
      </c>
      <c r="E1554" s="465" t="s">
        <v>700</v>
      </c>
      <c r="F1554" s="469" t="str">
        <f t="shared" si="48"/>
        <v>CH</v>
      </c>
      <c r="G1554" s="260">
        <v>0</v>
      </c>
      <c r="H1554" s="260">
        <v>0</v>
      </c>
      <c r="I1554" s="260">
        <v>0</v>
      </c>
      <c r="J1554" s="260">
        <v>0</v>
      </c>
      <c r="K1554" s="260">
        <v>0</v>
      </c>
      <c r="L1554" s="301" t="str">
        <f t="shared" si="49"/>
        <v/>
      </c>
      <c r="M1554" s="459" t="str">
        <f>IFERROR((Tableau1[[#This Row],[Scope 1
(kg CO2-eq)]]+Tableau1[[#This Row],[Scope 2 energy
(kg CO2-eq)]]+Tableau1[[#This Row],[Scope 2 Infrastructure
(kg CO2-eq)]])/Tableau1[[#This Row],[Total CO2-emissions
(kg CO2-eq)
for scope 3 use ]],"")</f>
        <v/>
      </c>
      <c r="N1554" s="436" t="s">
        <v>3730</v>
      </c>
      <c r="O1554" s="259">
        <v>1</v>
      </c>
      <c r="P1554" s="259" t="s">
        <v>5143</v>
      </c>
      <c r="Q1554" s="260" t="s">
        <v>5267</v>
      </c>
    </row>
    <row r="1555" spans="1:17" ht="21.75" customHeight="1">
      <c r="A1555" s="301" t="s">
        <v>5252</v>
      </c>
      <c r="B1555" s="301" t="s">
        <v>5257</v>
      </c>
      <c r="C1555" s="316" t="s">
        <v>7621</v>
      </c>
      <c r="D1555" s="465" t="s">
        <v>3730</v>
      </c>
      <c r="E1555" s="465" t="s">
        <v>700</v>
      </c>
      <c r="F1555" s="469" t="str">
        <f t="shared" si="48"/>
        <v>CH</v>
      </c>
      <c r="G1555" s="260">
        <v>0</v>
      </c>
      <c r="H1555" s="260">
        <v>0</v>
      </c>
      <c r="I1555" s="260">
        <v>0</v>
      </c>
      <c r="J1555" s="260">
        <v>1.0601018470059301E-2</v>
      </c>
      <c r="K1555" s="260">
        <v>1.0601018470079E-2</v>
      </c>
      <c r="L1555" s="301" t="str">
        <f t="shared" si="49"/>
        <v/>
      </c>
      <c r="M1555" s="459">
        <f>IFERROR((Tableau1[[#This Row],[Scope 1
(kg CO2-eq)]]+Tableau1[[#This Row],[Scope 2 energy
(kg CO2-eq)]]+Tableau1[[#This Row],[Scope 2 Infrastructure
(kg CO2-eq)]])/Tableau1[[#This Row],[Total CO2-emissions
(kg CO2-eq)
for scope 3 use ]],"")</f>
        <v>0</v>
      </c>
      <c r="N1555" s="436" t="s">
        <v>3730</v>
      </c>
      <c r="O1555" s="259">
        <v>1</v>
      </c>
      <c r="P1555" s="259" t="s">
        <v>5252</v>
      </c>
      <c r="Q1555" s="259" t="s">
        <v>5257</v>
      </c>
    </row>
    <row r="1556" spans="1:17" ht="21.75" customHeight="1">
      <c r="A1556" s="301" t="s">
        <v>5254</v>
      </c>
      <c r="B1556" s="301" t="s">
        <v>5255</v>
      </c>
      <c r="C1556" s="316" t="s">
        <v>7622</v>
      </c>
      <c r="D1556" s="465" t="s">
        <v>3730</v>
      </c>
      <c r="E1556" s="465" t="s">
        <v>700</v>
      </c>
      <c r="F1556" s="469" t="str">
        <f t="shared" si="48"/>
        <v>CH</v>
      </c>
      <c r="G1556" s="260">
        <v>0.31444857731999998</v>
      </c>
      <c r="H1556" s="260">
        <v>1.5236306388360801</v>
      </c>
      <c r="I1556" s="260">
        <v>0.52268472765795804</v>
      </c>
      <c r="J1556" s="260">
        <v>3.2818742748657037E-2</v>
      </c>
      <c r="K1556" s="260">
        <v>2.3935826921559502</v>
      </c>
      <c r="L1556" s="301" t="str">
        <f t="shared" si="49"/>
        <v/>
      </c>
      <c r="M1556" s="459">
        <f>IFERROR((Tableau1[[#This Row],[Scope 1
(kg CO2-eq)]]+Tableau1[[#This Row],[Scope 2 energy
(kg CO2-eq)]]+Tableau1[[#This Row],[Scope 2 Infrastructure
(kg CO2-eq)]])/Tableau1[[#This Row],[Total CO2-emissions
(kg CO2-eq)
for scope 3 use ]],"")</f>
        <v>0.9862888596038637</v>
      </c>
      <c r="N1556" s="436" t="s">
        <v>3730</v>
      </c>
      <c r="O1556" s="259">
        <v>1</v>
      </c>
      <c r="P1556" s="259" t="s">
        <v>5254</v>
      </c>
      <c r="Q1556" s="259" t="s">
        <v>5255</v>
      </c>
    </row>
    <row r="1557" spans="1:17" ht="21.75" customHeight="1">
      <c r="A1557" s="301" t="s">
        <v>5252</v>
      </c>
      <c r="B1557" s="301" t="s">
        <v>5253</v>
      </c>
      <c r="C1557" s="316" t="s">
        <v>7623</v>
      </c>
      <c r="D1557" s="465" t="s">
        <v>3730</v>
      </c>
      <c r="E1557" s="465" t="s">
        <v>700</v>
      </c>
      <c r="F1557" s="469" t="str">
        <f t="shared" si="48"/>
        <v>CH</v>
      </c>
      <c r="G1557" s="260">
        <v>0.73227329249999995</v>
      </c>
      <c r="H1557" s="260">
        <v>7.4536342815000002E-4</v>
      </c>
      <c r="I1557" s="260">
        <v>2.0623168931800002E-5</v>
      </c>
      <c r="J1557" s="260">
        <v>1.3510859998545066E-2</v>
      </c>
      <c r="K1557" s="260">
        <v>0.74655013914037704</v>
      </c>
      <c r="L1557" s="301" t="str">
        <f t="shared" si="49"/>
        <v/>
      </c>
      <c r="M1557" s="459">
        <f>IFERROR((Tableau1[[#This Row],[Scope 1
(kg CO2-eq)]]+Tableau1[[#This Row],[Scope 2 energy
(kg CO2-eq)]]+Tableau1[[#This Row],[Scope 2 Infrastructure
(kg CO2-eq)]])/Tableau1[[#This Row],[Total CO2-emissions
(kg CO2-eq)
for scope 3 use ]],"")</f>
        <v>0.98190227375906391</v>
      </c>
      <c r="N1557" s="436" t="s">
        <v>3730</v>
      </c>
      <c r="O1557" s="259">
        <v>1</v>
      </c>
      <c r="P1557" s="259" t="s">
        <v>5252</v>
      </c>
      <c r="Q1557" s="259" t="s">
        <v>5253</v>
      </c>
    </row>
    <row r="1558" spans="1:17" ht="21.75" customHeight="1">
      <c r="A1558" s="301" t="s">
        <v>5252</v>
      </c>
      <c r="B1558" s="301" t="s">
        <v>5257</v>
      </c>
      <c r="C1558" s="316" t="s">
        <v>7624</v>
      </c>
      <c r="D1558" s="465" t="s">
        <v>3730</v>
      </c>
      <c r="E1558" s="465" t="s">
        <v>700</v>
      </c>
      <c r="F1558" s="469" t="str">
        <f t="shared" si="48"/>
        <v>CH</v>
      </c>
      <c r="G1558" s="260">
        <v>0</v>
      </c>
      <c r="H1558" s="260">
        <v>0</v>
      </c>
      <c r="I1558" s="260">
        <v>0</v>
      </c>
      <c r="J1558" s="260">
        <v>0.304829674850151</v>
      </c>
      <c r="K1558" s="260">
        <v>0.30482967479194001</v>
      </c>
      <c r="L1558" s="301" t="str">
        <f t="shared" si="49"/>
        <v/>
      </c>
      <c r="M1558" s="459">
        <f>IFERROR((Tableau1[[#This Row],[Scope 1
(kg CO2-eq)]]+Tableau1[[#This Row],[Scope 2 energy
(kg CO2-eq)]]+Tableau1[[#This Row],[Scope 2 Infrastructure
(kg CO2-eq)]])/Tableau1[[#This Row],[Total CO2-emissions
(kg CO2-eq)
for scope 3 use ]],"")</f>
        <v>0</v>
      </c>
      <c r="N1558" s="436" t="s">
        <v>3730</v>
      </c>
      <c r="O1558" s="259">
        <v>1</v>
      </c>
      <c r="P1558" s="259" t="s">
        <v>5252</v>
      </c>
      <c r="Q1558" s="260" t="s">
        <v>5257</v>
      </c>
    </row>
    <row r="1559" spans="1:17" ht="21.75" customHeight="1">
      <c r="A1559" s="301" t="s">
        <v>5234</v>
      </c>
      <c r="B1559" s="301" t="s">
        <v>5250</v>
      </c>
      <c r="C1559" s="316" t="s">
        <v>7625</v>
      </c>
      <c r="D1559" s="465" t="s">
        <v>3646</v>
      </c>
      <c r="E1559" s="465" t="s">
        <v>700</v>
      </c>
      <c r="F1559" s="469" t="str">
        <f t="shared" si="48"/>
        <v>CH</v>
      </c>
      <c r="G1559" s="260">
        <v>0</v>
      </c>
      <c r="H1559" s="260">
        <v>0</v>
      </c>
      <c r="I1559" s="260">
        <v>0</v>
      </c>
      <c r="J1559" s="260">
        <v>1858.3809663776101</v>
      </c>
      <c r="K1559" s="260">
        <v>1858.3809664222199</v>
      </c>
      <c r="L1559" s="301" t="str">
        <f t="shared" si="49"/>
        <v/>
      </c>
      <c r="M1559" s="459">
        <f>IFERROR((Tableau1[[#This Row],[Scope 1
(kg CO2-eq)]]+Tableau1[[#This Row],[Scope 2 energy
(kg CO2-eq)]]+Tableau1[[#This Row],[Scope 2 Infrastructure
(kg CO2-eq)]])/Tableau1[[#This Row],[Total CO2-emissions
(kg CO2-eq)
for scope 3 use ]],"")</f>
        <v>0</v>
      </c>
      <c r="N1559" s="436" t="s">
        <v>3646</v>
      </c>
      <c r="O1559" s="259">
        <v>1</v>
      </c>
      <c r="P1559" s="259" t="s">
        <v>5234</v>
      </c>
      <c r="Q1559" s="259" t="s">
        <v>5250</v>
      </c>
    </row>
    <row r="1560" spans="1:17" ht="21.75" customHeight="1">
      <c r="A1560" s="301" t="s">
        <v>5167</v>
      </c>
      <c r="B1560" s="301" t="s">
        <v>5216</v>
      </c>
      <c r="C1560" s="316" t="s">
        <v>7626</v>
      </c>
      <c r="D1560" s="465" t="s">
        <v>3730</v>
      </c>
      <c r="E1560" s="465" t="s">
        <v>700</v>
      </c>
      <c r="F1560" s="469" t="str">
        <f t="shared" si="48"/>
        <v>CH</v>
      </c>
      <c r="G1560" s="260">
        <v>0</v>
      </c>
      <c r="H1560" s="260">
        <v>0</v>
      </c>
      <c r="I1560" s="260">
        <v>0</v>
      </c>
      <c r="J1560" s="260">
        <v>1.27251838143512E-2</v>
      </c>
      <c r="K1560" s="260">
        <v>1.2725183811678699E-2</v>
      </c>
      <c r="L1560" s="301" t="str">
        <f t="shared" si="49"/>
        <v/>
      </c>
      <c r="M1560" s="459">
        <f>IFERROR((Tableau1[[#This Row],[Scope 1
(kg CO2-eq)]]+Tableau1[[#This Row],[Scope 2 energy
(kg CO2-eq)]]+Tableau1[[#This Row],[Scope 2 Infrastructure
(kg CO2-eq)]])/Tableau1[[#This Row],[Total CO2-emissions
(kg CO2-eq)
for scope 3 use ]],"")</f>
        <v>0</v>
      </c>
      <c r="N1560" s="436" t="s">
        <v>3730</v>
      </c>
      <c r="O1560" s="259">
        <v>1</v>
      </c>
      <c r="P1560" s="259" t="s">
        <v>5167</v>
      </c>
      <c r="Q1560" s="259" t="s">
        <v>5216</v>
      </c>
    </row>
    <row r="1561" spans="1:17" ht="21.75" customHeight="1">
      <c r="A1561" s="301" t="s">
        <v>5167</v>
      </c>
      <c r="B1561" s="301" t="s">
        <v>5216</v>
      </c>
      <c r="C1561" s="316" t="s">
        <v>7627</v>
      </c>
      <c r="D1561" s="465" t="s">
        <v>3731</v>
      </c>
      <c r="E1561" s="465" t="s">
        <v>700</v>
      </c>
      <c r="F1561" s="469" t="str">
        <f t="shared" si="48"/>
        <v>CH</v>
      </c>
      <c r="G1561" s="260">
        <v>0</v>
      </c>
      <c r="H1561" s="260">
        <v>0</v>
      </c>
      <c r="I1561" s="260">
        <v>0</v>
      </c>
      <c r="J1561" s="260">
        <v>0.18923974836235699</v>
      </c>
      <c r="K1561" s="260">
        <v>0.18923974831745699</v>
      </c>
      <c r="L1561" s="301" t="str">
        <f t="shared" si="49"/>
        <v/>
      </c>
      <c r="M1561" s="459">
        <f>IFERROR((Tableau1[[#This Row],[Scope 1
(kg CO2-eq)]]+Tableau1[[#This Row],[Scope 2 energy
(kg CO2-eq)]]+Tableau1[[#This Row],[Scope 2 Infrastructure
(kg CO2-eq)]])/Tableau1[[#This Row],[Total CO2-emissions
(kg CO2-eq)
for scope 3 use ]],"")</f>
        <v>0</v>
      </c>
      <c r="N1561" s="436" t="s">
        <v>3731</v>
      </c>
      <c r="O1561" s="259">
        <v>1</v>
      </c>
      <c r="P1561" s="259" t="s">
        <v>5167</v>
      </c>
      <c r="Q1561" s="259" t="s">
        <v>5216</v>
      </c>
    </row>
    <row r="1562" spans="1:17" ht="21.75" customHeight="1">
      <c r="A1562" s="301" t="s">
        <v>5167</v>
      </c>
      <c r="B1562" s="301" t="s">
        <v>5216</v>
      </c>
      <c r="C1562" s="316" t="s">
        <v>7628</v>
      </c>
      <c r="D1562" s="465" t="s">
        <v>3731</v>
      </c>
      <c r="E1562" s="465" t="s">
        <v>700</v>
      </c>
      <c r="F1562" s="469" t="str">
        <f t="shared" si="48"/>
        <v>CH</v>
      </c>
      <c r="G1562" s="260">
        <v>0</v>
      </c>
      <c r="H1562" s="260">
        <v>0</v>
      </c>
      <c r="I1562" s="260">
        <v>0</v>
      </c>
      <c r="J1562" s="260">
        <v>8.2792389908531203E-2</v>
      </c>
      <c r="K1562" s="260">
        <v>8.2792389894939894E-2</v>
      </c>
      <c r="L1562" s="301" t="str">
        <f t="shared" si="49"/>
        <v/>
      </c>
      <c r="M1562" s="459">
        <f>IFERROR((Tableau1[[#This Row],[Scope 1
(kg CO2-eq)]]+Tableau1[[#This Row],[Scope 2 energy
(kg CO2-eq)]]+Tableau1[[#This Row],[Scope 2 Infrastructure
(kg CO2-eq)]])/Tableau1[[#This Row],[Total CO2-emissions
(kg CO2-eq)
for scope 3 use ]],"")</f>
        <v>0</v>
      </c>
      <c r="N1562" s="436" t="s">
        <v>3731</v>
      </c>
      <c r="O1562" s="259">
        <v>1</v>
      </c>
      <c r="P1562" s="259" t="s">
        <v>5167</v>
      </c>
      <c r="Q1562" s="259" t="s">
        <v>5216</v>
      </c>
    </row>
    <row r="1563" spans="1:17" ht="21.75" customHeight="1">
      <c r="A1563" s="301" t="s">
        <v>5167</v>
      </c>
      <c r="B1563" s="301" t="s">
        <v>5216</v>
      </c>
      <c r="C1563" s="316" t="s">
        <v>7629</v>
      </c>
      <c r="D1563" s="465" t="s">
        <v>3731</v>
      </c>
      <c r="E1563" s="465" t="s">
        <v>700</v>
      </c>
      <c r="F1563" s="469" t="str">
        <f t="shared" si="48"/>
        <v>CH</v>
      </c>
      <c r="G1563" s="260">
        <v>0</v>
      </c>
      <c r="H1563" s="260">
        <v>0</v>
      </c>
      <c r="I1563" s="260">
        <v>0</v>
      </c>
      <c r="J1563" s="260">
        <v>3.8844484376583801</v>
      </c>
      <c r="K1563" s="260">
        <v>3.8844484376563799</v>
      </c>
      <c r="L1563" s="301" t="str">
        <f t="shared" si="49"/>
        <v/>
      </c>
      <c r="M1563" s="459">
        <f>IFERROR((Tableau1[[#This Row],[Scope 1
(kg CO2-eq)]]+Tableau1[[#This Row],[Scope 2 energy
(kg CO2-eq)]]+Tableau1[[#This Row],[Scope 2 Infrastructure
(kg CO2-eq)]])/Tableau1[[#This Row],[Total CO2-emissions
(kg CO2-eq)
for scope 3 use ]],"")</f>
        <v>0</v>
      </c>
      <c r="N1563" s="436" t="s">
        <v>3731</v>
      </c>
      <c r="O1563" s="259">
        <v>1</v>
      </c>
      <c r="P1563" s="259" t="s">
        <v>5167</v>
      </c>
      <c r="Q1563" s="259" t="s">
        <v>5216</v>
      </c>
    </row>
    <row r="1564" spans="1:17" ht="21.75" customHeight="1">
      <c r="A1564" s="301" t="s">
        <v>5252</v>
      </c>
      <c r="B1564" s="301" t="s">
        <v>5253</v>
      </c>
      <c r="C1564" s="316" t="s">
        <v>7630</v>
      </c>
      <c r="D1564" s="465" t="s">
        <v>3730</v>
      </c>
      <c r="E1564" s="465" t="s">
        <v>700</v>
      </c>
      <c r="F1564" s="469" t="str">
        <f t="shared" si="48"/>
        <v>CH</v>
      </c>
      <c r="G1564" s="260">
        <v>8.1917179279999992E-3</v>
      </c>
      <c r="H1564" s="260">
        <v>4.3544549554999999E-5</v>
      </c>
      <c r="I1564" s="260">
        <v>4.3357298403000001E-6</v>
      </c>
      <c r="J1564" s="260">
        <v>1.3373798484734302E-2</v>
      </c>
      <c r="K1564" s="260">
        <v>2.1613396704851601E-2</v>
      </c>
      <c r="L1564" s="301" t="str">
        <f t="shared" si="49"/>
        <v/>
      </c>
      <c r="M1564" s="459">
        <f>IFERROR((Tableau1[[#This Row],[Scope 1
(kg CO2-eq)]]+Tableau1[[#This Row],[Scope 2 energy
(kg CO2-eq)]]+Tableau1[[#This Row],[Scope 2 Infrastructure
(kg CO2-eq)]])/Tableau1[[#This Row],[Total CO2-emissions
(kg CO2-eq)
for scope 3 use ]],"")</f>
        <v>0.38122643654367111</v>
      </c>
      <c r="N1564" s="437" t="s">
        <v>3730</v>
      </c>
      <c r="O1564" s="259">
        <v>1</v>
      </c>
      <c r="P1564" s="259" t="s">
        <v>5252</v>
      </c>
      <c r="Q1564" s="259" t="s">
        <v>5253</v>
      </c>
    </row>
    <row r="1565" spans="1:17" ht="21.75" customHeight="1">
      <c r="A1565" s="301" t="s">
        <v>5252</v>
      </c>
      <c r="B1565" s="301" t="s">
        <v>5257</v>
      </c>
      <c r="C1565" s="316" t="s">
        <v>7631</v>
      </c>
      <c r="D1565" s="465" t="s">
        <v>3730</v>
      </c>
      <c r="E1565" s="465" t="s">
        <v>700</v>
      </c>
      <c r="F1565" s="469" t="str">
        <f t="shared" si="48"/>
        <v>CH</v>
      </c>
      <c r="G1565" s="260">
        <v>0</v>
      </c>
      <c r="H1565" s="260">
        <v>0</v>
      </c>
      <c r="I1565" s="260">
        <v>0</v>
      </c>
      <c r="J1565" s="260">
        <v>0.30468446722799403</v>
      </c>
      <c r="K1565" s="260">
        <v>0.30468446716303899</v>
      </c>
      <c r="L1565" s="301" t="str">
        <f t="shared" si="49"/>
        <v/>
      </c>
      <c r="M1565" s="459">
        <f>IFERROR((Tableau1[[#This Row],[Scope 1
(kg CO2-eq)]]+Tableau1[[#This Row],[Scope 2 energy
(kg CO2-eq)]]+Tableau1[[#This Row],[Scope 2 Infrastructure
(kg CO2-eq)]])/Tableau1[[#This Row],[Total CO2-emissions
(kg CO2-eq)
for scope 3 use ]],"")</f>
        <v>0</v>
      </c>
      <c r="N1565" s="436" t="s">
        <v>3730</v>
      </c>
      <c r="O1565" s="259">
        <v>1</v>
      </c>
      <c r="P1565" s="260" t="s">
        <v>5252</v>
      </c>
      <c r="Q1565" s="260" t="s">
        <v>5257</v>
      </c>
    </row>
    <row r="1566" spans="1:17" ht="21.75" customHeight="1">
      <c r="A1566" s="301" t="s">
        <v>5167</v>
      </c>
      <c r="B1566" s="301" t="s">
        <v>5251</v>
      </c>
      <c r="C1566" s="316" t="s">
        <v>7632</v>
      </c>
      <c r="D1566" s="465" t="s">
        <v>3730</v>
      </c>
      <c r="E1566" s="465" t="s">
        <v>700</v>
      </c>
      <c r="F1566" s="469" t="str">
        <f t="shared" si="48"/>
        <v>CH</v>
      </c>
      <c r="G1566" s="260">
        <v>2.78572152999</v>
      </c>
      <c r="H1566" s="260">
        <v>3.0103362552440002E-2</v>
      </c>
      <c r="I1566" s="260">
        <v>1.6553821744E-5</v>
      </c>
      <c r="J1566" s="260">
        <v>2.5615958743579803E-2</v>
      </c>
      <c r="K1566" s="260">
        <v>2.8414574074663799</v>
      </c>
      <c r="L1566" s="301" t="str">
        <f t="shared" si="49"/>
        <v/>
      </c>
      <c r="M1566" s="459">
        <f>IFERROR((Tableau1[[#This Row],[Scope 1
(kg CO2-eq)]]+Tableau1[[#This Row],[Scope 2 energy
(kg CO2-eq)]]+Tableau1[[#This Row],[Scope 2 Infrastructure
(kg CO2-eq)]])/Tableau1[[#This Row],[Total CO2-emissions
(kg CO2-eq)
for scope 3 use ]],"")</f>
        <v>0.99098492166911045</v>
      </c>
      <c r="N1566" s="436" t="s">
        <v>3730</v>
      </c>
      <c r="O1566" s="259">
        <v>1</v>
      </c>
      <c r="P1566" s="259" t="s">
        <v>5167</v>
      </c>
      <c r="Q1566" s="259" t="s">
        <v>5251</v>
      </c>
    </row>
    <row r="1567" spans="1:17" ht="21.75" customHeight="1">
      <c r="A1567" s="301" t="s">
        <v>5167</v>
      </c>
      <c r="B1567" s="301" t="s">
        <v>5251</v>
      </c>
      <c r="C1567" s="316" t="s">
        <v>7633</v>
      </c>
      <c r="D1567" s="465" t="s">
        <v>3730</v>
      </c>
      <c r="E1567" s="465" t="s">
        <v>700</v>
      </c>
      <c r="F1567" s="469" t="str">
        <f t="shared" si="48"/>
        <v>CH</v>
      </c>
      <c r="G1567" s="260">
        <v>2.2423813562900001</v>
      </c>
      <c r="H1567" s="260">
        <v>2.4196205150379999E-2</v>
      </c>
      <c r="I1567" s="260">
        <v>1.3305479288E-5</v>
      </c>
      <c r="J1567" s="260">
        <v>2.3586637640109931E-2</v>
      </c>
      <c r="K1567" s="260">
        <v>2.2901775043655999</v>
      </c>
      <c r="L1567" s="301" t="str">
        <f t="shared" si="49"/>
        <v/>
      </c>
      <c r="M1567" s="459">
        <f>IFERROR((Tableau1[[#This Row],[Scope 1
(kg CO2-eq)]]+Tableau1[[#This Row],[Scope 2 energy
(kg CO2-eq)]]+Tableau1[[#This Row],[Scope 2 Infrastructure
(kg CO2-eq)]])/Tableau1[[#This Row],[Total CO2-emissions
(kg CO2-eq)
for scope 3 use ]],"")</f>
        <v>0.98970095662848401</v>
      </c>
      <c r="N1567" s="436" t="s">
        <v>3730</v>
      </c>
      <c r="O1567" s="259">
        <v>1</v>
      </c>
      <c r="P1567" s="259" t="s">
        <v>5167</v>
      </c>
      <c r="Q1567" s="260" t="s">
        <v>5251</v>
      </c>
    </row>
    <row r="1568" spans="1:17" ht="21.75" customHeight="1">
      <c r="A1568" s="301" t="s">
        <v>5167</v>
      </c>
      <c r="B1568" s="301" t="s">
        <v>5251</v>
      </c>
      <c r="C1568" s="316" t="s">
        <v>7634</v>
      </c>
      <c r="D1568" s="465" t="s">
        <v>3730</v>
      </c>
      <c r="E1568" s="465" t="s">
        <v>700</v>
      </c>
      <c r="F1568" s="469" t="str">
        <f t="shared" si="48"/>
        <v>CH</v>
      </c>
      <c r="G1568" s="260">
        <v>2.3232590650799998</v>
      </c>
      <c r="H1568" s="260">
        <v>2.504266907312E-2</v>
      </c>
      <c r="I1568" s="260">
        <v>1.3770949312E-5</v>
      </c>
      <c r="J1568" s="260">
        <v>2.3199269304770009E-2</v>
      </c>
      <c r="K1568" s="260">
        <v>2.37151477423172</v>
      </c>
      <c r="L1568" s="301" t="str">
        <f t="shared" si="49"/>
        <v/>
      </c>
      <c r="M1568" s="459">
        <f>IFERROR((Tableau1[[#This Row],[Scope 1
(kg CO2-eq)]]+Tableau1[[#This Row],[Scope 2 energy
(kg CO2-eq)]]+Tableau1[[#This Row],[Scope 2 Infrastructure
(kg CO2-eq)]])/Tableau1[[#This Row],[Total CO2-emissions
(kg CO2-eq)
for scope 3 use ]],"")</f>
        <v>0.99021753126678125</v>
      </c>
      <c r="N1568" s="436" t="s">
        <v>3730</v>
      </c>
      <c r="O1568" s="259">
        <v>1</v>
      </c>
      <c r="P1568" s="259" t="s">
        <v>5167</v>
      </c>
      <c r="Q1568" s="260" t="s">
        <v>5251</v>
      </c>
    </row>
    <row r="1569" spans="1:17" ht="21.75" customHeight="1">
      <c r="A1569" s="301" t="s">
        <v>5167</v>
      </c>
      <c r="B1569" s="301" t="s">
        <v>5251</v>
      </c>
      <c r="C1569" s="316" t="s">
        <v>7635</v>
      </c>
      <c r="D1569" s="465" t="s">
        <v>3730</v>
      </c>
      <c r="E1569" s="465" t="s">
        <v>700</v>
      </c>
      <c r="F1569" s="469" t="str">
        <f t="shared" si="48"/>
        <v>CH</v>
      </c>
      <c r="G1569" s="260">
        <v>2.8713782968100001</v>
      </c>
      <c r="H1569" s="260">
        <v>3.1032739236979998E-2</v>
      </c>
      <c r="I1569" s="260">
        <v>1.7064885448E-5</v>
      </c>
      <c r="J1569" s="260">
        <v>2.5892326975089919E-2</v>
      </c>
      <c r="K1569" s="260">
        <v>2.9283204278692199</v>
      </c>
      <c r="L1569" s="301" t="str">
        <f t="shared" si="49"/>
        <v/>
      </c>
      <c r="M1569" s="459">
        <f>IFERROR((Tableau1[[#This Row],[Scope 1
(kg CO2-eq)]]+Tableau1[[#This Row],[Scope 2 energy
(kg CO2-eq)]]+Tableau1[[#This Row],[Scope 2 Infrastructure
(kg CO2-eq)]])/Tableau1[[#This Row],[Total CO2-emissions
(kg CO2-eq)
for scope 3 use ]],"")</f>
        <v>0.99115795980167631</v>
      </c>
      <c r="N1569" s="436" t="s">
        <v>3730</v>
      </c>
      <c r="O1569" s="259">
        <v>1</v>
      </c>
      <c r="P1569" s="259" t="s">
        <v>5167</v>
      </c>
      <c r="Q1569" s="260" t="s">
        <v>5251</v>
      </c>
    </row>
    <row r="1570" spans="1:17" ht="21.75" customHeight="1">
      <c r="A1570" s="301" t="s">
        <v>5167</v>
      </c>
      <c r="B1570" s="301" t="s">
        <v>5251</v>
      </c>
      <c r="C1570" s="316" t="s">
        <v>7636</v>
      </c>
      <c r="D1570" s="465" t="s">
        <v>3730</v>
      </c>
      <c r="E1570" s="465" t="s">
        <v>700</v>
      </c>
      <c r="F1570" s="469" t="str">
        <f t="shared" si="48"/>
        <v>CH</v>
      </c>
      <c r="G1570" s="260">
        <v>2.79019818567</v>
      </c>
      <c r="H1570" s="260">
        <v>3.0154617714280001E-2</v>
      </c>
      <c r="I1570" s="260">
        <v>1.6582006928000001E-5</v>
      </c>
      <c r="J1570" s="260">
        <v>2.5588863546440077E-2</v>
      </c>
      <c r="K1570" s="260">
        <v>2.8459582489001201</v>
      </c>
      <c r="L1570" s="301" t="str">
        <f t="shared" si="49"/>
        <v/>
      </c>
      <c r="M1570" s="459">
        <f>IFERROR((Tableau1[[#This Row],[Scope 1
(kg CO2-eq)]]+Tableau1[[#This Row],[Scope 2 energy
(kg CO2-eq)]]+Tableau1[[#This Row],[Scope 2 Infrastructure
(kg CO2-eq)]])/Tableau1[[#This Row],[Total CO2-emissions
(kg CO2-eq)
for scope 3 use ]],"")</f>
        <v>0.99100870031427857</v>
      </c>
      <c r="N1570" s="436" t="s">
        <v>3730</v>
      </c>
      <c r="O1570" s="259">
        <v>1</v>
      </c>
      <c r="P1570" s="259" t="s">
        <v>5167</v>
      </c>
      <c r="Q1570" s="260" t="s">
        <v>5251</v>
      </c>
    </row>
    <row r="1571" spans="1:17" ht="21.75" customHeight="1">
      <c r="A1571" s="301" t="s">
        <v>5167</v>
      </c>
      <c r="B1571" s="301" t="s">
        <v>5251</v>
      </c>
      <c r="C1571" s="316" t="s">
        <v>7637</v>
      </c>
      <c r="D1571" s="465" t="s">
        <v>3730</v>
      </c>
      <c r="E1571" s="465" t="s">
        <v>700</v>
      </c>
      <c r="F1571" s="469" t="str">
        <f t="shared" si="48"/>
        <v>CH</v>
      </c>
      <c r="G1571" s="260">
        <v>2.90749166738</v>
      </c>
      <c r="H1571" s="260">
        <v>3.1424690474579998E-2</v>
      </c>
      <c r="I1571" s="260">
        <v>1.7280419207999999E-5</v>
      </c>
      <c r="J1571" s="260">
        <v>2.5950999593660207E-2</v>
      </c>
      <c r="K1571" s="260">
        <v>2.9648846378353002</v>
      </c>
      <c r="L1571" s="301" t="str">
        <f t="shared" si="49"/>
        <v/>
      </c>
      <c r="M1571" s="459">
        <f>IFERROR((Tableau1[[#This Row],[Scope 1
(kg CO2-eq)]]+Tableau1[[#This Row],[Scope 2 energy
(kg CO2-eq)]]+Tableau1[[#This Row],[Scope 2 Infrastructure
(kg CO2-eq)]])/Tableau1[[#This Row],[Total CO2-emissions
(kg CO2-eq)
for scope 3 use ]],"")</f>
        <v>0.99124721440073993</v>
      </c>
      <c r="N1571" s="436" t="s">
        <v>3730</v>
      </c>
      <c r="O1571" s="259">
        <v>1</v>
      </c>
      <c r="P1571" s="259" t="s">
        <v>5167</v>
      </c>
      <c r="Q1571" s="260" t="s">
        <v>5251</v>
      </c>
    </row>
    <row r="1572" spans="1:17" ht="21.75" customHeight="1">
      <c r="A1572" s="301" t="s">
        <v>5167</v>
      </c>
      <c r="B1572" s="301" t="s">
        <v>5251</v>
      </c>
      <c r="C1572" s="316" t="s">
        <v>7638</v>
      </c>
      <c r="D1572" s="465" t="s">
        <v>3730</v>
      </c>
      <c r="E1572" s="465" t="s">
        <v>700</v>
      </c>
      <c r="F1572" s="469" t="str">
        <f t="shared" si="48"/>
        <v>CH</v>
      </c>
      <c r="G1572" s="260">
        <v>2.9434023642399998</v>
      </c>
      <c r="H1572" s="260">
        <v>3.1818902969320002E-2</v>
      </c>
      <c r="I1572" s="260">
        <v>1.7497196432000001E-5</v>
      </c>
      <c r="J1572" s="260">
        <v>2.6134364342730088E-2</v>
      </c>
      <c r="K1572" s="260">
        <v>3.00137312871948</v>
      </c>
      <c r="L1572" s="301" t="str">
        <f t="shared" si="49"/>
        <v/>
      </c>
      <c r="M1572" s="459">
        <f>IFERROR((Tableau1[[#This Row],[Scope 1
(kg CO2-eq)]]+Tableau1[[#This Row],[Scope 2 energy
(kg CO2-eq)]]+Tableau1[[#This Row],[Scope 2 Infrastructure
(kg CO2-eq)]])/Tableau1[[#This Row],[Total CO2-emissions
(kg CO2-eq)
for scope 3 use ]],"")</f>
        <v>0.99129253072080448</v>
      </c>
      <c r="N1572" s="436" t="s">
        <v>3730</v>
      </c>
      <c r="O1572" s="259">
        <v>1</v>
      </c>
      <c r="P1572" s="259" t="s">
        <v>5167</v>
      </c>
      <c r="Q1572" s="260" t="s">
        <v>5251</v>
      </c>
    </row>
    <row r="1573" spans="1:17" ht="21.75" customHeight="1">
      <c r="A1573" s="301" t="s">
        <v>5167</v>
      </c>
      <c r="B1573" s="301" t="s">
        <v>5251</v>
      </c>
      <c r="C1573" s="316" t="s">
        <v>7639</v>
      </c>
      <c r="D1573" s="465" t="s">
        <v>3730</v>
      </c>
      <c r="E1573" s="465" t="s">
        <v>700</v>
      </c>
      <c r="F1573" s="469" t="str">
        <f t="shared" si="48"/>
        <v>CH</v>
      </c>
      <c r="G1573" s="260">
        <v>2.4238692157199999</v>
      </c>
      <c r="H1573" s="260">
        <v>2.6185357681199999E-2</v>
      </c>
      <c r="I1573" s="260">
        <v>1.439931312E-5</v>
      </c>
      <c r="J1573" s="260">
        <v>2.4804731296260041E-2</v>
      </c>
      <c r="K1573" s="260">
        <v>2.4748737039865598</v>
      </c>
      <c r="L1573" s="301" t="str">
        <f t="shared" si="49"/>
        <v/>
      </c>
      <c r="M1573" s="459">
        <f>IFERROR((Tableau1[[#This Row],[Scope 1
(kg CO2-eq)]]+Tableau1[[#This Row],[Scope 2 energy
(kg CO2-eq)]]+Tableau1[[#This Row],[Scope 2 Infrastructure
(kg CO2-eq)]])/Tableau1[[#This Row],[Total CO2-emissions
(kg CO2-eq)
for scope 3 use ]],"")</f>
        <v>0.98997737491319904</v>
      </c>
      <c r="N1573" s="436" t="s">
        <v>3730</v>
      </c>
      <c r="O1573" s="259">
        <v>1</v>
      </c>
      <c r="P1573" s="259" t="s">
        <v>5167</v>
      </c>
      <c r="Q1573" s="260" t="s">
        <v>5251</v>
      </c>
    </row>
    <row r="1574" spans="1:17" ht="21.75" customHeight="1">
      <c r="A1574" s="301" t="s">
        <v>5167</v>
      </c>
      <c r="B1574" s="301" t="s">
        <v>5216</v>
      </c>
      <c r="C1574" s="316" t="s">
        <v>7640</v>
      </c>
      <c r="D1574" s="465" t="s">
        <v>3730</v>
      </c>
      <c r="E1574" s="465" t="s">
        <v>6101</v>
      </c>
      <c r="F1574" s="469" t="str">
        <f t="shared" si="48"/>
        <v>other</v>
      </c>
      <c r="G1574" s="260">
        <v>0</v>
      </c>
      <c r="H1574" s="260">
        <v>0</v>
      </c>
      <c r="I1574" s="260">
        <v>0</v>
      </c>
      <c r="J1574" s="260">
        <v>0.86168868636787899</v>
      </c>
      <c r="K1574" s="260">
        <v>0.86168868634873297</v>
      </c>
      <c r="L1574" s="301" t="str">
        <f t="shared" si="49"/>
        <v/>
      </c>
      <c r="M1574" s="459">
        <f>IFERROR((Tableau1[[#This Row],[Scope 1
(kg CO2-eq)]]+Tableau1[[#This Row],[Scope 2 energy
(kg CO2-eq)]]+Tableau1[[#This Row],[Scope 2 Infrastructure
(kg CO2-eq)]])/Tableau1[[#This Row],[Total CO2-emissions
(kg CO2-eq)
for scope 3 use ]],"")</f>
        <v>0</v>
      </c>
      <c r="N1574" s="436" t="s">
        <v>3730</v>
      </c>
      <c r="O1574" s="259">
        <v>1</v>
      </c>
      <c r="P1574" s="259" t="s">
        <v>5167</v>
      </c>
      <c r="Q1574" s="260" t="s">
        <v>5216</v>
      </c>
    </row>
    <row r="1575" spans="1:17" ht="21.75" customHeight="1">
      <c r="A1575" s="301" t="s">
        <v>5234</v>
      </c>
      <c r="B1575" s="301" t="s">
        <v>5250</v>
      </c>
      <c r="C1575" s="316" t="s">
        <v>7641</v>
      </c>
      <c r="D1575" s="465" t="s">
        <v>3740</v>
      </c>
      <c r="E1575" s="465" t="s">
        <v>6091</v>
      </c>
      <c r="F1575" s="469" t="str">
        <f t="shared" si="48"/>
        <v>other</v>
      </c>
      <c r="G1575" s="260">
        <v>0</v>
      </c>
      <c r="H1575" s="260">
        <v>0</v>
      </c>
      <c r="I1575" s="260">
        <v>0</v>
      </c>
      <c r="J1575" s="260">
        <v>0.10767636814108</v>
      </c>
      <c r="K1575" s="260">
        <v>0.10767636848635</v>
      </c>
      <c r="L1575" s="301" t="str">
        <f t="shared" si="49"/>
        <v/>
      </c>
      <c r="M1575" s="459">
        <f>IFERROR((Tableau1[[#This Row],[Scope 1
(kg CO2-eq)]]+Tableau1[[#This Row],[Scope 2 energy
(kg CO2-eq)]]+Tableau1[[#This Row],[Scope 2 Infrastructure
(kg CO2-eq)]])/Tableau1[[#This Row],[Total CO2-emissions
(kg CO2-eq)
for scope 3 use ]],"")</f>
        <v>0</v>
      </c>
      <c r="N1575" s="436" t="s">
        <v>3740</v>
      </c>
      <c r="O1575" s="259">
        <v>1</v>
      </c>
      <c r="P1575" s="259" t="s">
        <v>5234</v>
      </c>
      <c r="Q1575" s="259" t="s">
        <v>5250</v>
      </c>
    </row>
    <row r="1576" spans="1:17" ht="21.75" customHeight="1">
      <c r="A1576" s="301" t="s">
        <v>5146</v>
      </c>
      <c r="B1576" s="301" t="s">
        <v>5268</v>
      </c>
      <c r="C1576" s="316" t="s">
        <v>3773</v>
      </c>
      <c r="D1576" s="465" t="s">
        <v>3730</v>
      </c>
      <c r="E1576" s="465" t="s">
        <v>700</v>
      </c>
      <c r="F1576" s="469" t="str">
        <f t="shared" si="48"/>
        <v>CH</v>
      </c>
      <c r="G1576" s="260">
        <v>3.9071053063533699E-3</v>
      </c>
      <c r="H1576" s="260">
        <v>0</v>
      </c>
      <c r="I1576" s="260">
        <v>0</v>
      </c>
      <c r="J1576" s="260">
        <v>0</v>
      </c>
      <c r="K1576" s="260">
        <v>3.9071053063533699E-3</v>
      </c>
      <c r="L1576" s="301" t="str">
        <f t="shared" si="49"/>
        <v/>
      </c>
      <c r="M1576" s="459">
        <f>IFERROR((Tableau1[[#This Row],[Scope 1
(kg CO2-eq)]]+Tableau1[[#This Row],[Scope 2 energy
(kg CO2-eq)]]+Tableau1[[#This Row],[Scope 2 Infrastructure
(kg CO2-eq)]])/Tableau1[[#This Row],[Total CO2-emissions
(kg CO2-eq)
for scope 3 use ]],"")</f>
        <v>1</v>
      </c>
      <c r="N1576" s="436" t="s">
        <v>3730</v>
      </c>
      <c r="O1576" s="259">
        <v>1</v>
      </c>
      <c r="P1576" s="259" t="s">
        <v>5146</v>
      </c>
      <c r="Q1576" s="259" t="s">
        <v>5268</v>
      </c>
    </row>
    <row r="1577" spans="1:17" ht="21.75" customHeight="1">
      <c r="A1577" s="301" t="s">
        <v>5167</v>
      </c>
      <c r="B1577" s="301" t="s">
        <v>5216</v>
      </c>
      <c r="C1577" s="316" t="s">
        <v>7642</v>
      </c>
      <c r="D1577" s="465" t="s">
        <v>3731</v>
      </c>
      <c r="E1577" s="465" t="s">
        <v>700</v>
      </c>
      <c r="F1577" s="469" t="str">
        <f t="shared" si="48"/>
        <v>CH</v>
      </c>
      <c r="G1577" s="260">
        <v>0</v>
      </c>
      <c r="H1577" s="260">
        <v>0</v>
      </c>
      <c r="I1577" s="260">
        <v>0</v>
      </c>
      <c r="J1577" s="260">
        <v>0.69753168570215296</v>
      </c>
      <c r="K1577" s="260">
        <v>0.69753168571319402</v>
      </c>
      <c r="L1577" s="301" t="str">
        <f t="shared" si="49"/>
        <v/>
      </c>
      <c r="M1577" s="459">
        <f>IFERROR((Tableau1[[#This Row],[Scope 1
(kg CO2-eq)]]+Tableau1[[#This Row],[Scope 2 energy
(kg CO2-eq)]]+Tableau1[[#This Row],[Scope 2 Infrastructure
(kg CO2-eq)]])/Tableau1[[#This Row],[Total CO2-emissions
(kg CO2-eq)
for scope 3 use ]],"")</f>
        <v>0</v>
      </c>
      <c r="N1577" s="436" t="s">
        <v>3731</v>
      </c>
      <c r="O1577" s="259">
        <v>1</v>
      </c>
      <c r="P1577" s="259" t="s">
        <v>5167</v>
      </c>
      <c r="Q1577" s="259" t="s">
        <v>5216</v>
      </c>
    </row>
    <row r="1578" spans="1:17" ht="21.75" customHeight="1">
      <c r="A1578" s="301" t="s">
        <v>5132</v>
      </c>
      <c r="B1578" s="301" t="s">
        <v>5137</v>
      </c>
      <c r="C1578" s="316" t="s">
        <v>7643</v>
      </c>
      <c r="D1578" s="465" t="s">
        <v>3731</v>
      </c>
      <c r="E1578" s="465" t="s">
        <v>700</v>
      </c>
      <c r="F1578" s="469" t="str">
        <f t="shared" si="48"/>
        <v>CH</v>
      </c>
      <c r="G1578" s="260">
        <v>0</v>
      </c>
      <c r="H1578" s="260">
        <v>0</v>
      </c>
      <c r="I1578" s="260">
        <v>0</v>
      </c>
      <c r="J1578" s="260">
        <v>2.0081406046944799</v>
      </c>
      <c r="K1578" s="260">
        <v>2.0081406046965098</v>
      </c>
      <c r="L1578" s="301" t="str">
        <f t="shared" si="49"/>
        <v/>
      </c>
      <c r="M1578" s="459">
        <f>IFERROR((Tableau1[[#This Row],[Scope 1
(kg CO2-eq)]]+Tableau1[[#This Row],[Scope 2 energy
(kg CO2-eq)]]+Tableau1[[#This Row],[Scope 2 Infrastructure
(kg CO2-eq)]])/Tableau1[[#This Row],[Total CO2-emissions
(kg CO2-eq)
for scope 3 use ]],"")</f>
        <v>0</v>
      </c>
      <c r="N1578" s="436" t="s">
        <v>3731</v>
      </c>
      <c r="O1578" s="259">
        <v>1</v>
      </c>
      <c r="P1578" s="259" t="s">
        <v>5132</v>
      </c>
      <c r="Q1578" s="259" t="s">
        <v>5137</v>
      </c>
    </row>
    <row r="1579" spans="1:17" ht="21.75" customHeight="1">
      <c r="A1579" s="301" t="s">
        <v>5167</v>
      </c>
      <c r="B1579" s="301" t="s">
        <v>5216</v>
      </c>
      <c r="C1579" s="316" t="s">
        <v>7644</v>
      </c>
      <c r="D1579" s="465" t="s">
        <v>3730</v>
      </c>
      <c r="E1579" s="465" t="s">
        <v>700</v>
      </c>
      <c r="F1579" s="469" t="str">
        <f t="shared" si="48"/>
        <v>CH</v>
      </c>
      <c r="G1579" s="260">
        <v>0</v>
      </c>
      <c r="H1579" s="260">
        <v>0</v>
      </c>
      <c r="I1579" s="260">
        <v>0</v>
      </c>
      <c r="J1579" s="260">
        <v>1.3190216666113501E-2</v>
      </c>
      <c r="K1579" s="260">
        <v>1.31902166639251E-2</v>
      </c>
      <c r="L1579" s="301" t="str">
        <f t="shared" si="49"/>
        <v/>
      </c>
      <c r="M1579" s="459">
        <f>IFERROR((Tableau1[[#This Row],[Scope 1
(kg CO2-eq)]]+Tableau1[[#This Row],[Scope 2 energy
(kg CO2-eq)]]+Tableau1[[#This Row],[Scope 2 Infrastructure
(kg CO2-eq)]])/Tableau1[[#This Row],[Total CO2-emissions
(kg CO2-eq)
for scope 3 use ]],"")</f>
        <v>0</v>
      </c>
      <c r="N1579" s="436" t="s">
        <v>3730</v>
      </c>
      <c r="O1579" s="259">
        <v>1</v>
      </c>
      <c r="P1579" s="259" t="s">
        <v>5167</v>
      </c>
      <c r="Q1579" s="259" t="s">
        <v>5216</v>
      </c>
    </row>
    <row r="1580" spans="1:17" ht="21.75" customHeight="1">
      <c r="A1580" s="301" t="s">
        <v>5167</v>
      </c>
      <c r="B1580" s="301" t="s">
        <v>5216</v>
      </c>
      <c r="C1580" s="316" t="s">
        <v>7645</v>
      </c>
      <c r="D1580" s="465" t="s">
        <v>3730</v>
      </c>
      <c r="E1580" s="465" t="s">
        <v>700</v>
      </c>
      <c r="F1580" s="469" t="str">
        <f t="shared" si="48"/>
        <v>CH</v>
      </c>
      <c r="G1580" s="260">
        <v>0</v>
      </c>
      <c r="H1580" s="260">
        <v>0</v>
      </c>
      <c r="I1580" s="260">
        <v>0</v>
      </c>
      <c r="J1580" s="260">
        <v>1.4990211501284401</v>
      </c>
      <c r="K1580" s="260">
        <v>1.4990211500803201</v>
      </c>
      <c r="L1580" s="301" t="str">
        <f t="shared" si="49"/>
        <v/>
      </c>
      <c r="M1580" s="459">
        <f>IFERROR((Tableau1[[#This Row],[Scope 1
(kg CO2-eq)]]+Tableau1[[#This Row],[Scope 2 energy
(kg CO2-eq)]]+Tableau1[[#This Row],[Scope 2 Infrastructure
(kg CO2-eq)]])/Tableau1[[#This Row],[Total CO2-emissions
(kg CO2-eq)
for scope 3 use ]],"")</f>
        <v>0</v>
      </c>
      <c r="N1580" s="436" t="s">
        <v>3730</v>
      </c>
      <c r="O1580" s="259">
        <v>1</v>
      </c>
      <c r="P1580" s="259" t="s">
        <v>5167</v>
      </c>
      <c r="Q1580" s="259" t="s">
        <v>5216</v>
      </c>
    </row>
    <row r="1581" spans="1:17" ht="21.75" customHeight="1">
      <c r="A1581" s="301" t="s">
        <v>5167</v>
      </c>
      <c r="B1581" s="301" t="s">
        <v>5216</v>
      </c>
      <c r="C1581" s="316" t="s">
        <v>7646</v>
      </c>
      <c r="D1581" s="465" t="s">
        <v>3731</v>
      </c>
      <c r="E1581" s="465" t="s">
        <v>700</v>
      </c>
      <c r="F1581" s="469" t="str">
        <f t="shared" si="48"/>
        <v>CH</v>
      </c>
      <c r="G1581" s="260">
        <v>0</v>
      </c>
      <c r="H1581" s="260">
        <v>0</v>
      </c>
      <c r="I1581" s="260">
        <v>0</v>
      </c>
      <c r="J1581" s="260">
        <v>11.9505134368802</v>
      </c>
      <c r="K1581" s="260">
        <v>11.9505134369548</v>
      </c>
      <c r="L1581" s="301" t="str">
        <f t="shared" si="49"/>
        <v/>
      </c>
      <c r="M1581" s="459">
        <f>IFERROR((Tableau1[[#This Row],[Scope 1
(kg CO2-eq)]]+Tableau1[[#This Row],[Scope 2 energy
(kg CO2-eq)]]+Tableau1[[#This Row],[Scope 2 Infrastructure
(kg CO2-eq)]])/Tableau1[[#This Row],[Total CO2-emissions
(kg CO2-eq)
for scope 3 use ]],"")</f>
        <v>0</v>
      </c>
      <c r="N1581" s="436" t="s">
        <v>3731</v>
      </c>
      <c r="O1581" s="259">
        <v>1</v>
      </c>
      <c r="P1581" s="259" t="s">
        <v>5167</v>
      </c>
      <c r="Q1581" s="259" t="s">
        <v>5216</v>
      </c>
    </row>
    <row r="1582" spans="1:17" ht="21.75" customHeight="1">
      <c r="A1582" s="301" t="s">
        <v>5167</v>
      </c>
      <c r="B1582" s="301" t="s">
        <v>5251</v>
      </c>
      <c r="C1582" s="316" t="s">
        <v>7647</v>
      </c>
      <c r="D1582" s="465" t="s">
        <v>3730</v>
      </c>
      <c r="E1582" s="465" t="s">
        <v>700</v>
      </c>
      <c r="F1582" s="469" t="str">
        <f t="shared" si="48"/>
        <v>CH</v>
      </c>
      <c r="G1582" s="260">
        <v>3.1108207965500001</v>
      </c>
      <c r="H1582" s="260">
        <v>1.436953537232E-2</v>
      </c>
      <c r="I1582" s="260">
        <v>7.9017992320000001E-6</v>
      </c>
      <c r="J1582" s="260">
        <v>3.6475062093989763E-2</v>
      </c>
      <c r="K1582" s="260">
        <v>3.1616732956187601</v>
      </c>
      <c r="L1582" s="301" t="str">
        <f t="shared" si="49"/>
        <v/>
      </c>
      <c r="M1582" s="459">
        <f>IFERROR((Tableau1[[#This Row],[Scope 1
(kg CO2-eq)]]+Tableau1[[#This Row],[Scope 2 energy
(kg CO2-eq)]]+Tableau1[[#This Row],[Scope 2 Infrastructure
(kg CO2-eq)]])/Tableau1[[#This Row],[Total CO2-emissions
(kg CO2-eq)
for scope 3 use ]],"")</f>
        <v>0.98846336781610145</v>
      </c>
      <c r="N1582" s="436" t="s">
        <v>3730</v>
      </c>
      <c r="O1582" s="259">
        <v>1</v>
      </c>
      <c r="P1582" s="259" t="s">
        <v>5167</v>
      </c>
      <c r="Q1582" s="259" t="s">
        <v>5251</v>
      </c>
    </row>
    <row r="1583" spans="1:17" ht="21.75" customHeight="1">
      <c r="A1583" s="301" t="s">
        <v>5252</v>
      </c>
      <c r="B1583" s="301" t="s">
        <v>5257</v>
      </c>
      <c r="C1583" s="316" t="s">
        <v>7648</v>
      </c>
      <c r="D1583" s="465" t="s">
        <v>3730</v>
      </c>
      <c r="E1583" s="465" t="s">
        <v>700</v>
      </c>
      <c r="F1583" s="469" t="str">
        <f t="shared" si="48"/>
        <v>CH</v>
      </c>
      <c r="G1583" s="260">
        <v>0</v>
      </c>
      <c r="H1583" s="260">
        <v>0</v>
      </c>
      <c r="I1583" s="260">
        <v>0</v>
      </c>
      <c r="J1583" s="260">
        <v>1.0601018470059301E-2</v>
      </c>
      <c r="K1583" s="260">
        <v>1.0601018470079E-2</v>
      </c>
      <c r="L1583" s="301" t="str">
        <f t="shared" si="49"/>
        <v/>
      </c>
      <c r="M1583" s="459">
        <f>IFERROR((Tableau1[[#This Row],[Scope 1
(kg CO2-eq)]]+Tableau1[[#This Row],[Scope 2 energy
(kg CO2-eq)]]+Tableau1[[#This Row],[Scope 2 Infrastructure
(kg CO2-eq)]])/Tableau1[[#This Row],[Total CO2-emissions
(kg CO2-eq)
for scope 3 use ]],"")</f>
        <v>0</v>
      </c>
      <c r="N1583" s="436" t="s">
        <v>3730</v>
      </c>
      <c r="O1583" s="259">
        <v>1</v>
      </c>
      <c r="P1583" s="259" t="s">
        <v>5252</v>
      </c>
      <c r="Q1583" s="260" t="s">
        <v>5257</v>
      </c>
    </row>
    <row r="1584" spans="1:17" ht="21.75" customHeight="1">
      <c r="A1584" s="301" t="s">
        <v>5167</v>
      </c>
      <c r="B1584" s="301" t="s">
        <v>5216</v>
      </c>
      <c r="C1584" s="316" t="s">
        <v>7649</v>
      </c>
      <c r="D1584" s="465" t="s">
        <v>3730</v>
      </c>
      <c r="E1584" s="465" t="s">
        <v>700</v>
      </c>
      <c r="F1584" s="469" t="str">
        <f t="shared" si="48"/>
        <v>CH</v>
      </c>
      <c r="G1584" s="260">
        <v>0</v>
      </c>
      <c r="H1584" s="260">
        <v>0</v>
      </c>
      <c r="I1584" s="260">
        <v>0</v>
      </c>
      <c r="J1584" s="260">
        <v>6.7397885385347099E-3</v>
      </c>
      <c r="K1584" s="260">
        <v>6.7397885415254903E-3</v>
      </c>
      <c r="L1584" s="301" t="str">
        <f t="shared" si="49"/>
        <v/>
      </c>
      <c r="M1584" s="459">
        <f>IFERROR((Tableau1[[#This Row],[Scope 1
(kg CO2-eq)]]+Tableau1[[#This Row],[Scope 2 energy
(kg CO2-eq)]]+Tableau1[[#This Row],[Scope 2 Infrastructure
(kg CO2-eq)]])/Tableau1[[#This Row],[Total CO2-emissions
(kg CO2-eq)
for scope 3 use ]],"")</f>
        <v>0</v>
      </c>
      <c r="N1584" s="436" t="s">
        <v>3730</v>
      </c>
      <c r="O1584" s="259">
        <v>1</v>
      </c>
      <c r="P1584" s="259" t="s">
        <v>5167</v>
      </c>
      <c r="Q1584" s="259" t="s">
        <v>5216</v>
      </c>
    </row>
    <row r="1585" spans="1:17" ht="21.75" customHeight="1">
      <c r="A1585" s="301" t="s">
        <v>5234</v>
      </c>
      <c r="B1585" s="301" t="s">
        <v>5250</v>
      </c>
      <c r="C1585" s="316" t="s">
        <v>7650</v>
      </c>
      <c r="D1585" s="465" t="s">
        <v>3646</v>
      </c>
      <c r="E1585" s="465" t="s">
        <v>700</v>
      </c>
      <c r="F1585" s="469" t="str">
        <f t="shared" si="48"/>
        <v>CH</v>
      </c>
      <c r="G1585" s="260">
        <v>0</v>
      </c>
      <c r="H1585" s="260">
        <v>0</v>
      </c>
      <c r="I1585" s="260">
        <v>0</v>
      </c>
      <c r="J1585" s="260">
        <v>68.817257046805494</v>
      </c>
      <c r="K1585" s="260">
        <v>68.817257047481306</v>
      </c>
      <c r="L1585" s="301" t="str">
        <f t="shared" si="49"/>
        <v/>
      </c>
      <c r="M1585" s="459">
        <f>IFERROR((Tableau1[[#This Row],[Scope 1
(kg CO2-eq)]]+Tableau1[[#This Row],[Scope 2 energy
(kg CO2-eq)]]+Tableau1[[#This Row],[Scope 2 Infrastructure
(kg CO2-eq)]])/Tableau1[[#This Row],[Total CO2-emissions
(kg CO2-eq)
for scope 3 use ]],"")</f>
        <v>0</v>
      </c>
      <c r="N1585" s="436" t="s">
        <v>3646</v>
      </c>
      <c r="O1585" s="259">
        <v>1</v>
      </c>
      <c r="P1585" s="259" t="s">
        <v>5234</v>
      </c>
      <c r="Q1585" s="259" t="s">
        <v>5250</v>
      </c>
    </row>
    <row r="1586" spans="1:17" ht="21.75" customHeight="1">
      <c r="A1586" s="301" t="s">
        <v>5167</v>
      </c>
      <c r="B1586" s="301" t="s">
        <v>5216</v>
      </c>
      <c r="C1586" s="316" t="s">
        <v>7651</v>
      </c>
      <c r="D1586" s="465" t="s">
        <v>3730</v>
      </c>
      <c r="E1586" s="465" t="s">
        <v>700</v>
      </c>
      <c r="F1586" s="469" t="str">
        <f t="shared" si="48"/>
        <v>CH</v>
      </c>
      <c r="G1586" s="260">
        <v>0</v>
      </c>
      <c r="H1586" s="260">
        <v>0</v>
      </c>
      <c r="I1586" s="260">
        <v>0</v>
      </c>
      <c r="J1586" s="260">
        <v>9.5137411064059305E-2</v>
      </c>
      <c r="K1586" s="260">
        <v>9.5137411092014096E-2</v>
      </c>
      <c r="L1586" s="301" t="str">
        <f t="shared" si="49"/>
        <v/>
      </c>
      <c r="M1586" s="459">
        <f>IFERROR((Tableau1[[#This Row],[Scope 1
(kg CO2-eq)]]+Tableau1[[#This Row],[Scope 2 energy
(kg CO2-eq)]]+Tableau1[[#This Row],[Scope 2 Infrastructure
(kg CO2-eq)]])/Tableau1[[#This Row],[Total CO2-emissions
(kg CO2-eq)
for scope 3 use ]],"")</f>
        <v>0</v>
      </c>
      <c r="N1586" s="436" t="s">
        <v>3730</v>
      </c>
      <c r="O1586" s="259">
        <v>1</v>
      </c>
      <c r="P1586" s="259" t="s">
        <v>5167</v>
      </c>
      <c r="Q1586" s="259" t="s">
        <v>5216</v>
      </c>
    </row>
    <row r="1587" spans="1:17" ht="21.75" customHeight="1">
      <c r="A1587" s="301" t="s">
        <v>5167</v>
      </c>
      <c r="B1587" s="301" t="s">
        <v>5216</v>
      </c>
      <c r="C1587" s="316" t="s">
        <v>7652</v>
      </c>
      <c r="D1587" s="465" t="s">
        <v>3730</v>
      </c>
      <c r="E1587" s="465" t="s">
        <v>700</v>
      </c>
      <c r="F1587" s="469" t="str">
        <f t="shared" si="48"/>
        <v>CH</v>
      </c>
      <c r="G1587" s="260">
        <v>0</v>
      </c>
      <c r="H1587" s="260">
        <v>0</v>
      </c>
      <c r="I1587" s="260">
        <v>0</v>
      </c>
      <c r="J1587" s="260">
        <v>2.5484929586254101</v>
      </c>
      <c r="K1587" s="260">
        <v>2.5484929585817402</v>
      </c>
      <c r="L1587" s="301" t="str">
        <f t="shared" si="49"/>
        <v/>
      </c>
      <c r="M1587" s="459">
        <f>IFERROR((Tableau1[[#This Row],[Scope 1
(kg CO2-eq)]]+Tableau1[[#This Row],[Scope 2 energy
(kg CO2-eq)]]+Tableau1[[#This Row],[Scope 2 Infrastructure
(kg CO2-eq)]])/Tableau1[[#This Row],[Total CO2-emissions
(kg CO2-eq)
for scope 3 use ]],"")</f>
        <v>0</v>
      </c>
      <c r="N1587" s="436" t="s">
        <v>3730</v>
      </c>
      <c r="O1587" s="259">
        <v>1</v>
      </c>
      <c r="P1587" s="259" t="s">
        <v>5167</v>
      </c>
      <c r="Q1587" s="259" t="s">
        <v>5216</v>
      </c>
    </row>
    <row r="1588" spans="1:17" ht="21.75" customHeight="1">
      <c r="A1588" s="301" t="s">
        <v>5167</v>
      </c>
      <c r="B1588" s="301" t="s">
        <v>5216</v>
      </c>
      <c r="C1588" s="316" t="s">
        <v>7653</v>
      </c>
      <c r="D1588" s="465" t="s">
        <v>3730</v>
      </c>
      <c r="E1588" s="465" t="s">
        <v>700</v>
      </c>
      <c r="F1588" s="469" t="str">
        <f t="shared" si="48"/>
        <v>CH</v>
      </c>
      <c r="G1588" s="260">
        <v>0</v>
      </c>
      <c r="H1588" s="260">
        <v>0</v>
      </c>
      <c r="I1588" s="260">
        <v>0</v>
      </c>
      <c r="J1588" s="260">
        <v>2.4993573498890398</v>
      </c>
      <c r="K1588" s="260">
        <v>2.4993573499673398</v>
      </c>
      <c r="L1588" s="301" t="str">
        <f t="shared" si="49"/>
        <v/>
      </c>
      <c r="M1588" s="459">
        <f>IFERROR((Tableau1[[#This Row],[Scope 1
(kg CO2-eq)]]+Tableau1[[#This Row],[Scope 2 energy
(kg CO2-eq)]]+Tableau1[[#This Row],[Scope 2 Infrastructure
(kg CO2-eq)]])/Tableau1[[#This Row],[Total CO2-emissions
(kg CO2-eq)
for scope 3 use ]],"")</f>
        <v>0</v>
      </c>
      <c r="N1588" s="436" t="s">
        <v>3730</v>
      </c>
      <c r="O1588" s="259">
        <v>1</v>
      </c>
      <c r="P1588" s="259" t="s">
        <v>5167</v>
      </c>
      <c r="Q1588" s="259" t="s">
        <v>5216</v>
      </c>
    </row>
    <row r="1589" spans="1:17" ht="21.75" customHeight="1">
      <c r="A1589" s="301" t="s">
        <v>5234</v>
      </c>
      <c r="B1589" s="301" t="s">
        <v>5249</v>
      </c>
      <c r="C1589" s="316" t="s">
        <v>7654</v>
      </c>
      <c r="D1589" s="465" t="s">
        <v>3647</v>
      </c>
      <c r="E1589" s="465" t="s">
        <v>700</v>
      </c>
      <c r="F1589" s="469" t="str">
        <f t="shared" si="48"/>
        <v>CH</v>
      </c>
      <c r="G1589" s="260">
        <v>0</v>
      </c>
      <c r="H1589" s="260">
        <v>0</v>
      </c>
      <c r="I1589" s="260">
        <v>0</v>
      </c>
      <c r="J1589" s="260">
        <v>0.12453273291445099</v>
      </c>
      <c r="K1589" s="260">
        <v>0.12453273290862001</v>
      </c>
      <c r="L1589" s="301">
        <f t="shared" si="49"/>
        <v>124.53273290862001</v>
      </c>
      <c r="M1589" s="459">
        <f>IFERROR((Tableau1[[#This Row],[Scope 1
(kg CO2-eq)]]+Tableau1[[#This Row],[Scope 2 energy
(kg CO2-eq)]]+Tableau1[[#This Row],[Scope 2 Infrastructure
(kg CO2-eq)]])/Tableau1[[#This Row],[Total CO2-emissions
(kg CO2-eq)
for scope 3 use ]],"")</f>
        <v>0</v>
      </c>
      <c r="N1589" s="436" t="s">
        <v>3647</v>
      </c>
      <c r="O1589" s="259">
        <v>1</v>
      </c>
      <c r="P1589" s="259" t="s">
        <v>5234</v>
      </c>
      <c r="Q1589" s="259" t="s">
        <v>5249</v>
      </c>
    </row>
    <row r="1590" spans="1:17" ht="21.75" customHeight="1">
      <c r="A1590" s="301" t="s">
        <v>5254</v>
      </c>
      <c r="B1590" s="301" t="s">
        <v>5255</v>
      </c>
      <c r="C1590" s="316" t="s">
        <v>7655</v>
      </c>
      <c r="D1590" s="465" t="s">
        <v>3730</v>
      </c>
      <c r="E1590" s="465" t="s">
        <v>700</v>
      </c>
      <c r="F1590" s="469" t="str">
        <f t="shared" si="48"/>
        <v>CH</v>
      </c>
      <c r="G1590" s="260">
        <v>6.0712525288499998E-2</v>
      </c>
      <c r="H1590" s="260">
        <v>1.7038356367355501</v>
      </c>
      <c r="I1590" s="260">
        <v>0.58508442122969695</v>
      </c>
      <c r="J1590" s="260">
        <v>3.4952182409571604E-2</v>
      </c>
      <c r="K1590" s="260">
        <v>2.3845847719444002</v>
      </c>
      <c r="L1590" s="301" t="str">
        <f t="shared" si="49"/>
        <v/>
      </c>
      <c r="M1590" s="459">
        <f>IFERROR((Tableau1[[#This Row],[Scope 1
(kg CO2-eq)]]+Tableau1[[#This Row],[Scope 2 energy
(kg CO2-eq)]]+Tableau1[[#This Row],[Scope 2 Infrastructure
(kg CO2-eq)]])/Tableau1[[#This Row],[Total CO2-emissions
(kg CO2-eq)
for scope 3 use ]],"")</f>
        <v>0.98534244238163393</v>
      </c>
      <c r="N1590" s="436" t="s">
        <v>3730</v>
      </c>
      <c r="O1590" s="259">
        <v>1</v>
      </c>
      <c r="P1590" s="259" t="s">
        <v>5254</v>
      </c>
      <c r="Q1590" s="259" t="s">
        <v>5255</v>
      </c>
    </row>
    <row r="1591" spans="1:17" ht="21.75" customHeight="1">
      <c r="A1591" s="301" t="s">
        <v>5167</v>
      </c>
      <c r="B1591" s="301" t="s">
        <v>5216</v>
      </c>
      <c r="C1591" s="316" t="s">
        <v>7656</v>
      </c>
      <c r="D1591" s="465" t="s">
        <v>3731</v>
      </c>
      <c r="E1591" s="465" t="s">
        <v>700</v>
      </c>
      <c r="F1591" s="469" t="str">
        <f t="shared" si="48"/>
        <v>CH</v>
      </c>
      <c r="G1591" s="260">
        <v>0</v>
      </c>
      <c r="H1591" s="260">
        <v>0</v>
      </c>
      <c r="I1591" s="260">
        <v>0</v>
      </c>
      <c r="J1591" s="260">
        <v>2.5955977926644298</v>
      </c>
      <c r="K1591" s="260">
        <v>2.5955977926704801</v>
      </c>
      <c r="L1591" s="301" t="str">
        <f t="shared" si="49"/>
        <v/>
      </c>
      <c r="M1591" s="459">
        <f>IFERROR((Tableau1[[#This Row],[Scope 1
(kg CO2-eq)]]+Tableau1[[#This Row],[Scope 2 energy
(kg CO2-eq)]]+Tableau1[[#This Row],[Scope 2 Infrastructure
(kg CO2-eq)]])/Tableau1[[#This Row],[Total CO2-emissions
(kg CO2-eq)
for scope 3 use ]],"")</f>
        <v>0</v>
      </c>
      <c r="N1591" s="436" t="s">
        <v>3731</v>
      </c>
      <c r="O1591" s="259">
        <v>1</v>
      </c>
      <c r="P1591" s="259" t="s">
        <v>5167</v>
      </c>
      <c r="Q1591" s="259" t="s">
        <v>5216</v>
      </c>
    </row>
    <row r="1592" spans="1:17" ht="21.75" customHeight="1">
      <c r="A1592" s="301" t="s">
        <v>5167</v>
      </c>
      <c r="B1592" s="301" t="s">
        <v>5216</v>
      </c>
      <c r="C1592" s="316" t="s">
        <v>7657</v>
      </c>
      <c r="D1592" s="465" t="s">
        <v>3731</v>
      </c>
      <c r="E1592" s="465" t="s">
        <v>700</v>
      </c>
      <c r="F1592" s="469" t="str">
        <f t="shared" si="48"/>
        <v>CH</v>
      </c>
      <c r="G1592" s="260">
        <v>0</v>
      </c>
      <c r="H1592" s="260">
        <v>0</v>
      </c>
      <c r="I1592" s="260">
        <v>0</v>
      </c>
      <c r="J1592" s="260">
        <v>1.1065371607396901</v>
      </c>
      <c r="K1592" s="260">
        <v>1.1065371607383401</v>
      </c>
      <c r="L1592" s="301" t="str">
        <f t="shared" si="49"/>
        <v/>
      </c>
      <c r="M1592" s="459">
        <f>IFERROR((Tableau1[[#This Row],[Scope 1
(kg CO2-eq)]]+Tableau1[[#This Row],[Scope 2 energy
(kg CO2-eq)]]+Tableau1[[#This Row],[Scope 2 Infrastructure
(kg CO2-eq)]])/Tableau1[[#This Row],[Total CO2-emissions
(kg CO2-eq)
for scope 3 use ]],"")</f>
        <v>0</v>
      </c>
      <c r="N1592" s="436" t="s">
        <v>3731</v>
      </c>
      <c r="O1592" s="259">
        <v>1</v>
      </c>
      <c r="P1592" s="259" t="s">
        <v>5167</v>
      </c>
      <c r="Q1592" s="259" t="s">
        <v>5216</v>
      </c>
    </row>
    <row r="1593" spans="1:17" ht="21.75" customHeight="1">
      <c r="A1593" s="301" t="s">
        <v>5167</v>
      </c>
      <c r="B1593" s="301" t="s">
        <v>5216</v>
      </c>
      <c r="C1593" s="316" t="s">
        <v>7658</v>
      </c>
      <c r="D1593" s="465" t="s">
        <v>3731</v>
      </c>
      <c r="E1593" s="465" t="s">
        <v>700</v>
      </c>
      <c r="F1593" s="469" t="str">
        <f t="shared" si="48"/>
        <v>CH</v>
      </c>
      <c r="G1593" s="260">
        <v>0</v>
      </c>
      <c r="H1593" s="260">
        <v>0</v>
      </c>
      <c r="I1593" s="260">
        <v>0</v>
      </c>
      <c r="J1593" s="260">
        <v>0.60534091734582995</v>
      </c>
      <c r="K1593" s="260">
        <v>0.60534091729507</v>
      </c>
      <c r="L1593" s="301" t="str">
        <f t="shared" si="49"/>
        <v/>
      </c>
      <c r="M1593" s="459">
        <f>IFERROR((Tableau1[[#This Row],[Scope 1
(kg CO2-eq)]]+Tableau1[[#This Row],[Scope 2 energy
(kg CO2-eq)]]+Tableau1[[#This Row],[Scope 2 Infrastructure
(kg CO2-eq)]])/Tableau1[[#This Row],[Total CO2-emissions
(kg CO2-eq)
for scope 3 use ]],"")</f>
        <v>0</v>
      </c>
      <c r="N1593" s="436" t="s">
        <v>3731</v>
      </c>
      <c r="O1593" s="259">
        <v>1</v>
      </c>
      <c r="P1593" s="259" t="s">
        <v>5167</v>
      </c>
      <c r="Q1593" s="259" t="s">
        <v>5216</v>
      </c>
    </row>
    <row r="1594" spans="1:17" ht="21.75" customHeight="1">
      <c r="A1594" s="301" t="s">
        <v>5203</v>
      </c>
      <c r="B1594" s="301" t="s">
        <v>5204</v>
      </c>
      <c r="C1594" s="316" t="s">
        <v>7659</v>
      </c>
      <c r="D1594" s="465" t="s">
        <v>3731</v>
      </c>
      <c r="E1594" s="465" t="s">
        <v>700</v>
      </c>
      <c r="F1594" s="469" t="str">
        <f t="shared" si="48"/>
        <v>CH</v>
      </c>
      <c r="G1594" s="260">
        <v>0</v>
      </c>
      <c r="H1594" s="260">
        <v>0</v>
      </c>
      <c r="I1594" s="260">
        <v>0</v>
      </c>
      <c r="J1594" s="260">
        <v>0</v>
      </c>
      <c r="K1594" s="260">
        <v>0</v>
      </c>
      <c r="L1594" s="301" t="str">
        <f t="shared" si="49"/>
        <v/>
      </c>
      <c r="M1594" s="459" t="str">
        <f>IFERROR((Tableau1[[#This Row],[Scope 1
(kg CO2-eq)]]+Tableau1[[#This Row],[Scope 2 energy
(kg CO2-eq)]]+Tableau1[[#This Row],[Scope 2 Infrastructure
(kg CO2-eq)]])/Tableau1[[#This Row],[Total CO2-emissions
(kg CO2-eq)
for scope 3 use ]],"")</f>
        <v/>
      </c>
      <c r="N1594" s="436" t="s">
        <v>3731</v>
      </c>
      <c r="O1594" s="259">
        <v>1</v>
      </c>
      <c r="P1594" s="259" t="s">
        <v>5203</v>
      </c>
      <c r="Q1594" s="259" t="s">
        <v>5204</v>
      </c>
    </row>
    <row r="1595" spans="1:17" ht="21.75" customHeight="1">
      <c r="A1595" s="301" t="s">
        <v>5203</v>
      </c>
      <c r="B1595" s="301" t="s">
        <v>5204</v>
      </c>
      <c r="C1595" s="316" t="s">
        <v>7660</v>
      </c>
      <c r="D1595" s="465" t="s">
        <v>3731</v>
      </c>
      <c r="E1595" s="465" t="s">
        <v>700</v>
      </c>
      <c r="F1595" s="469" t="str">
        <f t="shared" si="48"/>
        <v>CH</v>
      </c>
      <c r="G1595" s="260">
        <v>0</v>
      </c>
      <c r="H1595" s="260">
        <v>0</v>
      </c>
      <c r="I1595" s="260">
        <v>0</v>
      </c>
      <c r="J1595" s="260">
        <v>0</v>
      </c>
      <c r="K1595" s="260">
        <v>0</v>
      </c>
      <c r="L1595" s="301" t="str">
        <f t="shared" si="49"/>
        <v/>
      </c>
      <c r="M1595" s="459" t="str">
        <f>IFERROR((Tableau1[[#This Row],[Scope 1
(kg CO2-eq)]]+Tableau1[[#This Row],[Scope 2 energy
(kg CO2-eq)]]+Tableau1[[#This Row],[Scope 2 Infrastructure
(kg CO2-eq)]])/Tableau1[[#This Row],[Total CO2-emissions
(kg CO2-eq)
for scope 3 use ]],"")</f>
        <v/>
      </c>
      <c r="N1595" s="436" t="s">
        <v>3731</v>
      </c>
      <c r="O1595" s="259">
        <v>1</v>
      </c>
      <c r="P1595" s="259" t="s">
        <v>5203</v>
      </c>
      <c r="Q1595" s="259" t="s">
        <v>5204</v>
      </c>
    </row>
    <row r="1596" spans="1:17" ht="21.75" customHeight="1">
      <c r="A1596" s="301" t="s">
        <v>5203</v>
      </c>
      <c r="B1596" s="301" t="s">
        <v>5204</v>
      </c>
      <c r="C1596" s="316" t="s">
        <v>7661</v>
      </c>
      <c r="D1596" s="465" t="s">
        <v>3731</v>
      </c>
      <c r="E1596" s="465" t="s">
        <v>700</v>
      </c>
      <c r="F1596" s="469" t="str">
        <f t="shared" si="48"/>
        <v>CH</v>
      </c>
      <c r="G1596" s="260">
        <v>0</v>
      </c>
      <c r="H1596" s="260">
        <v>0</v>
      </c>
      <c r="I1596" s="260">
        <v>0</v>
      </c>
      <c r="J1596" s="260">
        <v>0</v>
      </c>
      <c r="K1596" s="260">
        <v>0</v>
      </c>
      <c r="L1596" s="301" t="str">
        <f t="shared" si="49"/>
        <v/>
      </c>
      <c r="M1596" s="459" t="str">
        <f>IFERROR((Tableau1[[#This Row],[Scope 1
(kg CO2-eq)]]+Tableau1[[#This Row],[Scope 2 energy
(kg CO2-eq)]]+Tableau1[[#This Row],[Scope 2 Infrastructure
(kg CO2-eq)]])/Tableau1[[#This Row],[Total CO2-emissions
(kg CO2-eq)
for scope 3 use ]],"")</f>
        <v/>
      </c>
      <c r="N1596" s="436" t="s">
        <v>3731</v>
      </c>
      <c r="O1596" s="259">
        <v>1</v>
      </c>
      <c r="P1596" s="259" t="s">
        <v>5203</v>
      </c>
      <c r="Q1596" s="259" t="s">
        <v>5204</v>
      </c>
    </row>
    <row r="1597" spans="1:17" ht="21.75" customHeight="1">
      <c r="A1597" s="301" t="s">
        <v>5167</v>
      </c>
      <c r="B1597" s="301" t="s">
        <v>5216</v>
      </c>
      <c r="C1597" s="316" t="s">
        <v>7662</v>
      </c>
      <c r="D1597" s="465" t="s">
        <v>3646</v>
      </c>
      <c r="E1597" s="465" t="s">
        <v>700</v>
      </c>
      <c r="F1597" s="469" t="str">
        <f t="shared" si="48"/>
        <v>CH</v>
      </c>
      <c r="G1597" s="260">
        <v>0</v>
      </c>
      <c r="H1597" s="260">
        <v>0</v>
      </c>
      <c r="I1597" s="260">
        <v>0</v>
      </c>
      <c r="J1597" s="260">
        <v>25.024500619161199</v>
      </c>
      <c r="K1597" s="260">
        <v>25.024500619807501</v>
      </c>
      <c r="L1597" s="301" t="str">
        <f t="shared" si="49"/>
        <v/>
      </c>
      <c r="M1597" s="459">
        <f>IFERROR((Tableau1[[#This Row],[Scope 1
(kg CO2-eq)]]+Tableau1[[#This Row],[Scope 2 energy
(kg CO2-eq)]]+Tableau1[[#This Row],[Scope 2 Infrastructure
(kg CO2-eq)]])/Tableau1[[#This Row],[Total CO2-emissions
(kg CO2-eq)
for scope 3 use ]],"")</f>
        <v>0</v>
      </c>
      <c r="N1597" s="436" t="s">
        <v>3646</v>
      </c>
      <c r="O1597" s="259">
        <v>1</v>
      </c>
      <c r="P1597" s="259" t="s">
        <v>5167</v>
      </c>
      <c r="Q1597" s="259" t="s">
        <v>5216</v>
      </c>
    </row>
    <row r="1598" spans="1:17" ht="21.75" customHeight="1">
      <c r="A1598" s="301" t="s">
        <v>5167</v>
      </c>
      <c r="B1598" s="301" t="s">
        <v>5216</v>
      </c>
      <c r="C1598" s="316" t="s">
        <v>7663</v>
      </c>
      <c r="D1598" s="465" t="s">
        <v>3646</v>
      </c>
      <c r="E1598" s="465" t="s">
        <v>700</v>
      </c>
      <c r="F1598" s="469" t="str">
        <f t="shared" si="48"/>
        <v>CH</v>
      </c>
      <c r="G1598" s="260">
        <v>0</v>
      </c>
      <c r="H1598" s="260">
        <v>0</v>
      </c>
      <c r="I1598" s="260">
        <v>0</v>
      </c>
      <c r="J1598" s="260">
        <v>9.7349518748945592</v>
      </c>
      <c r="K1598" s="260">
        <v>9.7349518742896901</v>
      </c>
      <c r="L1598" s="301" t="str">
        <f t="shared" si="49"/>
        <v/>
      </c>
      <c r="M1598" s="459">
        <f>IFERROR((Tableau1[[#This Row],[Scope 1
(kg CO2-eq)]]+Tableau1[[#This Row],[Scope 2 energy
(kg CO2-eq)]]+Tableau1[[#This Row],[Scope 2 Infrastructure
(kg CO2-eq)]])/Tableau1[[#This Row],[Total CO2-emissions
(kg CO2-eq)
for scope 3 use ]],"")</f>
        <v>0</v>
      </c>
      <c r="N1598" s="436" t="s">
        <v>3646</v>
      </c>
      <c r="O1598" s="259">
        <v>1</v>
      </c>
      <c r="P1598" s="259" t="s">
        <v>5167</v>
      </c>
      <c r="Q1598" s="259" t="s">
        <v>5216</v>
      </c>
    </row>
    <row r="1599" spans="1:17" ht="21.75" customHeight="1">
      <c r="A1599" s="301" t="s">
        <v>5167</v>
      </c>
      <c r="B1599" s="301" t="s">
        <v>5216</v>
      </c>
      <c r="C1599" s="316" t="s">
        <v>3774</v>
      </c>
      <c r="D1599" s="465" t="s">
        <v>50</v>
      </c>
      <c r="E1599" s="465" t="s">
        <v>700</v>
      </c>
      <c r="F1599" s="469" t="str">
        <f t="shared" si="48"/>
        <v>CH</v>
      </c>
      <c r="G1599" s="260">
        <v>0</v>
      </c>
      <c r="H1599" s="260">
        <v>0</v>
      </c>
      <c r="I1599" s="260">
        <v>0</v>
      </c>
      <c r="J1599" s="260">
        <v>5.4083138967343496E-3</v>
      </c>
      <c r="K1599" s="260">
        <v>5.4083138969095602E-3</v>
      </c>
      <c r="L1599" s="301" t="str">
        <f t="shared" si="49"/>
        <v/>
      </c>
      <c r="M1599" s="459">
        <f>IFERROR((Tableau1[[#This Row],[Scope 1
(kg CO2-eq)]]+Tableau1[[#This Row],[Scope 2 energy
(kg CO2-eq)]]+Tableau1[[#This Row],[Scope 2 Infrastructure
(kg CO2-eq)]])/Tableau1[[#This Row],[Total CO2-emissions
(kg CO2-eq)
for scope 3 use ]],"")</f>
        <v>0</v>
      </c>
      <c r="N1599" s="436" t="s">
        <v>50</v>
      </c>
      <c r="O1599" s="259">
        <v>1</v>
      </c>
      <c r="P1599" s="259" t="s">
        <v>5167</v>
      </c>
      <c r="Q1599" s="259" t="s">
        <v>5216</v>
      </c>
    </row>
    <row r="1600" spans="1:17" ht="21.75" customHeight="1">
      <c r="A1600" s="301" t="s">
        <v>5167</v>
      </c>
      <c r="B1600" s="301" t="s">
        <v>5216</v>
      </c>
      <c r="C1600" s="316" t="s">
        <v>7664</v>
      </c>
      <c r="D1600" s="465" t="s">
        <v>3646</v>
      </c>
      <c r="E1600" s="465" t="s">
        <v>700</v>
      </c>
      <c r="F1600" s="469" t="str">
        <f t="shared" si="48"/>
        <v>CH</v>
      </c>
      <c r="G1600" s="260">
        <v>0</v>
      </c>
      <c r="H1600" s="260">
        <v>0</v>
      </c>
      <c r="I1600" s="260">
        <v>0</v>
      </c>
      <c r="J1600" s="260">
        <v>13.030227134289399</v>
      </c>
      <c r="K1600" s="260">
        <v>13.0302271336276</v>
      </c>
      <c r="L1600" s="301" t="str">
        <f t="shared" si="49"/>
        <v/>
      </c>
      <c r="M1600" s="459">
        <f>IFERROR((Tableau1[[#This Row],[Scope 1
(kg CO2-eq)]]+Tableau1[[#This Row],[Scope 2 energy
(kg CO2-eq)]]+Tableau1[[#This Row],[Scope 2 Infrastructure
(kg CO2-eq)]])/Tableau1[[#This Row],[Total CO2-emissions
(kg CO2-eq)
for scope 3 use ]],"")</f>
        <v>0</v>
      </c>
      <c r="N1600" s="436" t="s">
        <v>3646</v>
      </c>
      <c r="O1600" s="259">
        <v>1</v>
      </c>
      <c r="P1600" s="259" t="s">
        <v>5167</v>
      </c>
      <c r="Q1600" s="259" t="s">
        <v>5216</v>
      </c>
    </row>
    <row r="1601" spans="1:17" ht="21.75" customHeight="1">
      <c r="A1601" s="301" t="s">
        <v>5167</v>
      </c>
      <c r="B1601" s="301" t="s">
        <v>5216</v>
      </c>
      <c r="C1601" s="316" t="s">
        <v>7665</v>
      </c>
      <c r="D1601" s="465" t="s">
        <v>3646</v>
      </c>
      <c r="E1601" s="465" t="s">
        <v>700</v>
      </c>
      <c r="F1601" s="469" t="str">
        <f t="shared" si="48"/>
        <v>CH</v>
      </c>
      <c r="G1601" s="260">
        <v>0</v>
      </c>
      <c r="H1601" s="260">
        <v>0</v>
      </c>
      <c r="I1601" s="260">
        <v>0</v>
      </c>
      <c r="J1601" s="260">
        <v>18.0675079790491</v>
      </c>
      <c r="K1601" s="260">
        <v>18.0675079786309</v>
      </c>
      <c r="L1601" s="301" t="str">
        <f t="shared" si="49"/>
        <v/>
      </c>
      <c r="M1601" s="459">
        <f>IFERROR((Tableau1[[#This Row],[Scope 1
(kg CO2-eq)]]+Tableau1[[#This Row],[Scope 2 energy
(kg CO2-eq)]]+Tableau1[[#This Row],[Scope 2 Infrastructure
(kg CO2-eq)]])/Tableau1[[#This Row],[Total CO2-emissions
(kg CO2-eq)
for scope 3 use ]],"")</f>
        <v>0</v>
      </c>
      <c r="N1601" s="436" t="s">
        <v>3646</v>
      </c>
      <c r="O1601" s="259">
        <v>1</v>
      </c>
      <c r="P1601" s="259" t="s">
        <v>5167</v>
      </c>
      <c r="Q1601" s="259" t="s">
        <v>5216</v>
      </c>
    </row>
    <row r="1602" spans="1:17" ht="21.75" customHeight="1">
      <c r="A1602" s="301" t="s">
        <v>5167</v>
      </c>
      <c r="B1602" s="301" t="s">
        <v>5216</v>
      </c>
      <c r="C1602" s="316" t="s">
        <v>3775</v>
      </c>
      <c r="D1602" s="465" t="s">
        <v>50</v>
      </c>
      <c r="E1602" s="465" t="s">
        <v>700</v>
      </c>
      <c r="F1602" s="469" t="str">
        <f t="shared" ref="F1602:F1665" si="50">IF(ISNUMBER(SEARCH("{CH}", C1602)), "CH", "other")</f>
        <v>CH</v>
      </c>
      <c r="G1602" s="260">
        <v>0</v>
      </c>
      <c r="H1602" s="260">
        <v>0</v>
      </c>
      <c r="I1602" s="260">
        <v>0</v>
      </c>
      <c r="J1602" s="260">
        <v>2.69664542357186E-3</v>
      </c>
      <c r="K1602" s="260">
        <v>2.6966454235046698E-3</v>
      </c>
      <c r="L1602" s="301" t="str">
        <f t="shared" ref="L1602:L1665" si="51">IF(N1602="MJ", K1602*3.6, IF(N1602="m", K1602*1000, ""))</f>
        <v/>
      </c>
      <c r="M1602" s="459">
        <f>IFERROR((Tableau1[[#This Row],[Scope 1
(kg CO2-eq)]]+Tableau1[[#This Row],[Scope 2 energy
(kg CO2-eq)]]+Tableau1[[#This Row],[Scope 2 Infrastructure
(kg CO2-eq)]])/Tableau1[[#This Row],[Total CO2-emissions
(kg CO2-eq)
for scope 3 use ]],"")</f>
        <v>0</v>
      </c>
      <c r="N1602" s="436" t="s">
        <v>50</v>
      </c>
      <c r="O1602" s="259">
        <v>1</v>
      </c>
      <c r="P1602" s="259" t="s">
        <v>5167</v>
      </c>
      <c r="Q1602" s="259" t="s">
        <v>5216</v>
      </c>
    </row>
    <row r="1603" spans="1:17" ht="21.75" customHeight="1">
      <c r="A1603" s="301" t="s">
        <v>5234</v>
      </c>
      <c r="B1603" s="301" t="s">
        <v>5249</v>
      </c>
      <c r="C1603" s="316" t="s">
        <v>7666</v>
      </c>
      <c r="D1603" s="465" t="s">
        <v>3646</v>
      </c>
      <c r="E1603" s="465" t="s">
        <v>700</v>
      </c>
      <c r="F1603" s="469" t="str">
        <f t="shared" si="50"/>
        <v>CH</v>
      </c>
      <c r="G1603" s="260">
        <v>0</v>
      </c>
      <c r="H1603" s="260">
        <v>0</v>
      </c>
      <c r="I1603" s="260">
        <v>0</v>
      </c>
      <c r="J1603" s="260">
        <v>5.2452780943364197E-2</v>
      </c>
      <c r="K1603" s="260">
        <v>5.2452780934582798E-2</v>
      </c>
      <c r="L1603" s="301" t="str">
        <f t="shared" si="51"/>
        <v/>
      </c>
      <c r="M1603" s="459">
        <f>IFERROR((Tableau1[[#This Row],[Scope 1
(kg CO2-eq)]]+Tableau1[[#This Row],[Scope 2 energy
(kg CO2-eq)]]+Tableau1[[#This Row],[Scope 2 Infrastructure
(kg CO2-eq)]])/Tableau1[[#This Row],[Total CO2-emissions
(kg CO2-eq)
for scope 3 use ]],"")</f>
        <v>0</v>
      </c>
      <c r="N1603" s="436" t="s">
        <v>3646</v>
      </c>
      <c r="O1603" s="259">
        <v>1</v>
      </c>
      <c r="P1603" s="259" t="s">
        <v>5234</v>
      </c>
      <c r="Q1603" s="259" t="s">
        <v>5249</v>
      </c>
    </row>
    <row r="1604" spans="1:17" ht="21.75" customHeight="1">
      <c r="A1604" s="301" t="s">
        <v>5234</v>
      </c>
      <c r="B1604" s="301" t="s">
        <v>5249</v>
      </c>
      <c r="C1604" s="316" t="s">
        <v>7667</v>
      </c>
      <c r="D1604" s="465" t="s">
        <v>3646</v>
      </c>
      <c r="E1604" s="465" t="s">
        <v>700</v>
      </c>
      <c r="F1604" s="469" t="str">
        <f t="shared" si="50"/>
        <v>CH</v>
      </c>
      <c r="G1604" s="260">
        <v>0</v>
      </c>
      <c r="H1604" s="260">
        <v>0</v>
      </c>
      <c r="I1604" s="260">
        <v>0</v>
      </c>
      <c r="J1604" s="260">
        <v>0.114496582519231</v>
      </c>
      <c r="K1604" s="260">
        <v>0.114496582531118</v>
      </c>
      <c r="L1604" s="301" t="str">
        <f t="shared" si="51"/>
        <v/>
      </c>
      <c r="M1604" s="459">
        <f>IFERROR((Tableau1[[#This Row],[Scope 1
(kg CO2-eq)]]+Tableau1[[#This Row],[Scope 2 energy
(kg CO2-eq)]]+Tableau1[[#This Row],[Scope 2 Infrastructure
(kg CO2-eq)]])/Tableau1[[#This Row],[Total CO2-emissions
(kg CO2-eq)
for scope 3 use ]],"")</f>
        <v>0</v>
      </c>
      <c r="N1604" s="436" t="s">
        <v>3646</v>
      </c>
      <c r="O1604" s="259">
        <v>1</v>
      </c>
      <c r="P1604" s="259" t="s">
        <v>5234</v>
      </c>
      <c r="Q1604" s="259" t="s">
        <v>5249</v>
      </c>
    </row>
    <row r="1605" spans="1:17" ht="21.75" customHeight="1">
      <c r="A1605" s="301" t="s">
        <v>5167</v>
      </c>
      <c r="B1605" s="301" t="s">
        <v>5216</v>
      </c>
      <c r="C1605" s="316" t="s">
        <v>7668</v>
      </c>
      <c r="D1605" s="465" t="s">
        <v>3646</v>
      </c>
      <c r="E1605" s="465" t="s">
        <v>700</v>
      </c>
      <c r="F1605" s="469" t="str">
        <f t="shared" si="50"/>
        <v>CH</v>
      </c>
      <c r="G1605" s="260">
        <v>0</v>
      </c>
      <c r="H1605" s="260">
        <v>0</v>
      </c>
      <c r="I1605" s="260">
        <v>0</v>
      </c>
      <c r="J1605" s="260">
        <v>5.4926031431007196</v>
      </c>
      <c r="K1605" s="260">
        <v>5.4926031431551801</v>
      </c>
      <c r="L1605" s="301" t="str">
        <f t="shared" si="51"/>
        <v/>
      </c>
      <c r="M1605" s="459">
        <f>IFERROR((Tableau1[[#This Row],[Scope 1
(kg CO2-eq)]]+Tableau1[[#This Row],[Scope 2 energy
(kg CO2-eq)]]+Tableau1[[#This Row],[Scope 2 Infrastructure
(kg CO2-eq)]])/Tableau1[[#This Row],[Total CO2-emissions
(kg CO2-eq)
for scope 3 use ]],"")</f>
        <v>0</v>
      </c>
      <c r="N1605" s="436" t="s">
        <v>3646</v>
      </c>
      <c r="O1605" s="259">
        <v>1</v>
      </c>
      <c r="P1605" s="259" t="s">
        <v>5167</v>
      </c>
      <c r="Q1605" s="259" t="s">
        <v>5216</v>
      </c>
    </row>
    <row r="1606" spans="1:17" ht="21.75" customHeight="1">
      <c r="A1606" s="301" t="s">
        <v>5167</v>
      </c>
      <c r="B1606" s="301" t="s">
        <v>5216</v>
      </c>
      <c r="C1606" s="316" t="s">
        <v>7669</v>
      </c>
      <c r="D1606" s="465" t="s">
        <v>3646</v>
      </c>
      <c r="E1606" s="465" t="s">
        <v>700</v>
      </c>
      <c r="F1606" s="469" t="str">
        <f t="shared" si="50"/>
        <v>CH</v>
      </c>
      <c r="G1606" s="260">
        <v>0</v>
      </c>
      <c r="H1606" s="260">
        <v>0</v>
      </c>
      <c r="I1606" s="260">
        <v>0</v>
      </c>
      <c r="J1606" s="260">
        <v>4.9305005779219702</v>
      </c>
      <c r="K1606" s="260">
        <v>4.9305005779261402</v>
      </c>
      <c r="L1606" s="301" t="str">
        <f t="shared" si="51"/>
        <v/>
      </c>
      <c r="M1606" s="459">
        <f>IFERROR((Tableau1[[#This Row],[Scope 1
(kg CO2-eq)]]+Tableau1[[#This Row],[Scope 2 energy
(kg CO2-eq)]]+Tableau1[[#This Row],[Scope 2 Infrastructure
(kg CO2-eq)]])/Tableau1[[#This Row],[Total CO2-emissions
(kg CO2-eq)
for scope 3 use ]],"")</f>
        <v>0</v>
      </c>
      <c r="N1606" s="436" t="s">
        <v>3646</v>
      </c>
      <c r="O1606" s="259">
        <v>1</v>
      </c>
      <c r="P1606" s="259" t="s">
        <v>5167</v>
      </c>
      <c r="Q1606" s="259" t="s">
        <v>5216</v>
      </c>
    </row>
    <row r="1607" spans="1:17" ht="21.75" customHeight="1">
      <c r="A1607" s="301" t="s">
        <v>5167</v>
      </c>
      <c r="B1607" s="301" t="s">
        <v>5216</v>
      </c>
      <c r="C1607" s="316" t="s">
        <v>7670</v>
      </c>
      <c r="D1607" s="465" t="s">
        <v>3646</v>
      </c>
      <c r="E1607" s="465" t="s">
        <v>700</v>
      </c>
      <c r="F1607" s="469" t="str">
        <f t="shared" si="50"/>
        <v>CH</v>
      </c>
      <c r="G1607" s="260">
        <v>0</v>
      </c>
      <c r="H1607" s="260">
        <v>0</v>
      </c>
      <c r="I1607" s="260">
        <v>0</v>
      </c>
      <c r="J1607" s="260">
        <v>0.18398308868562499</v>
      </c>
      <c r="K1607" s="260">
        <v>0.18398308868037999</v>
      </c>
      <c r="L1607" s="301" t="str">
        <f t="shared" si="51"/>
        <v/>
      </c>
      <c r="M1607" s="459">
        <f>IFERROR((Tableau1[[#This Row],[Scope 1
(kg CO2-eq)]]+Tableau1[[#This Row],[Scope 2 energy
(kg CO2-eq)]]+Tableau1[[#This Row],[Scope 2 Infrastructure
(kg CO2-eq)]])/Tableau1[[#This Row],[Total CO2-emissions
(kg CO2-eq)
for scope 3 use ]],"")</f>
        <v>0</v>
      </c>
      <c r="N1607" s="436" t="s">
        <v>3646</v>
      </c>
      <c r="O1607" s="259">
        <v>1</v>
      </c>
      <c r="P1607" s="259" t="s">
        <v>5167</v>
      </c>
      <c r="Q1607" s="259" t="s">
        <v>5216</v>
      </c>
    </row>
    <row r="1608" spans="1:17" ht="21.75" customHeight="1">
      <c r="A1608" s="301" t="s">
        <v>5167</v>
      </c>
      <c r="B1608" s="301" t="s">
        <v>5262</v>
      </c>
      <c r="C1608" s="316" t="s">
        <v>7671</v>
      </c>
      <c r="D1608" s="465" t="s">
        <v>3730</v>
      </c>
      <c r="E1608" s="465" t="s">
        <v>700</v>
      </c>
      <c r="F1608" s="469" t="str">
        <f t="shared" si="50"/>
        <v>CH</v>
      </c>
      <c r="G1608" s="260">
        <v>0</v>
      </c>
      <c r="H1608" s="260">
        <v>1.475201153912E-7</v>
      </c>
      <c r="I1608" s="260">
        <v>7.0586666659200005E-8</v>
      </c>
      <c r="J1608" s="260">
        <v>1.1687464495249301E-3</v>
      </c>
      <c r="K1608" s="260">
        <v>1.1689645978224901E-3</v>
      </c>
      <c r="L1608" s="301" t="str">
        <f t="shared" si="51"/>
        <v/>
      </c>
      <c r="M1608" s="459">
        <f>IFERROR((Tableau1[[#This Row],[Scope 1
(kg CO2-eq)]]+Tableau1[[#This Row],[Scope 2 energy
(kg CO2-eq)]]+Tableau1[[#This Row],[Scope 2 Infrastructure
(kg CO2-eq)]])/Tableau1[[#This Row],[Total CO2-emissions
(kg CO2-eq)
for scope 3 use ]],"")</f>
        <v>1.8658116974344847E-4</v>
      </c>
      <c r="N1608" s="437" t="s">
        <v>3730</v>
      </c>
      <c r="O1608" s="259">
        <v>1</v>
      </c>
      <c r="P1608" s="259" t="s">
        <v>5167</v>
      </c>
      <c r="Q1608" s="259" t="s">
        <v>5262</v>
      </c>
    </row>
    <row r="1609" spans="1:17" ht="21.75" customHeight="1">
      <c r="A1609" s="301" t="s">
        <v>5167</v>
      </c>
      <c r="B1609" s="301" t="s">
        <v>5257</v>
      </c>
      <c r="C1609" s="316" t="s">
        <v>7672</v>
      </c>
      <c r="D1609" s="465" t="s">
        <v>3730</v>
      </c>
      <c r="E1609" s="465" t="s">
        <v>700</v>
      </c>
      <c r="F1609" s="469" t="str">
        <f t="shared" si="50"/>
        <v>CH</v>
      </c>
      <c r="G1609" s="260">
        <v>0</v>
      </c>
      <c r="H1609" s="260">
        <v>0</v>
      </c>
      <c r="I1609" s="260">
        <v>0</v>
      </c>
      <c r="J1609" s="260">
        <v>1.0601018470059301E-2</v>
      </c>
      <c r="K1609" s="260">
        <v>1.0601018470079E-2</v>
      </c>
      <c r="L1609" s="301" t="str">
        <f t="shared" si="51"/>
        <v/>
      </c>
      <c r="M1609" s="459">
        <f>IFERROR((Tableau1[[#This Row],[Scope 1
(kg CO2-eq)]]+Tableau1[[#This Row],[Scope 2 energy
(kg CO2-eq)]]+Tableau1[[#This Row],[Scope 2 Infrastructure
(kg CO2-eq)]])/Tableau1[[#This Row],[Total CO2-emissions
(kg CO2-eq)
for scope 3 use ]],"")</f>
        <v>0</v>
      </c>
      <c r="N1609" s="436" t="s">
        <v>3730</v>
      </c>
      <c r="O1609" s="259">
        <v>1</v>
      </c>
      <c r="P1609" s="260" t="s">
        <v>5167</v>
      </c>
      <c r="Q1609" s="260" t="s">
        <v>5257</v>
      </c>
    </row>
    <row r="1610" spans="1:17" ht="21.75" customHeight="1">
      <c r="A1610" s="301" t="s">
        <v>5234</v>
      </c>
      <c r="B1610" s="301" t="s">
        <v>5261</v>
      </c>
      <c r="C1610" s="316" t="s">
        <v>7673</v>
      </c>
      <c r="D1610" s="465" t="s">
        <v>3730</v>
      </c>
      <c r="E1610" s="465" t="s">
        <v>6016</v>
      </c>
      <c r="F1610" s="469" t="str">
        <f t="shared" si="50"/>
        <v>other</v>
      </c>
      <c r="G1610" s="260">
        <v>0</v>
      </c>
      <c r="H1610" s="260">
        <v>3.5129802720960002E-4</v>
      </c>
      <c r="I1610" s="260">
        <v>3.6554295600000001E-7</v>
      </c>
      <c r="J1610" s="260">
        <v>0.70096908903865296</v>
      </c>
      <c r="K1610" s="260">
        <v>0.70132075260654103</v>
      </c>
      <c r="L1610" s="301" t="str">
        <f t="shared" si="51"/>
        <v/>
      </c>
      <c r="M1610" s="459">
        <f>IFERROR((Tableau1[[#This Row],[Scope 1
(kg CO2-eq)]]+Tableau1[[#This Row],[Scope 2 energy
(kg CO2-eq)]]+Tableau1[[#This Row],[Scope 2 Infrastructure
(kg CO2-eq)]])/Tableau1[[#This Row],[Total CO2-emissions
(kg CO2-eq)
for scope 3 use ]],"")</f>
        <v>5.0143043515909233E-4</v>
      </c>
      <c r="N1610" s="437" t="s">
        <v>3730</v>
      </c>
      <c r="O1610" s="259">
        <v>1</v>
      </c>
      <c r="P1610" s="259" t="s">
        <v>5234</v>
      </c>
      <c r="Q1610" s="259" t="s">
        <v>5261</v>
      </c>
    </row>
    <row r="1611" spans="1:17" ht="21.75" customHeight="1">
      <c r="A1611" s="301" t="s">
        <v>5252</v>
      </c>
      <c r="B1611" s="301" t="s">
        <v>5253</v>
      </c>
      <c r="C1611" s="316" t="s">
        <v>7674</v>
      </c>
      <c r="D1611" s="465" t="s">
        <v>3730</v>
      </c>
      <c r="E1611" s="465" t="s">
        <v>700</v>
      </c>
      <c r="F1611" s="469" t="str">
        <f t="shared" si="50"/>
        <v>CH</v>
      </c>
      <c r="G1611" s="260">
        <v>1.034165</v>
      </c>
      <c r="H1611" s="260">
        <v>1.6398543388010001E-2</v>
      </c>
      <c r="I1611" s="260">
        <v>4.4490714717900003E-4</v>
      </c>
      <c r="J1611" s="260">
        <v>1.6537618893869954E-2</v>
      </c>
      <c r="K1611" s="260">
        <v>1.0675460696824199</v>
      </c>
      <c r="L1611" s="301" t="str">
        <f t="shared" si="51"/>
        <v/>
      </c>
      <c r="M1611" s="459">
        <f>IFERROR((Tableau1[[#This Row],[Scope 1
(kg CO2-eq)]]+Tableau1[[#This Row],[Scope 2 energy
(kg CO2-eq)]]+Tableau1[[#This Row],[Scope 2 Infrastructure
(kg CO2-eq)]])/Tableau1[[#This Row],[Total CO2-emissions
(kg CO2-eq)
for scope 3 use ]],"")</f>
        <v>0.98450875365767532</v>
      </c>
      <c r="N1611" s="436" t="s">
        <v>3730</v>
      </c>
      <c r="O1611" s="259">
        <v>1</v>
      </c>
      <c r="P1611" s="259" t="s">
        <v>5252</v>
      </c>
      <c r="Q1611" s="260" t="s">
        <v>5253</v>
      </c>
    </row>
    <row r="1612" spans="1:17" ht="21.75" customHeight="1">
      <c r="A1612" s="301" t="s">
        <v>5167</v>
      </c>
      <c r="B1612" s="301" t="s">
        <v>5257</v>
      </c>
      <c r="C1612" s="316" t="s">
        <v>7675</v>
      </c>
      <c r="D1612" s="465" t="s">
        <v>3730</v>
      </c>
      <c r="E1612" s="465" t="s">
        <v>700</v>
      </c>
      <c r="F1612" s="469" t="str">
        <f t="shared" si="50"/>
        <v>CH</v>
      </c>
      <c r="G1612" s="260">
        <v>0</v>
      </c>
      <c r="H1612" s="260">
        <v>0</v>
      </c>
      <c r="I1612" s="260">
        <v>0</v>
      </c>
      <c r="J1612" s="260">
        <v>0.30468446722799403</v>
      </c>
      <c r="K1612" s="260">
        <v>0.30468446716303899</v>
      </c>
      <c r="L1612" s="301" t="str">
        <f t="shared" si="51"/>
        <v/>
      </c>
      <c r="M1612" s="459">
        <f>IFERROR((Tableau1[[#This Row],[Scope 1
(kg CO2-eq)]]+Tableau1[[#This Row],[Scope 2 energy
(kg CO2-eq)]]+Tableau1[[#This Row],[Scope 2 Infrastructure
(kg CO2-eq)]])/Tableau1[[#This Row],[Total CO2-emissions
(kg CO2-eq)
for scope 3 use ]],"")</f>
        <v>0</v>
      </c>
      <c r="N1612" s="436" t="s">
        <v>3730</v>
      </c>
      <c r="O1612" s="259">
        <v>1</v>
      </c>
      <c r="P1612" s="259" t="s">
        <v>5167</v>
      </c>
      <c r="Q1612" s="259" t="s">
        <v>5257</v>
      </c>
    </row>
    <row r="1613" spans="1:17" ht="21.75" customHeight="1">
      <c r="A1613" s="301" t="s">
        <v>5252</v>
      </c>
      <c r="B1613" s="301" t="s">
        <v>5257</v>
      </c>
      <c r="C1613" s="316" t="s">
        <v>7676</v>
      </c>
      <c r="D1613" s="465" t="s">
        <v>3730</v>
      </c>
      <c r="E1613" s="465" t="s">
        <v>700</v>
      </c>
      <c r="F1613" s="469" t="str">
        <f t="shared" si="50"/>
        <v>CH</v>
      </c>
      <c r="G1613" s="260">
        <v>0</v>
      </c>
      <c r="H1613" s="260">
        <v>0</v>
      </c>
      <c r="I1613" s="260">
        <v>0</v>
      </c>
      <c r="J1613" s="260">
        <v>0.30468446722799403</v>
      </c>
      <c r="K1613" s="260">
        <v>0.30468446716303899</v>
      </c>
      <c r="L1613" s="301" t="str">
        <f t="shared" si="51"/>
        <v/>
      </c>
      <c r="M1613" s="459">
        <f>IFERROR((Tableau1[[#This Row],[Scope 1
(kg CO2-eq)]]+Tableau1[[#This Row],[Scope 2 energy
(kg CO2-eq)]]+Tableau1[[#This Row],[Scope 2 Infrastructure
(kg CO2-eq)]])/Tableau1[[#This Row],[Total CO2-emissions
(kg CO2-eq)
for scope 3 use ]],"")</f>
        <v>0</v>
      </c>
      <c r="N1613" s="436" t="s">
        <v>3730</v>
      </c>
      <c r="O1613" s="259">
        <v>1</v>
      </c>
      <c r="P1613" s="259" t="s">
        <v>5252</v>
      </c>
      <c r="Q1613" s="259" t="s">
        <v>5257</v>
      </c>
    </row>
    <row r="1614" spans="1:17" ht="21.75" customHeight="1">
      <c r="A1614" s="301" t="s">
        <v>5252</v>
      </c>
      <c r="B1614" s="301" t="s">
        <v>5257</v>
      </c>
      <c r="C1614" s="316" t="s">
        <v>7677</v>
      </c>
      <c r="D1614" s="465" t="s">
        <v>3730</v>
      </c>
      <c r="E1614" s="465" t="s">
        <v>700</v>
      </c>
      <c r="F1614" s="469" t="str">
        <f t="shared" si="50"/>
        <v>CH</v>
      </c>
      <c r="G1614" s="260">
        <v>0</v>
      </c>
      <c r="H1614" s="260">
        <v>0</v>
      </c>
      <c r="I1614" s="260">
        <v>0</v>
      </c>
      <c r="J1614" s="260">
        <v>0.30468446722799403</v>
      </c>
      <c r="K1614" s="260">
        <v>0.30468446716303899</v>
      </c>
      <c r="L1614" s="301" t="str">
        <f t="shared" si="51"/>
        <v/>
      </c>
      <c r="M1614" s="459">
        <f>IFERROR((Tableau1[[#This Row],[Scope 1
(kg CO2-eq)]]+Tableau1[[#This Row],[Scope 2 energy
(kg CO2-eq)]]+Tableau1[[#This Row],[Scope 2 Infrastructure
(kg CO2-eq)]])/Tableau1[[#This Row],[Total CO2-emissions
(kg CO2-eq)
for scope 3 use ]],"")</f>
        <v>0</v>
      </c>
      <c r="N1614" s="436" t="s">
        <v>3730</v>
      </c>
      <c r="O1614" s="259">
        <v>1</v>
      </c>
      <c r="P1614" s="259" t="s">
        <v>5252</v>
      </c>
      <c r="Q1614" s="259" t="s">
        <v>5257</v>
      </c>
    </row>
    <row r="1615" spans="1:17" ht="21.75" customHeight="1">
      <c r="A1615" s="301" t="s">
        <v>5252</v>
      </c>
      <c r="B1615" s="301" t="s">
        <v>5257</v>
      </c>
      <c r="C1615" s="316" t="s">
        <v>7678</v>
      </c>
      <c r="D1615" s="465" t="s">
        <v>3730</v>
      </c>
      <c r="E1615" s="465" t="s">
        <v>700</v>
      </c>
      <c r="F1615" s="469" t="str">
        <f t="shared" si="50"/>
        <v>CH</v>
      </c>
      <c r="G1615" s="260">
        <v>0</v>
      </c>
      <c r="H1615" s="260">
        <v>0</v>
      </c>
      <c r="I1615" s="260">
        <v>0</v>
      </c>
      <c r="J1615" s="260">
        <v>0.30468446722799403</v>
      </c>
      <c r="K1615" s="260">
        <v>0.30468446716303899</v>
      </c>
      <c r="L1615" s="301" t="str">
        <f t="shared" si="51"/>
        <v/>
      </c>
      <c r="M1615" s="459">
        <f>IFERROR((Tableau1[[#This Row],[Scope 1
(kg CO2-eq)]]+Tableau1[[#This Row],[Scope 2 energy
(kg CO2-eq)]]+Tableau1[[#This Row],[Scope 2 Infrastructure
(kg CO2-eq)]])/Tableau1[[#This Row],[Total CO2-emissions
(kg CO2-eq)
for scope 3 use ]],"")</f>
        <v>0</v>
      </c>
      <c r="N1615" s="436" t="s">
        <v>3730</v>
      </c>
      <c r="O1615" s="259">
        <v>1</v>
      </c>
      <c r="P1615" s="259" t="s">
        <v>5252</v>
      </c>
      <c r="Q1615" s="259" t="s">
        <v>5257</v>
      </c>
    </row>
    <row r="1616" spans="1:17" ht="21.75" customHeight="1">
      <c r="A1616" s="301" t="s">
        <v>5167</v>
      </c>
      <c r="B1616" s="301" t="s">
        <v>5216</v>
      </c>
      <c r="C1616" s="316" t="s">
        <v>7679</v>
      </c>
      <c r="D1616" s="465" t="s">
        <v>3730</v>
      </c>
      <c r="E1616" s="465" t="s">
        <v>700</v>
      </c>
      <c r="F1616" s="469" t="str">
        <f t="shared" si="50"/>
        <v>CH</v>
      </c>
      <c r="G1616" s="260">
        <v>0</v>
      </c>
      <c r="H1616" s="260">
        <v>0</v>
      </c>
      <c r="I1616" s="260">
        <v>0</v>
      </c>
      <c r="J1616" s="260">
        <v>6.7397885385347099E-3</v>
      </c>
      <c r="K1616" s="260">
        <v>6.7397885415254903E-3</v>
      </c>
      <c r="L1616" s="301" t="str">
        <f t="shared" si="51"/>
        <v/>
      </c>
      <c r="M1616" s="459">
        <f>IFERROR((Tableau1[[#This Row],[Scope 1
(kg CO2-eq)]]+Tableau1[[#This Row],[Scope 2 energy
(kg CO2-eq)]]+Tableau1[[#This Row],[Scope 2 Infrastructure
(kg CO2-eq)]])/Tableau1[[#This Row],[Total CO2-emissions
(kg CO2-eq)
for scope 3 use ]],"")</f>
        <v>0</v>
      </c>
      <c r="N1616" s="436" t="s">
        <v>3730</v>
      </c>
      <c r="O1616" s="259">
        <v>1</v>
      </c>
      <c r="P1616" s="259" t="s">
        <v>5167</v>
      </c>
      <c r="Q1616" s="259" t="s">
        <v>5216</v>
      </c>
    </row>
    <row r="1617" spans="1:17" ht="21.75" customHeight="1">
      <c r="A1617" s="301" t="s">
        <v>5167</v>
      </c>
      <c r="B1617" s="301" t="s">
        <v>5216</v>
      </c>
      <c r="C1617" s="316" t="s">
        <v>7680</v>
      </c>
      <c r="D1617" s="465" t="s">
        <v>3731</v>
      </c>
      <c r="E1617" s="465" t="s">
        <v>700</v>
      </c>
      <c r="F1617" s="469" t="str">
        <f t="shared" si="50"/>
        <v>CH</v>
      </c>
      <c r="G1617" s="260">
        <v>0</v>
      </c>
      <c r="H1617" s="260">
        <v>0</v>
      </c>
      <c r="I1617" s="260">
        <v>0</v>
      </c>
      <c r="J1617" s="260">
        <v>9.1133639239080395</v>
      </c>
      <c r="K1617" s="260">
        <v>9.1133639239268405</v>
      </c>
      <c r="L1617" s="301" t="str">
        <f t="shared" si="51"/>
        <v/>
      </c>
      <c r="M1617" s="459">
        <f>IFERROR((Tableau1[[#This Row],[Scope 1
(kg CO2-eq)]]+Tableau1[[#This Row],[Scope 2 energy
(kg CO2-eq)]]+Tableau1[[#This Row],[Scope 2 Infrastructure
(kg CO2-eq)]])/Tableau1[[#This Row],[Total CO2-emissions
(kg CO2-eq)
for scope 3 use ]],"")</f>
        <v>0</v>
      </c>
      <c r="N1617" s="436" t="s">
        <v>3731</v>
      </c>
      <c r="O1617" s="259">
        <v>1</v>
      </c>
      <c r="P1617" s="259" t="s">
        <v>5167</v>
      </c>
      <c r="Q1617" s="259" t="s">
        <v>5216</v>
      </c>
    </row>
    <row r="1618" spans="1:17" ht="21.75" customHeight="1">
      <c r="A1618" s="301" t="s">
        <v>5203</v>
      </c>
      <c r="B1618" s="301" t="s">
        <v>5204</v>
      </c>
      <c r="C1618" s="316" t="s">
        <v>7681</v>
      </c>
      <c r="D1618" s="465" t="s">
        <v>3731</v>
      </c>
      <c r="E1618" s="465" t="s">
        <v>700</v>
      </c>
      <c r="F1618" s="469" t="str">
        <f t="shared" si="50"/>
        <v>CH</v>
      </c>
      <c r="G1618" s="260">
        <v>0</v>
      </c>
      <c r="H1618" s="260">
        <v>0</v>
      </c>
      <c r="I1618" s="260">
        <v>0</v>
      </c>
      <c r="J1618" s="260">
        <v>10.1201937353832</v>
      </c>
      <c r="K1618" s="260">
        <v>10.120193735391799</v>
      </c>
      <c r="L1618" s="301" t="str">
        <f t="shared" si="51"/>
        <v/>
      </c>
      <c r="M1618" s="459">
        <f>IFERROR((Tableau1[[#This Row],[Scope 1
(kg CO2-eq)]]+Tableau1[[#This Row],[Scope 2 energy
(kg CO2-eq)]]+Tableau1[[#This Row],[Scope 2 Infrastructure
(kg CO2-eq)]])/Tableau1[[#This Row],[Total CO2-emissions
(kg CO2-eq)
for scope 3 use ]],"")</f>
        <v>0</v>
      </c>
      <c r="N1618" s="436" t="s">
        <v>3731</v>
      </c>
      <c r="O1618" s="259">
        <v>1</v>
      </c>
      <c r="P1618" s="259" t="s">
        <v>5203</v>
      </c>
      <c r="Q1618" s="259" t="s">
        <v>5204</v>
      </c>
    </row>
    <row r="1619" spans="1:17" ht="21.75" customHeight="1">
      <c r="A1619" s="301" t="s">
        <v>5203</v>
      </c>
      <c r="B1619" s="301" t="s">
        <v>5204</v>
      </c>
      <c r="C1619" s="316" t="s">
        <v>7682</v>
      </c>
      <c r="D1619" s="465" t="s">
        <v>3731</v>
      </c>
      <c r="E1619" s="465" t="s">
        <v>700</v>
      </c>
      <c r="F1619" s="469" t="str">
        <f t="shared" si="50"/>
        <v>CH</v>
      </c>
      <c r="G1619" s="260">
        <v>0</v>
      </c>
      <c r="H1619" s="260">
        <v>0</v>
      </c>
      <c r="I1619" s="260">
        <v>0</v>
      </c>
      <c r="J1619" s="260">
        <v>8.5868310482039494</v>
      </c>
      <c r="K1619" s="260">
        <v>8.5868310482227894</v>
      </c>
      <c r="L1619" s="301" t="str">
        <f t="shared" si="51"/>
        <v/>
      </c>
      <c r="M1619" s="459">
        <f>IFERROR((Tableau1[[#This Row],[Scope 1
(kg CO2-eq)]]+Tableau1[[#This Row],[Scope 2 energy
(kg CO2-eq)]]+Tableau1[[#This Row],[Scope 2 Infrastructure
(kg CO2-eq)]])/Tableau1[[#This Row],[Total CO2-emissions
(kg CO2-eq)
for scope 3 use ]],"")</f>
        <v>0</v>
      </c>
      <c r="N1619" s="436" t="s">
        <v>3731</v>
      </c>
      <c r="O1619" s="259">
        <v>1</v>
      </c>
      <c r="P1619" s="259" t="s">
        <v>5203</v>
      </c>
      <c r="Q1619" s="259" t="s">
        <v>5204</v>
      </c>
    </row>
    <row r="1620" spans="1:17" ht="21.75" customHeight="1">
      <c r="A1620" s="301" t="s">
        <v>5203</v>
      </c>
      <c r="B1620" s="301" t="s">
        <v>5204</v>
      </c>
      <c r="C1620" s="316" t="s">
        <v>7683</v>
      </c>
      <c r="D1620" s="465" t="s">
        <v>3731</v>
      </c>
      <c r="E1620" s="465" t="s">
        <v>700</v>
      </c>
      <c r="F1620" s="469" t="str">
        <f t="shared" si="50"/>
        <v>CH</v>
      </c>
      <c r="G1620" s="260">
        <v>0</v>
      </c>
      <c r="H1620" s="260">
        <v>0</v>
      </c>
      <c r="I1620" s="260">
        <v>0</v>
      </c>
      <c r="J1620" s="260">
        <v>8.5868310482039494</v>
      </c>
      <c r="K1620" s="260">
        <v>8.5868310482227894</v>
      </c>
      <c r="L1620" s="301" t="str">
        <f t="shared" si="51"/>
        <v/>
      </c>
      <c r="M1620" s="459">
        <f>IFERROR((Tableau1[[#This Row],[Scope 1
(kg CO2-eq)]]+Tableau1[[#This Row],[Scope 2 energy
(kg CO2-eq)]]+Tableau1[[#This Row],[Scope 2 Infrastructure
(kg CO2-eq)]])/Tableau1[[#This Row],[Total CO2-emissions
(kg CO2-eq)
for scope 3 use ]],"")</f>
        <v>0</v>
      </c>
      <c r="N1620" s="436" t="s">
        <v>3731</v>
      </c>
      <c r="O1620" s="259">
        <v>1</v>
      </c>
      <c r="P1620" s="259" t="s">
        <v>5203</v>
      </c>
      <c r="Q1620" s="259" t="s">
        <v>5204</v>
      </c>
    </row>
    <row r="1621" spans="1:17" ht="21.75" customHeight="1">
      <c r="A1621" s="301" t="s">
        <v>5203</v>
      </c>
      <c r="B1621" s="301" t="s">
        <v>5204</v>
      </c>
      <c r="C1621" s="316" t="s">
        <v>7684</v>
      </c>
      <c r="D1621" s="465" t="s">
        <v>3731</v>
      </c>
      <c r="E1621" s="465" t="s">
        <v>700</v>
      </c>
      <c r="F1621" s="469" t="str">
        <f t="shared" si="50"/>
        <v>CH</v>
      </c>
      <c r="G1621" s="260">
        <v>0</v>
      </c>
      <c r="H1621" s="260">
        <v>0</v>
      </c>
      <c r="I1621" s="260">
        <v>0</v>
      </c>
      <c r="J1621" s="260">
        <v>9.2001761230756607</v>
      </c>
      <c r="K1621" s="260">
        <v>9.2001761230890899</v>
      </c>
      <c r="L1621" s="301" t="str">
        <f t="shared" si="51"/>
        <v/>
      </c>
      <c r="M1621" s="459">
        <f>IFERROR((Tableau1[[#This Row],[Scope 1
(kg CO2-eq)]]+Tableau1[[#This Row],[Scope 2 energy
(kg CO2-eq)]]+Tableau1[[#This Row],[Scope 2 Infrastructure
(kg CO2-eq)]])/Tableau1[[#This Row],[Total CO2-emissions
(kg CO2-eq)
for scope 3 use ]],"")</f>
        <v>0</v>
      </c>
      <c r="N1621" s="436" t="s">
        <v>3731</v>
      </c>
      <c r="O1621" s="259">
        <v>1</v>
      </c>
      <c r="P1621" s="259" t="s">
        <v>5203</v>
      </c>
      <c r="Q1621" s="259" t="s">
        <v>5204</v>
      </c>
    </row>
    <row r="1622" spans="1:17" ht="21.75" customHeight="1">
      <c r="A1622" s="301" t="s">
        <v>5167</v>
      </c>
      <c r="B1622" s="301" t="s">
        <v>5216</v>
      </c>
      <c r="C1622" s="316" t="s">
        <v>7685</v>
      </c>
      <c r="D1622" s="465" t="s">
        <v>3730</v>
      </c>
      <c r="E1622" s="465" t="s">
        <v>700</v>
      </c>
      <c r="F1622" s="469" t="str">
        <f t="shared" si="50"/>
        <v>CH</v>
      </c>
      <c r="G1622" s="260">
        <v>0</v>
      </c>
      <c r="H1622" s="260">
        <v>0</v>
      </c>
      <c r="I1622" s="260">
        <v>0</v>
      </c>
      <c r="J1622" s="260">
        <v>3.9613418940065197E-2</v>
      </c>
      <c r="K1622" s="260">
        <v>3.9613418949139001E-2</v>
      </c>
      <c r="L1622" s="301" t="str">
        <f t="shared" si="51"/>
        <v/>
      </c>
      <c r="M1622" s="459">
        <f>IFERROR((Tableau1[[#This Row],[Scope 1
(kg CO2-eq)]]+Tableau1[[#This Row],[Scope 2 energy
(kg CO2-eq)]]+Tableau1[[#This Row],[Scope 2 Infrastructure
(kg CO2-eq)]])/Tableau1[[#This Row],[Total CO2-emissions
(kg CO2-eq)
for scope 3 use ]],"")</f>
        <v>0</v>
      </c>
      <c r="N1622" s="436" t="s">
        <v>3730</v>
      </c>
      <c r="O1622" s="259">
        <v>1</v>
      </c>
      <c r="P1622" s="259" t="s">
        <v>5167</v>
      </c>
      <c r="Q1622" s="259" t="s">
        <v>5216</v>
      </c>
    </row>
    <row r="1623" spans="1:17" ht="21.75" customHeight="1">
      <c r="A1623" s="301" t="s">
        <v>5254</v>
      </c>
      <c r="B1623" s="301" t="s">
        <v>5255</v>
      </c>
      <c r="C1623" s="316" t="s">
        <v>7686</v>
      </c>
      <c r="D1623" s="465" t="s">
        <v>3730</v>
      </c>
      <c r="E1623" s="465" t="s">
        <v>700</v>
      </c>
      <c r="F1623" s="469" t="str">
        <f t="shared" si="50"/>
        <v>CH</v>
      </c>
      <c r="G1623" s="260">
        <v>1.73949374932</v>
      </c>
      <c r="H1623" s="260">
        <v>0.11174941797096</v>
      </c>
      <c r="I1623" s="260">
        <v>3.3078482588096002E-2</v>
      </c>
      <c r="J1623" s="260">
        <v>0.10983675375093993</v>
      </c>
      <c r="K1623" s="260">
        <v>1.99415840404645</v>
      </c>
      <c r="L1623" s="301" t="str">
        <f t="shared" si="51"/>
        <v/>
      </c>
      <c r="M1623" s="459">
        <f>IFERROR((Tableau1[[#This Row],[Scope 1
(kg CO2-eq)]]+Tableau1[[#This Row],[Scope 2 energy
(kg CO2-eq)]]+Tableau1[[#This Row],[Scope 2 Infrastructure
(kg CO2-eq)]])/Tableau1[[#This Row],[Total CO2-emissions
(kg CO2-eq)
for scope 3 use ]],"")</f>
        <v>0.94492074754717659</v>
      </c>
      <c r="N1623" s="436" t="s">
        <v>3730</v>
      </c>
      <c r="O1623" s="259">
        <v>1</v>
      </c>
      <c r="P1623" s="259" t="s">
        <v>5254</v>
      </c>
      <c r="Q1623" s="259" t="s">
        <v>5255</v>
      </c>
    </row>
    <row r="1624" spans="1:17" ht="21.75" customHeight="1">
      <c r="A1624" s="301" t="s">
        <v>5234</v>
      </c>
      <c r="B1624" s="301" t="s">
        <v>5261</v>
      </c>
      <c r="C1624" s="316" t="s">
        <v>7687</v>
      </c>
      <c r="D1624" s="465" t="s">
        <v>3730</v>
      </c>
      <c r="E1624" s="465" t="s">
        <v>6016</v>
      </c>
      <c r="F1624" s="469" t="str">
        <f t="shared" si="50"/>
        <v>other</v>
      </c>
      <c r="G1624" s="260">
        <v>0</v>
      </c>
      <c r="H1624" s="260">
        <v>2.6391933008639999E-4</v>
      </c>
      <c r="I1624" s="260">
        <v>2.7462110399999999E-7</v>
      </c>
      <c r="J1624" s="260">
        <v>1.46108847112428E-2</v>
      </c>
      <c r="K1624" s="260">
        <v>1.48750786527192E-2</v>
      </c>
      <c r="L1624" s="301" t="str">
        <f t="shared" si="51"/>
        <v/>
      </c>
      <c r="M1624" s="459">
        <f>IFERROR((Tableau1[[#This Row],[Scope 1
(kg CO2-eq)]]+Tableau1[[#This Row],[Scope 2 energy
(kg CO2-eq)]]+Tableau1[[#This Row],[Scope 2 Infrastructure
(kg CO2-eq)]])/Tableau1[[#This Row],[Total CO2-emissions
(kg CO2-eq)
for scope 3 use ]],"")</f>
        <v>1.7760843983309273E-2</v>
      </c>
      <c r="N1624" s="437" t="s">
        <v>3730</v>
      </c>
      <c r="O1624" s="259">
        <v>1</v>
      </c>
      <c r="P1624" s="259" t="s">
        <v>5234</v>
      </c>
      <c r="Q1624" s="259" t="s">
        <v>5261</v>
      </c>
    </row>
    <row r="1625" spans="1:17" ht="21.75" customHeight="1">
      <c r="A1625" s="301" t="s">
        <v>5167</v>
      </c>
      <c r="B1625" s="301" t="s">
        <v>5216</v>
      </c>
      <c r="C1625" s="316" t="s">
        <v>7688</v>
      </c>
      <c r="D1625" s="465" t="s">
        <v>3731</v>
      </c>
      <c r="E1625" s="465" t="s">
        <v>700</v>
      </c>
      <c r="F1625" s="469" t="str">
        <f t="shared" si="50"/>
        <v>CH</v>
      </c>
      <c r="G1625" s="260">
        <v>0</v>
      </c>
      <c r="H1625" s="260">
        <v>0</v>
      </c>
      <c r="I1625" s="260">
        <v>0</v>
      </c>
      <c r="J1625" s="260">
        <v>0.33222834199497803</v>
      </c>
      <c r="K1625" s="260">
        <v>0.33222834200007301</v>
      </c>
      <c r="L1625" s="301" t="str">
        <f t="shared" si="51"/>
        <v/>
      </c>
      <c r="M1625" s="459">
        <f>IFERROR((Tableau1[[#This Row],[Scope 1
(kg CO2-eq)]]+Tableau1[[#This Row],[Scope 2 energy
(kg CO2-eq)]]+Tableau1[[#This Row],[Scope 2 Infrastructure
(kg CO2-eq)]])/Tableau1[[#This Row],[Total CO2-emissions
(kg CO2-eq)
for scope 3 use ]],"")</f>
        <v>0</v>
      </c>
      <c r="N1625" s="436" t="s">
        <v>3731</v>
      </c>
      <c r="O1625" s="259">
        <v>1</v>
      </c>
      <c r="P1625" s="259" t="s">
        <v>5167</v>
      </c>
      <c r="Q1625" s="260" t="s">
        <v>5216</v>
      </c>
    </row>
    <row r="1626" spans="1:17" ht="21.75" customHeight="1">
      <c r="A1626" s="301" t="s">
        <v>5167</v>
      </c>
      <c r="B1626" s="301" t="s">
        <v>5216</v>
      </c>
      <c r="C1626" s="316" t="s">
        <v>7689</v>
      </c>
      <c r="D1626" s="465" t="s">
        <v>3731</v>
      </c>
      <c r="E1626" s="465" t="s">
        <v>700</v>
      </c>
      <c r="F1626" s="469" t="str">
        <f t="shared" si="50"/>
        <v>CH</v>
      </c>
      <c r="G1626" s="260">
        <v>0</v>
      </c>
      <c r="H1626" s="260">
        <v>0</v>
      </c>
      <c r="I1626" s="260">
        <v>0</v>
      </c>
      <c r="J1626" s="260">
        <v>0.335513540813341</v>
      </c>
      <c r="K1626" s="260">
        <v>0.33551354082007201</v>
      </c>
      <c r="L1626" s="301" t="str">
        <f t="shared" si="51"/>
        <v/>
      </c>
      <c r="M1626" s="459">
        <f>IFERROR((Tableau1[[#This Row],[Scope 1
(kg CO2-eq)]]+Tableau1[[#This Row],[Scope 2 energy
(kg CO2-eq)]]+Tableau1[[#This Row],[Scope 2 Infrastructure
(kg CO2-eq)]])/Tableau1[[#This Row],[Total CO2-emissions
(kg CO2-eq)
for scope 3 use ]],"")</f>
        <v>0</v>
      </c>
      <c r="N1626" s="436" t="s">
        <v>3731</v>
      </c>
      <c r="O1626" s="259">
        <v>1</v>
      </c>
      <c r="P1626" s="259" t="s">
        <v>5167</v>
      </c>
      <c r="Q1626" s="259" t="s">
        <v>5216</v>
      </c>
    </row>
    <row r="1627" spans="1:17" ht="21.75" customHeight="1">
      <c r="A1627" s="301" t="s">
        <v>5167</v>
      </c>
      <c r="B1627" s="301" t="s">
        <v>5216</v>
      </c>
      <c r="C1627" s="316" t="s">
        <v>7690</v>
      </c>
      <c r="D1627" s="465" t="s">
        <v>3731</v>
      </c>
      <c r="E1627" s="465" t="s">
        <v>700</v>
      </c>
      <c r="F1627" s="469" t="str">
        <f t="shared" si="50"/>
        <v>CH</v>
      </c>
      <c r="G1627" s="260">
        <v>0</v>
      </c>
      <c r="H1627" s="260">
        <v>0</v>
      </c>
      <c r="I1627" s="260">
        <v>0</v>
      </c>
      <c r="J1627" s="260">
        <v>0.34208357456007599</v>
      </c>
      <c r="K1627" s="260">
        <v>0.34208357456526201</v>
      </c>
      <c r="L1627" s="301" t="str">
        <f t="shared" si="51"/>
        <v/>
      </c>
      <c r="M1627" s="459">
        <f>IFERROR((Tableau1[[#This Row],[Scope 1
(kg CO2-eq)]]+Tableau1[[#This Row],[Scope 2 energy
(kg CO2-eq)]]+Tableau1[[#This Row],[Scope 2 Infrastructure
(kg CO2-eq)]])/Tableau1[[#This Row],[Total CO2-emissions
(kg CO2-eq)
for scope 3 use ]],"")</f>
        <v>0</v>
      </c>
      <c r="N1627" s="436" t="s">
        <v>3731</v>
      </c>
      <c r="O1627" s="259">
        <v>1</v>
      </c>
      <c r="P1627" s="259" t="s">
        <v>5167</v>
      </c>
      <c r="Q1627" s="259" t="s">
        <v>5216</v>
      </c>
    </row>
    <row r="1628" spans="1:17" ht="21.75" customHeight="1">
      <c r="A1628" s="301" t="s">
        <v>5167</v>
      </c>
      <c r="B1628" s="301" t="s">
        <v>5216</v>
      </c>
      <c r="C1628" s="316" t="s">
        <v>7691</v>
      </c>
      <c r="D1628" s="465" t="s">
        <v>3731</v>
      </c>
      <c r="E1628" s="465" t="s">
        <v>700</v>
      </c>
      <c r="F1628" s="469" t="str">
        <f t="shared" si="50"/>
        <v>CH</v>
      </c>
      <c r="G1628" s="260">
        <v>0</v>
      </c>
      <c r="H1628" s="260">
        <v>0</v>
      </c>
      <c r="I1628" s="260">
        <v>0</v>
      </c>
      <c r="J1628" s="260">
        <v>0.34865360830681202</v>
      </c>
      <c r="K1628" s="260">
        <v>0.34865360831189801</v>
      </c>
      <c r="L1628" s="301" t="str">
        <f t="shared" si="51"/>
        <v/>
      </c>
      <c r="M1628" s="459">
        <f>IFERROR((Tableau1[[#This Row],[Scope 1
(kg CO2-eq)]]+Tableau1[[#This Row],[Scope 2 energy
(kg CO2-eq)]]+Tableau1[[#This Row],[Scope 2 Infrastructure
(kg CO2-eq)]])/Tableau1[[#This Row],[Total CO2-emissions
(kg CO2-eq)
for scope 3 use ]],"")</f>
        <v>0</v>
      </c>
      <c r="N1628" s="436" t="s">
        <v>3731</v>
      </c>
      <c r="O1628" s="259">
        <v>1</v>
      </c>
      <c r="P1628" s="259" t="s">
        <v>5167</v>
      </c>
      <c r="Q1628" s="259" t="s">
        <v>5216</v>
      </c>
    </row>
    <row r="1629" spans="1:17" ht="21.75" customHeight="1">
      <c r="A1629" s="301" t="s">
        <v>5167</v>
      </c>
      <c r="B1629" s="301" t="s">
        <v>5216</v>
      </c>
      <c r="C1629" s="316" t="s">
        <v>7692</v>
      </c>
      <c r="D1629" s="465" t="s">
        <v>3731</v>
      </c>
      <c r="E1629" s="465" t="s">
        <v>700</v>
      </c>
      <c r="F1629" s="469" t="str">
        <f t="shared" si="50"/>
        <v>CH</v>
      </c>
      <c r="G1629" s="260">
        <v>0</v>
      </c>
      <c r="H1629" s="260">
        <v>0</v>
      </c>
      <c r="I1629" s="260">
        <v>0</v>
      </c>
      <c r="J1629" s="260">
        <v>0.33222834199497803</v>
      </c>
      <c r="K1629" s="260">
        <v>0.33222834200117901</v>
      </c>
      <c r="L1629" s="301" t="str">
        <f t="shared" si="51"/>
        <v/>
      </c>
      <c r="M1629" s="459">
        <f>IFERROR((Tableau1[[#This Row],[Scope 1
(kg CO2-eq)]]+Tableau1[[#This Row],[Scope 2 energy
(kg CO2-eq)]]+Tableau1[[#This Row],[Scope 2 Infrastructure
(kg CO2-eq)]])/Tableau1[[#This Row],[Total CO2-emissions
(kg CO2-eq)
for scope 3 use ]],"")</f>
        <v>0</v>
      </c>
      <c r="N1629" s="436" t="s">
        <v>3731</v>
      </c>
      <c r="O1629" s="259">
        <v>1</v>
      </c>
      <c r="P1629" s="259" t="s">
        <v>5167</v>
      </c>
      <c r="Q1629" s="259" t="s">
        <v>5216</v>
      </c>
    </row>
    <row r="1630" spans="1:17" ht="21.75" customHeight="1">
      <c r="A1630" s="301" t="s">
        <v>5167</v>
      </c>
      <c r="B1630" s="301" t="s">
        <v>5216</v>
      </c>
      <c r="C1630" s="316" t="s">
        <v>7693</v>
      </c>
      <c r="D1630" s="465" t="s">
        <v>3731</v>
      </c>
      <c r="E1630" s="465" t="s">
        <v>700</v>
      </c>
      <c r="F1630" s="469" t="str">
        <f t="shared" si="50"/>
        <v>CH</v>
      </c>
      <c r="G1630" s="260">
        <v>0</v>
      </c>
      <c r="H1630" s="260">
        <v>0</v>
      </c>
      <c r="I1630" s="260">
        <v>0</v>
      </c>
      <c r="J1630" s="260">
        <v>0.335513540813341</v>
      </c>
      <c r="K1630" s="260">
        <v>0.33551354081915002</v>
      </c>
      <c r="L1630" s="301" t="str">
        <f t="shared" si="51"/>
        <v/>
      </c>
      <c r="M1630" s="459">
        <f>IFERROR((Tableau1[[#This Row],[Scope 1
(kg CO2-eq)]]+Tableau1[[#This Row],[Scope 2 energy
(kg CO2-eq)]]+Tableau1[[#This Row],[Scope 2 Infrastructure
(kg CO2-eq)]])/Tableau1[[#This Row],[Total CO2-emissions
(kg CO2-eq)
for scope 3 use ]],"")</f>
        <v>0</v>
      </c>
      <c r="N1630" s="436" t="s">
        <v>3731</v>
      </c>
      <c r="O1630" s="259">
        <v>1</v>
      </c>
      <c r="P1630" s="259" t="s">
        <v>5167</v>
      </c>
      <c r="Q1630" s="259" t="s">
        <v>5216</v>
      </c>
    </row>
    <row r="1631" spans="1:17" ht="21.75" customHeight="1">
      <c r="A1631" s="301" t="s">
        <v>5167</v>
      </c>
      <c r="B1631" s="301" t="s">
        <v>5216</v>
      </c>
      <c r="C1631" s="316" t="s">
        <v>7694</v>
      </c>
      <c r="D1631" s="465" t="s">
        <v>3731</v>
      </c>
      <c r="E1631" s="465" t="s">
        <v>700</v>
      </c>
      <c r="F1631" s="469" t="str">
        <f t="shared" si="50"/>
        <v>CH</v>
      </c>
      <c r="G1631" s="260">
        <v>0</v>
      </c>
      <c r="H1631" s="260">
        <v>0</v>
      </c>
      <c r="I1631" s="260">
        <v>0</v>
      </c>
      <c r="J1631" s="260">
        <v>0.34208357456007599</v>
      </c>
      <c r="K1631" s="260">
        <v>0.34208357456557098</v>
      </c>
      <c r="L1631" s="301" t="str">
        <f t="shared" si="51"/>
        <v/>
      </c>
      <c r="M1631" s="459">
        <f>IFERROR((Tableau1[[#This Row],[Scope 1
(kg CO2-eq)]]+Tableau1[[#This Row],[Scope 2 energy
(kg CO2-eq)]]+Tableau1[[#This Row],[Scope 2 Infrastructure
(kg CO2-eq)]])/Tableau1[[#This Row],[Total CO2-emissions
(kg CO2-eq)
for scope 3 use ]],"")</f>
        <v>0</v>
      </c>
      <c r="N1631" s="436" t="s">
        <v>3731</v>
      </c>
      <c r="O1631" s="259">
        <v>1</v>
      </c>
      <c r="P1631" s="259" t="s">
        <v>5167</v>
      </c>
      <c r="Q1631" s="259" t="s">
        <v>5216</v>
      </c>
    </row>
    <row r="1632" spans="1:17" ht="21.75" customHeight="1">
      <c r="A1632" s="301" t="s">
        <v>5167</v>
      </c>
      <c r="B1632" s="301" t="s">
        <v>5216</v>
      </c>
      <c r="C1632" s="316" t="s">
        <v>7695</v>
      </c>
      <c r="D1632" s="465" t="s">
        <v>3731</v>
      </c>
      <c r="E1632" s="465" t="s">
        <v>700</v>
      </c>
      <c r="F1632" s="469" t="str">
        <f t="shared" si="50"/>
        <v>CH</v>
      </c>
      <c r="G1632" s="260">
        <v>0</v>
      </c>
      <c r="H1632" s="260">
        <v>0</v>
      </c>
      <c r="I1632" s="260">
        <v>0</v>
      </c>
      <c r="J1632" s="260">
        <v>0.34865360830681202</v>
      </c>
      <c r="K1632" s="260">
        <v>0.34865360831216402</v>
      </c>
      <c r="L1632" s="301" t="str">
        <f t="shared" si="51"/>
        <v/>
      </c>
      <c r="M1632" s="459">
        <f>IFERROR((Tableau1[[#This Row],[Scope 1
(kg CO2-eq)]]+Tableau1[[#This Row],[Scope 2 energy
(kg CO2-eq)]]+Tableau1[[#This Row],[Scope 2 Infrastructure
(kg CO2-eq)]])/Tableau1[[#This Row],[Total CO2-emissions
(kg CO2-eq)
for scope 3 use ]],"")</f>
        <v>0</v>
      </c>
      <c r="N1632" s="436" t="s">
        <v>3731</v>
      </c>
      <c r="O1632" s="259">
        <v>1</v>
      </c>
      <c r="P1632" s="259" t="s">
        <v>5167</v>
      </c>
      <c r="Q1632" s="259" t="s">
        <v>5216</v>
      </c>
    </row>
    <row r="1633" spans="1:17" ht="21.75" customHeight="1">
      <c r="A1633" s="301" t="s">
        <v>5252</v>
      </c>
      <c r="B1633" s="301" t="s">
        <v>5257</v>
      </c>
      <c r="C1633" s="316" t="s">
        <v>7696</v>
      </c>
      <c r="D1633" s="465" t="s">
        <v>3730</v>
      </c>
      <c r="E1633" s="465" t="s">
        <v>6101</v>
      </c>
      <c r="F1633" s="469" t="str">
        <f t="shared" si="50"/>
        <v>other</v>
      </c>
      <c r="G1633" s="260">
        <v>0</v>
      </c>
      <c r="H1633" s="260">
        <v>0</v>
      </c>
      <c r="I1633" s="260">
        <v>0</v>
      </c>
      <c r="J1633" s="260">
        <v>0</v>
      </c>
      <c r="K1633" s="260">
        <v>0</v>
      </c>
      <c r="L1633" s="301" t="str">
        <f t="shared" si="51"/>
        <v/>
      </c>
      <c r="M1633" s="459" t="str">
        <f>IFERROR((Tableau1[[#This Row],[Scope 1
(kg CO2-eq)]]+Tableau1[[#This Row],[Scope 2 energy
(kg CO2-eq)]]+Tableau1[[#This Row],[Scope 2 Infrastructure
(kg CO2-eq)]])/Tableau1[[#This Row],[Total CO2-emissions
(kg CO2-eq)
for scope 3 use ]],"")</f>
        <v/>
      </c>
      <c r="N1633" s="436" t="s">
        <v>3730</v>
      </c>
      <c r="O1633" s="259">
        <v>1</v>
      </c>
      <c r="P1633" s="259" t="s">
        <v>5252</v>
      </c>
      <c r="Q1633" s="259" t="s">
        <v>5257</v>
      </c>
    </row>
    <row r="1634" spans="1:17" ht="21.75" customHeight="1">
      <c r="A1634" s="301" t="s">
        <v>5252</v>
      </c>
      <c r="B1634" s="301" t="s">
        <v>5257</v>
      </c>
      <c r="C1634" s="316" t="s">
        <v>7697</v>
      </c>
      <c r="D1634" s="465" t="s">
        <v>3730</v>
      </c>
      <c r="E1634" s="465" t="s">
        <v>6101</v>
      </c>
      <c r="F1634" s="469" t="str">
        <f t="shared" si="50"/>
        <v>other</v>
      </c>
      <c r="G1634" s="260">
        <v>0</v>
      </c>
      <c r="H1634" s="260">
        <v>0</v>
      </c>
      <c r="I1634" s="260">
        <v>0</v>
      </c>
      <c r="J1634" s="260">
        <v>0</v>
      </c>
      <c r="K1634" s="260">
        <v>0</v>
      </c>
      <c r="L1634" s="301" t="str">
        <f t="shared" si="51"/>
        <v/>
      </c>
      <c r="M1634" s="459" t="str">
        <f>IFERROR((Tableau1[[#This Row],[Scope 1
(kg CO2-eq)]]+Tableau1[[#This Row],[Scope 2 energy
(kg CO2-eq)]]+Tableau1[[#This Row],[Scope 2 Infrastructure
(kg CO2-eq)]])/Tableau1[[#This Row],[Total CO2-emissions
(kg CO2-eq)
for scope 3 use ]],"")</f>
        <v/>
      </c>
      <c r="N1634" s="436" t="s">
        <v>3730</v>
      </c>
      <c r="O1634" s="259">
        <v>1</v>
      </c>
      <c r="P1634" s="259" t="s">
        <v>5252</v>
      </c>
      <c r="Q1634" s="259" t="s">
        <v>5257</v>
      </c>
    </row>
    <row r="1635" spans="1:17" ht="21.75" customHeight="1">
      <c r="A1635" s="301" t="s">
        <v>5141</v>
      </c>
      <c r="B1635" s="301" t="s">
        <v>5169</v>
      </c>
      <c r="C1635" s="316" t="s">
        <v>7698</v>
      </c>
      <c r="D1635" s="465" t="s">
        <v>3731</v>
      </c>
      <c r="E1635" s="465" t="s">
        <v>700</v>
      </c>
      <c r="F1635" s="469" t="str">
        <f t="shared" si="50"/>
        <v>CH</v>
      </c>
      <c r="G1635" s="260">
        <v>0</v>
      </c>
      <c r="H1635" s="260">
        <v>0</v>
      </c>
      <c r="I1635" s="260">
        <v>0</v>
      </c>
      <c r="J1635" s="260">
        <v>4.5943046191922899E-3</v>
      </c>
      <c r="K1635" s="260">
        <v>4.5943040586740201E-3</v>
      </c>
      <c r="L1635" s="301" t="str">
        <f t="shared" si="51"/>
        <v/>
      </c>
      <c r="M1635" s="459">
        <f>IFERROR((Tableau1[[#This Row],[Scope 1
(kg CO2-eq)]]+Tableau1[[#This Row],[Scope 2 energy
(kg CO2-eq)]]+Tableau1[[#This Row],[Scope 2 Infrastructure
(kg CO2-eq)]])/Tableau1[[#This Row],[Total CO2-emissions
(kg CO2-eq)
for scope 3 use ]],"")</f>
        <v>0</v>
      </c>
      <c r="N1635" s="436" t="s">
        <v>3731</v>
      </c>
      <c r="O1635" s="259">
        <v>1</v>
      </c>
      <c r="P1635" s="259" t="s">
        <v>5141</v>
      </c>
      <c r="Q1635" s="259" t="s">
        <v>5169</v>
      </c>
    </row>
    <row r="1636" spans="1:17" ht="21.75" customHeight="1">
      <c r="A1636" s="301" t="s">
        <v>5141</v>
      </c>
      <c r="B1636" s="301" t="s">
        <v>5169</v>
      </c>
      <c r="C1636" s="316" t="s">
        <v>7699</v>
      </c>
      <c r="D1636" s="465" t="s">
        <v>3731</v>
      </c>
      <c r="E1636" s="465" t="s">
        <v>700</v>
      </c>
      <c r="F1636" s="469" t="str">
        <f t="shared" si="50"/>
        <v>CH</v>
      </c>
      <c r="G1636" s="260">
        <v>0</v>
      </c>
      <c r="H1636" s="260">
        <v>0</v>
      </c>
      <c r="I1636" s="260">
        <v>0</v>
      </c>
      <c r="J1636" s="260">
        <v>9.3631120580818395E-3</v>
      </c>
      <c r="K1636" s="260">
        <v>9.3631124590472792E-3</v>
      </c>
      <c r="L1636" s="301" t="str">
        <f t="shared" si="51"/>
        <v/>
      </c>
      <c r="M1636" s="459">
        <f>IFERROR((Tableau1[[#This Row],[Scope 1
(kg CO2-eq)]]+Tableau1[[#This Row],[Scope 2 energy
(kg CO2-eq)]]+Tableau1[[#This Row],[Scope 2 Infrastructure
(kg CO2-eq)]])/Tableau1[[#This Row],[Total CO2-emissions
(kg CO2-eq)
for scope 3 use ]],"")</f>
        <v>0</v>
      </c>
      <c r="N1636" s="436" t="s">
        <v>3731</v>
      </c>
      <c r="O1636" s="259">
        <v>1</v>
      </c>
      <c r="P1636" s="259" t="s">
        <v>5141</v>
      </c>
      <c r="Q1636" s="259" t="s">
        <v>5169</v>
      </c>
    </row>
    <row r="1637" spans="1:17" ht="21.75" customHeight="1">
      <c r="A1637" s="301" t="s">
        <v>5167</v>
      </c>
      <c r="B1637" s="301" t="s">
        <v>5251</v>
      </c>
      <c r="C1637" s="316" t="s">
        <v>7700</v>
      </c>
      <c r="D1637" s="465" t="s">
        <v>3730</v>
      </c>
      <c r="E1637" s="465" t="s">
        <v>700</v>
      </c>
      <c r="F1637" s="469" t="str">
        <f t="shared" si="50"/>
        <v>CH</v>
      </c>
      <c r="G1637" s="260">
        <v>7.334795E-5</v>
      </c>
      <c r="H1637" s="260">
        <v>2.6899161185060002E-4</v>
      </c>
      <c r="I1637" s="260">
        <v>1.4791833256000001E-7</v>
      </c>
      <c r="J1637" s="260">
        <v>2.8101430615591099E-2</v>
      </c>
      <c r="K1637" s="260">
        <v>2.8443918096342599E-2</v>
      </c>
      <c r="L1637" s="301" t="str">
        <f t="shared" si="51"/>
        <v/>
      </c>
      <c r="M1637" s="459">
        <f>IFERROR((Tableau1[[#This Row],[Scope 1
(kg CO2-eq)]]+Tableau1[[#This Row],[Scope 2 energy
(kg CO2-eq)]]+Tableau1[[#This Row],[Scope 2 Infrastructure
(kg CO2-eq)]])/Tableau1[[#This Row],[Total CO2-emissions
(kg CO2-eq)
for scope 3 use ]],"")</f>
        <v>1.2040798283243476E-2</v>
      </c>
      <c r="N1637" s="437" t="s">
        <v>3730</v>
      </c>
      <c r="O1637" s="259">
        <v>1</v>
      </c>
      <c r="P1637" s="259" t="s">
        <v>5167</v>
      </c>
      <c r="Q1637" s="259" t="s">
        <v>5251</v>
      </c>
    </row>
    <row r="1638" spans="1:17" ht="21.75" customHeight="1">
      <c r="A1638" s="301" t="s">
        <v>5167</v>
      </c>
      <c r="B1638" s="301" t="s">
        <v>5216</v>
      </c>
      <c r="C1638" s="316" t="s">
        <v>7701</v>
      </c>
      <c r="D1638" s="465" t="s">
        <v>3730</v>
      </c>
      <c r="E1638" s="465" t="s">
        <v>700</v>
      </c>
      <c r="F1638" s="469" t="str">
        <f t="shared" si="50"/>
        <v>CH</v>
      </c>
      <c r="G1638" s="260">
        <v>0</v>
      </c>
      <c r="H1638" s="260">
        <v>0</v>
      </c>
      <c r="I1638" s="260">
        <v>0</v>
      </c>
      <c r="J1638" s="260">
        <v>3.68061458988971E-3</v>
      </c>
      <c r="K1638" s="260">
        <v>3.6806145890861701E-3</v>
      </c>
      <c r="L1638" s="301" t="str">
        <f t="shared" si="51"/>
        <v/>
      </c>
      <c r="M1638" s="459">
        <f>IFERROR((Tableau1[[#This Row],[Scope 1
(kg CO2-eq)]]+Tableau1[[#This Row],[Scope 2 energy
(kg CO2-eq)]]+Tableau1[[#This Row],[Scope 2 Infrastructure
(kg CO2-eq)]])/Tableau1[[#This Row],[Total CO2-emissions
(kg CO2-eq)
for scope 3 use ]],"")</f>
        <v>0</v>
      </c>
      <c r="N1638" s="436" t="s">
        <v>3730</v>
      </c>
      <c r="O1638" s="259">
        <v>1</v>
      </c>
      <c r="P1638" s="259" t="s">
        <v>5167</v>
      </c>
      <c r="Q1638" s="260" t="s">
        <v>5216</v>
      </c>
    </row>
    <row r="1639" spans="1:17" ht="21.75" customHeight="1">
      <c r="A1639" s="301" t="s">
        <v>5167</v>
      </c>
      <c r="B1639" s="301" t="s">
        <v>5262</v>
      </c>
      <c r="C1639" s="316" t="s">
        <v>7702</v>
      </c>
      <c r="D1639" s="465" t="s">
        <v>3730</v>
      </c>
      <c r="E1639" s="465" t="s">
        <v>700</v>
      </c>
      <c r="F1639" s="469" t="str">
        <f t="shared" si="50"/>
        <v>CH</v>
      </c>
      <c r="G1639" s="260">
        <v>0</v>
      </c>
      <c r="H1639" s="260">
        <v>1.475201153912E-7</v>
      </c>
      <c r="I1639" s="260">
        <v>7.0586666659200005E-8</v>
      </c>
      <c r="J1639" s="260">
        <v>1.1687464495249301E-3</v>
      </c>
      <c r="K1639" s="260">
        <v>1.1689645997459599E-3</v>
      </c>
      <c r="L1639" s="301" t="str">
        <f t="shared" si="51"/>
        <v/>
      </c>
      <c r="M1639" s="459">
        <f>IFERROR((Tableau1[[#This Row],[Scope 1
(kg CO2-eq)]]+Tableau1[[#This Row],[Scope 2 energy
(kg CO2-eq)]]+Tableau1[[#This Row],[Scope 2 Infrastructure
(kg CO2-eq)]])/Tableau1[[#This Row],[Total CO2-emissions
(kg CO2-eq)
for scope 3 use ]],"")</f>
        <v>1.8658116943643898E-4</v>
      </c>
      <c r="N1639" s="437" t="s">
        <v>3730</v>
      </c>
      <c r="O1639" s="259">
        <v>1</v>
      </c>
      <c r="P1639" s="259" t="s">
        <v>5167</v>
      </c>
      <c r="Q1639" s="259" t="s">
        <v>5262</v>
      </c>
    </row>
    <row r="1640" spans="1:17" ht="21.75" customHeight="1">
      <c r="A1640" s="301" t="s">
        <v>5167</v>
      </c>
      <c r="B1640" s="301" t="s">
        <v>5251</v>
      </c>
      <c r="C1640" s="316" t="s">
        <v>7703</v>
      </c>
      <c r="D1640" s="465" t="s">
        <v>3730</v>
      </c>
      <c r="E1640" s="465" t="s">
        <v>700</v>
      </c>
      <c r="F1640" s="469" t="str">
        <f t="shared" si="50"/>
        <v>CH</v>
      </c>
      <c r="G1640" s="260">
        <v>7.4400170000000004E-5</v>
      </c>
      <c r="H1640" s="260">
        <v>0</v>
      </c>
      <c r="I1640" s="260">
        <v>0</v>
      </c>
      <c r="J1640" s="260">
        <v>1.2618918328148898E-2</v>
      </c>
      <c r="K1640" s="260">
        <v>1.2693318497744899E-2</v>
      </c>
      <c r="L1640" s="301" t="str">
        <f t="shared" si="51"/>
        <v/>
      </c>
      <c r="M1640" s="459">
        <f>IFERROR((Tableau1[[#This Row],[Scope 1
(kg CO2-eq)]]+Tableau1[[#This Row],[Scope 2 energy
(kg CO2-eq)]]+Tableau1[[#This Row],[Scope 2 Infrastructure
(kg CO2-eq)]])/Tableau1[[#This Row],[Total CO2-emissions
(kg CO2-eq)
for scope 3 use ]],"")</f>
        <v>5.8613647812601546E-3</v>
      </c>
      <c r="N1640" s="436" t="s">
        <v>3730</v>
      </c>
      <c r="O1640" s="259">
        <v>1</v>
      </c>
      <c r="P1640" s="260" t="s">
        <v>5167</v>
      </c>
      <c r="Q1640" s="260" t="s">
        <v>5251</v>
      </c>
    </row>
    <row r="1641" spans="1:17" ht="21.75" customHeight="1">
      <c r="A1641" s="301" t="s">
        <v>5167</v>
      </c>
      <c r="B1641" s="301" t="s">
        <v>5216</v>
      </c>
      <c r="C1641" s="316" t="s">
        <v>7704</v>
      </c>
      <c r="D1641" s="465" t="s">
        <v>3730</v>
      </c>
      <c r="E1641" s="465" t="s">
        <v>700</v>
      </c>
      <c r="F1641" s="469" t="str">
        <f t="shared" si="50"/>
        <v>CH</v>
      </c>
      <c r="G1641" s="260">
        <v>0</v>
      </c>
      <c r="H1641" s="260">
        <v>0</v>
      </c>
      <c r="I1641" s="260">
        <v>0</v>
      </c>
      <c r="J1641" s="260">
        <v>7.2322690261078003E-3</v>
      </c>
      <c r="K1641" s="260">
        <v>7.2322690244424103E-3</v>
      </c>
      <c r="L1641" s="301" t="str">
        <f t="shared" si="51"/>
        <v/>
      </c>
      <c r="M1641" s="459">
        <f>IFERROR((Tableau1[[#This Row],[Scope 1
(kg CO2-eq)]]+Tableau1[[#This Row],[Scope 2 energy
(kg CO2-eq)]]+Tableau1[[#This Row],[Scope 2 Infrastructure
(kg CO2-eq)]])/Tableau1[[#This Row],[Total CO2-emissions
(kg CO2-eq)
for scope 3 use ]],"")</f>
        <v>0</v>
      </c>
      <c r="N1641" s="436" t="s">
        <v>3730</v>
      </c>
      <c r="O1641" s="259">
        <v>1</v>
      </c>
      <c r="P1641" s="259" t="s">
        <v>5167</v>
      </c>
      <c r="Q1641" s="259" t="s">
        <v>5216</v>
      </c>
    </row>
    <row r="1642" spans="1:17" ht="21.75" customHeight="1">
      <c r="A1642" s="301" t="s">
        <v>5203</v>
      </c>
      <c r="B1642" s="301" t="s">
        <v>5204</v>
      </c>
      <c r="C1642" s="316" t="s">
        <v>7705</v>
      </c>
      <c r="D1642" s="465" t="s">
        <v>3647</v>
      </c>
      <c r="E1642" s="465" t="s">
        <v>700</v>
      </c>
      <c r="F1642" s="469" t="str">
        <f t="shared" si="50"/>
        <v>CH</v>
      </c>
      <c r="G1642" s="260">
        <v>0</v>
      </c>
      <c r="H1642" s="260">
        <v>0</v>
      </c>
      <c r="I1642" s="260">
        <v>0</v>
      </c>
      <c r="J1642" s="260">
        <v>0</v>
      </c>
      <c r="K1642" s="260">
        <v>0</v>
      </c>
      <c r="L1642" s="301">
        <f t="shared" si="51"/>
        <v>0</v>
      </c>
      <c r="M1642" s="459" t="str">
        <f>IFERROR((Tableau1[[#This Row],[Scope 1
(kg CO2-eq)]]+Tableau1[[#This Row],[Scope 2 energy
(kg CO2-eq)]]+Tableau1[[#This Row],[Scope 2 Infrastructure
(kg CO2-eq)]])/Tableau1[[#This Row],[Total CO2-emissions
(kg CO2-eq)
for scope 3 use ]],"")</f>
        <v/>
      </c>
      <c r="N1642" s="436" t="s">
        <v>3647</v>
      </c>
      <c r="O1642" s="259">
        <v>1</v>
      </c>
      <c r="P1642" s="259" t="s">
        <v>5203</v>
      </c>
      <c r="Q1642" s="259" t="s">
        <v>5204</v>
      </c>
    </row>
    <row r="1643" spans="1:17" ht="21.75" customHeight="1">
      <c r="A1643" s="301" t="s">
        <v>5203</v>
      </c>
      <c r="B1643" s="301" t="s">
        <v>5204</v>
      </c>
      <c r="C1643" s="316" t="s">
        <v>7706</v>
      </c>
      <c r="D1643" s="465" t="s">
        <v>3647</v>
      </c>
      <c r="E1643" s="465" t="s">
        <v>700</v>
      </c>
      <c r="F1643" s="469" t="str">
        <f t="shared" si="50"/>
        <v>CH</v>
      </c>
      <c r="G1643" s="260">
        <v>0</v>
      </c>
      <c r="H1643" s="260">
        <v>0</v>
      </c>
      <c r="I1643" s="260">
        <v>0</v>
      </c>
      <c r="J1643" s="260">
        <v>0</v>
      </c>
      <c r="K1643" s="260">
        <v>0</v>
      </c>
      <c r="L1643" s="301">
        <f t="shared" si="51"/>
        <v>0</v>
      </c>
      <c r="M1643" s="459" t="str">
        <f>IFERROR((Tableau1[[#This Row],[Scope 1
(kg CO2-eq)]]+Tableau1[[#This Row],[Scope 2 energy
(kg CO2-eq)]]+Tableau1[[#This Row],[Scope 2 Infrastructure
(kg CO2-eq)]])/Tableau1[[#This Row],[Total CO2-emissions
(kg CO2-eq)
for scope 3 use ]],"")</f>
        <v/>
      </c>
      <c r="N1643" s="436" t="s">
        <v>3647</v>
      </c>
      <c r="O1643" s="259">
        <v>1</v>
      </c>
      <c r="P1643" s="259" t="s">
        <v>5203</v>
      </c>
      <c r="Q1643" s="259" t="s">
        <v>5204</v>
      </c>
    </row>
    <row r="1644" spans="1:17" ht="21.75" customHeight="1">
      <c r="A1644" s="301" t="s">
        <v>5203</v>
      </c>
      <c r="B1644" s="301" t="s">
        <v>5204</v>
      </c>
      <c r="C1644" s="316" t="s">
        <v>7707</v>
      </c>
      <c r="D1644" s="465" t="s">
        <v>3647</v>
      </c>
      <c r="E1644" s="465" t="s">
        <v>700</v>
      </c>
      <c r="F1644" s="469" t="str">
        <f t="shared" si="50"/>
        <v>CH</v>
      </c>
      <c r="G1644" s="260">
        <v>0</v>
      </c>
      <c r="H1644" s="260">
        <v>0</v>
      </c>
      <c r="I1644" s="260">
        <v>0</v>
      </c>
      <c r="J1644" s="260">
        <v>0</v>
      </c>
      <c r="K1644" s="260">
        <v>0</v>
      </c>
      <c r="L1644" s="301">
        <f t="shared" si="51"/>
        <v>0</v>
      </c>
      <c r="M1644" s="459" t="str">
        <f>IFERROR((Tableau1[[#This Row],[Scope 1
(kg CO2-eq)]]+Tableau1[[#This Row],[Scope 2 energy
(kg CO2-eq)]]+Tableau1[[#This Row],[Scope 2 Infrastructure
(kg CO2-eq)]])/Tableau1[[#This Row],[Total CO2-emissions
(kg CO2-eq)
for scope 3 use ]],"")</f>
        <v/>
      </c>
      <c r="N1644" s="436" t="s">
        <v>3647</v>
      </c>
      <c r="O1644" s="259">
        <v>1</v>
      </c>
      <c r="P1644" s="259" t="s">
        <v>5203</v>
      </c>
      <c r="Q1644" s="259" t="s">
        <v>5204</v>
      </c>
    </row>
    <row r="1645" spans="1:17" ht="21.75" customHeight="1">
      <c r="A1645" s="301" t="s">
        <v>5252</v>
      </c>
      <c r="B1645" s="301" t="s">
        <v>5257</v>
      </c>
      <c r="C1645" s="316" t="s">
        <v>7708</v>
      </c>
      <c r="D1645" s="465" t="s">
        <v>3730</v>
      </c>
      <c r="E1645" s="465" t="s">
        <v>6101</v>
      </c>
      <c r="F1645" s="469" t="str">
        <f t="shared" si="50"/>
        <v>other</v>
      </c>
      <c r="G1645" s="260">
        <v>0</v>
      </c>
      <c r="H1645" s="260">
        <v>0</v>
      </c>
      <c r="I1645" s="260">
        <v>0</v>
      </c>
      <c r="J1645" s="260">
        <v>0</v>
      </c>
      <c r="K1645" s="260">
        <v>0</v>
      </c>
      <c r="L1645" s="301" t="str">
        <f t="shared" si="51"/>
        <v/>
      </c>
      <c r="M1645" s="459" t="str">
        <f>IFERROR((Tableau1[[#This Row],[Scope 1
(kg CO2-eq)]]+Tableau1[[#This Row],[Scope 2 energy
(kg CO2-eq)]]+Tableau1[[#This Row],[Scope 2 Infrastructure
(kg CO2-eq)]])/Tableau1[[#This Row],[Total CO2-emissions
(kg CO2-eq)
for scope 3 use ]],"")</f>
        <v/>
      </c>
      <c r="N1645" s="436" t="s">
        <v>3730</v>
      </c>
      <c r="O1645" s="259">
        <v>1</v>
      </c>
      <c r="P1645" s="259" t="s">
        <v>5252</v>
      </c>
      <c r="Q1645" s="259" t="s">
        <v>5257</v>
      </c>
    </row>
    <row r="1646" spans="1:17" ht="21.75" customHeight="1">
      <c r="A1646" s="301" t="s">
        <v>5167</v>
      </c>
      <c r="B1646" s="301" t="s">
        <v>5216</v>
      </c>
      <c r="C1646" s="316" t="s">
        <v>7709</v>
      </c>
      <c r="D1646" s="465" t="s">
        <v>3731</v>
      </c>
      <c r="E1646" s="465" t="s">
        <v>700</v>
      </c>
      <c r="F1646" s="469" t="str">
        <f t="shared" si="50"/>
        <v>CH</v>
      </c>
      <c r="G1646" s="260">
        <v>0</v>
      </c>
      <c r="H1646" s="260">
        <v>0</v>
      </c>
      <c r="I1646" s="260">
        <v>0</v>
      </c>
      <c r="J1646" s="260">
        <v>2.0073464021619198</v>
      </c>
      <c r="K1646" s="260">
        <v>2.00734640238672</v>
      </c>
      <c r="L1646" s="301" t="str">
        <f t="shared" si="51"/>
        <v/>
      </c>
      <c r="M1646" s="459">
        <f>IFERROR((Tableau1[[#This Row],[Scope 1
(kg CO2-eq)]]+Tableau1[[#This Row],[Scope 2 energy
(kg CO2-eq)]]+Tableau1[[#This Row],[Scope 2 Infrastructure
(kg CO2-eq)]])/Tableau1[[#This Row],[Total CO2-emissions
(kg CO2-eq)
for scope 3 use ]],"")</f>
        <v>0</v>
      </c>
      <c r="N1646" s="436" t="s">
        <v>3731</v>
      </c>
      <c r="O1646" s="259">
        <v>1</v>
      </c>
      <c r="P1646" s="259" t="s">
        <v>5167</v>
      </c>
      <c r="Q1646" s="259" t="s">
        <v>5216</v>
      </c>
    </row>
    <row r="1647" spans="1:17" ht="21.75" customHeight="1">
      <c r="A1647" s="301" t="s">
        <v>5167</v>
      </c>
      <c r="B1647" s="301" t="s">
        <v>5216</v>
      </c>
      <c r="C1647" s="316" t="s">
        <v>7710</v>
      </c>
      <c r="D1647" s="465" t="s">
        <v>3731</v>
      </c>
      <c r="E1647" s="465" t="s">
        <v>700</v>
      </c>
      <c r="F1647" s="469" t="str">
        <f t="shared" si="50"/>
        <v>CH</v>
      </c>
      <c r="G1647" s="260">
        <v>0</v>
      </c>
      <c r="H1647" s="260">
        <v>0</v>
      </c>
      <c r="I1647" s="260">
        <v>0</v>
      </c>
      <c r="J1647" s="260">
        <v>2.5909802641124799</v>
      </c>
      <c r="K1647" s="260">
        <v>2.59098026431887</v>
      </c>
      <c r="L1647" s="301" t="str">
        <f t="shared" si="51"/>
        <v/>
      </c>
      <c r="M1647" s="459">
        <f>IFERROR((Tableau1[[#This Row],[Scope 1
(kg CO2-eq)]]+Tableau1[[#This Row],[Scope 2 energy
(kg CO2-eq)]]+Tableau1[[#This Row],[Scope 2 Infrastructure
(kg CO2-eq)]])/Tableau1[[#This Row],[Total CO2-emissions
(kg CO2-eq)
for scope 3 use ]],"")</f>
        <v>0</v>
      </c>
      <c r="N1647" s="436" t="s">
        <v>3731</v>
      </c>
      <c r="O1647" s="259">
        <v>1</v>
      </c>
      <c r="P1647" s="259" t="s">
        <v>5167</v>
      </c>
      <c r="Q1647" s="259" t="s">
        <v>5216</v>
      </c>
    </row>
    <row r="1648" spans="1:17" ht="21.75" customHeight="1">
      <c r="A1648" s="301" t="s">
        <v>5167</v>
      </c>
      <c r="B1648" s="301" t="s">
        <v>5216</v>
      </c>
      <c r="C1648" s="316" t="s">
        <v>7711</v>
      </c>
      <c r="D1648" s="465" t="s">
        <v>3731</v>
      </c>
      <c r="E1648" s="465" t="s">
        <v>700</v>
      </c>
      <c r="F1648" s="469" t="str">
        <f t="shared" si="50"/>
        <v>CH</v>
      </c>
      <c r="G1648" s="260">
        <v>0</v>
      </c>
      <c r="H1648" s="260">
        <v>0</v>
      </c>
      <c r="I1648" s="260">
        <v>0</v>
      </c>
      <c r="J1648" s="260">
        <v>2.5140371711826899</v>
      </c>
      <c r="K1648" s="260">
        <v>2.5140371713226202</v>
      </c>
      <c r="L1648" s="301" t="str">
        <f t="shared" si="51"/>
        <v/>
      </c>
      <c r="M1648" s="459">
        <f>IFERROR((Tableau1[[#This Row],[Scope 1
(kg CO2-eq)]]+Tableau1[[#This Row],[Scope 2 energy
(kg CO2-eq)]]+Tableau1[[#This Row],[Scope 2 Infrastructure
(kg CO2-eq)]])/Tableau1[[#This Row],[Total CO2-emissions
(kg CO2-eq)
for scope 3 use ]],"")</f>
        <v>0</v>
      </c>
      <c r="N1648" s="436" t="s">
        <v>3731</v>
      </c>
      <c r="O1648" s="259">
        <v>1</v>
      </c>
      <c r="P1648" s="259" t="s">
        <v>5167</v>
      </c>
      <c r="Q1648" s="259" t="s">
        <v>5216</v>
      </c>
    </row>
    <row r="1649" spans="1:17" ht="21.75" customHeight="1">
      <c r="A1649" s="301" t="s">
        <v>5167</v>
      </c>
      <c r="B1649" s="301" t="s">
        <v>5216</v>
      </c>
      <c r="C1649" s="316" t="s">
        <v>7712</v>
      </c>
      <c r="D1649" s="465" t="s">
        <v>3731</v>
      </c>
      <c r="E1649" s="465" t="s">
        <v>700</v>
      </c>
      <c r="F1649" s="469" t="str">
        <f t="shared" si="50"/>
        <v>CH</v>
      </c>
      <c r="G1649" s="260">
        <v>0</v>
      </c>
      <c r="H1649" s="260">
        <v>0</v>
      </c>
      <c r="I1649" s="260">
        <v>0</v>
      </c>
      <c r="J1649" s="260">
        <v>3.2017009891853601</v>
      </c>
      <c r="K1649" s="260">
        <v>3.2017009894477999</v>
      </c>
      <c r="L1649" s="301" t="str">
        <f t="shared" si="51"/>
        <v/>
      </c>
      <c r="M1649" s="459">
        <f>IFERROR((Tableau1[[#This Row],[Scope 1
(kg CO2-eq)]]+Tableau1[[#This Row],[Scope 2 energy
(kg CO2-eq)]]+Tableau1[[#This Row],[Scope 2 Infrastructure
(kg CO2-eq)]])/Tableau1[[#This Row],[Total CO2-emissions
(kg CO2-eq)
for scope 3 use ]],"")</f>
        <v>0</v>
      </c>
      <c r="N1649" s="436" t="s">
        <v>3731</v>
      </c>
      <c r="O1649" s="259">
        <v>1</v>
      </c>
      <c r="P1649" s="259" t="s">
        <v>5167</v>
      </c>
      <c r="Q1649" s="259" t="s">
        <v>5216</v>
      </c>
    </row>
    <row r="1650" spans="1:17" ht="21.75" customHeight="1">
      <c r="A1650" s="301" t="s">
        <v>5167</v>
      </c>
      <c r="B1650" s="301" t="s">
        <v>5216</v>
      </c>
      <c r="C1650" s="316" t="s">
        <v>7713</v>
      </c>
      <c r="D1650" s="465" t="s">
        <v>3730</v>
      </c>
      <c r="E1650" s="465" t="s">
        <v>700</v>
      </c>
      <c r="F1650" s="469" t="str">
        <f t="shared" si="50"/>
        <v>CH</v>
      </c>
      <c r="G1650" s="260">
        <v>0</v>
      </c>
      <c r="H1650" s="260">
        <v>0</v>
      </c>
      <c r="I1650" s="260">
        <v>0</v>
      </c>
      <c r="J1650" s="260">
        <v>2.2903404093311101E-2</v>
      </c>
      <c r="K1650" s="260">
        <v>2.2903404093475601E-2</v>
      </c>
      <c r="L1650" s="301" t="str">
        <f t="shared" si="51"/>
        <v/>
      </c>
      <c r="M1650" s="459">
        <f>IFERROR((Tableau1[[#This Row],[Scope 1
(kg CO2-eq)]]+Tableau1[[#This Row],[Scope 2 energy
(kg CO2-eq)]]+Tableau1[[#This Row],[Scope 2 Infrastructure
(kg CO2-eq)]])/Tableau1[[#This Row],[Total CO2-emissions
(kg CO2-eq)
for scope 3 use ]],"")</f>
        <v>0</v>
      </c>
      <c r="N1650" s="436" t="s">
        <v>3730</v>
      </c>
      <c r="O1650" s="259">
        <v>1</v>
      </c>
      <c r="P1650" s="259" t="s">
        <v>5167</v>
      </c>
      <c r="Q1650" s="259" t="s">
        <v>5216</v>
      </c>
    </row>
    <row r="1651" spans="1:17" ht="21.75" customHeight="1">
      <c r="A1651" s="301" t="s">
        <v>5167</v>
      </c>
      <c r="B1651" s="301" t="s">
        <v>5216</v>
      </c>
      <c r="C1651" s="316" t="s">
        <v>7714</v>
      </c>
      <c r="D1651" s="465" t="s">
        <v>3730</v>
      </c>
      <c r="E1651" s="465" t="s">
        <v>700</v>
      </c>
      <c r="F1651" s="469" t="str">
        <f t="shared" si="50"/>
        <v>CH</v>
      </c>
      <c r="G1651" s="260">
        <v>0</v>
      </c>
      <c r="H1651" s="260">
        <v>0</v>
      </c>
      <c r="I1651" s="260">
        <v>0</v>
      </c>
      <c r="J1651" s="260">
        <v>1.6810853230852101</v>
      </c>
      <c r="K1651" s="260">
        <v>1.6810853230315701</v>
      </c>
      <c r="L1651" s="301" t="str">
        <f t="shared" si="51"/>
        <v/>
      </c>
      <c r="M1651" s="459">
        <f>IFERROR((Tableau1[[#This Row],[Scope 1
(kg CO2-eq)]]+Tableau1[[#This Row],[Scope 2 energy
(kg CO2-eq)]]+Tableau1[[#This Row],[Scope 2 Infrastructure
(kg CO2-eq)]])/Tableau1[[#This Row],[Total CO2-emissions
(kg CO2-eq)
for scope 3 use ]],"")</f>
        <v>0</v>
      </c>
      <c r="N1651" s="436" t="s">
        <v>3730</v>
      </c>
      <c r="O1651" s="259">
        <v>1</v>
      </c>
      <c r="P1651" s="259" t="s">
        <v>5167</v>
      </c>
      <c r="Q1651" s="259" t="s">
        <v>5216</v>
      </c>
    </row>
    <row r="1652" spans="1:17" ht="21.75" customHeight="1">
      <c r="A1652" s="301" t="s">
        <v>5234</v>
      </c>
      <c r="B1652" s="301" t="s">
        <v>5269</v>
      </c>
      <c r="C1652" s="316" t="s">
        <v>7715</v>
      </c>
      <c r="D1652" s="465" t="s">
        <v>3730</v>
      </c>
      <c r="E1652" s="465" t="s">
        <v>6101</v>
      </c>
      <c r="F1652" s="469" t="str">
        <f t="shared" si="50"/>
        <v>other</v>
      </c>
      <c r="G1652" s="260">
        <v>0</v>
      </c>
      <c r="H1652" s="260">
        <v>0</v>
      </c>
      <c r="I1652" s="260">
        <v>0</v>
      </c>
      <c r="J1652" s="260">
        <v>0</v>
      </c>
      <c r="K1652" s="260">
        <v>0</v>
      </c>
      <c r="L1652" s="301" t="str">
        <f t="shared" si="51"/>
        <v/>
      </c>
      <c r="M1652" s="459" t="str">
        <f>IFERROR((Tableau1[[#This Row],[Scope 1
(kg CO2-eq)]]+Tableau1[[#This Row],[Scope 2 energy
(kg CO2-eq)]]+Tableau1[[#This Row],[Scope 2 Infrastructure
(kg CO2-eq)]])/Tableau1[[#This Row],[Total CO2-emissions
(kg CO2-eq)
for scope 3 use ]],"")</f>
        <v/>
      </c>
      <c r="N1652" s="436" t="s">
        <v>3730</v>
      </c>
      <c r="O1652" s="259">
        <v>1</v>
      </c>
      <c r="P1652" s="259" t="s">
        <v>5234</v>
      </c>
      <c r="Q1652" s="259" t="s">
        <v>5269</v>
      </c>
    </row>
    <row r="1653" spans="1:17" ht="21.75" customHeight="1">
      <c r="A1653" s="301" t="s">
        <v>5167</v>
      </c>
      <c r="B1653" s="301" t="s">
        <v>5216</v>
      </c>
      <c r="C1653" s="316" t="s">
        <v>7716</v>
      </c>
      <c r="D1653" s="465" t="s">
        <v>3731</v>
      </c>
      <c r="E1653" s="465" t="s">
        <v>700</v>
      </c>
      <c r="F1653" s="469" t="str">
        <f t="shared" si="50"/>
        <v>CH</v>
      </c>
      <c r="G1653" s="260">
        <v>0</v>
      </c>
      <c r="H1653" s="260">
        <v>0</v>
      </c>
      <c r="I1653" s="260">
        <v>0</v>
      </c>
      <c r="J1653" s="260">
        <v>1.24845667322388</v>
      </c>
      <c r="K1653" s="260">
        <v>1.24845667301608</v>
      </c>
      <c r="L1653" s="301" t="str">
        <f t="shared" si="51"/>
        <v/>
      </c>
      <c r="M1653" s="459">
        <f>IFERROR((Tableau1[[#This Row],[Scope 1
(kg CO2-eq)]]+Tableau1[[#This Row],[Scope 2 energy
(kg CO2-eq)]]+Tableau1[[#This Row],[Scope 2 Infrastructure
(kg CO2-eq)]])/Tableau1[[#This Row],[Total CO2-emissions
(kg CO2-eq)
for scope 3 use ]],"")</f>
        <v>0</v>
      </c>
      <c r="N1653" s="436" t="s">
        <v>3731</v>
      </c>
      <c r="O1653" s="259">
        <v>1</v>
      </c>
      <c r="P1653" s="259" t="s">
        <v>5167</v>
      </c>
      <c r="Q1653" s="259" t="s">
        <v>5216</v>
      </c>
    </row>
    <row r="1654" spans="1:17" ht="21.75" customHeight="1">
      <c r="A1654" s="301" t="s">
        <v>5167</v>
      </c>
      <c r="B1654" s="301" t="s">
        <v>5251</v>
      </c>
      <c r="C1654" s="316" t="s">
        <v>7717</v>
      </c>
      <c r="D1654" s="465" t="s">
        <v>3730</v>
      </c>
      <c r="E1654" s="465" t="s">
        <v>700</v>
      </c>
      <c r="F1654" s="469" t="str">
        <f t="shared" si="50"/>
        <v>CH</v>
      </c>
      <c r="G1654" s="260">
        <v>0.63142628866999995</v>
      </c>
      <c r="H1654" s="260">
        <v>0.1144422238554</v>
      </c>
      <c r="I1654" s="260">
        <v>6.2931713039999994E-5</v>
      </c>
      <c r="J1654" s="260">
        <v>3.9579627986830013E-2</v>
      </c>
      <c r="K1654" s="260">
        <v>0.78551107210691795</v>
      </c>
      <c r="L1654" s="301" t="str">
        <f t="shared" si="51"/>
        <v/>
      </c>
      <c r="M1654" s="459">
        <f>IFERROR((Tableau1[[#This Row],[Scope 1
(kg CO2-eq)]]+Tableau1[[#This Row],[Scope 2 energy
(kg CO2-eq)]]+Tableau1[[#This Row],[Scope 2 Infrastructure
(kg CO2-eq)]])/Tableau1[[#This Row],[Total CO2-emissions
(kg CO2-eq)
for scope 3 use ]],"")</f>
        <v>0.94961289627361134</v>
      </c>
      <c r="N1654" s="436" t="s">
        <v>3730</v>
      </c>
      <c r="O1654" s="259">
        <v>1</v>
      </c>
      <c r="P1654" s="259" t="s">
        <v>5167</v>
      </c>
      <c r="Q1654" s="259" t="s">
        <v>5251</v>
      </c>
    </row>
    <row r="1655" spans="1:17" ht="21.75" customHeight="1">
      <c r="A1655" s="301" t="s">
        <v>5167</v>
      </c>
      <c r="B1655" s="301" t="s">
        <v>5216</v>
      </c>
      <c r="C1655" s="316" t="s">
        <v>7718</v>
      </c>
      <c r="D1655" s="465" t="s">
        <v>3731</v>
      </c>
      <c r="E1655" s="465" t="s">
        <v>700</v>
      </c>
      <c r="F1655" s="469" t="str">
        <f t="shared" si="50"/>
        <v>CH</v>
      </c>
      <c r="G1655" s="260">
        <v>0</v>
      </c>
      <c r="H1655" s="260">
        <v>0</v>
      </c>
      <c r="I1655" s="260">
        <v>0</v>
      </c>
      <c r="J1655" s="260">
        <v>8.5058440925375706E-2</v>
      </c>
      <c r="K1655" s="260">
        <v>8.5058440930111098E-2</v>
      </c>
      <c r="L1655" s="301" t="str">
        <f t="shared" si="51"/>
        <v/>
      </c>
      <c r="M1655" s="459">
        <f>IFERROR((Tableau1[[#This Row],[Scope 1
(kg CO2-eq)]]+Tableau1[[#This Row],[Scope 2 energy
(kg CO2-eq)]]+Tableau1[[#This Row],[Scope 2 Infrastructure
(kg CO2-eq)]])/Tableau1[[#This Row],[Total CO2-emissions
(kg CO2-eq)
for scope 3 use ]],"")</f>
        <v>0</v>
      </c>
      <c r="N1655" s="436" t="s">
        <v>3731</v>
      </c>
      <c r="O1655" s="259">
        <v>1</v>
      </c>
      <c r="P1655" s="259" t="s">
        <v>5167</v>
      </c>
      <c r="Q1655" s="260" t="s">
        <v>5216</v>
      </c>
    </row>
    <row r="1656" spans="1:17" ht="21.75" customHeight="1">
      <c r="A1656" s="301" t="s">
        <v>5167</v>
      </c>
      <c r="B1656" s="301" t="s">
        <v>5216</v>
      </c>
      <c r="C1656" s="316" t="s">
        <v>7719</v>
      </c>
      <c r="D1656" s="465" t="s">
        <v>3731</v>
      </c>
      <c r="E1656" s="465" t="s">
        <v>700</v>
      </c>
      <c r="F1656" s="469" t="str">
        <f t="shared" si="50"/>
        <v>CH</v>
      </c>
      <c r="G1656" s="260">
        <v>0</v>
      </c>
      <c r="H1656" s="260">
        <v>0</v>
      </c>
      <c r="I1656" s="260">
        <v>0</v>
      </c>
      <c r="J1656" s="260">
        <v>0.21817346089720599</v>
      </c>
      <c r="K1656" s="260">
        <v>0.21817346090251999</v>
      </c>
      <c r="L1656" s="301" t="str">
        <f t="shared" si="51"/>
        <v/>
      </c>
      <c r="M1656" s="459">
        <f>IFERROR((Tableau1[[#This Row],[Scope 1
(kg CO2-eq)]]+Tableau1[[#This Row],[Scope 2 energy
(kg CO2-eq)]]+Tableau1[[#This Row],[Scope 2 Infrastructure
(kg CO2-eq)]])/Tableau1[[#This Row],[Total CO2-emissions
(kg CO2-eq)
for scope 3 use ]],"")</f>
        <v>0</v>
      </c>
      <c r="N1656" s="436" t="s">
        <v>3731</v>
      </c>
      <c r="O1656" s="259">
        <v>1</v>
      </c>
      <c r="P1656" s="259" t="s">
        <v>5167</v>
      </c>
      <c r="Q1656" s="259" t="s">
        <v>5216</v>
      </c>
    </row>
    <row r="1657" spans="1:17" ht="21.75" customHeight="1">
      <c r="A1657" s="301" t="s">
        <v>5167</v>
      </c>
      <c r="B1657" s="301" t="s">
        <v>5216</v>
      </c>
      <c r="C1657" s="316" t="s">
        <v>7720</v>
      </c>
      <c r="D1657" s="465" t="s">
        <v>3731</v>
      </c>
      <c r="E1657" s="465" t="s">
        <v>700</v>
      </c>
      <c r="F1657" s="469" t="str">
        <f t="shared" si="50"/>
        <v>CH</v>
      </c>
      <c r="G1657" s="260">
        <v>0</v>
      </c>
      <c r="H1657" s="260">
        <v>0</v>
      </c>
      <c r="I1657" s="260">
        <v>0</v>
      </c>
      <c r="J1657" s="260">
        <v>0.100050708461543</v>
      </c>
      <c r="K1657" s="260">
        <v>0.100050708448162</v>
      </c>
      <c r="L1657" s="301" t="str">
        <f t="shared" si="51"/>
        <v/>
      </c>
      <c r="M1657" s="459">
        <f>IFERROR((Tableau1[[#This Row],[Scope 1
(kg CO2-eq)]]+Tableau1[[#This Row],[Scope 2 energy
(kg CO2-eq)]]+Tableau1[[#This Row],[Scope 2 Infrastructure
(kg CO2-eq)]])/Tableau1[[#This Row],[Total CO2-emissions
(kg CO2-eq)
for scope 3 use ]],"")</f>
        <v>0</v>
      </c>
      <c r="N1657" s="436" t="s">
        <v>3731</v>
      </c>
      <c r="O1657" s="259">
        <v>1</v>
      </c>
      <c r="P1657" s="259" t="s">
        <v>5167</v>
      </c>
      <c r="Q1657" s="259" t="s">
        <v>5216</v>
      </c>
    </row>
    <row r="1658" spans="1:17" ht="21.75" customHeight="1">
      <c r="A1658" s="301" t="s">
        <v>5167</v>
      </c>
      <c r="B1658" s="301" t="s">
        <v>5216</v>
      </c>
      <c r="C1658" s="316" t="s">
        <v>7721</v>
      </c>
      <c r="D1658" s="465" t="s">
        <v>3731</v>
      </c>
      <c r="E1658" s="465" t="s">
        <v>700</v>
      </c>
      <c r="F1658" s="469" t="str">
        <f t="shared" si="50"/>
        <v>CH</v>
      </c>
      <c r="G1658" s="260">
        <v>0</v>
      </c>
      <c r="H1658" s="260">
        <v>0</v>
      </c>
      <c r="I1658" s="260">
        <v>0</v>
      </c>
      <c r="J1658" s="260">
        <v>3.1019548907390799E-2</v>
      </c>
      <c r="K1658" s="260">
        <v>3.10195489188827E-2</v>
      </c>
      <c r="L1658" s="301" t="str">
        <f t="shared" si="51"/>
        <v/>
      </c>
      <c r="M1658" s="459">
        <f>IFERROR((Tableau1[[#This Row],[Scope 1
(kg CO2-eq)]]+Tableau1[[#This Row],[Scope 2 energy
(kg CO2-eq)]]+Tableau1[[#This Row],[Scope 2 Infrastructure
(kg CO2-eq)]])/Tableau1[[#This Row],[Total CO2-emissions
(kg CO2-eq)
for scope 3 use ]],"")</f>
        <v>0</v>
      </c>
      <c r="N1658" s="436" t="s">
        <v>3731</v>
      </c>
      <c r="O1658" s="259">
        <v>1</v>
      </c>
      <c r="P1658" s="259" t="s">
        <v>5167</v>
      </c>
      <c r="Q1658" s="259" t="s">
        <v>5216</v>
      </c>
    </row>
    <row r="1659" spans="1:17" ht="21.75" customHeight="1">
      <c r="A1659" s="301" t="s">
        <v>5167</v>
      </c>
      <c r="B1659" s="301" t="s">
        <v>5216</v>
      </c>
      <c r="C1659" s="316" t="s">
        <v>7722</v>
      </c>
      <c r="D1659" s="465" t="s">
        <v>3731</v>
      </c>
      <c r="E1659" s="465" t="s">
        <v>700</v>
      </c>
      <c r="F1659" s="469" t="str">
        <f t="shared" si="50"/>
        <v>CH</v>
      </c>
      <c r="G1659" s="260">
        <v>0</v>
      </c>
      <c r="H1659" s="260">
        <v>0</v>
      </c>
      <c r="I1659" s="260">
        <v>0</v>
      </c>
      <c r="J1659" s="260">
        <v>0.16413456887922101</v>
      </c>
      <c r="K1659" s="260">
        <v>0.16413456888592101</v>
      </c>
      <c r="L1659" s="301" t="str">
        <f t="shared" si="51"/>
        <v/>
      </c>
      <c r="M1659" s="459">
        <f>IFERROR((Tableau1[[#This Row],[Scope 1
(kg CO2-eq)]]+Tableau1[[#This Row],[Scope 2 energy
(kg CO2-eq)]]+Tableau1[[#This Row],[Scope 2 Infrastructure
(kg CO2-eq)]])/Tableau1[[#This Row],[Total CO2-emissions
(kg CO2-eq)
for scope 3 use ]],"")</f>
        <v>0</v>
      </c>
      <c r="N1659" s="436" t="s">
        <v>3731</v>
      </c>
      <c r="O1659" s="259">
        <v>1</v>
      </c>
      <c r="P1659" s="259" t="s">
        <v>5167</v>
      </c>
      <c r="Q1659" s="259" t="s">
        <v>5216</v>
      </c>
    </row>
    <row r="1660" spans="1:17" ht="21.75" customHeight="1">
      <c r="A1660" s="301" t="s">
        <v>5167</v>
      </c>
      <c r="B1660" s="301" t="s">
        <v>5216</v>
      </c>
      <c r="C1660" s="316" t="s">
        <v>7723</v>
      </c>
      <c r="D1660" s="465" t="s">
        <v>3731</v>
      </c>
      <c r="E1660" s="465" t="s">
        <v>700</v>
      </c>
      <c r="F1660" s="469" t="str">
        <f t="shared" si="50"/>
        <v>CH</v>
      </c>
      <c r="G1660" s="260">
        <v>0</v>
      </c>
      <c r="H1660" s="260">
        <v>0</v>
      </c>
      <c r="I1660" s="260">
        <v>0</v>
      </c>
      <c r="J1660" s="260">
        <v>4.6011816443558499E-2</v>
      </c>
      <c r="K1660" s="260">
        <v>4.6011816444899503E-2</v>
      </c>
      <c r="L1660" s="301" t="str">
        <f t="shared" si="51"/>
        <v/>
      </c>
      <c r="M1660" s="459">
        <f>IFERROR((Tableau1[[#This Row],[Scope 1
(kg CO2-eq)]]+Tableau1[[#This Row],[Scope 2 energy
(kg CO2-eq)]]+Tableau1[[#This Row],[Scope 2 Infrastructure
(kg CO2-eq)]])/Tableau1[[#This Row],[Total CO2-emissions
(kg CO2-eq)
for scope 3 use ]],"")</f>
        <v>0</v>
      </c>
      <c r="N1660" s="436" t="s">
        <v>3731</v>
      </c>
      <c r="O1660" s="259">
        <v>1</v>
      </c>
      <c r="P1660" s="259" t="s">
        <v>5167</v>
      </c>
      <c r="Q1660" s="259" t="s">
        <v>5216</v>
      </c>
    </row>
    <row r="1661" spans="1:17" ht="21.75" customHeight="1">
      <c r="A1661" s="301" t="s">
        <v>5167</v>
      </c>
      <c r="B1661" s="301" t="s">
        <v>5216</v>
      </c>
      <c r="C1661" s="316" t="s">
        <v>7724</v>
      </c>
      <c r="D1661" s="465" t="s">
        <v>3731</v>
      </c>
      <c r="E1661" s="465" t="s">
        <v>700</v>
      </c>
      <c r="F1661" s="469" t="str">
        <f t="shared" si="50"/>
        <v>CH</v>
      </c>
      <c r="G1661" s="260">
        <v>0</v>
      </c>
      <c r="H1661" s="260">
        <v>0</v>
      </c>
      <c r="I1661" s="260">
        <v>0</v>
      </c>
      <c r="J1661" s="260">
        <v>5.4179074057955703E-2</v>
      </c>
      <c r="K1661" s="260">
        <v>5.4179074047428701E-2</v>
      </c>
      <c r="L1661" s="301" t="str">
        <f t="shared" si="51"/>
        <v/>
      </c>
      <c r="M1661" s="459">
        <f>IFERROR((Tableau1[[#This Row],[Scope 1
(kg CO2-eq)]]+Tableau1[[#This Row],[Scope 2 energy
(kg CO2-eq)]]+Tableau1[[#This Row],[Scope 2 Infrastructure
(kg CO2-eq)]])/Tableau1[[#This Row],[Total CO2-emissions
(kg CO2-eq)
for scope 3 use ]],"")</f>
        <v>0</v>
      </c>
      <c r="N1661" s="436" t="s">
        <v>3731</v>
      </c>
      <c r="O1661" s="259">
        <v>1</v>
      </c>
      <c r="P1661" s="259" t="s">
        <v>5167</v>
      </c>
      <c r="Q1661" s="259" t="s">
        <v>5216</v>
      </c>
    </row>
    <row r="1662" spans="1:17" ht="21.75" customHeight="1">
      <c r="A1662" s="301" t="s">
        <v>5167</v>
      </c>
      <c r="B1662" s="301" t="s">
        <v>5216</v>
      </c>
      <c r="C1662" s="316" t="s">
        <v>7725</v>
      </c>
      <c r="D1662" s="465" t="s">
        <v>3731</v>
      </c>
      <c r="E1662" s="465" t="s">
        <v>700</v>
      </c>
      <c r="F1662" s="469" t="str">
        <f t="shared" si="50"/>
        <v>CH</v>
      </c>
      <c r="G1662" s="260">
        <v>0</v>
      </c>
      <c r="H1662" s="260">
        <v>0</v>
      </c>
      <c r="I1662" s="260">
        <v>0</v>
      </c>
      <c r="J1662" s="260">
        <v>0.187294094029786</v>
      </c>
      <c r="K1662" s="260">
        <v>0.187294094034996</v>
      </c>
      <c r="L1662" s="301" t="str">
        <f t="shared" si="51"/>
        <v/>
      </c>
      <c r="M1662" s="459">
        <f>IFERROR((Tableau1[[#This Row],[Scope 1
(kg CO2-eq)]]+Tableau1[[#This Row],[Scope 2 energy
(kg CO2-eq)]]+Tableau1[[#This Row],[Scope 2 Infrastructure
(kg CO2-eq)]])/Tableau1[[#This Row],[Total CO2-emissions
(kg CO2-eq)
for scope 3 use ]],"")</f>
        <v>0</v>
      </c>
      <c r="N1662" s="436" t="s">
        <v>3731</v>
      </c>
      <c r="O1662" s="259">
        <v>1</v>
      </c>
      <c r="P1662" s="259" t="s">
        <v>5167</v>
      </c>
      <c r="Q1662" s="259" t="s">
        <v>5216</v>
      </c>
    </row>
    <row r="1663" spans="1:17" ht="21.75" customHeight="1">
      <c r="A1663" s="301" t="s">
        <v>5167</v>
      </c>
      <c r="B1663" s="301" t="s">
        <v>5216</v>
      </c>
      <c r="C1663" s="316" t="s">
        <v>7726</v>
      </c>
      <c r="D1663" s="465" t="s">
        <v>3731</v>
      </c>
      <c r="E1663" s="465" t="s">
        <v>700</v>
      </c>
      <c r="F1663" s="469" t="str">
        <f t="shared" si="50"/>
        <v>CH</v>
      </c>
      <c r="G1663" s="260">
        <v>0</v>
      </c>
      <c r="H1663" s="260">
        <v>0</v>
      </c>
      <c r="I1663" s="260">
        <v>0</v>
      </c>
      <c r="J1663" s="260">
        <v>6.9171341594123498E-2</v>
      </c>
      <c r="K1663" s="260">
        <v>6.9171341590275701E-2</v>
      </c>
      <c r="L1663" s="301" t="str">
        <f t="shared" si="51"/>
        <v/>
      </c>
      <c r="M1663" s="459">
        <f>IFERROR((Tableau1[[#This Row],[Scope 1
(kg CO2-eq)]]+Tableau1[[#This Row],[Scope 2 energy
(kg CO2-eq)]]+Tableau1[[#This Row],[Scope 2 Infrastructure
(kg CO2-eq)]])/Tableau1[[#This Row],[Total CO2-emissions
(kg CO2-eq)
for scope 3 use ]],"")</f>
        <v>0</v>
      </c>
      <c r="N1663" s="436" t="s">
        <v>3731</v>
      </c>
      <c r="O1663" s="259">
        <v>1</v>
      </c>
      <c r="P1663" s="259" t="s">
        <v>5167</v>
      </c>
      <c r="Q1663" s="259" t="s">
        <v>5216</v>
      </c>
    </row>
    <row r="1664" spans="1:17" ht="21.75" customHeight="1">
      <c r="A1664" s="301" t="s">
        <v>5167</v>
      </c>
      <c r="B1664" s="301" t="s">
        <v>5251</v>
      </c>
      <c r="C1664" s="316" t="s">
        <v>7727</v>
      </c>
      <c r="D1664" s="465" t="s">
        <v>3730</v>
      </c>
      <c r="E1664" s="465" t="s">
        <v>700</v>
      </c>
      <c r="F1664" s="469" t="str">
        <f t="shared" si="50"/>
        <v>CH</v>
      </c>
      <c r="G1664" s="260">
        <v>7.4371979999999997E-5</v>
      </c>
      <c r="H1664" s="260">
        <v>6.976129027376E-6</v>
      </c>
      <c r="I1664" s="260">
        <v>3.8361693375999999E-9</v>
      </c>
      <c r="J1664" s="260">
        <v>1.24173719861796E-2</v>
      </c>
      <c r="K1664" s="260">
        <v>1.24987239321561E-2</v>
      </c>
      <c r="L1664" s="301" t="str">
        <f t="shared" si="51"/>
        <v/>
      </c>
      <c r="M1664" s="459">
        <f>IFERROR((Tableau1[[#This Row],[Scope 1
(kg CO2-eq)]]+Tableau1[[#This Row],[Scope 2 energy
(kg CO2-eq)]]+Tableau1[[#This Row],[Scope 2 Infrastructure
(kg CO2-eq)]])/Tableau1[[#This Row],[Total CO2-emissions
(kg CO2-eq)
for scope 3 use ]],"")</f>
        <v>6.5088200714166766E-3</v>
      </c>
      <c r="N1664" s="437" t="s">
        <v>3730</v>
      </c>
      <c r="O1664" s="259">
        <v>1</v>
      </c>
      <c r="P1664" s="259" t="s">
        <v>5167</v>
      </c>
      <c r="Q1664" s="259" t="s">
        <v>5251</v>
      </c>
    </row>
    <row r="1665" spans="1:17" ht="21.75" customHeight="1">
      <c r="A1665" s="301" t="s">
        <v>5252</v>
      </c>
      <c r="B1665" s="301" t="s">
        <v>5253</v>
      </c>
      <c r="C1665" s="316" t="s">
        <v>7728</v>
      </c>
      <c r="D1665" s="465" t="s">
        <v>3730</v>
      </c>
      <c r="E1665" s="465" t="s">
        <v>700</v>
      </c>
      <c r="F1665" s="469" t="str">
        <f t="shared" si="50"/>
        <v>CH</v>
      </c>
      <c r="G1665" s="260">
        <v>5.1927999999999996E-6</v>
      </c>
      <c r="H1665" s="260">
        <v>7.8442008484599999E-4</v>
      </c>
      <c r="I1665" s="260">
        <v>9.0553379773000006E-5</v>
      </c>
      <c r="J1665" s="260">
        <v>1.37142631595821E-2</v>
      </c>
      <c r="K1665" s="260">
        <v>1.45944295015126E-2</v>
      </c>
      <c r="L1665" s="301" t="str">
        <f t="shared" si="51"/>
        <v/>
      </c>
      <c r="M1665" s="459">
        <f>IFERROR((Tableau1[[#This Row],[Scope 1
(kg CO2-eq)]]+Tableau1[[#This Row],[Scope 2 energy
(kg CO2-eq)]]+Tableau1[[#This Row],[Scope 2 Infrastructure
(kg CO2-eq)]])/Tableau1[[#This Row],[Total CO2-emissions
(kg CO2-eq)
for scope 3 use ]],"")</f>
        <v>6.0308370705944865E-2</v>
      </c>
      <c r="N1665" s="436" t="s">
        <v>3730</v>
      </c>
      <c r="O1665" s="259">
        <v>1</v>
      </c>
      <c r="P1665" s="260" t="s">
        <v>5252</v>
      </c>
      <c r="Q1665" s="260" t="s">
        <v>5253</v>
      </c>
    </row>
    <row r="1666" spans="1:17" ht="21.75" customHeight="1">
      <c r="A1666" s="301" t="s">
        <v>5234</v>
      </c>
      <c r="B1666" s="301" t="s">
        <v>5250</v>
      </c>
      <c r="C1666" s="316" t="s">
        <v>7729</v>
      </c>
      <c r="D1666" s="465" t="s">
        <v>3646</v>
      </c>
      <c r="E1666" s="465" t="s">
        <v>700</v>
      </c>
      <c r="F1666" s="469" t="str">
        <f t="shared" ref="F1666:F1729" si="52">IF(ISNUMBER(SEARCH("{CH}", C1666)), "CH", "other")</f>
        <v>CH</v>
      </c>
      <c r="G1666" s="260">
        <v>0</v>
      </c>
      <c r="H1666" s="260">
        <v>0</v>
      </c>
      <c r="I1666" s="260">
        <v>0</v>
      </c>
      <c r="J1666" s="260">
        <v>2216.6255491177399</v>
      </c>
      <c r="K1666" s="260">
        <v>2216.6255491207999</v>
      </c>
      <c r="L1666" s="301" t="str">
        <f t="shared" ref="L1666:L1729" si="53">IF(N1666="MJ", K1666*3.6, IF(N1666="m", K1666*1000, ""))</f>
        <v/>
      </c>
      <c r="M1666" s="459">
        <f>IFERROR((Tableau1[[#This Row],[Scope 1
(kg CO2-eq)]]+Tableau1[[#This Row],[Scope 2 energy
(kg CO2-eq)]]+Tableau1[[#This Row],[Scope 2 Infrastructure
(kg CO2-eq)]])/Tableau1[[#This Row],[Total CO2-emissions
(kg CO2-eq)
for scope 3 use ]],"")</f>
        <v>0</v>
      </c>
      <c r="N1666" s="436" t="s">
        <v>3646</v>
      </c>
      <c r="O1666" s="259">
        <v>1</v>
      </c>
      <c r="P1666" s="259" t="s">
        <v>5234</v>
      </c>
      <c r="Q1666" s="260" t="s">
        <v>5250</v>
      </c>
    </row>
    <row r="1667" spans="1:17" ht="21.75" customHeight="1">
      <c r="A1667" s="301" t="s">
        <v>5234</v>
      </c>
      <c r="B1667" s="301" t="s">
        <v>5250</v>
      </c>
      <c r="C1667" s="316" t="s">
        <v>7730</v>
      </c>
      <c r="D1667" s="465" t="s">
        <v>3740</v>
      </c>
      <c r="E1667" s="465" t="s">
        <v>700</v>
      </c>
      <c r="F1667" s="469" t="str">
        <f t="shared" si="52"/>
        <v>CH</v>
      </c>
      <c r="G1667" s="260">
        <v>0</v>
      </c>
      <c r="H1667" s="260">
        <v>0</v>
      </c>
      <c r="I1667" s="260">
        <v>0</v>
      </c>
      <c r="J1667" s="260">
        <v>0.99698477080850201</v>
      </c>
      <c r="K1667" s="260">
        <v>0.99698477078245296</v>
      </c>
      <c r="L1667" s="301" t="str">
        <f t="shared" si="53"/>
        <v/>
      </c>
      <c r="M1667" s="459">
        <f>IFERROR((Tableau1[[#This Row],[Scope 1
(kg CO2-eq)]]+Tableau1[[#This Row],[Scope 2 energy
(kg CO2-eq)]]+Tableau1[[#This Row],[Scope 2 Infrastructure
(kg CO2-eq)]])/Tableau1[[#This Row],[Total CO2-emissions
(kg CO2-eq)
for scope 3 use ]],"")</f>
        <v>0</v>
      </c>
      <c r="N1667" s="436" t="s">
        <v>3740</v>
      </c>
      <c r="O1667" s="259">
        <v>1</v>
      </c>
      <c r="P1667" s="259" t="s">
        <v>5234</v>
      </c>
      <c r="Q1667" s="259" t="s">
        <v>5250</v>
      </c>
    </row>
    <row r="1668" spans="1:17" ht="21.75" customHeight="1">
      <c r="A1668" s="301" t="s">
        <v>5234</v>
      </c>
      <c r="B1668" s="301" t="s">
        <v>5248</v>
      </c>
      <c r="C1668" s="316" t="s">
        <v>7731</v>
      </c>
      <c r="D1668" s="465" t="s">
        <v>3730</v>
      </c>
      <c r="E1668" s="465" t="s">
        <v>6101</v>
      </c>
      <c r="F1668" s="469" t="str">
        <f t="shared" si="52"/>
        <v>other</v>
      </c>
      <c r="G1668" s="260">
        <v>0</v>
      </c>
      <c r="H1668" s="260">
        <v>0</v>
      </c>
      <c r="I1668" s="260">
        <v>0</v>
      </c>
      <c r="J1668" s="260">
        <v>0.79181742612289097</v>
      </c>
      <c r="K1668" s="260">
        <v>0.79181742613547501</v>
      </c>
      <c r="L1668" s="301" t="str">
        <f t="shared" si="53"/>
        <v/>
      </c>
      <c r="M1668" s="459">
        <f>IFERROR((Tableau1[[#This Row],[Scope 1
(kg CO2-eq)]]+Tableau1[[#This Row],[Scope 2 energy
(kg CO2-eq)]]+Tableau1[[#This Row],[Scope 2 Infrastructure
(kg CO2-eq)]])/Tableau1[[#This Row],[Total CO2-emissions
(kg CO2-eq)
for scope 3 use ]],"")</f>
        <v>0</v>
      </c>
      <c r="N1668" s="436" t="s">
        <v>3730</v>
      </c>
      <c r="O1668" s="259">
        <v>1</v>
      </c>
      <c r="P1668" s="259" t="s">
        <v>5234</v>
      </c>
      <c r="Q1668" s="259" t="s">
        <v>5248</v>
      </c>
    </row>
    <row r="1669" spans="1:17" ht="21.75" customHeight="1">
      <c r="A1669" s="301" t="s">
        <v>5234</v>
      </c>
      <c r="B1669" s="301" t="s">
        <v>5248</v>
      </c>
      <c r="C1669" s="316" t="s">
        <v>7732</v>
      </c>
      <c r="D1669" s="465" t="s">
        <v>3730</v>
      </c>
      <c r="E1669" s="465" t="s">
        <v>6101</v>
      </c>
      <c r="F1669" s="469" t="str">
        <f t="shared" si="52"/>
        <v>other</v>
      </c>
      <c r="G1669" s="260">
        <v>0</v>
      </c>
      <c r="H1669" s="260">
        <v>8.8231034592000004E-2</v>
      </c>
      <c r="I1669" s="260">
        <v>1.11362688E-4</v>
      </c>
      <c r="J1669" s="260">
        <v>0.80047065453444699</v>
      </c>
      <c r="K1669" s="260">
        <v>0.88881305129035904</v>
      </c>
      <c r="L1669" s="301" t="str">
        <f t="shared" si="53"/>
        <v/>
      </c>
      <c r="M1669" s="459">
        <f>IFERROR((Tableau1[[#This Row],[Scope 1
(kg CO2-eq)]]+Tableau1[[#This Row],[Scope 2 energy
(kg CO2-eq)]]+Tableau1[[#This Row],[Scope 2 Infrastructure
(kg CO2-eq)]])/Tableau1[[#This Row],[Total CO2-emissions
(kg CO2-eq)
for scope 3 use ]],"")</f>
        <v>9.9393676939989198E-2</v>
      </c>
      <c r="N1669" s="436" t="s">
        <v>3730</v>
      </c>
      <c r="O1669" s="259">
        <v>1</v>
      </c>
      <c r="P1669" s="259" t="s">
        <v>5234</v>
      </c>
      <c r="Q1669" s="259" t="s">
        <v>5248</v>
      </c>
    </row>
    <row r="1670" spans="1:17" ht="21.75" customHeight="1">
      <c r="A1670" s="301" t="s">
        <v>5234</v>
      </c>
      <c r="B1670" s="301" t="s">
        <v>5248</v>
      </c>
      <c r="C1670" s="316" t="s">
        <v>7733</v>
      </c>
      <c r="D1670" s="465" t="s">
        <v>3730</v>
      </c>
      <c r="E1670" s="465" t="s">
        <v>6101</v>
      </c>
      <c r="F1670" s="469" t="str">
        <f t="shared" si="52"/>
        <v>other</v>
      </c>
      <c r="G1670" s="260">
        <v>0</v>
      </c>
      <c r="H1670" s="260">
        <v>1.4705172432000001E-2</v>
      </c>
      <c r="I1670" s="260">
        <v>1.8560448000000001E-5</v>
      </c>
      <c r="J1670" s="260">
        <v>6.7147495919515798E-2</v>
      </c>
      <c r="K1670" s="260">
        <v>8.1871228773568797E-2</v>
      </c>
      <c r="L1670" s="301" t="str">
        <f t="shared" si="53"/>
        <v/>
      </c>
      <c r="M1670" s="459">
        <f>IFERROR((Tableau1[[#This Row],[Scope 1
(kg CO2-eq)]]+Tableau1[[#This Row],[Scope 2 energy
(kg CO2-eq)]]+Tableau1[[#This Row],[Scope 2 Infrastructure
(kg CO2-eq)]])/Tableau1[[#This Row],[Total CO2-emissions
(kg CO2-eq)
for scope 3 use ]],"")</f>
        <v>0.17984013554653516</v>
      </c>
      <c r="N1670" s="436" t="s">
        <v>3730</v>
      </c>
      <c r="O1670" s="259">
        <v>1</v>
      </c>
      <c r="P1670" s="259" t="s">
        <v>5234</v>
      </c>
      <c r="Q1670" s="259" t="s">
        <v>5248</v>
      </c>
    </row>
    <row r="1671" spans="1:17" ht="21.75" customHeight="1">
      <c r="A1671" s="301" t="s">
        <v>5234</v>
      </c>
      <c r="B1671" s="301" t="s">
        <v>5248</v>
      </c>
      <c r="C1671" s="316" t="s">
        <v>7734</v>
      </c>
      <c r="D1671" s="465" t="s">
        <v>3730</v>
      </c>
      <c r="E1671" s="465" t="s">
        <v>6101</v>
      </c>
      <c r="F1671" s="469" t="str">
        <f t="shared" si="52"/>
        <v>other</v>
      </c>
      <c r="G1671" s="260">
        <v>0</v>
      </c>
      <c r="H1671" s="260">
        <v>1.9606896576E-2</v>
      </c>
      <c r="I1671" s="260">
        <v>2.4747264000000001E-5</v>
      </c>
      <c r="J1671" s="260">
        <v>6.6808891866424205E-2</v>
      </c>
      <c r="K1671" s="260">
        <v>8.6440535670809199E-2</v>
      </c>
      <c r="L1671" s="301" t="str">
        <f t="shared" si="53"/>
        <v/>
      </c>
      <c r="M1671" s="459">
        <f>IFERROR((Tableau1[[#This Row],[Scope 1
(kg CO2-eq)]]+Tableau1[[#This Row],[Scope 2 energy
(kg CO2-eq)]]+Tableau1[[#This Row],[Scope 2 Infrastructure
(kg CO2-eq)]])/Tableau1[[#This Row],[Total CO2-emissions
(kg CO2-eq)
for scope 3 use ]],"")</f>
        <v>0.22711154769751812</v>
      </c>
      <c r="N1671" s="436" t="s">
        <v>3730</v>
      </c>
      <c r="O1671" s="259">
        <v>1</v>
      </c>
      <c r="P1671" s="259" t="s">
        <v>5234</v>
      </c>
      <c r="Q1671" s="260" t="s">
        <v>5248</v>
      </c>
    </row>
    <row r="1672" spans="1:17" ht="21.75" customHeight="1">
      <c r="A1672" s="301" t="s">
        <v>5167</v>
      </c>
      <c r="B1672" s="301" t="s">
        <v>5216</v>
      </c>
      <c r="C1672" s="316" t="s">
        <v>7735</v>
      </c>
      <c r="D1672" s="465" t="s">
        <v>3731</v>
      </c>
      <c r="E1672" s="465" t="s">
        <v>700</v>
      </c>
      <c r="F1672" s="469" t="str">
        <f t="shared" si="52"/>
        <v>CH</v>
      </c>
      <c r="G1672" s="260">
        <v>0</v>
      </c>
      <c r="H1672" s="260">
        <v>0</v>
      </c>
      <c r="I1672" s="260">
        <v>0</v>
      </c>
      <c r="J1672" s="260">
        <v>6.2518044902372703</v>
      </c>
      <c r="K1672" s="260">
        <v>6.2518044902399996</v>
      </c>
      <c r="L1672" s="301" t="str">
        <f t="shared" si="53"/>
        <v/>
      </c>
      <c r="M1672" s="459">
        <f>IFERROR((Tableau1[[#This Row],[Scope 1
(kg CO2-eq)]]+Tableau1[[#This Row],[Scope 2 energy
(kg CO2-eq)]]+Tableau1[[#This Row],[Scope 2 Infrastructure
(kg CO2-eq)]])/Tableau1[[#This Row],[Total CO2-emissions
(kg CO2-eq)
for scope 3 use ]],"")</f>
        <v>0</v>
      </c>
      <c r="N1672" s="436" t="s">
        <v>3731</v>
      </c>
      <c r="O1672" s="259">
        <v>1</v>
      </c>
      <c r="P1672" s="259" t="s">
        <v>5167</v>
      </c>
      <c r="Q1672" s="260" t="s">
        <v>5216</v>
      </c>
    </row>
    <row r="1673" spans="1:17" ht="21.75" customHeight="1">
      <c r="A1673" s="301" t="s">
        <v>5234</v>
      </c>
      <c r="B1673" s="301" t="s">
        <v>5270</v>
      </c>
      <c r="C1673" s="316" t="s">
        <v>7736</v>
      </c>
      <c r="D1673" s="465" t="s">
        <v>50</v>
      </c>
      <c r="E1673" s="465" t="s">
        <v>6101</v>
      </c>
      <c r="F1673" s="469" t="str">
        <f t="shared" si="52"/>
        <v>other</v>
      </c>
      <c r="G1673" s="260">
        <v>0</v>
      </c>
      <c r="H1673" s="260">
        <v>0</v>
      </c>
      <c r="I1673" s="260">
        <v>0</v>
      </c>
      <c r="J1673" s="260">
        <v>0</v>
      </c>
      <c r="K1673" s="260">
        <v>0</v>
      </c>
      <c r="L1673" s="301" t="str">
        <f t="shared" si="53"/>
        <v/>
      </c>
      <c r="M1673" s="459" t="str">
        <f>IFERROR((Tableau1[[#This Row],[Scope 1
(kg CO2-eq)]]+Tableau1[[#This Row],[Scope 2 energy
(kg CO2-eq)]]+Tableau1[[#This Row],[Scope 2 Infrastructure
(kg CO2-eq)]])/Tableau1[[#This Row],[Total CO2-emissions
(kg CO2-eq)
for scope 3 use ]],"")</f>
        <v/>
      </c>
      <c r="N1673" s="436" t="s">
        <v>50</v>
      </c>
      <c r="O1673" s="259">
        <v>1</v>
      </c>
      <c r="P1673" s="259" t="s">
        <v>5234</v>
      </c>
      <c r="Q1673" s="259" t="s">
        <v>5270</v>
      </c>
    </row>
    <row r="1674" spans="1:17" ht="21.75" customHeight="1">
      <c r="A1674" s="301" t="s">
        <v>5254</v>
      </c>
      <c r="B1674" s="301" t="s">
        <v>5255</v>
      </c>
      <c r="C1674" s="316" t="s">
        <v>7737</v>
      </c>
      <c r="D1674" s="465" t="s">
        <v>3730</v>
      </c>
      <c r="E1674" s="465" t="s">
        <v>700</v>
      </c>
      <c r="F1674" s="469" t="str">
        <f t="shared" si="52"/>
        <v>CH</v>
      </c>
      <c r="G1674" s="260">
        <v>2.8222189593200002</v>
      </c>
      <c r="H1674" s="260">
        <v>0</v>
      </c>
      <c r="I1674" s="260">
        <v>0</v>
      </c>
      <c r="J1674" s="260">
        <v>3.1345710967739748E-2</v>
      </c>
      <c r="K1674" s="260">
        <v>2.8535646702927702</v>
      </c>
      <c r="L1674" s="301" t="str">
        <f t="shared" si="53"/>
        <v/>
      </c>
      <c r="M1674" s="459">
        <f>IFERROR((Tableau1[[#This Row],[Scope 1
(kg CO2-eq)]]+Tableau1[[#This Row],[Scope 2 energy
(kg CO2-eq)]]+Tableau1[[#This Row],[Scope 2 Infrastructure
(kg CO2-eq)]])/Tableau1[[#This Row],[Total CO2-emissions
(kg CO2-eq)
for scope 3 use ]],"")</f>
        <v>0.98901524423150577</v>
      </c>
      <c r="N1674" s="436" t="s">
        <v>3730</v>
      </c>
      <c r="O1674" s="259">
        <v>1</v>
      </c>
      <c r="P1674" s="259" t="s">
        <v>5254</v>
      </c>
      <c r="Q1674" s="259" t="s">
        <v>5255</v>
      </c>
    </row>
    <row r="1675" spans="1:17" ht="21.75" customHeight="1">
      <c r="A1675" s="301" t="s">
        <v>5167</v>
      </c>
      <c r="B1675" s="301" t="s">
        <v>5251</v>
      </c>
      <c r="C1675" s="316" t="s">
        <v>7738</v>
      </c>
      <c r="D1675" s="465" t="s">
        <v>3730</v>
      </c>
      <c r="E1675" s="465" t="s">
        <v>700</v>
      </c>
      <c r="F1675" s="469" t="str">
        <f t="shared" si="52"/>
        <v>CH</v>
      </c>
      <c r="G1675" s="260">
        <v>2.8001122631299999</v>
      </c>
      <c r="H1675" s="260">
        <v>1.53124795997E-2</v>
      </c>
      <c r="I1675" s="260">
        <v>8.4203237200000002E-6</v>
      </c>
      <c r="J1675" s="260">
        <v>3.8747631452240139E-2</v>
      </c>
      <c r="K1675" s="260">
        <v>2.8541807944955502</v>
      </c>
      <c r="L1675" s="301" t="str">
        <f t="shared" si="53"/>
        <v/>
      </c>
      <c r="M1675" s="459">
        <f>IFERROR((Tableau1[[#This Row],[Scope 1
(kg CO2-eq)]]+Tableau1[[#This Row],[Scope 2 energy
(kg CO2-eq)]]+Tableau1[[#This Row],[Scope 2 Infrastructure
(kg CO2-eq)]])/Tableau1[[#This Row],[Total CO2-emissions
(kg CO2-eq)
for scope 3 use ]],"")</f>
        <v>0.98642425472245587</v>
      </c>
      <c r="N1675" s="436" t="s">
        <v>3730</v>
      </c>
      <c r="O1675" s="259">
        <v>1</v>
      </c>
      <c r="P1675" s="259" t="s">
        <v>5167</v>
      </c>
      <c r="Q1675" s="259" t="s">
        <v>5251</v>
      </c>
    </row>
    <row r="1676" spans="1:17" ht="21.75" customHeight="1">
      <c r="A1676" s="301" t="s">
        <v>5167</v>
      </c>
      <c r="B1676" s="301" t="s">
        <v>5216</v>
      </c>
      <c r="C1676" s="316" t="s">
        <v>7739</v>
      </c>
      <c r="D1676" s="465" t="s">
        <v>3730</v>
      </c>
      <c r="E1676" s="465" t="s">
        <v>700</v>
      </c>
      <c r="F1676" s="469" t="str">
        <f t="shared" si="52"/>
        <v>CH</v>
      </c>
      <c r="G1676" s="260">
        <v>0</v>
      </c>
      <c r="H1676" s="260">
        <v>0</v>
      </c>
      <c r="I1676" s="260">
        <v>0</v>
      </c>
      <c r="J1676" s="260">
        <v>0.39957042859931102</v>
      </c>
      <c r="K1676" s="260">
        <v>0.39957042859939401</v>
      </c>
      <c r="L1676" s="301" t="str">
        <f t="shared" si="53"/>
        <v/>
      </c>
      <c r="M1676" s="459">
        <f>IFERROR((Tableau1[[#This Row],[Scope 1
(kg CO2-eq)]]+Tableau1[[#This Row],[Scope 2 energy
(kg CO2-eq)]]+Tableau1[[#This Row],[Scope 2 Infrastructure
(kg CO2-eq)]])/Tableau1[[#This Row],[Total CO2-emissions
(kg CO2-eq)
for scope 3 use ]],"")</f>
        <v>0</v>
      </c>
      <c r="N1676" s="436" t="s">
        <v>3730</v>
      </c>
      <c r="O1676" s="259">
        <v>1</v>
      </c>
      <c r="P1676" s="259" t="s">
        <v>5167</v>
      </c>
      <c r="Q1676" s="260" t="s">
        <v>5216</v>
      </c>
    </row>
    <row r="1677" spans="1:17" ht="21.75" customHeight="1">
      <c r="A1677" s="301" t="s">
        <v>5167</v>
      </c>
      <c r="B1677" s="301" t="s">
        <v>5216</v>
      </c>
      <c r="C1677" s="316" t="s">
        <v>7740</v>
      </c>
      <c r="D1677" s="465" t="s">
        <v>50</v>
      </c>
      <c r="E1677" s="465" t="s">
        <v>700</v>
      </c>
      <c r="F1677" s="469" t="str">
        <f t="shared" si="52"/>
        <v>CH</v>
      </c>
      <c r="G1677" s="260">
        <v>0</v>
      </c>
      <c r="H1677" s="260">
        <v>0</v>
      </c>
      <c r="I1677" s="260">
        <v>0</v>
      </c>
      <c r="J1677" s="260">
        <v>8.3501670815571099E-4</v>
      </c>
      <c r="K1677" s="260">
        <v>8.3501670808969197E-4</v>
      </c>
      <c r="L1677" s="301" t="str">
        <f t="shared" si="53"/>
        <v/>
      </c>
      <c r="M1677" s="459">
        <f>IFERROR((Tableau1[[#This Row],[Scope 1
(kg CO2-eq)]]+Tableau1[[#This Row],[Scope 2 energy
(kg CO2-eq)]]+Tableau1[[#This Row],[Scope 2 Infrastructure
(kg CO2-eq)]])/Tableau1[[#This Row],[Total CO2-emissions
(kg CO2-eq)
for scope 3 use ]],"")</f>
        <v>0</v>
      </c>
      <c r="N1677" s="436" t="s">
        <v>50</v>
      </c>
      <c r="O1677" s="259">
        <v>1</v>
      </c>
      <c r="P1677" s="259" t="s">
        <v>5167</v>
      </c>
      <c r="Q1677" s="259" t="s">
        <v>5216</v>
      </c>
    </row>
    <row r="1678" spans="1:17" ht="21.75" customHeight="1">
      <c r="A1678" s="301" t="s">
        <v>5167</v>
      </c>
      <c r="B1678" s="301" t="s">
        <v>5216</v>
      </c>
      <c r="C1678" s="316" t="s">
        <v>7741</v>
      </c>
      <c r="D1678" s="465" t="s">
        <v>3731</v>
      </c>
      <c r="E1678" s="465" t="s">
        <v>700</v>
      </c>
      <c r="F1678" s="469" t="str">
        <f t="shared" si="52"/>
        <v>CH</v>
      </c>
      <c r="G1678" s="260">
        <v>0</v>
      </c>
      <c r="H1678" s="260">
        <v>0</v>
      </c>
      <c r="I1678" s="260">
        <v>0</v>
      </c>
      <c r="J1678" s="260">
        <v>0.18092540326425799</v>
      </c>
      <c r="K1678" s="260">
        <v>0.18092540326536899</v>
      </c>
      <c r="L1678" s="301" t="str">
        <f t="shared" si="53"/>
        <v/>
      </c>
      <c r="M1678" s="459">
        <f>IFERROR((Tableau1[[#This Row],[Scope 1
(kg CO2-eq)]]+Tableau1[[#This Row],[Scope 2 energy
(kg CO2-eq)]]+Tableau1[[#This Row],[Scope 2 Infrastructure
(kg CO2-eq)]])/Tableau1[[#This Row],[Total CO2-emissions
(kg CO2-eq)
for scope 3 use ]],"")</f>
        <v>0</v>
      </c>
      <c r="N1678" s="436" t="s">
        <v>3731</v>
      </c>
      <c r="O1678" s="259">
        <v>1</v>
      </c>
      <c r="P1678" s="259" t="s">
        <v>5167</v>
      </c>
      <c r="Q1678" s="259" t="s">
        <v>5216</v>
      </c>
    </row>
    <row r="1679" spans="1:17" ht="21.75" customHeight="1">
      <c r="A1679" s="301" t="s">
        <v>5167</v>
      </c>
      <c r="B1679" s="301" t="s">
        <v>5216</v>
      </c>
      <c r="C1679" s="316" t="s">
        <v>7742</v>
      </c>
      <c r="D1679" s="465" t="s">
        <v>3731</v>
      </c>
      <c r="E1679" s="465" t="s">
        <v>700</v>
      </c>
      <c r="F1679" s="469" t="str">
        <f t="shared" si="52"/>
        <v>CH</v>
      </c>
      <c r="G1679" s="260">
        <v>0</v>
      </c>
      <c r="H1679" s="260">
        <v>0</v>
      </c>
      <c r="I1679" s="260">
        <v>0</v>
      </c>
      <c r="J1679" s="260">
        <v>0.18575276785490799</v>
      </c>
      <c r="K1679" s="260">
        <v>0.18575276785872299</v>
      </c>
      <c r="L1679" s="301" t="str">
        <f t="shared" si="53"/>
        <v/>
      </c>
      <c r="M1679" s="459">
        <f>IFERROR((Tableau1[[#This Row],[Scope 1
(kg CO2-eq)]]+Tableau1[[#This Row],[Scope 2 energy
(kg CO2-eq)]]+Tableau1[[#This Row],[Scope 2 Infrastructure
(kg CO2-eq)]])/Tableau1[[#This Row],[Total CO2-emissions
(kg CO2-eq)
for scope 3 use ]],"")</f>
        <v>0</v>
      </c>
      <c r="N1679" s="436" t="s">
        <v>3731</v>
      </c>
      <c r="O1679" s="259">
        <v>1</v>
      </c>
      <c r="P1679" s="259" t="s">
        <v>5167</v>
      </c>
      <c r="Q1679" s="259" t="s">
        <v>5216</v>
      </c>
    </row>
    <row r="1680" spans="1:17" ht="21.75" customHeight="1">
      <c r="A1680" s="301" t="s">
        <v>5167</v>
      </c>
      <c r="B1680" s="301" t="s">
        <v>5216</v>
      </c>
      <c r="C1680" s="316" t="s">
        <v>7743</v>
      </c>
      <c r="D1680" s="465" t="s">
        <v>3731</v>
      </c>
      <c r="E1680" s="465" t="s">
        <v>700</v>
      </c>
      <c r="F1680" s="469" t="str">
        <f t="shared" si="52"/>
        <v>CH</v>
      </c>
      <c r="G1680" s="260">
        <v>0</v>
      </c>
      <c r="H1680" s="260">
        <v>0</v>
      </c>
      <c r="I1680" s="260">
        <v>0</v>
      </c>
      <c r="J1680" s="260">
        <v>0.19020896465704201</v>
      </c>
      <c r="K1680" s="260">
        <v>0.19020896465734199</v>
      </c>
      <c r="L1680" s="301" t="str">
        <f t="shared" si="53"/>
        <v/>
      </c>
      <c r="M1680" s="459">
        <f>IFERROR((Tableau1[[#This Row],[Scope 1
(kg CO2-eq)]]+Tableau1[[#This Row],[Scope 2 energy
(kg CO2-eq)]]+Tableau1[[#This Row],[Scope 2 Infrastructure
(kg CO2-eq)]])/Tableau1[[#This Row],[Total CO2-emissions
(kg CO2-eq)
for scope 3 use ]],"")</f>
        <v>0</v>
      </c>
      <c r="N1680" s="436" t="s">
        <v>3731</v>
      </c>
      <c r="O1680" s="259">
        <v>1</v>
      </c>
      <c r="P1680" s="259" t="s">
        <v>5167</v>
      </c>
      <c r="Q1680" s="259" t="s">
        <v>5216</v>
      </c>
    </row>
    <row r="1681" spans="1:17" ht="21.75" customHeight="1">
      <c r="A1681" s="301" t="s">
        <v>5167</v>
      </c>
      <c r="B1681" s="301" t="s">
        <v>5216</v>
      </c>
      <c r="C1681" s="316" t="s">
        <v>7744</v>
      </c>
      <c r="D1681" s="465" t="s">
        <v>3731</v>
      </c>
      <c r="E1681" s="465" t="s">
        <v>700</v>
      </c>
      <c r="F1681" s="469" t="str">
        <f t="shared" si="52"/>
        <v>CH</v>
      </c>
      <c r="G1681" s="260">
        <v>0</v>
      </c>
      <c r="H1681" s="260">
        <v>0</v>
      </c>
      <c r="I1681" s="260">
        <v>0</v>
      </c>
      <c r="J1681" s="260">
        <v>0.19503669313768099</v>
      </c>
      <c r="K1681" s="260">
        <v>0.19503669313821001</v>
      </c>
      <c r="L1681" s="301" t="str">
        <f t="shared" si="53"/>
        <v/>
      </c>
      <c r="M1681" s="459">
        <f>IFERROR((Tableau1[[#This Row],[Scope 1
(kg CO2-eq)]]+Tableau1[[#This Row],[Scope 2 energy
(kg CO2-eq)]]+Tableau1[[#This Row],[Scope 2 Infrastructure
(kg CO2-eq)]])/Tableau1[[#This Row],[Total CO2-emissions
(kg CO2-eq)
for scope 3 use ]],"")</f>
        <v>0</v>
      </c>
      <c r="N1681" s="436" t="s">
        <v>3731</v>
      </c>
      <c r="O1681" s="259">
        <v>1</v>
      </c>
      <c r="P1681" s="259" t="s">
        <v>5167</v>
      </c>
      <c r="Q1681" s="259" t="s">
        <v>5216</v>
      </c>
    </row>
    <row r="1682" spans="1:17" ht="21.75" customHeight="1">
      <c r="A1682" s="301" t="s">
        <v>5167</v>
      </c>
      <c r="B1682" s="301" t="s">
        <v>5216</v>
      </c>
      <c r="C1682" s="316" t="s">
        <v>7745</v>
      </c>
      <c r="D1682" s="465" t="s">
        <v>3731</v>
      </c>
      <c r="E1682" s="465" t="s">
        <v>700</v>
      </c>
      <c r="F1682" s="469" t="str">
        <f t="shared" si="52"/>
        <v>CH</v>
      </c>
      <c r="G1682" s="260">
        <v>0</v>
      </c>
      <c r="H1682" s="260">
        <v>0</v>
      </c>
      <c r="I1682" s="260">
        <v>0</v>
      </c>
      <c r="J1682" s="260">
        <v>0.20431952675048801</v>
      </c>
      <c r="K1682" s="260">
        <v>0.204319526749423</v>
      </c>
      <c r="L1682" s="301" t="str">
        <f t="shared" si="53"/>
        <v/>
      </c>
      <c r="M1682" s="459">
        <f>IFERROR((Tableau1[[#This Row],[Scope 1
(kg CO2-eq)]]+Tableau1[[#This Row],[Scope 2 energy
(kg CO2-eq)]]+Tableau1[[#This Row],[Scope 2 Infrastructure
(kg CO2-eq)]])/Tableau1[[#This Row],[Total CO2-emissions
(kg CO2-eq)
for scope 3 use ]],"")</f>
        <v>0</v>
      </c>
      <c r="N1682" s="436" t="s">
        <v>3731</v>
      </c>
      <c r="O1682" s="259">
        <v>1</v>
      </c>
      <c r="P1682" s="259" t="s">
        <v>5167</v>
      </c>
      <c r="Q1682" s="259" t="s">
        <v>5216</v>
      </c>
    </row>
    <row r="1683" spans="1:17" ht="21.75" customHeight="1">
      <c r="A1683" s="301" t="s">
        <v>5167</v>
      </c>
      <c r="B1683" s="301" t="s">
        <v>5216</v>
      </c>
      <c r="C1683" s="316" t="s">
        <v>7746</v>
      </c>
      <c r="D1683" s="465" t="s">
        <v>3731</v>
      </c>
      <c r="E1683" s="465" t="s">
        <v>700</v>
      </c>
      <c r="F1683" s="469" t="str">
        <f t="shared" si="52"/>
        <v>CH</v>
      </c>
      <c r="G1683" s="260">
        <v>0</v>
      </c>
      <c r="H1683" s="260">
        <v>0</v>
      </c>
      <c r="I1683" s="260">
        <v>0</v>
      </c>
      <c r="J1683" s="260">
        <v>0.213602360363295</v>
      </c>
      <c r="K1683" s="260">
        <v>0.21360236036359301</v>
      </c>
      <c r="L1683" s="301" t="str">
        <f t="shared" si="53"/>
        <v/>
      </c>
      <c r="M1683" s="459">
        <f>IFERROR((Tableau1[[#This Row],[Scope 1
(kg CO2-eq)]]+Tableau1[[#This Row],[Scope 2 energy
(kg CO2-eq)]]+Tableau1[[#This Row],[Scope 2 Infrastructure
(kg CO2-eq)]])/Tableau1[[#This Row],[Total CO2-emissions
(kg CO2-eq)
for scope 3 use ]],"")</f>
        <v>0</v>
      </c>
      <c r="N1683" s="436" t="s">
        <v>3731</v>
      </c>
      <c r="O1683" s="259">
        <v>1</v>
      </c>
      <c r="P1683" s="259" t="s">
        <v>5167</v>
      </c>
      <c r="Q1683" s="259" t="s">
        <v>5216</v>
      </c>
    </row>
    <row r="1684" spans="1:17" ht="21.75" customHeight="1">
      <c r="A1684" s="301" t="s">
        <v>5167</v>
      </c>
      <c r="B1684" s="301" t="s">
        <v>5216</v>
      </c>
      <c r="C1684" s="316" t="s">
        <v>7747</v>
      </c>
      <c r="D1684" s="465" t="s">
        <v>3731</v>
      </c>
      <c r="E1684" s="465" t="s">
        <v>700</v>
      </c>
      <c r="F1684" s="469" t="str">
        <f t="shared" si="52"/>
        <v>CH</v>
      </c>
      <c r="G1684" s="260">
        <v>0</v>
      </c>
      <c r="H1684" s="260">
        <v>0</v>
      </c>
      <c r="I1684" s="260">
        <v>0</v>
      </c>
      <c r="J1684" s="260">
        <v>0.18092540326425799</v>
      </c>
      <c r="K1684" s="260">
        <v>0.180925403264903</v>
      </c>
      <c r="L1684" s="301" t="str">
        <f t="shared" si="53"/>
        <v/>
      </c>
      <c r="M1684" s="459">
        <f>IFERROR((Tableau1[[#This Row],[Scope 1
(kg CO2-eq)]]+Tableau1[[#This Row],[Scope 2 energy
(kg CO2-eq)]]+Tableau1[[#This Row],[Scope 2 Infrastructure
(kg CO2-eq)]])/Tableau1[[#This Row],[Total CO2-emissions
(kg CO2-eq)
for scope 3 use ]],"")</f>
        <v>0</v>
      </c>
      <c r="N1684" s="436" t="s">
        <v>3731</v>
      </c>
      <c r="O1684" s="259">
        <v>1</v>
      </c>
      <c r="P1684" s="259" t="s">
        <v>5167</v>
      </c>
      <c r="Q1684" s="259" t="s">
        <v>5216</v>
      </c>
    </row>
    <row r="1685" spans="1:17" ht="21.75" customHeight="1">
      <c r="A1685" s="301" t="s">
        <v>5167</v>
      </c>
      <c r="B1685" s="301" t="s">
        <v>5216</v>
      </c>
      <c r="C1685" s="316" t="s">
        <v>7748</v>
      </c>
      <c r="D1685" s="465" t="s">
        <v>3731</v>
      </c>
      <c r="E1685" s="465" t="s">
        <v>700</v>
      </c>
      <c r="F1685" s="469" t="str">
        <f t="shared" si="52"/>
        <v>CH</v>
      </c>
      <c r="G1685" s="260">
        <v>0</v>
      </c>
      <c r="H1685" s="260">
        <v>0</v>
      </c>
      <c r="I1685" s="260">
        <v>0</v>
      </c>
      <c r="J1685" s="260">
        <v>0.18575276785490799</v>
      </c>
      <c r="K1685" s="260">
        <v>0.18575276785890499</v>
      </c>
      <c r="L1685" s="301" t="str">
        <f t="shared" si="53"/>
        <v/>
      </c>
      <c r="M1685" s="459">
        <f>IFERROR((Tableau1[[#This Row],[Scope 1
(kg CO2-eq)]]+Tableau1[[#This Row],[Scope 2 energy
(kg CO2-eq)]]+Tableau1[[#This Row],[Scope 2 Infrastructure
(kg CO2-eq)]])/Tableau1[[#This Row],[Total CO2-emissions
(kg CO2-eq)
for scope 3 use ]],"")</f>
        <v>0</v>
      </c>
      <c r="N1685" s="436" t="s">
        <v>3731</v>
      </c>
      <c r="O1685" s="259">
        <v>1</v>
      </c>
      <c r="P1685" s="259" t="s">
        <v>5167</v>
      </c>
      <c r="Q1685" s="259" t="s">
        <v>5216</v>
      </c>
    </row>
    <row r="1686" spans="1:17" ht="21.75" customHeight="1">
      <c r="A1686" s="301" t="s">
        <v>5167</v>
      </c>
      <c r="B1686" s="301" t="s">
        <v>5216</v>
      </c>
      <c r="C1686" s="316" t="s">
        <v>7749</v>
      </c>
      <c r="D1686" s="465" t="s">
        <v>3731</v>
      </c>
      <c r="E1686" s="465" t="s">
        <v>700</v>
      </c>
      <c r="F1686" s="469" t="str">
        <f t="shared" si="52"/>
        <v>CH</v>
      </c>
      <c r="G1686" s="260">
        <v>0</v>
      </c>
      <c r="H1686" s="260">
        <v>0</v>
      </c>
      <c r="I1686" s="260">
        <v>0</v>
      </c>
      <c r="J1686" s="260">
        <v>0.19020896465704201</v>
      </c>
      <c r="K1686" s="260">
        <v>0.19020896465835499</v>
      </c>
      <c r="L1686" s="301" t="str">
        <f t="shared" si="53"/>
        <v/>
      </c>
      <c r="M1686" s="459">
        <f>IFERROR((Tableau1[[#This Row],[Scope 1
(kg CO2-eq)]]+Tableau1[[#This Row],[Scope 2 energy
(kg CO2-eq)]]+Tableau1[[#This Row],[Scope 2 Infrastructure
(kg CO2-eq)]])/Tableau1[[#This Row],[Total CO2-emissions
(kg CO2-eq)
for scope 3 use ]],"")</f>
        <v>0</v>
      </c>
      <c r="N1686" s="436" t="s">
        <v>3731</v>
      </c>
      <c r="O1686" s="259">
        <v>1</v>
      </c>
      <c r="P1686" s="259" t="s">
        <v>5167</v>
      </c>
      <c r="Q1686" s="259" t="s">
        <v>5216</v>
      </c>
    </row>
    <row r="1687" spans="1:17" ht="21.75" customHeight="1">
      <c r="A1687" s="301" t="s">
        <v>5167</v>
      </c>
      <c r="B1687" s="301" t="s">
        <v>5216</v>
      </c>
      <c r="C1687" s="316" t="s">
        <v>7750</v>
      </c>
      <c r="D1687" s="465" t="s">
        <v>3731</v>
      </c>
      <c r="E1687" s="465" t="s">
        <v>700</v>
      </c>
      <c r="F1687" s="469" t="str">
        <f t="shared" si="52"/>
        <v>CH</v>
      </c>
      <c r="G1687" s="260">
        <v>0</v>
      </c>
      <c r="H1687" s="260">
        <v>0</v>
      </c>
      <c r="I1687" s="260">
        <v>0</v>
      </c>
      <c r="J1687" s="260">
        <v>0.19503669313768099</v>
      </c>
      <c r="K1687" s="260">
        <v>0.19503669313951499</v>
      </c>
      <c r="L1687" s="301" t="str">
        <f t="shared" si="53"/>
        <v/>
      </c>
      <c r="M1687" s="459">
        <f>IFERROR((Tableau1[[#This Row],[Scope 1
(kg CO2-eq)]]+Tableau1[[#This Row],[Scope 2 energy
(kg CO2-eq)]]+Tableau1[[#This Row],[Scope 2 Infrastructure
(kg CO2-eq)]])/Tableau1[[#This Row],[Total CO2-emissions
(kg CO2-eq)
for scope 3 use ]],"")</f>
        <v>0</v>
      </c>
      <c r="N1687" s="436" t="s">
        <v>3731</v>
      </c>
      <c r="O1687" s="259">
        <v>1</v>
      </c>
      <c r="P1687" s="259" t="s">
        <v>5167</v>
      </c>
      <c r="Q1687" s="259" t="s">
        <v>5216</v>
      </c>
    </row>
    <row r="1688" spans="1:17" ht="21.75" customHeight="1">
      <c r="A1688" s="301" t="s">
        <v>5167</v>
      </c>
      <c r="B1688" s="301" t="s">
        <v>5216</v>
      </c>
      <c r="C1688" s="316" t="s">
        <v>7751</v>
      </c>
      <c r="D1688" s="465" t="s">
        <v>3731</v>
      </c>
      <c r="E1688" s="465" t="s">
        <v>700</v>
      </c>
      <c r="F1688" s="469" t="str">
        <f t="shared" si="52"/>
        <v>CH</v>
      </c>
      <c r="G1688" s="260">
        <v>0</v>
      </c>
      <c r="H1688" s="260">
        <v>0</v>
      </c>
      <c r="I1688" s="260">
        <v>0</v>
      </c>
      <c r="J1688" s="260">
        <v>0.20431952675048801</v>
      </c>
      <c r="K1688" s="260">
        <v>0.204319526748097</v>
      </c>
      <c r="L1688" s="301" t="str">
        <f t="shared" si="53"/>
        <v/>
      </c>
      <c r="M1688" s="459">
        <f>IFERROR((Tableau1[[#This Row],[Scope 1
(kg CO2-eq)]]+Tableau1[[#This Row],[Scope 2 energy
(kg CO2-eq)]]+Tableau1[[#This Row],[Scope 2 Infrastructure
(kg CO2-eq)]])/Tableau1[[#This Row],[Total CO2-emissions
(kg CO2-eq)
for scope 3 use ]],"")</f>
        <v>0</v>
      </c>
      <c r="N1688" s="436" t="s">
        <v>3731</v>
      </c>
      <c r="O1688" s="259">
        <v>1</v>
      </c>
      <c r="P1688" s="259" t="s">
        <v>5167</v>
      </c>
      <c r="Q1688" s="259" t="s">
        <v>5216</v>
      </c>
    </row>
    <row r="1689" spans="1:17" ht="21.75" customHeight="1">
      <c r="A1689" s="301" t="s">
        <v>5167</v>
      </c>
      <c r="B1689" s="301" t="s">
        <v>5216</v>
      </c>
      <c r="C1689" s="316" t="s">
        <v>7752</v>
      </c>
      <c r="D1689" s="465" t="s">
        <v>3731</v>
      </c>
      <c r="E1689" s="465" t="s">
        <v>700</v>
      </c>
      <c r="F1689" s="469" t="str">
        <f t="shared" si="52"/>
        <v>CH</v>
      </c>
      <c r="G1689" s="260">
        <v>0</v>
      </c>
      <c r="H1689" s="260">
        <v>0</v>
      </c>
      <c r="I1689" s="260">
        <v>0</v>
      </c>
      <c r="J1689" s="260">
        <v>0.213602360363295</v>
      </c>
      <c r="K1689" s="260">
        <v>0.213602360362671</v>
      </c>
      <c r="L1689" s="301" t="str">
        <f t="shared" si="53"/>
        <v/>
      </c>
      <c r="M1689" s="459">
        <f>IFERROR((Tableau1[[#This Row],[Scope 1
(kg CO2-eq)]]+Tableau1[[#This Row],[Scope 2 energy
(kg CO2-eq)]]+Tableau1[[#This Row],[Scope 2 Infrastructure
(kg CO2-eq)]])/Tableau1[[#This Row],[Total CO2-emissions
(kg CO2-eq)
for scope 3 use ]],"")</f>
        <v>0</v>
      </c>
      <c r="N1689" s="436" t="s">
        <v>3731</v>
      </c>
      <c r="O1689" s="259">
        <v>1</v>
      </c>
      <c r="P1689" s="259" t="s">
        <v>5167</v>
      </c>
      <c r="Q1689" s="259" t="s">
        <v>5216</v>
      </c>
    </row>
    <row r="1690" spans="1:17" ht="21.75" customHeight="1">
      <c r="A1690" s="301" t="s">
        <v>5234</v>
      </c>
      <c r="B1690" s="301" t="s">
        <v>5249</v>
      </c>
      <c r="C1690" s="316" t="s">
        <v>7753</v>
      </c>
      <c r="D1690" s="465" t="s">
        <v>3646</v>
      </c>
      <c r="E1690" s="465" t="s">
        <v>700</v>
      </c>
      <c r="F1690" s="469" t="str">
        <f t="shared" si="52"/>
        <v>CH</v>
      </c>
      <c r="G1690" s="260">
        <v>0</v>
      </c>
      <c r="H1690" s="260">
        <v>0</v>
      </c>
      <c r="I1690" s="260">
        <v>0</v>
      </c>
      <c r="J1690" s="260">
        <v>3.25035649413531</v>
      </c>
      <c r="K1690" s="260">
        <v>3.2503564941059202</v>
      </c>
      <c r="L1690" s="301" t="str">
        <f t="shared" si="53"/>
        <v/>
      </c>
      <c r="M1690" s="459">
        <f>IFERROR((Tableau1[[#This Row],[Scope 1
(kg CO2-eq)]]+Tableau1[[#This Row],[Scope 2 energy
(kg CO2-eq)]]+Tableau1[[#This Row],[Scope 2 Infrastructure
(kg CO2-eq)]])/Tableau1[[#This Row],[Total CO2-emissions
(kg CO2-eq)
for scope 3 use ]],"")</f>
        <v>0</v>
      </c>
      <c r="N1690" s="436" t="s">
        <v>3646</v>
      </c>
      <c r="O1690" s="259">
        <v>1</v>
      </c>
      <c r="P1690" s="259" t="s">
        <v>5234</v>
      </c>
      <c r="Q1690" s="259" t="s">
        <v>5249</v>
      </c>
    </row>
    <row r="1691" spans="1:17" ht="21.75" customHeight="1">
      <c r="A1691" s="301" t="s">
        <v>5234</v>
      </c>
      <c r="B1691" s="301" t="s">
        <v>5249</v>
      </c>
      <c r="C1691" s="316" t="s">
        <v>7754</v>
      </c>
      <c r="D1691" s="465" t="s">
        <v>3646</v>
      </c>
      <c r="E1691" s="465" t="s">
        <v>700</v>
      </c>
      <c r="F1691" s="469" t="str">
        <f t="shared" si="52"/>
        <v>CH</v>
      </c>
      <c r="G1691" s="260">
        <v>0</v>
      </c>
      <c r="H1691" s="260">
        <v>0</v>
      </c>
      <c r="I1691" s="260">
        <v>0</v>
      </c>
      <c r="J1691" s="260">
        <v>30.3892124147206</v>
      </c>
      <c r="K1691" s="260">
        <v>30.389212392202399</v>
      </c>
      <c r="L1691" s="301" t="str">
        <f t="shared" si="53"/>
        <v/>
      </c>
      <c r="M1691" s="459">
        <f>IFERROR((Tableau1[[#This Row],[Scope 1
(kg CO2-eq)]]+Tableau1[[#This Row],[Scope 2 energy
(kg CO2-eq)]]+Tableau1[[#This Row],[Scope 2 Infrastructure
(kg CO2-eq)]])/Tableau1[[#This Row],[Total CO2-emissions
(kg CO2-eq)
for scope 3 use ]],"")</f>
        <v>0</v>
      </c>
      <c r="N1691" s="436" t="s">
        <v>3646</v>
      </c>
      <c r="O1691" s="259">
        <v>1</v>
      </c>
      <c r="P1691" s="259" t="s">
        <v>5234</v>
      </c>
      <c r="Q1691" s="259" t="s">
        <v>5249</v>
      </c>
    </row>
    <row r="1692" spans="1:17" ht="21.75" customHeight="1">
      <c r="A1692" s="301" t="s">
        <v>5234</v>
      </c>
      <c r="B1692" s="301" t="s">
        <v>5249</v>
      </c>
      <c r="C1692" s="316" t="s">
        <v>7755</v>
      </c>
      <c r="D1692" s="465" t="s">
        <v>3646</v>
      </c>
      <c r="E1692" s="465" t="s">
        <v>700</v>
      </c>
      <c r="F1692" s="469" t="str">
        <f t="shared" si="52"/>
        <v>CH</v>
      </c>
      <c r="G1692" s="260">
        <v>0</v>
      </c>
      <c r="H1692" s="260">
        <v>0</v>
      </c>
      <c r="I1692" s="260">
        <v>0</v>
      </c>
      <c r="J1692" s="260">
        <v>0.80681825575028498</v>
      </c>
      <c r="K1692" s="260">
        <v>0.80681825574213795</v>
      </c>
      <c r="L1692" s="301" t="str">
        <f t="shared" si="53"/>
        <v/>
      </c>
      <c r="M1692" s="459">
        <f>IFERROR((Tableau1[[#This Row],[Scope 1
(kg CO2-eq)]]+Tableau1[[#This Row],[Scope 2 energy
(kg CO2-eq)]]+Tableau1[[#This Row],[Scope 2 Infrastructure
(kg CO2-eq)]])/Tableau1[[#This Row],[Total CO2-emissions
(kg CO2-eq)
for scope 3 use ]],"")</f>
        <v>0</v>
      </c>
      <c r="N1692" s="436" t="s">
        <v>3646</v>
      </c>
      <c r="O1692" s="259">
        <v>1</v>
      </c>
      <c r="P1692" s="259" t="s">
        <v>5234</v>
      </c>
      <c r="Q1692" s="259" t="s">
        <v>5249</v>
      </c>
    </row>
    <row r="1693" spans="1:17" ht="21.75" customHeight="1">
      <c r="A1693" s="301" t="s">
        <v>5234</v>
      </c>
      <c r="B1693" s="301" t="s">
        <v>5249</v>
      </c>
      <c r="C1693" s="316" t="s">
        <v>7756</v>
      </c>
      <c r="D1693" s="465" t="s">
        <v>3646</v>
      </c>
      <c r="E1693" s="465" t="s">
        <v>700</v>
      </c>
      <c r="F1693" s="469" t="str">
        <f t="shared" si="52"/>
        <v>CH</v>
      </c>
      <c r="G1693" s="260">
        <v>0</v>
      </c>
      <c r="H1693" s="260">
        <v>0</v>
      </c>
      <c r="I1693" s="260">
        <v>0</v>
      </c>
      <c r="J1693" s="260">
        <v>3.3978059358174399</v>
      </c>
      <c r="K1693" s="260">
        <v>3.3978059357741102</v>
      </c>
      <c r="L1693" s="301" t="str">
        <f t="shared" si="53"/>
        <v/>
      </c>
      <c r="M1693" s="459">
        <f>IFERROR((Tableau1[[#This Row],[Scope 1
(kg CO2-eq)]]+Tableau1[[#This Row],[Scope 2 energy
(kg CO2-eq)]]+Tableau1[[#This Row],[Scope 2 Infrastructure
(kg CO2-eq)]])/Tableau1[[#This Row],[Total CO2-emissions
(kg CO2-eq)
for scope 3 use ]],"")</f>
        <v>0</v>
      </c>
      <c r="N1693" s="436" t="s">
        <v>3646</v>
      </c>
      <c r="O1693" s="259">
        <v>1</v>
      </c>
      <c r="P1693" s="259" t="s">
        <v>5234</v>
      </c>
      <c r="Q1693" s="259" t="s">
        <v>5249</v>
      </c>
    </row>
    <row r="1694" spans="1:17" ht="21.75" customHeight="1">
      <c r="A1694" s="301" t="s">
        <v>5167</v>
      </c>
      <c r="B1694" s="301" t="s">
        <v>5216</v>
      </c>
      <c r="C1694" s="316" t="s">
        <v>7757</v>
      </c>
      <c r="D1694" s="465" t="s">
        <v>3731</v>
      </c>
      <c r="E1694" s="465" t="s">
        <v>700</v>
      </c>
      <c r="F1694" s="469" t="str">
        <f t="shared" si="52"/>
        <v>CH</v>
      </c>
      <c r="G1694" s="260">
        <v>0</v>
      </c>
      <c r="H1694" s="260">
        <v>0</v>
      </c>
      <c r="I1694" s="260">
        <v>0</v>
      </c>
      <c r="J1694" s="260">
        <v>0.72372085954476595</v>
      </c>
      <c r="K1694" s="260">
        <v>0.72372085955873799</v>
      </c>
      <c r="L1694" s="301" t="str">
        <f t="shared" si="53"/>
        <v/>
      </c>
      <c r="M1694" s="459">
        <f>IFERROR((Tableau1[[#This Row],[Scope 1
(kg CO2-eq)]]+Tableau1[[#This Row],[Scope 2 energy
(kg CO2-eq)]]+Tableau1[[#This Row],[Scope 2 Infrastructure
(kg CO2-eq)]])/Tableau1[[#This Row],[Total CO2-emissions
(kg CO2-eq)
for scope 3 use ]],"")</f>
        <v>0</v>
      </c>
      <c r="N1694" s="436" t="s">
        <v>3731</v>
      </c>
      <c r="O1694" s="259">
        <v>1</v>
      </c>
      <c r="P1694" s="259" t="s">
        <v>5167</v>
      </c>
      <c r="Q1694" s="259" t="s">
        <v>5216</v>
      </c>
    </row>
    <row r="1695" spans="1:17" ht="21.75" customHeight="1">
      <c r="A1695" s="301" t="s">
        <v>5167</v>
      </c>
      <c r="B1695" s="301" t="s">
        <v>5216</v>
      </c>
      <c r="C1695" s="316" t="s">
        <v>7758</v>
      </c>
      <c r="D1695" s="465" t="s">
        <v>3731</v>
      </c>
      <c r="E1695" s="465" t="s">
        <v>700</v>
      </c>
      <c r="F1695" s="469" t="str">
        <f t="shared" si="52"/>
        <v>CH</v>
      </c>
      <c r="G1695" s="260">
        <v>0</v>
      </c>
      <c r="H1695" s="260">
        <v>0</v>
      </c>
      <c r="I1695" s="260">
        <v>0</v>
      </c>
      <c r="J1695" s="260">
        <v>0.298322549949186</v>
      </c>
      <c r="K1695" s="260">
        <v>0.29832254995873603</v>
      </c>
      <c r="L1695" s="301" t="str">
        <f t="shared" si="53"/>
        <v/>
      </c>
      <c r="M1695" s="459">
        <f>IFERROR((Tableau1[[#This Row],[Scope 1
(kg CO2-eq)]]+Tableau1[[#This Row],[Scope 2 energy
(kg CO2-eq)]]+Tableau1[[#This Row],[Scope 2 Infrastructure
(kg CO2-eq)]])/Tableau1[[#This Row],[Total CO2-emissions
(kg CO2-eq)
for scope 3 use ]],"")</f>
        <v>0</v>
      </c>
      <c r="N1695" s="436" t="s">
        <v>3731</v>
      </c>
      <c r="O1695" s="259">
        <v>1</v>
      </c>
      <c r="P1695" s="259" t="s">
        <v>5167</v>
      </c>
      <c r="Q1695" s="259" t="s">
        <v>5216</v>
      </c>
    </row>
    <row r="1696" spans="1:17" ht="21.75" customHeight="1">
      <c r="A1696" s="301" t="s">
        <v>5167</v>
      </c>
      <c r="B1696" s="301" t="s">
        <v>5216</v>
      </c>
      <c r="C1696" s="316" t="s">
        <v>7759</v>
      </c>
      <c r="D1696" s="465" t="s">
        <v>3646</v>
      </c>
      <c r="E1696" s="465" t="s">
        <v>700</v>
      </c>
      <c r="F1696" s="469" t="str">
        <f t="shared" si="52"/>
        <v>CH</v>
      </c>
      <c r="G1696" s="260">
        <v>0</v>
      </c>
      <c r="H1696" s="260">
        <v>0</v>
      </c>
      <c r="I1696" s="260">
        <v>0</v>
      </c>
      <c r="J1696" s="260">
        <v>5173.6588612655296</v>
      </c>
      <c r="K1696" s="260">
        <v>5173.65886127043</v>
      </c>
      <c r="L1696" s="301" t="str">
        <f t="shared" si="53"/>
        <v/>
      </c>
      <c r="M1696" s="459">
        <f>IFERROR((Tableau1[[#This Row],[Scope 1
(kg CO2-eq)]]+Tableau1[[#This Row],[Scope 2 energy
(kg CO2-eq)]]+Tableau1[[#This Row],[Scope 2 Infrastructure
(kg CO2-eq)]])/Tableau1[[#This Row],[Total CO2-emissions
(kg CO2-eq)
for scope 3 use ]],"")</f>
        <v>0</v>
      </c>
      <c r="N1696" s="436" t="s">
        <v>3646</v>
      </c>
      <c r="O1696" s="259">
        <v>1</v>
      </c>
      <c r="P1696" s="259" t="s">
        <v>5167</v>
      </c>
      <c r="Q1696" s="259" t="s">
        <v>5216</v>
      </c>
    </row>
    <row r="1697" spans="1:17" ht="21.75" customHeight="1">
      <c r="A1697" s="301" t="s">
        <v>5167</v>
      </c>
      <c r="B1697" s="301" t="s">
        <v>5216</v>
      </c>
      <c r="C1697" s="316" t="s">
        <v>7760</v>
      </c>
      <c r="D1697" s="465" t="s">
        <v>3646</v>
      </c>
      <c r="E1697" s="465" t="s">
        <v>700</v>
      </c>
      <c r="F1697" s="469" t="str">
        <f t="shared" si="52"/>
        <v>CH</v>
      </c>
      <c r="G1697" s="260">
        <v>0</v>
      </c>
      <c r="H1697" s="260">
        <v>0</v>
      </c>
      <c r="I1697" s="260">
        <v>0</v>
      </c>
      <c r="J1697" s="260">
        <v>5.7349062225729099</v>
      </c>
      <c r="K1697" s="260">
        <v>5.73490622297449</v>
      </c>
      <c r="L1697" s="301" t="str">
        <f t="shared" si="53"/>
        <v/>
      </c>
      <c r="M1697" s="459">
        <f>IFERROR((Tableau1[[#This Row],[Scope 1
(kg CO2-eq)]]+Tableau1[[#This Row],[Scope 2 energy
(kg CO2-eq)]]+Tableau1[[#This Row],[Scope 2 Infrastructure
(kg CO2-eq)]])/Tableau1[[#This Row],[Total CO2-emissions
(kg CO2-eq)
for scope 3 use ]],"")</f>
        <v>0</v>
      </c>
      <c r="N1697" s="436" t="s">
        <v>3646</v>
      </c>
      <c r="O1697" s="259">
        <v>1</v>
      </c>
      <c r="P1697" s="259" t="s">
        <v>5167</v>
      </c>
      <c r="Q1697" s="259" t="s">
        <v>5216</v>
      </c>
    </row>
    <row r="1698" spans="1:17" ht="21.75" customHeight="1">
      <c r="A1698" s="301" t="s">
        <v>5167</v>
      </c>
      <c r="B1698" s="301" t="s">
        <v>5216</v>
      </c>
      <c r="C1698" s="316" t="s">
        <v>7761</v>
      </c>
      <c r="D1698" s="465" t="s">
        <v>3646</v>
      </c>
      <c r="E1698" s="465" t="s">
        <v>700</v>
      </c>
      <c r="F1698" s="469" t="str">
        <f t="shared" si="52"/>
        <v>CH</v>
      </c>
      <c r="G1698" s="260">
        <v>0</v>
      </c>
      <c r="H1698" s="260">
        <v>0</v>
      </c>
      <c r="I1698" s="260">
        <v>0</v>
      </c>
      <c r="J1698" s="260">
        <v>305.16135630316597</v>
      </c>
      <c r="K1698" s="260">
        <v>305.16135629702899</v>
      </c>
      <c r="L1698" s="301" t="str">
        <f t="shared" si="53"/>
        <v/>
      </c>
      <c r="M1698" s="459">
        <f>IFERROR((Tableau1[[#This Row],[Scope 1
(kg CO2-eq)]]+Tableau1[[#This Row],[Scope 2 energy
(kg CO2-eq)]]+Tableau1[[#This Row],[Scope 2 Infrastructure
(kg CO2-eq)]])/Tableau1[[#This Row],[Total CO2-emissions
(kg CO2-eq)
for scope 3 use ]],"")</f>
        <v>0</v>
      </c>
      <c r="N1698" s="436" t="s">
        <v>3646</v>
      </c>
      <c r="O1698" s="259">
        <v>1</v>
      </c>
      <c r="P1698" s="259" t="s">
        <v>5167</v>
      </c>
      <c r="Q1698" s="259" t="s">
        <v>5216</v>
      </c>
    </row>
    <row r="1699" spans="1:17" ht="21.75" customHeight="1">
      <c r="A1699" s="301" t="s">
        <v>5167</v>
      </c>
      <c r="B1699" s="301" t="s">
        <v>5216</v>
      </c>
      <c r="C1699" s="316" t="s">
        <v>7762</v>
      </c>
      <c r="D1699" s="465" t="s">
        <v>3646</v>
      </c>
      <c r="E1699" s="465" t="s">
        <v>700</v>
      </c>
      <c r="F1699" s="469" t="str">
        <f t="shared" si="52"/>
        <v>CH</v>
      </c>
      <c r="G1699" s="260">
        <v>0</v>
      </c>
      <c r="H1699" s="260">
        <v>0</v>
      </c>
      <c r="I1699" s="260">
        <v>0</v>
      </c>
      <c r="J1699" s="260">
        <v>5894.0053823999697</v>
      </c>
      <c r="K1699" s="260">
        <v>5894.0053824053002</v>
      </c>
      <c r="L1699" s="301" t="str">
        <f t="shared" si="53"/>
        <v/>
      </c>
      <c r="M1699" s="459">
        <f>IFERROR((Tableau1[[#This Row],[Scope 1
(kg CO2-eq)]]+Tableau1[[#This Row],[Scope 2 energy
(kg CO2-eq)]]+Tableau1[[#This Row],[Scope 2 Infrastructure
(kg CO2-eq)]])/Tableau1[[#This Row],[Total CO2-emissions
(kg CO2-eq)
for scope 3 use ]],"")</f>
        <v>0</v>
      </c>
      <c r="N1699" s="436" t="s">
        <v>3646</v>
      </c>
      <c r="O1699" s="259">
        <v>1</v>
      </c>
      <c r="P1699" s="259" t="s">
        <v>5167</v>
      </c>
      <c r="Q1699" s="259" t="s">
        <v>5216</v>
      </c>
    </row>
    <row r="1700" spans="1:17" ht="21.75" customHeight="1">
      <c r="A1700" s="301" t="s">
        <v>5167</v>
      </c>
      <c r="B1700" s="301" t="s">
        <v>5216</v>
      </c>
      <c r="C1700" s="316" t="s">
        <v>7763</v>
      </c>
      <c r="D1700" s="465" t="s">
        <v>3646</v>
      </c>
      <c r="E1700" s="465" t="s">
        <v>700</v>
      </c>
      <c r="F1700" s="469" t="str">
        <f t="shared" si="52"/>
        <v>CH</v>
      </c>
      <c r="G1700" s="260">
        <v>0</v>
      </c>
      <c r="H1700" s="260">
        <v>0</v>
      </c>
      <c r="I1700" s="260">
        <v>0</v>
      </c>
      <c r="J1700" s="260">
        <v>43.342450989062101</v>
      </c>
      <c r="K1700" s="260">
        <v>43.342450989429899</v>
      </c>
      <c r="L1700" s="301" t="str">
        <f t="shared" si="53"/>
        <v/>
      </c>
      <c r="M1700" s="459">
        <f>IFERROR((Tableau1[[#This Row],[Scope 1
(kg CO2-eq)]]+Tableau1[[#This Row],[Scope 2 energy
(kg CO2-eq)]]+Tableau1[[#This Row],[Scope 2 Infrastructure
(kg CO2-eq)]])/Tableau1[[#This Row],[Total CO2-emissions
(kg CO2-eq)
for scope 3 use ]],"")</f>
        <v>0</v>
      </c>
      <c r="N1700" s="436" t="s">
        <v>3646</v>
      </c>
      <c r="O1700" s="259">
        <v>1</v>
      </c>
      <c r="P1700" s="259" t="s">
        <v>5167</v>
      </c>
      <c r="Q1700" s="259" t="s">
        <v>5216</v>
      </c>
    </row>
    <row r="1701" spans="1:17" ht="21.75" customHeight="1">
      <c r="A1701" s="301" t="s">
        <v>5167</v>
      </c>
      <c r="B1701" s="301" t="s">
        <v>5216</v>
      </c>
      <c r="C1701" s="316" t="s">
        <v>7764</v>
      </c>
      <c r="D1701" s="465" t="s">
        <v>3646</v>
      </c>
      <c r="E1701" s="465" t="s">
        <v>700</v>
      </c>
      <c r="F1701" s="469" t="str">
        <f t="shared" si="52"/>
        <v>CH</v>
      </c>
      <c r="G1701" s="260">
        <v>0</v>
      </c>
      <c r="H1701" s="260">
        <v>0</v>
      </c>
      <c r="I1701" s="260">
        <v>0</v>
      </c>
      <c r="J1701" s="260">
        <v>4809.57647973026</v>
      </c>
      <c r="K1701" s="260">
        <v>4809.5764797158799</v>
      </c>
      <c r="L1701" s="301" t="str">
        <f t="shared" si="53"/>
        <v/>
      </c>
      <c r="M1701" s="459">
        <f>IFERROR((Tableau1[[#This Row],[Scope 1
(kg CO2-eq)]]+Tableau1[[#This Row],[Scope 2 energy
(kg CO2-eq)]]+Tableau1[[#This Row],[Scope 2 Infrastructure
(kg CO2-eq)]])/Tableau1[[#This Row],[Total CO2-emissions
(kg CO2-eq)
for scope 3 use ]],"")</f>
        <v>0</v>
      </c>
      <c r="N1701" s="436" t="s">
        <v>3646</v>
      </c>
      <c r="O1701" s="259">
        <v>1</v>
      </c>
      <c r="P1701" s="259" t="s">
        <v>5167</v>
      </c>
      <c r="Q1701" s="259" t="s">
        <v>5216</v>
      </c>
    </row>
    <row r="1702" spans="1:17" ht="21.75" customHeight="1">
      <c r="A1702" s="301" t="s">
        <v>5167</v>
      </c>
      <c r="B1702" s="301" t="s">
        <v>5216</v>
      </c>
      <c r="C1702" s="316" t="s">
        <v>7765</v>
      </c>
      <c r="D1702" s="465" t="s">
        <v>3646</v>
      </c>
      <c r="E1702" s="465" t="s">
        <v>700</v>
      </c>
      <c r="F1702" s="469" t="str">
        <f t="shared" si="52"/>
        <v>CH</v>
      </c>
      <c r="G1702" s="260">
        <v>0</v>
      </c>
      <c r="H1702" s="260">
        <v>0</v>
      </c>
      <c r="I1702" s="260">
        <v>0</v>
      </c>
      <c r="J1702" s="260">
        <v>8.6569428321706496</v>
      </c>
      <c r="K1702" s="260">
        <v>8.6569428325489692</v>
      </c>
      <c r="L1702" s="301" t="str">
        <f t="shared" si="53"/>
        <v/>
      </c>
      <c r="M1702" s="459">
        <f>IFERROR((Tableau1[[#This Row],[Scope 1
(kg CO2-eq)]]+Tableau1[[#This Row],[Scope 2 energy
(kg CO2-eq)]]+Tableau1[[#This Row],[Scope 2 Infrastructure
(kg CO2-eq)]])/Tableau1[[#This Row],[Total CO2-emissions
(kg CO2-eq)
for scope 3 use ]],"")</f>
        <v>0</v>
      </c>
      <c r="N1702" s="436" t="s">
        <v>3646</v>
      </c>
      <c r="O1702" s="259">
        <v>1</v>
      </c>
      <c r="P1702" s="259" t="s">
        <v>5167</v>
      </c>
      <c r="Q1702" s="259" t="s">
        <v>5216</v>
      </c>
    </row>
    <row r="1703" spans="1:17" ht="21.75" customHeight="1">
      <c r="A1703" s="301" t="s">
        <v>5167</v>
      </c>
      <c r="B1703" s="301" t="s">
        <v>5216</v>
      </c>
      <c r="C1703" s="316" t="s">
        <v>7766</v>
      </c>
      <c r="D1703" s="465" t="s">
        <v>3646</v>
      </c>
      <c r="E1703" s="465" t="s">
        <v>700</v>
      </c>
      <c r="F1703" s="469" t="str">
        <f t="shared" si="52"/>
        <v>CH</v>
      </c>
      <c r="G1703" s="260">
        <v>0</v>
      </c>
      <c r="H1703" s="260">
        <v>0</v>
      </c>
      <c r="I1703" s="260">
        <v>0</v>
      </c>
      <c r="J1703" s="260">
        <v>155.17815678198301</v>
      </c>
      <c r="K1703" s="260">
        <v>155.17815678100101</v>
      </c>
      <c r="L1703" s="301" t="str">
        <f t="shared" si="53"/>
        <v/>
      </c>
      <c r="M1703" s="459">
        <f>IFERROR((Tableau1[[#This Row],[Scope 1
(kg CO2-eq)]]+Tableau1[[#This Row],[Scope 2 energy
(kg CO2-eq)]]+Tableau1[[#This Row],[Scope 2 Infrastructure
(kg CO2-eq)]])/Tableau1[[#This Row],[Total CO2-emissions
(kg CO2-eq)
for scope 3 use ]],"")</f>
        <v>0</v>
      </c>
      <c r="N1703" s="436" t="s">
        <v>3646</v>
      </c>
      <c r="O1703" s="259">
        <v>1</v>
      </c>
      <c r="P1703" s="259" t="s">
        <v>5167</v>
      </c>
      <c r="Q1703" s="259" t="s">
        <v>5216</v>
      </c>
    </row>
    <row r="1704" spans="1:17" ht="21.75" customHeight="1">
      <c r="A1704" s="301" t="s">
        <v>5167</v>
      </c>
      <c r="B1704" s="301" t="s">
        <v>5216</v>
      </c>
      <c r="C1704" s="316" t="s">
        <v>7767</v>
      </c>
      <c r="D1704" s="465" t="s">
        <v>3646</v>
      </c>
      <c r="E1704" s="465" t="s">
        <v>700</v>
      </c>
      <c r="F1704" s="469" t="str">
        <f t="shared" si="52"/>
        <v>CH</v>
      </c>
      <c r="G1704" s="260">
        <v>0</v>
      </c>
      <c r="H1704" s="260">
        <v>0</v>
      </c>
      <c r="I1704" s="260">
        <v>0</v>
      </c>
      <c r="J1704" s="260">
        <v>5840.7285834411896</v>
      </c>
      <c r="K1704" s="260">
        <v>5840.7285834309496</v>
      </c>
      <c r="L1704" s="301" t="str">
        <f t="shared" si="53"/>
        <v/>
      </c>
      <c r="M1704" s="459">
        <f>IFERROR((Tableau1[[#This Row],[Scope 1
(kg CO2-eq)]]+Tableau1[[#This Row],[Scope 2 energy
(kg CO2-eq)]]+Tableau1[[#This Row],[Scope 2 Infrastructure
(kg CO2-eq)]])/Tableau1[[#This Row],[Total CO2-emissions
(kg CO2-eq)
for scope 3 use ]],"")</f>
        <v>0</v>
      </c>
      <c r="N1704" s="436" t="s">
        <v>3646</v>
      </c>
      <c r="O1704" s="259">
        <v>1</v>
      </c>
      <c r="P1704" s="259" t="s">
        <v>5167</v>
      </c>
      <c r="Q1704" s="259" t="s">
        <v>5216</v>
      </c>
    </row>
    <row r="1705" spans="1:17" ht="21.75" customHeight="1">
      <c r="A1705" s="301" t="s">
        <v>5167</v>
      </c>
      <c r="B1705" s="301" t="s">
        <v>5216</v>
      </c>
      <c r="C1705" s="316" t="s">
        <v>7768</v>
      </c>
      <c r="D1705" s="465" t="s">
        <v>3646</v>
      </c>
      <c r="E1705" s="465" t="s">
        <v>700</v>
      </c>
      <c r="F1705" s="469" t="str">
        <f t="shared" si="52"/>
        <v>CH</v>
      </c>
      <c r="G1705" s="260">
        <v>0</v>
      </c>
      <c r="H1705" s="260">
        <v>0</v>
      </c>
      <c r="I1705" s="260">
        <v>0</v>
      </c>
      <c r="J1705" s="260">
        <v>60.1599355482074</v>
      </c>
      <c r="K1705" s="260">
        <v>60.1599355480353</v>
      </c>
      <c r="L1705" s="301" t="str">
        <f t="shared" si="53"/>
        <v/>
      </c>
      <c r="M1705" s="459">
        <f>IFERROR((Tableau1[[#This Row],[Scope 1
(kg CO2-eq)]]+Tableau1[[#This Row],[Scope 2 energy
(kg CO2-eq)]]+Tableau1[[#This Row],[Scope 2 Infrastructure
(kg CO2-eq)]])/Tableau1[[#This Row],[Total CO2-emissions
(kg CO2-eq)
for scope 3 use ]],"")</f>
        <v>0</v>
      </c>
      <c r="N1705" s="436" t="s">
        <v>3646</v>
      </c>
      <c r="O1705" s="259">
        <v>1</v>
      </c>
      <c r="P1705" s="259" t="s">
        <v>5167</v>
      </c>
      <c r="Q1705" s="259" t="s">
        <v>5216</v>
      </c>
    </row>
    <row r="1706" spans="1:17" ht="21.75" customHeight="1">
      <c r="A1706" s="301" t="s">
        <v>5167</v>
      </c>
      <c r="B1706" s="301" t="s">
        <v>5216</v>
      </c>
      <c r="C1706" s="316" t="s">
        <v>7769</v>
      </c>
      <c r="D1706" s="465" t="s">
        <v>3646</v>
      </c>
      <c r="E1706" s="465" t="s">
        <v>700</v>
      </c>
      <c r="F1706" s="469" t="str">
        <f t="shared" si="52"/>
        <v>CH</v>
      </c>
      <c r="G1706" s="260">
        <v>0</v>
      </c>
      <c r="H1706" s="260">
        <v>0</v>
      </c>
      <c r="I1706" s="260">
        <v>0</v>
      </c>
      <c r="J1706" s="260">
        <v>352.550937951469</v>
      </c>
      <c r="K1706" s="260">
        <v>352.55093796710003</v>
      </c>
      <c r="L1706" s="301" t="str">
        <f t="shared" si="53"/>
        <v/>
      </c>
      <c r="M1706" s="459">
        <f>IFERROR((Tableau1[[#This Row],[Scope 1
(kg CO2-eq)]]+Tableau1[[#This Row],[Scope 2 energy
(kg CO2-eq)]]+Tableau1[[#This Row],[Scope 2 Infrastructure
(kg CO2-eq)]])/Tableau1[[#This Row],[Total CO2-emissions
(kg CO2-eq)
for scope 3 use ]],"")</f>
        <v>0</v>
      </c>
      <c r="N1706" s="436" t="s">
        <v>3646</v>
      </c>
      <c r="O1706" s="259">
        <v>1</v>
      </c>
      <c r="P1706" s="259" t="s">
        <v>5167</v>
      </c>
      <c r="Q1706" s="259" t="s">
        <v>5216</v>
      </c>
    </row>
    <row r="1707" spans="1:17" ht="21.75" customHeight="1">
      <c r="A1707" s="301" t="s">
        <v>5167</v>
      </c>
      <c r="B1707" s="301" t="s">
        <v>5216</v>
      </c>
      <c r="C1707" s="316" t="s">
        <v>7770</v>
      </c>
      <c r="D1707" s="465" t="s">
        <v>3731</v>
      </c>
      <c r="E1707" s="465" t="s">
        <v>700</v>
      </c>
      <c r="F1707" s="469" t="str">
        <f t="shared" si="52"/>
        <v>CH</v>
      </c>
      <c r="G1707" s="260">
        <v>0</v>
      </c>
      <c r="H1707" s="260">
        <v>0</v>
      </c>
      <c r="I1707" s="260">
        <v>0</v>
      </c>
      <c r="J1707" s="260">
        <v>0.33928558002401998</v>
      </c>
      <c r="K1707" s="260">
        <v>0.339285580024695</v>
      </c>
      <c r="L1707" s="301" t="str">
        <f t="shared" si="53"/>
        <v/>
      </c>
      <c r="M1707" s="459">
        <f>IFERROR((Tableau1[[#This Row],[Scope 1
(kg CO2-eq)]]+Tableau1[[#This Row],[Scope 2 energy
(kg CO2-eq)]]+Tableau1[[#This Row],[Scope 2 Infrastructure
(kg CO2-eq)]])/Tableau1[[#This Row],[Total CO2-emissions
(kg CO2-eq)
for scope 3 use ]],"")</f>
        <v>0</v>
      </c>
      <c r="N1707" s="436" t="s">
        <v>3731</v>
      </c>
      <c r="O1707" s="259">
        <v>1</v>
      </c>
      <c r="P1707" s="259" t="s">
        <v>5167</v>
      </c>
      <c r="Q1707" s="259" t="s">
        <v>5216</v>
      </c>
    </row>
    <row r="1708" spans="1:17" ht="21.75" customHeight="1">
      <c r="A1708" s="301" t="s">
        <v>5167</v>
      </c>
      <c r="B1708" s="301" t="s">
        <v>5216</v>
      </c>
      <c r="C1708" s="316" t="s">
        <v>7771</v>
      </c>
      <c r="D1708" s="465" t="s">
        <v>3731</v>
      </c>
      <c r="E1708" s="465" t="s">
        <v>700</v>
      </c>
      <c r="F1708" s="469" t="str">
        <f t="shared" si="52"/>
        <v>CH</v>
      </c>
      <c r="G1708" s="260">
        <v>0</v>
      </c>
      <c r="H1708" s="260">
        <v>0</v>
      </c>
      <c r="I1708" s="260">
        <v>0</v>
      </c>
      <c r="J1708" s="260">
        <v>0.47621036742129702</v>
      </c>
      <c r="K1708" s="260">
        <v>0.47621036742149803</v>
      </c>
      <c r="L1708" s="301" t="str">
        <f t="shared" si="53"/>
        <v/>
      </c>
      <c r="M1708" s="459">
        <f>IFERROR((Tableau1[[#This Row],[Scope 1
(kg CO2-eq)]]+Tableau1[[#This Row],[Scope 2 energy
(kg CO2-eq)]]+Tableau1[[#This Row],[Scope 2 Infrastructure
(kg CO2-eq)]])/Tableau1[[#This Row],[Total CO2-emissions
(kg CO2-eq)
for scope 3 use ]],"")</f>
        <v>0</v>
      </c>
      <c r="N1708" s="436" t="s">
        <v>3731</v>
      </c>
      <c r="O1708" s="259">
        <v>1</v>
      </c>
      <c r="P1708" s="259" t="s">
        <v>5167</v>
      </c>
      <c r="Q1708" s="259" t="s">
        <v>5216</v>
      </c>
    </row>
    <row r="1709" spans="1:17" ht="21.75" customHeight="1">
      <c r="A1709" s="301" t="s">
        <v>5167</v>
      </c>
      <c r="B1709" s="301" t="s">
        <v>5216</v>
      </c>
      <c r="C1709" s="316" t="s">
        <v>7772</v>
      </c>
      <c r="D1709" s="465" t="s">
        <v>3731</v>
      </c>
      <c r="E1709" s="465" t="s">
        <v>700</v>
      </c>
      <c r="F1709" s="469" t="str">
        <f t="shared" si="52"/>
        <v>CH</v>
      </c>
      <c r="G1709" s="260">
        <v>0</v>
      </c>
      <c r="H1709" s="260">
        <v>0</v>
      </c>
      <c r="I1709" s="260">
        <v>0</v>
      </c>
      <c r="J1709" s="260">
        <v>0.75005352630807898</v>
      </c>
      <c r="K1709" s="260">
        <v>0.75005352630834499</v>
      </c>
      <c r="L1709" s="301" t="str">
        <f t="shared" si="53"/>
        <v/>
      </c>
      <c r="M1709" s="459">
        <f>IFERROR((Tableau1[[#This Row],[Scope 1
(kg CO2-eq)]]+Tableau1[[#This Row],[Scope 2 energy
(kg CO2-eq)]]+Tableau1[[#This Row],[Scope 2 Infrastructure
(kg CO2-eq)]])/Tableau1[[#This Row],[Total CO2-emissions
(kg CO2-eq)
for scope 3 use ]],"")</f>
        <v>0</v>
      </c>
      <c r="N1709" s="436" t="s">
        <v>3731</v>
      </c>
      <c r="O1709" s="259">
        <v>1</v>
      </c>
      <c r="P1709" s="259" t="s">
        <v>5167</v>
      </c>
      <c r="Q1709" s="259" t="s">
        <v>5216</v>
      </c>
    </row>
    <row r="1710" spans="1:17" ht="21.75" customHeight="1">
      <c r="A1710" s="301" t="s">
        <v>5167</v>
      </c>
      <c r="B1710" s="301" t="s">
        <v>5216</v>
      </c>
      <c r="C1710" s="316" t="s">
        <v>7773</v>
      </c>
      <c r="D1710" s="465" t="s">
        <v>3731</v>
      </c>
      <c r="E1710" s="465" t="s">
        <v>700</v>
      </c>
      <c r="F1710" s="469" t="str">
        <f t="shared" si="52"/>
        <v>CH</v>
      </c>
      <c r="G1710" s="260">
        <v>0</v>
      </c>
      <c r="H1710" s="260">
        <v>0</v>
      </c>
      <c r="I1710" s="260">
        <v>0</v>
      </c>
      <c r="J1710" s="260">
        <v>1.0239007508149101</v>
      </c>
      <c r="K1710" s="260">
        <v>1.02390075081525</v>
      </c>
      <c r="L1710" s="301" t="str">
        <f t="shared" si="53"/>
        <v/>
      </c>
      <c r="M1710" s="459">
        <f>IFERROR((Tableau1[[#This Row],[Scope 1
(kg CO2-eq)]]+Tableau1[[#This Row],[Scope 2 energy
(kg CO2-eq)]]+Tableau1[[#This Row],[Scope 2 Infrastructure
(kg CO2-eq)]])/Tableau1[[#This Row],[Total CO2-emissions
(kg CO2-eq)
for scope 3 use ]],"")</f>
        <v>0</v>
      </c>
      <c r="N1710" s="436" t="s">
        <v>3731</v>
      </c>
      <c r="O1710" s="259">
        <v>1</v>
      </c>
      <c r="P1710" s="259" t="s">
        <v>5167</v>
      </c>
      <c r="Q1710" s="259" t="s">
        <v>5216</v>
      </c>
    </row>
    <row r="1711" spans="1:17" ht="21.75" customHeight="1">
      <c r="A1711" s="301" t="s">
        <v>5167</v>
      </c>
      <c r="B1711" s="301" t="s">
        <v>5216</v>
      </c>
      <c r="C1711" s="316" t="s">
        <v>7774</v>
      </c>
      <c r="D1711" s="465" t="s">
        <v>3731</v>
      </c>
      <c r="E1711" s="465" t="s">
        <v>700</v>
      </c>
      <c r="F1711" s="469" t="str">
        <f t="shared" si="52"/>
        <v>CH</v>
      </c>
      <c r="G1711" s="260">
        <v>0</v>
      </c>
      <c r="H1711" s="260">
        <v>0</v>
      </c>
      <c r="I1711" s="260">
        <v>0</v>
      </c>
      <c r="J1711" s="260">
        <v>1.29775209259432</v>
      </c>
      <c r="K1711" s="260">
        <v>1.2977520925952</v>
      </c>
      <c r="L1711" s="301" t="str">
        <f t="shared" si="53"/>
        <v/>
      </c>
      <c r="M1711" s="459">
        <f>IFERROR((Tableau1[[#This Row],[Scope 1
(kg CO2-eq)]]+Tableau1[[#This Row],[Scope 2 energy
(kg CO2-eq)]]+Tableau1[[#This Row],[Scope 2 Infrastructure
(kg CO2-eq)]])/Tableau1[[#This Row],[Total CO2-emissions
(kg CO2-eq)
for scope 3 use ]],"")</f>
        <v>0</v>
      </c>
      <c r="N1711" s="436" t="s">
        <v>3731</v>
      </c>
      <c r="O1711" s="259">
        <v>1</v>
      </c>
      <c r="P1711" s="259" t="s">
        <v>5167</v>
      </c>
      <c r="Q1711" s="259" t="s">
        <v>5216</v>
      </c>
    </row>
    <row r="1712" spans="1:17" ht="21.75" customHeight="1">
      <c r="A1712" s="301" t="s">
        <v>5167</v>
      </c>
      <c r="B1712" s="301" t="s">
        <v>5216</v>
      </c>
      <c r="C1712" s="316" t="s">
        <v>7775</v>
      </c>
      <c r="D1712" s="465" t="s">
        <v>3646</v>
      </c>
      <c r="E1712" s="465" t="s">
        <v>700</v>
      </c>
      <c r="F1712" s="469" t="str">
        <f t="shared" si="52"/>
        <v>CH</v>
      </c>
      <c r="G1712" s="260">
        <v>0</v>
      </c>
      <c r="H1712" s="260">
        <v>0</v>
      </c>
      <c r="I1712" s="260">
        <v>0</v>
      </c>
      <c r="J1712" s="260">
        <v>853.92579798004601</v>
      </c>
      <c r="K1712" s="260">
        <v>853.92579798020199</v>
      </c>
      <c r="L1712" s="301" t="str">
        <f t="shared" si="53"/>
        <v/>
      </c>
      <c r="M1712" s="459">
        <f>IFERROR((Tableau1[[#This Row],[Scope 1
(kg CO2-eq)]]+Tableau1[[#This Row],[Scope 2 energy
(kg CO2-eq)]]+Tableau1[[#This Row],[Scope 2 Infrastructure
(kg CO2-eq)]])/Tableau1[[#This Row],[Total CO2-emissions
(kg CO2-eq)
for scope 3 use ]],"")</f>
        <v>0</v>
      </c>
      <c r="N1712" s="436" t="s">
        <v>3646</v>
      </c>
      <c r="O1712" s="259">
        <v>1</v>
      </c>
      <c r="P1712" s="259" t="s">
        <v>5167</v>
      </c>
      <c r="Q1712" s="259" t="s">
        <v>5216</v>
      </c>
    </row>
    <row r="1713" spans="1:17" ht="21.75" customHeight="1">
      <c r="A1713" s="301" t="s">
        <v>5167</v>
      </c>
      <c r="B1713" s="301" t="s">
        <v>5216</v>
      </c>
      <c r="C1713" s="316" t="s">
        <v>7776</v>
      </c>
      <c r="D1713" s="465" t="s">
        <v>3646</v>
      </c>
      <c r="E1713" s="465" t="s">
        <v>700</v>
      </c>
      <c r="F1713" s="469" t="str">
        <f t="shared" si="52"/>
        <v>CH</v>
      </c>
      <c r="G1713" s="260">
        <v>0</v>
      </c>
      <c r="H1713" s="260">
        <v>0</v>
      </c>
      <c r="I1713" s="260">
        <v>0</v>
      </c>
      <c r="J1713" s="260">
        <v>17.777027732157801</v>
      </c>
      <c r="K1713" s="260">
        <v>17.777027732227101</v>
      </c>
      <c r="L1713" s="301" t="str">
        <f t="shared" si="53"/>
        <v/>
      </c>
      <c r="M1713" s="459">
        <f>IFERROR((Tableau1[[#This Row],[Scope 1
(kg CO2-eq)]]+Tableau1[[#This Row],[Scope 2 energy
(kg CO2-eq)]]+Tableau1[[#This Row],[Scope 2 Infrastructure
(kg CO2-eq)]])/Tableau1[[#This Row],[Total CO2-emissions
(kg CO2-eq)
for scope 3 use ]],"")</f>
        <v>0</v>
      </c>
      <c r="N1713" s="436" t="s">
        <v>3646</v>
      </c>
      <c r="O1713" s="259">
        <v>1</v>
      </c>
      <c r="P1713" s="259" t="s">
        <v>5167</v>
      </c>
      <c r="Q1713" s="259" t="s">
        <v>5216</v>
      </c>
    </row>
    <row r="1714" spans="1:17" ht="21.75" customHeight="1">
      <c r="A1714" s="301" t="s">
        <v>5167</v>
      </c>
      <c r="B1714" s="301" t="s">
        <v>5216</v>
      </c>
      <c r="C1714" s="316" t="s">
        <v>7777</v>
      </c>
      <c r="D1714" s="465" t="s">
        <v>3646</v>
      </c>
      <c r="E1714" s="465" t="s">
        <v>700</v>
      </c>
      <c r="F1714" s="469" t="str">
        <f t="shared" si="52"/>
        <v>CH</v>
      </c>
      <c r="G1714" s="260">
        <v>0</v>
      </c>
      <c r="H1714" s="260">
        <v>0</v>
      </c>
      <c r="I1714" s="260">
        <v>0</v>
      </c>
      <c r="J1714" s="260">
        <v>1026.5693026307599</v>
      </c>
      <c r="K1714" s="260">
        <v>1026.5693026367101</v>
      </c>
      <c r="L1714" s="301" t="str">
        <f t="shared" si="53"/>
        <v/>
      </c>
      <c r="M1714" s="459">
        <f>IFERROR((Tableau1[[#This Row],[Scope 1
(kg CO2-eq)]]+Tableau1[[#This Row],[Scope 2 energy
(kg CO2-eq)]]+Tableau1[[#This Row],[Scope 2 Infrastructure
(kg CO2-eq)]])/Tableau1[[#This Row],[Total CO2-emissions
(kg CO2-eq)
for scope 3 use ]],"")</f>
        <v>0</v>
      </c>
      <c r="N1714" s="436" t="s">
        <v>3646</v>
      </c>
      <c r="O1714" s="259">
        <v>1</v>
      </c>
      <c r="P1714" s="259" t="s">
        <v>5167</v>
      </c>
      <c r="Q1714" s="259" t="s">
        <v>5216</v>
      </c>
    </row>
    <row r="1715" spans="1:17" ht="21.75" customHeight="1">
      <c r="A1715" s="301" t="s">
        <v>5167</v>
      </c>
      <c r="B1715" s="301" t="s">
        <v>5216</v>
      </c>
      <c r="C1715" s="316" t="s">
        <v>7778</v>
      </c>
      <c r="D1715" s="465" t="s">
        <v>3646</v>
      </c>
      <c r="E1715" s="465" t="s">
        <v>700</v>
      </c>
      <c r="F1715" s="469" t="str">
        <f t="shared" si="52"/>
        <v>CH</v>
      </c>
      <c r="G1715" s="260">
        <v>0</v>
      </c>
      <c r="H1715" s="260">
        <v>0</v>
      </c>
      <c r="I1715" s="260">
        <v>0</v>
      </c>
      <c r="J1715" s="260">
        <v>77.127951078402106</v>
      </c>
      <c r="K1715" s="260">
        <v>77.127951028051001</v>
      </c>
      <c r="L1715" s="301" t="str">
        <f t="shared" si="53"/>
        <v/>
      </c>
      <c r="M1715" s="459">
        <f>IFERROR((Tableau1[[#This Row],[Scope 1
(kg CO2-eq)]]+Tableau1[[#This Row],[Scope 2 energy
(kg CO2-eq)]]+Tableau1[[#This Row],[Scope 2 Infrastructure
(kg CO2-eq)]])/Tableau1[[#This Row],[Total CO2-emissions
(kg CO2-eq)
for scope 3 use ]],"")</f>
        <v>0</v>
      </c>
      <c r="N1715" s="436" t="s">
        <v>3646</v>
      </c>
      <c r="O1715" s="259">
        <v>1</v>
      </c>
      <c r="P1715" s="259" t="s">
        <v>5167</v>
      </c>
      <c r="Q1715" s="259" t="s">
        <v>5216</v>
      </c>
    </row>
    <row r="1716" spans="1:17" ht="21.75" customHeight="1">
      <c r="A1716" s="301" t="s">
        <v>5167</v>
      </c>
      <c r="B1716" s="301" t="s">
        <v>5216</v>
      </c>
      <c r="C1716" s="316" t="s">
        <v>7779</v>
      </c>
      <c r="D1716" s="465" t="s">
        <v>3646</v>
      </c>
      <c r="E1716" s="465" t="s">
        <v>700</v>
      </c>
      <c r="F1716" s="469" t="str">
        <f t="shared" si="52"/>
        <v>CH</v>
      </c>
      <c r="G1716" s="260">
        <v>0</v>
      </c>
      <c r="H1716" s="260">
        <v>0</v>
      </c>
      <c r="I1716" s="260">
        <v>0</v>
      </c>
      <c r="J1716" s="260">
        <v>21.987113199649901</v>
      </c>
      <c r="K1716" s="260">
        <v>21.987113199952901</v>
      </c>
      <c r="L1716" s="301" t="str">
        <f t="shared" si="53"/>
        <v/>
      </c>
      <c r="M1716" s="459">
        <f>IFERROR((Tableau1[[#This Row],[Scope 1
(kg CO2-eq)]]+Tableau1[[#This Row],[Scope 2 energy
(kg CO2-eq)]]+Tableau1[[#This Row],[Scope 2 Infrastructure
(kg CO2-eq)]])/Tableau1[[#This Row],[Total CO2-emissions
(kg CO2-eq)
for scope 3 use ]],"")</f>
        <v>0</v>
      </c>
      <c r="N1716" s="436" t="s">
        <v>3646</v>
      </c>
      <c r="O1716" s="259">
        <v>1</v>
      </c>
      <c r="P1716" s="259" t="s">
        <v>5167</v>
      </c>
      <c r="Q1716" s="259" t="s">
        <v>5216</v>
      </c>
    </row>
    <row r="1717" spans="1:17" ht="21.75" customHeight="1">
      <c r="A1717" s="301" t="s">
        <v>5167</v>
      </c>
      <c r="B1717" s="301" t="s">
        <v>5216</v>
      </c>
      <c r="C1717" s="316" t="s">
        <v>7780</v>
      </c>
      <c r="D1717" s="465" t="s">
        <v>3646</v>
      </c>
      <c r="E1717" s="465" t="s">
        <v>700</v>
      </c>
      <c r="F1717" s="469" t="str">
        <f t="shared" si="52"/>
        <v>CH</v>
      </c>
      <c r="G1717" s="260">
        <v>0</v>
      </c>
      <c r="H1717" s="260">
        <v>0</v>
      </c>
      <c r="I1717" s="260">
        <v>0</v>
      </c>
      <c r="J1717" s="260">
        <v>10407.3763227779</v>
      </c>
      <c r="K1717" s="260">
        <v>10407.3763227729</v>
      </c>
      <c r="L1717" s="301" t="str">
        <f t="shared" si="53"/>
        <v/>
      </c>
      <c r="M1717" s="459">
        <f>IFERROR((Tableau1[[#This Row],[Scope 1
(kg CO2-eq)]]+Tableau1[[#This Row],[Scope 2 energy
(kg CO2-eq)]]+Tableau1[[#This Row],[Scope 2 Infrastructure
(kg CO2-eq)]])/Tableau1[[#This Row],[Total CO2-emissions
(kg CO2-eq)
for scope 3 use ]],"")</f>
        <v>0</v>
      </c>
      <c r="N1717" s="436" t="s">
        <v>3646</v>
      </c>
      <c r="O1717" s="259">
        <v>1</v>
      </c>
      <c r="P1717" s="259" t="s">
        <v>5167</v>
      </c>
      <c r="Q1717" s="259" t="s">
        <v>5216</v>
      </c>
    </row>
    <row r="1718" spans="1:17" ht="21.75" customHeight="1">
      <c r="A1718" s="301" t="s">
        <v>5167</v>
      </c>
      <c r="B1718" s="301" t="s">
        <v>5216</v>
      </c>
      <c r="C1718" s="316" t="s">
        <v>7781</v>
      </c>
      <c r="D1718" s="465" t="s">
        <v>3646</v>
      </c>
      <c r="E1718" s="465" t="s">
        <v>700</v>
      </c>
      <c r="F1718" s="469" t="str">
        <f t="shared" si="52"/>
        <v>CH</v>
      </c>
      <c r="G1718" s="260">
        <v>0</v>
      </c>
      <c r="H1718" s="260">
        <v>0</v>
      </c>
      <c r="I1718" s="260">
        <v>0</v>
      </c>
      <c r="J1718" s="260">
        <v>17.063605245456699</v>
      </c>
      <c r="K1718" s="260">
        <v>17.063605243202598</v>
      </c>
      <c r="L1718" s="301" t="str">
        <f t="shared" si="53"/>
        <v/>
      </c>
      <c r="M1718" s="459">
        <f>IFERROR((Tableau1[[#This Row],[Scope 1
(kg CO2-eq)]]+Tableau1[[#This Row],[Scope 2 energy
(kg CO2-eq)]]+Tableau1[[#This Row],[Scope 2 Infrastructure
(kg CO2-eq)]])/Tableau1[[#This Row],[Total CO2-emissions
(kg CO2-eq)
for scope 3 use ]],"")</f>
        <v>0</v>
      </c>
      <c r="N1718" s="436" t="s">
        <v>3646</v>
      </c>
      <c r="O1718" s="259">
        <v>1</v>
      </c>
      <c r="P1718" s="259" t="s">
        <v>5167</v>
      </c>
      <c r="Q1718" s="259" t="s">
        <v>5216</v>
      </c>
    </row>
    <row r="1719" spans="1:17" ht="21.75" customHeight="1">
      <c r="A1719" s="301" t="s">
        <v>5167</v>
      </c>
      <c r="B1719" s="301" t="s">
        <v>5216</v>
      </c>
      <c r="C1719" s="316" t="s">
        <v>7782</v>
      </c>
      <c r="D1719" s="465" t="s">
        <v>3646</v>
      </c>
      <c r="E1719" s="465" t="s">
        <v>700</v>
      </c>
      <c r="F1719" s="469" t="str">
        <f t="shared" si="52"/>
        <v>CH</v>
      </c>
      <c r="G1719" s="260">
        <v>0</v>
      </c>
      <c r="H1719" s="260">
        <v>0</v>
      </c>
      <c r="I1719" s="260">
        <v>0</v>
      </c>
      <c r="J1719" s="260">
        <v>215.56878721493601</v>
      </c>
      <c r="K1719" s="260">
        <v>215.56878721174499</v>
      </c>
      <c r="L1719" s="301" t="str">
        <f t="shared" si="53"/>
        <v/>
      </c>
      <c r="M1719" s="459">
        <f>IFERROR((Tableau1[[#This Row],[Scope 1
(kg CO2-eq)]]+Tableau1[[#This Row],[Scope 2 energy
(kg CO2-eq)]]+Tableau1[[#This Row],[Scope 2 Infrastructure
(kg CO2-eq)]])/Tableau1[[#This Row],[Total CO2-emissions
(kg CO2-eq)
for scope 3 use ]],"")</f>
        <v>0</v>
      </c>
      <c r="N1719" s="436" t="s">
        <v>3646</v>
      </c>
      <c r="O1719" s="259">
        <v>1</v>
      </c>
      <c r="P1719" s="259" t="s">
        <v>5167</v>
      </c>
      <c r="Q1719" s="259" t="s">
        <v>5216</v>
      </c>
    </row>
    <row r="1720" spans="1:17" ht="21.75" customHeight="1">
      <c r="A1720" s="301" t="s">
        <v>5167</v>
      </c>
      <c r="B1720" s="301" t="s">
        <v>5216</v>
      </c>
      <c r="C1720" s="316" t="s">
        <v>7783</v>
      </c>
      <c r="D1720" s="465" t="s">
        <v>3646</v>
      </c>
      <c r="E1720" s="465" t="s">
        <v>700</v>
      </c>
      <c r="F1720" s="469" t="str">
        <f t="shared" si="52"/>
        <v>CH</v>
      </c>
      <c r="G1720" s="260">
        <v>0</v>
      </c>
      <c r="H1720" s="260">
        <v>0</v>
      </c>
      <c r="I1720" s="260">
        <v>0</v>
      </c>
      <c r="J1720" s="260">
        <v>5381.2805446459697</v>
      </c>
      <c r="K1720" s="260">
        <v>5381.28054466903</v>
      </c>
      <c r="L1720" s="301" t="str">
        <f t="shared" si="53"/>
        <v/>
      </c>
      <c r="M1720" s="459">
        <f>IFERROR((Tableau1[[#This Row],[Scope 1
(kg CO2-eq)]]+Tableau1[[#This Row],[Scope 2 energy
(kg CO2-eq)]]+Tableau1[[#This Row],[Scope 2 Infrastructure
(kg CO2-eq)]])/Tableau1[[#This Row],[Total CO2-emissions
(kg CO2-eq)
for scope 3 use ]],"")</f>
        <v>0</v>
      </c>
      <c r="N1720" s="436" t="s">
        <v>3646</v>
      </c>
      <c r="O1720" s="259">
        <v>1</v>
      </c>
      <c r="P1720" s="259" t="s">
        <v>5167</v>
      </c>
      <c r="Q1720" s="259" t="s">
        <v>5216</v>
      </c>
    </row>
    <row r="1721" spans="1:17" ht="21.75" customHeight="1">
      <c r="A1721" s="301" t="s">
        <v>5167</v>
      </c>
      <c r="B1721" s="301" t="s">
        <v>5216</v>
      </c>
      <c r="C1721" s="316" t="s">
        <v>7784</v>
      </c>
      <c r="D1721" s="465" t="s">
        <v>3646</v>
      </c>
      <c r="E1721" s="465" t="s">
        <v>700</v>
      </c>
      <c r="F1721" s="469" t="str">
        <f t="shared" si="52"/>
        <v>CH</v>
      </c>
      <c r="G1721" s="260">
        <v>0</v>
      </c>
      <c r="H1721" s="260">
        <v>0</v>
      </c>
      <c r="I1721" s="260">
        <v>0</v>
      </c>
      <c r="J1721" s="260">
        <v>1.40097645665645</v>
      </c>
      <c r="K1721" s="260">
        <v>1.4009764566015499</v>
      </c>
      <c r="L1721" s="301" t="str">
        <f t="shared" si="53"/>
        <v/>
      </c>
      <c r="M1721" s="459">
        <f>IFERROR((Tableau1[[#This Row],[Scope 1
(kg CO2-eq)]]+Tableau1[[#This Row],[Scope 2 energy
(kg CO2-eq)]]+Tableau1[[#This Row],[Scope 2 Infrastructure
(kg CO2-eq)]])/Tableau1[[#This Row],[Total CO2-emissions
(kg CO2-eq)
for scope 3 use ]],"")</f>
        <v>0</v>
      </c>
      <c r="N1721" s="436" t="s">
        <v>3646</v>
      </c>
      <c r="O1721" s="259">
        <v>1</v>
      </c>
      <c r="P1721" s="259" t="s">
        <v>5167</v>
      </c>
      <c r="Q1721" s="259" t="s">
        <v>5216</v>
      </c>
    </row>
    <row r="1722" spans="1:17" ht="21.75" customHeight="1">
      <c r="A1722" s="301" t="s">
        <v>5167</v>
      </c>
      <c r="B1722" s="301" t="s">
        <v>5216</v>
      </c>
      <c r="C1722" s="316" t="s">
        <v>7785</v>
      </c>
      <c r="D1722" s="465" t="s">
        <v>3646</v>
      </c>
      <c r="E1722" s="465" t="s">
        <v>700</v>
      </c>
      <c r="F1722" s="469" t="str">
        <f t="shared" si="52"/>
        <v>CH</v>
      </c>
      <c r="G1722" s="260">
        <v>0</v>
      </c>
      <c r="H1722" s="260">
        <v>0</v>
      </c>
      <c r="I1722" s="260">
        <v>0</v>
      </c>
      <c r="J1722" s="260">
        <v>175.46399017846699</v>
      </c>
      <c r="K1722" s="260">
        <v>175.46399017597599</v>
      </c>
      <c r="L1722" s="301" t="str">
        <f t="shared" si="53"/>
        <v/>
      </c>
      <c r="M1722" s="459">
        <f>IFERROR((Tableau1[[#This Row],[Scope 1
(kg CO2-eq)]]+Tableau1[[#This Row],[Scope 2 energy
(kg CO2-eq)]]+Tableau1[[#This Row],[Scope 2 Infrastructure
(kg CO2-eq)]])/Tableau1[[#This Row],[Total CO2-emissions
(kg CO2-eq)
for scope 3 use ]],"")</f>
        <v>0</v>
      </c>
      <c r="N1722" s="436" t="s">
        <v>3646</v>
      </c>
      <c r="O1722" s="259">
        <v>1</v>
      </c>
      <c r="P1722" s="259" t="s">
        <v>5167</v>
      </c>
      <c r="Q1722" s="259" t="s">
        <v>5216</v>
      </c>
    </row>
    <row r="1723" spans="1:17" ht="21.75" customHeight="1">
      <c r="A1723" s="301" t="s">
        <v>5167</v>
      </c>
      <c r="B1723" s="301" t="s">
        <v>5216</v>
      </c>
      <c r="C1723" s="316" t="s">
        <v>7786</v>
      </c>
      <c r="D1723" s="465" t="s">
        <v>3646</v>
      </c>
      <c r="E1723" s="465" t="s">
        <v>700</v>
      </c>
      <c r="F1723" s="469" t="str">
        <f t="shared" si="52"/>
        <v>CH</v>
      </c>
      <c r="G1723" s="260">
        <v>0</v>
      </c>
      <c r="H1723" s="260">
        <v>0</v>
      </c>
      <c r="I1723" s="260">
        <v>0</v>
      </c>
      <c r="J1723" s="260">
        <v>12050.484001635599</v>
      </c>
      <c r="K1723" s="260">
        <v>12050.484001627699</v>
      </c>
      <c r="L1723" s="301" t="str">
        <f t="shared" si="53"/>
        <v/>
      </c>
      <c r="M1723" s="459">
        <f>IFERROR((Tableau1[[#This Row],[Scope 1
(kg CO2-eq)]]+Tableau1[[#This Row],[Scope 2 energy
(kg CO2-eq)]]+Tableau1[[#This Row],[Scope 2 Infrastructure
(kg CO2-eq)]])/Tableau1[[#This Row],[Total CO2-emissions
(kg CO2-eq)
for scope 3 use ]],"")</f>
        <v>0</v>
      </c>
      <c r="N1723" s="436" t="s">
        <v>3646</v>
      </c>
      <c r="O1723" s="259">
        <v>1</v>
      </c>
      <c r="P1723" s="259" t="s">
        <v>5167</v>
      </c>
      <c r="Q1723" s="259" t="s">
        <v>5216</v>
      </c>
    </row>
    <row r="1724" spans="1:17" ht="21.75" customHeight="1">
      <c r="A1724" s="301" t="s">
        <v>5167</v>
      </c>
      <c r="B1724" s="301" t="s">
        <v>5216</v>
      </c>
      <c r="C1724" s="316" t="s">
        <v>7787</v>
      </c>
      <c r="D1724" s="465" t="s">
        <v>3646</v>
      </c>
      <c r="E1724" s="465" t="s">
        <v>700</v>
      </c>
      <c r="F1724" s="469" t="str">
        <f t="shared" si="52"/>
        <v>CH</v>
      </c>
      <c r="G1724" s="260">
        <v>0</v>
      </c>
      <c r="H1724" s="260">
        <v>0</v>
      </c>
      <c r="I1724" s="260">
        <v>0</v>
      </c>
      <c r="J1724" s="260">
        <v>211.43270051435701</v>
      </c>
      <c r="K1724" s="260">
        <v>211.43270051277301</v>
      </c>
      <c r="L1724" s="301" t="str">
        <f t="shared" si="53"/>
        <v/>
      </c>
      <c r="M1724" s="459">
        <f>IFERROR((Tableau1[[#This Row],[Scope 1
(kg CO2-eq)]]+Tableau1[[#This Row],[Scope 2 energy
(kg CO2-eq)]]+Tableau1[[#This Row],[Scope 2 Infrastructure
(kg CO2-eq)]])/Tableau1[[#This Row],[Total CO2-emissions
(kg CO2-eq)
for scope 3 use ]],"")</f>
        <v>0</v>
      </c>
      <c r="N1724" s="436" t="s">
        <v>3646</v>
      </c>
      <c r="O1724" s="259">
        <v>1</v>
      </c>
      <c r="P1724" s="259" t="s">
        <v>5167</v>
      </c>
      <c r="Q1724" s="259" t="s">
        <v>5216</v>
      </c>
    </row>
    <row r="1725" spans="1:17" ht="21.75" customHeight="1">
      <c r="A1725" s="301" t="s">
        <v>5167</v>
      </c>
      <c r="B1725" s="301" t="s">
        <v>5216</v>
      </c>
      <c r="C1725" s="316" t="s">
        <v>7788</v>
      </c>
      <c r="D1725" s="465" t="s">
        <v>3646</v>
      </c>
      <c r="E1725" s="465" t="s">
        <v>700</v>
      </c>
      <c r="F1725" s="469" t="str">
        <f t="shared" si="52"/>
        <v>CH</v>
      </c>
      <c r="G1725" s="260">
        <v>0</v>
      </c>
      <c r="H1725" s="260">
        <v>0</v>
      </c>
      <c r="I1725" s="260">
        <v>0</v>
      </c>
      <c r="J1725" s="260">
        <v>2598.9200834091898</v>
      </c>
      <c r="K1725" s="260">
        <v>2598.92008341258</v>
      </c>
      <c r="L1725" s="301" t="str">
        <f t="shared" si="53"/>
        <v/>
      </c>
      <c r="M1725" s="459">
        <f>IFERROR((Tableau1[[#This Row],[Scope 1
(kg CO2-eq)]]+Tableau1[[#This Row],[Scope 2 energy
(kg CO2-eq)]]+Tableau1[[#This Row],[Scope 2 Infrastructure
(kg CO2-eq)]])/Tableau1[[#This Row],[Total CO2-emissions
(kg CO2-eq)
for scope 3 use ]],"")</f>
        <v>0</v>
      </c>
      <c r="N1725" s="436" t="s">
        <v>3646</v>
      </c>
      <c r="O1725" s="259">
        <v>1</v>
      </c>
      <c r="P1725" s="259" t="s">
        <v>5167</v>
      </c>
      <c r="Q1725" s="259" t="s">
        <v>5216</v>
      </c>
    </row>
    <row r="1726" spans="1:17" ht="21.75" customHeight="1">
      <c r="A1726" s="301" t="s">
        <v>5167</v>
      </c>
      <c r="B1726" s="301" t="s">
        <v>5216</v>
      </c>
      <c r="C1726" s="316" t="s">
        <v>7789</v>
      </c>
      <c r="D1726" s="465" t="s">
        <v>3646</v>
      </c>
      <c r="E1726" s="465" t="s">
        <v>700</v>
      </c>
      <c r="F1726" s="469" t="str">
        <f t="shared" si="52"/>
        <v>CH</v>
      </c>
      <c r="G1726" s="260">
        <v>0</v>
      </c>
      <c r="H1726" s="260">
        <v>0</v>
      </c>
      <c r="I1726" s="260">
        <v>0</v>
      </c>
      <c r="J1726" s="260">
        <v>78.3274803398145</v>
      </c>
      <c r="K1726" s="260">
        <v>78.327480340516203</v>
      </c>
      <c r="L1726" s="301" t="str">
        <f t="shared" si="53"/>
        <v/>
      </c>
      <c r="M1726" s="459">
        <f>IFERROR((Tableau1[[#This Row],[Scope 1
(kg CO2-eq)]]+Tableau1[[#This Row],[Scope 2 energy
(kg CO2-eq)]]+Tableau1[[#This Row],[Scope 2 Infrastructure
(kg CO2-eq)]])/Tableau1[[#This Row],[Total CO2-emissions
(kg CO2-eq)
for scope 3 use ]],"")</f>
        <v>0</v>
      </c>
      <c r="N1726" s="436" t="s">
        <v>3646</v>
      </c>
      <c r="O1726" s="259">
        <v>1</v>
      </c>
      <c r="P1726" s="259" t="s">
        <v>5167</v>
      </c>
      <c r="Q1726" s="259" t="s">
        <v>5216</v>
      </c>
    </row>
    <row r="1727" spans="1:17" ht="21.75" customHeight="1">
      <c r="A1727" s="301" t="s">
        <v>5167</v>
      </c>
      <c r="B1727" s="301" t="s">
        <v>5216</v>
      </c>
      <c r="C1727" s="316" t="s">
        <v>7790</v>
      </c>
      <c r="D1727" s="465" t="s">
        <v>3731</v>
      </c>
      <c r="E1727" s="465" t="s">
        <v>700</v>
      </c>
      <c r="F1727" s="469" t="str">
        <f t="shared" si="52"/>
        <v>CH</v>
      </c>
      <c r="G1727" s="260">
        <v>0</v>
      </c>
      <c r="H1727" s="260">
        <v>0</v>
      </c>
      <c r="I1727" s="260">
        <v>0</v>
      </c>
      <c r="J1727" s="260">
        <v>2.5548008249595099E-2</v>
      </c>
      <c r="K1727" s="260">
        <v>2.5548008249353601E-2</v>
      </c>
      <c r="L1727" s="301" t="str">
        <f t="shared" si="53"/>
        <v/>
      </c>
      <c r="M1727" s="459">
        <f>IFERROR((Tableau1[[#This Row],[Scope 1
(kg CO2-eq)]]+Tableau1[[#This Row],[Scope 2 energy
(kg CO2-eq)]]+Tableau1[[#This Row],[Scope 2 Infrastructure
(kg CO2-eq)]])/Tableau1[[#This Row],[Total CO2-emissions
(kg CO2-eq)
for scope 3 use ]],"")</f>
        <v>0</v>
      </c>
      <c r="N1727" s="436" t="s">
        <v>3731</v>
      </c>
      <c r="O1727" s="259">
        <v>1</v>
      </c>
      <c r="P1727" s="259" t="s">
        <v>5167</v>
      </c>
      <c r="Q1727" s="259" t="s">
        <v>5216</v>
      </c>
    </row>
    <row r="1728" spans="1:17" ht="21.75" customHeight="1">
      <c r="A1728" s="301" t="s">
        <v>5167</v>
      </c>
      <c r="B1728" s="301" t="s">
        <v>5216</v>
      </c>
      <c r="C1728" s="316" t="s">
        <v>7791</v>
      </c>
      <c r="D1728" s="465" t="s">
        <v>50</v>
      </c>
      <c r="E1728" s="465" t="s">
        <v>700</v>
      </c>
      <c r="F1728" s="469" t="str">
        <f t="shared" si="52"/>
        <v>CH</v>
      </c>
      <c r="G1728" s="260">
        <v>0</v>
      </c>
      <c r="H1728" s="260">
        <v>0</v>
      </c>
      <c r="I1728" s="260">
        <v>0</v>
      </c>
      <c r="J1728" s="260">
        <v>5.21785058284264E-3</v>
      </c>
      <c r="K1728" s="260">
        <v>5.2178505829121296E-3</v>
      </c>
      <c r="L1728" s="301" t="str">
        <f t="shared" si="53"/>
        <v/>
      </c>
      <c r="M1728" s="459">
        <f>IFERROR((Tableau1[[#This Row],[Scope 1
(kg CO2-eq)]]+Tableau1[[#This Row],[Scope 2 energy
(kg CO2-eq)]]+Tableau1[[#This Row],[Scope 2 Infrastructure
(kg CO2-eq)]])/Tableau1[[#This Row],[Total CO2-emissions
(kg CO2-eq)
for scope 3 use ]],"")</f>
        <v>0</v>
      </c>
      <c r="N1728" s="436" t="s">
        <v>50</v>
      </c>
      <c r="O1728" s="259">
        <v>1</v>
      </c>
      <c r="P1728" s="259" t="s">
        <v>5167</v>
      </c>
      <c r="Q1728" s="259" t="s">
        <v>5216</v>
      </c>
    </row>
    <row r="1729" spans="1:17" ht="21.75" customHeight="1">
      <c r="A1729" s="301" t="s">
        <v>5167</v>
      </c>
      <c r="B1729" s="301" t="s">
        <v>5216</v>
      </c>
      <c r="C1729" s="316" t="s">
        <v>7792</v>
      </c>
      <c r="D1729" s="465" t="s">
        <v>3646</v>
      </c>
      <c r="E1729" s="465" t="s">
        <v>700</v>
      </c>
      <c r="F1729" s="469" t="str">
        <f t="shared" si="52"/>
        <v>CH</v>
      </c>
      <c r="G1729" s="260">
        <v>0</v>
      </c>
      <c r="H1729" s="260">
        <v>0</v>
      </c>
      <c r="I1729" s="260">
        <v>0</v>
      </c>
      <c r="J1729" s="260">
        <v>838.84568993718301</v>
      </c>
      <c r="K1729" s="260">
        <v>838.84568990422997</v>
      </c>
      <c r="L1729" s="301" t="str">
        <f t="shared" si="53"/>
        <v/>
      </c>
      <c r="M1729" s="459">
        <f>IFERROR((Tableau1[[#This Row],[Scope 1
(kg CO2-eq)]]+Tableau1[[#This Row],[Scope 2 energy
(kg CO2-eq)]]+Tableau1[[#This Row],[Scope 2 Infrastructure
(kg CO2-eq)]])/Tableau1[[#This Row],[Total CO2-emissions
(kg CO2-eq)
for scope 3 use ]],"")</f>
        <v>0</v>
      </c>
      <c r="N1729" s="436" t="s">
        <v>3646</v>
      </c>
      <c r="O1729" s="259">
        <v>1</v>
      </c>
      <c r="P1729" s="259" t="s">
        <v>5167</v>
      </c>
      <c r="Q1729" s="259" t="s">
        <v>5216</v>
      </c>
    </row>
    <row r="1730" spans="1:17" ht="21.75" customHeight="1">
      <c r="A1730" s="301" t="s">
        <v>5167</v>
      </c>
      <c r="B1730" s="301" t="s">
        <v>5216</v>
      </c>
      <c r="C1730" s="316" t="s">
        <v>7793</v>
      </c>
      <c r="D1730" s="465" t="s">
        <v>3646</v>
      </c>
      <c r="E1730" s="465" t="s">
        <v>700</v>
      </c>
      <c r="F1730" s="469" t="str">
        <f t="shared" ref="F1730:F1793" si="54">IF(ISNUMBER(SEARCH("{CH}", C1730)), "CH", "other")</f>
        <v>CH</v>
      </c>
      <c r="G1730" s="260">
        <v>0</v>
      </c>
      <c r="H1730" s="260">
        <v>0</v>
      </c>
      <c r="I1730" s="260">
        <v>0</v>
      </c>
      <c r="J1730" s="260">
        <v>887.682453714556</v>
      </c>
      <c r="K1730" s="260">
        <v>887.68245367788904</v>
      </c>
      <c r="L1730" s="301" t="str">
        <f t="shared" ref="L1730:L1793" si="55">IF(N1730="MJ", K1730*3.6, IF(N1730="m", K1730*1000, ""))</f>
        <v/>
      </c>
      <c r="M1730" s="459">
        <f>IFERROR((Tableau1[[#This Row],[Scope 1
(kg CO2-eq)]]+Tableau1[[#This Row],[Scope 2 energy
(kg CO2-eq)]]+Tableau1[[#This Row],[Scope 2 Infrastructure
(kg CO2-eq)]])/Tableau1[[#This Row],[Total CO2-emissions
(kg CO2-eq)
for scope 3 use ]],"")</f>
        <v>0</v>
      </c>
      <c r="N1730" s="436" t="s">
        <v>3646</v>
      </c>
      <c r="O1730" s="259">
        <v>1</v>
      </c>
      <c r="P1730" s="259" t="s">
        <v>5167</v>
      </c>
      <c r="Q1730" s="259" t="s">
        <v>5216</v>
      </c>
    </row>
    <row r="1731" spans="1:17" ht="21.75" customHeight="1">
      <c r="A1731" s="301" t="s">
        <v>5167</v>
      </c>
      <c r="B1731" s="301" t="s">
        <v>5216</v>
      </c>
      <c r="C1731" s="316" t="s">
        <v>7794</v>
      </c>
      <c r="D1731" s="465" t="s">
        <v>3646</v>
      </c>
      <c r="E1731" s="465" t="s">
        <v>700</v>
      </c>
      <c r="F1731" s="469" t="str">
        <f t="shared" si="54"/>
        <v>CH</v>
      </c>
      <c r="G1731" s="260">
        <v>0</v>
      </c>
      <c r="H1731" s="260">
        <v>0</v>
      </c>
      <c r="I1731" s="260">
        <v>0</v>
      </c>
      <c r="J1731" s="260">
        <v>834.84566365561898</v>
      </c>
      <c r="K1731" s="260">
        <v>834.84566362275302</v>
      </c>
      <c r="L1731" s="301" t="str">
        <f t="shared" si="55"/>
        <v/>
      </c>
      <c r="M1731" s="459">
        <f>IFERROR((Tableau1[[#This Row],[Scope 1
(kg CO2-eq)]]+Tableau1[[#This Row],[Scope 2 energy
(kg CO2-eq)]]+Tableau1[[#This Row],[Scope 2 Infrastructure
(kg CO2-eq)]])/Tableau1[[#This Row],[Total CO2-emissions
(kg CO2-eq)
for scope 3 use ]],"")</f>
        <v>0</v>
      </c>
      <c r="N1731" s="436" t="s">
        <v>3646</v>
      </c>
      <c r="O1731" s="259">
        <v>1</v>
      </c>
      <c r="P1731" s="259" t="s">
        <v>5167</v>
      </c>
      <c r="Q1731" s="259" t="s">
        <v>5216</v>
      </c>
    </row>
    <row r="1732" spans="1:17" ht="21.75" customHeight="1">
      <c r="A1732" s="301" t="s">
        <v>5167</v>
      </c>
      <c r="B1732" s="301" t="s">
        <v>5216</v>
      </c>
      <c r="C1732" s="316" t="s">
        <v>7795</v>
      </c>
      <c r="D1732" s="465" t="s">
        <v>3646</v>
      </c>
      <c r="E1732" s="465" t="s">
        <v>700</v>
      </c>
      <c r="F1732" s="469" t="str">
        <f t="shared" si="54"/>
        <v>CH</v>
      </c>
      <c r="G1732" s="260">
        <v>0</v>
      </c>
      <c r="H1732" s="260">
        <v>0</v>
      </c>
      <c r="I1732" s="260">
        <v>0</v>
      </c>
      <c r="J1732" s="260">
        <v>182.11445623250901</v>
      </c>
      <c r="K1732" s="260">
        <v>182.114456227961</v>
      </c>
      <c r="L1732" s="301" t="str">
        <f t="shared" si="55"/>
        <v/>
      </c>
      <c r="M1732" s="459">
        <f>IFERROR((Tableau1[[#This Row],[Scope 1
(kg CO2-eq)]]+Tableau1[[#This Row],[Scope 2 energy
(kg CO2-eq)]]+Tableau1[[#This Row],[Scope 2 Infrastructure
(kg CO2-eq)]])/Tableau1[[#This Row],[Total CO2-emissions
(kg CO2-eq)
for scope 3 use ]],"")</f>
        <v>0</v>
      </c>
      <c r="N1732" s="436" t="s">
        <v>3646</v>
      </c>
      <c r="O1732" s="259">
        <v>1</v>
      </c>
      <c r="P1732" s="259" t="s">
        <v>5167</v>
      </c>
      <c r="Q1732" s="259" t="s">
        <v>5216</v>
      </c>
    </row>
    <row r="1733" spans="1:17" ht="21.75" customHeight="1">
      <c r="A1733" s="301" t="s">
        <v>5167</v>
      </c>
      <c r="B1733" s="301" t="s">
        <v>5216</v>
      </c>
      <c r="C1733" s="316" t="s">
        <v>7796</v>
      </c>
      <c r="D1733" s="465" t="s">
        <v>3646</v>
      </c>
      <c r="E1733" s="465" t="s">
        <v>700</v>
      </c>
      <c r="F1733" s="469" t="str">
        <f t="shared" si="54"/>
        <v>CH</v>
      </c>
      <c r="G1733" s="260">
        <v>0</v>
      </c>
      <c r="H1733" s="260">
        <v>0</v>
      </c>
      <c r="I1733" s="260">
        <v>0</v>
      </c>
      <c r="J1733" s="260">
        <v>186.45256266414199</v>
      </c>
      <c r="K1733" s="260">
        <v>186.45256266342301</v>
      </c>
      <c r="L1733" s="301" t="str">
        <f t="shared" si="55"/>
        <v/>
      </c>
      <c r="M1733" s="459">
        <f>IFERROR((Tableau1[[#This Row],[Scope 1
(kg CO2-eq)]]+Tableau1[[#This Row],[Scope 2 energy
(kg CO2-eq)]]+Tableau1[[#This Row],[Scope 2 Infrastructure
(kg CO2-eq)]])/Tableau1[[#This Row],[Total CO2-emissions
(kg CO2-eq)
for scope 3 use ]],"")</f>
        <v>0</v>
      </c>
      <c r="N1733" s="436" t="s">
        <v>3646</v>
      </c>
      <c r="O1733" s="259">
        <v>1</v>
      </c>
      <c r="P1733" s="259" t="s">
        <v>5167</v>
      </c>
      <c r="Q1733" s="259" t="s">
        <v>5216</v>
      </c>
    </row>
    <row r="1734" spans="1:17" ht="21.75" customHeight="1">
      <c r="A1734" s="301" t="s">
        <v>5167</v>
      </c>
      <c r="B1734" s="301" t="s">
        <v>5216</v>
      </c>
      <c r="C1734" s="316" t="s">
        <v>7797</v>
      </c>
      <c r="D1734" s="465" t="s">
        <v>50</v>
      </c>
      <c r="E1734" s="465" t="s">
        <v>700</v>
      </c>
      <c r="F1734" s="469" t="str">
        <f t="shared" si="54"/>
        <v>CH</v>
      </c>
      <c r="G1734" s="260">
        <v>0</v>
      </c>
      <c r="H1734" s="260">
        <v>0</v>
      </c>
      <c r="I1734" s="260">
        <v>0</v>
      </c>
      <c r="J1734" s="260">
        <v>0.101465886597062</v>
      </c>
      <c r="K1734" s="260">
        <v>0.101465886594283</v>
      </c>
      <c r="L1734" s="301" t="str">
        <f t="shared" si="55"/>
        <v/>
      </c>
      <c r="M1734" s="459">
        <f>IFERROR((Tableau1[[#This Row],[Scope 1
(kg CO2-eq)]]+Tableau1[[#This Row],[Scope 2 energy
(kg CO2-eq)]]+Tableau1[[#This Row],[Scope 2 Infrastructure
(kg CO2-eq)]])/Tableau1[[#This Row],[Total CO2-emissions
(kg CO2-eq)
for scope 3 use ]],"")</f>
        <v>0</v>
      </c>
      <c r="N1734" s="436" t="s">
        <v>50</v>
      </c>
      <c r="O1734" s="259">
        <v>1</v>
      </c>
      <c r="P1734" s="259" t="s">
        <v>5167</v>
      </c>
      <c r="Q1734" s="259" t="s">
        <v>5216</v>
      </c>
    </row>
    <row r="1735" spans="1:17" ht="21.75" customHeight="1">
      <c r="A1735" s="301" t="s">
        <v>5167</v>
      </c>
      <c r="B1735" s="301" t="s">
        <v>5216</v>
      </c>
      <c r="C1735" s="316" t="s">
        <v>7798</v>
      </c>
      <c r="D1735" s="465" t="s">
        <v>3646</v>
      </c>
      <c r="E1735" s="465" t="s">
        <v>700</v>
      </c>
      <c r="F1735" s="469" t="str">
        <f t="shared" si="54"/>
        <v>CH</v>
      </c>
      <c r="G1735" s="260">
        <v>0</v>
      </c>
      <c r="H1735" s="260">
        <v>0</v>
      </c>
      <c r="I1735" s="260">
        <v>0</v>
      </c>
      <c r="J1735" s="260">
        <v>179.34720399131501</v>
      </c>
      <c r="K1735" s="260">
        <v>179.347203983675</v>
      </c>
      <c r="L1735" s="301" t="str">
        <f t="shared" si="55"/>
        <v/>
      </c>
      <c r="M1735" s="459">
        <f>IFERROR((Tableau1[[#This Row],[Scope 1
(kg CO2-eq)]]+Tableau1[[#This Row],[Scope 2 energy
(kg CO2-eq)]]+Tableau1[[#This Row],[Scope 2 Infrastructure
(kg CO2-eq)]])/Tableau1[[#This Row],[Total CO2-emissions
(kg CO2-eq)
for scope 3 use ]],"")</f>
        <v>0</v>
      </c>
      <c r="N1735" s="436" t="s">
        <v>3646</v>
      </c>
      <c r="O1735" s="259">
        <v>1</v>
      </c>
      <c r="P1735" s="259" t="s">
        <v>5167</v>
      </c>
      <c r="Q1735" s="259" t="s">
        <v>5216</v>
      </c>
    </row>
    <row r="1736" spans="1:17" ht="21.75" customHeight="1">
      <c r="A1736" s="301" t="s">
        <v>5167</v>
      </c>
      <c r="B1736" s="301" t="s">
        <v>5216</v>
      </c>
      <c r="C1736" s="316" t="s">
        <v>7799</v>
      </c>
      <c r="D1736" s="465" t="s">
        <v>3646</v>
      </c>
      <c r="E1736" s="465" t="s">
        <v>700</v>
      </c>
      <c r="F1736" s="469" t="str">
        <f t="shared" si="54"/>
        <v>CH</v>
      </c>
      <c r="G1736" s="260">
        <v>0</v>
      </c>
      <c r="H1736" s="260">
        <v>0</v>
      </c>
      <c r="I1736" s="260">
        <v>0</v>
      </c>
      <c r="J1736" s="260">
        <v>286.944163575196</v>
      </c>
      <c r="K1736" s="260">
        <v>286.944163578347</v>
      </c>
      <c r="L1736" s="301" t="str">
        <f t="shared" si="55"/>
        <v/>
      </c>
      <c r="M1736" s="459">
        <f>IFERROR((Tableau1[[#This Row],[Scope 1
(kg CO2-eq)]]+Tableau1[[#This Row],[Scope 2 energy
(kg CO2-eq)]]+Tableau1[[#This Row],[Scope 2 Infrastructure
(kg CO2-eq)]])/Tableau1[[#This Row],[Total CO2-emissions
(kg CO2-eq)
for scope 3 use ]],"")</f>
        <v>0</v>
      </c>
      <c r="N1736" s="436" t="s">
        <v>3646</v>
      </c>
      <c r="O1736" s="259">
        <v>1</v>
      </c>
      <c r="P1736" s="259" t="s">
        <v>5167</v>
      </c>
      <c r="Q1736" s="259" t="s">
        <v>5216</v>
      </c>
    </row>
    <row r="1737" spans="1:17" ht="21.75" customHeight="1">
      <c r="A1737" s="301" t="s">
        <v>5167</v>
      </c>
      <c r="B1737" s="301" t="s">
        <v>5216</v>
      </c>
      <c r="C1737" s="316" t="s">
        <v>7800</v>
      </c>
      <c r="D1737" s="465" t="s">
        <v>3646</v>
      </c>
      <c r="E1737" s="465" t="s">
        <v>700</v>
      </c>
      <c r="F1737" s="469" t="str">
        <f t="shared" si="54"/>
        <v>CH</v>
      </c>
      <c r="G1737" s="260">
        <v>0</v>
      </c>
      <c r="H1737" s="260">
        <v>0</v>
      </c>
      <c r="I1737" s="260">
        <v>0</v>
      </c>
      <c r="J1737" s="260">
        <v>298.63975932785303</v>
      </c>
      <c r="K1737" s="260">
        <v>298.63975931965302</v>
      </c>
      <c r="L1737" s="301" t="str">
        <f t="shared" si="55"/>
        <v/>
      </c>
      <c r="M1737" s="459">
        <f>IFERROR((Tableau1[[#This Row],[Scope 1
(kg CO2-eq)]]+Tableau1[[#This Row],[Scope 2 energy
(kg CO2-eq)]]+Tableau1[[#This Row],[Scope 2 Infrastructure
(kg CO2-eq)]])/Tableau1[[#This Row],[Total CO2-emissions
(kg CO2-eq)
for scope 3 use ]],"")</f>
        <v>0</v>
      </c>
      <c r="N1737" s="436" t="s">
        <v>3646</v>
      </c>
      <c r="O1737" s="259">
        <v>1</v>
      </c>
      <c r="P1737" s="259" t="s">
        <v>5167</v>
      </c>
      <c r="Q1737" s="259" t="s">
        <v>5216</v>
      </c>
    </row>
    <row r="1738" spans="1:17" ht="21.75" customHeight="1">
      <c r="A1738" s="301" t="s">
        <v>5167</v>
      </c>
      <c r="B1738" s="301" t="s">
        <v>5216</v>
      </c>
      <c r="C1738" s="316" t="s">
        <v>7801</v>
      </c>
      <c r="D1738" s="465" t="s">
        <v>3646</v>
      </c>
      <c r="E1738" s="465" t="s">
        <v>700</v>
      </c>
      <c r="F1738" s="469" t="str">
        <f t="shared" si="54"/>
        <v>CH</v>
      </c>
      <c r="G1738" s="260">
        <v>0</v>
      </c>
      <c r="H1738" s="260">
        <v>0</v>
      </c>
      <c r="I1738" s="260">
        <v>0</v>
      </c>
      <c r="J1738" s="260">
        <v>283.44339635204898</v>
      </c>
      <c r="K1738" s="260">
        <v>283.44339634027</v>
      </c>
      <c r="L1738" s="301" t="str">
        <f t="shared" si="55"/>
        <v/>
      </c>
      <c r="M1738" s="459">
        <f>IFERROR((Tableau1[[#This Row],[Scope 1
(kg CO2-eq)]]+Tableau1[[#This Row],[Scope 2 energy
(kg CO2-eq)]]+Tableau1[[#This Row],[Scope 2 Infrastructure
(kg CO2-eq)]])/Tableau1[[#This Row],[Total CO2-emissions
(kg CO2-eq)
for scope 3 use ]],"")</f>
        <v>0</v>
      </c>
      <c r="N1738" s="436" t="s">
        <v>3646</v>
      </c>
      <c r="O1738" s="259">
        <v>1</v>
      </c>
      <c r="P1738" s="259" t="s">
        <v>5167</v>
      </c>
      <c r="Q1738" s="259" t="s">
        <v>5216</v>
      </c>
    </row>
    <row r="1739" spans="1:17" ht="21.75" customHeight="1">
      <c r="A1739" s="301" t="s">
        <v>5167</v>
      </c>
      <c r="B1739" s="301" t="s">
        <v>5216</v>
      </c>
      <c r="C1739" s="316" t="s">
        <v>7802</v>
      </c>
      <c r="D1739" s="465" t="s">
        <v>3646</v>
      </c>
      <c r="E1739" s="465" t="s">
        <v>700</v>
      </c>
      <c r="F1739" s="469" t="str">
        <f t="shared" si="54"/>
        <v>CH</v>
      </c>
      <c r="G1739" s="260">
        <v>0</v>
      </c>
      <c r="H1739" s="260">
        <v>0</v>
      </c>
      <c r="I1739" s="260">
        <v>0</v>
      </c>
      <c r="J1739" s="260">
        <v>496.75656363115098</v>
      </c>
      <c r="K1739" s="260">
        <v>496.75656361197099</v>
      </c>
      <c r="L1739" s="301" t="str">
        <f t="shared" si="55"/>
        <v/>
      </c>
      <c r="M1739" s="459">
        <f>IFERROR((Tableau1[[#This Row],[Scope 1
(kg CO2-eq)]]+Tableau1[[#This Row],[Scope 2 energy
(kg CO2-eq)]]+Tableau1[[#This Row],[Scope 2 Infrastructure
(kg CO2-eq)]])/Tableau1[[#This Row],[Total CO2-emissions
(kg CO2-eq)
for scope 3 use ]],"")</f>
        <v>0</v>
      </c>
      <c r="N1739" s="436" t="s">
        <v>3646</v>
      </c>
      <c r="O1739" s="259">
        <v>1</v>
      </c>
      <c r="P1739" s="259" t="s">
        <v>5167</v>
      </c>
      <c r="Q1739" s="259" t="s">
        <v>5216</v>
      </c>
    </row>
    <row r="1740" spans="1:17" ht="21.75" customHeight="1">
      <c r="A1740" s="301" t="s">
        <v>5167</v>
      </c>
      <c r="B1740" s="301" t="s">
        <v>5216</v>
      </c>
      <c r="C1740" s="316" t="s">
        <v>7803</v>
      </c>
      <c r="D1740" s="465" t="s">
        <v>3646</v>
      </c>
      <c r="E1740" s="465" t="s">
        <v>700</v>
      </c>
      <c r="F1740" s="469" t="str">
        <f t="shared" si="54"/>
        <v>CH</v>
      </c>
      <c r="G1740" s="260">
        <v>0</v>
      </c>
      <c r="H1740" s="260">
        <v>0</v>
      </c>
      <c r="I1740" s="260">
        <v>0</v>
      </c>
      <c r="J1740" s="260">
        <v>524.60315085986304</v>
      </c>
      <c r="K1740" s="260">
        <v>524.60315085158095</v>
      </c>
      <c r="L1740" s="301" t="str">
        <f t="shared" si="55"/>
        <v/>
      </c>
      <c r="M1740" s="459">
        <f>IFERROR((Tableau1[[#This Row],[Scope 1
(kg CO2-eq)]]+Tableau1[[#This Row],[Scope 2 energy
(kg CO2-eq)]]+Tableau1[[#This Row],[Scope 2 Infrastructure
(kg CO2-eq)]])/Tableau1[[#This Row],[Total CO2-emissions
(kg CO2-eq)
for scope 3 use ]],"")</f>
        <v>0</v>
      </c>
      <c r="N1740" s="436" t="s">
        <v>3646</v>
      </c>
      <c r="O1740" s="259">
        <v>1</v>
      </c>
      <c r="P1740" s="259" t="s">
        <v>5167</v>
      </c>
      <c r="Q1740" s="259" t="s">
        <v>5216</v>
      </c>
    </row>
    <row r="1741" spans="1:17" ht="21.75" customHeight="1">
      <c r="A1741" s="301" t="s">
        <v>5167</v>
      </c>
      <c r="B1741" s="301" t="s">
        <v>5216</v>
      </c>
      <c r="C1741" s="316" t="s">
        <v>7804</v>
      </c>
      <c r="D1741" s="465" t="s">
        <v>50</v>
      </c>
      <c r="E1741" s="465" t="s">
        <v>700</v>
      </c>
      <c r="F1741" s="469" t="str">
        <f t="shared" si="54"/>
        <v>CH</v>
      </c>
      <c r="G1741" s="260">
        <v>0</v>
      </c>
      <c r="H1741" s="260">
        <v>0</v>
      </c>
      <c r="I1741" s="260">
        <v>0</v>
      </c>
      <c r="J1741" s="260">
        <v>7.5280329352311603E-2</v>
      </c>
      <c r="K1741" s="260">
        <v>7.5280329349707201E-2</v>
      </c>
      <c r="L1741" s="301" t="str">
        <f t="shared" si="55"/>
        <v/>
      </c>
      <c r="M1741" s="459">
        <f>IFERROR((Tableau1[[#This Row],[Scope 1
(kg CO2-eq)]]+Tableau1[[#This Row],[Scope 2 energy
(kg CO2-eq)]]+Tableau1[[#This Row],[Scope 2 Infrastructure
(kg CO2-eq)]])/Tableau1[[#This Row],[Total CO2-emissions
(kg CO2-eq)
for scope 3 use ]],"")</f>
        <v>0</v>
      </c>
      <c r="N1741" s="436" t="s">
        <v>50</v>
      </c>
      <c r="O1741" s="259">
        <v>1</v>
      </c>
      <c r="P1741" s="259" t="s">
        <v>5167</v>
      </c>
      <c r="Q1741" s="259" t="s">
        <v>5216</v>
      </c>
    </row>
    <row r="1742" spans="1:17" ht="21.75" customHeight="1">
      <c r="A1742" s="301" t="s">
        <v>5167</v>
      </c>
      <c r="B1742" s="301" t="s">
        <v>5216</v>
      </c>
      <c r="C1742" s="316" t="s">
        <v>7805</v>
      </c>
      <c r="D1742" s="465" t="s">
        <v>3646</v>
      </c>
      <c r="E1742" s="465" t="s">
        <v>700</v>
      </c>
      <c r="F1742" s="469" t="str">
        <f t="shared" si="54"/>
        <v>CH</v>
      </c>
      <c r="G1742" s="260">
        <v>0</v>
      </c>
      <c r="H1742" s="260">
        <v>0</v>
      </c>
      <c r="I1742" s="260">
        <v>0</v>
      </c>
      <c r="J1742" s="260">
        <v>491.74577412300403</v>
      </c>
      <c r="K1742" s="260">
        <v>491.74577410733002</v>
      </c>
      <c r="L1742" s="301" t="str">
        <f t="shared" si="55"/>
        <v/>
      </c>
      <c r="M1742" s="459">
        <f>IFERROR((Tableau1[[#This Row],[Scope 1
(kg CO2-eq)]]+Tableau1[[#This Row],[Scope 2 energy
(kg CO2-eq)]]+Tableau1[[#This Row],[Scope 2 Infrastructure
(kg CO2-eq)]])/Tableau1[[#This Row],[Total CO2-emissions
(kg CO2-eq)
for scope 3 use ]],"")</f>
        <v>0</v>
      </c>
      <c r="N1742" s="436" t="s">
        <v>3646</v>
      </c>
      <c r="O1742" s="259">
        <v>1</v>
      </c>
      <c r="P1742" s="259" t="s">
        <v>5167</v>
      </c>
      <c r="Q1742" s="259" t="s">
        <v>5216</v>
      </c>
    </row>
    <row r="1743" spans="1:17" ht="21.75" customHeight="1">
      <c r="A1743" s="301" t="s">
        <v>5167</v>
      </c>
      <c r="B1743" s="301" t="s">
        <v>5216</v>
      </c>
      <c r="C1743" s="316" t="s">
        <v>7806</v>
      </c>
      <c r="D1743" s="465" t="s">
        <v>3646</v>
      </c>
      <c r="E1743" s="465" t="s">
        <v>700</v>
      </c>
      <c r="F1743" s="469" t="str">
        <f t="shared" si="54"/>
        <v>CH</v>
      </c>
      <c r="G1743" s="260">
        <v>0</v>
      </c>
      <c r="H1743" s="260">
        <v>0</v>
      </c>
      <c r="I1743" s="260">
        <v>0</v>
      </c>
      <c r="J1743" s="260">
        <v>359.93147442387999</v>
      </c>
      <c r="K1743" s="260">
        <v>359.93147440638899</v>
      </c>
      <c r="L1743" s="301" t="str">
        <f t="shared" si="55"/>
        <v/>
      </c>
      <c r="M1743" s="459">
        <f>IFERROR((Tableau1[[#This Row],[Scope 1
(kg CO2-eq)]]+Tableau1[[#This Row],[Scope 2 energy
(kg CO2-eq)]]+Tableau1[[#This Row],[Scope 2 Infrastructure
(kg CO2-eq)]])/Tableau1[[#This Row],[Total CO2-emissions
(kg CO2-eq)
for scope 3 use ]],"")</f>
        <v>0</v>
      </c>
      <c r="N1743" s="436" t="s">
        <v>3646</v>
      </c>
      <c r="O1743" s="259">
        <v>1</v>
      </c>
      <c r="P1743" s="259" t="s">
        <v>5167</v>
      </c>
      <c r="Q1743" s="259" t="s">
        <v>5216</v>
      </c>
    </row>
    <row r="1744" spans="1:17" ht="21.75" customHeight="1">
      <c r="A1744" s="301" t="s">
        <v>5167</v>
      </c>
      <c r="B1744" s="301" t="s">
        <v>5216</v>
      </c>
      <c r="C1744" s="316" t="s">
        <v>7807</v>
      </c>
      <c r="D1744" s="465" t="s">
        <v>50</v>
      </c>
      <c r="E1744" s="465" t="s">
        <v>700</v>
      </c>
      <c r="F1744" s="469" t="str">
        <f t="shared" si="54"/>
        <v>CH</v>
      </c>
      <c r="G1744" s="260">
        <v>0</v>
      </c>
      <c r="H1744" s="260">
        <v>0</v>
      </c>
      <c r="I1744" s="260">
        <v>0</v>
      </c>
      <c r="J1744" s="260">
        <v>4.0541397101903798E-2</v>
      </c>
      <c r="K1744" s="260">
        <v>4.05413971007774E-2</v>
      </c>
      <c r="L1744" s="301" t="str">
        <f t="shared" si="55"/>
        <v/>
      </c>
      <c r="M1744" s="459">
        <f>IFERROR((Tableau1[[#This Row],[Scope 1
(kg CO2-eq)]]+Tableau1[[#This Row],[Scope 2 energy
(kg CO2-eq)]]+Tableau1[[#This Row],[Scope 2 Infrastructure
(kg CO2-eq)]])/Tableau1[[#This Row],[Total CO2-emissions
(kg CO2-eq)
for scope 3 use ]],"")</f>
        <v>0</v>
      </c>
      <c r="N1744" s="436" t="s">
        <v>50</v>
      </c>
      <c r="O1744" s="259">
        <v>1</v>
      </c>
      <c r="P1744" s="259" t="s">
        <v>5167</v>
      </c>
      <c r="Q1744" s="259" t="s">
        <v>5216</v>
      </c>
    </row>
    <row r="1745" spans="1:17" ht="21.75" customHeight="1">
      <c r="A1745" s="301" t="s">
        <v>5167</v>
      </c>
      <c r="B1745" s="301" t="s">
        <v>5216</v>
      </c>
      <c r="C1745" s="316" t="s">
        <v>3776</v>
      </c>
      <c r="D1745" s="465" t="s">
        <v>3646</v>
      </c>
      <c r="E1745" s="465" t="s">
        <v>700</v>
      </c>
      <c r="F1745" s="469" t="str">
        <f t="shared" si="54"/>
        <v>CH</v>
      </c>
      <c r="G1745" s="260">
        <v>0</v>
      </c>
      <c r="H1745" s="260">
        <v>0</v>
      </c>
      <c r="I1745" s="260">
        <v>0</v>
      </c>
      <c r="J1745" s="260">
        <v>72.9761879660999</v>
      </c>
      <c r="K1745" s="260">
        <v>72.976187964840094</v>
      </c>
      <c r="L1745" s="301" t="str">
        <f t="shared" si="55"/>
        <v/>
      </c>
      <c r="M1745" s="459">
        <f>IFERROR((Tableau1[[#This Row],[Scope 1
(kg CO2-eq)]]+Tableau1[[#This Row],[Scope 2 energy
(kg CO2-eq)]]+Tableau1[[#This Row],[Scope 2 Infrastructure
(kg CO2-eq)]])/Tableau1[[#This Row],[Total CO2-emissions
(kg CO2-eq)
for scope 3 use ]],"")</f>
        <v>0</v>
      </c>
      <c r="N1745" s="436" t="s">
        <v>3646</v>
      </c>
      <c r="O1745" s="259">
        <v>1</v>
      </c>
      <c r="P1745" s="259" t="s">
        <v>5167</v>
      </c>
      <c r="Q1745" s="259" t="s">
        <v>5216</v>
      </c>
    </row>
    <row r="1746" spans="1:17" ht="21.75" customHeight="1">
      <c r="A1746" s="301" t="s">
        <v>5167</v>
      </c>
      <c r="B1746" s="301" t="s">
        <v>5216</v>
      </c>
      <c r="C1746" s="316" t="s">
        <v>7808</v>
      </c>
      <c r="D1746" s="465" t="s">
        <v>3646</v>
      </c>
      <c r="E1746" s="465" t="s">
        <v>700</v>
      </c>
      <c r="F1746" s="469" t="str">
        <f t="shared" si="54"/>
        <v>CH</v>
      </c>
      <c r="G1746" s="260">
        <v>0</v>
      </c>
      <c r="H1746" s="260">
        <v>0</v>
      </c>
      <c r="I1746" s="260">
        <v>0</v>
      </c>
      <c r="J1746" s="260">
        <v>117.37416328245401</v>
      </c>
      <c r="K1746" s="260">
        <v>117.37416328011901</v>
      </c>
      <c r="L1746" s="301" t="str">
        <f t="shared" si="55"/>
        <v/>
      </c>
      <c r="M1746" s="459">
        <f>IFERROR((Tableau1[[#This Row],[Scope 1
(kg CO2-eq)]]+Tableau1[[#This Row],[Scope 2 energy
(kg CO2-eq)]]+Tableau1[[#This Row],[Scope 2 Infrastructure
(kg CO2-eq)]])/Tableau1[[#This Row],[Total CO2-emissions
(kg CO2-eq)
for scope 3 use ]],"")</f>
        <v>0</v>
      </c>
      <c r="N1746" s="436" t="s">
        <v>3646</v>
      </c>
      <c r="O1746" s="259">
        <v>1</v>
      </c>
      <c r="P1746" s="259" t="s">
        <v>5167</v>
      </c>
      <c r="Q1746" s="259" t="s">
        <v>5216</v>
      </c>
    </row>
    <row r="1747" spans="1:17" ht="21.75" customHeight="1">
      <c r="A1747" s="301" t="s">
        <v>5167</v>
      </c>
      <c r="B1747" s="301" t="s">
        <v>5216</v>
      </c>
      <c r="C1747" s="316" t="s">
        <v>7809</v>
      </c>
      <c r="D1747" s="465" t="s">
        <v>50</v>
      </c>
      <c r="E1747" s="465" t="s">
        <v>700</v>
      </c>
      <c r="F1747" s="469" t="str">
        <f t="shared" si="54"/>
        <v>CH</v>
      </c>
      <c r="G1747" s="260">
        <v>0</v>
      </c>
      <c r="H1747" s="260">
        <v>0</v>
      </c>
      <c r="I1747" s="260">
        <v>0</v>
      </c>
      <c r="J1747" s="260">
        <v>3.1143964794192801E-2</v>
      </c>
      <c r="K1747" s="260">
        <v>3.1143964793122401E-2</v>
      </c>
      <c r="L1747" s="301" t="str">
        <f t="shared" si="55"/>
        <v/>
      </c>
      <c r="M1747" s="459">
        <f>IFERROR((Tableau1[[#This Row],[Scope 1
(kg CO2-eq)]]+Tableau1[[#This Row],[Scope 2 energy
(kg CO2-eq)]]+Tableau1[[#This Row],[Scope 2 Infrastructure
(kg CO2-eq)]])/Tableau1[[#This Row],[Total CO2-emissions
(kg CO2-eq)
for scope 3 use ]],"")</f>
        <v>0</v>
      </c>
      <c r="N1747" s="436" t="s">
        <v>50</v>
      </c>
      <c r="O1747" s="259">
        <v>1</v>
      </c>
      <c r="P1747" s="259" t="s">
        <v>5167</v>
      </c>
      <c r="Q1747" s="259" t="s">
        <v>5216</v>
      </c>
    </row>
    <row r="1748" spans="1:17" ht="21.75" customHeight="1">
      <c r="A1748" s="301" t="s">
        <v>5167</v>
      </c>
      <c r="B1748" s="301" t="s">
        <v>5216</v>
      </c>
      <c r="C1748" s="316" t="s">
        <v>3777</v>
      </c>
      <c r="D1748" s="465" t="s">
        <v>3646</v>
      </c>
      <c r="E1748" s="465" t="s">
        <v>700</v>
      </c>
      <c r="F1748" s="469" t="str">
        <f t="shared" si="54"/>
        <v>CH</v>
      </c>
      <c r="G1748" s="260">
        <v>0</v>
      </c>
      <c r="H1748" s="260">
        <v>0</v>
      </c>
      <c r="I1748" s="260">
        <v>0</v>
      </c>
      <c r="J1748" s="260">
        <v>208.664790331386</v>
      </c>
      <c r="K1748" s="260">
        <v>208.66479032354101</v>
      </c>
      <c r="L1748" s="301" t="str">
        <f t="shared" si="55"/>
        <v/>
      </c>
      <c r="M1748" s="459">
        <f>IFERROR((Tableau1[[#This Row],[Scope 1
(kg CO2-eq)]]+Tableau1[[#This Row],[Scope 2 energy
(kg CO2-eq)]]+Tableau1[[#This Row],[Scope 2 Infrastructure
(kg CO2-eq)]])/Tableau1[[#This Row],[Total CO2-emissions
(kg CO2-eq)
for scope 3 use ]],"")</f>
        <v>0</v>
      </c>
      <c r="N1748" s="436" t="s">
        <v>3646</v>
      </c>
      <c r="O1748" s="259">
        <v>1</v>
      </c>
      <c r="P1748" s="259" t="s">
        <v>5167</v>
      </c>
      <c r="Q1748" s="259" t="s">
        <v>5216</v>
      </c>
    </row>
    <row r="1749" spans="1:17" ht="21.75" customHeight="1">
      <c r="A1749" s="301" t="s">
        <v>5167</v>
      </c>
      <c r="B1749" s="301" t="s">
        <v>5216</v>
      </c>
      <c r="C1749" s="316" t="s">
        <v>7810</v>
      </c>
      <c r="D1749" s="465" t="s">
        <v>3646</v>
      </c>
      <c r="E1749" s="465" t="s">
        <v>700</v>
      </c>
      <c r="F1749" s="469" t="str">
        <f t="shared" si="54"/>
        <v>CH</v>
      </c>
      <c r="G1749" s="260">
        <v>0</v>
      </c>
      <c r="H1749" s="260">
        <v>0</v>
      </c>
      <c r="I1749" s="260">
        <v>0</v>
      </c>
      <c r="J1749" s="260">
        <v>8.1343298694221904</v>
      </c>
      <c r="K1749" s="260">
        <v>8.1343298693955504</v>
      </c>
      <c r="L1749" s="301" t="str">
        <f t="shared" si="55"/>
        <v/>
      </c>
      <c r="M1749" s="459">
        <f>IFERROR((Tableau1[[#This Row],[Scope 1
(kg CO2-eq)]]+Tableau1[[#This Row],[Scope 2 energy
(kg CO2-eq)]]+Tableau1[[#This Row],[Scope 2 Infrastructure
(kg CO2-eq)]])/Tableau1[[#This Row],[Total CO2-emissions
(kg CO2-eq)
for scope 3 use ]],"")</f>
        <v>0</v>
      </c>
      <c r="N1749" s="436" t="s">
        <v>3646</v>
      </c>
      <c r="O1749" s="259">
        <v>1</v>
      </c>
      <c r="P1749" s="259" t="s">
        <v>5167</v>
      </c>
      <c r="Q1749" s="259" t="s">
        <v>5216</v>
      </c>
    </row>
    <row r="1750" spans="1:17" ht="21.75" customHeight="1">
      <c r="A1750" s="301" t="s">
        <v>5252</v>
      </c>
      <c r="B1750" s="301" t="s">
        <v>5257</v>
      </c>
      <c r="C1750" s="316" t="s">
        <v>7811</v>
      </c>
      <c r="D1750" s="465" t="s">
        <v>3730</v>
      </c>
      <c r="E1750" s="465" t="s">
        <v>700</v>
      </c>
      <c r="F1750" s="469" t="str">
        <f t="shared" si="54"/>
        <v>CH</v>
      </c>
      <c r="G1750" s="260">
        <v>0</v>
      </c>
      <c r="H1750" s="260">
        <v>0</v>
      </c>
      <c r="I1750" s="260">
        <v>0</v>
      </c>
      <c r="J1750" s="260">
        <v>0.30468446722799403</v>
      </c>
      <c r="K1750" s="260">
        <v>0.30468446716303899</v>
      </c>
      <c r="L1750" s="301" t="str">
        <f t="shared" si="55"/>
        <v/>
      </c>
      <c r="M1750" s="459">
        <f>IFERROR((Tableau1[[#This Row],[Scope 1
(kg CO2-eq)]]+Tableau1[[#This Row],[Scope 2 energy
(kg CO2-eq)]]+Tableau1[[#This Row],[Scope 2 Infrastructure
(kg CO2-eq)]])/Tableau1[[#This Row],[Total CO2-emissions
(kg CO2-eq)
for scope 3 use ]],"")</f>
        <v>0</v>
      </c>
      <c r="N1750" s="436" t="s">
        <v>3730</v>
      </c>
      <c r="O1750" s="259">
        <v>1</v>
      </c>
      <c r="P1750" s="259" t="s">
        <v>5252</v>
      </c>
      <c r="Q1750" s="259" t="s">
        <v>5257</v>
      </c>
    </row>
    <row r="1751" spans="1:17" ht="21.75" customHeight="1">
      <c r="A1751" s="301" t="s">
        <v>5234</v>
      </c>
      <c r="B1751" s="301" t="s">
        <v>5261</v>
      </c>
      <c r="C1751" s="316" t="s">
        <v>7812</v>
      </c>
      <c r="D1751" s="465" t="s">
        <v>3730</v>
      </c>
      <c r="E1751" s="465" t="s">
        <v>6016</v>
      </c>
      <c r="F1751" s="469" t="str">
        <f t="shared" si="54"/>
        <v>other</v>
      </c>
      <c r="G1751" s="260">
        <v>0</v>
      </c>
      <c r="H1751" s="260">
        <v>2.6391933008639999E-4</v>
      </c>
      <c r="I1751" s="260">
        <v>2.7462110399999999E-7</v>
      </c>
      <c r="J1751" s="260">
        <v>0.12701111878153401</v>
      </c>
      <c r="K1751" s="260">
        <v>0.12727531273578299</v>
      </c>
      <c r="L1751" s="301" t="str">
        <f t="shared" si="55"/>
        <v/>
      </c>
      <c r="M1751" s="459">
        <f>IFERROR((Tableau1[[#This Row],[Scope 1
(kg CO2-eq)]]+Tableau1[[#This Row],[Scope 2 energy
(kg CO2-eq)]]+Tableau1[[#This Row],[Scope 2 Infrastructure
(kg CO2-eq)]])/Tableau1[[#This Row],[Total CO2-emissions
(kg CO2-eq)
for scope 3 use ]],"")</f>
        <v>2.0757674486241735E-3</v>
      </c>
      <c r="N1751" s="437" t="s">
        <v>3730</v>
      </c>
      <c r="O1751" s="259">
        <v>1</v>
      </c>
      <c r="P1751" s="259" t="s">
        <v>5234</v>
      </c>
      <c r="Q1751" s="259" t="s">
        <v>5261</v>
      </c>
    </row>
    <row r="1752" spans="1:17" ht="21.75" customHeight="1">
      <c r="A1752" s="301" t="s">
        <v>5167</v>
      </c>
      <c r="B1752" s="301" t="s">
        <v>5251</v>
      </c>
      <c r="C1752" s="316" t="s">
        <v>7813</v>
      </c>
      <c r="D1752" s="465" t="s">
        <v>3730</v>
      </c>
      <c r="E1752" s="465" t="s">
        <v>700</v>
      </c>
      <c r="F1752" s="469" t="str">
        <f t="shared" si="54"/>
        <v>CH</v>
      </c>
      <c r="G1752" s="260">
        <v>1.9376927530700001</v>
      </c>
      <c r="H1752" s="260">
        <v>1.0923379490960001E-2</v>
      </c>
      <c r="I1752" s="260">
        <v>6.0067600959999999E-6</v>
      </c>
      <c r="J1752" s="260">
        <v>0.30719627749774969</v>
      </c>
      <c r="K1752" s="260">
        <v>2.2558184163216501</v>
      </c>
      <c r="L1752" s="301" t="str">
        <f t="shared" si="55"/>
        <v/>
      </c>
      <c r="M1752" s="459">
        <f>IFERROR((Tableau1[[#This Row],[Scope 1
(kg CO2-eq)]]+Tableau1[[#This Row],[Scope 2 energy
(kg CO2-eq)]]+Tableau1[[#This Row],[Scope 2 Infrastructure
(kg CO2-eq)]])/Tableau1[[#This Row],[Total CO2-emissions
(kg CO2-eq)
for scope 3 use ]],"")</f>
        <v>0.8638204765162304</v>
      </c>
      <c r="N1752" s="436" t="s">
        <v>3730</v>
      </c>
      <c r="O1752" s="259">
        <v>1</v>
      </c>
      <c r="P1752" s="259" t="s">
        <v>5167</v>
      </c>
      <c r="Q1752" s="260" t="s">
        <v>5251</v>
      </c>
    </row>
    <row r="1753" spans="1:17" ht="21.75" customHeight="1">
      <c r="A1753" s="301" t="s">
        <v>5167</v>
      </c>
      <c r="B1753" s="301" t="s">
        <v>5216</v>
      </c>
      <c r="C1753" s="316" t="s">
        <v>7814</v>
      </c>
      <c r="D1753" s="465" t="s">
        <v>3730</v>
      </c>
      <c r="E1753" s="465" t="s">
        <v>6091</v>
      </c>
      <c r="F1753" s="469" t="str">
        <f t="shared" si="54"/>
        <v>other</v>
      </c>
      <c r="G1753" s="260">
        <v>0</v>
      </c>
      <c r="H1753" s="260">
        <v>0</v>
      </c>
      <c r="I1753" s="260">
        <v>0</v>
      </c>
      <c r="J1753" s="260">
        <v>0.223819244388404</v>
      </c>
      <c r="K1753" s="260">
        <v>0.22381924438419601</v>
      </c>
      <c r="L1753" s="301" t="str">
        <f t="shared" si="55"/>
        <v/>
      </c>
      <c r="M1753" s="459">
        <f>IFERROR((Tableau1[[#This Row],[Scope 1
(kg CO2-eq)]]+Tableau1[[#This Row],[Scope 2 energy
(kg CO2-eq)]]+Tableau1[[#This Row],[Scope 2 Infrastructure
(kg CO2-eq)]])/Tableau1[[#This Row],[Total CO2-emissions
(kg CO2-eq)
for scope 3 use ]],"")</f>
        <v>0</v>
      </c>
      <c r="N1753" s="436" t="s">
        <v>3730</v>
      </c>
      <c r="O1753" s="259">
        <v>1</v>
      </c>
      <c r="P1753" s="259" t="s">
        <v>5167</v>
      </c>
      <c r="Q1753" s="260" t="s">
        <v>5216</v>
      </c>
    </row>
    <row r="1754" spans="1:17" ht="21.75" customHeight="1">
      <c r="A1754" s="301" t="s">
        <v>5167</v>
      </c>
      <c r="B1754" s="301" t="s">
        <v>5216</v>
      </c>
      <c r="C1754" s="316" t="s">
        <v>7815</v>
      </c>
      <c r="D1754" s="465" t="s">
        <v>3730</v>
      </c>
      <c r="E1754" s="465" t="s">
        <v>700</v>
      </c>
      <c r="F1754" s="469" t="str">
        <f t="shared" si="54"/>
        <v>CH</v>
      </c>
      <c r="G1754" s="260">
        <v>0</v>
      </c>
      <c r="H1754" s="260">
        <v>0</v>
      </c>
      <c r="I1754" s="260">
        <v>0</v>
      </c>
      <c r="J1754" s="260">
        <v>8.4061440203420407E-2</v>
      </c>
      <c r="K1754" s="260">
        <v>8.4061436141684501E-2</v>
      </c>
      <c r="L1754" s="301" t="str">
        <f t="shared" si="55"/>
        <v/>
      </c>
      <c r="M1754" s="459">
        <f>IFERROR((Tableau1[[#This Row],[Scope 1
(kg CO2-eq)]]+Tableau1[[#This Row],[Scope 2 energy
(kg CO2-eq)]]+Tableau1[[#This Row],[Scope 2 Infrastructure
(kg CO2-eq)]])/Tableau1[[#This Row],[Total CO2-emissions
(kg CO2-eq)
for scope 3 use ]],"")</f>
        <v>0</v>
      </c>
      <c r="N1754" s="436" t="s">
        <v>3730</v>
      </c>
      <c r="O1754" s="259">
        <v>1</v>
      </c>
      <c r="P1754" s="259" t="s">
        <v>5167</v>
      </c>
      <c r="Q1754" s="259" t="s">
        <v>5216</v>
      </c>
    </row>
    <row r="1755" spans="1:17" ht="21.75" customHeight="1">
      <c r="A1755" s="301" t="s">
        <v>5167</v>
      </c>
      <c r="B1755" s="301" t="s">
        <v>5216</v>
      </c>
      <c r="C1755" s="316" t="s">
        <v>7816</v>
      </c>
      <c r="D1755" s="465" t="s">
        <v>3730</v>
      </c>
      <c r="E1755" s="465" t="s">
        <v>700</v>
      </c>
      <c r="F1755" s="469" t="str">
        <f t="shared" si="54"/>
        <v>CH</v>
      </c>
      <c r="G1755" s="260">
        <v>0</v>
      </c>
      <c r="H1755" s="260">
        <v>0</v>
      </c>
      <c r="I1755" s="260">
        <v>0</v>
      </c>
      <c r="J1755" s="260">
        <v>0.14190517832174099</v>
      </c>
      <c r="K1755" s="260">
        <v>0.14190517832612001</v>
      </c>
      <c r="L1755" s="301" t="str">
        <f t="shared" si="55"/>
        <v/>
      </c>
      <c r="M1755" s="459">
        <f>IFERROR((Tableau1[[#This Row],[Scope 1
(kg CO2-eq)]]+Tableau1[[#This Row],[Scope 2 energy
(kg CO2-eq)]]+Tableau1[[#This Row],[Scope 2 Infrastructure
(kg CO2-eq)]])/Tableau1[[#This Row],[Total CO2-emissions
(kg CO2-eq)
for scope 3 use ]],"")</f>
        <v>0</v>
      </c>
      <c r="N1755" s="436" t="s">
        <v>3730</v>
      </c>
      <c r="O1755" s="259">
        <v>1</v>
      </c>
      <c r="P1755" s="259" t="s">
        <v>5167</v>
      </c>
      <c r="Q1755" s="259" t="s">
        <v>5216</v>
      </c>
    </row>
    <row r="1756" spans="1:17" ht="21.75" customHeight="1">
      <c r="A1756" s="301" t="s">
        <v>5167</v>
      </c>
      <c r="B1756" s="301" t="s">
        <v>5216</v>
      </c>
      <c r="C1756" s="316" t="s">
        <v>7817</v>
      </c>
      <c r="D1756" s="465" t="s">
        <v>3730</v>
      </c>
      <c r="E1756" s="465" t="s">
        <v>700</v>
      </c>
      <c r="F1756" s="469" t="str">
        <f t="shared" si="54"/>
        <v>CH</v>
      </c>
      <c r="G1756" s="260">
        <v>0</v>
      </c>
      <c r="H1756" s="260">
        <v>0</v>
      </c>
      <c r="I1756" s="260">
        <v>0</v>
      </c>
      <c r="J1756" s="260">
        <v>0.13617112862109901</v>
      </c>
      <c r="K1756" s="260">
        <v>0.13617112861950201</v>
      </c>
      <c r="L1756" s="301" t="str">
        <f t="shared" si="55"/>
        <v/>
      </c>
      <c r="M1756" s="459">
        <f>IFERROR((Tableau1[[#This Row],[Scope 1
(kg CO2-eq)]]+Tableau1[[#This Row],[Scope 2 energy
(kg CO2-eq)]]+Tableau1[[#This Row],[Scope 2 Infrastructure
(kg CO2-eq)]])/Tableau1[[#This Row],[Total CO2-emissions
(kg CO2-eq)
for scope 3 use ]],"")</f>
        <v>0</v>
      </c>
      <c r="N1756" s="436" t="s">
        <v>3730</v>
      </c>
      <c r="O1756" s="259">
        <v>1</v>
      </c>
      <c r="P1756" s="259" t="s">
        <v>5167</v>
      </c>
      <c r="Q1756" s="259" t="s">
        <v>5216</v>
      </c>
    </row>
    <row r="1757" spans="1:17" ht="21.75" customHeight="1">
      <c r="A1757" s="301" t="s">
        <v>5234</v>
      </c>
      <c r="B1757" s="301" t="s">
        <v>5256</v>
      </c>
      <c r="C1757" s="316" t="s">
        <v>7818</v>
      </c>
      <c r="D1757" s="465" t="s">
        <v>3730</v>
      </c>
      <c r="E1757" s="465" t="s">
        <v>700</v>
      </c>
      <c r="F1757" s="469" t="str">
        <f t="shared" si="54"/>
        <v>CH</v>
      </c>
      <c r="G1757" s="260">
        <v>0</v>
      </c>
      <c r="H1757" s="260">
        <v>0</v>
      </c>
      <c r="I1757" s="260">
        <v>0</v>
      </c>
      <c r="J1757" s="260">
        <v>1.38746438565219E-3</v>
      </c>
      <c r="K1757" s="260">
        <v>1.3874643844347099E-3</v>
      </c>
      <c r="L1757" s="301" t="str">
        <f t="shared" si="55"/>
        <v/>
      </c>
      <c r="M1757" s="459">
        <f>IFERROR((Tableau1[[#This Row],[Scope 1
(kg CO2-eq)]]+Tableau1[[#This Row],[Scope 2 energy
(kg CO2-eq)]]+Tableau1[[#This Row],[Scope 2 Infrastructure
(kg CO2-eq)]])/Tableau1[[#This Row],[Total CO2-emissions
(kg CO2-eq)
for scope 3 use ]],"")</f>
        <v>0</v>
      </c>
      <c r="N1757" s="436" t="s">
        <v>3730</v>
      </c>
      <c r="O1757" s="259">
        <v>1</v>
      </c>
      <c r="P1757" s="259" t="s">
        <v>5234</v>
      </c>
      <c r="Q1757" s="259" t="s">
        <v>5256</v>
      </c>
    </row>
    <row r="1758" spans="1:17" ht="21.75" customHeight="1">
      <c r="A1758" s="301" t="s">
        <v>5167</v>
      </c>
      <c r="B1758" s="301" t="s">
        <v>5251</v>
      </c>
      <c r="C1758" s="316" t="s">
        <v>7819</v>
      </c>
      <c r="D1758" s="465" t="s">
        <v>3730</v>
      </c>
      <c r="E1758" s="465" t="s">
        <v>700</v>
      </c>
      <c r="F1758" s="469" t="str">
        <f t="shared" si="54"/>
        <v>CH</v>
      </c>
      <c r="G1758" s="260">
        <v>2.099328E-5</v>
      </c>
      <c r="H1758" s="260">
        <v>0</v>
      </c>
      <c r="I1758" s="260">
        <v>0</v>
      </c>
      <c r="J1758" s="260">
        <v>2.0858873391398202E-2</v>
      </c>
      <c r="K1758" s="260">
        <v>2.0879866673368198E-2</v>
      </c>
      <c r="L1758" s="301" t="str">
        <f t="shared" si="55"/>
        <v/>
      </c>
      <c r="M1758" s="459">
        <f>IFERROR((Tableau1[[#This Row],[Scope 1
(kg CO2-eq)]]+Tableau1[[#This Row],[Scope 2 energy
(kg CO2-eq)]]+Tableau1[[#This Row],[Scope 2 Infrastructure
(kg CO2-eq)]])/Tableau1[[#This Row],[Total CO2-emissions
(kg CO2-eq)
for scope 3 use ]],"")</f>
        <v>1.0054317074148973E-3</v>
      </c>
      <c r="N1758" s="436" t="s">
        <v>3730</v>
      </c>
      <c r="O1758" s="259">
        <v>1</v>
      </c>
      <c r="P1758" s="259" t="s">
        <v>5167</v>
      </c>
      <c r="Q1758" s="259" t="s">
        <v>5251</v>
      </c>
    </row>
    <row r="1759" spans="1:17" ht="21.75" customHeight="1">
      <c r="A1759" s="301" t="s">
        <v>5252</v>
      </c>
      <c r="B1759" s="301" t="s">
        <v>5253</v>
      </c>
      <c r="C1759" s="316" t="s">
        <v>7820</v>
      </c>
      <c r="D1759" s="465" t="s">
        <v>3730</v>
      </c>
      <c r="E1759" s="465" t="s">
        <v>700</v>
      </c>
      <c r="F1759" s="469" t="str">
        <f t="shared" si="54"/>
        <v>CH</v>
      </c>
      <c r="G1759" s="260">
        <v>6.4433600000000004E-3</v>
      </c>
      <c r="H1759" s="260">
        <v>2.9604102617719998E-4</v>
      </c>
      <c r="I1759" s="260">
        <v>3.3671092295200003E-5</v>
      </c>
      <c r="J1759" s="260">
        <v>1.3683188140531001E-2</v>
      </c>
      <c r="K1759" s="260">
        <v>2.0456260342792802E-2</v>
      </c>
      <c r="L1759" s="301" t="str">
        <f t="shared" si="55"/>
        <v/>
      </c>
      <c r="M1759" s="459">
        <f>IFERROR((Tableau1[[#This Row],[Scope 1
(kg CO2-eq)]]+Tableau1[[#This Row],[Scope 2 energy
(kg CO2-eq)]]+Tableau1[[#This Row],[Scope 2 Infrastructure
(kg CO2-eq)]])/Tableau1[[#This Row],[Total CO2-emissions
(kg CO2-eq)
for scope 3 use ]],"")</f>
        <v>0.3311002111321244</v>
      </c>
      <c r="N1759" s="436" t="s">
        <v>3730</v>
      </c>
      <c r="O1759" s="259">
        <v>1</v>
      </c>
      <c r="P1759" s="259" t="s">
        <v>5252</v>
      </c>
      <c r="Q1759" s="259" t="s">
        <v>5253</v>
      </c>
    </row>
    <row r="1760" spans="1:17" ht="21.75" customHeight="1">
      <c r="A1760" s="301" t="s">
        <v>5167</v>
      </c>
      <c r="B1760" s="301" t="s">
        <v>5216</v>
      </c>
      <c r="C1760" s="316" t="s">
        <v>7821</v>
      </c>
      <c r="D1760" s="465" t="s">
        <v>3730</v>
      </c>
      <c r="E1760" s="465" t="s">
        <v>6091</v>
      </c>
      <c r="F1760" s="469" t="str">
        <f t="shared" si="54"/>
        <v>other</v>
      </c>
      <c r="G1760" s="260">
        <v>0</v>
      </c>
      <c r="H1760" s="260">
        <v>0</v>
      </c>
      <c r="I1760" s="260">
        <v>0</v>
      </c>
      <c r="J1760" s="260">
        <v>0.25626816575174299</v>
      </c>
      <c r="K1760" s="260">
        <v>0.25626816575750699</v>
      </c>
      <c r="L1760" s="301" t="str">
        <f t="shared" si="55"/>
        <v/>
      </c>
      <c r="M1760" s="459">
        <f>IFERROR((Tableau1[[#This Row],[Scope 1
(kg CO2-eq)]]+Tableau1[[#This Row],[Scope 2 energy
(kg CO2-eq)]]+Tableau1[[#This Row],[Scope 2 Infrastructure
(kg CO2-eq)]])/Tableau1[[#This Row],[Total CO2-emissions
(kg CO2-eq)
for scope 3 use ]],"")</f>
        <v>0</v>
      </c>
      <c r="N1760" s="436" t="s">
        <v>3730</v>
      </c>
      <c r="O1760" s="259">
        <v>1</v>
      </c>
      <c r="P1760" s="259" t="s">
        <v>5167</v>
      </c>
      <c r="Q1760" s="260" t="s">
        <v>5216</v>
      </c>
    </row>
    <row r="1761" spans="1:17" ht="21.75" customHeight="1">
      <c r="A1761" s="301" t="s">
        <v>5167</v>
      </c>
      <c r="B1761" s="301" t="s">
        <v>5216</v>
      </c>
      <c r="C1761" s="316" t="s">
        <v>7822</v>
      </c>
      <c r="D1761" s="465" t="s">
        <v>3730</v>
      </c>
      <c r="E1761" s="465" t="s">
        <v>700</v>
      </c>
      <c r="F1761" s="469" t="str">
        <f t="shared" si="54"/>
        <v>CH</v>
      </c>
      <c r="G1761" s="260">
        <v>0</v>
      </c>
      <c r="H1761" s="260">
        <v>0</v>
      </c>
      <c r="I1761" s="260">
        <v>0</v>
      </c>
      <c r="J1761" s="260">
        <v>8.4603907980477705E-2</v>
      </c>
      <c r="K1761" s="260">
        <v>8.4603907612593399E-2</v>
      </c>
      <c r="L1761" s="301" t="str">
        <f t="shared" si="55"/>
        <v/>
      </c>
      <c r="M1761" s="459">
        <f>IFERROR((Tableau1[[#This Row],[Scope 1
(kg CO2-eq)]]+Tableau1[[#This Row],[Scope 2 energy
(kg CO2-eq)]]+Tableau1[[#This Row],[Scope 2 Infrastructure
(kg CO2-eq)]])/Tableau1[[#This Row],[Total CO2-emissions
(kg CO2-eq)
for scope 3 use ]],"")</f>
        <v>0</v>
      </c>
      <c r="N1761" s="436" t="s">
        <v>3730</v>
      </c>
      <c r="O1761" s="259">
        <v>1</v>
      </c>
      <c r="P1761" s="259" t="s">
        <v>5167</v>
      </c>
      <c r="Q1761" s="259" t="s">
        <v>5216</v>
      </c>
    </row>
    <row r="1762" spans="1:17" ht="21.75" customHeight="1">
      <c r="A1762" s="301" t="s">
        <v>5167</v>
      </c>
      <c r="B1762" s="301" t="s">
        <v>5216</v>
      </c>
      <c r="C1762" s="316" t="s">
        <v>7823</v>
      </c>
      <c r="D1762" s="465" t="s">
        <v>3730</v>
      </c>
      <c r="E1762" s="465" t="s">
        <v>700</v>
      </c>
      <c r="F1762" s="469" t="str">
        <f t="shared" si="54"/>
        <v>CH</v>
      </c>
      <c r="G1762" s="260">
        <v>0</v>
      </c>
      <c r="H1762" s="260">
        <v>0</v>
      </c>
      <c r="I1762" s="260">
        <v>0</v>
      </c>
      <c r="J1762" s="260">
        <v>0.17435409968507901</v>
      </c>
      <c r="K1762" s="260">
        <v>0.17435409968298399</v>
      </c>
      <c r="L1762" s="301" t="str">
        <f t="shared" si="55"/>
        <v/>
      </c>
      <c r="M1762" s="459">
        <f>IFERROR((Tableau1[[#This Row],[Scope 1
(kg CO2-eq)]]+Tableau1[[#This Row],[Scope 2 energy
(kg CO2-eq)]]+Tableau1[[#This Row],[Scope 2 Infrastructure
(kg CO2-eq)]])/Tableau1[[#This Row],[Total CO2-emissions
(kg CO2-eq)
for scope 3 use ]],"")</f>
        <v>0</v>
      </c>
      <c r="N1762" s="436" t="s">
        <v>3730</v>
      </c>
      <c r="O1762" s="259">
        <v>1</v>
      </c>
      <c r="P1762" s="259" t="s">
        <v>5167</v>
      </c>
      <c r="Q1762" s="259" t="s">
        <v>5216</v>
      </c>
    </row>
    <row r="1763" spans="1:17" ht="21.75" customHeight="1">
      <c r="A1763" s="301" t="s">
        <v>5167</v>
      </c>
      <c r="B1763" s="301" t="s">
        <v>5216</v>
      </c>
      <c r="C1763" s="316" t="s">
        <v>7824</v>
      </c>
      <c r="D1763" s="465" t="s">
        <v>3730</v>
      </c>
      <c r="E1763" s="465" t="s">
        <v>700</v>
      </c>
      <c r="F1763" s="469" t="str">
        <f t="shared" si="54"/>
        <v>CH</v>
      </c>
      <c r="G1763" s="260">
        <v>0</v>
      </c>
      <c r="H1763" s="260">
        <v>0</v>
      </c>
      <c r="I1763" s="260">
        <v>0</v>
      </c>
      <c r="J1763" s="260">
        <v>4.4728996360783597E-2</v>
      </c>
      <c r="K1763" s="260">
        <v>4.4728996361534899E-2</v>
      </c>
      <c r="L1763" s="301" t="str">
        <f t="shared" si="55"/>
        <v/>
      </c>
      <c r="M1763" s="459">
        <f>IFERROR((Tableau1[[#This Row],[Scope 1
(kg CO2-eq)]]+Tableau1[[#This Row],[Scope 2 energy
(kg CO2-eq)]]+Tableau1[[#This Row],[Scope 2 Infrastructure
(kg CO2-eq)]])/Tableau1[[#This Row],[Total CO2-emissions
(kg CO2-eq)
for scope 3 use ]],"")</f>
        <v>0</v>
      </c>
      <c r="N1763" s="436" t="s">
        <v>3730</v>
      </c>
      <c r="O1763" s="259">
        <v>1</v>
      </c>
      <c r="P1763" s="259" t="s">
        <v>5167</v>
      </c>
      <c r="Q1763" s="259" t="s">
        <v>5216</v>
      </c>
    </row>
    <row r="1764" spans="1:17" ht="21.75" customHeight="1">
      <c r="A1764" s="301" t="s">
        <v>5167</v>
      </c>
      <c r="B1764" s="301" t="s">
        <v>5216</v>
      </c>
      <c r="C1764" s="316" t="s">
        <v>7825</v>
      </c>
      <c r="D1764" s="465" t="s">
        <v>3730</v>
      </c>
      <c r="E1764" s="465" t="s">
        <v>700</v>
      </c>
      <c r="F1764" s="469" t="str">
        <f t="shared" si="54"/>
        <v>CH</v>
      </c>
      <c r="G1764" s="260">
        <v>0</v>
      </c>
      <c r="H1764" s="260">
        <v>0</v>
      </c>
      <c r="I1764" s="260">
        <v>0</v>
      </c>
      <c r="J1764" s="260">
        <v>8.1840289396492901E-3</v>
      </c>
      <c r="K1764" s="260">
        <v>8.1840289421426498E-3</v>
      </c>
      <c r="L1764" s="301" t="str">
        <f t="shared" si="55"/>
        <v/>
      </c>
      <c r="M1764" s="459">
        <f>IFERROR((Tableau1[[#This Row],[Scope 1
(kg CO2-eq)]]+Tableau1[[#This Row],[Scope 2 energy
(kg CO2-eq)]]+Tableau1[[#This Row],[Scope 2 Infrastructure
(kg CO2-eq)]])/Tableau1[[#This Row],[Total CO2-emissions
(kg CO2-eq)
for scope 3 use ]],"")</f>
        <v>0</v>
      </c>
      <c r="N1764" s="436" t="s">
        <v>3730</v>
      </c>
      <c r="O1764" s="259">
        <v>1</v>
      </c>
      <c r="P1764" s="259" t="s">
        <v>5167</v>
      </c>
      <c r="Q1764" s="259" t="s">
        <v>5216</v>
      </c>
    </row>
    <row r="1765" spans="1:17" ht="21.75" customHeight="1">
      <c r="A1765" s="301" t="s">
        <v>5167</v>
      </c>
      <c r="B1765" s="301" t="s">
        <v>5216</v>
      </c>
      <c r="C1765" s="316" t="s">
        <v>7826</v>
      </c>
      <c r="D1765" s="465" t="s">
        <v>3731</v>
      </c>
      <c r="E1765" s="465" t="s">
        <v>700</v>
      </c>
      <c r="F1765" s="469" t="str">
        <f t="shared" si="54"/>
        <v>CH</v>
      </c>
      <c r="G1765" s="260">
        <v>0</v>
      </c>
      <c r="H1765" s="260">
        <v>0</v>
      </c>
      <c r="I1765" s="260">
        <v>0</v>
      </c>
      <c r="J1765" s="260">
        <v>0.34149792656871097</v>
      </c>
      <c r="K1765" s="260">
        <v>0.34149792665249301</v>
      </c>
      <c r="L1765" s="301" t="str">
        <f t="shared" si="55"/>
        <v/>
      </c>
      <c r="M1765" s="459">
        <f>IFERROR((Tableau1[[#This Row],[Scope 1
(kg CO2-eq)]]+Tableau1[[#This Row],[Scope 2 energy
(kg CO2-eq)]]+Tableau1[[#This Row],[Scope 2 Infrastructure
(kg CO2-eq)]])/Tableau1[[#This Row],[Total CO2-emissions
(kg CO2-eq)
for scope 3 use ]],"")</f>
        <v>0</v>
      </c>
      <c r="N1765" s="436" t="s">
        <v>3731</v>
      </c>
      <c r="O1765" s="259">
        <v>1</v>
      </c>
      <c r="P1765" s="259" t="s">
        <v>5167</v>
      </c>
      <c r="Q1765" s="259" t="s">
        <v>5216</v>
      </c>
    </row>
    <row r="1766" spans="1:17" ht="21.75" customHeight="1">
      <c r="A1766" s="301" t="s">
        <v>5167</v>
      </c>
      <c r="B1766" s="301" t="s">
        <v>5216</v>
      </c>
      <c r="C1766" s="316" t="s">
        <v>7827</v>
      </c>
      <c r="D1766" s="465" t="s">
        <v>3731</v>
      </c>
      <c r="E1766" s="465" t="s">
        <v>700</v>
      </c>
      <c r="F1766" s="469" t="str">
        <f t="shared" si="54"/>
        <v>CH</v>
      </c>
      <c r="G1766" s="260">
        <v>0</v>
      </c>
      <c r="H1766" s="260">
        <v>0</v>
      </c>
      <c r="I1766" s="260">
        <v>0</v>
      </c>
      <c r="J1766" s="260">
        <v>0.44226780653980702</v>
      </c>
      <c r="K1766" s="260">
        <v>0.44226780658220299</v>
      </c>
      <c r="L1766" s="301" t="str">
        <f t="shared" si="55"/>
        <v/>
      </c>
      <c r="M1766" s="459">
        <f>IFERROR((Tableau1[[#This Row],[Scope 1
(kg CO2-eq)]]+Tableau1[[#This Row],[Scope 2 energy
(kg CO2-eq)]]+Tableau1[[#This Row],[Scope 2 Infrastructure
(kg CO2-eq)]])/Tableau1[[#This Row],[Total CO2-emissions
(kg CO2-eq)
for scope 3 use ]],"")</f>
        <v>0</v>
      </c>
      <c r="N1766" s="436" t="s">
        <v>3731</v>
      </c>
      <c r="O1766" s="259">
        <v>1</v>
      </c>
      <c r="P1766" s="259" t="s">
        <v>5167</v>
      </c>
      <c r="Q1766" s="259" t="s">
        <v>5216</v>
      </c>
    </row>
    <row r="1767" spans="1:17" ht="21.75" customHeight="1">
      <c r="A1767" s="301" t="s">
        <v>5167</v>
      </c>
      <c r="B1767" s="301" t="s">
        <v>5216</v>
      </c>
      <c r="C1767" s="316" t="s">
        <v>7828</v>
      </c>
      <c r="D1767" s="465" t="s">
        <v>3731</v>
      </c>
      <c r="E1767" s="465" t="s">
        <v>700</v>
      </c>
      <c r="F1767" s="469" t="str">
        <f t="shared" si="54"/>
        <v>CH</v>
      </c>
      <c r="G1767" s="260">
        <v>0</v>
      </c>
      <c r="H1767" s="260">
        <v>0</v>
      </c>
      <c r="I1767" s="260">
        <v>0</v>
      </c>
      <c r="J1767" s="260">
        <v>0.22183514611517899</v>
      </c>
      <c r="K1767" s="260">
        <v>0.22183514611455099</v>
      </c>
      <c r="L1767" s="301" t="str">
        <f t="shared" si="55"/>
        <v/>
      </c>
      <c r="M1767" s="459">
        <f>IFERROR((Tableau1[[#This Row],[Scope 1
(kg CO2-eq)]]+Tableau1[[#This Row],[Scope 2 energy
(kg CO2-eq)]]+Tableau1[[#This Row],[Scope 2 Infrastructure
(kg CO2-eq)]])/Tableau1[[#This Row],[Total CO2-emissions
(kg CO2-eq)
for scope 3 use ]],"")</f>
        <v>0</v>
      </c>
      <c r="N1767" s="436" t="s">
        <v>3731</v>
      </c>
      <c r="O1767" s="259">
        <v>1</v>
      </c>
      <c r="P1767" s="259" t="s">
        <v>5167</v>
      </c>
      <c r="Q1767" s="259" t="s">
        <v>5216</v>
      </c>
    </row>
    <row r="1768" spans="1:17" ht="21.75" customHeight="1">
      <c r="A1768" s="301" t="s">
        <v>5167</v>
      </c>
      <c r="B1768" s="301" t="s">
        <v>5216</v>
      </c>
      <c r="C1768" s="316" t="s">
        <v>7829</v>
      </c>
      <c r="D1768" s="465" t="s">
        <v>3730</v>
      </c>
      <c r="E1768" s="465" t="s">
        <v>6091</v>
      </c>
      <c r="F1768" s="469" t="str">
        <f t="shared" si="54"/>
        <v>other</v>
      </c>
      <c r="G1768" s="260">
        <v>0</v>
      </c>
      <c r="H1768" s="260">
        <v>0</v>
      </c>
      <c r="I1768" s="260">
        <v>0</v>
      </c>
      <c r="J1768" s="260">
        <v>0.57716764950718702</v>
      </c>
      <c r="K1768" s="260">
        <v>0.577167649516237</v>
      </c>
      <c r="L1768" s="301" t="str">
        <f t="shared" si="55"/>
        <v/>
      </c>
      <c r="M1768" s="459">
        <f>IFERROR((Tableau1[[#This Row],[Scope 1
(kg CO2-eq)]]+Tableau1[[#This Row],[Scope 2 energy
(kg CO2-eq)]]+Tableau1[[#This Row],[Scope 2 Infrastructure
(kg CO2-eq)]])/Tableau1[[#This Row],[Total CO2-emissions
(kg CO2-eq)
for scope 3 use ]],"")</f>
        <v>0</v>
      </c>
      <c r="N1768" s="436" t="s">
        <v>3730</v>
      </c>
      <c r="O1768" s="259">
        <v>1</v>
      </c>
      <c r="P1768" s="259" t="s">
        <v>5167</v>
      </c>
      <c r="Q1768" s="259" t="s">
        <v>5216</v>
      </c>
    </row>
    <row r="1769" spans="1:17" ht="21.75" customHeight="1">
      <c r="A1769" s="301" t="s">
        <v>5167</v>
      </c>
      <c r="B1769" s="301" t="s">
        <v>5216</v>
      </c>
      <c r="C1769" s="316" t="s">
        <v>7830</v>
      </c>
      <c r="D1769" s="465" t="s">
        <v>3730</v>
      </c>
      <c r="E1769" s="465" t="s">
        <v>700</v>
      </c>
      <c r="F1769" s="469" t="str">
        <f t="shared" si="54"/>
        <v>CH</v>
      </c>
      <c r="G1769" s="260">
        <v>0</v>
      </c>
      <c r="H1769" s="260">
        <v>0</v>
      </c>
      <c r="I1769" s="260">
        <v>0</v>
      </c>
      <c r="J1769" s="260">
        <v>8.9920092195639303E-2</v>
      </c>
      <c r="K1769" s="260">
        <v>8.9920092138740304E-2</v>
      </c>
      <c r="L1769" s="301" t="str">
        <f t="shared" si="55"/>
        <v/>
      </c>
      <c r="M1769" s="459">
        <f>IFERROR((Tableau1[[#This Row],[Scope 1
(kg CO2-eq)]]+Tableau1[[#This Row],[Scope 2 energy
(kg CO2-eq)]]+Tableau1[[#This Row],[Scope 2 Infrastructure
(kg CO2-eq)]])/Tableau1[[#This Row],[Total CO2-emissions
(kg CO2-eq)
for scope 3 use ]],"")</f>
        <v>0</v>
      </c>
      <c r="N1769" s="436" t="s">
        <v>3730</v>
      </c>
      <c r="O1769" s="259">
        <v>1</v>
      </c>
      <c r="P1769" s="259" t="s">
        <v>5167</v>
      </c>
      <c r="Q1769" s="259" t="s">
        <v>5216</v>
      </c>
    </row>
    <row r="1770" spans="1:17" ht="21.75" customHeight="1">
      <c r="A1770" s="301" t="s">
        <v>5167</v>
      </c>
      <c r="B1770" s="301" t="s">
        <v>5216</v>
      </c>
      <c r="C1770" s="316" t="s">
        <v>7831</v>
      </c>
      <c r="D1770" s="465" t="s">
        <v>3730</v>
      </c>
      <c r="E1770" s="465" t="s">
        <v>700</v>
      </c>
      <c r="F1770" s="469" t="str">
        <f t="shared" si="54"/>
        <v>CH</v>
      </c>
      <c r="G1770" s="260">
        <v>0</v>
      </c>
      <c r="H1770" s="260">
        <v>0</v>
      </c>
      <c r="I1770" s="260">
        <v>0</v>
      </c>
      <c r="J1770" s="260">
        <v>0.495253583440524</v>
      </c>
      <c r="K1770" s="260">
        <v>0.49525358343970799</v>
      </c>
      <c r="L1770" s="301" t="str">
        <f t="shared" si="55"/>
        <v/>
      </c>
      <c r="M1770" s="459">
        <f>IFERROR((Tableau1[[#This Row],[Scope 1
(kg CO2-eq)]]+Tableau1[[#This Row],[Scope 2 energy
(kg CO2-eq)]]+Tableau1[[#This Row],[Scope 2 Infrastructure
(kg CO2-eq)]])/Tableau1[[#This Row],[Total CO2-emissions
(kg CO2-eq)
for scope 3 use ]],"")</f>
        <v>0</v>
      </c>
      <c r="N1770" s="436" t="s">
        <v>3730</v>
      </c>
      <c r="O1770" s="259">
        <v>1</v>
      </c>
      <c r="P1770" s="259" t="s">
        <v>5167</v>
      </c>
      <c r="Q1770" s="259" t="s">
        <v>5216</v>
      </c>
    </row>
    <row r="1771" spans="1:17" ht="21.75" customHeight="1">
      <c r="A1771" s="301" t="s">
        <v>5167</v>
      </c>
      <c r="B1771" s="301" t="s">
        <v>5216</v>
      </c>
      <c r="C1771" s="316" t="s">
        <v>7832</v>
      </c>
      <c r="D1771" s="465" t="s">
        <v>3730</v>
      </c>
      <c r="E1771" s="465" t="s">
        <v>6091</v>
      </c>
      <c r="F1771" s="469" t="str">
        <f t="shared" si="54"/>
        <v>other</v>
      </c>
      <c r="G1771" s="260">
        <v>0</v>
      </c>
      <c r="H1771" s="260">
        <v>0</v>
      </c>
      <c r="I1771" s="260">
        <v>0</v>
      </c>
      <c r="J1771" s="260">
        <v>0.48341061529511198</v>
      </c>
      <c r="K1771" s="260">
        <v>0.48341061529877499</v>
      </c>
      <c r="L1771" s="301" t="str">
        <f t="shared" si="55"/>
        <v/>
      </c>
      <c r="M1771" s="459">
        <f>IFERROR((Tableau1[[#This Row],[Scope 1
(kg CO2-eq)]]+Tableau1[[#This Row],[Scope 2 energy
(kg CO2-eq)]]+Tableau1[[#This Row],[Scope 2 Infrastructure
(kg CO2-eq)]])/Tableau1[[#This Row],[Total CO2-emissions
(kg CO2-eq)
for scope 3 use ]],"")</f>
        <v>0</v>
      </c>
      <c r="N1771" s="436" t="s">
        <v>3730</v>
      </c>
      <c r="O1771" s="259">
        <v>1</v>
      </c>
      <c r="P1771" s="259" t="s">
        <v>5167</v>
      </c>
      <c r="Q1771" s="259" t="s">
        <v>5216</v>
      </c>
    </row>
    <row r="1772" spans="1:17" ht="21.75" customHeight="1">
      <c r="A1772" s="301" t="s">
        <v>5167</v>
      </c>
      <c r="B1772" s="301" t="s">
        <v>5216</v>
      </c>
      <c r="C1772" s="316" t="s">
        <v>7833</v>
      </c>
      <c r="D1772" s="465" t="s">
        <v>3730</v>
      </c>
      <c r="E1772" s="465" t="s">
        <v>700</v>
      </c>
      <c r="F1772" s="469" t="str">
        <f t="shared" si="54"/>
        <v>CH</v>
      </c>
      <c r="G1772" s="260">
        <v>0</v>
      </c>
      <c r="H1772" s="260">
        <v>0</v>
      </c>
      <c r="I1772" s="260">
        <v>0</v>
      </c>
      <c r="J1772" s="260">
        <v>8.8401182419878793E-2</v>
      </c>
      <c r="K1772" s="260">
        <v>8.8401183930716803E-2</v>
      </c>
      <c r="L1772" s="301" t="str">
        <f t="shared" si="55"/>
        <v/>
      </c>
      <c r="M1772" s="459">
        <f>IFERROR((Tableau1[[#This Row],[Scope 1
(kg CO2-eq)]]+Tableau1[[#This Row],[Scope 2 energy
(kg CO2-eq)]]+Tableau1[[#This Row],[Scope 2 Infrastructure
(kg CO2-eq)]])/Tableau1[[#This Row],[Total CO2-emissions
(kg CO2-eq)
for scope 3 use ]],"")</f>
        <v>0</v>
      </c>
      <c r="N1772" s="436" t="s">
        <v>3730</v>
      </c>
      <c r="O1772" s="259">
        <v>1</v>
      </c>
      <c r="P1772" s="259" t="s">
        <v>5167</v>
      </c>
      <c r="Q1772" s="259" t="s">
        <v>5216</v>
      </c>
    </row>
    <row r="1773" spans="1:17" ht="21.75" customHeight="1">
      <c r="A1773" s="301" t="s">
        <v>5167</v>
      </c>
      <c r="B1773" s="301" t="s">
        <v>5216</v>
      </c>
      <c r="C1773" s="316" t="s">
        <v>7834</v>
      </c>
      <c r="D1773" s="465" t="s">
        <v>3730</v>
      </c>
      <c r="E1773" s="465" t="s">
        <v>700</v>
      </c>
      <c r="F1773" s="469" t="str">
        <f t="shared" si="54"/>
        <v>CH</v>
      </c>
      <c r="G1773" s="260">
        <v>0</v>
      </c>
      <c r="H1773" s="260">
        <v>0</v>
      </c>
      <c r="I1773" s="260">
        <v>0</v>
      </c>
      <c r="J1773" s="260">
        <v>0.40149654922844902</v>
      </c>
      <c r="K1773" s="260">
        <v>0.401496549224298</v>
      </c>
      <c r="L1773" s="301" t="str">
        <f t="shared" si="55"/>
        <v/>
      </c>
      <c r="M1773" s="459">
        <f>IFERROR((Tableau1[[#This Row],[Scope 1
(kg CO2-eq)]]+Tableau1[[#This Row],[Scope 2 energy
(kg CO2-eq)]]+Tableau1[[#This Row],[Scope 2 Infrastructure
(kg CO2-eq)]])/Tableau1[[#This Row],[Total CO2-emissions
(kg CO2-eq)
for scope 3 use ]],"")</f>
        <v>0</v>
      </c>
      <c r="N1773" s="436" t="s">
        <v>3730</v>
      </c>
      <c r="O1773" s="259">
        <v>1</v>
      </c>
      <c r="P1773" s="259" t="s">
        <v>5167</v>
      </c>
      <c r="Q1773" s="259" t="s">
        <v>5216</v>
      </c>
    </row>
    <row r="1774" spans="1:17" ht="21.75" customHeight="1">
      <c r="A1774" s="301" t="s">
        <v>5167</v>
      </c>
      <c r="B1774" s="301" t="s">
        <v>5216</v>
      </c>
      <c r="C1774" s="316" t="s">
        <v>7835</v>
      </c>
      <c r="D1774" s="465" t="s">
        <v>3730</v>
      </c>
      <c r="E1774" s="465" t="s">
        <v>700</v>
      </c>
      <c r="F1774" s="469" t="str">
        <f t="shared" si="54"/>
        <v>CH</v>
      </c>
      <c r="G1774" s="260">
        <v>0</v>
      </c>
      <c r="H1774" s="260">
        <v>0</v>
      </c>
      <c r="I1774" s="260">
        <v>0</v>
      </c>
      <c r="J1774" s="260">
        <v>9.5318703554478204E-2</v>
      </c>
      <c r="K1774" s="260">
        <v>9.5318703550981099E-2</v>
      </c>
      <c r="L1774" s="301" t="str">
        <f t="shared" si="55"/>
        <v/>
      </c>
      <c r="M1774" s="459">
        <f>IFERROR((Tableau1[[#This Row],[Scope 1
(kg CO2-eq)]]+Tableau1[[#This Row],[Scope 2 energy
(kg CO2-eq)]]+Tableau1[[#This Row],[Scope 2 Infrastructure
(kg CO2-eq)]])/Tableau1[[#This Row],[Total CO2-emissions
(kg CO2-eq)
for scope 3 use ]],"")</f>
        <v>0</v>
      </c>
      <c r="N1774" s="436" t="s">
        <v>3730</v>
      </c>
      <c r="O1774" s="259">
        <v>1</v>
      </c>
      <c r="P1774" s="259" t="s">
        <v>5167</v>
      </c>
      <c r="Q1774" s="259" t="s">
        <v>5216</v>
      </c>
    </row>
    <row r="1775" spans="1:17" ht="21.75" customHeight="1">
      <c r="A1775" s="301" t="s">
        <v>5167</v>
      </c>
      <c r="B1775" s="301" t="s">
        <v>5216</v>
      </c>
      <c r="C1775" s="316" t="s">
        <v>7836</v>
      </c>
      <c r="D1775" s="465" t="s">
        <v>3730</v>
      </c>
      <c r="E1775" s="465" t="s">
        <v>700</v>
      </c>
      <c r="F1775" s="469" t="str">
        <f t="shared" si="54"/>
        <v>CH</v>
      </c>
      <c r="G1775" s="260">
        <v>0</v>
      </c>
      <c r="H1775" s="260">
        <v>0</v>
      </c>
      <c r="I1775" s="260">
        <v>0</v>
      </c>
      <c r="J1775" s="260">
        <v>8.0538038237447707E-2</v>
      </c>
      <c r="K1775" s="260">
        <v>8.0538038225264702E-2</v>
      </c>
      <c r="L1775" s="301" t="str">
        <f t="shared" si="55"/>
        <v/>
      </c>
      <c r="M1775" s="459">
        <f>IFERROR((Tableau1[[#This Row],[Scope 1
(kg CO2-eq)]]+Tableau1[[#This Row],[Scope 2 energy
(kg CO2-eq)]]+Tableau1[[#This Row],[Scope 2 Infrastructure
(kg CO2-eq)]])/Tableau1[[#This Row],[Total CO2-emissions
(kg CO2-eq)
for scope 3 use ]],"")</f>
        <v>0</v>
      </c>
      <c r="N1775" s="436" t="s">
        <v>3730</v>
      </c>
      <c r="O1775" s="259">
        <v>1</v>
      </c>
      <c r="P1775" s="259" t="s">
        <v>5167</v>
      </c>
      <c r="Q1775" s="259" t="s">
        <v>5216</v>
      </c>
    </row>
    <row r="1776" spans="1:17" ht="21.75" customHeight="1">
      <c r="A1776" s="301" t="s">
        <v>5167</v>
      </c>
      <c r="B1776" s="301" t="s">
        <v>5251</v>
      </c>
      <c r="C1776" s="316" t="s">
        <v>7837</v>
      </c>
      <c r="D1776" s="465" t="s">
        <v>3730</v>
      </c>
      <c r="E1776" s="465" t="s">
        <v>700</v>
      </c>
      <c r="F1776" s="469" t="str">
        <f t="shared" si="54"/>
        <v>CH</v>
      </c>
      <c r="G1776" s="260">
        <v>3.90091936E-3</v>
      </c>
      <c r="H1776" s="260">
        <v>6.5415907803060003E-3</v>
      </c>
      <c r="I1776" s="260">
        <v>3.5972170055999998E-6</v>
      </c>
      <c r="J1776" s="260">
        <v>7.5414824002560006E-3</v>
      </c>
      <c r="K1776" s="260">
        <v>1.79875897503841E-2</v>
      </c>
      <c r="L1776" s="301" t="str">
        <f t="shared" si="55"/>
        <v/>
      </c>
      <c r="M1776" s="459">
        <f>IFERROR((Tableau1[[#This Row],[Scope 1
(kg CO2-eq)]]+Tableau1[[#This Row],[Scope 2 energy
(kg CO2-eq)]]+Tableau1[[#This Row],[Scope 2 Infrastructure
(kg CO2-eq)]])/Tableau1[[#This Row],[Total CO2-emissions
(kg CO2-eq)
for scope 3 use ]],"")</f>
        <v>0.58073969343716758</v>
      </c>
      <c r="N1776" s="436" t="s">
        <v>3730</v>
      </c>
      <c r="O1776" s="259">
        <v>1</v>
      </c>
      <c r="P1776" s="259" t="s">
        <v>5167</v>
      </c>
      <c r="Q1776" s="259" t="s">
        <v>5251</v>
      </c>
    </row>
    <row r="1777" spans="1:17" ht="21.75" customHeight="1">
      <c r="A1777" s="301" t="s">
        <v>5167</v>
      </c>
      <c r="B1777" s="301" t="s">
        <v>5251</v>
      </c>
      <c r="C1777" s="316" t="s">
        <v>7838</v>
      </c>
      <c r="D1777" s="465" t="s">
        <v>3730</v>
      </c>
      <c r="E1777" s="465" t="s">
        <v>700</v>
      </c>
      <c r="F1777" s="469" t="str">
        <f t="shared" si="54"/>
        <v>CH</v>
      </c>
      <c r="G1777" s="260">
        <v>3.9152134E-3</v>
      </c>
      <c r="H1777" s="260">
        <v>6.557344205048E-3</v>
      </c>
      <c r="I1777" s="260">
        <v>3.6058798047999998E-6</v>
      </c>
      <c r="J1777" s="260">
        <v>6.7702742556175E-3</v>
      </c>
      <c r="K1777" s="260">
        <v>1.7246437726170499E-2</v>
      </c>
      <c r="L1777" s="301" t="str">
        <f t="shared" si="55"/>
        <v/>
      </c>
      <c r="M1777" s="459">
        <f>IFERROR((Tableau1[[#This Row],[Scope 1
(kg CO2-eq)]]+Tableau1[[#This Row],[Scope 2 energy
(kg CO2-eq)]]+Tableau1[[#This Row],[Scope 2 Infrastructure
(kg CO2-eq)]])/Tableau1[[#This Row],[Total CO2-emissions
(kg CO2-eq)
for scope 3 use ]],"")</f>
        <v>0.60743926665828574</v>
      </c>
      <c r="N1777" s="436" t="s">
        <v>3730</v>
      </c>
      <c r="O1777" s="259">
        <v>1</v>
      </c>
      <c r="P1777" s="259" t="s">
        <v>5167</v>
      </c>
      <c r="Q1777" s="260" t="s">
        <v>5251</v>
      </c>
    </row>
    <row r="1778" spans="1:17" ht="21.75" customHeight="1">
      <c r="A1778" s="301" t="s">
        <v>5252</v>
      </c>
      <c r="B1778" s="301" t="s">
        <v>5253</v>
      </c>
      <c r="C1778" s="316" t="s">
        <v>7839</v>
      </c>
      <c r="D1778" s="465" t="s">
        <v>3730</v>
      </c>
      <c r="E1778" s="465" t="s">
        <v>700</v>
      </c>
      <c r="F1778" s="469" t="str">
        <f t="shared" si="54"/>
        <v>CH</v>
      </c>
      <c r="G1778" s="260">
        <v>6.4731723000000005E-2</v>
      </c>
      <c r="H1778" s="260">
        <v>4.8168499981259997E-5</v>
      </c>
      <c r="I1778" s="260">
        <v>1.7830161459959999E-6</v>
      </c>
      <c r="J1778" s="260">
        <v>1.3360744296746399E-2</v>
      </c>
      <c r="K1778" s="260">
        <v>7.8142421155948799E-2</v>
      </c>
      <c r="L1778" s="301" t="str">
        <f t="shared" si="55"/>
        <v/>
      </c>
      <c r="M1778" s="459">
        <f>IFERROR((Tableau1[[#This Row],[Scope 1
(kg CO2-eq)]]+Tableau1[[#This Row],[Scope 2 energy
(kg CO2-eq)]]+Tableau1[[#This Row],[Scope 2 Infrastructure
(kg CO2-eq)]])/Tableau1[[#This Row],[Total CO2-emissions
(kg CO2-eq)
for scope 3 use ]],"")</f>
        <v>0.82902056984953798</v>
      </c>
      <c r="N1778" s="437" t="s">
        <v>3730</v>
      </c>
      <c r="O1778" s="259">
        <v>1</v>
      </c>
      <c r="P1778" s="259" t="s">
        <v>5252</v>
      </c>
      <c r="Q1778" s="260" t="s">
        <v>5253</v>
      </c>
    </row>
    <row r="1779" spans="1:17" ht="21.75" customHeight="1">
      <c r="A1779" s="301" t="s">
        <v>5167</v>
      </c>
      <c r="B1779" s="301" t="s">
        <v>5216</v>
      </c>
      <c r="C1779" s="316" t="s">
        <v>7840</v>
      </c>
      <c r="D1779" s="465" t="s">
        <v>3731</v>
      </c>
      <c r="E1779" s="465" t="s">
        <v>700</v>
      </c>
      <c r="F1779" s="469" t="str">
        <f t="shared" si="54"/>
        <v>CH</v>
      </c>
      <c r="G1779" s="260">
        <v>0</v>
      </c>
      <c r="H1779" s="260">
        <v>0</v>
      </c>
      <c r="I1779" s="260">
        <v>0</v>
      </c>
      <c r="J1779" s="260">
        <v>0.28911628222026797</v>
      </c>
      <c r="K1779" s="260">
        <v>0.28911628218475699</v>
      </c>
      <c r="L1779" s="301" t="str">
        <f t="shared" si="55"/>
        <v/>
      </c>
      <c r="M1779" s="459">
        <f>IFERROR((Tableau1[[#This Row],[Scope 1
(kg CO2-eq)]]+Tableau1[[#This Row],[Scope 2 energy
(kg CO2-eq)]]+Tableau1[[#This Row],[Scope 2 Infrastructure
(kg CO2-eq)]])/Tableau1[[#This Row],[Total CO2-emissions
(kg CO2-eq)
for scope 3 use ]],"")</f>
        <v>0</v>
      </c>
      <c r="N1779" s="436" t="s">
        <v>3731</v>
      </c>
      <c r="O1779" s="259">
        <v>1</v>
      </c>
      <c r="P1779" s="260" t="s">
        <v>5167</v>
      </c>
      <c r="Q1779" s="260" t="s">
        <v>5216</v>
      </c>
    </row>
    <row r="1780" spans="1:17" ht="21.75" customHeight="1">
      <c r="A1780" s="301" t="s">
        <v>5167</v>
      </c>
      <c r="B1780" s="301" t="s">
        <v>5262</v>
      </c>
      <c r="C1780" s="316" t="s">
        <v>7841</v>
      </c>
      <c r="D1780" s="465" t="s">
        <v>3730</v>
      </c>
      <c r="E1780" s="465" t="s">
        <v>700</v>
      </c>
      <c r="F1780" s="469" t="str">
        <f t="shared" si="54"/>
        <v>CH</v>
      </c>
      <c r="G1780" s="260">
        <v>0</v>
      </c>
      <c r="H1780" s="260">
        <v>1.475201153912E-7</v>
      </c>
      <c r="I1780" s="260">
        <v>7.0586666659200005E-8</v>
      </c>
      <c r="J1780" s="260">
        <v>1.1687464495249301E-3</v>
      </c>
      <c r="K1780" s="260">
        <v>1.1689645978149501E-3</v>
      </c>
      <c r="L1780" s="301" t="str">
        <f t="shared" si="55"/>
        <v/>
      </c>
      <c r="M1780" s="459">
        <f>IFERROR((Tableau1[[#This Row],[Scope 1
(kg CO2-eq)]]+Tableau1[[#This Row],[Scope 2 energy
(kg CO2-eq)]]+Tableau1[[#This Row],[Scope 2 Infrastructure
(kg CO2-eq)]])/Tableau1[[#This Row],[Total CO2-emissions
(kg CO2-eq)
for scope 3 use ]],"")</f>
        <v>1.8658116974465196E-4</v>
      </c>
      <c r="N1780" s="437" t="s">
        <v>3730</v>
      </c>
      <c r="O1780" s="259">
        <v>1</v>
      </c>
      <c r="P1780" s="259" t="s">
        <v>5167</v>
      </c>
      <c r="Q1780" s="259" t="s">
        <v>5262</v>
      </c>
    </row>
    <row r="1781" spans="1:17" ht="21.75" customHeight="1">
      <c r="A1781" s="301" t="s">
        <v>5167</v>
      </c>
      <c r="B1781" s="301" t="s">
        <v>5251</v>
      </c>
      <c r="C1781" s="316" t="s">
        <v>7842</v>
      </c>
      <c r="D1781" s="465" t="s">
        <v>3730</v>
      </c>
      <c r="E1781" s="465" t="s">
        <v>700</v>
      </c>
      <c r="F1781" s="469" t="str">
        <f t="shared" si="54"/>
        <v>CH</v>
      </c>
      <c r="G1781" s="260">
        <v>7.0018839999999997E-5</v>
      </c>
      <c r="H1781" s="260">
        <v>1.120980539536E-3</v>
      </c>
      <c r="I1781" s="260">
        <v>6.1642655360000003E-7</v>
      </c>
      <c r="J1781" s="260">
        <v>0.16295807783305402</v>
      </c>
      <c r="K1781" s="260">
        <v>0.16414969355982501</v>
      </c>
      <c r="L1781" s="301" t="str">
        <f t="shared" si="55"/>
        <v/>
      </c>
      <c r="M1781" s="459">
        <f>IFERROR((Tableau1[[#This Row],[Scope 1
(kg CO2-eq)]]+Tableau1[[#This Row],[Scope 2 energy
(kg CO2-eq)]]+Tableau1[[#This Row],[Scope 2 Infrastructure
(kg CO2-eq)]])/Tableau1[[#This Row],[Total CO2-emissions
(kg CO2-eq)
for scope 3 use ]],"")</f>
        <v>7.259323975864207E-3</v>
      </c>
      <c r="N1781" s="436" t="s">
        <v>3730</v>
      </c>
      <c r="O1781" s="259">
        <v>1</v>
      </c>
      <c r="P1781" s="260" t="s">
        <v>5167</v>
      </c>
      <c r="Q1781" s="260" t="s">
        <v>5251</v>
      </c>
    </row>
    <row r="1782" spans="1:17" ht="21.75" customHeight="1">
      <c r="A1782" s="301" t="s">
        <v>4258</v>
      </c>
      <c r="B1782" s="301" t="s">
        <v>5243</v>
      </c>
      <c r="C1782" s="316" t="s">
        <v>7843</v>
      </c>
      <c r="D1782" s="465" t="s">
        <v>3647</v>
      </c>
      <c r="E1782" s="465" t="s">
        <v>700</v>
      </c>
      <c r="F1782" s="469" t="str">
        <f t="shared" si="54"/>
        <v>CH</v>
      </c>
      <c r="G1782" s="260">
        <v>9.3738863899999997E-2</v>
      </c>
      <c r="H1782" s="260">
        <v>0</v>
      </c>
      <c r="I1782" s="260">
        <v>0</v>
      </c>
      <c r="J1782" s="260">
        <v>28.3602598533089</v>
      </c>
      <c r="K1782" s="260">
        <v>28.453998466030502</v>
      </c>
      <c r="L1782" s="301">
        <f t="shared" si="55"/>
        <v>28453.998466030502</v>
      </c>
      <c r="M1782" s="459">
        <f>IFERROR((Tableau1[[#This Row],[Scope 1
(kg CO2-eq)]]+Tableau1[[#This Row],[Scope 2 energy
(kg CO2-eq)]]+Tableau1[[#This Row],[Scope 2 Infrastructure
(kg CO2-eq)]])/Tableau1[[#This Row],[Total CO2-emissions
(kg CO2-eq)
for scope 3 use ]],"")</f>
        <v>3.2944003990127827E-3</v>
      </c>
      <c r="N1782" s="436" t="s">
        <v>3647</v>
      </c>
      <c r="O1782" s="259">
        <v>1000</v>
      </c>
      <c r="P1782" s="259" t="s">
        <v>4258</v>
      </c>
      <c r="Q1782" s="260" t="s">
        <v>5243</v>
      </c>
    </row>
    <row r="1783" spans="1:17" ht="21.75" customHeight="1">
      <c r="A1783" s="301" t="s">
        <v>5206</v>
      </c>
      <c r="B1783" s="301" t="s">
        <v>5271</v>
      </c>
      <c r="C1783" s="316" t="s">
        <v>7844</v>
      </c>
      <c r="D1783" s="465" t="s">
        <v>436</v>
      </c>
      <c r="E1783" s="465" t="s">
        <v>700</v>
      </c>
      <c r="F1783" s="469" t="str">
        <f t="shared" si="54"/>
        <v>CH</v>
      </c>
      <c r="G1783" s="260">
        <v>0</v>
      </c>
      <c r="H1783" s="260">
        <v>1.677666727E-2</v>
      </c>
      <c r="I1783" s="260">
        <v>2.35219E-4</v>
      </c>
      <c r="J1783" s="260">
        <v>0</v>
      </c>
      <c r="K1783" s="260">
        <v>1.7011890113810799E-2</v>
      </c>
      <c r="L1783" s="301">
        <f t="shared" si="55"/>
        <v>6.1242804409718882E-2</v>
      </c>
      <c r="M1783" s="459">
        <f>IFERROR((Tableau1[[#This Row],[Scope 1
(kg CO2-eq)]]+Tableau1[[#This Row],[Scope 2 energy
(kg CO2-eq)]]+Tableau1[[#This Row],[Scope 2 Infrastructure
(kg CO2-eq)]])/Tableau1[[#This Row],[Total CO2-emissions
(kg CO2-eq)
for scope 3 use ]],"")</f>
        <v>0.99999977405151486</v>
      </c>
      <c r="N1783" s="436" t="s">
        <v>436</v>
      </c>
      <c r="O1783" s="259">
        <v>1</v>
      </c>
      <c r="P1783" s="259" t="s">
        <v>5206</v>
      </c>
      <c r="Q1783" s="259" t="s">
        <v>5271</v>
      </c>
    </row>
    <row r="1784" spans="1:17" ht="21.75" customHeight="1">
      <c r="A1784" s="301" t="s">
        <v>5206</v>
      </c>
      <c r="B1784" s="301" t="s">
        <v>5271</v>
      </c>
      <c r="C1784" s="316" t="s">
        <v>7845</v>
      </c>
      <c r="D1784" s="465" t="s">
        <v>436</v>
      </c>
      <c r="E1784" s="465" t="s">
        <v>700</v>
      </c>
      <c r="F1784" s="469" t="str">
        <f t="shared" si="54"/>
        <v>CH</v>
      </c>
      <c r="G1784" s="260">
        <v>0</v>
      </c>
      <c r="H1784" s="260">
        <v>3.1321311400000003E-2</v>
      </c>
      <c r="I1784" s="260">
        <v>2.35219E-4</v>
      </c>
      <c r="J1784" s="260">
        <v>0</v>
      </c>
      <c r="K1784" s="260">
        <v>3.1556535006771899E-2</v>
      </c>
      <c r="L1784" s="301">
        <f t="shared" si="55"/>
        <v>0.11360352602437884</v>
      </c>
      <c r="M1784" s="459">
        <f>IFERROR((Tableau1[[#This Row],[Scope 1
(kg CO2-eq)]]+Tableau1[[#This Row],[Scope 2 energy
(kg CO2-eq)]]+Tableau1[[#This Row],[Scope 2 Infrastructure
(kg CO2-eq)]])/Tableau1[[#This Row],[Total CO2-emissions
(kg CO2-eq)
for scope 3 use ]],"")</f>
        <v>0.99999985401528102</v>
      </c>
      <c r="N1784" s="436" t="s">
        <v>436</v>
      </c>
      <c r="O1784" s="259">
        <v>1</v>
      </c>
      <c r="P1784" s="259" t="s">
        <v>5206</v>
      </c>
      <c r="Q1784" s="259" t="s">
        <v>5271</v>
      </c>
    </row>
    <row r="1785" spans="1:17" ht="21.75" customHeight="1">
      <c r="A1785" s="301" t="s">
        <v>5206</v>
      </c>
      <c r="B1785" s="301" t="s">
        <v>5271</v>
      </c>
      <c r="C1785" s="316" t="s">
        <v>7846</v>
      </c>
      <c r="D1785" s="465" t="s">
        <v>436</v>
      </c>
      <c r="E1785" s="465" t="s">
        <v>700</v>
      </c>
      <c r="F1785" s="469" t="str">
        <f t="shared" si="54"/>
        <v>CH</v>
      </c>
      <c r="G1785" s="260">
        <v>0</v>
      </c>
      <c r="H1785" s="260">
        <v>4.6341556120000002E-2</v>
      </c>
      <c r="I1785" s="260">
        <v>2.35219E-4</v>
      </c>
      <c r="J1785" s="260">
        <v>0</v>
      </c>
      <c r="K1785" s="260">
        <v>4.65767802129856E-2</v>
      </c>
      <c r="L1785" s="301">
        <f t="shared" si="55"/>
        <v>0.16767640876674816</v>
      </c>
      <c r="M1785" s="459">
        <f>IFERROR((Tableau1[[#This Row],[Scope 1
(kg CO2-eq)]]+Tableau1[[#This Row],[Scope 2 energy
(kg CO2-eq)]]+Tableau1[[#This Row],[Scope 2 Infrastructure
(kg CO2-eq)]])/Tableau1[[#This Row],[Total CO2-emissions
(kg CO2-eq)
for scope 3 use ]],"")</f>
        <v>0.99999989065397887</v>
      </c>
      <c r="N1785" s="436" t="s">
        <v>436</v>
      </c>
      <c r="O1785" s="259">
        <v>1</v>
      </c>
      <c r="P1785" s="259" t="s">
        <v>5206</v>
      </c>
      <c r="Q1785" s="259" t="s">
        <v>5271</v>
      </c>
    </row>
    <row r="1786" spans="1:17" ht="21.75" customHeight="1">
      <c r="A1786" s="301" t="s">
        <v>5211</v>
      </c>
      <c r="B1786" s="301" t="s">
        <v>5271</v>
      </c>
      <c r="C1786" s="316" t="s">
        <v>7847</v>
      </c>
      <c r="D1786" s="465" t="s">
        <v>436</v>
      </c>
      <c r="E1786" s="465" t="s">
        <v>700</v>
      </c>
      <c r="F1786" s="469" t="str">
        <f t="shared" si="54"/>
        <v>CH</v>
      </c>
      <c r="G1786" s="260">
        <v>0</v>
      </c>
      <c r="H1786" s="260">
        <v>1.38124267E-2</v>
      </c>
      <c r="I1786" s="260">
        <v>2.6107200099999999E-3</v>
      </c>
      <c r="J1786" s="260">
        <v>0</v>
      </c>
      <c r="K1786" s="260">
        <v>1.6423140122674301E-2</v>
      </c>
      <c r="L1786" s="301">
        <f t="shared" si="55"/>
        <v>5.9123304441627486E-2</v>
      </c>
      <c r="M1786" s="459">
        <f>IFERROR((Tableau1[[#This Row],[Scope 1
(kg CO2-eq)]]+Tableau1[[#This Row],[Scope 2 energy
(kg CO2-eq)]]+Tableau1[[#This Row],[Scope 2 Infrastructure
(kg CO2-eq)]])/Tableau1[[#This Row],[Total CO2-emissions
(kg CO2-eq)
for scope 3 use ]],"")</f>
        <v>1.0000004011002555</v>
      </c>
      <c r="N1786" s="436" t="s">
        <v>436</v>
      </c>
      <c r="O1786" s="259">
        <v>1</v>
      </c>
      <c r="P1786" s="259" t="s">
        <v>5211</v>
      </c>
      <c r="Q1786" s="259" t="s">
        <v>5271</v>
      </c>
    </row>
    <row r="1787" spans="1:17" ht="21.75" customHeight="1">
      <c r="A1787" s="301" t="s">
        <v>4133</v>
      </c>
      <c r="B1787" s="301" t="s">
        <v>5271</v>
      </c>
      <c r="C1787" s="316" t="s">
        <v>7848</v>
      </c>
      <c r="D1787" s="465" t="s">
        <v>436</v>
      </c>
      <c r="E1787" s="465" t="s">
        <v>700</v>
      </c>
      <c r="F1787" s="469" t="str">
        <f t="shared" si="54"/>
        <v>CH</v>
      </c>
      <c r="G1787" s="260">
        <v>0</v>
      </c>
      <c r="H1787" s="260">
        <v>3.7768414510000001E-2</v>
      </c>
      <c r="I1787" s="260">
        <v>2.35219E-4</v>
      </c>
      <c r="J1787" s="260">
        <v>0</v>
      </c>
      <c r="K1787" s="260">
        <v>3.8003632982574302E-2</v>
      </c>
      <c r="L1787" s="301">
        <f t="shared" si="55"/>
        <v>0.1368130787372675</v>
      </c>
      <c r="M1787" s="459">
        <f>IFERROR((Tableau1[[#This Row],[Scope 1
(kg CO2-eq)]]+Tableau1[[#This Row],[Scope 2 energy
(kg CO2-eq)]]+Tableau1[[#This Row],[Scope 2 Infrastructure
(kg CO2-eq)]])/Tableau1[[#This Row],[Total CO2-emissions
(kg CO2-eq)
for scope 3 use ]],"")</f>
        <v>1.000000013878297</v>
      </c>
      <c r="N1787" s="436" t="s">
        <v>436</v>
      </c>
      <c r="O1787" s="259">
        <v>1</v>
      </c>
      <c r="P1787" s="259" t="s">
        <v>4133</v>
      </c>
      <c r="Q1787" s="259" t="s">
        <v>5271</v>
      </c>
    </row>
    <row r="1788" spans="1:17" ht="21.75" customHeight="1">
      <c r="A1788" s="301" t="s">
        <v>4133</v>
      </c>
      <c r="B1788" s="301" t="s">
        <v>5271</v>
      </c>
      <c r="C1788" s="316" t="s">
        <v>7849</v>
      </c>
      <c r="D1788" s="465" t="s">
        <v>436</v>
      </c>
      <c r="E1788" s="465" t="s">
        <v>700</v>
      </c>
      <c r="F1788" s="469" t="str">
        <f t="shared" si="54"/>
        <v>CH</v>
      </c>
      <c r="G1788" s="260">
        <v>0</v>
      </c>
      <c r="H1788" s="260">
        <v>8.5451114080000001E-2</v>
      </c>
      <c r="I1788" s="260">
        <v>2.35219E-4</v>
      </c>
      <c r="J1788" s="260">
        <v>0</v>
      </c>
      <c r="K1788" s="260">
        <v>8.5686336963037193E-2</v>
      </c>
      <c r="L1788" s="301">
        <f t="shared" si="55"/>
        <v>0.30847081306693391</v>
      </c>
      <c r="M1788" s="459">
        <f>IFERROR((Tableau1[[#This Row],[Scope 1
(kg CO2-eq)]]+Tableau1[[#This Row],[Scope 2 energy
(kg CO2-eq)]]+Tableau1[[#This Row],[Scope 2 Infrastructure
(kg CO2-eq)]])/Tableau1[[#This Row],[Total CO2-emissions
(kg CO2-eq)
for scope 3 use ]],"")</f>
        <v>0.99999995468312297</v>
      </c>
      <c r="N1788" s="436" t="s">
        <v>436</v>
      </c>
      <c r="O1788" s="259">
        <v>1</v>
      </c>
      <c r="P1788" s="259" t="s">
        <v>4133</v>
      </c>
      <c r="Q1788" s="259" t="s">
        <v>5271</v>
      </c>
    </row>
    <row r="1789" spans="1:17" ht="21.75" customHeight="1">
      <c r="A1789" s="301" t="s">
        <v>5211</v>
      </c>
      <c r="B1789" s="301" t="s">
        <v>5271</v>
      </c>
      <c r="C1789" s="316" t="s">
        <v>7850</v>
      </c>
      <c r="D1789" s="465" t="s">
        <v>436</v>
      </c>
      <c r="E1789" s="465" t="s">
        <v>700</v>
      </c>
      <c r="F1789" s="469" t="str">
        <f t="shared" si="54"/>
        <v>CH</v>
      </c>
      <c r="G1789" s="260">
        <v>0</v>
      </c>
      <c r="H1789" s="260">
        <v>1.38124267E-2</v>
      </c>
      <c r="I1789" s="260">
        <v>1.3708389099999999E-3</v>
      </c>
      <c r="J1789" s="260">
        <v>0</v>
      </c>
      <c r="K1789" s="260">
        <v>1.51832592605521E-2</v>
      </c>
      <c r="L1789" s="301">
        <f t="shared" si="55"/>
        <v>5.4659733337987564E-2</v>
      </c>
      <c r="M1789" s="459">
        <f>IFERROR((Tableau1[[#This Row],[Scope 1
(kg CO2-eq)]]+Tableau1[[#This Row],[Scope 2 energy
(kg CO2-eq)]]+Tableau1[[#This Row],[Scope 2 Infrastructure
(kg CO2-eq)]])/Tableau1[[#This Row],[Total CO2-emissions
(kg CO2-eq)
for scope 3 use ]],"")</f>
        <v>1.0000004181874123</v>
      </c>
      <c r="N1789" s="436" t="s">
        <v>436</v>
      </c>
      <c r="O1789" s="259">
        <v>1</v>
      </c>
      <c r="P1789" s="259" t="s">
        <v>5211</v>
      </c>
      <c r="Q1789" s="259" t="s">
        <v>5271</v>
      </c>
    </row>
    <row r="1790" spans="1:17" ht="21.75" customHeight="1">
      <c r="A1790" s="301" t="s">
        <v>4141</v>
      </c>
      <c r="B1790" s="301" t="s">
        <v>5271</v>
      </c>
      <c r="C1790" s="316" t="s">
        <v>7851</v>
      </c>
      <c r="D1790" s="465" t="s">
        <v>436</v>
      </c>
      <c r="E1790" s="465" t="s">
        <v>700</v>
      </c>
      <c r="F1790" s="469" t="str">
        <f t="shared" si="54"/>
        <v>CH</v>
      </c>
      <c r="G1790" s="260">
        <v>0</v>
      </c>
      <c r="H1790" s="260">
        <v>6.2692366107400005E-4</v>
      </c>
      <c r="I1790" s="260">
        <v>2.5220277700000002E-4</v>
      </c>
      <c r="J1790" s="260">
        <v>0</v>
      </c>
      <c r="K1790" s="260">
        <v>8.79123650779914E-4</v>
      </c>
      <c r="L1790" s="301">
        <f t="shared" si="55"/>
        <v>3.1648451428076905E-3</v>
      </c>
      <c r="M1790" s="459">
        <f>IFERROR((Tableau1[[#This Row],[Scope 1
(kg CO2-eq)]]+Tableau1[[#This Row],[Scope 2 energy
(kg CO2-eq)]]+Tableau1[[#This Row],[Scope 2 Infrastructure
(kg CO2-eq)]])/Tableau1[[#This Row],[Total CO2-emissions
(kg CO2-eq)
for scope 3 use ]],"")</f>
        <v>1.0000031705370269</v>
      </c>
      <c r="N1790" s="436" t="s">
        <v>436</v>
      </c>
      <c r="O1790" s="259">
        <v>1</v>
      </c>
      <c r="P1790" s="259" t="s">
        <v>4141</v>
      </c>
      <c r="Q1790" s="259" t="s">
        <v>5271</v>
      </c>
    </row>
    <row r="1791" spans="1:17" ht="21.75" customHeight="1">
      <c r="A1791" s="301" t="s">
        <v>4141</v>
      </c>
      <c r="B1791" s="301" t="s">
        <v>5271</v>
      </c>
      <c r="C1791" s="316" t="s">
        <v>7852</v>
      </c>
      <c r="D1791" s="465" t="s">
        <v>436</v>
      </c>
      <c r="E1791" s="465" t="s">
        <v>700</v>
      </c>
      <c r="F1791" s="469" t="str">
        <f t="shared" si="54"/>
        <v>CH</v>
      </c>
      <c r="G1791" s="260">
        <v>0</v>
      </c>
      <c r="H1791" s="260">
        <v>6.2697919426299995E-4</v>
      </c>
      <c r="I1791" s="260">
        <v>2.7431031399999999E-4</v>
      </c>
      <c r="J1791" s="260">
        <v>0</v>
      </c>
      <c r="K1791" s="260">
        <v>9.0128116963396397E-4</v>
      </c>
      <c r="L1791" s="301">
        <f t="shared" si="55"/>
        <v>3.2446122106822703E-3</v>
      </c>
      <c r="M1791" s="459">
        <f>IFERROR((Tableau1[[#This Row],[Scope 1
(kg CO2-eq)]]+Tableau1[[#This Row],[Scope 2 energy
(kg CO2-eq)]]+Tableau1[[#This Row],[Scope 2 Infrastructure
(kg CO2-eq)]])/Tableau1[[#This Row],[Total CO2-emissions
(kg CO2-eq)
for scope 3 use ]],"")</f>
        <v>1.000009251972988</v>
      </c>
      <c r="N1791" s="436" t="s">
        <v>436</v>
      </c>
      <c r="O1791" s="259">
        <v>1</v>
      </c>
      <c r="P1791" s="259" t="s">
        <v>4141</v>
      </c>
      <c r="Q1791" s="259" t="s">
        <v>5271</v>
      </c>
    </row>
    <row r="1792" spans="1:17" ht="21.75" customHeight="1">
      <c r="A1792" s="301" t="s">
        <v>4133</v>
      </c>
      <c r="B1792" s="301" t="s">
        <v>5271</v>
      </c>
      <c r="C1792" s="316" t="s">
        <v>7853</v>
      </c>
      <c r="D1792" s="465" t="s">
        <v>436</v>
      </c>
      <c r="E1792" s="465" t="s">
        <v>700</v>
      </c>
      <c r="F1792" s="469" t="str">
        <f t="shared" si="54"/>
        <v>CH</v>
      </c>
      <c r="G1792" s="260">
        <v>0</v>
      </c>
      <c r="H1792" s="260">
        <v>0.11621189362000001</v>
      </c>
      <c r="I1792" s="260">
        <v>2.35219E-4</v>
      </c>
      <c r="J1792" s="260">
        <v>0</v>
      </c>
      <c r="K1792" s="260">
        <v>0.116447093807669</v>
      </c>
      <c r="L1792" s="301">
        <f t="shared" si="55"/>
        <v>0.41920953770760844</v>
      </c>
      <c r="M1792" s="459">
        <f>IFERROR((Tableau1[[#This Row],[Scope 1
(kg CO2-eq)]]+Tableau1[[#This Row],[Scope 2 energy
(kg CO2-eq)]]+Tableau1[[#This Row],[Scope 2 Infrastructure
(kg CO2-eq)]])/Tableau1[[#This Row],[Total CO2-emissions
(kg CO2-eq)
for scope 3 use ]],"")</f>
        <v>1.000000161552602</v>
      </c>
      <c r="N1792" s="436" t="s">
        <v>436</v>
      </c>
      <c r="O1792" s="259">
        <v>1</v>
      </c>
      <c r="P1792" s="259" t="s">
        <v>4133</v>
      </c>
      <c r="Q1792" s="259" t="s">
        <v>5271</v>
      </c>
    </row>
    <row r="1793" spans="1:17" ht="21.75" customHeight="1">
      <c r="A1793" s="301" t="s">
        <v>4134</v>
      </c>
      <c r="B1793" s="301" t="s">
        <v>5271</v>
      </c>
      <c r="C1793" s="316" t="s">
        <v>7854</v>
      </c>
      <c r="D1793" s="465" t="s">
        <v>436</v>
      </c>
      <c r="E1793" s="465" t="s">
        <v>700</v>
      </c>
      <c r="F1793" s="469" t="str">
        <f t="shared" si="54"/>
        <v>CH</v>
      </c>
      <c r="G1793" s="260">
        <v>0</v>
      </c>
      <c r="H1793" s="260">
        <v>3.0925949380000001E-2</v>
      </c>
      <c r="I1793" s="260">
        <v>2.35219E-4</v>
      </c>
      <c r="J1793" s="260">
        <v>0</v>
      </c>
      <c r="K1793" s="260">
        <v>3.11611738080389E-2</v>
      </c>
      <c r="L1793" s="301">
        <f t="shared" si="55"/>
        <v>0.11218022570894004</v>
      </c>
      <c r="M1793" s="459">
        <f>IFERROR((Tableau1[[#This Row],[Scope 1
(kg CO2-eq)]]+Tableau1[[#This Row],[Scope 2 energy
(kg CO2-eq)]]+Tableau1[[#This Row],[Scope 2 Infrastructure
(kg CO2-eq)]])/Tableau1[[#This Row],[Total CO2-emissions
(kg CO2-eq)
for scope 3 use ]],"")</f>
        <v>0.99999982580762414</v>
      </c>
      <c r="N1793" s="436" t="s">
        <v>436</v>
      </c>
      <c r="O1793" s="259">
        <v>1</v>
      </c>
      <c r="P1793" s="259" t="s">
        <v>4134</v>
      </c>
      <c r="Q1793" s="259" t="s">
        <v>5271</v>
      </c>
    </row>
    <row r="1794" spans="1:17" ht="21.75" customHeight="1">
      <c r="A1794" s="301" t="s">
        <v>4134</v>
      </c>
      <c r="B1794" s="301" t="s">
        <v>5271</v>
      </c>
      <c r="C1794" s="316" t="s">
        <v>7855</v>
      </c>
      <c r="D1794" s="465" t="s">
        <v>436</v>
      </c>
      <c r="E1794" s="465" t="s">
        <v>700</v>
      </c>
      <c r="F1794" s="469" t="str">
        <f t="shared" ref="F1794:F1857" si="56">IF(ISNUMBER(SEARCH("{CH}", C1794)), "CH", "other")</f>
        <v>CH</v>
      </c>
      <c r="G1794" s="260">
        <v>0</v>
      </c>
      <c r="H1794" s="260">
        <v>5.8213563340000003E-2</v>
      </c>
      <c r="I1794" s="260">
        <v>2.35219E-4</v>
      </c>
      <c r="J1794" s="260">
        <v>0</v>
      </c>
      <c r="K1794" s="260">
        <v>5.8448785668181603E-2</v>
      </c>
      <c r="L1794" s="301">
        <f t="shared" ref="L1794:L1857" si="57">IF(N1794="MJ", K1794*3.6, IF(N1794="m", K1794*1000, ""))</f>
        <v>0.21041562840545378</v>
      </c>
      <c r="M1794" s="459">
        <f>IFERROR((Tableau1[[#This Row],[Scope 1
(kg CO2-eq)]]+Tableau1[[#This Row],[Scope 2 energy
(kg CO2-eq)]]+Tableau1[[#This Row],[Scope 2 Infrastructure
(kg CO2-eq)]])/Tableau1[[#This Row],[Total CO2-emissions
(kg CO2-eq)
for scope 3 use ]],"")</f>
        <v>0.99999994305815665</v>
      </c>
      <c r="N1794" s="436" t="s">
        <v>436</v>
      </c>
      <c r="O1794" s="259">
        <v>1</v>
      </c>
      <c r="P1794" s="259" t="s">
        <v>4134</v>
      </c>
      <c r="Q1794" s="259" t="s">
        <v>5271</v>
      </c>
    </row>
    <row r="1795" spans="1:17" ht="21.75" customHeight="1">
      <c r="A1795" s="301" t="s">
        <v>4134</v>
      </c>
      <c r="B1795" s="301" t="s">
        <v>5271</v>
      </c>
      <c r="C1795" s="316" t="s">
        <v>7856</v>
      </c>
      <c r="D1795" s="465" t="s">
        <v>436</v>
      </c>
      <c r="E1795" s="465" t="s">
        <v>700</v>
      </c>
      <c r="F1795" s="469" t="str">
        <f t="shared" si="56"/>
        <v>CH</v>
      </c>
      <c r="G1795" s="260">
        <v>0</v>
      </c>
      <c r="H1795" s="260">
        <v>8.8742681439999999E-2</v>
      </c>
      <c r="I1795" s="260">
        <v>2.35219E-4</v>
      </c>
      <c r="J1795" s="260">
        <v>0</v>
      </c>
      <c r="K1795" s="260">
        <v>8.8977898319329896E-2</v>
      </c>
      <c r="L1795" s="301">
        <f t="shared" si="57"/>
        <v>0.32032043394958765</v>
      </c>
      <c r="M1795" s="459">
        <f>IFERROR((Tableau1[[#This Row],[Scope 1
(kg CO2-eq)]]+Tableau1[[#This Row],[Scope 2 energy
(kg CO2-eq)]]+Tableau1[[#This Row],[Scope 2 Infrastructure
(kg CO2-eq)]])/Tableau1[[#This Row],[Total CO2-emissions
(kg CO2-eq)
for scope 3 use ]],"")</f>
        <v>1.0000000238336726</v>
      </c>
      <c r="N1795" s="436" t="s">
        <v>436</v>
      </c>
      <c r="O1795" s="259">
        <v>1</v>
      </c>
      <c r="P1795" s="259" t="s">
        <v>4134</v>
      </c>
      <c r="Q1795" s="259" t="s">
        <v>5271</v>
      </c>
    </row>
    <row r="1796" spans="1:17" ht="21.75" customHeight="1">
      <c r="A1796" s="301" t="s">
        <v>5146</v>
      </c>
      <c r="B1796" s="301" t="s">
        <v>5271</v>
      </c>
      <c r="C1796" s="316" t="s">
        <v>7857</v>
      </c>
      <c r="D1796" s="465" t="s">
        <v>436</v>
      </c>
      <c r="E1796" s="465" t="s">
        <v>700</v>
      </c>
      <c r="F1796" s="469" t="str">
        <f t="shared" si="56"/>
        <v>CH</v>
      </c>
      <c r="G1796" s="260">
        <v>0</v>
      </c>
      <c r="H1796" s="260">
        <v>1.8983365342130899E-2</v>
      </c>
      <c r="I1796" s="260">
        <v>3.6917799031659998E-4</v>
      </c>
      <c r="J1796" s="260">
        <v>0</v>
      </c>
      <c r="K1796" s="260">
        <v>1.93525516017953E-2</v>
      </c>
      <c r="L1796" s="301">
        <f t="shared" si="57"/>
        <v>6.9669185766463082E-2</v>
      </c>
      <c r="M1796" s="459">
        <f>IFERROR((Tableau1[[#This Row],[Scope 1
(kg CO2-eq)]]+Tableau1[[#This Row],[Scope 2 energy
(kg CO2-eq)]]+Tableau1[[#This Row],[Scope 2 Infrastructure
(kg CO2-eq)]])/Tableau1[[#This Row],[Total CO2-emissions
(kg CO2-eq)
for scope 3 use ]],"")</f>
        <v>0.99999957269987083</v>
      </c>
      <c r="N1796" s="436" t="s">
        <v>436</v>
      </c>
      <c r="O1796" s="259">
        <v>1</v>
      </c>
      <c r="P1796" s="259" t="s">
        <v>5146</v>
      </c>
      <c r="Q1796" s="259" t="s">
        <v>5271</v>
      </c>
    </row>
    <row r="1797" spans="1:17" ht="21.75" customHeight="1">
      <c r="A1797" s="301" t="s">
        <v>5146</v>
      </c>
      <c r="B1797" s="301" t="s">
        <v>5271</v>
      </c>
      <c r="C1797" s="316" t="s">
        <v>7858</v>
      </c>
      <c r="D1797" s="465" t="s">
        <v>436</v>
      </c>
      <c r="E1797" s="465" t="s">
        <v>700</v>
      </c>
      <c r="F1797" s="469" t="str">
        <f t="shared" si="56"/>
        <v>CH</v>
      </c>
      <c r="G1797" s="260">
        <v>0</v>
      </c>
      <c r="H1797" s="260">
        <v>2.3427053119702699E-2</v>
      </c>
      <c r="I1797" s="260">
        <v>3.706989888622E-4</v>
      </c>
      <c r="J1797" s="260">
        <v>0</v>
      </c>
      <c r="K1797" s="260">
        <v>2.37977493000541E-2</v>
      </c>
      <c r="L1797" s="301">
        <f t="shared" si="57"/>
        <v>8.5671897480194756E-2</v>
      </c>
      <c r="M1797" s="459">
        <f>IFERROR((Tableau1[[#This Row],[Scope 1
(kg CO2-eq)]]+Tableau1[[#This Row],[Scope 2 energy
(kg CO2-eq)]]+Tableau1[[#This Row],[Scope 2 Infrastructure
(kg CO2-eq)]])/Tableau1[[#This Row],[Total CO2-emissions
(kg CO2-eq)
for scope 3 use ]],"")</f>
        <v>1.0000001180158158</v>
      </c>
      <c r="N1797" s="436" t="s">
        <v>436</v>
      </c>
      <c r="O1797" s="259">
        <v>1</v>
      </c>
      <c r="P1797" s="259" t="s">
        <v>5146</v>
      </c>
      <c r="Q1797" s="259" t="s">
        <v>5271</v>
      </c>
    </row>
    <row r="1798" spans="1:17" ht="21.75" customHeight="1">
      <c r="A1798" s="301" t="s">
        <v>5167</v>
      </c>
      <c r="B1798" s="301" t="s">
        <v>5271</v>
      </c>
      <c r="C1798" s="316" t="s">
        <v>7859</v>
      </c>
      <c r="D1798" s="465" t="s">
        <v>436</v>
      </c>
      <c r="E1798" s="465" t="s">
        <v>700</v>
      </c>
      <c r="F1798" s="469" t="str">
        <f t="shared" si="56"/>
        <v>CH</v>
      </c>
      <c r="G1798" s="260">
        <v>0</v>
      </c>
      <c r="H1798" s="260">
        <v>6.2688100000000003E-4</v>
      </c>
      <c r="I1798" s="260">
        <v>2.35219E-4</v>
      </c>
      <c r="J1798" s="260">
        <v>0</v>
      </c>
      <c r="K1798" s="260">
        <v>8.6210792931234201E-4</v>
      </c>
      <c r="L1798" s="301">
        <f t="shared" si="57"/>
        <v>3.1035885455244312E-3</v>
      </c>
      <c r="M1798" s="459">
        <f>IFERROR((Tableau1[[#This Row],[Scope 1
(kg CO2-eq)]]+Tableau1[[#This Row],[Scope 2 energy
(kg CO2-eq)]]+Tableau1[[#This Row],[Scope 2 Infrastructure
(kg CO2-eq)]])/Tableau1[[#This Row],[Total CO2-emissions
(kg CO2-eq)
for scope 3 use ]],"")</f>
        <v>0.99999080241339577</v>
      </c>
      <c r="N1798" s="436" t="s">
        <v>436</v>
      </c>
      <c r="O1798" s="259">
        <v>1</v>
      </c>
      <c r="P1798" s="259" t="s">
        <v>5167</v>
      </c>
      <c r="Q1798" s="259" t="s">
        <v>5271</v>
      </c>
    </row>
    <row r="1799" spans="1:17" ht="21.75" customHeight="1">
      <c r="A1799" s="301" t="s">
        <v>5272</v>
      </c>
      <c r="B1799" s="301" t="s">
        <v>5271</v>
      </c>
      <c r="C1799" s="316" t="s">
        <v>7860</v>
      </c>
      <c r="D1799" s="465" t="s">
        <v>436</v>
      </c>
      <c r="E1799" s="465" t="s">
        <v>700</v>
      </c>
      <c r="F1799" s="469" t="str">
        <f t="shared" si="56"/>
        <v>CH</v>
      </c>
      <c r="G1799" s="260">
        <v>0</v>
      </c>
      <c r="H1799" s="260">
        <v>5.93044768E-3</v>
      </c>
      <c r="I1799" s="260">
        <v>2.35219E-4</v>
      </c>
      <c r="J1799" s="260">
        <v>0</v>
      </c>
      <c r="K1799" s="260">
        <v>6.1656645309150996E-3</v>
      </c>
      <c r="L1799" s="301">
        <f t="shared" si="57"/>
        <v>2.2196392311294361E-2</v>
      </c>
      <c r="M1799" s="459">
        <f>IFERROR((Tableau1[[#This Row],[Scope 1
(kg CO2-eq)]]+Tableau1[[#This Row],[Scope 2 energy
(kg CO2-eq)]]+Tableau1[[#This Row],[Scope 2 Infrastructure
(kg CO2-eq)]])/Tableau1[[#This Row],[Total CO2-emissions
(kg CO2-eq)
for scope 3 use ]],"")</f>
        <v>1.0000003485568976</v>
      </c>
      <c r="N1799" s="436" t="s">
        <v>436</v>
      </c>
      <c r="O1799" s="259">
        <v>1</v>
      </c>
      <c r="P1799" s="259" t="s">
        <v>5272</v>
      </c>
      <c r="Q1799" s="259" t="s">
        <v>5271</v>
      </c>
    </row>
    <row r="1800" spans="1:17" ht="21.75" customHeight="1">
      <c r="A1800" s="301" t="s">
        <v>5272</v>
      </c>
      <c r="B1800" s="301" t="s">
        <v>5271</v>
      </c>
      <c r="C1800" s="316" t="s">
        <v>7861</v>
      </c>
      <c r="D1800" s="465" t="s">
        <v>436</v>
      </c>
      <c r="E1800" s="465" t="s">
        <v>700</v>
      </c>
      <c r="F1800" s="469" t="str">
        <f t="shared" si="56"/>
        <v>CH</v>
      </c>
      <c r="G1800" s="260">
        <v>0</v>
      </c>
      <c r="H1800" s="260">
        <v>7.8468604600000005E-3</v>
      </c>
      <c r="I1800" s="260">
        <v>2.35219E-4</v>
      </c>
      <c r="J1800" s="260">
        <v>0</v>
      </c>
      <c r="K1800" s="260">
        <v>8.0820798728655999E-3</v>
      </c>
      <c r="L1800" s="301">
        <f t="shared" si="57"/>
        <v>2.909548754231616E-2</v>
      </c>
      <c r="M1800" s="459">
        <f>IFERROR((Tableau1[[#This Row],[Scope 1
(kg CO2-eq)]]+Tableau1[[#This Row],[Scope 2 energy
(kg CO2-eq)]]+Tableau1[[#This Row],[Scope 2 Infrastructure
(kg CO2-eq)]])/Tableau1[[#This Row],[Total CO2-emissions
(kg CO2-eq)
for scope 3 use ]],"")</f>
        <v>0.99999994891592192</v>
      </c>
      <c r="N1800" s="436" t="s">
        <v>436</v>
      </c>
      <c r="O1800" s="259">
        <v>1</v>
      </c>
      <c r="P1800" s="259" t="s">
        <v>5272</v>
      </c>
      <c r="Q1800" s="259" t="s">
        <v>5271</v>
      </c>
    </row>
    <row r="1801" spans="1:17" ht="21.75" customHeight="1">
      <c r="A1801" s="301" t="s">
        <v>5272</v>
      </c>
      <c r="B1801" s="301" t="s">
        <v>5271</v>
      </c>
      <c r="C1801" s="316" t="s">
        <v>7862</v>
      </c>
      <c r="D1801" s="465" t="s">
        <v>436</v>
      </c>
      <c r="E1801" s="465" t="s">
        <v>700</v>
      </c>
      <c r="F1801" s="469" t="str">
        <f t="shared" si="56"/>
        <v>CH</v>
      </c>
      <c r="G1801" s="260">
        <v>0</v>
      </c>
      <c r="H1801" s="260">
        <v>6.628096E-3</v>
      </c>
      <c r="I1801" s="260">
        <v>2.35219E-4</v>
      </c>
      <c r="J1801" s="260">
        <v>0</v>
      </c>
      <c r="K1801" s="260">
        <v>6.8633124594399001E-3</v>
      </c>
      <c r="L1801" s="301">
        <f t="shared" si="57"/>
        <v>2.470792485398364E-2</v>
      </c>
      <c r="M1801" s="459">
        <f>IFERROR((Tableau1[[#This Row],[Scope 1
(kg CO2-eq)]]+Tableau1[[#This Row],[Scope 2 energy
(kg CO2-eq)]]+Tableau1[[#This Row],[Scope 2 Infrastructure
(kg CO2-eq)]])/Tableau1[[#This Row],[Total CO2-emissions
(kg CO2-eq)
for scope 3 use ]],"")</f>
        <v>1.0000003701652977</v>
      </c>
      <c r="N1801" s="436" t="s">
        <v>436</v>
      </c>
      <c r="O1801" s="259">
        <v>1</v>
      </c>
      <c r="P1801" s="259" t="s">
        <v>5272</v>
      </c>
      <c r="Q1801" s="259" t="s">
        <v>5271</v>
      </c>
    </row>
    <row r="1802" spans="1:17" ht="21.75" customHeight="1">
      <c r="A1802" s="301" t="s">
        <v>5180</v>
      </c>
      <c r="B1802" s="301" t="s">
        <v>5273</v>
      </c>
      <c r="C1802" s="316" t="s">
        <v>7863</v>
      </c>
      <c r="D1802" s="465" t="s">
        <v>436</v>
      </c>
      <c r="E1802" s="465" t="s">
        <v>700</v>
      </c>
      <c r="F1802" s="469" t="str">
        <f t="shared" si="56"/>
        <v>CH</v>
      </c>
      <c r="G1802" s="260">
        <v>0</v>
      </c>
      <c r="H1802" s="260">
        <v>1.0214706E-3</v>
      </c>
      <c r="I1802" s="260">
        <v>4.8353490000000001E-3</v>
      </c>
      <c r="J1802" s="260">
        <v>0</v>
      </c>
      <c r="K1802" s="260">
        <v>5.8568190056786902E-3</v>
      </c>
      <c r="L1802" s="301">
        <f t="shared" si="57"/>
        <v>2.1084548420443286E-2</v>
      </c>
      <c r="M1802" s="459">
        <f>IFERROR((Tableau1[[#This Row],[Scope 1
(kg CO2-eq)]]+Tableau1[[#This Row],[Scope 2 energy
(kg CO2-eq)]]+Tableau1[[#This Row],[Scope 2 Infrastructure
(kg CO2-eq)]])/Tableau1[[#This Row],[Total CO2-emissions
(kg CO2-eq)
for scope 3 use ]],"")</f>
        <v>1.0000001014751028</v>
      </c>
      <c r="N1802" s="436" t="s">
        <v>436</v>
      </c>
      <c r="O1802" s="259">
        <v>1</v>
      </c>
      <c r="P1802" s="259" t="s">
        <v>5180</v>
      </c>
      <c r="Q1802" s="259" t="s">
        <v>5273</v>
      </c>
    </row>
    <row r="1803" spans="1:17" ht="21.75" customHeight="1">
      <c r="A1803" s="301" t="s">
        <v>5180</v>
      </c>
      <c r="B1803" s="301" t="s">
        <v>5273</v>
      </c>
      <c r="C1803" s="316" t="s">
        <v>7864</v>
      </c>
      <c r="D1803" s="465" t="s">
        <v>436</v>
      </c>
      <c r="E1803" s="465" t="s">
        <v>700</v>
      </c>
      <c r="F1803" s="469" t="str">
        <f t="shared" si="56"/>
        <v>CH</v>
      </c>
      <c r="G1803" s="260">
        <v>0</v>
      </c>
      <c r="H1803" s="260">
        <v>1.1181916510000001E-2</v>
      </c>
      <c r="I1803" s="260">
        <v>1.2876455199999999E-3</v>
      </c>
      <c r="J1803" s="260">
        <v>0</v>
      </c>
      <c r="K1803" s="260">
        <v>1.24695559821234E-2</v>
      </c>
      <c r="L1803" s="301">
        <f t="shared" si="57"/>
        <v>4.4890401535644241E-2</v>
      </c>
      <c r="M1803" s="459">
        <f>IFERROR((Tableau1[[#This Row],[Scope 1
(kg CO2-eq)]]+Tableau1[[#This Row],[Scope 2 energy
(kg CO2-eq)]]+Tableau1[[#This Row],[Scope 2 Infrastructure
(kg CO2-eq)]])/Tableau1[[#This Row],[Total CO2-emissions
(kg CO2-eq)
for scope 3 use ]],"")</f>
        <v>1.0000004850113837</v>
      </c>
      <c r="N1803" s="436" t="s">
        <v>436</v>
      </c>
      <c r="O1803" s="259">
        <v>1</v>
      </c>
      <c r="P1803" s="259" t="s">
        <v>5180</v>
      </c>
      <c r="Q1803" s="259" t="s">
        <v>5273</v>
      </c>
    </row>
    <row r="1804" spans="1:17" ht="21.75" customHeight="1">
      <c r="A1804" s="301" t="s">
        <v>5129</v>
      </c>
      <c r="B1804" s="301" t="s">
        <v>5130</v>
      </c>
      <c r="C1804" s="316" t="s">
        <v>7865</v>
      </c>
      <c r="D1804" s="465" t="s">
        <v>3730</v>
      </c>
      <c r="E1804" s="465" t="s">
        <v>700</v>
      </c>
      <c r="F1804" s="469" t="str">
        <f t="shared" si="56"/>
        <v>CH</v>
      </c>
      <c r="G1804" s="260">
        <v>5.6632999999999998E-4</v>
      </c>
      <c r="H1804" s="260">
        <v>1.02847927789368</v>
      </c>
      <c r="I1804" s="260">
        <v>8.9735761944000005E-4</v>
      </c>
      <c r="J1804" s="260">
        <v>3.8587432803212303</v>
      </c>
      <c r="K1804" s="260">
        <v>4.8886862397931603</v>
      </c>
      <c r="L1804" s="301" t="str">
        <f t="shared" si="57"/>
        <v/>
      </c>
      <c r="M1804" s="459">
        <f>IFERROR((Tableau1[[#This Row],[Scope 1
(kg CO2-eq)]]+Tableau1[[#This Row],[Scope 2 energy
(kg CO2-eq)]]+Tableau1[[#This Row],[Scope 2 Infrastructure
(kg CO2-eq)]])/Tableau1[[#This Row],[Total CO2-emissions
(kg CO2-eq)
for scope 3 use ]],"")</f>
        <v>0.21067888487699238</v>
      </c>
      <c r="N1804" s="436" t="s">
        <v>3730</v>
      </c>
      <c r="O1804" s="259">
        <v>1</v>
      </c>
      <c r="P1804" s="259" t="s">
        <v>5129</v>
      </c>
      <c r="Q1804" s="259" t="s">
        <v>5130</v>
      </c>
    </row>
    <row r="1805" spans="1:17" ht="21.75" customHeight="1">
      <c r="A1805" s="301" t="s">
        <v>5129</v>
      </c>
      <c r="B1805" s="301" t="s">
        <v>5130</v>
      </c>
      <c r="C1805" s="316" t="s">
        <v>7866</v>
      </c>
      <c r="D1805" s="465" t="s">
        <v>3730</v>
      </c>
      <c r="E1805" s="465" t="s">
        <v>6091</v>
      </c>
      <c r="F1805" s="469" t="str">
        <f t="shared" si="56"/>
        <v>other</v>
      </c>
      <c r="G1805" s="260">
        <v>5.6632999999999998E-4</v>
      </c>
      <c r="H1805" s="260">
        <v>1.5824538758973601</v>
      </c>
      <c r="I1805" s="260">
        <v>9.0661601663999999E-4</v>
      </c>
      <c r="J1805" s="260">
        <v>3.8587432803212303</v>
      </c>
      <c r="K1805" s="260">
        <v>5.4426700973143696</v>
      </c>
      <c r="L1805" s="301" t="str">
        <f t="shared" si="57"/>
        <v/>
      </c>
      <c r="M1805" s="459">
        <f>IFERROR((Tableau1[[#This Row],[Scope 1
(kg CO2-eq)]]+Tableau1[[#This Row],[Scope 2 energy
(kg CO2-eq)]]+Tableau1[[#This Row],[Scope 2 Infrastructure
(kg CO2-eq)]])/Tableau1[[#This Row],[Total CO2-emissions
(kg CO2-eq)
for scope 3 use ]],"")</f>
        <v>0.2910201782569134</v>
      </c>
      <c r="N1805" s="436" t="s">
        <v>3730</v>
      </c>
      <c r="O1805" s="259">
        <v>1</v>
      </c>
      <c r="P1805" s="259" t="s">
        <v>5129</v>
      </c>
      <c r="Q1805" s="259" t="s">
        <v>5130</v>
      </c>
    </row>
    <row r="1806" spans="1:17" ht="21.75" customHeight="1">
      <c r="A1806" s="301" t="s">
        <v>5129</v>
      </c>
      <c r="B1806" s="301" t="s">
        <v>5130</v>
      </c>
      <c r="C1806" s="316" t="s">
        <v>7867</v>
      </c>
      <c r="D1806" s="465" t="s">
        <v>3730</v>
      </c>
      <c r="E1806" s="465" t="s">
        <v>700</v>
      </c>
      <c r="F1806" s="469" t="str">
        <f t="shared" si="56"/>
        <v>CH</v>
      </c>
      <c r="G1806" s="260">
        <v>0.58968088519999995</v>
      </c>
      <c r="H1806" s="260">
        <v>1.79772952003488</v>
      </c>
      <c r="I1806" s="260">
        <v>1.2029270558400001E-3</v>
      </c>
      <c r="J1806" s="260">
        <v>7.7218280344355605</v>
      </c>
      <c r="K1806" s="260">
        <v>10.1104413588579</v>
      </c>
      <c r="L1806" s="301" t="str">
        <f t="shared" si="57"/>
        <v/>
      </c>
      <c r="M1806" s="459">
        <f>IFERROR((Tableau1[[#This Row],[Scope 1
(kg CO2-eq)]]+Tableau1[[#This Row],[Scope 2 energy
(kg CO2-eq)]]+Tableau1[[#This Row],[Scope 2 Infrastructure
(kg CO2-eq)]])/Tableau1[[#This Row],[Total CO2-emissions
(kg CO2-eq)
for scope 3 use ]],"")</f>
        <v>0.23625213257362124</v>
      </c>
      <c r="N1806" s="436" t="s">
        <v>3730</v>
      </c>
      <c r="O1806" s="259">
        <v>1</v>
      </c>
      <c r="P1806" s="259" t="s">
        <v>5129</v>
      </c>
      <c r="Q1806" s="259" t="s">
        <v>5130</v>
      </c>
    </row>
    <row r="1807" spans="1:17" ht="21.75" customHeight="1">
      <c r="A1807" s="301" t="s">
        <v>5129</v>
      </c>
      <c r="B1807" s="301" t="s">
        <v>5130</v>
      </c>
      <c r="C1807" s="316" t="s">
        <v>7868</v>
      </c>
      <c r="D1807" s="465" t="s">
        <v>3730</v>
      </c>
      <c r="E1807" s="465" t="s">
        <v>6091</v>
      </c>
      <c r="F1807" s="469" t="str">
        <f t="shared" si="56"/>
        <v>other</v>
      </c>
      <c r="G1807" s="260">
        <v>0.58968088519999995</v>
      </c>
      <c r="H1807" s="260">
        <v>2.5403443011993598</v>
      </c>
      <c r="I1807" s="260">
        <v>1.2153381350400001E-3</v>
      </c>
      <c r="J1807" s="260">
        <v>7.7218280344355605</v>
      </c>
      <c r="K1807" s="260">
        <v>10.853068547850899</v>
      </c>
      <c r="L1807" s="301" t="str">
        <f t="shared" si="57"/>
        <v/>
      </c>
      <c r="M1807" s="459">
        <f>IFERROR((Tableau1[[#This Row],[Scope 1
(kg CO2-eq)]]+Tableau1[[#This Row],[Scope 2 energy
(kg CO2-eq)]]+Tableau1[[#This Row],[Scope 2 Infrastructure
(kg CO2-eq)]])/Tableau1[[#This Row],[Total CO2-emissions
(kg CO2-eq)
for scope 3 use ]],"")</f>
        <v>0.2885120010740595</v>
      </c>
      <c r="N1807" s="436" t="s">
        <v>3730</v>
      </c>
      <c r="O1807" s="259">
        <v>1</v>
      </c>
      <c r="P1807" s="259" t="s">
        <v>5129</v>
      </c>
      <c r="Q1807" s="259" t="s">
        <v>5130</v>
      </c>
    </row>
    <row r="1808" spans="1:17" ht="21.75" customHeight="1">
      <c r="A1808" s="301" t="s">
        <v>5174</v>
      </c>
      <c r="B1808" s="301" t="s">
        <v>5175</v>
      </c>
      <c r="C1808" s="316" t="s">
        <v>7869</v>
      </c>
      <c r="D1808" s="465" t="s">
        <v>3730</v>
      </c>
      <c r="E1808" s="465" t="s">
        <v>6091</v>
      </c>
      <c r="F1808" s="469" t="str">
        <f t="shared" si="56"/>
        <v>other</v>
      </c>
      <c r="G1808" s="260">
        <v>0</v>
      </c>
      <c r="H1808" s="260">
        <v>2.6735789796860001E-2</v>
      </c>
      <c r="I1808" s="260">
        <v>7.5481787027000002E-4</v>
      </c>
      <c r="J1808" s="260">
        <v>8.41746395761216E-4</v>
      </c>
      <c r="K1808" s="260">
        <v>2.8332350829222499E-2</v>
      </c>
      <c r="L1808" s="301" t="str">
        <f t="shared" si="57"/>
        <v/>
      </c>
      <c r="M1808" s="459">
        <f>IFERROR((Tableau1[[#This Row],[Scope 1
(kg CO2-eq)]]+Tableau1[[#This Row],[Scope 2 energy
(kg CO2-eq)]]+Tableau1[[#This Row],[Scope 2 Infrastructure
(kg CO2-eq)]])/Tableau1[[#This Row],[Total CO2-emissions
(kg CO2-eq)
for scope 3 use ]],"")</f>
        <v>0.97029038757968822</v>
      </c>
      <c r="N1808" s="436" t="s">
        <v>3730</v>
      </c>
      <c r="O1808" s="259">
        <v>1</v>
      </c>
      <c r="P1808" s="259" t="s">
        <v>5174</v>
      </c>
      <c r="Q1808" s="259" t="s">
        <v>5175</v>
      </c>
    </row>
    <row r="1809" spans="1:17" ht="21.75" customHeight="1">
      <c r="A1809" s="301" t="s">
        <v>5259</v>
      </c>
      <c r="B1809" s="301" t="s">
        <v>5274</v>
      </c>
      <c r="C1809" s="316" t="s">
        <v>7870</v>
      </c>
      <c r="D1809" s="465" t="s">
        <v>3731</v>
      </c>
      <c r="E1809" s="465" t="s">
        <v>700</v>
      </c>
      <c r="F1809" s="469" t="str">
        <f t="shared" si="56"/>
        <v>CH</v>
      </c>
      <c r="G1809" s="260">
        <v>0</v>
      </c>
      <c r="H1809" s="260">
        <v>0</v>
      </c>
      <c r="I1809" s="260">
        <v>0</v>
      </c>
      <c r="J1809" s="260">
        <v>57.6068773216087</v>
      </c>
      <c r="K1809" s="260">
        <v>57.606877320731599</v>
      </c>
      <c r="L1809" s="301" t="str">
        <f t="shared" si="57"/>
        <v/>
      </c>
      <c r="M1809" s="459">
        <f>IFERROR((Tableau1[[#This Row],[Scope 1
(kg CO2-eq)]]+Tableau1[[#This Row],[Scope 2 energy
(kg CO2-eq)]]+Tableau1[[#This Row],[Scope 2 Infrastructure
(kg CO2-eq)]])/Tableau1[[#This Row],[Total CO2-emissions
(kg CO2-eq)
for scope 3 use ]],"")</f>
        <v>0</v>
      </c>
      <c r="N1809" s="436" t="s">
        <v>3731</v>
      </c>
      <c r="O1809" s="259">
        <v>1</v>
      </c>
      <c r="P1809" s="259" t="s">
        <v>5259</v>
      </c>
      <c r="Q1809" s="259" t="s">
        <v>5274</v>
      </c>
    </row>
    <row r="1810" spans="1:17" ht="21.75" customHeight="1">
      <c r="A1810" s="301" t="s">
        <v>5259</v>
      </c>
      <c r="B1810" s="301" t="s">
        <v>5274</v>
      </c>
      <c r="C1810" s="316" t="s">
        <v>7871</v>
      </c>
      <c r="D1810" s="465" t="s">
        <v>3731</v>
      </c>
      <c r="E1810" s="465" t="s">
        <v>700</v>
      </c>
      <c r="F1810" s="469" t="str">
        <f t="shared" si="56"/>
        <v>CH</v>
      </c>
      <c r="G1810" s="260">
        <v>0</v>
      </c>
      <c r="H1810" s="260">
        <v>0</v>
      </c>
      <c r="I1810" s="260">
        <v>0</v>
      </c>
      <c r="J1810" s="260">
        <v>3.7002721635651601</v>
      </c>
      <c r="K1810" s="260">
        <v>3.7002721632095699</v>
      </c>
      <c r="L1810" s="301" t="str">
        <f t="shared" si="57"/>
        <v/>
      </c>
      <c r="M1810" s="459">
        <f>IFERROR((Tableau1[[#This Row],[Scope 1
(kg CO2-eq)]]+Tableau1[[#This Row],[Scope 2 energy
(kg CO2-eq)]]+Tableau1[[#This Row],[Scope 2 Infrastructure
(kg CO2-eq)]])/Tableau1[[#This Row],[Total CO2-emissions
(kg CO2-eq)
for scope 3 use ]],"")</f>
        <v>0</v>
      </c>
      <c r="N1810" s="436" t="s">
        <v>3731</v>
      </c>
      <c r="O1810" s="259">
        <v>1</v>
      </c>
      <c r="P1810" s="259" t="s">
        <v>5259</v>
      </c>
      <c r="Q1810" s="259" t="s">
        <v>5274</v>
      </c>
    </row>
    <row r="1811" spans="1:17" ht="21.75" customHeight="1">
      <c r="A1811" s="301" t="s">
        <v>5259</v>
      </c>
      <c r="B1811" s="301" t="s">
        <v>5274</v>
      </c>
      <c r="C1811" s="316" t="s">
        <v>7872</v>
      </c>
      <c r="D1811" s="465" t="s">
        <v>3731</v>
      </c>
      <c r="E1811" s="465" t="s">
        <v>700</v>
      </c>
      <c r="F1811" s="469" t="str">
        <f t="shared" si="56"/>
        <v>CH</v>
      </c>
      <c r="G1811" s="260">
        <v>0</v>
      </c>
      <c r="H1811" s="260">
        <v>0</v>
      </c>
      <c r="I1811" s="260">
        <v>0</v>
      </c>
      <c r="J1811" s="260">
        <v>3.9477137883320501</v>
      </c>
      <c r="K1811" s="260">
        <v>3.94771378778265</v>
      </c>
      <c r="L1811" s="301" t="str">
        <f t="shared" si="57"/>
        <v/>
      </c>
      <c r="M1811" s="459">
        <f>IFERROR((Tableau1[[#This Row],[Scope 1
(kg CO2-eq)]]+Tableau1[[#This Row],[Scope 2 energy
(kg CO2-eq)]]+Tableau1[[#This Row],[Scope 2 Infrastructure
(kg CO2-eq)]])/Tableau1[[#This Row],[Total CO2-emissions
(kg CO2-eq)
for scope 3 use ]],"")</f>
        <v>0</v>
      </c>
      <c r="N1811" s="436" t="s">
        <v>3731</v>
      </c>
      <c r="O1811" s="259">
        <v>1</v>
      </c>
      <c r="P1811" s="259" t="s">
        <v>5259</v>
      </c>
      <c r="Q1811" s="259" t="s">
        <v>5274</v>
      </c>
    </row>
    <row r="1812" spans="1:17" ht="21.75" customHeight="1">
      <c r="A1812" s="301" t="s">
        <v>5259</v>
      </c>
      <c r="B1812" s="301" t="s">
        <v>5274</v>
      </c>
      <c r="C1812" s="316" t="s">
        <v>7873</v>
      </c>
      <c r="D1812" s="465" t="s">
        <v>3731</v>
      </c>
      <c r="E1812" s="465" t="s">
        <v>700</v>
      </c>
      <c r="F1812" s="469" t="str">
        <f t="shared" si="56"/>
        <v>CH</v>
      </c>
      <c r="G1812" s="260">
        <v>0</v>
      </c>
      <c r="H1812" s="260">
        <v>1.1947976834567999</v>
      </c>
      <c r="I1812" s="260">
        <v>0.22235289992640001</v>
      </c>
      <c r="J1812" s="260">
        <v>28.933409608131299</v>
      </c>
      <c r="K1812" s="260">
        <v>30.350560190004501</v>
      </c>
      <c r="L1812" s="301" t="str">
        <f t="shared" si="57"/>
        <v/>
      </c>
      <c r="M1812" s="459">
        <f>IFERROR((Tableau1[[#This Row],[Scope 1
(kg CO2-eq)]]+Tableau1[[#This Row],[Scope 2 energy
(kg CO2-eq)]]+Tableau1[[#This Row],[Scope 2 Infrastructure
(kg CO2-eq)]])/Tableau1[[#This Row],[Total CO2-emissions
(kg CO2-eq)
for scope 3 use ]],"")</f>
        <v>4.6692732342051367E-2</v>
      </c>
      <c r="N1812" s="436" t="s">
        <v>3731</v>
      </c>
      <c r="O1812" s="259">
        <v>1</v>
      </c>
      <c r="P1812" s="259" t="s">
        <v>5259</v>
      </c>
      <c r="Q1812" s="259" t="s">
        <v>5274</v>
      </c>
    </row>
    <row r="1813" spans="1:17" ht="21.75" customHeight="1">
      <c r="A1813" s="301" t="s">
        <v>5259</v>
      </c>
      <c r="B1813" s="301" t="s">
        <v>5274</v>
      </c>
      <c r="C1813" s="316" t="s">
        <v>7874</v>
      </c>
      <c r="D1813" s="465" t="s">
        <v>3731</v>
      </c>
      <c r="E1813" s="465" t="s">
        <v>700</v>
      </c>
      <c r="F1813" s="469" t="str">
        <f t="shared" si="56"/>
        <v>CH</v>
      </c>
      <c r="G1813" s="260">
        <v>0</v>
      </c>
      <c r="H1813" s="260">
        <v>1.1947976834567999</v>
      </c>
      <c r="I1813" s="260">
        <v>0.22235289992640001</v>
      </c>
      <c r="J1813" s="260">
        <v>45.197510416342801</v>
      </c>
      <c r="K1813" s="260">
        <v>46.614661000207903</v>
      </c>
      <c r="L1813" s="301" t="str">
        <f t="shared" si="57"/>
        <v/>
      </c>
      <c r="M1813" s="459">
        <f>IFERROR((Tableau1[[#This Row],[Scope 1
(kg CO2-eq)]]+Tableau1[[#This Row],[Scope 2 energy
(kg CO2-eq)]]+Tableau1[[#This Row],[Scope 2 Infrastructure
(kg CO2-eq)]])/Tableau1[[#This Row],[Total CO2-emissions
(kg CO2-eq)
for scope 3 use ]],"")</f>
        <v>3.0401392029363452E-2</v>
      </c>
      <c r="N1813" s="436" t="s">
        <v>3731</v>
      </c>
      <c r="O1813" s="259">
        <v>1</v>
      </c>
      <c r="P1813" s="259" t="s">
        <v>5259</v>
      </c>
      <c r="Q1813" s="259" t="s">
        <v>5274</v>
      </c>
    </row>
    <row r="1814" spans="1:17" ht="21.75" customHeight="1">
      <c r="A1814" s="301" t="s">
        <v>5259</v>
      </c>
      <c r="B1814" s="301" t="s">
        <v>5274</v>
      </c>
      <c r="C1814" s="316" t="s">
        <v>7875</v>
      </c>
      <c r="D1814" s="465" t="s">
        <v>3731</v>
      </c>
      <c r="E1814" s="465" t="s">
        <v>700</v>
      </c>
      <c r="F1814" s="469" t="str">
        <f t="shared" si="56"/>
        <v>CH</v>
      </c>
      <c r="G1814" s="260">
        <v>0</v>
      </c>
      <c r="H1814" s="260">
        <v>1.1947976834567999</v>
      </c>
      <c r="I1814" s="260">
        <v>0.22235289992640001</v>
      </c>
      <c r="J1814" s="260">
        <v>69.239139776406802</v>
      </c>
      <c r="K1814" s="260">
        <v>70.6562903627743</v>
      </c>
      <c r="L1814" s="301" t="str">
        <f t="shared" si="57"/>
        <v/>
      </c>
      <c r="M1814" s="459">
        <f>IFERROR((Tableau1[[#This Row],[Scope 1
(kg CO2-eq)]]+Tableau1[[#This Row],[Scope 2 energy
(kg CO2-eq)]]+Tableau1[[#This Row],[Scope 2 Infrastructure
(kg CO2-eq)]])/Tableau1[[#This Row],[Total CO2-emissions
(kg CO2-eq)
for scope 3 use ]],"")</f>
        <v>2.0056962743261065E-2</v>
      </c>
      <c r="N1814" s="436" t="s">
        <v>3731</v>
      </c>
      <c r="O1814" s="259">
        <v>1</v>
      </c>
      <c r="P1814" s="259" t="s">
        <v>5259</v>
      </c>
      <c r="Q1814" s="259" t="s">
        <v>5274</v>
      </c>
    </row>
    <row r="1815" spans="1:17" ht="21.75" customHeight="1">
      <c r="A1815" s="301" t="s">
        <v>5259</v>
      </c>
      <c r="B1815" s="301" t="s">
        <v>5274</v>
      </c>
      <c r="C1815" s="316" t="s">
        <v>7876</v>
      </c>
      <c r="D1815" s="465" t="s">
        <v>3731</v>
      </c>
      <c r="E1815" s="465" t="s">
        <v>700</v>
      </c>
      <c r="F1815" s="469" t="str">
        <f t="shared" si="56"/>
        <v>CH</v>
      </c>
      <c r="G1815" s="260">
        <v>0</v>
      </c>
      <c r="H1815" s="260">
        <v>1.1947976834567999</v>
      </c>
      <c r="I1815" s="260">
        <v>0.22235289992640001</v>
      </c>
      <c r="J1815" s="260">
        <v>18.128999671833</v>
      </c>
      <c r="K1815" s="260">
        <v>19.546150254955801</v>
      </c>
      <c r="L1815" s="301" t="str">
        <f t="shared" si="57"/>
        <v/>
      </c>
      <c r="M1815" s="459">
        <f>IFERROR((Tableau1[[#This Row],[Scope 1
(kg CO2-eq)]]+Tableau1[[#This Row],[Scope 2 energy
(kg CO2-eq)]]+Tableau1[[#This Row],[Scope 2 Infrastructure
(kg CO2-eq)]])/Tableau1[[#This Row],[Total CO2-emissions
(kg CO2-eq)
for scope 3 use ]],"")</f>
        <v>7.2502797988258094E-2</v>
      </c>
      <c r="N1815" s="436" t="s">
        <v>3731</v>
      </c>
      <c r="O1815" s="259">
        <v>1</v>
      </c>
      <c r="P1815" s="259" t="s">
        <v>5259</v>
      </c>
      <c r="Q1815" s="259" t="s">
        <v>5274</v>
      </c>
    </row>
    <row r="1816" spans="1:17" ht="21.75" customHeight="1">
      <c r="A1816" s="301" t="s">
        <v>5259</v>
      </c>
      <c r="B1816" s="301" t="s">
        <v>5274</v>
      </c>
      <c r="C1816" s="316" t="s">
        <v>7877</v>
      </c>
      <c r="D1816" s="465" t="s">
        <v>3731</v>
      </c>
      <c r="E1816" s="465" t="s">
        <v>700</v>
      </c>
      <c r="F1816" s="469" t="str">
        <f t="shared" si="56"/>
        <v>CH</v>
      </c>
      <c r="G1816" s="260">
        <v>0</v>
      </c>
      <c r="H1816" s="260">
        <v>1.1947976834567999</v>
      </c>
      <c r="I1816" s="260">
        <v>0.22235289992640001</v>
      </c>
      <c r="J1816" s="260">
        <v>46.397257768125598</v>
      </c>
      <c r="K1816" s="260">
        <v>47.814408351688002</v>
      </c>
      <c r="L1816" s="301" t="str">
        <f t="shared" si="57"/>
        <v/>
      </c>
      <c r="M1816" s="459">
        <f>IFERROR((Tableau1[[#This Row],[Scope 1
(kg CO2-eq)]]+Tableau1[[#This Row],[Scope 2 energy
(kg CO2-eq)]]+Tableau1[[#This Row],[Scope 2 Infrastructure
(kg CO2-eq)]])/Tableau1[[#This Row],[Total CO2-emissions
(kg CO2-eq)
for scope 3 use ]],"")</f>
        <v>2.9638567792362319E-2</v>
      </c>
      <c r="N1816" s="436" t="s">
        <v>3731</v>
      </c>
      <c r="O1816" s="259">
        <v>1</v>
      </c>
      <c r="P1816" s="259" t="s">
        <v>5259</v>
      </c>
      <c r="Q1816" s="259" t="s">
        <v>5274</v>
      </c>
    </row>
    <row r="1817" spans="1:17" ht="21.75" customHeight="1">
      <c r="A1817" s="301" t="s">
        <v>5259</v>
      </c>
      <c r="B1817" s="301" t="s">
        <v>5274</v>
      </c>
      <c r="C1817" s="316" t="s">
        <v>7878</v>
      </c>
      <c r="D1817" s="465" t="s">
        <v>3731</v>
      </c>
      <c r="E1817" s="465" t="s">
        <v>700</v>
      </c>
      <c r="F1817" s="469" t="str">
        <f t="shared" si="56"/>
        <v>CH</v>
      </c>
      <c r="G1817" s="260">
        <v>0</v>
      </c>
      <c r="H1817" s="260">
        <v>3.13665307827522</v>
      </c>
      <c r="I1817" s="260">
        <v>5.2391380161600004E-3</v>
      </c>
      <c r="J1817" s="260">
        <v>156.178304561044</v>
      </c>
      <c r="K1817" s="260">
        <v>159.32019677565799</v>
      </c>
      <c r="L1817" s="301" t="str">
        <f t="shared" si="57"/>
        <v/>
      </c>
      <c r="M1817" s="459">
        <f>IFERROR((Tableau1[[#This Row],[Scope 1
(kg CO2-eq)]]+Tableau1[[#This Row],[Scope 2 energy
(kg CO2-eq)]]+Tableau1[[#This Row],[Scope 2 Infrastructure
(kg CO2-eq)]])/Tableau1[[#This Row],[Total CO2-emissions
(kg CO2-eq)
for scope 3 use ]],"")</f>
        <v>1.9720614710986972E-2</v>
      </c>
      <c r="N1817" s="436" t="s">
        <v>3731</v>
      </c>
      <c r="O1817" s="259">
        <v>1</v>
      </c>
      <c r="P1817" s="259" t="s">
        <v>5259</v>
      </c>
      <c r="Q1817" s="259" t="s">
        <v>5274</v>
      </c>
    </row>
    <row r="1818" spans="1:17" ht="21.75" customHeight="1">
      <c r="A1818" s="301" t="s">
        <v>5259</v>
      </c>
      <c r="B1818" s="301" t="s">
        <v>5274</v>
      </c>
      <c r="C1818" s="316" t="s">
        <v>7879</v>
      </c>
      <c r="D1818" s="465" t="s">
        <v>3731</v>
      </c>
      <c r="E1818" s="465" t="s">
        <v>6091</v>
      </c>
      <c r="F1818" s="469" t="str">
        <f t="shared" si="56"/>
        <v>other</v>
      </c>
      <c r="G1818" s="260">
        <v>0</v>
      </c>
      <c r="H1818" s="260">
        <v>6.3709816374947401</v>
      </c>
      <c r="I1818" s="260">
        <v>5.2931922969600004E-3</v>
      </c>
      <c r="J1818" s="260">
        <v>159.28958484224401</v>
      </c>
      <c r="K1818" s="260">
        <v>165.66585968059701</v>
      </c>
      <c r="L1818" s="301" t="str">
        <f t="shared" si="57"/>
        <v/>
      </c>
      <c r="M1818" s="459">
        <f>IFERROR((Tableau1[[#This Row],[Scope 1
(kg CO2-eq)]]+Tableau1[[#This Row],[Scope 2 energy
(kg CO2-eq)]]+Tableau1[[#This Row],[Scope 2 Infrastructure
(kg CO2-eq)]])/Tableau1[[#This Row],[Total CO2-emissions
(kg CO2-eq)
for scope 3 use ]],"")</f>
        <v>3.8488767945822559E-2</v>
      </c>
      <c r="N1818" s="436" t="s">
        <v>3731</v>
      </c>
      <c r="O1818" s="259">
        <v>1</v>
      </c>
      <c r="P1818" s="259" t="s">
        <v>5259</v>
      </c>
      <c r="Q1818" s="259" t="s">
        <v>5274</v>
      </c>
    </row>
    <row r="1819" spans="1:17" ht="21.75" customHeight="1">
      <c r="A1819" s="301" t="s">
        <v>5259</v>
      </c>
      <c r="B1819" s="301" t="s">
        <v>5274</v>
      </c>
      <c r="C1819" s="316" t="s">
        <v>7880</v>
      </c>
      <c r="D1819" s="465" t="s">
        <v>3731</v>
      </c>
      <c r="E1819" s="465" t="s">
        <v>700</v>
      </c>
      <c r="F1819" s="469" t="str">
        <f t="shared" si="56"/>
        <v>CH</v>
      </c>
      <c r="G1819" s="260">
        <v>0</v>
      </c>
      <c r="H1819" s="260">
        <v>0</v>
      </c>
      <c r="I1819" s="260">
        <v>0</v>
      </c>
      <c r="J1819" s="260">
        <v>162.17213736868899</v>
      </c>
      <c r="K1819" s="260">
        <v>162.17213736632601</v>
      </c>
      <c r="L1819" s="301" t="str">
        <f t="shared" si="57"/>
        <v/>
      </c>
      <c r="M1819" s="459">
        <f>IFERROR((Tableau1[[#This Row],[Scope 1
(kg CO2-eq)]]+Tableau1[[#This Row],[Scope 2 energy
(kg CO2-eq)]]+Tableau1[[#This Row],[Scope 2 Infrastructure
(kg CO2-eq)]])/Tableau1[[#This Row],[Total CO2-emissions
(kg CO2-eq)
for scope 3 use ]],"")</f>
        <v>0</v>
      </c>
      <c r="N1819" s="436" t="s">
        <v>3731</v>
      </c>
      <c r="O1819" s="259">
        <v>1</v>
      </c>
      <c r="P1819" s="259" t="s">
        <v>5259</v>
      </c>
      <c r="Q1819" s="259" t="s">
        <v>5274</v>
      </c>
    </row>
    <row r="1820" spans="1:17" ht="21.75" customHeight="1">
      <c r="A1820" s="301" t="s">
        <v>5259</v>
      </c>
      <c r="B1820" s="301" t="s">
        <v>5274</v>
      </c>
      <c r="C1820" s="316" t="s">
        <v>7881</v>
      </c>
      <c r="D1820" s="465" t="s">
        <v>3731</v>
      </c>
      <c r="E1820" s="465" t="s">
        <v>700</v>
      </c>
      <c r="F1820" s="469" t="str">
        <f t="shared" si="56"/>
        <v>CH</v>
      </c>
      <c r="G1820" s="260">
        <v>0</v>
      </c>
      <c r="H1820" s="260">
        <v>0</v>
      </c>
      <c r="I1820" s="260">
        <v>0</v>
      </c>
      <c r="J1820" s="260">
        <v>170.89826288027399</v>
      </c>
      <c r="K1820" s="260">
        <v>170.89826287923</v>
      </c>
      <c r="L1820" s="301" t="str">
        <f t="shared" si="57"/>
        <v/>
      </c>
      <c r="M1820" s="459">
        <f>IFERROR((Tableau1[[#This Row],[Scope 1
(kg CO2-eq)]]+Tableau1[[#This Row],[Scope 2 energy
(kg CO2-eq)]]+Tableau1[[#This Row],[Scope 2 Infrastructure
(kg CO2-eq)]])/Tableau1[[#This Row],[Total CO2-emissions
(kg CO2-eq)
for scope 3 use ]],"")</f>
        <v>0</v>
      </c>
      <c r="N1820" s="436" t="s">
        <v>3731</v>
      </c>
      <c r="O1820" s="259">
        <v>1</v>
      </c>
      <c r="P1820" s="259" t="s">
        <v>5259</v>
      </c>
      <c r="Q1820" s="259" t="s">
        <v>5274</v>
      </c>
    </row>
    <row r="1821" spans="1:17" ht="21.75" customHeight="1">
      <c r="A1821" s="301" t="s">
        <v>5259</v>
      </c>
      <c r="B1821" s="301" t="s">
        <v>5274</v>
      </c>
      <c r="C1821" s="316" t="s">
        <v>7882</v>
      </c>
      <c r="D1821" s="465" t="s">
        <v>3731</v>
      </c>
      <c r="E1821" s="465" t="s">
        <v>700</v>
      </c>
      <c r="F1821" s="469" t="str">
        <f t="shared" si="56"/>
        <v>CH</v>
      </c>
      <c r="G1821" s="260">
        <v>0</v>
      </c>
      <c r="H1821" s="260">
        <v>0</v>
      </c>
      <c r="I1821" s="260">
        <v>0</v>
      </c>
      <c r="J1821" s="260">
        <v>92.167201179845094</v>
      </c>
      <c r="K1821" s="260">
        <v>92.167201180321399</v>
      </c>
      <c r="L1821" s="301" t="str">
        <f t="shared" si="57"/>
        <v/>
      </c>
      <c r="M1821" s="459">
        <f>IFERROR((Tableau1[[#This Row],[Scope 1
(kg CO2-eq)]]+Tableau1[[#This Row],[Scope 2 energy
(kg CO2-eq)]]+Tableau1[[#This Row],[Scope 2 Infrastructure
(kg CO2-eq)]])/Tableau1[[#This Row],[Total CO2-emissions
(kg CO2-eq)
for scope 3 use ]],"")</f>
        <v>0</v>
      </c>
      <c r="N1821" s="436" t="s">
        <v>3731</v>
      </c>
      <c r="O1821" s="259">
        <v>1</v>
      </c>
      <c r="P1821" s="259" t="s">
        <v>5259</v>
      </c>
      <c r="Q1821" s="259" t="s">
        <v>5274</v>
      </c>
    </row>
    <row r="1822" spans="1:17" ht="21.75" customHeight="1">
      <c r="A1822" s="301" t="s">
        <v>5259</v>
      </c>
      <c r="B1822" s="301" t="s">
        <v>5274</v>
      </c>
      <c r="C1822" s="316" t="s">
        <v>7883</v>
      </c>
      <c r="D1822" s="465" t="s">
        <v>3731</v>
      </c>
      <c r="E1822" s="465" t="s">
        <v>700</v>
      </c>
      <c r="F1822" s="469" t="str">
        <f t="shared" si="56"/>
        <v>CH</v>
      </c>
      <c r="G1822" s="260">
        <v>0</v>
      </c>
      <c r="H1822" s="260">
        <v>0</v>
      </c>
      <c r="I1822" s="260">
        <v>0</v>
      </c>
      <c r="J1822" s="260">
        <v>38.260596022323099</v>
      </c>
      <c r="K1822" s="260">
        <v>38.260596023111802</v>
      </c>
      <c r="L1822" s="301" t="str">
        <f t="shared" si="57"/>
        <v/>
      </c>
      <c r="M1822" s="459">
        <f>IFERROR((Tableau1[[#This Row],[Scope 1
(kg CO2-eq)]]+Tableau1[[#This Row],[Scope 2 energy
(kg CO2-eq)]]+Tableau1[[#This Row],[Scope 2 Infrastructure
(kg CO2-eq)]])/Tableau1[[#This Row],[Total CO2-emissions
(kg CO2-eq)
for scope 3 use ]],"")</f>
        <v>0</v>
      </c>
      <c r="N1822" s="436" t="s">
        <v>3731</v>
      </c>
      <c r="O1822" s="259">
        <v>1</v>
      </c>
      <c r="P1822" s="259" t="s">
        <v>5259</v>
      </c>
      <c r="Q1822" s="259" t="s">
        <v>5274</v>
      </c>
    </row>
    <row r="1823" spans="1:17" ht="21.75" customHeight="1">
      <c r="A1823" s="301" t="s">
        <v>5259</v>
      </c>
      <c r="B1823" s="301" t="s">
        <v>5274</v>
      </c>
      <c r="C1823" s="316" t="s">
        <v>7884</v>
      </c>
      <c r="D1823" s="465" t="s">
        <v>3731</v>
      </c>
      <c r="E1823" s="465" t="s">
        <v>700</v>
      </c>
      <c r="F1823" s="469" t="str">
        <f t="shared" si="56"/>
        <v>CH</v>
      </c>
      <c r="G1823" s="260">
        <v>0</v>
      </c>
      <c r="H1823" s="260">
        <v>0</v>
      </c>
      <c r="I1823" s="260">
        <v>0</v>
      </c>
      <c r="J1823" s="260">
        <v>107.93156774830901</v>
      </c>
      <c r="K1823" s="260">
        <v>107.93156775031601</v>
      </c>
      <c r="L1823" s="301" t="str">
        <f t="shared" si="57"/>
        <v/>
      </c>
      <c r="M1823" s="459">
        <f>IFERROR((Tableau1[[#This Row],[Scope 1
(kg CO2-eq)]]+Tableau1[[#This Row],[Scope 2 energy
(kg CO2-eq)]]+Tableau1[[#This Row],[Scope 2 Infrastructure
(kg CO2-eq)]])/Tableau1[[#This Row],[Total CO2-emissions
(kg CO2-eq)
for scope 3 use ]],"")</f>
        <v>0</v>
      </c>
      <c r="N1823" s="436" t="s">
        <v>3731</v>
      </c>
      <c r="O1823" s="259">
        <v>1</v>
      </c>
      <c r="P1823" s="259" t="s">
        <v>5259</v>
      </c>
      <c r="Q1823" s="259" t="s">
        <v>5274</v>
      </c>
    </row>
    <row r="1824" spans="1:17" ht="21.75" customHeight="1">
      <c r="A1824" s="301" t="s">
        <v>5259</v>
      </c>
      <c r="B1824" s="301" t="s">
        <v>5274</v>
      </c>
      <c r="C1824" s="316" t="s">
        <v>7885</v>
      </c>
      <c r="D1824" s="465" t="s">
        <v>3731</v>
      </c>
      <c r="E1824" s="465" t="s">
        <v>700</v>
      </c>
      <c r="F1824" s="469" t="str">
        <f t="shared" si="56"/>
        <v>CH</v>
      </c>
      <c r="G1824" s="260">
        <v>0</v>
      </c>
      <c r="H1824" s="260">
        <v>0</v>
      </c>
      <c r="I1824" s="260">
        <v>0</v>
      </c>
      <c r="J1824" s="260">
        <v>54.024962590787197</v>
      </c>
      <c r="K1824" s="260">
        <v>54.024962594445498</v>
      </c>
      <c r="L1824" s="301" t="str">
        <f t="shared" si="57"/>
        <v/>
      </c>
      <c r="M1824" s="459">
        <f>IFERROR((Tableau1[[#This Row],[Scope 1
(kg CO2-eq)]]+Tableau1[[#This Row],[Scope 2 energy
(kg CO2-eq)]]+Tableau1[[#This Row],[Scope 2 Infrastructure
(kg CO2-eq)]])/Tableau1[[#This Row],[Total CO2-emissions
(kg CO2-eq)
for scope 3 use ]],"")</f>
        <v>0</v>
      </c>
      <c r="N1824" s="436" t="s">
        <v>3731</v>
      </c>
      <c r="O1824" s="259">
        <v>1</v>
      </c>
      <c r="P1824" s="259" t="s">
        <v>5259</v>
      </c>
      <c r="Q1824" s="259" t="s">
        <v>5274</v>
      </c>
    </row>
    <row r="1825" spans="1:17" ht="21.75" customHeight="1">
      <c r="A1825" s="301" t="s">
        <v>5259</v>
      </c>
      <c r="B1825" s="301" t="s">
        <v>5274</v>
      </c>
      <c r="C1825" s="316" t="s">
        <v>7886</v>
      </c>
      <c r="D1825" s="465" t="s">
        <v>3731</v>
      </c>
      <c r="E1825" s="465" t="s">
        <v>700</v>
      </c>
      <c r="F1825" s="469" t="str">
        <f t="shared" si="56"/>
        <v>CH</v>
      </c>
      <c r="G1825" s="260">
        <v>0</v>
      </c>
      <c r="H1825" s="260">
        <v>0</v>
      </c>
      <c r="I1825" s="260">
        <v>0</v>
      </c>
      <c r="J1825" s="260">
        <v>81.362791244796298</v>
      </c>
      <c r="K1825" s="260">
        <v>81.362791244602207</v>
      </c>
      <c r="L1825" s="301" t="str">
        <f t="shared" si="57"/>
        <v/>
      </c>
      <c r="M1825" s="459">
        <f>IFERROR((Tableau1[[#This Row],[Scope 1
(kg CO2-eq)]]+Tableau1[[#This Row],[Scope 2 energy
(kg CO2-eq)]]+Tableau1[[#This Row],[Scope 2 Infrastructure
(kg CO2-eq)]])/Tableau1[[#This Row],[Total CO2-emissions
(kg CO2-eq)
for scope 3 use ]],"")</f>
        <v>0</v>
      </c>
      <c r="N1825" s="436" t="s">
        <v>3731</v>
      </c>
      <c r="O1825" s="259">
        <v>1</v>
      </c>
      <c r="P1825" s="259" t="s">
        <v>5259</v>
      </c>
      <c r="Q1825" s="259" t="s">
        <v>5274</v>
      </c>
    </row>
    <row r="1826" spans="1:17" ht="21.75" customHeight="1">
      <c r="A1826" s="301" t="s">
        <v>5259</v>
      </c>
      <c r="B1826" s="301" t="s">
        <v>5274</v>
      </c>
      <c r="C1826" s="316" t="s">
        <v>7887</v>
      </c>
      <c r="D1826" s="465" t="s">
        <v>3731</v>
      </c>
      <c r="E1826" s="465" t="s">
        <v>700</v>
      </c>
      <c r="F1826" s="469" t="str">
        <f t="shared" si="56"/>
        <v>CH</v>
      </c>
      <c r="G1826" s="260">
        <v>0</v>
      </c>
      <c r="H1826" s="260">
        <v>0</v>
      </c>
      <c r="I1826" s="260">
        <v>0</v>
      </c>
      <c r="J1826" s="260">
        <v>27.4561860872743</v>
      </c>
      <c r="K1826" s="260">
        <v>27.456186087219201</v>
      </c>
      <c r="L1826" s="301" t="str">
        <f t="shared" si="57"/>
        <v/>
      </c>
      <c r="M1826" s="459">
        <f>IFERROR((Tableau1[[#This Row],[Scope 1
(kg CO2-eq)]]+Tableau1[[#This Row],[Scope 2 energy
(kg CO2-eq)]]+Tableau1[[#This Row],[Scope 2 Infrastructure
(kg CO2-eq)]])/Tableau1[[#This Row],[Total CO2-emissions
(kg CO2-eq)
for scope 3 use ]],"")</f>
        <v>0</v>
      </c>
      <c r="N1826" s="436" t="s">
        <v>3731</v>
      </c>
      <c r="O1826" s="259">
        <v>1</v>
      </c>
      <c r="P1826" s="259" t="s">
        <v>5259</v>
      </c>
      <c r="Q1826" s="259" t="s">
        <v>5274</v>
      </c>
    </row>
    <row r="1827" spans="1:17" ht="21.75" customHeight="1">
      <c r="A1827" s="301" t="s">
        <v>5259</v>
      </c>
      <c r="B1827" s="301" t="s">
        <v>5274</v>
      </c>
      <c r="C1827" s="316" t="s">
        <v>7888</v>
      </c>
      <c r="D1827" s="465" t="s">
        <v>3731</v>
      </c>
      <c r="E1827" s="465" t="s">
        <v>700</v>
      </c>
      <c r="F1827" s="469" t="str">
        <f t="shared" si="56"/>
        <v>CH</v>
      </c>
      <c r="G1827" s="260">
        <v>0</v>
      </c>
      <c r="H1827" s="260">
        <v>3.1088309057710002</v>
      </c>
      <c r="I1827" s="260">
        <v>5.3030687759999997E-3</v>
      </c>
      <c r="J1827" s="260">
        <v>181.88354008497299</v>
      </c>
      <c r="K1827" s="260">
        <v>184.997674066781</v>
      </c>
      <c r="L1827" s="301" t="str">
        <f t="shared" si="57"/>
        <v/>
      </c>
      <c r="M1827" s="459">
        <f>IFERROR((Tableau1[[#This Row],[Scope 1
(kg CO2-eq)]]+Tableau1[[#This Row],[Scope 2 energy
(kg CO2-eq)]]+Tableau1[[#This Row],[Scope 2 Infrastructure
(kg CO2-eq)]])/Tableau1[[#This Row],[Total CO2-emissions
(kg CO2-eq)
for scope 3 use ]],"")</f>
        <v>1.6833368258580651E-2</v>
      </c>
      <c r="N1827" s="436" t="s">
        <v>3731</v>
      </c>
      <c r="O1827" s="259">
        <v>1</v>
      </c>
      <c r="P1827" s="259" t="s">
        <v>5259</v>
      </c>
      <c r="Q1827" s="259" t="s">
        <v>5274</v>
      </c>
    </row>
    <row r="1828" spans="1:17" ht="21.75" customHeight="1">
      <c r="A1828" s="301" t="s">
        <v>5259</v>
      </c>
      <c r="B1828" s="301" t="s">
        <v>5274</v>
      </c>
      <c r="C1828" s="316" t="s">
        <v>7889</v>
      </c>
      <c r="D1828" s="465" t="s">
        <v>3731</v>
      </c>
      <c r="E1828" s="465" t="s">
        <v>6091</v>
      </c>
      <c r="F1828" s="469" t="str">
        <f t="shared" si="56"/>
        <v>other</v>
      </c>
      <c r="G1828" s="260">
        <v>0</v>
      </c>
      <c r="H1828" s="260">
        <v>6.3826264692430001</v>
      </c>
      <c r="I1828" s="260">
        <v>5.3577826560000002E-3</v>
      </c>
      <c r="J1828" s="260">
        <v>185.472407304526</v>
      </c>
      <c r="K1828" s="260">
        <v>191.860391544019</v>
      </c>
      <c r="L1828" s="301" t="str">
        <f t="shared" si="57"/>
        <v/>
      </c>
      <c r="M1828" s="459">
        <f>IFERROR((Tableau1[[#This Row],[Scope 1
(kg CO2-eq)]]+Tableau1[[#This Row],[Scope 2 energy
(kg CO2-eq)]]+Tableau1[[#This Row],[Scope 2 Infrastructure
(kg CO2-eq)]])/Tableau1[[#This Row],[Total CO2-emissions
(kg CO2-eq)
for scope 3 use ]],"")</f>
        <v>3.3294960989555727E-2</v>
      </c>
      <c r="N1828" s="436" t="s">
        <v>3731</v>
      </c>
      <c r="O1828" s="259">
        <v>1</v>
      </c>
      <c r="P1828" s="259" t="s">
        <v>5259</v>
      </c>
      <c r="Q1828" s="259" t="s">
        <v>5274</v>
      </c>
    </row>
    <row r="1829" spans="1:17" ht="21.75" customHeight="1">
      <c r="A1829" s="301" t="s">
        <v>5259</v>
      </c>
      <c r="B1829" s="301" t="s">
        <v>5274</v>
      </c>
      <c r="C1829" s="316" t="s">
        <v>7890</v>
      </c>
      <c r="D1829" s="465" t="s">
        <v>3731</v>
      </c>
      <c r="E1829" s="465" t="s">
        <v>700</v>
      </c>
      <c r="F1829" s="469" t="str">
        <f t="shared" si="56"/>
        <v>CH</v>
      </c>
      <c r="G1829" s="260">
        <v>0</v>
      </c>
      <c r="H1829" s="260">
        <v>0</v>
      </c>
      <c r="I1829" s="260">
        <v>0</v>
      </c>
      <c r="J1829" s="260">
        <v>187.561136049992</v>
      </c>
      <c r="K1829" s="260">
        <v>187.561136045539</v>
      </c>
      <c r="L1829" s="301" t="str">
        <f t="shared" si="57"/>
        <v/>
      </c>
      <c r="M1829" s="459">
        <f>IFERROR((Tableau1[[#This Row],[Scope 1
(kg CO2-eq)]]+Tableau1[[#This Row],[Scope 2 energy
(kg CO2-eq)]]+Tableau1[[#This Row],[Scope 2 Infrastructure
(kg CO2-eq)]])/Tableau1[[#This Row],[Total CO2-emissions
(kg CO2-eq)
for scope 3 use ]],"")</f>
        <v>0</v>
      </c>
      <c r="N1829" s="436" t="s">
        <v>3731</v>
      </c>
      <c r="O1829" s="259">
        <v>1</v>
      </c>
      <c r="P1829" s="259" t="s">
        <v>5259</v>
      </c>
      <c r="Q1829" s="259" t="s">
        <v>5274</v>
      </c>
    </row>
    <row r="1830" spans="1:17" ht="21.75" customHeight="1">
      <c r="A1830" s="301" t="s">
        <v>5259</v>
      </c>
      <c r="B1830" s="301" t="s">
        <v>5274</v>
      </c>
      <c r="C1830" s="316" t="s">
        <v>7891</v>
      </c>
      <c r="D1830" s="465" t="s">
        <v>3731</v>
      </c>
      <c r="E1830" s="465" t="s">
        <v>700</v>
      </c>
      <c r="F1830" s="469" t="str">
        <f t="shared" si="56"/>
        <v>CH</v>
      </c>
      <c r="G1830" s="260">
        <v>0</v>
      </c>
      <c r="H1830" s="260">
        <v>0</v>
      </c>
      <c r="I1830" s="260">
        <v>0</v>
      </c>
      <c r="J1830" s="260">
        <v>197.602893614457</v>
      </c>
      <c r="K1830" s="260">
        <v>197.602893615802</v>
      </c>
      <c r="L1830" s="301" t="str">
        <f t="shared" si="57"/>
        <v/>
      </c>
      <c r="M1830" s="459">
        <f>IFERROR((Tableau1[[#This Row],[Scope 1
(kg CO2-eq)]]+Tableau1[[#This Row],[Scope 2 energy
(kg CO2-eq)]]+Tableau1[[#This Row],[Scope 2 Infrastructure
(kg CO2-eq)]])/Tableau1[[#This Row],[Total CO2-emissions
(kg CO2-eq)
for scope 3 use ]],"")</f>
        <v>0</v>
      </c>
      <c r="N1830" s="436" t="s">
        <v>3731</v>
      </c>
      <c r="O1830" s="259">
        <v>1</v>
      </c>
      <c r="P1830" s="259" t="s">
        <v>5259</v>
      </c>
      <c r="Q1830" s="259" t="s">
        <v>5274</v>
      </c>
    </row>
    <row r="1831" spans="1:17" ht="21.75" customHeight="1">
      <c r="A1831" s="301" t="s">
        <v>5259</v>
      </c>
      <c r="B1831" s="301" t="s">
        <v>5274</v>
      </c>
      <c r="C1831" s="316" t="s">
        <v>7892</v>
      </c>
      <c r="D1831" s="465" t="s">
        <v>3731</v>
      </c>
      <c r="E1831" s="465" t="s">
        <v>700</v>
      </c>
      <c r="F1831" s="469" t="str">
        <f t="shared" si="56"/>
        <v>CH</v>
      </c>
      <c r="G1831" s="260">
        <v>0</v>
      </c>
      <c r="H1831" s="260">
        <v>3.1088309057710002</v>
      </c>
      <c r="I1831" s="260">
        <v>5.3030687759999997E-3</v>
      </c>
      <c r="J1831" s="260">
        <v>199.98394112879001</v>
      </c>
      <c r="K1831" s="260">
        <v>203.09807509915299</v>
      </c>
      <c r="L1831" s="301" t="str">
        <f t="shared" si="57"/>
        <v/>
      </c>
      <c r="M1831" s="459">
        <f>IFERROR((Tableau1[[#This Row],[Scope 1
(kg CO2-eq)]]+Tableau1[[#This Row],[Scope 2 energy
(kg CO2-eq)]]+Tableau1[[#This Row],[Scope 2 Infrastructure
(kg CO2-eq)]])/Tableau1[[#This Row],[Total CO2-emissions
(kg CO2-eq)
for scope 3 use ]],"")</f>
        <v>1.5333153566456365E-2</v>
      </c>
      <c r="N1831" s="436" t="s">
        <v>3731</v>
      </c>
      <c r="O1831" s="259">
        <v>1</v>
      </c>
      <c r="P1831" s="259" t="s">
        <v>5259</v>
      </c>
      <c r="Q1831" s="259" t="s">
        <v>5274</v>
      </c>
    </row>
    <row r="1832" spans="1:17" ht="21.75" customHeight="1">
      <c r="A1832" s="301" t="s">
        <v>5259</v>
      </c>
      <c r="B1832" s="301" t="s">
        <v>5274</v>
      </c>
      <c r="C1832" s="316" t="s">
        <v>7893</v>
      </c>
      <c r="D1832" s="465" t="s">
        <v>3731</v>
      </c>
      <c r="E1832" s="465" t="s">
        <v>6091</v>
      </c>
      <c r="F1832" s="469" t="str">
        <f t="shared" si="56"/>
        <v>other</v>
      </c>
      <c r="G1832" s="260">
        <v>0</v>
      </c>
      <c r="H1832" s="260">
        <v>6.3826264692430001</v>
      </c>
      <c r="I1832" s="260">
        <v>5.3577826560000002E-3</v>
      </c>
      <c r="J1832" s="260">
        <v>203.451245803999</v>
      </c>
      <c r="K1832" s="260">
        <v>209.83923006111701</v>
      </c>
      <c r="L1832" s="301" t="str">
        <f t="shared" si="57"/>
        <v/>
      </c>
      <c r="M1832" s="459">
        <f>IFERROR((Tableau1[[#This Row],[Scope 1
(kg CO2-eq)]]+Tableau1[[#This Row],[Scope 2 energy
(kg CO2-eq)]]+Tableau1[[#This Row],[Scope 2 Infrastructure
(kg CO2-eq)]])/Tableau1[[#This Row],[Total CO2-emissions
(kg CO2-eq)
for scope 3 use ]],"")</f>
        <v>3.0442278357762077E-2</v>
      </c>
      <c r="N1832" s="436" t="s">
        <v>3731</v>
      </c>
      <c r="O1832" s="259">
        <v>1</v>
      </c>
      <c r="P1832" s="259" t="s">
        <v>5259</v>
      </c>
      <c r="Q1832" s="259" t="s">
        <v>5274</v>
      </c>
    </row>
    <row r="1833" spans="1:17" ht="21.75" customHeight="1">
      <c r="A1833" s="301" t="s">
        <v>5259</v>
      </c>
      <c r="B1833" s="301" t="s">
        <v>5274</v>
      </c>
      <c r="C1833" s="316" t="s">
        <v>7894</v>
      </c>
      <c r="D1833" s="465" t="s">
        <v>3731</v>
      </c>
      <c r="E1833" s="465" t="s">
        <v>700</v>
      </c>
      <c r="F1833" s="469" t="str">
        <f t="shared" si="56"/>
        <v>CH</v>
      </c>
      <c r="G1833" s="260">
        <v>0</v>
      </c>
      <c r="H1833" s="260">
        <v>0</v>
      </c>
      <c r="I1833" s="260">
        <v>0</v>
      </c>
      <c r="J1833" s="260">
        <v>206.505827536136</v>
      </c>
      <c r="K1833" s="260">
        <v>206.50582754542901</v>
      </c>
      <c r="L1833" s="301" t="str">
        <f t="shared" si="57"/>
        <v/>
      </c>
      <c r="M1833" s="459">
        <f>IFERROR((Tableau1[[#This Row],[Scope 1
(kg CO2-eq)]]+Tableau1[[#This Row],[Scope 2 energy
(kg CO2-eq)]]+Tableau1[[#This Row],[Scope 2 Infrastructure
(kg CO2-eq)]])/Tableau1[[#This Row],[Total CO2-emissions
(kg CO2-eq)
for scope 3 use ]],"")</f>
        <v>0</v>
      </c>
      <c r="N1833" s="436" t="s">
        <v>3731</v>
      </c>
      <c r="O1833" s="259">
        <v>1</v>
      </c>
      <c r="P1833" s="259" t="s">
        <v>5259</v>
      </c>
      <c r="Q1833" s="259" t="s">
        <v>5274</v>
      </c>
    </row>
    <row r="1834" spans="1:17" ht="21.75" customHeight="1">
      <c r="A1834" s="301" t="s">
        <v>5259</v>
      </c>
      <c r="B1834" s="301" t="s">
        <v>5274</v>
      </c>
      <c r="C1834" s="316" t="s">
        <v>7895</v>
      </c>
      <c r="D1834" s="465" t="s">
        <v>3731</v>
      </c>
      <c r="E1834" s="465" t="s">
        <v>700</v>
      </c>
      <c r="F1834" s="469" t="str">
        <f t="shared" si="56"/>
        <v>CH</v>
      </c>
      <c r="G1834" s="260">
        <v>0</v>
      </c>
      <c r="H1834" s="260">
        <v>0</v>
      </c>
      <c r="I1834" s="260">
        <v>0</v>
      </c>
      <c r="J1834" s="260">
        <v>221.28790960115299</v>
      </c>
      <c r="K1834" s="260">
        <v>221.28790959266701</v>
      </c>
      <c r="L1834" s="301" t="str">
        <f t="shared" si="57"/>
        <v/>
      </c>
      <c r="M1834" s="459">
        <f>IFERROR((Tableau1[[#This Row],[Scope 1
(kg CO2-eq)]]+Tableau1[[#This Row],[Scope 2 energy
(kg CO2-eq)]]+Tableau1[[#This Row],[Scope 2 Infrastructure
(kg CO2-eq)]])/Tableau1[[#This Row],[Total CO2-emissions
(kg CO2-eq)
for scope 3 use ]],"")</f>
        <v>0</v>
      </c>
      <c r="N1834" s="436" t="s">
        <v>3731</v>
      </c>
      <c r="O1834" s="259">
        <v>1</v>
      </c>
      <c r="P1834" s="259" t="s">
        <v>5259</v>
      </c>
      <c r="Q1834" s="259" t="s">
        <v>5274</v>
      </c>
    </row>
    <row r="1835" spans="1:17" ht="21.75" customHeight="1">
      <c r="A1835" s="301" t="s">
        <v>5259</v>
      </c>
      <c r="B1835" s="301" t="s">
        <v>5274</v>
      </c>
      <c r="C1835" s="316" t="s">
        <v>7896</v>
      </c>
      <c r="D1835" s="465" t="s">
        <v>3731</v>
      </c>
      <c r="E1835" s="465" t="s">
        <v>700</v>
      </c>
      <c r="F1835" s="469" t="str">
        <f t="shared" si="56"/>
        <v>CH</v>
      </c>
      <c r="G1835" s="260">
        <v>0</v>
      </c>
      <c r="H1835" s="260">
        <v>0</v>
      </c>
      <c r="I1835" s="260">
        <v>0</v>
      </c>
      <c r="J1835" s="260">
        <v>77.875672192887905</v>
      </c>
      <c r="K1835" s="260">
        <v>77.875672194920696</v>
      </c>
      <c r="L1835" s="301" t="str">
        <f t="shared" si="57"/>
        <v/>
      </c>
      <c r="M1835" s="459">
        <f>IFERROR((Tableau1[[#This Row],[Scope 1
(kg CO2-eq)]]+Tableau1[[#This Row],[Scope 2 energy
(kg CO2-eq)]]+Tableau1[[#This Row],[Scope 2 Infrastructure
(kg CO2-eq)]])/Tableau1[[#This Row],[Total CO2-emissions
(kg CO2-eq)
for scope 3 use ]],"")</f>
        <v>0</v>
      </c>
      <c r="N1835" s="436" t="s">
        <v>3731</v>
      </c>
      <c r="O1835" s="259">
        <v>1</v>
      </c>
      <c r="P1835" s="259" t="s">
        <v>5259</v>
      </c>
      <c r="Q1835" s="259" t="s">
        <v>5274</v>
      </c>
    </row>
    <row r="1836" spans="1:17" ht="21.75" customHeight="1">
      <c r="A1836" s="301" t="s">
        <v>5259</v>
      </c>
      <c r="B1836" s="301" t="s">
        <v>5274</v>
      </c>
      <c r="C1836" s="316" t="s">
        <v>7897</v>
      </c>
      <c r="D1836" s="465" t="s">
        <v>3731</v>
      </c>
      <c r="E1836" s="465" t="s">
        <v>700</v>
      </c>
      <c r="F1836" s="469" t="str">
        <f t="shared" si="56"/>
        <v>CH</v>
      </c>
      <c r="G1836" s="260">
        <v>0</v>
      </c>
      <c r="H1836" s="260">
        <v>0</v>
      </c>
      <c r="I1836" s="260">
        <v>0</v>
      </c>
      <c r="J1836" s="260">
        <v>55.755498664706401</v>
      </c>
      <c r="K1836" s="260">
        <v>55.7554986664124</v>
      </c>
      <c r="L1836" s="301" t="str">
        <f t="shared" si="57"/>
        <v/>
      </c>
      <c r="M1836" s="459">
        <f>IFERROR((Tableau1[[#This Row],[Scope 1
(kg CO2-eq)]]+Tableau1[[#This Row],[Scope 2 energy
(kg CO2-eq)]]+Tableau1[[#This Row],[Scope 2 Infrastructure
(kg CO2-eq)]])/Tableau1[[#This Row],[Total CO2-emissions
(kg CO2-eq)
for scope 3 use ]],"")</f>
        <v>0</v>
      </c>
      <c r="N1836" s="436" t="s">
        <v>3731</v>
      </c>
      <c r="O1836" s="259">
        <v>1</v>
      </c>
      <c r="P1836" s="259" t="s">
        <v>5259</v>
      </c>
      <c r="Q1836" s="259" t="s">
        <v>5274</v>
      </c>
    </row>
    <row r="1837" spans="1:17" ht="21.75" customHeight="1">
      <c r="A1837" s="301" t="s">
        <v>5259</v>
      </c>
      <c r="B1837" s="301" t="s">
        <v>5274</v>
      </c>
      <c r="C1837" s="316" t="s">
        <v>7898</v>
      </c>
      <c r="D1837" s="465" t="s">
        <v>3731</v>
      </c>
      <c r="E1837" s="465" t="s">
        <v>700</v>
      </c>
      <c r="F1837" s="469" t="str">
        <f t="shared" si="56"/>
        <v>CH</v>
      </c>
      <c r="G1837" s="260">
        <v>0</v>
      </c>
      <c r="H1837" s="260">
        <v>0</v>
      </c>
      <c r="I1837" s="260">
        <v>0</v>
      </c>
      <c r="J1837" s="260">
        <v>110.798472152966</v>
      </c>
      <c r="K1837" s="260">
        <v>110.798472157248</v>
      </c>
      <c r="L1837" s="301" t="str">
        <f t="shared" si="57"/>
        <v/>
      </c>
      <c r="M1837" s="459">
        <f>IFERROR((Tableau1[[#This Row],[Scope 1
(kg CO2-eq)]]+Tableau1[[#This Row],[Scope 2 energy
(kg CO2-eq)]]+Tableau1[[#This Row],[Scope 2 Infrastructure
(kg CO2-eq)]])/Tableau1[[#This Row],[Total CO2-emissions
(kg CO2-eq)
for scope 3 use ]],"")</f>
        <v>0</v>
      </c>
      <c r="N1837" s="436" t="s">
        <v>3731</v>
      </c>
      <c r="O1837" s="259">
        <v>1</v>
      </c>
      <c r="P1837" s="259" t="s">
        <v>5259</v>
      </c>
      <c r="Q1837" s="259" t="s">
        <v>5274</v>
      </c>
    </row>
    <row r="1838" spans="1:17" ht="21.75" customHeight="1">
      <c r="A1838" s="301" t="s">
        <v>5157</v>
      </c>
      <c r="B1838" s="301" t="s">
        <v>5224</v>
      </c>
      <c r="C1838" s="316" t="s">
        <v>7899</v>
      </c>
      <c r="D1838" s="465" t="s">
        <v>3730</v>
      </c>
      <c r="E1838" s="465" t="s">
        <v>6091</v>
      </c>
      <c r="F1838" s="469" t="str">
        <f t="shared" si="56"/>
        <v>other</v>
      </c>
      <c r="G1838" s="260">
        <v>0</v>
      </c>
      <c r="H1838" s="260">
        <v>0</v>
      </c>
      <c r="I1838" s="260">
        <v>0</v>
      </c>
      <c r="J1838" s="260">
        <v>0.48017907242089902</v>
      </c>
      <c r="K1838" s="260">
        <v>0.48017907245620101</v>
      </c>
      <c r="L1838" s="301" t="str">
        <f t="shared" si="57"/>
        <v/>
      </c>
      <c r="M1838" s="459">
        <f>IFERROR((Tableau1[[#This Row],[Scope 1
(kg CO2-eq)]]+Tableau1[[#This Row],[Scope 2 energy
(kg CO2-eq)]]+Tableau1[[#This Row],[Scope 2 Infrastructure
(kg CO2-eq)]])/Tableau1[[#This Row],[Total CO2-emissions
(kg CO2-eq)
for scope 3 use ]],"")</f>
        <v>0</v>
      </c>
      <c r="N1838" s="436" t="s">
        <v>3730</v>
      </c>
      <c r="O1838" s="259">
        <v>1</v>
      </c>
      <c r="P1838" s="259" t="s">
        <v>5157</v>
      </c>
      <c r="Q1838" s="259" t="s">
        <v>5224</v>
      </c>
    </row>
    <row r="1839" spans="1:17" ht="21.75" customHeight="1">
      <c r="A1839" s="301" t="s">
        <v>5150</v>
      </c>
      <c r="B1839" s="301" t="s">
        <v>5133</v>
      </c>
      <c r="C1839" s="316" t="s">
        <v>7900</v>
      </c>
      <c r="D1839" s="465" t="s">
        <v>50</v>
      </c>
      <c r="E1839" s="465" t="s">
        <v>700</v>
      </c>
      <c r="F1839" s="469" t="str">
        <f t="shared" si="56"/>
        <v>CH</v>
      </c>
      <c r="G1839" s="260">
        <v>0</v>
      </c>
      <c r="H1839" s="260">
        <v>0.1021369867884</v>
      </c>
      <c r="I1839" s="260">
        <v>2.1317096844000001E-3</v>
      </c>
      <c r="J1839" s="260">
        <v>81.322228259123406</v>
      </c>
      <c r="K1839" s="260">
        <v>81.426496959971502</v>
      </c>
      <c r="L1839" s="301" t="str">
        <f t="shared" si="57"/>
        <v/>
      </c>
      <c r="M1839" s="459">
        <f>IFERROR((Tableau1[[#This Row],[Scope 1
(kg CO2-eq)]]+Tableau1[[#This Row],[Scope 2 energy
(kg CO2-eq)]]+Tableau1[[#This Row],[Scope 2 Infrastructure
(kg CO2-eq)]])/Tableau1[[#This Row],[Total CO2-emissions
(kg CO2-eq)
for scope 3 use ]],"")</f>
        <v>1.2805253862763803E-3</v>
      </c>
      <c r="N1839" s="436" t="s">
        <v>50</v>
      </c>
      <c r="O1839" s="259">
        <v>1</v>
      </c>
      <c r="P1839" s="259" t="s">
        <v>5150</v>
      </c>
      <c r="Q1839" s="259" t="s">
        <v>5133</v>
      </c>
    </row>
    <row r="1840" spans="1:17" ht="21.75" customHeight="1">
      <c r="A1840" s="301" t="s">
        <v>5150</v>
      </c>
      <c r="B1840" s="301" t="s">
        <v>5133</v>
      </c>
      <c r="C1840" s="316" t="s">
        <v>7901</v>
      </c>
      <c r="D1840" s="465" t="s">
        <v>50</v>
      </c>
      <c r="E1840" s="465" t="s">
        <v>700</v>
      </c>
      <c r="F1840" s="469" t="str">
        <f t="shared" si="56"/>
        <v>CH</v>
      </c>
      <c r="G1840" s="260">
        <v>0</v>
      </c>
      <c r="H1840" s="260">
        <v>9.8919135396000002E-2</v>
      </c>
      <c r="I1840" s="260">
        <v>2.0645496359999998E-3</v>
      </c>
      <c r="J1840" s="260">
        <v>69.940981077731195</v>
      </c>
      <c r="K1840" s="260">
        <v>70.041964769891607</v>
      </c>
      <c r="L1840" s="301" t="str">
        <f t="shared" si="57"/>
        <v/>
      </c>
      <c r="M1840" s="459">
        <f>IFERROR((Tableau1[[#This Row],[Scope 1
(kg CO2-eq)]]+Tableau1[[#This Row],[Scope 2 energy
(kg CO2-eq)]]+Tableau1[[#This Row],[Scope 2 Infrastructure
(kg CO2-eq)]])/Tableau1[[#This Row],[Total CO2-emissions
(kg CO2-eq)
for scope 3 use ]],"")</f>
        <v>1.4417597416600324E-3</v>
      </c>
      <c r="N1840" s="436" t="s">
        <v>50</v>
      </c>
      <c r="O1840" s="259">
        <v>1</v>
      </c>
      <c r="P1840" s="259" t="s">
        <v>5150</v>
      </c>
      <c r="Q1840" s="259" t="s">
        <v>5133</v>
      </c>
    </row>
    <row r="1841" spans="1:17" ht="21.75" customHeight="1">
      <c r="A1841" s="301" t="s">
        <v>5185</v>
      </c>
      <c r="B1841" s="301" t="s">
        <v>5150</v>
      </c>
      <c r="C1841" s="316" t="s">
        <v>7902</v>
      </c>
      <c r="D1841" s="465" t="s">
        <v>3730</v>
      </c>
      <c r="E1841" s="465" t="s">
        <v>700</v>
      </c>
      <c r="F1841" s="469" t="str">
        <f t="shared" si="56"/>
        <v>CH</v>
      </c>
      <c r="G1841" s="260">
        <v>0</v>
      </c>
      <c r="H1841" s="260">
        <v>1.56125382372E-2</v>
      </c>
      <c r="I1841" s="260">
        <v>3.2585060520000001E-4</v>
      </c>
      <c r="J1841" s="260">
        <v>1.7720617086782599E-2</v>
      </c>
      <c r="K1841" s="260">
        <v>3.3659006089139E-2</v>
      </c>
      <c r="L1841" s="301" t="str">
        <f t="shared" si="57"/>
        <v/>
      </c>
      <c r="M1841" s="459">
        <f>IFERROR((Tableau1[[#This Row],[Scope 1
(kg CO2-eq)]]+Tableau1[[#This Row],[Scope 2 energy
(kg CO2-eq)]]+Tableau1[[#This Row],[Scope 2 Infrastructure
(kg CO2-eq)]])/Tableau1[[#This Row],[Total CO2-emissions
(kg CO2-eq)
for scope 3 use ]],"")</f>
        <v>0.47352523720369022</v>
      </c>
      <c r="N1841" s="436" t="s">
        <v>3730</v>
      </c>
      <c r="O1841" s="259">
        <v>1</v>
      </c>
      <c r="P1841" s="259" t="s">
        <v>5185</v>
      </c>
      <c r="Q1841" s="259" t="s">
        <v>5150</v>
      </c>
    </row>
    <row r="1842" spans="1:17" ht="21.75" customHeight="1">
      <c r="A1842" s="301" t="s">
        <v>5150</v>
      </c>
      <c r="B1842" s="301" t="s">
        <v>5133</v>
      </c>
      <c r="C1842" s="316" t="s">
        <v>7903</v>
      </c>
      <c r="D1842" s="465" t="s">
        <v>50</v>
      </c>
      <c r="E1842" s="465" t="s">
        <v>700</v>
      </c>
      <c r="F1842" s="469" t="str">
        <f t="shared" si="56"/>
        <v>CH</v>
      </c>
      <c r="G1842" s="260">
        <v>0</v>
      </c>
      <c r="H1842" s="260">
        <v>8.9861479624799998E-2</v>
      </c>
      <c r="I1842" s="260">
        <v>1.8755065367999999E-3</v>
      </c>
      <c r="J1842" s="260">
        <v>51.977209926203201</v>
      </c>
      <c r="K1842" s="260">
        <v>52.068946916654298</v>
      </c>
      <c r="L1842" s="301" t="str">
        <f t="shared" si="57"/>
        <v/>
      </c>
      <c r="M1842" s="459">
        <f>IFERROR((Tableau1[[#This Row],[Scope 1
(kg CO2-eq)]]+Tableau1[[#This Row],[Scope 2 energy
(kg CO2-eq)]]+Tableau1[[#This Row],[Scope 2 Infrastructure
(kg CO2-eq)]])/Tableau1[[#This Row],[Total CO2-emissions
(kg CO2-eq)
for scope 3 use ]],"")</f>
        <v>1.7618367874510988E-3</v>
      </c>
      <c r="N1842" s="436" t="s">
        <v>50</v>
      </c>
      <c r="O1842" s="259">
        <v>1</v>
      </c>
      <c r="P1842" s="259" t="s">
        <v>5150</v>
      </c>
      <c r="Q1842" s="259" t="s">
        <v>5133</v>
      </c>
    </row>
    <row r="1843" spans="1:17" ht="21.75" customHeight="1">
      <c r="A1843" s="301" t="s">
        <v>5185</v>
      </c>
      <c r="B1843" s="301" t="s">
        <v>5150</v>
      </c>
      <c r="C1843" s="316" t="s">
        <v>7904</v>
      </c>
      <c r="D1843" s="465" t="s">
        <v>3730</v>
      </c>
      <c r="E1843" s="465" t="s">
        <v>700</v>
      </c>
      <c r="F1843" s="469" t="str">
        <f t="shared" si="56"/>
        <v>CH</v>
      </c>
      <c r="G1843" s="260">
        <v>0</v>
      </c>
      <c r="H1843" s="260">
        <v>6.0662457730799996E-4</v>
      </c>
      <c r="I1843" s="260">
        <v>1.2660912828000001E-5</v>
      </c>
      <c r="J1843" s="260">
        <v>1.3798270932913401E-2</v>
      </c>
      <c r="K1843" s="260">
        <v>1.44175564268489E-2</v>
      </c>
      <c r="L1843" s="301" t="str">
        <f t="shared" si="57"/>
        <v/>
      </c>
      <c r="M1843" s="459">
        <f>IFERROR((Tableau1[[#This Row],[Scope 1
(kg CO2-eq)]]+Tableau1[[#This Row],[Scope 2 energy
(kg CO2-eq)]]+Tableau1[[#This Row],[Scope 2 Infrastructure
(kg CO2-eq)]])/Tableau1[[#This Row],[Total CO2-emissions
(kg CO2-eq)
for scope 3 use ]],"")</f>
        <v>4.2953567983458271E-2</v>
      </c>
      <c r="N1843" s="436" t="s">
        <v>3730</v>
      </c>
      <c r="O1843" s="259">
        <v>1</v>
      </c>
      <c r="P1843" s="259" t="s">
        <v>5185</v>
      </c>
      <c r="Q1843" s="259" t="s">
        <v>5150</v>
      </c>
    </row>
    <row r="1844" spans="1:17" ht="21.75" customHeight="1">
      <c r="A1844" s="301" t="s">
        <v>5143</v>
      </c>
      <c r="B1844" s="301" t="s">
        <v>5159</v>
      </c>
      <c r="C1844" s="316" t="s">
        <v>7905</v>
      </c>
      <c r="D1844" s="465" t="s">
        <v>3731</v>
      </c>
      <c r="E1844" s="465" t="s">
        <v>700</v>
      </c>
      <c r="F1844" s="469" t="str">
        <f t="shared" si="56"/>
        <v>CH</v>
      </c>
      <c r="G1844" s="260">
        <v>0</v>
      </c>
      <c r="H1844" s="260">
        <v>0</v>
      </c>
      <c r="I1844" s="260">
        <v>0</v>
      </c>
      <c r="J1844" s="260">
        <v>67.388141048444893</v>
      </c>
      <c r="K1844" s="260">
        <v>67.388141049744704</v>
      </c>
      <c r="L1844" s="301" t="str">
        <f t="shared" si="57"/>
        <v/>
      </c>
      <c r="M1844" s="459">
        <f>IFERROR((Tableau1[[#This Row],[Scope 1
(kg CO2-eq)]]+Tableau1[[#This Row],[Scope 2 energy
(kg CO2-eq)]]+Tableau1[[#This Row],[Scope 2 Infrastructure
(kg CO2-eq)]])/Tableau1[[#This Row],[Total CO2-emissions
(kg CO2-eq)
for scope 3 use ]],"")</f>
        <v>0</v>
      </c>
      <c r="N1844" s="436" t="s">
        <v>3731</v>
      </c>
      <c r="O1844" s="259">
        <v>1</v>
      </c>
      <c r="P1844" s="259" t="s">
        <v>5143</v>
      </c>
      <c r="Q1844" s="260" t="s">
        <v>5159</v>
      </c>
    </row>
    <row r="1845" spans="1:17" ht="21.75" customHeight="1">
      <c r="A1845" s="301" t="s">
        <v>5143</v>
      </c>
      <c r="B1845" s="301" t="s">
        <v>5159</v>
      </c>
      <c r="C1845" s="316" t="s">
        <v>7906</v>
      </c>
      <c r="D1845" s="465" t="s">
        <v>3731</v>
      </c>
      <c r="E1845" s="465" t="s">
        <v>700</v>
      </c>
      <c r="F1845" s="469" t="str">
        <f t="shared" si="56"/>
        <v>CH</v>
      </c>
      <c r="G1845" s="260">
        <v>0</v>
      </c>
      <c r="H1845" s="260">
        <v>0</v>
      </c>
      <c r="I1845" s="260">
        <v>0</v>
      </c>
      <c r="J1845" s="260">
        <v>67.388141048444893</v>
      </c>
      <c r="K1845" s="260">
        <v>67.388141050470907</v>
      </c>
      <c r="L1845" s="301" t="str">
        <f t="shared" si="57"/>
        <v/>
      </c>
      <c r="M1845" s="459">
        <f>IFERROR((Tableau1[[#This Row],[Scope 1
(kg CO2-eq)]]+Tableau1[[#This Row],[Scope 2 energy
(kg CO2-eq)]]+Tableau1[[#This Row],[Scope 2 Infrastructure
(kg CO2-eq)]])/Tableau1[[#This Row],[Total CO2-emissions
(kg CO2-eq)
for scope 3 use ]],"")</f>
        <v>0</v>
      </c>
      <c r="N1845" s="436" t="s">
        <v>3731</v>
      </c>
      <c r="O1845" s="259">
        <v>1</v>
      </c>
      <c r="P1845" s="259" t="s">
        <v>5143</v>
      </c>
      <c r="Q1845" s="259" t="s">
        <v>5159</v>
      </c>
    </row>
    <row r="1846" spans="1:17" ht="21.75" customHeight="1">
      <c r="A1846" s="301" t="s">
        <v>5221</v>
      </c>
      <c r="B1846" s="301" t="s">
        <v>5138</v>
      </c>
      <c r="C1846" s="316" t="s">
        <v>7907</v>
      </c>
      <c r="D1846" s="465" t="s">
        <v>3730</v>
      </c>
      <c r="E1846" s="465" t="s">
        <v>700</v>
      </c>
      <c r="F1846" s="469" t="str">
        <f t="shared" si="56"/>
        <v>CH</v>
      </c>
      <c r="G1846" s="260">
        <v>0</v>
      </c>
      <c r="H1846" s="260">
        <v>0.10487811945599999</v>
      </c>
      <c r="I1846" s="260">
        <v>2.1889200960000001E-3</v>
      </c>
      <c r="J1846" s="260">
        <v>4.8821607165231802E-3</v>
      </c>
      <c r="K1846" s="260">
        <v>0.111949200720545</v>
      </c>
      <c r="L1846" s="301" t="str">
        <f t="shared" si="57"/>
        <v/>
      </c>
      <c r="M1846" s="459">
        <f>IFERROR((Tableau1[[#This Row],[Scope 1
(kg CO2-eq)]]+Tableau1[[#This Row],[Scope 2 energy
(kg CO2-eq)]]+Tableau1[[#This Row],[Scope 2 Infrastructure
(kg CO2-eq)]])/Tableau1[[#This Row],[Total CO2-emissions
(kg CO2-eq)
for scope 3 use ]],"")</f>
        <v>0.95638949508239746</v>
      </c>
      <c r="N1846" s="436" t="s">
        <v>3730</v>
      </c>
      <c r="O1846" s="259">
        <v>1</v>
      </c>
      <c r="P1846" s="259" t="s">
        <v>5221</v>
      </c>
      <c r="Q1846" s="259" t="s">
        <v>5138</v>
      </c>
    </row>
    <row r="1847" spans="1:17" ht="21.75" customHeight="1">
      <c r="A1847" s="301" t="s">
        <v>5275</v>
      </c>
      <c r="B1847" s="301" t="s">
        <v>5242</v>
      </c>
      <c r="C1847" s="316" t="s">
        <v>7908</v>
      </c>
      <c r="D1847" s="465" t="s">
        <v>50</v>
      </c>
      <c r="E1847" s="465" t="s">
        <v>6027</v>
      </c>
      <c r="F1847" s="469" t="str">
        <f t="shared" si="56"/>
        <v>other</v>
      </c>
      <c r="G1847" s="260">
        <v>1.7191999999999999E-2</v>
      </c>
      <c r="H1847" s="260">
        <v>3.9535322400000001E-4</v>
      </c>
      <c r="I1847" s="260">
        <v>1.26210312E-5</v>
      </c>
      <c r="J1847" s="260">
        <v>4.9631340316722006E-3</v>
      </c>
      <c r="K1847" s="260">
        <v>2.2563108345533E-2</v>
      </c>
      <c r="L1847" s="301" t="str">
        <f t="shared" si="57"/>
        <v/>
      </c>
      <c r="M1847" s="459">
        <f>IFERROR((Tableau1[[#This Row],[Scope 1
(kg CO2-eq)]]+Tableau1[[#This Row],[Scope 2 energy
(kg CO2-eq)]]+Tableau1[[#This Row],[Scope 2 Infrastructure
(kg CO2-eq)]])/Tableau1[[#This Row],[Total CO2-emissions
(kg CO2-eq)
for scope 3 use ]],"")</f>
        <v>0.78003322882967963</v>
      </c>
      <c r="N1847" s="436" t="s">
        <v>50</v>
      </c>
      <c r="O1847" s="259">
        <v>1</v>
      </c>
      <c r="P1847" s="259" t="s">
        <v>5275</v>
      </c>
      <c r="Q1847" s="259" t="s">
        <v>5242</v>
      </c>
    </row>
    <row r="1848" spans="1:17" ht="21.75" customHeight="1">
      <c r="A1848" s="301" t="s">
        <v>5129</v>
      </c>
      <c r="B1848" s="301" t="s">
        <v>5136</v>
      </c>
      <c r="C1848" s="316" t="s">
        <v>7909</v>
      </c>
      <c r="D1848" s="465" t="s">
        <v>3730</v>
      </c>
      <c r="E1848" s="465" t="s">
        <v>6091</v>
      </c>
      <c r="F1848" s="469" t="str">
        <f t="shared" si="56"/>
        <v>other</v>
      </c>
      <c r="G1848" s="260">
        <v>5.2600000000000001E-2</v>
      </c>
      <c r="H1848" s="260">
        <v>0.32199462199520001</v>
      </c>
      <c r="I1848" s="260">
        <v>2.0602097279999999E-4</v>
      </c>
      <c r="J1848" s="260">
        <v>4.6645734029534403</v>
      </c>
      <c r="K1848" s="260">
        <v>5.0393740466913801</v>
      </c>
      <c r="L1848" s="301" t="str">
        <f t="shared" si="57"/>
        <v/>
      </c>
      <c r="M1848" s="459">
        <f>IFERROR((Tableau1[[#This Row],[Scope 1
(kg CO2-eq)]]+Tableau1[[#This Row],[Scope 2 energy
(kg CO2-eq)]]+Tableau1[[#This Row],[Scope 2 Infrastructure
(kg CO2-eq)]])/Tableau1[[#This Row],[Total CO2-emissions
(kg CO2-eq)
for scope 3 use ]],"")</f>
        <v>7.4374444027245162E-2</v>
      </c>
      <c r="N1848" s="436" t="s">
        <v>3730</v>
      </c>
      <c r="O1848" s="259">
        <v>1</v>
      </c>
      <c r="P1848" s="259" t="s">
        <v>5129</v>
      </c>
      <c r="Q1848" s="260" t="s">
        <v>5136</v>
      </c>
    </row>
    <row r="1849" spans="1:17" ht="21.75" customHeight="1">
      <c r="A1849" s="301" t="s">
        <v>5234</v>
      </c>
      <c r="B1849" s="301" t="s">
        <v>5146</v>
      </c>
      <c r="C1849" s="316" t="s">
        <v>3791</v>
      </c>
      <c r="D1849" s="465" t="s">
        <v>3730</v>
      </c>
      <c r="F1849" s="469" t="str">
        <f t="shared" si="56"/>
        <v>other</v>
      </c>
      <c r="G1849" s="260">
        <v>0</v>
      </c>
      <c r="H1849" s="260">
        <v>0</v>
      </c>
      <c r="I1849" s="260">
        <v>0</v>
      </c>
      <c r="J1849" s="260">
        <v>0</v>
      </c>
      <c r="K1849" s="260">
        <v>0</v>
      </c>
      <c r="L1849" s="301" t="str">
        <f t="shared" si="57"/>
        <v/>
      </c>
      <c r="M1849" s="459" t="str">
        <f>IFERROR((Tableau1[[#This Row],[Scope 1
(kg CO2-eq)]]+Tableau1[[#This Row],[Scope 2 energy
(kg CO2-eq)]]+Tableau1[[#This Row],[Scope 2 Infrastructure
(kg CO2-eq)]])/Tableau1[[#This Row],[Total CO2-emissions
(kg CO2-eq)
for scope 3 use ]],"")</f>
        <v/>
      </c>
      <c r="N1849" s="436" t="s">
        <v>3730</v>
      </c>
      <c r="O1849" s="259">
        <v>1</v>
      </c>
      <c r="P1849" s="259" t="s">
        <v>5234</v>
      </c>
      <c r="Q1849" s="259" t="s">
        <v>5146</v>
      </c>
    </row>
    <row r="1850" spans="1:17" ht="21.75" customHeight="1">
      <c r="A1850" s="301" t="s">
        <v>5150</v>
      </c>
      <c r="B1850" s="301" t="s">
        <v>5133</v>
      </c>
      <c r="C1850" s="316" t="s">
        <v>7910</v>
      </c>
      <c r="D1850" s="465" t="s">
        <v>3731</v>
      </c>
      <c r="E1850" s="465" t="s">
        <v>700</v>
      </c>
      <c r="F1850" s="469" t="str">
        <f t="shared" si="56"/>
        <v>CH</v>
      </c>
      <c r="G1850" s="260">
        <v>0</v>
      </c>
      <c r="H1850" s="260">
        <v>1.41823820628E-2</v>
      </c>
      <c r="I1850" s="260">
        <v>2.9600169479999998E-4</v>
      </c>
      <c r="J1850" s="260">
        <v>120.83502938122101</v>
      </c>
      <c r="K1850" s="260">
        <v>120.849507765909</v>
      </c>
      <c r="L1850" s="301" t="str">
        <f t="shared" si="57"/>
        <v/>
      </c>
      <c r="M1850" s="459">
        <f>IFERROR((Tableau1[[#This Row],[Scope 1
(kg CO2-eq)]]+Tableau1[[#This Row],[Scope 2 energy
(kg CO2-eq)]]+Tableau1[[#This Row],[Scope 2 Infrastructure
(kg CO2-eq)]])/Tableau1[[#This Row],[Total CO2-emissions
(kg CO2-eq)
for scope 3 use ]],"")</f>
        <v>1.1980507016747878E-4</v>
      </c>
      <c r="N1850" s="436" t="s">
        <v>3731</v>
      </c>
      <c r="O1850" s="259">
        <v>1</v>
      </c>
      <c r="P1850" s="259" t="s">
        <v>5150</v>
      </c>
      <c r="Q1850" s="259" t="s">
        <v>5133</v>
      </c>
    </row>
    <row r="1851" spans="1:17" ht="21.75" customHeight="1">
      <c r="A1851" s="301" t="s">
        <v>5129</v>
      </c>
      <c r="B1851" s="301" t="s">
        <v>5136</v>
      </c>
      <c r="C1851" s="316" t="s">
        <v>7911</v>
      </c>
      <c r="D1851" s="465" t="s">
        <v>3730</v>
      </c>
      <c r="E1851" s="465" t="s">
        <v>6091</v>
      </c>
      <c r="F1851" s="469" t="str">
        <f t="shared" si="56"/>
        <v>other</v>
      </c>
      <c r="G1851" s="260">
        <v>5.2600000000000001E-2</v>
      </c>
      <c r="H1851" s="260">
        <v>0.32199462199520001</v>
      </c>
      <c r="I1851" s="260">
        <v>2.0602097279999999E-4</v>
      </c>
      <c r="J1851" s="260">
        <v>4.6645734029534403</v>
      </c>
      <c r="K1851" s="260">
        <v>5.0393740466913801</v>
      </c>
      <c r="L1851" s="301" t="str">
        <f t="shared" si="57"/>
        <v/>
      </c>
      <c r="M1851" s="459">
        <f>IFERROR((Tableau1[[#This Row],[Scope 1
(kg CO2-eq)]]+Tableau1[[#This Row],[Scope 2 energy
(kg CO2-eq)]]+Tableau1[[#This Row],[Scope 2 Infrastructure
(kg CO2-eq)]])/Tableau1[[#This Row],[Total CO2-emissions
(kg CO2-eq)
for scope 3 use ]],"")</f>
        <v>7.4374444027245162E-2</v>
      </c>
      <c r="N1851" s="436" t="s">
        <v>3730</v>
      </c>
      <c r="O1851" s="259">
        <v>1</v>
      </c>
      <c r="P1851" s="259" t="s">
        <v>5129</v>
      </c>
      <c r="Q1851" s="259" t="s">
        <v>5136</v>
      </c>
    </row>
    <row r="1852" spans="1:17" ht="21.75" customHeight="1">
      <c r="A1852" s="301" t="s">
        <v>5152</v>
      </c>
      <c r="B1852" s="301" t="s">
        <v>5137</v>
      </c>
      <c r="C1852" s="316" t="s">
        <v>7912</v>
      </c>
      <c r="D1852" s="465" t="s">
        <v>3731</v>
      </c>
      <c r="E1852" s="465" t="s">
        <v>700</v>
      </c>
      <c r="F1852" s="469" t="str">
        <f t="shared" si="56"/>
        <v>CH</v>
      </c>
      <c r="G1852" s="260">
        <v>0</v>
      </c>
      <c r="H1852" s="260">
        <v>0</v>
      </c>
      <c r="I1852" s="260">
        <v>0</v>
      </c>
      <c r="J1852" s="260">
        <v>10.3478550125447</v>
      </c>
      <c r="K1852" s="260">
        <v>10.3478550119889</v>
      </c>
      <c r="L1852" s="301" t="str">
        <f t="shared" si="57"/>
        <v/>
      </c>
      <c r="M1852" s="459">
        <f>IFERROR((Tableau1[[#This Row],[Scope 1
(kg CO2-eq)]]+Tableau1[[#This Row],[Scope 2 energy
(kg CO2-eq)]]+Tableau1[[#This Row],[Scope 2 Infrastructure
(kg CO2-eq)]])/Tableau1[[#This Row],[Total CO2-emissions
(kg CO2-eq)
for scope 3 use ]],"")</f>
        <v>0</v>
      </c>
      <c r="N1852" s="436" t="s">
        <v>3731</v>
      </c>
      <c r="O1852" s="259">
        <v>1</v>
      </c>
      <c r="P1852" s="259" t="s">
        <v>5152</v>
      </c>
      <c r="Q1852" s="259" t="s">
        <v>5137</v>
      </c>
    </row>
    <row r="1853" spans="1:17" ht="21.75" customHeight="1">
      <c r="A1853" s="301" t="s">
        <v>5152</v>
      </c>
      <c r="B1853" s="301" t="s">
        <v>5137</v>
      </c>
      <c r="C1853" s="316" t="s">
        <v>7913</v>
      </c>
      <c r="D1853" s="465" t="s">
        <v>3731</v>
      </c>
      <c r="E1853" s="465" t="s">
        <v>700</v>
      </c>
      <c r="F1853" s="469" t="str">
        <f t="shared" si="56"/>
        <v>CH</v>
      </c>
      <c r="G1853" s="260">
        <v>0</v>
      </c>
      <c r="H1853" s="260">
        <v>0</v>
      </c>
      <c r="I1853" s="260">
        <v>0</v>
      </c>
      <c r="J1853" s="260">
        <v>13.3602092117249</v>
      </c>
      <c r="K1853" s="260">
        <v>13.360209211708</v>
      </c>
      <c r="L1853" s="301" t="str">
        <f t="shared" si="57"/>
        <v/>
      </c>
      <c r="M1853" s="459">
        <f>IFERROR((Tableau1[[#This Row],[Scope 1
(kg CO2-eq)]]+Tableau1[[#This Row],[Scope 2 energy
(kg CO2-eq)]]+Tableau1[[#This Row],[Scope 2 Infrastructure
(kg CO2-eq)]])/Tableau1[[#This Row],[Total CO2-emissions
(kg CO2-eq)
for scope 3 use ]],"")</f>
        <v>0</v>
      </c>
      <c r="N1853" s="436" t="s">
        <v>3731</v>
      </c>
      <c r="O1853" s="259">
        <v>1</v>
      </c>
      <c r="P1853" s="259" t="s">
        <v>5152</v>
      </c>
      <c r="Q1853" s="259" t="s">
        <v>5137</v>
      </c>
    </row>
    <row r="1854" spans="1:17" ht="21.75" customHeight="1">
      <c r="A1854" s="301" t="s">
        <v>5152</v>
      </c>
      <c r="B1854" s="301" t="s">
        <v>5137</v>
      </c>
      <c r="C1854" s="316" t="s">
        <v>7914</v>
      </c>
      <c r="D1854" s="465" t="s">
        <v>3731</v>
      </c>
      <c r="E1854" s="465" t="s">
        <v>700</v>
      </c>
      <c r="F1854" s="469" t="str">
        <f t="shared" si="56"/>
        <v>CH</v>
      </c>
      <c r="G1854" s="260">
        <v>0</v>
      </c>
      <c r="H1854" s="260">
        <v>0</v>
      </c>
      <c r="I1854" s="260">
        <v>0</v>
      </c>
      <c r="J1854" s="260">
        <v>17.878740510495099</v>
      </c>
      <c r="K1854" s="260">
        <v>17.8787405095613</v>
      </c>
      <c r="L1854" s="301" t="str">
        <f t="shared" si="57"/>
        <v/>
      </c>
      <c r="M1854" s="459">
        <f>IFERROR((Tableau1[[#This Row],[Scope 1
(kg CO2-eq)]]+Tableau1[[#This Row],[Scope 2 energy
(kg CO2-eq)]]+Tableau1[[#This Row],[Scope 2 Infrastructure
(kg CO2-eq)]])/Tableau1[[#This Row],[Total CO2-emissions
(kg CO2-eq)
for scope 3 use ]],"")</f>
        <v>0</v>
      </c>
      <c r="N1854" s="436" t="s">
        <v>3731</v>
      </c>
      <c r="O1854" s="259">
        <v>1</v>
      </c>
      <c r="P1854" s="259" t="s">
        <v>5152</v>
      </c>
      <c r="Q1854" s="259" t="s">
        <v>5137</v>
      </c>
    </row>
    <row r="1855" spans="1:17" ht="21.75" customHeight="1">
      <c r="A1855" s="301" t="s">
        <v>5203</v>
      </c>
      <c r="B1855" s="301" t="s">
        <v>5276</v>
      </c>
      <c r="C1855" s="316" t="s">
        <v>7915</v>
      </c>
      <c r="D1855" s="465" t="s">
        <v>3731</v>
      </c>
      <c r="E1855" s="465" t="s">
        <v>700</v>
      </c>
      <c r="F1855" s="469" t="str">
        <f t="shared" si="56"/>
        <v>CH</v>
      </c>
      <c r="G1855" s="260">
        <v>0</v>
      </c>
      <c r="H1855" s="260">
        <v>1.19057724745344</v>
      </c>
      <c r="I1855" s="260">
        <v>1.27980475776E-3</v>
      </c>
      <c r="J1855" s="260">
        <v>21.8044195531483</v>
      </c>
      <c r="K1855" s="260">
        <v>22.996276602785599</v>
      </c>
      <c r="L1855" s="301" t="str">
        <f t="shared" si="57"/>
        <v/>
      </c>
      <c r="M1855" s="459">
        <f>IFERROR((Tableau1[[#This Row],[Scope 1
(kg CO2-eq)]]+Tableau1[[#This Row],[Scope 2 energy
(kg CO2-eq)]]+Tableau1[[#This Row],[Scope 2 Infrastructure
(kg CO2-eq)]])/Tableau1[[#This Row],[Total CO2-emissions
(kg CO2-eq)
for scope 3 use ]],"")</f>
        <v>5.1828262148613538E-2</v>
      </c>
      <c r="N1855" s="436" t="s">
        <v>3731</v>
      </c>
      <c r="O1855" s="259">
        <v>1</v>
      </c>
      <c r="P1855" s="259" t="s">
        <v>5203</v>
      </c>
      <c r="Q1855" s="259" t="s">
        <v>5276</v>
      </c>
    </row>
    <row r="1856" spans="1:17" ht="21.75" customHeight="1">
      <c r="A1856" s="301" t="s">
        <v>5203</v>
      </c>
      <c r="B1856" s="301" t="s">
        <v>5276</v>
      </c>
      <c r="C1856" s="316" t="s">
        <v>7916</v>
      </c>
      <c r="D1856" s="465" t="s">
        <v>3731</v>
      </c>
      <c r="E1856" s="465" t="s">
        <v>700</v>
      </c>
      <c r="F1856" s="469" t="str">
        <f t="shared" si="56"/>
        <v>CH</v>
      </c>
      <c r="G1856" s="260">
        <v>0</v>
      </c>
      <c r="H1856" s="260">
        <v>5.3726460765353597E-2</v>
      </c>
      <c r="I1856" s="260">
        <v>2.56203834453365E-2</v>
      </c>
      <c r="J1856" s="260">
        <v>1.40126202691469</v>
      </c>
      <c r="K1856" s="260">
        <v>1.48060887152286</v>
      </c>
      <c r="L1856" s="301" t="str">
        <f t="shared" si="57"/>
        <v/>
      </c>
      <c r="M1856" s="459">
        <f>IFERROR((Tableau1[[#This Row],[Scope 1
(kg CO2-eq)]]+Tableau1[[#This Row],[Scope 2 energy
(kg CO2-eq)]]+Tableau1[[#This Row],[Scope 2 Infrastructure
(kg CO2-eq)]])/Tableau1[[#This Row],[Total CO2-emissions
(kg CO2-eq)
for scope 3 use ]],"")</f>
        <v>5.3590685384100792E-2</v>
      </c>
      <c r="N1856" s="436" t="s">
        <v>3731</v>
      </c>
      <c r="O1856" s="259">
        <v>1</v>
      </c>
      <c r="P1856" s="259" t="s">
        <v>5203</v>
      </c>
      <c r="Q1856" s="259" t="s">
        <v>5276</v>
      </c>
    </row>
    <row r="1857" spans="1:17" ht="21.75" customHeight="1">
      <c r="A1857" s="301" t="s">
        <v>5203</v>
      </c>
      <c r="B1857" s="301" t="s">
        <v>5276</v>
      </c>
      <c r="C1857" s="316" t="s">
        <v>7917</v>
      </c>
      <c r="D1857" s="465" t="s">
        <v>3731</v>
      </c>
      <c r="E1857" s="465" t="s">
        <v>700</v>
      </c>
      <c r="F1857" s="469" t="str">
        <f t="shared" si="56"/>
        <v>CH</v>
      </c>
      <c r="G1857" s="260">
        <v>0</v>
      </c>
      <c r="H1857" s="260">
        <v>0.74288959614067995</v>
      </c>
      <c r="I1857" s="260">
        <v>8.5223390399999995E-4</v>
      </c>
      <c r="J1857" s="260">
        <v>8.8994036986327796</v>
      </c>
      <c r="K1857" s="260">
        <v>9.6431455261269896</v>
      </c>
      <c r="L1857" s="301" t="str">
        <f t="shared" si="57"/>
        <v/>
      </c>
      <c r="M1857" s="459">
        <f>IFERROR((Tableau1[[#This Row],[Scope 1
(kg CO2-eq)]]+Tableau1[[#This Row],[Scope 2 energy
(kg CO2-eq)]]+Tableau1[[#This Row],[Scope 2 Infrastructure
(kg CO2-eq)]])/Tableau1[[#This Row],[Total CO2-emissions
(kg CO2-eq)
for scope 3 use ]],"")</f>
        <v>7.7126475798752314E-2</v>
      </c>
      <c r="N1857" s="436" t="s">
        <v>3731</v>
      </c>
      <c r="O1857" s="259">
        <v>1</v>
      </c>
      <c r="P1857" s="259" t="s">
        <v>5203</v>
      </c>
      <c r="Q1857" s="259" t="s">
        <v>5276</v>
      </c>
    </row>
    <row r="1858" spans="1:17" ht="21.75" customHeight="1">
      <c r="A1858" s="301" t="s">
        <v>5203</v>
      </c>
      <c r="B1858" s="301" t="s">
        <v>5276</v>
      </c>
      <c r="C1858" s="316" t="s">
        <v>7918</v>
      </c>
      <c r="D1858" s="465" t="s">
        <v>3731</v>
      </c>
      <c r="E1858" s="465" t="s">
        <v>700</v>
      </c>
      <c r="F1858" s="469" t="str">
        <f t="shared" ref="F1858:F1921" si="58">IF(ISNUMBER(SEARCH("{CH}", C1858)), "CH", "other")</f>
        <v>CH</v>
      </c>
      <c r="G1858" s="260">
        <v>0</v>
      </c>
      <c r="H1858" s="260">
        <v>2.5284168835174002E-3</v>
      </c>
      <c r="I1858" s="260">
        <v>1.1187948533557201E-3</v>
      </c>
      <c r="J1858" s="260">
        <v>3.4199979723161298</v>
      </c>
      <c r="K1858" s="260">
        <v>3.42364518445443</v>
      </c>
      <c r="L1858" s="301" t="str">
        <f t="shared" ref="L1858:L1921" si="59">IF(N1858="MJ", K1858*3.6, IF(N1858="m", K1858*1000, ""))</f>
        <v/>
      </c>
      <c r="M1858" s="459">
        <f>IFERROR((Tableau1[[#This Row],[Scope 1
(kg CO2-eq)]]+Tableau1[[#This Row],[Scope 2 energy
(kg CO2-eq)]]+Tableau1[[#This Row],[Scope 2 Infrastructure
(kg CO2-eq)]])/Tableau1[[#This Row],[Total CO2-emissions
(kg CO2-eq)
for scope 3 use ]],"")</f>
        <v>1.0653007366048992E-3</v>
      </c>
      <c r="N1858" s="436" t="s">
        <v>3731</v>
      </c>
      <c r="O1858" s="259">
        <v>1</v>
      </c>
      <c r="P1858" s="259" t="s">
        <v>5203</v>
      </c>
      <c r="Q1858" s="259" t="s">
        <v>5276</v>
      </c>
    </row>
    <row r="1859" spans="1:17" ht="21.75" customHeight="1">
      <c r="A1859" s="301" t="s">
        <v>5203</v>
      </c>
      <c r="B1859" s="301" t="s">
        <v>5276</v>
      </c>
      <c r="C1859" s="316" t="s">
        <v>7919</v>
      </c>
      <c r="D1859" s="465" t="s">
        <v>3731</v>
      </c>
      <c r="E1859" s="465" t="s">
        <v>700</v>
      </c>
      <c r="F1859" s="469" t="str">
        <f t="shared" si="58"/>
        <v>CH</v>
      </c>
      <c r="G1859" s="260">
        <v>0</v>
      </c>
      <c r="H1859" s="260">
        <v>0</v>
      </c>
      <c r="I1859" s="260">
        <v>0</v>
      </c>
      <c r="J1859" s="260">
        <v>6.1546367506647899</v>
      </c>
      <c r="K1859" s="260">
        <v>6.1546367498763201</v>
      </c>
      <c r="L1859" s="301" t="str">
        <f t="shared" si="59"/>
        <v/>
      </c>
      <c r="M1859" s="459">
        <f>IFERROR((Tableau1[[#This Row],[Scope 1
(kg CO2-eq)]]+Tableau1[[#This Row],[Scope 2 energy
(kg CO2-eq)]]+Tableau1[[#This Row],[Scope 2 Infrastructure
(kg CO2-eq)]])/Tableau1[[#This Row],[Total CO2-emissions
(kg CO2-eq)
for scope 3 use ]],"")</f>
        <v>0</v>
      </c>
      <c r="N1859" s="436" t="s">
        <v>3731</v>
      </c>
      <c r="O1859" s="259">
        <v>1</v>
      </c>
      <c r="P1859" s="259" t="s">
        <v>5203</v>
      </c>
      <c r="Q1859" s="259" t="s">
        <v>5276</v>
      </c>
    </row>
    <row r="1860" spans="1:17" ht="21.75" customHeight="1">
      <c r="A1860" s="301" t="s">
        <v>5203</v>
      </c>
      <c r="B1860" s="301" t="s">
        <v>5276</v>
      </c>
      <c r="C1860" s="316" t="s">
        <v>7920</v>
      </c>
      <c r="D1860" s="465" t="s">
        <v>3731</v>
      </c>
      <c r="E1860" s="465" t="s">
        <v>700</v>
      </c>
      <c r="F1860" s="469" t="str">
        <f t="shared" si="58"/>
        <v>CH</v>
      </c>
      <c r="G1860" s="260">
        <v>0</v>
      </c>
      <c r="H1860" s="260">
        <v>6.8332852389420002E-4</v>
      </c>
      <c r="I1860" s="260">
        <v>1.8438300198036001E-4</v>
      </c>
      <c r="J1860" s="260">
        <v>2.45705459585088</v>
      </c>
      <c r="K1860" s="260">
        <v>2.4579223074430501</v>
      </c>
      <c r="L1860" s="301" t="str">
        <f t="shared" si="59"/>
        <v/>
      </c>
      <c r="M1860" s="459">
        <f>IFERROR((Tableau1[[#This Row],[Scope 1
(kg CO2-eq)]]+Tableau1[[#This Row],[Scope 2 energy
(kg CO2-eq)]]+Tableau1[[#This Row],[Scope 2 Infrastructure
(kg CO2-eq)]])/Tableau1[[#This Row],[Total CO2-emissions
(kg CO2-eq)
for scope 3 use ]],"")</f>
        <v>3.530264253052127E-4</v>
      </c>
      <c r="N1860" s="436" t="s">
        <v>3731</v>
      </c>
      <c r="O1860" s="259">
        <v>1</v>
      </c>
      <c r="P1860" s="259" t="s">
        <v>5203</v>
      </c>
      <c r="Q1860" s="259" t="s">
        <v>5276</v>
      </c>
    </row>
    <row r="1861" spans="1:17" ht="21.75" customHeight="1">
      <c r="A1861" s="301" t="s">
        <v>5203</v>
      </c>
      <c r="B1861" s="301" t="s">
        <v>5276</v>
      </c>
      <c r="C1861" s="316" t="s">
        <v>7921</v>
      </c>
      <c r="D1861" s="465" t="s">
        <v>3731</v>
      </c>
      <c r="E1861" s="465" t="s">
        <v>700</v>
      </c>
      <c r="F1861" s="469" t="str">
        <f t="shared" si="58"/>
        <v>CH</v>
      </c>
      <c r="G1861" s="260">
        <v>0</v>
      </c>
      <c r="H1861" s="260">
        <v>0</v>
      </c>
      <c r="I1861" s="260">
        <v>0</v>
      </c>
      <c r="J1861" s="260">
        <v>11.195443135006</v>
      </c>
      <c r="K1861" s="260">
        <v>11.195443134828301</v>
      </c>
      <c r="L1861" s="301" t="str">
        <f t="shared" si="59"/>
        <v/>
      </c>
      <c r="M1861" s="459">
        <f>IFERROR((Tableau1[[#This Row],[Scope 1
(kg CO2-eq)]]+Tableau1[[#This Row],[Scope 2 energy
(kg CO2-eq)]]+Tableau1[[#This Row],[Scope 2 Infrastructure
(kg CO2-eq)]])/Tableau1[[#This Row],[Total CO2-emissions
(kg CO2-eq)
for scope 3 use ]],"")</f>
        <v>0</v>
      </c>
      <c r="N1861" s="436" t="s">
        <v>3731</v>
      </c>
      <c r="O1861" s="259">
        <v>1</v>
      </c>
      <c r="P1861" s="259" t="s">
        <v>5203</v>
      </c>
      <c r="Q1861" s="259" t="s">
        <v>5276</v>
      </c>
    </row>
    <row r="1862" spans="1:17" ht="21.75" customHeight="1">
      <c r="A1862" s="301" t="s">
        <v>5203</v>
      </c>
      <c r="B1862" s="301" t="s">
        <v>5276</v>
      </c>
      <c r="C1862" s="316" t="s">
        <v>7922</v>
      </c>
      <c r="D1862" s="465" t="s">
        <v>3731</v>
      </c>
      <c r="E1862" s="465" t="s">
        <v>700</v>
      </c>
      <c r="F1862" s="469" t="str">
        <f t="shared" si="58"/>
        <v>CH</v>
      </c>
      <c r="G1862" s="260">
        <v>0</v>
      </c>
      <c r="H1862" s="260">
        <v>7.5856816509700003E-4</v>
      </c>
      <c r="I1862" s="260">
        <v>1.6717989878268E-4</v>
      </c>
      <c r="J1862" s="260">
        <v>1.54211217641323</v>
      </c>
      <c r="K1862" s="260">
        <v>1.5430379243415699</v>
      </c>
      <c r="L1862" s="301" t="str">
        <f t="shared" si="59"/>
        <v/>
      </c>
      <c r="M1862" s="459">
        <f>IFERROR((Tableau1[[#This Row],[Scope 1
(kg CO2-eq)]]+Tableau1[[#This Row],[Scope 2 energy
(kg CO2-eq)]]+Tableau1[[#This Row],[Scope 2 Infrastructure
(kg CO2-eq)]])/Tableau1[[#This Row],[Total CO2-emissions
(kg CO2-eq)
for scope 3 use ]],"")</f>
        <v>5.9995159501650378E-4</v>
      </c>
      <c r="N1862" s="436" t="s">
        <v>3731</v>
      </c>
      <c r="O1862" s="259">
        <v>1</v>
      </c>
      <c r="P1862" s="259" t="s">
        <v>5203</v>
      </c>
      <c r="Q1862" s="259" t="s">
        <v>5276</v>
      </c>
    </row>
    <row r="1863" spans="1:17" ht="21.75" customHeight="1">
      <c r="A1863" s="301" t="s">
        <v>5152</v>
      </c>
      <c r="B1863" s="301" t="s">
        <v>5153</v>
      </c>
      <c r="C1863" s="316" t="s">
        <v>7923</v>
      </c>
      <c r="D1863" s="465" t="s">
        <v>3646</v>
      </c>
      <c r="E1863" s="465" t="s">
        <v>6091</v>
      </c>
      <c r="F1863" s="469" t="str">
        <f t="shared" si="58"/>
        <v>other</v>
      </c>
      <c r="G1863" s="260">
        <v>0</v>
      </c>
      <c r="H1863" s="260">
        <v>0.1662354956664</v>
      </c>
      <c r="I1863" s="260">
        <v>1.3224541057199999E-2</v>
      </c>
      <c r="J1863" s="260">
        <v>1.28483582763586</v>
      </c>
      <c r="K1863" s="260">
        <v>1.4642958645441499</v>
      </c>
      <c r="L1863" s="301" t="str">
        <f t="shared" si="59"/>
        <v/>
      </c>
      <c r="M1863" s="459">
        <f>IFERROR((Tableau1[[#This Row],[Scope 1
(kg CO2-eq)]]+Tableau1[[#This Row],[Scope 2 energy
(kg CO2-eq)]]+Tableau1[[#This Row],[Scope 2 Infrastructure
(kg CO2-eq)]])/Tableau1[[#This Row],[Total CO2-emissions
(kg CO2-eq)
for scope 3 use ]],"")</f>
        <v>0.12255722430758058</v>
      </c>
      <c r="N1863" s="436" t="s">
        <v>3646</v>
      </c>
      <c r="O1863" s="259">
        <v>1</v>
      </c>
      <c r="P1863" s="259" t="s">
        <v>5152</v>
      </c>
      <c r="Q1863" s="259" t="s">
        <v>5153</v>
      </c>
    </row>
    <row r="1864" spans="1:17" ht="21.75" customHeight="1">
      <c r="A1864" s="301" t="s">
        <v>5160</v>
      </c>
      <c r="B1864" s="301" t="s">
        <v>5133</v>
      </c>
      <c r="C1864" s="316" t="s">
        <v>7924</v>
      </c>
      <c r="D1864" s="465" t="s">
        <v>3646</v>
      </c>
      <c r="E1864" s="465" t="s">
        <v>6091</v>
      </c>
      <c r="F1864" s="469" t="str">
        <f t="shared" si="58"/>
        <v>other</v>
      </c>
      <c r="G1864" s="260">
        <v>0</v>
      </c>
      <c r="H1864" s="260">
        <v>0</v>
      </c>
      <c r="I1864" s="260">
        <v>0</v>
      </c>
      <c r="J1864" s="260">
        <v>102845457.995216</v>
      </c>
      <c r="K1864" s="260">
        <v>102845457.99500801</v>
      </c>
      <c r="L1864" s="301" t="str">
        <f t="shared" si="59"/>
        <v/>
      </c>
      <c r="M1864" s="459">
        <f>IFERROR((Tableau1[[#This Row],[Scope 1
(kg CO2-eq)]]+Tableau1[[#This Row],[Scope 2 energy
(kg CO2-eq)]]+Tableau1[[#This Row],[Scope 2 Infrastructure
(kg CO2-eq)]])/Tableau1[[#This Row],[Total CO2-emissions
(kg CO2-eq)
for scope 3 use ]],"")</f>
        <v>0</v>
      </c>
      <c r="N1864" s="436" t="s">
        <v>3646</v>
      </c>
      <c r="O1864" s="259">
        <v>1</v>
      </c>
      <c r="P1864" s="259" t="s">
        <v>5160</v>
      </c>
      <c r="Q1864" s="259" t="s">
        <v>5133</v>
      </c>
    </row>
    <row r="1865" spans="1:17" ht="21.75" customHeight="1">
      <c r="A1865" s="301" t="s">
        <v>5157</v>
      </c>
      <c r="B1865" s="301" t="s">
        <v>5166</v>
      </c>
      <c r="C1865" s="316" t="s">
        <v>7925</v>
      </c>
      <c r="D1865" s="465" t="s">
        <v>3730</v>
      </c>
      <c r="E1865" s="465" t="s">
        <v>700</v>
      </c>
      <c r="F1865" s="469" t="str">
        <f t="shared" si="58"/>
        <v>CH</v>
      </c>
      <c r="G1865" s="260">
        <v>2.0983049999999998E-6</v>
      </c>
      <c r="H1865" s="260">
        <v>3.6606248321723998E-5</v>
      </c>
      <c r="I1865" s="260">
        <v>1.79516966235E-6</v>
      </c>
      <c r="J1865" s="260">
        <v>2.0135949373694602E-4</v>
      </c>
      <c r="K1865" s="260">
        <v>2.4185921619257399E-4</v>
      </c>
      <c r="L1865" s="301" t="str">
        <f t="shared" si="59"/>
        <v/>
      </c>
      <c r="M1865" s="459">
        <f>IFERROR((Tableau1[[#This Row],[Scope 1
(kg CO2-eq)]]+Tableau1[[#This Row],[Scope 2 energy
(kg CO2-eq)]]+Tableau1[[#This Row],[Scope 2 Infrastructure
(kg CO2-eq)]])/Tableau1[[#This Row],[Total CO2-emissions
(kg CO2-eq)
for scope 3 use ]],"")</f>
        <v>0.16745164241261398</v>
      </c>
      <c r="N1865" s="437" t="s">
        <v>3730</v>
      </c>
      <c r="O1865" s="259">
        <v>1</v>
      </c>
      <c r="P1865" s="259" t="s">
        <v>5157</v>
      </c>
      <c r="Q1865" s="259" t="s">
        <v>5166</v>
      </c>
    </row>
    <row r="1866" spans="1:17" ht="21.75" customHeight="1">
      <c r="A1866" s="301" t="s">
        <v>5157</v>
      </c>
      <c r="B1866" s="301" t="s">
        <v>5166</v>
      </c>
      <c r="C1866" s="316" t="s">
        <v>7926</v>
      </c>
      <c r="D1866" s="465" t="s">
        <v>3730</v>
      </c>
      <c r="E1866" s="465" t="s">
        <v>700</v>
      </c>
      <c r="F1866" s="469" t="str">
        <f t="shared" si="58"/>
        <v>CH</v>
      </c>
      <c r="G1866" s="260">
        <v>2.2469839999999998E-6</v>
      </c>
      <c r="H1866" s="260">
        <v>3.9370138929547199E-5</v>
      </c>
      <c r="I1866" s="260">
        <v>1.9232443378695999E-6</v>
      </c>
      <c r="J1866" s="260">
        <v>1.78642968917646E-4</v>
      </c>
      <c r="K1866" s="260">
        <v>2.2218333551783E-4</v>
      </c>
      <c r="L1866" s="301" t="str">
        <f t="shared" si="59"/>
        <v/>
      </c>
      <c r="M1866" s="459">
        <f>IFERROR((Tableau1[[#This Row],[Scope 1
(kg CO2-eq)]]+Tableau1[[#This Row],[Scope 2 energy
(kg CO2-eq)]]+Tableau1[[#This Row],[Scope 2 Infrastructure
(kg CO2-eq)]])/Tableau1[[#This Row],[Total CO2-emissions
(kg CO2-eq)
for scope 3 use ]],"")</f>
        <v>0.19596594481732732</v>
      </c>
      <c r="N1866" s="437" t="s">
        <v>3730</v>
      </c>
      <c r="O1866" s="259">
        <v>1</v>
      </c>
      <c r="P1866" s="260" t="s">
        <v>5157</v>
      </c>
      <c r="Q1866" s="260" t="s">
        <v>5166</v>
      </c>
    </row>
    <row r="1867" spans="1:17" ht="21.75" customHeight="1">
      <c r="A1867" s="301" t="s">
        <v>5157</v>
      </c>
      <c r="B1867" s="301" t="s">
        <v>5166</v>
      </c>
      <c r="C1867" s="316" t="s">
        <v>7927</v>
      </c>
      <c r="D1867" s="465" t="s">
        <v>3730</v>
      </c>
      <c r="E1867" s="465" t="s">
        <v>700</v>
      </c>
      <c r="F1867" s="469" t="str">
        <f t="shared" si="58"/>
        <v>CH</v>
      </c>
      <c r="G1867" s="260">
        <v>2.309627E-6</v>
      </c>
      <c r="H1867" s="260">
        <v>3.9274696832047201E-5</v>
      </c>
      <c r="I1867" s="260">
        <v>1.9703148156396002E-6</v>
      </c>
      <c r="J1867" s="260">
        <v>1.9170336662502501E-4</v>
      </c>
      <c r="K1867" s="260">
        <v>2.3525800463047701E-4</v>
      </c>
      <c r="L1867" s="301" t="str">
        <f t="shared" si="59"/>
        <v/>
      </c>
      <c r="M1867" s="459">
        <f>IFERROR((Tableau1[[#This Row],[Scope 1
(kg CO2-eq)]]+Tableau1[[#This Row],[Scope 2 energy
(kg CO2-eq)]]+Tableau1[[#This Row],[Scope 2 Infrastructure
(kg CO2-eq)]])/Tableau1[[#This Row],[Total CO2-emissions
(kg CO2-eq)
for scope 3 use ]],"")</f>
        <v>0.18513562892832774</v>
      </c>
      <c r="N1867" s="437" t="s">
        <v>3730</v>
      </c>
      <c r="O1867" s="259">
        <v>1</v>
      </c>
      <c r="P1867" s="260" t="s">
        <v>5157</v>
      </c>
      <c r="Q1867" s="260" t="s">
        <v>5166</v>
      </c>
    </row>
    <row r="1868" spans="1:17" ht="21.75" customHeight="1">
      <c r="A1868" s="301" t="s">
        <v>5157</v>
      </c>
      <c r="B1868" s="301" t="s">
        <v>5166</v>
      </c>
      <c r="C1868" s="316" t="s">
        <v>7928</v>
      </c>
      <c r="D1868" s="465" t="s">
        <v>3730</v>
      </c>
      <c r="E1868" s="465" t="s">
        <v>6091</v>
      </c>
      <c r="F1868" s="469" t="str">
        <f t="shared" si="58"/>
        <v>other</v>
      </c>
      <c r="G1868" s="260">
        <v>6.7173582999999995E-4</v>
      </c>
      <c r="H1868" s="260">
        <v>1.4637575549469599E-3</v>
      </c>
      <c r="I1868" s="260">
        <v>3.7760230080999998E-6</v>
      </c>
      <c r="J1868" s="260">
        <v>1.4361880217923402E-3</v>
      </c>
      <c r="K1868" s="260">
        <v>3.5754574270226401E-3</v>
      </c>
      <c r="L1868" s="301" t="str">
        <f t="shared" si="59"/>
        <v/>
      </c>
      <c r="M1868" s="459">
        <f>IFERROR((Tableau1[[#This Row],[Scope 1
(kg CO2-eq)]]+Tableau1[[#This Row],[Scope 2 energy
(kg CO2-eq)]]+Tableau1[[#This Row],[Scope 2 Infrastructure
(kg CO2-eq)]])/Tableau1[[#This Row],[Total CO2-emissions
(kg CO2-eq)
for scope 3 use ]],"")</f>
        <v>0.59832048111854463</v>
      </c>
      <c r="N1868" s="436" t="s">
        <v>3730</v>
      </c>
      <c r="O1868" s="259">
        <v>1</v>
      </c>
      <c r="P1868" s="260" t="s">
        <v>5157</v>
      </c>
      <c r="Q1868" s="260" t="s">
        <v>5166</v>
      </c>
    </row>
    <row r="1869" spans="1:17" ht="21.75" customHeight="1">
      <c r="A1869" s="301" t="s">
        <v>5157</v>
      </c>
      <c r="B1869" s="301" t="s">
        <v>5166</v>
      </c>
      <c r="C1869" s="316" t="s">
        <v>7929</v>
      </c>
      <c r="D1869" s="465" t="s">
        <v>3730</v>
      </c>
      <c r="E1869" s="465" t="s">
        <v>700</v>
      </c>
      <c r="F1869" s="469" t="str">
        <f t="shared" si="58"/>
        <v>CH</v>
      </c>
      <c r="G1869" s="260">
        <v>9.9171414199999996E-4</v>
      </c>
      <c r="H1869" s="260">
        <v>5.566582571304E-4</v>
      </c>
      <c r="I1869" s="260">
        <v>1.2654214832252001E-4</v>
      </c>
      <c r="J1869" s="260">
        <v>2.0178554932612797E-3</v>
      </c>
      <c r="K1869" s="260">
        <v>3.69277002913404E-3</v>
      </c>
      <c r="L1869" s="301" t="str">
        <f t="shared" si="59"/>
        <v/>
      </c>
      <c r="M1869" s="459">
        <f>IFERROR((Tableau1[[#This Row],[Scope 1
(kg CO2-eq)]]+Tableau1[[#This Row],[Scope 2 energy
(kg CO2-eq)]]+Tableau1[[#This Row],[Scope 2 Infrastructure
(kg CO2-eq)]])/Tableau1[[#This Row],[Total CO2-emissions
(kg CO2-eq)
for scope 3 use ]],"")</f>
        <v>0.45356589612640724</v>
      </c>
      <c r="N1869" s="436" t="s">
        <v>3730</v>
      </c>
      <c r="O1869" s="259">
        <v>1</v>
      </c>
      <c r="P1869" s="259" t="s">
        <v>5157</v>
      </c>
      <c r="Q1869" s="260" t="s">
        <v>5166</v>
      </c>
    </row>
    <row r="1870" spans="1:17" ht="21.75" customHeight="1">
      <c r="A1870" s="301" t="s">
        <v>5157</v>
      </c>
      <c r="B1870" s="301" t="s">
        <v>5166</v>
      </c>
      <c r="C1870" s="316" t="s">
        <v>7930</v>
      </c>
      <c r="D1870" s="465" t="s">
        <v>3730</v>
      </c>
      <c r="E1870" s="465" t="s">
        <v>6091</v>
      </c>
      <c r="F1870" s="469" t="str">
        <f t="shared" si="58"/>
        <v>other</v>
      </c>
      <c r="G1870" s="260">
        <v>1.2498611742999999E-4</v>
      </c>
      <c r="H1870" s="260">
        <v>3.4346038637919602E-4</v>
      </c>
      <c r="I1870" s="260">
        <v>1.9335946653229999E-6</v>
      </c>
      <c r="J1870" s="260">
        <v>1.92572615777276E-4</v>
      </c>
      <c r="K1870" s="260">
        <v>6.6295271361702297E-4</v>
      </c>
      <c r="L1870" s="301" t="str">
        <f t="shared" si="59"/>
        <v/>
      </c>
      <c r="M1870" s="459">
        <f>IFERROR((Tableau1[[#This Row],[Scope 1
(kg CO2-eq)]]+Tableau1[[#This Row],[Scope 2 energy
(kg CO2-eq)]]+Tableau1[[#This Row],[Scope 2 Infrastructure
(kg CO2-eq)]])/Tableau1[[#This Row],[Total CO2-emissions
(kg CO2-eq)
for scope 3 use ]],"")</f>
        <v>0.70952284953802902</v>
      </c>
      <c r="N1870" s="437" t="s">
        <v>3730</v>
      </c>
      <c r="O1870" s="259">
        <v>1</v>
      </c>
      <c r="P1870" s="259" t="s">
        <v>5157</v>
      </c>
      <c r="Q1870" s="259" t="s">
        <v>5166</v>
      </c>
    </row>
    <row r="1871" spans="1:17" ht="21.75" customHeight="1">
      <c r="A1871" s="301" t="s">
        <v>5157</v>
      </c>
      <c r="B1871" s="301" t="s">
        <v>5166</v>
      </c>
      <c r="C1871" s="316" t="s">
        <v>7931</v>
      </c>
      <c r="D1871" s="465" t="s">
        <v>3730</v>
      </c>
      <c r="E1871" s="465" t="s">
        <v>6091</v>
      </c>
      <c r="F1871" s="469" t="str">
        <f t="shared" si="58"/>
        <v>other</v>
      </c>
      <c r="G1871" s="260">
        <v>1.6106312199999999E-3</v>
      </c>
      <c r="H1871" s="260">
        <v>3.15723706383312E-3</v>
      </c>
      <c r="I1871" s="260">
        <v>1.0192333729640001E-5</v>
      </c>
      <c r="J1871" s="260">
        <v>5.0634254967827797E-3</v>
      </c>
      <c r="K1871" s="260">
        <v>9.8414861083152005E-3</v>
      </c>
      <c r="L1871" s="301" t="str">
        <f t="shared" si="59"/>
        <v/>
      </c>
      <c r="M1871" s="459">
        <f>IFERROR((Tableau1[[#This Row],[Scope 1
(kg CO2-eq)]]+Tableau1[[#This Row],[Scope 2 energy
(kg CO2-eq)]]+Tableau1[[#This Row],[Scope 2 Infrastructure
(kg CO2-eq)]])/Tableau1[[#This Row],[Total CO2-emissions
(kg CO2-eq)
for scope 3 use ]],"")</f>
        <v>0.48550194198066432</v>
      </c>
      <c r="N1871" s="436" t="s">
        <v>3730</v>
      </c>
      <c r="O1871" s="259">
        <v>1</v>
      </c>
      <c r="P1871" s="259" t="s">
        <v>5157</v>
      </c>
      <c r="Q1871" s="260" t="s">
        <v>5166</v>
      </c>
    </row>
    <row r="1872" spans="1:17" ht="21.75" customHeight="1">
      <c r="A1872" s="301" t="s">
        <v>5157</v>
      </c>
      <c r="B1872" s="301" t="s">
        <v>5166</v>
      </c>
      <c r="C1872" s="316" t="s">
        <v>7932</v>
      </c>
      <c r="D1872" s="465" t="s">
        <v>3730</v>
      </c>
      <c r="E1872" s="465" t="s">
        <v>700</v>
      </c>
      <c r="F1872" s="469" t="str">
        <f t="shared" si="58"/>
        <v>CH</v>
      </c>
      <c r="G1872" s="260">
        <v>2.2571890000000001E-6</v>
      </c>
      <c r="H1872" s="260">
        <v>3.9548875165315198E-5</v>
      </c>
      <c r="I1872" s="260">
        <v>1.9320436884735998E-6</v>
      </c>
      <c r="J1872" s="260">
        <v>1.33950634662334E-4</v>
      </c>
      <c r="K1872" s="260">
        <v>1.77688741919324E-4</v>
      </c>
      <c r="L1872" s="301" t="str">
        <f t="shared" si="59"/>
        <v/>
      </c>
      <c r="M1872" s="459">
        <f>IFERROR((Tableau1[[#This Row],[Scope 1
(kg CO2-eq)]]+Tableau1[[#This Row],[Scope 2 energy
(kg CO2-eq)]]+Tableau1[[#This Row],[Scope 2 Infrastructure
(kg CO2-eq)]])/Tableau1[[#This Row],[Total CO2-emissions
(kg CO2-eq)
for scope 3 use ]],"")</f>
        <v>0.24615013523843401</v>
      </c>
      <c r="N1872" s="437" t="s">
        <v>3730</v>
      </c>
      <c r="O1872" s="259">
        <v>1</v>
      </c>
      <c r="P1872" s="259" t="s">
        <v>5157</v>
      </c>
      <c r="Q1872" s="260" t="s">
        <v>5166</v>
      </c>
    </row>
    <row r="1873" spans="1:17" ht="21.75" customHeight="1">
      <c r="A1873" s="301" t="s">
        <v>5150</v>
      </c>
      <c r="B1873" s="301" t="s">
        <v>5133</v>
      </c>
      <c r="C1873" s="316" t="s">
        <v>7933</v>
      </c>
      <c r="D1873" s="465" t="s">
        <v>3646</v>
      </c>
      <c r="E1873" s="465" t="s">
        <v>6091</v>
      </c>
      <c r="F1873" s="469" t="str">
        <f t="shared" si="58"/>
        <v>other</v>
      </c>
      <c r="G1873" s="260">
        <v>0</v>
      </c>
      <c r="H1873" s="260">
        <v>7.4364740785660004</v>
      </c>
      <c r="I1873" s="260">
        <v>9.7232495989599994E-3</v>
      </c>
      <c r="J1873" s="260">
        <v>109.081683762677</v>
      </c>
      <c r="K1873" s="260">
        <v>116.52788108732901</v>
      </c>
      <c r="L1873" s="301" t="str">
        <f t="shared" si="59"/>
        <v/>
      </c>
      <c r="M1873" s="459">
        <f>IFERROR((Tableau1[[#This Row],[Scope 1
(kg CO2-eq)]]+Tableau1[[#This Row],[Scope 2 energy
(kg CO2-eq)]]+Tableau1[[#This Row],[Scope 2 Infrastructure
(kg CO2-eq)]])/Tableau1[[#This Row],[Total CO2-emissions
(kg CO2-eq)
for scope 3 use ]],"")</f>
        <v>6.3900564042562377E-2</v>
      </c>
      <c r="N1873" s="436" t="s">
        <v>3646</v>
      </c>
      <c r="O1873" s="259">
        <v>1</v>
      </c>
      <c r="P1873" s="260" t="s">
        <v>5150</v>
      </c>
      <c r="Q1873" s="260" t="s">
        <v>5133</v>
      </c>
    </row>
    <row r="1874" spans="1:17" ht="21.75" customHeight="1">
      <c r="A1874" s="301" t="s">
        <v>5150</v>
      </c>
      <c r="B1874" s="301" t="s">
        <v>5133</v>
      </c>
      <c r="C1874" s="316" t="s">
        <v>7934</v>
      </c>
      <c r="D1874" s="465" t="s">
        <v>3646</v>
      </c>
      <c r="E1874" s="465" t="s">
        <v>6091</v>
      </c>
      <c r="F1874" s="469" t="str">
        <f t="shared" si="58"/>
        <v>other</v>
      </c>
      <c r="G1874" s="260">
        <v>0</v>
      </c>
      <c r="H1874" s="260">
        <v>7.4364740785660004</v>
      </c>
      <c r="I1874" s="260">
        <v>9.7232495989599994E-3</v>
      </c>
      <c r="J1874" s="260">
        <v>136.476391233979</v>
      </c>
      <c r="K1874" s="260">
        <v>143.922588563467</v>
      </c>
      <c r="L1874" s="301" t="str">
        <f t="shared" si="59"/>
        <v/>
      </c>
      <c r="M1874" s="459">
        <f>IFERROR((Tableau1[[#This Row],[Scope 1
(kg CO2-eq)]]+Tableau1[[#This Row],[Scope 2 energy
(kg CO2-eq)]]+Tableau1[[#This Row],[Scope 2 Infrastructure
(kg CO2-eq)]])/Tableau1[[#This Row],[Total CO2-emissions
(kg CO2-eq)
for scope 3 use ]],"")</f>
        <v>5.173751669204682E-2</v>
      </c>
      <c r="N1874" s="436" t="s">
        <v>3646</v>
      </c>
      <c r="O1874" s="259">
        <v>1</v>
      </c>
      <c r="P1874" s="259" t="s">
        <v>5150</v>
      </c>
      <c r="Q1874" s="259" t="s">
        <v>5133</v>
      </c>
    </row>
    <row r="1875" spans="1:17" ht="21.75" customHeight="1">
      <c r="A1875" s="301" t="s">
        <v>5132</v>
      </c>
      <c r="B1875" s="301" t="s">
        <v>5133</v>
      </c>
      <c r="C1875" s="316" t="s">
        <v>7935</v>
      </c>
      <c r="D1875" s="465" t="s">
        <v>3646</v>
      </c>
      <c r="E1875" s="465" t="s">
        <v>700</v>
      </c>
      <c r="F1875" s="469" t="str">
        <f t="shared" si="58"/>
        <v>CH</v>
      </c>
      <c r="G1875" s="260">
        <v>0</v>
      </c>
      <c r="H1875" s="260">
        <v>0</v>
      </c>
      <c r="I1875" s="260">
        <v>0</v>
      </c>
      <c r="J1875" s="260">
        <v>31241.435522435</v>
      </c>
      <c r="K1875" s="260">
        <v>31241.435518971699</v>
      </c>
      <c r="L1875" s="301" t="str">
        <f t="shared" si="59"/>
        <v/>
      </c>
      <c r="M1875" s="459">
        <f>IFERROR((Tableau1[[#This Row],[Scope 1
(kg CO2-eq)]]+Tableau1[[#This Row],[Scope 2 energy
(kg CO2-eq)]]+Tableau1[[#This Row],[Scope 2 Infrastructure
(kg CO2-eq)]])/Tableau1[[#This Row],[Total CO2-emissions
(kg CO2-eq)
for scope 3 use ]],"")</f>
        <v>0</v>
      </c>
      <c r="N1875" s="436" t="s">
        <v>3646</v>
      </c>
      <c r="O1875" s="259">
        <v>1</v>
      </c>
      <c r="P1875" s="259" t="s">
        <v>5132</v>
      </c>
      <c r="Q1875" s="259" t="s">
        <v>5133</v>
      </c>
    </row>
    <row r="1876" spans="1:17" ht="21.75" customHeight="1">
      <c r="A1876" s="301" t="s">
        <v>5132</v>
      </c>
      <c r="B1876" s="301" t="s">
        <v>5133</v>
      </c>
      <c r="C1876" s="316" t="s">
        <v>7936</v>
      </c>
      <c r="D1876" s="465" t="s">
        <v>3646</v>
      </c>
      <c r="E1876" s="465" t="s">
        <v>700</v>
      </c>
      <c r="F1876" s="469" t="str">
        <f t="shared" si="58"/>
        <v>CH</v>
      </c>
      <c r="G1876" s="260">
        <v>0</v>
      </c>
      <c r="H1876" s="260">
        <v>0</v>
      </c>
      <c r="I1876" s="260">
        <v>0</v>
      </c>
      <c r="J1876" s="260">
        <v>2433.00737530471</v>
      </c>
      <c r="K1876" s="260">
        <v>2433.0073751625</v>
      </c>
      <c r="L1876" s="301" t="str">
        <f t="shared" si="59"/>
        <v/>
      </c>
      <c r="M1876" s="459">
        <f>IFERROR((Tableau1[[#This Row],[Scope 1
(kg CO2-eq)]]+Tableau1[[#This Row],[Scope 2 energy
(kg CO2-eq)]]+Tableau1[[#This Row],[Scope 2 Infrastructure
(kg CO2-eq)]])/Tableau1[[#This Row],[Total CO2-emissions
(kg CO2-eq)
for scope 3 use ]],"")</f>
        <v>0</v>
      </c>
      <c r="N1876" s="436" t="s">
        <v>3646</v>
      </c>
      <c r="O1876" s="259">
        <v>1</v>
      </c>
      <c r="P1876" s="259" t="s">
        <v>5132</v>
      </c>
      <c r="Q1876" s="259" t="s">
        <v>5133</v>
      </c>
    </row>
    <row r="1877" spans="1:17" ht="21.75" customHeight="1">
      <c r="A1877" s="301" t="s">
        <v>5132</v>
      </c>
      <c r="B1877" s="301" t="s">
        <v>5133</v>
      </c>
      <c r="C1877" s="316" t="s">
        <v>7937</v>
      </c>
      <c r="D1877" s="465" t="s">
        <v>3646</v>
      </c>
      <c r="E1877" s="465" t="s">
        <v>700</v>
      </c>
      <c r="F1877" s="469" t="str">
        <f t="shared" si="58"/>
        <v>CH</v>
      </c>
      <c r="G1877" s="260">
        <v>0</v>
      </c>
      <c r="H1877" s="260">
        <v>0</v>
      </c>
      <c r="I1877" s="260">
        <v>0</v>
      </c>
      <c r="J1877" s="260">
        <v>2753.3528368099601</v>
      </c>
      <c r="K1877" s="260">
        <v>2753.35283719685</v>
      </c>
      <c r="L1877" s="301" t="str">
        <f t="shared" si="59"/>
        <v/>
      </c>
      <c r="M1877" s="459">
        <f>IFERROR((Tableau1[[#This Row],[Scope 1
(kg CO2-eq)]]+Tableau1[[#This Row],[Scope 2 energy
(kg CO2-eq)]]+Tableau1[[#This Row],[Scope 2 Infrastructure
(kg CO2-eq)]])/Tableau1[[#This Row],[Total CO2-emissions
(kg CO2-eq)
for scope 3 use ]],"")</f>
        <v>0</v>
      </c>
      <c r="N1877" s="436" t="s">
        <v>3646</v>
      </c>
      <c r="O1877" s="259">
        <v>1</v>
      </c>
      <c r="P1877" s="259" t="s">
        <v>5132</v>
      </c>
      <c r="Q1877" s="259" t="s">
        <v>5133</v>
      </c>
    </row>
    <row r="1878" spans="1:17" ht="21.75" customHeight="1">
      <c r="A1878" s="301" t="s">
        <v>5132</v>
      </c>
      <c r="B1878" s="301" t="s">
        <v>5133</v>
      </c>
      <c r="C1878" s="316" t="s">
        <v>7938</v>
      </c>
      <c r="D1878" s="465" t="s">
        <v>3646</v>
      </c>
      <c r="E1878" s="465" t="s">
        <v>6016</v>
      </c>
      <c r="F1878" s="469" t="str">
        <f t="shared" si="58"/>
        <v>other</v>
      </c>
      <c r="G1878" s="260">
        <v>0</v>
      </c>
      <c r="H1878" s="260">
        <v>0</v>
      </c>
      <c r="I1878" s="260">
        <v>0</v>
      </c>
      <c r="J1878" s="260">
        <v>3547.2010657606002</v>
      </c>
      <c r="K1878" s="260">
        <v>3547.2010659200901</v>
      </c>
      <c r="L1878" s="301" t="str">
        <f t="shared" si="59"/>
        <v/>
      </c>
      <c r="M1878" s="459">
        <f>IFERROR((Tableau1[[#This Row],[Scope 1
(kg CO2-eq)]]+Tableau1[[#This Row],[Scope 2 energy
(kg CO2-eq)]]+Tableau1[[#This Row],[Scope 2 Infrastructure
(kg CO2-eq)]])/Tableau1[[#This Row],[Total CO2-emissions
(kg CO2-eq)
for scope 3 use ]],"")</f>
        <v>0</v>
      </c>
      <c r="N1878" s="436" t="s">
        <v>3646</v>
      </c>
      <c r="O1878" s="259">
        <v>1</v>
      </c>
      <c r="P1878" s="259" t="s">
        <v>5132</v>
      </c>
      <c r="Q1878" s="259" t="s">
        <v>5133</v>
      </c>
    </row>
    <row r="1879" spans="1:17" ht="21.75" customHeight="1">
      <c r="A1879" s="301" t="s">
        <v>5132</v>
      </c>
      <c r="B1879" s="301" t="s">
        <v>5133</v>
      </c>
      <c r="C1879" s="316" t="s">
        <v>7939</v>
      </c>
      <c r="D1879" s="465" t="s">
        <v>3646</v>
      </c>
      <c r="E1879" s="465" t="s">
        <v>6016</v>
      </c>
      <c r="F1879" s="469" t="str">
        <f t="shared" si="58"/>
        <v>other</v>
      </c>
      <c r="G1879" s="260">
        <v>0</v>
      </c>
      <c r="H1879" s="260">
        <v>0</v>
      </c>
      <c r="I1879" s="260">
        <v>0</v>
      </c>
      <c r="J1879" s="260">
        <v>3588.9733961930001</v>
      </c>
      <c r="K1879" s="260">
        <v>3588.9733958823199</v>
      </c>
      <c r="L1879" s="301" t="str">
        <f t="shared" si="59"/>
        <v/>
      </c>
      <c r="M1879" s="459">
        <f>IFERROR((Tableau1[[#This Row],[Scope 1
(kg CO2-eq)]]+Tableau1[[#This Row],[Scope 2 energy
(kg CO2-eq)]]+Tableau1[[#This Row],[Scope 2 Infrastructure
(kg CO2-eq)]])/Tableau1[[#This Row],[Total CO2-emissions
(kg CO2-eq)
for scope 3 use ]],"")</f>
        <v>0</v>
      </c>
      <c r="N1879" s="436" t="s">
        <v>3646</v>
      </c>
      <c r="O1879" s="259">
        <v>1</v>
      </c>
      <c r="P1879" s="259" t="s">
        <v>5132</v>
      </c>
      <c r="Q1879" s="259" t="s">
        <v>5133</v>
      </c>
    </row>
    <row r="1880" spans="1:17" ht="21.75" customHeight="1">
      <c r="A1880" s="301" t="s">
        <v>5132</v>
      </c>
      <c r="B1880" s="301" t="s">
        <v>5133</v>
      </c>
      <c r="C1880" s="316" t="s">
        <v>7940</v>
      </c>
      <c r="D1880" s="465" t="s">
        <v>3646</v>
      </c>
      <c r="E1880" s="465" t="s">
        <v>700</v>
      </c>
      <c r="F1880" s="469" t="str">
        <f t="shared" si="58"/>
        <v>CH</v>
      </c>
      <c r="G1880" s="260">
        <v>0</v>
      </c>
      <c r="H1880" s="260">
        <v>0</v>
      </c>
      <c r="I1880" s="260">
        <v>0</v>
      </c>
      <c r="J1880" s="260">
        <v>29280.408210524402</v>
      </c>
      <c r="K1880" s="260">
        <v>29280.408203633899</v>
      </c>
      <c r="L1880" s="301" t="str">
        <f t="shared" si="59"/>
        <v/>
      </c>
      <c r="M1880" s="459">
        <f>IFERROR((Tableau1[[#This Row],[Scope 1
(kg CO2-eq)]]+Tableau1[[#This Row],[Scope 2 energy
(kg CO2-eq)]]+Tableau1[[#This Row],[Scope 2 Infrastructure
(kg CO2-eq)]])/Tableau1[[#This Row],[Total CO2-emissions
(kg CO2-eq)
for scope 3 use ]],"")</f>
        <v>0</v>
      </c>
      <c r="N1880" s="436" t="s">
        <v>3646</v>
      </c>
      <c r="O1880" s="259">
        <v>1</v>
      </c>
      <c r="P1880" s="259" t="s">
        <v>5132</v>
      </c>
      <c r="Q1880" s="259" t="s">
        <v>5133</v>
      </c>
    </row>
    <row r="1881" spans="1:17" ht="21.75" customHeight="1">
      <c r="A1881" s="301" t="s">
        <v>5132</v>
      </c>
      <c r="B1881" s="301" t="s">
        <v>5133</v>
      </c>
      <c r="C1881" s="316" t="s">
        <v>7941</v>
      </c>
      <c r="D1881" s="465" t="s">
        <v>3646</v>
      </c>
      <c r="E1881" s="465" t="s">
        <v>6018</v>
      </c>
      <c r="F1881" s="469" t="str">
        <f t="shared" si="58"/>
        <v>other</v>
      </c>
      <c r="G1881" s="260">
        <v>0</v>
      </c>
      <c r="H1881" s="260">
        <v>0</v>
      </c>
      <c r="I1881" s="260">
        <v>0</v>
      </c>
      <c r="J1881" s="260">
        <v>5933.8494186303597</v>
      </c>
      <c r="K1881" s="260">
        <v>5933.8494175413498</v>
      </c>
      <c r="L1881" s="301" t="str">
        <f t="shared" si="59"/>
        <v/>
      </c>
      <c r="M1881" s="459">
        <f>IFERROR((Tableau1[[#This Row],[Scope 1
(kg CO2-eq)]]+Tableau1[[#This Row],[Scope 2 energy
(kg CO2-eq)]]+Tableau1[[#This Row],[Scope 2 Infrastructure
(kg CO2-eq)]])/Tableau1[[#This Row],[Total CO2-emissions
(kg CO2-eq)
for scope 3 use ]],"")</f>
        <v>0</v>
      </c>
      <c r="N1881" s="436" t="s">
        <v>3646</v>
      </c>
      <c r="O1881" s="259">
        <v>1</v>
      </c>
      <c r="P1881" s="259" t="s">
        <v>5132</v>
      </c>
      <c r="Q1881" s="259" t="s">
        <v>5133</v>
      </c>
    </row>
    <row r="1882" spans="1:17" ht="21.75" customHeight="1">
      <c r="A1882" s="301" t="s">
        <v>5132</v>
      </c>
      <c r="B1882" s="301" t="s">
        <v>5133</v>
      </c>
      <c r="C1882" s="316" t="s">
        <v>7942</v>
      </c>
      <c r="D1882" s="465" t="s">
        <v>3646</v>
      </c>
      <c r="E1882" s="465" t="s">
        <v>700</v>
      </c>
      <c r="F1882" s="469" t="str">
        <f t="shared" si="58"/>
        <v>CH</v>
      </c>
      <c r="G1882" s="260">
        <v>0</v>
      </c>
      <c r="H1882" s="260">
        <v>0</v>
      </c>
      <c r="I1882" s="260">
        <v>0</v>
      </c>
      <c r="J1882" s="260">
        <v>621.26792132230196</v>
      </c>
      <c r="K1882" s="260">
        <v>621.26792142554905</v>
      </c>
      <c r="L1882" s="301" t="str">
        <f t="shared" si="59"/>
        <v/>
      </c>
      <c r="M1882" s="459">
        <f>IFERROR((Tableau1[[#This Row],[Scope 1
(kg CO2-eq)]]+Tableau1[[#This Row],[Scope 2 energy
(kg CO2-eq)]]+Tableau1[[#This Row],[Scope 2 Infrastructure
(kg CO2-eq)]])/Tableau1[[#This Row],[Total CO2-emissions
(kg CO2-eq)
for scope 3 use ]],"")</f>
        <v>0</v>
      </c>
      <c r="N1882" s="436" t="s">
        <v>3646</v>
      </c>
      <c r="O1882" s="259">
        <v>1</v>
      </c>
      <c r="P1882" s="259" t="s">
        <v>5132</v>
      </c>
      <c r="Q1882" s="259" t="s">
        <v>5133</v>
      </c>
    </row>
    <row r="1883" spans="1:17" ht="21.75" customHeight="1">
      <c r="A1883" s="301" t="s">
        <v>5132</v>
      </c>
      <c r="B1883" s="301" t="s">
        <v>5137</v>
      </c>
      <c r="C1883" s="316" t="s">
        <v>7943</v>
      </c>
      <c r="D1883" s="465" t="s">
        <v>3646</v>
      </c>
      <c r="E1883" s="465" t="s">
        <v>700</v>
      </c>
      <c r="F1883" s="469" t="str">
        <f t="shared" si="58"/>
        <v>CH</v>
      </c>
      <c r="G1883" s="260">
        <v>0</v>
      </c>
      <c r="H1883" s="260">
        <v>0</v>
      </c>
      <c r="I1883" s="260">
        <v>0</v>
      </c>
      <c r="J1883" s="260">
        <v>126.91146058804</v>
      </c>
      <c r="K1883" s="260">
        <v>126.911460577407</v>
      </c>
      <c r="L1883" s="301" t="str">
        <f t="shared" si="59"/>
        <v/>
      </c>
      <c r="M1883" s="459">
        <f>IFERROR((Tableau1[[#This Row],[Scope 1
(kg CO2-eq)]]+Tableau1[[#This Row],[Scope 2 energy
(kg CO2-eq)]]+Tableau1[[#This Row],[Scope 2 Infrastructure
(kg CO2-eq)]])/Tableau1[[#This Row],[Total CO2-emissions
(kg CO2-eq)
for scope 3 use ]],"")</f>
        <v>0</v>
      </c>
      <c r="N1883" s="436" t="s">
        <v>3646</v>
      </c>
      <c r="O1883" s="259">
        <v>1</v>
      </c>
      <c r="P1883" s="259" t="s">
        <v>5132</v>
      </c>
      <c r="Q1883" s="259" t="s">
        <v>5137</v>
      </c>
    </row>
    <row r="1884" spans="1:17" ht="21.75" customHeight="1">
      <c r="A1884" s="301" t="s">
        <v>5150</v>
      </c>
      <c r="B1884" s="301" t="s">
        <v>5133</v>
      </c>
      <c r="C1884" s="316" t="s">
        <v>7944</v>
      </c>
      <c r="D1884" s="465" t="s">
        <v>3730</v>
      </c>
      <c r="E1884" s="465" t="s">
        <v>6091</v>
      </c>
      <c r="F1884" s="469" t="str">
        <f t="shared" si="58"/>
        <v>other</v>
      </c>
      <c r="G1884" s="260">
        <v>0</v>
      </c>
      <c r="H1884" s="260">
        <v>0</v>
      </c>
      <c r="I1884" s="260">
        <v>0</v>
      </c>
      <c r="J1884" s="260">
        <v>3.1989280481520899</v>
      </c>
      <c r="K1884" s="260">
        <v>3.19892804812687</v>
      </c>
      <c r="L1884" s="301" t="str">
        <f t="shared" si="59"/>
        <v/>
      </c>
      <c r="M1884" s="459">
        <f>IFERROR((Tableau1[[#This Row],[Scope 1
(kg CO2-eq)]]+Tableau1[[#This Row],[Scope 2 energy
(kg CO2-eq)]]+Tableau1[[#This Row],[Scope 2 Infrastructure
(kg CO2-eq)]])/Tableau1[[#This Row],[Total CO2-emissions
(kg CO2-eq)
for scope 3 use ]],"")</f>
        <v>0</v>
      </c>
      <c r="N1884" s="436" t="s">
        <v>3730</v>
      </c>
      <c r="O1884" s="259">
        <v>1</v>
      </c>
      <c r="P1884" s="259" t="s">
        <v>5150</v>
      </c>
      <c r="Q1884" s="259" t="s">
        <v>5133</v>
      </c>
    </row>
    <row r="1885" spans="1:17" ht="21.75" customHeight="1">
      <c r="A1885" s="301" t="s">
        <v>5213</v>
      </c>
      <c r="B1885" s="301" t="s">
        <v>476</v>
      </c>
      <c r="C1885" s="316" t="s">
        <v>7945</v>
      </c>
      <c r="D1885" s="465" t="s">
        <v>3730</v>
      </c>
      <c r="E1885" s="465" t="s">
        <v>6091</v>
      </c>
      <c r="F1885" s="469" t="str">
        <f t="shared" si="58"/>
        <v>other</v>
      </c>
      <c r="G1885" s="260">
        <v>0</v>
      </c>
      <c r="H1885" s="260">
        <v>0.320730332158776</v>
      </c>
      <c r="I1885" s="260">
        <v>3.0995290515401999E-4</v>
      </c>
      <c r="J1885" s="260">
        <v>7.0848009060339798</v>
      </c>
      <c r="K1885" s="260">
        <v>7.40584119091994</v>
      </c>
      <c r="L1885" s="301" t="str">
        <f t="shared" si="59"/>
        <v/>
      </c>
      <c r="M1885" s="459">
        <f>IFERROR((Tableau1[[#This Row],[Scope 1
(kg CO2-eq)]]+Tableau1[[#This Row],[Scope 2 energy
(kg CO2-eq)]]+Tableau1[[#This Row],[Scope 2 Infrastructure
(kg CO2-eq)]])/Tableau1[[#This Row],[Total CO2-emissions
(kg CO2-eq)
for scope 3 use ]],"")</f>
        <v>4.3349604290400801E-2</v>
      </c>
      <c r="N1885" s="436" t="s">
        <v>3730</v>
      </c>
      <c r="O1885" s="259">
        <v>1</v>
      </c>
      <c r="P1885" s="259" t="s">
        <v>5213</v>
      </c>
      <c r="Q1885" s="259" t="s">
        <v>476</v>
      </c>
    </row>
    <row r="1886" spans="1:17" ht="21.75" customHeight="1">
      <c r="A1886" s="301" t="s">
        <v>5213</v>
      </c>
      <c r="B1886" s="301" t="s">
        <v>476</v>
      </c>
      <c r="C1886" s="316" t="s">
        <v>7946</v>
      </c>
      <c r="D1886" s="465" t="s">
        <v>3730</v>
      </c>
      <c r="E1886" s="465" t="s">
        <v>6091</v>
      </c>
      <c r="F1886" s="469" t="str">
        <f t="shared" si="58"/>
        <v>other</v>
      </c>
      <c r="G1886" s="260">
        <v>0</v>
      </c>
      <c r="H1886" s="260">
        <v>1.9694933426000001</v>
      </c>
      <c r="I1886" s="260">
        <v>1.8405777599999999E-3</v>
      </c>
      <c r="J1886" s="260">
        <v>6.9695260632075904</v>
      </c>
      <c r="K1886" s="260">
        <v>8.9408599839342493</v>
      </c>
      <c r="L1886" s="301" t="str">
        <f t="shared" si="59"/>
        <v/>
      </c>
      <c r="M1886" s="459">
        <f>IFERROR((Tableau1[[#This Row],[Scope 1
(kg CO2-eq)]]+Tableau1[[#This Row],[Scope 2 energy
(kg CO2-eq)]]+Tableau1[[#This Row],[Scope 2 Infrastructure
(kg CO2-eq)]])/Tableau1[[#This Row],[Total CO2-emissions
(kg CO2-eq)
for scope 3 use ]],"")</f>
        <v>0.22048594026774518</v>
      </c>
      <c r="N1886" s="436" t="s">
        <v>3730</v>
      </c>
      <c r="O1886" s="259">
        <v>1</v>
      </c>
      <c r="P1886" s="259" t="s">
        <v>5213</v>
      </c>
      <c r="Q1886" s="259" t="s">
        <v>476</v>
      </c>
    </row>
    <row r="1887" spans="1:17" ht="21.75" customHeight="1">
      <c r="A1887" s="301" t="s">
        <v>5139</v>
      </c>
      <c r="B1887" s="301" t="s">
        <v>5133</v>
      </c>
      <c r="C1887" s="316" t="s">
        <v>7947</v>
      </c>
      <c r="D1887" s="465" t="s">
        <v>3646</v>
      </c>
      <c r="E1887" s="465" t="s">
        <v>6091</v>
      </c>
      <c r="F1887" s="469" t="str">
        <f t="shared" si="58"/>
        <v>other</v>
      </c>
      <c r="G1887" s="260">
        <v>0</v>
      </c>
      <c r="H1887" s="260">
        <v>5075.2029006479997</v>
      </c>
      <c r="I1887" s="260">
        <v>717.33271807200003</v>
      </c>
      <c r="J1887" s="260">
        <v>1484.3747527072501</v>
      </c>
      <c r="K1887" s="260">
        <v>7276.91038012439</v>
      </c>
      <c r="L1887" s="301" t="str">
        <f t="shared" si="59"/>
        <v/>
      </c>
      <c r="M1887" s="459">
        <f>IFERROR((Tableau1[[#This Row],[Scope 1
(kg CO2-eq)]]+Tableau1[[#This Row],[Scope 2 energy
(kg CO2-eq)]]+Tableau1[[#This Row],[Scope 2 Infrastructure
(kg CO2-eq)]])/Tableau1[[#This Row],[Total CO2-emissions
(kg CO2-eq)
for scope 3 use ]],"")</f>
        <v>0.79601579738308981</v>
      </c>
      <c r="N1887" s="436" t="s">
        <v>3646</v>
      </c>
      <c r="O1887" s="259">
        <v>1</v>
      </c>
      <c r="P1887" s="259" t="s">
        <v>5139</v>
      </c>
      <c r="Q1887" s="259" t="s">
        <v>5133</v>
      </c>
    </row>
    <row r="1888" spans="1:17" ht="21.75" customHeight="1">
      <c r="A1888" s="301" t="s">
        <v>5139</v>
      </c>
      <c r="B1888" s="301" t="s">
        <v>5133</v>
      </c>
      <c r="C1888" s="316" t="s">
        <v>7948</v>
      </c>
      <c r="D1888" s="465" t="s">
        <v>3646</v>
      </c>
      <c r="E1888" s="465" t="s">
        <v>700</v>
      </c>
      <c r="F1888" s="469" t="str">
        <f t="shared" si="58"/>
        <v>CH</v>
      </c>
      <c r="G1888" s="260">
        <v>0</v>
      </c>
      <c r="H1888" s="260">
        <v>292.51178713680002</v>
      </c>
      <c r="I1888" s="260">
        <v>31.048721839199999</v>
      </c>
      <c r="J1888" s="260">
        <v>100.022507191811</v>
      </c>
      <c r="K1888" s="260">
        <v>423.58301571009599</v>
      </c>
      <c r="L1888" s="301" t="str">
        <f t="shared" si="59"/>
        <v/>
      </c>
      <c r="M1888" s="459">
        <f>IFERROR((Tableau1[[#This Row],[Scope 1
(kg CO2-eq)]]+Tableau1[[#This Row],[Scope 2 energy
(kg CO2-eq)]]+Tableau1[[#This Row],[Scope 2 Infrastructure
(kg CO2-eq)]])/Tableau1[[#This Row],[Total CO2-emissions
(kg CO2-eq)
for scope 3 use ]],"")</f>
        <v>0.76386563430448717</v>
      </c>
      <c r="N1888" s="436" t="s">
        <v>3646</v>
      </c>
      <c r="O1888" s="259">
        <v>1</v>
      </c>
      <c r="P1888" s="259" t="s">
        <v>5139</v>
      </c>
      <c r="Q1888" s="259" t="s">
        <v>5133</v>
      </c>
    </row>
    <row r="1889" spans="1:17" ht="21.75" customHeight="1">
      <c r="A1889" s="301" t="s">
        <v>5150</v>
      </c>
      <c r="B1889" s="301" t="s">
        <v>5133</v>
      </c>
      <c r="C1889" s="316" t="s">
        <v>7949</v>
      </c>
      <c r="D1889" s="465" t="s">
        <v>3646</v>
      </c>
      <c r="E1889" s="465" t="s">
        <v>6091</v>
      </c>
      <c r="F1889" s="469" t="str">
        <f t="shared" si="58"/>
        <v>other</v>
      </c>
      <c r="G1889" s="260">
        <v>0</v>
      </c>
      <c r="H1889" s="260">
        <v>20.695213140300002</v>
      </c>
      <c r="I1889" s="260">
        <v>0.10828471872000001</v>
      </c>
      <c r="J1889" s="260">
        <v>495.87704581696602</v>
      </c>
      <c r="K1889" s="260">
        <v>516.68054366354602</v>
      </c>
      <c r="L1889" s="301" t="str">
        <f t="shared" si="59"/>
        <v/>
      </c>
      <c r="M1889" s="459">
        <f>IFERROR((Tableau1[[#This Row],[Scope 1
(kg CO2-eq)]]+Tableau1[[#This Row],[Scope 2 energy
(kg CO2-eq)]]+Tableau1[[#This Row],[Scope 2 Infrastructure
(kg CO2-eq)]])/Tableau1[[#This Row],[Total CO2-emissions
(kg CO2-eq)
for scope 3 use ]],"")</f>
        <v>4.0263753133632417E-2</v>
      </c>
      <c r="N1889" s="436" t="s">
        <v>3646</v>
      </c>
      <c r="O1889" s="259">
        <v>1</v>
      </c>
      <c r="P1889" s="259" t="s">
        <v>5150</v>
      </c>
      <c r="Q1889" s="259" t="s">
        <v>5133</v>
      </c>
    </row>
    <row r="1890" spans="1:17" ht="21.75" customHeight="1">
      <c r="A1890" s="301" t="s">
        <v>5213</v>
      </c>
      <c r="B1890" s="301" t="s">
        <v>476</v>
      </c>
      <c r="C1890" s="316" t="s">
        <v>7950</v>
      </c>
      <c r="D1890" s="465" t="s">
        <v>3730</v>
      </c>
      <c r="E1890" s="465" t="s">
        <v>6091</v>
      </c>
      <c r="F1890" s="469" t="str">
        <f t="shared" si="58"/>
        <v>other</v>
      </c>
      <c r="G1890" s="260">
        <v>0</v>
      </c>
      <c r="H1890" s="260">
        <v>0</v>
      </c>
      <c r="I1890" s="260">
        <v>0</v>
      </c>
      <c r="J1890" s="260">
        <v>6.0518284327164</v>
      </c>
      <c r="K1890" s="260">
        <v>6.0518284328312699</v>
      </c>
      <c r="L1890" s="301" t="str">
        <f t="shared" si="59"/>
        <v/>
      </c>
      <c r="M1890" s="459">
        <f>IFERROR((Tableau1[[#This Row],[Scope 1
(kg CO2-eq)]]+Tableau1[[#This Row],[Scope 2 energy
(kg CO2-eq)]]+Tableau1[[#This Row],[Scope 2 Infrastructure
(kg CO2-eq)]])/Tableau1[[#This Row],[Total CO2-emissions
(kg CO2-eq)
for scope 3 use ]],"")</f>
        <v>0</v>
      </c>
      <c r="N1890" s="436" t="s">
        <v>3730</v>
      </c>
      <c r="O1890" s="259">
        <v>1</v>
      </c>
      <c r="P1890" s="259" t="s">
        <v>5213</v>
      </c>
      <c r="Q1890" s="259" t="s">
        <v>476</v>
      </c>
    </row>
    <row r="1891" spans="1:17" ht="21.75" customHeight="1">
      <c r="A1891" s="301" t="s">
        <v>5211</v>
      </c>
      <c r="B1891" s="301" t="s">
        <v>5135</v>
      </c>
      <c r="C1891" s="316" t="s">
        <v>7951</v>
      </c>
      <c r="D1891" s="465" t="s">
        <v>3646</v>
      </c>
      <c r="E1891" s="465" t="s">
        <v>700</v>
      </c>
      <c r="F1891" s="469" t="str">
        <f t="shared" si="58"/>
        <v>CH</v>
      </c>
      <c r="G1891" s="260">
        <v>0</v>
      </c>
      <c r="H1891" s="260">
        <v>3.5449057948760001</v>
      </c>
      <c r="I1891" s="260">
        <v>5.2455259696000001E-3</v>
      </c>
      <c r="J1891" s="260">
        <v>418.70267175676997</v>
      </c>
      <c r="K1891" s="260">
        <v>422.25282300526698</v>
      </c>
      <c r="L1891" s="301" t="str">
        <f t="shared" si="59"/>
        <v/>
      </c>
      <c r="M1891" s="459">
        <f>IFERROR((Tableau1[[#This Row],[Scope 1
(kg CO2-eq)]]+Tableau1[[#This Row],[Scope 2 energy
(kg CO2-eq)]]+Tableau1[[#This Row],[Scope 2 Infrastructure
(kg CO2-eq)]])/Tableau1[[#This Row],[Total CO2-emissions
(kg CO2-eq)
for scope 3 use ]],"")</f>
        <v>8.4076437798056292E-3</v>
      </c>
      <c r="N1891" s="436" t="s">
        <v>3646</v>
      </c>
      <c r="O1891" s="259">
        <v>1</v>
      </c>
      <c r="P1891" s="259" t="s">
        <v>5211</v>
      </c>
      <c r="Q1891" s="259" t="s">
        <v>5135</v>
      </c>
    </row>
    <row r="1892" spans="1:17" ht="21.75" customHeight="1">
      <c r="A1892" s="301" t="s">
        <v>5211</v>
      </c>
      <c r="B1892" s="301" t="s">
        <v>5135</v>
      </c>
      <c r="C1892" s="316" t="s">
        <v>7952</v>
      </c>
      <c r="D1892" s="465" t="s">
        <v>3730</v>
      </c>
      <c r="E1892" s="465" t="s">
        <v>700</v>
      </c>
      <c r="F1892" s="469" t="str">
        <f t="shared" si="58"/>
        <v>CH</v>
      </c>
      <c r="G1892" s="260">
        <v>0</v>
      </c>
      <c r="H1892" s="260">
        <v>0</v>
      </c>
      <c r="I1892" s="260">
        <v>0</v>
      </c>
      <c r="J1892" s="260">
        <v>2.6390801437829201</v>
      </c>
      <c r="K1892" s="260">
        <v>2.6390801438038398</v>
      </c>
      <c r="L1892" s="301" t="str">
        <f t="shared" si="59"/>
        <v/>
      </c>
      <c r="M1892" s="459">
        <f>IFERROR((Tableau1[[#This Row],[Scope 1
(kg CO2-eq)]]+Tableau1[[#This Row],[Scope 2 energy
(kg CO2-eq)]]+Tableau1[[#This Row],[Scope 2 Infrastructure
(kg CO2-eq)]])/Tableau1[[#This Row],[Total CO2-emissions
(kg CO2-eq)
for scope 3 use ]],"")</f>
        <v>0</v>
      </c>
      <c r="N1892" s="436" t="s">
        <v>3730</v>
      </c>
      <c r="O1892" s="259">
        <v>1</v>
      </c>
      <c r="P1892" s="259" t="s">
        <v>5211</v>
      </c>
      <c r="Q1892" s="259" t="s">
        <v>5135</v>
      </c>
    </row>
    <row r="1893" spans="1:17" ht="21.75" customHeight="1">
      <c r="A1893" s="301" t="s">
        <v>5277</v>
      </c>
      <c r="B1893" s="301" t="s">
        <v>4143</v>
      </c>
      <c r="C1893" s="316" t="s">
        <v>7953</v>
      </c>
      <c r="D1893" s="465" t="s">
        <v>436</v>
      </c>
      <c r="E1893" s="465" t="s">
        <v>700</v>
      </c>
      <c r="F1893" s="469" t="str">
        <f t="shared" si="58"/>
        <v>CH</v>
      </c>
      <c r="G1893" s="260">
        <v>0</v>
      </c>
      <c r="H1893" s="260">
        <v>0</v>
      </c>
      <c r="I1893" s="260">
        <v>0</v>
      </c>
      <c r="J1893" s="260">
        <v>0</v>
      </c>
      <c r="K1893" s="260">
        <v>0</v>
      </c>
      <c r="L1893" s="301">
        <f t="shared" si="59"/>
        <v>0</v>
      </c>
      <c r="M1893" s="459" t="str">
        <f>IFERROR((Tableau1[[#This Row],[Scope 1
(kg CO2-eq)]]+Tableau1[[#This Row],[Scope 2 energy
(kg CO2-eq)]]+Tableau1[[#This Row],[Scope 2 Infrastructure
(kg CO2-eq)]])/Tableau1[[#This Row],[Total CO2-emissions
(kg CO2-eq)
for scope 3 use ]],"")</f>
        <v/>
      </c>
      <c r="N1893" s="436" t="s">
        <v>436</v>
      </c>
      <c r="O1893" s="259">
        <v>3.6</v>
      </c>
      <c r="P1893" s="259" t="s">
        <v>5277</v>
      </c>
      <c r="Q1893" s="259" t="s">
        <v>4143</v>
      </c>
    </row>
    <row r="1894" spans="1:17" ht="21.75" customHeight="1">
      <c r="A1894" s="301" t="s">
        <v>4258</v>
      </c>
      <c r="B1894" s="301" t="s">
        <v>5278</v>
      </c>
      <c r="C1894" s="316" t="s">
        <v>7954</v>
      </c>
      <c r="D1894" s="465" t="s">
        <v>436</v>
      </c>
      <c r="E1894" s="465" t="s">
        <v>6044</v>
      </c>
      <c r="F1894" s="469" t="str">
        <f t="shared" si="58"/>
        <v>other</v>
      </c>
      <c r="G1894" s="260">
        <v>0</v>
      </c>
      <c r="H1894" s="260">
        <v>9.2270687547738303E-2</v>
      </c>
      <c r="I1894" s="260">
        <v>6.4394398816440004E-4</v>
      </c>
      <c r="J1894" s="260">
        <v>0</v>
      </c>
      <c r="K1894" s="260">
        <v>9.2914632187693996E-2</v>
      </c>
      <c r="L1894" s="301">
        <f t="shared" si="59"/>
        <v>0.33449267587569842</v>
      </c>
      <c r="M1894" s="459">
        <f>IFERROR((Tableau1[[#This Row],[Scope 1
(kg CO2-eq)]]+Tableau1[[#This Row],[Scope 2 energy
(kg CO2-eq)]]+Tableau1[[#This Row],[Scope 2 Infrastructure
(kg CO2-eq)]])/Tableau1[[#This Row],[Total CO2-emissions
(kg CO2-eq)
for scope 3 use ]],"")</f>
        <v>0.99999999298505227</v>
      </c>
      <c r="N1894" s="436" t="s">
        <v>436</v>
      </c>
      <c r="O1894" s="259">
        <v>3.6</v>
      </c>
      <c r="P1894" s="259" t="s">
        <v>4258</v>
      </c>
      <c r="Q1894" s="259" t="s">
        <v>5278</v>
      </c>
    </row>
    <row r="1895" spans="1:17" ht="21.75" customHeight="1">
      <c r="A1895" s="301" t="s">
        <v>4258</v>
      </c>
      <c r="B1895" s="301" t="s">
        <v>5278</v>
      </c>
      <c r="C1895" s="316" t="s">
        <v>7955</v>
      </c>
      <c r="D1895" s="465" t="s">
        <v>436</v>
      </c>
      <c r="E1895" s="465" t="s">
        <v>6055</v>
      </c>
      <c r="F1895" s="469" t="str">
        <f t="shared" si="58"/>
        <v>other</v>
      </c>
      <c r="G1895" s="260">
        <v>0</v>
      </c>
      <c r="H1895" s="260">
        <v>0.26947423760475703</v>
      </c>
      <c r="I1895" s="260">
        <v>1.7854546970936001E-4</v>
      </c>
      <c r="J1895" s="260">
        <v>0</v>
      </c>
      <c r="K1895" s="260">
        <v>0.26965278302860202</v>
      </c>
      <c r="L1895" s="301">
        <f t="shared" si="59"/>
        <v>0.9707500189029673</v>
      </c>
      <c r="M1895" s="459">
        <f>IFERROR((Tableau1[[#This Row],[Scope 1
(kg CO2-eq)]]+Tableau1[[#This Row],[Scope 2 energy
(kg CO2-eq)]]+Tableau1[[#This Row],[Scope 2 Infrastructure
(kg CO2-eq)]])/Tableau1[[#This Row],[Total CO2-emissions
(kg CO2-eq)
for scope 3 use ]],"")</f>
        <v>1.0000000001700868</v>
      </c>
      <c r="N1895" s="436" t="s">
        <v>436</v>
      </c>
      <c r="O1895" s="259">
        <v>3.6</v>
      </c>
      <c r="P1895" s="259" t="s">
        <v>4258</v>
      </c>
      <c r="Q1895" s="259" t="s">
        <v>5278</v>
      </c>
    </row>
    <row r="1896" spans="1:17" ht="21.75" customHeight="1">
      <c r="A1896" s="301" t="s">
        <v>4258</v>
      </c>
      <c r="B1896" s="301" t="s">
        <v>5278</v>
      </c>
      <c r="C1896" s="316" t="s">
        <v>7956</v>
      </c>
      <c r="D1896" s="465" t="s">
        <v>436</v>
      </c>
      <c r="E1896" s="465" t="s">
        <v>6050</v>
      </c>
      <c r="F1896" s="469" t="str">
        <f t="shared" si="58"/>
        <v>other</v>
      </c>
      <c r="G1896" s="260">
        <v>0</v>
      </c>
      <c r="H1896" s="260">
        <v>0.21580297973732601</v>
      </c>
      <c r="I1896" s="260">
        <v>1.1997112929000001E-4</v>
      </c>
      <c r="J1896" s="260">
        <v>0</v>
      </c>
      <c r="K1896" s="260">
        <v>0.21592295106102999</v>
      </c>
      <c r="L1896" s="301">
        <f t="shared" si="59"/>
        <v>0.77732262381970796</v>
      </c>
      <c r="M1896" s="459">
        <f>IFERROR((Tableau1[[#This Row],[Scope 1
(kg CO2-eq)]]+Tableau1[[#This Row],[Scope 2 energy
(kg CO2-eq)]]+Tableau1[[#This Row],[Scope 2 Infrastructure
(kg CO2-eq)]])/Tableau1[[#This Row],[Total CO2-emissions
(kg CO2-eq)
for scope 3 use ]],"")</f>
        <v>0.99999999909961412</v>
      </c>
      <c r="N1896" s="436" t="s">
        <v>436</v>
      </c>
      <c r="O1896" s="259">
        <v>3.6</v>
      </c>
      <c r="P1896" s="259" t="s">
        <v>4258</v>
      </c>
      <c r="Q1896" s="259" t="s">
        <v>5278</v>
      </c>
    </row>
    <row r="1897" spans="1:17" ht="21.75" customHeight="1">
      <c r="A1897" s="301" t="s">
        <v>4258</v>
      </c>
      <c r="B1897" s="301" t="s">
        <v>5278</v>
      </c>
      <c r="C1897" s="316" t="s">
        <v>7957</v>
      </c>
      <c r="D1897" s="465" t="s">
        <v>436</v>
      </c>
      <c r="E1897" s="465" t="s">
        <v>117</v>
      </c>
      <c r="F1897" s="469" t="str">
        <f t="shared" si="58"/>
        <v>other</v>
      </c>
      <c r="G1897" s="260">
        <v>0</v>
      </c>
      <c r="H1897" s="260">
        <v>8.42823592395784E-2</v>
      </c>
      <c r="I1897" s="260">
        <v>1.02445173451364E-3</v>
      </c>
      <c r="J1897" s="260">
        <v>0</v>
      </c>
      <c r="K1897" s="260">
        <v>8.5306811384824599E-2</v>
      </c>
      <c r="L1897" s="301">
        <f t="shared" si="59"/>
        <v>0.30710452098536856</v>
      </c>
      <c r="M1897" s="459">
        <f>IFERROR((Tableau1[[#This Row],[Scope 1
(kg CO2-eq)]]+Tableau1[[#This Row],[Scope 2 energy
(kg CO2-eq)]]+Tableau1[[#This Row],[Scope 2 Infrastructure
(kg CO2-eq)]])/Tableau1[[#This Row],[Total CO2-emissions
(kg CO2-eq)
for scope 3 use ]],"")</f>
        <v>0.99999999518523142</v>
      </c>
      <c r="N1897" s="436" t="s">
        <v>436</v>
      </c>
      <c r="O1897" s="259">
        <v>3.6</v>
      </c>
      <c r="P1897" s="259" t="s">
        <v>4258</v>
      </c>
      <c r="Q1897" s="259" t="s">
        <v>5278</v>
      </c>
    </row>
    <row r="1898" spans="1:17" ht="21.75" customHeight="1">
      <c r="A1898" s="301" t="s">
        <v>4258</v>
      </c>
      <c r="B1898" s="301" t="s">
        <v>5278</v>
      </c>
      <c r="C1898" s="316" t="s">
        <v>7958</v>
      </c>
      <c r="D1898" s="465" t="s">
        <v>436</v>
      </c>
      <c r="E1898" s="465" t="s">
        <v>6056</v>
      </c>
      <c r="F1898" s="469" t="str">
        <f t="shared" si="58"/>
        <v>other</v>
      </c>
      <c r="G1898" s="260">
        <v>0</v>
      </c>
      <c r="H1898" s="260">
        <v>0.17854209379835301</v>
      </c>
      <c r="I1898" s="260">
        <v>7.6342745192000002E-4</v>
      </c>
      <c r="J1898" s="260">
        <v>0</v>
      </c>
      <c r="K1898" s="260">
        <v>0.179305521235221</v>
      </c>
      <c r="L1898" s="301">
        <f t="shared" si="59"/>
        <v>0.64549987644679563</v>
      </c>
      <c r="M1898" s="459">
        <f>IFERROR((Tableau1[[#This Row],[Scope 1
(kg CO2-eq)]]+Tableau1[[#This Row],[Scope 2 energy
(kg CO2-eq)]]+Tableau1[[#This Row],[Scope 2 Infrastructure
(kg CO2-eq)]])/Tableau1[[#This Row],[Total CO2-emissions
(kg CO2-eq)
for scope 3 use ]],"")</f>
        <v>1.0000000000839462</v>
      </c>
      <c r="N1898" s="436" t="s">
        <v>436</v>
      </c>
      <c r="O1898" s="259">
        <v>3.6</v>
      </c>
      <c r="P1898" s="259" t="s">
        <v>4258</v>
      </c>
      <c r="Q1898" s="259" t="s">
        <v>5278</v>
      </c>
    </row>
    <row r="1899" spans="1:17" ht="21.75" customHeight="1">
      <c r="A1899" s="301" t="s">
        <v>4258</v>
      </c>
      <c r="B1899" s="301" t="s">
        <v>5278</v>
      </c>
      <c r="C1899" s="316" t="s">
        <v>7959</v>
      </c>
      <c r="D1899" s="465" t="s">
        <v>436</v>
      </c>
      <c r="E1899" s="465" t="s">
        <v>6023</v>
      </c>
      <c r="F1899" s="469" t="str">
        <f t="shared" si="58"/>
        <v>other</v>
      </c>
      <c r="G1899" s="260">
        <v>0</v>
      </c>
      <c r="H1899" s="260">
        <v>4.3791197475889401E-2</v>
      </c>
      <c r="I1899" s="260">
        <v>4.1562683623000001E-4</v>
      </c>
      <c r="J1899" s="260">
        <v>0</v>
      </c>
      <c r="K1899" s="260">
        <v>4.42068244840624E-2</v>
      </c>
      <c r="L1899" s="301">
        <f t="shared" si="59"/>
        <v>0.15914456814262465</v>
      </c>
      <c r="M1899" s="459">
        <f>IFERROR((Tableau1[[#This Row],[Scope 1
(kg CO2-eq)]]+Tableau1[[#This Row],[Scope 2 energy
(kg CO2-eq)]]+Tableau1[[#This Row],[Scope 2 Infrastructure
(kg CO2-eq)]])/Tableau1[[#This Row],[Total CO2-emissions
(kg CO2-eq)
for scope 3 use ]],"")</f>
        <v>0.9999999961104874</v>
      </c>
      <c r="N1899" s="436" t="s">
        <v>436</v>
      </c>
      <c r="O1899" s="259">
        <v>3.6</v>
      </c>
      <c r="P1899" s="259" t="s">
        <v>4258</v>
      </c>
      <c r="Q1899" s="259" t="s">
        <v>5278</v>
      </c>
    </row>
    <row r="1900" spans="1:17" ht="21.75" customHeight="1">
      <c r="A1900" s="301" t="s">
        <v>4258</v>
      </c>
      <c r="B1900" s="301" t="s">
        <v>5278</v>
      </c>
      <c r="C1900" s="316" t="s">
        <v>7960</v>
      </c>
      <c r="D1900" s="465" t="s">
        <v>436</v>
      </c>
      <c r="E1900" s="465" t="s">
        <v>6057</v>
      </c>
      <c r="F1900" s="469" t="str">
        <f t="shared" si="58"/>
        <v>other</v>
      </c>
      <c r="G1900" s="260">
        <v>0</v>
      </c>
      <c r="H1900" s="260">
        <v>7.1740908808649903E-2</v>
      </c>
      <c r="I1900" s="260">
        <v>6.5802769729252E-4</v>
      </c>
      <c r="J1900" s="260">
        <v>0</v>
      </c>
      <c r="K1900" s="260">
        <v>7.2398934934521597E-2</v>
      </c>
      <c r="L1900" s="301">
        <f t="shared" si="59"/>
        <v>0.26063616576427778</v>
      </c>
      <c r="M1900" s="459">
        <f>IFERROR((Tableau1[[#This Row],[Scope 1
(kg CO2-eq)]]+Tableau1[[#This Row],[Scope 2 energy
(kg CO2-eq)]]+Tableau1[[#This Row],[Scope 2 Infrastructure
(kg CO2-eq)]])/Tableau1[[#This Row],[Total CO2-emissions
(kg CO2-eq)
for scope 3 use ]],"")</f>
        <v>1.0000000217050269</v>
      </c>
      <c r="N1900" s="436" t="s">
        <v>436</v>
      </c>
      <c r="O1900" s="259">
        <v>3.6</v>
      </c>
      <c r="P1900" s="259" t="s">
        <v>4258</v>
      </c>
      <c r="Q1900" s="259" t="s">
        <v>5278</v>
      </c>
    </row>
    <row r="1901" spans="1:17" ht="21.75" customHeight="1">
      <c r="A1901" s="260" t="s">
        <v>4258</v>
      </c>
      <c r="B1901" s="260" t="s">
        <v>5278</v>
      </c>
      <c r="C1901" s="316" t="s">
        <v>7961</v>
      </c>
      <c r="D1901" s="466" t="s">
        <v>436</v>
      </c>
      <c r="E1901" s="466" t="s">
        <v>700</v>
      </c>
      <c r="F1901" s="469" t="str">
        <f t="shared" si="58"/>
        <v>CH</v>
      </c>
      <c r="G1901" s="260">
        <v>0</v>
      </c>
      <c r="H1901" s="260">
        <v>2.6809852638162102E-2</v>
      </c>
      <c r="I1901" s="260">
        <v>2.17116649131089E-3</v>
      </c>
      <c r="J1901" s="260">
        <v>0</v>
      </c>
      <c r="K1901" s="260">
        <v>2.8981019815395099E-2</v>
      </c>
      <c r="L1901" s="260">
        <f t="shared" si="59"/>
        <v>0.10433167133542236</v>
      </c>
      <c r="M1901" s="459">
        <f>IFERROR((Tableau1[[#This Row],[Scope 1
(kg CO2-eq)]]+Tableau1[[#This Row],[Scope 2 energy
(kg CO2-eq)]]+Tableau1[[#This Row],[Scope 2 Infrastructure
(kg CO2-eq)]])/Tableau1[[#This Row],[Total CO2-emissions
(kg CO2-eq)
for scope 3 use ]],"")</f>
        <v>0.99999997633202309</v>
      </c>
      <c r="N1901" s="436" t="s">
        <v>436</v>
      </c>
      <c r="O1901" s="259">
        <v>3.6</v>
      </c>
      <c r="P1901" s="260" t="s">
        <v>4258</v>
      </c>
      <c r="Q1901" s="260" t="s">
        <v>5278</v>
      </c>
    </row>
    <row r="1902" spans="1:17" ht="21.75" customHeight="1">
      <c r="A1902" s="301" t="s">
        <v>4258</v>
      </c>
      <c r="B1902" s="301" t="s">
        <v>5278</v>
      </c>
      <c r="C1902" s="316" t="s">
        <v>7962</v>
      </c>
      <c r="D1902" s="465" t="s">
        <v>436</v>
      </c>
      <c r="E1902" s="465" t="s">
        <v>6058</v>
      </c>
      <c r="F1902" s="469" t="str">
        <f t="shared" si="58"/>
        <v>other</v>
      </c>
      <c r="G1902" s="260">
        <v>0</v>
      </c>
      <c r="H1902" s="260">
        <v>0.15265260584507001</v>
      </c>
      <c r="I1902" s="260">
        <v>0</v>
      </c>
      <c r="J1902" s="260">
        <v>0</v>
      </c>
      <c r="K1902" s="260">
        <v>0.15265260446278101</v>
      </c>
      <c r="L1902" s="301">
        <f t="shared" si="59"/>
        <v>0.54954937606601162</v>
      </c>
      <c r="M1902" s="459">
        <f>IFERROR((Tableau1[[#This Row],[Scope 1
(kg CO2-eq)]]+Tableau1[[#This Row],[Scope 2 energy
(kg CO2-eq)]]+Tableau1[[#This Row],[Scope 2 Infrastructure
(kg CO2-eq)]])/Tableau1[[#This Row],[Total CO2-emissions
(kg CO2-eq)
for scope 3 use ]],"")</f>
        <v>1.0000000090551289</v>
      </c>
      <c r="N1902" s="436" t="s">
        <v>436</v>
      </c>
      <c r="O1902" s="259">
        <v>3.6</v>
      </c>
      <c r="P1902" s="259" t="s">
        <v>4258</v>
      </c>
      <c r="Q1902" s="259" t="s">
        <v>5278</v>
      </c>
    </row>
    <row r="1903" spans="1:17" ht="21.75" customHeight="1">
      <c r="A1903" s="301" t="s">
        <v>4258</v>
      </c>
      <c r="B1903" s="301" t="s">
        <v>5278</v>
      </c>
      <c r="C1903" s="316" t="s">
        <v>7963</v>
      </c>
      <c r="D1903" s="465" t="s">
        <v>436</v>
      </c>
      <c r="E1903" s="465" t="s">
        <v>6017</v>
      </c>
      <c r="F1903" s="469" t="str">
        <f t="shared" si="58"/>
        <v>other</v>
      </c>
      <c r="G1903" s="260">
        <v>0</v>
      </c>
      <c r="H1903" s="260">
        <v>0.243525563679754</v>
      </c>
      <c r="I1903" s="260">
        <v>2.2315250078817201E-4</v>
      </c>
      <c r="J1903" s="260">
        <v>0</v>
      </c>
      <c r="K1903" s="260">
        <v>0.243748716195754</v>
      </c>
      <c r="L1903" s="301">
        <f t="shared" si="59"/>
        <v>0.87749537830471447</v>
      </c>
      <c r="M1903" s="459">
        <f>IFERROR((Tableau1[[#This Row],[Scope 1
(kg CO2-eq)]]+Tableau1[[#This Row],[Scope 2 energy
(kg CO2-eq)]]+Tableau1[[#This Row],[Scope 2 Infrastructure
(kg CO2-eq)]])/Tableau1[[#This Row],[Total CO2-emissions
(kg CO2-eq)
for scope 3 use ]],"")</f>
        <v>0.99999999993759214</v>
      </c>
      <c r="N1903" s="436" t="s">
        <v>436</v>
      </c>
      <c r="O1903" s="259">
        <v>3.6</v>
      </c>
      <c r="P1903" s="259" t="s">
        <v>4258</v>
      </c>
      <c r="Q1903" s="259" t="s">
        <v>5278</v>
      </c>
    </row>
    <row r="1904" spans="1:17" ht="21.75" customHeight="1">
      <c r="A1904" s="301" t="s">
        <v>4258</v>
      </c>
      <c r="B1904" s="301" t="s">
        <v>5278</v>
      </c>
      <c r="C1904" s="316" t="s">
        <v>7964</v>
      </c>
      <c r="D1904" s="465" t="s">
        <v>436</v>
      </c>
      <c r="E1904" s="465" t="s">
        <v>6051</v>
      </c>
      <c r="F1904" s="469" t="str">
        <f t="shared" si="58"/>
        <v>other</v>
      </c>
      <c r="G1904" s="260">
        <v>0</v>
      </c>
      <c r="H1904" s="260">
        <v>0.23002980200499501</v>
      </c>
      <c r="I1904" s="260">
        <v>5.5794816686999997E-5</v>
      </c>
      <c r="J1904" s="260">
        <v>0</v>
      </c>
      <c r="K1904" s="260">
        <v>0.23008559712080001</v>
      </c>
      <c r="L1904" s="301">
        <f t="shared" si="59"/>
        <v>0.82830814963488009</v>
      </c>
      <c r="M1904" s="459">
        <f>IFERROR((Tableau1[[#This Row],[Scope 1
(kg CO2-eq)]]+Tableau1[[#This Row],[Scope 2 energy
(kg CO2-eq)]]+Tableau1[[#This Row],[Scope 2 Infrastructure
(kg CO2-eq)]])/Tableau1[[#This Row],[Total CO2-emissions
(kg CO2-eq)
for scope 3 use ]],"")</f>
        <v>0.99999999869997069</v>
      </c>
      <c r="N1904" s="436" t="s">
        <v>436</v>
      </c>
      <c r="O1904" s="259">
        <v>3.6</v>
      </c>
      <c r="P1904" s="259" t="s">
        <v>4258</v>
      </c>
      <c r="Q1904" s="259" t="s">
        <v>5278</v>
      </c>
    </row>
    <row r="1905" spans="1:17" ht="21.75" customHeight="1">
      <c r="A1905" s="301" t="s">
        <v>4258</v>
      </c>
      <c r="B1905" s="301" t="s">
        <v>5278</v>
      </c>
      <c r="C1905" s="316" t="s">
        <v>7965</v>
      </c>
      <c r="D1905" s="465" t="s">
        <v>436</v>
      </c>
      <c r="E1905" s="465" t="s">
        <v>6045</v>
      </c>
      <c r="F1905" s="469" t="str">
        <f t="shared" si="58"/>
        <v>other</v>
      </c>
      <c r="G1905" s="260">
        <v>0</v>
      </c>
      <c r="H1905" s="260">
        <v>0.20143788216290201</v>
      </c>
      <c r="I1905" s="260">
        <v>8.0274310944170003E-4</v>
      </c>
      <c r="J1905" s="260">
        <v>0</v>
      </c>
      <c r="K1905" s="260">
        <v>0.20224062509167801</v>
      </c>
      <c r="L1905" s="301">
        <f t="shared" si="59"/>
        <v>0.7280662503300408</v>
      </c>
      <c r="M1905" s="459">
        <f>IFERROR((Tableau1[[#This Row],[Scope 1
(kg CO2-eq)]]+Tableau1[[#This Row],[Scope 2 energy
(kg CO2-eq)]]+Tableau1[[#This Row],[Scope 2 Infrastructure
(kg CO2-eq)]])/Tableau1[[#This Row],[Total CO2-emissions
(kg CO2-eq)
for scope 3 use ]],"")</f>
        <v>1.0000000008933205</v>
      </c>
      <c r="N1905" s="436" t="s">
        <v>436</v>
      </c>
      <c r="O1905" s="259">
        <v>3.6</v>
      </c>
      <c r="P1905" s="259" t="s">
        <v>4258</v>
      </c>
      <c r="Q1905" s="260" t="s">
        <v>5278</v>
      </c>
    </row>
    <row r="1906" spans="1:17" ht="21.75" customHeight="1">
      <c r="A1906" s="301" t="s">
        <v>4258</v>
      </c>
      <c r="B1906" s="301" t="s">
        <v>5278</v>
      </c>
      <c r="C1906" s="316" t="s">
        <v>7966</v>
      </c>
      <c r="D1906" s="465" t="s">
        <v>436</v>
      </c>
      <c r="E1906" s="465" t="s">
        <v>6016</v>
      </c>
      <c r="F1906" s="469" t="str">
        <f t="shared" si="58"/>
        <v>other</v>
      </c>
      <c r="G1906" s="260">
        <v>0</v>
      </c>
      <c r="H1906" s="260">
        <v>0.156993075349142</v>
      </c>
      <c r="I1906" s="260">
        <v>1.3890472991983001E-3</v>
      </c>
      <c r="J1906" s="260">
        <v>0</v>
      </c>
      <c r="K1906" s="260">
        <v>0.15838212276317801</v>
      </c>
      <c r="L1906" s="301">
        <f t="shared" si="59"/>
        <v>0.57017564194744086</v>
      </c>
      <c r="M1906" s="459">
        <f>IFERROR((Tableau1[[#This Row],[Scope 1
(kg CO2-eq)]]+Tableau1[[#This Row],[Scope 2 energy
(kg CO2-eq)]]+Tableau1[[#This Row],[Scope 2 Infrastructure
(kg CO2-eq)]])/Tableau1[[#This Row],[Total CO2-emissions
(kg CO2-eq)
for scope 3 use ]],"")</f>
        <v>0.99999999927493277</v>
      </c>
      <c r="N1906" s="436" t="s">
        <v>436</v>
      </c>
      <c r="O1906" s="259">
        <v>3.6</v>
      </c>
      <c r="P1906" s="259" t="s">
        <v>4258</v>
      </c>
      <c r="Q1906" s="259" t="s">
        <v>5278</v>
      </c>
    </row>
    <row r="1907" spans="1:17" ht="21.75" customHeight="1">
      <c r="A1907" s="301" t="s">
        <v>4258</v>
      </c>
      <c r="B1907" s="301" t="s">
        <v>5278</v>
      </c>
      <c r="C1907" s="316" t="s">
        <v>7967</v>
      </c>
      <c r="D1907" s="465" t="s">
        <v>436</v>
      </c>
      <c r="E1907" s="465" t="s">
        <v>6022</v>
      </c>
      <c r="F1907" s="469" t="str">
        <f t="shared" si="58"/>
        <v>other</v>
      </c>
      <c r="G1907" s="260">
        <v>0</v>
      </c>
      <c r="H1907" s="260">
        <v>0.140537107562962</v>
      </c>
      <c r="I1907" s="260">
        <v>2.21827698950028E-4</v>
      </c>
      <c r="J1907" s="260">
        <v>0</v>
      </c>
      <c r="K1907" s="260">
        <v>0.14075893578697499</v>
      </c>
      <c r="L1907" s="301">
        <f t="shared" si="59"/>
        <v>0.50673216883311001</v>
      </c>
      <c r="M1907" s="459">
        <f>IFERROR((Tableau1[[#This Row],[Scope 1
(kg CO2-eq)]]+Tableau1[[#This Row],[Scope 2 energy
(kg CO2-eq)]]+Tableau1[[#This Row],[Scope 2 Infrastructure
(kg CO2-eq)]])/Tableau1[[#This Row],[Total CO2-emissions
(kg CO2-eq)
for scope 3 use ]],"")</f>
        <v>0.99999999626977165</v>
      </c>
      <c r="N1907" s="436" t="s">
        <v>436</v>
      </c>
      <c r="O1907" s="259">
        <v>3.6</v>
      </c>
      <c r="P1907" s="259" t="s">
        <v>4258</v>
      </c>
      <c r="Q1907" s="259" t="s">
        <v>5278</v>
      </c>
    </row>
    <row r="1908" spans="1:17" ht="21.75" customHeight="1">
      <c r="A1908" s="301" t="s">
        <v>4258</v>
      </c>
      <c r="B1908" s="301" t="s">
        <v>5278</v>
      </c>
      <c r="C1908" s="316" t="s">
        <v>7968</v>
      </c>
      <c r="D1908" s="465" t="s">
        <v>436</v>
      </c>
      <c r="E1908" s="465" t="s">
        <v>6059</v>
      </c>
      <c r="F1908" s="469" t="str">
        <f t="shared" si="58"/>
        <v>other</v>
      </c>
      <c r="G1908" s="260">
        <v>0</v>
      </c>
      <c r="H1908" s="260">
        <v>0.31095244209012102</v>
      </c>
      <c r="I1908" s="260">
        <v>3.3038053420319998E-5</v>
      </c>
      <c r="J1908" s="260">
        <v>0</v>
      </c>
      <c r="K1908" s="260">
        <v>0.31098548007180399</v>
      </c>
      <c r="L1908" s="301">
        <f t="shared" si="59"/>
        <v>1.1195477282584945</v>
      </c>
      <c r="M1908" s="459">
        <f>IFERROR((Tableau1[[#This Row],[Scope 1
(kg CO2-eq)]]+Tableau1[[#This Row],[Scope 2 energy
(kg CO2-eq)]]+Tableau1[[#This Row],[Scope 2 Infrastructure
(kg CO2-eq)]])/Tableau1[[#This Row],[Total CO2-emissions
(kg CO2-eq)
for scope 3 use ]],"")</f>
        <v>1.0000000002306775</v>
      </c>
      <c r="N1908" s="436" t="s">
        <v>436</v>
      </c>
      <c r="O1908" s="259">
        <v>3.6</v>
      </c>
      <c r="P1908" s="259" t="s">
        <v>4258</v>
      </c>
      <c r="Q1908" s="259" t="s">
        <v>5278</v>
      </c>
    </row>
    <row r="1909" spans="1:17" ht="21.75" customHeight="1">
      <c r="A1909" s="301" t="s">
        <v>4258</v>
      </c>
      <c r="B1909" s="301" t="s">
        <v>5278</v>
      </c>
      <c r="C1909" s="316" t="s">
        <v>7969</v>
      </c>
      <c r="D1909" s="465" t="s">
        <v>436</v>
      </c>
      <c r="E1909" s="465" t="s">
        <v>6018</v>
      </c>
      <c r="F1909" s="469" t="str">
        <f t="shared" si="58"/>
        <v>other</v>
      </c>
      <c r="G1909" s="260">
        <v>0</v>
      </c>
      <c r="H1909" s="260">
        <v>0.132614688880141</v>
      </c>
      <c r="I1909" s="260">
        <v>5.8039936708949996E-4</v>
      </c>
      <c r="J1909" s="260">
        <v>0</v>
      </c>
      <c r="K1909" s="260">
        <v>0.13319508737098301</v>
      </c>
      <c r="L1909" s="301">
        <f t="shared" si="59"/>
        <v>0.47950231453553888</v>
      </c>
      <c r="M1909" s="459">
        <f>IFERROR((Tableau1[[#This Row],[Scope 1
(kg CO2-eq)]]+Tableau1[[#This Row],[Scope 2 energy
(kg CO2-eq)]]+Tableau1[[#This Row],[Scope 2 Infrastructure
(kg CO2-eq)]])/Tableau1[[#This Row],[Total CO2-emissions
(kg CO2-eq)
for scope 3 use ]],"")</f>
        <v>1.0000000065786772</v>
      </c>
      <c r="N1909" s="436" t="s">
        <v>436</v>
      </c>
      <c r="O1909" s="259">
        <v>3.6</v>
      </c>
      <c r="P1909" s="259" t="s">
        <v>4258</v>
      </c>
      <c r="Q1909" s="260" t="s">
        <v>5278</v>
      </c>
    </row>
    <row r="1910" spans="1:17" ht="21.75" customHeight="1">
      <c r="A1910" s="301" t="s">
        <v>4258</v>
      </c>
      <c r="B1910" s="301" t="s">
        <v>5278</v>
      </c>
      <c r="C1910" s="316" t="s">
        <v>7970</v>
      </c>
      <c r="D1910" s="465" t="s">
        <v>436</v>
      </c>
      <c r="E1910" s="465" t="s">
        <v>6060</v>
      </c>
      <c r="F1910" s="469" t="str">
        <f t="shared" si="58"/>
        <v>other</v>
      </c>
      <c r="G1910" s="260">
        <v>0</v>
      </c>
      <c r="H1910" s="260">
        <v>9.8013471895213394E-2</v>
      </c>
      <c r="I1910" s="260">
        <v>6.2181907198678396E-4</v>
      </c>
      <c r="J1910" s="260">
        <v>0</v>
      </c>
      <c r="K1910" s="260">
        <v>9.8635291259919697E-2</v>
      </c>
      <c r="L1910" s="301">
        <f t="shared" si="59"/>
        <v>0.35508704853571094</v>
      </c>
      <c r="M1910" s="459">
        <f>IFERROR((Tableau1[[#This Row],[Scope 1
(kg CO2-eq)]]+Tableau1[[#This Row],[Scope 2 energy
(kg CO2-eq)]]+Tableau1[[#This Row],[Scope 2 Infrastructure
(kg CO2-eq)]])/Tableau1[[#This Row],[Total CO2-emissions
(kg CO2-eq)
for scope 3 use ]],"")</f>
        <v>0.99999999703230447</v>
      </c>
      <c r="N1910" s="436" t="s">
        <v>436</v>
      </c>
      <c r="O1910" s="259">
        <v>3.6</v>
      </c>
      <c r="P1910" s="259" t="s">
        <v>4258</v>
      </c>
      <c r="Q1910" s="259" t="s">
        <v>5278</v>
      </c>
    </row>
    <row r="1911" spans="1:17" ht="21.75" customHeight="1">
      <c r="A1911" s="301" t="s">
        <v>4258</v>
      </c>
      <c r="B1911" s="301" t="s">
        <v>5278</v>
      </c>
      <c r="C1911" s="316" t="s">
        <v>7971</v>
      </c>
      <c r="D1911" s="465" t="s">
        <v>436</v>
      </c>
      <c r="E1911" s="465" t="s">
        <v>119</v>
      </c>
      <c r="F1911" s="469" t="str">
        <f t="shared" si="58"/>
        <v>other</v>
      </c>
      <c r="G1911" s="260">
        <v>0</v>
      </c>
      <c r="H1911" s="260">
        <v>2.5492906096056801E-2</v>
      </c>
      <c r="I1911" s="260">
        <v>1.4248748934378699E-3</v>
      </c>
      <c r="J1911" s="260">
        <v>0</v>
      </c>
      <c r="K1911" s="260">
        <v>2.6917780883425401E-2</v>
      </c>
      <c r="L1911" s="301">
        <f t="shared" si="59"/>
        <v>9.6904011180331442E-2</v>
      </c>
      <c r="M1911" s="459">
        <f>IFERROR((Tableau1[[#This Row],[Scope 1
(kg CO2-eq)]]+Tableau1[[#This Row],[Scope 2 energy
(kg CO2-eq)]]+Tableau1[[#This Row],[Scope 2 Infrastructure
(kg CO2-eq)]])/Tableau1[[#This Row],[Total CO2-emissions
(kg CO2-eq)
for scope 3 use ]],"")</f>
        <v>1.0000000039404908</v>
      </c>
      <c r="N1911" s="436" t="s">
        <v>436</v>
      </c>
      <c r="O1911" s="259">
        <v>3.6</v>
      </c>
      <c r="P1911" s="259" t="s">
        <v>4258</v>
      </c>
      <c r="Q1911" s="259" t="s">
        <v>5278</v>
      </c>
    </row>
    <row r="1912" spans="1:17" ht="21.75" customHeight="1">
      <c r="A1912" s="301" t="s">
        <v>4258</v>
      </c>
      <c r="B1912" s="301" t="s">
        <v>5278</v>
      </c>
      <c r="C1912" s="316" t="s">
        <v>7972</v>
      </c>
      <c r="D1912" s="465" t="s">
        <v>436</v>
      </c>
      <c r="E1912" s="465" t="s">
        <v>6034</v>
      </c>
      <c r="F1912" s="469" t="str">
        <f t="shared" si="58"/>
        <v>other</v>
      </c>
      <c r="G1912" s="260">
        <v>0</v>
      </c>
      <c r="H1912" s="260">
        <v>0.16898219313295801</v>
      </c>
      <c r="I1912" s="260">
        <v>8.9840340949028899E-4</v>
      </c>
      <c r="J1912" s="260">
        <v>0</v>
      </c>
      <c r="K1912" s="260">
        <v>0.16988059665170499</v>
      </c>
      <c r="L1912" s="301">
        <f t="shared" si="59"/>
        <v>0.61157014794613795</v>
      </c>
      <c r="M1912" s="459">
        <f>IFERROR((Tableau1[[#This Row],[Scope 1
(kg CO2-eq)]]+Tableau1[[#This Row],[Scope 2 energy
(kg CO2-eq)]]+Tableau1[[#This Row],[Scope 2 Infrastructure
(kg CO2-eq)]])/Tableau1[[#This Row],[Total CO2-emissions
(kg CO2-eq)
for scope 3 use ]],"")</f>
        <v>0.9999999993568619</v>
      </c>
      <c r="N1912" s="436" t="s">
        <v>436</v>
      </c>
      <c r="O1912" s="259">
        <v>3.6</v>
      </c>
      <c r="P1912" s="259" t="s">
        <v>4258</v>
      </c>
      <c r="Q1912" s="259" t="s">
        <v>5278</v>
      </c>
    </row>
    <row r="1913" spans="1:17" ht="21.75" customHeight="1">
      <c r="A1913" s="301" t="s">
        <v>4258</v>
      </c>
      <c r="B1913" s="301" t="s">
        <v>5278</v>
      </c>
      <c r="C1913" s="316" t="s">
        <v>7973</v>
      </c>
      <c r="D1913" s="465" t="s">
        <v>436</v>
      </c>
      <c r="E1913" s="465" t="s">
        <v>122</v>
      </c>
      <c r="F1913" s="469" t="str">
        <f t="shared" si="58"/>
        <v>other</v>
      </c>
      <c r="G1913" s="260">
        <v>0</v>
      </c>
      <c r="H1913" s="260">
        <v>0.26685427579023702</v>
      </c>
      <c r="I1913" s="260">
        <v>1.3268257406789E-4</v>
      </c>
      <c r="J1913" s="260">
        <v>0</v>
      </c>
      <c r="K1913" s="260">
        <v>0.26698695815159101</v>
      </c>
      <c r="L1913" s="301">
        <f t="shared" si="59"/>
        <v>0.96115304934572765</v>
      </c>
      <c r="M1913" s="459">
        <f>IFERROR((Tableau1[[#This Row],[Scope 1
(kg CO2-eq)]]+Tableau1[[#This Row],[Scope 2 energy
(kg CO2-eq)]]+Tableau1[[#This Row],[Scope 2 Infrastructure
(kg CO2-eq)]])/Tableau1[[#This Row],[Total CO2-emissions
(kg CO2-eq)
for scope 3 use ]],"")</f>
        <v>1.0000000007967202</v>
      </c>
      <c r="N1913" s="436" t="s">
        <v>436</v>
      </c>
      <c r="O1913" s="259">
        <v>3.6</v>
      </c>
      <c r="P1913" s="259" t="s">
        <v>4258</v>
      </c>
      <c r="Q1913" s="259" t="s">
        <v>5278</v>
      </c>
    </row>
    <row r="1914" spans="1:17" ht="21.75" customHeight="1">
      <c r="A1914" s="301" t="s">
        <v>4258</v>
      </c>
      <c r="B1914" s="301" t="s">
        <v>5278</v>
      </c>
      <c r="C1914" s="316" t="s">
        <v>7974</v>
      </c>
      <c r="D1914" s="465" t="s">
        <v>436</v>
      </c>
      <c r="E1914" s="465" t="s">
        <v>6046</v>
      </c>
      <c r="F1914" s="469" t="str">
        <f t="shared" si="58"/>
        <v>other</v>
      </c>
      <c r="G1914" s="260">
        <v>0</v>
      </c>
      <c r="H1914" s="260">
        <v>0.155429307108918</v>
      </c>
      <c r="I1914" s="260">
        <v>3.0969912010499998E-4</v>
      </c>
      <c r="J1914" s="260">
        <v>0</v>
      </c>
      <c r="K1914" s="260">
        <v>0.15573900874514099</v>
      </c>
      <c r="L1914" s="301">
        <f t="shared" si="59"/>
        <v>0.56066043148250755</v>
      </c>
      <c r="M1914" s="459">
        <f>IFERROR((Tableau1[[#This Row],[Scope 1
(kg CO2-eq)]]+Tableau1[[#This Row],[Scope 2 energy
(kg CO2-eq)]]+Tableau1[[#This Row],[Scope 2 Infrastructure
(kg CO2-eq)]])/Tableau1[[#This Row],[Total CO2-emissions
(kg CO2-eq)
for scope 3 use ]],"")</f>
        <v>0.99999998384400923</v>
      </c>
      <c r="N1914" s="436" t="s">
        <v>436</v>
      </c>
      <c r="O1914" s="259">
        <v>3.6</v>
      </c>
      <c r="P1914" s="259" t="s">
        <v>4258</v>
      </c>
      <c r="Q1914" s="259" t="s">
        <v>5278</v>
      </c>
    </row>
    <row r="1915" spans="1:17" ht="21.75" customHeight="1">
      <c r="A1915" s="301" t="s">
        <v>4258</v>
      </c>
      <c r="B1915" s="301" t="s">
        <v>5278</v>
      </c>
      <c r="C1915" s="316" t="s">
        <v>7975</v>
      </c>
      <c r="D1915" s="465" t="s">
        <v>436</v>
      </c>
      <c r="E1915" s="465" t="s">
        <v>6052</v>
      </c>
      <c r="F1915" s="469" t="str">
        <f t="shared" si="58"/>
        <v>other</v>
      </c>
      <c r="G1915" s="260">
        <v>0</v>
      </c>
      <c r="H1915" s="260">
        <v>0.138757391562183</v>
      </c>
      <c r="I1915" s="260">
        <v>8.2823349997399997E-4</v>
      </c>
      <c r="J1915" s="260">
        <v>0</v>
      </c>
      <c r="K1915" s="260">
        <v>0.13958562539747599</v>
      </c>
      <c r="L1915" s="301">
        <f t="shared" si="59"/>
        <v>0.5025082514309136</v>
      </c>
      <c r="M1915" s="459">
        <f>IFERROR((Tableau1[[#This Row],[Scope 1
(kg CO2-eq)]]+Tableau1[[#This Row],[Scope 2 energy
(kg CO2-eq)]]+Tableau1[[#This Row],[Scope 2 Infrastructure
(kg CO2-eq)]])/Tableau1[[#This Row],[Total CO2-emissions
(kg CO2-eq)
for scope 3 use ]],"")</f>
        <v>0.99999999759775415</v>
      </c>
      <c r="N1915" s="436" t="s">
        <v>436</v>
      </c>
      <c r="O1915" s="259">
        <v>3.6</v>
      </c>
      <c r="P1915" s="259" t="s">
        <v>4258</v>
      </c>
      <c r="Q1915" s="259" t="s">
        <v>5278</v>
      </c>
    </row>
    <row r="1916" spans="1:17" ht="21.75" customHeight="1">
      <c r="A1916" s="301" t="s">
        <v>4258</v>
      </c>
      <c r="B1916" s="301" t="s">
        <v>5278</v>
      </c>
      <c r="C1916" s="316" t="s">
        <v>7976</v>
      </c>
      <c r="D1916" s="465" t="s">
        <v>436</v>
      </c>
      <c r="E1916" s="465" t="s">
        <v>4165</v>
      </c>
      <c r="F1916" s="469" t="str">
        <f t="shared" si="58"/>
        <v>other</v>
      </c>
      <c r="G1916" s="260">
        <v>0</v>
      </c>
      <c r="H1916" s="260">
        <v>0.25407611154895898</v>
      </c>
      <c r="I1916" s="260">
        <v>8.2860834449999993E-6</v>
      </c>
      <c r="J1916" s="260">
        <v>0</v>
      </c>
      <c r="K1916" s="260">
        <v>0.254084396873621</v>
      </c>
      <c r="L1916" s="301">
        <f t="shared" si="59"/>
        <v>0.91470382874503564</v>
      </c>
      <c r="M1916" s="459">
        <f>IFERROR((Tableau1[[#This Row],[Scope 1
(kg CO2-eq)]]+Tableau1[[#This Row],[Scope 2 energy
(kg CO2-eq)]]+Tableau1[[#This Row],[Scope 2 Infrastructure
(kg CO2-eq)]])/Tableau1[[#This Row],[Total CO2-emissions
(kg CO2-eq)
for scope 3 use ]],"")</f>
        <v>1.0000000029863423</v>
      </c>
      <c r="N1916" s="436" t="s">
        <v>436</v>
      </c>
      <c r="O1916" s="259">
        <v>3.6</v>
      </c>
      <c r="P1916" s="259" t="s">
        <v>4258</v>
      </c>
      <c r="Q1916" s="259" t="s">
        <v>5278</v>
      </c>
    </row>
    <row r="1917" spans="1:17" ht="21.75" customHeight="1">
      <c r="A1917" s="301" t="s">
        <v>4258</v>
      </c>
      <c r="B1917" s="301" t="s">
        <v>5278</v>
      </c>
      <c r="C1917" s="316" t="s">
        <v>7977</v>
      </c>
      <c r="D1917" s="465" t="s">
        <v>436</v>
      </c>
      <c r="E1917" s="465" t="s">
        <v>6061</v>
      </c>
      <c r="F1917" s="469" t="str">
        <f t="shared" si="58"/>
        <v>other</v>
      </c>
      <c r="G1917" s="260">
        <v>0</v>
      </c>
      <c r="H1917" s="260">
        <v>0.20664541771815201</v>
      </c>
      <c r="I1917" s="260">
        <v>2.05447137705E-4</v>
      </c>
      <c r="J1917" s="260">
        <v>0</v>
      </c>
      <c r="K1917" s="260">
        <v>0.20685086518628501</v>
      </c>
      <c r="L1917" s="301">
        <f t="shared" si="59"/>
        <v>0.74466311467062607</v>
      </c>
      <c r="M1917" s="459">
        <f>IFERROR((Tableau1[[#This Row],[Scope 1
(kg CO2-eq)]]+Tableau1[[#This Row],[Scope 2 energy
(kg CO2-eq)]]+Tableau1[[#This Row],[Scope 2 Infrastructure
(kg CO2-eq)]])/Tableau1[[#This Row],[Total CO2-emissions
(kg CO2-eq)
for scope 3 use ]],"")</f>
        <v>0.99999999840257869</v>
      </c>
      <c r="N1917" s="436" t="s">
        <v>436</v>
      </c>
      <c r="O1917" s="259">
        <v>3.6</v>
      </c>
      <c r="P1917" s="259" t="s">
        <v>4258</v>
      </c>
      <c r="Q1917" s="260" t="s">
        <v>5278</v>
      </c>
    </row>
    <row r="1918" spans="1:17" ht="21.75" customHeight="1">
      <c r="A1918" s="301" t="s">
        <v>4258</v>
      </c>
      <c r="B1918" s="301" t="s">
        <v>5278</v>
      </c>
      <c r="C1918" s="316" t="s">
        <v>7978</v>
      </c>
      <c r="D1918" s="465" t="s">
        <v>436</v>
      </c>
      <c r="E1918" s="465" t="s">
        <v>6062</v>
      </c>
      <c r="F1918" s="469" t="str">
        <f t="shared" si="58"/>
        <v>other</v>
      </c>
      <c r="G1918" s="260">
        <v>0</v>
      </c>
      <c r="H1918" s="260">
        <v>0.34913003535284198</v>
      </c>
      <c r="I1918" s="260">
        <v>6.5620628585279997E-7</v>
      </c>
      <c r="J1918" s="260">
        <v>0</v>
      </c>
      <c r="K1918" s="260">
        <v>0.34913069134595998</v>
      </c>
      <c r="L1918" s="301">
        <f t="shared" si="59"/>
        <v>1.256870488845456</v>
      </c>
      <c r="M1918" s="459">
        <f>IFERROR((Tableau1[[#This Row],[Scope 1
(kg CO2-eq)]]+Tableau1[[#This Row],[Scope 2 energy
(kg CO2-eq)]]+Tableau1[[#This Row],[Scope 2 Infrastructure
(kg CO2-eq)]])/Tableau1[[#This Row],[Total CO2-emissions
(kg CO2-eq)
for scope 3 use ]],"")</f>
        <v>1.0000000006105676</v>
      </c>
      <c r="N1918" s="436" t="s">
        <v>436</v>
      </c>
      <c r="O1918" s="259">
        <v>3.6</v>
      </c>
      <c r="P1918" s="259" t="s">
        <v>4258</v>
      </c>
      <c r="Q1918" s="259" t="s">
        <v>5278</v>
      </c>
    </row>
    <row r="1919" spans="1:17" ht="21.75" customHeight="1">
      <c r="A1919" s="301" t="s">
        <v>4258</v>
      </c>
      <c r="B1919" s="301" t="s">
        <v>5278</v>
      </c>
      <c r="C1919" s="316" t="s">
        <v>7979</v>
      </c>
      <c r="D1919" s="465" t="s">
        <v>436</v>
      </c>
      <c r="E1919" s="465" t="s">
        <v>6063</v>
      </c>
      <c r="F1919" s="469" t="str">
        <f t="shared" si="58"/>
        <v>other</v>
      </c>
      <c r="G1919" s="260">
        <v>0</v>
      </c>
      <c r="H1919" s="260">
        <v>0.26665923053962898</v>
      </c>
      <c r="I1919" s="260">
        <v>1.7796639874571301E-4</v>
      </c>
      <c r="J1919" s="260">
        <v>0</v>
      </c>
      <c r="K1919" s="260">
        <v>0.26683719527652999</v>
      </c>
      <c r="L1919" s="301">
        <f t="shared" si="59"/>
        <v>0.96061390299550797</v>
      </c>
      <c r="M1919" s="459">
        <f>IFERROR((Tableau1[[#This Row],[Scope 1
(kg CO2-eq)]]+Tableau1[[#This Row],[Scope 2 energy
(kg CO2-eq)]]+Tableau1[[#This Row],[Scope 2 Infrastructure
(kg CO2-eq)]])/Tableau1[[#This Row],[Total CO2-emissions
(kg CO2-eq)
for scope 3 use ]],"")</f>
        <v>1.0000000062279351</v>
      </c>
      <c r="N1919" s="436" t="s">
        <v>436</v>
      </c>
      <c r="O1919" s="259">
        <v>3.6</v>
      </c>
      <c r="P1919" s="259" t="s">
        <v>4258</v>
      </c>
      <c r="Q1919" s="260" t="s">
        <v>5278</v>
      </c>
    </row>
    <row r="1920" spans="1:17" ht="21.75" customHeight="1">
      <c r="A1920" s="301" t="s">
        <v>4258</v>
      </c>
      <c r="B1920" s="301" t="s">
        <v>5278</v>
      </c>
      <c r="C1920" s="316" t="s">
        <v>7980</v>
      </c>
      <c r="D1920" s="465" t="s">
        <v>436</v>
      </c>
      <c r="E1920" s="465" t="s">
        <v>6064</v>
      </c>
      <c r="F1920" s="469" t="str">
        <f t="shared" si="58"/>
        <v>other</v>
      </c>
      <c r="G1920" s="260">
        <v>0</v>
      </c>
      <c r="H1920" s="260">
        <v>0.204685760071215</v>
      </c>
      <c r="I1920" s="260">
        <v>0</v>
      </c>
      <c r="J1920" s="260">
        <v>0</v>
      </c>
      <c r="K1920" s="260">
        <v>0.204685760316835</v>
      </c>
      <c r="L1920" s="301">
        <f t="shared" si="59"/>
        <v>0.73686873714060597</v>
      </c>
      <c r="M1920" s="459">
        <f>IFERROR((Tableau1[[#This Row],[Scope 1
(kg CO2-eq)]]+Tableau1[[#This Row],[Scope 2 energy
(kg CO2-eq)]]+Tableau1[[#This Row],[Scope 2 Infrastructure
(kg CO2-eq)]])/Tableau1[[#This Row],[Total CO2-emissions
(kg CO2-eq)
for scope 3 use ]],"")</f>
        <v>0.99999999880001422</v>
      </c>
      <c r="N1920" s="436" t="s">
        <v>436</v>
      </c>
      <c r="O1920" s="259">
        <v>3.6</v>
      </c>
      <c r="P1920" s="259" t="s">
        <v>4258</v>
      </c>
      <c r="Q1920" s="259" t="s">
        <v>5278</v>
      </c>
    </row>
    <row r="1921" spans="1:17" ht="21.75" customHeight="1">
      <c r="A1921" s="301" t="s">
        <v>4258</v>
      </c>
      <c r="B1921" s="301" t="s">
        <v>5278</v>
      </c>
      <c r="C1921" s="316" t="s">
        <v>7981</v>
      </c>
      <c r="D1921" s="465" t="s">
        <v>436</v>
      </c>
      <c r="E1921" s="465" t="s">
        <v>6065</v>
      </c>
      <c r="F1921" s="469" t="str">
        <f t="shared" si="58"/>
        <v>other</v>
      </c>
      <c r="G1921" s="260">
        <v>0</v>
      </c>
      <c r="H1921" s="260">
        <v>3.4947117839815999E-3</v>
      </c>
      <c r="I1921" s="260">
        <v>9.0155629598999995E-4</v>
      </c>
      <c r="J1921" s="260">
        <v>0</v>
      </c>
      <c r="K1921" s="260">
        <v>4.39624505560783E-3</v>
      </c>
      <c r="L1921" s="301">
        <f t="shared" si="59"/>
        <v>1.5826482200188188E-2</v>
      </c>
      <c r="M1921" s="459">
        <f>IFERROR((Tableau1[[#This Row],[Scope 1
(kg CO2-eq)]]+Tableau1[[#This Row],[Scope 2 energy
(kg CO2-eq)]]+Tableau1[[#This Row],[Scope 2 Infrastructure
(kg CO2-eq)]])/Tableau1[[#This Row],[Total CO2-emissions
(kg CO2-eq)
for scope 3 use ]],"")</f>
        <v>1.0000052372794233</v>
      </c>
      <c r="N1921" s="436" t="s">
        <v>436</v>
      </c>
      <c r="O1921" s="259">
        <v>3.6</v>
      </c>
      <c r="P1921" s="259" t="s">
        <v>4258</v>
      </c>
      <c r="Q1921" s="259" t="s">
        <v>5278</v>
      </c>
    </row>
    <row r="1922" spans="1:17" ht="21.75" customHeight="1">
      <c r="A1922" s="301" t="s">
        <v>4258</v>
      </c>
      <c r="B1922" s="301" t="s">
        <v>5278</v>
      </c>
      <c r="C1922" s="316" t="s">
        <v>7982</v>
      </c>
      <c r="D1922" s="465" t="s">
        <v>436</v>
      </c>
      <c r="E1922" s="465" t="s">
        <v>6047</v>
      </c>
      <c r="F1922" s="469" t="str">
        <f t="shared" ref="F1922:F1985" si="60">IF(ISNUMBER(SEARCH("{CH}", C1922)), "CH", "other")</f>
        <v>other</v>
      </c>
      <c r="G1922" s="260">
        <v>0</v>
      </c>
      <c r="H1922" s="260">
        <v>0.173580673694124</v>
      </c>
      <c r="I1922" s="260">
        <v>3.1606808888948998E-4</v>
      </c>
      <c r="J1922" s="260">
        <v>0</v>
      </c>
      <c r="K1922" s="260">
        <v>0.17389674163911301</v>
      </c>
      <c r="L1922" s="301">
        <f t="shared" ref="L1922:L1985" si="61">IF(N1922="MJ", K1922*3.6, IF(N1922="m", K1922*1000, ""))</f>
        <v>0.62602826990080684</v>
      </c>
      <c r="M1922" s="459">
        <f>IFERROR((Tableau1[[#This Row],[Scope 1
(kg CO2-eq)]]+Tableau1[[#This Row],[Scope 2 energy
(kg CO2-eq)]]+Tableau1[[#This Row],[Scope 2 Infrastructure
(kg CO2-eq)]])/Tableau1[[#This Row],[Total CO2-emissions
(kg CO2-eq)
for scope 3 use ]],"")</f>
        <v>1.0000000008275054</v>
      </c>
      <c r="N1922" s="436" t="s">
        <v>436</v>
      </c>
      <c r="O1922" s="259">
        <v>3.6</v>
      </c>
      <c r="P1922" s="259" t="s">
        <v>4258</v>
      </c>
      <c r="Q1922" s="259" t="s">
        <v>5278</v>
      </c>
    </row>
    <row r="1923" spans="1:17" ht="21.75" customHeight="1">
      <c r="A1923" s="301" t="s">
        <v>4258</v>
      </c>
      <c r="B1923" s="301" t="s">
        <v>5278</v>
      </c>
      <c r="C1923" s="316" t="s">
        <v>7983</v>
      </c>
      <c r="D1923" s="465" t="s">
        <v>436</v>
      </c>
      <c r="E1923" s="465" t="s">
        <v>6019</v>
      </c>
      <c r="F1923" s="469" t="str">
        <f t="shared" si="60"/>
        <v>other</v>
      </c>
      <c r="G1923" s="260">
        <v>0</v>
      </c>
      <c r="H1923" s="260">
        <v>0.18111957040784499</v>
      </c>
      <c r="I1923" s="260">
        <v>5.6555609234499996E-4</v>
      </c>
      <c r="J1923" s="260">
        <v>0</v>
      </c>
      <c r="K1923" s="260">
        <v>0.181685125981422</v>
      </c>
      <c r="L1923" s="301">
        <f t="shared" si="61"/>
        <v>0.65406645353311921</v>
      </c>
      <c r="M1923" s="459">
        <f>IFERROR((Tableau1[[#This Row],[Scope 1
(kg CO2-eq)]]+Tableau1[[#This Row],[Scope 2 energy
(kg CO2-eq)]]+Tableau1[[#This Row],[Scope 2 Infrastructure
(kg CO2-eq)]])/Tableau1[[#This Row],[Total CO2-emissions
(kg CO2-eq)
for scope 3 use ]],"")</f>
        <v>1.0000000028553133</v>
      </c>
      <c r="N1923" s="436" t="s">
        <v>436</v>
      </c>
      <c r="O1923" s="259">
        <v>3.6</v>
      </c>
      <c r="P1923" s="259" t="s">
        <v>4258</v>
      </c>
      <c r="Q1923" s="259" t="s">
        <v>5278</v>
      </c>
    </row>
    <row r="1924" spans="1:17" ht="21.75" customHeight="1">
      <c r="A1924" s="301" t="s">
        <v>4258</v>
      </c>
      <c r="B1924" s="301" t="s">
        <v>5278</v>
      </c>
      <c r="C1924" s="316" t="s">
        <v>7984</v>
      </c>
      <c r="D1924" s="465" t="s">
        <v>436</v>
      </c>
      <c r="E1924" s="465" t="s">
        <v>6020</v>
      </c>
      <c r="F1924" s="469" t="str">
        <f t="shared" si="60"/>
        <v>other</v>
      </c>
      <c r="G1924" s="260">
        <v>0</v>
      </c>
      <c r="H1924" s="260">
        <v>0.18706304162888701</v>
      </c>
      <c r="I1924" s="260">
        <v>8.1119571637038002E-4</v>
      </c>
      <c r="J1924" s="260">
        <v>0</v>
      </c>
      <c r="K1924" s="260">
        <v>0.18787423738322301</v>
      </c>
      <c r="L1924" s="301">
        <f t="shared" si="61"/>
        <v>0.67634725457960287</v>
      </c>
      <c r="M1924" s="459">
        <f>IFERROR((Tableau1[[#This Row],[Scope 1
(kg CO2-eq)]]+Tableau1[[#This Row],[Scope 2 energy
(kg CO2-eq)]]+Tableau1[[#This Row],[Scope 2 Infrastructure
(kg CO2-eq)]])/Tableau1[[#This Row],[Total CO2-emissions
(kg CO2-eq)
for scope 3 use ]],"")</f>
        <v>0.99999999979791998</v>
      </c>
      <c r="N1924" s="436" t="s">
        <v>436</v>
      </c>
      <c r="O1924" s="259">
        <v>3.6</v>
      </c>
      <c r="P1924" s="259" t="s">
        <v>4258</v>
      </c>
      <c r="Q1924" s="259" t="s">
        <v>5278</v>
      </c>
    </row>
    <row r="1925" spans="1:17" ht="21.75" customHeight="1">
      <c r="A1925" s="301" t="s">
        <v>4258</v>
      </c>
      <c r="B1925" s="301" t="s">
        <v>5278</v>
      </c>
      <c r="C1925" s="316" t="s">
        <v>7985</v>
      </c>
      <c r="D1925" s="465" t="s">
        <v>436</v>
      </c>
      <c r="E1925" s="465" t="s">
        <v>6066</v>
      </c>
      <c r="F1925" s="469" t="str">
        <f t="shared" si="60"/>
        <v>other</v>
      </c>
      <c r="G1925" s="260">
        <v>0</v>
      </c>
      <c r="H1925" s="260">
        <v>8.4998978259336097E-2</v>
      </c>
      <c r="I1925" s="260">
        <v>1.15507037738944E-3</v>
      </c>
      <c r="J1925" s="260">
        <v>0</v>
      </c>
      <c r="K1925" s="260">
        <v>8.6154048882928394E-2</v>
      </c>
      <c r="L1925" s="301">
        <f t="shared" si="61"/>
        <v>0.31015457597854224</v>
      </c>
      <c r="M1925" s="459">
        <f>IFERROR((Tableau1[[#This Row],[Scope 1
(kg CO2-eq)]]+Tableau1[[#This Row],[Scope 2 energy
(kg CO2-eq)]]+Tableau1[[#This Row],[Scope 2 Infrastructure
(kg CO2-eq)]])/Tableau1[[#This Row],[Total CO2-emissions
(kg CO2-eq)
for scope 3 use ]],"")</f>
        <v>0.99999999714229493</v>
      </c>
      <c r="N1925" s="436" t="s">
        <v>436</v>
      </c>
      <c r="O1925" s="259">
        <v>3.6</v>
      </c>
      <c r="P1925" s="259" t="s">
        <v>4258</v>
      </c>
      <c r="Q1925" s="259" t="s">
        <v>5278</v>
      </c>
    </row>
    <row r="1926" spans="1:17" ht="21.75" customHeight="1">
      <c r="A1926" s="301" t="s">
        <v>4258</v>
      </c>
      <c r="B1926" s="301" t="s">
        <v>5278</v>
      </c>
      <c r="C1926" s="316" t="s">
        <v>7986</v>
      </c>
      <c r="D1926" s="465" t="s">
        <v>436</v>
      </c>
      <c r="E1926" s="465" t="s">
        <v>123</v>
      </c>
      <c r="F1926" s="469" t="str">
        <f t="shared" si="60"/>
        <v>other</v>
      </c>
      <c r="G1926" s="260">
        <v>0</v>
      </c>
      <c r="H1926" s="260">
        <v>0.17312947302023399</v>
      </c>
      <c r="I1926" s="260">
        <v>2.596732374969E-4</v>
      </c>
      <c r="J1926" s="260">
        <v>0</v>
      </c>
      <c r="K1926" s="260">
        <v>0.173389145964436</v>
      </c>
      <c r="L1926" s="301">
        <f t="shared" si="61"/>
        <v>0.62420092547196959</v>
      </c>
      <c r="M1926" s="459">
        <f>IFERROR((Tableau1[[#This Row],[Scope 1
(kg CO2-eq)]]+Tableau1[[#This Row],[Scope 2 energy
(kg CO2-eq)]]+Tableau1[[#This Row],[Scope 2 Infrastructure
(kg CO2-eq)]])/Tableau1[[#This Row],[Total CO2-emissions
(kg CO2-eq)
for scope 3 use ]],"")</f>
        <v>1.0000000016915411</v>
      </c>
      <c r="N1926" s="436" t="s">
        <v>436</v>
      </c>
      <c r="O1926" s="259">
        <v>3.6</v>
      </c>
      <c r="P1926" s="259" t="s">
        <v>4258</v>
      </c>
      <c r="Q1926" s="259" t="s">
        <v>5278</v>
      </c>
    </row>
    <row r="1927" spans="1:17" ht="21.75" customHeight="1">
      <c r="A1927" s="301" t="s">
        <v>4258</v>
      </c>
      <c r="B1927" s="301" t="s">
        <v>5278</v>
      </c>
      <c r="C1927" s="316" t="s">
        <v>7987</v>
      </c>
      <c r="D1927" s="465" t="s">
        <v>436</v>
      </c>
      <c r="E1927" s="465" t="s">
        <v>6067</v>
      </c>
      <c r="F1927" s="469" t="str">
        <f t="shared" si="60"/>
        <v>other</v>
      </c>
      <c r="G1927" s="260">
        <v>0</v>
      </c>
      <c r="H1927" s="260">
        <v>0.136961389916059</v>
      </c>
      <c r="I1927" s="260">
        <v>1.5061972800960001E-4</v>
      </c>
      <c r="J1927" s="260">
        <v>0</v>
      </c>
      <c r="K1927" s="260">
        <v>0.137112010203263</v>
      </c>
      <c r="L1927" s="301">
        <f t="shared" si="61"/>
        <v>0.49360323673174678</v>
      </c>
      <c r="M1927" s="459">
        <f>IFERROR((Tableau1[[#This Row],[Scope 1
(kg CO2-eq)]]+Tableau1[[#This Row],[Scope 2 energy
(kg CO2-eq)]]+Tableau1[[#This Row],[Scope 2 Infrastructure
(kg CO2-eq)]])/Tableau1[[#This Row],[Total CO2-emissions
(kg CO2-eq)
for scope 3 use ]],"")</f>
        <v>0.99999999592162336</v>
      </c>
      <c r="N1927" s="436" t="s">
        <v>436</v>
      </c>
      <c r="O1927" s="259">
        <v>3.6</v>
      </c>
      <c r="P1927" s="259" t="s">
        <v>4258</v>
      </c>
      <c r="Q1927" s="259" t="s">
        <v>5278</v>
      </c>
    </row>
    <row r="1928" spans="1:17" ht="21.75" customHeight="1">
      <c r="A1928" s="301" t="s">
        <v>4258</v>
      </c>
      <c r="B1928" s="301" t="s">
        <v>5278</v>
      </c>
      <c r="C1928" s="316" t="s">
        <v>7988</v>
      </c>
      <c r="D1928" s="465" t="s">
        <v>436</v>
      </c>
      <c r="E1928" s="465" t="s">
        <v>6053</v>
      </c>
      <c r="F1928" s="469" t="str">
        <f t="shared" si="60"/>
        <v>other</v>
      </c>
      <c r="G1928" s="260">
        <v>0</v>
      </c>
      <c r="H1928" s="260">
        <v>0.27216831375997402</v>
      </c>
      <c r="I1928" s="260">
        <v>9.5967416735999995E-5</v>
      </c>
      <c r="J1928" s="260">
        <v>0</v>
      </c>
      <c r="K1928" s="260">
        <v>0.27226428090245097</v>
      </c>
      <c r="L1928" s="301">
        <f t="shared" si="61"/>
        <v>0.98015141124882355</v>
      </c>
      <c r="M1928" s="459">
        <f>IFERROR((Tableau1[[#This Row],[Scope 1
(kg CO2-eq)]]+Tableau1[[#This Row],[Scope 2 energy
(kg CO2-eq)]]+Tableau1[[#This Row],[Scope 2 Infrastructure
(kg CO2-eq)]])/Tableau1[[#This Row],[Total CO2-emissions
(kg CO2-eq)
for scope 3 use ]],"")</f>
        <v>1.0000000010073267</v>
      </c>
      <c r="N1928" s="436" t="s">
        <v>436</v>
      </c>
      <c r="O1928" s="259">
        <v>3.6</v>
      </c>
      <c r="P1928" s="259" t="s">
        <v>4258</v>
      </c>
      <c r="Q1928" s="259" t="s">
        <v>5278</v>
      </c>
    </row>
    <row r="1929" spans="1:17" ht="21.75" customHeight="1">
      <c r="A1929" s="301" t="s">
        <v>4258</v>
      </c>
      <c r="B1929" s="301" t="s">
        <v>5278</v>
      </c>
      <c r="C1929" s="316" t="s">
        <v>7989</v>
      </c>
      <c r="D1929" s="465" t="s">
        <v>436</v>
      </c>
      <c r="E1929" s="465" t="s">
        <v>6024</v>
      </c>
      <c r="F1929" s="469" t="str">
        <f t="shared" si="60"/>
        <v>other</v>
      </c>
      <c r="G1929" s="260">
        <v>0</v>
      </c>
      <c r="H1929" s="260">
        <v>0.177210478612772</v>
      </c>
      <c r="I1929" s="260">
        <v>1.2925566065846399E-4</v>
      </c>
      <c r="J1929" s="260">
        <v>0</v>
      </c>
      <c r="K1929" s="260">
        <v>0.17733973054211499</v>
      </c>
      <c r="L1929" s="301">
        <f t="shared" si="61"/>
        <v>0.63842302995161404</v>
      </c>
      <c r="M1929" s="459">
        <f>IFERROR((Tableau1[[#This Row],[Scope 1
(kg CO2-eq)]]+Tableau1[[#This Row],[Scope 2 energy
(kg CO2-eq)]]+Tableau1[[#This Row],[Scope 2 Infrastructure
(kg CO2-eq)]])/Tableau1[[#This Row],[Total CO2-emissions
(kg CO2-eq)
for scope 3 use ]],"")</f>
        <v>1.0000000210404936</v>
      </c>
      <c r="N1929" s="436" t="s">
        <v>436</v>
      </c>
      <c r="O1929" s="259">
        <v>3.6</v>
      </c>
      <c r="P1929" s="259" t="s">
        <v>4258</v>
      </c>
      <c r="Q1929" s="260" t="s">
        <v>5278</v>
      </c>
    </row>
    <row r="1930" spans="1:17" ht="21.75" customHeight="1">
      <c r="A1930" s="301" t="s">
        <v>4258</v>
      </c>
      <c r="B1930" s="301" t="s">
        <v>5278</v>
      </c>
      <c r="C1930" s="316" t="s">
        <v>7990</v>
      </c>
      <c r="D1930" s="465" t="s">
        <v>436</v>
      </c>
      <c r="E1930" s="465" t="s">
        <v>6068</v>
      </c>
      <c r="F1930" s="469" t="str">
        <f t="shared" si="60"/>
        <v>other</v>
      </c>
      <c r="G1930" s="260">
        <v>0</v>
      </c>
      <c r="H1930" s="260">
        <v>0.212225216801434</v>
      </c>
      <c r="I1930" s="260">
        <v>8.1599086160609994E-6</v>
      </c>
      <c r="J1930" s="260">
        <v>0</v>
      </c>
      <c r="K1930" s="260">
        <v>0.212233376932182</v>
      </c>
      <c r="L1930" s="301">
        <f t="shared" si="61"/>
        <v>0.76404015695585525</v>
      </c>
      <c r="M1930" s="459">
        <f>IFERROR((Tableau1[[#This Row],[Scope 1
(kg CO2-eq)]]+Tableau1[[#This Row],[Scope 2 energy
(kg CO2-eq)]]+Tableau1[[#This Row],[Scope 2 Infrastructure
(kg CO2-eq)]])/Tableau1[[#This Row],[Total CO2-emissions
(kg CO2-eq)
for scope 3 use ]],"")</f>
        <v>0.99999999895336</v>
      </c>
      <c r="N1930" s="436" t="s">
        <v>436</v>
      </c>
      <c r="O1930" s="259">
        <v>3.6</v>
      </c>
      <c r="P1930" s="259" t="s">
        <v>4258</v>
      </c>
      <c r="Q1930" s="259" t="s">
        <v>5278</v>
      </c>
    </row>
    <row r="1931" spans="1:17" ht="21.75" customHeight="1">
      <c r="A1931" s="301" t="s">
        <v>4258</v>
      </c>
      <c r="B1931" s="301" t="s">
        <v>5278</v>
      </c>
      <c r="C1931" s="316" t="s">
        <v>7991</v>
      </c>
      <c r="D1931" s="465" t="s">
        <v>436</v>
      </c>
      <c r="E1931" s="465" t="s">
        <v>6029</v>
      </c>
      <c r="F1931" s="469" t="str">
        <f t="shared" si="60"/>
        <v>other</v>
      </c>
      <c r="G1931" s="260">
        <v>0</v>
      </c>
      <c r="H1931" s="260">
        <v>0.16954051049872301</v>
      </c>
      <c r="I1931" s="260">
        <v>4.5642942901087999E-4</v>
      </c>
      <c r="J1931" s="260">
        <v>0</v>
      </c>
      <c r="K1931" s="260">
        <v>0.16999694038051999</v>
      </c>
      <c r="L1931" s="301">
        <f t="shared" si="61"/>
        <v>0.61198898536987201</v>
      </c>
      <c r="M1931" s="459">
        <f>IFERROR((Tableau1[[#This Row],[Scope 1
(kg CO2-eq)]]+Tableau1[[#This Row],[Scope 2 energy
(kg CO2-eq)]]+Tableau1[[#This Row],[Scope 2 Infrastructure
(kg CO2-eq)]])/Tableau1[[#This Row],[Total CO2-emissions
(kg CO2-eq)
for scope 3 use ]],"")</f>
        <v>0.99999999733650446</v>
      </c>
      <c r="N1931" s="436" t="s">
        <v>436</v>
      </c>
      <c r="O1931" s="259">
        <v>3.6</v>
      </c>
      <c r="P1931" s="259" t="s">
        <v>4258</v>
      </c>
      <c r="Q1931" s="260" t="s">
        <v>5278</v>
      </c>
    </row>
    <row r="1932" spans="1:17" ht="21.75" customHeight="1">
      <c r="A1932" s="301" t="s">
        <v>4258</v>
      </c>
      <c r="B1932" s="301" t="s">
        <v>5278</v>
      </c>
      <c r="C1932" s="316" t="s">
        <v>7992</v>
      </c>
      <c r="D1932" s="465" t="s">
        <v>436</v>
      </c>
      <c r="E1932" s="465" t="s">
        <v>6027</v>
      </c>
      <c r="F1932" s="469" t="str">
        <f t="shared" si="60"/>
        <v>other</v>
      </c>
      <c r="G1932" s="260">
        <v>0</v>
      </c>
      <c r="H1932" s="260">
        <v>2.61472009315476E-3</v>
      </c>
      <c r="I1932" s="260">
        <v>1.14248660241469E-3</v>
      </c>
      <c r="J1932" s="260">
        <v>0</v>
      </c>
      <c r="K1932" s="260">
        <v>3.7572063575132702E-3</v>
      </c>
      <c r="L1932" s="301">
        <f t="shared" si="61"/>
        <v>1.3525942887047773E-2</v>
      </c>
      <c r="M1932" s="459">
        <f>IFERROR((Tableau1[[#This Row],[Scope 1
(kg CO2-eq)]]+Tableau1[[#This Row],[Scope 2 energy
(kg CO2-eq)]]+Tableau1[[#This Row],[Scope 2 Infrastructure
(kg CO2-eq)]])/Tableau1[[#This Row],[Total CO2-emissions
(kg CO2-eq)
for scope 3 use ]],"")</f>
        <v>1.0000000899754093</v>
      </c>
      <c r="N1932" s="436" t="s">
        <v>436</v>
      </c>
      <c r="O1932" s="259">
        <v>3.6</v>
      </c>
      <c r="P1932" s="259" t="s">
        <v>4258</v>
      </c>
      <c r="Q1932" s="259" t="s">
        <v>5278</v>
      </c>
    </row>
    <row r="1933" spans="1:17" ht="21.75" customHeight="1">
      <c r="A1933" s="301" t="s">
        <v>4258</v>
      </c>
      <c r="B1933" s="301" t="s">
        <v>5278</v>
      </c>
      <c r="C1933" s="316" t="s">
        <v>7993</v>
      </c>
      <c r="D1933" s="465" t="s">
        <v>436</v>
      </c>
      <c r="E1933" s="465" t="s">
        <v>6069</v>
      </c>
      <c r="F1933" s="469" t="str">
        <f t="shared" si="60"/>
        <v>other</v>
      </c>
      <c r="G1933" s="260">
        <v>0</v>
      </c>
      <c r="H1933" s="260">
        <v>8.0547477209050602E-2</v>
      </c>
      <c r="I1933" s="260">
        <v>9.834364562583001E-4</v>
      </c>
      <c r="J1933" s="260">
        <v>0</v>
      </c>
      <c r="K1933" s="260">
        <v>8.1530913563707993E-2</v>
      </c>
      <c r="L1933" s="301">
        <f t="shared" si="61"/>
        <v>0.29351128882934879</v>
      </c>
      <c r="M1933" s="459">
        <f>IFERROR((Tableau1[[#This Row],[Scope 1
(kg CO2-eq)]]+Tableau1[[#This Row],[Scope 2 energy
(kg CO2-eq)]]+Tableau1[[#This Row],[Scope 2 Infrastructure
(kg CO2-eq)]])/Tableau1[[#This Row],[Total CO2-emissions
(kg CO2-eq)
for scope 3 use ]],"")</f>
        <v>1.0000000012461643</v>
      </c>
      <c r="N1933" s="436" t="s">
        <v>436</v>
      </c>
      <c r="O1933" s="259">
        <v>3.6</v>
      </c>
      <c r="P1933" s="259" t="s">
        <v>4258</v>
      </c>
      <c r="Q1933" s="259" t="s">
        <v>5278</v>
      </c>
    </row>
    <row r="1934" spans="1:17" ht="21.75" customHeight="1">
      <c r="A1934" s="301" t="s">
        <v>4258</v>
      </c>
      <c r="B1934" s="301" t="s">
        <v>5278</v>
      </c>
      <c r="C1934" s="316" t="s">
        <v>7994</v>
      </c>
      <c r="D1934" s="465" t="s">
        <v>436</v>
      </c>
      <c r="E1934" s="465" t="s">
        <v>6025</v>
      </c>
      <c r="F1934" s="469" t="str">
        <f t="shared" si="60"/>
        <v>other</v>
      </c>
      <c r="G1934" s="260">
        <v>0</v>
      </c>
      <c r="H1934" s="260">
        <v>9.5340752168733098E-2</v>
      </c>
      <c r="I1934" s="260">
        <v>6.1687977349999997E-5</v>
      </c>
      <c r="J1934" s="260">
        <v>0</v>
      </c>
      <c r="K1934" s="260">
        <v>9.5402440377836406E-2</v>
      </c>
      <c r="L1934" s="301">
        <f t="shared" si="61"/>
        <v>0.34344878536021106</v>
      </c>
      <c r="M1934" s="459">
        <f>IFERROR((Tableau1[[#This Row],[Scope 1
(kg CO2-eq)]]+Tableau1[[#This Row],[Scope 2 energy
(kg CO2-eq)]]+Tableau1[[#This Row],[Scope 2 Infrastructure
(kg CO2-eq)]])/Tableau1[[#This Row],[Total CO2-emissions
(kg CO2-eq)
for scope 3 use ]],"")</f>
        <v>0.99999999757078217</v>
      </c>
      <c r="N1934" s="436" t="s">
        <v>436</v>
      </c>
      <c r="O1934" s="259">
        <v>3.6</v>
      </c>
      <c r="P1934" s="259" t="s">
        <v>4258</v>
      </c>
      <c r="Q1934" s="259" t="s">
        <v>5278</v>
      </c>
    </row>
    <row r="1935" spans="1:17" ht="21.75" customHeight="1">
      <c r="A1935" s="301" t="s">
        <v>4258</v>
      </c>
      <c r="B1935" s="301" t="s">
        <v>5278</v>
      </c>
      <c r="C1935" s="316" t="s">
        <v>7995</v>
      </c>
      <c r="D1935" s="465" t="s">
        <v>436</v>
      </c>
      <c r="E1935" s="465" t="s">
        <v>6048</v>
      </c>
      <c r="F1935" s="469" t="str">
        <f t="shared" si="60"/>
        <v>other</v>
      </c>
      <c r="G1935" s="260">
        <v>0</v>
      </c>
      <c r="H1935" s="260">
        <v>0.28452417515986</v>
      </c>
      <c r="I1935" s="260">
        <v>7.23474755595E-5</v>
      </c>
      <c r="J1935" s="260">
        <v>0</v>
      </c>
      <c r="K1935" s="260">
        <v>0.28459652283968001</v>
      </c>
      <c r="L1935" s="301">
        <f t="shared" si="61"/>
        <v>1.024547482222848</v>
      </c>
      <c r="M1935" s="459">
        <f>IFERROR((Tableau1[[#This Row],[Scope 1
(kg CO2-eq)]]+Tableau1[[#This Row],[Scope 2 energy
(kg CO2-eq)]]+Tableau1[[#This Row],[Scope 2 Infrastructure
(kg CO2-eq)]])/Tableau1[[#This Row],[Total CO2-emissions
(kg CO2-eq)
for scope 3 use ]],"")</f>
        <v>0.99999999928228045</v>
      </c>
      <c r="N1935" s="436" t="s">
        <v>436</v>
      </c>
      <c r="O1935" s="259">
        <v>3.6</v>
      </c>
      <c r="P1935" s="259" t="s">
        <v>4258</v>
      </c>
      <c r="Q1935" s="260" t="s">
        <v>5278</v>
      </c>
    </row>
    <row r="1936" spans="1:17" ht="21.75" customHeight="1">
      <c r="A1936" s="301" t="s">
        <v>4258</v>
      </c>
      <c r="B1936" s="301" t="s">
        <v>5278</v>
      </c>
      <c r="C1936" s="316" t="s">
        <v>7996</v>
      </c>
      <c r="D1936" s="465" t="s">
        <v>436</v>
      </c>
      <c r="E1936" s="465" t="s">
        <v>6030</v>
      </c>
      <c r="F1936" s="469" t="str">
        <f t="shared" si="60"/>
        <v>other</v>
      </c>
      <c r="G1936" s="260">
        <v>0</v>
      </c>
      <c r="H1936" s="260">
        <v>0.160298054332802</v>
      </c>
      <c r="I1936" s="260">
        <v>1.1920708899466E-4</v>
      </c>
      <c r="J1936" s="260">
        <v>0</v>
      </c>
      <c r="K1936" s="260">
        <v>0.1604172608002</v>
      </c>
      <c r="L1936" s="301">
        <f t="shared" si="61"/>
        <v>0.57750213888072</v>
      </c>
      <c r="M1936" s="459">
        <f>IFERROR((Tableau1[[#This Row],[Scope 1
(kg CO2-eq)]]+Tableau1[[#This Row],[Scope 2 energy
(kg CO2-eq)]]+Tableau1[[#This Row],[Scope 2 Infrastructure
(kg CO2-eq)]])/Tableau1[[#This Row],[Total CO2-emissions
(kg CO2-eq)
for scope 3 use ]],"")</f>
        <v>1.000000003874874</v>
      </c>
      <c r="N1936" s="436" t="s">
        <v>436</v>
      </c>
      <c r="O1936" s="259">
        <v>3.6</v>
      </c>
      <c r="P1936" s="259" t="s">
        <v>4258</v>
      </c>
      <c r="Q1936" s="260" t="s">
        <v>5278</v>
      </c>
    </row>
    <row r="1937" spans="1:17" ht="21.75" customHeight="1">
      <c r="A1937" s="301" t="s">
        <v>4258</v>
      </c>
      <c r="B1937" s="301" t="s">
        <v>5278</v>
      </c>
      <c r="C1937" s="316" t="s">
        <v>7997</v>
      </c>
      <c r="D1937" s="465" t="s">
        <v>436</v>
      </c>
      <c r="E1937" s="465" t="s">
        <v>6040</v>
      </c>
      <c r="F1937" s="469" t="str">
        <f t="shared" si="60"/>
        <v>other</v>
      </c>
      <c r="G1937" s="260">
        <v>0</v>
      </c>
      <c r="H1937" s="260">
        <v>0.167632227627425</v>
      </c>
      <c r="I1937" s="260">
        <v>4.0180156211999999E-4</v>
      </c>
      <c r="J1937" s="260">
        <v>0</v>
      </c>
      <c r="K1937" s="260">
        <v>0.16803402909703399</v>
      </c>
      <c r="L1937" s="301">
        <f t="shared" si="61"/>
        <v>0.60492250474932241</v>
      </c>
      <c r="M1937" s="459">
        <f>IFERROR((Tableau1[[#This Row],[Scope 1
(kg CO2-eq)]]+Tableau1[[#This Row],[Scope 2 energy
(kg CO2-eq)]]+Tableau1[[#This Row],[Scope 2 Infrastructure
(kg CO2-eq)]])/Tableau1[[#This Row],[Total CO2-emissions
(kg CO2-eq)
for scope 3 use ]],"")</f>
        <v>1.0000000005505492</v>
      </c>
      <c r="N1937" s="436" t="s">
        <v>436</v>
      </c>
      <c r="O1937" s="259">
        <v>3.6</v>
      </c>
      <c r="P1937" s="259" t="s">
        <v>4258</v>
      </c>
      <c r="Q1937" s="259" t="s">
        <v>5278</v>
      </c>
    </row>
    <row r="1938" spans="1:17" ht="21.75" customHeight="1">
      <c r="A1938" s="301" t="s">
        <v>4258</v>
      </c>
      <c r="B1938" s="301" t="s">
        <v>5278</v>
      </c>
      <c r="C1938" s="316" t="s">
        <v>7998</v>
      </c>
      <c r="D1938" s="465" t="s">
        <v>436</v>
      </c>
      <c r="E1938" s="465" t="s">
        <v>6041</v>
      </c>
      <c r="F1938" s="469" t="str">
        <f t="shared" si="60"/>
        <v>other</v>
      </c>
      <c r="G1938" s="260">
        <v>0</v>
      </c>
      <c r="H1938" s="260">
        <v>0.17883440940305501</v>
      </c>
      <c r="I1938" s="260">
        <v>4.28023906833E-4</v>
      </c>
      <c r="J1938" s="260">
        <v>0</v>
      </c>
      <c r="K1938" s="260">
        <v>0.17926243298612299</v>
      </c>
      <c r="L1938" s="301">
        <f t="shared" si="61"/>
        <v>0.64534475875004282</v>
      </c>
      <c r="M1938" s="459">
        <f>IFERROR((Tableau1[[#This Row],[Scope 1
(kg CO2-eq)]]+Tableau1[[#This Row],[Scope 2 energy
(kg CO2-eq)]]+Tableau1[[#This Row],[Scope 2 Infrastructure
(kg CO2-eq)]])/Tableau1[[#This Row],[Total CO2-emissions
(kg CO2-eq)
for scope 3 use ]],"")</f>
        <v>1.0000000018060953</v>
      </c>
      <c r="N1938" s="436" t="s">
        <v>436</v>
      </c>
      <c r="O1938" s="259">
        <v>3.6</v>
      </c>
      <c r="P1938" s="259" t="s">
        <v>4258</v>
      </c>
      <c r="Q1938" s="259" t="s">
        <v>5278</v>
      </c>
    </row>
    <row r="1939" spans="1:17" ht="21.75" customHeight="1">
      <c r="A1939" s="301" t="s">
        <v>4258</v>
      </c>
      <c r="B1939" s="301" t="s">
        <v>5278</v>
      </c>
      <c r="C1939" s="316" t="s">
        <v>7999</v>
      </c>
      <c r="D1939" s="465" t="s">
        <v>436</v>
      </c>
      <c r="E1939" s="465" t="s">
        <v>6042</v>
      </c>
      <c r="F1939" s="469" t="str">
        <f t="shared" si="60"/>
        <v>other</v>
      </c>
      <c r="G1939" s="260">
        <v>0</v>
      </c>
      <c r="H1939" s="260">
        <v>0.24080537175356001</v>
      </c>
      <c r="I1939" s="260">
        <v>0</v>
      </c>
      <c r="J1939" s="260">
        <v>0</v>
      </c>
      <c r="K1939" s="260">
        <v>0.240805367698775</v>
      </c>
      <c r="L1939" s="301">
        <f t="shared" si="61"/>
        <v>0.86689932371558998</v>
      </c>
      <c r="M1939" s="459">
        <f>IFERROR((Tableau1[[#This Row],[Scope 1
(kg CO2-eq)]]+Tableau1[[#This Row],[Scope 2 energy
(kg CO2-eq)]]+Tableau1[[#This Row],[Scope 2 Infrastructure
(kg CO2-eq)]])/Tableau1[[#This Row],[Total CO2-emissions
(kg CO2-eq)
for scope 3 use ]],"")</f>
        <v>1.0000000168384329</v>
      </c>
      <c r="N1939" s="436" t="s">
        <v>436</v>
      </c>
      <c r="O1939" s="259">
        <v>3.6</v>
      </c>
      <c r="P1939" s="259" t="s">
        <v>4258</v>
      </c>
      <c r="Q1939" s="259" t="s">
        <v>5278</v>
      </c>
    </row>
    <row r="1940" spans="1:17" ht="21.75" customHeight="1">
      <c r="A1940" s="301" t="s">
        <v>4258</v>
      </c>
      <c r="B1940" s="301" t="s">
        <v>5278</v>
      </c>
      <c r="C1940" s="316" t="s">
        <v>8000</v>
      </c>
      <c r="D1940" s="465" t="s">
        <v>436</v>
      </c>
      <c r="E1940" s="465" t="s">
        <v>6028</v>
      </c>
      <c r="F1940" s="469" t="str">
        <f t="shared" si="60"/>
        <v>other</v>
      </c>
      <c r="G1940" s="260">
        <v>0</v>
      </c>
      <c r="H1940" s="260">
        <v>1.0663843403837499E-2</v>
      </c>
      <c r="I1940" s="260">
        <v>9.7049100302039999E-4</v>
      </c>
      <c r="J1940" s="260">
        <v>0</v>
      </c>
      <c r="K1940" s="260">
        <v>1.16343324881078E-2</v>
      </c>
      <c r="L1940" s="301">
        <f t="shared" si="61"/>
        <v>4.1883596957188081E-2</v>
      </c>
      <c r="M1940" s="459">
        <f>IFERROR((Tableau1[[#This Row],[Scope 1
(kg CO2-eq)]]+Tableau1[[#This Row],[Scope 2 energy
(kg CO2-eq)]]+Tableau1[[#This Row],[Scope 2 Infrastructure
(kg CO2-eq)]])/Tableau1[[#This Row],[Total CO2-emissions
(kg CO2-eq)
for scope 3 use ]],"")</f>
        <v>1.0000001649213741</v>
      </c>
      <c r="N1940" s="436" t="s">
        <v>436</v>
      </c>
      <c r="O1940" s="259">
        <v>3.6</v>
      </c>
      <c r="P1940" s="259" t="s">
        <v>4258</v>
      </c>
      <c r="Q1940" s="259" t="s">
        <v>5278</v>
      </c>
    </row>
    <row r="1941" spans="1:17" ht="21.75" customHeight="1">
      <c r="A1941" s="301" t="s">
        <v>4258</v>
      </c>
      <c r="B1941" s="301" t="s">
        <v>5278</v>
      </c>
      <c r="C1941" s="316" t="s">
        <v>8001</v>
      </c>
      <c r="D1941" s="465" t="s">
        <v>436</v>
      </c>
      <c r="E1941" s="465" t="s">
        <v>6054</v>
      </c>
      <c r="F1941" s="469" t="str">
        <f t="shared" si="60"/>
        <v>other</v>
      </c>
      <c r="G1941" s="260">
        <v>0</v>
      </c>
      <c r="H1941" s="260">
        <v>0.115898420093392</v>
      </c>
      <c r="I1941" s="260">
        <v>7.2222278131114101E-4</v>
      </c>
      <c r="J1941" s="260">
        <v>0</v>
      </c>
      <c r="K1941" s="260">
        <v>0.116620642471643</v>
      </c>
      <c r="L1941" s="301">
        <f t="shared" si="61"/>
        <v>0.41983431289791479</v>
      </c>
      <c r="M1941" s="459">
        <f>IFERROR((Tableau1[[#This Row],[Scope 1
(kg CO2-eq)]]+Tableau1[[#This Row],[Scope 2 energy
(kg CO2-eq)]]+Tableau1[[#This Row],[Scope 2 Infrastructure
(kg CO2-eq)]])/Tableau1[[#This Row],[Total CO2-emissions
(kg CO2-eq)
for scope 3 use ]],"")</f>
        <v>1.0000000034561647</v>
      </c>
      <c r="N1941" s="436" t="s">
        <v>436</v>
      </c>
      <c r="O1941" s="259">
        <v>3.6</v>
      </c>
      <c r="P1941" s="259" t="s">
        <v>4258</v>
      </c>
      <c r="Q1941" s="259" t="s">
        <v>5278</v>
      </c>
    </row>
    <row r="1942" spans="1:17" ht="21.75" customHeight="1">
      <c r="A1942" s="301" t="s">
        <v>4258</v>
      </c>
      <c r="B1942" s="301" t="s">
        <v>5278</v>
      </c>
      <c r="C1942" s="316" t="s">
        <v>8002</v>
      </c>
      <c r="D1942" s="465" t="s">
        <v>436</v>
      </c>
      <c r="E1942" s="465" t="s">
        <v>6049</v>
      </c>
      <c r="F1942" s="469" t="str">
        <f t="shared" si="60"/>
        <v>other</v>
      </c>
      <c r="G1942" s="260">
        <v>0</v>
      </c>
      <c r="H1942" s="260">
        <v>0.11337230706528301</v>
      </c>
      <c r="I1942" s="260">
        <v>1.0249660307635399E-3</v>
      </c>
      <c r="J1942" s="260">
        <v>0</v>
      </c>
      <c r="K1942" s="260">
        <v>0.11439727295608</v>
      </c>
      <c r="L1942" s="301">
        <f t="shared" si="61"/>
        <v>0.41183018264188803</v>
      </c>
      <c r="M1942" s="459">
        <f>IFERROR((Tableau1[[#This Row],[Scope 1
(kg CO2-eq)]]+Tableau1[[#This Row],[Scope 2 energy
(kg CO2-eq)]]+Tableau1[[#This Row],[Scope 2 Infrastructure
(kg CO2-eq)]])/Tableau1[[#This Row],[Total CO2-emissions
(kg CO2-eq)
for scope 3 use ]],"")</f>
        <v>1.0000000012235131</v>
      </c>
      <c r="N1942" s="436" t="s">
        <v>436</v>
      </c>
      <c r="O1942" s="259">
        <v>3.6</v>
      </c>
      <c r="P1942" s="259" t="s">
        <v>4258</v>
      </c>
      <c r="Q1942" s="259" t="s">
        <v>5278</v>
      </c>
    </row>
    <row r="1943" spans="1:17" ht="21.75" customHeight="1">
      <c r="A1943" s="301" t="s">
        <v>4258</v>
      </c>
      <c r="B1943" s="301" t="s">
        <v>5278</v>
      </c>
      <c r="C1943" s="316" t="s">
        <v>8003</v>
      </c>
      <c r="D1943" s="465" t="s">
        <v>436</v>
      </c>
      <c r="E1943" s="465" t="s">
        <v>6070</v>
      </c>
      <c r="F1943" s="469" t="str">
        <f t="shared" si="60"/>
        <v>other</v>
      </c>
      <c r="G1943" s="260">
        <v>0</v>
      </c>
      <c r="H1943" s="260">
        <v>0.20986107474545701</v>
      </c>
      <c r="I1943" s="260">
        <v>1.741434606112E-5</v>
      </c>
      <c r="J1943" s="260">
        <v>0</v>
      </c>
      <c r="K1943" s="260">
        <v>0.20987848883650301</v>
      </c>
      <c r="L1943" s="301">
        <f t="shared" si="61"/>
        <v>0.75556255981141085</v>
      </c>
      <c r="M1943" s="459">
        <f>IFERROR((Tableau1[[#This Row],[Scope 1
(kg CO2-eq)]]+Tableau1[[#This Row],[Scope 2 energy
(kg CO2-eq)]]+Tableau1[[#This Row],[Scope 2 Infrastructure
(kg CO2-eq)]])/Tableau1[[#This Row],[Total CO2-emissions
(kg CO2-eq)
for scope 3 use ]],"")</f>
        <v>1.0000000012150607</v>
      </c>
      <c r="N1943" s="436" t="s">
        <v>436</v>
      </c>
      <c r="O1943" s="259">
        <v>3.6</v>
      </c>
      <c r="P1943" s="259" t="s">
        <v>4258</v>
      </c>
      <c r="Q1943" s="259" t="s">
        <v>5278</v>
      </c>
    </row>
    <row r="1944" spans="1:17" ht="21.75" customHeight="1">
      <c r="A1944" s="301" t="s">
        <v>4258</v>
      </c>
      <c r="B1944" s="301" t="s">
        <v>5278</v>
      </c>
      <c r="C1944" s="316" t="s">
        <v>8004</v>
      </c>
      <c r="D1944" s="465" t="s">
        <v>436</v>
      </c>
      <c r="E1944" s="465" t="s">
        <v>6071</v>
      </c>
      <c r="F1944" s="469" t="str">
        <f t="shared" si="60"/>
        <v>other</v>
      </c>
      <c r="G1944" s="260">
        <v>0</v>
      </c>
      <c r="H1944" s="260">
        <v>0.20379805723010799</v>
      </c>
      <c r="I1944" s="260">
        <v>0</v>
      </c>
      <c r="J1944" s="260">
        <v>0</v>
      </c>
      <c r="K1944" s="260">
        <v>0.20379805753944799</v>
      </c>
      <c r="L1944" s="301">
        <f t="shared" si="61"/>
        <v>0.73367300714201278</v>
      </c>
      <c r="M1944" s="459">
        <f>IFERROR((Tableau1[[#This Row],[Scope 1
(kg CO2-eq)]]+Tableau1[[#This Row],[Scope 2 energy
(kg CO2-eq)]]+Tableau1[[#This Row],[Scope 2 Infrastructure
(kg CO2-eq)]])/Tableau1[[#This Row],[Total CO2-emissions
(kg CO2-eq)
for scope 3 use ]],"")</f>
        <v>0.99999999848212484</v>
      </c>
      <c r="N1944" s="436" t="s">
        <v>436</v>
      </c>
      <c r="O1944" s="259">
        <v>3.6</v>
      </c>
      <c r="P1944" s="259" t="s">
        <v>4258</v>
      </c>
      <c r="Q1944" s="260" t="s">
        <v>5278</v>
      </c>
    </row>
    <row r="1945" spans="1:17" ht="21.75" customHeight="1">
      <c r="A1945" s="301" t="s">
        <v>4258</v>
      </c>
      <c r="B1945" s="301" t="s">
        <v>5278</v>
      </c>
      <c r="C1945" s="316" t="s">
        <v>8005</v>
      </c>
      <c r="D1945" s="465" t="s">
        <v>436</v>
      </c>
      <c r="E1945" s="465" t="s">
        <v>6021</v>
      </c>
      <c r="F1945" s="469" t="str">
        <f t="shared" si="60"/>
        <v>other</v>
      </c>
      <c r="G1945" s="260">
        <v>0</v>
      </c>
      <c r="H1945" s="260">
        <v>0.24069416803560001</v>
      </c>
      <c r="I1945" s="260">
        <v>1.2930021170964E-4</v>
      </c>
      <c r="J1945" s="260">
        <v>0</v>
      </c>
      <c r="K1945" s="260">
        <v>0.240823468016689</v>
      </c>
      <c r="L1945" s="301">
        <f t="shared" si="61"/>
        <v>0.86696448486008038</v>
      </c>
      <c r="M1945" s="459">
        <f>IFERROR((Tableau1[[#This Row],[Scope 1
(kg CO2-eq)]]+Tableau1[[#This Row],[Scope 2 energy
(kg CO2-eq)]]+Tableau1[[#This Row],[Scope 2 Infrastructure
(kg CO2-eq)]])/Tableau1[[#This Row],[Total CO2-emissions
(kg CO2-eq)
for scope 3 use ]],"")</f>
        <v>1.0000000009576338</v>
      </c>
      <c r="N1945" s="436" t="s">
        <v>436</v>
      </c>
      <c r="O1945" s="259">
        <v>3.6</v>
      </c>
      <c r="P1945" s="259" t="s">
        <v>4258</v>
      </c>
      <c r="Q1945" s="259" t="s">
        <v>5278</v>
      </c>
    </row>
    <row r="1946" spans="1:17" ht="21.75" customHeight="1">
      <c r="A1946" s="301" t="s">
        <v>4258</v>
      </c>
      <c r="B1946" s="301" t="s">
        <v>5278</v>
      </c>
      <c r="C1946" s="316" t="s">
        <v>8006</v>
      </c>
      <c r="D1946" s="465" t="s">
        <v>436</v>
      </c>
      <c r="E1946" s="465" t="s">
        <v>6072</v>
      </c>
      <c r="F1946" s="469" t="str">
        <f t="shared" si="60"/>
        <v>other</v>
      </c>
      <c r="G1946" s="260">
        <v>0</v>
      </c>
      <c r="H1946" s="260">
        <v>0.22453073378323901</v>
      </c>
      <c r="I1946" s="260">
        <v>4.1698322773101699E-4</v>
      </c>
      <c r="J1946" s="260">
        <v>0</v>
      </c>
      <c r="K1946" s="260">
        <v>0.22494771684481299</v>
      </c>
      <c r="L1946" s="301">
        <f t="shared" si="61"/>
        <v>0.80981178064132675</v>
      </c>
      <c r="M1946" s="459">
        <f>IFERROR((Tableau1[[#This Row],[Scope 1
(kg CO2-eq)]]+Tableau1[[#This Row],[Scope 2 energy
(kg CO2-eq)]]+Tableau1[[#This Row],[Scope 2 Infrastructure
(kg CO2-eq)]])/Tableau1[[#This Row],[Total CO2-emissions
(kg CO2-eq)
for scope 3 use ]],"")</f>
        <v>1.0000000007386474</v>
      </c>
      <c r="N1946" s="436" t="s">
        <v>436</v>
      </c>
      <c r="O1946" s="259">
        <v>3.6</v>
      </c>
      <c r="P1946" s="259" t="s">
        <v>4258</v>
      </c>
      <c r="Q1946" s="259" t="s">
        <v>5278</v>
      </c>
    </row>
    <row r="1947" spans="1:17" ht="21.75" customHeight="1">
      <c r="A1947" s="301" t="s">
        <v>4258</v>
      </c>
      <c r="B1947" s="301" t="s">
        <v>5278</v>
      </c>
      <c r="C1947" s="316" t="s">
        <v>8007</v>
      </c>
      <c r="D1947" s="465" t="s">
        <v>436</v>
      </c>
      <c r="E1947" s="465" t="s">
        <v>6073</v>
      </c>
      <c r="F1947" s="469" t="str">
        <f t="shared" si="60"/>
        <v>other</v>
      </c>
      <c r="G1947" s="260">
        <v>0</v>
      </c>
      <c r="H1947" s="260">
        <v>8.8787762400500403E-2</v>
      </c>
      <c r="I1947" s="260">
        <v>6.3460939549999995E-5</v>
      </c>
      <c r="J1947" s="260">
        <v>0</v>
      </c>
      <c r="K1947" s="260">
        <v>8.8851223698797596E-2</v>
      </c>
      <c r="L1947" s="301">
        <f t="shared" si="61"/>
        <v>0.31986440531567134</v>
      </c>
      <c r="M1947" s="459">
        <f>IFERROR((Tableau1[[#This Row],[Scope 1
(kg CO2-eq)]]+Tableau1[[#This Row],[Scope 2 energy
(kg CO2-eq)]]+Tableau1[[#This Row],[Scope 2 Infrastructure
(kg CO2-eq)]])/Tableau1[[#This Row],[Total CO2-emissions
(kg CO2-eq)
for scope 3 use ]],"")</f>
        <v>0.99999999596238309</v>
      </c>
      <c r="N1947" s="436" t="s">
        <v>436</v>
      </c>
      <c r="O1947" s="259">
        <v>3.6</v>
      </c>
      <c r="P1947" s="259" t="s">
        <v>4258</v>
      </c>
      <c r="Q1947" s="259" t="s">
        <v>5278</v>
      </c>
    </row>
    <row r="1948" spans="1:17" ht="21.75" customHeight="1">
      <c r="A1948" s="301" t="s">
        <v>4258</v>
      </c>
      <c r="B1948" s="301" t="s">
        <v>5278</v>
      </c>
      <c r="C1948" s="316" t="s">
        <v>8008</v>
      </c>
      <c r="D1948" s="465" t="s">
        <v>436</v>
      </c>
      <c r="E1948" s="465" t="s">
        <v>6074</v>
      </c>
      <c r="F1948" s="469" t="str">
        <f t="shared" si="60"/>
        <v>other</v>
      </c>
      <c r="G1948" s="260">
        <v>0</v>
      </c>
      <c r="H1948" s="260">
        <v>0.133794349489437</v>
      </c>
      <c r="I1948" s="260">
        <v>1.0780621535600001E-3</v>
      </c>
      <c r="J1948" s="260">
        <v>0</v>
      </c>
      <c r="K1948" s="260">
        <v>0.13487241157809701</v>
      </c>
      <c r="L1948" s="301">
        <f t="shared" si="61"/>
        <v>0.48554068168114928</v>
      </c>
      <c r="M1948" s="459">
        <f>IFERROR((Tableau1[[#This Row],[Scope 1
(kg CO2-eq)]]+Tableau1[[#This Row],[Scope 2 energy
(kg CO2-eq)]]+Tableau1[[#This Row],[Scope 2 Infrastructure
(kg CO2-eq)]])/Tableau1[[#This Row],[Total CO2-emissions
(kg CO2-eq)
for scope 3 use ]],"")</f>
        <v>1.0000000004811953</v>
      </c>
      <c r="N1948" s="436" t="s">
        <v>436</v>
      </c>
      <c r="O1948" s="259">
        <v>3.6</v>
      </c>
      <c r="P1948" s="259" t="s">
        <v>4258</v>
      </c>
      <c r="Q1948" s="260" t="s">
        <v>5278</v>
      </c>
    </row>
    <row r="1949" spans="1:17" ht="21.75" customHeight="1">
      <c r="A1949" s="301" t="s">
        <v>4258</v>
      </c>
      <c r="B1949" s="301" t="s">
        <v>5278</v>
      </c>
      <c r="C1949" s="316" t="s">
        <v>8009</v>
      </c>
      <c r="D1949" s="465" t="s">
        <v>436</v>
      </c>
      <c r="E1949" s="465" t="s">
        <v>6015</v>
      </c>
      <c r="F1949" s="469" t="str">
        <f t="shared" si="60"/>
        <v>other</v>
      </c>
      <c r="G1949" s="260">
        <v>0</v>
      </c>
      <c r="H1949" s="260">
        <v>0.189582975234208</v>
      </c>
      <c r="I1949" s="260">
        <v>7.5434050373270002E-4</v>
      </c>
      <c r="J1949" s="260">
        <v>0</v>
      </c>
      <c r="K1949" s="260">
        <v>0.19033731555848599</v>
      </c>
      <c r="L1949" s="301">
        <f t="shared" si="61"/>
        <v>0.6852143360105496</v>
      </c>
      <c r="M1949" s="459">
        <f>IFERROR((Tableau1[[#This Row],[Scope 1
(kg CO2-eq)]]+Tableau1[[#This Row],[Scope 2 energy
(kg CO2-eq)]]+Tableau1[[#This Row],[Scope 2 Infrastructure
(kg CO2-eq)]])/Tableau1[[#This Row],[Total CO2-emissions
(kg CO2-eq)
for scope 3 use ]],"")</f>
        <v>1.0000000009428245</v>
      </c>
      <c r="N1949" s="436" t="s">
        <v>436</v>
      </c>
      <c r="O1949" s="259">
        <v>3.6</v>
      </c>
      <c r="P1949" s="259" t="s">
        <v>4258</v>
      </c>
      <c r="Q1949" s="259" t="s">
        <v>5278</v>
      </c>
    </row>
    <row r="1950" spans="1:17" ht="21.75" customHeight="1">
      <c r="A1950" s="301" t="s">
        <v>4258</v>
      </c>
      <c r="B1950" s="301" t="s">
        <v>5278</v>
      </c>
      <c r="C1950" s="316" t="s">
        <v>8010</v>
      </c>
      <c r="D1950" s="465" t="s">
        <v>436</v>
      </c>
      <c r="E1950" s="465" t="s">
        <v>6075</v>
      </c>
      <c r="F1950" s="469" t="str">
        <f t="shared" si="60"/>
        <v>other</v>
      </c>
      <c r="G1950" s="260">
        <v>0</v>
      </c>
      <c r="H1950" s="260">
        <v>0.27317570182927498</v>
      </c>
      <c r="I1950" s="260">
        <v>1.3355148949469999E-4</v>
      </c>
      <c r="J1950" s="260">
        <v>0</v>
      </c>
      <c r="K1950" s="260">
        <v>0.273309253440217</v>
      </c>
      <c r="L1950" s="301">
        <f t="shared" si="61"/>
        <v>0.98391331238478119</v>
      </c>
      <c r="M1950" s="459">
        <f>IFERROR((Tableau1[[#This Row],[Scope 1
(kg CO2-eq)]]+Tableau1[[#This Row],[Scope 2 energy
(kg CO2-eq)]]+Tableau1[[#This Row],[Scope 2 Infrastructure
(kg CO2-eq)]])/Tableau1[[#This Row],[Total CO2-emissions
(kg CO2-eq)
for scope 3 use ]],"")</f>
        <v>0.99999999955564123</v>
      </c>
      <c r="N1950" s="436" t="s">
        <v>436</v>
      </c>
      <c r="O1950" s="259">
        <v>3.6</v>
      </c>
      <c r="P1950" s="259" t="s">
        <v>4258</v>
      </c>
      <c r="Q1950" s="259" t="s">
        <v>5278</v>
      </c>
    </row>
    <row r="1951" spans="1:17" ht="21.75" customHeight="1">
      <c r="A1951" s="301" t="s">
        <v>4258</v>
      </c>
      <c r="B1951" s="301" t="s">
        <v>5278</v>
      </c>
      <c r="C1951" s="316" t="s">
        <v>8011</v>
      </c>
      <c r="D1951" s="465" t="s">
        <v>436</v>
      </c>
      <c r="E1951" s="465" t="s">
        <v>6044</v>
      </c>
      <c r="F1951" s="469" t="str">
        <f t="shared" si="60"/>
        <v>other</v>
      </c>
      <c r="G1951" s="260">
        <v>0</v>
      </c>
      <c r="H1951" s="260">
        <v>1.6328252139300001E-3</v>
      </c>
      <c r="I1951" s="260">
        <v>3.0860702583149998E-3</v>
      </c>
      <c r="J1951" s="260">
        <v>0</v>
      </c>
      <c r="K1951" s="260">
        <v>4.7188959054537396E-3</v>
      </c>
      <c r="L1951" s="301">
        <f t="shared" si="61"/>
        <v>1.6988025259633464E-2</v>
      </c>
      <c r="M1951" s="459">
        <f>IFERROR((Tableau1[[#This Row],[Scope 1
(kg CO2-eq)]]+Tableau1[[#This Row],[Scope 2 energy
(kg CO2-eq)]]+Tableau1[[#This Row],[Scope 2 Infrastructure
(kg CO2-eq)]])/Tableau1[[#This Row],[Total CO2-emissions
(kg CO2-eq)
for scope 3 use ]],"")</f>
        <v>0.9999999081970129</v>
      </c>
      <c r="N1951" s="436" t="s">
        <v>436</v>
      </c>
      <c r="O1951" s="259">
        <v>3.6</v>
      </c>
      <c r="P1951" s="259" t="s">
        <v>4258</v>
      </c>
      <c r="Q1951" s="259" t="s">
        <v>5278</v>
      </c>
    </row>
    <row r="1952" spans="1:17" ht="21.75" customHeight="1">
      <c r="A1952" s="301" t="s">
        <v>4258</v>
      </c>
      <c r="B1952" s="301" t="s">
        <v>5278</v>
      </c>
      <c r="C1952" s="316" t="s">
        <v>8012</v>
      </c>
      <c r="D1952" s="465" t="s">
        <v>436</v>
      </c>
      <c r="E1952" s="465" t="s">
        <v>6101</v>
      </c>
      <c r="F1952" s="469" t="str">
        <f t="shared" si="60"/>
        <v>other</v>
      </c>
      <c r="G1952" s="260">
        <v>0</v>
      </c>
      <c r="H1952" s="260">
        <v>7.7954305690000003E-2</v>
      </c>
      <c r="I1952" s="260">
        <v>0</v>
      </c>
      <c r="J1952" s="260">
        <v>0</v>
      </c>
      <c r="K1952" s="260">
        <v>7.7954305594110804E-2</v>
      </c>
      <c r="L1952" s="301">
        <f t="shared" si="61"/>
        <v>0.2806355001387989</v>
      </c>
      <c r="M1952" s="459">
        <f>IFERROR((Tableau1[[#This Row],[Scope 1
(kg CO2-eq)]]+Tableau1[[#This Row],[Scope 2 energy
(kg CO2-eq)]]+Tableau1[[#This Row],[Scope 2 Infrastructure
(kg CO2-eq)]])/Tableau1[[#This Row],[Total CO2-emissions
(kg CO2-eq)
for scope 3 use ]],"")</f>
        <v>1.0000000012300694</v>
      </c>
      <c r="N1952" s="436" t="s">
        <v>436</v>
      </c>
      <c r="O1952" s="259">
        <v>3.6</v>
      </c>
      <c r="P1952" s="259" t="s">
        <v>4258</v>
      </c>
      <c r="Q1952" s="259" t="s">
        <v>5278</v>
      </c>
    </row>
    <row r="1953" spans="1:17" ht="21.75" customHeight="1">
      <c r="A1953" s="301" t="s">
        <v>5180</v>
      </c>
      <c r="B1953" s="301" t="s">
        <v>5279</v>
      </c>
      <c r="C1953" s="316" t="s">
        <v>8013</v>
      </c>
      <c r="D1953" s="465" t="s">
        <v>436</v>
      </c>
      <c r="E1953" s="465" t="s">
        <v>700</v>
      </c>
      <c r="F1953" s="469" t="str">
        <f t="shared" si="60"/>
        <v>CH</v>
      </c>
      <c r="G1953" s="260">
        <v>0</v>
      </c>
      <c r="H1953" s="260">
        <v>3.3113407516198103E-2</v>
      </c>
      <c r="I1953" s="260">
        <v>2.7555705970120601E-4</v>
      </c>
      <c r="J1953" s="260">
        <v>0</v>
      </c>
      <c r="K1953" s="260">
        <v>3.3388965197694701E-2</v>
      </c>
      <c r="L1953" s="301">
        <f t="shared" si="61"/>
        <v>0.12020027471170093</v>
      </c>
      <c r="M1953" s="459">
        <f>IFERROR((Tableau1[[#This Row],[Scope 1
(kg CO2-eq)]]+Tableau1[[#This Row],[Scope 2 energy
(kg CO2-eq)]]+Tableau1[[#This Row],[Scope 2 Infrastructure
(kg CO2-eq)]])/Tableau1[[#This Row],[Total CO2-emissions
(kg CO2-eq)
for scope 3 use ]],"")</f>
        <v>0.99999998137721879</v>
      </c>
      <c r="N1953" s="436" t="s">
        <v>436</v>
      </c>
      <c r="O1953" s="259">
        <v>3.6</v>
      </c>
      <c r="P1953" s="259" t="s">
        <v>5180</v>
      </c>
      <c r="Q1953" s="259" t="s">
        <v>5279</v>
      </c>
    </row>
    <row r="1954" spans="1:17" ht="21.75" customHeight="1">
      <c r="A1954" s="301" t="s">
        <v>4258</v>
      </c>
      <c r="B1954" s="301" t="s">
        <v>5278</v>
      </c>
      <c r="C1954" s="316" t="s">
        <v>8014</v>
      </c>
      <c r="D1954" s="465" t="s">
        <v>436</v>
      </c>
      <c r="E1954" s="465" t="s">
        <v>6016</v>
      </c>
      <c r="F1954" s="469" t="str">
        <f t="shared" si="60"/>
        <v>other</v>
      </c>
      <c r="G1954" s="260">
        <v>0</v>
      </c>
      <c r="H1954" s="260">
        <v>8.8623408717484004E-2</v>
      </c>
      <c r="I1954" s="260">
        <v>5.9279205604799998E-3</v>
      </c>
      <c r="J1954" s="260">
        <v>0</v>
      </c>
      <c r="K1954" s="260">
        <v>9.4551329360427705E-2</v>
      </c>
      <c r="L1954" s="301">
        <f t="shared" si="61"/>
        <v>0.34038478569753977</v>
      </c>
      <c r="M1954" s="459">
        <f>IFERROR((Tableau1[[#This Row],[Scope 1
(kg CO2-eq)]]+Tableau1[[#This Row],[Scope 2 energy
(kg CO2-eq)]]+Tableau1[[#This Row],[Scope 2 Infrastructure
(kg CO2-eq)]])/Tableau1[[#This Row],[Total CO2-emissions
(kg CO2-eq)
for scope 3 use ]],"")</f>
        <v>0.99999999912784199</v>
      </c>
      <c r="N1954" s="436" t="s">
        <v>436</v>
      </c>
      <c r="O1954" s="259">
        <v>3.6</v>
      </c>
      <c r="P1954" s="259" t="s">
        <v>4258</v>
      </c>
      <c r="Q1954" s="259" t="s">
        <v>5278</v>
      </c>
    </row>
    <row r="1955" spans="1:17" ht="21.75" customHeight="1">
      <c r="A1955" s="301" t="s">
        <v>4258</v>
      </c>
      <c r="B1955" s="301" t="s">
        <v>5278</v>
      </c>
      <c r="C1955" s="316" t="s">
        <v>8015</v>
      </c>
      <c r="D1955" s="465" t="s">
        <v>436</v>
      </c>
      <c r="E1955" s="465" t="s">
        <v>700</v>
      </c>
      <c r="F1955" s="469" t="str">
        <f t="shared" si="60"/>
        <v>CH</v>
      </c>
      <c r="G1955" s="260">
        <v>0</v>
      </c>
      <c r="H1955" s="260">
        <v>9.4514397081361999E-4</v>
      </c>
      <c r="I1955" s="260">
        <v>1.1656071530794E-3</v>
      </c>
      <c r="J1955" s="260">
        <v>0</v>
      </c>
      <c r="K1955" s="260">
        <v>2.1107519276308802E-3</v>
      </c>
      <c r="L1955" s="301">
        <f t="shared" si="61"/>
        <v>7.5987069394711686E-3</v>
      </c>
      <c r="M1955" s="459">
        <f>IFERROR((Tableau1[[#This Row],[Scope 1
(kg CO2-eq)]]+Tableau1[[#This Row],[Scope 2 energy
(kg CO2-eq)]]+Tableau1[[#This Row],[Scope 2 Infrastructure
(kg CO2-eq)]])/Tableau1[[#This Row],[Total CO2-emissions
(kg CO2-eq)
for scope 3 use ]],"")</f>
        <v>0.99999961921728009</v>
      </c>
      <c r="N1955" s="436" t="s">
        <v>436</v>
      </c>
      <c r="O1955" s="259">
        <v>3.6</v>
      </c>
      <c r="P1955" s="259" t="s">
        <v>4258</v>
      </c>
      <c r="Q1955" s="259" t="s">
        <v>5278</v>
      </c>
    </row>
    <row r="1956" spans="1:17" ht="21.75" customHeight="1">
      <c r="A1956" s="301" t="s">
        <v>4258</v>
      </c>
      <c r="B1956" s="301" t="s">
        <v>5278</v>
      </c>
      <c r="C1956" s="316" t="s">
        <v>8016</v>
      </c>
      <c r="D1956" s="465" t="s">
        <v>436</v>
      </c>
      <c r="E1956" s="465" t="s">
        <v>6044</v>
      </c>
      <c r="F1956" s="469" t="str">
        <f t="shared" si="60"/>
        <v>other</v>
      </c>
      <c r="G1956" s="260">
        <v>0</v>
      </c>
      <c r="H1956" s="260">
        <v>4.8991352692795601E-2</v>
      </c>
      <c r="I1956" s="260">
        <v>4.0989641742000002E-4</v>
      </c>
      <c r="J1956" s="260">
        <v>0</v>
      </c>
      <c r="K1956" s="260">
        <v>4.9401249940458497E-2</v>
      </c>
      <c r="L1956" s="301">
        <f t="shared" si="61"/>
        <v>0.17784449978565059</v>
      </c>
      <c r="M1956" s="459">
        <f>IFERROR((Tableau1[[#This Row],[Scope 1
(kg CO2-eq)]]+Tableau1[[#This Row],[Scope 2 energy
(kg CO2-eq)]]+Tableau1[[#This Row],[Scope 2 Infrastructure
(kg CO2-eq)]])/Tableau1[[#This Row],[Total CO2-emissions
(kg CO2-eq)
for scope 3 use ]],"")</f>
        <v>0.99999998319388894</v>
      </c>
      <c r="N1956" s="436" t="s">
        <v>436</v>
      </c>
      <c r="O1956" s="259">
        <v>3.6</v>
      </c>
      <c r="P1956" s="259" t="s">
        <v>4258</v>
      </c>
      <c r="Q1956" s="259" t="s">
        <v>5278</v>
      </c>
    </row>
    <row r="1957" spans="1:17" ht="21.75" customHeight="1">
      <c r="A1957" s="301" t="s">
        <v>4258</v>
      </c>
      <c r="B1957" s="301" t="s">
        <v>5278</v>
      </c>
      <c r="C1957" s="316" t="s">
        <v>8017</v>
      </c>
      <c r="D1957" s="465" t="s">
        <v>436</v>
      </c>
      <c r="E1957" s="465" t="s">
        <v>117</v>
      </c>
      <c r="F1957" s="469" t="str">
        <f t="shared" si="60"/>
        <v>other</v>
      </c>
      <c r="G1957" s="260">
        <v>0</v>
      </c>
      <c r="H1957" s="260">
        <v>2.9663608865456301E-2</v>
      </c>
      <c r="I1957" s="260">
        <v>3.4920089395200002E-4</v>
      </c>
      <c r="J1957" s="260">
        <v>0</v>
      </c>
      <c r="K1957" s="260">
        <v>3.0012808980276699E-2</v>
      </c>
      <c r="L1957" s="301">
        <f t="shared" si="61"/>
        <v>0.10804611232899612</v>
      </c>
      <c r="M1957" s="459">
        <f>IFERROR((Tableau1[[#This Row],[Scope 1
(kg CO2-eq)]]+Tableau1[[#This Row],[Scope 2 energy
(kg CO2-eq)]]+Tableau1[[#This Row],[Scope 2 Infrastructure
(kg CO2-eq)]])/Tableau1[[#This Row],[Total CO2-emissions
(kg CO2-eq)
for scope 3 use ]],"")</f>
        <v>1.0000000259599695</v>
      </c>
      <c r="N1957" s="436" t="s">
        <v>436</v>
      </c>
      <c r="O1957" s="259">
        <v>3.6</v>
      </c>
      <c r="P1957" s="259" t="s">
        <v>4258</v>
      </c>
      <c r="Q1957" s="259" t="s">
        <v>5278</v>
      </c>
    </row>
    <row r="1958" spans="1:17" ht="21.75" customHeight="1">
      <c r="A1958" s="301" t="s">
        <v>4258</v>
      </c>
      <c r="B1958" s="301" t="s">
        <v>5278</v>
      </c>
      <c r="C1958" s="316" t="s">
        <v>8018</v>
      </c>
      <c r="D1958" s="465" t="s">
        <v>436</v>
      </c>
      <c r="E1958" s="465" t="s">
        <v>6056</v>
      </c>
      <c r="F1958" s="469" t="str">
        <f t="shared" si="60"/>
        <v>other</v>
      </c>
      <c r="G1958" s="260">
        <v>0</v>
      </c>
      <c r="H1958" s="260">
        <v>2.4576924953203599E-3</v>
      </c>
      <c r="I1958" s="260">
        <v>3.2406553535999999E-4</v>
      </c>
      <c r="J1958" s="260">
        <v>0</v>
      </c>
      <c r="K1958" s="260">
        <v>2.7817557435564802E-3</v>
      </c>
      <c r="L1958" s="301">
        <f t="shared" si="61"/>
        <v>1.0014320676803329E-2</v>
      </c>
      <c r="M1958" s="459">
        <f>IFERROR((Tableau1[[#This Row],[Scope 1
(kg CO2-eq)]]+Tableau1[[#This Row],[Scope 2 energy
(kg CO2-eq)]]+Tableau1[[#This Row],[Scope 2 Infrastructure
(kg CO2-eq)]])/Tableau1[[#This Row],[Total CO2-emissions
(kg CO2-eq)
for scope 3 use ]],"")</f>
        <v>1.000000822187169</v>
      </c>
      <c r="N1958" s="436" t="s">
        <v>436</v>
      </c>
      <c r="O1958" s="259">
        <v>3.6</v>
      </c>
      <c r="P1958" s="259" t="s">
        <v>4258</v>
      </c>
      <c r="Q1958" s="259" t="s">
        <v>5278</v>
      </c>
    </row>
    <row r="1959" spans="1:17" ht="21.75" customHeight="1">
      <c r="A1959" s="301" t="s">
        <v>4258</v>
      </c>
      <c r="B1959" s="301" t="s">
        <v>5278</v>
      </c>
      <c r="C1959" s="316" t="s">
        <v>8019</v>
      </c>
      <c r="D1959" s="465" t="s">
        <v>436</v>
      </c>
      <c r="E1959" s="465" t="s">
        <v>700</v>
      </c>
      <c r="F1959" s="469" t="str">
        <f t="shared" si="60"/>
        <v>CH</v>
      </c>
      <c r="G1959" s="260">
        <v>0</v>
      </c>
      <c r="H1959" s="260">
        <v>4.7454612387483998E-3</v>
      </c>
      <c r="I1959" s="260">
        <v>5.8203917091199995E-4</v>
      </c>
      <c r="J1959" s="260">
        <v>0</v>
      </c>
      <c r="K1959" s="260">
        <v>5.3274983479820199E-3</v>
      </c>
      <c r="L1959" s="301">
        <f t="shared" si="61"/>
        <v>1.9178994052735272E-2</v>
      </c>
      <c r="M1959" s="459">
        <f>IFERROR((Tableau1[[#This Row],[Scope 1
(kg CO2-eq)]]+Tableau1[[#This Row],[Scope 2 energy
(kg CO2-eq)]]+Tableau1[[#This Row],[Scope 2 Infrastructure
(kg CO2-eq)]])/Tableau1[[#This Row],[Total CO2-emissions
(kg CO2-eq)
for scope 3 use ]],"")</f>
        <v>1.0000003869880845</v>
      </c>
      <c r="N1959" s="436" t="s">
        <v>436</v>
      </c>
      <c r="O1959" s="259">
        <v>3.6</v>
      </c>
      <c r="P1959" s="259" t="s">
        <v>4258</v>
      </c>
      <c r="Q1959" s="259" t="s">
        <v>5278</v>
      </c>
    </row>
    <row r="1960" spans="1:17" ht="21.75" customHeight="1">
      <c r="A1960" s="301" t="s">
        <v>4258</v>
      </c>
      <c r="B1960" s="301" t="s">
        <v>5278</v>
      </c>
      <c r="C1960" s="316" t="s">
        <v>8020</v>
      </c>
      <c r="D1960" s="465" t="s">
        <v>436</v>
      </c>
      <c r="E1960" s="465" t="s">
        <v>6043</v>
      </c>
      <c r="F1960" s="469" t="str">
        <f t="shared" si="60"/>
        <v>other</v>
      </c>
      <c r="G1960" s="260">
        <v>0</v>
      </c>
      <c r="H1960" s="260">
        <v>1.5364438515299999E-3</v>
      </c>
      <c r="I1960" s="260">
        <v>6.0176484402000002E-4</v>
      </c>
      <c r="J1960" s="260">
        <v>0</v>
      </c>
      <c r="K1960" s="260">
        <v>2.1382086344011201E-3</v>
      </c>
      <c r="L1960" s="301">
        <f t="shared" si="61"/>
        <v>7.6975510838440328E-3</v>
      </c>
      <c r="M1960" s="459">
        <f>IFERROR((Tableau1[[#This Row],[Scope 1
(kg CO2-eq)]]+Tableau1[[#This Row],[Scope 2 energy
(kg CO2-eq)]]+Tableau1[[#This Row],[Scope 2 Infrastructure
(kg CO2-eq)]])/Tableau1[[#This Row],[Total CO2-emissions
(kg CO2-eq)
for scope 3 use ]],"")</f>
        <v>1.000000028598182</v>
      </c>
      <c r="N1960" s="436" t="s">
        <v>436</v>
      </c>
      <c r="O1960" s="259">
        <v>3.6</v>
      </c>
      <c r="P1960" s="259" t="s">
        <v>4258</v>
      </c>
      <c r="Q1960" s="259" t="s">
        <v>5278</v>
      </c>
    </row>
    <row r="1961" spans="1:17" ht="21.75" customHeight="1">
      <c r="A1961" s="301" t="s">
        <v>4258</v>
      </c>
      <c r="B1961" s="301" t="s">
        <v>5278</v>
      </c>
      <c r="C1961" s="316" t="s">
        <v>8021</v>
      </c>
      <c r="D1961" s="465" t="s">
        <v>436</v>
      </c>
      <c r="E1961" s="465" t="s">
        <v>6045</v>
      </c>
      <c r="F1961" s="469" t="str">
        <f t="shared" si="60"/>
        <v>other</v>
      </c>
      <c r="G1961" s="260">
        <v>0</v>
      </c>
      <c r="H1961" s="260">
        <v>4.2304628441489998E-3</v>
      </c>
      <c r="I1961" s="260">
        <v>4.5420985450000002E-4</v>
      </c>
      <c r="J1961" s="260">
        <v>0</v>
      </c>
      <c r="K1961" s="260">
        <v>4.6846757484285302E-3</v>
      </c>
      <c r="L1961" s="301">
        <f t="shared" si="61"/>
        <v>1.6864832694342708E-2</v>
      </c>
      <c r="M1961" s="459">
        <f>IFERROR((Tableau1[[#This Row],[Scope 1
(kg CO2-eq)]]+Tableau1[[#This Row],[Scope 2 energy
(kg CO2-eq)]]+Tableau1[[#This Row],[Scope 2 Infrastructure
(kg CO2-eq)]])/Tableau1[[#This Row],[Total CO2-emissions
(kg CO2-eq)
for scope 3 use ]],"")</f>
        <v>0.99999934898812759</v>
      </c>
      <c r="N1961" s="436" t="s">
        <v>436</v>
      </c>
      <c r="O1961" s="259">
        <v>3.6</v>
      </c>
      <c r="P1961" s="259" t="s">
        <v>4258</v>
      </c>
      <c r="Q1961" s="259" t="s">
        <v>5278</v>
      </c>
    </row>
    <row r="1962" spans="1:17" ht="21.75" customHeight="1">
      <c r="A1962" s="301" t="s">
        <v>4258</v>
      </c>
      <c r="B1962" s="301" t="s">
        <v>5278</v>
      </c>
      <c r="C1962" s="316" t="s">
        <v>8022</v>
      </c>
      <c r="D1962" s="465" t="s">
        <v>436</v>
      </c>
      <c r="E1962" s="465" t="s">
        <v>6016</v>
      </c>
      <c r="F1962" s="469" t="str">
        <f t="shared" si="60"/>
        <v>other</v>
      </c>
      <c r="G1962" s="260">
        <v>0</v>
      </c>
      <c r="H1962" s="260">
        <v>3.1255722785969E-3</v>
      </c>
      <c r="I1962" s="260">
        <v>1.559143670036E-3</v>
      </c>
      <c r="J1962" s="260">
        <v>0</v>
      </c>
      <c r="K1962" s="260">
        <v>4.6847189158337301E-3</v>
      </c>
      <c r="L1962" s="301">
        <f t="shared" si="61"/>
        <v>1.6864988097001429E-2</v>
      </c>
      <c r="M1962" s="459">
        <f>IFERROR((Tableau1[[#This Row],[Scope 1
(kg CO2-eq)]]+Tableau1[[#This Row],[Scope 2 energy
(kg CO2-eq)]]+Tableau1[[#This Row],[Scope 2 Infrastructure
(kg CO2-eq)]])/Tableau1[[#This Row],[Total CO2-emissions
(kg CO2-eq)
for scope 3 use ]],"")</f>
        <v>0.99999936662137412</v>
      </c>
      <c r="N1962" s="436" t="s">
        <v>436</v>
      </c>
      <c r="O1962" s="259">
        <v>3.6</v>
      </c>
      <c r="P1962" s="259" t="s">
        <v>4258</v>
      </c>
      <c r="Q1962" s="259" t="s">
        <v>5278</v>
      </c>
    </row>
    <row r="1963" spans="1:17" ht="21.75" customHeight="1">
      <c r="A1963" s="301" t="s">
        <v>4258</v>
      </c>
      <c r="B1963" s="301" t="s">
        <v>5278</v>
      </c>
      <c r="C1963" s="316" t="s">
        <v>8023</v>
      </c>
      <c r="D1963" s="465" t="s">
        <v>436</v>
      </c>
      <c r="E1963" s="465" t="s">
        <v>6022</v>
      </c>
      <c r="F1963" s="469" t="str">
        <f t="shared" si="60"/>
        <v>other</v>
      </c>
      <c r="G1963" s="260">
        <v>0</v>
      </c>
      <c r="H1963" s="260">
        <v>6.0215732785610003E-3</v>
      </c>
      <c r="I1963" s="260">
        <v>7.21744232634E-5</v>
      </c>
      <c r="J1963" s="260">
        <v>0</v>
      </c>
      <c r="K1963" s="260">
        <v>6.0937478552833303E-3</v>
      </c>
      <c r="L1963" s="301">
        <f t="shared" si="61"/>
        <v>2.1937492279019991E-2</v>
      </c>
      <c r="M1963" s="459">
        <f>IFERROR((Tableau1[[#This Row],[Scope 1
(kg CO2-eq)]]+Tableau1[[#This Row],[Scope 2 energy
(kg CO2-eq)]]+Tableau1[[#This Row],[Scope 2 Infrastructure
(kg CO2-eq)]])/Tableau1[[#This Row],[Total CO2-emissions
(kg CO2-eq)
for scope 3 use ]],"")</f>
        <v>0.99999997481698732</v>
      </c>
      <c r="N1963" s="436" t="s">
        <v>436</v>
      </c>
      <c r="O1963" s="259">
        <v>3.6</v>
      </c>
      <c r="P1963" s="259" t="s">
        <v>4258</v>
      </c>
      <c r="Q1963" s="260" t="s">
        <v>5278</v>
      </c>
    </row>
    <row r="1964" spans="1:17" ht="21.75" customHeight="1">
      <c r="A1964" s="301" t="s">
        <v>4258</v>
      </c>
      <c r="B1964" s="301" t="s">
        <v>5278</v>
      </c>
      <c r="C1964" s="316" t="s">
        <v>8024</v>
      </c>
      <c r="D1964" s="465" t="s">
        <v>436</v>
      </c>
      <c r="E1964" s="465" t="s">
        <v>6059</v>
      </c>
      <c r="F1964" s="469" t="str">
        <f t="shared" si="60"/>
        <v>other</v>
      </c>
      <c r="G1964" s="260">
        <v>0</v>
      </c>
      <c r="H1964" s="260">
        <v>5.0139060357642E-3</v>
      </c>
      <c r="I1964" s="260">
        <v>7.9751537775600001E-5</v>
      </c>
      <c r="J1964" s="260">
        <v>0</v>
      </c>
      <c r="K1964" s="260">
        <v>5.0936629924996299E-3</v>
      </c>
      <c r="L1964" s="301">
        <f t="shared" si="61"/>
        <v>1.8337186772998667E-2</v>
      </c>
      <c r="M1964" s="459">
        <f>IFERROR((Tableau1[[#This Row],[Scope 1
(kg CO2-eq)]]+Tableau1[[#This Row],[Scope 2 energy
(kg CO2-eq)]]+Tableau1[[#This Row],[Scope 2 Infrastructure
(kg CO2-eq)]])/Tableau1[[#This Row],[Total CO2-emissions
(kg CO2-eq)
for scope 3 use ]],"")</f>
        <v>0.99999893613695345</v>
      </c>
      <c r="N1964" s="436" t="s">
        <v>436</v>
      </c>
      <c r="O1964" s="259">
        <v>3.6</v>
      </c>
      <c r="P1964" s="259" t="s">
        <v>4258</v>
      </c>
      <c r="Q1964" s="260" t="s">
        <v>5278</v>
      </c>
    </row>
    <row r="1965" spans="1:17" ht="21.75" customHeight="1">
      <c r="A1965" s="301" t="s">
        <v>4258</v>
      </c>
      <c r="B1965" s="301" t="s">
        <v>5278</v>
      </c>
      <c r="C1965" s="316" t="s">
        <v>8025</v>
      </c>
      <c r="D1965" s="465" t="s">
        <v>436</v>
      </c>
      <c r="E1965" s="465" t="s">
        <v>6018</v>
      </c>
      <c r="F1965" s="469" t="str">
        <f t="shared" si="60"/>
        <v>other</v>
      </c>
      <c r="G1965" s="260">
        <v>0</v>
      </c>
      <c r="H1965" s="260">
        <v>2.8706831772138199E-2</v>
      </c>
      <c r="I1965" s="260">
        <v>1.31139679273E-3</v>
      </c>
      <c r="J1965" s="260">
        <v>0</v>
      </c>
      <c r="K1965" s="260">
        <v>3.0018231464398099E-2</v>
      </c>
      <c r="L1965" s="301">
        <f t="shared" si="61"/>
        <v>0.10806563327183316</v>
      </c>
      <c r="M1965" s="459">
        <f>IFERROR((Tableau1[[#This Row],[Scope 1
(kg CO2-eq)]]+Tableau1[[#This Row],[Scope 2 energy
(kg CO2-eq)]]+Tableau1[[#This Row],[Scope 2 Infrastructure
(kg CO2-eq)]])/Tableau1[[#This Row],[Total CO2-emissions
(kg CO2-eq)
for scope 3 use ]],"")</f>
        <v>0.99999990340770395</v>
      </c>
      <c r="N1965" s="436" t="s">
        <v>436</v>
      </c>
      <c r="O1965" s="259">
        <v>3.6</v>
      </c>
      <c r="P1965" s="259" t="s">
        <v>4258</v>
      </c>
      <c r="Q1965" s="259" t="s">
        <v>5278</v>
      </c>
    </row>
    <row r="1966" spans="1:17" ht="21.75" customHeight="1">
      <c r="A1966" s="301" t="s">
        <v>4258</v>
      </c>
      <c r="B1966" s="301" t="s">
        <v>5278</v>
      </c>
      <c r="C1966" s="316" t="s">
        <v>8026</v>
      </c>
      <c r="D1966" s="465" t="s">
        <v>436</v>
      </c>
      <c r="E1966" s="465" t="s">
        <v>6060</v>
      </c>
      <c r="F1966" s="469" t="str">
        <f t="shared" si="60"/>
        <v>other</v>
      </c>
      <c r="G1966" s="260">
        <v>0</v>
      </c>
      <c r="H1966" s="260">
        <v>3.42547039356E-3</v>
      </c>
      <c r="I1966" s="260">
        <v>4.8243669331999998E-4</v>
      </c>
      <c r="J1966" s="260">
        <v>0</v>
      </c>
      <c r="K1966" s="260">
        <v>3.9079068420236496E-3</v>
      </c>
      <c r="L1966" s="301">
        <f t="shared" si="61"/>
        <v>1.406846463128514E-2</v>
      </c>
      <c r="M1966" s="459">
        <f>IFERROR((Tableau1[[#This Row],[Scope 1
(kg CO2-eq)]]+Tableau1[[#This Row],[Scope 2 energy
(kg CO2-eq)]]+Tableau1[[#This Row],[Scope 2 Infrastructure
(kg CO2-eq)]])/Tableau1[[#This Row],[Total CO2-emissions
(kg CO2-eq)
for scope 3 use ]],"")</f>
        <v>1.0000000626566499</v>
      </c>
      <c r="N1966" s="436" t="s">
        <v>436</v>
      </c>
      <c r="O1966" s="259">
        <v>3.6</v>
      </c>
      <c r="P1966" s="259" t="s">
        <v>4258</v>
      </c>
      <c r="Q1966" s="259" t="s">
        <v>5278</v>
      </c>
    </row>
    <row r="1967" spans="1:17" ht="21.75" customHeight="1">
      <c r="A1967" s="301" t="s">
        <v>4258</v>
      </c>
      <c r="B1967" s="301" t="s">
        <v>5278</v>
      </c>
      <c r="C1967" s="316" t="s">
        <v>8027</v>
      </c>
      <c r="D1967" s="465" t="s">
        <v>436</v>
      </c>
      <c r="E1967" s="465" t="s">
        <v>119</v>
      </c>
      <c r="F1967" s="469" t="str">
        <f t="shared" si="60"/>
        <v>other</v>
      </c>
      <c r="G1967" s="260">
        <v>0</v>
      </c>
      <c r="H1967" s="260">
        <v>1.8165212602896E-3</v>
      </c>
      <c r="I1967" s="260">
        <v>6.2797783140479998E-4</v>
      </c>
      <c r="J1967" s="260">
        <v>0</v>
      </c>
      <c r="K1967" s="260">
        <v>2.4444989986342801E-3</v>
      </c>
      <c r="L1967" s="301">
        <f t="shared" si="61"/>
        <v>8.8001963950834084E-3</v>
      </c>
      <c r="M1967" s="459">
        <f>IFERROR((Tableau1[[#This Row],[Scope 1
(kg CO2-eq)]]+Tableau1[[#This Row],[Scope 2 energy
(kg CO2-eq)]]+Tableau1[[#This Row],[Scope 2 Infrastructure
(kg CO2-eq)]])/Tableau1[[#This Row],[Total CO2-emissions
(kg CO2-eq)
for scope 3 use ]],"")</f>
        <v>1.0000000380691993</v>
      </c>
      <c r="N1967" s="436" t="s">
        <v>436</v>
      </c>
      <c r="O1967" s="259">
        <v>3.6</v>
      </c>
      <c r="P1967" s="259" t="s">
        <v>4258</v>
      </c>
      <c r="Q1967" s="259" t="s">
        <v>5278</v>
      </c>
    </row>
    <row r="1968" spans="1:17" ht="21.75" customHeight="1">
      <c r="A1968" s="301" t="s">
        <v>4258</v>
      </c>
      <c r="B1968" s="301" t="s">
        <v>5278</v>
      </c>
      <c r="C1968" s="316" t="s">
        <v>8028</v>
      </c>
      <c r="D1968" s="465" t="s">
        <v>436</v>
      </c>
      <c r="E1968" s="465" t="s">
        <v>6034</v>
      </c>
      <c r="F1968" s="469" t="str">
        <f t="shared" si="60"/>
        <v>other</v>
      </c>
      <c r="G1968" s="260">
        <v>0</v>
      </c>
      <c r="H1968" s="260">
        <v>4.2814647838718004E-3</v>
      </c>
      <c r="I1968" s="260">
        <v>9.7710477861320008E-4</v>
      </c>
      <c r="J1968" s="260">
        <v>0</v>
      </c>
      <c r="K1968" s="260">
        <v>5.2585747882960198E-3</v>
      </c>
      <c r="L1968" s="301">
        <f t="shared" si="61"/>
        <v>1.8930869237865671E-2</v>
      </c>
      <c r="M1968" s="459">
        <f>IFERROR((Tableau1[[#This Row],[Scope 1
(kg CO2-eq)]]+Tableau1[[#This Row],[Scope 2 energy
(kg CO2-eq)]]+Tableau1[[#This Row],[Scope 2 Infrastructure
(kg CO2-eq)]])/Tableau1[[#This Row],[Total CO2-emissions
(kg CO2-eq)
for scope 3 use ]],"")</f>
        <v>0.99999900623054161</v>
      </c>
      <c r="N1968" s="436" t="s">
        <v>436</v>
      </c>
      <c r="O1968" s="259">
        <v>3.6</v>
      </c>
      <c r="P1968" s="259" t="s">
        <v>4258</v>
      </c>
      <c r="Q1968" s="259" t="s">
        <v>5278</v>
      </c>
    </row>
    <row r="1969" spans="1:17" ht="21.75" customHeight="1">
      <c r="A1969" s="301" t="s">
        <v>4258</v>
      </c>
      <c r="B1969" s="301" t="s">
        <v>5278</v>
      </c>
      <c r="C1969" s="316" t="s">
        <v>8029</v>
      </c>
      <c r="D1969" s="465" t="s">
        <v>436</v>
      </c>
      <c r="E1969" s="465" t="s">
        <v>122</v>
      </c>
      <c r="F1969" s="469" t="str">
        <f t="shared" si="60"/>
        <v>other</v>
      </c>
      <c r="G1969" s="260">
        <v>0</v>
      </c>
      <c r="H1969" s="260">
        <v>1.8906855564099999E-3</v>
      </c>
      <c r="I1969" s="260">
        <v>5.7657350430800002E-4</v>
      </c>
      <c r="J1969" s="260">
        <v>0</v>
      </c>
      <c r="K1969" s="260">
        <v>2.4672579257417602E-3</v>
      </c>
      <c r="L1969" s="301">
        <f t="shared" si="61"/>
        <v>8.8821285326703362E-3</v>
      </c>
      <c r="M1969" s="459">
        <f>IFERROR((Tableau1[[#This Row],[Scope 1
(kg CO2-eq)]]+Tableau1[[#This Row],[Scope 2 energy
(kg CO2-eq)]]+Tableau1[[#This Row],[Scope 2 Infrastructure
(kg CO2-eq)]])/Tableau1[[#This Row],[Total CO2-emissions
(kg CO2-eq)
for scope 3 use ]],"")</f>
        <v>1.000000460015237</v>
      </c>
      <c r="N1969" s="436" t="s">
        <v>436</v>
      </c>
      <c r="O1969" s="259">
        <v>3.6</v>
      </c>
      <c r="P1969" s="259" t="s">
        <v>4258</v>
      </c>
      <c r="Q1969" s="259" t="s">
        <v>5278</v>
      </c>
    </row>
    <row r="1970" spans="1:17" ht="21.75" customHeight="1">
      <c r="A1970" s="301" t="s">
        <v>4258</v>
      </c>
      <c r="B1970" s="301" t="s">
        <v>5278</v>
      </c>
      <c r="C1970" s="316" t="s">
        <v>8030</v>
      </c>
      <c r="D1970" s="465" t="s">
        <v>436</v>
      </c>
      <c r="E1970" s="465" t="s">
        <v>6046</v>
      </c>
      <c r="F1970" s="469" t="str">
        <f t="shared" si="60"/>
        <v>other</v>
      </c>
      <c r="G1970" s="260">
        <v>0</v>
      </c>
      <c r="H1970" s="260">
        <v>2.374788498736E-2</v>
      </c>
      <c r="I1970" s="260">
        <v>4.1056550513200003E-4</v>
      </c>
      <c r="J1970" s="260">
        <v>0</v>
      </c>
      <c r="K1970" s="260">
        <v>2.41584543686587E-2</v>
      </c>
      <c r="L1970" s="301">
        <f t="shared" si="61"/>
        <v>8.6970435727171322E-2</v>
      </c>
      <c r="M1970" s="459">
        <f>IFERROR((Tableau1[[#This Row],[Scope 1
(kg CO2-eq)]]+Tableau1[[#This Row],[Scope 2 energy
(kg CO2-eq)]]+Tableau1[[#This Row],[Scope 2 Infrastructure
(kg CO2-eq)]])/Tableau1[[#This Row],[Total CO2-emissions
(kg CO2-eq)
for scope 3 use ]],"")</f>
        <v>0.99999983955237193</v>
      </c>
      <c r="N1970" s="436" t="s">
        <v>436</v>
      </c>
      <c r="O1970" s="259">
        <v>3.6</v>
      </c>
      <c r="P1970" s="259" t="s">
        <v>4258</v>
      </c>
      <c r="Q1970" s="259" t="s">
        <v>5278</v>
      </c>
    </row>
    <row r="1971" spans="1:17" ht="21.75" customHeight="1">
      <c r="A1971" s="301" t="s">
        <v>4258</v>
      </c>
      <c r="B1971" s="301" t="s">
        <v>5278</v>
      </c>
      <c r="C1971" s="316" t="s">
        <v>8031</v>
      </c>
      <c r="D1971" s="465" t="s">
        <v>436</v>
      </c>
      <c r="E1971" s="465" t="s">
        <v>6052</v>
      </c>
      <c r="F1971" s="469" t="str">
        <f t="shared" si="60"/>
        <v>other</v>
      </c>
      <c r="G1971" s="260">
        <v>0</v>
      </c>
      <c r="H1971" s="260">
        <v>2.52897580328E-3</v>
      </c>
      <c r="I1971" s="260">
        <v>4.8766757090120002E-4</v>
      </c>
      <c r="J1971" s="260">
        <v>0</v>
      </c>
      <c r="K1971" s="260">
        <v>3.0166452614224198E-3</v>
      </c>
      <c r="L1971" s="301">
        <f t="shared" si="61"/>
        <v>1.0859922941120712E-2</v>
      </c>
      <c r="M1971" s="459">
        <f>IFERROR((Tableau1[[#This Row],[Scope 1
(kg CO2-eq)]]+Tableau1[[#This Row],[Scope 2 energy
(kg CO2-eq)]]+Tableau1[[#This Row],[Scope 2 Infrastructure
(kg CO2-eq)]])/Tableau1[[#This Row],[Total CO2-emissions
(kg CO2-eq)
for scope 3 use ]],"")</f>
        <v>0.99999937439073672</v>
      </c>
      <c r="N1971" s="436" t="s">
        <v>436</v>
      </c>
      <c r="O1971" s="259">
        <v>3.6</v>
      </c>
      <c r="P1971" s="259" t="s">
        <v>4258</v>
      </c>
      <c r="Q1971" s="259" t="s">
        <v>5278</v>
      </c>
    </row>
    <row r="1972" spans="1:17" ht="21.75" customHeight="1">
      <c r="A1972" s="301" t="s">
        <v>4258</v>
      </c>
      <c r="B1972" s="301" t="s">
        <v>5278</v>
      </c>
      <c r="C1972" s="316" t="s">
        <v>8032</v>
      </c>
      <c r="D1972" s="465" t="s">
        <v>436</v>
      </c>
      <c r="E1972" s="465" t="s">
        <v>6061</v>
      </c>
      <c r="F1972" s="469" t="str">
        <f t="shared" si="60"/>
        <v>other</v>
      </c>
      <c r="G1972" s="260">
        <v>0</v>
      </c>
      <c r="H1972" s="260">
        <v>8.05623640319484E-2</v>
      </c>
      <c r="I1972" s="260">
        <v>3.00270142248E-4</v>
      </c>
      <c r="J1972" s="260">
        <v>0</v>
      </c>
      <c r="K1972" s="260">
        <v>8.0862634303857095E-2</v>
      </c>
      <c r="L1972" s="301">
        <f t="shared" si="61"/>
        <v>0.29110548349388554</v>
      </c>
      <c r="M1972" s="459">
        <f>IFERROR((Tableau1[[#This Row],[Scope 1
(kg CO2-eq)]]+Tableau1[[#This Row],[Scope 2 energy
(kg CO2-eq)]]+Tableau1[[#This Row],[Scope 2 Infrastructure
(kg CO2-eq)]])/Tableau1[[#This Row],[Total CO2-emissions
(kg CO2-eq)
for scope 3 use ]],"")</f>
        <v>0.99999999839653131</v>
      </c>
      <c r="N1972" s="436" t="s">
        <v>436</v>
      </c>
      <c r="O1972" s="259">
        <v>3.6</v>
      </c>
      <c r="P1972" s="259" t="s">
        <v>4258</v>
      </c>
      <c r="Q1972" s="259" t="s">
        <v>5278</v>
      </c>
    </row>
    <row r="1973" spans="1:17" ht="21.75" customHeight="1">
      <c r="A1973" s="301" t="s">
        <v>4258</v>
      </c>
      <c r="B1973" s="301" t="s">
        <v>5278</v>
      </c>
      <c r="C1973" s="316" t="s">
        <v>8033</v>
      </c>
      <c r="D1973" s="465" t="s">
        <v>436</v>
      </c>
      <c r="E1973" s="465" t="s">
        <v>6065</v>
      </c>
      <c r="F1973" s="469" t="str">
        <f t="shared" si="60"/>
        <v>other</v>
      </c>
      <c r="G1973" s="260">
        <v>0</v>
      </c>
      <c r="H1973" s="260">
        <v>2.6996082035499998E-3</v>
      </c>
      <c r="I1973" s="260">
        <v>2.5106540964E-4</v>
      </c>
      <c r="J1973" s="260">
        <v>0</v>
      </c>
      <c r="K1973" s="260">
        <v>2.9506734265233301E-3</v>
      </c>
      <c r="L1973" s="301">
        <f t="shared" si="61"/>
        <v>1.0622424335483988E-2</v>
      </c>
      <c r="M1973" s="459">
        <f>IFERROR((Tableau1[[#This Row],[Scope 1
(kg CO2-eq)]]+Tableau1[[#This Row],[Scope 2 energy
(kg CO2-eq)]]+Tableau1[[#This Row],[Scope 2 Infrastructure
(kg CO2-eq)]])/Tableau1[[#This Row],[Total CO2-emissions
(kg CO2-eq)
for scope 3 use ]],"")</f>
        <v>1.0000000632623955</v>
      </c>
      <c r="N1973" s="436" t="s">
        <v>436</v>
      </c>
      <c r="O1973" s="259">
        <v>3.6</v>
      </c>
      <c r="P1973" s="259" t="s">
        <v>4258</v>
      </c>
      <c r="Q1973" s="259" t="s">
        <v>5278</v>
      </c>
    </row>
    <row r="1974" spans="1:17" ht="21.75" customHeight="1">
      <c r="A1974" s="301" t="s">
        <v>4258</v>
      </c>
      <c r="B1974" s="301" t="s">
        <v>5278</v>
      </c>
      <c r="C1974" s="316" t="s">
        <v>8034</v>
      </c>
      <c r="D1974" s="465" t="s">
        <v>436</v>
      </c>
      <c r="E1974" s="465" t="s">
        <v>6047</v>
      </c>
      <c r="F1974" s="469" t="str">
        <f t="shared" si="60"/>
        <v>other</v>
      </c>
      <c r="G1974" s="260">
        <v>0</v>
      </c>
      <c r="H1974" s="260">
        <v>2.6805370639198002E-3</v>
      </c>
      <c r="I1974" s="260">
        <v>4.8882359773079996E-4</v>
      </c>
      <c r="J1974" s="260">
        <v>0</v>
      </c>
      <c r="K1974" s="260">
        <v>3.16936283894708E-3</v>
      </c>
      <c r="L1974" s="301">
        <f t="shared" si="61"/>
        <v>1.1409706220209488E-2</v>
      </c>
      <c r="M1974" s="459">
        <f>IFERROR((Tableau1[[#This Row],[Scope 1
(kg CO2-eq)]]+Tableau1[[#This Row],[Scope 2 energy
(kg CO2-eq)]]+Tableau1[[#This Row],[Scope 2 Infrastructure
(kg CO2-eq)]])/Tableau1[[#This Row],[Total CO2-emissions
(kg CO2-eq)
for scope 3 use ]],"")</f>
        <v>0.99999931301760303</v>
      </c>
      <c r="N1974" s="436" t="s">
        <v>436</v>
      </c>
      <c r="O1974" s="259">
        <v>3.6</v>
      </c>
      <c r="P1974" s="259" t="s">
        <v>4258</v>
      </c>
      <c r="Q1974" s="259" t="s">
        <v>5278</v>
      </c>
    </row>
    <row r="1975" spans="1:17" ht="21.75" customHeight="1">
      <c r="A1975" s="301" t="s">
        <v>4258</v>
      </c>
      <c r="B1975" s="301" t="s">
        <v>5278</v>
      </c>
      <c r="C1975" s="316" t="s">
        <v>8035</v>
      </c>
      <c r="D1975" s="465" t="s">
        <v>436</v>
      </c>
      <c r="E1975" s="465" t="s">
        <v>6066</v>
      </c>
      <c r="F1975" s="469" t="str">
        <f t="shared" si="60"/>
        <v>other</v>
      </c>
      <c r="G1975" s="260">
        <v>0</v>
      </c>
      <c r="H1975" s="260">
        <v>5.3291789873629999E-3</v>
      </c>
      <c r="I1975" s="260">
        <v>4.6690038226800003E-5</v>
      </c>
      <c r="J1975" s="260">
        <v>0</v>
      </c>
      <c r="K1975" s="260">
        <v>5.3758732098545198E-3</v>
      </c>
      <c r="L1975" s="301">
        <f t="shared" si="61"/>
        <v>1.9353143555476272E-2</v>
      </c>
      <c r="M1975" s="459">
        <f>IFERROR((Tableau1[[#This Row],[Scope 1
(kg CO2-eq)]]+Tableau1[[#This Row],[Scope 2 energy
(kg CO2-eq)]]+Tableau1[[#This Row],[Scope 2 Infrastructure
(kg CO2-eq)]])/Tableau1[[#This Row],[Total CO2-emissions
(kg CO2-eq)
for scope 3 use ]],"")</f>
        <v>0.99999922165859256</v>
      </c>
      <c r="N1975" s="436" t="s">
        <v>436</v>
      </c>
      <c r="O1975" s="259">
        <v>3.6</v>
      </c>
      <c r="P1975" s="259" t="s">
        <v>4258</v>
      </c>
      <c r="Q1975" s="260" t="s">
        <v>5278</v>
      </c>
    </row>
    <row r="1976" spans="1:17" ht="21.75" customHeight="1">
      <c r="A1976" s="301" t="s">
        <v>4258</v>
      </c>
      <c r="B1976" s="301" t="s">
        <v>5278</v>
      </c>
      <c r="C1976" s="316" t="s">
        <v>8036</v>
      </c>
      <c r="D1976" s="465" t="s">
        <v>436</v>
      </c>
      <c r="E1976" s="465" t="s">
        <v>123</v>
      </c>
      <c r="F1976" s="469" t="str">
        <f t="shared" si="60"/>
        <v>other</v>
      </c>
      <c r="G1976" s="260">
        <v>0</v>
      </c>
      <c r="H1976" s="260">
        <v>6.0340689727831E-2</v>
      </c>
      <c r="I1976" s="260">
        <v>5.8522464136399996E-4</v>
      </c>
      <c r="J1976" s="260">
        <v>0</v>
      </c>
      <c r="K1976" s="260">
        <v>6.0925913767044301E-2</v>
      </c>
      <c r="L1976" s="301">
        <f t="shared" si="61"/>
        <v>0.2193332895613595</v>
      </c>
      <c r="M1976" s="459">
        <f>IFERROR((Tableau1[[#This Row],[Scope 1
(kg CO2-eq)]]+Tableau1[[#This Row],[Scope 2 energy
(kg CO2-eq)]]+Tableau1[[#This Row],[Scope 2 Infrastructure
(kg CO2-eq)]])/Tableau1[[#This Row],[Total CO2-emissions
(kg CO2-eq)
for scope 3 use ]],"")</f>
        <v>1.0000000098833264</v>
      </c>
      <c r="N1976" s="436" t="s">
        <v>436</v>
      </c>
      <c r="O1976" s="259">
        <v>3.6</v>
      </c>
      <c r="P1976" s="259" t="s">
        <v>4258</v>
      </c>
      <c r="Q1976" s="259" t="s">
        <v>5278</v>
      </c>
    </row>
    <row r="1977" spans="1:17" ht="21.75" customHeight="1">
      <c r="A1977" s="301" t="s">
        <v>4258</v>
      </c>
      <c r="B1977" s="301" t="s">
        <v>5278</v>
      </c>
      <c r="C1977" s="316" t="s">
        <v>8037</v>
      </c>
      <c r="D1977" s="465" t="s">
        <v>436</v>
      </c>
      <c r="E1977" s="465" t="s">
        <v>6067</v>
      </c>
      <c r="F1977" s="469" t="str">
        <f t="shared" si="60"/>
        <v>other</v>
      </c>
      <c r="G1977" s="260">
        <v>0</v>
      </c>
      <c r="H1977" s="260">
        <v>3.6474908764900001E-3</v>
      </c>
      <c r="I1977" s="260">
        <v>1.7912076249140799E-4</v>
      </c>
      <c r="J1977" s="260">
        <v>0</v>
      </c>
      <c r="K1977" s="260">
        <v>3.8266102801649202E-3</v>
      </c>
      <c r="L1977" s="301">
        <f t="shared" si="61"/>
        <v>1.3775797008593714E-2</v>
      </c>
      <c r="M1977" s="459">
        <f>IFERROR((Tableau1[[#This Row],[Scope 1
(kg CO2-eq)]]+Tableau1[[#This Row],[Scope 2 energy
(kg CO2-eq)]]+Tableau1[[#This Row],[Scope 2 Infrastructure
(kg CO2-eq)]])/Tableau1[[#This Row],[Total CO2-emissions
(kg CO2-eq)
for scope 3 use ]],"")</f>
        <v>1.0000003550966492</v>
      </c>
      <c r="N1977" s="436" t="s">
        <v>436</v>
      </c>
      <c r="O1977" s="259">
        <v>3.6</v>
      </c>
      <c r="P1977" s="259" t="s">
        <v>4258</v>
      </c>
      <c r="Q1977" s="259" t="s">
        <v>5278</v>
      </c>
    </row>
    <row r="1978" spans="1:17" ht="21.75" customHeight="1">
      <c r="A1978" s="301" t="s">
        <v>4258</v>
      </c>
      <c r="B1978" s="301" t="s">
        <v>5278</v>
      </c>
      <c r="C1978" s="316" t="s">
        <v>8038</v>
      </c>
      <c r="D1978" s="465" t="s">
        <v>436</v>
      </c>
      <c r="E1978" s="465" t="s">
        <v>6076</v>
      </c>
      <c r="F1978" s="469" t="str">
        <f t="shared" si="60"/>
        <v>other</v>
      </c>
      <c r="G1978" s="260">
        <v>0</v>
      </c>
      <c r="H1978" s="260">
        <v>1.5364438515299999E-3</v>
      </c>
      <c r="I1978" s="260">
        <v>6.0176484402000002E-4</v>
      </c>
      <c r="J1978" s="260">
        <v>0</v>
      </c>
      <c r="K1978" s="260">
        <v>2.1382086344011201E-3</v>
      </c>
      <c r="L1978" s="301">
        <f t="shared" si="61"/>
        <v>7.6975510838440328E-3</v>
      </c>
      <c r="M1978" s="459">
        <f>IFERROR((Tableau1[[#This Row],[Scope 1
(kg CO2-eq)]]+Tableau1[[#This Row],[Scope 2 energy
(kg CO2-eq)]]+Tableau1[[#This Row],[Scope 2 Infrastructure
(kg CO2-eq)]])/Tableau1[[#This Row],[Total CO2-emissions
(kg CO2-eq)
for scope 3 use ]],"")</f>
        <v>1.000000028598182</v>
      </c>
      <c r="N1978" s="436" t="s">
        <v>436</v>
      </c>
      <c r="O1978" s="259">
        <v>3.6</v>
      </c>
      <c r="P1978" s="259" t="s">
        <v>4258</v>
      </c>
      <c r="Q1978" s="259" t="s">
        <v>5278</v>
      </c>
    </row>
    <row r="1979" spans="1:17" ht="21.75" customHeight="1">
      <c r="A1979" s="301" t="s">
        <v>4258</v>
      </c>
      <c r="B1979" s="301" t="s">
        <v>5278</v>
      </c>
      <c r="C1979" s="316" t="s">
        <v>8039</v>
      </c>
      <c r="D1979" s="465" t="s">
        <v>436</v>
      </c>
      <c r="E1979" s="465" t="s">
        <v>6029</v>
      </c>
      <c r="F1979" s="469" t="str">
        <f t="shared" si="60"/>
        <v>other</v>
      </c>
      <c r="G1979" s="260">
        <v>0</v>
      </c>
      <c r="H1979" s="260">
        <v>5.6994312285326499E-3</v>
      </c>
      <c r="I1979" s="260">
        <v>3.3629029961999997E-4</v>
      </c>
      <c r="J1979" s="260">
        <v>0</v>
      </c>
      <c r="K1979" s="260">
        <v>6.0357217954629099E-3</v>
      </c>
      <c r="L1979" s="301">
        <f t="shared" si="61"/>
        <v>2.1728598463666475E-2</v>
      </c>
      <c r="M1979" s="459">
        <f>IFERROR((Tableau1[[#This Row],[Scope 1
(kg CO2-eq)]]+Tableau1[[#This Row],[Scope 2 energy
(kg CO2-eq)]]+Tableau1[[#This Row],[Scope 2 Infrastructure
(kg CO2-eq)]])/Tableau1[[#This Row],[Total CO2-emissions
(kg CO2-eq)
for scope 3 use ]],"")</f>
        <v>0.99999995571196476</v>
      </c>
      <c r="N1979" s="436" t="s">
        <v>436</v>
      </c>
      <c r="O1979" s="259">
        <v>3.6</v>
      </c>
      <c r="P1979" s="259" t="s">
        <v>4258</v>
      </c>
      <c r="Q1979" s="259" t="s">
        <v>5278</v>
      </c>
    </row>
    <row r="1980" spans="1:17" ht="21.75" customHeight="1">
      <c r="A1980" s="301" t="s">
        <v>4258</v>
      </c>
      <c r="B1980" s="301" t="s">
        <v>5278</v>
      </c>
      <c r="C1980" s="316" t="s">
        <v>8040</v>
      </c>
      <c r="D1980" s="465" t="s">
        <v>436</v>
      </c>
      <c r="E1980" s="465" t="s">
        <v>6027</v>
      </c>
      <c r="F1980" s="469" t="str">
        <f t="shared" si="60"/>
        <v>other</v>
      </c>
      <c r="G1980" s="260">
        <v>0</v>
      </c>
      <c r="H1980" s="260">
        <v>1.8296139753285999E-3</v>
      </c>
      <c r="I1980" s="260">
        <v>5.4294576108295997E-4</v>
      </c>
      <c r="J1980" s="260">
        <v>0</v>
      </c>
      <c r="K1980" s="260">
        <v>2.37255678239618E-3</v>
      </c>
      <c r="L1980" s="301">
        <f t="shared" si="61"/>
        <v>8.5412044166262475E-3</v>
      </c>
      <c r="M1980" s="459">
        <f>IFERROR((Tableau1[[#This Row],[Scope 1
(kg CO2-eq)]]+Tableau1[[#This Row],[Scope 2 energy
(kg CO2-eq)]]+Tableau1[[#This Row],[Scope 2 Infrastructure
(kg CO2-eq)]])/Tableau1[[#This Row],[Total CO2-emissions
(kg CO2-eq)
for scope 3 use ]],"")</f>
        <v>1.0000012450767888</v>
      </c>
      <c r="N1980" s="436" t="s">
        <v>436</v>
      </c>
      <c r="O1980" s="259">
        <v>3.6</v>
      </c>
      <c r="P1980" s="259" t="s">
        <v>4258</v>
      </c>
      <c r="Q1980" s="259" t="s">
        <v>5278</v>
      </c>
    </row>
    <row r="1981" spans="1:17" ht="21.75" customHeight="1">
      <c r="A1981" s="301" t="s">
        <v>4258</v>
      </c>
      <c r="B1981" s="301" t="s">
        <v>5278</v>
      </c>
      <c r="C1981" s="316" t="s">
        <v>8041</v>
      </c>
      <c r="D1981" s="465" t="s">
        <v>436</v>
      </c>
      <c r="E1981" s="465" t="s">
        <v>6048</v>
      </c>
      <c r="F1981" s="469" t="str">
        <f t="shared" si="60"/>
        <v>other</v>
      </c>
      <c r="G1981" s="260">
        <v>0</v>
      </c>
      <c r="H1981" s="260">
        <v>4.1188923034233497E-3</v>
      </c>
      <c r="I1981" s="260">
        <v>1.2393763364E-4</v>
      </c>
      <c r="J1981" s="260">
        <v>0</v>
      </c>
      <c r="K1981" s="260">
        <v>4.2428303536244903E-3</v>
      </c>
      <c r="L1981" s="301">
        <f t="shared" si="61"/>
        <v>1.5274189273048166E-2</v>
      </c>
      <c r="M1981" s="459">
        <f>IFERROR((Tableau1[[#This Row],[Scope 1
(kg CO2-eq)]]+Tableau1[[#This Row],[Scope 2 energy
(kg CO2-eq)]]+Tableau1[[#This Row],[Scope 2 Infrastructure
(kg CO2-eq)]])/Tableau1[[#This Row],[Total CO2-emissions
(kg CO2-eq)
for scope 3 use ]],"")</f>
        <v>0.99999990181998666</v>
      </c>
      <c r="N1981" s="436" t="s">
        <v>436</v>
      </c>
      <c r="O1981" s="259">
        <v>3.6</v>
      </c>
      <c r="P1981" s="259" t="s">
        <v>4258</v>
      </c>
      <c r="Q1981" s="259" t="s">
        <v>5278</v>
      </c>
    </row>
    <row r="1982" spans="1:17" ht="21.75" customHeight="1">
      <c r="A1982" s="301" t="s">
        <v>4258</v>
      </c>
      <c r="B1982" s="301" t="s">
        <v>5278</v>
      </c>
      <c r="C1982" s="316" t="s">
        <v>8042</v>
      </c>
      <c r="D1982" s="465" t="s">
        <v>436</v>
      </c>
      <c r="E1982" s="465" t="s">
        <v>6030</v>
      </c>
      <c r="F1982" s="469" t="str">
        <f t="shared" si="60"/>
        <v>other</v>
      </c>
      <c r="G1982" s="260">
        <v>0</v>
      </c>
      <c r="H1982" s="260">
        <v>1.5404711332123601E-3</v>
      </c>
      <c r="I1982" s="260">
        <v>6.01813820343E-4</v>
      </c>
      <c r="J1982" s="260">
        <v>0</v>
      </c>
      <c r="K1982" s="260">
        <v>2.1422837749293399E-3</v>
      </c>
      <c r="L1982" s="301">
        <f t="shared" si="61"/>
        <v>7.7122215897456239E-3</v>
      </c>
      <c r="M1982" s="459">
        <f>IFERROR((Tableau1[[#This Row],[Scope 1
(kg CO2-eq)]]+Tableau1[[#This Row],[Scope 2 energy
(kg CO2-eq)]]+Tableau1[[#This Row],[Scope 2 Infrastructure
(kg CO2-eq)]])/Tableau1[[#This Row],[Total CO2-emissions
(kg CO2-eq)
for scope 3 use ]],"")</f>
        <v>1.0000005501726867</v>
      </c>
      <c r="N1982" s="436" t="s">
        <v>436</v>
      </c>
      <c r="O1982" s="259">
        <v>3.6</v>
      </c>
      <c r="P1982" s="259" t="s">
        <v>4258</v>
      </c>
      <c r="Q1982" s="259" t="s">
        <v>5278</v>
      </c>
    </row>
    <row r="1983" spans="1:17" ht="21.75" customHeight="1">
      <c r="A1983" s="301" t="s">
        <v>4258</v>
      </c>
      <c r="B1983" s="301" t="s">
        <v>5278</v>
      </c>
      <c r="C1983" s="316" t="s">
        <v>8043</v>
      </c>
      <c r="D1983" s="465" t="s">
        <v>436</v>
      </c>
      <c r="E1983" s="465" t="s">
        <v>6040</v>
      </c>
      <c r="F1983" s="469" t="str">
        <f t="shared" si="60"/>
        <v>other</v>
      </c>
      <c r="G1983" s="260">
        <v>0</v>
      </c>
      <c r="H1983" s="260">
        <v>2.6100233110159998E-3</v>
      </c>
      <c r="I1983" s="260">
        <v>3.5662825902635999E-4</v>
      </c>
      <c r="J1983" s="260">
        <v>0</v>
      </c>
      <c r="K1983" s="260">
        <v>2.96665319308855E-3</v>
      </c>
      <c r="L1983" s="301">
        <f t="shared" si="61"/>
        <v>1.0679951495118781E-2</v>
      </c>
      <c r="M1983" s="459">
        <f>IFERROR((Tableau1[[#This Row],[Scope 1
(kg CO2-eq)]]+Tableau1[[#This Row],[Scope 2 energy
(kg CO2-eq)]]+Tableau1[[#This Row],[Scope 2 Infrastructure
(kg CO2-eq)]])/Tableau1[[#This Row],[Total CO2-emissions
(kg CO2-eq)
for scope 3 use ]],"")</f>
        <v>0.99999945290329395</v>
      </c>
      <c r="N1983" s="436" t="s">
        <v>436</v>
      </c>
      <c r="O1983" s="259">
        <v>3.6</v>
      </c>
      <c r="P1983" s="259" t="s">
        <v>4258</v>
      </c>
      <c r="Q1983" s="259" t="s">
        <v>5278</v>
      </c>
    </row>
    <row r="1984" spans="1:17" ht="21.75" customHeight="1">
      <c r="A1984" s="301" t="s">
        <v>4258</v>
      </c>
      <c r="B1984" s="301" t="s">
        <v>5278</v>
      </c>
      <c r="C1984" s="316" t="s">
        <v>8044</v>
      </c>
      <c r="D1984" s="465" t="s">
        <v>436</v>
      </c>
      <c r="E1984" s="465" t="s">
        <v>6028</v>
      </c>
      <c r="F1984" s="469" t="str">
        <f t="shared" si="60"/>
        <v>other</v>
      </c>
      <c r="G1984" s="260">
        <v>0</v>
      </c>
      <c r="H1984" s="260">
        <v>2.8876051892434999E-3</v>
      </c>
      <c r="I1984" s="260">
        <v>4.2286231528040002E-4</v>
      </c>
      <c r="J1984" s="260">
        <v>0</v>
      </c>
      <c r="K1984" s="260">
        <v>3.3104672695794001E-3</v>
      </c>
      <c r="L1984" s="301">
        <f t="shared" si="61"/>
        <v>1.1917682170485841E-2</v>
      </c>
      <c r="M1984" s="459">
        <f>IFERROR((Tableau1[[#This Row],[Scope 1
(kg CO2-eq)]]+Tableau1[[#This Row],[Scope 2 energy
(kg CO2-eq)]]+Tableau1[[#This Row],[Scope 2 Infrastructure
(kg CO2-eq)]])/Tableau1[[#This Row],[Total CO2-emissions
(kg CO2-eq)
for scope 3 use ]],"")</f>
        <v>1.0000000709701926</v>
      </c>
      <c r="N1984" s="436" t="s">
        <v>436</v>
      </c>
      <c r="O1984" s="259">
        <v>3.6</v>
      </c>
      <c r="P1984" s="259" t="s">
        <v>4258</v>
      </c>
      <c r="Q1984" s="259" t="s">
        <v>5278</v>
      </c>
    </row>
    <row r="1985" spans="1:17" ht="21.75" customHeight="1">
      <c r="A1985" s="301" t="s">
        <v>4258</v>
      </c>
      <c r="B1985" s="301" t="s">
        <v>5278</v>
      </c>
      <c r="C1985" s="316" t="s">
        <v>8045</v>
      </c>
      <c r="D1985" s="465" t="s">
        <v>436</v>
      </c>
      <c r="E1985" s="465" t="s">
        <v>6054</v>
      </c>
      <c r="F1985" s="469" t="str">
        <f t="shared" si="60"/>
        <v>other</v>
      </c>
      <c r="G1985" s="260">
        <v>0</v>
      </c>
      <c r="H1985" s="260">
        <v>2.35846087610686E-3</v>
      </c>
      <c r="I1985" s="260">
        <v>1.08702811856E-3</v>
      </c>
      <c r="J1985" s="260">
        <v>0</v>
      </c>
      <c r="K1985" s="260">
        <v>3.4454910527946599E-3</v>
      </c>
      <c r="L1985" s="301">
        <f t="shared" si="61"/>
        <v>1.2403767790060775E-2</v>
      </c>
      <c r="M1985" s="459">
        <f>IFERROR((Tableau1[[#This Row],[Scope 1
(kg CO2-eq)]]+Tableau1[[#This Row],[Scope 2 energy
(kg CO2-eq)]]+Tableau1[[#This Row],[Scope 2 Infrastructure
(kg CO2-eq)]])/Tableau1[[#This Row],[Total CO2-emissions
(kg CO2-eq)
for scope 3 use ]],"")</f>
        <v>0.99999940266052989</v>
      </c>
      <c r="N1985" s="436" t="s">
        <v>436</v>
      </c>
      <c r="O1985" s="259">
        <v>3.6</v>
      </c>
      <c r="P1985" s="259" t="s">
        <v>4258</v>
      </c>
      <c r="Q1985" s="259" t="s">
        <v>5278</v>
      </c>
    </row>
    <row r="1986" spans="1:17" ht="21.75" customHeight="1">
      <c r="A1986" s="301" t="s">
        <v>4258</v>
      </c>
      <c r="B1986" s="301" t="s">
        <v>5278</v>
      </c>
      <c r="C1986" s="316" t="s">
        <v>8046</v>
      </c>
      <c r="D1986" s="465" t="s">
        <v>436</v>
      </c>
      <c r="E1986" s="465" t="s">
        <v>6049</v>
      </c>
      <c r="F1986" s="469" t="str">
        <f t="shared" ref="F1986:F2049" si="62">IF(ISNUMBER(SEARCH("{CH}", C1986)), "CH", "other")</f>
        <v>other</v>
      </c>
      <c r="G1986" s="260">
        <v>0</v>
      </c>
      <c r="H1986" s="260">
        <v>5.0527329049049998E-3</v>
      </c>
      <c r="I1986" s="260">
        <v>2.0105866335000001E-4</v>
      </c>
      <c r="J1986" s="260">
        <v>0</v>
      </c>
      <c r="K1986" s="260">
        <v>5.2537874693236097E-3</v>
      </c>
      <c r="L1986" s="301">
        <f t="shared" ref="L1986:L2049" si="63">IF(N1986="MJ", K1986*3.6, IF(N1986="m", K1986*1000, ""))</f>
        <v>1.8913634889564997E-2</v>
      </c>
      <c r="M1986" s="459">
        <f>IFERROR((Tableau1[[#This Row],[Scope 1
(kg CO2-eq)]]+Tableau1[[#This Row],[Scope 2 energy
(kg CO2-eq)]]+Tableau1[[#This Row],[Scope 2 Infrastructure
(kg CO2-eq)]])/Tableau1[[#This Row],[Total CO2-emissions
(kg CO2-eq)
for scope 3 use ]],"")</f>
        <v>1.0000007801859925</v>
      </c>
      <c r="N1986" s="436" t="s">
        <v>436</v>
      </c>
      <c r="O1986" s="259">
        <v>3.6</v>
      </c>
      <c r="P1986" s="259" t="s">
        <v>4258</v>
      </c>
      <c r="Q1986" s="259" t="s">
        <v>5278</v>
      </c>
    </row>
    <row r="1987" spans="1:17" ht="21.75" customHeight="1">
      <c r="A1987" s="301" t="s">
        <v>4258</v>
      </c>
      <c r="B1987" s="301" t="s">
        <v>5278</v>
      </c>
      <c r="C1987" s="316" t="s">
        <v>8047</v>
      </c>
      <c r="D1987" s="465" t="s">
        <v>436</v>
      </c>
      <c r="E1987" s="465" t="s">
        <v>6044</v>
      </c>
      <c r="F1987" s="469" t="str">
        <f t="shared" si="62"/>
        <v>other</v>
      </c>
      <c r="G1987" s="260">
        <v>3.6805555555555598E-4</v>
      </c>
      <c r="H1987" s="260">
        <v>5.0438677271000001E-2</v>
      </c>
      <c r="I1987" s="260">
        <v>0</v>
      </c>
      <c r="J1987" s="260">
        <v>3.2595605726415904E-4</v>
      </c>
      <c r="K1987" s="260">
        <v>5.1132686167403699E-2</v>
      </c>
      <c r="L1987" s="301">
        <f t="shared" si="63"/>
        <v>0.18407767020265331</v>
      </c>
      <c r="M1987" s="459">
        <f>IFERROR((Tableau1[[#This Row],[Scope 1
(kg CO2-eq)]]+Tableau1[[#This Row],[Scope 2 energy
(kg CO2-eq)]]+Tableau1[[#This Row],[Scope 2 Infrastructure
(kg CO2-eq)]])/Tableau1[[#This Row],[Total CO2-emissions
(kg CO2-eq)
for scope 3 use ]],"")</f>
        <v>0.99362534290138804</v>
      </c>
      <c r="N1987" s="436" t="s">
        <v>436</v>
      </c>
      <c r="O1987" s="259">
        <v>3.6</v>
      </c>
      <c r="P1987" s="259" t="s">
        <v>4258</v>
      </c>
      <c r="Q1987" s="259" t="s">
        <v>5278</v>
      </c>
    </row>
    <row r="1988" spans="1:17" ht="21.75" customHeight="1">
      <c r="A1988" s="301" t="s">
        <v>4258</v>
      </c>
      <c r="B1988" s="301" t="s">
        <v>5278</v>
      </c>
      <c r="C1988" s="316" t="s">
        <v>8048</v>
      </c>
      <c r="D1988" s="465" t="s">
        <v>436</v>
      </c>
      <c r="E1988" s="465" t="s">
        <v>117</v>
      </c>
      <c r="F1988" s="469" t="str">
        <f t="shared" si="62"/>
        <v>other</v>
      </c>
      <c r="G1988" s="260">
        <v>3.6805555555555598E-4</v>
      </c>
      <c r="H1988" s="260">
        <v>3.0580053127899999E-2</v>
      </c>
      <c r="I1988" s="260">
        <v>0</v>
      </c>
      <c r="J1988" s="260">
        <v>3.2595605726415904E-4</v>
      </c>
      <c r="K1988" s="260">
        <v>3.1274064277538399E-2</v>
      </c>
      <c r="L1988" s="301">
        <f t="shared" si="63"/>
        <v>0.11258663139913824</v>
      </c>
      <c r="M1988" s="459">
        <f>IFERROR((Tableau1[[#This Row],[Scope 1
(kg CO2-eq)]]+Tableau1[[#This Row],[Scope 2 energy
(kg CO2-eq)]]+Tableau1[[#This Row],[Scope 2 Infrastructure
(kg CO2-eq)]])/Tableau1[[#This Row],[Total CO2-emissions
(kg CO2-eq)
for scope 3 use ]],"")</f>
        <v>0.98957744694804661</v>
      </c>
      <c r="N1988" s="436" t="s">
        <v>436</v>
      </c>
      <c r="O1988" s="259">
        <v>3.6</v>
      </c>
      <c r="P1988" s="259" t="s">
        <v>4258</v>
      </c>
      <c r="Q1988" s="259" t="s">
        <v>5278</v>
      </c>
    </row>
    <row r="1989" spans="1:17" ht="21.75" customHeight="1">
      <c r="A1989" s="301" t="s">
        <v>4258</v>
      </c>
      <c r="B1989" s="301" t="s">
        <v>5278</v>
      </c>
      <c r="C1989" s="316" t="s">
        <v>8049</v>
      </c>
      <c r="D1989" s="465" t="s">
        <v>436</v>
      </c>
      <c r="E1989" s="465" t="s">
        <v>6056</v>
      </c>
      <c r="F1989" s="469" t="str">
        <f t="shared" si="62"/>
        <v>other</v>
      </c>
      <c r="G1989" s="260">
        <v>3.6805555555555598E-4</v>
      </c>
      <c r="H1989" s="260">
        <v>2.9372593281000001E-3</v>
      </c>
      <c r="I1989" s="260">
        <v>0</v>
      </c>
      <c r="J1989" s="260">
        <v>3.2595605726415904E-4</v>
      </c>
      <c r="K1989" s="260">
        <v>3.6312703592483002E-3</v>
      </c>
      <c r="L1989" s="301">
        <f t="shared" si="63"/>
        <v>1.3072573293293881E-2</v>
      </c>
      <c r="M1989" s="459">
        <f>IFERROR((Tableau1[[#This Row],[Scope 1
(kg CO2-eq)]]+Tableau1[[#This Row],[Scope 2 energy
(kg CO2-eq)]]+Tableau1[[#This Row],[Scope 2 Infrastructure
(kg CO2-eq)]])/Tableau1[[#This Row],[Total CO2-emissions
(kg CO2-eq)
for scope 3 use ]],"")</f>
        <v>0.91023651688104568</v>
      </c>
      <c r="N1989" s="436" t="s">
        <v>436</v>
      </c>
      <c r="O1989" s="259">
        <v>3.6</v>
      </c>
      <c r="P1989" s="259" t="s">
        <v>4258</v>
      </c>
      <c r="Q1989" s="259" t="s">
        <v>5278</v>
      </c>
    </row>
    <row r="1990" spans="1:17" ht="21.75" customHeight="1">
      <c r="A1990" s="301" t="s">
        <v>4258</v>
      </c>
      <c r="B1990" s="301" t="s">
        <v>5278</v>
      </c>
      <c r="C1990" s="316" t="s">
        <v>8050</v>
      </c>
      <c r="D1990" s="465" t="s">
        <v>436</v>
      </c>
      <c r="E1990" s="465" t="s">
        <v>700</v>
      </c>
      <c r="F1990" s="469" t="str">
        <f t="shared" si="62"/>
        <v>CH</v>
      </c>
      <c r="G1990" s="260">
        <v>3.6805555555555598E-4</v>
      </c>
      <c r="H1990" s="260">
        <v>5.4766720559999999E-3</v>
      </c>
      <c r="I1990" s="260">
        <v>0</v>
      </c>
      <c r="J1990" s="260">
        <v>3.2595605726415904E-4</v>
      </c>
      <c r="K1990" s="260">
        <v>6.17068279693468E-3</v>
      </c>
      <c r="L1990" s="301">
        <f t="shared" si="63"/>
        <v>2.2214458068964847E-2</v>
      </c>
      <c r="M1990" s="459">
        <f>IFERROR((Tableau1[[#This Row],[Scope 1
(kg CO2-eq)]]+Tableau1[[#This Row],[Scope 2 energy
(kg CO2-eq)]]+Tableau1[[#This Row],[Scope 2 Infrastructure
(kg CO2-eq)]])/Tableau1[[#This Row],[Total CO2-emissions
(kg CO2-eq)
for scope 3 use ]],"")</f>
        <v>0.94717680423614647</v>
      </c>
      <c r="N1990" s="436" t="s">
        <v>436</v>
      </c>
      <c r="O1990" s="259">
        <v>3.6</v>
      </c>
      <c r="P1990" s="259" t="s">
        <v>4258</v>
      </c>
      <c r="Q1990" s="259" t="s">
        <v>5278</v>
      </c>
    </row>
    <row r="1991" spans="1:17" ht="21.75" customHeight="1">
      <c r="A1991" s="301" t="s">
        <v>4258</v>
      </c>
      <c r="B1991" s="301" t="s">
        <v>5278</v>
      </c>
      <c r="C1991" s="316" t="s">
        <v>8051</v>
      </c>
      <c r="D1991" s="465" t="s">
        <v>436</v>
      </c>
      <c r="E1991" s="465" t="s">
        <v>6043</v>
      </c>
      <c r="F1991" s="469" t="str">
        <f t="shared" si="62"/>
        <v>other</v>
      </c>
      <c r="G1991" s="260">
        <v>3.6805555555555598E-4</v>
      </c>
      <c r="H1991" s="260">
        <v>2.1957288759000002E-3</v>
      </c>
      <c r="I1991" s="260">
        <v>0</v>
      </c>
      <c r="J1991" s="260">
        <v>3.2595605726415904E-4</v>
      </c>
      <c r="K1991" s="260">
        <v>2.8897382334038498E-3</v>
      </c>
      <c r="L1991" s="301">
        <f t="shared" si="63"/>
        <v>1.0403057640253859E-2</v>
      </c>
      <c r="M1991" s="459">
        <f>IFERROR((Tableau1[[#This Row],[Scope 1
(kg CO2-eq)]]+Tableau1[[#This Row],[Scope 2 energy
(kg CO2-eq)]]+Tableau1[[#This Row],[Scope 2 Infrastructure
(kg CO2-eq)]])/Tableau1[[#This Row],[Total CO2-emissions
(kg CO2-eq)
for scope 3 use ]],"")</f>
        <v>0.88720300054155787</v>
      </c>
      <c r="N1991" s="436" t="s">
        <v>436</v>
      </c>
      <c r="O1991" s="259">
        <v>3.6</v>
      </c>
      <c r="P1991" s="259" t="s">
        <v>4258</v>
      </c>
      <c r="Q1991" s="259" t="s">
        <v>5278</v>
      </c>
    </row>
    <row r="1992" spans="1:17" ht="21.75" customHeight="1">
      <c r="A1992" s="301" t="s">
        <v>4258</v>
      </c>
      <c r="B1992" s="301" t="s">
        <v>5278</v>
      </c>
      <c r="C1992" s="316" t="s">
        <v>8052</v>
      </c>
      <c r="D1992" s="465" t="s">
        <v>436</v>
      </c>
      <c r="E1992" s="465" t="s">
        <v>6045</v>
      </c>
      <c r="F1992" s="469" t="str">
        <f t="shared" si="62"/>
        <v>other</v>
      </c>
      <c r="G1992" s="260">
        <v>3.6805555555555598E-4</v>
      </c>
      <c r="H1992" s="260">
        <v>4.8205326330000003E-3</v>
      </c>
      <c r="I1992" s="260">
        <v>0</v>
      </c>
      <c r="J1992" s="260">
        <v>3.2595605726415904E-4</v>
      </c>
      <c r="K1992" s="260">
        <v>5.5145356299287299E-3</v>
      </c>
      <c r="L1992" s="301">
        <f t="shared" si="63"/>
        <v>1.9852328267743427E-2</v>
      </c>
      <c r="M1992" s="459">
        <f>IFERROR((Tableau1[[#This Row],[Scope 1
(kg CO2-eq)]]+Tableau1[[#This Row],[Scope 2 energy
(kg CO2-eq)]]+Tableau1[[#This Row],[Scope 2 Infrastructure
(kg CO2-eq)]])/Tableau1[[#This Row],[Total CO2-emissions
(kg CO2-eq)
for scope 3 use ]],"")</f>
        <v>0.94089303918825418</v>
      </c>
      <c r="N1992" s="436" t="s">
        <v>436</v>
      </c>
      <c r="O1992" s="259">
        <v>3.6</v>
      </c>
      <c r="P1992" s="259" t="s">
        <v>4258</v>
      </c>
      <c r="Q1992" s="259" t="s">
        <v>5278</v>
      </c>
    </row>
    <row r="1993" spans="1:17" ht="21.75" customHeight="1">
      <c r="A1993" s="301" t="s">
        <v>4258</v>
      </c>
      <c r="B1993" s="301" t="s">
        <v>5278</v>
      </c>
      <c r="C1993" s="316" t="s">
        <v>8053</v>
      </c>
      <c r="D1993" s="465" t="s">
        <v>436</v>
      </c>
      <c r="E1993" s="465" t="s">
        <v>6016</v>
      </c>
      <c r="F1993" s="469" t="str">
        <f t="shared" si="62"/>
        <v>other</v>
      </c>
      <c r="G1993" s="260">
        <v>3.6805555555555598E-4</v>
      </c>
      <c r="H1993" s="260">
        <v>4.7830970779999997E-3</v>
      </c>
      <c r="I1993" s="260">
        <v>0</v>
      </c>
      <c r="J1993" s="260">
        <v>3.2595605726415904E-4</v>
      </c>
      <c r="K1993" s="260">
        <v>5.4771048098095996E-3</v>
      </c>
      <c r="L1993" s="301">
        <f t="shared" si="63"/>
        <v>1.9717577315314559E-2</v>
      </c>
      <c r="M1993" s="459">
        <f>IFERROR((Tableau1[[#This Row],[Scope 1
(kg CO2-eq)]]+Tableau1[[#This Row],[Scope 2 energy
(kg CO2-eq)]]+Tableau1[[#This Row],[Scope 2 Infrastructure
(kg CO2-eq)]])/Tableau1[[#This Row],[Total CO2-emissions
(kg CO2-eq)
for scope 3 use ]],"")</f>
        <v>0.94048823464720688</v>
      </c>
      <c r="N1993" s="436" t="s">
        <v>436</v>
      </c>
      <c r="O1993" s="259">
        <v>3.6</v>
      </c>
      <c r="P1993" s="259" t="s">
        <v>4258</v>
      </c>
      <c r="Q1993" s="259" t="s">
        <v>5278</v>
      </c>
    </row>
    <row r="1994" spans="1:17" ht="21.75" customHeight="1">
      <c r="A1994" s="301" t="s">
        <v>4258</v>
      </c>
      <c r="B1994" s="301" t="s">
        <v>5278</v>
      </c>
      <c r="C1994" s="316" t="s">
        <v>8054</v>
      </c>
      <c r="D1994" s="465" t="s">
        <v>436</v>
      </c>
      <c r="E1994" s="465" t="s">
        <v>6022</v>
      </c>
      <c r="F1994" s="469" t="str">
        <f t="shared" si="62"/>
        <v>other</v>
      </c>
      <c r="G1994" s="260">
        <v>3.6805555555555598E-4</v>
      </c>
      <c r="H1994" s="260">
        <v>6.2534041976000003E-3</v>
      </c>
      <c r="I1994" s="260">
        <v>0</v>
      </c>
      <c r="J1994" s="260">
        <v>3.2595605726415904E-4</v>
      </c>
      <c r="K1994" s="260">
        <v>6.9474148378608899E-3</v>
      </c>
      <c r="L1994" s="301">
        <f t="shared" si="63"/>
        <v>2.5010693416299204E-2</v>
      </c>
      <c r="M1994" s="459">
        <f>IFERROR((Tableau1[[#This Row],[Scope 1
(kg CO2-eq)]]+Tableau1[[#This Row],[Scope 2 energy
(kg CO2-eq)]]+Tableau1[[#This Row],[Scope 2 Infrastructure
(kg CO2-eq)]])/Tableau1[[#This Row],[Total CO2-emissions
(kg CO2-eq)
for scope 3 use ]],"")</f>
        <v>0.9530825361213503</v>
      </c>
      <c r="N1994" s="436" t="s">
        <v>436</v>
      </c>
      <c r="O1994" s="259">
        <v>3.6</v>
      </c>
      <c r="P1994" s="259" t="s">
        <v>4258</v>
      </c>
      <c r="Q1994" s="259" t="s">
        <v>5278</v>
      </c>
    </row>
    <row r="1995" spans="1:17" ht="21.75" customHeight="1">
      <c r="A1995" s="301" t="s">
        <v>4258</v>
      </c>
      <c r="B1995" s="301" t="s">
        <v>5278</v>
      </c>
      <c r="C1995" s="316" t="s">
        <v>8055</v>
      </c>
      <c r="D1995" s="465" t="s">
        <v>436</v>
      </c>
      <c r="E1995" s="465" t="s">
        <v>6059</v>
      </c>
      <c r="F1995" s="469" t="str">
        <f t="shared" si="62"/>
        <v>other</v>
      </c>
      <c r="G1995" s="260">
        <v>3.6805555555555598E-4</v>
      </c>
      <c r="H1995" s="260">
        <v>5.3610782025000003E-3</v>
      </c>
      <c r="I1995" s="260">
        <v>0</v>
      </c>
      <c r="J1995" s="260">
        <v>3.2595605726415904E-4</v>
      </c>
      <c r="K1995" s="260">
        <v>6.0550861587781897E-3</v>
      </c>
      <c r="L1995" s="301">
        <f t="shared" si="63"/>
        <v>2.1798310171601484E-2</v>
      </c>
      <c r="M1995" s="459">
        <f>IFERROR((Tableau1[[#This Row],[Scope 1
(kg CO2-eq)]]+Tableau1[[#This Row],[Scope 2 energy
(kg CO2-eq)]]+Tableau1[[#This Row],[Scope 2 Infrastructure
(kg CO2-eq)]])/Tableau1[[#This Row],[Total CO2-emissions
(kg CO2-eq)
for scope 3 use ]],"")</f>
        <v>0.94616882531884494</v>
      </c>
      <c r="N1995" s="436" t="s">
        <v>436</v>
      </c>
      <c r="O1995" s="259">
        <v>3.6</v>
      </c>
      <c r="P1995" s="259" t="s">
        <v>4258</v>
      </c>
      <c r="Q1995" s="259" t="s">
        <v>5278</v>
      </c>
    </row>
    <row r="1996" spans="1:17" ht="21.75" customHeight="1">
      <c r="A1996" s="301" t="s">
        <v>4258</v>
      </c>
      <c r="B1996" s="301" t="s">
        <v>5278</v>
      </c>
      <c r="C1996" s="316" t="s">
        <v>8056</v>
      </c>
      <c r="D1996" s="465" t="s">
        <v>436</v>
      </c>
      <c r="E1996" s="465" t="s">
        <v>6018</v>
      </c>
      <c r="F1996" s="469" t="str">
        <f t="shared" si="62"/>
        <v>other</v>
      </c>
      <c r="G1996" s="260">
        <v>3.6805555555555598E-4</v>
      </c>
      <c r="H1996" s="260">
        <v>3.0642609184E-2</v>
      </c>
      <c r="I1996" s="260">
        <v>0</v>
      </c>
      <c r="J1996" s="260">
        <v>3.2595605726415904E-4</v>
      </c>
      <c r="K1996" s="260">
        <v>3.1336620103087201E-2</v>
      </c>
      <c r="L1996" s="301">
        <f t="shared" si="63"/>
        <v>0.11281183237111393</v>
      </c>
      <c r="M1996" s="459">
        <f>IFERROR((Tableau1[[#This Row],[Scope 1
(kg CO2-eq)]]+Tableau1[[#This Row],[Scope 2 energy
(kg CO2-eq)]]+Tableau1[[#This Row],[Scope 2 Infrastructure
(kg CO2-eq)]])/Tableau1[[#This Row],[Total CO2-emissions
(kg CO2-eq)
for scope 3 use ]],"")</f>
        <v>0.9895982603593062</v>
      </c>
      <c r="N1996" s="436" t="s">
        <v>436</v>
      </c>
      <c r="O1996" s="259">
        <v>3.6</v>
      </c>
      <c r="P1996" s="259" t="s">
        <v>4258</v>
      </c>
      <c r="Q1996" s="259" t="s">
        <v>5278</v>
      </c>
    </row>
    <row r="1997" spans="1:17" ht="21.75" customHeight="1">
      <c r="A1997" s="301" t="s">
        <v>4258</v>
      </c>
      <c r="B1997" s="301" t="s">
        <v>5278</v>
      </c>
      <c r="C1997" s="316" t="s">
        <v>8057</v>
      </c>
      <c r="D1997" s="465" t="s">
        <v>436</v>
      </c>
      <c r="E1997" s="465" t="s">
        <v>6060</v>
      </c>
      <c r="F1997" s="469" t="str">
        <f t="shared" si="62"/>
        <v>other</v>
      </c>
      <c r="G1997" s="260">
        <v>3.6805555555555598E-4</v>
      </c>
      <c r="H1997" s="260">
        <v>3.9665296650000003E-3</v>
      </c>
      <c r="I1997" s="260">
        <v>0</v>
      </c>
      <c r="J1997" s="260">
        <v>3.2595605726415904E-4</v>
      </c>
      <c r="K1997" s="260">
        <v>4.6605400912993096E-3</v>
      </c>
      <c r="L1997" s="301">
        <f t="shared" si="63"/>
        <v>1.6777944328677515E-2</v>
      </c>
      <c r="M1997" s="459">
        <f>IFERROR((Tableau1[[#This Row],[Scope 1
(kg CO2-eq)]]+Tableau1[[#This Row],[Scope 2 energy
(kg CO2-eq)]]+Tableau1[[#This Row],[Scope 2 Infrastructure
(kg CO2-eq)]])/Tableau1[[#This Row],[Total CO2-emissions
(kg CO2-eq)
for scope 3 use ]],"")</f>
        <v>0.93006070876800884</v>
      </c>
      <c r="N1997" s="436" t="s">
        <v>436</v>
      </c>
      <c r="O1997" s="259">
        <v>3.6</v>
      </c>
      <c r="P1997" s="259" t="s">
        <v>4258</v>
      </c>
      <c r="Q1997" s="259" t="s">
        <v>5278</v>
      </c>
    </row>
    <row r="1998" spans="1:17" ht="21.75" customHeight="1">
      <c r="A1998" s="301" t="s">
        <v>4258</v>
      </c>
      <c r="B1998" s="301" t="s">
        <v>5278</v>
      </c>
      <c r="C1998" s="316" t="s">
        <v>8058</v>
      </c>
      <c r="D1998" s="465" t="s">
        <v>436</v>
      </c>
      <c r="E1998" s="465" t="s">
        <v>119</v>
      </c>
      <c r="F1998" s="469" t="str">
        <f t="shared" si="62"/>
        <v>other</v>
      </c>
      <c r="G1998" s="260">
        <v>3.6805555555555598E-4</v>
      </c>
      <c r="H1998" s="260">
        <v>2.5095247266000002E-3</v>
      </c>
      <c r="I1998" s="260">
        <v>0</v>
      </c>
      <c r="J1998" s="260">
        <v>3.2595605726415904E-4</v>
      </c>
      <c r="K1998" s="260">
        <v>3.20353139210117E-3</v>
      </c>
      <c r="L1998" s="301">
        <f t="shared" si="63"/>
        <v>1.1532713011564213E-2</v>
      </c>
      <c r="M1998" s="459">
        <f>IFERROR((Tableau1[[#This Row],[Scope 1
(kg CO2-eq)]]+Tableau1[[#This Row],[Scope 2 energy
(kg CO2-eq)]]+Tableau1[[#This Row],[Scope 2 Infrastructure
(kg CO2-eq)]])/Tableau1[[#This Row],[Total CO2-emissions
(kg CO2-eq)
for scope 3 use ]],"")</f>
        <v>0.8982525625472878</v>
      </c>
      <c r="N1998" s="436" t="s">
        <v>436</v>
      </c>
      <c r="O1998" s="259">
        <v>3.6</v>
      </c>
      <c r="P1998" s="259" t="s">
        <v>4258</v>
      </c>
      <c r="Q1998" s="259" t="s">
        <v>5278</v>
      </c>
    </row>
    <row r="1999" spans="1:17" ht="21.75" customHeight="1">
      <c r="A1999" s="301" t="s">
        <v>4258</v>
      </c>
      <c r="B1999" s="301" t="s">
        <v>5278</v>
      </c>
      <c r="C1999" s="316" t="s">
        <v>8059</v>
      </c>
      <c r="D1999" s="465" t="s">
        <v>436</v>
      </c>
      <c r="E1999" s="465" t="s">
        <v>6034</v>
      </c>
      <c r="F1999" s="469" t="str">
        <f t="shared" si="62"/>
        <v>other</v>
      </c>
      <c r="G1999" s="260">
        <v>3.6805555555555598E-4</v>
      </c>
      <c r="H1999" s="260">
        <v>5.4158033027999998E-3</v>
      </c>
      <c r="I1999" s="260">
        <v>0</v>
      </c>
      <c r="J1999" s="260">
        <v>3.2595605726415904E-4</v>
      </c>
      <c r="K1999" s="260">
        <v>6.1098102955784101E-3</v>
      </c>
      <c r="L1999" s="301">
        <f t="shared" si="63"/>
        <v>2.1995317064082278E-2</v>
      </c>
      <c r="M1999" s="459">
        <f>IFERROR((Tableau1[[#This Row],[Scope 1
(kg CO2-eq)]]+Tableau1[[#This Row],[Scope 2 energy
(kg CO2-eq)]]+Tableau1[[#This Row],[Scope 2 Infrastructure
(kg CO2-eq)]])/Tableau1[[#This Row],[Total CO2-emissions
(kg CO2-eq)
for scope 3 use ]],"")</f>
        <v>0.94665113621306041</v>
      </c>
      <c r="N1999" s="436" t="s">
        <v>436</v>
      </c>
      <c r="O1999" s="259">
        <v>3.6</v>
      </c>
      <c r="P1999" s="259" t="s">
        <v>4258</v>
      </c>
      <c r="Q1999" s="259" t="s">
        <v>5278</v>
      </c>
    </row>
    <row r="2000" spans="1:17" ht="21.75" customHeight="1">
      <c r="A2000" s="301" t="s">
        <v>4258</v>
      </c>
      <c r="B2000" s="301" t="s">
        <v>5278</v>
      </c>
      <c r="C2000" s="316" t="s">
        <v>8060</v>
      </c>
      <c r="D2000" s="465" t="s">
        <v>436</v>
      </c>
      <c r="E2000" s="465" t="s">
        <v>122</v>
      </c>
      <c r="F2000" s="469" t="str">
        <f t="shared" si="62"/>
        <v>other</v>
      </c>
      <c r="G2000" s="260">
        <v>3.6805555555555598E-4</v>
      </c>
      <c r="H2000" s="260">
        <v>2.5467068042000001E-3</v>
      </c>
      <c r="I2000" s="260">
        <v>0</v>
      </c>
      <c r="J2000" s="260">
        <v>3.2595605726415904E-4</v>
      </c>
      <c r="K2000" s="260">
        <v>3.2407145200308799E-3</v>
      </c>
      <c r="L2000" s="301">
        <f t="shared" si="63"/>
        <v>1.1666572272111169E-2</v>
      </c>
      <c r="M2000" s="459">
        <f>IFERROR((Tableau1[[#This Row],[Scope 1
(kg CO2-eq)]]+Tableau1[[#This Row],[Scope 2 energy
(kg CO2-eq)]]+Tableau1[[#This Row],[Scope 2 Infrastructure
(kg CO2-eq)]])/Tableau1[[#This Row],[Total CO2-emissions
(kg CO2-eq)
for scope 3 use ]],"")</f>
        <v>0.89941966246622118</v>
      </c>
      <c r="N2000" s="436" t="s">
        <v>436</v>
      </c>
      <c r="O2000" s="259">
        <v>3.6</v>
      </c>
      <c r="P2000" s="259" t="s">
        <v>4258</v>
      </c>
      <c r="Q2000" s="259" t="s">
        <v>5278</v>
      </c>
    </row>
    <row r="2001" spans="1:17" ht="21.75" customHeight="1">
      <c r="A2001" s="301" t="s">
        <v>4258</v>
      </c>
      <c r="B2001" s="301" t="s">
        <v>5278</v>
      </c>
      <c r="C2001" s="316" t="s">
        <v>8061</v>
      </c>
      <c r="D2001" s="465" t="s">
        <v>436</v>
      </c>
      <c r="E2001" s="465" t="s">
        <v>6046</v>
      </c>
      <c r="F2001" s="469" t="str">
        <f t="shared" si="62"/>
        <v>other</v>
      </c>
      <c r="G2001" s="260">
        <v>3.6805555555555598E-4</v>
      </c>
      <c r="H2001" s="260">
        <v>2.5071642523399999E-2</v>
      </c>
      <c r="I2001" s="260">
        <v>0</v>
      </c>
      <c r="J2001" s="260">
        <v>3.2595605726415904E-4</v>
      </c>
      <c r="K2001" s="260">
        <v>2.57656499648194E-2</v>
      </c>
      <c r="L2001" s="301">
        <f t="shared" si="63"/>
        <v>9.2756339873349844E-2</v>
      </c>
      <c r="M2001" s="459">
        <f>IFERROR((Tableau1[[#This Row],[Scope 1
(kg CO2-eq)]]+Tableau1[[#This Row],[Scope 2 energy
(kg CO2-eq)]]+Tableau1[[#This Row],[Scope 2 Infrastructure
(kg CO2-eq)]])/Tableau1[[#This Row],[Total CO2-emissions
(kg CO2-eq)
for scope 3 use ]],"")</f>
        <v>0.98734936295770137</v>
      </c>
      <c r="N2001" s="436" t="s">
        <v>436</v>
      </c>
      <c r="O2001" s="259">
        <v>3.6</v>
      </c>
      <c r="P2001" s="259" t="s">
        <v>4258</v>
      </c>
      <c r="Q2001" s="259" t="s">
        <v>5278</v>
      </c>
    </row>
    <row r="2002" spans="1:17" ht="21.75" customHeight="1">
      <c r="A2002" s="301" t="s">
        <v>4258</v>
      </c>
      <c r="B2002" s="301" t="s">
        <v>5278</v>
      </c>
      <c r="C2002" s="316" t="s">
        <v>8062</v>
      </c>
      <c r="D2002" s="465" t="s">
        <v>436</v>
      </c>
      <c r="E2002" s="465" t="s">
        <v>6052</v>
      </c>
      <c r="F2002" s="469" t="str">
        <f t="shared" si="62"/>
        <v>other</v>
      </c>
      <c r="G2002" s="260">
        <v>3.6805555555555598E-4</v>
      </c>
      <c r="H2002" s="260">
        <v>3.1318818772000001E-3</v>
      </c>
      <c r="I2002" s="260">
        <v>0</v>
      </c>
      <c r="J2002" s="260">
        <v>3.2595605726415904E-4</v>
      </c>
      <c r="K2002" s="260">
        <v>3.82588730128296E-3</v>
      </c>
      <c r="L2002" s="301">
        <f t="shared" si="63"/>
        <v>1.3773194284618656E-2</v>
      </c>
      <c r="M2002" s="459">
        <f>IFERROR((Tableau1[[#This Row],[Scope 1
(kg CO2-eq)]]+Tableau1[[#This Row],[Scope 2 energy
(kg CO2-eq)]]+Tableau1[[#This Row],[Scope 2 Infrastructure
(kg CO2-eq)]])/Tableau1[[#This Row],[Total CO2-emissions
(kg CO2-eq)
for scope 3 use ]],"")</f>
        <v>0.91480411134481121</v>
      </c>
      <c r="N2002" s="436" t="s">
        <v>436</v>
      </c>
      <c r="O2002" s="259">
        <v>3.6</v>
      </c>
      <c r="P2002" s="259" t="s">
        <v>4258</v>
      </c>
      <c r="Q2002" s="259" t="s">
        <v>5278</v>
      </c>
    </row>
    <row r="2003" spans="1:17" ht="21.75" customHeight="1">
      <c r="A2003" s="301" t="s">
        <v>4258</v>
      </c>
      <c r="B2003" s="301" t="s">
        <v>5278</v>
      </c>
      <c r="C2003" s="316" t="s">
        <v>8063</v>
      </c>
      <c r="D2003" s="465" t="s">
        <v>436</v>
      </c>
      <c r="E2003" s="465" t="s">
        <v>6061</v>
      </c>
      <c r="F2003" s="469" t="str">
        <f t="shared" si="62"/>
        <v>other</v>
      </c>
      <c r="G2003" s="260">
        <v>3.6805555555555598E-4</v>
      </c>
      <c r="H2003" s="260">
        <v>8.3393635475499994E-2</v>
      </c>
      <c r="I2003" s="260">
        <v>0</v>
      </c>
      <c r="J2003" s="260">
        <v>3.2595605726415904E-4</v>
      </c>
      <c r="K2003" s="260">
        <v>8.4087646571518598E-2</v>
      </c>
      <c r="L2003" s="301">
        <f t="shared" si="63"/>
        <v>0.30271552765746695</v>
      </c>
      <c r="M2003" s="459">
        <f>IFERROR((Tableau1[[#This Row],[Scope 1
(kg CO2-eq)]]+Tableau1[[#This Row],[Scope 2 energy
(kg CO2-eq)]]+Tableau1[[#This Row],[Scope 2 Infrastructure
(kg CO2-eq)]])/Tableau1[[#This Row],[Total CO2-emissions
(kg CO2-eq)
for scope 3 use ]],"")</f>
        <v>0.99612362155734946</v>
      </c>
      <c r="N2003" s="436" t="s">
        <v>436</v>
      </c>
      <c r="O2003" s="259">
        <v>3.6</v>
      </c>
      <c r="P2003" s="259" t="s">
        <v>4258</v>
      </c>
      <c r="Q2003" s="259" t="s">
        <v>5278</v>
      </c>
    </row>
    <row r="2004" spans="1:17" ht="21.75" customHeight="1">
      <c r="A2004" s="301" t="s">
        <v>4258</v>
      </c>
      <c r="B2004" s="301" t="s">
        <v>5278</v>
      </c>
      <c r="C2004" s="316" t="s">
        <v>8064</v>
      </c>
      <c r="D2004" s="465" t="s">
        <v>436</v>
      </c>
      <c r="E2004" s="465" t="s">
        <v>6065</v>
      </c>
      <c r="F2004" s="469" t="str">
        <f t="shared" si="62"/>
        <v>other</v>
      </c>
      <c r="G2004" s="260">
        <v>3.6805555555555598E-4</v>
      </c>
      <c r="H2004" s="260">
        <v>2.9943449899999999E-3</v>
      </c>
      <c r="I2004" s="260">
        <v>0</v>
      </c>
      <c r="J2004" s="260">
        <v>3.2595605726415904E-4</v>
      </c>
      <c r="K2004" s="260">
        <v>3.6883558378184899E-3</v>
      </c>
      <c r="L2004" s="301">
        <f t="shared" si="63"/>
        <v>1.3278081016146564E-2</v>
      </c>
      <c r="M2004" s="459">
        <f>IFERROR((Tableau1[[#This Row],[Scope 1
(kg CO2-eq)]]+Tableau1[[#This Row],[Scope 2 energy
(kg CO2-eq)]]+Tableau1[[#This Row],[Scope 2 Infrastructure
(kg CO2-eq)]])/Tableau1[[#This Row],[Total CO2-emissions
(kg CO2-eq)
for scope 3 use ]],"")</f>
        <v>0.91162585536873708</v>
      </c>
      <c r="N2004" s="436" t="s">
        <v>436</v>
      </c>
      <c r="O2004" s="259">
        <v>3.6</v>
      </c>
      <c r="P2004" s="259" t="s">
        <v>4258</v>
      </c>
      <c r="Q2004" s="259" t="s">
        <v>5278</v>
      </c>
    </row>
    <row r="2005" spans="1:17" ht="21.75" customHeight="1">
      <c r="A2005" s="301" t="s">
        <v>4258</v>
      </c>
      <c r="B2005" s="301" t="s">
        <v>5278</v>
      </c>
      <c r="C2005" s="316" t="s">
        <v>8065</v>
      </c>
      <c r="D2005" s="465" t="s">
        <v>436</v>
      </c>
      <c r="E2005" s="465" t="s">
        <v>6047</v>
      </c>
      <c r="F2005" s="469" t="str">
        <f t="shared" si="62"/>
        <v>other</v>
      </c>
      <c r="G2005" s="260">
        <v>3.6805555555555598E-4</v>
      </c>
      <c r="H2005" s="260">
        <v>3.2454277120000001E-3</v>
      </c>
      <c r="I2005" s="260">
        <v>0</v>
      </c>
      <c r="J2005" s="260">
        <v>3.2595605726415904E-4</v>
      </c>
      <c r="K2005" s="260">
        <v>3.9394352154280103E-3</v>
      </c>
      <c r="L2005" s="301">
        <f t="shared" si="63"/>
        <v>1.4181966775540837E-2</v>
      </c>
      <c r="M2005" s="459">
        <f>IFERROR((Tableau1[[#This Row],[Scope 1
(kg CO2-eq)]]+Tableau1[[#This Row],[Scope 2 energy
(kg CO2-eq)]]+Tableau1[[#This Row],[Scope 2 Infrastructure
(kg CO2-eq)]])/Tableau1[[#This Row],[Total CO2-emissions
(kg CO2-eq)
for scope 3 use ]],"")</f>
        <v>0.9172592186321713</v>
      </c>
      <c r="N2005" s="436" t="s">
        <v>436</v>
      </c>
      <c r="O2005" s="259">
        <v>3.6</v>
      </c>
      <c r="P2005" s="259" t="s">
        <v>4258</v>
      </c>
      <c r="Q2005" s="259" t="s">
        <v>5278</v>
      </c>
    </row>
    <row r="2006" spans="1:17" ht="21.75" customHeight="1">
      <c r="A2006" s="301" t="s">
        <v>4258</v>
      </c>
      <c r="B2006" s="301" t="s">
        <v>5278</v>
      </c>
      <c r="C2006" s="316" t="s">
        <v>8066</v>
      </c>
      <c r="D2006" s="465" t="s">
        <v>436</v>
      </c>
      <c r="E2006" s="465" t="s">
        <v>6066</v>
      </c>
      <c r="F2006" s="469" t="str">
        <f t="shared" si="62"/>
        <v>other</v>
      </c>
      <c r="G2006" s="260">
        <v>3.6805555555555598E-4</v>
      </c>
      <c r="H2006" s="260">
        <v>5.5737051263999998E-3</v>
      </c>
      <c r="I2006" s="260">
        <v>0</v>
      </c>
      <c r="J2006" s="260">
        <v>3.2595605726415904E-4</v>
      </c>
      <c r="K2006" s="260">
        <v>6.2677162245730802E-3</v>
      </c>
      <c r="L2006" s="301">
        <f t="shared" si="63"/>
        <v>2.2563778408463089E-2</v>
      </c>
      <c r="M2006" s="459">
        <f>IFERROR((Tableau1[[#This Row],[Scope 1
(kg CO2-eq)]]+Tableau1[[#This Row],[Scope 2 energy
(kg CO2-eq)]]+Tableau1[[#This Row],[Scope 2 Infrastructure
(kg CO2-eq)]])/Tableau1[[#This Row],[Total CO2-emissions
(kg CO2-eq)
for scope 3 use ]],"")</f>
        <v>0.94799452768145609</v>
      </c>
      <c r="N2006" s="436" t="s">
        <v>436</v>
      </c>
      <c r="O2006" s="259">
        <v>3.6</v>
      </c>
      <c r="P2006" s="259" t="s">
        <v>4258</v>
      </c>
      <c r="Q2006" s="259" t="s">
        <v>5278</v>
      </c>
    </row>
    <row r="2007" spans="1:17" ht="21.75" customHeight="1">
      <c r="A2007" s="301" t="s">
        <v>4258</v>
      </c>
      <c r="B2007" s="301" t="s">
        <v>5278</v>
      </c>
      <c r="C2007" s="316" t="s">
        <v>8067</v>
      </c>
      <c r="D2007" s="465" t="s">
        <v>436</v>
      </c>
      <c r="E2007" s="465" t="s">
        <v>123</v>
      </c>
      <c r="F2007" s="469" t="str">
        <f t="shared" si="62"/>
        <v>other</v>
      </c>
      <c r="G2007" s="260">
        <v>3.6805555555555598E-4</v>
      </c>
      <c r="H2007" s="260">
        <v>6.1285378904400001E-2</v>
      </c>
      <c r="I2007" s="260">
        <v>0</v>
      </c>
      <c r="J2007" s="260">
        <v>3.2595605726415904E-4</v>
      </c>
      <c r="K2007" s="260">
        <v>6.1979389325007503E-2</v>
      </c>
      <c r="L2007" s="301">
        <f t="shared" si="63"/>
        <v>0.22312580157002701</v>
      </c>
      <c r="M2007" s="459">
        <f>IFERROR((Tableau1[[#This Row],[Scope 1
(kg CO2-eq)]]+Tableau1[[#This Row],[Scope 2 energy
(kg CO2-eq)]]+Tableau1[[#This Row],[Scope 2 Infrastructure
(kg CO2-eq)]])/Tableau1[[#This Row],[Total CO2-emissions
(kg CO2-eq)
for scope 3 use ]],"")</f>
        <v>0.9947409151880684</v>
      </c>
      <c r="N2007" s="436" t="s">
        <v>436</v>
      </c>
      <c r="O2007" s="259">
        <v>3.6</v>
      </c>
      <c r="P2007" s="259" t="s">
        <v>4258</v>
      </c>
      <c r="Q2007" s="259" t="s">
        <v>5278</v>
      </c>
    </row>
    <row r="2008" spans="1:17" ht="21.75" customHeight="1">
      <c r="A2008" s="301" t="s">
        <v>4258</v>
      </c>
      <c r="B2008" s="301" t="s">
        <v>5278</v>
      </c>
      <c r="C2008" s="316" t="s">
        <v>8068</v>
      </c>
      <c r="D2008" s="465" t="s">
        <v>436</v>
      </c>
      <c r="E2008" s="465" t="s">
        <v>6067</v>
      </c>
      <c r="F2008" s="469" t="str">
        <f t="shared" si="62"/>
        <v>other</v>
      </c>
      <c r="G2008" s="260">
        <v>3.6805555555555598E-4</v>
      </c>
      <c r="H2008" s="260">
        <v>3.9903930791999999E-3</v>
      </c>
      <c r="I2008" s="260">
        <v>0</v>
      </c>
      <c r="J2008" s="260">
        <v>3.2595605726415904E-4</v>
      </c>
      <c r="K2008" s="260">
        <v>4.6844006583323904E-3</v>
      </c>
      <c r="L2008" s="301">
        <f t="shared" si="63"/>
        <v>1.6863842369996607E-2</v>
      </c>
      <c r="M2008" s="459">
        <f>IFERROR((Tableau1[[#This Row],[Scope 1
(kg CO2-eq)]]+Tableau1[[#This Row],[Scope 2 energy
(kg CO2-eq)]]+Tableau1[[#This Row],[Scope 2 Infrastructure
(kg CO2-eq)]])/Tableau1[[#This Row],[Total CO2-emissions
(kg CO2-eq)
for scope 3 use ]],"")</f>
        <v>0.93041756088966343</v>
      </c>
      <c r="N2008" s="436" t="s">
        <v>436</v>
      </c>
      <c r="O2008" s="259">
        <v>3.6</v>
      </c>
      <c r="P2008" s="259" t="s">
        <v>4258</v>
      </c>
      <c r="Q2008" s="259" t="s">
        <v>5278</v>
      </c>
    </row>
    <row r="2009" spans="1:17" ht="21.75" customHeight="1">
      <c r="A2009" s="301" t="s">
        <v>4258</v>
      </c>
      <c r="B2009" s="301" t="s">
        <v>5278</v>
      </c>
      <c r="C2009" s="316" t="s">
        <v>8069</v>
      </c>
      <c r="D2009" s="465" t="s">
        <v>436</v>
      </c>
      <c r="E2009" s="465" t="s">
        <v>6076</v>
      </c>
      <c r="F2009" s="469" t="str">
        <f t="shared" si="62"/>
        <v>other</v>
      </c>
      <c r="G2009" s="260">
        <v>3.6805555555555598E-4</v>
      </c>
      <c r="H2009" s="260">
        <v>2.1957288759000002E-3</v>
      </c>
      <c r="I2009" s="260">
        <v>0</v>
      </c>
      <c r="J2009" s="260">
        <v>3.2595605726415904E-4</v>
      </c>
      <c r="K2009" s="260">
        <v>2.8897382334038498E-3</v>
      </c>
      <c r="L2009" s="301">
        <f t="shared" si="63"/>
        <v>1.0403057640253859E-2</v>
      </c>
      <c r="M2009" s="459">
        <f>IFERROR((Tableau1[[#This Row],[Scope 1
(kg CO2-eq)]]+Tableau1[[#This Row],[Scope 2 energy
(kg CO2-eq)]]+Tableau1[[#This Row],[Scope 2 Infrastructure
(kg CO2-eq)]])/Tableau1[[#This Row],[Total CO2-emissions
(kg CO2-eq)
for scope 3 use ]],"")</f>
        <v>0.88720300054155787</v>
      </c>
      <c r="N2009" s="436" t="s">
        <v>436</v>
      </c>
      <c r="O2009" s="259">
        <v>3.6</v>
      </c>
      <c r="P2009" s="259" t="s">
        <v>4258</v>
      </c>
      <c r="Q2009" s="259" t="s">
        <v>5278</v>
      </c>
    </row>
    <row r="2010" spans="1:17" ht="21.75" customHeight="1">
      <c r="A2010" s="301" t="s">
        <v>4258</v>
      </c>
      <c r="B2010" s="301" t="s">
        <v>5278</v>
      </c>
      <c r="C2010" s="316" t="s">
        <v>8070</v>
      </c>
      <c r="D2010" s="465" t="s">
        <v>436</v>
      </c>
      <c r="E2010" s="465" t="s">
        <v>6029</v>
      </c>
      <c r="F2010" s="469" t="str">
        <f t="shared" si="62"/>
        <v>other</v>
      </c>
      <c r="G2010" s="260">
        <v>3.6805555555555598E-4</v>
      </c>
      <c r="H2010" s="260">
        <v>6.1298802788000003E-3</v>
      </c>
      <c r="I2010" s="260">
        <v>0</v>
      </c>
      <c r="J2010" s="260">
        <v>3.2595605726415904E-4</v>
      </c>
      <c r="K2010" s="260">
        <v>6.8238896867125198E-3</v>
      </c>
      <c r="L2010" s="301">
        <f t="shared" si="63"/>
        <v>2.4566002872165073E-2</v>
      </c>
      <c r="M2010" s="459">
        <f>IFERROR((Tableau1[[#This Row],[Scope 1
(kg CO2-eq)]]+Tableau1[[#This Row],[Scope 2 energy
(kg CO2-eq)]]+Tableau1[[#This Row],[Scope 2 Infrastructure
(kg CO2-eq)]])/Tableau1[[#This Row],[Total CO2-emissions
(kg CO2-eq)
for scope 3 use ]],"")</f>
        <v>0.95223342297111568</v>
      </c>
      <c r="N2010" s="436" t="s">
        <v>436</v>
      </c>
      <c r="O2010" s="259">
        <v>3.6</v>
      </c>
      <c r="P2010" s="259" t="s">
        <v>4258</v>
      </c>
      <c r="Q2010" s="259" t="s">
        <v>5278</v>
      </c>
    </row>
    <row r="2011" spans="1:17" ht="21.75" customHeight="1">
      <c r="A2011" s="301" t="s">
        <v>4258</v>
      </c>
      <c r="B2011" s="301" t="s">
        <v>5278</v>
      </c>
      <c r="C2011" s="316" t="s">
        <v>8071</v>
      </c>
      <c r="D2011" s="465" t="s">
        <v>436</v>
      </c>
      <c r="E2011" s="465" t="s">
        <v>6027</v>
      </c>
      <c r="F2011" s="469" t="str">
        <f t="shared" si="62"/>
        <v>other</v>
      </c>
      <c r="G2011" s="260">
        <v>3.6805555555555598E-4</v>
      </c>
      <c r="H2011" s="260">
        <v>2.4501447773999999E-3</v>
      </c>
      <c r="I2011" s="260">
        <v>0</v>
      </c>
      <c r="J2011" s="260">
        <v>3.2595605726415904E-4</v>
      </c>
      <c r="K2011" s="260">
        <v>3.1441565329907001E-3</v>
      </c>
      <c r="L2011" s="301">
        <f t="shared" si="63"/>
        <v>1.1318963518766521E-2</v>
      </c>
      <c r="M2011" s="459">
        <f>IFERROR((Tableau1[[#This Row],[Scope 1
(kg CO2-eq)]]+Tableau1[[#This Row],[Scope 2 energy
(kg CO2-eq)]]+Tableau1[[#This Row],[Scope 2 Infrastructure
(kg CO2-eq)]])/Tableau1[[#This Row],[Total CO2-emissions
(kg CO2-eq)
for scope 3 use ]],"")</f>
        <v>0.8963295253862259</v>
      </c>
      <c r="N2011" s="436" t="s">
        <v>436</v>
      </c>
      <c r="O2011" s="259">
        <v>3.6</v>
      </c>
      <c r="P2011" s="259" t="s">
        <v>4258</v>
      </c>
      <c r="Q2011" s="259" t="s">
        <v>5278</v>
      </c>
    </row>
    <row r="2012" spans="1:17" ht="21.75" customHeight="1">
      <c r="A2012" s="301" t="s">
        <v>4258</v>
      </c>
      <c r="B2012" s="301" t="s">
        <v>5278</v>
      </c>
      <c r="C2012" s="316" t="s">
        <v>8072</v>
      </c>
      <c r="D2012" s="465" t="s">
        <v>436</v>
      </c>
      <c r="E2012" s="465" t="s">
        <v>6048</v>
      </c>
      <c r="F2012" s="469" t="str">
        <f t="shared" si="62"/>
        <v>other</v>
      </c>
      <c r="G2012" s="260">
        <v>3.6805555555555598E-4</v>
      </c>
      <c r="H2012" s="260">
        <v>4.3981196512E-3</v>
      </c>
      <c r="I2012" s="260">
        <v>0</v>
      </c>
      <c r="J2012" s="260">
        <v>3.2595605726415904E-4</v>
      </c>
      <c r="K2012" s="260">
        <v>5.09212934241547E-3</v>
      </c>
      <c r="L2012" s="301">
        <f t="shared" si="63"/>
        <v>1.8331665632695691E-2</v>
      </c>
      <c r="M2012" s="459">
        <f>IFERROR((Tableau1[[#This Row],[Scope 1
(kg CO2-eq)]]+Tableau1[[#This Row],[Scope 2 energy
(kg CO2-eq)]]+Tableau1[[#This Row],[Scope 2 Infrastructure
(kg CO2-eq)]])/Tableau1[[#This Row],[Total CO2-emissions
(kg CO2-eq)
for scope 3 use ]],"")</f>
        <v>0.93598863780916919</v>
      </c>
      <c r="N2012" s="436" t="s">
        <v>436</v>
      </c>
      <c r="O2012" s="259">
        <v>3.6</v>
      </c>
      <c r="P2012" s="259" t="s">
        <v>4258</v>
      </c>
      <c r="Q2012" s="259" t="s">
        <v>5278</v>
      </c>
    </row>
    <row r="2013" spans="1:17" ht="21.75" customHeight="1">
      <c r="A2013" s="301" t="s">
        <v>4258</v>
      </c>
      <c r="B2013" s="301" t="s">
        <v>5278</v>
      </c>
      <c r="C2013" s="316" t="s">
        <v>8073</v>
      </c>
      <c r="D2013" s="465" t="s">
        <v>436</v>
      </c>
      <c r="E2013" s="465" t="s">
        <v>6030</v>
      </c>
      <c r="F2013" s="469" t="str">
        <f t="shared" si="62"/>
        <v>other</v>
      </c>
      <c r="G2013" s="260">
        <v>3.6805555555555598E-4</v>
      </c>
      <c r="H2013" s="260">
        <v>2.2099832692E-3</v>
      </c>
      <c r="I2013" s="260">
        <v>0</v>
      </c>
      <c r="J2013" s="260">
        <v>3.2595605726415904E-4</v>
      </c>
      <c r="K2013" s="260">
        <v>2.9039932260124298E-3</v>
      </c>
      <c r="L2013" s="301">
        <f t="shared" si="63"/>
        <v>1.0454375613644748E-2</v>
      </c>
      <c r="M2013" s="459">
        <f>IFERROR((Tableau1[[#This Row],[Scope 1
(kg CO2-eq)]]+Tableau1[[#This Row],[Scope 2 energy
(kg CO2-eq)]]+Tableau1[[#This Row],[Scope 2 Infrastructure
(kg CO2-eq)]])/Tableau1[[#This Row],[Total CO2-emissions
(kg CO2-eq)
for scope 3 use ]],"")</f>
        <v>0.88775648705473986</v>
      </c>
      <c r="N2013" s="436" t="s">
        <v>436</v>
      </c>
      <c r="O2013" s="259">
        <v>3.6</v>
      </c>
      <c r="P2013" s="259" t="s">
        <v>4258</v>
      </c>
      <c r="Q2013" s="259" t="s">
        <v>5278</v>
      </c>
    </row>
    <row r="2014" spans="1:17" ht="21.75" customHeight="1">
      <c r="A2014" s="301" t="s">
        <v>4258</v>
      </c>
      <c r="B2014" s="301" t="s">
        <v>5278</v>
      </c>
      <c r="C2014" s="316" t="s">
        <v>8074</v>
      </c>
      <c r="D2014" s="465" t="s">
        <v>436</v>
      </c>
      <c r="E2014" s="465" t="s">
        <v>6040</v>
      </c>
      <c r="F2014" s="469" t="str">
        <f t="shared" si="62"/>
        <v>other</v>
      </c>
      <c r="G2014" s="260">
        <v>3.6805555555555598E-4</v>
      </c>
      <c r="H2014" s="260">
        <v>3.1235889437000001E-3</v>
      </c>
      <c r="I2014" s="260">
        <v>0</v>
      </c>
      <c r="J2014" s="260">
        <v>3.2595605726415904E-4</v>
      </c>
      <c r="K2014" s="260">
        <v>3.8175993441246598E-3</v>
      </c>
      <c r="L2014" s="301">
        <f t="shared" si="63"/>
        <v>1.3743357638848775E-2</v>
      </c>
      <c r="M2014" s="459">
        <f>IFERROR((Tableau1[[#This Row],[Scope 1
(kg CO2-eq)]]+Tableau1[[#This Row],[Scope 2 energy
(kg CO2-eq)]]+Tableau1[[#This Row],[Scope 2 Infrastructure
(kg CO2-eq)]])/Tableau1[[#This Row],[Total CO2-emissions
(kg CO2-eq)
for scope 3 use ]],"")</f>
        <v>0.91461784868264062</v>
      </c>
      <c r="N2014" s="436" t="s">
        <v>436</v>
      </c>
      <c r="O2014" s="259">
        <v>3.6</v>
      </c>
      <c r="P2014" s="259" t="s">
        <v>4258</v>
      </c>
      <c r="Q2014" s="259" t="s">
        <v>5278</v>
      </c>
    </row>
    <row r="2015" spans="1:17" ht="21.75" customHeight="1">
      <c r="A2015" s="301" t="s">
        <v>4258</v>
      </c>
      <c r="B2015" s="301" t="s">
        <v>5278</v>
      </c>
      <c r="C2015" s="316" t="s">
        <v>8075</v>
      </c>
      <c r="D2015" s="465" t="s">
        <v>436</v>
      </c>
      <c r="E2015" s="465" t="s">
        <v>6028</v>
      </c>
      <c r="F2015" s="469" t="str">
        <f t="shared" si="62"/>
        <v>other</v>
      </c>
      <c r="G2015" s="260">
        <v>3.6805555555555598E-4</v>
      </c>
      <c r="H2015" s="260">
        <v>3.4130935389999999E-3</v>
      </c>
      <c r="I2015" s="260">
        <v>0</v>
      </c>
      <c r="J2015" s="260">
        <v>3.2595605726415904E-4</v>
      </c>
      <c r="K2015" s="260">
        <v>4.1071066286833104E-3</v>
      </c>
      <c r="L2015" s="301">
        <f t="shared" si="63"/>
        <v>1.4785583863259918E-2</v>
      </c>
      <c r="M2015" s="459">
        <f>IFERROR((Tableau1[[#This Row],[Scope 1
(kg CO2-eq)]]+Tableau1[[#This Row],[Scope 2 energy
(kg CO2-eq)]]+Tableau1[[#This Row],[Scope 2 Infrastructure
(kg CO2-eq)]])/Tableau1[[#This Row],[Total CO2-emissions
(kg CO2-eq)
for scope 3 use ]],"")</f>
        <v>0.92063572641349889</v>
      </c>
      <c r="N2015" s="436" t="s">
        <v>436</v>
      </c>
      <c r="O2015" s="259">
        <v>3.6</v>
      </c>
      <c r="P2015" s="259" t="s">
        <v>4258</v>
      </c>
      <c r="Q2015" s="259" t="s">
        <v>5278</v>
      </c>
    </row>
    <row r="2016" spans="1:17" ht="21.75" customHeight="1">
      <c r="A2016" s="301" t="s">
        <v>4258</v>
      </c>
      <c r="B2016" s="301" t="s">
        <v>5278</v>
      </c>
      <c r="C2016" s="316" t="s">
        <v>8076</v>
      </c>
      <c r="D2016" s="465" t="s">
        <v>436</v>
      </c>
      <c r="E2016" s="465" t="s">
        <v>6054</v>
      </c>
      <c r="F2016" s="469" t="str">
        <f t="shared" si="62"/>
        <v>other</v>
      </c>
      <c r="G2016" s="260">
        <v>3.6805555555555598E-4</v>
      </c>
      <c r="H2016" s="260">
        <v>3.5250828651999999E-3</v>
      </c>
      <c r="I2016" s="260">
        <v>0</v>
      </c>
      <c r="J2016" s="260">
        <v>3.2595605726415904E-4</v>
      </c>
      <c r="K2016" s="260">
        <v>4.2190911931026297E-3</v>
      </c>
      <c r="L2016" s="301">
        <f t="shared" si="63"/>
        <v>1.5188728295169467E-2</v>
      </c>
      <c r="M2016" s="459">
        <f>IFERROR((Tableau1[[#This Row],[Scope 1
(kg CO2-eq)]]+Tableau1[[#This Row],[Scope 2 energy
(kg CO2-eq)]]+Tableau1[[#This Row],[Scope 2 Infrastructure
(kg CO2-eq)]])/Tableau1[[#This Row],[Total CO2-emissions
(kg CO2-eq)
for scope 3 use ]],"")</f>
        <v>0.92274336878995611</v>
      </c>
      <c r="N2016" s="436" t="s">
        <v>436</v>
      </c>
      <c r="O2016" s="259">
        <v>3.6</v>
      </c>
      <c r="P2016" s="259" t="s">
        <v>4258</v>
      </c>
      <c r="Q2016" s="259" t="s">
        <v>5278</v>
      </c>
    </row>
    <row r="2017" spans="1:17" ht="21.75" customHeight="1">
      <c r="A2017" s="301" t="s">
        <v>4258</v>
      </c>
      <c r="B2017" s="301" t="s">
        <v>5278</v>
      </c>
      <c r="C2017" s="316" t="s">
        <v>8077</v>
      </c>
      <c r="D2017" s="465" t="s">
        <v>436</v>
      </c>
      <c r="E2017" s="465" t="s">
        <v>6049</v>
      </c>
      <c r="F2017" s="469" t="str">
        <f t="shared" si="62"/>
        <v>other</v>
      </c>
      <c r="G2017" s="260">
        <v>3.6805555555555598E-4</v>
      </c>
      <c r="H2017" s="260">
        <v>5.3310278158999998E-3</v>
      </c>
      <c r="I2017" s="260">
        <v>0</v>
      </c>
      <c r="J2017" s="260">
        <v>3.2595605726415904E-4</v>
      </c>
      <c r="K2017" s="260">
        <v>6.02503284918335E-3</v>
      </c>
      <c r="L2017" s="301">
        <f t="shared" si="63"/>
        <v>2.1690118257060062E-2</v>
      </c>
      <c r="M2017" s="459">
        <f>IFERROR((Tableau1[[#This Row],[Scope 1
(kg CO2-eq)]]+Tableau1[[#This Row],[Scope 2 energy
(kg CO2-eq)]]+Tableau1[[#This Row],[Scope 2 Infrastructure
(kg CO2-eq)]])/Tableau1[[#This Row],[Total CO2-emissions
(kg CO2-eq)
for scope 3 use ]],"")</f>
        <v>0.94590079657873172</v>
      </c>
      <c r="N2017" s="436" t="s">
        <v>436</v>
      </c>
      <c r="O2017" s="259">
        <v>3.6</v>
      </c>
      <c r="P2017" s="259" t="s">
        <v>4258</v>
      </c>
      <c r="Q2017" s="259" t="s">
        <v>5278</v>
      </c>
    </row>
    <row r="2018" spans="1:17" ht="21.75" customHeight="1">
      <c r="A2018" s="301" t="s">
        <v>4258</v>
      </c>
      <c r="B2018" s="301" t="s">
        <v>5278</v>
      </c>
      <c r="C2018" s="316" t="s">
        <v>8078</v>
      </c>
      <c r="D2018" s="465" t="s">
        <v>436</v>
      </c>
      <c r="E2018" s="465" t="s">
        <v>6044</v>
      </c>
      <c r="F2018" s="469" t="str">
        <f t="shared" si="62"/>
        <v>other</v>
      </c>
      <c r="G2018" s="260">
        <v>3.7843658111111101E-4</v>
      </c>
      <c r="H2018" s="260">
        <v>5.40351385292E-2</v>
      </c>
      <c r="I2018" s="260">
        <v>1.771966366E-4</v>
      </c>
      <c r="J2018" s="260">
        <v>6.9287014429154892E-4</v>
      </c>
      <c r="K2018" s="260">
        <v>5.5283641039145098E-2</v>
      </c>
      <c r="L2018" s="301">
        <f t="shared" si="63"/>
        <v>0.19902110774092235</v>
      </c>
      <c r="M2018" s="459">
        <f>IFERROR((Tableau1[[#This Row],[Scope 1
(kg CO2-eq)]]+Tableau1[[#This Row],[Scope 2 energy
(kg CO2-eq)]]+Tableau1[[#This Row],[Scope 2 Infrastructure
(kg CO2-eq)]])/Tableau1[[#This Row],[Total CO2-emissions
(kg CO2-eq)
for scope 3 use ]],"")</f>
        <v>0.98746701050780317</v>
      </c>
      <c r="N2018" s="436" t="s">
        <v>436</v>
      </c>
      <c r="O2018" s="259">
        <v>3.6</v>
      </c>
      <c r="P2018" s="259" t="s">
        <v>4258</v>
      </c>
      <c r="Q2018" s="259" t="s">
        <v>5278</v>
      </c>
    </row>
    <row r="2019" spans="1:17" ht="21.75" customHeight="1">
      <c r="A2019" s="301" t="s">
        <v>4258</v>
      </c>
      <c r="B2019" s="301" t="s">
        <v>5278</v>
      </c>
      <c r="C2019" s="316" t="s">
        <v>8079</v>
      </c>
      <c r="D2019" s="465" t="s">
        <v>436</v>
      </c>
      <c r="E2019" s="465" t="s">
        <v>117</v>
      </c>
      <c r="F2019" s="469" t="str">
        <f t="shared" si="62"/>
        <v>other</v>
      </c>
      <c r="G2019" s="260">
        <v>7.9264298055555502E-4</v>
      </c>
      <c r="H2019" s="260">
        <v>3.3446232987499998E-2</v>
      </c>
      <c r="I2019" s="260">
        <v>1.786689125E-4</v>
      </c>
      <c r="J2019" s="260">
        <v>6.9509286613705489E-4</v>
      </c>
      <c r="K2019" s="260">
        <v>3.5112637047181497E-2</v>
      </c>
      <c r="L2019" s="301">
        <f t="shared" si="63"/>
        <v>0.12640549336985341</v>
      </c>
      <c r="M2019" s="459">
        <f>IFERROR((Tableau1[[#This Row],[Scope 1
(kg CO2-eq)]]+Tableau1[[#This Row],[Scope 2 energy
(kg CO2-eq)]]+Tableau1[[#This Row],[Scope 2 Infrastructure
(kg CO2-eq)]])/Tableau1[[#This Row],[Total CO2-emissions
(kg CO2-eq)
for scope 3 use ]],"")</f>
        <v>0.98020393154487551</v>
      </c>
      <c r="N2019" s="436" t="s">
        <v>436</v>
      </c>
      <c r="O2019" s="259">
        <v>3.6</v>
      </c>
      <c r="P2019" s="259" t="s">
        <v>4258</v>
      </c>
      <c r="Q2019" s="259" t="s">
        <v>5278</v>
      </c>
    </row>
    <row r="2020" spans="1:17" ht="21.75" customHeight="1">
      <c r="A2020" s="301" t="s">
        <v>4258</v>
      </c>
      <c r="B2020" s="301" t="s">
        <v>5278</v>
      </c>
      <c r="C2020" s="316" t="s">
        <v>8080</v>
      </c>
      <c r="D2020" s="465" t="s">
        <v>436</v>
      </c>
      <c r="E2020" s="465" t="s">
        <v>6056</v>
      </c>
      <c r="F2020" s="469" t="str">
        <f t="shared" si="62"/>
        <v>other</v>
      </c>
      <c r="G2020" s="260">
        <v>8.3012358611111103E-4</v>
      </c>
      <c r="H2020" s="260">
        <v>5.0161928102999999E-3</v>
      </c>
      <c r="I2020" s="260">
        <v>1.9267900819999999E-4</v>
      </c>
      <c r="J2020" s="260">
        <v>6.95293995238059E-4</v>
      </c>
      <c r="K2020" s="260">
        <v>6.7342869703880199E-3</v>
      </c>
      <c r="L2020" s="301">
        <f t="shared" si="63"/>
        <v>2.4243433093396872E-2</v>
      </c>
      <c r="M2020" s="459">
        <f>IFERROR((Tableau1[[#This Row],[Scope 1
(kg CO2-eq)]]+Tableau1[[#This Row],[Scope 2 energy
(kg CO2-eq)]]+Tableau1[[#This Row],[Scope 2 Infrastructure
(kg CO2-eq)]])/Tableau1[[#This Row],[Total CO2-emissions
(kg CO2-eq)
for scope 3 use ]],"")</f>
        <v>0.89675349909585944</v>
      </c>
      <c r="N2020" s="436" t="s">
        <v>436</v>
      </c>
      <c r="O2020" s="259">
        <v>3.6</v>
      </c>
      <c r="P2020" s="259" t="s">
        <v>4258</v>
      </c>
      <c r="Q2020" s="259" t="s">
        <v>5278</v>
      </c>
    </row>
    <row r="2021" spans="1:17" ht="21.75" customHeight="1">
      <c r="A2021" s="301" t="s">
        <v>4258</v>
      </c>
      <c r="B2021" s="301" t="s">
        <v>5278</v>
      </c>
      <c r="C2021" s="316" t="s">
        <v>8081</v>
      </c>
      <c r="D2021" s="465" t="s">
        <v>436</v>
      </c>
      <c r="E2021" s="465" t="s">
        <v>700</v>
      </c>
      <c r="F2021" s="469" t="str">
        <f t="shared" si="62"/>
        <v>CH</v>
      </c>
      <c r="G2021" s="260">
        <v>3.8178632861111099E-4</v>
      </c>
      <c r="H2021" s="260">
        <v>6.9667150279999999E-3</v>
      </c>
      <c r="I2021" s="260">
        <v>1.7969469639999999E-4</v>
      </c>
      <c r="J2021" s="260">
        <v>6.9288811976695895E-4</v>
      </c>
      <c r="K2021" s="260">
        <v>8.2210842640282802E-3</v>
      </c>
      <c r="L2021" s="301">
        <f t="shared" si="63"/>
        <v>2.9595903350501808E-2</v>
      </c>
      <c r="M2021" s="459">
        <f>IFERROR((Tableau1[[#This Row],[Scope 1
(kg CO2-eq)]]+Tableau1[[#This Row],[Scope 2 energy
(kg CO2-eq)]]+Tableau1[[#This Row],[Scope 2 Infrastructure
(kg CO2-eq)]])/Tableau1[[#This Row],[Total CO2-emissions
(kg CO2-eq)
for scope 3 use ]],"")</f>
        <v>0.91571814753816205</v>
      </c>
      <c r="N2021" s="436" t="s">
        <v>436</v>
      </c>
      <c r="O2021" s="259">
        <v>3.6</v>
      </c>
      <c r="P2021" s="259" t="s">
        <v>4258</v>
      </c>
      <c r="Q2021" s="259" t="s">
        <v>5278</v>
      </c>
    </row>
    <row r="2022" spans="1:17" ht="21.75" customHeight="1">
      <c r="A2022" s="301" t="s">
        <v>4258</v>
      </c>
      <c r="B2022" s="301" t="s">
        <v>5278</v>
      </c>
      <c r="C2022" s="316" t="s">
        <v>8082</v>
      </c>
      <c r="D2022" s="465" t="s">
        <v>436</v>
      </c>
      <c r="E2022" s="465" t="s">
        <v>6043</v>
      </c>
      <c r="F2022" s="469" t="str">
        <f t="shared" si="62"/>
        <v>other</v>
      </c>
      <c r="G2022" s="260">
        <v>3.8123783194444398E-4</v>
      </c>
      <c r="H2022" s="260">
        <v>3.4569089829E-3</v>
      </c>
      <c r="I2022" s="260">
        <v>1.792662822E-4</v>
      </c>
      <c r="J2022" s="260">
        <v>6.92885176414256E-4</v>
      </c>
      <c r="K2022" s="260">
        <v>4.7102917602363801E-3</v>
      </c>
      <c r="L2022" s="301">
        <f t="shared" si="63"/>
        <v>1.6957050336850969E-2</v>
      </c>
      <c r="M2022" s="459">
        <f>IFERROR((Tableau1[[#This Row],[Scope 1
(kg CO2-eq)]]+Tableau1[[#This Row],[Scope 2 energy
(kg CO2-eq)]]+Tableau1[[#This Row],[Scope 2 Infrastructure
(kg CO2-eq)]])/Tableau1[[#This Row],[Total CO2-emissions
(kg CO2-eq)
for scope 3 use ]],"")</f>
        <v>0.85290111558669879</v>
      </c>
      <c r="N2022" s="436" t="s">
        <v>436</v>
      </c>
      <c r="O2022" s="259">
        <v>3.6</v>
      </c>
      <c r="P2022" s="259" t="s">
        <v>4258</v>
      </c>
      <c r="Q2022" s="259" t="s">
        <v>5278</v>
      </c>
    </row>
    <row r="2023" spans="1:17" ht="21.75" customHeight="1">
      <c r="A2023" s="301" t="s">
        <v>4258</v>
      </c>
      <c r="B2023" s="301" t="s">
        <v>5278</v>
      </c>
      <c r="C2023" s="316" t="s">
        <v>8083</v>
      </c>
      <c r="D2023" s="465" t="s">
        <v>436</v>
      </c>
      <c r="E2023" s="465" t="s">
        <v>6045</v>
      </c>
      <c r="F2023" s="469" t="str">
        <f t="shared" si="62"/>
        <v>other</v>
      </c>
      <c r="G2023" s="260">
        <v>3.6320926888888899E-4</v>
      </c>
      <c r="H2023" s="260">
        <v>6.7044729023999997E-3</v>
      </c>
      <c r="I2023" s="260">
        <v>1.8231045839999999E-4</v>
      </c>
      <c r="J2023" s="260">
        <v>6.9278843121428103E-4</v>
      </c>
      <c r="K2023" s="260">
        <v>7.9427774375893604E-3</v>
      </c>
      <c r="L2023" s="301">
        <f t="shared" si="63"/>
        <v>2.8593998775321698E-2</v>
      </c>
      <c r="M2023" s="459">
        <f>IFERROR((Tableau1[[#This Row],[Scope 1
(kg CO2-eq)]]+Tableau1[[#This Row],[Scope 2 energy
(kg CO2-eq)]]+Tableau1[[#This Row],[Scope 2 Infrastructure
(kg CO2-eq)]])/Tableau1[[#This Row],[Total CO2-emissions
(kg CO2-eq)
for scope 3 use ]],"")</f>
        <v>0.9127780158333717</v>
      </c>
      <c r="N2023" s="436" t="s">
        <v>436</v>
      </c>
      <c r="O2023" s="259">
        <v>3.6</v>
      </c>
      <c r="P2023" s="259" t="s">
        <v>4258</v>
      </c>
      <c r="Q2023" s="259" t="s">
        <v>5278</v>
      </c>
    </row>
    <row r="2024" spans="1:17" ht="21.75" customHeight="1">
      <c r="A2024" s="301" t="s">
        <v>4258</v>
      </c>
      <c r="B2024" s="301" t="s">
        <v>5278</v>
      </c>
      <c r="C2024" s="316" t="s">
        <v>8084</v>
      </c>
      <c r="D2024" s="465" t="s">
        <v>436</v>
      </c>
      <c r="E2024" s="465" t="s">
        <v>6016</v>
      </c>
      <c r="F2024" s="469" t="str">
        <f t="shared" si="62"/>
        <v>other</v>
      </c>
      <c r="G2024" s="260">
        <v>7.9466719444444404E-4</v>
      </c>
      <c r="H2024" s="260">
        <v>6.5371362650000001E-3</v>
      </c>
      <c r="I2024" s="260">
        <v>1.794005323E-4</v>
      </c>
      <c r="J2024" s="260">
        <v>6.9510372851010606E-4</v>
      </c>
      <c r="K2024" s="260">
        <v>8.2063125723007592E-3</v>
      </c>
      <c r="L2024" s="301">
        <f t="shared" si="63"/>
        <v>2.9542725260282735E-2</v>
      </c>
      <c r="M2024" s="459">
        <f>IFERROR((Tableau1[[#This Row],[Scope 1
(kg CO2-eq)]]+Tableau1[[#This Row],[Scope 2 energy
(kg CO2-eq)]]+Tableau1[[#This Row],[Scope 2 Infrastructure
(kg CO2-eq)]])/Tableau1[[#This Row],[Total CO2-emissions
(kg CO2-eq)
for scope 3 use ]],"")</f>
        <v>0.91529586834133569</v>
      </c>
      <c r="N2024" s="436" t="s">
        <v>436</v>
      </c>
      <c r="O2024" s="259">
        <v>3.6</v>
      </c>
      <c r="P2024" s="259" t="s">
        <v>4258</v>
      </c>
      <c r="Q2024" s="259" t="s">
        <v>5278</v>
      </c>
    </row>
    <row r="2025" spans="1:17" ht="21.75" customHeight="1">
      <c r="A2025" s="301" t="s">
        <v>4258</v>
      </c>
      <c r="B2025" s="301" t="s">
        <v>5278</v>
      </c>
      <c r="C2025" s="316" t="s">
        <v>8085</v>
      </c>
      <c r="D2025" s="465" t="s">
        <v>436</v>
      </c>
      <c r="E2025" s="465" t="s">
        <v>6022</v>
      </c>
      <c r="F2025" s="469" t="str">
        <f t="shared" si="62"/>
        <v>other</v>
      </c>
      <c r="G2025" s="260">
        <v>7.9989097222222204E-4</v>
      </c>
      <c r="H2025" s="260">
        <v>8.1816571649999999E-3</v>
      </c>
      <c r="I2025" s="260">
        <v>1.8128259999999999E-4</v>
      </c>
      <c r="J2025" s="260">
        <v>6.9513176044055794E-4</v>
      </c>
      <c r="K2025" s="260">
        <v>9.8579621560575606E-3</v>
      </c>
      <c r="L2025" s="301">
        <f t="shared" si="63"/>
        <v>3.5488663761807218E-2</v>
      </c>
      <c r="M2025" s="459">
        <f>IFERROR((Tableau1[[#This Row],[Scope 1
(kg CO2-eq)]]+Tableau1[[#This Row],[Scope 2 energy
(kg CO2-eq)]]+Tableau1[[#This Row],[Scope 2 Infrastructure
(kg CO2-eq)]])/Tableau1[[#This Row],[Total CO2-emissions
(kg CO2-eq)
for scope 3 use ]],"")</f>
        <v>0.92948528226919691</v>
      </c>
      <c r="N2025" s="436" t="s">
        <v>436</v>
      </c>
      <c r="O2025" s="259">
        <v>3.6</v>
      </c>
      <c r="P2025" s="259" t="s">
        <v>4258</v>
      </c>
      <c r="Q2025" s="259" t="s">
        <v>5278</v>
      </c>
    </row>
    <row r="2026" spans="1:17" ht="21.75" customHeight="1">
      <c r="A2026" s="301" t="s">
        <v>4258</v>
      </c>
      <c r="B2026" s="301" t="s">
        <v>5278</v>
      </c>
      <c r="C2026" s="316" t="s">
        <v>8086</v>
      </c>
      <c r="D2026" s="465" t="s">
        <v>436</v>
      </c>
      <c r="E2026" s="465" t="s">
        <v>6059</v>
      </c>
      <c r="F2026" s="469" t="str">
        <f t="shared" si="62"/>
        <v>other</v>
      </c>
      <c r="G2026" s="260">
        <v>8.26597536111111E-4</v>
      </c>
      <c r="H2026" s="260">
        <v>7.7132889899999999E-3</v>
      </c>
      <c r="I2026" s="260">
        <v>1.9130294999999999E-4</v>
      </c>
      <c r="J2026" s="260">
        <v>6.9527507368500891E-4</v>
      </c>
      <c r="K2026" s="260">
        <v>9.4264752103902904E-3</v>
      </c>
      <c r="L2026" s="301">
        <f t="shared" si="63"/>
        <v>3.3935310757405045E-2</v>
      </c>
      <c r="M2026" s="459">
        <f>IFERROR((Tableau1[[#This Row],[Scope 1
(kg CO2-eq)]]+Tableau1[[#This Row],[Scope 2 energy
(kg CO2-eq)]]+Tableau1[[#This Row],[Scope 2 Infrastructure
(kg CO2-eq)]])/Tableau1[[#This Row],[Total CO2-emissions
(kg CO2-eq)
for scope 3 use ]],"")</f>
        <v>0.92624117511996384</v>
      </c>
      <c r="N2026" s="436" t="s">
        <v>436</v>
      </c>
      <c r="O2026" s="259">
        <v>3.6</v>
      </c>
      <c r="P2026" s="259" t="s">
        <v>4258</v>
      </c>
      <c r="Q2026" s="259" t="s">
        <v>5278</v>
      </c>
    </row>
    <row r="2027" spans="1:17" ht="21.75" customHeight="1">
      <c r="A2027" s="301" t="s">
        <v>4258</v>
      </c>
      <c r="B2027" s="301" t="s">
        <v>5278</v>
      </c>
      <c r="C2027" s="316" t="s">
        <v>8087</v>
      </c>
      <c r="D2027" s="465" t="s">
        <v>436</v>
      </c>
      <c r="E2027" s="465" t="s">
        <v>6018</v>
      </c>
      <c r="F2027" s="469" t="str">
        <f t="shared" si="62"/>
        <v>other</v>
      </c>
      <c r="G2027" s="260">
        <v>7.9447130277777805E-4</v>
      </c>
      <c r="H2027" s="260">
        <v>3.3661806412599998E-2</v>
      </c>
      <c r="I2027" s="260">
        <v>1.793478252E-4</v>
      </c>
      <c r="J2027" s="260">
        <v>6.9510267731271195E-4</v>
      </c>
      <c r="K2027" s="260">
        <v>3.5330728710085503E-2</v>
      </c>
      <c r="L2027" s="301">
        <f t="shared" si="63"/>
        <v>0.12719062335630782</v>
      </c>
      <c r="M2027" s="459">
        <f>IFERROR((Tableau1[[#This Row],[Scope 1
(kg CO2-eq)]]+Tableau1[[#This Row],[Scope 2 energy
(kg CO2-eq)]]+Tableau1[[#This Row],[Scope 2 Infrastructure
(kg CO2-eq)]])/Tableau1[[#This Row],[Total CO2-emissions
(kg CO2-eq)
for scope 3 use ]],"")</f>
        <v>0.98032581849042644</v>
      </c>
      <c r="N2027" s="436" t="s">
        <v>436</v>
      </c>
      <c r="O2027" s="259">
        <v>3.6</v>
      </c>
      <c r="P2027" s="259" t="s">
        <v>4258</v>
      </c>
      <c r="Q2027" s="259" t="s">
        <v>5278</v>
      </c>
    </row>
    <row r="2028" spans="1:17" ht="21.75" customHeight="1">
      <c r="A2028" s="301" t="s">
        <v>4258</v>
      </c>
      <c r="B2028" s="301" t="s">
        <v>5278</v>
      </c>
      <c r="C2028" s="316" t="s">
        <v>8088</v>
      </c>
      <c r="D2028" s="465" t="s">
        <v>436</v>
      </c>
      <c r="E2028" s="465" t="s">
        <v>6060</v>
      </c>
      <c r="F2028" s="469" t="str">
        <f t="shared" si="62"/>
        <v>other</v>
      </c>
      <c r="G2028" s="260">
        <v>7.8865985E-4</v>
      </c>
      <c r="H2028" s="260">
        <v>5.5991385615000002E-3</v>
      </c>
      <c r="I2028" s="260">
        <v>1.772747525E-4</v>
      </c>
      <c r="J2028" s="260">
        <v>6.9507149179009E-4</v>
      </c>
      <c r="K2028" s="260">
        <v>7.2601371539787202E-3</v>
      </c>
      <c r="L2028" s="301">
        <f t="shared" si="63"/>
        <v>2.6136493754323392E-2</v>
      </c>
      <c r="M2028" s="459">
        <f>IFERROR((Tableau1[[#This Row],[Scope 1
(kg CO2-eq)]]+Tableau1[[#This Row],[Scope 2 energy
(kg CO2-eq)]]+Tableau1[[#This Row],[Scope 2 Infrastructure
(kg CO2-eq)]])/Tableau1[[#This Row],[Total CO2-emissions
(kg CO2-eq)
for scope 3 use ]],"")</f>
        <v>0.90426296704356202</v>
      </c>
      <c r="N2028" s="436" t="s">
        <v>436</v>
      </c>
      <c r="O2028" s="259">
        <v>3.6</v>
      </c>
      <c r="P2028" s="259" t="s">
        <v>4258</v>
      </c>
      <c r="Q2028" s="259" t="s">
        <v>5278</v>
      </c>
    </row>
    <row r="2029" spans="1:17" ht="21.75" customHeight="1">
      <c r="A2029" s="301" t="s">
        <v>4258</v>
      </c>
      <c r="B2029" s="301" t="s">
        <v>5278</v>
      </c>
      <c r="C2029" s="316" t="s">
        <v>8089</v>
      </c>
      <c r="D2029" s="465" t="s">
        <v>436</v>
      </c>
      <c r="E2029" s="465" t="s">
        <v>119</v>
      </c>
      <c r="F2029" s="469" t="str">
        <f t="shared" si="62"/>
        <v>other</v>
      </c>
      <c r="G2029" s="260">
        <v>3.27752877222222E-4</v>
      </c>
      <c r="H2029" s="260">
        <v>3.7349371467999999E-3</v>
      </c>
      <c r="I2029" s="260">
        <v>1.7889365499999999E-4</v>
      </c>
      <c r="J2029" s="260">
        <v>6.9259816448632809E-4</v>
      </c>
      <c r="K2029" s="260">
        <v>4.9341817483346097E-3</v>
      </c>
      <c r="L2029" s="301">
        <f t="shared" si="63"/>
        <v>1.7763054294004595E-2</v>
      </c>
      <c r="M2029" s="459">
        <f>IFERROR((Tableau1[[#This Row],[Scope 1
(kg CO2-eq)]]+Tableau1[[#This Row],[Scope 2 energy
(kg CO2-eq)]]+Tableau1[[#This Row],[Scope 2 Infrastructure
(kg CO2-eq)]])/Tableau1[[#This Row],[Total CO2-emissions
(kg CO2-eq)
for scope 3 use ]],"")</f>
        <v>0.85963263928286493</v>
      </c>
      <c r="N2029" s="436" t="s">
        <v>436</v>
      </c>
      <c r="O2029" s="259">
        <v>3.6</v>
      </c>
      <c r="P2029" s="259" t="s">
        <v>4258</v>
      </c>
      <c r="Q2029" s="259" t="s">
        <v>5278</v>
      </c>
    </row>
    <row r="2030" spans="1:17" ht="21.75" customHeight="1">
      <c r="A2030" s="301" t="s">
        <v>4258</v>
      </c>
      <c r="B2030" s="301" t="s">
        <v>5278</v>
      </c>
      <c r="C2030" s="316" t="s">
        <v>8090</v>
      </c>
      <c r="D2030" s="465" t="s">
        <v>436</v>
      </c>
      <c r="E2030" s="465" t="s">
        <v>6034</v>
      </c>
      <c r="F2030" s="469" t="str">
        <f t="shared" si="62"/>
        <v>other</v>
      </c>
      <c r="G2030" s="260">
        <v>8.0367821111111096E-4</v>
      </c>
      <c r="H2030" s="260">
        <v>7.3574068557999998E-3</v>
      </c>
      <c r="I2030" s="260">
        <v>1.8264197649999999E-4</v>
      </c>
      <c r="J2030" s="260">
        <v>6.9515208359013903E-4</v>
      </c>
      <c r="K2030" s="260">
        <v>9.0388855759750593E-3</v>
      </c>
      <c r="L2030" s="301">
        <f t="shared" si="63"/>
        <v>3.2539988073510218E-2</v>
      </c>
      <c r="M2030" s="459">
        <f>IFERROR((Tableau1[[#This Row],[Scope 1
(kg CO2-eq)]]+Tableau1[[#This Row],[Scope 2 energy
(kg CO2-eq)]]+Tableau1[[#This Row],[Scope 2 Infrastructure
(kg CO2-eq)]])/Tableau1[[#This Row],[Total CO2-emissions
(kg CO2-eq)
for scope 3 use ]],"")</f>
        <v>0.92309245130708939</v>
      </c>
      <c r="N2030" s="436" t="s">
        <v>436</v>
      </c>
      <c r="O2030" s="259">
        <v>3.6</v>
      </c>
      <c r="P2030" s="259" t="s">
        <v>4258</v>
      </c>
      <c r="Q2030" s="259" t="s">
        <v>5278</v>
      </c>
    </row>
    <row r="2031" spans="1:17" ht="21.75" customHeight="1">
      <c r="A2031" s="301" t="s">
        <v>4258</v>
      </c>
      <c r="B2031" s="301" t="s">
        <v>5278</v>
      </c>
      <c r="C2031" s="316" t="s">
        <v>8091</v>
      </c>
      <c r="D2031" s="465" t="s">
        <v>436</v>
      </c>
      <c r="E2031" s="465" t="s">
        <v>122</v>
      </c>
      <c r="F2031" s="469" t="str">
        <f t="shared" si="62"/>
        <v>other</v>
      </c>
      <c r="G2031" s="260">
        <v>8.0596361388888898E-4</v>
      </c>
      <c r="H2031" s="260">
        <v>4.3076570827999998E-3</v>
      </c>
      <c r="I2031" s="260">
        <v>1.8349454759999999E-4</v>
      </c>
      <c r="J2031" s="260">
        <v>6.9516434755971111E-4</v>
      </c>
      <c r="K2031" s="260">
        <v>5.9922804871069503E-3</v>
      </c>
      <c r="L2031" s="301">
        <f t="shared" si="63"/>
        <v>2.1572209753585023E-2</v>
      </c>
      <c r="M2031" s="459">
        <f>IFERROR((Tableau1[[#This Row],[Scope 1
(kg CO2-eq)]]+Tableau1[[#This Row],[Scope 2 energy
(kg CO2-eq)]]+Tableau1[[#This Row],[Scope 2 Infrastructure
(kg CO2-eq)]])/Tableau1[[#This Row],[Total CO2-emissions
(kg CO2-eq)
for scope 3 use ]],"")</f>
        <v>0.88398986924697776</v>
      </c>
      <c r="N2031" s="436" t="s">
        <v>436</v>
      </c>
      <c r="O2031" s="259">
        <v>3.6</v>
      </c>
      <c r="P2031" s="259" t="s">
        <v>4258</v>
      </c>
      <c r="Q2031" s="259" t="s">
        <v>5278</v>
      </c>
    </row>
    <row r="2032" spans="1:17" ht="21.75" customHeight="1">
      <c r="A2032" s="301" t="s">
        <v>4258</v>
      </c>
      <c r="B2032" s="301" t="s">
        <v>5278</v>
      </c>
      <c r="C2032" s="316" t="s">
        <v>8092</v>
      </c>
      <c r="D2032" s="465" t="s">
        <v>436</v>
      </c>
      <c r="E2032" s="465" t="s">
        <v>6046</v>
      </c>
      <c r="F2032" s="469" t="str">
        <f t="shared" si="62"/>
        <v>other</v>
      </c>
      <c r="G2032" s="260">
        <v>8.1164447222222197E-4</v>
      </c>
      <c r="H2032" s="260">
        <v>2.89569266091E-2</v>
      </c>
      <c r="I2032" s="260">
        <v>1.8560370780000001E-4</v>
      </c>
      <c r="J2032" s="260">
        <v>6.9519483228407803E-4</v>
      </c>
      <c r="K2032" s="260">
        <v>3.06493703654716E-2</v>
      </c>
      <c r="L2032" s="301">
        <f t="shared" si="63"/>
        <v>0.11033773331569777</v>
      </c>
      <c r="M2032" s="459">
        <f>IFERROR((Tableau1[[#This Row],[Scope 1
(kg CO2-eq)]]+Tableau1[[#This Row],[Scope 2 energy
(kg CO2-eq)]]+Tableau1[[#This Row],[Scope 2 Infrastructure
(kg CO2-eq)]])/Tableau1[[#This Row],[Total CO2-emissions
(kg CO2-eq)
for scope 3 use ]],"")</f>
        <v>0.97731778604063735</v>
      </c>
      <c r="N2032" s="436" t="s">
        <v>436</v>
      </c>
      <c r="O2032" s="259">
        <v>3.6</v>
      </c>
      <c r="P2032" s="259" t="s">
        <v>4258</v>
      </c>
      <c r="Q2032" s="259" t="s">
        <v>5278</v>
      </c>
    </row>
    <row r="2033" spans="1:17" ht="21.75" customHeight="1">
      <c r="A2033" s="301" t="s">
        <v>4258</v>
      </c>
      <c r="B2033" s="301" t="s">
        <v>5278</v>
      </c>
      <c r="C2033" s="316" t="s">
        <v>8093</v>
      </c>
      <c r="D2033" s="465" t="s">
        <v>436</v>
      </c>
      <c r="E2033" s="465" t="s">
        <v>6052</v>
      </c>
      <c r="F2033" s="469" t="str">
        <f t="shared" si="62"/>
        <v>other</v>
      </c>
      <c r="G2033" s="260">
        <v>8.1210155277777795E-4</v>
      </c>
      <c r="H2033" s="260">
        <v>5.0118121548000001E-3</v>
      </c>
      <c r="I2033" s="260">
        <v>1.8576092159999999E-4</v>
      </c>
      <c r="J2033" s="260">
        <v>6.9519728507800205E-4</v>
      </c>
      <c r="K2033" s="260">
        <v>6.70488071827417E-3</v>
      </c>
      <c r="L2033" s="301">
        <f t="shared" si="63"/>
        <v>2.4137570585787013E-2</v>
      </c>
      <c r="M2033" s="459">
        <f>IFERROR((Tableau1[[#This Row],[Scope 1
(kg CO2-eq)]]+Tableau1[[#This Row],[Scope 2 energy
(kg CO2-eq)]]+Tableau1[[#This Row],[Scope 2 Infrastructure
(kg CO2-eq)]])/Tableau1[[#This Row],[Total CO2-emissions
(kg CO2-eq)
for scope 3 use ]],"")</f>
        <v>0.89631342923049984</v>
      </c>
      <c r="N2033" s="436" t="s">
        <v>436</v>
      </c>
      <c r="O2033" s="259">
        <v>3.6</v>
      </c>
      <c r="P2033" s="259" t="s">
        <v>4258</v>
      </c>
      <c r="Q2033" s="259" t="s">
        <v>5278</v>
      </c>
    </row>
    <row r="2034" spans="1:17" ht="21.75" customHeight="1">
      <c r="A2034" s="301" t="s">
        <v>4258</v>
      </c>
      <c r="B2034" s="301" t="s">
        <v>5278</v>
      </c>
      <c r="C2034" s="316" t="s">
        <v>8094</v>
      </c>
      <c r="D2034" s="465" t="s">
        <v>436</v>
      </c>
      <c r="E2034" s="465" t="s">
        <v>6061</v>
      </c>
      <c r="F2034" s="469" t="str">
        <f t="shared" si="62"/>
        <v>other</v>
      </c>
      <c r="G2034" s="260">
        <v>8.0504945277777801E-4</v>
      </c>
      <c r="H2034" s="260">
        <v>9.1199820278399998E-2</v>
      </c>
      <c r="I2034" s="260">
        <v>1.8314683200000001E-4</v>
      </c>
      <c r="J2034" s="260">
        <v>6.9515944197188204E-4</v>
      </c>
      <c r="K2034" s="260">
        <v>9.2883176430384906E-2</v>
      </c>
      <c r="L2034" s="301">
        <f t="shared" si="63"/>
        <v>0.33437943514938567</v>
      </c>
      <c r="M2034" s="459">
        <f>IFERROR((Tableau1[[#This Row],[Scope 1
(kg CO2-eq)]]+Tableau1[[#This Row],[Scope 2 energy
(kg CO2-eq)]]+Tableau1[[#This Row],[Scope 2 Infrastructure
(kg CO2-eq)]])/Tableau1[[#This Row],[Total CO2-emissions
(kg CO2-eq)
for scope 3 use ]],"")</f>
        <v>0.99251576126137175</v>
      </c>
      <c r="N2034" s="436" t="s">
        <v>436</v>
      </c>
      <c r="O2034" s="259">
        <v>3.6</v>
      </c>
      <c r="P2034" s="259" t="s">
        <v>4258</v>
      </c>
      <c r="Q2034" s="259" t="s">
        <v>5278</v>
      </c>
    </row>
    <row r="2035" spans="1:17" ht="21.75" customHeight="1">
      <c r="A2035" s="301" t="s">
        <v>4258</v>
      </c>
      <c r="B2035" s="301" t="s">
        <v>5278</v>
      </c>
      <c r="C2035" s="316" t="s">
        <v>8095</v>
      </c>
      <c r="D2035" s="465" t="s">
        <v>436</v>
      </c>
      <c r="E2035" s="465" t="s">
        <v>6065</v>
      </c>
      <c r="F2035" s="469" t="str">
        <f t="shared" si="62"/>
        <v>other</v>
      </c>
      <c r="G2035" s="260">
        <v>7.8852925555555604E-4</v>
      </c>
      <c r="H2035" s="260">
        <v>4.5915967191999998E-3</v>
      </c>
      <c r="I2035" s="260">
        <v>1.7722206479999999E-4</v>
      </c>
      <c r="J2035" s="260">
        <v>6.950707909918239E-4</v>
      </c>
      <c r="K2035" s="260">
        <v>6.25241906016366E-3</v>
      </c>
      <c r="L2035" s="301">
        <f t="shared" si="63"/>
        <v>2.2508708616589178E-2</v>
      </c>
      <c r="M2035" s="459">
        <f>IFERROR((Tableau1[[#This Row],[Scope 1
(kg CO2-eq)]]+Tableau1[[#This Row],[Scope 2 energy
(kg CO2-eq)]]+Tableau1[[#This Row],[Scope 2 Infrastructure
(kg CO2-eq)]])/Tableau1[[#This Row],[Total CO2-emissions
(kg CO2-eq)
for scope 3 use ]],"")</f>
        <v>0.88883166436545435</v>
      </c>
      <c r="N2035" s="436" t="s">
        <v>436</v>
      </c>
      <c r="O2035" s="259">
        <v>3.6</v>
      </c>
      <c r="P2035" s="259" t="s">
        <v>4258</v>
      </c>
      <c r="Q2035" s="259" t="s">
        <v>5278</v>
      </c>
    </row>
    <row r="2036" spans="1:17" ht="21.75" customHeight="1">
      <c r="A2036" s="301" t="s">
        <v>4258</v>
      </c>
      <c r="B2036" s="301" t="s">
        <v>5278</v>
      </c>
      <c r="C2036" s="316" t="s">
        <v>8096</v>
      </c>
      <c r="D2036" s="465" t="s">
        <v>436</v>
      </c>
      <c r="E2036" s="465" t="s">
        <v>6047</v>
      </c>
      <c r="F2036" s="469" t="str">
        <f t="shared" si="62"/>
        <v>other</v>
      </c>
      <c r="G2036" s="260">
        <v>7.9767086666666703E-4</v>
      </c>
      <c r="H2036" s="260">
        <v>4.9598249210999999E-3</v>
      </c>
      <c r="I2036" s="260">
        <v>1.8048086489999999E-4</v>
      </c>
      <c r="J2036" s="260">
        <v>6.9511984687012287E-4</v>
      </c>
      <c r="K2036" s="260">
        <v>6.6330960458373996E-3</v>
      </c>
      <c r="L2036" s="301">
        <f t="shared" si="63"/>
        <v>2.3879145765014639E-2</v>
      </c>
      <c r="M2036" s="459">
        <f>IFERROR((Tableau1[[#This Row],[Scope 1
(kg CO2-eq)]]+Tableau1[[#This Row],[Scope 2 energy
(kg CO2-eq)]]+Tableau1[[#This Row],[Scope 2 Infrastructure
(kg CO2-eq)]])/Tableau1[[#This Row],[Total CO2-emissions
(kg CO2-eq)
for scope 3 use ]],"")</f>
        <v>0.89520438293563454</v>
      </c>
      <c r="N2036" s="436" t="s">
        <v>436</v>
      </c>
      <c r="O2036" s="259">
        <v>3.6</v>
      </c>
      <c r="P2036" s="259" t="s">
        <v>4258</v>
      </c>
      <c r="Q2036" s="259" t="s">
        <v>5278</v>
      </c>
    </row>
    <row r="2037" spans="1:17" ht="21.75" customHeight="1">
      <c r="A2037" s="301" t="s">
        <v>4258</v>
      </c>
      <c r="B2037" s="301" t="s">
        <v>5278</v>
      </c>
      <c r="C2037" s="316" t="s">
        <v>8097</v>
      </c>
      <c r="D2037" s="465" t="s">
        <v>436</v>
      </c>
      <c r="E2037" s="465" t="s">
        <v>6066</v>
      </c>
      <c r="F2037" s="469" t="str">
        <f t="shared" si="62"/>
        <v>other</v>
      </c>
      <c r="G2037" s="260">
        <v>8.1059971666666705E-4</v>
      </c>
      <c r="H2037" s="260">
        <v>7.6525863750000001E-3</v>
      </c>
      <c r="I2037" s="260">
        <v>1.8520314999999999E-4</v>
      </c>
      <c r="J2037" s="260">
        <v>6.9518922589799305E-4</v>
      </c>
      <c r="K2037" s="260">
        <v>9.3435729567501093E-3</v>
      </c>
      <c r="L2037" s="301">
        <f t="shared" si="63"/>
        <v>3.3636862644300394E-2</v>
      </c>
      <c r="M2037" s="459">
        <f>IFERROR((Tableau1[[#This Row],[Scope 1
(kg CO2-eq)]]+Tableau1[[#This Row],[Scope 2 energy
(kg CO2-eq)]]+Tableau1[[#This Row],[Scope 2 Infrastructure
(kg CO2-eq)]])/Tableau1[[#This Row],[Total CO2-emissions
(kg CO2-eq)
for scope 3 use ]],"")</f>
        <v>0.92559765752337619</v>
      </c>
      <c r="N2037" s="436" t="s">
        <v>436</v>
      </c>
      <c r="O2037" s="259">
        <v>3.6</v>
      </c>
      <c r="P2037" s="259" t="s">
        <v>4258</v>
      </c>
      <c r="Q2037" s="259" t="s">
        <v>5278</v>
      </c>
    </row>
    <row r="2038" spans="1:17" ht="21.75" customHeight="1">
      <c r="A2038" s="301" t="s">
        <v>4258</v>
      </c>
      <c r="B2038" s="301" t="s">
        <v>5278</v>
      </c>
      <c r="C2038" s="316" t="s">
        <v>8098</v>
      </c>
      <c r="D2038" s="465" t="s">
        <v>436</v>
      </c>
      <c r="E2038" s="465" t="s">
        <v>123</v>
      </c>
      <c r="F2038" s="469" t="str">
        <f t="shared" si="62"/>
        <v>other</v>
      </c>
      <c r="G2038" s="260">
        <v>7.7951823888888902E-4</v>
      </c>
      <c r="H2038" s="260">
        <v>6.3566974460600001E-2</v>
      </c>
      <c r="I2038" s="260">
        <v>1.7412161260000001E-4</v>
      </c>
      <c r="J2038" s="260">
        <v>6.9502243591179104E-4</v>
      </c>
      <c r="K2038" s="260">
        <v>6.5215635712904396E-2</v>
      </c>
      <c r="L2038" s="301">
        <f t="shared" si="63"/>
        <v>0.23477628856645583</v>
      </c>
      <c r="M2038" s="459">
        <f>IFERROR((Tableau1[[#This Row],[Scope 1
(kg CO2-eq)]]+Tableau1[[#This Row],[Scope 2 energy
(kg CO2-eq)]]+Tableau1[[#This Row],[Scope 2 Infrastructure
(kg CO2-eq)]])/Tableau1[[#This Row],[Total CO2-emissions
(kg CO2-eq)
for scope 3 use ]],"")</f>
        <v>0.98934271830339626</v>
      </c>
      <c r="N2038" s="436" t="s">
        <v>436</v>
      </c>
      <c r="O2038" s="259">
        <v>3.6</v>
      </c>
      <c r="P2038" s="259" t="s">
        <v>4258</v>
      </c>
      <c r="Q2038" s="259" t="s">
        <v>5278</v>
      </c>
    </row>
    <row r="2039" spans="1:17" ht="21.75" customHeight="1">
      <c r="A2039" s="301" t="s">
        <v>4258</v>
      </c>
      <c r="B2039" s="301" t="s">
        <v>5278</v>
      </c>
      <c r="C2039" s="316" t="s">
        <v>8099</v>
      </c>
      <c r="D2039" s="465" t="s">
        <v>436</v>
      </c>
      <c r="E2039" s="465" t="s">
        <v>6067</v>
      </c>
      <c r="F2039" s="469" t="str">
        <f t="shared" si="62"/>
        <v>other</v>
      </c>
      <c r="G2039" s="260">
        <v>8.1673765555555602E-4</v>
      </c>
      <c r="H2039" s="260">
        <v>6.0168993803999997E-3</v>
      </c>
      <c r="I2039" s="260">
        <v>1.875033892E-4</v>
      </c>
      <c r="J2039" s="260">
        <v>6.9522216341627401E-4</v>
      </c>
      <c r="K2039" s="260">
        <v>7.7163643636414302E-3</v>
      </c>
      <c r="L2039" s="301">
        <f t="shared" si="63"/>
        <v>2.777891170910915E-2</v>
      </c>
      <c r="M2039" s="459">
        <f>IFERROR((Tableau1[[#This Row],[Scope 1
(kg CO2-eq)]]+Tableau1[[#This Row],[Scope 2 energy
(kg CO2-eq)]]+Tableau1[[#This Row],[Scope 2 Infrastructure
(kg CO2-eq)]])/Tableau1[[#This Row],[Total CO2-emissions
(kg CO2-eq)
for scope 3 use ]],"")</f>
        <v>0.90990265548349614</v>
      </c>
      <c r="N2039" s="436" t="s">
        <v>436</v>
      </c>
      <c r="O2039" s="259">
        <v>3.6</v>
      </c>
      <c r="P2039" s="259" t="s">
        <v>4258</v>
      </c>
      <c r="Q2039" s="259" t="s">
        <v>5278</v>
      </c>
    </row>
    <row r="2040" spans="1:17" ht="21.75" customHeight="1">
      <c r="A2040" s="301" t="s">
        <v>4258</v>
      </c>
      <c r="B2040" s="301" t="s">
        <v>5278</v>
      </c>
      <c r="C2040" s="316" t="s">
        <v>8100</v>
      </c>
      <c r="D2040" s="465" t="s">
        <v>436</v>
      </c>
      <c r="E2040" s="465" t="s">
        <v>6076</v>
      </c>
      <c r="F2040" s="469" t="str">
        <f t="shared" si="62"/>
        <v>other</v>
      </c>
      <c r="G2040" s="260">
        <v>3.8123783194444398E-4</v>
      </c>
      <c r="H2040" s="260">
        <v>3.4569089829E-3</v>
      </c>
      <c r="I2040" s="260">
        <v>1.792662822E-4</v>
      </c>
      <c r="J2040" s="260">
        <v>6.92885176414256E-4</v>
      </c>
      <c r="K2040" s="260">
        <v>4.7102917602363801E-3</v>
      </c>
      <c r="L2040" s="301">
        <f t="shared" si="63"/>
        <v>1.6957050336850969E-2</v>
      </c>
      <c r="M2040" s="459">
        <f>IFERROR((Tableau1[[#This Row],[Scope 1
(kg CO2-eq)]]+Tableau1[[#This Row],[Scope 2 energy
(kg CO2-eq)]]+Tableau1[[#This Row],[Scope 2 Infrastructure
(kg CO2-eq)]])/Tableau1[[#This Row],[Total CO2-emissions
(kg CO2-eq)
for scope 3 use ]],"")</f>
        <v>0.85290111558669879</v>
      </c>
      <c r="N2040" s="436" t="s">
        <v>436</v>
      </c>
      <c r="O2040" s="259">
        <v>3.6</v>
      </c>
      <c r="P2040" s="259" t="s">
        <v>4258</v>
      </c>
      <c r="Q2040" s="259" t="s">
        <v>5278</v>
      </c>
    </row>
    <row r="2041" spans="1:17" ht="21.75" customHeight="1">
      <c r="A2041" s="301" t="s">
        <v>4258</v>
      </c>
      <c r="B2041" s="301" t="s">
        <v>5278</v>
      </c>
      <c r="C2041" s="316" t="s">
        <v>8101</v>
      </c>
      <c r="D2041" s="465" t="s">
        <v>436</v>
      </c>
      <c r="E2041" s="465" t="s">
        <v>6029</v>
      </c>
      <c r="F2041" s="469" t="str">
        <f t="shared" si="62"/>
        <v>other</v>
      </c>
      <c r="G2041" s="260">
        <v>7.8931282222222197E-4</v>
      </c>
      <c r="H2041" s="260">
        <v>7.8496626036000001E-3</v>
      </c>
      <c r="I2041" s="260">
        <v>1.7750169839999999E-4</v>
      </c>
      <c r="J2041" s="260">
        <v>6.9507499578139794E-4</v>
      </c>
      <c r="K2041" s="260">
        <v>9.5115541443429093E-3</v>
      </c>
      <c r="L2041" s="301">
        <f t="shared" si="63"/>
        <v>3.4241594919634473E-2</v>
      </c>
      <c r="M2041" s="459">
        <f>IFERROR((Tableau1[[#This Row],[Scope 1
(kg CO2-eq)]]+Tableau1[[#This Row],[Scope 2 energy
(kg CO2-eq)]]+Tableau1[[#This Row],[Scope 2 Infrastructure
(kg CO2-eq)]])/Tableau1[[#This Row],[Total CO2-emissions
(kg CO2-eq)
for scope 3 use ]],"")</f>
        <v>0.92692287615961344</v>
      </c>
      <c r="N2041" s="436" t="s">
        <v>436</v>
      </c>
      <c r="O2041" s="259">
        <v>3.6</v>
      </c>
      <c r="P2041" s="259" t="s">
        <v>4258</v>
      </c>
      <c r="Q2041" s="259" t="s">
        <v>5278</v>
      </c>
    </row>
    <row r="2042" spans="1:17" ht="21.75" customHeight="1">
      <c r="A2042" s="301" t="s">
        <v>4258</v>
      </c>
      <c r="B2042" s="301" t="s">
        <v>5278</v>
      </c>
      <c r="C2042" s="316" t="s">
        <v>8102</v>
      </c>
      <c r="D2042" s="465" t="s">
        <v>436</v>
      </c>
      <c r="E2042" s="465" t="s">
        <v>6027</v>
      </c>
      <c r="F2042" s="469" t="str">
        <f t="shared" si="62"/>
        <v>other</v>
      </c>
      <c r="G2042" s="260">
        <v>8.0648599166666698E-4</v>
      </c>
      <c r="H2042" s="260">
        <v>4.2090710343000003E-3</v>
      </c>
      <c r="I2042" s="260">
        <v>1.836872358E-4</v>
      </c>
      <c r="J2042" s="260">
        <v>6.9516715075276293E-4</v>
      </c>
      <c r="K2042" s="260">
        <v>5.8944025524670903E-3</v>
      </c>
      <c r="L2042" s="301">
        <f t="shared" si="63"/>
        <v>2.1219849188881524E-2</v>
      </c>
      <c r="M2042" s="459">
        <f>IFERROR((Tableau1[[#This Row],[Scope 1
(kg CO2-eq)]]+Tableau1[[#This Row],[Scope 2 energy
(kg CO2-eq)]]+Tableau1[[#This Row],[Scope 2 Infrastructure
(kg CO2-eq)]])/Tableau1[[#This Row],[Total CO2-emissions
(kg CO2-eq)
for scope 3 use ]],"")</f>
        <v>0.8820646733044275</v>
      </c>
      <c r="N2042" s="436" t="s">
        <v>436</v>
      </c>
      <c r="O2042" s="259">
        <v>3.6</v>
      </c>
      <c r="P2042" s="259" t="s">
        <v>4258</v>
      </c>
      <c r="Q2042" s="259" t="s">
        <v>5278</v>
      </c>
    </row>
    <row r="2043" spans="1:17" ht="21.75" customHeight="1">
      <c r="A2043" s="301" t="s">
        <v>4258</v>
      </c>
      <c r="B2043" s="301" t="s">
        <v>5278</v>
      </c>
      <c r="C2043" s="316" t="s">
        <v>8103</v>
      </c>
      <c r="D2043" s="465" t="s">
        <v>436</v>
      </c>
      <c r="E2043" s="465" t="s">
        <v>6048</v>
      </c>
      <c r="F2043" s="469" t="str">
        <f t="shared" si="62"/>
        <v>other</v>
      </c>
      <c r="G2043" s="260">
        <v>8.1040382499999997E-4</v>
      </c>
      <c r="H2043" s="260">
        <v>6.3693992088000003E-3</v>
      </c>
      <c r="I2043" s="260">
        <v>1.8513316260000001E-4</v>
      </c>
      <c r="J2043" s="260">
        <v>6.9518817470060003E-4</v>
      </c>
      <c r="K2043" s="260">
        <v>8.0601226401143793E-3</v>
      </c>
      <c r="L2043" s="301">
        <f t="shared" si="63"/>
        <v>2.9016441504411766E-2</v>
      </c>
      <c r="M2043" s="459">
        <f>IFERROR((Tableau1[[#This Row],[Scope 1
(kg CO2-eq)]]+Tableau1[[#This Row],[Scope 2 energy
(kg CO2-eq)]]+Tableau1[[#This Row],[Scope 2 Infrastructure
(kg CO2-eq)]])/Tableau1[[#This Row],[Total CO2-emissions
(kg CO2-eq)
for scope 3 use ]],"")</f>
        <v>0.91374989255690608</v>
      </c>
      <c r="N2043" s="436" t="s">
        <v>436</v>
      </c>
      <c r="O2043" s="259">
        <v>3.6</v>
      </c>
      <c r="P2043" s="259" t="s">
        <v>4258</v>
      </c>
      <c r="Q2043" s="259" t="s">
        <v>5278</v>
      </c>
    </row>
    <row r="2044" spans="1:17" ht="21.75" customHeight="1">
      <c r="A2044" s="301" t="s">
        <v>4258</v>
      </c>
      <c r="B2044" s="301" t="s">
        <v>5278</v>
      </c>
      <c r="C2044" s="316" t="s">
        <v>8104</v>
      </c>
      <c r="D2044" s="465" t="s">
        <v>436</v>
      </c>
      <c r="E2044" s="465" t="s">
        <v>6030</v>
      </c>
      <c r="F2044" s="469" t="str">
        <f t="shared" si="62"/>
        <v>other</v>
      </c>
      <c r="G2044" s="260">
        <v>8.0537593888888905E-4</v>
      </c>
      <c r="H2044" s="260">
        <v>3.9394493599999997E-3</v>
      </c>
      <c r="I2044" s="260">
        <v>1.83285704E-4</v>
      </c>
      <c r="J2044" s="260">
        <v>6.9516119396754094E-4</v>
      </c>
      <c r="K2044" s="260">
        <v>5.6232729954832899E-3</v>
      </c>
      <c r="L2044" s="301">
        <f t="shared" si="63"/>
        <v>2.0243782783739846E-2</v>
      </c>
      <c r="M2044" s="459">
        <f>IFERROR((Tableau1[[#This Row],[Scope 1
(kg CO2-eq)]]+Tableau1[[#This Row],[Scope 2 energy
(kg CO2-eq)]]+Tableau1[[#This Row],[Scope 2 Infrastructure
(kg CO2-eq)]])/Tableau1[[#This Row],[Total CO2-emissions
(kg CO2-eq)
for scope 3 use ]],"")</f>
        <v>0.87637769086566353</v>
      </c>
      <c r="N2044" s="436" t="s">
        <v>436</v>
      </c>
      <c r="O2044" s="259">
        <v>3.6</v>
      </c>
      <c r="P2044" s="259" t="s">
        <v>4258</v>
      </c>
      <c r="Q2044" s="259" t="s">
        <v>5278</v>
      </c>
    </row>
    <row r="2045" spans="1:17" ht="21.75" customHeight="1">
      <c r="A2045" s="301" t="s">
        <v>4258</v>
      </c>
      <c r="B2045" s="301" t="s">
        <v>5278</v>
      </c>
      <c r="C2045" s="316" t="s">
        <v>8105</v>
      </c>
      <c r="D2045" s="465" t="s">
        <v>436</v>
      </c>
      <c r="E2045" s="465" t="s">
        <v>6040</v>
      </c>
      <c r="F2045" s="469" t="str">
        <f t="shared" si="62"/>
        <v>other</v>
      </c>
      <c r="G2045" s="260">
        <v>8.2698931944444505E-4</v>
      </c>
      <c r="H2045" s="260">
        <v>5.1886495248000004E-3</v>
      </c>
      <c r="I2045" s="260">
        <v>1.9145917140000001E-4</v>
      </c>
      <c r="J2045" s="260">
        <v>6.9527717607978487E-4</v>
      </c>
      <c r="K2045" s="260">
        <v>6.9023765812223498E-3</v>
      </c>
      <c r="L2045" s="301">
        <f t="shared" si="63"/>
        <v>2.4848555692400461E-2</v>
      </c>
      <c r="M2045" s="459">
        <f>IFERROR((Tableau1[[#This Row],[Scope 1
(kg CO2-eq)]]+Tableau1[[#This Row],[Scope 2 energy
(kg CO2-eq)]]+Tableau1[[#This Row],[Scope 2 Infrastructure
(kg CO2-eq)]])/Tableau1[[#This Row],[Total CO2-emissions
(kg CO2-eq)
for scope 3 use ]],"")</f>
        <v>0.89926968524589301</v>
      </c>
      <c r="N2045" s="436" t="s">
        <v>436</v>
      </c>
      <c r="O2045" s="259">
        <v>3.6</v>
      </c>
      <c r="P2045" s="259" t="s">
        <v>4258</v>
      </c>
      <c r="Q2045" s="259" t="s">
        <v>5278</v>
      </c>
    </row>
    <row r="2046" spans="1:17" ht="21.75" customHeight="1">
      <c r="A2046" s="301" t="s">
        <v>4258</v>
      </c>
      <c r="B2046" s="301" t="s">
        <v>5278</v>
      </c>
      <c r="C2046" s="316" t="s">
        <v>8106</v>
      </c>
      <c r="D2046" s="465" t="s">
        <v>436</v>
      </c>
      <c r="E2046" s="465" t="s">
        <v>6028</v>
      </c>
      <c r="F2046" s="469" t="str">
        <f t="shared" si="62"/>
        <v>other</v>
      </c>
      <c r="G2046" s="260">
        <v>8.0478826388888901E-4</v>
      </c>
      <c r="H2046" s="260">
        <v>5.2260876114999999E-3</v>
      </c>
      <c r="I2046" s="260">
        <v>1.8305963929999999E-4</v>
      </c>
      <c r="J2046" s="260">
        <v>6.9515804037536091E-4</v>
      </c>
      <c r="K2046" s="260">
        <v>6.9090930198380703E-3</v>
      </c>
      <c r="L2046" s="301">
        <f t="shared" si="63"/>
        <v>2.4872734871417054E-2</v>
      </c>
      <c r="M2046" s="459">
        <f>IFERROR((Tableau1[[#This Row],[Scope 1
(kg CO2-eq)]]+Tableau1[[#This Row],[Scope 2 energy
(kg CO2-eq)]]+Tableau1[[#This Row],[Scope 2 Infrastructure
(kg CO2-eq)]])/Tableau1[[#This Row],[Total CO2-emissions
(kg CO2-eq)
for scope 3 use ]],"")</f>
        <v>0.8993851286770671</v>
      </c>
      <c r="N2046" s="436" t="s">
        <v>436</v>
      </c>
      <c r="O2046" s="259">
        <v>3.6</v>
      </c>
      <c r="P2046" s="259" t="s">
        <v>4258</v>
      </c>
      <c r="Q2046" s="259" t="s">
        <v>5278</v>
      </c>
    </row>
    <row r="2047" spans="1:17" ht="21.75" customHeight="1">
      <c r="A2047" s="301" t="s">
        <v>4258</v>
      </c>
      <c r="B2047" s="301" t="s">
        <v>5278</v>
      </c>
      <c r="C2047" s="316" t="s">
        <v>8107</v>
      </c>
      <c r="D2047" s="465" t="s">
        <v>436</v>
      </c>
      <c r="E2047" s="465" t="s">
        <v>6054</v>
      </c>
      <c r="F2047" s="469" t="str">
        <f t="shared" si="62"/>
        <v>other</v>
      </c>
      <c r="G2047" s="260">
        <v>7.9682200277777799E-4</v>
      </c>
      <c r="H2047" s="260">
        <v>5.2448726120000004E-3</v>
      </c>
      <c r="I2047" s="260">
        <v>1.801849336E-4</v>
      </c>
      <c r="J2047" s="260">
        <v>6.9511529168142191E-4</v>
      </c>
      <c r="K2047" s="260">
        <v>6.9169978952558896E-3</v>
      </c>
      <c r="L2047" s="301">
        <f t="shared" si="63"/>
        <v>2.4901192422921204E-2</v>
      </c>
      <c r="M2047" s="459">
        <f>IFERROR((Tableau1[[#This Row],[Scope 1
(kg CO2-eq)]]+Tableau1[[#This Row],[Scope 2 energy
(kg CO2-eq)]]+Tableau1[[#This Row],[Scope 2 Infrastructure
(kg CO2-eq)]])/Tableau1[[#This Row],[Total CO2-emissions
(kg CO2-eq)
for scope 3 use ]],"")</f>
        <v>0.89950577441192126</v>
      </c>
      <c r="N2047" s="436" t="s">
        <v>436</v>
      </c>
      <c r="O2047" s="259">
        <v>3.6</v>
      </c>
      <c r="P2047" s="259" t="s">
        <v>4258</v>
      </c>
      <c r="Q2047" s="259" t="s">
        <v>5278</v>
      </c>
    </row>
    <row r="2048" spans="1:17" ht="21.75" customHeight="1">
      <c r="A2048" s="301" t="s">
        <v>4258</v>
      </c>
      <c r="B2048" s="301" t="s">
        <v>5278</v>
      </c>
      <c r="C2048" s="316" t="s">
        <v>8108</v>
      </c>
      <c r="D2048" s="465" t="s">
        <v>436</v>
      </c>
      <c r="E2048" s="465" t="s">
        <v>6049</v>
      </c>
      <c r="F2048" s="469" t="str">
        <f t="shared" si="62"/>
        <v>other</v>
      </c>
      <c r="G2048" s="260">
        <v>7.88398661111111E-4</v>
      </c>
      <c r="H2048" s="260">
        <v>7.0069610940000004E-3</v>
      </c>
      <c r="I2048" s="260">
        <v>1.77187626E-4</v>
      </c>
      <c r="J2048" s="260">
        <v>6.9507009019355889E-4</v>
      </c>
      <c r="K2048" s="260">
        <v>8.6676124984332806E-3</v>
      </c>
      <c r="L2048" s="301">
        <f t="shared" si="63"/>
        <v>3.120340499435981E-2</v>
      </c>
      <c r="M2048" s="459">
        <f>IFERROR((Tableau1[[#This Row],[Scope 1
(kg CO2-eq)]]+Tableau1[[#This Row],[Scope 2 energy
(kg CO2-eq)]]+Tableau1[[#This Row],[Scope 2 Infrastructure
(kg CO2-eq)]])/Tableau1[[#This Row],[Total CO2-emissions
(kg CO2-eq)
for scope 3 use ]],"")</f>
        <v>0.91980893037756284</v>
      </c>
      <c r="N2048" s="436" t="s">
        <v>436</v>
      </c>
      <c r="O2048" s="259">
        <v>3.6</v>
      </c>
      <c r="P2048" s="259" t="s">
        <v>4258</v>
      </c>
      <c r="Q2048" s="259" t="s">
        <v>5278</v>
      </c>
    </row>
    <row r="2049" spans="1:17" ht="21.75" customHeight="1">
      <c r="A2049" s="301" t="s">
        <v>4258</v>
      </c>
      <c r="B2049" s="301" t="s">
        <v>5278</v>
      </c>
      <c r="C2049" s="316" t="s">
        <v>8109</v>
      </c>
      <c r="D2049" s="465" t="s">
        <v>436</v>
      </c>
      <c r="E2049" s="465" t="s">
        <v>6044</v>
      </c>
      <c r="F2049" s="469" t="str">
        <f t="shared" si="62"/>
        <v>other</v>
      </c>
      <c r="G2049" s="260">
        <v>3.61139346944444E-4</v>
      </c>
      <c r="H2049" s="260">
        <v>5.1177621143599999E-2</v>
      </c>
      <c r="I2049" s="260">
        <v>3.2833547879999999E-4</v>
      </c>
      <c r="J2049" s="260">
        <v>1.7008738758716405E-4</v>
      </c>
      <c r="K2049" s="260">
        <v>5.2037180496546903E-2</v>
      </c>
      <c r="L2049" s="301">
        <f t="shared" si="63"/>
        <v>0.18733384978756887</v>
      </c>
      <c r="M2049" s="459">
        <f>IFERROR((Tableau1[[#This Row],[Scope 1
(kg CO2-eq)]]+Tableau1[[#This Row],[Scope 2 energy
(kg CO2-eq)]]+Tableau1[[#This Row],[Scope 2 Infrastructure
(kg CO2-eq)]])/Tableau1[[#This Row],[Total CO2-emissions
(kg CO2-eq)
for scope 3 use ]],"")</f>
        <v>0.99673148073013396</v>
      </c>
      <c r="N2049" s="436" t="s">
        <v>436</v>
      </c>
      <c r="O2049" s="259">
        <v>3.6</v>
      </c>
      <c r="P2049" s="259" t="s">
        <v>4258</v>
      </c>
      <c r="Q2049" s="259" t="s">
        <v>5278</v>
      </c>
    </row>
    <row r="2050" spans="1:17" ht="21.75" customHeight="1">
      <c r="A2050" s="301" t="s">
        <v>4258</v>
      </c>
      <c r="B2050" s="301" t="s">
        <v>5278</v>
      </c>
      <c r="C2050" s="316" t="s">
        <v>8110</v>
      </c>
      <c r="D2050" s="465" t="s">
        <v>436</v>
      </c>
      <c r="E2050" s="465" t="s">
        <v>117</v>
      </c>
      <c r="F2050" s="469" t="str">
        <f t="shared" ref="F2050:F2113" si="64">IF(ISNUMBER(SEARCH("{CH}", C2050)), "CH", "other")</f>
        <v>other</v>
      </c>
      <c r="G2050" s="260">
        <v>7.5686010277777797E-4</v>
      </c>
      <c r="H2050" s="260">
        <v>3.11523645062E-2</v>
      </c>
      <c r="I2050" s="260">
        <v>3.281073096E-4</v>
      </c>
      <c r="J2050" s="260">
        <v>1.7221091143877407E-4</v>
      </c>
      <c r="K2050" s="260">
        <v>3.2409544784193001E-2</v>
      </c>
      <c r="L2050" s="301">
        <f t="shared" ref="L2050:L2113" si="65">IF(N2050="MJ", K2050*3.6, IF(N2050="m", K2050*1000, ""))</f>
        <v>0.11667436122309481</v>
      </c>
      <c r="M2050" s="459">
        <f>IFERROR((Tableau1[[#This Row],[Scope 1
(kg CO2-eq)]]+Tableau1[[#This Row],[Scope 2 energy
(kg CO2-eq)]]+Tableau1[[#This Row],[Scope 2 Infrastructure
(kg CO2-eq)]])/Tableau1[[#This Row],[Total CO2-emissions
(kg CO2-eq)
for scope 3 use ]],"")</f>
        <v>0.99468635345661449</v>
      </c>
      <c r="N2050" s="436" t="s">
        <v>436</v>
      </c>
      <c r="O2050" s="259">
        <v>3.6</v>
      </c>
      <c r="P2050" s="259" t="s">
        <v>4258</v>
      </c>
      <c r="Q2050" s="259" t="s">
        <v>5278</v>
      </c>
    </row>
    <row r="2051" spans="1:17" ht="21.75" customHeight="1">
      <c r="A2051" s="301" t="s">
        <v>4258</v>
      </c>
      <c r="B2051" s="301" t="s">
        <v>5278</v>
      </c>
      <c r="C2051" s="316" t="s">
        <v>8111</v>
      </c>
      <c r="D2051" s="465" t="s">
        <v>436</v>
      </c>
      <c r="E2051" s="465" t="s">
        <v>6056</v>
      </c>
      <c r="F2051" s="469" t="str">
        <f t="shared" si="64"/>
        <v>other</v>
      </c>
      <c r="G2051" s="260">
        <v>7.8435023333333297E-4</v>
      </c>
      <c r="H2051" s="260">
        <v>3.3704256266999999E-3</v>
      </c>
      <c r="I2051" s="260">
        <v>3.323773332E-4</v>
      </c>
      <c r="J2051" s="260">
        <v>1.7235842947278704E-4</v>
      </c>
      <c r="K2051" s="260">
        <v>4.6595127637489402E-3</v>
      </c>
      <c r="L2051" s="301">
        <f t="shared" si="65"/>
        <v>1.6774245949496187E-2</v>
      </c>
      <c r="M2051" s="459">
        <f>IFERROR((Tableau1[[#This Row],[Scope 1
(kg CO2-eq)]]+Tableau1[[#This Row],[Scope 2 energy
(kg CO2-eq)]]+Tableau1[[#This Row],[Scope 2 Infrastructure
(kg CO2-eq)]])/Tableau1[[#This Row],[Total CO2-emissions
(kg CO2-eq)
for scope 3 use ]],"")</f>
        <v>0.9630091000379768</v>
      </c>
      <c r="N2051" s="436" t="s">
        <v>436</v>
      </c>
      <c r="O2051" s="259">
        <v>3.6</v>
      </c>
      <c r="P2051" s="259" t="s">
        <v>4258</v>
      </c>
      <c r="Q2051" s="259" t="s">
        <v>5278</v>
      </c>
    </row>
    <row r="2052" spans="1:17" ht="21.75" customHeight="1">
      <c r="A2052" s="301" t="s">
        <v>4258</v>
      </c>
      <c r="B2052" s="301" t="s">
        <v>5278</v>
      </c>
      <c r="C2052" s="316" t="s">
        <v>8112</v>
      </c>
      <c r="D2052" s="465" t="s">
        <v>436</v>
      </c>
      <c r="E2052" s="465" t="s">
        <v>700</v>
      </c>
      <c r="F2052" s="469" t="str">
        <f t="shared" si="64"/>
        <v>CH</v>
      </c>
      <c r="G2052" s="260">
        <v>3.6361411166666702E-4</v>
      </c>
      <c r="H2052" s="260">
        <v>5.9020022951999998E-3</v>
      </c>
      <c r="I2052" s="260">
        <v>3.2915036879999998E-4</v>
      </c>
      <c r="J2052" s="260">
        <v>1.7010066771421596E-4</v>
      </c>
      <c r="K2052" s="260">
        <v>6.76486928107135E-3</v>
      </c>
      <c r="L2052" s="301">
        <f t="shared" si="65"/>
        <v>2.435352941185686E-2</v>
      </c>
      <c r="M2052" s="459">
        <f>IFERROR((Tableau1[[#This Row],[Scope 1
(kg CO2-eq)]]+Tableau1[[#This Row],[Scope 2 energy
(kg CO2-eq)]]+Tableau1[[#This Row],[Scope 2 Infrastructure
(kg CO2-eq)]])/Tableau1[[#This Row],[Total CO2-emissions
(kg CO2-eq)
for scope 3 use ]],"")</f>
        <v>0.97485501961129639</v>
      </c>
      <c r="N2052" s="436" t="s">
        <v>436</v>
      </c>
      <c r="O2052" s="259">
        <v>3.6</v>
      </c>
      <c r="P2052" s="259" t="s">
        <v>4258</v>
      </c>
      <c r="Q2052" s="259" t="s">
        <v>5278</v>
      </c>
    </row>
    <row r="2053" spans="1:17" ht="21.75" customHeight="1">
      <c r="A2053" s="301" t="s">
        <v>4258</v>
      </c>
      <c r="B2053" s="301" t="s">
        <v>5278</v>
      </c>
      <c r="C2053" s="316" t="s">
        <v>8113</v>
      </c>
      <c r="D2053" s="465" t="s">
        <v>436</v>
      </c>
      <c r="E2053" s="465" t="s">
        <v>6043</v>
      </c>
      <c r="F2053" s="469" t="str">
        <f t="shared" si="64"/>
        <v>other</v>
      </c>
      <c r="G2053" s="260">
        <v>3.6320926888888899E-4</v>
      </c>
      <c r="H2053" s="260">
        <v>2.5878815508E-3</v>
      </c>
      <c r="I2053" s="260">
        <v>3.2901998639999999E-4</v>
      </c>
      <c r="J2053" s="260">
        <v>1.7009849523960598E-4</v>
      </c>
      <c r="K2053" s="260">
        <v>3.4502088097675201E-3</v>
      </c>
      <c r="L2053" s="301">
        <f t="shared" si="65"/>
        <v>1.2420751715163074E-2</v>
      </c>
      <c r="M2053" s="459">
        <f>IFERROR((Tableau1[[#This Row],[Scope 1
(kg CO2-eq)]]+Tableau1[[#This Row],[Scope 2 energy
(kg CO2-eq)]]+Tableau1[[#This Row],[Scope 2 Infrastructure
(kg CO2-eq)]])/Tableau1[[#This Row],[Total CO2-emissions
(kg CO2-eq)
for scope 3 use ]],"")</f>
        <v>0.95069921472663199</v>
      </c>
      <c r="N2053" s="436" t="s">
        <v>436</v>
      </c>
      <c r="O2053" s="259">
        <v>3.6</v>
      </c>
      <c r="P2053" s="259" t="s">
        <v>4258</v>
      </c>
      <c r="Q2053" s="259" t="s">
        <v>5278</v>
      </c>
    </row>
    <row r="2054" spans="1:17" ht="21.75" customHeight="1">
      <c r="A2054" s="301" t="s">
        <v>4258</v>
      </c>
      <c r="B2054" s="301" t="s">
        <v>5278</v>
      </c>
      <c r="C2054" s="316" t="s">
        <v>8114</v>
      </c>
      <c r="D2054" s="465" t="s">
        <v>436</v>
      </c>
      <c r="E2054" s="465" t="s">
        <v>6045</v>
      </c>
      <c r="F2054" s="469" t="str">
        <f t="shared" si="64"/>
        <v>other</v>
      </c>
      <c r="G2054" s="260">
        <v>7.6430398611111098E-4</v>
      </c>
      <c r="H2054" s="260">
        <v>5.2409917287E-3</v>
      </c>
      <c r="I2054" s="260">
        <v>3.2924815559999998E-4</v>
      </c>
      <c r="J2054" s="260">
        <v>1.7225085693967101E-4</v>
      </c>
      <c r="K2054" s="260">
        <v>6.50679795757623E-3</v>
      </c>
      <c r="L2054" s="301">
        <f t="shared" si="65"/>
        <v>2.342447264727443E-2</v>
      </c>
      <c r="M2054" s="459">
        <f>IFERROR((Tableau1[[#This Row],[Scope 1
(kg CO2-eq)]]+Tableau1[[#This Row],[Scope 2 energy
(kg CO2-eq)]]+Tableau1[[#This Row],[Scope 2 Infrastructure
(kg CO2-eq)]])/Tableau1[[#This Row],[Total CO2-emissions
(kg CO2-eq)
for scope 3 use ]],"")</f>
        <v>0.97352705765751435</v>
      </c>
      <c r="N2054" s="436" t="s">
        <v>436</v>
      </c>
      <c r="O2054" s="259">
        <v>3.6</v>
      </c>
      <c r="P2054" s="259" t="s">
        <v>4258</v>
      </c>
      <c r="Q2054" s="259" t="s">
        <v>5278</v>
      </c>
    </row>
    <row r="2055" spans="1:17" ht="21.75" customHeight="1">
      <c r="A2055" s="301" t="s">
        <v>4258</v>
      </c>
      <c r="B2055" s="301" t="s">
        <v>5278</v>
      </c>
      <c r="C2055" s="316" t="s">
        <v>8115</v>
      </c>
      <c r="D2055" s="465" t="s">
        <v>436</v>
      </c>
      <c r="E2055" s="465" t="s">
        <v>6016</v>
      </c>
      <c r="F2055" s="469" t="str">
        <f t="shared" si="64"/>
        <v>other</v>
      </c>
      <c r="G2055" s="260">
        <v>7.5836193888888898E-4</v>
      </c>
      <c r="H2055" s="260">
        <v>5.1887574242000002E-3</v>
      </c>
      <c r="I2055" s="260">
        <v>3.2833547879999999E-4</v>
      </c>
      <c r="J2055" s="260">
        <v>1.7221897061878003E-4</v>
      </c>
      <c r="K2055" s="260">
        <v>6.4476684364335396E-3</v>
      </c>
      <c r="L2055" s="301">
        <f t="shared" si="65"/>
        <v>2.3211606371160744E-2</v>
      </c>
      <c r="M2055" s="459">
        <f>IFERROR((Tableau1[[#This Row],[Scope 1
(kg CO2-eq)]]+Tableau1[[#This Row],[Scope 2 energy
(kg CO2-eq)]]+Tableau1[[#This Row],[Scope 2 Infrastructure
(kg CO2-eq)]])/Tableau1[[#This Row],[Total CO2-emissions
(kg CO2-eq)
for scope 3 use ]],"")</f>
        <v>0.97329056289998872</v>
      </c>
      <c r="N2055" s="436" t="s">
        <v>436</v>
      </c>
      <c r="O2055" s="259">
        <v>3.6</v>
      </c>
      <c r="P2055" s="259" t="s">
        <v>4258</v>
      </c>
      <c r="Q2055" s="259" t="s">
        <v>5278</v>
      </c>
    </row>
    <row r="2056" spans="1:17" ht="21.75" customHeight="1">
      <c r="A2056" s="301" t="s">
        <v>4258</v>
      </c>
      <c r="B2056" s="301" t="s">
        <v>5278</v>
      </c>
      <c r="C2056" s="316" t="s">
        <v>8116</v>
      </c>
      <c r="D2056" s="465" t="s">
        <v>436</v>
      </c>
      <c r="E2056" s="465" t="s">
        <v>6022</v>
      </c>
      <c r="F2056" s="469" t="str">
        <f t="shared" si="64"/>
        <v>other</v>
      </c>
      <c r="G2056" s="260">
        <v>7.6221447500000004E-4</v>
      </c>
      <c r="H2056" s="260">
        <v>6.6823774319999998E-3</v>
      </c>
      <c r="I2056" s="260">
        <v>3.2895479519999999E-4</v>
      </c>
      <c r="J2056" s="260">
        <v>1.7223964416748891E-4</v>
      </c>
      <c r="K2056" s="260">
        <v>7.9457866774798307E-3</v>
      </c>
      <c r="L2056" s="301">
        <f t="shared" si="65"/>
        <v>2.8604832038927393E-2</v>
      </c>
      <c r="M2056" s="459">
        <f>IFERROR((Tableau1[[#This Row],[Scope 1
(kg CO2-eq)]]+Tableau1[[#This Row],[Scope 2 energy
(kg CO2-eq)]]+Tableau1[[#This Row],[Scope 2 Infrastructure
(kg CO2-eq)]])/Tableau1[[#This Row],[Total CO2-emissions
(kg CO2-eq)
for scope 3 use ]],"")</f>
        <v>0.97832310603454808</v>
      </c>
      <c r="N2056" s="436" t="s">
        <v>436</v>
      </c>
      <c r="O2056" s="259">
        <v>3.6</v>
      </c>
      <c r="P2056" s="259" t="s">
        <v>4258</v>
      </c>
      <c r="Q2056" s="259" t="s">
        <v>5278</v>
      </c>
    </row>
    <row r="2057" spans="1:17" ht="21.75" customHeight="1">
      <c r="A2057" s="301" t="s">
        <v>4258</v>
      </c>
      <c r="B2057" s="301" t="s">
        <v>5278</v>
      </c>
      <c r="C2057" s="316" t="s">
        <v>8117</v>
      </c>
      <c r="D2057" s="465" t="s">
        <v>436</v>
      </c>
      <c r="E2057" s="465" t="s">
        <v>6059</v>
      </c>
      <c r="F2057" s="469" t="str">
        <f t="shared" si="64"/>
        <v>other</v>
      </c>
      <c r="G2057" s="260">
        <v>7.8180364166666703E-4</v>
      </c>
      <c r="H2057" s="260">
        <v>5.835125016E-3</v>
      </c>
      <c r="I2057" s="260">
        <v>3.31986186E-4</v>
      </c>
      <c r="J2057" s="260">
        <v>1.72344763906691E-4</v>
      </c>
      <c r="K2057" s="260">
        <v>7.1212501368712201E-3</v>
      </c>
      <c r="L2057" s="301">
        <f t="shared" si="65"/>
        <v>2.5636500492736393E-2</v>
      </c>
      <c r="M2057" s="459">
        <f>IFERROR((Tableau1[[#This Row],[Scope 1
(kg CO2-eq)]]+Tableau1[[#This Row],[Scope 2 energy
(kg CO2-eq)]]+Tableau1[[#This Row],[Scope 2 Infrastructure
(kg CO2-eq)]])/Tableau1[[#This Row],[Total CO2-emissions
(kg CO2-eq)
for scope 3 use ]],"")</f>
        <v>0.97579985397335456</v>
      </c>
      <c r="N2057" s="436" t="s">
        <v>436</v>
      </c>
      <c r="O2057" s="259">
        <v>3.6</v>
      </c>
      <c r="P2057" s="259" t="s">
        <v>4258</v>
      </c>
      <c r="Q2057" s="259" t="s">
        <v>5278</v>
      </c>
    </row>
    <row r="2058" spans="1:17" ht="21.75" customHeight="1">
      <c r="A2058" s="301" t="s">
        <v>4258</v>
      </c>
      <c r="B2058" s="301" t="s">
        <v>5278</v>
      </c>
      <c r="C2058" s="316" t="s">
        <v>8118</v>
      </c>
      <c r="D2058" s="465" t="s">
        <v>436</v>
      </c>
      <c r="E2058" s="465" t="s">
        <v>6018</v>
      </c>
      <c r="F2058" s="469" t="str">
        <f t="shared" si="64"/>
        <v>other</v>
      </c>
      <c r="G2058" s="260">
        <v>7.5823134444444405E-4</v>
      </c>
      <c r="H2058" s="260">
        <v>3.1237043861799998E-2</v>
      </c>
      <c r="I2058" s="260">
        <v>3.2833547879999999E-4</v>
      </c>
      <c r="J2058" s="260">
        <v>1.7221826982051892E-4</v>
      </c>
      <c r="K2058" s="260">
        <v>3.2495826312064997E-2</v>
      </c>
      <c r="L2058" s="301">
        <f t="shared" si="65"/>
        <v>0.116984974723434</v>
      </c>
      <c r="M2058" s="459">
        <f>IFERROR((Tableau1[[#This Row],[Scope 1
(kg CO2-eq)]]+Tableau1[[#This Row],[Scope 2 energy
(kg CO2-eq)]]+Tableau1[[#This Row],[Scope 2 Infrastructure
(kg CO2-eq)]])/Tableau1[[#This Row],[Total CO2-emissions
(kg CO2-eq)
for scope 3 use ]],"")</f>
        <v>0.99470037704637115</v>
      </c>
      <c r="N2058" s="436" t="s">
        <v>436</v>
      </c>
      <c r="O2058" s="259">
        <v>3.6</v>
      </c>
      <c r="P2058" s="259" t="s">
        <v>4258</v>
      </c>
      <c r="Q2058" s="259" t="s">
        <v>5278</v>
      </c>
    </row>
    <row r="2059" spans="1:17" ht="21.75" customHeight="1">
      <c r="A2059" s="301" t="s">
        <v>4258</v>
      </c>
      <c r="B2059" s="301" t="s">
        <v>5278</v>
      </c>
      <c r="C2059" s="316" t="s">
        <v>8119</v>
      </c>
      <c r="D2059" s="465" t="s">
        <v>436</v>
      </c>
      <c r="E2059" s="465" t="s">
        <v>6060</v>
      </c>
      <c r="F2059" s="469" t="str">
        <f t="shared" si="64"/>
        <v>other</v>
      </c>
      <c r="G2059" s="260">
        <v>7.5392172777777799E-4</v>
      </c>
      <c r="H2059" s="260">
        <v>4.3571208212000003E-3</v>
      </c>
      <c r="I2059" s="260">
        <v>3.276509712E-4</v>
      </c>
      <c r="J2059" s="260">
        <v>1.7219514347789405E-4</v>
      </c>
      <c r="K2059" s="260">
        <v>5.6108961745935599E-3</v>
      </c>
      <c r="L2059" s="301">
        <f t="shared" si="65"/>
        <v>2.0199226228536815E-2</v>
      </c>
      <c r="M2059" s="459">
        <f>IFERROR((Tableau1[[#This Row],[Scope 1
(kg CO2-eq)]]+Tableau1[[#This Row],[Scope 2 energy
(kg CO2-eq)]]+Tableau1[[#This Row],[Scope 2 Infrastructure
(kg CO2-eq)]])/Tableau1[[#This Row],[Total CO2-emissions
(kg CO2-eq)
for scope 3 use ]],"")</f>
        <v>0.96930924239954308</v>
      </c>
      <c r="N2059" s="436" t="s">
        <v>436</v>
      </c>
      <c r="O2059" s="259">
        <v>3.6</v>
      </c>
      <c r="P2059" s="259" t="s">
        <v>4258</v>
      </c>
      <c r="Q2059" s="259" t="s">
        <v>5278</v>
      </c>
    </row>
    <row r="2060" spans="1:17" ht="21.75" customHeight="1">
      <c r="A2060" s="301" t="s">
        <v>4258</v>
      </c>
      <c r="B2060" s="301" t="s">
        <v>5278</v>
      </c>
      <c r="C2060" s="316" t="s">
        <v>8120</v>
      </c>
      <c r="D2060" s="465" t="s">
        <v>436</v>
      </c>
      <c r="E2060" s="465" t="s">
        <v>119</v>
      </c>
      <c r="F2060" s="469" t="str">
        <f t="shared" si="64"/>
        <v>other</v>
      </c>
      <c r="G2060" s="260">
        <v>3.12277435555556E-4</v>
      </c>
      <c r="H2060" s="260">
        <v>2.9043394753999999E-3</v>
      </c>
      <c r="I2060" s="260">
        <v>3.2898739079999999E-4</v>
      </c>
      <c r="J2060" s="260">
        <v>1.6982518391768102E-4</v>
      </c>
      <c r="K2060" s="260">
        <v>3.7154281813619201E-3</v>
      </c>
      <c r="L2060" s="301">
        <f t="shared" si="65"/>
        <v>1.3375541452902913E-2</v>
      </c>
      <c r="M2060" s="459">
        <f>IFERROR((Tableau1[[#This Row],[Scope 1
(kg CO2-eq)]]+Tableau1[[#This Row],[Scope 2 energy
(kg CO2-eq)]]+Tableau1[[#This Row],[Scope 2 Infrastructure
(kg CO2-eq)]])/Tableau1[[#This Row],[Total CO2-emissions
(kg CO2-eq)
for scope 3 use ]],"")</f>
        <v>0.95429224538418789</v>
      </c>
      <c r="N2060" s="436" t="s">
        <v>436</v>
      </c>
      <c r="O2060" s="259">
        <v>3.6</v>
      </c>
      <c r="P2060" s="259" t="s">
        <v>4258</v>
      </c>
      <c r="Q2060" s="259" t="s">
        <v>5278</v>
      </c>
    </row>
    <row r="2061" spans="1:17" ht="21.75" customHeight="1">
      <c r="A2061" s="301" t="s">
        <v>4258</v>
      </c>
      <c r="B2061" s="301" t="s">
        <v>5278</v>
      </c>
      <c r="C2061" s="316" t="s">
        <v>8121</v>
      </c>
      <c r="D2061" s="465" t="s">
        <v>436</v>
      </c>
      <c r="E2061" s="465" t="s">
        <v>6034</v>
      </c>
      <c r="F2061" s="469" t="str">
        <f t="shared" si="64"/>
        <v>other</v>
      </c>
      <c r="G2061" s="260">
        <v>7.6502225555555498E-4</v>
      </c>
      <c r="H2061" s="260">
        <v>5.844592551E-3</v>
      </c>
      <c r="I2061" s="260">
        <v>3.2937853799999998E-4</v>
      </c>
      <c r="J2061" s="260">
        <v>1.7225471133010901E-4</v>
      </c>
      <c r="K2061" s="260">
        <v>7.1112485471726498E-3</v>
      </c>
      <c r="L2061" s="301">
        <f t="shared" si="65"/>
        <v>2.5600494769821541E-2</v>
      </c>
      <c r="M2061" s="459">
        <f>IFERROR((Tableau1[[#This Row],[Scope 1
(kg CO2-eq)]]+Tableau1[[#This Row],[Scope 2 energy
(kg CO2-eq)]]+Tableau1[[#This Row],[Scope 2 Infrastructure
(kg CO2-eq)]])/Tableau1[[#This Row],[Total CO2-emissions
(kg CO2-eq)
for scope 3 use ]],"")</f>
        <v>0.97577708028703602</v>
      </c>
      <c r="N2061" s="436" t="s">
        <v>436</v>
      </c>
      <c r="O2061" s="259">
        <v>3.6</v>
      </c>
      <c r="P2061" s="259" t="s">
        <v>4258</v>
      </c>
      <c r="Q2061" s="259" t="s">
        <v>5278</v>
      </c>
    </row>
    <row r="2062" spans="1:17" ht="21.75" customHeight="1">
      <c r="A2062" s="301" t="s">
        <v>4258</v>
      </c>
      <c r="B2062" s="301" t="s">
        <v>5278</v>
      </c>
      <c r="C2062" s="316" t="s">
        <v>8122</v>
      </c>
      <c r="D2062" s="465" t="s">
        <v>436</v>
      </c>
      <c r="E2062" s="465" t="s">
        <v>122</v>
      </c>
      <c r="F2062" s="469" t="str">
        <f t="shared" si="64"/>
        <v>other</v>
      </c>
      <c r="G2062" s="260">
        <v>7.6665468611111104E-4</v>
      </c>
      <c r="H2062" s="260">
        <v>2.9476957767000001E-3</v>
      </c>
      <c r="I2062" s="260">
        <v>3.2963930279999998E-4</v>
      </c>
      <c r="J2062" s="260">
        <v>1.72263471308375E-4</v>
      </c>
      <c r="K2062" s="260">
        <v>4.21625631455838E-3</v>
      </c>
      <c r="L2062" s="301">
        <f t="shared" si="65"/>
        <v>1.5178522732410169E-2</v>
      </c>
      <c r="M2062" s="459">
        <f>IFERROR((Tableau1[[#This Row],[Scope 1
(kg CO2-eq)]]+Tableau1[[#This Row],[Scope 2 energy
(kg CO2-eq)]]+Tableau1[[#This Row],[Scope 2 Infrastructure
(kg CO2-eq)]])/Tableau1[[#This Row],[Total CO2-emissions
(kg CO2-eq)
for scope 3 use ]],"")</f>
        <v>0.9591422968398654</v>
      </c>
      <c r="N2062" s="436" t="s">
        <v>436</v>
      </c>
      <c r="O2062" s="259">
        <v>3.6</v>
      </c>
      <c r="P2062" s="259" t="s">
        <v>4258</v>
      </c>
      <c r="Q2062" s="259" t="s">
        <v>5278</v>
      </c>
    </row>
    <row r="2063" spans="1:17" ht="21.75" customHeight="1">
      <c r="A2063" s="301" t="s">
        <v>4258</v>
      </c>
      <c r="B2063" s="301" t="s">
        <v>5278</v>
      </c>
      <c r="C2063" s="316" t="s">
        <v>8123</v>
      </c>
      <c r="D2063" s="465" t="s">
        <v>436</v>
      </c>
      <c r="E2063" s="465" t="s">
        <v>6046</v>
      </c>
      <c r="F2063" s="469" t="str">
        <f t="shared" si="64"/>
        <v>other</v>
      </c>
      <c r="G2063" s="260">
        <v>7.7083370833333303E-4</v>
      </c>
      <c r="H2063" s="260">
        <v>2.5778046996699999E-2</v>
      </c>
      <c r="I2063" s="260">
        <v>3.3029121480000002E-4</v>
      </c>
      <c r="J2063" s="260">
        <v>1.7228589685273801E-4</v>
      </c>
      <c r="K2063" s="260">
        <v>2.7051455608002799E-2</v>
      </c>
      <c r="L2063" s="301">
        <f t="shared" si="65"/>
        <v>9.7385240188810077E-2</v>
      </c>
      <c r="M2063" s="459">
        <f>IFERROR((Tableau1[[#This Row],[Scope 1
(kg CO2-eq)]]+Tableau1[[#This Row],[Scope 2 energy
(kg CO2-eq)]]+Tableau1[[#This Row],[Scope 2 Infrastructure
(kg CO2-eq)]])/Tableau1[[#This Row],[Total CO2-emissions
(kg CO2-eq)
for scope 3 use ]],"")</f>
        <v>0.99363125997114554</v>
      </c>
      <c r="N2063" s="436" t="s">
        <v>436</v>
      </c>
      <c r="O2063" s="259">
        <v>3.6</v>
      </c>
      <c r="P2063" s="259" t="s">
        <v>4258</v>
      </c>
      <c r="Q2063" s="259" t="s">
        <v>5278</v>
      </c>
    </row>
    <row r="2064" spans="1:17" ht="21.75" customHeight="1">
      <c r="A2064" s="301" t="s">
        <v>4258</v>
      </c>
      <c r="B2064" s="301" t="s">
        <v>5278</v>
      </c>
      <c r="C2064" s="316" t="s">
        <v>8124</v>
      </c>
      <c r="D2064" s="465" t="s">
        <v>436</v>
      </c>
      <c r="E2064" s="465" t="s">
        <v>6052</v>
      </c>
      <c r="F2064" s="469" t="str">
        <f t="shared" si="64"/>
        <v>other</v>
      </c>
      <c r="G2064" s="260">
        <v>7.7116019444444395E-4</v>
      </c>
      <c r="H2064" s="260">
        <v>3.5468361557999999E-3</v>
      </c>
      <c r="I2064" s="260">
        <v>3.3032381040000002E-4</v>
      </c>
      <c r="J2064" s="260">
        <v>1.7228764884839203E-4</v>
      </c>
      <c r="K2064" s="260">
        <v>4.8206061821514396E-3</v>
      </c>
      <c r="L2064" s="301">
        <f t="shared" si="65"/>
        <v>1.7354182255745185E-2</v>
      </c>
      <c r="M2064" s="459">
        <f>IFERROR((Tableau1[[#This Row],[Scope 1
(kg CO2-eq)]]+Tableau1[[#This Row],[Scope 2 energy
(kg CO2-eq)]]+Tableau1[[#This Row],[Scope 2 Infrastructure
(kg CO2-eq)]])/Tableau1[[#This Row],[Total CO2-emissions
(kg CO2-eq)
for scope 3 use ]],"")</f>
        <v>0.96426050687465525</v>
      </c>
      <c r="N2064" s="436" t="s">
        <v>436</v>
      </c>
      <c r="O2064" s="259">
        <v>3.6</v>
      </c>
      <c r="P2064" s="259" t="s">
        <v>4258</v>
      </c>
      <c r="Q2064" s="259" t="s">
        <v>5278</v>
      </c>
    </row>
    <row r="2065" spans="1:17" ht="21.75" customHeight="1">
      <c r="A2065" s="301" t="s">
        <v>4258</v>
      </c>
      <c r="B2065" s="301" t="s">
        <v>5278</v>
      </c>
      <c r="C2065" s="316" t="s">
        <v>8125</v>
      </c>
      <c r="D2065" s="465" t="s">
        <v>436</v>
      </c>
      <c r="E2065" s="465" t="s">
        <v>6061</v>
      </c>
      <c r="F2065" s="469" t="str">
        <f t="shared" si="64"/>
        <v>other</v>
      </c>
      <c r="G2065" s="260">
        <v>7.6600171388888896E-4</v>
      </c>
      <c r="H2065" s="260">
        <v>8.4683068589999994E-2</v>
      </c>
      <c r="I2065" s="260">
        <v>3.2954151599999998E-4</v>
      </c>
      <c r="J2065" s="260">
        <v>1.7225996731706804E-4</v>
      </c>
      <c r="K2065" s="260">
        <v>8.5950872236795595E-2</v>
      </c>
      <c r="L2065" s="301">
        <f t="shared" si="65"/>
        <v>0.30942314005246413</v>
      </c>
      <c r="M2065" s="459">
        <f>IFERROR((Tableau1[[#This Row],[Scope 1
(kg CO2-eq)]]+Tableau1[[#This Row],[Scope 2 energy
(kg CO2-eq)]]+Tableau1[[#This Row],[Scope 2 Infrastructure
(kg CO2-eq)]])/Tableau1[[#This Row],[Total CO2-emissions
(kg CO2-eq)
for scope 3 use ]],"")</f>
        <v>0.99799582700647727</v>
      </c>
      <c r="N2065" s="436" t="s">
        <v>436</v>
      </c>
      <c r="O2065" s="259">
        <v>3.6</v>
      </c>
      <c r="P2065" s="259" t="s">
        <v>4258</v>
      </c>
      <c r="Q2065" s="259" t="s">
        <v>5278</v>
      </c>
    </row>
    <row r="2066" spans="1:17" ht="21.75" customHeight="1">
      <c r="A2066" s="301" t="s">
        <v>4258</v>
      </c>
      <c r="B2066" s="301" t="s">
        <v>5278</v>
      </c>
      <c r="C2066" s="316" t="s">
        <v>8126</v>
      </c>
      <c r="D2066" s="465" t="s">
        <v>436</v>
      </c>
      <c r="E2066" s="465" t="s">
        <v>6065</v>
      </c>
      <c r="F2066" s="469" t="str">
        <f t="shared" si="64"/>
        <v>other</v>
      </c>
      <c r="G2066" s="260">
        <v>7.5379113333333295E-4</v>
      </c>
      <c r="H2066" s="260">
        <v>3.3798834747999999E-3</v>
      </c>
      <c r="I2066" s="260">
        <v>3.276509712E-4</v>
      </c>
      <c r="J2066" s="260">
        <v>1.7219444267963305E-4</v>
      </c>
      <c r="K2066" s="260">
        <v>4.6335194863108102E-3</v>
      </c>
      <c r="L2066" s="301">
        <f t="shared" si="65"/>
        <v>1.6680670150718918E-2</v>
      </c>
      <c r="M2066" s="459">
        <f>IFERROR((Tableau1[[#This Row],[Scope 1
(kg CO2-eq)]]+Tableau1[[#This Row],[Scope 2 energy
(kg CO2-eq)]]+Tableau1[[#This Row],[Scope 2 Infrastructure
(kg CO2-eq)]])/Tableau1[[#This Row],[Total CO2-emissions
(kg CO2-eq)
for scope 3 use ]],"")</f>
        <v>0.96283734049544767</v>
      </c>
      <c r="N2066" s="436" t="s">
        <v>436</v>
      </c>
      <c r="O2066" s="259">
        <v>3.6</v>
      </c>
      <c r="P2066" s="259" t="s">
        <v>4258</v>
      </c>
      <c r="Q2066" s="259" t="s">
        <v>5278</v>
      </c>
    </row>
    <row r="2067" spans="1:17" ht="21.75" customHeight="1">
      <c r="A2067" s="301" t="s">
        <v>4258</v>
      </c>
      <c r="B2067" s="301" t="s">
        <v>5278</v>
      </c>
      <c r="C2067" s="316" t="s">
        <v>8127</v>
      </c>
      <c r="D2067" s="465" t="s">
        <v>436</v>
      </c>
      <c r="E2067" s="465" t="s">
        <v>6047</v>
      </c>
      <c r="F2067" s="469" t="str">
        <f t="shared" si="64"/>
        <v>other</v>
      </c>
      <c r="G2067" s="260">
        <v>7.6058204444444399E-4</v>
      </c>
      <c r="H2067" s="260">
        <v>3.6438362572000001E-3</v>
      </c>
      <c r="I2067" s="260">
        <v>3.2869403039999999E-4</v>
      </c>
      <c r="J2067" s="260">
        <v>1.7223088418922303E-4</v>
      </c>
      <c r="K2067" s="260">
        <v>4.9053401184520297E-3</v>
      </c>
      <c r="L2067" s="301">
        <f t="shared" si="65"/>
        <v>1.7659224426427308E-2</v>
      </c>
      <c r="M2067" s="459">
        <f>IFERROR((Tableau1[[#This Row],[Scope 1
(kg CO2-eq)]]+Tableau1[[#This Row],[Scope 2 energy
(kg CO2-eq)]]+Tableau1[[#This Row],[Scope 2 Infrastructure
(kg CO2-eq)]])/Tableau1[[#This Row],[Total CO2-emissions
(kg CO2-eq)
for scope 3 use ]],"")</f>
        <v>0.9648897360328329</v>
      </c>
      <c r="N2067" s="436" t="s">
        <v>436</v>
      </c>
      <c r="O2067" s="259">
        <v>3.6</v>
      </c>
      <c r="P2067" s="259" t="s">
        <v>4258</v>
      </c>
      <c r="Q2067" s="259" t="s">
        <v>5278</v>
      </c>
    </row>
    <row r="2068" spans="1:17" ht="21.75" customHeight="1">
      <c r="A2068" s="301" t="s">
        <v>4258</v>
      </c>
      <c r="B2068" s="301" t="s">
        <v>5278</v>
      </c>
      <c r="C2068" s="316" t="s">
        <v>8128</v>
      </c>
      <c r="D2068" s="465" t="s">
        <v>436</v>
      </c>
      <c r="E2068" s="465" t="s">
        <v>6066</v>
      </c>
      <c r="F2068" s="469" t="str">
        <f t="shared" si="64"/>
        <v>other</v>
      </c>
      <c r="G2068" s="260">
        <v>7.7011543888888903E-4</v>
      </c>
      <c r="H2068" s="260">
        <v>6.0184097169E-3</v>
      </c>
      <c r="I2068" s="260">
        <v>3.3016083240000003E-4</v>
      </c>
      <c r="J2068" s="260">
        <v>1.7228204246230098E-4</v>
      </c>
      <c r="K2068" s="260">
        <v>7.2909696736045103E-3</v>
      </c>
      <c r="L2068" s="301">
        <f t="shared" si="65"/>
        <v>2.6247490824976238E-2</v>
      </c>
      <c r="M2068" s="459">
        <f>IFERROR((Tableau1[[#This Row],[Scope 1
(kg CO2-eq)]]+Tableau1[[#This Row],[Scope 2 energy
(kg CO2-eq)]]+Tableau1[[#This Row],[Scope 2 Infrastructure
(kg CO2-eq)]])/Tableau1[[#This Row],[Total CO2-emissions
(kg CO2-eq)
for scope 3 use ]],"")</f>
        <v>0.97637026443281749</v>
      </c>
      <c r="N2068" s="436" t="s">
        <v>436</v>
      </c>
      <c r="O2068" s="259">
        <v>3.6</v>
      </c>
      <c r="P2068" s="259" t="s">
        <v>4258</v>
      </c>
      <c r="Q2068" s="259" t="s">
        <v>5278</v>
      </c>
    </row>
    <row r="2069" spans="1:17" ht="21.75" customHeight="1">
      <c r="A2069" s="301" t="s">
        <v>4258</v>
      </c>
      <c r="B2069" s="301" t="s">
        <v>5278</v>
      </c>
      <c r="C2069" s="316" t="s">
        <v>8129</v>
      </c>
      <c r="D2069" s="465" t="s">
        <v>436</v>
      </c>
      <c r="E2069" s="465" t="s">
        <v>123</v>
      </c>
      <c r="F2069" s="469" t="str">
        <f t="shared" si="64"/>
        <v>other</v>
      </c>
      <c r="G2069" s="260">
        <v>7.4713081666666695E-4</v>
      </c>
      <c r="H2069" s="260">
        <v>6.1776738864000001E-2</v>
      </c>
      <c r="I2069" s="260">
        <v>3.2660791200000001E-4</v>
      </c>
      <c r="J2069" s="260">
        <v>1.7215870196830407E-4</v>
      </c>
      <c r="K2069" s="260">
        <v>6.3022636300330004E-2</v>
      </c>
      <c r="L2069" s="301">
        <f t="shared" si="65"/>
        <v>0.22688149068118801</v>
      </c>
      <c r="M2069" s="459">
        <f>IFERROR((Tableau1[[#This Row],[Scope 1
(kg CO2-eq)]]+Tableau1[[#This Row],[Scope 2 energy
(kg CO2-eq)]]+Tableau1[[#This Row],[Scope 2 Infrastructure
(kg CO2-eq)]])/Tableau1[[#This Row],[Total CO2-emissions
(kg CO2-eq)
for scope 3 use ]],"")</f>
        <v>0.99726830361645102</v>
      </c>
      <c r="N2069" s="436" t="s">
        <v>436</v>
      </c>
      <c r="O2069" s="259">
        <v>3.6</v>
      </c>
      <c r="P2069" s="259" t="s">
        <v>4258</v>
      </c>
      <c r="Q2069" s="259" t="s">
        <v>5278</v>
      </c>
    </row>
    <row r="2070" spans="1:17" ht="21.75" customHeight="1">
      <c r="A2070" s="301" t="s">
        <v>4258</v>
      </c>
      <c r="B2070" s="301" t="s">
        <v>5278</v>
      </c>
      <c r="C2070" s="316" t="s">
        <v>8130</v>
      </c>
      <c r="D2070" s="465" t="s">
        <v>436</v>
      </c>
      <c r="E2070" s="465" t="s">
        <v>6067</v>
      </c>
      <c r="F2070" s="469" t="str">
        <f t="shared" si="64"/>
        <v>other</v>
      </c>
      <c r="G2070" s="260">
        <v>7.7455565000000002E-4</v>
      </c>
      <c r="H2070" s="260">
        <v>4.423821675E-3</v>
      </c>
      <c r="I2070" s="260">
        <v>3.3084534000000002E-4</v>
      </c>
      <c r="J2070" s="260">
        <v>1.7230586960318599E-4</v>
      </c>
      <c r="K2070" s="260">
        <v>5.7015279339802504E-3</v>
      </c>
      <c r="L2070" s="301">
        <f t="shared" si="65"/>
        <v>2.0525500562328901E-2</v>
      </c>
      <c r="M2070" s="459">
        <f>IFERROR((Tableau1[[#This Row],[Scope 1
(kg CO2-eq)]]+Tableau1[[#This Row],[Scope 2 energy
(kg CO2-eq)]]+Tableau1[[#This Row],[Scope 2 Infrastructure
(kg CO2-eq)]])/Tableau1[[#This Row],[Total CO2-emissions
(kg CO2-eq)
for scope 3 use ]],"")</f>
        <v>0.96977910641227638</v>
      </c>
      <c r="N2070" s="436" t="s">
        <v>436</v>
      </c>
      <c r="O2070" s="259">
        <v>3.6</v>
      </c>
      <c r="P2070" s="259" t="s">
        <v>4258</v>
      </c>
      <c r="Q2070" s="259" t="s">
        <v>5278</v>
      </c>
    </row>
    <row r="2071" spans="1:17" ht="21.75" customHeight="1">
      <c r="A2071" s="301" t="s">
        <v>4258</v>
      </c>
      <c r="B2071" s="301" t="s">
        <v>5278</v>
      </c>
      <c r="C2071" s="316" t="s">
        <v>8131</v>
      </c>
      <c r="D2071" s="465" t="s">
        <v>436</v>
      </c>
      <c r="E2071" s="465" t="s">
        <v>6076</v>
      </c>
      <c r="F2071" s="469" t="str">
        <f t="shared" si="64"/>
        <v>other</v>
      </c>
      <c r="G2071" s="260">
        <v>3.6320926888888899E-4</v>
      </c>
      <c r="H2071" s="260">
        <v>2.5878815508E-3</v>
      </c>
      <c r="I2071" s="260">
        <v>3.2901998639999999E-4</v>
      </c>
      <c r="J2071" s="260">
        <v>1.7009849523960598E-4</v>
      </c>
      <c r="K2071" s="260">
        <v>3.4502088097675201E-3</v>
      </c>
      <c r="L2071" s="301">
        <f t="shared" si="65"/>
        <v>1.2420751715163074E-2</v>
      </c>
      <c r="M2071" s="459">
        <f>IFERROR((Tableau1[[#This Row],[Scope 1
(kg CO2-eq)]]+Tableau1[[#This Row],[Scope 2 energy
(kg CO2-eq)]]+Tableau1[[#This Row],[Scope 2 Infrastructure
(kg CO2-eq)]])/Tableau1[[#This Row],[Total CO2-emissions
(kg CO2-eq)
for scope 3 use ]],"")</f>
        <v>0.95069921472663199</v>
      </c>
      <c r="N2071" s="436" t="s">
        <v>436</v>
      </c>
      <c r="O2071" s="259">
        <v>3.6</v>
      </c>
      <c r="P2071" s="259" t="s">
        <v>4258</v>
      </c>
      <c r="Q2071" s="259" t="s">
        <v>5278</v>
      </c>
    </row>
    <row r="2072" spans="1:17" ht="21.75" customHeight="1">
      <c r="A2072" s="301" t="s">
        <v>4258</v>
      </c>
      <c r="B2072" s="301" t="s">
        <v>5278</v>
      </c>
      <c r="C2072" s="316" t="s">
        <v>8132</v>
      </c>
      <c r="D2072" s="465" t="s">
        <v>436</v>
      </c>
      <c r="E2072" s="465" t="s">
        <v>6029</v>
      </c>
      <c r="F2072" s="469" t="str">
        <f t="shared" si="64"/>
        <v>other</v>
      </c>
      <c r="G2072" s="260">
        <v>7.5437880833333299E-4</v>
      </c>
      <c r="H2072" s="260">
        <v>6.5330238490000003E-3</v>
      </c>
      <c r="I2072" s="260">
        <v>3.277161624E-4</v>
      </c>
      <c r="J2072" s="260">
        <v>1.7219759627180896E-4</v>
      </c>
      <c r="K2072" s="260">
        <v>7.7873184240320496E-3</v>
      </c>
      <c r="L2072" s="301">
        <f t="shared" si="65"/>
        <v>2.8034346326515379E-2</v>
      </c>
      <c r="M2072" s="459">
        <f>IFERROR((Tableau1[[#This Row],[Scope 1
(kg CO2-eq)]]+Tableau1[[#This Row],[Scope 2 energy
(kg CO2-eq)]]+Tableau1[[#This Row],[Scope 2 Infrastructure
(kg CO2-eq)]])/Tableau1[[#This Row],[Total CO2-emissions
(kg CO2-eq)
for scope 3 use ]],"")</f>
        <v>0.97788717567175643</v>
      </c>
      <c r="N2072" s="436" t="s">
        <v>436</v>
      </c>
      <c r="O2072" s="259">
        <v>3.6</v>
      </c>
      <c r="P2072" s="259" t="s">
        <v>4258</v>
      </c>
      <c r="Q2072" s="259" t="s">
        <v>5278</v>
      </c>
    </row>
    <row r="2073" spans="1:17" ht="21.75" customHeight="1">
      <c r="A2073" s="301" t="s">
        <v>4258</v>
      </c>
      <c r="B2073" s="301" t="s">
        <v>5278</v>
      </c>
      <c r="C2073" s="316" t="s">
        <v>8133</v>
      </c>
      <c r="D2073" s="465" t="s">
        <v>436</v>
      </c>
      <c r="E2073" s="465" t="s">
        <v>6027</v>
      </c>
      <c r="F2073" s="469" t="str">
        <f t="shared" si="64"/>
        <v>other</v>
      </c>
      <c r="G2073" s="260">
        <v>7.6704646944444497E-4</v>
      </c>
      <c r="H2073" s="260">
        <v>2.8506042425000002E-3</v>
      </c>
      <c r="I2073" s="260">
        <v>3.2970449399999998E-4</v>
      </c>
      <c r="J2073" s="260">
        <v>1.7226557370315899E-4</v>
      </c>
      <c r="K2073" s="260">
        <v>4.11962558073929E-3</v>
      </c>
      <c r="L2073" s="301">
        <f t="shared" si="65"/>
        <v>1.4830652090661445E-2</v>
      </c>
      <c r="M2073" s="459">
        <f>IFERROR((Tableau1[[#This Row],[Scope 1
(kg CO2-eq)]]+Tableau1[[#This Row],[Scope 2 energy
(kg CO2-eq)]]+Tableau1[[#This Row],[Scope 2 Infrastructure
(kg CO2-eq)]])/Tableau1[[#This Row],[Total CO2-emissions
(kg CO2-eq)
for scope 3 use ]],"")</f>
        <v>0.9581830019698222</v>
      </c>
      <c r="N2073" s="436" t="s">
        <v>436</v>
      </c>
      <c r="O2073" s="259">
        <v>3.6</v>
      </c>
      <c r="P2073" s="259" t="s">
        <v>4258</v>
      </c>
      <c r="Q2073" s="259" t="s">
        <v>5278</v>
      </c>
    </row>
    <row r="2074" spans="1:17" ht="21.75" customHeight="1">
      <c r="A2074" s="301" t="s">
        <v>4258</v>
      </c>
      <c r="B2074" s="301" t="s">
        <v>5278</v>
      </c>
      <c r="C2074" s="316" t="s">
        <v>8134</v>
      </c>
      <c r="D2074" s="465" t="s">
        <v>436</v>
      </c>
      <c r="E2074" s="465" t="s">
        <v>6048</v>
      </c>
      <c r="F2074" s="469" t="str">
        <f t="shared" si="64"/>
        <v>other</v>
      </c>
      <c r="G2074" s="260">
        <v>7.6991954722222195E-4</v>
      </c>
      <c r="H2074" s="260">
        <v>4.8271810271999999E-3</v>
      </c>
      <c r="I2074" s="260">
        <v>3.3012823680000003E-4</v>
      </c>
      <c r="J2074" s="260">
        <v>1.7228099126490905E-4</v>
      </c>
      <c r="K2074" s="260">
        <v>6.0995116186177301E-3</v>
      </c>
      <c r="L2074" s="301">
        <f t="shared" si="65"/>
        <v>2.1958241827023828E-2</v>
      </c>
      <c r="M2074" s="459">
        <f>IFERROR((Tableau1[[#This Row],[Scope 1
(kg CO2-eq)]]+Tableau1[[#This Row],[Scope 2 energy
(kg CO2-eq)]]+Tableau1[[#This Row],[Scope 2 Infrastructure
(kg CO2-eq)]])/Tableau1[[#This Row],[Total CO2-emissions
(kg CO2-eq)
for scope 3 use ]],"")</f>
        <v>0.97175465542689632</v>
      </c>
      <c r="N2074" s="436" t="s">
        <v>436</v>
      </c>
      <c r="O2074" s="259">
        <v>3.6</v>
      </c>
      <c r="P2074" s="259" t="s">
        <v>4258</v>
      </c>
      <c r="Q2074" s="259" t="s">
        <v>5278</v>
      </c>
    </row>
    <row r="2075" spans="1:17" ht="21.75" customHeight="1">
      <c r="A2075" s="301" t="s">
        <v>4258</v>
      </c>
      <c r="B2075" s="301" t="s">
        <v>5278</v>
      </c>
      <c r="C2075" s="316" t="s">
        <v>8135</v>
      </c>
      <c r="D2075" s="465" t="s">
        <v>436</v>
      </c>
      <c r="E2075" s="465" t="s">
        <v>6030</v>
      </c>
      <c r="F2075" s="469" t="str">
        <f t="shared" si="64"/>
        <v>other</v>
      </c>
      <c r="G2075" s="260">
        <v>7.6626290277777797E-4</v>
      </c>
      <c r="H2075" s="260">
        <v>2.6066511885000001E-3</v>
      </c>
      <c r="I2075" s="260">
        <v>3.2957411159999998E-4</v>
      </c>
      <c r="J2075" s="260">
        <v>1.7226136891359102E-4</v>
      </c>
      <c r="K2075" s="260">
        <v>3.8747510983254399E-3</v>
      </c>
      <c r="L2075" s="301">
        <f t="shared" si="65"/>
        <v>1.3949103953971583E-2</v>
      </c>
      <c r="M2075" s="459">
        <f>IFERROR((Tableau1[[#This Row],[Scope 1
(kg CO2-eq)]]+Tableau1[[#This Row],[Scope 2 energy
(kg CO2-eq)]]+Tableau1[[#This Row],[Scope 2 Infrastructure
(kg CO2-eq)]])/Tableau1[[#This Row],[Total CO2-emissions
(kg CO2-eq)
for scope 3 use ]],"")</f>
        <v>0.95554220359544928</v>
      </c>
      <c r="N2075" s="436" t="s">
        <v>436</v>
      </c>
      <c r="O2075" s="259">
        <v>3.6</v>
      </c>
      <c r="P2075" s="259" t="s">
        <v>4258</v>
      </c>
      <c r="Q2075" s="259" t="s">
        <v>5278</v>
      </c>
    </row>
    <row r="2076" spans="1:17" ht="21.75" customHeight="1">
      <c r="A2076" s="301" t="s">
        <v>4258</v>
      </c>
      <c r="B2076" s="301" t="s">
        <v>5278</v>
      </c>
      <c r="C2076" s="316" t="s">
        <v>8136</v>
      </c>
      <c r="D2076" s="465" t="s">
        <v>436</v>
      </c>
      <c r="E2076" s="465" t="s">
        <v>6040</v>
      </c>
      <c r="F2076" s="469" t="str">
        <f t="shared" si="64"/>
        <v>other</v>
      </c>
      <c r="G2076" s="260">
        <v>7.8206483055555495E-4</v>
      </c>
      <c r="H2076" s="260">
        <v>3.556589597E-3</v>
      </c>
      <c r="I2076" s="260">
        <v>3.320187816E-4</v>
      </c>
      <c r="J2076" s="260">
        <v>1.7234616550321409E-4</v>
      </c>
      <c r="K2076" s="260">
        <v>4.8430172491302501E-3</v>
      </c>
      <c r="L2076" s="301">
        <f t="shared" si="65"/>
        <v>1.7434862096868901E-2</v>
      </c>
      <c r="M2076" s="459">
        <f>IFERROR((Tableau1[[#This Row],[Scope 1
(kg CO2-eq)]]+Tableau1[[#This Row],[Scope 2 energy
(kg CO2-eq)]]+Tableau1[[#This Row],[Scope 2 Infrastructure
(kg CO2-eq)]])/Tableau1[[#This Row],[Total CO2-emissions
(kg CO2-eq)
for scope 3 use ]],"")</f>
        <v>0.96441391159495748</v>
      </c>
      <c r="N2076" s="436" t="s">
        <v>436</v>
      </c>
      <c r="O2076" s="259">
        <v>3.6</v>
      </c>
      <c r="P2076" s="259" t="s">
        <v>4258</v>
      </c>
      <c r="Q2076" s="259" t="s">
        <v>5278</v>
      </c>
    </row>
    <row r="2077" spans="1:17" ht="21.75" customHeight="1">
      <c r="A2077" s="301" t="s">
        <v>4258</v>
      </c>
      <c r="B2077" s="301" t="s">
        <v>5278</v>
      </c>
      <c r="C2077" s="316" t="s">
        <v>8137</v>
      </c>
      <c r="D2077" s="465" t="s">
        <v>436</v>
      </c>
      <c r="E2077" s="465" t="s">
        <v>6028</v>
      </c>
      <c r="F2077" s="469" t="str">
        <f t="shared" si="64"/>
        <v>other</v>
      </c>
      <c r="G2077" s="260">
        <v>7.6587111944444403E-4</v>
      </c>
      <c r="H2077" s="260">
        <v>3.8223615023E-3</v>
      </c>
      <c r="I2077" s="260">
        <v>3.2950892039999998E-4</v>
      </c>
      <c r="J2077" s="260">
        <v>1.7225926651880802E-4</v>
      </c>
      <c r="K2077" s="260">
        <v>5.0900011693003899E-3</v>
      </c>
      <c r="L2077" s="301">
        <f t="shared" si="65"/>
        <v>1.8324004209481406E-2</v>
      </c>
      <c r="M2077" s="459">
        <f>IFERROR((Tableau1[[#This Row],[Scope 1
(kg CO2-eq)]]+Tableau1[[#This Row],[Scope 2 energy
(kg CO2-eq)]]+Tableau1[[#This Row],[Scope 2 Infrastructure
(kg CO2-eq)]])/Tableau1[[#This Row],[Total CO2-emissions
(kg CO2-eq)
for scope 3 use ]],"")</f>
        <v>0.96615725194821078</v>
      </c>
      <c r="N2077" s="436" t="s">
        <v>436</v>
      </c>
      <c r="O2077" s="259">
        <v>3.6</v>
      </c>
      <c r="P2077" s="259" t="s">
        <v>4258</v>
      </c>
      <c r="Q2077" s="259" t="s">
        <v>5278</v>
      </c>
    </row>
    <row r="2078" spans="1:17" ht="21.75" customHeight="1">
      <c r="A2078" s="301" t="s">
        <v>4258</v>
      </c>
      <c r="B2078" s="301" t="s">
        <v>5278</v>
      </c>
      <c r="C2078" s="316" t="s">
        <v>8138</v>
      </c>
      <c r="D2078" s="465" t="s">
        <v>436</v>
      </c>
      <c r="E2078" s="465" t="s">
        <v>6054</v>
      </c>
      <c r="F2078" s="469" t="str">
        <f t="shared" si="64"/>
        <v>other</v>
      </c>
      <c r="G2078" s="260">
        <v>7.5999436944444395E-4</v>
      </c>
      <c r="H2078" s="260">
        <v>3.9246714096999999E-3</v>
      </c>
      <c r="I2078" s="260">
        <v>3.2859624359999999E-4</v>
      </c>
      <c r="J2078" s="260">
        <v>1.72227730597047E-4</v>
      </c>
      <c r="K2078" s="260">
        <v>5.1854891229335303E-3</v>
      </c>
      <c r="L2078" s="301">
        <f t="shared" si="65"/>
        <v>1.8667760842560711E-2</v>
      </c>
      <c r="M2078" s="459">
        <f>IFERROR((Tableau1[[#This Row],[Scope 1
(kg CO2-eq)]]+Tableau1[[#This Row],[Scope 2 energy
(kg CO2-eq)]]+Tableau1[[#This Row],[Scope 2 Infrastructure
(kg CO2-eq)]])/Tableau1[[#This Row],[Total CO2-emissions
(kg CO2-eq)
for scope 3 use ]],"")</f>
        <v>0.96678672038335034</v>
      </c>
      <c r="N2078" s="436" t="s">
        <v>436</v>
      </c>
      <c r="O2078" s="259">
        <v>3.6</v>
      </c>
      <c r="P2078" s="259" t="s">
        <v>4258</v>
      </c>
      <c r="Q2078" s="259" t="s">
        <v>5278</v>
      </c>
    </row>
    <row r="2079" spans="1:17" ht="21.75" customHeight="1">
      <c r="A2079" s="301" t="s">
        <v>4258</v>
      </c>
      <c r="B2079" s="301" t="s">
        <v>5278</v>
      </c>
      <c r="C2079" s="316" t="s">
        <v>8139</v>
      </c>
      <c r="D2079" s="465" t="s">
        <v>436</v>
      </c>
      <c r="E2079" s="465" t="s">
        <v>6049</v>
      </c>
      <c r="F2079" s="469" t="str">
        <f t="shared" si="64"/>
        <v>other</v>
      </c>
      <c r="G2079" s="260">
        <v>7.5372583611111102E-4</v>
      </c>
      <c r="H2079" s="260">
        <v>5.7281392773999998E-3</v>
      </c>
      <c r="I2079" s="260">
        <v>3.276183756E-4</v>
      </c>
      <c r="J2079" s="260">
        <v>1.72194092280502E-4</v>
      </c>
      <c r="K2079" s="260">
        <v>6.98168603557875E-3</v>
      </c>
      <c r="L2079" s="301">
        <f t="shared" si="65"/>
        <v>2.5134069728083502E-2</v>
      </c>
      <c r="M2079" s="459">
        <f>IFERROR((Tableau1[[#This Row],[Scope 1
(kg CO2-eq)]]+Tableau1[[#This Row],[Scope 2 energy
(kg CO2-eq)]]+Tableau1[[#This Row],[Scope 2 Infrastructure
(kg CO2-eq)]])/Tableau1[[#This Row],[Total CO2-emissions
(kg CO2-eq)
for scope 3 use ]],"")</f>
        <v>0.97533510593428396</v>
      </c>
      <c r="N2079" s="436" t="s">
        <v>436</v>
      </c>
      <c r="O2079" s="259">
        <v>3.6</v>
      </c>
      <c r="P2079" s="259" t="s">
        <v>4258</v>
      </c>
      <c r="Q2079" s="259" t="s">
        <v>5278</v>
      </c>
    </row>
    <row r="2080" spans="1:17" ht="21.75" customHeight="1">
      <c r="A2080" s="301" t="s">
        <v>4258</v>
      </c>
      <c r="B2080" s="301" t="s">
        <v>5280</v>
      </c>
      <c r="C2080" s="316" t="s">
        <v>8140</v>
      </c>
      <c r="D2080" s="465" t="s">
        <v>436</v>
      </c>
      <c r="E2080" s="465" t="s">
        <v>6044</v>
      </c>
      <c r="F2080" s="469" t="str">
        <f t="shared" si="64"/>
        <v>other</v>
      </c>
      <c r="G2080" s="260">
        <v>0</v>
      </c>
      <c r="H2080" s="260">
        <v>4.9037290944035201E-2</v>
      </c>
      <c r="I2080" s="260">
        <v>7.6839077447399999E-4</v>
      </c>
      <c r="J2080" s="260">
        <v>0</v>
      </c>
      <c r="K2080" s="260">
        <v>4.9805682047873098E-2</v>
      </c>
      <c r="L2080" s="301">
        <f t="shared" si="65"/>
        <v>0.17930045537234315</v>
      </c>
      <c r="M2080" s="459">
        <f>IFERROR((Tableau1[[#This Row],[Scope 1
(kg CO2-eq)]]+Tableau1[[#This Row],[Scope 2 energy
(kg CO2-eq)]]+Tableau1[[#This Row],[Scope 2 Infrastructure
(kg CO2-eq)]])/Tableau1[[#This Row],[Total CO2-emissions
(kg CO2-eq)
for scope 3 use ]],"")</f>
        <v>0.99999999338702161</v>
      </c>
      <c r="N2080" s="436" t="s">
        <v>436</v>
      </c>
      <c r="O2080" s="259">
        <v>3.6</v>
      </c>
      <c r="P2080" s="259" t="s">
        <v>4258</v>
      </c>
      <c r="Q2080" s="259" t="s">
        <v>5280</v>
      </c>
    </row>
    <row r="2081" spans="1:17" ht="21.75" customHeight="1">
      <c r="A2081" s="301" t="s">
        <v>4258</v>
      </c>
      <c r="B2081" s="301" t="s">
        <v>5280</v>
      </c>
      <c r="C2081" s="316" t="s">
        <v>8141</v>
      </c>
      <c r="D2081" s="465" t="s">
        <v>436</v>
      </c>
      <c r="E2081" s="465" t="s">
        <v>700</v>
      </c>
      <c r="F2081" s="469" t="str">
        <f t="shared" si="64"/>
        <v>CH</v>
      </c>
      <c r="G2081" s="260">
        <v>0</v>
      </c>
      <c r="H2081" s="260">
        <v>2.4274078346699E-2</v>
      </c>
      <c r="I2081" s="260">
        <v>2.0442123961332799E-3</v>
      </c>
      <c r="J2081" s="260">
        <v>0</v>
      </c>
      <c r="K2081" s="260">
        <v>2.6318291824463699E-2</v>
      </c>
      <c r="L2081" s="301">
        <f t="shared" si="65"/>
        <v>9.474585056806932E-2</v>
      </c>
      <c r="M2081" s="459">
        <f>IFERROR((Tableau1[[#This Row],[Scope 1
(kg CO2-eq)]]+Tableau1[[#This Row],[Scope 2 energy
(kg CO2-eq)]]+Tableau1[[#This Row],[Scope 2 Infrastructure
(kg CO2-eq)]])/Tableau1[[#This Row],[Total CO2-emissions
(kg CO2-eq)
for scope 3 use ]],"")</f>
        <v>0.99999995890191407</v>
      </c>
      <c r="N2081" s="436" t="s">
        <v>436</v>
      </c>
      <c r="O2081" s="259">
        <v>3.6</v>
      </c>
      <c r="P2081" s="259" t="s">
        <v>4258</v>
      </c>
      <c r="Q2081" s="259" t="s">
        <v>5280</v>
      </c>
    </row>
    <row r="2082" spans="1:17" ht="21.75" customHeight="1">
      <c r="A2082" s="301" t="s">
        <v>4258</v>
      </c>
      <c r="B2082" s="301" t="s">
        <v>5280</v>
      </c>
      <c r="C2082" s="316" t="s">
        <v>8142</v>
      </c>
      <c r="D2082" s="465" t="s">
        <v>436</v>
      </c>
      <c r="E2082" s="465" t="s">
        <v>6016</v>
      </c>
      <c r="F2082" s="469" t="str">
        <f t="shared" si="64"/>
        <v>other</v>
      </c>
      <c r="G2082" s="260">
        <v>0</v>
      </c>
      <c r="H2082" s="260">
        <v>0.13463854568516001</v>
      </c>
      <c r="I2082" s="260">
        <v>3.5333580133721999E-3</v>
      </c>
      <c r="J2082" s="260">
        <v>0</v>
      </c>
      <c r="K2082" s="260">
        <v>0.13817190333441801</v>
      </c>
      <c r="L2082" s="301">
        <f t="shared" si="65"/>
        <v>0.49741885200390484</v>
      </c>
      <c r="M2082" s="459">
        <f>IFERROR((Tableau1[[#This Row],[Scope 1
(kg CO2-eq)]]+Tableau1[[#This Row],[Scope 2 energy
(kg CO2-eq)]]+Tableau1[[#This Row],[Scope 2 Infrastructure
(kg CO2-eq)]])/Tableau1[[#This Row],[Total CO2-emissions
(kg CO2-eq)
for scope 3 use ]],"")</f>
        <v>1.000000002635226</v>
      </c>
      <c r="N2082" s="436" t="s">
        <v>436</v>
      </c>
      <c r="O2082" s="259">
        <v>3.6</v>
      </c>
      <c r="P2082" s="259" t="s">
        <v>4258</v>
      </c>
      <c r="Q2082" s="259" t="s">
        <v>5280</v>
      </c>
    </row>
    <row r="2083" spans="1:17" ht="21.75" customHeight="1">
      <c r="A2083" s="301" t="s">
        <v>4258</v>
      </c>
      <c r="B2083" s="301" t="s">
        <v>5280</v>
      </c>
      <c r="C2083" s="316" t="s">
        <v>8143</v>
      </c>
      <c r="D2083" s="465" t="s">
        <v>436</v>
      </c>
      <c r="E2083" s="465" t="s">
        <v>119</v>
      </c>
      <c r="F2083" s="469" t="str">
        <f t="shared" si="64"/>
        <v>other</v>
      </c>
      <c r="G2083" s="260">
        <v>0</v>
      </c>
      <c r="H2083" s="260">
        <v>1.4763710251634501E-2</v>
      </c>
      <c r="I2083" s="260">
        <v>1.5365571691358E-3</v>
      </c>
      <c r="J2083" s="260">
        <v>0</v>
      </c>
      <c r="K2083" s="260">
        <v>1.6300267197603E-2</v>
      </c>
      <c r="L2083" s="301">
        <f t="shared" si="65"/>
        <v>5.8680961911370802E-2</v>
      </c>
      <c r="M2083" s="459">
        <f>IFERROR((Tableau1[[#This Row],[Scope 1
(kg CO2-eq)]]+Tableau1[[#This Row],[Scope 2 energy
(kg CO2-eq)]]+Tableau1[[#This Row],[Scope 2 Infrastructure
(kg CO2-eq)]])/Tableau1[[#This Row],[Total CO2-emissions
(kg CO2-eq)
for scope 3 use ]],"")</f>
        <v>1.000000013691021</v>
      </c>
      <c r="N2083" s="436" t="s">
        <v>436</v>
      </c>
      <c r="O2083" s="259">
        <v>3.6</v>
      </c>
      <c r="P2083" s="259" t="s">
        <v>4258</v>
      </c>
      <c r="Q2083" s="259" t="s">
        <v>5280</v>
      </c>
    </row>
    <row r="2084" spans="1:17" ht="21.75" customHeight="1">
      <c r="A2084" s="301" t="s">
        <v>4258</v>
      </c>
      <c r="B2084" s="301" t="s">
        <v>5280</v>
      </c>
      <c r="C2084" s="316" t="s">
        <v>8144</v>
      </c>
      <c r="D2084" s="465" t="s">
        <v>436</v>
      </c>
      <c r="E2084" s="465" t="s">
        <v>6047</v>
      </c>
      <c r="F2084" s="469" t="str">
        <f t="shared" si="64"/>
        <v>other</v>
      </c>
      <c r="G2084" s="260">
        <v>0</v>
      </c>
      <c r="H2084" s="260">
        <v>0.200755454437887</v>
      </c>
      <c r="I2084" s="260">
        <v>6.3694576130759995E-4</v>
      </c>
      <c r="J2084" s="260">
        <v>0</v>
      </c>
      <c r="K2084" s="260">
        <v>0.20139240030113201</v>
      </c>
      <c r="L2084" s="301">
        <f t="shared" si="65"/>
        <v>0.72501264108407526</v>
      </c>
      <c r="M2084" s="459">
        <f>IFERROR((Tableau1[[#This Row],[Scope 1
(kg CO2-eq)]]+Tableau1[[#This Row],[Scope 2 energy
(kg CO2-eq)]]+Tableau1[[#This Row],[Scope 2 Infrastructure
(kg CO2-eq)]])/Tableau1[[#This Row],[Total CO2-emissions
(kg CO2-eq)
for scope 3 use ]],"")</f>
        <v>0.99999999949383689</v>
      </c>
      <c r="N2084" s="436" t="s">
        <v>436</v>
      </c>
      <c r="O2084" s="259">
        <v>3.6</v>
      </c>
      <c r="P2084" s="259" t="s">
        <v>4258</v>
      </c>
      <c r="Q2084" s="259" t="s">
        <v>5280</v>
      </c>
    </row>
    <row r="2085" spans="1:17" ht="21.75" customHeight="1">
      <c r="A2085" s="301" t="s">
        <v>4258</v>
      </c>
      <c r="B2085" s="301" t="s">
        <v>5280</v>
      </c>
      <c r="C2085" s="316" t="s">
        <v>8145</v>
      </c>
      <c r="D2085" s="465" t="s">
        <v>436</v>
      </c>
      <c r="E2085" s="465" t="s">
        <v>6044</v>
      </c>
      <c r="F2085" s="469" t="str">
        <f t="shared" si="64"/>
        <v>other</v>
      </c>
      <c r="G2085" s="260">
        <v>0</v>
      </c>
      <c r="H2085" s="260">
        <v>1.52487142105756E-2</v>
      </c>
      <c r="I2085" s="260">
        <v>9.2650520278500005E-4</v>
      </c>
      <c r="J2085" s="260">
        <v>0</v>
      </c>
      <c r="K2085" s="260">
        <v>1.61752197723408E-2</v>
      </c>
      <c r="L2085" s="301">
        <f t="shared" si="65"/>
        <v>5.8230791180426879E-2</v>
      </c>
      <c r="M2085" s="459">
        <f>IFERROR((Tableau1[[#This Row],[Scope 1
(kg CO2-eq)]]+Tableau1[[#This Row],[Scope 2 energy
(kg CO2-eq)]]+Tableau1[[#This Row],[Scope 2 Infrastructure
(kg CO2-eq)]])/Tableau1[[#This Row],[Total CO2-emissions
(kg CO2-eq)
for scope 3 use ]],"")</f>
        <v>0.99999997780678074</v>
      </c>
      <c r="N2085" s="436" t="s">
        <v>436</v>
      </c>
      <c r="O2085" s="259">
        <v>3.6</v>
      </c>
      <c r="P2085" s="259" t="s">
        <v>4258</v>
      </c>
      <c r="Q2085" s="259" t="s">
        <v>5280</v>
      </c>
    </row>
    <row r="2086" spans="1:17" ht="21.75" customHeight="1">
      <c r="A2086" s="301" t="s">
        <v>4258</v>
      </c>
      <c r="B2086" s="301" t="s">
        <v>5280</v>
      </c>
      <c r="C2086" s="316" t="s">
        <v>8146</v>
      </c>
      <c r="D2086" s="465" t="s">
        <v>436</v>
      </c>
      <c r="E2086" s="465" t="s">
        <v>700</v>
      </c>
      <c r="F2086" s="469" t="str">
        <f t="shared" si="64"/>
        <v>CH</v>
      </c>
      <c r="G2086" s="260">
        <v>0</v>
      </c>
      <c r="H2086" s="260">
        <v>1.13976861743918E-2</v>
      </c>
      <c r="I2086" s="260">
        <v>2.0820189510602199E-3</v>
      </c>
      <c r="J2086" s="260">
        <v>0</v>
      </c>
      <c r="K2086" s="260">
        <v>1.3479705002043599E-2</v>
      </c>
      <c r="L2086" s="301">
        <f t="shared" si="65"/>
        <v>4.8526938007356961E-2</v>
      </c>
      <c r="M2086" s="459">
        <f>IFERROR((Tableau1[[#This Row],[Scope 1
(kg CO2-eq)]]+Tableau1[[#This Row],[Scope 2 energy
(kg CO2-eq)]]+Tableau1[[#This Row],[Scope 2 Infrastructure
(kg CO2-eq)]])/Tableau1[[#This Row],[Total CO2-emissions
(kg CO2-eq)
for scope 3 use ]],"")</f>
        <v>1.0000000091551278</v>
      </c>
      <c r="N2086" s="436" t="s">
        <v>436</v>
      </c>
      <c r="O2086" s="259">
        <v>3.6</v>
      </c>
      <c r="P2086" s="259" t="s">
        <v>4258</v>
      </c>
      <c r="Q2086" s="259" t="s">
        <v>5280</v>
      </c>
    </row>
    <row r="2087" spans="1:17" ht="21.75" customHeight="1">
      <c r="A2087" s="301" t="s">
        <v>4258</v>
      </c>
      <c r="B2087" s="301" t="s">
        <v>5280</v>
      </c>
      <c r="C2087" s="316" t="s">
        <v>8147</v>
      </c>
      <c r="D2087" s="465" t="s">
        <v>436</v>
      </c>
      <c r="E2087" s="465" t="s">
        <v>6016</v>
      </c>
      <c r="F2087" s="469" t="str">
        <f t="shared" si="64"/>
        <v>other</v>
      </c>
      <c r="G2087" s="260">
        <v>0</v>
      </c>
      <c r="H2087" s="260">
        <v>0.13432177122036501</v>
      </c>
      <c r="I2087" s="260">
        <v>3.8731843823803002E-3</v>
      </c>
      <c r="J2087" s="260">
        <v>0</v>
      </c>
      <c r="K2087" s="260">
        <v>0.138194955357751</v>
      </c>
      <c r="L2087" s="301">
        <f t="shared" si="65"/>
        <v>0.49750183928790365</v>
      </c>
      <c r="M2087" s="459">
        <f>IFERROR((Tableau1[[#This Row],[Scope 1
(kg CO2-eq)]]+Tableau1[[#This Row],[Scope 2 energy
(kg CO2-eq)]]+Tableau1[[#This Row],[Scope 2 Infrastructure
(kg CO2-eq)]])/Tableau1[[#This Row],[Total CO2-emissions
(kg CO2-eq)
for scope 3 use ]],"")</f>
        <v>1.0000000017728166</v>
      </c>
      <c r="N2087" s="436" t="s">
        <v>436</v>
      </c>
      <c r="O2087" s="259">
        <v>3.6</v>
      </c>
      <c r="P2087" s="259" t="s">
        <v>4258</v>
      </c>
      <c r="Q2087" s="259" t="s">
        <v>5280</v>
      </c>
    </row>
    <row r="2088" spans="1:17" ht="21.75" customHeight="1">
      <c r="A2088" s="301" t="s">
        <v>4258</v>
      </c>
      <c r="B2088" s="301" t="s">
        <v>5280</v>
      </c>
      <c r="C2088" s="316" t="s">
        <v>8148</v>
      </c>
      <c r="D2088" s="465" t="s">
        <v>436</v>
      </c>
      <c r="E2088" s="465" t="s">
        <v>119</v>
      </c>
      <c r="F2088" s="469" t="str">
        <f t="shared" si="64"/>
        <v>other</v>
      </c>
      <c r="G2088" s="260">
        <v>0</v>
      </c>
      <c r="H2088" s="260">
        <v>9.5681765781080608E-3</v>
      </c>
      <c r="I2088" s="260">
        <v>1.6573219308124E-3</v>
      </c>
      <c r="J2088" s="260">
        <v>0</v>
      </c>
      <c r="K2088" s="260">
        <v>1.12254982711474E-2</v>
      </c>
      <c r="L2088" s="301">
        <f t="shared" si="65"/>
        <v>4.041179377613064E-2</v>
      </c>
      <c r="M2088" s="459">
        <f>IFERROR((Tableau1[[#This Row],[Scope 1
(kg CO2-eq)]]+Tableau1[[#This Row],[Scope 2 energy
(kg CO2-eq)]]+Tableau1[[#This Row],[Scope 2 Infrastructure
(kg CO2-eq)]])/Tableau1[[#This Row],[Total CO2-emissions
(kg CO2-eq)
for scope 3 use ]],"")</f>
        <v>1.0000000211815152</v>
      </c>
      <c r="N2088" s="436" t="s">
        <v>436</v>
      </c>
      <c r="O2088" s="259">
        <v>3.6</v>
      </c>
      <c r="P2088" s="259" t="s">
        <v>4258</v>
      </c>
      <c r="Q2088" s="259" t="s">
        <v>5280</v>
      </c>
    </row>
    <row r="2089" spans="1:17" ht="21.75" customHeight="1">
      <c r="A2089" s="301" t="s">
        <v>4258</v>
      </c>
      <c r="B2089" s="301" t="s">
        <v>5280</v>
      </c>
      <c r="C2089" s="316" t="s">
        <v>8149</v>
      </c>
      <c r="D2089" s="465" t="s">
        <v>436</v>
      </c>
      <c r="E2089" s="465" t="s">
        <v>6047</v>
      </c>
      <c r="F2089" s="469" t="str">
        <f t="shared" si="64"/>
        <v>other</v>
      </c>
      <c r="G2089" s="260">
        <v>0</v>
      </c>
      <c r="H2089" s="260">
        <v>0.18804274964457099</v>
      </c>
      <c r="I2089" s="260">
        <v>8.1572701009060005E-4</v>
      </c>
      <c r="J2089" s="260">
        <v>0</v>
      </c>
      <c r="K2089" s="260">
        <v>0.18885847679690801</v>
      </c>
      <c r="L2089" s="301">
        <f t="shared" si="65"/>
        <v>0.67989051646886889</v>
      </c>
      <c r="M2089" s="459">
        <f>IFERROR((Tableau1[[#This Row],[Scope 1
(kg CO2-eq)]]+Tableau1[[#This Row],[Scope 2 energy
(kg CO2-eq)]]+Tableau1[[#This Row],[Scope 2 Infrastructure
(kg CO2-eq)]])/Tableau1[[#This Row],[Total CO2-emissions
(kg CO2-eq)
for scope 3 use ]],"")</f>
        <v>0.99999999924680949</v>
      </c>
      <c r="N2089" s="436" t="s">
        <v>436</v>
      </c>
      <c r="O2089" s="259">
        <v>3.6</v>
      </c>
      <c r="P2089" s="259" t="s">
        <v>4258</v>
      </c>
      <c r="Q2089" s="259" t="s">
        <v>5280</v>
      </c>
    </row>
    <row r="2090" spans="1:17" ht="21.75" customHeight="1">
      <c r="A2090" s="301" t="s">
        <v>4258</v>
      </c>
      <c r="B2090" s="301" t="s">
        <v>5280</v>
      </c>
      <c r="C2090" s="316" t="s">
        <v>8150</v>
      </c>
      <c r="D2090" s="465" t="s">
        <v>436</v>
      </c>
      <c r="E2090" s="465" t="s">
        <v>6044</v>
      </c>
      <c r="F2090" s="469" t="str">
        <f t="shared" si="64"/>
        <v>other</v>
      </c>
      <c r="G2090" s="260">
        <v>0</v>
      </c>
      <c r="H2090" s="260">
        <v>7.2906565572338905E-2</v>
      </c>
      <c r="I2090" s="260">
        <v>6.5672656737260002E-4</v>
      </c>
      <c r="J2090" s="260">
        <v>0</v>
      </c>
      <c r="K2090" s="260">
        <v>7.3563292587042806E-2</v>
      </c>
      <c r="L2090" s="301">
        <f t="shared" si="65"/>
        <v>0.26482785331335412</v>
      </c>
      <c r="M2090" s="459">
        <f>IFERROR((Tableau1[[#This Row],[Scope 1
(kg CO2-eq)]]+Tableau1[[#This Row],[Scope 2 energy
(kg CO2-eq)]]+Tableau1[[#This Row],[Scope 2 Infrastructure
(kg CO2-eq)]])/Tableau1[[#This Row],[Total CO2-emissions
(kg CO2-eq)
for scope 3 use ]],"")</f>
        <v>0.99999999391909633</v>
      </c>
      <c r="N2090" s="436" t="s">
        <v>436</v>
      </c>
      <c r="O2090" s="259">
        <v>3.6</v>
      </c>
      <c r="P2090" s="259" t="s">
        <v>4258</v>
      </c>
      <c r="Q2090" s="259" t="s">
        <v>5280</v>
      </c>
    </row>
    <row r="2091" spans="1:17" ht="21.75" customHeight="1">
      <c r="A2091" s="301" t="s">
        <v>4258</v>
      </c>
      <c r="B2091" s="301" t="s">
        <v>5280</v>
      </c>
      <c r="C2091" s="316" t="s">
        <v>8151</v>
      </c>
      <c r="D2091" s="465" t="s">
        <v>436</v>
      </c>
      <c r="E2091" s="465" t="s">
        <v>700</v>
      </c>
      <c r="F2091" s="469" t="str">
        <f t="shared" si="64"/>
        <v>CH</v>
      </c>
      <c r="G2091" s="260">
        <v>0</v>
      </c>
      <c r="H2091" s="260">
        <v>3.8339084379313701E-2</v>
      </c>
      <c r="I2091" s="260">
        <v>2.0033280719039398E-3</v>
      </c>
      <c r="J2091" s="260">
        <v>0</v>
      </c>
      <c r="K2091" s="260">
        <v>4.0342413354222499E-2</v>
      </c>
      <c r="L2091" s="301">
        <f t="shared" si="65"/>
        <v>0.14523268807520101</v>
      </c>
      <c r="M2091" s="459">
        <f>IFERROR((Tableau1[[#This Row],[Scope 1
(kg CO2-eq)]]+Tableau1[[#This Row],[Scope 2 energy
(kg CO2-eq)]]+Tableau1[[#This Row],[Scope 2 Infrastructure
(kg CO2-eq)]])/Tableau1[[#This Row],[Total CO2-emissions
(kg CO2-eq)
for scope 3 use ]],"")</f>
        <v>0.99999997761648884</v>
      </c>
      <c r="N2091" s="436" t="s">
        <v>436</v>
      </c>
      <c r="O2091" s="259">
        <v>3.6</v>
      </c>
      <c r="P2091" s="259" t="s">
        <v>4258</v>
      </c>
      <c r="Q2091" s="259" t="s">
        <v>5280</v>
      </c>
    </row>
    <row r="2092" spans="1:17" ht="21.75" customHeight="1">
      <c r="A2092" s="301" t="s">
        <v>4258</v>
      </c>
      <c r="B2092" s="301" t="s">
        <v>5280</v>
      </c>
      <c r="C2092" s="316" t="s">
        <v>8152</v>
      </c>
      <c r="D2092" s="465" t="s">
        <v>436</v>
      </c>
      <c r="E2092" s="465" t="s">
        <v>6016</v>
      </c>
      <c r="F2092" s="469" t="str">
        <f t="shared" si="64"/>
        <v>other</v>
      </c>
      <c r="G2092" s="260">
        <v>0</v>
      </c>
      <c r="H2092" s="260">
        <v>0.13490500518565399</v>
      </c>
      <c r="I2092" s="260">
        <v>3.2478404797870999E-3</v>
      </c>
      <c r="J2092" s="260">
        <v>0</v>
      </c>
      <c r="K2092" s="260">
        <v>0.13815284581818299</v>
      </c>
      <c r="L2092" s="301">
        <f t="shared" si="65"/>
        <v>0.49735024494545876</v>
      </c>
      <c r="M2092" s="459">
        <f>IFERROR((Tableau1[[#This Row],[Scope 1
(kg CO2-eq)]]+Tableau1[[#This Row],[Scope 2 energy
(kg CO2-eq)]]+Tableau1[[#This Row],[Scope 2 Infrastructure
(kg CO2-eq)]])/Tableau1[[#This Row],[Total CO2-emissions
(kg CO2-eq)
for scope 3 use ]],"")</f>
        <v>0.99999999889439917</v>
      </c>
      <c r="N2092" s="436" t="s">
        <v>436</v>
      </c>
      <c r="O2092" s="259">
        <v>3.6</v>
      </c>
      <c r="P2092" s="259" t="s">
        <v>4258</v>
      </c>
      <c r="Q2092" s="259" t="s">
        <v>5280</v>
      </c>
    </row>
    <row r="2093" spans="1:17" ht="21.75" customHeight="1">
      <c r="A2093" s="301" t="s">
        <v>4258</v>
      </c>
      <c r="B2093" s="301" t="s">
        <v>5280</v>
      </c>
      <c r="C2093" s="316" t="s">
        <v>8153</v>
      </c>
      <c r="D2093" s="465" t="s">
        <v>436</v>
      </c>
      <c r="E2093" s="465" t="s">
        <v>119</v>
      </c>
      <c r="F2093" s="469" t="str">
        <f t="shared" si="64"/>
        <v>other</v>
      </c>
      <c r="G2093" s="260">
        <v>0</v>
      </c>
      <c r="H2093" s="260">
        <v>1.8094654593220998E-2</v>
      </c>
      <c r="I2093" s="260">
        <v>1.459135048307E-3</v>
      </c>
      <c r="J2093" s="260">
        <v>0</v>
      </c>
      <c r="K2093" s="260">
        <v>1.9553789447964199E-2</v>
      </c>
      <c r="L2093" s="301">
        <f t="shared" si="65"/>
        <v>7.039364201267112E-2</v>
      </c>
      <c r="M2093" s="459">
        <f>IFERROR((Tableau1[[#This Row],[Scope 1
(kg CO2-eq)]]+Tableau1[[#This Row],[Scope 2 energy
(kg CO2-eq)]]+Tableau1[[#This Row],[Scope 2 Infrastructure
(kg CO2-eq)]])/Tableau1[[#This Row],[Total CO2-emissions
(kg CO2-eq)
for scope 3 use ]],"")</f>
        <v>1.0000000098990429</v>
      </c>
      <c r="N2093" s="436" t="s">
        <v>436</v>
      </c>
      <c r="O2093" s="259">
        <v>3.6</v>
      </c>
      <c r="P2093" s="259" t="s">
        <v>4258</v>
      </c>
      <c r="Q2093" s="259" t="s">
        <v>5280</v>
      </c>
    </row>
    <row r="2094" spans="1:17" ht="21.75" customHeight="1">
      <c r="A2094" s="301" t="s">
        <v>4258</v>
      </c>
      <c r="B2094" s="301" t="s">
        <v>5280</v>
      </c>
      <c r="C2094" s="316" t="s">
        <v>8154</v>
      </c>
      <c r="D2094" s="465" t="s">
        <v>436</v>
      </c>
      <c r="E2094" s="465" t="s">
        <v>6047</v>
      </c>
      <c r="F2094" s="469" t="str">
        <f t="shared" si="64"/>
        <v>other</v>
      </c>
      <c r="G2094" s="260">
        <v>0</v>
      </c>
      <c r="H2094" s="260">
        <v>0.217193904835046</v>
      </c>
      <c r="I2094" s="260">
        <v>4.0575846828200002E-4</v>
      </c>
      <c r="J2094" s="260">
        <v>0</v>
      </c>
      <c r="K2094" s="260">
        <v>0.21759966351076299</v>
      </c>
      <c r="L2094" s="301">
        <f t="shared" si="65"/>
        <v>0.78335878863874675</v>
      </c>
      <c r="M2094" s="459">
        <f>IFERROR((Tableau1[[#This Row],[Scope 1
(kg CO2-eq)]]+Tableau1[[#This Row],[Scope 2 energy
(kg CO2-eq)]]+Tableau1[[#This Row],[Scope 2 Infrastructure
(kg CO2-eq)]])/Tableau1[[#This Row],[Total CO2-emissions
(kg CO2-eq)
for scope 3 use ]],"")</f>
        <v>0.99999999904671277</v>
      </c>
      <c r="N2094" s="436" t="s">
        <v>436</v>
      </c>
      <c r="O2094" s="259">
        <v>3.6</v>
      </c>
      <c r="P2094" s="259" t="s">
        <v>4258</v>
      </c>
      <c r="Q2094" s="259" t="s">
        <v>5280</v>
      </c>
    </row>
    <row r="2095" spans="1:17" ht="21.75" customHeight="1">
      <c r="A2095" s="301" t="s">
        <v>4258</v>
      </c>
      <c r="B2095" s="301" t="s">
        <v>5278</v>
      </c>
      <c r="C2095" s="316" t="s">
        <v>8155</v>
      </c>
      <c r="D2095" s="465" t="s">
        <v>436</v>
      </c>
      <c r="E2095" s="465" t="s">
        <v>119</v>
      </c>
      <c r="F2095" s="469" t="str">
        <f t="shared" si="64"/>
        <v>other</v>
      </c>
      <c r="G2095" s="260">
        <v>0</v>
      </c>
      <c r="H2095" s="260">
        <v>1.36625842432E-2</v>
      </c>
      <c r="I2095" s="260">
        <v>2.2739722369999999E-3</v>
      </c>
      <c r="J2095" s="260">
        <v>0</v>
      </c>
      <c r="K2095" s="260">
        <v>1.59365562450361E-2</v>
      </c>
      <c r="L2095" s="301">
        <f t="shared" si="65"/>
        <v>5.7371602482129962E-2</v>
      </c>
      <c r="M2095" s="459">
        <f>IFERROR((Tableau1[[#This Row],[Scope 1
(kg CO2-eq)]]+Tableau1[[#This Row],[Scope 2 energy
(kg CO2-eq)]]+Tableau1[[#This Row],[Scope 2 Infrastructure
(kg CO2-eq)]])/Tableau1[[#This Row],[Total CO2-emissions
(kg CO2-eq)
for scope 3 use ]],"")</f>
        <v>1.0000000147562558</v>
      </c>
      <c r="N2095" s="436" t="s">
        <v>436</v>
      </c>
      <c r="O2095" s="259">
        <v>3.6</v>
      </c>
      <c r="P2095" s="259" t="s">
        <v>4258</v>
      </c>
      <c r="Q2095" s="259" t="s">
        <v>5278</v>
      </c>
    </row>
    <row r="2096" spans="1:17" ht="21.75" customHeight="1">
      <c r="A2096" s="301" t="s">
        <v>4258</v>
      </c>
      <c r="B2096" s="301" t="s">
        <v>5278</v>
      </c>
      <c r="C2096" s="316" t="s">
        <v>8156</v>
      </c>
      <c r="D2096" s="465" t="s">
        <v>436</v>
      </c>
      <c r="E2096" s="465" t="s">
        <v>6047</v>
      </c>
      <c r="F2096" s="469" t="str">
        <f t="shared" si="64"/>
        <v>other</v>
      </c>
      <c r="G2096" s="260">
        <v>0</v>
      </c>
      <c r="H2096" s="260">
        <v>0.17577384742909999</v>
      </c>
      <c r="I2096" s="260">
        <v>5.3600147230000003E-4</v>
      </c>
      <c r="J2096" s="260">
        <v>0</v>
      </c>
      <c r="K2096" s="260">
        <v>0.176309848724677</v>
      </c>
      <c r="L2096" s="301">
        <f t="shared" si="65"/>
        <v>0.63471545540883723</v>
      </c>
      <c r="M2096" s="459">
        <f>IFERROR((Tableau1[[#This Row],[Scope 1
(kg CO2-eq)]]+Tableau1[[#This Row],[Scope 2 energy
(kg CO2-eq)]]+Tableau1[[#This Row],[Scope 2 Infrastructure
(kg CO2-eq)]])/Tableau1[[#This Row],[Total CO2-emissions
(kg CO2-eq)
for scope 3 use ]],"")</f>
        <v>1.0000000010023433</v>
      </c>
      <c r="N2096" s="436" t="s">
        <v>436</v>
      </c>
      <c r="O2096" s="259">
        <v>3.6</v>
      </c>
      <c r="P2096" s="259" t="s">
        <v>4258</v>
      </c>
      <c r="Q2096" s="259" t="s">
        <v>5278</v>
      </c>
    </row>
    <row r="2097" spans="1:17" ht="21.75" customHeight="1">
      <c r="A2097" s="301" t="e">
        <v>#N/A</v>
      </c>
      <c r="B2097" s="301" t="e">
        <v>#N/A</v>
      </c>
      <c r="C2097" s="262" t="s">
        <v>146</v>
      </c>
      <c r="D2097" s="465" t="s">
        <v>436</v>
      </c>
      <c r="F2097" s="469" t="str">
        <f t="shared" si="64"/>
        <v>other</v>
      </c>
      <c r="G2097" s="260">
        <v>0</v>
      </c>
      <c r="H2097" s="260">
        <v>1.48282072971182E-3</v>
      </c>
      <c r="I2097" s="260">
        <v>2.7815057114399999E-5</v>
      </c>
      <c r="J2097" s="260">
        <v>0</v>
      </c>
      <c r="K2097" s="260">
        <v>1.51063571652155E-3</v>
      </c>
      <c r="L2097" s="301">
        <f t="shared" si="65"/>
        <v>5.43828857947758E-3</v>
      </c>
      <c r="M2097" s="459">
        <f>IFERROR((Tableau1[[#This Row],[Scope 1
(kg CO2-eq)]]+Tableau1[[#This Row],[Scope 2 energy
(kg CO2-eq)]]+Tableau1[[#This Row],[Scope 2 Infrastructure
(kg CO2-eq)]])/Tableau1[[#This Row],[Total CO2-emissions
(kg CO2-eq)
for scope 3 use ]],"")</f>
        <v>1.0000000465397907</v>
      </c>
      <c r="N2097" s="436" t="s">
        <v>436</v>
      </c>
      <c r="O2097" s="259">
        <v>3.6</v>
      </c>
      <c r="P2097" s="259" t="e">
        <v>#N/A</v>
      </c>
      <c r="Q2097" s="259" t="e">
        <v>#N/A</v>
      </c>
    </row>
    <row r="2098" spans="1:17" ht="21.75" customHeight="1">
      <c r="A2098" s="301" t="s">
        <v>4258</v>
      </c>
      <c r="B2098" s="301" t="s">
        <v>5278</v>
      </c>
      <c r="C2098" s="316" t="s">
        <v>8157</v>
      </c>
      <c r="D2098" s="465" t="s">
        <v>436</v>
      </c>
      <c r="E2098" s="465" t="s">
        <v>700</v>
      </c>
      <c r="F2098" s="469" t="str">
        <f t="shared" si="64"/>
        <v>CH</v>
      </c>
      <c r="G2098" s="260">
        <v>0</v>
      </c>
      <c r="H2098" s="260">
        <v>1.35034560673581E-2</v>
      </c>
      <c r="I2098" s="260">
        <v>2.2943766977280801E-3</v>
      </c>
      <c r="J2098" s="260">
        <v>0</v>
      </c>
      <c r="K2098" s="260">
        <v>1.5797833098795701E-2</v>
      </c>
      <c r="L2098" s="301">
        <f t="shared" si="65"/>
        <v>5.6872199155664528E-2</v>
      </c>
      <c r="M2098" s="459">
        <f>IFERROR((Tableau1[[#This Row],[Scope 1
(kg CO2-eq)]]+Tableau1[[#This Row],[Scope 2 energy
(kg CO2-eq)]]+Tableau1[[#This Row],[Scope 2 Infrastructure
(kg CO2-eq)]])/Tableau1[[#This Row],[Total CO2-emissions
(kg CO2-eq)
for scope 3 use ]],"")</f>
        <v>0.99999997887624714</v>
      </c>
      <c r="N2098" s="436" t="s">
        <v>436</v>
      </c>
      <c r="O2098" s="259">
        <v>3.6</v>
      </c>
      <c r="P2098" s="259" t="s">
        <v>4258</v>
      </c>
      <c r="Q2098" s="260" t="s">
        <v>5278</v>
      </c>
    </row>
    <row r="2099" spans="1:17" ht="21.75" customHeight="1">
      <c r="A2099" s="301" t="s">
        <v>4258</v>
      </c>
      <c r="B2099" s="301" t="s">
        <v>5278</v>
      </c>
      <c r="C2099" s="316" t="s">
        <v>8158</v>
      </c>
      <c r="D2099" s="465" t="s">
        <v>436</v>
      </c>
      <c r="E2099" s="465" t="s">
        <v>700</v>
      </c>
      <c r="F2099" s="469" t="str">
        <f t="shared" si="64"/>
        <v>CH</v>
      </c>
      <c r="G2099" s="260">
        <v>0</v>
      </c>
      <c r="H2099" s="260">
        <v>8.2174614351865002E-4</v>
      </c>
      <c r="I2099" s="260">
        <v>8.3368670493800005E-4</v>
      </c>
      <c r="J2099" s="260">
        <v>0</v>
      </c>
      <c r="K2099" s="260">
        <v>1.65543274997678E-3</v>
      </c>
      <c r="L2099" s="301">
        <f t="shared" si="65"/>
        <v>5.9595578999164078E-3</v>
      </c>
      <c r="M2099" s="459">
        <f>IFERROR((Tableau1[[#This Row],[Scope 1
(kg CO2-eq)]]+Tableau1[[#This Row],[Scope 2 energy
(kg CO2-eq)]]+Tableau1[[#This Row],[Scope 2 Infrastructure
(kg CO2-eq)]])/Tableau1[[#This Row],[Total CO2-emissions
(kg CO2-eq)
for scope 3 use ]],"")</f>
        <v>1.000000059488898</v>
      </c>
      <c r="N2099" s="436" t="s">
        <v>436</v>
      </c>
      <c r="O2099" s="259">
        <v>3.6</v>
      </c>
      <c r="P2099" s="259" t="s">
        <v>4258</v>
      </c>
      <c r="Q2099" s="259" t="s">
        <v>5278</v>
      </c>
    </row>
    <row r="2100" spans="1:17" ht="21.75" customHeight="1">
      <c r="A2100" s="301" t="s">
        <v>4258</v>
      </c>
      <c r="B2100" s="301" t="s">
        <v>5278</v>
      </c>
      <c r="C2100" s="316" t="s">
        <v>8159</v>
      </c>
      <c r="D2100" s="465" t="s">
        <v>436</v>
      </c>
      <c r="E2100" s="465" t="s">
        <v>6044</v>
      </c>
      <c r="F2100" s="469" t="str">
        <f t="shared" si="64"/>
        <v>other</v>
      </c>
      <c r="G2100" s="260">
        <v>0</v>
      </c>
      <c r="H2100" s="260">
        <v>2.9111065507799998E-2</v>
      </c>
      <c r="I2100" s="260">
        <v>5.1644843720000003E-4</v>
      </c>
      <c r="J2100" s="260">
        <v>0</v>
      </c>
      <c r="K2100" s="260">
        <v>2.96275141517739E-2</v>
      </c>
      <c r="L2100" s="301">
        <f t="shared" si="65"/>
        <v>0.10665905094638604</v>
      </c>
      <c r="M2100" s="459">
        <f>IFERROR((Tableau1[[#This Row],[Scope 1
(kg CO2-eq)]]+Tableau1[[#This Row],[Scope 2 energy
(kg CO2-eq)]]+Tableau1[[#This Row],[Scope 2 Infrastructure
(kg CO2-eq)]])/Tableau1[[#This Row],[Total CO2-emissions
(kg CO2-eq)
for scope 3 use ]],"")</f>
        <v>0.9999999930208826</v>
      </c>
      <c r="N2100" s="436" t="s">
        <v>436</v>
      </c>
      <c r="O2100" s="259">
        <v>3.6</v>
      </c>
      <c r="P2100" s="259" t="s">
        <v>4258</v>
      </c>
      <c r="Q2100" s="259" t="s">
        <v>5278</v>
      </c>
    </row>
    <row r="2101" spans="1:17" ht="21.75" customHeight="1">
      <c r="A2101" s="301" t="s">
        <v>4258</v>
      </c>
      <c r="B2101" s="301" t="s">
        <v>5278</v>
      </c>
      <c r="C2101" s="316" t="s">
        <v>8160</v>
      </c>
      <c r="D2101" s="465" t="s">
        <v>436</v>
      </c>
      <c r="E2101" s="465" t="s">
        <v>700</v>
      </c>
      <c r="F2101" s="469" t="str">
        <f t="shared" si="64"/>
        <v>CH</v>
      </c>
      <c r="G2101" s="260">
        <v>0</v>
      </c>
      <c r="H2101" s="260">
        <v>3.6577436581500901E-2</v>
      </c>
      <c r="I2101" s="260">
        <v>2.0823159069126699E-3</v>
      </c>
      <c r="J2101" s="260">
        <v>0</v>
      </c>
      <c r="K2101" s="260">
        <v>3.8659753992445901E-2</v>
      </c>
      <c r="L2101" s="301">
        <f t="shared" si="65"/>
        <v>0.13917511437280525</v>
      </c>
      <c r="M2101" s="459">
        <f>IFERROR((Tableau1[[#This Row],[Scope 1
(kg CO2-eq)]]+Tableau1[[#This Row],[Scope 2 energy
(kg CO2-eq)]]+Tableau1[[#This Row],[Scope 2 Infrastructure
(kg CO2-eq)]])/Tableau1[[#This Row],[Total CO2-emissions
(kg CO2-eq)
for scope 3 use ]],"")</f>
        <v>0.99999996109565703</v>
      </c>
      <c r="N2101" s="436" t="s">
        <v>436</v>
      </c>
      <c r="O2101" s="259">
        <v>3.6</v>
      </c>
      <c r="P2101" s="259" t="s">
        <v>4258</v>
      </c>
      <c r="Q2101" s="259" t="s">
        <v>5278</v>
      </c>
    </row>
    <row r="2102" spans="1:17" ht="21.75" customHeight="1">
      <c r="A2102" s="301" t="s">
        <v>5206</v>
      </c>
      <c r="B2102" s="301" t="s">
        <v>5207</v>
      </c>
      <c r="C2102" s="316" t="s">
        <v>8161</v>
      </c>
      <c r="D2102" s="465" t="s">
        <v>436</v>
      </c>
      <c r="E2102" s="465" t="s">
        <v>700</v>
      </c>
      <c r="F2102" s="469" t="str">
        <f t="shared" si="64"/>
        <v>CH</v>
      </c>
      <c r="G2102" s="260">
        <v>0</v>
      </c>
      <c r="H2102" s="260">
        <v>0.116733339644444</v>
      </c>
      <c r="I2102" s="260">
        <v>5.3479868944444403E-3</v>
      </c>
      <c r="J2102" s="260">
        <v>0</v>
      </c>
      <c r="K2102" s="260">
        <v>0.122081326079129</v>
      </c>
      <c r="L2102" s="301">
        <f t="shared" si="65"/>
        <v>0.43949277388486441</v>
      </c>
      <c r="M2102" s="459">
        <f>IFERROR((Tableau1[[#This Row],[Scope 1
(kg CO2-eq)]]+Tableau1[[#This Row],[Scope 2 energy
(kg CO2-eq)]]+Tableau1[[#This Row],[Scope 2 Infrastructure
(kg CO2-eq)]])/Tableau1[[#This Row],[Total CO2-emissions
(kg CO2-eq)
for scope 3 use ]],"")</f>
        <v>1.0000000037660095</v>
      </c>
      <c r="N2102" s="436" t="s">
        <v>436</v>
      </c>
      <c r="O2102" s="259">
        <v>3.6</v>
      </c>
      <c r="P2102" s="259" t="s">
        <v>5206</v>
      </c>
      <c r="Q2102" s="259" t="s">
        <v>5207</v>
      </c>
    </row>
    <row r="2103" spans="1:17" ht="21.75" customHeight="1">
      <c r="A2103" s="301" t="s">
        <v>5206</v>
      </c>
      <c r="B2103" s="301" t="s">
        <v>5207</v>
      </c>
      <c r="C2103" s="316" t="s">
        <v>8162</v>
      </c>
      <c r="D2103" s="465" t="s">
        <v>436</v>
      </c>
      <c r="E2103" s="465" t="s">
        <v>700</v>
      </c>
      <c r="F2103" s="469" t="str">
        <f t="shared" si="64"/>
        <v>CH</v>
      </c>
      <c r="G2103" s="260">
        <v>0</v>
      </c>
      <c r="H2103" s="260">
        <v>7.8870389782666694E-2</v>
      </c>
      <c r="I2103" s="260">
        <v>3.6133448439166702E-3</v>
      </c>
      <c r="J2103" s="260">
        <v>0</v>
      </c>
      <c r="K2103" s="260">
        <v>8.2483734314626606E-2</v>
      </c>
      <c r="L2103" s="301">
        <f t="shared" si="65"/>
        <v>0.29694144353265578</v>
      </c>
      <c r="M2103" s="459">
        <f>IFERROR((Tableau1[[#This Row],[Scope 1
(kg CO2-eq)]]+Tableau1[[#This Row],[Scope 2 energy
(kg CO2-eq)]]+Tableau1[[#This Row],[Scope 2 Infrastructure
(kg CO2-eq)]])/Tableau1[[#This Row],[Total CO2-emissions
(kg CO2-eq)
for scope 3 use ]],"")</f>
        <v>1.0000000037820398</v>
      </c>
      <c r="N2103" s="436" t="s">
        <v>436</v>
      </c>
      <c r="O2103" s="259">
        <v>3.6</v>
      </c>
      <c r="P2103" s="259" t="s">
        <v>5206</v>
      </c>
      <c r="Q2103" s="259" t="s">
        <v>5207</v>
      </c>
    </row>
    <row r="2104" spans="1:17" ht="21.75" customHeight="1">
      <c r="A2104" s="301" t="s">
        <v>4133</v>
      </c>
      <c r="B2104" s="301" t="s">
        <v>5207</v>
      </c>
      <c r="C2104" s="316" t="s">
        <v>8163</v>
      </c>
      <c r="D2104" s="465" t="s">
        <v>436</v>
      </c>
      <c r="E2104" s="465" t="s">
        <v>700</v>
      </c>
      <c r="F2104" s="469" t="str">
        <f t="shared" si="64"/>
        <v>CH</v>
      </c>
      <c r="G2104" s="260">
        <v>0</v>
      </c>
      <c r="H2104" s="260">
        <v>0.19236097810538899</v>
      </c>
      <c r="I2104" s="260">
        <v>7.3113278847888902E-2</v>
      </c>
      <c r="J2104" s="260">
        <v>0</v>
      </c>
      <c r="K2104" s="260">
        <v>0.265474257639635</v>
      </c>
      <c r="L2104" s="301">
        <f t="shared" si="65"/>
        <v>0.95570732750268605</v>
      </c>
      <c r="M2104" s="459">
        <f>IFERROR((Tableau1[[#This Row],[Scope 1
(kg CO2-eq)]]+Tableau1[[#This Row],[Scope 2 energy
(kg CO2-eq)]]+Tableau1[[#This Row],[Scope 2 Infrastructure
(kg CO2-eq)]])/Tableau1[[#This Row],[Total CO2-emissions
(kg CO2-eq)
for scope 3 use ]],"")</f>
        <v>0.99999999741459999</v>
      </c>
      <c r="N2104" s="436" t="s">
        <v>436</v>
      </c>
      <c r="O2104" s="259">
        <v>3.6</v>
      </c>
      <c r="P2104" s="259" t="s">
        <v>4133</v>
      </c>
      <c r="Q2104" s="259" t="s">
        <v>5207</v>
      </c>
    </row>
    <row r="2105" spans="1:17" ht="21.75" customHeight="1">
      <c r="A2105" s="301" t="s">
        <v>4133</v>
      </c>
      <c r="B2105" s="301" t="s">
        <v>5207</v>
      </c>
      <c r="C2105" s="316" t="s">
        <v>8164</v>
      </c>
      <c r="D2105" s="465" t="s">
        <v>436</v>
      </c>
      <c r="E2105" s="465" t="s">
        <v>700</v>
      </c>
      <c r="F2105" s="469" t="str">
        <f t="shared" si="64"/>
        <v>CH</v>
      </c>
      <c r="G2105" s="260">
        <v>0</v>
      </c>
      <c r="H2105" s="260">
        <v>0.1223454011065</v>
      </c>
      <c r="I2105" s="260">
        <v>4.6501496899000003E-2</v>
      </c>
      <c r="J2105" s="260">
        <v>0</v>
      </c>
      <c r="K2105" s="260">
        <v>0.168846898418129</v>
      </c>
      <c r="L2105" s="301">
        <f t="shared" si="65"/>
        <v>0.60784883430526437</v>
      </c>
      <c r="M2105" s="459">
        <f>IFERROR((Tableau1[[#This Row],[Scope 1
(kg CO2-eq)]]+Tableau1[[#This Row],[Scope 2 energy
(kg CO2-eq)]]+Tableau1[[#This Row],[Scope 2 Infrastructure
(kg CO2-eq)]])/Tableau1[[#This Row],[Total CO2-emissions
(kg CO2-eq)
for scope 3 use ]],"")</f>
        <v>0.99999999755619451</v>
      </c>
      <c r="N2105" s="436" t="s">
        <v>436</v>
      </c>
      <c r="O2105" s="259">
        <v>3.6</v>
      </c>
      <c r="P2105" s="259" t="s">
        <v>4133</v>
      </c>
      <c r="Q2105" s="259" t="s">
        <v>5207</v>
      </c>
    </row>
    <row r="2106" spans="1:17" ht="21.75" customHeight="1">
      <c r="A2106" s="301" t="s">
        <v>4134</v>
      </c>
      <c r="B2106" s="301" t="s">
        <v>5207</v>
      </c>
      <c r="C2106" s="316" t="s">
        <v>8165</v>
      </c>
      <c r="D2106" s="465" t="s">
        <v>436</v>
      </c>
      <c r="E2106" s="465" t="s">
        <v>700</v>
      </c>
      <c r="F2106" s="469" t="str">
        <f t="shared" si="64"/>
        <v>CH</v>
      </c>
      <c r="G2106" s="260">
        <v>0</v>
      </c>
      <c r="H2106" s="260">
        <v>0.220705499</v>
      </c>
      <c r="I2106" s="260">
        <v>5.3479868944444403E-3</v>
      </c>
      <c r="J2106" s="260">
        <v>0</v>
      </c>
      <c r="K2106" s="260">
        <v>0.22605348584523999</v>
      </c>
      <c r="L2106" s="301">
        <f t="shared" si="65"/>
        <v>0.81379254904286402</v>
      </c>
      <c r="M2106" s="459">
        <f>IFERROR((Tableau1[[#This Row],[Scope 1
(kg CO2-eq)]]+Tableau1[[#This Row],[Scope 2 energy
(kg CO2-eq)]]+Tableau1[[#This Row],[Scope 2 Infrastructure
(kg CO2-eq)]])/Tableau1[[#This Row],[Total CO2-emissions
(kg CO2-eq)
for scope 3 use ]],"")</f>
        <v>1.0000000002176672</v>
      </c>
      <c r="N2106" s="436" t="s">
        <v>436</v>
      </c>
      <c r="O2106" s="259">
        <v>3.6</v>
      </c>
      <c r="P2106" s="259" t="s">
        <v>4134</v>
      </c>
      <c r="Q2106" s="259" t="s">
        <v>5207</v>
      </c>
    </row>
    <row r="2107" spans="1:17" ht="21.75" customHeight="1">
      <c r="A2107" s="301" t="s">
        <v>4134</v>
      </c>
      <c r="B2107" s="301" t="s">
        <v>5207</v>
      </c>
      <c r="C2107" s="316" t="s">
        <v>8166</v>
      </c>
      <c r="D2107" s="465" t="s">
        <v>436</v>
      </c>
      <c r="E2107" s="465" t="s">
        <v>700</v>
      </c>
      <c r="F2107" s="469" t="str">
        <f t="shared" si="64"/>
        <v>CH</v>
      </c>
      <c r="G2107" s="260">
        <v>0</v>
      </c>
      <c r="H2107" s="260">
        <v>0.14911874179500001</v>
      </c>
      <c r="I2107" s="260">
        <v>3.6133448439166702E-3</v>
      </c>
      <c r="J2107" s="260">
        <v>0</v>
      </c>
      <c r="K2107" s="260">
        <v>0.152732086606155</v>
      </c>
      <c r="L2107" s="301">
        <f t="shared" si="65"/>
        <v>0.54983551178215806</v>
      </c>
      <c r="M2107" s="459">
        <f>IFERROR((Tableau1[[#This Row],[Scope 1
(kg CO2-eq)]]+Tableau1[[#This Row],[Scope 2 energy
(kg CO2-eq)]]+Tableau1[[#This Row],[Scope 2 Infrastructure
(kg CO2-eq)]])/Tableau1[[#This Row],[Total CO2-emissions
(kg CO2-eq)
for scope 3 use ]],"")</f>
        <v>1.0000000002145042</v>
      </c>
      <c r="N2107" s="436" t="s">
        <v>436</v>
      </c>
      <c r="O2107" s="259">
        <v>3.6</v>
      </c>
      <c r="P2107" s="259" t="s">
        <v>4134</v>
      </c>
      <c r="Q2107" s="259" t="s">
        <v>5207</v>
      </c>
    </row>
    <row r="2108" spans="1:17" ht="21.75" customHeight="1">
      <c r="A2108" s="301" t="s">
        <v>5207</v>
      </c>
      <c r="B2108" s="301" t="s">
        <v>5231</v>
      </c>
      <c r="C2108" s="316" t="s">
        <v>8167</v>
      </c>
      <c r="D2108" s="465" t="s">
        <v>436</v>
      </c>
      <c r="E2108" s="465" t="s">
        <v>700</v>
      </c>
      <c r="F2108" s="469" t="str">
        <f t="shared" si="64"/>
        <v>CH</v>
      </c>
      <c r="G2108" s="260">
        <v>0.21269670694444401</v>
      </c>
      <c r="H2108" s="260">
        <v>6.9300837037036905E-2</v>
      </c>
      <c r="I2108" s="260">
        <v>1.0951296296296299E-3</v>
      </c>
      <c r="J2108" s="260">
        <v>2.3615086957739784E-3</v>
      </c>
      <c r="K2108" s="260">
        <v>0.28545418152103402</v>
      </c>
      <c r="L2108" s="301">
        <f t="shared" si="65"/>
        <v>1.0276350534757226</v>
      </c>
      <c r="M2108" s="459">
        <f>IFERROR((Tableau1[[#This Row],[Scope 1
(kg CO2-eq)]]+Tableau1[[#This Row],[Scope 2 energy
(kg CO2-eq)]]+Tableau1[[#This Row],[Scope 2 Infrastructure
(kg CO2-eq)]])/Tableau1[[#This Row],[Total CO2-emissions
(kg CO2-eq)
for scope 3 use ]],"")</f>
        <v>0.99172719104221829</v>
      </c>
      <c r="N2108" s="436" t="s">
        <v>436</v>
      </c>
      <c r="O2108" s="259">
        <v>3.6</v>
      </c>
      <c r="P2108" s="259" t="s">
        <v>5207</v>
      </c>
      <c r="Q2108" s="259" t="s">
        <v>5231</v>
      </c>
    </row>
    <row r="2109" spans="1:17" ht="21.75" customHeight="1">
      <c r="A2109" s="301" t="s">
        <v>5207</v>
      </c>
      <c r="B2109" s="301" t="s">
        <v>5231</v>
      </c>
      <c r="C2109" s="316" t="s">
        <v>8168</v>
      </c>
      <c r="D2109" s="465" t="s">
        <v>436</v>
      </c>
      <c r="E2109" s="465" t="s">
        <v>700</v>
      </c>
      <c r="F2109" s="469" t="str">
        <f t="shared" si="64"/>
        <v>CH</v>
      </c>
      <c r="G2109" s="260">
        <v>7.6570479999999996E-2</v>
      </c>
      <c r="H2109" s="260">
        <v>2.4948301333333301E-2</v>
      </c>
      <c r="I2109" s="260">
        <v>3.9424666666666703E-4</v>
      </c>
      <c r="J2109" s="260">
        <v>1.0051705023842034E-3</v>
      </c>
      <c r="K2109" s="260">
        <v>0.10291819821879999</v>
      </c>
      <c r="L2109" s="301">
        <f t="shared" si="65"/>
        <v>0.37050551358767997</v>
      </c>
      <c r="M2109" s="459">
        <f>IFERROR((Tableau1[[#This Row],[Scope 1
(kg CO2-eq)]]+Tableau1[[#This Row],[Scope 2 energy
(kg CO2-eq)]]+Tableau1[[#This Row],[Scope 2 Infrastructure
(kg CO2-eq)]])/Tableau1[[#This Row],[Total CO2-emissions
(kg CO2-eq)
for scope 3 use ]],"")</f>
        <v>0.99023330920870689</v>
      </c>
      <c r="N2109" s="436" t="s">
        <v>436</v>
      </c>
      <c r="O2109" s="259">
        <v>3.6</v>
      </c>
      <c r="P2109" s="259" t="s">
        <v>5207</v>
      </c>
      <c r="Q2109" s="259" t="s">
        <v>5231</v>
      </c>
    </row>
    <row r="2110" spans="1:17" ht="21.75" customHeight="1">
      <c r="A2110" s="301" t="s">
        <v>5207</v>
      </c>
      <c r="B2110" s="301" t="s">
        <v>5231</v>
      </c>
      <c r="C2110" s="316" t="s">
        <v>8169</v>
      </c>
      <c r="D2110" s="465" t="s">
        <v>436</v>
      </c>
      <c r="E2110" s="465" t="s">
        <v>700</v>
      </c>
      <c r="F2110" s="469" t="str">
        <f t="shared" si="64"/>
        <v>CH</v>
      </c>
      <c r="G2110" s="260">
        <v>0.16164972027777799</v>
      </c>
      <c r="H2110" s="260">
        <v>5.2668636148147999E-2</v>
      </c>
      <c r="I2110" s="260">
        <v>8.3229851851851597E-4</v>
      </c>
      <c r="J2110" s="260">
        <v>1.8528849268410197E-3</v>
      </c>
      <c r="K2110" s="260">
        <v>0.21700353927388399</v>
      </c>
      <c r="L2110" s="301">
        <f t="shared" si="65"/>
        <v>0.7812127413859824</v>
      </c>
      <c r="M2110" s="459">
        <f>IFERROR((Tableau1[[#This Row],[Scope 1
(kg CO2-eq)]]+Tableau1[[#This Row],[Scope 2 energy
(kg CO2-eq)]]+Tableau1[[#This Row],[Scope 2 Infrastructure
(kg CO2-eq)]])/Tableau1[[#This Row],[Total CO2-emissions
(kg CO2-eq)
for scope 3 use ]],"")</f>
        <v>0.99146150180020376</v>
      </c>
      <c r="N2110" s="436" t="s">
        <v>436</v>
      </c>
      <c r="O2110" s="259">
        <v>3.6</v>
      </c>
      <c r="P2110" s="259" t="s">
        <v>5207</v>
      </c>
      <c r="Q2110" s="259" t="s">
        <v>5231</v>
      </c>
    </row>
    <row r="2111" spans="1:17" ht="21.75" customHeight="1">
      <c r="A2111" s="301" t="s">
        <v>5207</v>
      </c>
      <c r="B2111" s="301" t="s">
        <v>5231</v>
      </c>
      <c r="C2111" s="316" t="s">
        <v>8170</v>
      </c>
      <c r="D2111" s="465" t="s">
        <v>436</v>
      </c>
      <c r="E2111" s="465" t="s">
        <v>700</v>
      </c>
      <c r="F2111" s="469" t="str">
        <f t="shared" si="64"/>
        <v>CH</v>
      </c>
      <c r="G2111" s="260">
        <v>0</v>
      </c>
      <c r="H2111" s="260">
        <v>0</v>
      </c>
      <c r="I2111" s="260">
        <v>0</v>
      </c>
      <c r="J2111" s="260">
        <v>2.4223484898670101E-4</v>
      </c>
      <c r="K2111" s="260">
        <v>2.42234848986933E-4</v>
      </c>
      <c r="L2111" s="301">
        <f t="shared" si="65"/>
        <v>8.7204545635295879E-4</v>
      </c>
      <c r="M2111" s="459">
        <f>IFERROR((Tableau1[[#This Row],[Scope 1
(kg CO2-eq)]]+Tableau1[[#This Row],[Scope 2 energy
(kg CO2-eq)]]+Tableau1[[#This Row],[Scope 2 Infrastructure
(kg CO2-eq)]])/Tableau1[[#This Row],[Total CO2-emissions
(kg CO2-eq)
for scope 3 use ]],"")</f>
        <v>0</v>
      </c>
      <c r="N2111" s="436" t="s">
        <v>436</v>
      </c>
      <c r="O2111" s="259">
        <v>3.6</v>
      </c>
      <c r="P2111" s="259" t="s">
        <v>5207</v>
      </c>
      <c r="Q2111" s="259" t="s">
        <v>5231</v>
      </c>
    </row>
    <row r="2112" spans="1:17" ht="21.75" customHeight="1">
      <c r="A2112" s="301" t="s">
        <v>5207</v>
      </c>
      <c r="B2112" s="301" t="s">
        <v>5231</v>
      </c>
      <c r="C2112" s="316" t="s">
        <v>8171</v>
      </c>
      <c r="D2112" s="465" t="s">
        <v>436</v>
      </c>
      <c r="E2112" s="465" t="s">
        <v>700</v>
      </c>
      <c r="F2112" s="469" t="str">
        <f t="shared" si="64"/>
        <v>CH</v>
      </c>
      <c r="G2112" s="260">
        <v>0.13825132638888901</v>
      </c>
      <c r="H2112" s="260">
        <v>4.5045544074074101E-2</v>
      </c>
      <c r="I2112" s="260">
        <v>7.1183425925925995E-4</v>
      </c>
      <c r="J2112" s="260">
        <v>1.6197494136049873E-3</v>
      </c>
      <c r="K2112" s="260">
        <v>0.18562845361626701</v>
      </c>
      <c r="L2112" s="301">
        <f t="shared" si="65"/>
        <v>0.66826243301856125</v>
      </c>
      <c r="M2112" s="459">
        <f>IFERROR((Tableau1[[#This Row],[Scope 1
(kg CO2-eq)]]+Tableau1[[#This Row],[Scope 2 energy
(kg CO2-eq)]]+Tableau1[[#This Row],[Scope 2 Infrastructure
(kg CO2-eq)]])/Tableau1[[#This Row],[Total CO2-emissions
(kg CO2-eq)
for scope 3 use ]],"")</f>
        <v>0.9912742423777714</v>
      </c>
      <c r="N2112" s="436" t="s">
        <v>436</v>
      </c>
      <c r="O2112" s="259">
        <v>3.6</v>
      </c>
      <c r="P2112" s="259" t="s">
        <v>5207</v>
      </c>
      <c r="Q2112" s="259" t="s">
        <v>5231</v>
      </c>
    </row>
    <row r="2113" spans="1:17" ht="21.75" customHeight="1">
      <c r="A2113" s="301" t="s">
        <v>5207</v>
      </c>
      <c r="B2113" s="301" t="s">
        <v>5231</v>
      </c>
      <c r="C2113" s="316" t="s">
        <v>8172</v>
      </c>
      <c r="D2113" s="465" t="s">
        <v>436</v>
      </c>
      <c r="E2113" s="465" t="s">
        <v>6091</v>
      </c>
      <c r="F2113" s="469" t="str">
        <f t="shared" si="64"/>
        <v>other</v>
      </c>
      <c r="G2113" s="260">
        <v>0.1406880915</v>
      </c>
      <c r="H2113" s="260">
        <v>2.0287584905660399E-3</v>
      </c>
      <c r="I2113" s="260">
        <v>3.8089300314465398E-2</v>
      </c>
      <c r="J2113" s="260">
        <v>9.5069897732999453E-4</v>
      </c>
      <c r="K2113" s="260">
        <v>0.181756849952908</v>
      </c>
      <c r="L2113" s="301">
        <f t="shared" si="65"/>
        <v>0.65432465983046884</v>
      </c>
      <c r="M2113" s="459">
        <f>IFERROR((Tableau1[[#This Row],[Scope 1
(kg CO2-eq)]]+Tableau1[[#This Row],[Scope 2 energy
(kg CO2-eq)]]+Tableau1[[#This Row],[Scope 2 Infrastructure
(kg CO2-eq)]])/Tableau1[[#This Row],[Total CO2-emissions
(kg CO2-eq)
for scope 3 use ]],"")</f>
        <v>0.99476938751896904</v>
      </c>
      <c r="N2113" s="436" t="s">
        <v>436</v>
      </c>
      <c r="O2113" s="259">
        <v>3.6</v>
      </c>
      <c r="P2113" s="259" t="s">
        <v>5207</v>
      </c>
      <c r="Q2113" s="259" t="s">
        <v>5231</v>
      </c>
    </row>
    <row r="2114" spans="1:17" ht="21.75" customHeight="1">
      <c r="A2114" s="301" t="s">
        <v>5206</v>
      </c>
      <c r="B2114" s="301" t="s">
        <v>5207</v>
      </c>
      <c r="C2114" s="316" t="s">
        <v>8173</v>
      </c>
      <c r="D2114" s="465" t="s">
        <v>436</v>
      </c>
      <c r="E2114" s="465" t="s">
        <v>700</v>
      </c>
      <c r="F2114" s="469" t="str">
        <f t="shared" ref="F2114:F2177" si="66">IF(ISNUMBER(SEARCH("{CH}", C2114)), "CH", "other")</f>
        <v>CH</v>
      </c>
      <c r="G2114" s="260">
        <v>0</v>
      </c>
      <c r="H2114" s="260">
        <v>8.4643109758888904E-2</v>
      </c>
      <c r="I2114" s="260">
        <v>9.9280321124999992E-4</v>
      </c>
      <c r="J2114" s="260">
        <v>0</v>
      </c>
      <c r="K2114" s="260">
        <v>8.5635912570335301E-2</v>
      </c>
      <c r="L2114" s="301">
        <f t="shared" ref="L2114:L2177" si="67">IF(N2114="MJ", K2114*3.6, IF(N2114="m", K2114*1000, ""))</f>
        <v>0.30828928525320709</v>
      </c>
      <c r="M2114" s="459">
        <f>IFERROR((Tableau1[[#This Row],[Scope 1
(kg CO2-eq)]]+Tableau1[[#This Row],[Scope 2 energy
(kg CO2-eq)]]+Tableau1[[#This Row],[Scope 2 Infrastructure
(kg CO2-eq)]])/Tableau1[[#This Row],[Total CO2-emissions
(kg CO2-eq)
for scope 3 use ]],"")</f>
        <v>1.0000000046686441</v>
      </c>
      <c r="N2114" s="436" t="s">
        <v>436</v>
      </c>
      <c r="O2114" s="259">
        <v>3.6</v>
      </c>
      <c r="P2114" s="259" t="s">
        <v>5206</v>
      </c>
      <c r="Q2114" s="259" t="s">
        <v>5207</v>
      </c>
    </row>
    <row r="2115" spans="1:17" ht="21.75" customHeight="1">
      <c r="A2115" s="301" t="s">
        <v>5206</v>
      </c>
      <c r="B2115" s="301" t="s">
        <v>5207</v>
      </c>
      <c r="C2115" s="316" t="s">
        <v>8174</v>
      </c>
      <c r="D2115" s="465" t="s">
        <v>436</v>
      </c>
      <c r="E2115" s="465" t="s">
        <v>700</v>
      </c>
      <c r="F2115" s="469" t="str">
        <f t="shared" si="66"/>
        <v>CH</v>
      </c>
      <c r="G2115" s="260">
        <v>0</v>
      </c>
      <c r="H2115" s="260">
        <v>6.9539731574666697E-2</v>
      </c>
      <c r="I2115" s="260">
        <v>8.1565137450000005E-4</v>
      </c>
      <c r="J2115" s="260">
        <v>0</v>
      </c>
      <c r="K2115" s="260">
        <v>7.0355382626728399E-2</v>
      </c>
      <c r="L2115" s="301">
        <f t="shared" si="67"/>
        <v>0.25327937745622225</v>
      </c>
      <c r="M2115" s="459">
        <f>IFERROR((Tableau1[[#This Row],[Scope 1
(kg CO2-eq)]]+Tableau1[[#This Row],[Scope 2 energy
(kg CO2-eq)]]+Tableau1[[#This Row],[Scope 2 Infrastructure
(kg CO2-eq)]])/Tableau1[[#This Row],[Total CO2-emissions
(kg CO2-eq)
for scope 3 use ]],"")</f>
        <v>1.000000004582994</v>
      </c>
      <c r="N2115" s="436" t="s">
        <v>436</v>
      </c>
      <c r="O2115" s="259">
        <v>3.6</v>
      </c>
      <c r="P2115" s="259" t="s">
        <v>5206</v>
      </c>
      <c r="Q2115" s="259" t="s">
        <v>5207</v>
      </c>
    </row>
    <row r="2116" spans="1:17" ht="21.75" customHeight="1">
      <c r="A2116" s="301" t="s">
        <v>4133</v>
      </c>
      <c r="B2116" s="301" t="s">
        <v>5207</v>
      </c>
      <c r="C2116" s="316" t="s">
        <v>8175</v>
      </c>
      <c r="D2116" s="465" t="s">
        <v>436</v>
      </c>
      <c r="E2116" s="465" t="s">
        <v>700</v>
      </c>
      <c r="F2116" s="469" t="str">
        <f t="shared" si="66"/>
        <v>CH</v>
      </c>
      <c r="G2116" s="260">
        <v>0</v>
      </c>
      <c r="H2116" s="260">
        <v>0.14458020670497199</v>
      </c>
      <c r="I2116" s="260">
        <v>5.23644055518055E-2</v>
      </c>
      <c r="J2116" s="260">
        <v>0</v>
      </c>
      <c r="K2116" s="260">
        <v>0.19694461303900701</v>
      </c>
      <c r="L2116" s="301">
        <f t="shared" si="67"/>
        <v>0.70900060694042522</v>
      </c>
      <c r="M2116" s="459">
        <f>IFERROR((Tableau1[[#This Row],[Scope 1
(kg CO2-eq)]]+Tableau1[[#This Row],[Scope 2 energy
(kg CO2-eq)]]+Tableau1[[#This Row],[Scope 2 Infrastructure
(kg CO2-eq)]])/Tableau1[[#This Row],[Total CO2-emissions
(kg CO2-eq)
for scope 3 use ]],"")</f>
        <v>0.99999999602817502</v>
      </c>
      <c r="N2116" s="436" t="s">
        <v>436</v>
      </c>
      <c r="O2116" s="259">
        <v>3.6</v>
      </c>
      <c r="P2116" s="259" t="s">
        <v>4133</v>
      </c>
      <c r="Q2116" s="259" t="s">
        <v>5207</v>
      </c>
    </row>
    <row r="2117" spans="1:17" ht="21.75" customHeight="1">
      <c r="A2117" s="301" t="s">
        <v>4133</v>
      </c>
      <c r="B2117" s="301" t="s">
        <v>5207</v>
      </c>
      <c r="C2117" s="316" t="s">
        <v>8176</v>
      </c>
      <c r="D2117" s="465" t="s">
        <v>436</v>
      </c>
      <c r="E2117" s="465" t="s">
        <v>700</v>
      </c>
      <c r="F2117" s="469" t="str">
        <f t="shared" si="66"/>
        <v>CH</v>
      </c>
      <c r="G2117" s="260">
        <v>0</v>
      </c>
      <c r="H2117" s="260">
        <v>0.11496195339991699</v>
      </c>
      <c r="I2117" s="260">
        <v>4.16371956304167E-2</v>
      </c>
      <c r="J2117" s="260">
        <v>0</v>
      </c>
      <c r="K2117" s="260">
        <v>0.156599149653259</v>
      </c>
      <c r="L2117" s="301">
        <f t="shared" si="67"/>
        <v>0.56375693875173238</v>
      </c>
      <c r="M2117" s="459">
        <f>IFERROR((Tableau1[[#This Row],[Scope 1
(kg CO2-eq)]]+Tableau1[[#This Row],[Scope 2 energy
(kg CO2-eq)]]+Tableau1[[#This Row],[Scope 2 Infrastructure
(kg CO2-eq)]])/Tableau1[[#This Row],[Total CO2-emissions
(kg CO2-eq)
for scope 3 use ]],"")</f>
        <v>0.99999999602216683</v>
      </c>
      <c r="N2117" s="436" t="s">
        <v>436</v>
      </c>
      <c r="O2117" s="259">
        <v>3.6</v>
      </c>
      <c r="P2117" s="259" t="s">
        <v>4133</v>
      </c>
      <c r="Q2117" s="259" t="s">
        <v>5207</v>
      </c>
    </row>
    <row r="2118" spans="1:17" ht="21.75" customHeight="1">
      <c r="A2118" s="301" t="s">
        <v>4134</v>
      </c>
      <c r="B2118" s="301" t="s">
        <v>5207</v>
      </c>
      <c r="C2118" s="316" t="s">
        <v>8177</v>
      </c>
      <c r="D2118" s="465" t="s">
        <v>436</v>
      </c>
      <c r="E2118" s="465" t="s">
        <v>700</v>
      </c>
      <c r="F2118" s="469" t="str">
        <f t="shared" si="66"/>
        <v>CH</v>
      </c>
      <c r="G2118" s="260">
        <v>0</v>
      </c>
      <c r="H2118" s="260">
        <v>0.15967113693722201</v>
      </c>
      <c r="I2118" s="260">
        <v>9.9280321124999992E-4</v>
      </c>
      <c r="J2118" s="260">
        <v>0</v>
      </c>
      <c r="K2118" s="260">
        <v>0.16066394005783799</v>
      </c>
      <c r="L2118" s="301">
        <f t="shared" si="67"/>
        <v>0.57839018420821675</v>
      </c>
      <c r="M2118" s="459">
        <f>IFERROR((Tableau1[[#This Row],[Scope 1
(kg CO2-eq)]]+Tableau1[[#This Row],[Scope 2 energy
(kg CO2-eq)]]+Tableau1[[#This Row],[Scope 2 Infrastructure
(kg CO2-eq)]])/Tableau1[[#This Row],[Total CO2-emissions
(kg CO2-eq)
for scope 3 use ]],"")</f>
        <v>1.0000000005641219</v>
      </c>
      <c r="N2118" s="436" t="s">
        <v>436</v>
      </c>
      <c r="O2118" s="259">
        <v>3.6</v>
      </c>
      <c r="P2118" s="259" t="s">
        <v>4134</v>
      </c>
      <c r="Q2118" s="259" t="s">
        <v>5207</v>
      </c>
    </row>
    <row r="2119" spans="1:17" ht="21.75" customHeight="1">
      <c r="A2119" s="301" t="s">
        <v>4134</v>
      </c>
      <c r="B2119" s="301" t="s">
        <v>5207</v>
      </c>
      <c r="C2119" s="316" t="s">
        <v>8178</v>
      </c>
      <c r="D2119" s="465" t="s">
        <v>436</v>
      </c>
      <c r="E2119" s="465" t="s">
        <v>700</v>
      </c>
      <c r="F2119" s="469" t="str">
        <f t="shared" si="66"/>
        <v>CH</v>
      </c>
      <c r="G2119" s="260">
        <v>0</v>
      </c>
      <c r="H2119" s="260">
        <v>0.13118005747266701</v>
      </c>
      <c r="I2119" s="260">
        <v>8.1565137450000005E-4</v>
      </c>
      <c r="J2119" s="260">
        <v>0</v>
      </c>
      <c r="K2119" s="260">
        <v>0.131995708772635</v>
      </c>
      <c r="L2119" s="301">
        <f t="shared" si="67"/>
        <v>0.47518455158148604</v>
      </c>
      <c r="M2119" s="459">
        <f>IFERROR((Tableau1[[#This Row],[Scope 1
(kg CO2-eq)]]+Tableau1[[#This Row],[Scope 2 energy
(kg CO2-eq)]]+Tableau1[[#This Row],[Scope 2 Infrastructure
(kg CO2-eq)]])/Tableau1[[#This Row],[Total CO2-emissions
(kg CO2-eq)
for scope 3 use ]],"")</f>
        <v>1.0000000005646548</v>
      </c>
      <c r="N2119" s="436" t="s">
        <v>436</v>
      </c>
      <c r="O2119" s="259">
        <v>3.6</v>
      </c>
      <c r="P2119" s="259" t="s">
        <v>4134</v>
      </c>
      <c r="Q2119" s="259" t="s">
        <v>5207</v>
      </c>
    </row>
    <row r="2120" spans="1:17" ht="21.75" customHeight="1">
      <c r="A2120" s="301" t="s">
        <v>5272</v>
      </c>
      <c r="B2120" s="301" t="s">
        <v>5207</v>
      </c>
      <c r="C2120" s="316" t="s">
        <v>8179</v>
      </c>
      <c r="D2120" s="465" t="s">
        <v>436</v>
      </c>
      <c r="E2120" s="465" t="s">
        <v>700</v>
      </c>
      <c r="F2120" s="469" t="str">
        <f t="shared" si="66"/>
        <v>CH</v>
      </c>
      <c r="G2120" s="260">
        <v>0</v>
      </c>
      <c r="H2120" s="260">
        <v>7.3220225000000002E-4</v>
      </c>
      <c r="I2120" s="260">
        <v>7.0796021578333297E-3</v>
      </c>
      <c r="J2120" s="260">
        <v>0</v>
      </c>
      <c r="K2120" s="260">
        <v>7.8118063135482196E-3</v>
      </c>
      <c r="L2120" s="301">
        <f t="shared" si="67"/>
        <v>2.8122502728773591E-2</v>
      </c>
      <c r="M2120" s="459">
        <f>IFERROR((Tableau1[[#This Row],[Scope 1
(kg CO2-eq)]]+Tableau1[[#This Row],[Scope 2 energy
(kg CO2-eq)]]+Tableau1[[#This Row],[Scope 2 Infrastructure
(kg CO2-eq)]])/Tableau1[[#This Row],[Total CO2-emissions
(kg CO2-eq)
for scope 3 use ]],"")</f>
        <v>0.99999975604683311</v>
      </c>
      <c r="N2120" s="436" t="s">
        <v>436</v>
      </c>
      <c r="O2120" s="259">
        <v>3.6</v>
      </c>
      <c r="P2120" s="259" t="s">
        <v>5272</v>
      </c>
      <c r="Q2120" s="259" t="s">
        <v>5207</v>
      </c>
    </row>
    <row r="2121" spans="1:17" ht="21.75" customHeight="1">
      <c r="A2121" s="301" t="s">
        <v>5272</v>
      </c>
      <c r="B2121" s="301" t="s">
        <v>5207</v>
      </c>
      <c r="C2121" s="316" t="s">
        <v>8180</v>
      </c>
      <c r="D2121" s="465" t="s">
        <v>436</v>
      </c>
      <c r="E2121" s="465" t="s">
        <v>700</v>
      </c>
      <c r="F2121" s="469" t="str">
        <f t="shared" si="66"/>
        <v>CH</v>
      </c>
      <c r="G2121" s="260">
        <v>0</v>
      </c>
      <c r="H2121" s="260">
        <v>5.6052533333333303E-4</v>
      </c>
      <c r="I2121" s="260">
        <v>5.4196724462222201E-3</v>
      </c>
      <c r="J2121" s="260">
        <v>0</v>
      </c>
      <c r="K2121" s="260">
        <v>5.9801807357279298E-3</v>
      </c>
      <c r="L2121" s="301">
        <f t="shared" si="67"/>
        <v>2.152865064862055E-2</v>
      </c>
      <c r="M2121" s="459">
        <f>IFERROR((Tableau1[[#This Row],[Scope 1
(kg CO2-eq)]]+Tableau1[[#This Row],[Scope 2 energy
(kg CO2-eq)]]+Tableau1[[#This Row],[Scope 2 Infrastructure
(kg CO2-eq)]])/Tableau1[[#This Row],[Total CO2-emissions
(kg CO2-eq)
for scope 3 use ]],"")</f>
        <v>1.0000028500522604</v>
      </c>
      <c r="N2121" s="436" t="s">
        <v>436</v>
      </c>
      <c r="O2121" s="259">
        <v>3.6</v>
      </c>
      <c r="P2121" s="259" t="s">
        <v>5272</v>
      </c>
      <c r="Q2121" s="259" t="s">
        <v>5207</v>
      </c>
    </row>
    <row r="2122" spans="1:17" ht="21.75" customHeight="1">
      <c r="A2122" s="301" t="s">
        <v>5206</v>
      </c>
      <c r="B2122" s="301" t="s">
        <v>5207</v>
      </c>
      <c r="C2122" s="316" t="s">
        <v>8181</v>
      </c>
      <c r="D2122" s="465" t="s">
        <v>436</v>
      </c>
      <c r="E2122" s="465" t="s">
        <v>700</v>
      </c>
      <c r="F2122" s="469" t="str">
        <f t="shared" si="66"/>
        <v>CH</v>
      </c>
      <c r="G2122" s="260">
        <v>0</v>
      </c>
      <c r="H2122" s="260">
        <v>8.9625408453555599E-2</v>
      </c>
      <c r="I2122" s="260">
        <v>1.53802948736111E-3</v>
      </c>
      <c r="J2122" s="260">
        <v>0</v>
      </c>
      <c r="K2122" s="260">
        <v>9.11634383261863E-2</v>
      </c>
      <c r="L2122" s="301">
        <f t="shared" si="67"/>
        <v>0.3281883779742707</v>
      </c>
      <c r="M2122" s="459">
        <f>IFERROR((Tableau1[[#This Row],[Scope 1
(kg CO2-eq)]]+Tableau1[[#This Row],[Scope 2 energy
(kg CO2-eq)]]+Tableau1[[#This Row],[Scope 2 Infrastructure
(kg CO2-eq)]])/Tableau1[[#This Row],[Total CO2-emissions
(kg CO2-eq)
for scope 3 use ]],"")</f>
        <v>0.99999999577385845</v>
      </c>
      <c r="N2122" s="436" t="s">
        <v>436</v>
      </c>
      <c r="O2122" s="259">
        <v>3.6</v>
      </c>
      <c r="P2122" s="292" t="s">
        <v>5206</v>
      </c>
      <c r="Q2122" s="259" t="s">
        <v>5207</v>
      </c>
    </row>
    <row r="2123" spans="1:17" ht="21.75" customHeight="1">
      <c r="A2123" s="301" t="s">
        <v>5206</v>
      </c>
      <c r="B2123" s="301" t="s">
        <v>5207</v>
      </c>
      <c r="C2123" s="316" t="s">
        <v>8182</v>
      </c>
      <c r="D2123" s="465" t="s">
        <v>436</v>
      </c>
      <c r="E2123" s="465" t="s">
        <v>700</v>
      </c>
      <c r="F2123" s="469" t="str">
        <f t="shared" si="66"/>
        <v>CH</v>
      </c>
      <c r="G2123" s="260">
        <v>0</v>
      </c>
      <c r="H2123" s="260">
        <v>7.23666892246667E-2</v>
      </c>
      <c r="I2123" s="260">
        <v>1.2418587970833301E-3</v>
      </c>
      <c r="J2123" s="260">
        <v>0</v>
      </c>
      <c r="K2123" s="260">
        <v>7.36085483251534E-2</v>
      </c>
      <c r="L2123" s="301">
        <f t="shared" si="67"/>
        <v>0.26499077397055226</v>
      </c>
      <c r="M2123" s="459">
        <f>IFERROR((Tableau1[[#This Row],[Scope 1
(kg CO2-eq)]]+Tableau1[[#This Row],[Scope 2 energy
(kg CO2-eq)]]+Tableau1[[#This Row],[Scope 2 Infrastructure
(kg CO2-eq)]])/Tableau1[[#This Row],[Total CO2-emissions
(kg CO2-eq)
for scope 3 use ]],"")</f>
        <v>0.99999999587815036</v>
      </c>
      <c r="N2123" s="436" t="s">
        <v>436</v>
      </c>
      <c r="O2123" s="259">
        <v>3.6</v>
      </c>
      <c r="P2123" s="259" t="s">
        <v>5206</v>
      </c>
      <c r="Q2123" s="259" t="s">
        <v>5207</v>
      </c>
    </row>
    <row r="2124" spans="1:17" ht="21.75" customHeight="1">
      <c r="A2124" s="301" t="s">
        <v>4133</v>
      </c>
      <c r="B2124" s="301" t="s">
        <v>5207</v>
      </c>
      <c r="C2124" s="316" t="s">
        <v>8183</v>
      </c>
      <c r="D2124" s="465" t="s">
        <v>436</v>
      </c>
      <c r="E2124" s="465" t="s">
        <v>700</v>
      </c>
      <c r="F2124" s="469" t="str">
        <f t="shared" si="66"/>
        <v>CH</v>
      </c>
      <c r="G2124" s="260">
        <v>0</v>
      </c>
      <c r="H2124" s="260">
        <v>0.16039131519700001</v>
      </c>
      <c r="I2124" s="260">
        <v>5.8258299594000001E-2</v>
      </c>
      <c r="J2124" s="260">
        <v>0</v>
      </c>
      <c r="K2124" s="260">
        <v>0.21864961594569901</v>
      </c>
      <c r="L2124" s="301">
        <f t="shared" si="67"/>
        <v>0.78713861740451641</v>
      </c>
      <c r="M2124" s="459">
        <f>IFERROR((Tableau1[[#This Row],[Scope 1
(kg CO2-eq)]]+Tableau1[[#This Row],[Scope 2 energy
(kg CO2-eq)]]+Tableau1[[#This Row],[Scope 2 Infrastructure
(kg CO2-eq)]])/Tableau1[[#This Row],[Total CO2-emissions
(kg CO2-eq)
for scope 3 use ]],"")</f>
        <v>0.99999999471895251</v>
      </c>
      <c r="N2124" s="436" t="s">
        <v>436</v>
      </c>
      <c r="O2124" s="259">
        <v>3.6</v>
      </c>
      <c r="P2124" s="291" t="s">
        <v>4133</v>
      </c>
      <c r="Q2124" s="259" t="s">
        <v>5207</v>
      </c>
    </row>
    <row r="2125" spans="1:17" ht="21.75" customHeight="1">
      <c r="A2125" s="301" t="s">
        <v>4133</v>
      </c>
      <c r="B2125" s="301" t="s">
        <v>5207</v>
      </c>
      <c r="C2125" s="316" t="s">
        <v>8184</v>
      </c>
      <c r="D2125" s="465" t="s">
        <v>436</v>
      </c>
      <c r="E2125" s="465" t="s">
        <v>700</v>
      </c>
      <c r="F2125" s="469" t="str">
        <f t="shared" si="66"/>
        <v>CH</v>
      </c>
      <c r="G2125" s="260">
        <v>0</v>
      </c>
      <c r="H2125" s="260">
        <v>0.127171287666417</v>
      </c>
      <c r="I2125" s="260">
        <v>4.6191921099500002E-2</v>
      </c>
      <c r="J2125" s="260">
        <v>0</v>
      </c>
      <c r="K2125" s="260">
        <v>0.17336320971463101</v>
      </c>
      <c r="L2125" s="301">
        <f t="shared" si="67"/>
        <v>0.62410755497267167</v>
      </c>
      <c r="M2125" s="459">
        <f>IFERROR((Tableau1[[#This Row],[Scope 1
(kg CO2-eq)]]+Tableau1[[#This Row],[Scope 2 energy
(kg CO2-eq)]]+Tableau1[[#This Row],[Scope 2 Infrastructure
(kg CO2-eq)]])/Tableau1[[#This Row],[Total CO2-emissions
(kg CO2-eq)
for scope 3 use ]],"")</f>
        <v>0.99999999452759314</v>
      </c>
      <c r="N2125" s="436" t="s">
        <v>436</v>
      </c>
      <c r="O2125" s="259">
        <v>3.6</v>
      </c>
      <c r="P2125" s="259" t="s">
        <v>4133</v>
      </c>
      <c r="Q2125" s="259" t="s">
        <v>5207</v>
      </c>
    </row>
    <row r="2126" spans="1:17" ht="21.75" customHeight="1">
      <c r="A2126" s="301" t="s">
        <v>4134</v>
      </c>
      <c r="B2126" s="301" t="s">
        <v>5207</v>
      </c>
      <c r="C2126" s="316" t="s">
        <v>8185</v>
      </c>
      <c r="D2126" s="465" t="s">
        <v>436</v>
      </c>
      <c r="E2126" s="465" t="s">
        <v>700</v>
      </c>
      <c r="F2126" s="469" t="str">
        <f t="shared" si="66"/>
        <v>CH</v>
      </c>
      <c r="G2126" s="260">
        <v>0</v>
      </c>
      <c r="H2126" s="260">
        <v>0.16906976724988901</v>
      </c>
      <c r="I2126" s="260">
        <v>1.53802948736111E-3</v>
      </c>
      <c r="J2126" s="260">
        <v>0</v>
      </c>
      <c r="K2126" s="260">
        <v>0.17060779743207699</v>
      </c>
      <c r="L2126" s="301">
        <f t="shared" si="67"/>
        <v>0.61418807075547721</v>
      </c>
      <c r="M2126" s="459">
        <f>IFERROR((Tableau1[[#This Row],[Scope 1
(kg CO2-eq)]]+Tableau1[[#This Row],[Scope 2 energy
(kg CO2-eq)]]+Tableau1[[#This Row],[Scope 2 Infrastructure
(kg CO2-eq)]])/Tableau1[[#This Row],[Total CO2-emissions
(kg CO2-eq)
for scope 3 use ]],"")</f>
        <v>0.99999999592734401</v>
      </c>
      <c r="N2126" s="436" t="s">
        <v>436</v>
      </c>
      <c r="O2126" s="259">
        <v>3.6</v>
      </c>
      <c r="P2126" s="259" t="s">
        <v>4134</v>
      </c>
      <c r="Q2126" s="259" t="s">
        <v>5207</v>
      </c>
    </row>
    <row r="2127" spans="1:17" ht="21.75" customHeight="1">
      <c r="A2127" s="301" t="s">
        <v>4134</v>
      </c>
      <c r="B2127" s="301" t="s">
        <v>5207</v>
      </c>
      <c r="C2127" s="316" t="s">
        <v>8186</v>
      </c>
      <c r="D2127" s="465" t="s">
        <v>436</v>
      </c>
      <c r="E2127" s="465" t="s">
        <v>700</v>
      </c>
      <c r="F2127" s="469" t="str">
        <f t="shared" si="66"/>
        <v>CH</v>
      </c>
      <c r="G2127" s="260">
        <v>0</v>
      </c>
      <c r="H2127" s="260">
        <v>0.13651284289766699</v>
      </c>
      <c r="I2127" s="260">
        <v>1.2418587970833301E-3</v>
      </c>
      <c r="J2127" s="260">
        <v>0</v>
      </c>
      <c r="K2127" s="260">
        <v>0.13775470225594499</v>
      </c>
      <c r="L2127" s="301">
        <f t="shared" si="67"/>
        <v>0.49591692812140198</v>
      </c>
      <c r="M2127" s="459">
        <f>IFERROR((Tableau1[[#This Row],[Scope 1
(kg CO2-eq)]]+Tableau1[[#This Row],[Scope 2 energy
(kg CO2-eq)]]+Tableau1[[#This Row],[Scope 2 Infrastructure
(kg CO2-eq)]])/Tableau1[[#This Row],[Total CO2-emissions
(kg CO2-eq)
for scope 3 use ]],"")</f>
        <v>0.99999999592613054</v>
      </c>
      <c r="N2127" s="436" t="s">
        <v>436</v>
      </c>
      <c r="O2127" s="259">
        <v>3.6</v>
      </c>
      <c r="P2127" s="259" t="s">
        <v>4134</v>
      </c>
      <c r="Q2127" s="259" t="s">
        <v>5207</v>
      </c>
    </row>
    <row r="2128" spans="1:17" ht="21.75" customHeight="1">
      <c r="A2128" s="301" t="s">
        <v>5272</v>
      </c>
      <c r="B2128" s="301" t="s">
        <v>5207</v>
      </c>
      <c r="C2128" s="316" t="s">
        <v>8187</v>
      </c>
      <c r="D2128" s="465" t="s">
        <v>436</v>
      </c>
      <c r="E2128" s="465" t="s">
        <v>700</v>
      </c>
      <c r="F2128" s="469" t="str">
        <f t="shared" si="66"/>
        <v>CH</v>
      </c>
      <c r="G2128" s="260">
        <v>0</v>
      </c>
      <c r="H2128" s="260">
        <v>5.1308883333333298E-4</v>
      </c>
      <c r="I2128" s="260">
        <v>8.6516389235555598E-3</v>
      </c>
      <c r="J2128" s="260">
        <v>0</v>
      </c>
      <c r="K2128" s="260">
        <v>9.1647278715094802E-3</v>
      </c>
      <c r="L2128" s="301">
        <f t="shared" si="67"/>
        <v>3.2993020337434127E-2</v>
      </c>
      <c r="M2128" s="459">
        <f>IFERROR((Tableau1[[#This Row],[Scope 1
(kg CO2-eq)]]+Tableau1[[#This Row],[Scope 2 energy
(kg CO2-eq)]]+Tableau1[[#This Row],[Scope 2 Infrastructure
(kg CO2-eq)]])/Tableau1[[#This Row],[Total CO2-emissions
(kg CO2-eq)
for scope 3 use ]],"")</f>
        <v>0.99999998749329067</v>
      </c>
      <c r="N2128" s="436" t="s">
        <v>436</v>
      </c>
      <c r="O2128" s="259">
        <v>3.6</v>
      </c>
      <c r="P2128" s="259" t="s">
        <v>5272</v>
      </c>
      <c r="Q2128" s="259" t="s">
        <v>5207</v>
      </c>
    </row>
    <row r="2129" spans="1:17" ht="21.75" customHeight="1">
      <c r="A2129" s="301" t="s">
        <v>5272</v>
      </c>
      <c r="B2129" s="301" t="s">
        <v>5207</v>
      </c>
      <c r="C2129" s="316" t="s">
        <v>8188</v>
      </c>
      <c r="D2129" s="465" t="s">
        <v>436</v>
      </c>
      <c r="E2129" s="465" t="s">
        <v>700</v>
      </c>
      <c r="F2129" s="469" t="str">
        <f t="shared" si="66"/>
        <v>CH</v>
      </c>
      <c r="G2129" s="260">
        <v>0</v>
      </c>
      <c r="H2129" s="260">
        <v>4.3018191666666702E-4</v>
      </c>
      <c r="I2129" s="260">
        <v>7.2536729951111099E-3</v>
      </c>
      <c r="J2129" s="260">
        <v>0</v>
      </c>
      <c r="K2129" s="260">
        <v>7.6838549966036099E-3</v>
      </c>
      <c r="L2129" s="301">
        <f t="shared" si="67"/>
        <v>2.7661877987772997E-2</v>
      </c>
      <c r="M2129" s="459">
        <f>IFERROR((Tableau1[[#This Row],[Scope 1
(kg CO2-eq)]]+Tableau1[[#This Row],[Scope 2 energy
(kg CO2-eq)]]+Tableau1[[#This Row],[Scope 2 Infrastructure
(kg CO2-eq)]])/Tableau1[[#This Row],[Total CO2-emissions
(kg CO2-eq)
for scope 3 use ]],"")</f>
        <v>0.99999998896051101</v>
      </c>
      <c r="N2129" s="436" t="s">
        <v>436</v>
      </c>
      <c r="O2129" s="259">
        <v>3.6</v>
      </c>
      <c r="P2129" s="259" t="s">
        <v>5272</v>
      </c>
      <c r="Q2129" s="259" t="s">
        <v>5207</v>
      </c>
    </row>
    <row r="2130" spans="1:17" ht="21.75" customHeight="1">
      <c r="A2130" s="301" t="s">
        <v>5272</v>
      </c>
      <c r="B2130" s="301" t="s">
        <v>5207</v>
      </c>
      <c r="C2130" s="316" t="s">
        <v>8189</v>
      </c>
      <c r="D2130" s="465" t="s">
        <v>436</v>
      </c>
      <c r="E2130" s="465" t="s">
        <v>700</v>
      </c>
      <c r="F2130" s="469" t="str">
        <f t="shared" si="66"/>
        <v>CH</v>
      </c>
      <c r="G2130" s="260">
        <v>0</v>
      </c>
      <c r="H2130" s="260">
        <v>5.9992188800000003E-4</v>
      </c>
      <c r="I2130" s="260">
        <v>4.98172694677778E-3</v>
      </c>
      <c r="J2130" s="260">
        <v>0</v>
      </c>
      <c r="K2130" s="260">
        <v>5.5816486666368298E-3</v>
      </c>
      <c r="L2130" s="301">
        <f t="shared" si="67"/>
        <v>2.0093935199892589E-2</v>
      </c>
      <c r="M2130" s="459">
        <f>IFERROR((Tableau1[[#This Row],[Scope 1
(kg CO2-eq)]]+Tableau1[[#This Row],[Scope 2 energy
(kg CO2-eq)]]+Tableau1[[#This Row],[Scope 2 Infrastructure
(kg CO2-eq)]])/Tableau1[[#This Row],[Total CO2-emissions
(kg CO2-eq)
for scope 3 use ]],"")</f>
        <v>1.0000000301238863</v>
      </c>
      <c r="N2130" s="436" t="s">
        <v>436</v>
      </c>
      <c r="O2130" s="259">
        <v>3.6</v>
      </c>
      <c r="P2130" s="259" t="s">
        <v>5272</v>
      </c>
      <c r="Q2130" s="259" t="s">
        <v>5207</v>
      </c>
    </row>
    <row r="2131" spans="1:17" ht="21.75" customHeight="1">
      <c r="A2131" s="301" t="s">
        <v>5272</v>
      </c>
      <c r="B2131" s="301" t="s">
        <v>5207</v>
      </c>
      <c r="C2131" s="316" t="s">
        <v>8190</v>
      </c>
      <c r="D2131" s="465" t="s">
        <v>436</v>
      </c>
      <c r="E2131" s="465" t="s">
        <v>700</v>
      </c>
      <c r="F2131" s="469" t="str">
        <f t="shared" si="66"/>
        <v>CH</v>
      </c>
      <c r="G2131" s="260">
        <v>0</v>
      </c>
      <c r="H2131" s="260">
        <v>5.0298414400000001E-4</v>
      </c>
      <c r="I2131" s="260">
        <v>4.1767598650555597E-3</v>
      </c>
      <c r="J2131" s="260">
        <v>0</v>
      </c>
      <c r="K2131" s="260">
        <v>4.6797438681611004E-3</v>
      </c>
      <c r="L2131" s="301">
        <f t="shared" si="67"/>
        <v>1.6847077925379962E-2</v>
      </c>
      <c r="M2131" s="459">
        <f>IFERROR((Tableau1[[#This Row],[Scope 1
(kg CO2-eq)]]+Tableau1[[#This Row],[Scope 2 energy
(kg CO2-eq)]]+Tableau1[[#This Row],[Scope 2 Infrastructure
(kg CO2-eq)]])/Tableau1[[#This Row],[Total CO2-emissions
(kg CO2-eq)
for scope 3 use ]],"")</f>
        <v>1.0000000301073015</v>
      </c>
      <c r="N2131" s="436" t="s">
        <v>436</v>
      </c>
      <c r="O2131" s="259">
        <v>3.6</v>
      </c>
      <c r="P2131" s="259" t="s">
        <v>5272</v>
      </c>
      <c r="Q2131" s="259" t="s">
        <v>5207</v>
      </c>
    </row>
    <row r="2132" spans="1:17" ht="21.75" customHeight="1">
      <c r="A2132" s="301" t="s">
        <v>5206</v>
      </c>
      <c r="B2132" s="301" t="s">
        <v>5207</v>
      </c>
      <c r="C2132" s="316" t="s">
        <v>8191</v>
      </c>
      <c r="D2132" s="465" t="s">
        <v>436</v>
      </c>
      <c r="E2132" s="465" t="s">
        <v>700</v>
      </c>
      <c r="F2132" s="469" t="str">
        <f t="shared" si="66"/>
        <v>CH</v>
      </c>
      <c r="G2132" s="260">
        <v>0</v>
      </c>
      <c r="H2132" s="260">
        <v>0.103890387873778</v>
      </c>
      <c r="I2132" s="260">
        <v>2.46729014188889E-3</v>
      </c>
      <c r="J2132" s="260">
        <v>0</v>
      </c>
      <c r="K2132" s="260">
        <v>0.106357679604246</v>
      </c>
      <c r="L2132" s="301">
        <f t="shared" si="67"/>
        <v>0.38288764657528562</v>
      </c>
      <c r="M2132" s="459">
        <f>IFERROR((Tableau1[[#This Row],[Scope 1
(kg CO2-eq)]]+Tableau1[[#This Row],[Scope 2 energy
(kg CO2-eq)]]+Tableau1[[#This Row],[Scope 2 Infrastructure
(kg CO2-eq)]])/Tableau1[[#This Row],[Total CO2-emissions
(kg CO2-eq)
for scope 3 use ]],"")</f>
        <v>0.99999998506380428</v>
      </c>
      <c r="N2132" s="436" t="s">
        <v>436</v>
      </c>
      <c r="O2132" s="259">
        <v>3.6</v>
      </c>
      <c r="P2132" s="259" t="s">
        <v>5206</v>
      </c>
      <c r="Q2132" s="259" t="s">
        <v>5207</v>
      </c>
    </row>
    <row r="2133" spans="1:17" ht="21.75" customHeight="1">
      <c r="A2133" s="301" t="s">
        <v>5206</v>
      </c>
      <c r="B2133" s="301" t="s">
        <v>5207</v>
      </c>
      <c r="C2133" s="316" t="s">
        <v>8192</v>
      </c>
      <c r="D2133" s="465" t="s">
        <v>436</v>
      </c>
      <c r="E2133" s="465" t="s">
        <v>700</v>
      </c>
      <c r="F2133" s="469" t="str">
        <f t="shared" si="66"/>
        <v>CH</v>
      </c>
      <c r="G2133" s="260">
        <v>0</v>
      </c>
      <c r="H2133" s="260">
        <v>7.6370103280888904E-2</v>
      </c>
      <c r="I2133" s="260">
        <v>1.81371161294444E-3</v>
      </c>
      <c r="J2133" s="260">
        <v>0</v>
      </c>
      <c r="K2133" s="260">
        <v>7.8183816070324194E-2</v>
      </c>
      <c r="L2133" s="301">
        <f t="shared" si="67"/>
        <v>0.28146173785316708</v>
      </c>
      <c r="M2133" s="459">
        <f>IFERROR((Tableau1[[#This Row],[Scope 1
(kg CO2-eq)]]+Tableau1[[#This Row],[Scope 2 energy
(kg CO2-eq)]]+Tableau1[[#This Row],[Scope 2 Infrastructure
(kg CO2-eq)]])/Tableau1[[#This Row],[Total CO2-emissions
(kg CO2-eq)
for scope 3 use ]],"")</f>
        <v>0.99999998495224574</v>
      </c>
      <c r="N2133" s="436" t="s">
        <v>436</v>
      </c>
      <c r="O2133" s="259">
        <v>3.6</v>
      </c>
      <c r="P2133" s="259" t="s">
        <v>5206</v>
      </c>
      <c r="Q2133" s="259" t="s">
        <v>5207</v>
      </c>
    </row>
    <row r="2134" spans="1:17" ht="21.75" customHeight="1">
      <c r="A2134" s="301" t="s">
        <v>4133</v>
      </c>
      <c r="B2134" s="301" t="s">
        <v>5207</v>
      </c>
      <c r="C2134" s="316" t="s">
        <v>8193</v>
      </c>
      <c r="D2134" s="465" t="s">
        <v>436</v>
      </c>
      <c r="E2134" s="465" t="s">
        <v>700</v>
      </c>
      <c r="F2134" s="469" t="str">
        <f t="shared" si="66"/>
        <v>CH</v>
      </c>
      <c r="G2134" s="260">
        <v>0</v>
      </c>
      <c r="H2134" s="260">
        <v>0.174053185996972</v>
      </c>
      <c r="I2134" s="260">
        <v>6.3387074369527799E-2</v>
      </c>
      <c r="J2134" s="260">
        <v>0</v>
      </c>
      <c r="K2134" s="260">
        <v>0.23744026084450701</v>
      </c>
      <c r="L2134" s="301">
        <f t="shared" si="67"/>
        <v>0.85478493904022523</v>
      </c>
      <c r="M2134" s="459">
        <f>IFERROR((Tableau1[[#This Row],[Scope 1
(kg CO2-eq)]]+Tableau1[[#This Row],[Scope 2 energy
(kg CO2-eq)]]+Tableau1[[#This Row],[Scope 2 Infrastructure
(kg CO2-eq)]])/Tableau1[[#This Row],[Total CO2-emissions
(kg CO2-eq)
for scope 3 use ]],"")</f>
        <v>0.9999999979868317</v>
      </c>
      <c r="N2134" s="436" t="s">
        <v>436</v>
      </c>
      <c r="O2134" s="259">
        <v>3.6</v>
      </c>
      <c r="P2134" s="259" t="s">
        <v>4133</v>
      </c>
      <c r="Q2134" s="259" t="s">
        <v>5207</v>
      </c>
    </row>
    <row r="2135" spans="1:17" ht="21.75" customHeight="1">
      <c r="A2135" s="301" t="s">
        <v>4133</v>
      </c>
      <c r="B2135" s="301" t="s">
        <v>5207</v>
      </c>
      <c r="C2135" s="316" t="s">
        <v>8194</v>
      </c>
      <c r="D2135" s="465" t="s">
        <v>436</v>
      </c>
      <c r="E2135" s="465" t="s">
        <v>700</v>
      </c>
      <c r="F2135" s="469" t="str">
        <f t="shared" si="66"/>
        <v>CH</v>
      </c>
      <c r="G2135" s="260">
        <v>0</v>
      </c>
      <c r="H2135" s="260">
        <v>0.11899134911508299</v>
      </c>
      <c r="I2135" s="260">
        <v>4.3334532789416701E-2</v>
      </c>
      <c r="J2135" s="260">
        <v>0</v>
      </c>
      <c r="K2135" s="260">
        <v>0.16232588223869501</v>
      </c>
      <c r="L2135" s="301">
        <f t="shared" si="67"/>
        <v>0.58437317605930206</v>
      </c>
      <c r="M2135" s="459">
        <f>IFERROR((Tableau1[[#This Row],[Scope 1
(kg CO2-eq)]]+Tableau1[[#This Row],[Scope 2 energy
(kg CO2-eq)]]+Tableau1[[#This Row],[Scope 2 Infrastructure
(kg CO2-eq)]])/Tableau1[[#This Row],[Total CO2-emissions
(kg CO2-eq)
for scope 3 use ]],"")</f>
        <v>0.99999999794120753</v>
      </c>
      <c r="N2135" s="436" t="s">
        <v>436</v>
      </c>
      <c r="O2135" s="259">
        <v>3.6</v>
      </c>
      <c r="P2135" s="259" t="s">
        <v>4133</v>
      </c>
      <c r="Q2135" s="259" t="s">
        <v>5207</v>
      </c>
    </row>
    <row r="2136" spans="1:17" ht="21.75" customHeight="1">
      <c r="A2136" s="301" t="s">
        <v>4134</v>
      </c>
      <c r="B2136" s="301" t="s">
        <v>5207</v>
      </c>
      <c r="C2136" s="316" t="s">
        <v>8195</v>
      </c>
      <c r="D2136" s="465" t="s">
        <v>436</v>
      </c>
      <c r="E2136" s="465" t="s">
        <v>700</v>
      </c>
      <c r="F2136" s="469" t="str">
        <f t="shared" si="66"/>
        <v>CH</v>
      </c>
      <c r="G2136" s="260">
        <v>0</v>
      </c>
      <c r="H2136" s="260">
        <v>0.19642357501999999</v>
      </c>
      <c r="I2136" s="260">
        <v>2.46729014188889E-3</v>
      </c>
      <c r="J2136" s="260">
        <v>0</v>
      </c>
      <c r="K2136" s="260">
        <v>0.19889086711968099</v>
      </c>
      <c r="L2136" s="301">
        <f t="shared" si="67"/>
        <v>0.71600712163085156</v>
      </c>
      <c r="M2136" s="459">
        <f>IFERROR((Tableau1[[#This Row],[Scope 1
(kg CO2-eq)]]+Tableau1[[#This Row],[Scope 2 energy
(kg CO2-eq)]]+Tableau1[[#This Row],[Scope 2 Infrastructure
(kg CO2-eq)]])/Tableau1[[#This Row],[Total CO2-emissions
(kg CO2-eq)
for scope 3 use ]],"")</f>
        <v>0.99999999015645047</v>
      </c>
      <c r="N2136" s="436" t="s">
        <v>436</v>
      </c>
      <c r="O2136" s="259">
        <v>3.6</v>
      </c>
      <c r="P2136" s="259" t="s">
        <v>4134</v>
      </c>
      <c r="Q2136" s="259" t="s">
        <v>5207</v>
      </c>
    </row>
    <row r="2137" spans="1:17" ht="21.75" customHeight="1">
      <c r="A2137" s="301" t="s">
        <v>4134</v>
      </c>
      <c r="B2137" s="301" t="s">
        <v>5207</v>
      </c>
      <c r="C2137" s="316" t="s">
        <v>8196</v>
      </c>
      <c r="D2137" s="465" t="s">
        <v>436</v>
      </c>
      <c r="E2137" s="465" t="s">
        <v>700</v>
      </c>
      <c r="F2137" s="469" t="str">
        <f t="shared" si="66"/>
        <v>CH</v>
      </c>
      <c r="G2137" s="260">
        <v>0</v>
      </c>
      <c r="H2137" s="260">
        <v>0.14439149778999999</v>
      </c>
      <c r="I2137" s="260">
        <v>1.81371161294444E-3</v>
      </c>
      <c r="J2137" s="260">
        <v>0</v>
      </c>
      <c r="K2137" s="260">
        <v>0.14620521084205701</v>
      </c>
      <c r="L2137" s="301">
        <f t="shared" si="67"/>
        <v>0.52633875903140526</v>
      </c>
      <c r="M2137" s="459">
        <f>IFERROR((Tableau1[[#This Row],[Scope 1
(kg CO2-eq)]]+Tableau1[[#This Row],[Scope 2 energy
(kg CO2-eq)]]+Tableau1[[#This Row],[Scope 2 Infrastructure
(kg CO2-eq)]])/Tableau1[[#This Row],[Total CO2-emissions
(kg CO2-eq)
for scope 3 use ]],"")</f>
        <v>0.99999999015689955</v>
      </c>
      <c r="N2137" s="436" t="s">
        <v>436</v>
      </c>
      <c r="O2137" s="259">
        <v>3.6</v>
      </c>
      <c r="P2137" s="259" t="s">
        <v>4134</v>
      </c>
      <c r="Q2137" s="259" t="s">
        <v>5207</v>
      </c>
    </row>
    <row r="2138" spans="1:17" ht="21.75" customHeight="1">
      <c r="A2138" s="301" t="s">
        <v>5272</v>
      </c>
      <c r="B2138" s="301" t="s">
        <v>5207</v>
      </c>
      <c r="C2138" s="316" t="s">
        <v>8197</v>
      </c>
      <c r="D2138" s="465" t="s">
        <v>436</v>
      </c>
      <c r="E2138" s="465" t="s">
        <v>700</v>
      </c>
      <c r="F2138" s="469" t="str">
        <f t="shared" si="66"/>
        <v>CH</v>
      </c>
      <c r="G2138" s="260">
        <v>0</v>
      </c>
      <c r="H2138" s="260">
        <v>5.5430904502777796E-4</v>
      </c>
      <c r="I2138" s="260">
        <v>9.0929915221388893E-3</v>
      </c>
      <c r="J2138" s="260">
        <v>0</v>
      </c>
      <c r="K2138" s="260">
        <v>9.6473003790399307E-3</v>
      </c>
      <c r="L2138" s="301">
        <f t="shared" si="67"/>
        <v>3.4730281364543751E-2</v>
      </c>
      <c r="M2138" s="459">
        <f>IFERROR((Tableau1[[#This Row],[Scope 1
(kg CO2-eq)]]+Tableau1[[#This Row],[Scope 2 energy
(kg CO2-eq)]]+Tableau1[[#This Row],[Scope 2 Infrastructure
(kg CO2-eq)]])/Tableau1[[#This Row],[Total CO2-emissions
(kg CO2-eq)
for scope 3 use ]],"")</f>
        <v>1.0000000195004539</v>
      </c>
      <c r="N2138" s="436" t="s">
        <v>436</v>
      </c>
      <c r="O2138" s="259">
        <v>3.6</v>
      </c>
      <c r="P2138" s="259" t="s">
        <v>5272</v>
      </c>
      <c r="Q2138" s="259" t="s">
        <v>5207</v>
      </c>
    </row>
    <row r="2139" spans="1:17" ht="21.75" customHeight="1">
      <c r="A2139" s="301" t="s">
        <v>5272</v>
      </c>
      <c r="B2139" s="301" t="s">
        <v>5207</v>
      </c>
      <c r="C2139" s="316" t="s">
        <v>8198</v>
      </c>
      <c r="D2139" s="465" t="s">
        <v>436</v>
      </c>
      <c r="E2139" s="465" t="s">
        <v>700</v>
      </c>
      <c r="F2139" s="469" t="str">
        <f t="shared" si="66"/>
        <v>CH</v>
      </c>
      <c r="G2139" s="260">
        <v>0</v>
      </c>
      <c r="H2139" s="260">
        <v>4.4664355524999999E-4</v>
      </c>
      <c r="I2139" s="260">
        <v>7.3268262492499998E-3</v>
      </c>
      <c r="J2139" s="260">
        <v>0</v>
      </c>
      <c r="K2139" s="260">
        <v>7.7734696417561004E-3</v>
      </c>
      <c r="L2139" s="301">
        <f t="shared" si="67"/>
        <v>2.7984490710321962E-2</v>
      </c>
      <c r="M2139" s="459">
        <f>IFERROR((Tableau1[[#This Row],[Scope 1
(kg CO2-eq)]]+Tableau1[[#This Row],[Scope 2 energy
(kg CO2-eq)]]+Tableau1[[#This Row],[Scope 2 Infrastructure
(kg CO2-eq)]])/Tableau1[[#This Row],[Total CO2-emissions
(kg CO2-eq)
for scope 3 use ]],"")</f>
        <v>1.000000020935812</v>
      </c>
      <c r="N2139" s="436" t="s">
        <v>436</v>
      </c>
      <c r="O2139" s="259">
        <v>3.6</v>
      </c>
      <c r="P2139" s="259" t="s">
        <v>5272</v>
      </c>
      <c r="Q2139" s="259" t="s">
        <v>5207</v>
      </c>
    </row>
    <row r="2140" spans="1:17" ht="21.75" customHeight="1">
      <c r="A2140" s="301" t="s">
        <v>5207</v>
      </c>
      <c r="B2140" s="301" t="s">
        <v>4137</v>
      </c>
      <c r="C2140" s="316" t="s">
        <v>8199</v>
      </c>
      <c r="D2140" s="465" t="s">
        <v>436</v>
      </c>
      <c r="E2140" s="465" t="s">
        <v>700</v>
      </c>
      <c r="F2140" s="469" t="str">
        <f t="shared" si="66"/>
        <v>CH</v>
      </c>
      <c r="G2140" s="260">
        <v>3.2401738333333301E-3</v>
      </c>
      <c r="H2140" s="260">
        <v>0</v>
      </c>
      <c r="I2140" s="260">
        <v>0</v>
      </c>
      <c r="J2140" s="260">
        <v>1.8054557715440567E-2</v>
      </c>
      <c r="K2140" s="260">
        <v>2.1294731549299201E-2</v>
      </c>
      <c r="L2140" s="301">
        <f t="shared" si="67"/>
        <v>7.6661033577477125E-2</v>
      </c>
      <c r="M2140" s="459">
        <f>IFERROR((Tableau1[[#This Row],[Scope 1
(kg CO2-eq)]]+Tableau1[[#This Row],[Scope 2 energy
(kg CO2-eq)]]+Tableau1[[#This Row],[Scope 2 Infrastructure
(kg CO2-eq)]])/Tableau1[[#This Row],[Total CO2-emissions
(kg CO2-eq)
for scope 3 use ]],"")</f>
        <v>0.15215847289889703</v>
      </c>
      <c r="N2140" s="436" t="s">
        <v>436</v>
      </c>
      <c r="O2140" s="259">
        <v>3.6</v>
      </c>
      <c r="P2140" s="259" t="s">
        <v>5207</v>
      </c>
      <c r="Q2140" s="259" t="s">
        <v>4137</v>
      </c>
    </row>
    <row r="2141" spans="1:17" ht="21.75" customHeight="1">
      <c r="A2141" s="301" t="s">
        <v>4140</v>
      </c>
      <c r="B2141" s="301" t="s">
        <v>5207</v>
      </c>
      <c r="C2141" s="316" t="s">
        <v>8200</v>
      </c>
      <c r="D2141" s="465" t="s">
        <v>436</v>
      </c>
      <c r="E2141" s="465" t="s">
        <v>700</v>
      </c>
      <c r="F2141" s="469" t="str">
        <f t="shared" si="66"/>
        <v>CH</v>
      </c>
      <c r="G2141" s="260">
        <v>3.5169652777777799E-3</v>
      </c>
      <c r="H2141" s="260">
        <v>0</v>
      </c>
      <c r="I2141" s="260">
        <v>0</v>
      </c>
      <c r="J2141" s="260">
        <v>3.9438060037285422E-2</v>
      </c>
      <c r="K2141" s="260">
        <v>4.2955025311631798E-2</v>
      </c>
      <c r="L2141" s="301">
        <f t="shared" si="67"/>
        <v>0.15463809112187449</v>
      </c>
      <c r="M2141" s="459">
        <f>IFERROR((Tableau1[[#This Row],[Scope 1
(kg CO2-eq)]]+Tableau1[[#This Row],[Scope 2 energy
(kg CO2-eq)]]+Tableau1[[#This Row],[Scope 2 Infrastructure
(kg CO2-eq)]])/Tableau1[[#This Row],[Total CO2-emissions
(kg CO2-eq)
for scope 3 use ]],"")</f>
        <v>8.1875525675116301E-2</v>
      </c>
      <c r="N2141" s="436" t="s">
        <v>436</v>
      </c>
      <c r="O2141" s="259">
        <v>3.6</v>
      </c>
      <c r="P2141" s="259" t="s">
        <v>4140</v>
      </c>
      <c r="Q2141" s="259" t="s">
        <v>5207</v>
      </c>
    </row>
    <row r="2142" spans="1:17" ht="21.75" customHeight="1">
      <c r="A2142" s="301" t="s">
        <v>4140</v>
      </c>
      <c r="B2142" s="301" t="s">
        <v>5207</v>
      </c>
      <c r="C2142" s="316" t="s">
        <v>8201</v>
      </c>
      <c r="D2142" s="465" t="s">
        <v>436</v>
      </c>
      <c r="E2142" s="465" t="s">
        <v>700</v>
      </c>
      <c r="F2142" s="469" t="str">
        <f t="shared" si="66"/>
        <v>CH</v>
      </c>
      <c r="G2142" s="260">
        <v>3.5169652777777799E-3</v>
      </c>
      <c r="H2142" s="260">
        <v>0</v>
      </c>
      <c r="I2142" s="260">
        <v>0</v>
      </c>
      <c r="J2142" s="260">
        <v>0.10901381511613921</v>
      </c>
      <c r="K2142" s="260">
        <v>0.112530780399345</v>
      </c>
      <c r="L2142" s="301">
        <f t="shared" si="67"/>
        <v>0.40511080943764199</v>
      </c>
      <c r="M2142" s="459">
        <f>IFERROR((Tableau1[[#This Row],[Scope 1
(kg CO2-eq)]]+Tableau1[[#This Row],[Scope 2 energy
(kg CO2-eq)]]+Tableau1[[#This Row],[Scope 2 Infrastructure
(kg CO2-eq)]])/Tableau1[[#This Row],[Total CO2-emissions
(kg CO2-eq)
for scope 3 use ]],"")</f>
        <v>3.1253362549312338E-2</v>
      </c>
      <c r="N2142" s="436" t="s">
        <v>436</v>
      </c>
      <c r="O2142" s="259">
        <v>3.6</v>
      </c>
      <c r="P2142" s="259" t="s">
        <v>4140</v>
      </c>
      <c r="Q2142" s="259" t="s">
        <v>5207</v>
      </c>
    </row>
    <row r="2143" spans="1:17" ht="21.75" customHeight="1">
      <c r="A2143" s="301" t="s">
        <v>4140</v>
      </c>
      <c r="B2143" s="301" t="s">
        <v>5207</v>
      </c>
      <c r="C2143" s="316" t="s">
        <v>8202</v>
      </c>
      <c r="D2143" s="465" t="s">
        <v>436</v>
      </c>
      <c r="E2143" s="465" t="s">
        <v>700</v>
      </c>
      <c r="F2143" s="469" t="str">
        <f t="shared" si="66"/>
        <v>CH</v>
      </c>
      <c r="G2143" s="260">
        <v>3.1595680555555599E-3</v>
      </c>
      <c r="H2143" s="260">
        <v>0</v>
      </c>
      <c r="I2143" s="260">
        <v>0</v>
      </c>
      <c r="J2143" s="260">
        <v>4.4797967846285237E-2</v>
      </c>
      <c r="K2143" s="260">
        <v>4.7957535902919998E-2</v>
      </c>
      <c r="L2143" s="301">
        <f t="shared" si="67"/>
        <v>0.17264712925051201</v>
      </c>
      <c r="M2143" s="459">
        <f>IFERROR((Tableau1[[#This Row],[Scope 1
(kg CO2-eq)]]+Tableau1[[#This Row],[Scope 2 energy
(kg CO2-eq)]]+Tableau1[[#This Row],[Scope 2 Infrastructure
(kg CO2-eq)]])/Tableau1[[#This Row],[Total CO2-emissions
(kg CO2-eq)
for scope 3 use ]],"")</f>
        <v>6.5882618780736452E-2</v>
      </c>
      <c r="N2143" s="436" t="s">
        <v>436</v>
      </c>
      <c r="O2143" s="259">
        <v>3.6</v>
      </c>
      <c r="P2143" s="259" t="s">
        <v>4140</v>
      </c>
      <c r="Q2143" s="259" t="s">
        <v>5207</v>
      </c>
    </row>
    <row r="2144" spans="1:17" ht="21.75" customHeight="1">
      <c r="A2144" s="301" t="s">
        <v>4140</v>
      </c>
      <c r="B2144" s="301" t="s">
        <v>5207</v>
      </c>
      <c r="C2144" s="316" t="s">
        <v>8203</v>
      </c>
      <c r="D2144" s="465" t="s">
        <v>436</v>
      </c>
      <c r="E2144" s="465" t="s">
        <v>700</v>
      </c>
      <c r="F2144" s="469" t="str">
        <f t="shared" si="66"/>
        <v>CH</v>
      </c>
      <c r="G2144" s="260">
        <v>2.8422475305555601E-2</v>
      </c>
      <c r="H2144" s="260">
        <v>0</v>
      </c>
      <c r="I2144" s="260">
        <v>0</v>
      </c>
      <c r="J2144" s="260">
        <v>4.0464812478353304E-2</v>
      </c>
      <c r="K2144" s="260">
        <v>6.88872877828553E-2</v>
      </c>
      <c r="L2144" s="301">
        <f t="shared" si="67"/>
        <v>0.24799423601827908</v>
      </c>
      <c r="M2144" s="459">
        <f>IFERROR((Tableau1[[#This Row],[Scope 1
(kg CO2-eq)]]+Tableau1[[#This Row],[Scope 2 energy
(kg CO2-eq)]]+Tableau1[[#This Row],[Scope 2 Infrastructure
(kg CO2-eq)]])/Tableau1[[#This Row],[Total CO2-emissions
(kg CO2-eq)
for scope 3 use ]],"")</f>
        <v>0.41259390840220306</v>
      </c>
      <c r="N2144" s="436" t="s">
        <v>436</v>
      </c>
      <c r="O2144" s="259">
        <v>3.6</v>
      </c>
      <c r="P2144" s="259" t="s">
        <v>4140</v>
      </c>
      <c r="Q2144" s="259" t="s">
        <v>5207</v>
      </c>
    </row>
    <row r="2145" spans="1:17" ht="21.75" customHeight="1">
      <c r="A2145" s="301" t="s">
        <v>4140</v>
      </c>
      <c r="B2145" s="301" t="s">
        <v>5207</v>
      </c>
      <c r="C2145" s="316" t="s">
        <v>8204</v>
      </c>
      <c r="D2145" s="465" t="s">
        <v>436</v>
      </c>
      <c r="E2145" s="465" t="s">
        <v>700</v>
      </c>
      <c r="F2145" s="469" t="str">
        <f t="shared" si="66"/>
        <v>CH</v>
      </c>
      <c r="G2145" s="260">
        <v>2.5814532866666701E-2</v>
      </c>
      <c r="H2145" s="260">
        <v>0</v>
      </c>
      <c r="I2145" s="260">
        <v>0</v>
      </c>
      <c r="J2145" s="260">
        <v>0.10215464592672231</v>
      </c>
      <c r="K2145" s="260">
        <v>0.12796917879758299</v>
      </c>
      <c r="L2145" s="301">
        <f t="shared" si="67"/>
        <v>0.46068904367129876</v>
      </c>
      <c r="M2145" s="459">
        <f>IFERROR((Tableau1[[#This Row],[Scope 1
(kg CO2-eq)]]+Tableau1[[#This Row],[Scope 2 energy
(kg CO2-eq)]]+Tableau1[[#This Row],[Scope 2 Infrastructure
(kg CO2-eq)]])/Tableau1[[#This Row],[Total CO2-emissions
(kg CO2-eq)
for scope 3 use ]],"")</f>
        <v>0.20172461141990444</v>
      </c>
      <c r="N2145" s="436" t="s">
        <v>436</v>
      </c>
      <c r="O2145" s="259">
        <v>3.6</v>
      </c>
      <c r="P2145" s="259" t="s">
        <v>4140</v>
      </c>
      <c r="Q2145" s="259" t="s">
        <v>5207</v>
      </c>
    </row>
    <row r="2146" spans="1:17" ht="21.75" customHeight="1">
      <c r="A2146" s="301" t="s">
        <v>5207</v>
      </c>
      <c r="B2146" s="301" t="s">
        <v>5231</v>
      </c>
      <c r="C2146" s="316" t="s">
        <v>8205</v>
      </c>
      <c r="D2146" s="465" t="s">
        <v>436</v>
      </c>
      <c r="E2146" s="465" t="s">
        <v>700</v>
      </c>
      <c r="F2146" s="469" t="str">
        <f t="shared" si="66"/>
        <v>CH</v>
      </c>
      <c r="G2146" s="260">
        <v>6.5174523638888898E-2</v>
      </c>
      <c r="H2146" s="260">
        <v>2.0969993916106301E-2</v>
      </c>
      <c r="I2146" s="260">
        <v>3.3137928274095399E-4</v>
      </c>
      <c r="J2146" s="260">
        <v>8.5540720485760557E-4</v>
      </c>
      <c r="K2146" s="260">
        <v>8.7331303803539595E-2</v>
      </c>
      <c r="L2146" s="301">
        <f t="shared" si="67"/>
        <v>0.31439269369274253</v>
      </c>
      <c r="M2146" s="459">
        <f>IFERROR((Tableau1[[#This Row],[Scope 1
(kg CO2-eq)]]+Tableau1[[#This Row],[Scope 2 energy
(kg CO2-eq)]]+Tableau1[[#This Row],[Scope 2 Infrastructure
(kg CO2-eq)]])/Tableau1[[#This Row],[Total CO2-emissions
(kg CO2-eq)
for scope 3 use ]],"")</f>
        <v>0.99020503612624655</v>
      </c>
      <c r="N2146" s="436" t="s">
        <v>436</v>
      </c>
      <c r="O2146" s="259">
        <v>3.6</v>
      </c>
      <c r="P2146" s="259" t="s">
        <v>5207</v>
      </c>
      <c r="Q2146" s="259" t="s">
        <v>5231</v>
      </c>
    </row>
    <row r="2147" spans="1:17" ht="21.75" customHeight="1">
      <c r="A2147" s="301" t="s">
        <v>5207</v>
      </c>
      <c r="B2147" s="301" t="s">
        <v>5231</v>
      </c>
      <c r="C2147" s="316" t="s">
        <v>8206</v>
      </c>
      <c r="D2147" s="465" t="s">
        <v>436</v>
      </c>
      <c r="E2147" s="465" t="s">
        <v>700</v>
      </c>
      <c r="F2147" s="469" t="str">
        <f t="shared" si="66"/>
        <v>CH</v>
      </c>
      <c r="G2147" s="260">
        <v>0</v>
      </c>
      <c r="H2147" s="260">
        <v>0</v>
      </c>
      <c r="I2147" s="260">
        <v>0</v>
      </c>
      <c r="J2147" s="260">
        <v>4.26011956054892E-4</v>
      </c>
      <c r="K2147" s="260">
        <v>4.26011956054986E-4</v>
      </c>
      <c r="L2147" s="301">
        <f t="shared" si="67"/>
        <v>1.5336430417979495E-3</v>
      </c>
      <c r="M2147" s="459">
        <f>IFERROR((Tableau1[[#This Row],[Scope 1
(kg CO2-eq)]]+Tableau1[[#This Row],[Scope 2 energy
(kg CO2-eq)]]+Tableau1[[#This Row],[Scope 2 Infrastructure
(kg CO2-eq)]])/Tableau1[[#This Row],[Total CO2-emissions
(kg CO2-eq)
for scope 3 use ]],"")</f>
        <v>0</v>
      </c>
      <c r="N2147" s="436" t="s">
        <v>436</v>
      </c>
      <c r="O2147" s="259">
        <v>3.6</v>
      </c>
      <c r="P2147" s="259" t="s">
        <v>5207</v>
      </c>
      <c r="Q2147" s="259" t="s">
        <v>5231</v>
      </c>
    </row>
    <row r="2148" spans="1:17" ht="21.75" customHeight="1">
      <c r="A2148" s="301" t="s">
        <v>4133</v>
      </c>
      <c r="B2148" s="301" t="s">
        <v>5209</v>
      </c>
      <c r="C2148" s="316" t="s">
        <v>8207</v>
      </c>
      <c r="D2148" s="465" t="s">
        <v>436</v>
      </c>
      <c r="E2148" s="465" t="s">
        <v>6091</v>
      </c>
      <c r="F2148" s="469" t="str">
        <f t="shared" si="66"/>
        <v>other</v>
      </c>
      <c r="G2148" s="260">
        <v>0</v>
      </c>
      <c r="H2148" s="260">
        <v>0.122114405036333</v>
      </c>
      <c r="I2148" s="260">
        <v>3.7329742328888901E-2</v>
      </c>
      <c r="J2148" s="260">
        <v>0</v>
      </c>
      <c r="K2148" s="260">
        <v>0.15944414670196</v>
      </c>
      <c r="L2148" s="301">
        <f t="shared" si="67"/>
        <v>0.573998928127056</v>
      </c>
      <c r="M2148" s="459">
        <f>IFERROR((Tableau1[[#This Row],[Scope 1
(kg CO2-eq)]]+Tableau1[[#This Row],[Scope 2 energy
(kg CO2-eq)]]+Tableau1[[#This Row],[Scope 2 Infrastructure
(kg CO2-eq)]])/Tableau1[[#This Row],[Total CO2-emissions
(kg CO2-eq)
for scope 3 use ]],"")</f>
        <v>1.0000000041598385</v>
      </c>
      <c r="N2148" s="436" t="s">
        <v>436</v>
      </c>
      <c r="O2148" s="259">
        <v>3.6</v>
      </c>
      <c r="P2148" s="259" t="s">
        <v>4133</v>
      </c>
      <c r="Q2148" s="259" t="s">
        <v>5209</v>
      </c>
    </row>
    <row r="2149" spans="1:17" ht="21.75" customHeight="1">
      <c r="A2149" s="344" t="s">
        <v>5277</v>
      </c>
      <c r="B2149" s="344" t="s">
        <v>5281</v>
      </c>
      <c r="C2149" s="316" t="s">
        <v>8208</v>
      </c>
      <c r="D2149" s="467" t="s">
        <v>436</v>
      </c>
      <c r="E2149" s="467" t="s">
        <v>700</v>
      </c>
      <c r="F2149" s="469" t="str">
        <f t="shared" si="66"/>
        <v>CH</v>
      </c>
      <c r="G2149" s="260">
        <v>0</v>
      </c>
      <c r="H2149" s="260">
        <v>0</v>
      </c>
      <c r="I2149" s="260">
        <v>5.3825096099999999E-3</v>
      </c>
      <c r="J2149" s="260">
        <v>0</v>
      </c>
      <c r="K2149" s="260">
        <v>5.3825094758987897E-3</v>
      </c>
      <c r="L2149" s="344">
        <f t="shared" si="67"/>
        <v>1.9377034113235644E-2</v>
      </c>
      <c r="M2149" s="459">
        <f>IFERROR((Tableau1[[#This Row],[Scope 1
(kg CO2-eq)]]+Tableau1[[#This Row],[Scope 2 energy
(kg CO2-eq)]]+Tableau1[[#This Row],[Scope 2 Infrastructure
(kg CO2-eq)]])/Tableau1[[#This Row],[Total CO2-emissions
(kg CO2-eq)
for scope 3 use ]],"")</f>
        <v>1.0000000249142544</v>
      </c>
      <c r="N2149" s="436" t="s">
        <v>436</v>
      </c>
      <c r="O2149" s="259">
        <v>3.6</v>
      </c>
      <c r="P2149" s="259" t="s">
        <v>5277</v>
      </c>
      <c r="Q2149" s="259" t="s">
        <v>5281</v>
      </c>
    </row>
    <row r="2150" spans="1:17" ht="21.75" customHeight="1">
      <c r="A2150" s="301" t="s">
        <v>5277</v>
      </c>
      <c r="B2150" s="301" t="s">
        <v>5281</v>
      </c>
      <c r="C2150" s="316" t="s">
        <v>8209</v>
      </c>
      <c r="D2150" s="465" t="s">
        <v>436</v>
      </c>
      <c r="E2150" s="465" t="s">
        <v>6091</v>
      </c>
      <c r="F2150" s="469" t="str">
        <f t="shared" si="66"/>
        <v>other</v>
      </c>
      <c r="G2150" s="260">
        <v>0</v>
      </c>
      <c r="H2150" s="260">
        <v>0</v>
      </c>
      <c r="I2150" s="260">
        <v>3.53239734E-3</v>
      </c>
      <c r="J2150" s="260">
        <v>0</v>
      </c>
      <c r="K2150" s="260">
        <v>3.5323972744308501E-3</v>
      </c>
      <c r="L2150" s="301">
        <f t="shared" si="67"/>
        <v>1.2716630187951061E-2</v>
      </c>
      <c r="M2150" s="459">
        <f>IFERROR((Tableau1[[#This Row],[Scope 1
(kg CO2-eq)]]+Tableau1[[#This Row],[Scope 2 energy
(kg CO2-eq)]]+Tableau1[[#This Row],[Scope 2 Infrastructure
(kg CO2-eq)]])/Tableau1[[#This Row],[Total CO2-emissions
(kg CO2-eq)
for scope 3 use ]],"")</f>
        <v>1.0000000185622242</v>
      </c>
      <c r="N2150" s="436" t="s">
        <v>436</v>
      </c>
      <c r="O2150" s="259">
        <v>3.6</v>
      </c>
      <c r="P2150" s="259" t="s">
        <v>5277</v>
      </c>
      <c r="Q2150" s="259" t="s">
        <v>5281</v>
      </c>
    </row>
    <row r="2151" spans="1:17" ht="21.75" customHeight="1">
      <c r="A2151" s="301" t="s">
        <v>5277</v>
      </c>
      <c r="B2151" s="301" t="s">
        <v>5281</v>
      </c>
      <c r="C2151" s="316" t="s">
        <v>8210</v>
      </c>
      <c r="D2151" s="465" t="s">
        <v>436</v>
      </c>
      <c r="E2151" s="465" t="s">
        <v>6100</v>
      </c>
      <c r="F2151" s="469" t="str">
        <f t="shared" si="66"/>
        <v>other</v>
      </c>
      <c r="G2151" s="260">
        <v>0</v>
      </c>
      <c r="H2151" s="260">
        <v>0</v>
      </c>
      <c r="I2151" s="260">
        <v>0</v>
      </c>
      <c r="J2151" s="260">
        <v>4.3446872260356701E-3</v>
      </c>
      <c r="K2151" s="260">
        <v>4.3446872259902698E-3</v>
      </c>
      <c r="L2151" s="301">
        <f t="shared" si="67"/>
        <v>1.5640874013564971E-2</v>
      </c>
      <c r="M2151" s="459">
        <f>IFERROR((Tableau1[[#This Row],[Scope 1
(kg CO2-eq)]]+Tableau1[[#This Row],[Scope 2 energy
(kg CO2-eq)]]+Tableau1[[#This Row],[Scope 2 Infrastructure
(kg CO2-eq)]])/Tableau1[[#This Row],[Total CO2-emissions
(kg CO2-eq)
for scope 3 use ]],"")</f>
        <v>0</v>
      </c>
      <c r="N2151" s="436" t="s">
        <v>436</v>
      </c>
      <c r="O2151" s="259">
        <v>3.6</v>
      </c>
      <c r="P2151" s="259" t="s">
        <v>5277</v>
      </c>
      <c r="Q2151" s="259" t="s">
        <v>5281</v>
      </c>
    </row>
    <row r="2152" spans="1:17" ht="21.75" customHeight="1">
      <c r="A2152" s="301" t="s">
        <v>5277</v>
      </c>
      <c r="B2152" s="301" t="s">
        <v>5281</v>
      </c>
      <c r="C2152" s="316" t="s">
        <v>8211</v>
      </c>
      <c r="D2152" s="465" t="s">
        <v>436</v>
      </c>
      <c r="E2152" s="465" t="s">
        <v>700</v>
      </c>
      <c r="F2152" s="469" t="str">
        <f t="shared" si="66"/>
        <v>CH</v>
      </c>
      <c r="G2152" s="260">
        <v>0</v>
      </c>
      <c r="H2152" s="260">
        <v>0</v>
      </c>
      <c r="I2152" s="260">
        <v>0</v>
      </c>
      <c r="J2152" s="260">
        <v>5.3260209675340302E-3</v>
      </c>
      <c r="K2152" s="260">
        <v>5.3260209675222202E-3</v>
      </c>
      <c r="L2152" s="301">
        <f t="shared" si="67"/>
        <v>1.9173675483079994E-2</v>
      </c>
      <c r="M2152" s="459">
        <f>IFERROR((Tableau1[[#This Row],[Scope 1
(kg CO2-eq)]]+Tableau1[[#This Row],[Scope 2 energy
(kg CO2-eq)]]+Tableau1[[#This Row],[Scope 2 Infrastructure
(kg CO2-eq)]])/Tableau1[[#This Row],[Total CO2-emissions
(kg CO2-eq)
for scope 3 use ]],"")</f>
        <v>0</v>
      </c>
      <c r="N2152" s="436" t="s">
        <v>436</v>
      </c>
      <c r="O2152" s="259">
        <v>3.6</v>
      </c>
      <c r="P2152" s="259" t="s">
        <v>5277</v>
      </c>
      <c r="Q2152" s="259" t="s">
        <v>5281</v>
      </c>
    </row>
    <row r="2153" spans="1:17" ht="21.75" customHeight="1">
      <c r="A2153" s="301" t="s">
        <v>5277</v>
      </c>
      <c r="B2153" s="301" t="s">
        <v>5281</v>
      </c>
      <c r="C2153" s="316" t="s">
        <v>8212</v>
      </c>
      <c r="D2153" s="465" t="s">
        <v>436</v>
      </c>
      <c r="E2153" s="465" t="s">
        <v>700</v>
      </c>
      <c r="F2153" s="469" t="str">
        <f t="shared" si="66"/>
        <v>CH</v>
      </c>
      <c r="G2153" s="260">
        <v>0</v>
      </c>
      <c r="H2153" s="260">
        <v>0</v>
      </c>
      <c r="I2153" s="260">
        <v>0</v>
      </c>
      <c r="J2153" s="260">
        <v>5.0297156938404397E-3</v>
      </c>
      <c r="K2153" s="260">
        <v>5.0297156938113197E-3</v>
      </c>
      <c r="L2153" s="301">
        <f t="shared" si="67"/>
        <v>1.810697649772075E-2</v>
      </c>
      <c r="M2153" s="459">
        <f>IFERROR((Tableau1[[#This Row],[Scope 1
(kg CO2-eq)]]+Tableau1[[#This Row],[Scope 2 energy
(kg CO2-eq)]]+Tableau1[[#This Row],[Scope 2 Infrastructure
(kg CO2-eq)]])/Tableau1[[#This Row],[Total CO2-emissions
(kg CO2-eq)
for scope 3 use ]],"")</f>
        <v>0</v>
      </c>
      <c r="N2153" s="436" t="s">
        <v>436</v>
      </c>
      <c r="O2153" s="259">
        <v>3.6</v>
      </c>
      <c r="P2153" s="259" t="s">
        <v>5277</v>
      </c>
      <c r="Q2153" s="259" t="s">
        <v>5281</v>
      </c>
    </row>
    <row r="2154" spans="1:17" ht="21.75" customHeight="1">
      <c r="A2154" s="301" t="s">
        <v>5277</v>
      </c>
      <c r="B2154" s="301" t="s">
        <v>5281</v>
      </c>
      <c r="C2154" s="316" t="s">
        <v>8213</v>
      </c>
      <c r="D2154" s="465" t="s">
        <v>436</v>
      </c>
      <c r="E2154" s="465" t="s">
        <v>6091</v>
      </c>
      <c r="F2154" s="469" t="str">
        <f t="shared" si="66"/>
        <v>other</v>
      </c>
      <c r="G2154" s="260">
        <v>0</v>
      </c>
      <c r="H2154" s="260">
        <v>0</v>
      </c>
      <c r="I2154" s="260">
        <v>0</v>
      </c>
      <c r="J2154" s="260">
        <v>3.5158199284955902E-3</v>
      </c>
      <c r="K2154" s="260">
        <v>3.51581992850321E-3</v>
      </c>
      <c r="L2154" s="301">
        <f t="shared" si="67"/>
        <v>1.2656951742611557E-2</v>
      </c>
      <c r="M2154" s="459">
        <f>IFERROR((Tableau1[[#This Row],[Scope 1
(kg CO2-eq)]]+Tableau1[[#This Row],[Scope 2 energy
(kg CO2-eq)]]+Tableau1[[#This Row],[Scope 2 Infrastructure
(kg CO2-eq)]])/Tableau1[[#This Row],[Total CO2-emissions
(kg CO2-eq)
for scope 3 use ]],"")</f>
        <v>0</v>
      </c>
      <c r="N2154" s="436" t="s">
        <v>436</v>
      </c>
      <c r="O2154" s="259">
        <v>3.6</v>
      </c>
      <c r="P2154" s="259" t="s">
        <v>5277</v>
      </c>
      <c r="Q2154" s="259" t="s">
        <v>5281</v>
      </c>
    </row>
    <row r="2155" spans="1:17" ht="21.75" customHeight="1">
      <c r="A2155" s="301" t="s">
        <v>5277</v>
      </c>
      <c r="B2155" s="301" t="s">
        <v>5281</v>
      </c>
      <c r="C2155" s="316" t="s">
        <v>8214</v>
      </c>
      <c r="D2155" s="465" t="s">
        <v>436</v>
      </c>
      <c r="E2155" s="465" t="s">
        <v>700</v>
      </c>
      <c r="F2155" s="469" t="str">
        <f t="shared" si="66"/>
        <v>CH</v>
      </c>
      <c r="G2155" s="260">
        <v>0</v>
      </c>
      <c r="H2155" s="260">
        <v>0</v>
      </c>
      <c r="I2155" s="260">
        <v>0</v>
      </c>
      <c r="J2155" s="260">
        <v>9.4192953702106792E-3</v>
      </c>
      <c r="K2155" s="260">
        <v>9.4192953702500592E-3</v>
      </c>
      <c r="L2155" s="301">
        <f t="shared" si="67"/>
        <v>3.3909463332900215E-2</v>
      </c>
      <c r="M2155" s="459">
        <f>IFERROR((Tableau1[[#This Row],[Scope 1
(kg CO2-eq)]]+Tableau1[[#This Row],[Scope 2 energy
(kg CO2-eq)]]+Tableau1[[#This Row],[Scope 2 Infrastructure
(kg CO2-eq)]])/Tableau1[[#This Row],[Total CO2-emissions
(kg CO2-eq)
for scope 3 use ]],"")</f>
        <v>0</v>
      </c>
      <c r="N2155" s="436" t="s">
        <v>436</v>
      </c>
      <c r="O2155" s="259">
        <v>3.6</v>
      </c>
      <c r="P2155" s="259" t="s">
        <v>5277</v>
      </c>
      <c r="Q2155" s="259" t="s">
        <v>5281</v>
      </c>
    </row>
    <row r="2156" spans="1:17" ht="21.75" customHeight="1">
      <c r="A2156" s="301" t="s">
        <v>5277</v>
      </c>
      <c r="B2156" s="301" t="s">
        <v>5281</v>
      </c>
      <c r="C2156" s="316" t="s">
        <v>8215</v>
      </c>
      <c r="D2156" s="465" t="s">
        <v>436</v>
      </c>
      <c r="E2156" s="465" t="s">
        <v>700</v>
      </c>
      <c r="F2156" s="469" t="str">
        <f t="shared" si="66"/>
        <v>CH</v>
      </c>
      <c r="G2156" s="260">
        <v>0</v>
      </c>
      <c r="H2156" s="260">
        <v>0</v>
      </c>
      <c r="I2156" s="260">
        <v>0</v>
      </c>
      <c r="J2156" s="260">
        <v>1.67512196530278E-2</v>
      </c>
      <c r="K2156" s="260">
        <v>1.6751219652993699E-2</v>
      </c>
      <c r="L2156" s="301">
        <f t="shared" si="67"/>
        <v>6.0304390750777315E-2</v>
      </c>
      <c r="M2156" s="459">
        <f>IFERROR((Tableau1[[#This Row],[Scope 1
(kg CO2-eq)]]+Tableau1[[#This Row],[Scope 2 energy
(kg CO2-eq)]]+Tableau1[[#This Row],[Scope 2 Infrastructure
(kg CO2-eq)]])/Tableau1[[#This Row],[Total CO2-emissions
(kg CO2-eq)
for scope 3 use ]],"")</f>
        <v>0</v>
      </c>
      <c r="N2156" s="436" t="s">
        <v>436</v>
      </c>
      <c r="O2156" s="259">
        <v>3.6</v>
      </c>
      <c r="P2156" s="259" t="s">
        <v>5277</v>
      </c>
      <c r="Q2156" s="259" t="s">
        <v>5281</v>
      </c>
    </row>
    <row r="2157" spans="1:17" ht="21.75" customHeight="1">
      <c r="A2157" s="301" t="s">
        <v>4140</v>
      </c>
      <c r="B2157" s="301" t="s">
        <v>5207</v>
      </c>
      <c r="C2157" s="316" t="s">
        <v>8216</v>
      </c>
      <c r="D2157" s="465" t="s">
        <v>436</v>
      </c>
      <c r="E2157" s="465" t="s">
        <v>6023</v>
      </c>
      <c r="F2157" s="469" t="str">
        <f t="shared" si="66"/>
        <v>other</v>
      </c>
      <c r="G2157" s="260">
        <v>2.9671123333333297E-4</v>
      </c>
      <c r="H2157" s="260">
        <v>0</v>
      </c>
      <c r="I2157" s="260">
        <v>0</v>
      </c>
      <c r="J2157" s="260">
        <v>7.154302126133617E-3</v>
      </c>
      <c r="K2157" s="260">
        <v>7.4510133652532602E-3</v>
      </c>
      <c r="L2157" s="301">
        <f t="shared" si="67"/>
        <v>2.6823648114911738E-2</v>
      </c>
      <c r="M2157" s="459">
        <f>IFERROR((Tableau1[[#This Row],[Scope 1
(kg CO2-eq)]]+Tableau1[[#This Row],[Scope 2 energy
(kg CO2-eq)]]+Tableau1[[#This Row],[Scope 2 Infrastructure
(kg CO2-eq)]])/Tableau1[[#This Row],[Total CO2-emissions
(kg CO2-eq)
for scope 3 use ]],"")</f>
        <v>3.9821594565512868E-2</v>
      </c>
      <c r="N2157" s="436" t="s">
        <v>436</v>
      </c>
      <c r="O2157" s="259">
        <v>3.6</v>
      </c>
      <c r="P2157" s="259" t="s">
        <v>4140</v>
      </c>
      <c r="Q2157" s="259" t="s">
        <v>5207</v>
      </c>
    </row>
    <row r="2158" spans="1:17" ht="21.75" customHeight="1">
      <c r="A2158" s="301" t="s">
        <v>4140</v>
      </c>
      <c r="B2158" s="301" t="s">
        <v>5207</v>
      </c>
      <c r="C2158" s="316" t="s">
        <v>8217</v>
      </c>
      <c r="D2158" s="465" t="s">
        <v>436</v>
      </c>
      <c r="E2158" s="465" t="s">
        <v>700</v>
      </c>
      <c r="F2158" s="469" t="str">
        <f t="shared" si="66"/>
        <v>CH</v>
      </c>
      <c r="G2158" s="260">
        <v>0</v>
      </c>
      <c r="H2158" s="260">
        <v>6.8066526E-3</v>
      </c>
      <c r="I2158" s="260">
        <v>3.00623185555555E-4</v>
      </c>
      <c r="J2158" s="260">
        <v>0.122529620437557</v>
      </c>
      <c r="K2158" s="260">
        <v>0.12963689600401401</v>
      </c>
      <c r="L2158" s="301">
        <f t="shared" si="67"/>
        <v>0.46669282561445047</v>
      </c>
      <c r="M2158" s="459">
        <f>IFERROR((Tableau1[[#This Row],[Scope 1
(kg CO2-eq)]]+Tableau1[[#This Row],[Scope 2 energy
(kg CO2-eq)]]+Tableau1[[#This Row],[Scope 2 Infrastructure
(kg CO2-eq)]])/Tableau1[[#This Row],[Total CO2-emissions
(kg CO2-eq)
for scope 3 use ]],"")</f>
        <v>5.4824482879746589E-2</v>
      </c>
      <c r="N2158" s="436" t="s">
        <v>436</v>
      </c>
      <c r="O2158" s="259">
        <v>3.6</v>
      </c>
      <c r="P2158" s="259" t="s">
        <v>4140</v>
      </c>
      <c r="Q2158" s="259" t="s">
        <v>5207</v>
      </c>
    </row>
    <row r="2159" spans="1:17" ht="21.75" customHeight="1">
      <c r="A2159" s="301" t="s">
        <v>4140</v>
      </c>
      <c r="B2159" s="301" t="s">
        <v>5207</v>
      </c>
      <c r="C2159" s="316" t="s">
        <v>8218</v>
      </c>
      <c r="D2159" s="465" t="s">
        <v>436</v>
      </c>
      <c r="E2159" s="465" t="s">
        <v>700</v>
      </c>
      <c r="F2159" s="469" t="str">
        <f t="shared" si="66"/>
        <v>CH</v>
      </c>
      <c r="G2159" s="260">
        <v>0</v>
      </c>
      <c r="H2159" s="260">
        <v>6.8066526E-3</v>
      </c>
      <c r="I2159" s="260">
        <v>3.00623185555555E-4</v>
      </c>
      <c r="J2159" s="260">
        <v>0.113866004959308</v>
      </c>
      <c r="K2159" s="260">
        <v>0.120973280522777</v>
      </c>
      <c r="L2159" s="301">
        <f t="shared" si="67"/>
        <v>0.43550380988199722</v>
      </c>
      <c r="M2159" s="459">
        <f>IFERROR((Tableau1[[#This Row],[Scope 1
(kg CO2-eq)]]+Tableau1[[#This Row],[Scope 2 energy
(kg CO2-eq)]]+Tableau1[[#This Row],[Scope 2 Infrastructure
(kg CO2-eq)]])/Tableau1[[#This Row],[Total CO2-emissions
(kg CO2-eq)
for scope 3 use ]],"")</f>
        <v>5.8750789883865208E-2</v>
      </c>
      <c r="N2159" s="436" t="s">
        <v>436</v>
      </c>
      <c r="O2159" s="259">
        <v>3.6</v>
      </c>
      <c r="P2159" s="259" t="s">
        <v>4140</v>
      </c>
      <c r="Q2159" s="259" t="s">
        <v>5207</v>
      </c>
    </row>
    <row r="2160" spans="1:17" ht="21.75" customHeight="1">
      <c r="A2160" s="301" t="s">
        <v>4140</v>
      </c>
      <c r="B2160" s="301" t="s">
        <v>5207</v>
      </c>
      <c r="C2160" s="316" t="s">
        <v>8219</v>
      </c>
      <c r="D2160" s="465" t="s">
        <v>436</v>
      </c>
      <c r="E2160" s="465" t="s">
        <v>700</v>
      </c>
      <c r="F2160" s="469" t="str">
        <f t="shared" si="66"/>
        <v>CH</v>
      </c>
      <c r="G2160" s="260">
        <v>0</v>
      </c>
      <c r="H2160" s="260">
        <v>6.8066526E-3</v>
      </c>
      <c r="I2160" s="260">
        <v>3.00623185555555E-4</v>
      </c>
      <c r="J2160" s="260">
        <v>0.111865207503763</v>
      </c>
      <c r="K2160" s="260">
        <v>0.118972483059194</v>
      </c>
      <c r="L2160" s="301">
        <f t="shared" si="67"/>
        <v>0.4283009390130984</v>
      </c>
      <c r="M2160" s="459">
        <f>IFERROR((Tableau1[[#This Row],[Scope 1
(kg CO2-eq)]]+Tableau1[[#This Row],[Scope 2 energy
(kg CO2-eq)]]+Tableau1[[#This Row],[Scope 2 Infrastructure
(kg CO2-eq)]])/Tableau1[[#This Row],[Total CO2-emissions
(kg CO2-eq)
for scope 3 use ]],"")</f>
        <v>5.973882029527261E-2</v>
      </c>
      <c r="N2160" s="436" t="s">
        <v>436</v>
      </c>
      <c r="O2160" s="259">
        <v>3.6</v>
      </c>
      <c r="P2160" s="259" t="s">
        <v>4140</v>
      </c>
      <c r="Q2160" s="259" t="s">
        <v>5207</v>
      </c>
    </row>
    <row r="2161" spans="1:17" ht="21.75" customHeight="1">
      <c r="A2161" s="301" t="s">
        <v>4140</v>
      </c>
      <c r="B2161" s="301" t="s">
        <v>5207</v>
      </c>
      <c r="C2161" s="316" t="s">
        <v>8220</v>
      </c>
      <c r="D2161" s="465" t="s">
        <v>436</v>
      </c>
      <c r="E2161" s="465" t="s">
        <v>700</v>
      </c>
      <c r="F2161" s="469" t="str">
        <f t="shared" si="66"/>
        <v>CH</v>
      </c>
      <c r="G2161" s="260">
        <v>0</v>
      </c>
      <c r="H2161" s="260">
        <v>6.8066526E-3</v>
      </c>
      <c r="I2161" s="260">
        <v>3.00623185555555E-4</v>
      </c>
      <c r="J2161" s="260">
        <v>6.02759696858765E-2</v>
      </c>
      <c r="K2161" s="260">
        <v>6.7383245244294995E-2</v>
      </c>
      <c r="L2161" s="301">
        <f t="shared" si="67"/>
        <v>0.24257968287946199</v>
      </c>
      <c r="M2161" s="459">
        <f>IFERROR((Tableau1[[#This Row],[Scope 1
(kg CO2-eq)]]+Tableau1[[#This Row],[Scope 2 energy
(kg CO2-eq)]]+Tableau1[[#This Row],[Scope 2 Infrastructure
(kg CO2-eq)]])/Tableau1[[#This Row],[Total CO2-emissions
(kg CO2-eq)
for scope 3 use ]],"")</f>
        <v>0.10547541543581701</v>
      </c>
      <c r="N2161" s="436" t="s">
        <v>436</v>
      </c>
      <c r="O2161" s="259">
        <v>3.6</v>
      </c>
      <c r="P2161" s="259" t="s">
        <v>4140</v>
      </c>
      <c r="Q2161" s="259" t="s">
        <v>5207</v>
      </c>
    </row>
    <row r="2162" spans="1:17" ht="21.75" customHeight="1">
      <c r="A2162" s="301" t="s">
        <v>4140</v>
      </c>
      <c r="B2162" s="301" t="s">
        <v>5207</v>
      </c>
      <c r="C2162" s="316" t="s">
        <v>8221</v>
      </c>
      <c r="D2162" s="465" t="s">
        <v>436</v>
      </c>
      <c r="E2162" s="465" t="s">
        <v>700</v>
      </c>
      <c r="F2162" s="469" t="str">
        <f t="shared" si="66"/>
        <v>CH</v>
      </c>
      <c r="G2162" s="260">
        <v>0</v>
      </c>
      <c r="H2162" s="260">
        <v>6.8066526E-3</v>
      </c>
      <c r="I2162" s="260">
        <v>3.00623185555555E-4</v>
      </c>
      <c r="J2162" s="260">
        <v>8.7323832070751506E-2</v>
      </c>
      <c r="K2162" s="260">
        <v>9.4431107635515904E-2</v>
      </c>
      <c r="L2162" s="301">
        <f t="shared" si="67"/>
        <v>0.33995198748785727</v>
      </c>
      <c r="M2162" s="459">
        <f>IFERROR((Tableau1[[#This Row],[Scope 1
(kg CO2-eq)]]+Tableau1[[#This Row],[Scope 2 energy
(kg CO2-eq)]]+Tableau1[[#This Row],[Scope 2 Infrastructure
(kg CO2-eq)]])/Tableau1[[#This Row],[Total CO2-emissions
(kg CO2-eq)
for scope 3 use ]],"")</f>
        <v>7.5264136612567714E-2</v>
      </c>
      <c r="N2162" s="436" t="s">
        <v>436</v>
      </c>
      <c r="O2162" s="259">
        <v>3.6</v>
      </c>
      <c r="P2162" s="259" t="s">
        <v>4140</v>
      </c>
      <c r="Q2162" s="259" t="s">
        <v>5207</v>
      </c>
    </row>
    <row r="2163" spans="1:17" ht="21.75" customHeight="1">
      <c r="A2163" s="301" t="s">
        <v>4140</v>
      </c>
      <c r="B2163" s="301" t="s">
        <v>5207</v>
      </c>
      <c r="C2163" s="316" t="s">
        <v>8222</v>
      </c>
      <c r="D2163" s="465" t="s">
        <v>436</v>
      </c>
      <c r="E2163" s="465" t="s">
        <v>700</v>
      </c>
      <c r="F2163" s="469" t="str">
        <f t="shared" si="66"/>
        <v>CH</v>
      </c>
      <c r="G2163" s="260">
        <v>0</v>
      </c>
      <c r="H2163" s="260">
        <v>6.8066526E-3</v>
      </c>
      <c r="I2163" s="260">
        <v>3.00623185555555E-4</v>
      </c>
      <c r="J2163" s="260">
        <v>7.4296525207020597E-2</v>
      </c>
      <c r="K2163" s="260">
        <v>8.1403800744324697E-2</v>
      </c>
      <c r="L2163" s="301">
        <f t="shared" si="67"/>
        <v>0.29305368267956894</v>
      </c>
      <c r="M2163" s="459">
        <f>IFERROR((Tableau1[[#This Row],[Scope 1
(kg CO2-eq)]]+Tableau1[[#This Row],[Scope 2 energy
(kg CO2-eq)]]+Tableau1[[#This Row],[Scope 2 Infrastructure
(kg CO2-eq)]])/Tableau1[[#This Row],[Total CO2-emissions
(kg CO2-eq)
for scope 3 use ]],"")</f>
        <v>8.7308893695004275E-2</v>
      </c>
      <c r="N2163" s="436" t="s">
        <v>436</v>
      </c>
      <c r="O2163" s="259">
        <v>3.6</v>
      </c>
      <c r="P2163" s="259" t="s">
        <v>4140</v>
      </c>
      <c r="Q2163" s="259" t="s">
        <v>5207</v>
      </c>
    </row>
    <row r="2164" spans="1:17" ht="21.75" customHeight="1">
      <c r="A2164" s="301" t="s">
        <v>4140</v>
      </c>
      <c r="B2164" s="301" t="s">
        <v>5207</v>
      </c>
      <c r="C2164" s="316" t="s">
        <v>8223</v>
      </c>
      <c r="D2164" s="465" t="s">
        <v>436</v>
      </c>
      <c r="E2164" s="465" t="s">
        <v>700</v>
      </c>
      <c r="F2164" s="469" t="str">
        <f t="shared" si="66"/>
        <v>CH</v>
      </c>
      <c r="G2164" s="260">
        <v>0</v>
      </c>
      <c r="H2164" s="260">
        <v>6.8066526E-3</v>
      </c>
      <c r="I2164" s="260">
        <v>3.00623185555555E-4</v>
      </c>
      <c r="J2164" s="260">
        <v>8.8469154676666398E-2</v>
      </c>
      <c r="K2164" s="260">
        <v>9.5576430236257698E-2</v>
      </c>
      <c r="L2164" s="301">
        <f t="shared" si="67"/>
        <v>0.3440751488505277</v>
      </c>
      <c r="M2164" s="459">
        <f>IFERROR((Tableau1[[#This Row],[Scope 1
(kg CO2-eq)]]+Tableau1[[#This Row],[Scope 2 energy
(kg CO2-eq)]]+Tableau1[[#This Row],[Scope 2 Infrastructure
(kg CO2-eq)]])/Tableau1[[#This Row],[Total CO2-emissions
(kg CO2-eq)
for scope 3 use ]],"")</f>
        <v>7.4362222652456345E-2</v>
      </c>
      <c r="N2164" s="436" t="s">
        <v>436</v>
      </c>
      <c r="O2164" s="259">
        <v>3.6</v>
      </c>
      <c r="P2164" s="259" t="s">
        <v>4140</v>
      </c>
      <c r="Q2164" s="259" t="s">
        <v>5207</v>
      </c>
    </row>
    <row r="2165" spans="1:17" ht="21.75" customHeight="1">
      <c r="A2165" s="301" t="s">
        <v>4258</v>
      </c>
      <c r="B2165" s="301" t="s">
        <v>5278</v>
      </c>
      <c r="C2165" s="316" t="s">
        <v>8224</v>
      </c>
      <c r="D2165" s="465" t="s">
        <v>436</v>
      </c>
      <c r="E2165" s="465" t="s">
        <v>700</v>
      </c>
      <c r="F2165" s="469" t="str">
        <f t="shared" si="66"/>
        <v>CH</v>
      </c>
      <c r="G2165" s="260">
        <v>0</v>
      </c>
      <c r="H2165" s="260">
        <v>1.0387755322162E-3</v>
      </c>
      <c r="I2165" s="260">
        <v>1.0338736767099999E-3</v>
      </c>
      <c r="J2165" s="260">
        <v>0</v>
      </c>
      <c r="K2165" s="260">
        <v>2.0726490918976199E-3</v>
      </c>
      <c r="L2165" s="301">
        <f t="shared" si="67"/>
        <v>7.4615367308314322E-3</v>
      </c>
      <c r="M2165" s="459">
        <f>IFERROR((Tableau1[[#This Row],[Scope 1
(kg CO2-eq)]]+Tableau1[[#This Row],[Scope 2 energy
(kg CO2-eq)]]+Tableau1[[#This Row],[Scope 2 Infrastructure
(kg CO2-eq)]])/Tableau1[[#This Row],[Total CO2-emissions
(kg CO2-eq)
for scope 3 use ]],"")</f>
        <v>1.0000000564632867</v>
      </c>
      <c r="N2165" s="436" t="s">
        <v>436</v>
      </c>
      <c r="O2165" s="259">
        <v>3.6</v>
      </c>
      <c r="P2165" s="259" t="s">
        <v>4258</v>
      </c>
      <c r="Q2165" s="259" t="s">
        <v>5278</v>
      </c>
    </row>
    <row r="2166" spans="1:17" ht="21.75" customHeight="1">
      <c r="A2166" s="301" t="s">
        <v>4258</v>
      </c>
      <c r="B2166" s="301" t="s">
        <v>5278</v>
      </c>
      <c r="C2166" s="316" t="s">
        <v>8225</v>
      </c>
      <c r="D2166" s="465" t="s">
        <v>436</v>
      </c>
      <c r="E2166" s="465" t="s">
        <v>700</v>
      </c>
      <c r="F2166" s="469" t="str">
        <f t="shared" si="66"/>
        <v>CH</v>
      </c>
      <c r="G2166" s="260">
        <v>0</v>
      </c>
      <c r="H2166" s="260">
        <v>1.04927444061614E-2</v>
      </c>
      <c r="I2166" s="260">
        <v>1.48760800559578E-3</v>
      </c>
      <c r="J2166" s="260">
        <v>0</v>
      </c>
      <c r="K2166" s="260">
        <v>1.1980353205622201E-2</v>
      </c>
      <c r="L2166" s="301">
        <f t="shared" si="67"/>
        <v>4.3129271540239926E-2</v>
      </c>
      <c r="M2166" s="459">
        <f>IFERROR((Tableau1[[#This Row],[Scope 1
(kg CO2-eq)]]+Tableau1[[#This Row],[Scope 2 energy
(kg CO2-eq)]]+Tableau1[[#This Row],[Scope 2 Infrastructure
(kg CO2-eq)]])/Tableau1[[#This Row],[Total CO2-emissions
(kg CO2-eq)
for scope 3 use ]],"")</f>
        <v>0.99999993373609219</v>
      </c>
      <c r="N2166" s="436" t="s">
        <v>436</v>
      </c>
      <c r="O2166" s="259">
        <v>3.6</v>
      </c>
      <c r="P2166" s="259" t="s">
        <v>4258</v>
      </c>
      <c r="Q2166" s="259" t="s">
        <v>5278</v>
      </c>
    </row>
    <row r="2167" spans="1:17" ht="21.75" customHeight="1">
      <c r="A2167" s="301" t="s">
        <v>4258</v>
      </c>
      <c r="B2167" s="301" t="s">
        <v>5278</v>
      </c>
      <c r="C2167" s="316" t="s">
        <v>8226</v>
      </c>
      <c r="D2167" s="465" t="s">
        <v>436</v>
      </c>
      <c r="E2167" s="465" t="s">
        <v>700</v>
      </c>
      <c r="F2167" s="469" t="str">
        <f t="shared" si="66"/>
        <v>CH</v>
      </c>
      <c r="G2167" s="260">
        <v>0</v>
      </c>
      <c r="H2167" s="260">
        <v>1.0538072804741399E-2</v>
      </c>
      <c r="I2167" s="260">
        <v>1.4987808079937801E-3</v>
      </c>
      <c r="J2167" s="260">
        <v>2.4617052453611999E-3</v>
      </c>
      <c r="K2167" s="260">
        <v>1.44985586859885E-2</v>
      </c>
      <c r="L2167" s="301">
        <f t="shared" si="67"/>
        <v>5.2194811269558605E-2</v>
      </c>
      <c r="M2167" s="459">
        <f>IFERROR((Tableau1[[#This Row],[Scope 1
(kg CO2-eq)]]+Tableau1[[#This Row],[Scope 2 energy
(kg CO2-eq)]]+Tableau1[[#This Row],[Scope 2 Infrastructure
(kg CO2-eq)]])/Tableau1[[#This Row],[Total CO2-emissions
(kg CO2-eq)
for scope 3 use ]],"")</f>
        <v>0.83021035907297946</v>
      </c>
      <c r="N2167" s="436" t="s">
        <v>436</v>
      </c>
      <c r="O2167" s="259">
        <v>3.6</v>
      </c>
      <c r="P2167" s="259" t="s">
        <v>4258</v>
      </c>
      <c r="Q2167" s="259" t="s">
        <v>5278</v>
      </c>
    </row>
    <row r="2168" spans="1:17" ht="21.75" customHeight="1">
      <c r="A2168" s="301" t="s">
        <v>4258</v>
      </c>
      <c r="B2168" s="301" t="s">
        <v>5278</v>
      </c>
      <c r="C2168" s="316" t="s">
        <v>8227</v>
      </c>
      <c r="D2168" s="465" t="s">
        <v>436</v>
      </c>
      <c r="E2168" s="465" t="s">
        <v>700</v>
      </c>
      <c r="F2168" s="469" t="str">
        <f t="shared" si="66"/>
        <v>CH</v>
      </c>
      <c r="G2168" s="260">
        <v>0</v>
      </c>
      <c r="H2168" s="260">
        <v>1.0538072804741399E-2</v>
      </c>
      <c r="I2168" s="260">
        <v>1.4987808079937801E-3</v>
      </c>
      <c r="J2168" s="260">
        <v>-2.4617052453611999E-3</v>
      </c>
      <c r="K2168" s="260">
        <v>9.5751494302195508E-3</v>
      </c>
      <c r="L2168" s="301">
        <f t="shared" si="67"/>
        <v>3.4470537948790382E-2</v>
      </c>
      <c r="M2168" s="459">
        <f>IFERROR((Tableau1[[#This Row],[Scope 1
(kg CO2-eq)]]+Tableau1[[#This Row],[Scope 2 energy
(kg CO2-eq)]]+Tableau1[[#This Row],[Scope 2 Infrastructure
(kg CO2-eq)]])/Tableau1[[#This Row],[Total CO2-emissions
(kg CO2-eq)
for scope 3 use ]],"")</f>
        <v>1.2570930302921846</v>
      </c>
      <c r="N2168" s="436" t="s">
        <v>436</v>
      </c>
      <c r="O2168" s="259">
        <v>3.6</v>
      </c>
      <c r="P2168" s="259" t="s">
        <v>4258</v>
      </c>
      <c r="Q2168" s="259" t="s">
        <v>5278</v>
      </c>
    </row>
    <row r="2169" spans="1:17" ht="21.75" customHeight="1">
      <c r="A2169" s="301" t="s">
        <v>4258</v>
      </c>
      <c r="B2169" s="301" t="s">
        <v>5280</v>
      </c>
      <c r="C2169" s="316" t="s">
        <v>8228</v>
      </c>
      <c r="D2169" s="465" t="s">
        <v>436</v>
      </c>
      <c r="E2169" s="465" t="s">
        <v>6091</v>
      </c>
      <c r="F2169" s="469" t="str">
        <f t="shared" si="66"/>
        <v>other</v>
      </c>
      <c r="G2169" s="260">
        <v>0</v>
      </c>
      <c r="H2169" s="260">
        <v>0.178107202700134</v>
      </c>
      <c r="I2169" s="260">
        <v>5.9593217996440002E-5</v>
      </c>
      <c r="J2169" s="260">
        <v>0</v>
      </c>
      <c r="K2169" s="260">
        <v>0.17816679581155601</v>
      </c>
      <c r="L2169" s="301">
        <f t="shared" si="67"/>
        <v>0.64140046492160163</v>
      </c>
      <c r="M2169" s="459">
        <f>IFERROR((Tableau1[[#This Row],[Scope 1
(kg CO2-eq)]]+Tableau1[[#This Row],[Scope 2 energy
(kg CO2-eq)]]+Tableau1[[#This Row],[Scope 2 Infrastructure
(kg CO2-eq)]])/Tableau1[[#This Row],[Total CO2-emissions
(kg CO2-eq)
for scope 3 use ]],"")</f>
        <v>1.0000000005981724</v>
      </c>
      <c r="N2169" s="436" t="s">
        <v>436</v>
      </c>
      <c r="O2169" s="259">
        <v>3.6</v>
      </c>
      <c r="P2169" s="259" t="s">
        <v>4258</v>
      </c>
      <c r="Q2169" s="259" t="s">
        <v>5280</v>
      </c>
    </row>
    <row r="2170" spans="1:17" ht="21.75" customHeight="1">
      <c r="A2170" s="301" t="s">
        <v>4258</v>
      </c>
      <c r="B2170" s="301" t="s">
        <v>5278</v>
      </c>
      <c r="C2170" s="316" t="s">
        <v>8229</v>
      </c>
      <c r="D2170" s="465" t="s">
        <v>436</v>
      </c>
      <c r="E2170" s="465" t="s">
        <v>6044</v>
      </c>
      <c r="F2170" s="469" t="str">
        <f t="shared" si="66"/>
        <v>other</v>
      </c>
      <c r="G2170" s="260">
        <v>0</v>
      </c>
      <c r="H2170" s="260">
        <v>5.2096718641869003E-2</v>
      </c>
      <c r="I2170" s="260">
        <v>4.3586624771999998E-4</v>
      </c>
      <c r="J2170" s="260">
        <v>0</v>
      </c>
      <c r="K2170" s="260">
        <v>5.2532587089769697E-2</v>
      </c>
      <c r="L2170" s="301">
        <f t="shared" si="67"/>
        <v>0.1891173135231709</v>
      </c>
      <c r="M2170" s="459">
        <f>IFERROR((Tableau1[[#This Row],[Scope 1
(kg CO2-eq)]]+Tableau1[[#This Row],[Scope 2 energy
(kg CO2-eq)]]+Tableau1[[#This Row],[Scope 2 Infrastructure
(kg CO2-eq)]])/Tableau1[[#This Row],[Total CO2-emissions
(kg CO2-eq)
for scope 3 use ]],"")</f>
        <v>0.99999995811779285</v>
      </c>
      <c r="N2170" s="436" t="s">
        <v>436</v>
      </c>
      <c r="O2170" s="259">
        <v>3.6</v>
      </c>
      <c r="P2170" s="259" t="s">
        <v>4258</v>
      </c>
      <c r="Q2170" s="260" t="s">
        <v>5278</v>
      </c>
    </row>
    <row r="2171" spans="1:17" ht="21.75" customHeight="1">
      <c r="A2171" s="301" t="s">
        <v>4258</v>
      </c>
      <c r="B2171" s="301" t="s">
        <v>5278</v>
      </c>
      <c r="C2171" s="316" t="s">
        <v>8230</v>
      </c>
      <c r="D2171" s="465" t="s">
        <v>436</v>
      </c>
      <c r="E2171" s="465" t="s">
        <v>117</v>
      </c>
      <c r="F2171" s="469" t="str">
        <f t="shared" si="66"/>
        <v>other</v>
      </c>
      <c r="G2171" s="260">
        <v>0</v>
      </c>
      <c r="H2171" s="260">
        <v>6.1870847340738097E-2</v>
      </c>
      <c r="I2171" s="260">
        <v>5.4846443032199996E-4</v>
      </c>
      <c r="J2171" s="260">
        <v>0</v>
      </c>
      <c r="K2171" s="260">
        <v>6.2419311630499102E-2</v>
      </c>
      <c r="L2171" s="301">
        <f t="shared" si="67"/>
        <v>0.22470952186979679</v>
      </c>
      <c r="M2171" s="459">
        <f>IFERROR((Tableau1[[#This Row],[Scope 1
(kg CO2-eq)]]+Tableau1[[#This Row],[Scope 2 energy
(kg CO2-eq)]]+Tableau1[[#This Row],[Scope 2 Infrastructure
(kg CO2-eq)]])/Tableau1[[#This Row],[Total CO2-emissions
(kg CO2-eq)
for scope 3 use ]],"")</f>
        <v>1.0000000022518831</v>
      </c>
      <c r="N2171" s="436" t="s">
        <v>436</v>
      </c>
      <c r="O2171" s="259">
        <v>3.6</v>
      </c>
      <c r="P2171" s="259" t="s">
        <v>4258</v>
      </c>
      <c r="Q2171" s="259" t="s">
        <v>5278</v>
      </c>
    </row>
    <row r="2172" spans="1:17" ht="21.75" customHeight="1">
      <c r="A2172" s="301" t="s">
        <v>4258</v>
      </c>
      <c r="B2172" s="301" t="s">
        <v>5278</v>
      </c>
      <c r="C2172" s="316" t="s">
        <v>8231</v>
      </c>
      <c r="D2172" s="465" t="s">
        <v>436</v>
      </c>
      <c r="E2172" s="465" t="s">
        <v>6056</v>
      </c>
      <c r="F2172" s="469" t="str">
        <f t="shared" si="66"/>
        <v>other</v>
      </c>
      <c r="G2172" s="260">
        <v>0</v>
      </c>
      <c r="H2172" s="260">
        <v>0.147862273675961</v>
      </c>
      <c r="I2172" s="260">
        <v>4.0178734647800001E-4</v>
      </c>
      <c r="J2172" s="260">
        <v>0</v>
      </c>
      <c r="K2172" s="260">
        <v>0.14826406119794699</v>
      </c>
      <c r="L2172" s="301">
        <f t="shared" si="67"/>
        <v>0.53375062031260923</v>
      </c>
      <c r="M2172" s="459">
        <f>IFERROR((Tableau1[[#This Row],[Scope 1
(kg CO2-eq)]]+Tableau1[[#This Row],[Scope 2 energy
(kg CO2-eq)]]+Tableau1[[#This Row],[Scope 2 Infrastructure
(kg CO2-eq)]])/Tableau1[[#This Row],[Total CO2-emissions
(kg CO2-eq)
for scope 3 use ]],"")</f>
        <v>0.99999999881624724</v>
      </c>
      <c r="N2172" s="436" t="s">
        <v>436</v>
      </c>
      <c r="O2172" s="259">
        <v>3.6</v>
      </c>
      <c r="P2172" s="259" t="s">
        <v>4258</v>
      </c>
      <c r="Q2172" s="259" t="s">
        <v>5278</v>
      </c>
    </row>
    <row r="2173" spans="1:17" ht="21.75" customHeight="1">
      <c r="A2173" s="301" t="s">
        <v>4258</v>
      </c>
      <c r="B2173" s="301" t="s">
        <v>5278</v>
      </c>
      <c r="C2173" s="316" t="s">
        <v>8232</v>
      </c>
      <c r="D2173" s="465" t="s">
        <v>436</v>
      </c>
      <c r="E2173" s="465" t="s">
        <v>700</v>
      </c>
      <c r="F2173" s="469" t="str">
        <f t="shared" si="66"/>
        <v>CH</v>
      </c>
      <c r="G2173" s="260">
        <v>0</v>
      </c>
      <c r="H2173" s="260">
        <v>1.7083928277843101E-2</v>
      </c>
      <c r="I2173" s="260">
        <v>6.2931816655999997E-4</v>
      </c>
      <c r="J2173" s="260">
        <v>0</v>
      </c>
      <c r="K2173" s="260">
        <v>1.7713245959050699E-2</v>
      </c>
      <c r="L2173" s="301">
        <f t="shared" si="67"/>
        <v>6.3767685452582518E-2</v>
      </c>
      <c r="M2173" s="459">
        <f>IFERROR((Tableau1[[#This Row],[Scope 1
(kg CO2-eq)]]+Tableau1[[#This Row],[Scope 2 energy
(kg CO2-eq)]]+Tableau1[[#This Row],[Scope 2 Infrastructure
(kg CO2-eq)]])/Tableau1[[#This Row],[Total CO2-emissions
(kg CO2-eq)
for scope 3 use ]],"")</f>
        <v>1.0000000274005341</v>
      </c>
      <c r="N2173" s="436" t="s">
        <v>436</v>
      </c>
      <c r="O2173" s="259">
        <v>3.6</v>
      </c>
      <c r="P2173" s="259" t="s">
        <v>4258</v>
      </c>
      <c r="Q2173" s="259" t="s">
        <v>5278</v>
      </c>
    </row>
    <row r="2174" spans="1:17" ht="21.75" customHeight="1">
      <c r="A2174" s="301" t="s">
        <v>4258</v>
      </c>
      <c r="B2174" s="301" t="s">
        <v>5278</v>
      </c>
      <c r="C2174" s="316" t="s">
        <v>8233</v>
      </c>
      <c r="D2174" s="465" t="s">
        <v>436</v>
      </c>
      <c r="E2174" s="465" t="s">
        <v>6043</v>
      </c>
      <c r="F2174" s="469" t="str">
        <f t="shared" si="66"/>
        <v>other</v>
      </c>
      <c r="G2174" s="260">
        <v>0</v>
      </c>
      <c r="H2174" s="260">
        <v>0.25061112640313199</v>
      </c>
      <c r="I2174" s="260">
        <v>3.52341110627878E-4</v>
      </c>
      <c r="J2174" s="260">
        <v>0</v>
      </c>
      <c r="K2174" s="260">
        <v>0.25096346273629599</v>
      </c>
      <c r="L2174" s="301">
        <f t="shared" si="67"/>
        <v>0.90346846585066565</v>
      </c>
      <c r="M2174" s="459">
        <f>IFERROR((Tableau1[[#This Row],[Scope 1
(kg CO2-eq)]]+Tableau1[[#This Row],[Scope 2 energy
(kg CO2-eq)]]+Tableau1[[#This Row],[Scope 2 Infrastructure
(kg CO2-eq)]])/Tableau1[[#This Row],[Total CO2-emissions
(kg CO2-eq)
for scope 3 use ]],"")</f>
        <v>1.0000000190364917</v>
      </c>
      <c r="N2174" s="436" t="s">
        <v>436</v>
      </c>
      <c r="O2174" s="259">
        <v>3.6</v>
      </c>
      <c r="P2174" s="259" t="s">
        <v>4258</v>
      </c>
      <c r="Q2174" s="259" t="s">
        <v>5278</v>
      </c>
    </row>
    <row r="2175" spans="1:17" ht="21.75" customHeight="1">
      <c r="A2175" s="301" t="s">
        <v>4258</v>
      </c>
      <c r="B2175" s="301" t="s">
        <v>5278</v>
      </c>
      <c r="C2175" s="316" t="s">
        <v>8234</v>
      </c>
      <c r="D2175" s="465" t="s">
        <v>436</v>
      </c>
      <c r="E2175" s="465" t="s">
        <v>6045</v>
      </c>
      <c r="F2175" s="469" t="str">
        <f t="shared" si="66"/>
        <v>other</v>
      </c>
      <c r="G2175" s="260">
        <v>0</v>
      </c>
      <c r="H2175" s="260">
        <v>0.18796010532351001</v>
      </c>
      <c r="I2175" s="260">
        <v>2.1337265950779999E-4</v>
      </c>
      <c r="J2175" s="260">
        <v>0</v>
      </c>
      <c r="K2175" s="260">
        <v>0.18817347794127801</v>
      </c>
      <c r="L2175" s="301">
        <f t="shared" si="67"/>
        <v>0.67742452058860081</v>
      </c>
      <c r="M2175" s="459">
        <f>IFERROR((Tableau1[[#This Row],[Scope 1
(kg CO2-eq)]]+Tableau1[[#This Row],[Scope 2 energy
(kg CO2-eq)]]+Tableau1[[#This Row],[Scope 2 Infrastructure
(kg CO2-eq)]])/Tableau1[[#This Row],[Total CO2-emissions
(kg CO2-eq)
for scope 3 use ]],"")</f>
        <v>1.0000000002218155</v>
      </c>
      <c r="N2175" s="436" t="s">
        <v>436</v>
      </c>
      <c r="O2175" s="259">
        <v>3.6</v>
      </c>
      <c r="P2175" s="259" t="s">
        <v>4258</v>
      </c>
      <c r="Q2175" s="259" t="s">
        <v>5278</v>
      </c>
    </row>
    <row r="2176" spans="1:17" ht="21.75" customHeight="1">
      <c r="A2176" s="301" t="s">
        <v>4258</v>
      </c>
      <c r="B2176" s="301" t="s">
        <v>5278</v>
      </c>
      <c r="C2176" s="316" t="s">
        <v>8235</v>
      </c>
      <c r="D2176" s="465" t="s">
        <v>436</v>
      </c>
      <c r="E2176" s="465" t="s">
        <v>6016</v>
      </c>
      <c r="F2176" s="469" t="str">
        <f t="shared" si="66"/>
        <v>other</v>
      </c>
      <c r="G2176" s="260">
        <v>0</v>
      </c>
      <c r="H2176" s="260">
        <v>0.108053221951418</v>
      </c>
      <c r="I2176" s="260">
        <v>8.9419428616799995E-4</v>
      </c>
      <c r="J2176" s="260">
        <v>0</v>
      </c>
      <c r="K2176" s="260">
        <v>0.10894741583772199</v>
      </c>
      <c r="L2176" s="301">
        <f t="shared" si="67"/>
        <v>0.39221069701579919</v>
      </c>
      <c r="M2176" s="459">
        <f>IFERROR((Tableau1[[#This Row],[Scope 1
(kg CO2-eq)]]+Tableau1[[#This Row],[Scope 2 energy
(kg CO2-eq)]]+Tableau1[[#This Row],[Scope 2 Infrastructure
(kg CO2-eq)]])/Tableau1[[#This Row],[Total CO2-emissions
(kg CO2-eq)
for scope 3 use ]],"")</f>
        <v>1.0000000036702477</v>
      </c>
      <c r="N2176" s="436" t="s">
        <v>436</v>
      </c>
      <c r="O2176" s="259">
        <v>3.6</v>
      </c>
      <c r="P2176" s="259" t="s">
        <v>4258</v>
      </c>
      <c r="Q2176" s="259" t="s">
        <v>5278</v>
      </c>
    </row>
    <row r="2177" spans="1:17" ht="21.75" customHeight="1">
      <c r="A2177" s="301" t="s">
        <v>4258</v>
      </c>
      <c r="B2177" s="301" t="s">
        <v>5278</v>
      </c>
      <c r="C2177" s="316" t="s">
        <v>8236</v>
      </c>
      <c r="D2177" s="465" t="s">
        <v>436</v>
      </c>
      <c r="E2177" s="465" t="s">
        <v>6022</v>
      </c>
      <c r="F2177" s="469" t="str">
        <f t="shared" si="66"/>
        <v>other</v>
      </c>
      <c r="G2177" s="260">
        <v>0</v>
      </c>
      <c r="H2177" s="260">
        <v>0.16153719697244301</v>
      </c>
      <c r="I2177" s="260">
        <v>2.5540714769039998E-4</v>
      </c>
      <c r="J2177" s="260">
        <v>0</v>
      </c>
      <c r="K2177" s="260">
        <v>0.16179260403404699</v>
      </c>
      <c r="L2177" s="301">
        <f t="shared" si="67"/>
        <v>0.58245337452256918</v>
      </c>
      <c r="M2177" s="459">
        <f>IFERROR((Tableau1[[#This Row],[Scope 1
(kg CO2-eq)]]+Tableau1[[#This Row],[Scope 2 energy
(kg CO2-eq)]]+Tableau1[[#This Row],[Scope 2 Infrastructure
(kg CO2-eq)]])/Tableau1[[#This Row],[Total CO2-emissions
(kg CO2-eq)
for scope 3 use ]],"")</f>
        <v>1.0000000005320788</v>
      </c>
      <c r="N2177" s="436" t="s">
        <v>436</v>
      </c>
      <c r="O2177" s="259">
        <v>3.6</v>
      </c>
      <c r="P2177" s="259" t="s">
        <v>4258</v>
      </c>
      <c r="Q2177" s="259" t="s">
        <v>5278</v>
      </c>
    </row>
    <row r="2178" spans="1:17" ht="21.75" customHeight="1">
      <c r="A2178" s="301" t="s">
        <v>4258</v>
      </c>
      <c r="B2178" s="301" t="s">
        <v>5278</v>
      </c>
      <c r="C2178" s="316" t="s">
        <v>8237</v>
      </c>
      <c r="D2178" s="465" t="s">
        <v>436</v>
      </c>
      <c r="E2178" s="465" t="s">
        <v>6059</v>
      </c>
      <c r="F2178" s="469" t="str">
        <f t="shared" ref="F2178:F2241" si="68">IF(ISNUMBER(SEARCH("{CH}", C2178)), "CH", "other")</f>
        <v>other</v>
      </c>
      <c r="G2178" s="260">
        <v>0</v>
      </c>
      <c r="H2178" s="260">
        <v>0.174335959321781</v>
      </c>
      <c r="I2178" s="260">
        <v>1.13203996459E-5</v>
      </c>
      <c r="J2178" s="260">
        <v>0</v>
      </c>
      <c r="K2178" s="260">
        <v>0.17434728169058999</v>
      </c>
      <c r="L2178" s="301">
        <f t="shared" ref="L2178:L2241" si="69">IF(N2178="MJ", K2178*3.6, IF(N2178="m", K2178*1000, ""))</f>
        <v>0.62765021408612398</v>
      </c>
      <c r="M2178" s="459">
        <f>IFERROR((Tableau1[[#This Row],[Scope 1
(kg CO2-eq)]]+Tableau1[[#This Row],[Scope 2 energy
(kg CO2-eq)]]+Tableau1[[#This Row],[Scope 2 Infrastructure
(kg CO2-eq)]])/Tableau1[[#This Row],[Total CO2-emissions
(kg CO2-eq)
for scope 3 use ]],"")</f>
        <v>0.9999999887055131</v>
      </c>
      <c r="N2178" s="436" t="s">
        <v>436</v>
      </c>
      <c r="O2178" s="259">
        <v>3.6</v>
      </c>
      <c r="P2178" s="259" t="s">
        <v>4258</v>
      </c>
      <c r="Q2178" s="259" t="s">
        <v>5278</v>
      </c>
    </row>
    <row r="2179" spans="1:17" ht="21.75" customHeight="1">
      <c r="A2179" s="301" t="s">
        <v>4258</v>
      </c>
      <c r="B2179" s="301" t="s">
        <v>5278</v>
      </c>
      <c r="C2179" s="316" t="s">
        <v>8238</v>
      </c>
      <c r="D2179" s="465" t="s">
        <v>436</v>
      </c>
      <c r="E2179" s="465" t="s">
        <v>6018</v>
      </c>
      <c r="F2179" s="469" t="str">
        <f t="shared" si="68"/>
        <v>other</v>
      </c>
      <c r="G2179" s="260">
        <v>0</v>
      </c>
      <c r="H2179" s="260">
        <v>0.119500043832029</v>
      </c>
      <c r="I2179" s="260">
        <v>5.4033545021599997E-4</v>
      </c>
      <c r="J2179" s="260">
        <v>0</v>
      </c>
      <c r="K2179" s="260">
        <v>0.120040379649237</v>
      </c>
      <c r="L2179" s="301">
        <f t="shared" si="69"/>
        <v>0.43214536673725323</v>
      </c>
      <c r="M2179" s="459">
        <f>IFERROR((Tableau1[[#This Row],[Scope 1
(kg CO2-eq)]]+Tableau1[[#This Row],[Scope 2 energy
(kg CO2-eq)]]+Tableau1[[#This Row],[Scope 2 Infrastructure
(kg CO2-eq)]])/Tableau1[[#This Row],[Total CO2-emissions
(kg CO2-eq)
for scope 3 use ]],"")</f>
        <v>0.9999999969427622</v>
      </c>
      <c r="N2179" s="436" t="s">
        <v>436</v>
      </c>
      <c r="O2179" s="259">
        <v>3.6</v>
      </c>
      <c r="P2179" s="259" t="s">
        <v>4258</v>
      </c>
      <c r="Q2179" s="260" t="s">
        <v>5278</v>
      </c>
    </row>
    <row r="2180" spans="1:17" ht="21.75" customHeight="1">
      <c r="A2180" s="301" t="s">
        <v>4258</v>
      </c>
      <c r="B2180" s="301" t="s">
        <v>5278</v>
      </c>
      <c r="C2180" s="316" t="s">
        <v>8239</v>
      </c>
      <c r="D2180" s="465" t="s">
        <v>436</v>
      </c>
      <c r="E2180" s="465" t="s">
        <v>6060</v>
      </c>
      <c r="F2180" s="469" t="str">
        <f t="shared" si="68"/>
        <v>other</v>
      </c>
      <c r="G2180" s="260">
        <v>0</v>
      </c>
      <c r="H2180" s="260">
        <v>8.8729249225725199E-2</v>
      </c>
      <c r="I2180" s="260">
        <v>1.624169473688E-4</v>
      </c>
      <c r="J2180" s="260">
        <v>0</v>
      </c>
      <c r="K2180" s="260">
        <v>8.8891667907965405E-2</v>
      </c>
      <c r="L2180" s="301">
        <f t="shared" si="69"/>
        <v>0.32001000446867545</v>
      </c>
      <c r="M2180" s="459">
        <f>IFERROR((Tableau1[[#This Row],[Scope 1
(kg CO2-eq)]]+Tableau1[[#This Row],[Scope 2 energy
(kg CO2-eq)]]+Tableau1[[#This Row],[Scope 2 Infrastructure
(kg CO2-eq)]])/Tableau1[[#This Row],[Total CO2-emissions
(kg CO2-eq)
for scope 3 use ]],"")</f>
        <v>0.99999998048330674</v>
      </c>
      <c r="N2180" s="436" t="s">
        <v>436</v>
      </c>
      <c r="O2180" s="259">
        <v>3.6</v>
      </c>
      <c r="P2180" s="259" t="s">
        <v>4258</v>
      </c>
      <c r="Q2180" s="259" t="s">
        <v>5278</v>
      </c>
    </row>
    <row r="2181" spans="1:17" ht="21.75" customHeight="1">
      <c r="A2181" s="301" t="s">
        <v>4258</v>
      </c>
      <c r="B2181" s="301" t="s">
        <v>5278</v>
      </c>
      <c r="C2181" s="316" t="s">
        <v>8240</v>
      </c>
      <c r="D2181" s="465" t="s">
        <v>436</v>
      </c>
      <c r="E2181" s="465" t="s">
        <v>119</v>
      </c>
      <c r="F2181" s="469" t="str">
        <f t="shared" si="68"/>
        <v>other</v>
      </c>
      <c r="G2181" s="260">
        <v>0</v>
      </c>
      <c r="H2181" s="260">
        <v>2.1111452332098001E-2</v>
      </c>
      <c r="I2181" s="260">
        <v>2.5535018451600003E-4</v>
      </c>
      <c r="J2181" s="260">
        <v>0</v>
      </c>
      <c r="K2181" s="260">
        <v>2.13668019045445E-2</v>
      </c>
      <c r="L2181" s="301">
        <f t="shared" si="69"/>
        <v>7.6920486856360201E-2</v>
      </c>
      <c r="M2181" s="459">
        <f>IFERROR((Tableau1[[#This Row],[Scope 1
(kg CO2-eq)]]+Tableau1[[#This Row],[Scope 2 energy
(kg CO2-eq)]]+Tableau1[[#This Row],[Scope 2 Infrastructure
(kg CO2-eq)]])/Tableau1[[#This Row],[Total CO2-emissions
(kg CO2-eq)
for scope 3 use ]],"")</f>
        <v>1.0000000286458173</v>
      </c>
      <c r="N2181" s="436" t="s">
        <v>436</v>
      </c>
      <c r="O2181" s="259">
        <v>3.6</v>
      </c>
      <c r="P2181" s="259" t="s">
        <v>4258</v>
      </c>
      <c r="Q2181" s="259" t="s">
        <v>5278</v>
      </c>
    </row>
    <row r="2182" spans="1:17" ht="21.75" customHeight="1">
      <c r="A2182" s="301" t="s">
        <v>4258</v>
      </c>
      <c r="B2182" s="301" t="s">
        <v>5278</v>
      </c>
      <c r="C2182" s="316" t="s">
        <v>8241</v>
      </c>
      <c r="D2182" s="465" t="s">
        <v>436</v>
      </c>
      <c r="E2182" s="465" t="s">
        <v>6034</v>
      </c>
      <c r="F2182" s="469" t="str">
        <f t="shared" si="68"/>
        <v>other</v>
      </c>
      <c r="G2182" s="260">
        <v>0</v>
      </c>
      <c r="H2182" s="260">
        <v>0.115330313508134</v>
      </c>
      <c r="I2182" s="260">
        <v>2.2866282975580001E-4</v>
      </c>
      <c r="J2182" s="260">
        <v>0</v>
      </c>
      <c r="K2182" s="260">
        <v>0.115558976845447</v>
      </c>
      <c r="L2182" s="301">
        <f t="shared" si="69"/>
        <v>0.41601231664360921</v>
      </c>
      <c r="M2182" s="459">
        <f>IFERROR((Tableau1[[#This Row],[Scope 1
(kg CO2-eq)]]+Tableau1[[#This Row],[Scope 2 energy
(kg CO2-eq)]]+Tableau1[[#This Row],[Scope 2 Infrastructure
(kg CO2-eq)]])/Tableau1[[#This Row],[Total CO2-emissions
(kg CO2-eq)
for scope 3 use ]],"")</f>
        <v>0.99999999560780806</v>
      </c>
      <c r="N2182" s="436" t="s">
        <v>436</v>
      </c>
      <c r="O2182" s="259">
        <v>3.6</v>
      </c>
      <c r="P2182" s="259" t="s">
        <v>4258</v>
      </c>
      <c r="Q2182" s="259" t="s">
        <v>5278</v>
      </c>
    </row>
    <row r="2183" spans="1:17" ht="21.75" customHeight="1">
      <c r="A2183" s="301" t="s">
        <v>4258</v>
      </c>
      <c r="B2183" s="301" t="s">
        <v>5278</v>
      </c>
      <c r="C2183" s="316" t="s">
        <v>8242</v>
      </c>
      <c r="D2183" s="465" t="s">
        <v>436</v>
      </c>
      <c r="E2183" s="465" t="s">
        <v>122</v>
      </c>
      <c r="F2183" s="469" t="str">
        <f t="shared" si="68"/>
        <v>other</v>
      </c>
      <c r="G2183" s="260">
        <v>0</v>
      </c>
      <c r="H2183" s="260">
        <v>0.16975924999053699</v>
      </c>
      <c r="I2183" s="260">
        <v>7.5642849624000001E-4</v>
      </c>
      <c r="J2183" s="260">
        <v>0</v>
      </c>
      <c r="K2183" s="260">
        <v>0.170515678650622</v>
      </c>
      <c r="L2183" s="301">
        <f t="shared" si="69"/>
        <v>0.61385644314223919</v>
      </c>
      <c r="M2183" s="459">
        <f>IFERROR((Tableau1[[#This Row],[Scope 1
(kg CO2-eq)]]+Tableau1[[#This Row],[Scope 2 energy
(kg CO2-eq)]]+Tableau1[[#This Row],[Scope 2 Infrastructure
(kg CO2-eq)]])/Tableau1[[#This Row],[Total CO2-emissions
(kg CO2-eq)
for scope 3 use ]],"")</f>
        <v>0.99999999903912051</v>
      </c>
      <c r="N2183" s="436" t="s">
        <v>436</v>
      </c>
      <c r="O2183" s="259">
        <v>3.6</v>
      </c>
      <c r="P2183" s="259" t="s">
        <v>4258</v>
      </c>
      <c r="Q2183" s="259" t="s">
        <v>5278</v>
      </c>
    </row>
    <row r="2184" spans="1:17" ht="21.75" customHeight="1">
      <c r="A2184" s="301" t="s">
        <v>4258</v>
      </c>
      <c r="B2184" s="301" t="s">
        <v>5278</v>
      </c>
      <c r="C2184" s="316" t="s">
        <v>8243</v>
      </c>
      <c r="D2184" s="465" t="s">
        <v>436</v>
      </c>
      <c r="E2184" s="465" t="s">
        <v>6046</v>
      </c>
      <c r="F2184" s="469" t="str">
        <f t="shared" si="68"/>
        <v>other</v>
      </c>
      <c r="G2184" s="260">
        <v>0</v>
      </c>
      <c r="H2184" s="260">
        <v>0.13253488707300301</v>
      </c>
      <c r="I2184" s="260">
        <v>3.0115996949079999E-4</v>
      </c>
      <c r="J2184" s="260">
        <v>0</v>
      </c>
      <c r="K2184" s="260">
        <v>0.132836048036444</v>
      </c>
      <c r="L2184" s="301">
        <f t="shared" si="69"/>
        <v>0.47820977293119843</v>
      </c>
      <c r="M2184" s="459">
        <f>IFERROR((Tableau1[[#This Row],[Scope 1
(kg CO2-eq)]]+Tableau1[[#This Row],[Scope 2 energy
(kg CO2-eq)]]+Tableau1[[#This Row],[Scope 2 Infrastructure
(kg CO2-eq)]])/Tableau1[[#This Row],[Total CO2-emissions
(kg CO2-eq)
for scope 3 use ]],"")</f>
        <v>0.9999999925174663</v>
      </c>
      <c r="N2184" s="436" t="s">
        <v>436</v>
      </c>
      <c r="O2184" s="259">
        <v>3.6</v>
      </c>
      <c r="P2184" s="259" t="s">
        <v>4258</v>
      </c>
      <c r="Q2184" s="259" t="s">
        <v>5278</v>
      </c>
    </row>
    <row r="2185" spans="1:17" ht="21.75" customHeight="1">
      <c r="A2185" s="301" t="s">
        <v>4258</v>
      </c>
      <c r="B2185" s="301" t="s">
        <v>5278</v>
      </c>
      <c r="C2185" s="316" t="s">
        <v>8244</v>
      </c>
      <c r="D2185" s="465" t="s">
        <v>436</v>
      </c>
      <c r="E2185" s="465" t="s">
        <v>6052</v>
      </c>
      <c r="F2185" s="469" t="str">
        <f t="shared" si="68"/>
        <v>other</v>
      </c>
      <c r="G2185" s="260">
        <v>0</v>
      </c>
      <c r="H2185" s="260">
        <v>0.111977878743767</v>
      </c>
      <c r="I2185" s="260">
        <v>1.100896020936E-4</v>
      </c>
      <c r="J2185" s="260">
        <v>0</v>
      </c>
      <c r="K2185" s="260">
        <v>0.112087968498499</v>
      </c>
      <c r="L2185" s="301">
        <f t="shared" si="69"/>
        <v>0.40351668659459644</v>
      </c>
      <c r="M2185" s="459">
        <f>IFERROR((Tableau1[[#This Row],[Scope 1
(kg CO2-eq)]]+Tableau1[[#This Row],[Scope 2 energy
(kg CO2-eq)]]+Tableau1[[#This Row],[Scope 2 Infrastructure
(kg CO2-eq)]])/Tableau1[[#This Row],[Total CO2-emissions
(kg CO2-eq)
for scope 3 use ]],"")</f>
        <v>0.99999999863822675</v>
      </c>
      <c r="N2185" s="436" t="s">
        <v>436</v>
      </c>
      <c r="O2185" s="259">
        <v>3.6</v>
      </c>
      <c r="P2185" s="259" t="s">
        <v>4258</v>
      </c>
      <c r="Q2185" s="259" t="s">
        <v>5278</v>
      </c>
    </row>
    <row r="2186" spans="1:17" ht="21.75" customHeight="1">
      <c r="A2186" s="301" t="s">
        <v>4258</v>
      </c>
      <c r="B2186" s="301" t="s">
        <v>5278</v>
      </c>
      <c r="C2186" s="316" t="s">
        <v>8245</v>
      </c>
      <c r="D2186" s="465" t="s">
        <v>436</v>
      </c>
      <c r="E2186" s="465" t="s">
        <v>6061</v>
      </c>
      <c r="F2186" s="469" t="str">
        <f t="shared" si="68"/>
        <v>other</v>
      </c>
      <c r="G2186" s="260">
        <v>0</v>
      </c>
      <c r="H2186" s="260">
        <v>9.4793235044910398E-2</v>
      </c>
      <c r="I2186" s="260">
        <v>2.6684739822999999E-4</v>
      </c>
      <c r="J2186" s="260">
        <v>0</v>
      </c>
      <c r="K2186" s="260">
        <v>9.5060081640027605E-2</v>
      </c>
      <c r="L2186" s="301">
        <f t="shared" si="69"/>
        <v>0.34221629390409941</v>
      </c>
      <c r="M2186" s="459">
        <f>IFERROR((Tableau1[[#This Row],[Scope 1
(kg CO2-eq)]]+Tableau1[[#This Row],[Scope 2 energy
(kg CO2-eq)]]+Tableau1[[#This Row],[Scope 2 Infrastructure
(kg CO2-eq)]])/Tableau1[[#This Row],[Total CO2-emissions
(kg CO2-eq)
for scope 3 use ]],"")</f>
        <v>1.0000000084484757</v>
      </c>
      <c r="N2186" s="436" t="s">
        <v>436</v>
      </c>
      <c r="O2186" s="259">
        <v>3.6</v>
      </c>
      <c r="P2186" s="259" t="s">
        <v>4258</v>
      </c>
      <c r="Q2186" s="259" t="s">
        <v>5278</v>
      </c>
    </row>
    <row r="2187" spans="1:17" ht="21.75" customHeight="1">
      <c r="A2187" s="301" t="s">
        <v>4258</v>
      </c>
      <c r="B2187" s="301" t="s">
        <v>5278</v>
      </c>
      <c r="C2187" s="316" t="s">
        <v>8246</v>
      </c>
      <c r="D2187" s="465" t="s">
        <v>436</v>
      </c>
      <c r="E2187" s="465" t="s">
        <v>6065</v>
      </c>
      <c r="F2187" s="469" t="str">
        <f t="shared" si="68"/>
        <v>other</v>
      </c>
      <c r="G2187" s="260">
        <v>0</v>
      </c>
      <c r="H2187" s="260">
        <v>0.12998871986926</v>
      </c>
      <c r="I2187" s="260">
        <v>9.9986904846399998E-5</v>
      </c>
      <c r="J2187" s="260">
        <v>0</v>
      </c>
      <c r="K2187" s="260">
        <v>0.13008870683906801</v>
      </c>
      <c r="L2187" s="301">
        <f t="shared" si="69"/>
        <v>0.46831934462064484</v>
      </c>
      <c r="M2187" s="459">
        <f>IFERROR((Tableau1[[#This Row],[Scope 1
(kg CO2-eq)]]+Tableau1[[#This Row],[Scope 2 energy
(kg CO2-eq)]]+Tableau1[[#This Row],[Scope 2 Infrastructure
(kg CO2-eq)]])/Tableau1[[#This Row],[Total CO2-emissions
(kg CO2-eq)
for scope 3 use ]],"")</f>
        <v>0.99999999950063601</v>
      </c>
      <c r="N2187" s="436" t="s">
        <v>436</v>
      </c>
      <c r="O2187" s="259">
        <v>3.6</v>
      </c>
      <c r="P2187" s="259" t="s">
        <v>4258</v>
      </c>
      <c r="Q2187" s="259" t="s">
        <v>5278</v>
      </c>
    </row>
    <row r="2188" spans="1:17" ht="21.75" customHeight="1">
      <c r="A2188" s="301" t="s">
        <v>4258</v>
      </c>
      <c r="B2188" s="301" t="s">
        <v>5278</v>
      </c>
      <c r="C2188" s="316" t="s">
        <v>8247</v>
      </c>
      <c r="D2188" s="465" t="s">
        <v>436</v>
      </c>
      <c r="E2188" s="465" t="s">
        <v>6047</v>
      </c>
      <c r="F2188" s="469" t="str">
        <f t="shared" si="68"/>
        <v>other</v>
      </c>
      <c r="G2188" s="260">
        <v>0</v>
      </c>
      <c r="H2188" s="260">
        <v>0.159139181626517</v>
      </c>
      <c r="I2188" s="260">
        <v>4.4400958315599998E-4</v>
      </c>
      <c r="J2188" s="260">
        <v>0</v>
      </c>
      <c r="K2188" s="260">
        <v>0.15958319108309499</v>
      </c>
      <c r="L2188" s="301">
        <f t="shared" si="69"/>
        <v>0.57449948789914196</v>
      </c>
      <c r="M2188" s="459">
        <f>IFERROR((Tableau1[[#This Row],[Scope 1
(kg CO2-eq)]]+Tableau1[[#This Row],[Scope 2 energy
(kg CO2-eq)]]+Tableau1[[#This Row],[Scope 2 Infrastructure
(kg CO2-eq)]])/Tableau1[[#This Row],[Total CO2-emissions
(kg CO2-eq)
for scope 3 use ]],"")</f>
        <v>1.0000000007931789</v>
      </c>
      <c r="N2188" s="436" t="s">
        <v>436</v>
      </c>
      <c r="O2188" s="259">
        <v>3.6</v>
      </c>
      <c r="P2188" s="259" t="s">
        <v>4258</v>
      </c>
      <c r="Q2188" s="260" t="s">
        <v>5278</v>
      </c>
    </row>
    <row r="2189" spans="1:17" ht="21.75" customHeight="1">
      <c r="A2189" s="301" t="s">
        <v>4258</v>
      </c>
      <c r="B2189" s="301" t="s">
        <v>5278</v>
      </c>
      <c r="C2189" s="316" t="s">
        <v>8248</v>
      </c>
      <c r="D2189" s="465" t="s">
        <v>436</v>
      </c>
      <c r="E2189" s="465" t="s">
        <v>6066</v>
      </c>
      <c r="F2189" s="469" t="str">
        <f t="shared" si="68"/>
        <v>other</v>
      </c>
      <c r="G2189" s="260">
        <v>0</v>
      </c>
      <c r="H2189" s="260">
        <v>6.7361427210753499E-2</v>
      </c>
      <c r="I2189" s="260">
        <v>6.2051742776400004E-5</v>
      </c>
      <c r="J2189" s="260">
        <v>0</v>
      </c>
      <c r="K2189" s="260">
        <v>6.7423481870312704E-2</v>
      </c>
      <c r="L2189" s="301">
        <f t="shared" si="69"/>
        <v>0.24272453473312575</v>
      </c>
      <c r="M2189" s="459">
        <f>IFERROR((Tableau1[[#This Row],[Scope 1
(kg CO2-eq)]]+Tableau1[[#This Row],[Scope 2 energy
(kg CO2-eq)]]+Tableau1[[#This Row],[Scope 2 Infrastructure
(kg CO2-eq)]])/Tableau1[[#This Row],[Total CO2-emissions
(kg CO2-eq)
for scope 3 use ]],"")</f>
        <v>0.99999995673936259</v>
      </c>
      <c r="N2189" s="436" t="s">
        <v>436</v>
      </c>
      <c r="O2189" s="259">
        <v>3.6</v>
      </c>
      <c r="P2189" s="259" t="s">
        <v>4258</v>
      </c>
      <c r="Q2189" s="259" t="s">
        <v>5278</v>
      </c>
    </row>
    <row r="2190" spans="1:17" ht="21.75" customHeight="1">
      <c r="A2190" s="301" t="s">
        <v>4258</v>
      </c>
      <c r="B2190" s="301" t="s">
        <v>5278</v>
      </c>
      <c r="C2190" s="316" t="s">
        <v>8249</v>
      </c>
      <c r="D2190" s="465" t="s">
        <v>436</v>
      </c>
      <c r="E2190" s="465" t="s">
        <v>123</v>
      </c>
      <c r="F2190" s="469" t="str">
        <f t="shared" si="68"/>
        <v>other</v>
      </c>
      <c r="G2190" s="260">
        <v>0</v>
      </c>
      <c r="H2190" s="260">
        <v>0.119946426086654</v>
      </c>
      <c r="I2190" s="260">
        <v>5.1118971055200005E-4</v>
      </c>
      <c r="J2190" s="260">
        <v>0</v>
      </c>
      <c r="K2190" s="260">
        <v>0.12045761448514999</v>
      </c>
      <c r="L2190" s="301">
        <f t="shared" si="69"/>
        <v>0.43364741214654001</v>
      </c>
      <c r="M2190" s="459">
        <f>IFERROR((Tableau1[[#This Row],[Scope 1
(kg CO2-eq)]]+Tableau1[[#This Row],[Scope 2 energy
(kg CO2-eq)]]+Tableau1[[#This Row],[Scope 2 Infrastructure
(kg CO2-eq)]])/Tableau1[[#This Row],[Total CO2-emissions
(kg CO2-eq)
for scope 3 use ]],"")</f>
        <v>1.0000000108922629</v>
      </c>
      <c r="N2190" s="436" t="s">
        <v>436</v>
      </c>
      <c r="O2190" s="259">
        <v>3.6</v>
      </c>
      <c r="P2190" s="259" t="s">
        <v>4258</v>
      </c>
      <c r="Q2190" s="260" t="s">
        <v>5278</v>
      </c>
    </row>
    <row r="2191" spans="1:17" ht="21.75" customHeight="1">
      <c r="A2191" s="301" t="s">
        <v>4258</v>
      </c>
      <c r="B2191" s="301" t="s">
        <v>5278</v>
      </c>
      <c r="C2191" s="316" t="s">
        <v>8250</v>
      </c>
      <c r="D2191" s="465" t="s">
        <v>436</v>
      </c>
      <c r="E2191" s="465" t="s">
        <v>6067</v>
      </c>
      <c r="F2191" s="469" t="str">
        <f t="shared" si="68"/>
        <v>other</v>
      </c>
      <c r="G2191" s="260">
        <v>0</v>
      </c>
      <c r="H2191" s="260">
        <v>0.102174507028108</v>
      </c>
      <c r="I2191" s="260">
        <v>2.05356946901916E-4</v>
      </c>
      <c r="J2191" s="260">
        <v>0</v>
      </c>
      <c r="K2191" s="260">
        <v>0.102379863222564</v>
      </c>
      <c r="L2191" s="301">
        <f t="shared" si="69"/>
        <v>0.36856750760123042</v>
      </c>
      <c r="M2191" s="459">
        <f>IFERROR((Tableau1[[#This Row],[Scope 1
(kg CO2-eq)]]+Tableau1[[#This Row],[Scope 2 energy
(kg CO2-eq)]]+Tableau1[[#This Row],[Scope 2 Infrastructure
(kg CO2-eq)]])/Tableau1[[#This Row],[Total CO2-emissions
(kg CO2-eq)
for scope 3 use ]],"")</f>
        <v>1.0000000073495501</v>
      </c>
      <c r="N2191" s="436" t="s">
        <v>436</v>
      </c>
      <c r="O2191" s="259">
        <v>3.6</v>
      </c>
      <c r="P2191" s="259" t="s">
        <v>4258</v>
      </c>
      <c r="Q2191" s="259" t="s">
        <v>5278</v>
      </c>
    </row>
    <row r="2192" spans="1:17" ht="21.75" customHeight="1">
      <c r="A2192" s="301" t="s">
        <v>4258</v>
      </c>
      <c r="B2192" s="301" t="s">
        <v>5278</v>
      </c>
      <c r="C2192" s="316" t="s">
        <v>8251</v>
      </c>
      <c r="D2192" s="465" t="s">
        <v>436</v>
      </c>
      <c r="E2192" s="465" t="s">
        <v>6076</v>
      </c>
      <c r="F2192" s="469" t="str">
        <f t="shared" si="68"/>
        <v>other</v>
      </c>
      <c r="G2192" s="260">
        <v>0</v>
      </c>
      <c r="H2192" s="260">
        <v>0.22085646147829699</v>
      </c>
      <c r="I2192" s="260">
        <v>4.5532379548567998E-4</v>
      </c>
      <c r="J2192" s="260">
        <v>0</v>
      </c>
      <c r="K2192" s="260">
        <v>0.221311784084711</v>
      </c>
      <c r="L2192" s="301">
        <f t="shared" si="69"/>
        <v>0.79672242270495963</v>
      </c>
      <c r="M2192" s="459">
        <f>IFERROR((Tableau1[[#This Row],[Scope 1
(kg CO2-eq)]]+Tableau1[[#This Row],[Scope 2 energy
(kg CO2-eq)]]+Tableau1[[#This Row],[Scope 2 Infrastructure
(kg CO2-eq)]])/Tableau1[[#This Row],[Total CO2-emissions
(kg CO2-eq)
for scope 3 use ]],"")</f>
        <v>1.0000000053728348</v>
      </c>
      <c r="N2192" s="436" t="s">
        <v>436</v>
      </c>
      <c r="O2192" s="259">
        <v>3.6</v>
      </c>
      <c r="P2192" s="259" t="s">
        <v>4258</v>
      </c>
      <c r="Q2192" s="259" t="s">
        <v>5278</v>
      </c>
    </row>
    <row r="2193" spans="1:17" ht="21.75" customHeight="1">
      <c r="A2193" s="301" t="s">
        <v>4258</v>
      </c>
      <c r="B2193" s="301" t="s">
        <v>5278</v>
      </c>
      <c r="C2193" s="316" t="s">
        <v>8252</v>
      </c>
      <c r="D2193" s="465" t="s">
        <v>436</v>
      </c>
      <c r="E2193" s="465" t="s">
        <v>6029</v>
      </c>
      <c r="F2193" s="469" t="str">
        <f t="shared" si="68"/>
        <v>other</v>
      </c>
      <c r="G2193" s="260">
        <v>0</v>
      </c>
      <c r="H2193" s="260">
        <v>0.108217987113438</v>
      </c>
      <c r="I2193" s="260">
        <v>3.1494881430200002E-4</v>
      </c>
      <c r="J2193" s="260">
        <v>0</v>
      </c>
      <c r="K2193" s="260">
        <v>0.10853293663483</v>
      </c>
      <c r="L2193" s="301">
        <f t="shared" si="69"/>
        <v>0.390718571885388</v>
      </c>
      <c r="M2193" s="459">
        <f>IFERROR((Tableau1[[#This Row],[Scope 1
(kg CO2-eq)]]+Tableau1[[#This Row],[Scope 2 energy
(kg CO2-eq)]]+Tableau1[[#This Row],[Scope 2 Infrastructure
(kg CO2-eq)]])/Tableau1[[#This Row],[Total CO2-emissions
(kg CO2-eq)
for scope 3 use ]],"")</f>
        <v>0.99999999348501911</v>
      </c>
      <c r="N2193" s="436" t="s">
        <v>436</v>
      </c>
      <c r="O2193" s="259">
        <v>3.6</v>
      </c>
      <c r="P2193" s="259" t="s">
        <v>4258</v>
      </c>
      <c r="Q2193" s="259" t="s">
        <v>5278</v>
      </c>
    </row>
    <row r="2194" spans="1:17" ht="21.75" customHeight="1">
      <c r="A2194" s="301" t="s">
        <v>4258</v>
      </c>
      <c r="B2194" s="301" t="s">
        <v>5278</v>
      </c>
      <c r="C2194" s="316" t="s">
        <v>8253</v>
      </c>
      <c r="D2194" s="465" t="s">
        <v>436</v>
      </c>
      <c r="E2194" s="465" t="s">
        <v>6027</v>
      </c>
      <c r="F2194" s="469" t="str">
        <f t="shared" si="68"/>
        <v>other</v>
      </c>
      <c r="G2194" s="260">
        <v>0</v>
      </c>
      <c r="H2194" s="260">
        <v>0.133820745654573</v>
      </c>
      <c r="I2194" s="260">
        <v>1.5557542592200001E-4</v>
      </c>
      <c r="J2194" s="260">
        <v>0</v>
      </c>
      <c r="K2194" s="260">
        <v>0.13397632113637201</v>
      </c>
      <c r="L2194" s="301">
        <f t="shared" si="69"/>
        <v>0.48231475609093921</v>
      </c>
      <c r="M2194" s="459">
        <f>IFERROR((Tableau1[[#This Row],[Scope 1
(kg CO2-eq)]]+Tableau1[[#This Row],[Scope 2 energy
(kg CO2-eq)]]+Tableau1[[#This Row],[Scope 2 Infrastructure
(kg CO2-eq)]])/Tableau1[[#This Row],[Total CO2-emissions
(kg CO2-eq)
for scope 3 use ]],"")</f>
        <v>0.99999999958293373</v>
      </c>
      <c r="N2194" s="436" t="s">
        <v>436</v>
      </c>
      <c r="O2194" s="259">
        <v>3.6</v>
      </c>
      <c r="P2194" s="259" t="s">
        <v>4258</v>
      </c>
      <c r="Q2194" s="259" t="s">
        <v>5278</v>
      </c>
    </row>
    <row r="2195" spans="1:17" ht="21.75" customHeight="1">
      <c r="A2195" s="301" t="s">
        <v>4258</v>
      </c>
      <c r="B2195" s="301" t="s">
        <v>5278</v>
      </c>
      <c r="C2195" s="316" t="s">
        <v>8254</v>
      </c>
      <c r="D2195" s="465" t="s">
        <v>436</v>
      </c>
      <c r="E2195" s="465" t="s">
        <v>6048</v>
      </c>
      <c r="F2195" s="469" t="str">
        <f t="shared" si="68"/>
        <v>other</v>
      </c>
      <c r="G2195" s="260">
        <v>0</v>
      </c>
      <c r="H2195" s="260">
        <v>0.27129170728437402</v>
      </c>
      <c r="I2195" s="260">
        <v>2.9606842548600001E-5</v>
      </c>
      <c r="J2195" s="260">
        <v>0</v>
      </c>
      <c r="K2195" s="260">
        <v>0.271321313956494</v>
      </c>
      <c r="L2195" s="301">
        <f t="shared" si="69"/>
        <v>0.97675673024337839</v>
      </c>
      <c r="M2195" s="459">
        <f>IFERROR((Tableau1[[#This Row],[Scope 1
(kg CO2-eq)]]+Tableau1[[#This Row],[Scope 2 energy
(kg CO2-eq)]]+Tableau1[[#This Row],[Scope 2 Infrastructure
(kg CO2-eq)]])/Tableau1[[#This Row],[Total CO2-emissions
(kg CO2-eq)
for scope 3 use ]],"")</f>
        <v>1.0000000006281431</v>
      </c>
      <c r="N2195" s="436" t="s">
        <v>436</v>
      </c>
      <c r="O2195" s="259">
        <v>3.6</v>
      </c>
      <c r="P2195" s="259" t="s">
        <v>4258</v>
      </c>
      <c r="Q2195" s="259" t="s">
        <v>5278</v>
      </c>
    </row>
    <row r="2196" spans="1:17" ht="21.75" customHeight="1">
      <c r="A2196" s="301" t="s">
        <v>4258</v>
      </c>
      <c r="B2196" s="301" t="s">
        <v>5278</v>
      </c>
      <c r="C2196" s="316" t="s">
        <v>8255</v>
      </c>
      <c r="D2196" s="465" t="s">
        <v>436</v>
      </c>
      <c r="E2196" s="465" t="s">
        <v>6030</v>
      </c>
      <c r="F2196" s="469" t="str">
        <f t="shared" si="68"/>
        <v>other</v>
      </c>
      <c r="G2196" s="260">
        <v>0</v>
      </c>
      <c r="H2196" s="260">
        <v>0.12092868360575899</v>
      </c>
      <c r="I2196" s="260">
        <v>3.0531656650799999E-4</v>
      </c>
      <c r="J2196" s="260">
        <v>0</v>
      </c>
      <c r="K2196" s="260">
        <v>0.12123400038922</v>
      </c>
      <c r="L2196" s="301">
        <f t="shared" si="69"/>
        <v>0.436442401401192</v>
      </c>
      <c r="M2196" s="459">
        <f>IFERROR((Tableau1[[#This Row],[Scope 1
(kg CO2-eq)]]+Tableau1[[#This Row],[Scope 2 energy
(kg CO2-eq)]]+Tableau1[[#This Row],[Scope 2 Infrastructure
(kg CO2-eq)]])/Tableau1[[#This Row],[Total CO2-emissions
(kg CO2-eq)
for scope 3 use ]],"")</f>
        <v>0.99999999821046071</v>
      </c>
      <c r="N2196" s="436" t="s">
        <v>436</v>
      </c>
      <c r="O2196" s="259">
        <v>3.6</v>
      </c>
      <c r="P2196" s="259" t="s">
        <v>4258</v>
      </c>
      <c r="Q2196" s="260" t="s">
        <v>5278</v>
      </c>
    </row>
    <row r="2197" spans="1:17" ht="21.75" customHeight="1">
      <c r="A2197" s="301" t="s">
        <v>4258</v>
      </c>
      <c r="B2197" s="301" t="s">
        <v>5278</v>
      </c>
      <c r="C2197" s="316" t="s">
        <v>8256</v>
      </c>
      <c r="D2197" s="465" t="s">
        <v>436</v>
      </c>
      <c r="E2197" s="465" t="s">
        <v>6040</v>
      </c>
      <c r="F2197" s="469" t="str">
        <f t="shared" si="68"/>
        <v>other</v>
      </c>
      <c r="G2197" s="260">
        <v>0</v>
      </c>
      <c r="H2197" s="260">
        <v>0.121899691225764</v>
      </c>
      <c r="I2197" s="260">
        <v>4.62991612196E-4</v>
      </c>
      <c r="J2197" s="260">
        <v>0</v>
      </c>
      <c r="K2197" s="260">
        <v>0.12236268181014601</v>
      </c>
      <c r="L2197" s="301">
        <f t="shared" si="69"/>
        <v>0.44050565451652562</v>
      </c>
      <c r="M2197" s="459">
        <f>IFERROR((Tableau1[[#This Row],[Scope 1
(kg CO2-eq)]]+Tableau1[[#This Row],[Scope 2 energy
(kg CO2-eq)]]+Tableau1[[#This Row],[Scope 2 Infrastructure
(kg CO2-eq)]])/Tableau1[[#This Row],[Total CO2-emissions
(kg CO2-eq)
for scope 3 use ]],"")</f>
        <v>1.000000008399734</v>
      </c>
      <c r="N2197" s="436" t="s">
        <v>436</v>
      </c>
      <c r="O2197" s="259">
        <v>3.6</v>
      </c>
      <c r="P2197" s="259" t="s">
        <v>4258</v>
      </c>
      <c r="Q2197" s="259" t="s">
        <v>5278</v>
      </c>
    </row>
    <row r="2198" spans="1:17" ht="21.75" customHeight="1">
      <c r="A2198" s="301" t="s">
        <v>4258</v>
      </c>
      <c r="B2198" s="301" t="s">
        <v>5278</v>
      </c>
      <c r="C2198" s="316" t="s">
        <v>8257</v>
      </c>
      <c r="D2198" s="465" t="s">
        <v>436</v>
      </c>
      <c r="E2198" s="465" t="s">
        <v>6028</v>
      </c>
      <c r="F2198" s="469" t="str">
        <f t="shared" si="68"/>
        <v>other</v>
      </c>
      <c r="G2198" s="260">
        <v>0</v>
      </c>
      <c r="H2198" s="260">
        <v>5.7836444875280996E-3</v>
      </c>
      <c r="I2198" s="260">
        <v>3.564351079444E-4</v>
      </c>
      <c r="J2198" s="260">
        <v>0</v>
      </c>
      <c r="K2198" s="260">
        <v>6.1400798694428698E-3</v>
      </c>
      <c r="L2198" s="301">
        <f t="shared" si="69"/>
        <v>2.2104287529994333E-2</v>
      </c>
      <c r="M2198" s="459">
        <f>IFERROR((Tableau1[[#This Row],[Scope 1
(kg CO2-eq)]]+Tableau1[[#This Row],[Scope 2 energy
(kg CO2-eq)]]+Tableau1[[#This Row],[Scope 2 Infrastructure
(kg CO2-eq)]])/Tableau1[[#This Row],[Total CO2-emissions
(kg CO2-eq)
for scope 3 use ]],"")</f>
        <v>0.99999995537999897</v>
      </c>
      <c r="N2198" s="436" t="s">
        <v>436</v>
      </c>
      <c r="O2198" s="259">
        <v>3.6</v>
      </c>
      <c r="P2198" s="259" t="s">
        <v>4258</v>
      </c>
      <c r="Q2198" s="259" t="s">
        <v>5278</v>
      </c>
    </row>
    <row r="2199" spans="1:17" ht="21.75" customHeight="1">
      <c r="A2199" s="301" t="s">
        <v>4258</v>
      </c>
      <c r="B2199" s="301" t="s">
        <v>5278</v>
      </c>
      <c r="C2199" s="316" t="s">
        <v>8258</v>
      </c>
      <c r="D2199" s="465" t="s">
        <v>436</v>
      </c>
      <c r="E2199" s="465" t="s">
        <v>6054</v>
      </c>
      <c r="F2199" s="469" t="str">
        <f t="shared" si="68"/>
        <v>other</v>
      </c>
      <c r="G2199" s="260">
        <v>0</v>
      </c>
      <c r="H2199" s="260">
        <v>0.131443263518599</v>
      </c>
      <c r="I2199" s="260">
        <v>2.5568921323200001E-4</v>
      </c>
      <c r="J2199" s="260">
        <v>0</v>
      </c>
      <c r="K2199" s="260">
        <v>0.131698952515208</v>
      </c>
      <c r="L2199" s="301">
        <f t="shared" si="69"/>
        <v>0.47411622905474882</v>
      </c>
      <c r="M2199" s="459">
        <f>IFERROR((Tableau1[[#This Row],[Scope 1
(kg CO2-eq)]]+Tableau1[[#This Row],[Scope 2 energy
(kg CO2-eq)]]+Tableau1[[#This Row],[Scope 2 Infrastructure
(kg CO2-eq)]])/Tableau1[[#This Row],[Total CO2-emissions
(kg CO2-eq)
for scope 3 use ]],"")</f>
        <v>1.0000000016448347</v>
      </c>
      <c r="N2199" s="436" t="s">
        <v>436</v>
      </c>
      <c r="O2199" s="259">
        <v>3.6</v>
      </c>
      <c r="P2199" s="259" t="s">
        <v>4258</v>
      </c>
      <c r="Q2199" s="259" t="s">
        <v>5278</v>
      </c>
    </row>
    <row r="2200" spans="1:17" ht="21.75" customHeight="1">
      <c r="A2200" s="301" t="s">
        <v>4258</v>
      </c>
      <c r="B2200" s="301" t="s">
        <v>5278</v>
      </c>
      <c r="C2200" s="316" t="s">
        <v>8259</v>
      </c>
      <c r="D2200" s="465" t="s">
        <v>436</v>
      </c>
      <c r="E2200" s="465" t="s">
        <v>6049</v>
      </c>
      <c r="F2200" s="469" t="str">
        <f t="shared" si="68"/>
        <v>other</v>
      </c>
      <c r="G2200" s="260">
        <v>0</v>
      </c>
      <c r="H2200" s="260">
        <v>6.1490218552025397E-2</v>
      </c>
      <c r="I2200" s="260">
        <v>3.0211953189399998E-4</v>
      </c>
      <c r="J2200" s="260">
        <v>0</v>
      </c>
      <c r="K2200" s="260">
        <v>6.1792338404013401E-2</v>
      </c>
      <c r="L2200" s="301">
        <f t="shared" si="69"/>
        <v>0.22245241825444825</v>
      </c>
      <c r="M2200" s="459">
        <f>IFERROR((Tableau1[[#This Row],[Scope 1
(kg CO2-eq)]]+Tableau1[[#This Row],[Scope 2 energy
(kg CO2-eq)]]+Tableau1[[#This Row],[Scope 2 Infrastructure
(kg CO2-eq)]])/Tableau1[[#This Row],[Total CO2-emissions
(kg CO2-eq)
for scope 3 use ]],"")</f>
        <v>0.99999999481984314</v>
      </c>
      <c r="N2200" s="436" t="s">
        <v>436</v>
      </c>
      <c r="O2200" s="259">
        <v>3.6</v>
      </c>
      <c r="P2200" s="259" t="s">
        <v>4258</v>
      </c>
      <c r="Q2200" s="259" t="s">
        <v>5278</v>
      </c>
    </row>
    <row r="2201" spans="1:17" ht="21.75" customHeight="1">
      <c r="A2201" s="301" t="s">
        <v>5277</v>
      </c>
      <c r="B2201" s="301" t="s">
        <v>4136</v>
      </c>
      <c r="C2201" s="316" t="s">
        <v>8260</v>
      </c>
      <c r="D2201" s="465" t="s">
        <v>436</v>
      </c>
      <c r="E2201" s="465" t="s">
        <v>6017</v>
      </c>
      <c r="F2201" s="469" t="str">
        <f t="shared" si="68"/>
        <v>other</v>
      </c>
      <c r="G2201" s="260">
        <v>0</v>
      </c>
      <c r="H2201" s="260">
        <v>0.74593151666666702</v>
      </c>
      <c r="I2201" s="260">
        <v>0.125445451833333</v>
      </c>
      <c r="J2201" s="260">
        <v>0</v>
      </c>
      <c r="K2201" s="260">
        <v>0.87137697031447403</v>
      </c>
      <c r="L2201" s="301">
        <f t="shared" si="69"/>
        <v>3.1369570931321067</v>
      </c>
      <c r="M2201" s="459">
        <f>IFERROR((Tableau1[[#This Row],[Scope 1
(kg CO2-eq)]]+Tableau1[[#This Row],[Scope 2 energy
(kg CO2-eq)]]+Tableau1[[#This Row],[Scope 2 Infrastructure
(kg CO2-eq)]])/Tableau1[[#This Row],[Total CO2-emissions
(kg CO2-eq)
for scope 3 use ]],"")</f>
        <v>0.99999999791769345</v>
      </c>
      <c r="N2201" s="436" t="s">
        <v>436</v>
      </c>
      <c r="O2201" s="259">
        <v>3.6</v>
      </c>
      <c r="P2201" s="259" t="s">
        <v>5277</v>
      </c>
      <c r="Q2201" s="259" t="s">
        <v>4136</v>
      </c>
    </row>
    <row r="2202" spans="1:17" ht="21.75" customHeight="1">
      <c r="A2202" s="301" t="s">
        <v>5277</v>
      </c>
      <c r="B2202" s="301" t="s">
        <v>4136</v>
      </c>
      <c r="C2202" s="316" t="s">
        <v>8261</v>
      </c>
      <c r="D2202" s="465" t="s">
        <v>436</v>
      </c>
      <c r="E2202" s="465" t="s">
        <v>6044</v>
      </c>
      <c r="F2202" s="469" t="str">
        <f t="shared" si="68"/>
        <v>other</v>
      </c>
      <c r="G2202" s="260">
        <v>0</v>
      </c>
      <c r="H2202" s="260">
        <v>0.19750590170555599</v>
      </c>
      <c r="I2202" s="260">
        <v>4.20496473055555E-2</v>
      </c>
      <c r="J2202" s="260">
        <v>0</v>
      </c>
      <c r="K2202" s="260">
        <v>0.23955555005858101</v>
      </c>
      <c r="L2202" s="301">
        <f t="shared" si="69"/>
        <v>0.86239998021089159</v>
      </c>
      <c r="M2202" s="459">
        <f>IFERROR((Tableau1[[#This Row],[Scope 1
(kg CO2-eq)]]+Tableau1[[#This Row],[Scope 2 energy
(kg CO2-eq)]]+Tableau1[[#This Row],[Scope 2 Infrastructure
(kg CO2-eq)]])/Tableau1[[#This Row],[Total CO2-emissions
(kg CO2-eq)
for scope 3 use ]],"")</f>
        <v>0.99999999562744624</v>
      </c>
      <c r="N2202" s="436" t="s">
        <v>436</v>
      </c>
      <c r="O2202" s="259">
        <v>3.6</v>
      </c>
      <c r="P2202" s="259" t="s">
        <v>5277</v>
      </c>
      <c r="Q2202" s="259" t="s">
        <v>4136</v>
      </c>
    </row>
    <row r="2203" spans="1:17" ht="21.75" customHeight="1">
      <c r="A2203" s="301" t="s">
        <v>5277</v>
      </c>
      <c r="B2203" s="301" t="s">
        <v>4136</v>
      </c>
      <c r="C2203" s="316" t="s">
        <v>8262</v>
      </c>
      <c r="D2203" s="465" t="s">
        <v>436</v>
      </c>
      <c r="E2203" s="465" t="s">
        <v>117</v>
      </c>
      <c r="F2203" s="469" t="str">
        <f t="shared" si="68"/>
        <v>other</v>
      </c>
      <c r="G2203" s="260">
        <v>0</v>
      </c>
      <c r="H2203" s="260">
        <v>0.25178031169166698</v>
      </c>
      <c r="I2203" s="260">
        <v>5.1671755516666702E-2</v>
      </c>
      <c r="J2203" s="260">
        <v>0</v>
      </c>
      <c r="K2203" s="260">
        <v>0.30345206645733402</v>
      </c>
      <c r="L2203" s="301">
        <f t="shared" si="69"/>
        <v>1.0924274392464026</v>
      </c>
      <c r="M2203" s="459">
        <f>IFERROR((Tableau1[[#This Row],[Scope 1
(kg CO2-eq)]]+Tableau1[[#This Row],[Scope 2 energy
(kg CO2-eq)]]+Tableau1[[#This Row],[Scope 2 Infrastructure
(kg CO2-eq)]])/Tableau1[[#This Row],[Total CO2-emissions
(kg CO2-eq)
for scope 3 use ]],"")</f>
        <v>1.0000000024748543</v>
      </c>
      <c r="N2203" s="436" t="s">
        <v>436</v>
      </c>
      <c r="O2203" s="259">
        <v>3.6</v>
      </c>
      <c r="P2203" s="259" t="s">
        <v>5277</v>
      </c>
      <c r="Q2203" s="259" t="s">
        <v>4136</v>
      </c>
    </row>
    <row r="2204" spans="1:17" ht="21.75" customHeight="1">
      <c r="A2204" s="301" t="s">
        <v>5277</v>
      </c>
      <c r="B2204" s="301" t="s">
        <v>4136</v>
      </c>
      <c r="C2204" s="316" t="s">
        <v>8263</v>
      </c>
      <c r="D2204" s="465" t="s">
        <v>436</v>
      </c>
      <c r="E2204" s="465" t="s">
        <v>6094</v>
      </c>
      <c r="F2204" s="469" t="str">
        <f t="shared" si="68"/>
        <v>other</v>
      </c>
      <c r="G2204" s="260">
        <v>0</v>
      </c>
      <c r="H2204" s="260">
        <v>0.31194356249674599</v>
      </c>
      <c r="I2204" s="260">
        <v>0</v>
      </c>
      <c r="J2204" s="260">
        <v>0</v>
      </c>
      <c r="K2204" s="260">
        <v>0.31194356277526097</v>
      </c>
      <c r="L2204" s="301">
        <f t="shared" si="69"/>
        <v>1.1229968259909395</v>
      </c>
      <c r="M2204" s="459">
        <f>IFERROR((Tableau1[[#This Row],[Scope 1
(kg CO2-eq)]]+Tableau1[[#This Row],[Scope 2 energy
(kg CO2-eq)]]+Tableau1[[#This Row],[Scope 2 Infrastructure
(kg CO2-eq)]])/Tableau1[[#This Row],[Total CO2-emissions
(kg CO2-eq)
for scope 3 use ]],"")</f>
        <v>0.9999999991071622</v>
      </c>
      <c r="N2204" s="436" t="s">
        <v>436</v>
      </c>
      <c r="O2204" s="259">
        <v>3.6</v>
      </c>
      <c r="P2204" s="259" t="s">
        <v>5277</v>
      </c>
      <c r="Q2204" s="259" t="s">
        <v>4136</v>
      </c>
    </row>
    <row r="2205" spans="1:17" ht="21.75" customHeight="1">
      <c r="A2205" s="301" t="s">
        <v>5277</v>
      </c>
      <c r="B2205" s="301" t="s">
        <v>4136</v>
      </c>
      <c r="C2205" s="316" t="s">
        <v>8264</v>
      </c>
      <c r="D2205" s="465" t="s">
        <v>436</v>
      </c>
      <c r="E2205" s="465" t="s">
        <v>6017</v>
      </c>
      <c r="F2205" s="469" t="str">
        <f t="shared" si="68"/>
        <v>other</v>
      </c>
      <c r="G2205" s="260">
        <v>0</v>
      </c>
      <c r="H2205" s="260">
        <v>0.26713599841944402</v>
      </c>
      <c r="I2205" s="260">
        <v>4.0567489638888898E-2</v>
      </c>
      <c r="J2205" s="260">
        <v>0</v>
      </c>
      <c r="K2205" s="260">
        <v>0.30770348615680398</v>
      </c>
      <c r="L2205" s="301">
        <f t="shared" si="69"/>
        <v>1.1077325501644943</v>
      </c>
      <c r="M2205" s="459">
        <f>IFERROR((Tableau1[[#This Row],[Scope 1
(kg CO2-eq)]]+Tableau1[[#This Row],[Scope 2 energy
(kg CO2-eq)]]+Tableau1[[#This Row],[Scope 2 Infrastructure
(kg CO2-eq)]])/Tableau1[[#This Row],[Total CO2-emissions
(kg CO2-eq)
for scope 3 use ]],"")</f>
        <v>1.0000000061797445</v>
      </c>
      <c r="N2205" s="436" t="s">
        <v>436</v>
      </c>
      <c r="O2205" s="259">
        <v>3.6</v>
      </c>
      <c r="P2205" s="259" t="s">
        <v>5277</v>
      </c>
      <c r="Q2205" s="259" t="s">
        <v>4136</v>
      </c>
    </row>
    <row r="2206" spans="1:17" ht="21.75" customHeight="1">
      <c r="A2206" s="301" t="s">
        <v>5277</v>
      </c>
      <c r="B2206" s="301" t="s">
        <v>4136</v>
      </c>
      <c r="C2206" s="316" t="s">
        <v>8265</v>
      </c>
      <c r="D2206" s="465" t="s">
        <v>436</v>
      </c>
      <c r="E2206" s="465" t="s">
        <v>6045</v>
      </c>
      <c r="F2206" s="469" t="str">
        <f t="shared" si="68"/>
        <v>other</v>
      </c>
      <c r="G2206" s="260">
        <v>0</v>
      </c>
      <c r="H2206" s="260">
        <v>0.30405495164166702</v>
      </c>
      <c r="I2206" s="260">
        <v>6.3550609116666698E-2</v>
      </c>
      <c r="J2206" s="260">
        <v>0</v>
      </c>
      <c r="K2206" s="260">
        <v>0.36760556105248399</v>
      </c>
      <c r="L2206" s="301">
        <f t="shared" si="69"/>
        <v>1.3233800197889425</v>
      </c>
      <c r="M2206" s="459">
        <f>IFERROR((Tableau1[[#This Row],[Scope 1
(kg CO2-eq)]]+Tableau1[[#This Row],[Scope 2 energy
(kg CO2-eq)]]+Tableau1[[#This Row],[Scope 2 Infrastructure
(kg CO2-eq)]])/Tableau1[[#This Row],[Total CO2-emissions
(kg CO2-eq)
for scope 3 use ]],"")</f>
        <v>0.99999999919982097</v>
      </c>
      <c r="N2206" s="436" t="s">
        <v>436</v>
      </c>
      <c r="O2206" s="259">
        <v>3.6</v>
      </c>
      <c r="P2206" s="259" t="s">
        <v>5277</v>
      </c>
      <c r="Q2206" s="259" t="s">
        <v>4136</v>
      </c>
    </row>
    <row r="2207" spans="1:17" ht="21.75" customHeight="1">
      <c r="A2207" s="301" t="s">
        <v>5277</v>
      </c>
      <c r="B2207" s="301" t="s">
        <v>4136</v>
      </c>
      <c r="C2207" s="316" t="s">
        <v>8266</v>
      </c>
      <c r="D2207" s="465" t="s">
        <v>436</v>
      </c>
      <c r="E2207" s="465" t="s">
        <v>6016</v>
      </c>
      <c r="F2207" s="469" t="str">
        <f t="shared" si="68"/>
        <v>other</v>
      </c>
      <c r="G2207" s="260">
        <v>0</v>
      </c>
      <c r="H2207" s="260">
        <v>0.24286530778611101</v>
      </c>
      <c r="I2207" s="260">
        <v>4.75516412388889E-2</v>
      </c>
      <c r="J2207" s="260">
        <v>0</v>
      </c>
      <c r="K2207" s="260">
        <v>0.290416947921664</v>
      </c>
      <c r="L2207" s="301">
        <f t="shared" si="69"/>
        <v>1.0455010125179904</v>
      </c>
      <c r="M2207" s="459">
        <f>IFERROR((Tableau1[[#This Row],[Scope 1
(kg CO2-eq)]]+Tableau1[[#This Row],[Scope 2 energy
(kg CO2-eq)]]+Tableau1[[#This Row],[Scope 2 Infrastructure
(kg CO2-eq)]])/Tableau1[[#This Row],[Total CO2-emissions
(kg CO2-eq)
for scope 3 use ]],"")</f>
        <v>1.0000000037991443</v>
      </c>
      <c r="N2207" s="436" t="s">
        <v>436</v>
      </c>
      <c r="O2207" s="259">
        <v>3.6</v>
      </c>
      <c r="P2207" s="259" t="s">
        <v>5277</v>
      </c>
      <c r="Q2207" s="259" t="s">
        <v>4136</v>
      </c>
    </row>
    <row r="2208" spans="1:17" ht="21.75" customHeight="1">
      <c r="A2208" s="301" t="s">
        <v>5277</v>
      </c>
      <c r="B2208" s="301" t="s">
        <v>4136</v>
      </c>
      <c r="C2208" s="316" t="s">
        <v>8267</v>
      </c>
      <c r="D2208" s="465" t="s">
        <v>436</v>
      </c>
      <c r="E2208" s="465" t="s">
        <v>6091</v>
      </c>
      <c r="F2208" s="469" t="str">
        <f t="shared" si="68"/>
        <v>other</v>
      </c>
      <c r="G2208" s="260">
        <v>0</v>
      </c>
      <c r="H2208" s="260">
        <v>0.30266803510172402</v>
      </c>
      <c r="I2208" s="260">
        <v>0</v>
      </c>
      <c r="J2208" s="260">
        <v>0</v>
      </c>
      <c r="K2208" s="260">
        <v>0.30266803514250301</v>
      </c>
      <c r="L2208" s="301">
        <f t="shared" si="69"/>
        <v>1.0896049265130108</v>
      </c>
      <c r="M2208" s="459">
        <f>IFERROR((Tableau1[[#This Row],[Scope 1
(kg CO2-eq)]]+Tableau1[[#This Row],[Scope 2 energy
(kg CO2-eq)]]+Tableau1[[#This Row],[Scope 2 Infrastructure
(kg CO2-eq)]])/Tableau1[[#This Row],[Total CO2-emissions
(kg CO2-eq)
for scope 3 use ]],"")</f>
        <v>0.99999999986526822</v>
      </c>
      <c r="N2208" s="436" t="s">
        <v>436</v>
      </c>
      <c r="O2208" s="259">
        <v>3.6</v>
      </c>
      <c r="P2208" s="259" t="s">
        <v>5277</v>
      </c>
      <c r="Q2208" s="259" t="s">
        <v>4136</v>
      </c>
    </row>
    <row r="2209" spans="1:17" ht="39" customHeight="1">
      <c r="A2209" s="301" t="s">
        <v>5277</v>
      </c>
      <c r="B2209" s="301" t="s">
        <v>4136</v>
      </c>
      <c r="C2209" s="316" t="s">
        <v>8268</v>
      </c>
      <c r="D2209" s="465" t="s">
        <v>436</v>
      </c>
      <c r="E2209" s="465" t="s">
        <v>6096</v>
      </c>
      <c r="F2209" s="469" t="str">
        <f t="shared" si="68"/>
        <v>other</v>
      </c>
      <c r="G2209" s="260">
        <v>0</v>
      </c>
      <c r="H2209" s="260">
        <v>0.3153293975</v>
      </c>
      <c r="I2209" s="260">
        <v>3.1105958E-2</v>
      </c>
      <c r="J2209" s="260">
        <v>0</v>
      </c>
      <c r="K2209" s="260">
        <v>0.34643535678783799</v>
      </c>
      <c r="L2209" s="301">
        <f t="shared" si="69"/>
        <v>1.2471672844362167</v>
      </c>
      <c r="M2209" s="459">
        <f>IFERROR((Tableau1[[#This Row],[Scope 1
(kg CO2-eq)]]+Tableau1[[#This Row],[Scope 2 energy
(kg CO2-eq)]]+Tableau1[[#This Row],[Scope 2 Infrastructure
(kg CO2-eq)]])/Tableau1[[#This Row],[Total CO2-emissions
(kg CO2-eq)
for scope 3 use ]],"")</f>
        <v>0.99999999628260228</v>
      </c>
      <c r="N2209" s="436" t="s">
        <v>436</v>
      </c>
      <c r="O2209" s="259">
        <v>3.6</v>
      </c>
      <c r="P2209" s="259" t="s">
        <v>5277</v>
      </c>
      <c r="Q2209" s="259" t="s">
        <v>4136</v>
      </c>
    </row>
    <row r="2210" spans="1:17" ht="21.75" customHeight="1">
      <c r="A2210" s="301" t="s">
        <v>5277</v>
      </c>
      <c r="B2210" s="301" t="s">
        <v>4136</v>
      </c>
      <c r="C2210" s="316" t="s">
        <v>8269</v>
      </c>
      <c r="D2210" s="465" t="s">
        <v>436</v>
      </c>
      <c r="E2210" s="465" t="s">
        <v>6018</v>
      </c>
      <c r="F2210" s="469" t="str">
        <f t="shared" si="68"/>
        <v>other</v>
      </c>
      <c r="G2210" s="260">
        <v>0</v>
      </c>
      <c r="H2210" s="260">
        <v>0.26800531319166698</v>
      </c>
      <c r="I2210" s="260">
        <v>5.5549748849999997E-2</v>
      </c>
      <c r="J2210" s="260">
        <v>0</v>
      </c>
      <c r="K2210" s="260">
        <v>0.32355506334934703</v>
      </c>
      <c r="L2210" s="301">
        <f t="shared" si="69"/>
        <v>1.1647982280576494</v>
      </c>
      <c r="M2210" s="459">
        <f>IFERROR((Tableau1[[#This Row],[Scope 1
(kg CO2-eq)]]+Tableau1[[#This Row],[Scope 2 energy
(kg CO2-eq)]]+Tableau1[[#This Row],[Scope 2 Infrastructure
(kg CO2-eq)]])/Tableau1[[#This Row],[Total CO2-emissions
(kg CO2-eq)
for scope 3 use ]],"")</f>
        <v>0.99999999595840017</v>
      </c>
      <c r="N2210" s="436" t="s">
        <v>436</v>
      </c>
      <c r="O2210" s="259">
        <v>3.6</v>
      </c>
      <c r="P2210" s="259" t="s">
        <v>5277</v>
      </c>
      <c r="Q2210" s="259" t="s">
        <v>4136</v>
      </c>
    </row>
    <row r="2211" spans="1:17" ht="21.75" customHeight="1">
      <c r="A2211" s="301" t="s">
        <v>5277</v>
      </c>
      <c r="B2211" s="301" t="s">
        <v>4136</v>
      </c>
      <c r="C2211" s="316" t="s">
        <v>8270</v>
      </c>
      <c r="D2211" s="465" t="s">
        <v>436</v>
      </c>
      <c r="E2211" s="465" t="s">
        <v>119</v>
      </c>
      <c r="F2211" s="469" t="str">
        <f t="shared" si="68"/>
        <v>other</v>
      </c>
      <c r="G2211" s="260">
        <v>0</v>
      </c>
      <c r="H2211" s="260">
        <v>0.294935086461111</v>
      </c>
      <c r="I2211" s="260">
        <v>5.3899098316666699E-2</v>
      </c>
      <c r="J2211" s="260">
        <v>0</v>
      </c>
      <c r="K2211" s="260">
        <v>0.34883418525955401</v>
      </c>
      <c r="L2211" s="301">
        <f t="shared" si="69"/>
        <v>1.2558030669343945</v>
      </c>
      <c r="M2211" s="459">
        <f>IFERROR((Tableau1[[#This Row],[Scope 1
(kg CO2-eq)]]+Tableau1[[#This Row],[Scope 2 energy
(kg CO2-eq)]]+Tableau1[[#This Row],[Scope 2 Infrastructure
(kg CO2-eq)]])/Tableau1[[#This Row],[Total CO2-emissions
(kg CO2-eq)
for scope 3 use ]],"")</f>
        <v>0.99999999861889599</v>
      </c>
      <c r="N2211" s="436" t="s">
        <v>436</v>
      </c>
      <c r="O2211" s="259">
        <v>3.6</v>
      </c>
      <c r="P2211" s="259" t="s">
        <v>5277</v>
      </c>
      <c r="Q2211" s="259" t="s">
        <v>4136</v>
      </c>
    </row>
    <row r="2212" spans="1:17" ht="39" customHeight="1">
      <c r="A2212" s="301" t="s">
        <v>5277</v>
      </c>
      <c r="B2212" s="301" t="s">
        <v>4136</v>
      </c>
      <c r="C2212" s="316" t="s">
        <v>8271</v>
      </c>
      <c r="D2212" s="465" t="s">
        <v>436</v>
      </c>
      <c r="E2212" s="465" t="s">
        <v>6095</v>
      </c>
      <c r="F2212" s="469" t="str">
        <f t="shared" si="68"/>
        <v>other</v>
      </c>
      <c r="G2212" s="260">
        <v>0</v>
      </c>
      <c r="H2212" s="260">
        <v>0.25819848000000001</v>
      </c>
      <c r="I2212" s="260">
        <v>1.90829493333333E-2</v>
      </c>
      <c r="J2212" s="260">
        <v>0</v>
      </c>
      <c r="K2212" s="260">
        <v>0.27728143156428198</v>
      </c>
      <c r="L2212" s="301">
        <f t="shared" si="69"/>
        <v>0.99821315363141516</v>
      </c>
      <c r="M2212" s="459">
        <f>IFERROR((Tableau1[[#This Row],[Scope 1
(kg CO2-eq)]]+Tableau1[[#This Row],[Scope 2 energy
(kg CO2-eq)]]+Tableau1[[#This Row],[Scope 2 Infrastructure
(kg CO2-eq)]])/Tableau1[[#This Row],[Total CO2-emissions
(kg CO2-eq)
for scope 3 use ]],"")</f>
        <v>0.9999999919542083</v>
      </c>
      <c r="N2212" s="436" t="s">
        <v>436</v>
      </c>
      <c r="O2212" s="259">
        <v>3.6</v>
      </c>
      <c r="P2212" s="259" t="s">
        <v>5277</v>
      </c>
      <c r="Q2212" s="259" t="s">
        <v>4136</v>
      </c>
    </row>
    <row r="2213" spans="1:17" ht="21.75" customHeight="1">
      <c r="A2213" s="301" t="s">
        <v>5277</v>
      </c>
      <c r="B2213" s="301" t="s">
        <v>4136</v>
      </c>
      <c r="C2213" s="316" t="s">
        <v>8272</v>
      </c>
      <c r="D2213" s="465" t="s">
        <v>436</v>
      </c>
      <c r="E2213" s="465" t="s">
        <v>6046</v>
      </c>
      <c r="F2213" s="469" t="str">
        <f t="shared" si="68"/>
        <v>other</v>
      </c>
      <c r="G2213" s="260">
        <v>0</v>
      </c>
      <c r="H2213" s="260">
        <v>0.25230981813055597</v>
      </c>
      <c r="I2213" s="260">
        <v>5.13531303388889E-2</v>
      </c>
      <c r="J2213" s="260">
        <v>0</v>
      </c>
      <c r="K2213" s="260">
        <v>0.30366294761379697</v>
      </c>
      <c r="L2213" s="301">
        <f t="shared" si="69"/>
        <v>1.0931866114096691</v>
      </c>
      <c r="M2213" s="459">
        <f>IFERROR((Tableau1[[#This Row],[Scope 1
(kg CO2-eq)]]+Tableau1[[#This Row],[Scope 2 energy
(kg CO2-eq)]]+Tableau1[[#This Row],[Scope 2 Infrastructure
(kg CO2-eq)]])/Tableau1[[#This Row],[Total CO2-emissions
(kg CO2-eq)
for scope 3 use ]],"")</f>
        <v>1.0000000028177554</v>
      </c>
      <c r="N2213" s="436" t="s">
        <v>436</v>
      </c>
      <c r="O2213" s="259">
        <v>3.6</v>
      </c>
      <c r="P2213" s="259" t="s">
        <v>5277</v>
      </c>
      <c r="Q2213" s="259" t="s">
        <v>4136</v>
      </c>
    </row>
    <row r="2214" spans="1:17" ht="21.75" customHeight="1">
      <c r="A2214" s="301" t="s">
        <v>5277</v>
      </c>
      <c r="B2214" s="301" t="s">
        <v>4136</v>
      </c>
      <c r="C2214" s="316" t="s">
        <v>8273</v>
      </c>
      <c r="D2214" s="465" t="s">
        <v>436</v>
      </c>
      <c r="E2214" s="465" t="s">
        <v>6063</v>
      </c>
      <c r="F2214" s="469" t="str">
        <f t="shared" si="68"/>
        <v>other</v>
      </c>
      <c r="G2214" s="260">
        <v>0</v>
      </c>
      <c r="H2214" s="260">
        <v>0.28168712694166698</v>
      </c>
      <c r="I2214" s="260">
        <v>6.0218404827777801E-2</v>
      </c>
      <c r="J2214" s="260">
        <v>0</v>
      </c>
      <c r="K2214" s="260">
        <v>0.341905531828055</v>
      </c>
      <c r="L2214" s="301">
        <f t="shared" si="69"/>
        <v>1.230859914580998</v>
      </c>
      <c r="M2214" s="459">
        <f>IFERROR((Tableau1[[#This Row],[Scope 1
(kg CO2-eq)]]+Tableau1[[#This Row],[Scope 2 energy
(kg CO2-eq)]]+Tableau1[[#This Row],[Scope 2 Infrastructure
(kg CO2-eq)]])/Tableau1[[#This Row],[Total CO2-emissions
(kg CO2-eq)
for scope 3 use ]],"")</f>
        <v>0.99999999982857768</v>
      </c>
      <c r="N2214" s="436" t="s">
        <v>436</v>
      </c>
      <c r="O2214" s="259">
        <v>3.6</v>
      </c>
      <c r="P2214" s="259" t="s">
        <v>5277</v>
      </c>
      <c r="Q2214" s="259" t="s">
        <v>4136</v>
      </c>
    </row>
    <row r="2215" spans="1:17" ht="21.75" customHeight="1">
      <c r="A2215" s="301" t="s">
        <v>5277</v>
      </c>
      <c r="B2215" s="301" t="s">
        <v>4136</v>
      </c>
      <c r="C2215" s="316" t="s">
        <v>8274</v>
      </c>
      <c r="D2215" s="465" t="s">
        <v>436</v>
      </c>
      <c r="E2215" s="465" t="s">
        <v>6047</v>
      </c>
      <c r="F2215" s="469" t="str">
        <f t="shared" si="68"/>
        <v>other</v>
      </c>
      <c r="G2215" s="260">
        <v>0</v>
      </c>
      <c r="H2215" s="260">
        <v>0.26766550485833301</v>
      </c>
      <c r="I2215" s="260">
        <v>4.5870811166666699E-2</v>
      </c>
      <c r="J2215" s="260">
        <v>0</v>
      </c>
      <c r="K2215" s="260">
        <v>0.31353631519311698</v>
      </c>
      <c r="L2215" s="301">
        <f t="shared" si="69"/>
        <v>1.1287307346952211</v>
      </c>
      <c r="M2215" s="459">
        <f>IFERROR((Tableau1[[#This Row],[Scope 1
(kg CO2-eq)]]+Tableau1[[#This Row],[Scope 2 energy
(kg CO2-eq)]]+Tableau1[[#This Row],[Scope 2 Infrastructure
(kg CO2-eq)]])/Tableau1[[#This Row],[Total CO2-emissions
(kg CO2-eq)
for scope 3 use ]],"")</f>
        <v>1.0000000026532261</v>
      </c>
      <c r="N2215" s="436" t="s">
        <v>436</v>
      </c>
      <c r="O2215" s="259">
        <v>3.6</v>
      </c>
      <c r="P2215" s="259" t="s">
        <v>5277</v>
      </c>
      <c r="Q2215" s="259" t="s">
        <v>4136</v>
      </c>
    </row>
    <row r="2216" spans="1:17" ht="21.75" customHeight="1">
      <c r="A2216" s="301" t="s">
        <v>5277</v>
      </c>
      <c r="B2216" s="301" t="s">
        <v>4136</v>
      </c>
      <c r="C2216" s="316" t="s">
        <v>8275</v>
      </c>
      <c r="D2216" s="465" t="s">
        <v>436</v>
      </c>
      <c r="E2216" s="465" t="s">
        <v>6104</v>
      </c>
      <c r="F2216" s="469" t="str">
        <f t="shared" si="68"/>
        <v>other</v>
      </c>
      <c r="G2216" s="260">
        <v>0</v>
      </c>
      <c r="H2216" s="260">
        <v>0.373843648333333</v>
      </c>
      <c r="I2216" s="260">
        <v>3.6212146833333299E-2</v>
      </c>
      <c r="J2216" s="260">
        <v>0</v>
      </c>
      <c r="K2216" s="260">
        <v>0.41005579806818698</v>
      </c>
      <c r="L2216" s="301">
        <f t="shared" si="69"/>
        <v>1.4762008730454732</v>
      </c>
      <c r="M2216" s="459">
        <f>IFERROR((Tableau1[[#This Row],[Scope 1
(kg CO2-eq)]]+Tableau1[[#This Row],[Scope 2 energy
(kg CO2-eq)]]+Tableau1[[#This Row],[Scope 2 Infrastructure
(kg CO2-eq)]])/Tableau1[[#This Row],[Total CO2-emissions
(kg CO2-eq)
for scope 3 use ]],"")</f>
        <v>0.99999999292408326</v>
      </c>
      <c r="N2216" s="436" t="s">
        <v>436</v>
      </c>
      <c r="O2216" s="259">
        <v>3.6</v>
      </c>
      <c r="P2216" s="259" t="s">
        <v>5277</v>
      </c>
      <c r="Q2216" s="259" t="s">
        <v>4136</v>
      </c>
    </row>
    <row r="2217" spans="1:17" ht="21.75" customHeight="1">
      <c r="A2217" s="301" t="s">
        <v>5277</v>
      </c>
      <c r="B2217" s="301" t="s">
        <v>4136</v>
      </c>
      <c r="C2217" s="316" t="s">
        <v>8276</v>
      </c>
      <c r="D2217" s="465" t="s">
        <v>436</v>
      </c>
      <c r="E2217" s="465" t="s">
        <v>6029</v>
      </c>
      <c r="F2217" s="469" t="str">
        <f t="shared" si="68"/>
        <v>other</v>
      </c>
      <c r="G2217" s="260">
        <v>0</v>
      </c>
      <c r="H2217" s="260">
        <v>0.22504023652777799</v>
      </c>
      <c r="I2217" s="260">
        <v>4.4287094305555601E-2</v>
      </c>
      <c r="J2217" s="260">
        <v>0</v>
      </c>
      <c r="K2217" s="260">
        <v>0.269327330961116</v>
      </c>
      <c r="L2217" s="301">
        <f t="shared" si="69"/>
        <v>0.96957839146001756</v>
      </c>
      <c r="M2217" s="459">
        <f>IFERROR((Tableau1[[#This Row],[Scope 1
(kg CO2-eq)]]+Tableau1[[#This Row],[Scope 2 energy
(kg CO2-eq)]]+Tableau1[[#This Row],[Scope 2 Infrastructure
(kg CO2-eq)]])/Tableau1[[#This Row],[Total CO2-emissions
(kg CO2-eq)
for scope 3 use ]],"")</f>
        <v>0.99999999952554985</v>
      </c>
      <c r="N2217" s="436" t="s">
        <v>436</v>
      </c>
      <c r="O2217" s="259">
        <v>3.6</v>
      </c>
      <c r="P2217" s="259" t="s">
        <v>5277</v>
      </c>
      <c r="Q2217" s="259" t="s">
        <v>4136</v>
      </c>
    </row>
    <row r="2218" spans="1:17" ht="21.75" customHeight="1">
      <c r="A2218" s="301" t="s">
        <v>5277</v>
      </c>
      <c r="B2218" s="301" t="s">
        <v>4136</v>
      </c>
      <c r="C2218" s="316" t="s">
        <v>8277</v>
      </c>
      <c r="D2218" s="465" t="s">
        <v>436</v>
      </c>
      <c r="E2218" s="465" t="s">
        <v>6078</v>
      </c>
      <c r="F2218" s="469" t="str">
        <f t="shared" si="68"/>
        <v>other</v>
      </c>
      <c r="G2218" s="260">
        <v>0</v>
      </c>
      <c r="H2218" s="260">
        <v>0.22871074433333299</v>
      </c>
      <c r="I2218" s="260">
        <v>4.56637012944444E-2</v>
      </c>
      <c r="J2218" s="260">
        <v>0</v>
      </c>
      <c r="K2218" s="260">
        <v>0.27437444602713301</v>
      </c>
      <c r="L2218" s="301">
        <f t="shared" si="69"/>
        <v>0.98774800569767884</v>
      </c>
      <c r="M2218" s="459">
        <f>IFERROR((Tableau1[[#This Row],[Scope 1
(kg CO2-eq)]]+Tableau1[[#This Row],[Scope 2 energy
(kg CO2-eq)]]+Tableau1[[#This Row],[Scope 2 Infrastructure
(kg CO2-eq)]])/Tableau1[[#This Row],[Total CO2-emissions
(kg CO2-eq)
for scope 3 use ]],"")</f>
        <v>0.99999999854448685</v>
      </c>
      <c r="N2218" s="436" t="s">
        <v>436</v>
      </c>
      <c r="O2218" s="259">
        <v>3.6</v>
      </c>
      <c r="P2218" s="259" t="s">
        <v>5277</v>
      </c>
      <c r="Q2218" s="259" t="s">
        <v>4136</v>
      </c>
    </row>
    <row r="2219" spans="1:17" ht="21.75" customHeight="1">
      <c r="A2219" s="301" t="s">
        <v>5277</v>
      </c>
      <c r="B2219" s="301" t="s">
        <v>4136</v>
      </c>
      <c r="C2219" s="316" t="s">
        <v>8278</v>
      </c>
      <c r="D2219" s="465" t="s">
        <v>436</v>
      </c>
      <c r="E2219" s="465" t="s">
        <v>6099</v>
      </c>
      <c r="F2219" s="469" t="str">
        <f t="shared" si="68"/>
        <v>other</v>
      </c>
      <c r="G2219" s="260">
        <v>0</v>
      </c>
      <c r="H2219" s="260">
        <v>0.29545865916666703</v>
      </c>
      <c r="I2219" s="260">
        <v>2.2006089166666701E-2</v>
      </c>
      <c r="J2219" s="260">
        <v>0</v>
      </c>
      <c r="K2219" s="260">
        <v>0.31746475104405802</v>
      </c>
      <c r="L2219" s="301">
        <f t="shared" si="69"/>
        <v>1.1428731037586088</v>
      </c>
      <c r="M2219" s="459">
        <f>IFERROR((Tableau1[[#This Row],[Scope 1
(kg CO2-eq)]]+Tableau1[[#This Row],[Scope 2 energy
(kg CO2-eq)]]+Tableau1[[#This Row],[Scope 2 Infrastructure
(kg CO2-eq)]])/Tableau1[[#This Row],[Total CO2-emissions
(kg CO2-eq)
for scope 3 use ]],"")</f>
        <v>0.99999999146133767</v>
      </c>
      <c r="N2219" s="436" t="s">
        <v>436</v>
      </c>
      <c r="O2219" s="259">
        <v>3.6</v>
      </c>
      <c r="P2219" s="259" t="s">
        <v>5277</v>
      </c>
      <c r="Q2219" s="259" t="s">
        <v>4136</v>
      </c>
    </row>
    <row r="2220" spans="1:17" ht="21.75" customHeight="1">
      <c r="A2220" s="301" t="s">
        <v>5277</v>
      </c>
      <c r="B2220" s="301" t="s">
        <v>4136</v>
      </c>
      <c r="C2220" s="316" t="s">
        <v>8279</v>
      </c>
      <c r="D2220" s="465" t="s">
        <v>436</v>
      </c>
      <c r="E2220" s="465" t="s">
        <v>6048</v>
      </c>
      <c r="F2220" s="469" t="str">
        <f t="shared" si="68"/>
        <v>other</v>
      </c>
      <c r="G2220" s="260">
        <v>0</v>
      </c>
      <c r="H2220" s="260">
        <v>0.25654586964166698</v>
      </c>
      <c r="I2220" s="260">
        <v>5.3962511800000001E-2</v>
      </c>
      <c r="J2220" s="260">
        <v>0</v>
      </c>
      <c r="K2220" s="260">
        <v>0.31050838123711599</v>
      </c>
      <c r="L2220" s="301">
        <f t="shared" si="69"/>
        <v>1.1178301724536177</v>
      </c>
      <c r="M2220" s="459">
        <f>IFERROR((Tableau1[[#This Row],[Scope 1
(kg CO2-eq)]]+Tableau1[[#This Row],[Scope 2 energy
(kg CO2-eq)]]+Tableau1[[#This Row],[Scope 2 Infrastructure
(kg CO2-eq)]])/Tableau1[[#This Row],[Total CO2-emissions
(kg CO2-eq)
for scope 3 use ]],"")</f>
        <v>1.0000000006587615</v>
      </c>
      <c r="N2220" s="436" t="s">
        <v>436</v>
      </c>
      <c r="O2220" s="259">
        <v>3.6</v>
      </c>
      <c r="P2220" s="259" t="s">
        <v>5277</v>
      </c>
      <c r="Q2220" s="259" t="s">
        <v>4136</v>
      </c>
    </row>
    <row r="2221" spans="1:17" ht="21.75" customHeight="1">
      <c r="A2221" s="301" t="s">
        <v>5277</v>
      </c>
      <c r="B2221" s="301" t="s">
        <v>4136</v>
      </c>
      <c r="C2221" s="316" t="s">
        <v>8280</v>
      </c>
      <c r="D2221" s="465" t="s">
        <v>436</v>
      </c>
      <c r="E2221" s="465" t="s">
        <v>6030</v>
      </c>
      <c r="F2221" s="469" t="str">
        <f t="shared" si="68"/>
        <v>other</v>
      </c>
      <c r="G2221" s="260">
        <v>0</v>
      </c>
      <c r="H2221" s="260">
        <v>0.25945815505555597</v>
      </c>
      <c r="I2221" s="260">
        <v>5.0616049944444401E-2</v>
      </c>
      <c r="J2221" s="260">
        <v>0</v>
      </c>
      <c r="K2221" s="260">
        <v>0.31007420541487302</v>
      </c>
      <c r="L2221" s="301">
        <f t="shared" si="69"/>
        <v>1.1162671394935428</v>
      </c>
      <c r="M2221" s="459">
        <f>IFERROR((Tableau1[[#This Row],[Scope 1
(kg CO2-eq)]]+Tableau1[[#This Row],[Scope 2 energy
(kg CO2-eq)]]+Tableau1[[#This Row],[Scope 2 Infrastructure
(kg CO2-eq)]])/Tableau1[[#This Row],[Total CO2-emissions
(kg CO2-eq)
for scope 3 use ]],"")</f>
        <v>0.99999999866202149</v>
      </c>
      <c r="N2221" s="436" t="s">
        <v>436</v>
      </c>
      <c r="O2221" s="259">
        <v>3.6</v>
      </c>
      <c r="P2221" s="259" t="s">
        <v>5277</v>
      </c>
      <c r="Q2221" s="259" t="s">
        <v>4136</v>
      </c>
    </row>
    <row r="2222" spans="1:17" ht="21.75" customHeight="1">
      <c r="A2222" s="301" t="s">
        <v>5277</v>
      </c>
      <c r="B2222" s="301" t="s">
        <v>4136</v>
      </c>
      <c r="C2222" s="316" t="s">
        <v>8281</v>
      </c>
      <c r="D2222" s="465" t="s">
        <v>436</v>
      </c>
      <c r="E2222" s="465" t="s">
        <v>6080</v>
      </c>
      <c r="F2222" s="469" t="str">
        <f t="shared" si="68"/>
        <v>other</v>
      </c>
      <c r="G2222" s="260">
        <v>0</v>
      </c>
      <c r="H2222" s="260">
        <v>0.29227329000000002</v>
      </c>
      <c r="I2222" s="260">
        <v>2.0704865999999999E-2</v>
      </c>
      <c r="J2222" s="260">
        <v>0</v>
      </c>
      <c r="K2222" s="260">
        <v>0.31297815681872398</v>
      </c>
      <c r="L2222" s="301">
        <f t="shared" si="69"/>
        <v>1.1267213645474063</v>
      </c>
      <c r="M2222" s="459">
        <f>IFERROR((Tableau1[[#This Row],[Scope 1
(kg CO2-eq)]]+Tableau1[[#This Row],[Scope 2 energy
(kg CO2-eq)]]+Tableau1[[#This Row],[Scope 2 Infrastructure
(kg CO2-eq)]])/Tableau1[[#This Row],[Total CO2-emissions
(kg CO2-eq)
for scope 3 use ]],"")</f>
        <v>0.99999999738408585</v>
      </c>
      <c r="N2222" s="436" t="s">
        <v>436</v>
      </c>
      <c r="O2222" s="259">
        <v>3.6</v>
      </c>
      <c r="P2222" s="259" t="s">
        <v>5277</v>
      </c>
      <c r="Q2222" s="259" t="s">
        <v>4136</v>
      </c>
    </row>
    <row r="2223" spans="1:17" ht="21.75" customHeight="1">
      <c r="A2223" s="301" t="s">
        <v>5277</v>
      </c>
      <c r="B2223" s="301" t="s">
        <v>4136</v>
      </c>
      <c r="C2223" s="316" t="s">
        <v>8282</v>
      </c>
      <c r="D2223" s="465" t="s">
        <v>436</v>
      </c>
      <c r="E2223" s="465" t="s">
        <v>6041</v>
      </c>
      <c r="F2223" s="469" t="str">
        <f t="shared" si="68"/>
        <v>other</v>
      </c>
      <c r="G2223" s="260">
        <v>0</v>
      </c>
      <c r="H2223" s="260">
        <v>0.26845976451666698</v>
      </c>
      <c r="I2223" s="260">
        <v>4.5554758383333303E-2</v>
      </c>
      <c r="J2223" s="260">
        <v>0</v>
      </c>
      <c r="K2223" s="260">
        <v>0.314014522231015</v>
      </c>
      <c r="L2223" s="301">
        <f t="shared" si="69"/>
        <v>1.1304522800316541</v>
      </c>
      <c r="M2223" s="459">
        <f>IFERROR((Tableau1[[#This Row],[Scope 1
(kg CO2-eq)]]+Tableau1[[#This Row],[Scope 2 energy
(kg CO2-eq)]]+Tableau1[[#This Row],[Scope 2 Infrastructure
(kg CO2-eq)]])/Tableau1[[#This Row],[Total CO2-emissions
(kg CO2-eq)
for scope 3 use ]],"")</f>
        <v>1.0000000021304278</v>
      </c>
      <c r="N2223" s="436" t="s">
        <v>436</v>
      </c>
      <c r="O2223" s="259">
        <v>3.6</v>
      </c>
      <c r="P2223" s="259" t="s">
        <v>5277</v>
      </c>
      <c r="Q2223" s="259" t="s">
        <v>4136</v>
      </c>
    </row>
    <row r="2224" spans="1:17" ht="34.5" customHeight="1">
      <c r="A2224" s="301" t="s">
        <v>5277</v>
      </c>
      <c r="B2224" s="301" t="s">
        <v>4136</v>
      </c>
      <c r="C2224" s="316" t="s">
        <v>8283</v>
      </c>
      <c r="D2224" s="465" t="s">
        <v>436</v>
      </c>
      <c r="E2224" s="465" t="s">
        <v>6103</v>
      </c>
      <c r="F2224" s="469" t="str">
        <f t="shared" si="68"/>
        <v>other</v>
      </c>
      <c r="G2224" s="260">
        <v>0</v>
      </c>
      <c r="H2224" s="260">
        <v>0.29738020277777799</v>
      </c>
      <c r="I2224" s="260">
        <v>2.42872177777778E-2</v>
      </c>
      <c r="J2224" s="260">
        <v>0</v>
      </c>
      <c r="K2224" s="260">
        <v>0.321667421991644</v>
      </c>
      <c r="L2224" s="301">
        <f t="shared" si="69"/>
        <v>1.1580027191699185</v>
      </c>
      <c r="M2224" s="459">
        <f>IFERROR((Tableau1[[#This Row],[Scope 1
(kg CO2-eq)]]+Tableau1[[#This Row],[Scope 2 energy
(kg CO2-eq)]]+Tableau1[[#This Row],[Scope 2 Infrastructure
(kg CO2-eq)]])/Tableau1[[#This Row],[Total CO2-emissions
(kg CO2-eq)
for scope 3 use ]],"")</f>
        <v>0.99999999553548757</v>
      </c>
      <c r="N2224" s="436" t="s">
        <v>436</v>
      </c>
      <c r="O2224" s="259">
        <v>3.6</v>
      </c>
      <c r="P2224" s="259" t="s">
        <v>5277</v>
      </c>
      <c r="Q2224" s="259" t="s">
        <v>4136</v>
      </c>
    </row>
    <row r="2225" spans="1:17" ht="21.75" customHeight="1">
      <c r="A2225" s="301" t="s">
        <v>5277</v>
      </c>
      <c r="B2225" s="301" t="s">
        <v>4136</v>
      </c>
      <c r="C2225" s="316" t="s">
        <v>8284</v>
      </c>
      <c r="D2225" s="465" t="s">
        <v>436</v>
      </c>
      <c r="E2225" s="465" t="s">
        <v>6049</v>
      </c>
      <c r="F2225" s="469" t="str">
        <f t="shared" si="68"/>
        <v>other</v>
      </c>
      <c r="G2225" s="260">
        <v>0</v>
      </c>
      <c r="H2225" s="260">
        <v>0.24855445607777801</v>
      </c>
      <c r="I2225" s="260">
        <v>5.45585033333333E-2</v>
      </c>
      <c r="J2225" s="260">
        <v>0</v>
      </c>
      <c r="K2225" s="260">
        <v>0.30311295871101301</v>
      </c>
      <c r="L2225" s="301">
        <f t="shared" si="69"/>
        <v>1.0912066513596468</v>
      </c>
      <c r="M2225" s="459">
        <f>IFERROR((Tableau1[[#This Row],[Scope 1
(kg CO2-eq)]]+Tableau1[[#This Row],[Scope 2 energy
(kg CO2-eq)]]+Tableau1[[#This Row],[Scope 2 Infrastructure
(kg CO2-eq)]])/Tableau1[[#This Row],[Total CO2-emissions
(kg CO2-eq)
for scope 3 use ]],"")</f>
        <v>1.0000000023096944</v>
      </c>
      <c r="N2225" s="436" t="s">
        <v>436</v>
      </c>
      <c r="O2225" s="259">
        <v>3.6</v>
      </c>
      <c r="P2225" s="259" t="s">
        <v>5277</v>
      </c>
      <c r="Q2225" s="259" t="s">
        <v>4136</v>
      </c>
    </row>
    <row r="2226" spans="1:17" ht="21.75" customHeight="1">
      <c r="A2226" s="301" t="s">
        <v>5277</v>
      </c>
      <c r="B2226" s="301" t="s">
        <v>4136</v>
      </c>
      <c r="C2226" s="316" t="s">
        <v>8285</v>
      </c>
      <c r="D2226" s="465" t="s">
        <v>436</v>
      </c>
      <c r="E2226" s="465" t="s">
        <v>6102</v>
      </c>
      <c r="F2226" s="469" t="str">
        <f t="shared" si="68"/>
        <v>other</v>
      </c>
      <c r="G2226" s="260">
        <v>0</v>
      </c>
      <c r="H2226" s="260">
        <v>0.36421661249999998</v>
      </c>
      <c r="I2226" s="260">
        <v>3.0020568750000001E-2</v>
      </c>
      <c r="J2226" s="260">
        <v>0</v>
      </c>
      <c r="K2226" s="260">
        <v>0.39423718234400501</v>
      </c>
      <c r="L2226" s="301">
        <f t="shared" si="69"/>
        <v>1.4192538564384181</v>
      </c>
      <c r="M2226" s="459">
        <f>IFERROR((Tableau1[[#This Row],[Scope 1
(kg CO2-eq)]]+Tableau1[[#This Row],[Scope 2 energy
(kg CO2-eq)]]+Tableau1[[#This Row],[Scope 2 Infrastructure
(kg CO2-eq)]])/Tableau1[[#This Row],[Total CO2-emissions
(kg CO2-eq)
for scope 3 use ]],"")</f>
        <v>0.99999999722500799</v>
      </c>
      <c r="N2226" s="436" t="s">
        <v>436</v>
      </c>
      <c r="O2226" s="259">
        <v>3.6</v>
      </c>
      <c r="P2226" s="259" t="s">
        <v>5277</v>
      </c>
      <c r="Q2226" s="259" t="s">
        <v>4136</v>
      </c>
    </row>
    <row r="2227" spans="1:17" ht="21.75" customHeight="1">
      <c r="A2227" s="301" t="s">
        <v>5277</v>
      </c>
      <c r="B2227" s="301" t="s">
        <v>4136</v>
      </c>
      <c r="C2227" s="316" t="s">
        <v>8286</v>
      </c>
      <c r="D2227" s="465" t="s">
        <v>436</v>
      </c>
      <c r="E2227" s="465" t="s">
        <v>6091</v>
      </c>
      <c r="F2227" s="469" t="str">
        <f t="shared" si="68"/>
        <v>other</v>
      </c>
      <c r="G2227" s="260">
        <v>0</v>
      </c>
      <c r="H2227" s="260">
        <v>0.296729824748027</v>
      </c>
      <c r="I2227" s="260">
        <v>0</v>
      </c>
      <c r="J2227" s="260">
        <v>0</v>
      </c>
      <c r="K2227" s="260">
        <v>0.296729824749636</v>
      </c>
      <c r="L2227" s="301">
        <f t="shared" si="69"/>
        <v>1.0682273690986896</v>
      </c>
      <c r="M2227" s="459">
        <f>IFERROR((Tableau1[[#This Row],[Scope 1
(kg CO2-eq)]]+Tableau1[[#This Row],[Scope 2 energy
(kg CO2-eq)]]+Tableau1[[#This Row],[Scope 2 Infrastructure
(kg CO2-eq)]])/Tableau1[[#This Row],[Total CO2-emissions
(kg CO2-eq)
for scope 3 use ]],"")</f>
        <v>0.99999999999457756</v>
      </c>
      <c r="N2227" s="436" t="s">
        <v>436</v>
      </c>
      <c r="O2227" s="259">
        <v>3.6</v>
      </c>
      <c r="P2227" s="259" t="s">
        <v>5277</v>
      </c>
      <c r="Q2227" s="259" t="s">
        <v>4136</v>
      </c>
    </row>
    <row r="2228" spans="1:17" ht="21.75" customHeight="1">
      <c r="A2228" s="301" t="s">
        <v>5277</v>
      </c>
      <c r="B2228" s="301" t="s">
        <v>4136</v>
      </c>
      <c r="C2228" s="316" t="s">
        <v>8287</v>
      </c>
      <c r="D2228" s="465" t="s">
        <v>436</v>
      </c>
      <c r="E2228" s="465" t="s">
        <v>6015</v>
      </c>
      <c r="F2228" s="469" t="str">
        <f t="shared" si="68"/>
        <v>other</v>
      </c>
      <c r="G2228" s="260">
        <v>0</v>
      </c>
      <c r="H2228" s="260">
        <v>0.27060651407500003</v>
      </c>
      <c r="I2228" s="260">
        <v>2.6485121366666701E-2</v>
      </c>
      <c r="J2228" s="260">
        <v>0</v>
      </c>
      <c r="K2228" s="260">
        <v>0.29709163410379502</v>
      </c>
      <c r="L2228" s="301">
        <f t="shared" si="69"/>
        <v>1.0695298827736621</v>
      </c>
      <c r="M2228" s="459">
        <f>IFERROR((Tableau1[[#This Row],[Scope 1
(kg CO2-eq)]]+Tableau1[[#This Row],[Scope 2 energy
(kg CO2-eq)]]+Tableau1[[#This Row],[Scope 2 Infrastructure
(kg CO2-eq)]])/Tableau1[[#This Row],[Total CO2-emissions
(kg CO2-eq)
for scope 3 use ]],"")</f>
        <v>1.0000000045032291</v>
      </c>
      <c r="N2228" s="436" t="s">
        <v>436</v>
      </c>
      <c r="O2228" s="259">
        <v>3.6</v>
      </c>
      <c r="P2228" s="259" t="s">
        <v>5277</v>
      </c>
      <c r="Q2228" s="259" t="s">
        <v>4136</v>
      </c>
    </row>
    <row r="2229" spans="1:17" ht="21.75" customHeight="1">
      <c r="A2229" s="301" t="s">
        <v>5277</v>
      </c>
      <c r="B2229" s="301" t="s">
        <v>4136</v>
      </c>
      <c r="C2229" s="316" t="s">
        <v>8288</v>
      </c>
      <c r="D2229" s="465" t="s">
        <v>436</v>
      </c>
      <c r="E2229" s="465" t="s">
        <v>6099</v>
      </c>
      <c r="F2229" s="469" t="str">
        <f t="shared" si="68"/>
        <v>other</v>
      </c>
      <c r="G2229" s="260">
        <v>0</v>
      </c>
      <c r="H2229" s="260">
        <v>0.31456760777777798</v>
      </c>
      <c r="I2229" s="260">
        <v>3.0818986333333302E-2</v>
      </c>
      <c r="J2229" s="260">
        <v>0</v>
      </c>
      <c r="K2229" s="260">
        <v>0.34538659413693701</v>
      </c>
      <c r="L2229" s="301">
        <f t="shared" si="69"/>
        <v>1.2433917388929732</v>
      </c>
      <c r="M2229" s="459">
        <f>IFERROR((Tableau1[[#This Row],[Scope 1
(kg CO2-eq)]]+Tableau1[[#This Row],[Scope 2 energy
(kg CO2-eq)]]+Tableau1[[#This Row],[Scope 2 Infrastructure
(kg CO2-eq)]])/Tableau1[[#This Row],[Total CO2-emissions
(kg CO2-eq)
for scope 3 use ]],"")</f>
        <v>0.99999999992522659</v>
      </c>
      <c r="N2229" s="436" t="s">
        <v>436</v>
      </c>
      <c r="O2229" s="259">
        <v>3.6</v>
      </c>
      <c r="P2229" s="259" t="s">
        <v>5277</v>
      </c>
      <c r="Q2229" s="259" t="s">
        <v>4136</v>
      </c>
    </row>
    <row r="2230" spans="1:17" ht="21.75" customHeight="1">
      <c r="A2230" s="301" t="s">
        <v>5277</v>
      </c>
      <c r="B2230" s="301" t="s">
        <v>4136</v>
      </c>
      <c r="C2230" s="316" t="s">
        <v>8289</v>
      </c>
      <c r="D2230" s="465" t="s">
        <v>436</v>
      </c>
      <c r="E2230" s="465" t="s">
        <v>6063</v>
      </c>
      <c r="F2230" s="469" t="str">
        <f t="shared" si="68"/>
        <v>other</v>
      </c>
      <c r="G2230" s="260">
        <v>1.0884913355700001</v>
      </c>
      <c r="H2230" s="260">
        <v>0</v>
      </c>
      <c r="I2230" s="260">
        <v>0</v>
      </c>
      <c r="J2230" s="260">
        <v>0.22751425718470997</v>
      </c>
      <c r="K2230" s="260">
        <v>1.31600558011488</v>
      </c>
      <c r="L2230" s="301">
        <f t="shared" si="69"/>
        <v>4.7376200884135677</v>
      </c>
      <c r="M2230" s="459">
        <f>IFERROR((Tableau1[[#This Row],[Scope 1
(kg CO2-eq)]]+Tableau1[[#This Row],[Scope 2 energy
(kg CO2-eq)]]+Tableau1[[#This Row],[Scope 2 Infrastructure
(kg CO2-eq)]])/Tableau1[[#This Row],[Total CO2-emissions
(kg CO2-eq)
for scope 3 use ]],"")</f>
        <v>0.82711756850983931</v>
      </c>
      <c r="N2230" s="436" t="s">
        <v>436</v>
      </c>
      <c r="O2230" s="259">
        <v>1</v>
      </c>
      <c r="P2230" s="259" t="s">
        <v>5277</v>
      </c>
      <c r="Q2230" s="259" t="s">
        <v>4136</v>
      </c>
    </row>
    <row r="2231" spans="1:17" ht="21.75" customHeight="1">
      <c r="A2231" s="301" t="s">
        <v>4258</v>
      </c>
      <c r="B2231" s="301" t="s">
        <v>5278</v>
      </c>
      <c r="C2231" s="316" t="s">
        <v>8290</v>
      </c>
      <c r="D2231" s="465" t="s">
        <v>436</v>
      </c>
      <c r="E2231" s="465" t="s">
        <v>6044</v>
      </c>
      <c r="F2231" s="469" t="str">
        <f t="shared" si="68"/>
        <v>other</v>
      </c>
      <c r="G2231" s="260">
        <v>3.6805555555555598E-4</v>
      </c>
      <c r="H2231" s="260">
        <v>4.8510250879999998E-3</v>
      </c>
      <c r="I2231" s="260">
        <v>0</v>
      </c>
      <c r="J2231" s="260">
        <v>3.2595605726415904E-4</v>
      </c>
      <c r="K2231" s="260">
        <v>5.5450364988219401E-3</v>
      </c>
      <c r="L2231" s="301">
        <f t="shared" si="69"/>
        <v>1.9962131395758986E-2</v>
      </c>
      <c r="M2231" s="459">
        <f>IFERROR((Tableau1[[#This Row],[Scope 1
(kg CO2-eq)]]+Tableau1[[#This Row],[Scope 2 energy
(kg CO2-eq)]]+Tableau1[[#This Row],[Scope 2 Infrastructure
(kg CO2-eq)]])/Tableau1[[#This Row],[Total CO2-emissions
(kg CO2-eq)
for scope 3 use ]],"")</f>
        <v>0.94121664386958781</v>
      </c>
      <c r="N2231" s="436" t="s">
        <v>436</v>
      </c>
      <c r="O2231" s="259">
        <v>3.6</v>
      </c>
      <c r="P2231" s="259" t="s">
        <v>4258</v>
      </c>
      <c r="Q2231" s="259" t="s">
        <v>5278</v>
      </c>
    </row>
    <row r="2232" spans="1:17" ht="21.75" customHeight="1">
      <c r="A2232" s="301" t="s">
        <v>5282</v>
      </c>
      <c r="B2232" s="301" t="s">
        <v>5283</v>
      </c>
      <c r="C2232" s="316" t="s">
        <v>8291</v>
      </c>
      <c r="D2232" s="465" t="s">
        <v>436</v>
      </c>
      <c r="E2232" s="465" t="s">
        <v>6101</v>
      </c>
      <c r="F2232" s="469" t="str">
        <f t="shared" si="68"/>
        <v>other</v>
      </c>
      <c r="G2232" s="260">
        <v>3.6805555555555598E-4</v>
      </c>
      <c r="H2232" s="260">
        <v>8.1072478239999995E-2</v>
      </c>
      <c r="I2232" s="260">
        <v>0</v>
      </c>
      <c r="J2232" s="260">
        <v>3.2596083674856906E-4</v>
      </c>
      <c r="K2232" s="260">
        <v>8.1766494360861502E-2</v>
      </c>
      <c r="L2232" s="301">
        <f t="shared" si="69"/>
        <v>0.29435937969910142</v>
      </c>
      <c r="M2232" s="459">
        <f>IFERROR((Tableau1[[#This Row],[Scope 1
(kg CO2-eq)]]+Tableau1[[#This Row],[Scope 2 energy
(kg CO2-eq)]]+Tableau1[[#This Row],[Scope 2 Infrastructure
(kg CO2-eq)]])/Tableau1[[#This Row],[Total CO2-emissions
(kg CO2-eq)
for scope 3 use ]],"")</f>
        <v>0.99601351913330916</v>
      </c>
      <c r="N2232" s="436" t="s">
        <v>436</v>
      </c>
      <c r="O2232" s="259">
        <v>3.6</v>
      </c>
      <c r="P2232" s="259" t="s">
        <v>5282</v>
      </c>
      <c r="Q2232" s="259" t="s">
        <v>5283</v>
      </c>
    </row>
    <row r="2233" spans="1:17" ht="21.75" customHeight="1">
      <c r="A2233" s="301" t="s">
        <v>4258</v>
      </c>
      <c r="B2233" s="301" t="s">
        <v>5278</v>
      </c>
      <c r="C2233" s="316" t="s">
        <v>8292</v>
      </c>
      <c r="D2233" s="465" t="s">
        <v>436</v>
      </c>
      <c r="E2233" s="465" t="s">
        <v>6044</v>
      </c>
      <c r="F2233" s="469" t="str">
        <f t="shared" si="68"/>
        <v>other</v>
      </c>
      <c r="G2233" s="260">
        <v>3.6805555555555598E-4</v>
      </c>
      <c r="H2233" s="260">
        <v>9.5330412431999995E-2</v>
      </c>
      <c r="I2233" s="260">
        <v>0</v>
      </c>
      <c r="J2233" s="260">
        <v>3.2596083674856906E-4</v>
      </c>
      <c r="K2233" s="260">
        <v>9.6024429017233501E-2</v>
      </c>
      <c r="L2233" s="301">
        <f t="shared" si="69"/>
        <v>0.3456879444620406</v>
      </c>
      <c r="M2233" s="459">
        <f>IFERROR((Tableau1[[#This Row],[Scope 1
(kg CO2-eq)]]+Tableau1[[#This Row],[Scope 2 energy
(kg CO2-eq)]]+Tableau1[[#This Row],[Scope 2 Infrastructure
(kg CO2-eq)]])/Tableau1[[#This Row],[Total CO2-emissions
(kg CO2-eq)
for scope 3 use ]],"")</f>
        <v>0.99660543641848209</v>
      </c>
      <c r="N2233" s="436" t="s">
        <v>436</v>
      </c>
      <c r="O2233" s="259">
        <v>3.6</v>
      </c>
      <c r="P2233" s="259" t="s">
        <v>4258</v>
      </c>
      <c r="Q2233" s="259" t="s">
        <v>5278</v>
      </c>
    </row>
    <row r="2234" spans="1:17" ht="21.75" customHeight="1">
      <c r="A2234" s="301" t="s">
        <v>4258</v>
      </c>
      <c r="B2234" s="301" t="s">
        <v>5278</v>
      </c>
      <c r="C2234" s="316" t="s">
        <v>8293</v>
      </c>
      <c r="D2234" s="465" t="s">
        <v>436</v>
      </c>
      <c r="E2234" s="465" t="s">
        <v>6055</v>
      </c>
      <c r="F2234" s="469" t="str">
        <f t="shared" si="68"/>
        <v>other</v>
      </c>
      <c r="G2234" s="260">
        <v>3.6805555555555598E-4</v>
      </c>
      <c r="H2234" s="260">
        <v>0.27857829011730001</v>
      </c>
      <c r="I2234" s="260">
        <v>0</v>
      </c>
      <c r="J2234" s="260">
        <v>3.2596083674856906E-4</v>
      </c>
      <c r="K2234" s="260">
        <v>0.27927230664574598</v>
      </c>
      <c r="L2234" s="301">
        <f t="shared" si="69"/>
        <v>1.0053803039246856</v>
      </c>
      <c r="M2234" s="459">
        <f>IFERROR((Tableau1[[#This Row],[Scope 1
(kg CO2-eq)]]+Tableau1[[#This Row],[Scope 2 energy
(kg CO2-eq)]]+Tableau1[[#This Row],[Scope 2 Infrastructure
(kg CO2-eq)]])/Tableau1[[#This Row],[Total CO2-emissions
(kg CO2-eq)
for scope 3 use ]],"")</f>
        <v>0.99883282027922704</v>
      </c>
      <c r="N2234" s="436" t="s">
        <v>436</v>
      </c>
      <c r="O2234" s="259">
        <v>3.6</v>
      </c>
      <c r="P2234" s="259" t="s">
        <v>4258</v>
      </c>
      <c r="Q2234" s="259" t="s">
        <v>5278</v>
      </c>
    </row>
    <row r="2235" spans="1:17" ht="21.75" customHeight="1">
      <c r="A2235" s="301" t="s">
        <v>4258</v>
      </c>
      <c r="B2235" s="301" t="s">
        <v>5278</v>
      </c>
      <c r="C2235" s="316" t="s">
        <v>8294</v>
      </c>
      <c r="D2235" s="465" t="s">
        <v>436</v>
      </c>
      <c r="E2235" s="465" t="s">
        <v>6050</v>
      </c>
      <c r="F2235" s="469" t="str">
        <f t="shared" si="68"/>
        <v>other</v>
      </c>
      <c r="G2235" s="260">
        <v>3.6805555555555598E-4</v>
      </c>
      <c r="H2235" s="260">
        <v>0.2380550534775</v>
      </c>
      <c r="I2235" s="260">
        <v>0</v>
      </c>
      <c r="J2235" s="260">
        <v>3.2596083674856906E-4</v>
      </c>
      <c r="K2235" s="260">
        <v>0.23874906943570101</v>
      </c>
      <c r="L2235" s="301">
        <f t="shared" si="69"/>
        <v>0.85949664996852371</v>
      </c>
      <c r="M2235" s="459">
        <f>IFERROR((Tableau1[[#This Row],[Scope 1
(kg CO2-eq)]]+Tableau1[[#This Row],[Scope 2 energy
(kg CO2-eq)]]+Tableau1[[#This Row],[Scope 2 Infrastructure
(kg CO2-eq)]])/Tableau1[[#This Row],[Total CO2-emissions
(kg CO2-eq)
for scope 3 use ]],"")</f>
        <v>0.99863471550521266</v>
      </c>
      <c r="N2235" s="436" t="s">
        <v>436</v>
      </c>
      <c r="O2235" s="259">
        <v>3.6</v>
      </c>
      <c r="P2235" s="259" t="s">
        <v>4258</v>
      </c>
      <c r="Q2235" s="259" t="s">
        <v>5278</v>
      </c>
    </row>
    <row r="2236" spans="1:17" ht="21.75" customHeight="1">
      <c r="A2236" s="301" t="s">
        <v>4258</v>
      </c>
      <c r="B2236" s="301" t="s">
        <v>5278</v>
      </c>
      <c r="C2236" s="316" t="s">
        <v>8295</v>
      </c>
      <c r="D2236" s="465" t="s">
        <v>436</v>
      </c>
      <c r="E2236" s="465" t="s">
        <v>117</v>
      </c>
      <c r="F2236" s="469" t="str">
        <f t="shared" si="68"/>
        <v>other</v>
      </c>
      <c r="G2236" s="260">
        <v>3.6805555555555598E-4</v>
      </c>
      <c r="H2236" s="260">
        <v>8.7345643782899995E-2</v>
      </c>
      <c r="I2236" s="260">
        <v>0</v>
      </c>
      <c r="J2236" s="260">
        <v>3.2596083674856906E-4</v>
      </c>
      <c r="K2236" s="260">
        <v>8.8039660375876405E-2</v>
      </c>
      <c r="L2236" s="301">
        <f t="shared" si="69"/>
        <v>0.31694277735315507</v>
      </c>
      <c r="M2236" s="459">
        <f>IFERROR((Tableau1[[#This Row],[Scope 1
(kg CO2-eq)]]+Tableau1[[#This Row],[Scope 2 energy
(kg CO2-eq)]]+Tableau1[[#This Row],[Scope 2 Infrastructure
(kg CO2-eq)]])/Tableau1[[#This Row],[Total CO2-emissions
(kg CO2-eq)
for scope 3 use ]],"")</f>
        <v>0.99629756593756491</v>
      </c>
      <c r="N2236" s="436" t="s">
        <v>436</v>
      </c>
      <c r="O2236" s="259">
        <v>3.6</v>
      </c>
      <c r="P2236" s="259" t="s">
        <v>4258</v>
      </c>
      <c r="Q2236" s="259" t="s">
        <v>5278</v>
      </c>
    </row>
    <row r="2237" spans="1:17" ht="21.75" customHeight="1">
      <c r="A2237" s="301" t="s">
        <v>4258</v>
      </c>
      <c r="B2237" s="301" t="s">
        <v>5278</v>
      </c>
      <c r="C2237" s="316" t="s">
        <v>8296</v>
      </c>
      <c r="D2237" s="465" t="s">
        <v>436</v>
      </c>
      <c r="E2237" s="465" t="s">
        <v>6056</v>
      </c>
      <c r="F2237" s="469" t="str">
        <f t="shared" si="68"/>
        <v>other</v>
      </c>
      <c r="G2237" s="260">
        <v>3.6805555555555598E-4</v>
      </c>
      <c r="H2237" s="260">
        <v>0.19022522722890001</v>
      </c>
      <c r="I2237" s="260">
        <v>0</v>
      </c>
      <c r="J2237" s="260">
        <v>3.2596083674856906E-4</v>
      </c>
      <c r="K2237" s="260">
        <v>0.19091924398528201</v>
      </c>
      <c r="L2237" s="301">
        <f t="shared" si="69"/>
        <v>0.68730927834701527</v>
      </c>
      <c r="M2237" s="459">
        <f>IFERROR((Tableau1[[#This Row],[Scope 1
(kg CO2-eq)]]+Tableau1[[#This Row],[Scope 2 energy
(kg CO2-eq)]]+Tableau1[[#This Row],[Scope 2 Infrastructure
(kg CO2-eq)]])/Tableau1[[#This Row],[Total CO2-emissions
(kg CO2-eq)
for scope 3 use ]],"")</f>
        <v>0.99829267498643781</v>
      </c>
      <c r="N2237" s="436" t="s">
        <v>436</v>
      </c>
      <c r="O2237" s="259">
        <v>3.6</v>
      </c>
      <c r="P2237" s="259" t="s">
        <v>4258</v>
      </c>
      <c r="Q2237" s="259" t="s">
        <v>5278</v>
      </c>
    </row>
    <row r="2238" spans="1:17" ht="21.75" customHeight="1">
      <c r="A2238" s="301" t="s">
        <v>4258</v>
      </c>
      <c r="B2238" s="301" t="s">
        <v>5278</v>
      </c>
      <c r="C2238" s="316" t="s">
        <v>8297</v>
      </c>
      <c r="D2238" s="465" t="s">
        <v>436</v>
      </c>
      <c r="E2238" s="465" t="s">
        <v>6023</v>
      </c>
      <c r="F2238" s="469" t="str">
        <f t="shared" si="68"/>
        <v>other</v>
      </c>
      <c r="G2238" s="260">
        <v>3.6805555555555598E-4</v>
      </c>
      <c r="H2238" s="260">
        <v>4.7336667139199998E-2</v>
      </c>
      <c r="I2238" s="260">
        <v>0</v>
      </c>
      <c r="J2238" s="260">
        <v>3.2596083674856906E-4</v>
      </c>
      <c r="K2238" s="260">
        <v>4.8030684049151097E-2</v>
      </c>
      <c r="L2238" s="301">
        <f t="shared" si="69"/>
        <v>0.17291046257694395</v>
      </c>
      <c r="M2238" s="459">
        <f>IFERROR((Tableau1[[#This Row],[Scope 1
(kg CO2-eq)]]+Tableau1[[#This Row],[Scope 2 energy
(kg CO2-eq)]]+Tableau1[[#This Row],[Scope 2 Infrastructure
(kg CO2-eq)]])/Tableau1[[#This Row],[Total CO2-emissions
(kg CO2-eq)
for scope 3 use ]],"")</f>
        <v>0.99321347674203486</v>
      </c>
      <c r="N2238" s="436" t="s">
        <v>436</v>
      </c>
      <c r="O2238" s="259">
        <v>3.6</v>
      </c>
      <c r="P2238" s="259" t="s">
        <v>4258</v>
      </c>
      <c r="Q2238" s="259" t="s">
        <v>5278</v>
      </c>
    </row>
    <row r="2239" spans="1:17" ht="21.75" customHeight="1">
      <c r="A2239" s="301" t="s">
        <v>4258</v>
      </c>
      <c r="B2239" s="301" t="s">
        <v>5278</v>
      </c>
      <c r="C2239" s="316" t="s">
        <v>8298</v>
      </c>
      <c r="D2239" s="465" t="s">
        <v>436</v>
      </c>
      <c r="E2239" s="465" t="s">
        <v>6057</v>
      </c>
      <c r="F2239" s="469" t="str">
        <f t="shared" si="68"/>
        <v>other</v>
      </c>
      <c r="G2239" s="260">
        <v>3.6805555555555598E-4</v>
      </c>
      <c r="H2239" s="260">
        <v>7.5222494503999995E-2</v>
      </c>
      <c r="I2239" s="260">
        <v>0</v>
      </c>
      <c r="J2239" s="260">
        <v>3.2596083674856906E-4</v>
      </c>
      <c r="K2239" s="260">
        <v>7.5916511138883799E-2</v>
      </c>
      <c r="L2239" s="301">
        <f t="shared" si="69"/>
        <v>0.27329944009998169</v>
      </c>
      <c r="M2239" s="459">
        <f>IFERROR((Tableau1[[#This Row],[Scope 1
(kg CO2-eq)]]+Tableau1[[#This Row],[Scope 2 energy
(kg CO2-eq)]]+Tableau1[[#This Row],[Scope 2 Infrastructure
(kg CO2-eq)]])/Tableau1[[#This Row],[Total CO2-emissions
(kg CO2-eq)
for scope 3 use ]],"")</f>
        <v>0.99570632166259687</v>
      </c>
      <c r="N2239" s="436" t="s">
        <v>436</v>
      </c>
      <c r="O2239" s="259">
        <v>3.6</v>
      </c>
      <c r="P2239" s="259" t="s">
        <v>4258</v>
      </c>
      <c r="Q2239" s="259" t="s">
        <v>5278</v>
      </c>
    </row>
    <row r="2240" spans="1:17" ht="21.75" customHeight="1">
      <c r="A2240" s="301" t="s">
        <v>4258</v>
      </c>
      <c r="B2240" s="301" t="s">
        <v>5278</v>
      </c>
      <c r="C2240" s="316" t="s">
        <v>8299</v>
      </c>
      <c r="D2240" s="465" t="s">
        <v>436</v>
      </c>
      <c r="E2240" s="465" t="s">
        <v>700</v>
      </c>
      <c r="F2240" s="469" t="str">
        <f t="shared" si="68"/>
        <v>CH</v>
      </c>
      <c r="G2240" s="260">
        <v>3.6805555555555598E-4</v>
      </c>
      <c r="H2240" s="260">
        <v>2.979248856E-2</v>
      </c>
      <c r="I2240" s="260">
        <v>0</v>
      </c>
      <c r="J2240" s="260">
        <v>3.2595605726415904E-4</v>
      </c>
      <c r="K2240" s="260">
        <v>3.0486500246941901E-2</v>
      </c>
      <c r="L2240" s="301">
        <f t="shared" si="69"/>
        <v>0.10975140088899084</v>
      </c>
      <c r="M2240" s="459">
        <f>IFERROR((Tableau1[[#This Row],[Scope 1
(kg CO2-eq)]]+Tableau1[[#This Row],[Scope 2 energy
(kg CO2-eq)]]+Tableau1[[#This Row],[Scope 2 Infrastructure
(kg CO2-eq)]])/Tableau1[[#This Row],[Total CO2-emissions
(kg CO2-eq)
for scope 3 use ]],"")</f>
        <v>0.98930818136729082</v>
      </c>
      <c r="N2240" s="436" t="s">
        <v>436</v>
      </c>
      <c r="O2240" s="259">
        <v>3.6</v>
      </c>
      <c r="P2240" s="259" t="s">
        <v>4258</v>
      </c>
      <c r="Q2240" s="259" t="s">
        <v>5278</v>
      </c>
    </row>
    <row r="2241" spans="1:17" ht="21.75" customHeight="1">
      <c r="A2241" s="301" t="s">
        <v>4258</v>
      </c>
      <c r="B2241" s="301" t="s">
        <v>5278</v>
      </c>
      <c r="C2241" s="316" t="s">
        <v>8300</v>
      </c>
      <c r="D2241" s="465" t="s">
        <v>436</v>
      </c>
      <c r="E2241" s="465" t="s">
        <v>6058</v>
      </c>
      <c r="F2241" s="469" t="str">
        <f t="shared" si="68"/>
        <v>other</v>
      </c>
      <c r="G2241" s="260">
        <v>3.6805555555555598E-4</v>
      </c>
      <c r="H2241" s="260">
        <v>0.15872817971879999</v>
      </c>
      <c r="I2241" s="260">
        <v>0</v>
      </c>
      <c r="J2241" s="260">
        <v>3.2596083674856906E-4</v>
      </c>
      <c r="K2241" s="260">
        <v>0.15942219424719101</v>
      </c>
      <c r="L2241" s="301">
        <f t="shared" si="69"/>
        <v>0.57391989928988763</v>
      </c>
      <c r="M2241" s="459">
        <f>IFERROR((Tableau1[[#This Row],[Scope 1
(kg CO2-eq)]]+Tableau1[[#This Row],[Scope 2 energy
(kg CO2-eq)]]+Tableau1[[#This Row],[Scope 2 Infrastructure
(kg CO2-eq)]])/Tableau1[[#This Row],[Total CO2-emissions
(kg CO2-eq)
for scope 3 use ]],"")</f>
        <v>0.99795537268587553</v>
      </c>
      <c r="N2241" s="436" t="s">
        <v>436</v>
      </c>
      <c r="O2241" s="259">
        <v>3.6</v>
      </c>
      <c r="P2241" s="259" t="s">
        <v>4258</v>
      </c>
      <c r="Q2241" s="259" t="s">
        <v>5278</v>
      </c>
    </row>
    <row r="2242" spans="1:17" ht="21.75" customHeight="1">
      <c r="A2242" s="301" t="s">
        <v>4258</v>
      </c>
      <c r="B2242" s="301" t="s">
        <v>5278</v>
      </c>
      <c r="C2242" s="316" t="s">
        <v>8301</v>
      </c>
      <c r="D2242" s="465" t="s">
        <v>436</v>
      </c>
      <c r="E2242" s="465" t="s">
        <v>6017</v>
      </c>
      <c r="F2242" s="469" t="str">
        <f t="shared" ref="F2242:F2305" si="70">IF(ISNUMBER(SEARCH("{CH}", C2242)), "CH", "other")</f>
        <v>other</v>
      </c>
      <c r="G2242" s="260">
        <v>3.6805555555555598E-4</v>
      </c>
      <c r="H2242" s="260">
        <v>0.25084180569379999</v>
      </c>
      <c r="I2242" s="260">
        <v>0</v>
      </c>
      <c r="J2242" s="260">
        <v>3.2596083674856906E-4</v>
      </c>
      <c r="K2242" s="260">
        <v>0.25153582031475502</v>
      </c>
      <c r="L2242" s="301">
        <f t="shared" ref="L2242:L2305" si="71">IF(N2242="MJ", K2242*3.6, IF(N2242="m", K2242*1000, ""))</f>
        <v>0.9055289531331181</v>
      </c>
      <c r="M2242" s="459">
        <f>IFERROR((Tableau1[[#This Row],[Scope 1
(kg CO2-eq)]]+Tableau1[[#This Row],[Scope 2 energy
(kg CO2-eq)]]+Tableau1[[#This Row],[Scope 2 Infrastructure
(kg CO2-eq)]])/Tableau1[[#This Row],[Total CO2-emissions
(kg CO2-eq)
for scope 3 use ]],"")</f>
        <v>0.99870412466506131</v>
      </c>
      <c r="N2242" s="436" t="s">
        <v>436</v>
      </c>
      <c r="O2242" s="259">
        <v>3.6</v>
      </c>
      <c r="P2242" s="259" t="s">
        <v>4258</v>
      </c>
      <c r="Q2242" s="259" t="s">
        <v>5278</v>
      </c>
    </row>
    <row r="2243" spans="1:17" ht="21.75" customHeight="1">
      <c r="A2243" s="301" t="s">
        <v>4258</v>
      </c>
      <c r="B2243" s="301" t="s">
        <v>5278</v>
      </c>
      <c r="C2243" s="316" t="s">
        <v>8302</v>
      </c>
      <c r="D2243" s="465" t="s">
        <v>436</v>
      </c>
      <c r="E2243" s="465" t="s">
        <v>6051</v>
      </c>
      <c r="F2243" s="469" t="str">
        <f t="shared" si="70"/>
        <v>other</v>
      </c>
      <c r="G2243" s="260">
        <v>3.6805555555555598E-4</v>
      </c>
      <c r="H2243" s="260">
        <v>0.2479862564466</v>
      </c>
      <c r="I2243" s="260">
        <v>0</v>
      </c>
      <c r="J2243" s="260">
        <v>3.2596083674856906E-4</v>
      </c>
      <c r="K2243" s="260">
        <v>0.248680271627922</v>
      </c>
      <c r="L2243" s="301">
        <f t="shared" si="71"/>
        <v>0.89524897786051927</v>
      </c>
      <c r="M2243" s="459">
        <f>IFERROR((Tableau1[[#This Row],[Scope 1
(kg CO2-eq)]]+Tableau1[[#This Row],[Scope 2 energy
(kg CO2-eq)]]+Tableau1[[#This Row],[Scope 2 Infrastructure
(kg CO2-eq)]])/Tableau1[[#This Row],[Total CO2-emissions
(kg CO2-eq)
for scope 3 use ]],"")</f>
        <v>0.99868924211947874</v>
      </c>
      <c r="N2243" s="436" t="s">
        <v>436</v>
      </c>
      <c r="O2243" s="259">
        <v>3.6</v>
      </c>
      <c r="P2243" s="259" t="s">
        <v>4258</v>
      </c>
      <c r="Q2243" s="259" t="s">
        <v>5278</v>
      </c>
    </row>
    <row r="2244" spans="1:17" ht="21.75" customHeight="1">
      <c r="A2244" s="301" t="s">
        <v>4258</v>
      </c>
      <c r="B2244" s="301" t="s">
        <v>5278</v>
      </c>
      <c r="C2244" s="316" t="s">
        <v>8303</v>
      </c>
      <c r="D2244" s="465" t="s">
        <v>436</v>
      </c>
      <c r="E2244" s="465" t="s">
        <v>6045</v>
      </c>
      <c r="F2244" s="469" t="str">
        <f t="shared" si="70"/>
        <v>other</v>
      </c>
      <c r="G2244" s="260">
        <v>3.6805555555555598E-4</v>
      </c>
      <c r="H2244" s="260">
        <v>0.20911680625000001</v>
      </c>
      <c r="I2244" s="260">
        <v>0</v>
      </c>
      <c r="J2244" s="260">
        <v>3.2596083674856906E-4</v>
      </c>
      <c r="K2244" s="260">
        <v>0.20981082278645599</v>
      </c>
      <c r="L2244" s="301">
        <f t="shared" si="71"/>
        <v>0.7553189620312416</v>
      </c>
      <c r="M2244" s="459">
        <f>IFERROR((Tableau1[[#This Row],[Scope 1
(kg CO2-eq)]]+Tableau1[[#This Row],[Scope 2 energy
(kg CO2-eq)]]+Tableau1[[#This Row],[Scope 2 Infrastructure
(kg CO2-eq)]])/Tableau1[[#This Row],[Total CO2-emissions
(kg CO2-eq)
for scope 3 use ]],"")</f>
        <v>0.99844640530659279</v>
      </c>
      <c r="N2244" s="436" t="s">
        <v>436</v>
      </c>
      <c r="O2244" s="259">
        <v>3.6</v>
      </c>
      <c r="P2244" s="259" t="s">
        <v>4258</v>
      </c>
      <c r="Q2244" s="259" t="s">
        <v>5278</v>
      </c>
    </row>
    <row r="2245" spans="1:17" ht="21.75" customHeight="1">
      <c r="A2245" s="301" t="s">
        <v>4258</v>
      </c>
      <c r="B2245" s="301" t="s">
        <v>5278</v>
      </c>
      <c r="C2245" s="316" t="s">
        <v>8304</v>
      </c>
      <c r="D2245" s="465" t="s">
        <v>436</v>
      </c>
      <c r="E2245" s="465" t="s">
        <v>6016</v>
      </c>
      <c r="F2245" s="469" t="str">
        <f t="shared" si="70"/>
        <v>other</v>
      </c>
      <c r="G2245" s="260">
        <v>3.6805555555555598E-4</v>
      </c>
      <c r="H2245" s="260">
        <v>0.16250005819800001</v>
      </c>
      <c r="I2245" s="260">
        <v>0</v>
      </c>
      <c r="J2245" s="260">
        <v>3.2596083674856906E-4</v>
      </c>
      <c r="K2245" s="260">
        <v>0.163194074298944</v>
      </c>
      <c r="L2245" s="301">
        <f t="shared" si="71"/>
        <v>0.58749866747619839</v>
      </c>
      <c r="M2245" s="459">
        <f>IFERROR((Tableau1[[#This Row],[Scope 1
(kg CO2-eq)]]+Tableau1[[#This Row],[Scope 2 energy
(kg CO2-eq)]]+Tableau1[[#This Row],[Scope 2 Infrastructure
(kg CO2-eq)]])/Tableau1[[#This Row],[Total CO2-emissions
(kg CO2-eq)
for scope 3 use ]],"")</f>
        <v>0.99800262021284336</v>
      </c>
      <c r="N2245" s="436" t="s">
        <v>436</v>
      </c>
      <c r="O2245" s="259">
        <v>3.6</v>
      </c>
      <c r="P2245" s="259" t="s">
        <v>4258</v>
      </c>
      <c r="Q2245" s="259" t="s">
        <v>5278</v>
      </c>
    </row>
    <row r="2246" spans="1:17" ht="21.75" customHeight="1">
      <c r="A2246" s="301" t="s">
        <v>4258</v>
      </c>
      <c r="B2246" s="301" t="s">
        <v>5278</v>
      </c>
      <c r="C2246" s="316" t="s">
        <v>8305</v>
      </c>
      <c r="D2246" s="465" t="s">
        <v>436</v>
      </c>
      <c r="E2246" s="465" t="s">
        <v>6022</v>
      </c>
      <c r="F2246" s="469" t="str">
        <f t="shared" si="70"/>
        <v>other</v>
      </c>
      <c r="G2246" s="260">
        <v>3.6805555555555598E-4</v>
      </c>
      <c r="H2246" s="260">
        <v>0.14515061480319999</v>
      </c>
      <c r="I2246" s="260">
        <v>0</v>
      </c>
      <c r="J2246" s="260">
        <v>3.2596083674856906E-4</v>
      </c>
      <c r="K2246" s="260">
        <v>0.145844630736433</v>
      </c>
      <c r="L2246" s="301">
        <f t="shared" si="71"/>
        <v>0.52504067065115878</v>
      </c>
      <c r="M2246" s="459">
        <f>IFERROR((Tableau1[[#This Row],[Scope 1
(kg CO2-eq)]]+Tableau1[[#This Row],[Scope 2 energy
(kg CO2-eq)]]+Tableau1[[#This Row],[Scope 2 Infrastructure
(kg CO2-eq)]])/Tableau1[[#This Row],[Total CO2-emissions
(kg CO2-eq)
for scope 3 use ]],"")</f>
        <v>0.9977650162640096</v>
      </c>
      <c r="N2246" s="436" t="s">
        <v>436</v>
      </c>
      <c r="O2246" s="259">
        <v>3.6</v>
      </c>
      <c r="P2246" s="259" t="s">
        <v>4258</v>
      </c>
      <c r="Q2246" s="259" t="s">
        <v>5278</v>
      </c>
    </row>
    <row r="2247" spans="1:17" ht="21.75" customHeight="1">
      <c r="A2247" s="301" t="s">
        <v>4258</v>
      </c>
      <c r="B2247" s="301" t="s">
        <v>5278</v>
      </c>
      <c r="C2247" s="316" t="s">
        <v>8306</v>
      </c>
      <c r="D2247" s="465" t="s">
        <v>436</v>
      </c>
      <c r="E2247" s="465" t="s">
        <v>6059</v>
      </c>
      <c r="F2247" s="469" t="str">
        <f t="shared" si="70"/>
        <v>other</v>
      </c>
      <c r="G2247" s="260">
        <v>3.6805555555555598E-4</v>
      </c>
      <c r="H2247" s="260">
        <v>0.32886714509999998</v>
      </c>
      <c r="I2247" s="260">
        <v>0</v>
      </c>
      <c r="J2247" s="260">
        <v>3.2596083674856906E-4</v>
      </c>
      <c r="K2247" s="260">
        <v>0.32956116158070398</v>
      </c>
      <c r="L2247" s="301">
        <f t="shared" si="71"/>
        <v>1.1864201816905344</v>
      </c>
      <c r="M2247" s="459">
        <f>IFERROR((Tableau1[[#This Row],[Scope 1
(kg CO2-eq)]]+Tableau1[[#This Row],[Scope 2 energy
(kg CO2-eq)]]+Tableau1[[#This Row],[Scope 2 Infrastructure
(kg CO2-eq)]])/Tableau1[[#This Row],[Total CO2-emissions
(kg CO2-eq)
for scope 3 use ]],"")</f>
        <v>0.99901092433469718</v>
      </c>
      <c r="N2247" s="436" t="s">
        <v>436</v>
      </c>
      <c r="O2247" s="259">
        <v>3.6</v>
      </c>
      <c r="P2247" s="259" t="s">
        <v>4258</v>
      </c>
      <c r="Q2247" s="259" t="s">
        <v>5278</v>
      </c>
    </row>
    <row r="2248" spans="1:17" ht="21.75" customHeight="1">
      <c r="A2248" s="301" t="s">
        <v>4258</v>
      </c>
      <c r="B2248" s="301" t="s">
        <v>5278</v>
      </c>
      <c r="C2248" s="316" t="s">
        <v>8307</v>
      </c>
      <c r="D2248" s="465" t="s">
        <v>436</v>
      </c>
      <c r="E2248" s="465" t="s">
        <v>6018</v>
      </c>
      <c r="F2248" s="469" t="str">
        <f t="shared" si="70"/>
        <v>other</v>
      </c>
      <c r="G2248" s="260">
        <v>3.6805555555555598E-4</v>
      </c>
      <c r="H2248" s="260">
        <v>0.13663152127040001</v>
      </c>
      <c r="I2248" s="260">
        <v>0</v>
      </c>
      <c r="J2248" s="260">
        <v>3.2596083674856906E-4</v>
      </c>
      <c r="K2248" s="260">
        <v>0.137325537098651</v>
      </c>
      <c r="L2248" s="301">
        <f t="shared" si="71"/>
        <v>0.49437193355514364</v>
      </c>
      <c r="M2248" s="459">
        <f>IFERROR((Tableau1[[#This Row],[Scope 1
(kg CO2-eq)]]+Tableau1[[#This Row],[Scope 2 energy
(kg CO2-eq)]]+Tableau1[[#This Row],[Scope 2 Infrastructure
(kg CO2-eq)]])/Tableau1[[#This Row],[Total CO2-emissions
(kg CO2-eq)
for scope 3 use ]],"")</f>
        <v>0.99762636812072847</v>
      </c>
      <c r="N2248" s="436" t="s">
        <v>436</v>
      </c>
      <c r="O2248" s="259">
        <v>3.6</v>
      </c>
      <c r="P2248" s="259" t="s">
        <v>4258</v>
      </c>
      <c r="Q2248" s="259" t="s">
        <v>5278</v>
      </c>
    </row>
    <row r="2249" spans="1:17" ht="21.75" customHeight="1">
      <c r="A2249" s="301" t="s">
        <v>4258</v>
      </c>
      <c r="B2249" s="301" t="s">
        <v>5278</v>
      </c>
      <c r="C2249" s="316" t="s">
        <v>8308</v>
      </c>
      <c r="D2249" s="465" t="s">
        <v>436</v>
      </c>
      <c r="E2249" s="465" t="s">
        <v>6060</v>
      </c>
      <c r="F2249" s="469" t="str">
        <f t="shared" si="70"/>
        <v>other</v>
      </c>
      <c r="G2249" s="260">
        <v>3.6805555555555598E-4</v>
      </c>
      <c r="H2249" s="260">
        <v>0.10060799682</v>
      </c>
      <c r="I2249" s="260">
        <v>0</v>
      </c>
      <c r="J2249" s="260">
        <v>3.2596083674856906E-4</v>
      </c>
      <c r="K2249" s="260">
        <v>0.10130201232248499</v>
      </c>
      <c r="L2249" s="301">
        <f t="shared" si="71"/>
        <v>0.36468724436094596</v>
      </c>
      <c r="M2249" s="459">
        <f>IFERROR((Tableau1[[#This Row],[Scope 1
(kg CO2-eq)]]+Tableau1[[#This Row],[Scope 2 energy
(kg CO2-eq)]]+Tableau1[[#This Row],[Scope 2 Infrastructure
(kg CO2-eq)]])/Tableau1[[#This Row],[Total CO2-emissions
(kg CO2-eq)
for scope 3 use ]],"")</f>
        <v>0.99678229544057051</v>
      </c>
      <c r="N2249" s="436" t="s">
        <v>436</v>
      </c>
      <c r="O2249" s="259">
        <v>3.6</v>
      </c>
      <c r="P2249" s="259" t="s">
        <v>4258</v>
      </c>
      <c r="Q2249" s="259" t="s">
        <v>5278</v>
      </c>
    </row>
    <row r="2250" spans="1:17" ht="21.75" customHeight="1">
      <c r="A2250" s="301" t="s">
        <v>4258</v>
      </c>
      <c r="B2250" s="301" t="s">
        <v>5278</v>
      </c>
      <c r="C2250" s="316" t="s">
        <v>8309</v>
      </c>
      <c r="D2250" s="465" t="s">
        <v>436</v>
      </c>
      <c r="E2250" s="465" t="s">
        <v>119</v>
      </c>
      <c r="F2250" s="469" t="str">
        <f t="shared" si="70"/>
        <v>other</v>
      </c>
      <c r="G2250" s="260">
        <v>3.6805555555555598E-4</v>
      </c>
      <c r="H2250" s="260">
        <v>2.7768382879600002E-2</v>
      </c>
      <c r="I2250" s="260">
        <v>0</v>
      </c>
      <c r="J2250" s="260">
        <v>3.2596083674856906E-4</v>
      </c>
      <c r="K2250" s="260">
        <v>2.84623990317029E-2</v>
      </c>
      <c r="L2250" s="301">
        <f t="shared" si="71"/>
        <v>0.10246463651413044</v>
      </c>
      <c r="M2250" s="459">
        <f>IFERROR((Tableau1[[#This Row],[Scope 1
(kg CO2-eq)]]+Tableau1[[#This Row],[Scope 2 energy
(kg CO2-eq)]]+Tableau1[[#This Row],[Scope 2 Infrastructure
(kg CO2-eq)]])/Tableau1[[#This Row],[Total CO2-emissions
(kg CO2-eq)
for scope 3 use ]],"")</f>
        <v>0.98854767666688004</v>
      </c>
      <c r="N2250" s="436" t="s">
        <v>436</v>
      </c>
      <c r="O2250" s="259">
        <v>3.6</v>
      </c>
      <c r="P2250" s="259" t="s">
        <v>4258</v>
      </c>
      <c r="Q2250" s="259" t="s">
        <v>5278</v>
      </c>
    </row>
    <row r="2251" spans="1:17" ht="21.75" customHeight="1">
      <c r="A2251" s="301" t="s">
        <v>4258</v>
      </c>
      <c r="B2251" s="301" t="s">
        <v>5278</v>
      </c>
      <c r="C2251" s="316" t="s">
        <v>8310</v>
      </c>
      <c r="D2251" s="465" t="s">
        <v>436</v>
      </c>
      <c r="E2251" s="465" t="s">
        <v>6034</v>
      </c>
      <c r="F2251" s="469" t="str">
        <f t="shared" si="70"/>
        <v>other</v>
      </c>
      <c r="G2251" s="260">
        <v>3.6805555555555598E-4</v>
      </c>
      <c r="H2251" s="260">
        <v>0.17580942983530001</v>
      </c>
      <c r="I2251" s="260">
        <v>0</v>
      </c>
      <c r="J2251" s="260">
        <v>3.2596083674856906E-4</v>
      </c>
      <c r="K2251" s="260">
        <v>0.17650344550478</v>
      </c>
      <c r="L2251" s="301">
        <f t="shared" si="71"/>
        <v>0.63541240381720798</v>
      </c>
      <c r="M2251" s="459">
        <f>IFERROR((Tableau1[[#This Row],[Scope 1
(kg CO2-eq)]]+Tableau1[[#This Row],[Scope 2 energy
(kg CO2-eq)]]+Tableau1[[#This Row],[Scope 2 Infrastructure
(kg CO2-eq)]])/Tableau1[[#This Row],[Total CO2-emissions
(kg CO2-eq)
for scope 3 use ]],"")</f>
        <v>0.9981532365388549</v>
      </c>
      <c r="N2251" s="436" t="s">
        <v>436</v>
      </c>
      <c r="O2251" s="259">
        <v>3.6</v>
      </c>
      <c r="P2251" s="259" t="s">
        <v>4258</v>
      </c>
      <c r="Q2251" s="259" t="s">
        <v>5278</v>
      </c>
    </row>
    <row r="2252" spans="1:17" ht="21.75" customHeight="1">
      <c r="A2252" s="301" t="s">
        <v>4258</v>
      </c>
      <c r="B2252" s="301" t="s">
        <v>5278</v>
      </c>
      <c r="C2252" s="316" t="s">
        <v>8311</v>
      </c>
      <c r="D2252" s="465" t="s">
        <v>436</v>
      </c>
      <c r="E2252" s="465" t="s">
        <v>122</v>
      </c>
      <c r="F2252" s="469" t="str">
        <f t="shared" si="70"/>
        <v>other</v>
      </c>
      <c r="G2252" s="260">
        <v>3.6805555555555598E-4</v>
      </c>
      <c r="H2252" s="260">
        <v>0.27691887283760003</v>
      </c>
      <c r="I2252" s="260">
        <v>0</v>
      </c>
      <c r="J2252" s="260">
        <v>3.2596083674856906E-4</v>
      </c>
      <c r="K2252" s="260">
        <v>0.27761288942284901</v>
      </c>
      <c r="L2252" s="301">
        <f t="shared" si="71"/>
        <v>0.99940640192225649</v>
      </c>
      <c r="M2252" s="459">
        <f>IFERROR((Tableau1[[#This Row],[Scope 1
(kg CO2-eq)]]+Tableau1[[#This Row],[Scope 2 energy
(kg CO2-eq)]]+Tableau1[[#This Row],[Scope 2 Infrastructure
(kg CO2-eq)]])/Tableau1[[#This Row],[Total CO2-emissions
(kg CO2-eq)
for scope 3 use ]],"")</f>
        <v>0.99882584331595314</v>
      </c>
      <c r="N2252" s="436" t="s">
        <v>436</v>
      </c>
      <c r="O2252" s="259">
        <v>3.6</v>
      </c>
      <c r="P2252" s="259" t="s">
        <v>4258</v>
      </c>
      <c r="Q2252" s="259" t="s">
        <v>5278</v>
      </c>
    </row>
    <row r="2253" spans="1:17" ht="21.75" customHeight="1">
      <c r="A2253" s="301" t="s">
        <v>4258</v>
      </c>
      <c r="B2253" s="301" t="s">
        <v>5278</v>
      </c>
      <c r="C2253" s="316" t="s">
        <v>8312</v>
      </c>
      <c r="D2253" s="465" t="s">
        <v>436</v>
      </c>
      <c r="E2253" s="465" t="s">
        <v>6046</v>
      </c>
      <c r="F2253" s="469" t="str">
        <f t="shared" si="70"/>
        <v>other</v>
      </c>
      <c r="G2253" s="260">
        <v>3.6805555555555598E-4</v>
      </c>
      <c r="H2253" s="260">
        <v>0.1624046375424</v>
      </c>
      <c r="I2253" s="260">
        <v>0</v>
      </c>
      <c r="J2253" s="260">
        <v>3.2596083674856906E-4</v>
      </c>
      <c r="K2253" s="260">
        <v>0.16309865191877601</v>
      </c>
      <c r="L2253" s="301">
        <f t="shared" si="71"/>
        <v>0.58715514690759363</v>
      </c>
      <c r="M2253" s="459">
        <f>IFERROR((Tableau1[[#This Row],[Scope 1
(kg CO2-eq)]]+Tableau1[[#This Row],[Scope 2 energy
(kg CO2-eq)]]+Tableau1[[#This Row],[Scope 2 Infrastructure
(kg CO2-eq)]])/Tableau1[[#This Row],[Total CO2-emissions
(kg CO2-eq)
for scope 3 use ]],"")</f>
        <v>0.9980014622010317</v>
      </c>
      <c r="N2253" s="436" t="s">
        <v>436</v>
      </c>
      <c r="O2253" s="259">
        <v>3.6</v>
      </c>
      <c r="P2253" s="259" t="s">
        <v>4258</v>
      </c>
      <c r="Q2253" s="259" t="s">
        <v>5278</v>
      </c>
    </row>
    <row r="2254" spans="1:17" ht="21.75" customHeight="1">
      <c r="A2254" s="301" t="s">
        <v>4258</v>
      </c>
      <c r="B2254" s="301" t="s">
        <v>5278</v>
      </c>
      <c r="C2254" s="316" t="s">
        <v>8313</v>
      </c>
      <c r="D2254" s="465" t="s">
        <v>436</v>
      </c>
      <c r="E2254" s="465" t="s">
        <v>6052</v>
      </c>
      <c r="F2254" s="469" t="str">
        <f t="shared" si="70"/>
        <v>other</v>
      </c>
      <c r="G2254" s="260">
        <v>3.6805555555555598E-4</v>
      </c>
      <c r="H2254" s="260">
        <v>0.1456157250432</v>
      </c>
      <c r="I2254" s="260">
        <v>0</v>
      </c>
      <c r="J2254" s="260">
        <v>3.2596083674856906E-4</v>
      </c>
      <c r="K2254" s="260">
        <v>0.14630974080621101</v>
      </c>
      <c r="L2254" s="301">
        <f t="shared" si="71"/>
        <v>0.5267150669023597</v>
      </c>
      <c r="M2254" s="459">
        <f>IFERROR((Tableau1[[#This Row],[Scope 1
(kg CO2-eq)]]+Tableau1[[#This Row],[Scope 2 energy
(kg CO2-eq)]]+Tableau1[[#This Row],[Scope 2 Infrastructure
(kg CO2-eq)]])/Tableau1[[#This Row],[Total CO2-emissions
(kg CO2-eq)
for scope 3 use ]],"")</f>
        <v>0.99777212230942847</v>
      </c>
      <c r="N2254" s="436" t="s">
        <v>436</v>
      </c>
      <c r="O2254" s="259">
        <v>3.6</v>
      </c>
      <c r="P2254" s="259" t="s">
        <v>4258</v>
      </c>
      <c r="Q2254" s="259" t="s">
        <v>5278</v>
      </c>
    </row>
    <row r="2255" spans="1:17" ht="21.75" customHeight="1">
      <c r="A2255" s="301" t="s">
        <v>4258</v>
      </c>
      <c r="B2255" s="301" t="s">
        <v>5278</v>
      </c>
      <c r="C2255" s="316" t="s">
        <v>8314</v>
      </c>
      <c r="D2255" s="465" t="s">
        <v>436</v>
      </c>
      <c r="E2255" s="465" t="s">
        <v>4165</v>
      </c>
      <c r="F2255" s="469" t="str">
        <f t="shared" si="70"/>
        <v>other</v>
      </c>
      <c r="G2255" s="260">
        <v>3.6805555555555598E-4</v>
      </c>
      <c r="H2255" s="260">
        <v>0.26610258897810002</v>
      </c>
      <c r="I2255" s="260">
        <v>0</v>
      </c>
      <c r="J2255" s="260">
        <v>3.2596083674856906E-4</v>
      </c>
      <c r="K2255" s="260">
        <v>0.266796604590399</v>
      </c>
      <c r="L2255" s="301">
        <f t="shared" si="71"/>
        <v>0.96046777652543647</v>
      </c>
      <c r="M2255" s="459">
        <f>IFERROR((Tableau1[[#This Row],[Scope 1
(kg CO2-eq)]]+Tableau1[[#This Row],[Scope 2 energy
(kg CO2-eq)]]+Tableau1[[#This Row],[Scope 2 Infrastructure
(kg CO2-eq)]])/Tableau1[[#This Row],[Total CO2-emissions
(kg CO2-eq)
for scope 3 use ]],"")</f>
        <v>0.99877824510831448</v>
      </c>
      <c r="N2255" s="436" t="s">
        <v>436</v>
      </c>
      <c r="O2255" s="259">
        <v>3.6</v>
      </c>
      <c r="P2255" s="259" t="s">
        <v>4258</v>
      </c>
      <c r="Q2255" s="259" t="s">
        <v>5278</v>
      </c>
    </row>
    <row r="2256" spans="1:17" ht="21.75" customHeight="1">
      <c r="A2256" s="301" t="s">
        <v>4258</v>
      </c>
      <c r="B2256" s="301" t="s">
        <v>5278</v>
      </c>
      <c r="C2256" s="316" t="s">
        <v>8315</v>
      </c>
      <c r="D2256" s="465" t="s">
        <v>436</v>
      </c>
      <c r="E2256" s="465" t="s">
        <v>6061</v>
      </c>
      <c r="F2256" s="469" t="str">
        <f t="shared" si="70"/>
        <v>other</v>
      </c>
      <c r="G2256" s="260">
        <v>3.6805555555555598E-4</v>
      </c>
      <c r="H2256" s="260">
        <v>0.2143595513995</v>
      </c>
      <c r="I2256" s="260">
        <v>0</v>
      </c>
      <c r="J2256" s="260">
        <v>3.2596083674856906E-4</v>
      </c>
      <c r="K2256" s="260">
        <v>0.215053568004138</v>
      </c>
      <c r="L2256" s="301">
        <f t="shared" si="71"/>
        <v>0.77419284481489681</v>
      </c>
      <c r="M2256" s="459">
        <f>IFERROR((Tableau1[[#This Row],[Scope 1
(kg CO2-eq)]]+Tableau1[[#This Row],[Scope 2 energy
(kg CO2-eq)]]+Tableau1[[#This Row],[Scope 2 Infrastructure
(kg CO2-eq)]])/Tableau1[[#This Row],[Total CO2-emissions
(kg CO2-eq)
for scope 3 use ]],"")</f>
        <v>0.9984842797443092</v>
      </c>
      <c r="N2256" s="436" t="s">
        <v>436</v>
      </c>
      <c r="O2256" s="259">
        <v>3.6</v>
      </c>
      <c r="P2256" s="259" t="s">
        <v>4258</v>
      </c>
      <c r="Q2256" s="259" t="s">
        <v>5278</v>
      </c>
    </row>
    <row r="2257" spans="1:17" ht="21.75" customHeight="1">
      <c r="A2257" s="301" t="s">
        <v>4258</v>
      </c>
      <c r="B2257" s="301" t="s">
        <v>5278</v>
      </c>
      <c r="C2257" s="316" t="s">
        <v>8316</v>
      </c>
      <c r="D2257" s="465" t="s">
        <v>436</v>
      </c>
      <c r="E2257" s="465" t="s">
        <v>6062</v>
      </c>
      <c r="F2257" s="469" t="str">
        <f t="shared" si="70"/>
        <v>other</v>
      </c>
      <c r="G2257" s="260">
        <v>3.6805555555555598E-4</v>
      </c>
      <c r="H2257" s="260">
        <v>0.35157460583700001</v>
      </c>
      <c r="I2257" s="260">
        <v>0</v>
      </c>
      <c r="J2257" s="260">
        <v>4.1853944976645406E-4</v>
      </c>
      <c r="K2257" s="260">
        <v>0.35236120125994902</v>
      </c>
      <c r="L2257" s="301">
        <f t="shared" si="71"/>
        <v>1.2685003245358164</v>
      </c>
      <c r="M2257" s="459">
        <f>IFERROR((Tableau1[[#This Row],[Scope 1
(kg CO2-eq)]]+Tableau1[[#This Row],[Scope 2 energy
(kg CO2-eq)]]+Tableau1[[#This Row],[Scope 2 Infrastructure
(kg CO2-eq)]])/Tableau1[[#This Row],[Total CO2-emissions
(kg CO2-eq)
for scope 3 use ]],"")</f>
        <v>0.99881218515007653</v>
      </c>
      <c r="N2257" s="436" t="s">
        <v>436</v>
      </c>
      <c r="O2257" s="259">
        <v>3.6</v>
      </c>
      <c r="P2257" s="259" t="s">
        <v>4258</v>
      </c>
      <c r="Q2257" s="259" t="s">
        <v>5278</v>
      </c>
    </row>
    <row r="2258" spans="1:17" ht="21.75" customHeight="1">
      <c r="A2258" s="301" t="s">
        <v>4258</v>
      </c>
      <c r="B2258" s="301" t="s">
        <v>5278</v>
      </c>
      <c r="C2258" s="316" t="s">
        <v>8317</v>
      </c>
      <c r="D2258" s="465" t="s">
        <v>436</v>
      </c>
      <c r="E2258" s="465" t="s">
        <v>6063</v>
      </c>
      <c r="F2258" s="469" t="str">
        <f t="shared" si="70"/>
        <v>other</v>
      </c>
      <c r="G2258" s="260">
        <v>3.6805555555555598E-4</v>
      </c>
      <c r="H2258" s="260">
        <v>0.28396814398320003</v>
      </c>
      <c r="I2258" s="260">
        <v>0</v>
      </c>
      <c r="J2258" s="260">
        <v>3.2596083674856906E-4</v>
      </c>
      <c r="K2258" s="260">
        <v>0.28466215851795001</v>
      </c>
      <c r="L2258" s="301">
        <f t="shared" si="71"/>
        <v>1.0247837706646201</v>
      </c>
      <c r="M2258" s="459">
        <f>IFERROR((Tableau1[[#This Row],[Scope 1
(kg CO2-eq)]]+Tableau1[[#This Row],[Scope 2 energy
(kg CO2-eq)]]+Tableau1[[#This Row],[Scope 2 Infrastructure
(kg CO2-eq)]])/Tableau1[[#This Row],[Total CO2-emissions
(kg CO2-eq)
for scope 3 use ]],"")</f>
        <v>0.99885492690390787</v>
      </c>
      <c r="N2258" s="436" t="s">
        <v>436</v>
      </c>
      <c r="O2258" s="259">
        <v>3.6</v>
      </c>
      <c r="P2258" s="259" t="s">
        <v>4258</v>
      </c>
      <c r="Q2258" s="259" t="s">
        <v>5278</v>
      </c>
    </row>
    <row r="2259" spans="1:17" ht="21.75" customHeight="1">
      <c r="A2259" s="301" t="s">
        <v>4258</v>
      </c>
      <c r="B2259" s="301" t="s">
        <v>5278</v>
      </c>
      <c r="C2259" s="316" t="s">
        <v>8318</v>
      </c>
      <c r="D2259" s="465" t="s">
        <v>436</v>
      </c>
      <c r="E2259" s="465" t="s">
        <v>6064</v>
      </c>
      <c r="F2259" s="469" t="str">
        <f t="shared" si="70"/>
        <v>other</v>
      </c>
      <c r="G2259" s="260">
        <v>3.6805555555555598E-4</v>
      </c>
      <c r="H2259" s="260">
        <v>0.221736083808</v>
      </c>
      <c r="I2259" s="260">
        <v>0</v>
      </c>
      <c r="J2259" s="260">
        <v>3.2596083674856906E-4</v>
      </c>
      <c r="K2259" s="260">
        <v>0.22243010009974301</v>
      </c>
      <c r="L2259" s="301">
        <f t="shared" si="71"/>
        <v>0.80074836035907482</v>
      </c>
      <c r="M2259" s="459">
        <f>IFERROR((Tableau1[[#This Row],[Scope 1
(kg CO2-eq)]]+Tableau1[[#This Row],[Scope 2 energy
(kg CO2-eq)]]+Tableau1[[#This Row],[Scope 2 Infrastructure
(kg CO2-eq)]])/Tableau1[[#This Row],[Total CO2-emissions
(kg CO2-eq)
for scope 3 use ]],"")</f>
        <v>0.9985345475453129</v>
      </c>
      <c r="N2259" s="436" t="s">
        <v>436</v>
      </c>
      <c r="O2259" s="259">
        <v>3.6</v>
      </c>
      <c r="P2259" s="259" t="s">
        <v>4258</v>
      </c>
      <c r="Q2259" s="259" t="s">
        <v>5278</v>
      </c>
    </row>
    <row r="2260" spans="1:17" ht="21.75" customHeight="1">
      <c r="A2260" s="301" t="s">
        <v>4258</v>
      </c>
      <c r="B2260" s="301" t="s">
        <v>5278</v>
      </c>
      <c r="C2260" s="316" t="s">
        <v>8319</v>
      </c>
      <c r="D2260" s="465" t="s">
        <v>436</v>
      </c>
      <c r="E2260" s="465" t="s">
        <v>6065</v>
      </c>
      <c r="F2260" s="469" t="str">
        <f t="shared" si="70"/>
        <v>other</v>
      </c>
      <c r="G2260" s="260">
        <v>3.6805555555555598E-4</v>
      </c>
      <c r="H2260" s="260">
        <v>4.4833202252E-3</v>
      </c>
      <c r="I2260" s="260">
        <v>0</v>
      </c>
      <c r="J2260" s="260">
        <v>3.2596083674856906E-4</v>
      </c>
      <c r="K2260" s="260">
        <v>5.1773250567611903E-3</v>
      </c>
      <c r="L2260" s="301">
        <f t="shared" si="71"/>
        <v>1.8638370204340286E-2</v>
      </c>
      <c r="M2260" s="459">
        <f>IFERROR((Tableau1[[#This Row],[Scope 1
(kg CO2-eq)]]+Tableau1[[#This Row],[Scope 2 energy
(kg CO2-eq)]]+Tableau1[[#This Row],[Scope 2 Infrastructure
(kg CO2-eq)]])/Tableau1[[#This Row],[Total CO2-emissions
(kg CO2-eq)
for scope 3 use ]],"")</f>
        <v>0.93704291841209209</v>
      </c>
      <c r="N2260" s="436" t="s">
        <v>436</v>
      </c>
      <c r="O2260" s="259">
        <v>3.6</v>
      </c>
      <c r="P2260" s="259" t="s">
        <v>4258</v>
      </c>
      <c r="Q2260" s="259" t="s">
        <v>5278</v>
      </c>
    </row>
    <row r="2261" spans="1:17" ht="21.75" customHeight="1">
      <c r="A2261" s="301" t="s">
        <v>4258</v>
      </c>
      <c r="B2261" s="301" t="s">
        <v>5278</v>
      </c>
      <c r="C2261" s="316" t="s">
        <v>8320</v>
      </c>
      <c r="D2261" s="465" t="s">
        <v>436</v>
      </c>
      <c r="E2261" s="465" t="s">
        <v>6047</v>
      </c>
      <c r="F2261" s="469" t="str">
        <f t="shared" si="70"/>
        <v>other</v>
      </c>
      <c r="G2261" s="260">
        <v>3.6805555555555598E-4</v>
      </c>
      <c r="H2261" s="260">
        <v>0.17893974751799999</v>
      </c>
      <c r="I2261" s="260">
        <v>0</v>
      </c>
      <c r="J2261" s="260">
        <v>3.2596083674856906E-4</v>
      </c>
      <c r="K2261" s="260">
        <v>0.17963376337463999</v>
      </c>
      <c r="L2261" s="301">
        <f t="shared" si="71"/>
        <v>0.64668154814870393</v>
      </c>
      <c r="M2261" s="459">
        <f>IFERROR((Tableau1[[#This Row],[Scope 1
(kg CO2-eq)]]+Tableau1[[#This Row],[Scope 2 energy
(kg CO2-eq)]]+Tableau1[[#This Row],[Scope 2 Infrastructure
(kg CO2-eq)]])/Tableau1[[#This Row],[Total CO2-emissions
(kg CO2-eq)
for scope 3 use ]],"")</f>
        <v>0.99818541740171285</v>
      </c>
      <c r="N2261" s="436" t="s">
        <v>436</v>
      </c>
      <c r="O2261" s="259">
        <v>3.6</v>
      </c>
      <c r="P2261" s="259" t="s">
        <v>4258</v>
      </c>
      <c r="Q2261" s="259" t="s">
        <v>5278</v>
      </c>
    </row>
    <row r="2262" spans="1:17" ht="21.75" customHeight="1">
      <c r="A2262" s="301" t="s">
        <v>4258</v>
      </c>
      <c r="B2262" s="301" t="s">
        <v>5278</v>
      </c>
      <c r="C2262" s="316" t="s">
        <v>8321</v>
      </c>
      <c r="D2262" s="465" t="s">
        <v>436</v>
      </c>
      <c r="E2262" s="465" t="s">
        <v>6019</v>
      </c>
      <c r="F2262" s="469" t="str">
        <f t="shared" si="70"/>
        <v>other</v>
      </c>
      <c r="G2262" s="260">
        <v>3.6805555555555598E-4</v>
      </c>
      <c r="H2262" s="260">
        <v>0.18619091609999999</v>
      </c>
      <c r="I2262" s="260">
        <v>0</v>
      </c>
      <c r="J2262" s="260">
        <v>3.2596083674856906E-4</v>
      </c>
      <c r="K2262" s="260">
        <v>0.18688493288552899</v>
      </c>
      <c r="L2262" s="301">
        <f t="shared" si="71"/>
        <v>0.67278575838790433</v>
      </c>
      <c r="M2262" s="459">
        <f>IFERROR((Tableau1[[#This Row],[Scope 1
(kg CO2-eq)]]+Tableau1[[#This Row],[Scope 2 energy
(kg CO2-eq)]]+Tableau1[[#This Row],[Scope 2 Infrastructure
(kg CO2-eq)]])/Tableau1[[#This Row],[Total CO2-emissions
(kg CO2-eq)
for scope 3 use ]],"")</f>
        <v>0.99825581856739032</v>
      </c>
      <c r="N2262" s="436" t="s">
        <v>436</v>
      </c>
      <c r="O2262" s="259">
        <v>3.6</v>
      </c>
      <c r="P2262" s="259" t="s">
        <v>4258</v>
      </c>
      <c r="Q2262" s="259" t="s">
        <v>5278</v>
      </c>
    </row>
    <row r="2263" spans="1:17" ht="21.75" customHeight="1">
      <c r="A2263" s="301" t="s">
        <v>4258</v>
      </c>
      <c r="B2263" s="301" t="s">
        <v>5278</v>
      </c>
      <c r="C2263" s="316" t="s">
        <v>8322</v>
      </c>
      <c r="D2263" s="465" t="s">
        <v>436</v>
      </c>
      <c r="E2263" s="465" t="s">
        <v>6020</v>
      </c>
      <c r="F2263" s="469" t="str">
        <f t="shared" si="70"/>
        <v>other</v>
      </c>
      <c r="G2263" s="260">
        <v>3.6805555555555598E-4</v>
      </c>
      <c r="H2263" s="260">
        <v>0.19163172276000001</v>
      </c>
      <c r="I2263" s="260">
        <v>0</v>
      </c>
      <c r="J2263" s="260">
        <v>3.2596083674856906E-4</v>
      </c>
      <c r="K2263" s="260">
        <v>0.19232573853901599</v>
      </c>
      <c r="L2263" s="301">
        <f t="shared" si="71"/>
        <v>0.69237265874045761</v>
      </c>
      <c r="M2263" s="459">
        <f>IFERROR((Tableau1[[#This Row],[Scope 1
(kg CO2-eq)]]+Tableau1[[#This Row],[Scope 2 energy
(kg CO2-eq)]]+Tableau1[[#This Row],[Scope 2 Infrastructure
(kg CO2-eq)]])/Tableau1[[#This Row],[Total CO2-emissions
(kg CO2-eq)
for scope 3 use ]],"")</f>
        <v>0.9983051658819222</v>
      </c>
      <c r="N2263" s="436" t="s">
        <v>436</v>
      </c>
      <c r="O2263" s="259">
        <v>3.6</v>
      </c>
      <c r="P2263" s="259" t="s">
        <v>4258</v>
      </c>
      <c r="Q2263" s="259" t="s">
        <v>5278</v>
      </c>
    </row>
    <row r="2264" spans="1:17" ht="21.75" customHeight="1">
      <c r="A2264" s="301" t="s">
        <v>4258</v>
      </c>
      <c r="B2264" s="301" t="s">
        <v>5278</v>
      </c>
      <c r="C2264" s="316" t="s">
        <v>8323</v>
      </c>
      <c r="D2264" s="465" t="s">
        <v>436</v>
      </c>
      <c r="E2264" s="465" t="s">
        <v>6066</v>
      </c>
      <c r="F2264" s="469" t="str">
        <f t="shared" si="70"/>
        <v>other</v>
      </c>
      <c r="G2264" s="260">
        <v>3.6805555555555598E-4</v>
      </c>
      <c r="H2264" s="260">
        <v>8.9755288248200005E-2</v>
      </c>
      <c r="I2264" s="260">
        <v>0</v>
      </c>
      <c r="J2264" s="260">
        <v>3.2596083674856906E-4</v>
      </c>
      <c r="K2264" s="260">
        <v>9.0449304439273806E-2</v>
      </c>
      <c r="L2264" s="301">
        <f t="shared" si="71"/>
        <v>0.32561749598138573</v>
      </c>
      <c r="M2264" s="459">
        <f>IFERROR((Tableau1[[#This Row],[Scope 1
(kg CO2-eq)]]+Tableau1[[#This Row],[Scope 2 energy
(kg CO2-eq)]]+Tableau1[[#This Row],[Scope 2 Infrastructure
(kg CO2-eq)]])/Tableau1[[#This Row],[Total CO2-emissions
(kg CO2-eq)
for scope 3 use ]],"")</f>
        <v>0.99639620627777081</v>
      </c>
      <c r="N2264" s="436" t="s">
        <v>436</v>
      </c>
      <c r="O2264" s="259">
        <v>3.6</v>
      </c>
      <c r="P2264" s="259" t="s">
        <v>4258</v>
      </c>
      <c r="Q2264" s="259" t="s">
        <v>5278</v>
      </c>
    </row>
    <row r="2265" spans="1:17" ht="21.75" customHeight="1">
      <c r="A2265" s="301" t="s">
        <v>4258</v>
      </c>
      <c r="B2265" s="301" t="s">
        <v>5278</v>
      </c>
      <c r="C2265" s="316" t="s">
        <v>8324</v>
      </c>
      <c r="D2265" s="465" t="s">
        <v>436</v>
      </c>
      <c r="E2265" s="465" t="s">
        <v>123</v>
      </c>
      <c r="F2265" s="469" t="str">
        <f t="shared" si="70"/>
        <v>other</v>
      </c>
      <c r="G2265" s="260">
        <v>3.6805555555555598E-4</v>
      </c>
      <c r="H2265" s="260">
        <v>0.17527908769139999</v>
      </c>
      <c r="I2265" s="260">
        <v>0</v>
      </c>
      <c r="J2265" s="260">
        <v>3.2596083674856906E-4</v>
      </c>
      <c r="K2265" s="260">
        <v>0.17597310397743801</v>
      </c>
      <c r="L2265" s="301">
        <f t="shared" si="71"/>
        <v>0.6335031743187769</v>
      </c>
      <c r="M2265" s="459">
        <f>IFERROR((Tableau1[[#This Row],[Scope 1
(kg CO2-eq)]]+Tableau1[[#This Row],[Scope 2 energy
(kg CO2-eq)]]+Tableau1[[#This Row],[Scope 2 Infrastructure
(kg CO2-eq)]])/Tableau1[[#This Row],[Total CO2-emissions
(kg CO2-eq)
for scope 3 use ]],"")</f>
        <v>0.998147667324637</v>
      </c>
      <c r="N2265" s="436" t="s">
        <v>436</v>
      </c>
      <c r="O2265" s="259">
        <v>3.6</v>
      </c>
      <c r="P2265" s="259" t="s">
        <v>4258</v>
      </c>
      <c r="Q2265" s="259" t="s">
        <v>5278</v>
      </c>
    </row>
    <row r="2266" spans="1:17" ht="21.75" customHeight="1">
      <c r="A2266" s="301" t="s">
        <v>4258</v>
      </c>
      <c r="B2266" s="301" t="s">
        <v>5278</v>
      </c>
      <c r="C2266" s="316" t="s">
        <v>8325</v>
      </c>
      <c r="D2266" s="465" t="s">
        <v>436</v>
      </c>
      <c r="E2266" s="465" t="s">
        <v>6067</v>
      </c>
      <c r="F2266" s="469" t="str">
        <f t="shared" si="70"/>
        <v>other</v>
      </c>
      <c r="G2266" s="260">
        <v>3.6805555555555598E-4</v>
      </c>
      <c r="H2266" s="260">
        <v>0.143665964078</v>
      </c>
      <c r="I2266" s="260">
        <v>0</v>
      </c>
      <c r="J2266" s="260">
        <v>3.2596083674856906E-4</v>
      </c>
      <c r="K2266" s="260">
        <v>0.144359980991113</v>
      </c>
      <c r="L2266" s="301">
        <f t="shared" si="71"/>
        <v>0.51969593156800675</v>
      </c>
      <c r="M2266" s="459">
        <f>IFERROR((Tableau1[[#This Row],[Scope 1
(kg CO2-eq)]]+Tableau1[[#This Row],[Scope 2 energy
(kg CO2-eq)]]+Tableau1[[#This Row],[Scope 2 Infrastructure
(kg CO2-eq)]])/Tableau1[[#This Row],[Total CO2-emissions
(kg CO2-eq)
for scope 3 use ]],"")</f>
        <v>0.99774202410308221</v>
      </c>
      <c r="N2266" s="436" t="s">
        <v>436</v>
      </c>
      <c r="O2266" s="259">
        <v>3.6</v>
      </c>
      <c r="P2266" s="259" t="s">
        <v>4258</v>
      </c>
      <c r="Q2266" s="259" t="s">
        <v>5278</v>
      </c>
    </row>
    <row r="2267" spans="1:17" ht="21.75" customHeight="1">
      <c r="A2267" s="301" t="s">
        <v>4258</v>
      </c>
      <c r="B2267" s="301" t="s">
        <v>5278</v>
      </c>
      <c r="C2267" s="316" t="s">
        <v>8326</v>
      </c>
      <c r="D2267" s="465" t="s">
        <v>436</v>
      </c>
      <c r="E2267" s="465" t="s">
        <v>6053</v>
      </c>
      <c r="F2267" s="469" t="str">
        <f t="shared" si="70"/>
        <v>other</v>
      </c>
      <c r="G2267" s="260">
        <v>3.6805555555555598E-4</v>
      </c>
      <c r="H2267" s="260">
        <v>0.29230293315520001</v>
      </c>
      <c r="I2267" s="260">
        <v>0</v>
      </c>
      <c r="J2267" s="260">
        <v>3.2596083674856906E-4</v>
      </c>
      <c r="K2267" s="260">
        <v>0.292996949452767</v>
      </c>
      <c r="L2267" s="301">
        <f t="shared" si="71"/>
        <v>1.0547890180299613</v>
      </c>
      <c r="M2267" s="459">
        <f>IFERROR((Tableau1[[#This Row],[Scope 1
(kg CO2-eq)]]+Tableau1[[#This Row],[Scope 2 energy
(kg CO2-eq)]]+Tableau1[[#This Row],[Scope 2 Infrastructure
(kg CO2-eq)]])/Tableau1[[#This Row],[Total CO2-emissions
(kg CO2-eq)
for scope 3 use ]],"")</f>
        <v>0.99888749441719371</v>
      </c>
      <c r="N2267" s="436" t="s">
        <v>436</v>
      </c>
      <c r="O2267" s="259">
        <v>3.6</v>
      </c>
      <c r="P2267" s="259" t="s">
        <v>4258</v>
      </c>
      <c r="Q2267" s="259" t="s">
        <v>5278</v>
      </c>
    </row>
    <row r="2268" spans="1:17" ht="21.75" customHeight="1">
      <c r="A2268" s="301" t="s">
        <v>4258</v>
      </c>
      <c r="B2268" s="301" t="s">
        <v>5278</v>
      </c>
      <c r="C2268" s="316" t="s">
        <v>8327</v>
      </c>
      <c r="D2268" s="465" t="s">
        <v>436</v>
      </c>
      <c r="E2268" s="465" t="s">
        <v>6024</v>
      </c>
      <c r="F2268" s="469" t="str">
        <f t="shared" si="70"/>
        <v>other</v>
      </c>
      <c r="G2268" s="260">
        <v>3.6805555555555598E-4</v>
      </c>
      <c r="H2268" s="260">
        <v>0.1909416915978</v>
      </c>
      <c r="I2268" s="260">
        <v>0</v>
      </c>
      <c r="J2268" s="260">
        <v>3.2596083674856906E-4</v>
      </c>
      <c r="K2268" s="260">
        <v>0.19163570679526701</v>
      </c>
      <c r="L2268" s="301">
        <f t="shared" si="71"/>
        <v>0.68988854446296122</v>
      </c>
      <c r="M2268" s="459">
        <f>IFERROR((Tableau1[[#This Row],[Scope 1
(kg CO2-eq)]]+Tableau1[[#This Row],[Scope 2 energy
(kg CO2-eq)]]+Tableau1[[#This Row],[Scope 2 Infrastructure
(kg CO2-eq)]])/Tableau1[[#This Row],[Total CO2-emissions
(kg CO2-eq)
for scope 3 use ]],"")</f>
        <v>0.99829906624729547</v>
      </c>
      <c r="N2268" s="436" t="s">
        <v>436</v>
      </c>
      <c r="O2268" s="259">
        <v>3.6</v>
      </c>
      <c r="P2268" s="259" t="s">
        <v>4258</v>
      </c>
      <c r="Q2268" s="259" t="s">
        <v>5278</v>
      </c>
    </row>
    <row r="2269" spans="1:17" ht="21.75" customHeight="1">
      <c r="A2269" s="301" t="s">
        <v>4258</v>
      </c>
      <c r="B2269" s="301" t="s">
        <v>5278</v>
      </c>
      <c r="C2269" s="316" t="s">
        <v>8328</v>
      </c>
      <c r="D2269" s="465" t="s">
        <v>436</v>
      </c>
      <c r="E2269" s="465" t="s">
        <v>6068</v>
      </c>
      <c r="F2269" s="469" t="str">
        <f t="shared" si="70"/>
        <v>other</v>
      </c>
      <c r="G2269" s="260">
        <v>3.6805555555555598E-4</v>
      </c>
      <c r="H2269" s="260">
        <v>0.21531076096650001</v>
      </c>
      <c r="I2269" s="260">
        <v>0</v>
      </c>
      <c r="J2269" s="260">
        <v>3.2596083674856906E-4</v>
      </c>
      <c r="K2269" s="260">
        <v>0.21600477736249599</v>
      </c>
      <c r="L2269" s="301">
        <f t="shared" si="71"/>
        <v>0.77761719850498556</v>
      </c>
      <c r="M2269" s="459">
        <f>IFERROR((Tableau1[[#This Row],[Scope 1
(kg CO2-eq)]]+Tableau1[[#This Row],[Scope 2 energy
(kg CO2-eq)]]+Tableau1[[#This Row],[Scope 2 Infrastructure
(kg CO2-eq)]])/Tableau1[[#This Row],[Total CO2-emissions
(kg CO2-eq)
for scope 3 use ]],"")</f>
        <v>0.99849095541116939</v>
      </c>
      <c r="N2269" s="436" t="s">
        <v>436</v>
      </c>
      <c r="O2269" s="259">
        <v>3.6</v>
      </c>
      <c r="P2269" s="259" t="s">
        <v>4258</v>
      </c>
      <c r="Q2269" s="259" t="s">
        <v>5278</v>
      </c>
    </row>
    <row r="2270" spans="1:17" ht="21.75" customHeight="1">
      <c r="A2270" s="301" t="s">
        <v>4258</v>
      </c>
      <c r="B2270" s="301" t="s">
        <v>5278</v>
      </c>
      <c r="C2270" s="316" t="s">
        <v>8329</v>
      </c>
      <c r="D2270" s="465" t="s">
        <v>436</v>
      </c>
      <c r="E2270" s="465" t="s">
        <v>6029</v>
      </c>
      <c r="F2270" s="469" t="str">
        <f t="shared" si="70"/>
        <v>other</v>
      </c>
      <c r="G2270" s="260">
        <v>3.6805555555555598E-4</v>
      </c>
      <c r="H2270" s="260">
        <v>0.17349887696399999</v>
      </c>
      <c r="I2270" s="260">
        <v>0</v>
      </c>
      <c r="J2270" s="260">
        <v>3.2596083674856906E-4</v>
      </c>
      <c r="K2270" s="260">
        <v>0.17419289325954701</v>
      </c>
      <c r="L2270" s="301">
        <f t="shared" si="71"/>
        <v>0.6270944157343693</v>
      </c>
      <c r="M2270" s="459">
        <f>IFERROR((Tableau1[[#This Row],[Scope 1
(kg CO2-eq)]]+Tableau1[[#This Row],[Scope 2 energy
(kg CO2-eq)]]+Tableau1[[#This Row],[Scope 2 Infrastructure
(kg CO2-eq)]])/Tableau1[[#This Row],[Total CO2-emissions
(kg CO2-eq)
for scope 3 use ]],"")</f>
        <v>0.99812873686238279</v>
      </c>
      <c r="N2270" s="436" t="s">
        <v>436</v>
      </c>
      <c r="O2270" s="259">
        <v>3.6</v>
      </c>
      <c r="P2270" s="259" t="s">
        <v>4258</v>
      </c>
      <c r="Q2270" s="259" t="s">
        <v>5278</v>
      </c>
    </row>
    <row r="2271" spans="1:17" ht="21.75" customHeight="1">
      <c r="A2271" s="301" t="s">
        <v>4258</v>
      </c>
      <c r="B2271" s="301" t="s">
        <v>5278</v>
      </c>
      <c r="C2271" s="316" t="s">
        <v>8330</v>
      </c>
      <c r="D2271" s="465" t="s">
        <v>436</v>
      </c>
      <c r="E2271" s="465" t="s">
        <v>6027</v>
      </c>
      <c r="F2271" s="469" t="str">
        <f t="shared" si="70"/>
        <v>other</v>
      </c>
      <c r="G2271" s="260">
        <v>3.6805555555555598E-4</v>
      </c>
      <c r="H2271" s="260">
        <v>3.8988537038999998E-3</v>
      </c>
      <c r="I2271" s="260">
        <v>0</v>
      </c>
      <c r="J2271" s="260">
        <v>3.2596083674856906E-4</v>
      </c>
      <c r="K2271" s="260">
        <v>4.5928697092860503E-3</v>
      </c>
      <c r="L2271" s="301">
        <f t="shared" si="71"/>
        <v>1.6534330953429783E-2</v>
      </c>
      <c r="M2271" s="459">
        <f>IFERROR((Tableau1[[#This Row],[Scope 1
(kg CO2-eq)]]+Tableau1[[#This Row],[Scope 2 energy
(kg CO2-eq)]]+Tableau1[[#This Row],[Scope 2 Infrastructure
(kg CO2-eq)]])/Tableau1[[#This Row],[Total CO2-emissions
(kg CO2-eq)
for scope 3 use ]],"")</f>
        <v>0.92902902314614888</v>
      </c>
      <c r="N2271" s="436" t="s">
        <v>436</v>
      </c>
      <c r="O2271" s="259">
        <v>3.6</v>
      </c>
      <c r="P2271" s="259" t="s">
        <v>4258</v>
      </c>
      <c r="Q2271" s="259" t="s">
        <v>5278</v>
      </c>
    </row>
    <row r="2272" spans="1:17" ht="21.75" customHeight="1">
      <c r="A2272" s="301" t="s">
        <v>4258</v>
      </c>
      <c r="B2272" s="301" t="s">
        <v>5278</v>
      </c>
      <c r="C2272" s="316" t="s">
        <v>8331</v>
      </c>
      <c r="D2272" s="465" t="s">
        <v>436</v>
      </c>
      <c r="E2272" s="465" t="s">
        <v>6069</v>
      </c>
      <c r="F2272" s="469" t="str">
        <f t="shared" si="70"/>
        <v>other</v>
      </c>
      <c r="G2272" s="260">
        <v>3.6805555555555598E-4</v>
      </c>
      <c r="H2272" s="260">
        <v>8.2370682414199994E-2</v>
      </c>
      <c r="I2272" s="260">
        <v>0</v>
      </c>
      <c r="J2272" s="260">
        <v>4.1853944976645406E-4</v>
      </c>
      <c r="K2272" s="260">
        <v>8.3157277105241803E-2</v>
      </c>
      <c r="L2272" s="301">
        <f t="shared" si="71"/>
        <v>0.29936619757887051</v>
      </c>
      <c r="M2272" s="459">
        <f>IFERROR((Tableau1[[#This Row],[Scope 1
(kg CO2-eq)]]+Tableau1[[#This Row],[Scope 2 energy
(kg CO2-eq)]]+Tableau1[[#This Row],[Scope 2 Infrastructure
(kg CO2-eq)]])/Tableau1[[#This Row],[Total CO2-emissions
(kg CO2-eq)
for scope 3 use ]],"")</f>
        <v>0.99496689706474439</v>
      </c>
      <c r="N2272" s="436" t="s">
        <v>436</v>
      </c>
      <c r="O2272" s="259">
        <v>3.6</v>
      </c>
      <c r="P2272" s="259" t="s">
        <v>4258</v>
      </c>
      <c r="Q2272" s="259" t="s">
        <v>5278</v>
      </c>
    </row>
    <row r="2273" spans="1:17" ht="21.75" customHeight="1">
      <c r="A2273" s="301" t="s">
        <v>4258</v>
      </c>
      <c r="B2273" s="301" t="s">
        <v>5278</v>
      </c>
      <c r="C2273" s="316" t="s">
        <v>8332</v>
      </c>
      <c r="D2273" s="465" t="s">
        <v>436</v>
      </c>
      <c r="E2273" s="465" t="s">
        <v>6025</v>
      </c>
      <c r="F2273" s="469" t="str">
        <f t="shared" si="70"/>
        <v>other</v>
      </c>
      <c r="G2273" s="260">
        <v>3.6805555555555598E-4</v>
      </c>
      <c r="H2273" s="260">
        <v>9.9132675404000004E-2</v>
      </c>
      <c r="I2273" s="260">
        <v>0</v>
      </c>
      <c r="J2273" s="260">
        <v>3.2596083674856906E-4</v>
      </c>
      <c r="K2273" s="260">
        <v>9.9826692229039199E-2</v>
      </c>
      <c r="L2273" s="301">
        <f t="shared" si="71"/>
        <v>0.35937609202454113</v>
      </c>
      <c r="M2273" s="459">
        <f>IFERROR((Tableau1[[#This Row],[Scope 1
(kg CO2-eq)]]+Tableau1[[#This Row],[Scope 2 energy
(kg CO2-eq)]]+Tableau1[[#This Row],[Scope 2 Infrastructure
(kg CO2-eq)]])/Tableau1[[#This Row],[Total CO2-emissions
(kg CO2-eq)
for scope 3 use ]],"")</f>
        <v>0.99673472833562626</v>
      </c>
      <c r="N2273" s="436" t="s">
        <v>436</v>
      </c>
      <c r="O2273" s="259">
        <v>3.6</v>
      </c>
      <c r="P2273" s="259" t="s">
        <v>4258</v>
      </c>
      <c r="Q2273" s="259" t="s">
        <v>5278</v>
      </c>
    </row>
    <row r="2274" spans="1:17" ht="21.75" customHeight="1">
      <c r="A2274" s="301" t="s">
        <v>4258</v>
      </c>
      <c r="B2274" s="301" t="s">
        <v>5278</v>
      </c>
      <c r="C2274" s="316" t="s">
        <v>8333</v>
      </c>
      <c r="D2274" s="465" t="s">
        <v>436</v>
      </c>
      <c r="E2274" s="465" t="s">
        <v>6048</v>
      </c>
      <c r="F2274" s="469" t="str">
        <f t="shared" si="70"/>
        <v>other</v>
      </c>
      <c r="G2274" s="260">
        <v>3.6805555555555598E-4</v>
      </c>
      <c r="H2274" s="260">
        <v>0.29643573835679998</v>
      </c>
      <c r="I2274" s="260">
        <v>0</v>
      </c>
      <c r="J2274" s="260">
        <v>3.2596083674856906E-4</v>
      </c>
      <c r="K2274" s="260">
        <v>0.29712975468160402</v>
      </c>
      <c r="L2274" s="301">
        <f t="shared" si="71"/>
        <v>1.0696671168537746</v>
      </c>
      <c r="M2274" s="459">
        <f>IFERROR((Tableau1[[#This Row],[Scope 1
(kg CO2-eq)]]+Tableau1[[#This Row],[Scope 2 energy
(kg CO2-eq)]]+Tableau1[[#This Row],[Scope 2 Infrastructure
(kg CO2-eq)]])/Tableau1[[#This Row],[Total CO2-emissions
(kg CO2-eq)
for scope 3 use ]],"")</f>
        <v>0.99890296826853386</v>
      </c>
      <c r="N2274" s="436" t="s">
        <v>436</v>
      </c>
      <c r="O2274" s="259">
        <v>3.6</v>
      </c>
      <c r="P2274" s="259" t="s">
        <v>4258</v>
      </c>
      <c r="Q2274" s="259" t="s">
        <v>5278</v>
      </c>
    </row>
    <row r="2275" spans="1:17" ht="21.75" customHeight="1">
      <c r="A2275" s="301" t="s">
        <v>4258</v>
      </c>
      <c r="B2275" s="301" t="s">
        <v>5278</v>
      </c>
      <c r="C2275" s="316" t="s">
        <v>8334</v>
      </c>
      <c r="D2275" s="465" t="s">
        <v>436</v>
      </c>
      <c r="E2275" s="465" t="s">
        <v>6030</v>
      </c>
      <c r="F2275" s="469" t="str">
        <f t="shared" si="70"/>
        <v>other</v>
      </c>
      <c r="G2275" s="260">
        <v>3.6805555555555598E-4</v>
      </c>
      <c r="H2275" s="260">
        <v>0.1662885337892</v>
      </c>
      <c r="I2275" s="260">
        <v>0</v>
      </c>
      <c r="J2275" s="260">
        <v>3.2596083674856906E-4</v>
      </c>
      <c r="K2275" s="260">
        <v>0.16698254871708099</v>
      </c>
      <c r="L2275" s="301">
        <f t="shared" si="71"/>
        <v>0.60113717538149158</v>
      </c>
      <c r="M2275" s="459">
        <f>IFERROR((Tableau1[[#This Row],[Scope 1
(kg CO2-eq)]]+Tableau1[[#This Row],[Scope 2 energy
(kg CO2-eq)]]+Tableau1[[#This Row],[Scope 2 Infrastructure
(kg CO2-eq)]])/Tableau1[[#This Row],[Total CO2-emissions
(kg CO2-eq)
for scope 3 use ]],"")</f>
        <v>0.99804794348373671</v>
      </c>
      <c r="N2275" s="436" t="s">
        <v>436</v>
      </c>
      <c r="O2275" s="259">
        <v>3.6</v>
      </c>
      <c r="P2275" s="259" t="s">
        <v>4258</v>
      </c>
      <c r="Q2275" s="259" t="s">
        <v>5278</v>
      </c>
    </row>
    <row r="2276" spans="1:17" ht="21.75" customHeight="1">
      <c r="A2276" s="301" t="s">
        <v>4258</v>
      </c>
      <c r="B2276" s="301" t="s">
        <v>5278</v>
      </c>
      <c r="C2276" s="316" t="s">
        <v>8335</v>
      </c>
      <c r="D2276" s="465" t="s">
        <v>436</v>
      </c>
      <c r="E2276" s="465" t="s">
        <v>6040</v>
      </c>
      <c r="F2276" s="469" t="str">
        <f t="shared" si="70"/>
        <v>other</v>
      </c>
      <c r="G2276" s="260">
        <v>3.6805555555555598E-4</v>
      </c>
      <c r="H2276" s="260">
        <v>0.1777631992791</v>
      </c>
      <c r="I2276" s="260">
        <v>0</v>
      </c>
      <c r="J2276" s="260">
        <v>3.2596083674856906E-4</v>
      </c>
      <c r="K2276" s="260">
        <v>0.17845721599028899</v>
      </c>
      <c r="L2276" s="301">
        <f t="shared" si="71"/>
        <v>0.6424459775650404</v>
      </c>
      <c r="M2276" s="459">
        <f>IFERROR((Tableau1[[#This Row],[Scope 1
(kg CO2-eq)]]+Tableau1[[#This Row],[Scope 2 energy
(kg CO2-eq)]]+Tableau1[[#This Row],[Scope 2 Infrastructure
(kg CO2-eq)]])/Tableau1[[#This Row],[Total CO2-emissions
(kg CO2-eq)
for scope 3 use ]],"")</f>
        <v>0.99817344928405038</v>
      </c>
      <c r="N2276" s="436" t="s">
        <v>436</v>
      </c>
      <c r="O2276" s="259">
        <v>3.6</v>
      </c>
      <c r="P2276" s="259" t="s">
        <v>4258</v>
      </c>
      <c r="Q2276" s="259" t="s">
        <v>5278</v>
      </c>
    </row>
    <row r="2277" spans="1:17" ht="21.75" customHeight="1">
      <c r="A2277" s="301" t="s">
        <v>4258</v>
      </c>
      <c r="B2277" s="301" t="s">
        <v>5278</v>
      </c>
      <c r="C2277" s="316" t="s">
        <v>8336</v>
      </c>
      <c r="D2277" s="465" t="s">
        <v>436</v>
      </c>
      <c r="E2277" s="465" t="s">
        <v>6041</v>
      </c>
      <c r="F2277" s="469" t="str">
        <f t="shared" si="70"/>
        <v>other</v>
      </c>
      <c r="G2277" s="260">
        <v>3.6805555555555598E-4</v>
      </c>
      <c r="H2277" s="260">
        <v>0.1885482270294</v>
      </c>
      <c r="I2277" s="260">
        <v>0</v>
      </c>
      <c r="J2277" s="260">
        <v>3.2596083674856906E-4</v>
      </c>
      <c r="K2277" s="260">
        <v>0.18924224439094101</v>
      </c>
      <c r="L2277" s="301">
        <f t="shared" si="71"/>
        <v>0.68127207980738769</v>
      </c>
      <c r="M2277" s="459">
        <f>IFERROR((Tableau1[[#This Row],[Scope 1
(kg CO2-eq)]]+Tableau1[[#This Row],[Scope 2 energy
(kg CO2-eq)]]+Tableau1[[#This Row],[Scope 2 Infrastructure
(kg CO2-eq)]])/Tableau1[[#This Row],[Total CO2-emissions
(kg CO2-eq)
for scope 3 use ]],"")</f>
        <v>0.9982775420623734</v>
      </c>
      <c r="N2277" s="436" t="s">
        <v>436</v>
      </c>
      <c r="O2277" s="259">
        <v>3.6</v>
      </c>
      <c r="P2277" s="259" t="s">
        <v>4258</v>
      </c>
      <c r="Q2277" s="259" t="s">
        <v>5278</v>
      </c>
    </row>
    <row r="2278" spans="1:17" ht="21.75" customHeight="1">
      <c r="A2278" s="301" t="s">
        <v>4258</v>
      </c>
      <c r="B2278" s="301" t="s">
        <v>5278</v>
      </c>
      <c r="C2278" s="316" t="s">
        <v>8337</v>
      </c>
      <c r="D2278" s="465" t="s">
        <v>436</v>
      </c>
      <c r="E2278" s="465" t="s">
        <v>6042</v>
      </c>
      <c r="F2278" s="469" t="str">
        <f t="shared" si="70"/>
        <v>other</v>
      </c>
      <c r="G2278" s="260">
        <v>3.6805555555555598E-4</v>
      </c>
      <c r="H2278" s="260">
        <v>0.250582068022</v>
      </c>
      <c r="I2278" s="260">
        <v>0</v>
      </c>
      <c r="J2278" s="260">
        <v>3.2596083674856906E-4</v>
      </c>
      <c r="K2278" s="260">
        <v>0.25127608306103699</v>
      </c>
      <c r="L2278" s="301">
        <f t="shared" si="71"/>
        <v>0.90459389901973319</v>
      </c>
      <c r="M2278" s="459">
        <f>IFERROR((Tableau1[[#This Row],[Scope 1
(kg CO2-eq)]]+Tableau1[[#This Row],[Scope 2 energy
(kg CO2-eq)]]+Tableau1[[#This Row],[Scope 2 Infrastructure
(kg CO2-eq)]])/Tableau1[[#This Row],[Total CO2-emissions
(kg CO2-eq)
for scope 3 use ]],"")</f>
        <v>0.99870278349013331</v>
      </c>
      <c r="N2278" s="436" t="s">
        <v>436</v>
      </c>
      <c r="O2278" s="259">
        <v>3.6</v>
      </c>
      <c r="P2278" s="259" t="s">
        <v>4258</v>
      </c>
      <c r="Q2278" s="259" t="s">
        <v>5278</v>
      </c>
    </row>
    <row r="2279" spans="1:17" ht="21.75" customHeight="1">
      <c r="A2279" s="301" t="s">
        <v>4258</v>
      </c>
      <c r="B2279" s="301" t="s">
        <v>5278</v>
      </c>
      <c r="C2279" s="316" t="s">
        <v>8338</v>
      </c>
      <c r="D2279" s="465" t="s">
        <v>436</v>
      </c>
      <c r="E2279" s="465" t="s">
        <v>6028</v>
      </c>
      <c r="F2279" s="469" t="str">
        <f t="shared" si="70"/>
        <v>other</v>
      </c>
      <c r="G2279" s="260">
        <v>3.6805555555555598E-4</v>
      </c>
      <c r="H2279" s="260">
        <v>1.2053167952E-2</v>
      </c>
      <c r="I2279" s="260">
        <v>0</v>
      </c>
      <c r="J2279" s="260">
        <v>3.2596083674856906E-4</v>
      </c>
      <c r="K2279" s="260">
        <v>1.27471872640939E-2</v>
      </c>
      <c r="L2279" s="301">
        <f t="shared" si="71"/>
        <v>4.5889874150738037E-2</v>
      </c>
      <c r="M2279" s="459">
        <f>IFERROR((Tableau1[[#This Row],[Scope 1
(kg CO2-eq)]]+Tableau1[[#This Row],[Scope 2 energy
(kg CO2-eq)]]+Tableau1[[#This Row],[Scope 2 Infrastructure
(kg CO2-eq)]])/Tableau1[[#This Row],[Total CO2-emissions
(kg CO2-eq)
for scope 3 use ]],"")</f>
        <v>0.97442857394458193</v>
      </c>
      <c r="N2279" s="436" t="s">
        <v>436</v>
      </c>
      <c r="O2279" s="259">
        <v>3.6</v>
      </c>
      <c r="P2279" s="259" t="s">
        <v>4258</v>
      </c>
      <c r="Q2279" s="259" t="s">
        <v>5278</v>
      </c>
    </row>
    <row r="2280" spans="1:17" ht="21.75" customHeight="1">
      <c r="A2280" s="301" t="s">
        <v>4258</v>
      </c>
      <c r="B2280" s="301" t="s">
        <v>5278</v>
      </c>
      <c r="C2280" s="316" t="s">
        <v>8339</v>
      </c>
      <c r="D2280" s="465" t="s">
        <v>436</v>
      </c>
      <c r="E2280" s="465" t="s">
        <v>6054</v>
      </c>
      <c r="F2280" s="469" t="str">
        <f t="shared" si="70"/>
        <v>other</v>
      </c>
      <c r="G2280" s="260">
        <v>3.6805555555555598E-4</v>
      </c>
      <c r="H2280" s="260">
        <v>0.1198976820402</v>
      </c>
      <c r="I2280" s="260">
        <v>0</v>
      </c>
      <c r="J2280" s="260">
        <v>3.2596083674856906E-4</v>
      </c>
      <c r="K2280" s="260">
        <v>0.120591698322414</v>
      </c>
      <c r="L2280" s="301">
        <f t="shared" si="71"/>
        <v>0.4341301139606904</v>
      </c>
      <c r="M2280" s="459">
        <f>IFERROR((Tableau1[[#This Row],[Scope 1
(kg CO2-eq)]]+Tableau1[[#This Row],[Scope 2 energy
(kg CO2-eq)]]+Tableau1[[#This Row],[Scope 2 Infrastructure
(kg CO2-eq)]])/Tableau1[[#This Row],[Total CO2-emissions
(kg CO2-eq)
for scope 3 use ]],"")</f>
        <v>0.99729698867174954</v>
      </c>
      <c r="N2280" s="436" t="s">
        <v>436</v>
      </c>
      <c r="O2280" s="259">
        <v>3.6</v>
      </c>
      <c r="P2280" s="259" t="s">
        <v>4258</v>
      </c>
      <c r="Q2280" s="259" t="s">
        <v>5278</v>
      </c>
    </row>
    <row r="2281" spans="1:17" ht="21.75" customHeight="1">
      <c r="A2281" s="301" t="s">
        <v>4258</v>
      </c>
      <c r="B2281" s="301" t="s">
        <v>5278</v>
      </c>
      <c r="C2281" s="316" t="s">
        <v>8340</v>
      </c>
      <c r="D2281" s="465" t="s">
        <v>436</v>
      </c>
      <c r="E2281" s="465" t="s">
        <v>6049</v>
      </c>
      <c r="F2281" s="469" t="str">
        <f t="shared" si="70"/>
        <v>other</v>
      </c>
      <c r="G2281" s="260">
        <v>3.6805555555555598E-4</v>
      </c>
      <c r="H2281" s="260">
        <v>0.1166508992781</v>
      </c>
      <c r="I2281" s="260">
        <v>0</v>
      </c>
      <c r="J2281" s="260">
        <v>3.2596083674856906E-4</v>
      </c>
      <c r="K2281" s="260">
        <v>0.11734491545624</v>
      </c>
      <c r="L2281" s="301">
        <f t="shared" si="71"/>
        <v>0.42244169564246398</v>
      </c>
      <c r="M2281" s="459">
        <f>IFERROR((Tableau1[[#This Row],[Scope 1
(kg CO2-eq)]]+Tableau1[[#This Row],[Scope 2 energy
(kg CO2-eq)]]+Tableau1[[#This Row],[Scope 2 Infrastructure
(kg CO2-eq)]])/Tableau1[[#This Row],[Total CO2-emissions
(kg CO2-eq)
for scope 3 use ]],"")</f>
        <v>0.99722220071217316</v>
      </c>
      <c r="N2281" s="436" t="s">
        <v>436</v>
      </c>
      <c r="O2281" s="259">
        <v>3.6</v>
      </c>
      <c r="P2281" s="259" t="s">
        <v>4258</v>
      </c>
      <c r="Q2281" s="259" t="s">
        <v>5278</v>
      </c>
    </row>
    <row r="2282" spans="1:17" ht="21.75" customHeight="1">
      <c r="A2282" s="301" t="s">
        <v>4258</v>
      </c>
      <c r="B2282" s="301" t="s">
        <v>5278</v>
      </c>
      <c r="C2282" s="316" t="s">
        <v>8341</v>
      </c>
      <c r="D2282" s="465" t="s">
        <v>436</v>
      </c>
      <c r="E2282" s="465" t="s">
        <v>6070</v>
      </c>
      <c r="F2282" s="469" t="str">
        <f t="shared" si="70"/>
        <v>other</v>
      </c>
      <c r="G2282" s="260">
        <v>3.6805555555555598E-4</v>
      </c>
      <c r="H2282" s="260">
        <v>0.216153856851</v>
      </c>
      <c r="I2282" s="260">
        <v>0</v>
      </c>
      <c r="J2282" s="260">
        <v>3.2596083674856906E-4</v>
      </c>
      <c r="K2282" s="260">
        <v>0.21684787263741101</v>
      </c>
      <c r="L2282" s="301">
        <f t="shared" si="71"/>
        <v>0.78065234149467966</v>
      </c>
      <c r="M2282" s="459">
        <f>IFERROR((Tableau1[[#This Row],[Scope 1
(kg CO2-eq)]]+Tableau1[[#This Row],[Scope 2 energy
(kg CO2-eq)]]+Tableau1[[#This Row],[Scope 2 Infrastructure
(kg CO2-eq)]])/Tableau1[[#This Row],[Total CO2-emissions
(kg CO2-eq)
for scope 3 use ]],"")</f>
        <v>0.9984968253232509</v>
      </c>
      <c r="N2282" s="436" t="s">
        <v>436</v>
      </c>
      <c r="O2282" s="259">
        <v>3.6</v>
      </c>
      <c r="P2282" s="259" t="s">
        <v>4258</v>
      </c>
      <c r="Q2282" s="259" t="s">
        <v>5278</v>
      </c>
    </row>
    <row r="2283" spans="1:17" ht="21.75" customHeight="1">
      <c r="A2283" s="301" t="s">
        <v>4258</v>
      </c>
      <c r="B2283" s="301" t="s">
        <v>5278</v>
      </c>
      <c r="C2283" s="316" t="s">
        <v>8342</v>
      </c>
      <c r="D2283" s="465" t="s">
        <v>436</v>
      </c>
      <c r="E2283" s="465" t="s">
        <v>6071</v>
      </c>
      <c r="F2283" s="469" t="str">
        <f t="shared" si="70"/>
        <v>other</v>
      </c>
      <c r="G2283" s="260">
        <v>3.6805555555555598E-4</v>
      </c>
      <c r="H2283" s="260">
        <v>0.21572024333449999</v>
      </c>
      <c r="I2283" s="260">
        <v>0</v>
      </c>
      <c r="J2283" s="260">
        <v>3.2596083674856906E-4</v>
      </c>
      <c r="K2283" s="260">
        <v>0.21641425913877199</v>
      </c>
      <c r="L2283" s="301">
        <f t="shared" si="71"/>
        <v>0.77909133289957921</v>
      </c>
      <c r="M2283" s="459">
        <f>IFERROR((Tableau1[[#This Row],[Scope 1
(kg CO2-eq)]]+Tableau1[[#This Row],[Scope 2 energy
(kg CO2-eq)]]+Tableau1[[#This Row],[Scope 2 Infrastructure
(kg CO2-eq)]])/Tableau1[[#This Row],[Total CO2-emissions
(kg CO2-eq)
for scope 3 use ]],"")</f>
        <v>0.99849381343903298</v>
      </c>
      <c r="N2283" s="436" t="s">
        <v>436</v>
      </c>
      <c r="O2283" s="259">
        <v>3.6</v>
      </c>
      <c r="P2283" s="259" t="s">
        <v>4258</v>
      </c>
      <c r="Q2283" s="259" t="s">
        <v>5278</v>
      </c>
    </row>
    <row r="2284" spans="1:17" ht="21.75" customHeight="1">
      <c r="A2284" s="301" t="s">
        <v>4258</v>
      </c>
      <c r="B2284" s="301" t="s">
        <v>5278</v>
      </c>
      <c r="C2284" s="316" t="s">
        <v>8343</v>
      </c>
      <c r="D2284" s="465" t="s">
        <v>436</v>
      </c>
      <c r="E2284" s="465" t="s">
        <v>6021</v>
      </c>
      <c r="F2284" s="469" t="str">
        <f t="shared" si="70"/>
        <v>other</v>
      </c>
      <c r="G2284" s="260">
        <v>3.6805555555555598E-4</v>
      </c>
      <c r="H2284" s="260">
        <v>0.256476994485</v>
      </c>
      <c r="I2284" s="260">
        <v>0</v>
      </c>
      <c r="J2284" s="260">
        <v>3.2596083674856906E-4</v>
      </c>
      <c r="K2284" s="260">
        <v>0.25717101094482497</v>
      </c>
      <c r="L2284" s="301">
        <f t="shared" si="71"/>
        <v>0.92581563940136991</v>
      </c>
      <c r="M2284" s="459">
        <f>IFERROR((Tableau1[[#This Row],[Scope 1
(kg CO2-eq)]]+Tableau1[[#This Row],[Scope 2 energy
(kg CO2-eq)]]+Tableau1[[#This Row],[Scope 2 Infrastructure
(kg CO2-eq)]])/Tableau1[[#This Row],[Total CO2-emissions
(kg CO2-eq)
for scope 3 use ]],"")</f>
        <v>0.9987325130345297</v>
      </c>
      <c r="N2284" s="436" t="s">
        <v>436</v>
      </c>
      <c r="O2284" s="259">
        <v>3.6</v>
      </c>
      <c r="P2284" s="259" t="s">
        <v>4258</v>
      </c>
      <c r="Q2284" s="259" t="s">
        <v>5278</v>
      </c>
    </row>
    <row r="2285" spans="1:17" ht="21.75" customHeight="1">
      <c r="A2285" s="301" t="s">
        <v>4258</v>
      </c>
      <c r="B2285" s="301" t="s">
        <v>5278</v>
      </c>
      <c r="C2285" s="316" t="s">
        <v>8344</v>
      </c>
      <c r="D2285" s="465" t="s">
        <v>436</v>
      </c>
      <c r="E2285" s="465" t="s">
        <v>6072</v>
      </c>
      <c r="F2285" s="469" t="str">
        <f t="shared" si="70"/>
        <v>other</v>
      </c>
      <c r="G2285" s="260">
        <v>3.6805555555555598E-4</v>
      </c>
      <c r="H2285" s="260">
        <v>0.22951415463479999</v>
      </c>
      <c r="I2285" s="260">
        <v>0</v>
      </c>
      <c r="J2285" s="260">
        <v>3.2596083674856906E-4</v>
      </c>
      <c r="K2285" s="260">
        <v>0.23020817147591799</v>
      </c>
      <c r="L2285" s="301">
        <f t="shared" si="71"/>
        <v>0.82874941731330476</v>
      </c>
      <c r="M2285" s="459">
        <f>IFERROR((Tableau1[[#This Row],[Scope 1
(kg CO2-eq)]]+Tableau1[[#This Row],[Scope 2 energy
(kg CO2-eq)]]+Tableau1[[#This Row],[Scope 2 Infrastructure
(kg CO2-eq)]])/Tableau1[[#This Row],[Total CO2-emissions
(kg CO2-eq)
for scope 3 use ]],"")</f>
        <v>0.99858405857849164</v>
      </c>
      <c r="N2285" s="436" t="s">
        <v>436</v>
      </c>
      <c r="O2285" s="259">
        <v>3.6</v>
      </c>
      <c r="P2285" s="259" t="s">
        <v>4258</v>
      </c>
      <c r="Q2285" s="259" t="s">
        <v>5278</v>
      </c>
    </row>
    <row r="2286" spans="1:17" ht="21.75" customHeight="1">
      <c r="A2286" s="301" t="s">
        <v>4258</v>
      </c>
      <c r="B2286" s="301" t="s">
        <v>5278</v>
      </c>
      <c r="C2286" s="316" t="s">
        <v>8345</v>
      </c>
      <c r="D2286" s="465" t="s">
        <v>436</v>
      </c>
      <c r="E2286" s="465" t="s">
        <v>6073</v>
      </c>
      <c r="F2286" s="469" t="str">
        <f t="shared" si="70"/>
        <v>other</v>
      </c>
      <c r="G2286" s="260">
        <v>3.6805555555555598E-4</v>
      </c>
      <c r="H2286" s="260">
        <v>9.69988812408E-2</v>
      </c>
      <c r="I2286" s="260">
        <v>0</v>
      </c>
      <c r="J2286" s="260">
        <v>3.2596083674856906E-4</v>
      </c>
      <c r="K2286" s="260">
        <v>9.76928972609825E-2</v>
      </c>
      <c r="L2286" s="301">
        <f t="shared" si="71"/>
        <v>0.351694430139537</v>
      </c>
      <c r="M2286" s="459">
        <f>IFERROR((Tableau1[[#This Row],[Scope 1
(kg CO2-eq)]]+Tableau1[[#This Row],[Scope 2 energy
(kg CO2-eq)]]+Tableau1[[#This Row],[Scope 2 Infrastructure
(kg CO2-eq)]])/Tableau1[[#This Row],[Total CO2-emissions
(kg CO2-eq)
for scope 3 use ]],"")</f>
        <v>0.99666341695490757</v>
      </c>
      <c r="N2286" s="436" t="s">
        <v>436</v>
      </c>
      <c r="O2286" s="259">
        <v>3.6</v>
      </c>
      <c r="P2286" s="259" t="s">
        <v>4258</v>
      </c>
      <c r="Q2286" s="259" t="s">
        <v>5278</v>
      </c>
    </row>
    <row r="2287" spans="1:17" ht="21.75" customHeight="1">
      <c r="A2287" s="301" t="s">
        <v>4258</v>
      </c>
      <c r="B2287" s="301" t="s">
        <v>5278</v>
      </c>
      <c r="C2287" s="316" t="s">
        <v>8346</v>
      </c>
      <c r="D2287" s="465" t="s">
        <v>436</v>
      </c>
      <c r="E2287" s="465" t="s">
        <v>6074</v>
      </c>
      <c r="F2287" s="469" t="str">
        <f t="shared" si="70"/>
        <v>other</v>
      </c>
      <c r="G2287" s="260">
        <v>3.6805555555555598E-4</v>
      </c>
      <c r="H2287" s="260">
        <v>0.142829884308</v>
      </c>
      <c r="I2287" s="260">
        <v>0</v>
      </c>
      <c r="J2287" s="260">
        <v>3.2596083674856906E-4</v>
      </c>
      <c r="K2287" s="260">
        <v>0.143523900306359</v>
      </c>
      <c r="L2287" s="301">
        <f t="shared" si="71"/>
        <v>0.5166860411028924</v>
      </c>
      <c r="M2287" s="459">
        <f>IFERROR((Tableau1[[#This Row],[Scope 1
(kg CO2-eq)]]+Tableau1[[#This Row],[Scope 2 energy
(kg CO2-eq)]]+Tableau1[[#This Row],[Scope 2 Infrastructure
(kg CO2-eq)]])/Tableau1[[#This Row],[Total CO2-emissions
(kg CO2-eq)
for scope 3 use ]],"")</f>
        <v>0.99772887691800693</v>
      </c>
      <c r="N2287" s="436" t="s">
        <v>436</v>
      </c>
      <c r="O2287" s="259">
        <v>3.6</v>
      </c>
      <c r="P2287" s="259" t="s">
        <v>4258</v>
      </c>
      <c r="Q2287" s="259" t="s">
        <v>5278</v>
      </c>
    </row>
    <row r="2288" spans="1:17" ht="21.75" customHeight="1">
      <c r="A2288" s="301" t="s">
        <v>4258</v>
      </c>
      <c r="B2288" s="301" t="s">
        <v>5278</v>
      </c>
      <c r="C2288" s="316" t="s">
        <v>8347</v>
      </c>
      <c r="D2288" s="465" t="s">
        <v>436</v>
      </c>
      <c r="E2288" s="465" t="s">
        <v>6015</v>
      </c>
      <c r="F2288" s="469" t="str">
        <f t="shared" si="70"/>
        <v>other</v>
      </c>
      <c r="G2288" s="260">
        <v>3.6805555555555598E-4</v>
      </c>
      <c r="H2288" s="260">
        <v>0.19579999594049999</v>
      </c>
      <c r="I2288" s="260">
        <v>0</v>
      </c>
      <c r="J2288" s="260">
        <v>3.2596083674856906E-4</v>
      </c>
      <c r="K2288" s="260">
        <v>0.196494012927901</v>
      </c>
      <c r="L2288" s="301">
        <f t="shared" si="71"/>
        <v>0.70737844654044357</v>
      </c>
      <c r="M2288" s="459">
        <f>IFERROR((Tableau1[[#This Row],[Scope 1
(kg CO2-eq)]]+Tableau1[[#This Row],[Scope 2 energy
(kg CO2-eq)]]+Tableau1[[#This Row],[Scope 2 Infrastructure
(kg CO2-eq)]])/Tableau1[[#This Row],[Total CO2-emissions
(kg CO2-eq)
for scope 3 use ]],"")</f>
        <v>0.99834111265280601</v>
      </c>
      <c r="N2288" s="436" t="s">
        <v>436</v>
      </c>
      <c r="O2288" s="259">
        <v>3.6</v>
      </c>
      <c r="P2288" s="259" t="s">
        <v>4258</v>
      </c>
      <c r="Q2288" s="259" t="s">
        <v>5278</v>
      </c>
    </row>
    <row r="2289" spans="1:17" ht="21.75" customHeight="1">
      <c r="A2289" s="301" t="s">
        <v>4258</v>
      </c>
      <c r="B2289" s="301" t="s">
        <v>5278</v>
      </c>
      <c r="C2289" s="316" t="s">
        <v>8348</v>
      </c>
      <c r="D2289" s="465" t="s">
        <v>436</v>
      </c>
      <c r="E2289" s="465" t="s">
        <v>6075</v>
      </c>
      <c r="F2289" s="469" t="str">
        <f t="shared" si="70"/>
        <v>other</v>
      </c>
      <c r="G2289" s="260">
        <v>3.6805555555555598E-4</v>
      </c>
      <c r="H2289" s="260">
        <v>0.28522553643080001</v>
      </c>
      <c r="I2289" s="260">
        <v>0</v>
      </c>
      <c r="J2289" s="260">
        <v>3.2596083674856906E-4</v>
      </c>
      <c r="K2289" s="260">
        <v>0.28591955329624902</v>
      </c>
      <c r="L2289" s="301">
        <f t="shared" si="71"/>
        <v>1.0293103918664965</v>
      </c>
      <c r="M2289" s="459">
        <f>IFERROR((Tableau1[[#This Row],[Scope 1
(kg CO2-eq)]]+Tableau1[[#This Row],[Scope 2 energy
(kg CO2-eq)]]+Tableau1[[#This Row],[Scope 2 Infrastructure
(kg CO2-eq)]])/Tableau1[[#This Row],[Total CO2-emissions
(kg CO2-eq)
for scope 3 use ]],"")</f>
        <v>0.9988599544657385</v>
      </c>
      <c r="N2289" s="436" t="s">
        <v>436</v>
      </c>
      <c r="O2289" s="259">
        <v>3.6</v>
      </c>
      <c r="P2289" s="259" t="s">
        <v>4258</v>
      </c>
      <c r="Q2289" s="259" t="s">
        <v>5278</v>
      </c>
    </row>
    <row r="2290" spans="1:17" ht="21.75" customHeight="1">
      <c r="A2290" s="301" t="s">
        <v>4258</v>
      </c>
      <c r="B2290" s="301" t="s">
        <v>5278</v>
      </c>
      <c r="C2290" s="316" t="s">
        <v>8349</v>
      </c>
      <c r="D2290" s="465" t="s">
        <v>436</v>
      </c>
      <c r="E2290" s="465" t="s">
        <v>700</v>
      </c>
      <c r="F2290" s="469" t="str">
        <f t="shared" si="70"/>
        <v>CH</v>
      </c>
      <c r="G2290" s="260">
        <v>3.6805555555555598E-4</v>
      </c>
      <c r="H2290" s="260">
        <v>2.1306831720000001E-3</v>
      </c>
      <c r="I2290" s="260">
        <v>0</v>
      </c>
      <c r="J2290" s="260">
        <v>3.2595605726415904E-4</v>
      </c>
      <c r="K2290" s="260">
        <v>2.8246949469678201E-3</v>
      </c>
      <c r="L2290" s="301">
        <f t="shared" si="71"/>
        <v>1.0168901809084153E-2</v>
      </c>
      <c r="M2290" s="459">
        <f>IFERROR((Tableau1[[#This Row],[Scope 1
(kg CO2-eq)]]+Tableau1[[#This Row],[Scope 2 energy
(kg CO2-eq)]]+Tableau1[[#This Row],[Scope 2 Infrastructure
(kg CO2-eq)]])/Tableau1[[#This Row],[Total CO2-emissions
(kg CO2-eq)
for scope 3 use ]],"")</f>
        <v>0.88460480670234387</v>
      </c>
      <c r="N2290" s="436" t="s">
        <v>436</v>
      </c>
      <c r="O2290" s="259">
        <v>3.6</v>
      </c>
      <c r="P2290" s="259" t="s">
        <v>4258</v>
      </c>
      <c r="Q2290" s="259" t="s">
        <v>5278</v>
      </c>
    </row>
    <row r="2291" spans="1:17" ht="21.75" customHeight="1">
      <c r="A2291" s="301" t="s">
        <v>5180</v>
      </c>
      <c r="B2291" s="301" t="s">
        <v>5279</v>
      </c>
      <c r="C2291" s="316" t="s">
        <v>8350</v>
      </c>
      <c r="D2291" s="465" t="s">
        <v>436</v>
      </c>
      <c r="E2291" s="465" t="s">
        <v>700</v>
      </c>
      <c r="F2291" s="469" t="str">
        <f t="shared" si="70"/>
        <v>CH</v>
      </c>
      <c r="G2291" s="260">
        <v>3.6805555555555598E-4</v>
      </c>
      <c r="H2291" s="260">
        <v>9.4171831454000002E-2</v>
      </c>
      <c r="I2291" s="260">
        <v>0</v>
      </c>
      <c r="J2291" s="260">
        <v>3.2595605726415904E-4</v>
      </c>
      <c r="K2291" s="260">
        <v>9.4865843415181103E-2</v>
      </c>
      <c r="L2291" s="301">
        <f t="shared" si="71"/>
        <v>0.34151703629465197</v>
      </c>
      <c r="M2291" s="459">
        <f>IFERROR((Tableau1[[#This Row],[Scope 1
(kg CO2-eq)]]+Tableau1[[#This Row],[Scope 2 energy
(kg CO2-eq)]]+Tableau1[[#This Row],[Scope 2 Infrastructure
(kg CO2-eq)]])/Tableau1[[#This Row],[Total CO2-emissions
(kg CO2-eq)
for scope 3 use ]],"")</f>
        <v>0.99656402774812214</v>
      </c>
      <c r="N2291" s="436" t="s">
        <v>436</v>
      </c>
      <c r="O2291" s="259">
        <v>3.6</v>
      </c>
      <c r="P2291" s="259" t="s">
        <v>5180</v>
      </c>
      <c r="Q2291" s="259" t="s">
        <v>5279</v>
      </c>
    </row>
    <row r="2292" spans="1:17" ht="21.75" customHeight="1">
      <c r="A2292" s="301" t="s">
        <v>4258</v>
      </c>
      <c r="B2292" s="301" t="s">
        <v>5278</v>
      </c>
      <c r="C2292" s="316" t="s">
        <v>8351</v>
      </c>
      <c r="D2292" s="465" t="s">
        <v>436</v>
      </c>
      <c r="E2292" s="465" t="s">
        <v>700</v>
      </c>
      <c r="F2292" s="469" t="str">
        <f t="shared" si="70"/>
        <v>CH</v>
      </c>
      <c r="G2292" s="260">
        <v>3.6805555555555598E-4</v>
      </c>
      <c r="H2292" s="260">
        <v>1.2315803912E-2</v>
      </c>
      <c r="I2292" s="260">
        <v>0</v>
      </c>
      <c r="J2292" s="260">
        <v>3.2595605726415904E-4</v>
      </c>
      <c r="K2292" s="260">
        <v>1.30098142369626E-2</v>
      </c>
      <c r="L2292" s="301">
        <f t="shared" si="71"/>
        <v>4.6835331253065361E-2</v>
      </c>
      <c r="M2292" s="459">
        <f>IFERROR((Tableau1[[#This Row],[Scope 1
(kg CO2-eq)]]+Tableau1[[#This Row],[Scope 2 energy
(kg CO2-eq)]]+Tableau1[[#This Row],[Scope 2 Infrastructure
(kg CO2-eq)]])/Tableau1[[#This Row],[Total CO2-emissions
(kg CO2-eq)
for scope 3 use ]],"")</f>
        <v>0.9749454708983496</v>
      </c>
      <c r="N2292" s="436" t="s">
        <v>436</v>
      </c>
      <c r="O2292" s="259">
        <v>3.6</v>
      </c>
      <c r="P2292" s="259" t="s">
        <v>4258</v>
      </c>
      <c r="Q2292" s="259" t="s">
        <v>5278</v>
      </c>
    </row>
    <row r="2293" spans="1:17" ht="21.75" customHeight="1">
      <c r="A2293" s="301" t="s">
        <v>5180</v>
      </c>
      <c r="B2293" s="301" t="s">
        <v>5279</v>
      </c>
      <c r="C2293" s="316" t="s">
        <v>8352</v>
      </c>
      <c r="D2293" s="465" t="s">
        <v>436</v>
      </c>
      <c r="E2293" s="465" t="s">
        <v>700</v>
      </c>
      <c r="F2293" s="469" t="str">
        <f t="shared" si="70"/>
        <v>CH</v>
      </c>
      <c r="G2293" s="260">
        <v>3.6805555555555598E-4</v>
      </c>
      <c r="H2293" s="260">
        <v>3.4490800845000003E-2</v>
      </c>
      <c r="I2293" s="260">
        <v>0</v>
      </c>
      <c r="J2293" s="260">
        <v>3.2595605726415904E-4</v>
      </c>
      <c r="K2293" s="260">
        <v>3.5184813273158803E-2</v>
      </c>
      <c r="L2293" s="301">
        <f t="shared" si="71"/>
        <v>0.1266653277833717</v>
      </c>
      <c r="M2293" s="459">
        <f>IFERROR((Tableau1[[#This Row],[Scope 1
(kg CO2-eq)]]+Tableau1[[#This Row],[Scope 2 energy
(kg CO2-eq)]]+Tableau1[[#This Row],[Scope 2 Infrastructure
(kg CO2-eq)]])/Tableau1[[#This Row],[Total CO2-emissions
(kg CO2-eq)
for scope 3 use ]],"")</f>
        <v>0.99073586464499153</v>
      </c>
      <c r="N2293" s="436" t="s">
        <v>436</v>
      </c>
      <c r="O2293" s="259">
        <v>3.6</v>
      </c>
      <c r="P2293" s="259" t="s">
        <v>5180</v>
      </c>
      <c r="Q2293" s="259" t="s">
        <v>5279</v>
      </c>
    </row>
    <row r="2294" spans="1:17" ht="21.75" customHeight="1">
      <c r="A2294" s="301" t="s">
        <v>4258</v>
      </c>
      <c r="B2294" s="301" t="s">
        <v>5278</v>
      </c>
      <c r="C2294" s="316" t="s">
        <v>8353</v>
      </c>
      <c r="D2294" s="465" t="s">
        <v>436</v>
      </c>
      <c r="E2294" s="465" t="s">
        <v>6016</v>
      </c>
      <c r="F2294" s="469" t="str">
        <f t="shared" si="70"/>
        <v>other</v>
      </c>
      <c r="G2294" s="260">
        <v>3.6805555555555598E-4</v>
      </c>
      <c r="H2294" s="260">
        <v>9.7198766212000007E-2</v>
      </c>
      <c r="I2294" s="260">
        <v>0</v>
      </c>
      <c r="J2294" s="260">
        <v>3.2595605726415904E-4</v>
      </c>
      <c r="K2294" s="260">
        <v>9.7892778136087294E-2</v>
      </c>
      <c r="L2294" s="301">
        <f t="shared" si="71"/>
        <v>0.35241400128991429</v>
      </c>
      <c r="M2294" s="459">
        <f>IFERROR((Tableau1[[#This Row],[Scope 1
(kg CO2-eq)]]+Tableau1[[#This Row],[Scope 2 energy
(kg CO2-eq)]]+Tableau1[[#This Row],[Scope 2 Infrastructure
(kg CO2-eq)]])/Tableau1[[#This Row],[Total CO2-emissions
(kg CO2-eq)
for scope 3 use ]],"")</f>
        <v>0.99667027154874899</v>
      </c>
      <c r="N2294" s="436" t="s">
        <v>436</v>
      </c>
      <c r="O2294" s="259">
        <v>3.6</v>
      </c>
      <c r="P2294" s="259" t="s">
        <v>4258</v>
      </c>
      <c r="Q2294" s="259" t="s">
        <v>5278</v>
      </c>
    </row>
    <row r="2295" spans="1:17" ht="21.75" customHeight="1">
      <c r="A2295" s="301" t="s">
        <v>4258</v>
      </c>
      <c r="B2295" s="301" t="s">
        <v>5278</v>
      </c>
      <c r="C2295" s="316" t="s">
        <v>8354</v>
      </c>
      <c r="D2295" s="465" t="s">
        <v>436</v>
      </c>
      <c r="E2295" s="465" t="s">
        <v>700</v>
      </c>
      <c r="F2295" s="469" t="str">
        <f t="shared" si="70"/>
        <v>CH</v>
      </c>
      <c r="G2295" s="260">
        <v>3.6805555555555598E-4</v>
      </c>
      <c r="H2295" s="260">
        <v>2.180406816E-3</v>
      </c>
      <c r="I2295" s="260">
        <v>0</v>
      </c>
      <c r="J2295" s="260">
        <v>3.2002471711159306E-4</v>
      </c>
      <c r="K2295" s="260">
        <v>2.86848611835319E-3</v>
      </c>
      <c r="L2295" s="301">
        <f t="shared" si="71"/>
        <v>1.0326550026071484E-2</v>
      </c>
      <c r="M2295" s="459">
        <f>IFERROR((Tableau1[[#This Row],[Scope 1
(kg CO2-eq)]]+Tableau1[[#This Row],[Scope 2 energy
(kg CO2-eq)]]+Tableau1[[#This Row],[Scope 2 Infrastructure
(kg CO2-eq)]])/Tableau1[[#This Row],[Total CO2-emissions
(kg CO2-eq)
for scope 3 use ]],"")</f>
        <v>0.88843461896153042</v>
      </c>
      <c r="N2295" s="436" t="s">
        <v>436</v>
      </c>
      <c r="O2295" s="259">
        <v>3.6</v>
      </c>
      <c r="P2295" s="259" t="s">
        <v>4258</v>
      </c>
      <c r="Q2295" s="259" t="s">
        <v>5278</v>
      </c>
    </row>
    <row r="2296" spans="1:17" ht="21.75" customHeight="1">
      <c r="A2296" s="301" t="s">
        <v>4258</v>
      </c>
      <c r="B2296" s="301" t="s">
        <v>5278</v>
      </c>
      <c r="C2296" s="316" t="s">
        <v>8355</v>
      </c>
      <c r="D2296" s="465" t="s">
        <v>436</v>
      </c>
      <c r="E2296" s="465" t="s">
        <v>6044</v>
      </c>
      <c r="F2296" s="469" t="str">
        <f t="shared" si="70"/>
        <v>other</v>
      </c>
      <c r="G2296" s="260">
        <v>3.6805555555555598E-4</v>
      </c>
      <c r="H2296" s="260">
        <v>5.3635771327000002E-2</v>
      </c>
      <c r="I2296" s="260">
        <v>0</v>
      </c>
      <c r="J2296" s="260">
        <v>3.2595605726415904E-4</v>
      </c>
      <c r="K2296" s="260">
        <v>5.4329781160653602E-2</v>
      </c>
      <c r="L2296" s="301">
        <f t="shared" si="71"/>
        <v>0.19558721217835298</v>
      </c>
      <c r="M2296" s="459">
        <f>IFERROR((Tableau1[[#This Row],[Scope 1
(kg CO2-eq)]]+Tableau1[[#This Row],[Scope 2 energy
(kg CO2-eq)]]+Tableau1[[#This Row],[Scope 2 Infrastructure
(kg CO2-eq)]])/Tableau1[[#This Row],[Total CO2-emissions
(kg CO2-eq)
for scope 3 use ]],"")</f>
        <v>0.99400044927230258</v>
      </c>
      <c r="N2296" s="436" t="s">
        <v>436</v>
      </c>
      <c r="O2296" s="259">
        <v>3.6</v>
      </c>
      <c r="P2296" s="259" t="s">
        <v>4258</v>
      </c>
      <c r="Q2296" s="259" t="s">
        <v>5278</v>
      </c>
    </row>
    <row r="2297" spans="1:17" ht="21.75" customHeight="1">
      <c r="A2297" s="301" t="s">
        <v>4258</v>
      </c>
      <c r="B2297" s="301" t="s">
        <v>5278</v>
      </c>
      <c r="C2297" s="316" t="s">
        <v>8356</v>
      </c>
      <c r="D2297" s="465" t="s">
        <v>436</v>
      </c>
      <c r="E2297" s="465" t="s">
        <v>117</v>
      </c>
      <c r="F2297" s="469" t="str">
        <f t="shared" si="70"/>
        <v>other</v>
      </c>
      <c r="G2297" s="260">
        <v>3.6805555555555598E-4</v>
      </c>
      <c r="H2297" s="260">
        <v>6.3599038015699993E-2</v>
      </c>
      <c r="I2297" s="260">
        <v>0</v>
      </c>
      <c r="J2297" s="260">
        <v>3.2595605726415904E-4</v>
      </c>
      <c r="K2297" s="260">
        <v>6.4293048067214406E-2</v>
      </c>
      <c r="L2297" s="301">
        <f t="shared" si="71"/>
        <v>0.23145497304197188</v>
      </c>
      <c r="M2297" s="459">
        <f>IFERROR((Tableau1[[#This Row],[Scope 1
(kg CO2-eq)]]+Tableau1[[#This Row],[Scope 2 energy
(kg CO2-eq)]]+Tableau1[[#This Row],[Scope 2 Infrastructure
(kg CO2-eq)]])/Tableau1[[#This Row],[Total CO2-emissions
(kg CO2-eq)
for scope 3 use ]],"")</f>
        <v>0.99493017510045412</v>
      </c>
      <c r="N2297" s="436" t="s">
        <v>436</v>
      </c>
      <c r="O2297" s="259">
        <v>3.6</v>
      </c>
      <c r="P2297" s="259" t="s">
        <v>4258</v>
      </c>
      <c r="Q2297" s="259" t="s">
        <v>5278</v>
      </c>
    </row>
    <row r="2298" spans="1:17" ht="21.75" customHeight="1">
      <c r="A2298" s="301" t="s">
        <v>4258</v>
      </c>
      <c r="B2298" s="301" t="s">
        <v>5278</v>
      </c>
      <c r="C2298" s="316" t="s">
        <v>8357</v>
      </c>
      <c r="D2298" s="465" t="s">
        <v>436</v>
      </c>
      <c r="E2298" s="465" t="s">
        <v>6056</v>
      </c>
      <c r="F2298" s="469" t="str">
        <f t="shared" si="70"/>
        <v>other</v>
      </c>
      <c r="G2298" s="260">
        <v>3.6805555555555598E-4</v>
      </c>
      <c r="H2298" s="260">
        <v>0.15655202200990001</v>
      </c>
      <c r="I2298" s="260">
        <v>0</v>
      </c>
      <c r="J2298" s="260">
        <v>3.2595605726415904E-4</v>
      </c>
      <c r="K2298" s="260">
        <v>0.15724603411896601</v>
      </c>
      <c r="L2298" s="301">
        <f t="shared" si="71"/>
        <v>0.56608572282827763</v>
      </c>
      <c r="M2298" s="459">
        <f>IFERROR((Tableau1[[#This Row],[Scope 1
(kg CO2-eq)]]+Tableau1[[#This Row],[Scope 2 energy
(kg CO2-eq)]]+Tableau1[[#This Row],[Scope 2 Infrastructure
(kg CO2-eq)]])/Tableau1[[#This Row],[Total CO2-emissions
(kg CO2-eq)
for scope 3 use ]],"")</f>
        <v>0.99792709205458341</v>
      </c>
      <c r="N2298" s="436" t="s">
        <v>436</v>
      </c>
      <c r="O2298" s="259">
        <v>3.6</v>
      </c>
      <c r="P2298" s="259" t="s">
        <v>4258</v>
      </c>
      <c r="Q2298" s="259" t="s">
        <v>5278</v>
      </c>
    </row>
    <row r="2299" spans="1:17" ht="21.75" customHeight="1">
      <c r="A2299" s="301" t="s">
        <v>4258</v>
      </c>
      <c r="B2299" s="301" t="s">
        <v>5278</v>
      </c>
      <c r="C2299" s="316" t="s">
        <v>8358</v>
      </c>
      <c r="D2299" s="465" t="s">
        <v>436</v>
      </c>
      <c r="E2299" s="465" t="s">
        <v>700</v>
      </c>
      <c r="F2299" s="469" t="str">
        <f t="shared" si="70"/>
        <v>CH</v>
      </c>
      <c r="G2299" s="260">
        <v>3.6805555555555598E-4</v>
      </c>
      <c r="H2299" s="260">
        <v>1.8209218943999999E-2</v>
      </c>
      <c r="I2299" s="260">
        <v>0</v>
      </c>
      <c r="J2299" s="260">
        <v>3.2595605726415904E-4</v>
      </c>
      <c r="K2299" s="260">
        <v>1.8903224982634501E-2</v>
      </c>
      <c r="L2299" s="301">
        <f t="shared" si="71"/>
        <v>6.80516099374842E-2</v>
      </c>
      <c r="M2299" s="459">
        <f>IFERROR((Tableau1[[#This Row],[Scope 1
(kg CO2-eq)]]+Tableau1[[#This Row],[Scope 2 energy
(kg CO2-eq)]]+Tableau1[[#This Row],[Scope 2 Infrastructure
(kg CO2-eq)]])/Tableau1[[#This Row],[Total CO2-emissions
(kg CO2-eq)
for scope 3 use ]],"")</f>
        <v>0.98275688495595948</v>
      </c>
      <c r="N2299" s="436" t="s">
        <v>436</v>
      </c>
      <c r="O2299" s="259">
        <v>3.6</v>
      </c>
      <c r="P2299" s="259" t="s">
        <v>4258</v>
      </c>
      <c r="Q2299" s="259" t="s">
        <v>5278</v>
      </c>
    </row>
    <row r="2300" spans="1:17" ht="21.75" customHeight="1">
      <c r="A2300" s="301" t="s">
        <v>4258</v>
      </c>
      <c r="B2300" s="301" t="s">
        <v>5278</v>
      </c>
      <c r="C2300" s="316" t="s">
        <v>8359</v>
      </c>
      <c r="D2300" s="465" t="s">
        <v>436</v>
      </c>
      <c r="E2300" s="465" t="s">
        <v>6043</v>
      </c>
      <c r="F2300" s="469" t="str">
        <f t="shared" si="70"/>
        <v>other</v>
      </c>
      <c r="G2300" s="260">
        <v>3.6805555555555598E-4</v>
      </c>
      <c r="H2300" s="260">
        <v>0.25771438220850001</v>
      </c>
      <c r="I2300" s="260">
        <v>0</v>
      </c>
      <c r="J2300" s="260">
        <v>3.2595605726415904E-4</v>
      </c>
      <c r="K2300" s="260">
        <v>0.25840839151054101</v>
      </c>
      <c r="L2300" s="301">
        <f t="shared" si="71"/>
        <v>0.93027020943794769</v>
      </c>
      <c r="M2300" s="459">
        <f>IFERROR((Tableau1[[#This Row],[Scope 1
(kg CO2-eq)]]+Tableau1[[#This Row],[Scope 2 energy
(kg CO2-eq)]]+Tableau1[[#This Row],[Scope 2 Infrastructure
(kg CO2-eq)]])/Tableau1[[#This Row],[Total CO2-emissions
(kg CO2-eq)
for scope 3 use ]],"")</f>
        <v>0.99873861005604336</v>
      </c>
      <c r="N2300" s="436" t="s">
        <v>436</v>
      </c>
      <c r="O2300" s="259">
        <v>3.6</v>
      </c>
      <c r="P2300" s="259" t="s">
        <v>4258</v>
      </c>
      <c r="Q2300" s="259" t="s">
        <v>5278</v>
      </c>
    </row>
    <row r="2301" spans="1:17" ht="21.75" customHeight="1">
      <c r="A2301" s="301" t="s">
        <v>4258</v>
      </c>
      <c r="B2301" s="301" t="s">
        <v>5278</v>
      </c>
      <c r="C2301" s="316" t="s">
        <v>8360</v>
      </c>
      <c r="D2301" s="465" t="s">
        <v>436</v>
      </c>
      <c r="E2301" s="465" t="s">
        <v>6045</v>
      </c>
      <c r="F2301" s="469" t="str">
        <f t="shared" si="70"/>
        <v>other</v>
      </c>
      <c r="G2301" s="260">
        <v>3.6805555555555598E-4</v>
      </c>
      <c r="H2301" s="260">
        <v>0.19363050886200001</v>
      </c>
      <c r="I2301" s="260">
        <v>0</v>
      </c>
      <c r="J2301" s="260">
        <v>3.2595605726415904E-4</v>
      </c>
      <c r="K2301" s="260">
        <v>0.19432452056733299</v>
      </c>
      <c r="L2301" s="301">
        <f t="shared" si="71"/>
        <v>0.69956827404239874</v>
      </c>
      <c r="M2301" s="459">
        <f>IFERROR((Tableau1[[#This Row],[Scope 1
(kg CO2-eq)]]+Tableau1[[#This Row],[Scope 2 energy
(kg CO2-eq)]]+Tableau1[[#This Row],[Scope 2 Infrastructure
(kg CO2-eq)]])/Tableau1[[#This Row],[Total CO2-emissions
(kg CO2-eq)
for scope 3 use ]],"")</f>
        <v>0.99832261956017798</v>
      </c>
      <c r="N2301" s="436" t="s">
        <v>436</v>
      </c>
      <c r="O2301" s="259">
        <v>3.6</v>
      </c>
      <c r="P2301" s="259" t="s">
        <v>4258</v>
      </c>
      <c r="Q2301" s="259" t="s">
        <v>5278</v>
      </c>
    </row>
    <row r="2302" spans="1:17" ht="21.75" customHeight="1">
      <c r="A2302" s="301" t="s">
        <v>4258</v>
      </c>
      <c r="B2302" s="301" t="s">
        <v>5278</v>
      </c>
      <c r="C2302" s="316" t="s">
        <v>8361</v>
      </c>
      <c r="D2302" s="465" t="s">
        <v>436</v>
      </c>
      <c r="E2302" s="465" t="s">
        <v>6016</v>
      </c>
      <c r="F2302" s="469" t="str">
        <f t="shared" si="70"/>
        <v>other</v>
      </c>
      <c r="G2302" s="260">
        <v>3.6805555555555598E-4</v>
      </c>
      <c r="H2302" s="260">
        <v>0.11123531275699999</v>
      </c>
      <c r="I2302" s="260">
        <v>0</v>
      </c>
      <c r="J2302" s="260">
        <v>3.2595605726415904E-4</v>
      </c>
      <c r="K2302" s="260">
        <v>0.11192932213491601</v>
      </c>
      <c r="L2302" s="301">
        <f t="shared" si="71"/>
        <v>0.40294555968569762</v>
      </c>
      <c r="M2302" s="459">
        <f>IFERROR((Tableau1[[#This Row],[Scope 1
(kg CO2-eq)]]+Tableau1[[#This Row],[Scope 2 energy
(kg CO2-eq)]]+Tableau1[[#This Row],[Scope 2 Infrastructure
(kg CO2-eq)]])/Tableau1[[#This Row],[Total CO2-emissions
(kg CO2-eq)
for scope 3 use ]],"")</f>
        <v>0.99708786030198981</v>
      </c>
      <c r="N2302" s="436" t="s">
        <v>436</v>
      </c>
      <c r="O2302" s="259">
        <v>3.6</v>
      </c>
      <c r="P2302" s="259" t="s">
        <v>4258</v>
      </c>
      <c r="Q2302" s="259" t="s">
        <v>5278</v>
      </c>
    </row>
    <row r="2303" spans="1:17" ht="21.75" customHeight="1">
      <c r="A2303" s="301" t="s">
        <v>4258</v>
      </c>
      <c r="B2303" s="301" t="s">
        <v>5278</v>
      </c>
      <c r="C2303" s="316" t="s">
        <v>8362</v>
      </c>
      <c r="D2303" s="465" t="s">
        <v>436</v>
      </c>
      <c r="E2303" s="465" t="s">
        <v>6022</v>
      </c>
      <c r="F2303" s="469" t="str">
        <f t="shared" si="70"/>
        <v>other</v>
      </c>
      <c r="G2303" s="260">
        <v>3.6805555555555598E-4</v>
      </c>
      <c r="H2303" s="260">
        <v>0.1660315702248</v>
      </c>
      <c r="I2303" s="260">
        <v>0</v>
      </c>
      <c r="J2303" s="260">
        <v>3.2595605726415904E-4</v>
      </c>
      <c r="K2303" s="260">
        <v>0.16672558229034401</v>
      </c>
      <c r="L2303" s="301">
        <f t="shared" si="71"/>
        <v>0.60021209624523841</v>
      </c>
      <c r="M2303" s="459">
        <f>IFERROR((Tableau1[[#This Row],[Scope 1
(kg CO2-eq)]]+Tableau1[[#This Row],[Scope 2 energy
(kg CO2-eq)]]+Tableau1[[#This Row],[Scope 2 Infrastructure
(kg CO2-eq)]])/Tableau1[[#This Row],[Total CO2-emissions
(kg CO2-eq)
for scope 3 use ]],"")</f>
        <v>0.99804495203728949</v>
      </c>
      <c r="N2303" s="436" t="s">
        <v>436</v>
      </c>
      <c r="O2303" s="259">
        <v>3.6</v>
      </c>
      <c r="P2303" s="259" t="s">
        <v>4258</v>
      </c>
      <c r="Q2303" s="259" t="s">
        <v>5278</v>
      </c>
    </row>
    <row r="2304" spans="1:17" ht="21.75" customHeight="1">
      <c r="A2304" s="301" t="s">
        <v>4258</v>
      </c>
      <c r="B2304" s="301" t="s">
        <v>5278</v>
      </c>
      <c r="C2304" s="316" t="s">
        <v>8363</v>
      </c>
      <c r="D2304" s="465" t="s">
        <v>436</v>
      </c>
      <c r="E2304" s="465" t="s">
        <v>6059</v>
      </c>
      <c r="F2304" s="469" t="str">
        <f t="shared" si="70"/>
        <v>other</v>
      </c>
      <c r="G2304" s="260">
        <v>3.6805555555555598E-4</v>
      </c>
      <c r="H2304" s="260">
        <v>0.1835005132525</v>
      </c>
      <c r="I2304" s="260">
        <v>0</v>
      </c>
      <c r="J2304" s="260">
        <v>3.2595605726415904E-4</v>
      </c>
      <c r="K2304" s="260">
        <v>0.18419452306831699</v>
      </c>
      <c r="L2304" s="301">
        <f t="shared" si="71"/>
        <v>0.66310028304594115</v>
      </c>
      <c r="M2304" s="459">
        <f>IFERROR((Tableau1[[#This Row],[Scope 1
(kg CO2-eq)]]+Tableau1[[#This Row],[Scope 2 energy
(kg CO2-eq)]]+Tableau1[[#This Row],[Scope 2 Infrastructure
(kg CO2-eq)]])/Tableau1[[#This Row],[Total CO2-emissions
(kg CO2-eq)
for scope 3 use ]],"")</f>
        <v>0.998230380280414</v>
      </c>
      <c r="N2304" s="436" t="s">
        <v>436</v>
      </c>
      <c r="O2304" s="259">
        <v>3.6</v>
      </c>
      <c r="P2304" s="259" t="s">
        <v>4258</v>
      </c>
      <c r="Q2304" s="259" t="s">
        <v>5278</v>
      </c>
    </row>
    <row r="2305" spans="1:17" ht="21.75" customHeight="1">
      <c r="A2305" s="301" t="s">
        <v>4258</v>
      </c>
      <c r="B2305" s="301" t="s">
        <v>5278</v>
      </c>
      <c r="C2305" s="316" t="s">
        <v>8364</v>
      </c>
      <c r="D2305" s="465" t="s">
        <v>436</v>
      </c>
      <c r="E2305" s="465" t="s">
        <v>6018</v>
      </c>
      <c r="F2305" s="469" t="str">
        <f t="shared" si="70"/>
        <v>other</v>
      </c>
      <c r="G2305" s="260">
        <v>3.6805555555555598E-4</v>
      </c>
      <c r="H2305" s="260">
        <v>0.122537219904</v>
      </c>
      <c r="I2305" s="260">
        <v>0</v>
      </c>
      <c r="J2305" s="260">
        <v>3.2595605726415904E-4</v>
      </c>
      <c r="K2305" s="260">
        <v>0.123231230551517</v>
      </c>
      <c r="L2305" s="301">
        <f t="shared" si="71"/>
        <v>0.44363242998546121</v>
      </c>
      <c r="M2305" s="459">
        <f>IFERROR((Tableau1[[#This Row],[Scope 1
(kg CO2-eq)]]+Tableau1[[#This Row],[Scope 2 energy
(kg CO2-eq)]]+Tableau1[[#This Row],[Scope 2 Infrastructure
(kg CO2-eq)]])/Tableau1[[#This Row],[Total CO2-emissions
(kg CO2-eq)
for scope 3 use ]],"")</f>
        <v>0.99735493112823237</v>
      </c>
      <c r="N2305" s="436" t="s">
        <v>436</v>
      </c>
      <c r="O2305" s="259">
        <v>3.6</v>
      </c>
      <c r="P2305" s="259" t="s">
        <v>4258</v>
      </c>
      <c r="Q2305" s="259" t="s">
        <v>5278</v>
      </c>
    </row>
    <row r="2306" spans="1:17" ht="21.75" customHeight="1">
      <c r="A2306" s="301" t="s">
        <v>4258</v>
      </c>
      <c r="B2306" s="301" t="s">
        <v>5278</v>
      </c>
      <c r="C2306" s="316" t="s">
        <v>8365</v>
      </c>
      <c r="D2306" s="465" t="s">
        <v>436</v>
      </c>
      <c r="E2306" s="465" t="s">
        <v>6060</v>
      </c>
      <c r="F2306" s="469" t="str">
        <f t="shared" ref="F2306:F2369" si="72">IF(ISNUMBER(SEARCH("{CH}", C2306)), "CH", "other")</f>
        <v>other</v>
      </c>
      <c r="G2306" s="260">
        <v>3.6805555555555598E-4</v>
      </c>
      <c r="H2306" s="260">
        <v>9.0225043020000006E-2</v>
      </c>
      <c r="I2306" s="260">
        <v>0</v>
      </c>
      <c r="J2306" s="260">
        <v>3.2595605726415904E-4</v>
      </c>
      <c r="K2306" s="260">
        <v>9.0919052024384495E-2</v>
      </c>
      <c r="L2306" s="301">
        <f t="shared" ref="L2306:L2369" si="73">IF(N2306="MJ", K2306*3.6, IF(N2306="m", K2306*1000, ""))</f>
        <v>0.32730858728778417</v>
      </c>
      <c r="M2306" s="459">
        <f>IFERROR((Tableau1[[#This Row],[Scope 1
(kg CO2-eq)]]+Tableau1[[#This Row],[Scope 2 energy
(kg CO2-eq)]]+Tableau1[[#This Row],[Scope 2 Infrastructure
(kg CO2-eq)]])/Tableau1[[#This Row],[Total CO2-emissions
(kg CO2-eq)
for scope 3 use ]],"")</f>
        <v>0.99641490488988471</v>
      </c>
      <c r="N2306" s="436" t="s">
        <v>436</v>
      </c>
      <c r="O2306" s="259">
        <v>3.6</v>
      </c>
      <c r="P2306" s="259" t="s">
        <v>4258</v>
      </c>
      <c r="Q2306" s="259" t="s">
        <v>5278</v>
      </c>
    </row>
    <row r="2307" spans="1:17" ht="21.75" customHeight="1">
      <c r="A2307" s="301" t="s">
        <v>4258</v>
      </c>
      <c r="B2307" s="301" t="s">
        <v>5278</v>
      </c>
      <c r="C2307" s="316" t="s">
        <v>8366</v>
      </c>
      <c r="D2307" s="465" t="s">
        <v>436</v>
      </c>
      <c r="E2307" s="465" t="s">
        <v>119</v>
      </c>
      <c r="F2307" s="469" t="str">
        <f t="shared" si="72"/>
        <v>other</v>
      </c>
      <c r="G2307" s="260">
        <v>3.6805555555555598E-4</v>
      </c>
      <c r="H2307" s="260">
        <v>2.1935159959799999E-2</v>
      </c>
      <c r="I2307" s="260">
        <v>0</v>
      </c>
      <c r="J2307" s="260">
        <v>3.2595605726415904E-4</v>
      </c>
      <c r="K2307" s="260">
        <v>2.2629171342211301E-2</v>
      </c>
      <c r="L2307" s="301">
        <f t="shared" si="73"/>
        <v>8.1465016831960682E-2</v>
      </c>
      <c r="M2307" s="459">
        <f>IFERROR((Tableau1[[#This Row],[Scope 1
(kg CO2-eq)]]+Tableau1[[#This Row],[Scope 2 energy
(kg CO2-eq)]]+Tableau1[[#This Row],[Scope 2 Infrastructure
(kg CO2-eq)]])/Tableau1[[#This Row],[Total CO2-emissions
(kg CO2-eq)
for scope 3 use ]],"")</f>
        <v>0.98559576831486861</v>
      </c>
      <c r="N2307" s="436" t="s">
        <v>436</v>
      </c>
      <c r="O2307" s="259">
        <v>3.6</v>
      </c>
      <c r="P2307" s="259" t="s">
        <v>4258</v>
      </c>
      <c r="Q2307" s="259" t="s">
        <v>5278</v>
      </c>
    </row>
    <row r="2308" spans="1:17" ht="21.75" customHeight="1">
      <c r="A2308" s="301" t="s">
        <v>4258</v>
      </c>
      <c r="B2308" s="301" t="s">
        <v>5278</v>
      </c>
      <c r="C2308" s="316" t="s">
        <v>8367</v>
      </c>
      <c r="D2308" s="465" t="s">
        <v>436</v>
      </c>
      <c r="E2308" s="465" t="s">
        <v>6034</v>
      </c>
      <c r="F2308" s="469" t="str">
        <f t="shared" si="72"/>
        <v>other</v>
      </c>
      <c r="G2308" s="260">
        <v>3.6805555555555598E-4</v>
      </c>
      <c r="H2308" s="260">
        <v>0.11901419041230001</v>
      </c>
      <c r="I2308" s="260">
        <v>0</v>
      </c>
      <c r="J2308" s="260">
        <v>3.2595605726415904E-4</v>
      </c>
      <c r="K2308" s="260">
        <v>0.119708202185769</v>
      </c>
      <c r="L2308" s="301">
        <f t="shared" si="73"/>
        <v>0.43094952786876839</v>
      </c>
      <c r="M2308" s="459">
        <f>IFERROR((Tableau1[[#This Row],[Scope 1
(kg CO2-eq)]]+Tableau1[[#This Row],[Scope 2 energy
(kg CO2-eq)]]+Tableau1[[#This Row],[Scope 2 Infrastructure
(kg CO2-eq)]])/Tableau1[[#This Row],[Total CO2-emissions
(kg CO2-eq)
for scope 3 use ]],"")</f>
        <v>0.99727707699253887</v>
      </c>
      <c r="N2308" s="436" t="s">
        <v>436</v>
      </c>
      <c r="O2308" s="259">
        <v>3.6</v>
      </c>
      <c r="P2308" s="259" t="s">
        <v>4258</v>
      </c>
      <c r="Q2308" s="259" t="s">
        <v>5278</v>
      </c>
    </row>
    <row r="2309" spans="1:17" ht="21.75" customHeight="1">
      <c r="A2309" s="301" t="s">
        <v>4258</v>
      </c>
      <c r="B2309" s="301" t="s">
        <v>5278</v>
      </c>
      <c r="C2309" s="316" t="s">
        <v>8368</v>
      </c>
      <c r="D2309" s="465" t="s">
        <v>436</v>
      </c>
      <c r="E2309" s="465" t="s">
        <v>122</v>
      </c>
      <c r="F2309" s="469" t="str">
        <f t="shared" si="72"/>
        <v>other</v>
      </c>
      <c r="G2309" s="260">
        <v>3.6805555555555598E-4</v>
      </c>
      <c r="H2309" s="260">
        <v>0.17600628386379999</v>
      </c>
      <c r="I2309" s="260">
        <v>0</v>
      </c>
      <c r="J2309" s="260">
        <v>3.2595605726415904E-4</v>
      </c>
      <c r="K2309" s="260">
        <v>0.17670029454351299</v>
      </c>
      <c r="L2309" s="301">
        <f t="shared" si="73"/>
        <v>0.63612106035664684</v>
      </c>
      <c r="M2309" s="459">
        <f>IFERROR((Tableau1[[#This Row],[Scope 1
(kg CO2-eq)]]+Tableau1[[#This Row],[Scope 2 energy
(kg CO2-eq)]]+Tableau1[[#This Row],[Scope 2 Infrastructure
(kg CO2-eq)]])/Tableau1[[#This Row],[Total CO2-emissions
(kg CO2-eq)
for scope 3 use ]],"")</f>
        <v>0.9981553221232623</v>
      </c>
      <c r="N2309" s="436" t="s">
        <v>436</v>
      </c>
      <c r="O2309" s="259">
        <v>3.6</v>
      </c>
      <c r="P2309" s="259" t="s">
        <v>4258</v>
      </c>
      <c r="Q2309" s="259" t="s">
        <v>5278</v>
      </c>
    </row>
    <row r="2310" spans="1:17" ht="21.75" customHeight="1">
      <c r="A2310" s="301" t="s">
        <v>4258</v>
      </c>
      <c r="B2310" s="301" t="s">
        <v>5278</v>
      </c>
      <c r="C2310" s="316" t="s">
        <v>8369</v>
      </c>
      <c r="D2310" s="465" t="s">
        <v>436</v>
      </c>
      <c r="E2310" s="465" t="s">
        <v>6046</v>
      </c>
      <c r="F2310" s="469" t="str">
        <f t="shared" si="72"/>
        <v>other</v>
      </c>
      <c r="G2310" s="260">
        <v>3.6805555555555598E-4</v>
      </c>
      <c r="H2310" s="260">
        <v>0.13785725061439999</v>
      </c>
      <c r="I2310" s="260">
        <v>0</v>
      </c>
      <c r="J2310" s="260">
        <v>3.2595605726415904E-4</v>
      </c>
      <c r="K2310" s="260">
        <v>0.13855126207226301</v>
      </c>
      <c r="L2310" s="301">
        <f t="shared" si="73"/>
        <v>0.49878454346014683</v>
      </c>
      <c r="M2310" s="459">
        <f>IFERROR((Tableau1[[#This Row],[Scope 1
(kg CO2-eq)]]+Tableau1[[#This Row],[Scope 2 energy
(kg CO2-eq)]]+Tableau1[[#This Row],[Scope 2 Infrastructure
(kg CO2-eq)]])/Tableau1[[#This Row],[Total CO2-emissions
(kg CO2-eq)
for scope 3 use ]],"")</f>
        <v>0.99764739853371054</v>
      </c>
      <c r="N2310" s="436" t="s">
        <v>436</v>
      </c>
      <c r="O2310" s="259">
        <v>3.6</v>
      </c>
      <c r="P2310" s="259" t="s">
        <v>4258</v>
      </c>
      <c r="Q2310" s="259" t="s">
        <v>5278</v>
      </c>
    </row>
    <row r="2311" spans="1:17" ht="21.75" customHeight="1">
      <c r="A2311" s="301" t="s">
        <v>4258</v>
      </c>
      <c r="B2311" s="301" t="s">
        <v>5278</v>
      </c>
      <c r="C2311" s="316" t="s">
        <v>8370</v>
      </c>
      <c r="D2311" s="465" t="s">
        <v>436</v>
      </c>
      <c r="E2311" s="465" t="s">
        <v>6052</v>
      </c>
      <c r="F2311" s="469" t="str">
        <f t="shared" si="72"/>
        <v>other</v>
      </c>
      <c r="G2311" s="260">
        <v>3.6805555555555598E-4</v>
      </c>
      <c r="H2311" s="260">
        <v>0.1163697294158</v>
      </c>
      <c r="I2311" s="260">
        <v>0</v>
      </c>
      <c r="J2311" s="260">
        <v>3.2595605726415904E-4</v>
      </c>
      <c r="K2311" s="260">
        <v>0.11706374064762699</v>
      </c>
      <c r="L2311" s="301">
        <f t="shared" si="73"/>
        <v>0.42142946633145717</v>
      </c>
      <c r="M2311" s="459">
        <f>IFERROR((Tableau1[[#This Row],[Scope 1
(kg CO2-eq)]]+Tableau1[[#This Row],[Scope 2 energy
(kg CO2-eq)]]+Tableau1[[#This Row],[Scope 2 Infrastructure
(kg CO2-eq)]])/Tableau1[[#This Row],[Total CO2-emissions
(kg CO2-eq)
for scope 3 use ]],"")</f>
        <v>0.99721557098322522</v>
      </c>
      <c r="N2311" s="436" t="s">
        <v>436</v>
      </c>
      <c r="O2311" s="259">
        <v>3.6</v>
      </c>
      <c r="P2311" s="259" t="s">
        <v>4258</v>
      </c>
      <c r="Q2311" s="259" t="s">
        <v>5278</v>
      </c>
    </row>
    <row r="2312" spans="1:17" ht="21.75" customHeight="1">
      <c r="A2312" s="301" t="s">
        <v>4258</v>
      </c>
      <c r="B2312" s="301" t="s">
        <v>5278</v>
      </c>
      <c r="C2312" s="316" t="s">
        <v>8371</v>
      </c>
      <c r="D2312" s="465" t="s">
        <v>436</v>
      </c>
      <c r="E2312" s="465" t="s">
        <v>6061</v>
      </c>
      <c r="F2312" s="469" t="str">
        <f t="shared" si="72"/>
        <v>other</v>
      </c>
      <c r="G2312" s="260">
        <v>3.6805555555555598E-4</v>
      </c>
      <c r="H2312" s="260">
        <v>9.8035463597899997E-2</v>
      </c>
      <c r="I2312" s="260">
        <v>0</v>
      </c>
      <c r="J2312" s="260">
        <v>3.2595605726415904E-4</v>
      </c>
      <c r="K2312" s="260">
        <v>9.8729474571346801E-2</v>
      </c>
      <c r="L2312" s="301">
        <f t="shared" si="73"/>
        <v>0.35542610845684847</v>
      </c>
      <c r="M2312" s="459">
        <f>IFERROR((Tableau1[[#This Row],[Scope 1
(kg CO2-eq)]]+Tableau1[[#This Row],[Scope 2 energy
(kg CO2-eq)]]+Tableau1[[#This Row],[Scope 2 Infrastructure
(kg CO2-eq)]])/Tableau1[[#This Row],[Total CO2-emissions
(kg CO2-eq)
for scope 3 use ]],"")</f>
        <v>0.9966984994166489</v>
      </c>
      <c r="N2312" s="436" t="s">
        <v>436</v>
      </c>
      <c r="O2312" s="259">
        <v>3.6</v>
      </c>
      <c r="P2312" s="259" t="s">
        <v>4258</v>
      </c>
      <c r="Q2312" s="259" t="s">
        <v>5278</v>
      </c>
    </row>
    <row r="2313" spans="1:17" ht="21.75" customHeight="1">
      <c r="A2313" s="301" t="s">
        <v>4258</v>
      </c>
      <c r="B2313" s="301" t="s">
        <v>5278</v>
      </c>
      <c r="C2313" s="316" t="s">
        <v>8372</v>
      </c>
      <c r="D2313" s="465" t="s">
        <v>436</v>
      </c>
      <c r="E2313" s="465" t="s">
        <v>6065</v>
      </c>
      <c r="F2313" s="469" t="str">
        <f t="shared" si="72"/>
        <v>other</v>
      </c>
      <c r="G2313" s="260">
        <v>3.6805555555555598E-4</v>
      </c>
      <c r="H2313" s="260">
        <v>0.13201401986360001</v>
      </c>
      <c r="I2313" s="260">
        <v>0</v>
      </c>
      <c r="J2313" s="260">
        <v>3.2595605726415904E-4</v>
      </c>
      <c r="K2313" s="260">
        <v>0.13270803146582399</v>
      </c>
      <c r="L2313" s="301">
        <f t="shared" si="73"/>
        <v>0.47774891327696639</v>
      </c>
      <c r="M2313" s="459">
        <f>IFERROR((Tableau1[[#This Row],[Scope 1
(kg CO2-eq)]]+Tableau1[[#This Row],[Scope 2 energy
(kg CO2-eq)]]+Tableau1[[#This Row],[Scope 2 Infrastructure
(kg CO2-eq)]])/Tableau1[[#This Row],[Total CO2-emissions
(kg CO2-eq)
for scope 3 use ]],"")</f>
        <v>0.99754381070182341</v>
      </c>
      <c r="N2313" s="436" t="s">
        <v>436</v>
      </c>
      <c r="O2313" s="259">
        <v>3.6</v>
      </c>
      <c r="P2313" s="259" t="s">
        <v>4258</v>
      </c>
      <c r="Q2313" s="259" t="s">
        <v>5278</v>
      </c>
    </row>
    <row r="2314" spans="1:17" ht="21.75" customHeight="1">
      <c r="A2314" s="301" t="s">
        <v>4258</v>
      </c>
      <c r="B2314" s="301" t="s">
        <v>5278</v>
      </c>
      <c r="C2314" s="316" t="s">
        <v>8373</v>
      </c>
      <c r="D2314" s="465" t="s">
        <v>436</v>
      </c>
      <c r="E2314" s="465" t="s">
        <v>6047</v>
      </c>
      <c r="F2314" s="469" t="str">
        <f t="shared" si="72"/>
        <v>other</v>
      </c>
      <c r="G2314" s="260">
        <v>3.6805555555555598E-4</v>
      </c>
      <c r="H2314" s="260">
        <v>0.163413188608</v>
      </c>
      <c r="I2314" s="260">
        <v>0</v>
      </c>
      <c r="J2314" s="260">
        <v>3.2595605726415904E-4</v>
      </c>
      <c r="K2314" s="260">
        <v>0.164107199251809</v>
      </c>
      <c r="L2314" s="301">
        <f t="shared" si="73"/>
        <v>0.59078591730651242</v>
      </c>
      <c r="M2314" s="459">
        <f>IFERROR((Tableau1[[#This Row],[Scope 1
(kg CO2-eq)]]+Tableau1[[#This Row],[Scope 2 energy
(kg CO2-eq)]]+Tableau1[[#This Row],[Scope 2 Infrastructure
(kg CO2-eq)]])/Tableau1[[#This Row],[Total CO2-emissions
(kg CO2-eq)
for scope 3 use ]],"")</f>
        <v>0.99801376728297397</v>
      </c>
      <c r="N2314" s="436" t="s">
        <v>436</v>
      </c>
      <c r="O2314" s="259">
        <v>3.6</v>
      </c>
      <c r="P2314" s="259" t="s">
        <v>4258</v>
      </c>
      <c r="Q2314" s="259" t="s">
        <v>5278</v>
      </c>
    </row>
    <row r="2315" spans="1:17" ht="21.75" customHeight="1">
      <c r="A2315" s="301" t="s">
        <v>4258</v>
      </c>
      <c r="B2315" s="301" t="s">
        <v>5278</v>
      </c>
      <c r="C2315" s="316" t="s">
        <v>8374</v>
      </c>
      <c r="D2315" s="465" t="s">
        <v>436</v>
      </c>
      <c r="E2315" s="465" t="s">
        <v>6066</v>
      </c>
      <c r="F2315" s="469" t="str">
        <f t="shared" si="72"/>
        <v>other</v>
      </c>
      <c r="G2315" s="260">
        <v>3.6805555555555598E-4</v>
      </c>
      <c r="H2315" s="260">
        <v>6.9904666137600005E-2</v>
      </c>
      <c r="I2315" s="260">
        <v>0</v>
      </c>
      <c r="J2315" s="260">
        <v>3.2595605726415904E-4</v>
      </c>
      <c r="K2315" s="260">
        <v>7.0598670683623604E-2</v>
      </c>
      <c r="L2315" s="301">
        <f t="shared" si="73"/>
        <v>0.254155214461045</v>
      </c>
      <c r="M2315" s="459">
        <f>IFERROR((Tableau1[[#This Row],[Scope 1
(kg CO2-eq)]]+Tableau1[[#This Row],[Scope 2 energy
(kg CO2-eq)]]+Tableau1[[#This Row],[Scope 2 Infrastructure
(kg CO2-eq)]])/Tableau1[[#This Row],[Total CO2-emissions
(kg CO2-eq)
for scope 3 use ]],"")</f>
        <v>0.9953830718438208</v>
      </c>
      <c r="N2315" s="436" t="s">
        <v>436</v>
      </c>
      <c r="O2315" s="259">
        <v>3.6</v>
      </c>
      <c r="P2315" s="259" t="s">
        <v>4258</v>
      </c>
      <c r="Q2315" s="259" t="s">
        <v>5278</v>
      </c>
    </row>
    <row r="2316" spans="1:17" ht="21.75" customHeight="1">
      <c r="A2316" s="301" t="s">
        <v>4258</v>
      </c>
      <c r="B2316" s="301" t="s">
        <v>5278</v>
      </c>
      <c r="C2316" s="316" t="s">
        <v>8375</v>
      </c>
      <c r="D2316" s="465" t="s">
        <v>436</v>
      </c>
      <c r="E2316" s="465" t="s">
        <v>123</v>
      </c>
      <c r="F2316" s="469" t="str">
        <f t="shared" si="72"/>
        <v>other</v>
      </c>
      <c r="G2316" s="260">
        <v>3.6805555555555598E-4</v>
      </c>
      <c r="H2316" s="260">
        <v>0.1211683169403</v>
      </c>
      <c r="I2316" s="260">
        <v>0</v>
      </c>
      <c r="J2316" s="260">
        <v>3.2595605726415904E-4</v>
      </c>
      <c r="K2316" s="260">
        <v>0.121862328110399</v>
      </c>
      <c r="L2316" s="301">
        <f t="shared" si="73"/>
        <v>0.43870438119743643</v>
      </c>
      <c r="M2316" s="459">
        <f>IFERROR((Tableau1[[#This Row],[Scope 1
(kg CO2-eq)]]+Tableau1[[#This Row],[Scope 2 energy
(kg CO2-eq)]]+Tableau1[[#This Row],[Scope 2 Infrastructure
(kg CO2-eq)]])/Tableau1[[#This Row],[Total CO2-emissions
(kg CO2-eq)
for scope 3 use ]],"")</f>
        <v>0.99732521428403897</v>
      </c>
      <c r="N2316" s="436" t="s">
        <v>436</v>
      </c>
      <c r="O2316" s="259">
        <v>3.6</v>
      </c>
      <c r="P2316" s="259" t="s">
        <v>4258</v>
      </c>
      <c r="Q2316" s="259" t="s">
        <v>5278</v>
      </c>
    </row>
    <row r="2317" spans="1:17" ht="21.75" customHeight="1">
      <c r="A2317" s="301" t="s">
        <v>4258</v>
      </c>
      <c r="B2317" s="301" t="s">
        <v>5278</v>
      </c>
      <c r="C2317" s="316" t="s">
        <v>8376</v>
      </c>
      <c r="D2317" s="465" t="s">
        <v>436</v>
      </c>
      <c r="E2317" s="465" t="s">
        <v>6067</v>
      </c>
      <c r="F2317" s="469" t="str">
        <f t="shared" si="72"/>
        <v>other</v>
      </c>
      <c r="G2317" s="260">
        <v>3.6805555555555598E-4</v>
      </c>
      <c r="H2317" s="260">
        <v>0.1067617242648</v>
      </c>
      <c r="I2317" s="260">
        <v>0</v>
      </c>
      <c r="J2317" s="260">
        <v>3.2595605726415904E-4</v>
      </c>
      <c r="K2317" s="260">
        <v>0.107455731626745</v>
      </c>
      <c r="L2317" s="301">
        <f t="shared" si="73"/>
        <v>0.38684063385628203</v>
      </c>
      <c r="M2317" s="459">
        <f>IFERROR((Tableau1[[#This Row],[Scope 1
(kg CO2-eq)]]+Tableau1[[#This Row],[Scope 2 energy
(kg CO2-eq)]]+Tableau1[[#This Row],[Scope 2 Infrastructure
(kg CO2-eq)]])/Tableau1[[#This Row],[Total CO2-emissions
(kg CO2-eq)
for scope 3 use ]],"")</f>
        <v>0.99696664103947785</v>
      </c>
      <c r="N2317" s="436" t="s">
        <v>436</v>
      </c>
      <c r="O2317" s="259">
        <v>3.6</v>
      </c>
      <c r="P2317" s="259" t="s">
        <v>4258</v>
      </c>
      <c r="Q2317" s="259" t="s">
        <v>5278</v>
      </c>
    </row>
    <row r="2318" spans="1:17" ht="21.75" customHeight="1">
      <c r="A2318" s="301" t="s">
        <v>4258</v>
      </c>
      <c r="B2318" s="301" t="s">
        <v>5278</v>
      </c>
      <c r="C2318" s="316" t="s">
        <v>8377</v>
      </c>
      <c r="D2318" s="465" t="s">
        <v>436</v>
      </c>
      <c r="E2318" s="465" t="s">
        <v>6076</v>
      </c>
      <c r="F2318" s="469" t="str">
        <f t="shared" si="72"/>
        <v>other</v>
      </c>
      <c r="G2318" s="260">
        <v>3.6805555555555598E-4</v>
      </c>
      <c r="H2318" s="260">
        <v>0.22726506996269999</v>
      </c>
      <c r="I2318" s="260">
        <v>0</v>
      </c>
      <c r="J2318" s="260">
        <v>3.2595605726415904E-4</v>
      </c>
      <c r="K2318" s="260">
        <v>0.22795908352194899</v>
      </c>
      <c r="L2318" s="301">
        <f t="shared" si="73"/>
        <v>0.82065270067901641</v>
      </c>
      <c r="M2318" s="459">
        <f>IFERROR((Tableau1[[#This Row],[Scope 1
(kg CO2-eq)]]+Tableau1[[#This Row],[Scope 2 energy
(kg CO2-eq)]]+Tableau1[[#This Row],[Scope 2 Infrastructure
(kg CO2-eq)]])/Tableau1[[#This Row],[Total CO2-emissions
(kg CO2-eq)
for scope 3 use ]],"")</f>
        <v>0.99857010302613336</v>
      </c>
      <c r="N2318" s="436" t="s">
        <v>436</v>
      </c>
      <c r="O2318" s="259">
        <v>3.6</v>
      </c>
      <c r="P2318" s="259" t="s">
        <v>4258</v>
      </c>
      <c r="Q2318" s="259" t="s">
        <v>5278</v>
      </c>
    </row>
    <row r="2319" spans="1:17" ht="21.75" customHeight="1">
      <c r="A2319" s="301" t="s">
        <v>4258</v>
      </c>
      <c r="B2319" s="301" t="s">
        <v>5278</v>
      </c>
      <c r="C2319" s="316" t="s">
        <v>8378</v>
      </c>
      <c r="D2319" s="465" t="s">
        <v>436</v>
      </c>
      <c r="E2319" s="465" t="s">
        <v>6029</v>
      </c>
      <c r="F2319" s="469" t="str">
        <f t="shared" si="72"/>
        <v>other</v>
      </c>
      <c r="G2319" s="260">
        <v>3.6805555555555598E-4</v>
      </c>
      <c r="H2319" s="260">
        <v>0.11022605081719999</v>
      </c>
      <c r="I2319" s="260">
        <v>0</v>
      </c>
      <c r="J2319" s="260">
        <v>3.2595605726415904E-4</v>
      </c>
      <c r="K2319" s="260">
        <v>0.110920060807951</v>
      </c>
      <c r="L2319" s="301">
        <f t="shared" si="73"/>
        <v>0.39931221890862362</v>
      </c>
      <c r="M2319" s="459">
        <f>IFERROR((Tableau1[[#This Row],[Scope 1
(kg CO2-eq)]]+Tableau1[[#This Row],[Scope 2 energy
(kg CO2-eq)]]+Tableau1[[#This Row],[Scope 2 Infrastructure
(kg CO2-eq)]])/Tableau1[[#This Row],[Total CO2-emissions
(kg CO2-eq)
for scope 3 use ]],"")</f>
        <v>0.99706135722590505</v>
      </c>
      <c r="N2319" s="436" t="s">
        <v>436</v>
      </c>
      <c r="O2319" s="259">
        <v>3.6</v>
      </c>
      <c r="P2319" s="259" t="s">
        <v>4258</v>
      </c>
      <c r="Q2319" s="259" t="s">
        <v>5278</v>
      </c>
    </row>
    <row r="2320" spans="1:17" ht="21.75" customHeight="1">
      <c r="A2320" s="301" t="s">
        <v>4258</v>
      </c>
      <c r="B2320" s="301" t="s">
        <v>5278</v>
      </c>
      <c r="C2320" s="316" t="s">
        <v>8379</v>
      </c>
      <c r="D2320" s="465" t="s">
        <v>436</v>
      </c>
      <c r="E2320" s="465" t="s">
        <v>6027</v>
      </c>
      <c r="F2320" s="469" t="str">
        <f t="shared" si="72"/>
        <v>other</v>
      </c>
      <c r="G2320" s="260">
        <v>3.6805555555555598E-4</v>
      </c>
      <c r="H2320" s="260">
        <v>0.1383573477294</v>
      </c>
      <c r="I2320" s="260">
        <v>0</v>
      </c>
      <c r="J2320" s="260">
        <v>3.2595605726415904E-4</v>
      </c>
      <c r="K2320" s="260">
        <v>0.13905135860183801</v>
      </c>
      <c r="L2320" s="301">
        <f t="shared" si="73"/>
        <v>0.50058489096661685</v>
      </c>
      <c r="M2320" s="459">
        <f>IFERROR((Tableau1[[#This Row],[Scope 1
(kg CO2-eq)]]+Tableau1[[#This Row],[Scope 2 energy
(kg CO2-eq)]]+Tableau1[[#This Row],[Scope 2 Infrastructure
(kg CO2-eq)]])/Tableau1[[#This Row],[Total CO2-emissions
(kg CO2-eq)
for scope 3 use ]],"")</f>
        <v>0.99765586384656768</v>
      </c>
      <c r="N2320" s="436" t="s">
        <v>436</v>
      </c>
      <c r="O2320" s="259">
        <v>3.6</v>
      </c>
      <c r="P2320" s="259" t="s">
        <v>4258</v>
      </c>
      <c r="Q2320" s="259" t="s">
        <v>5278</v>
      </c>
    </row>
    <row r="2321" spans="1:17" ht="21.75" customHeight="1">
      <c r="A2321" s="301" t="s">
        <v>4258</v>
      </c>
      <c r="B2321" s="301" t="s">
        <v>5278</v>
      </c>
      <c r="C2321" s="316" t="s">
        <v>8380</v>
      </c>
      <c r="D2321" s="465" t="s">
        <v>436</v>
      </c>
      <c r="E2321" s="465" t="s">
        <v>6048</v>
      </c>
      <c r="F2321" s="469" t="str">
        <f t="shared" si="72"/>
        <v>other</v>
      </c>
      <c r="G2321" s="260">
        <v>3.6805555555555598E-4</v>
      </c>
      <c r="H2321" s="260">
        <v>0.28125167409239998</v>
      </c>
      <c r="I2321" s="260">
        <v>0</v>
      </c>
      <c r="J2321" s="260">
        <v>3.2595605726415904E-4</v>
      </c>
      <c r="K2321" s="260">
        <v>0.28194568594543101</v>
      </c>
      <c r="L2321" s="301">
        <f t="shared" si="73"/>
        <v>1.0150044694035516</v>
      </c>
      <c r="M2321" s="459">
        <f>IFERROR((Tableau1[[#This Row],[Scope 1
(kg CO2-eq)]]+Tableau1[[#This Row],[Scope 2 energy
(kg CO2-eq)]]+Tableau1[[#This Row],[Scope 2 Infrastructure
(kg CO2-eq)]])/Tableau1[[#This Row],[Total CO2-emissions
(kg CO2-eq)
for scope 3 use ]],"")</f>
        <v>0.99884390393709188</v>
      </c>
      <c r="N2321" s="436" t="s">
        <v>436</v>
      </c>
      <c r="O2321" s="259">
        <v>3.6</v>
      </c>
      <c r="P2321" s="259" t="s">
        <v>4258</v>
      </c>
      <c r="Q2321" s="259" t="s">
        <v>5278</v>
      </c>
    </row>
    <row r="2322" spans="1:17" ht="21.75" customHeight="1">
      <c r="A2322" s="301" t="s">
        <v>4258</v>
      </c>
      <c r="B2322" s="301" t="s">
        <v>5278</v>
      </c>
      <c r="C2322" s="316" t="s">
        <v>8381</v>
      </c>
      <c r="D2322" s="465" t="s">
        <v>436</v>
      </c>
      <c r="E2322" s="465" t="s">
        <v>6030</v>
      </c>
      <c r="F2322" s="469" t="str">
        <f t="shared" si="72"/>
        <v>other</v>
      </c>
      <c r="G2322" s="260">
        <v>3.6805555555555598E-4</v>
      </c>
      <c r="H2322" s="260">
        <v>0.12506499543159999</v>
      </c>
      <c r="I2322" s="260">
        <v>0</v>
      </c>
      <c r="J2322" s="260">
        <v>3.2595605726415904E-4</v>
      </c>
      <c r="K2322" s="260">
        <v>0.125759005793325</v>
      </c>
      <c r="L2322" s="301">
        <f t="shared" si="73"/>
        <v>0.45273242085596999</v>
      </c>
      <c r="M2322" s="459">
        <f>IFERROR((Tableau1[[#This Row],[Scope 1
(kg CO2-eq)]]+Tableau1[[#This Row],[Scope 2 energy
(kg CO2-eq)]]+Tableau1[[#This Row],[Scope 2 Infrastructure
(kg CO2-eq)]])/Tableau1[[#This Row],[Total CO2-emissions
(kg CO2-eq)
for scope 3 use ]],"")</f>
        <v>0.99740809968945576</v>
      </c>
      <c r="N2322" s="436" t="s">
        <v>436</v>
      </c>
      <c r="O2322" s="259">
        <v>3.6</v>
      </c>
      <c r="P2322" s="259" t="s">
        <v>4258</v>
      </c>
      <c r="Q2322" s="259" t="s">
        <v>5278</v>
      </c>
    </row>
    <row r="2323" spans="1:17" ht="21.75" customHeight="1">
      <c r="A2323" s="301" t="s">
        <v>4258</v>
      </c>
      <c r="B2323" s="301" t="s">
        <v>5278</v>
      </c>
      <c r="C2323" s="316" t="s">
        <v>8382</v>
      </c>
      <c r="D2323" s="465" t="s">
        <v>436</v>
      </c>
      <c r="E2323" s="465" t="s">
        <v>6040</v>
      </c>
      <c r="F2323" s="469" t="str">
        <f t="shared" si="72"/>
        <v>other</v>
      </c>
      <c r="G2323" s="260">
        <v>3.6805555555555598E-4</v>
      </c>
      <c r="H2323" s="260">
        <v>0.12883566998359999</v>
      </c>
      <c r="I2323" s="260">
        <v>0</v>
      </c>
      <c r="J2323" s="260">
        <v>3.2595605726415904E-4</v>
      </c>
      <c r="K2323" s="260">
        <v>0.129529678881556</v>
      </c>
      <c r="L2323" s="301">
        <f t="shared" si="73"/>
        <v>0.46630684397360161</v>
      </c>
      <c r="M2323" s="459">
        <f>IFERROR((Tableau1[[#This Row],[Scope 1
(kg CO2-eq)]]+Tableau1[[#This Row],[Scope 2 energy
(kg CO2-eq)]]+Tableau1[[#This Row],[Scope 2 Infrastructure
(kg CO2-eq)]])/Tableau1[[#This Row],[Total CO2-emissions
(kg CO2-eq)
for scope 3 use ]],"")</f>
        <v>0.99748356249150805</v>
      </c>
      <c r="N2323" s="436" t="s">
        <v>436</v>
      </c>
      <c r="O2323" s="259">
        <v>3.6</v>
      </c>
      <c r="P2323" s="259" t="s">
        <v>4258</v>
      </c>
      <c r="Q2323" s="259" t="s">
        <v>5278</v>
      </c>
    </row>
    <row r="2324" spans="1:17" ht="21.75" customHeight="1">
      <c r="A2324" s="301" t="s">
        <v>4258</v>
      </c>
      <c r="B2324" s="301" t="s">
        <v>5278</v>
      </c>
      <c r="C2324" s="316" t="s">
        <v>8383</v>
      </c>
      <c r="D2324" s="465" t="s">
        <v>436</v>
      </c>
      <c r="E2324" s="465" t="s">
        <v>6028</v>
      </c>
      <c r="F2324" s="469" t="str">
        <f t="shared" si="72"/>
        <v>other</v>
      </c>
      <c r="G2324" s="260">
        <v>3.6805555555555598E-4</v>
      </c>
      <c r="H2324" s="260">
        <v>6.3304235110000001E-3</v>
      </c>
      <c r="I2324" s="260">
        <v>0</v>
      </c>
      <c r="J2324" s="260">
        <v>3.2595605726415904E-4</v>
      </c>
      <c r="K2324" s="260">
        <v>7.0244361162327797E-3</v>
      </c>
      <c r="L2324" s="301">
        <f t="shared" si="73"/>
        <v>2.5287970018438008E-2</v>
      </c>
      <c r="M2324" s="459">
        <f>IFERROR((Tableau1[[#This Row],[Scope 1
(kg CO2-eq)]]+Tableau1[[#This Row],[Scope 2 energy
(kg CO2-eq)]]+Tableau1[[#This Row],[Scope 2 Infrastructure
(kg CO2-eq)]])/Tableau1[[#This Row],[Total CO2-emissions
(kg CO2-eq)
for scope 3 use ]],"")</f>
        <v>0.95359669526725876</v>
      </c>
      <c r="N2324" s="436" t="s">
        <v>436</v>
      </c>
      <c r="O2324" s="259">
        <v>3.6</v>
      </c>
      <c r="P2324" s="259" t="s">
        <v>4258</v>
      </c>
      <c r="Q2324" s="259" t="s">
        <v>5278</v>
      </c>
    </row>
    <row r="2325" spans="1:17" ht="21.75" customHeight="1">
      <c r="A2325" s="301" t="s">
        <v>4258</v>
      </c>
      <c r="B2325" s="301" t="s">
        <v>5278</v>
      </c>
      <c r="C2325" s="316" t="s">
        <v>8384</v>
      </c>
      <c r="D2325" s="465" t="s">
        <v>436</v>
      </c>
      <c r="E2325" s="465" t="s">
        <v>6054</v>
      </c>
      <c r="F2325" s="469" t="str">
        <f t="shared" si="72"/>
        <v>other</v>
      </c>
      <c r="G2325" s="260">
        <v>3.6805555555555598E-4</v>
      </c>
      <c r="H2325" s="260">
        <v>0.1347411988143</v>
      </c>
      <c r="I2325" s="260">
        <v>0</v>
      </c>
      <c r="J2325" s="260">
        <v>3.2595605726415904E-4</v>
      </c>
      <c r="K2325" s="260">
        <v>0.135435209821827</v>
      </c>
      <c r="L2325" s="301">
        <f t="shared" si="73"/>
        <v>0.48756675535857719</v>
      </c>
      <c r="M2325" s="459">
        <f>IFERROR((Tableau1[[#This Row],[Scope 1
(kg CO2-eq)]]+Tableau1[[#This Row],[Scope 2 energy
(kg CO2-eq)]]+Tableau1[[#This Row],[Scope 2 Infrastructure
(kg CO2-eq)]])/Tableau1[[#This Row],[Total CO2-emissions
(kg CO2-eq)
for scope 3 use ]],"")</f>
        <v>0.99759327391746755</v>
      </c>
      <c r="N2325" s="436" t="s">
        <v>436</v>
      </c>
      <c r="O2325" s="259">
        <v>3.6</v>
      </c>
      <c r="P2325" s="259" t="s">
        <v>4258</v>
      </c>
      <c r="Q2325" s="259" t="s">
        <v>5278</v>
      </c>
    </row>
    <row r="2326" spans="1:17" ht="21.75" customHeight="1">
      <c r="A2326" s="301" t="s">
        <v>4258</v>
      </c>
      <c r="B2326" s="301" t="s">
        <v>5278</v>
      </c>
      <c r="C2326" s="316" t="s">
        <v>8385</v>
      </c>
      <c r="D2326" s="465" t="s">
        <v>436</v>
      </c>
      <c r="E2326" s="465" t="s">
        <v>6049</v>
      </c>
      <c r="F2326" s="469" t="str">
        <f t="shared" si="72"/>
        <v>other</v>
      </c>
      <c r="G2326" s="260">
        <v>3.6805555555555598E-4</v>
      </c>
      <c r="H2326" s="260">
        <v>6.2700686383299994E-2</v>
      </c>
      <c r="I2326" s="260">
        <v>0</v>
      </c>
      <c r="J2326" s="260">
        <v>3.2595605726415904E-4</v>
      </c>
      <c r="K2326" s="260">
        <v>6.3394697158887806E-2</v>
      </c>
      <c r="L2326" s="301">
        <f t="shared" si="73"/>
        <v>0.22822090977199611</v>
      </c>
      <c r="M2326" s="459">
        <f>IFERROR((Tableau1[[#This Row],[Scope 1
(kg CO2-eq)]]+Tableau1[[#This Row],[Scope 2 energy
(kg CO2-eq)]]+Tableau1[[#This Row],[Scope 2 Infrastructure
(kg CO2-eq)]])/Tableau1[[#This Row],[Total CO2-emissions
(kg CO2-eq)
for scope 3 use ]],"")</f>
        <v>0.99485832041731648</v>
      </c>
      <c r="N2326" s="436" t="s">
        <v>436</v>
      </c>
      <c r="O2326" s="259">
        <v>3.6</v>
      </c>
      <c r="P2326" s="259" t="s">
        <v>4258</v>
      </c>
      <c r="Q2326" s="259" t="s">
        <v>5278</v>
      </c>
    </row>
    <row r="2327" spans="1:17" ht="21.75" customHeight="1">
      <c r="A2327" s="301" t="s">
        <v>5180</v>
      </c>
      <c r="B2327" s="301" t="s">
        <v>5279</v>
      </c>
      <c r="C2327" s="316" t="s">
        <v>8386</v>
      </c>
      <c r="D2327" s="465" t="s">
        <v>436</v>
      </c>
      <c r="E2327" s="465" t="s">
        <v>700</v>
      </c>
      <c r="F2327" s="469" t="str">
        <f t="shared" si="72"/>
        <v>CH</v>
      </c>
      <c r="G2327" s="260">
        <v>3.6805555555555598E-4</v>
      </c>
      <c r="H2327" s="260">
        <v>9.5980814856000005E-2</v>
      </c>
      <c r="I2327" s="260">
        <v>0</v>
      </c>
      <c r="J2327" s="260">
        <v>3.2595605726415904E-4</v>
      </c>
      <c r="K2327" s="260">
        <v>9.6674826694270799E-2</v>
      </c>
      <c r="L2327" s="301">
        <f t="shared" si="73"/>
        <v>0.3480293760993749</v>
      </c>
      <c r="M2327" s="459">
        <f>IFERROR((Tableau1[[#This Row],[Scope 1
(kg CO2-eq)]]+Tableau1[[#This Row],[Scope 2 energy
(kg CO2-eq)]]+Tableau1[[#This Row],[Scope 2 Infrastructure
(kg CO2-eq)]])/Tableau1[[#This Row],[Total CO2-emissions
(kg CO2-eq)
for scope 3 use ]],"")</f>
        <v>0.99662832307167137</v>
      </c>
      <c r="N2327" s="436" t="s">
        <v>436</v>
      </c>
      <c r="O2327" s="259">
        <v>3.6</v>
      </c>
      <c r="P2327" s="259" t="s">
        <v>5180</v>
      </c>
      <c r="Q2327" s="259" t="s">
        <v>5279</v>
      </c>
    </row>
    <row r="2328" spans="1:17" ht="21.75" customHeight="1">
      <c r="A2328" s="301" t="s">
        <v>5180</v>
      </c>
      <c r="B2328" s="301" t="s">
        <v>5279</v>
      </c>
      <c r="C2328" s="316" t="s">
        <v>8387</v>
      </c>
      <c r="D2328" s="465" t="s">
        <v>436</v>
      </c>
      <c r="E2328" s="465" t="s">
        <v>700</v>
      </c>
      <c r="F2328" s="469" t="str">
        <f t="shared" si="72"/>
        <v>CH</v>
      </c>
      <c r="G2328" s="260">
        <v>3.6805555555555598E-4</v>
      </c>
      <c r="H2328" s="260">
        <v>0.23246526427399999</v>
      </c>
      <c r="I2328" s="260">
        <v>0</v>
      </c>
      <c r="J2328" s="260">
        <v>3.2595605726415904E-4</v>
      </c>
      <c r="K2328" s="260">
        <v>0.233159276768475</v>
      </c>
      <c r="L2328" s="301">
        <f t="shared" si="73"/>
        <v>0.83937339636650998</v>
      </c>
      <c r="M2328" s="459">
        <f>IFERROR((Tableau1[[#This Row],[Scope 1
(kg CO2-eq)]]+Tableau1[[#This Row],[Scope 2 energy
(kg CO2-eq)]]+Tableau1[[#This Row],[Scope 2 Infrastructure
(kg CO2-eq)]])/Tableau1[[#This Row],[Total CO2-emissions
(kg CO2-eq)
for scope 3 use ]],"")</f>
        <v>0.99860199884200562</v>
      </c>
      <c r="N2328" s="436" t="s">
        <v>436</v>
      </c>
      <c r="O2328" s="259">
        <v>3.6</v>
      </c>
      <c r="P2328" s="259" t="s">
        <v>5180</v>
      </c>
      <c r="Q2328" s="259" t="s">
        <v>5279</v>
      </c>
    </row>
    <row r="2329" spans="1:17" ht="21.75" customHeight="1">
      <c r="A2329" s="301" t="s">
        <v>5180</v>
      </c>
      <c r="B2329" s="301" t="s">
        <v>5279</v>
      </c>
      <c r="C2329" s="316" t="s">
        <v>8388</v>
      </c>
      <c r="D2329" s="465" t="s">
        <v>436</v>
      </c>
      <c r="E2329" s="465" t="s">
        <v>700</v>
      </c>
      <c r="F2329" s="469" t="str">
        <f t="shared" si="72"/>
        <v>CH</v>
      </c>
      <c r="G2329" s="260">
        <v>3.6805555555555598E-4</v>
      </c>
      <c r="H2329" s="260">
        <v>0.16360873305900001</v>
      </c>
      <c r="I2329" s="260">
        <v>0</v>
      </c>
      <c r="J2329" s="260">
        <v>3.2595605726415904E-4</v>
      </c>
      <c r="K2329" s="260">
        <v>0.164302744453663</v>
      </c>
      <c r="L2329" s="301">
        <f t="shared" si="73"/>
        <v>0.59148988003318681</v>
      </c>
      <c r="M2329" s="459">
        <f>IFERROR((Tableau1[[#This Row],[Scope 1
(kg CO2-eq)]]+Tableau1[[#This Row],[Scope 2 energy
(kg CO2-eq)]]+Tableau1[[#This Row],[Scope 2 Infrastructure
(kg CO2-eq)]])/Tableau1[[#This Row],[Total CO2-emissions
(kg CO2-eq)
for scope 3 use ]],"")</f>
        <v>0.99801612663141259</v>
      </c>
      <c r="N2329" s="436" t="s">
        <v>436</v>
      </c>
      <c r="O2329" s="259">
        <v>3.6</v>
      </c>
      <c r="P2329" s="259" t="s">
        <v>5180</v>
      </c>
      <c r="Q2329" s="259" t="s">
        <v>5279</v>
      </c>
    </row>
    <row r="2330" spans="1:17" ht="21.75" customHeight="1">
      <c r="A2330" s="301" t="s">
        <v>5180</v>
      </c>
      <c r="B2330" s="301" t="s">
        <v>5279</v>
      </c>
      <c r="C2330" s="316" t="s">
        <v>8389</v>
      </c>
      <c r="D2330" s="465" t="s">
        <v>436</v>
      </c>
      <c r="E2330" s="465" t="s">
        <v>700</v>
      </c>
      <c r="F2330" s="469" t="str">
        <f t="shared" si="72"/>
        <v>CH</v>
      </c>
      <c r="G2330" s="260">
        <v>3.6805555555555598E-4</v>
      </c>
      <c r="H2330" s="260">
        <v>0.13360829850799999</v>
      </c>
      <c r="I2330" s="260">
        <v>0</v>
      </c>
      <c r="J2330" s="260">
        <v>3.2595605726415904E-4</v>
      </c>
      <c r="K2330" s="260">
        <v>0.134302309851865</v>
      </c>
      <c r="L2330" s="301">
        <f t="shared" si="73"/>
        <v>0.483488315466714</v>
      </c>
      <c r="M2330" s="459">
        <f>IFERROR((Tableau1[[#This Row],[Scope 1
(kg CO2-eq)]]+Tableau1[[#This Row],[Scope 2 energy
(kg CO2-eq)]]+Tableau1[[#This Row],[Scope 2 Infrastructure
(kg CO2-eq)]])/Tableau1[[#This Row],[Total CO2-emissions
(kg CO2-eq)
for scope 3 use ]],"")</f>
        <v>0.99757296960365771</v>
      </c>
      <c r="N2330" s="436" t="s">
        <v>436</v>
      </c>
      <c r="O2330" s="259">
        <v>3.6</v>
      </c>
      <c r="P2330" s="259" t="s">
        <v>5180</v>
      </c>
      <c r="Q2330" s="259" t="s">
        <v>5279</v>
      </c>
    </row>
    <row r="2331" spans="1:17" ht="21.75" customHeight="1">
      <c r="A2331" s="301" t="s">
        <v>5180</v>
      </c>
      <c r="B2331" s="301" t="s">
        <v>5279</v>
      </c>
      <c r="C2331" s="316" t="s">
        <v>8390</v>
      </c>
      <c r="D2331" s="465" t="s">
        <v>436</v>
      </c>
      <c r="E2331" s="465" t="s">
        <v>700</v>
      </c>
      <c r="F2331" s="469" t="str">
        <f t="shared" si="72"/>
        <v>CH</v>
      </c>
      <c r="G2331" s="260">
        <v>3.6805555555555598E-4</v>
      </c>
      <c r="H2331" s="260">
        <v>2.7806067773000001E-2</v>
      </c>
      <c r="I2331" s="260">
        <v>0</v>
      </c>
      <c r="J2331" s="260">
        <v>3.2595605726415904E-4</v>
      </c>
      <c r="K2331" s="260">
        <v>2.8500079114978202E-2</v>
      </c>
      <c r="L2331" s="301">
        <f t="shared" si="73"/>
        <v>0.10260028481392153</v>
      </c>
      <c r="M2331" s="459">
        <f>IFERROR((Tableau1[[#This Row],[Scope 1
(kg CO2-eq)]]+Tableau1[[#This Row],[Scope 2 energy
(kg CO2-eq)]]+Tableau1[[#This Row],[Scope 2 Infrastructure
(kg CO2-eq)]])/Tableau1[[#This Row],[Total CO2-emissions
(kg CO2-eq)
for scope 3 use ]],"")</f>
        <v>0.98856298661110242</v>
      </c>
      <c r="N2331" s="436" t="s">
        <v>436</v>
      </c>
      <c r="O2331" s="259">
        <v>3.6</v>
      </c>
      <c r="P2331" s="259" t="s">
        <v>5180</v>
      </c>
      <c r="Q2331" s="259" t="s">
        <v>5279</v>
      </c>
    </row>
    <row r="2332" spans="1:17" ht="21.75" customHeight="1">
      <c r="A2332" s="301" t="s">
        <v>5180</v>
      </c>
      <c r="B2332" s="301" t="s">
        <v>5279</v>
      </c>
      <c r="C2332" s="316" t="s">
        <v>8391</v>
      </c>
      <c r="D2332" s="465" t="s">
        <v>436</v>
      </c>
      <c r="E2332" s="465" t="s">
        <v>700</v>
      </c>
      <c r="F2332" s="469" t="str">
        <f t="shared" si="72"/>
        <v>CH</v>
      </c>
      <c r="G2332" s="260">
        <v>3.6805555555555598E-4</v>
      </c>
      <c r="H2332" s="260">
        <v>0.179635334486</v>
      </c>
      <c r="I2332" s="260">
        <v>0</v>
      </c>
      <c r="J2332" s="260">
        <v>3.2595605726415904E-4</v>
      </c>
      <c r="K2332" s="260">
        <v>0.18032934548360599</v>
      </c>
      <c r="L2332" s="301">
        <f t="shared" si="73"/>
        <v>0.64918564374098153</v>
      </c>
      <c r="M2332" s="459">
        <f>IFERROR((Tableau1[[#This Row],[Scope 1
(kg CO2-eq)]]+Tableau1[[#This Row],[Scope 2 energy
(kg CO2-eq)]]+Tableau1[[#This Row],[Scope 2 Infrastructure
(kg CO2-eq)]])/Tableau1[[#This Row],[Total CO2-emissions
(kg CO2-eq)
for scope 3 use ]],"")</f>
        <v>0.99819244371360472</v>
      </c>
      <c r="N2332" s="436" t="s">
        <v>436</v>
      </c>
      <c r="O2332" s="259">
        <v>3.6</v>
      </c>
      <c r="P2332" s="259" t="s">
        <v>5180</v>
      </c>
      <c r="Q2332" s="259" t="s">
        <v>5279</v>
      </c>
    </row>
    <row r="2333" spans="1:17" ht="21.75" customHeight="1">
      <c r="A2333" s="301" t="s">
        <v>4258</v>
      </c>
      <c r="B2333" s="301" t="s">
        <v>5280</v>
      </c>
      <c r="C2333" s="316" t="s">
        <v>8392</v>
      </c>
      <c r="D2333" s="465" t="s">
        <v>436</v>
      </c>
      <c r="E2333" s="465" t="s">
        <v>6044</v>
      </c>
      <c r="F2333" s="469" t="str">
        <f t="shared" si="72"/>
        <v>other</v>
      </c>
      <c r="G2333" s="260">
        <v>3.6805555555555598E-4</v>
      </c>
      <c r="H2333" s="260">
        <v>5.0851601321999999E-2</v>
      </c>
      <c r="I2333" s="260">
        <v>0</v>
      </c>
      <c r="J2333" s="260">
        <v>3.2595605726415904E-4</v>
      </c>
      <c r="K2333" s="260">
        <v>5.1545613067432001E-2</v>
      </c>
      <c r="L2333" s="301">
        <f t="shared" si="73"/>
        <v>0.1855642070427552</v>
      </c>
      <c r="M2333" s="459">
        <f>IFERROR((Tableau1[[#This Row],[Scope 1
(kg CO2-eq)]]+Tableau1[[#This Row],[Scope 2 energy
(kg CO2-eq)]]+Tableau1[[#This Row],[Scope 2 Infrastructure
(kg CO2-eq)]])/Tableau1[[#This Row],[Total CO2-emissions
(kg CO2-eq)
for scope 3 use ]],"")</f>
        <v>0.99367635438829627</v>
      </c>
      <c r="N2333" s="436" t="s">
        <v>436</v>
      </c>
      <c r="O2333" s="259">
        <v>3.6</v>
      </c>
      <c r="P2333" s="259" t="s">
        <v>4258</v>
      </c>
      <c r="Q2333" s="259" t="s">
        <v>5280</v>
      </c>
    </row>
    <row r="2334" spans="1:17" ht="21.75" customHeight="1">
      <c r="A2334" s="301" t="s">
        <v>4258</v>
      </c>
      <c r="B2334" s="301" t="s">
        <v>5280</v>
      </c>
      <c r="C2334" s="316" t="s">
        <v>8393</v>
      </c>
      <c r="D2334" s="465" t="s">
        <v>436</v>
      </c>
      <c r="E2334" s="465" t="s">
        <v>700</v>
      </c>
      <c r="F2334" s="469" t="str">
        <f t="shared" si="72"/>
        <v>CH</v>
      </c>
      <c r="G2334" s="260">
        <v>3.6805555555555598E-4</v>
      </c>
      <c r="H2334" s="260">
        <v>2.7055204175999999E-2</v>
      </c>
      <c r="I2334" s="260">
        <v>0</v>
      </c>
      <c r="J2334" s="260">
        <v>3.2595605726415904E-4</v>
      </c>
      <c r="K2334" s="260">
        <v>2.7749215699503098E-2</v>
      </c>
      <c r="L2334" s="301">
        <f t="shared" si="73"/>
        <v>9.9897176518211159E-2</v>
      </c>
      <c r="M2334" s="459">
        <f>IFERROR((Tableau1[[#This Row],[Scope 1
(kg CO2-eq)]]+Tableau1[[#This Row],[Scope 2 energy
(kg CO2-eq)]]+Tableau1[[#This Row],[Scope 2 Infrastructure
(kg CO2-eq)]])/Tableau1[[#This Row],[Total CO2-emissions
(kg CO2-eq)
for scope 3 use ]],"")</f>
        <v>0.9882535070007985</v>
      </c>
      <c r="N2334" s="436" t="s">
        <v>436</v>
      </c>
      <c r="O2334" s="259">
        <v>3.6</v>
      </c>
      <c r="P2334" s="259" t="s">
        <v>4258</v>
      </c>
      <c r="Q2334" s="259" t="s">
        <v>5280</v>
      </c>
    </row>
    <row r="2335" spans="1:17" ht="21.75" customHeight="1">
      <c r="A2335" s="301" t="s">
        <v>4258</v>
      </c>
      <c r="B2335" s="301" t="s">
        <v>5280</v>
      </c>
      <c r="C2335" s="316" t="s">
        <v>8394</v>
      </c>
      <c r="D2335" s="465" t="s">
        <v>436</v>
      </c>
      <c r="E2335" s="465" t="s">
        <v>6016</v>
      </c>
      <c r="F2335" s="469" t="str">
        <f t="shared" si="72"/>
        <v>other</v>
      </c>
      <c r="G2335" s="260">
        <v>3.6805555555555598E-4</v>
      </c>
      <c r="H2335" s="260">
        <v>0.141073513984</v>
      </c>
      <c r="I2335" s="260">
        <v>0</v>
      </c>
      <c r="J2335" s="260">
        <v>3.2595605726415904E-4</v>
      </c>
      <c r="K2335" s="260">
        <v>0.14176752551111599</v>
      </c>
      <c r="L2335" s="301">
        <f t="shared" si="73"/>
        <v>0.5103630918400176</v>
      </c>
      <c r="M2335" s="459">
        <f>IFERROR((Tableau1[[#This Row],[Scope 1
(kg CO2-eq)]]+Tableau1[[#This Row],[Scope 2 energy
(kg CO2-eq)]]+Tableau1[[#This Row],[Scope 2 Infrastructure
(kg CO2-eq)]])/Tableau1[[#This Row],[Total CO2-emissions
(kg CO2-eq)
for scope 3 use ]],"")</f>
        <v>0.99770077124231904</v>
      </c>
      <c r="N2335" s="436" t="s">
        <v>436</v>
      </c>
      <c r="O2335" s="259">
        <v>3.6</v>
      </c>
      <c r="P2335" s="259" t="s">
        <v>4258</v>
      </c>
      <c r="Q2335" s="259" t="s">
        <v>5280</v>
      </c>
    </row>
    <row r="2336" spans="1:17" ht="21.75" customHeight="1">
      <c r="A2336" s="301" t="s">
        <v>4258</v>
      </c>
      <c r="B2336" s="301" t="s">
        <v>5280</v>
      </c>
      <c r="C2336" s="316" t="s">
        <v>8395</v>
      </c>
      <c r="D2336" s="465" t="s">
        <v>436</v>
      </c>
      <c r="E2336" s="465" t="s">
        <v>119</v>
      </c>
      <c r="F2336" s="469" t="str">
        <f t="shared" si="72"/>
        <v>other</v>
      </c>
      <c r="G2336" s="260">
        <v>3.6805555555555598E-4</v>
      </c>
      <c r="H2336" s="260">
        <v>1.6733854102200001E-2</v>
      </c>
      <c r="I2336" s="260">
        <v>0</v>
      </c>
      <c r="J2336" s="260">
        <v>3.2595605726415904E-4</v>
      </c>
      <c r="K2336" s="260">
        <v>1.74278658266343E-2</v>
      </c>
      <c r="L2336" s="301">
        <f t="shared" si="73"/>
        <v>6.2740316975883476E-2</v>
      </c>
      <c r="M2336" s="459">
        <f>IFERROR((Tableau1[[#This Row],[Scope 1
(kg CO2-eq)]]+Tableau1[[#This Row],[Scope 2 energy
(kg CO2-eq)]]+Tableau1[[#This Row],[Scope 2 Infrastructure
(kg CO2-eq)]])/Tableau1[[#This Row],[Total CO2-emissions
(kg CO2-eq)
for scope 3 use ]],"")</f>
        <v>0.98129683966348891</v>
      </c>
      <c r="N2336" s="436" t="s">
        <v>436</v>
      </c>
      <c r="O2336" s="259">
        <v>3.6</v>
      </c>
      <c r="P2336" s="259" t="s">
        <v>4258</v>
      </c>
      <c r="Q2336" s="259" t="s">
        <v>5280</v>
      </c>
    </row>
    <row r="2337" spans="1:17" ht="21.75" customHeight="1">
      <c r="A2337" s="301" t="s">
        <v>4258</v>
      </c>
      <c r="B2337" s="301" t="s">
        <v>5280</v>
      </c>
      <c r="C2337" s="316" t="s">
        <v>8396</v>
      </c>
      <c r="D2337" s="465" t="s">
        <v>436</v>
      </c>
      <c r="E2337" s="465" t="s">
        <v>6047</v>
      </c>
      <c r="F2337" s="469" t="str">
        <f t="shared" si="72"/>
        <v>other</v>
      </c>
      <c r="G2337" s="260">
        <v>3.6805555555555598E-4</v>
      </c>
      <c r="H2337" s="260">
        <v>0.2062258176</v>
      </c>
      <c r="I2337" s="260">
        <v>0</v>
      </c>
      <c r="J2337" s="260">
        <v>3.2595605726415904E-4</v>
      </c>
      <c r="K2337" s="260">
        <v>0.206919829519808</v>
      </c>
      <c r="L2337" s="301">
        <f t="shared" si="73"/>
        <v>0.74491138627130882</v>
      </c>
      <c r="M2337" s="459">
        <f>IFERROR((Tableau1[[#This Row],[Scope 1
(kg CO2-eq)]]+Tableau1[[#This Row],[Scope 2 energy
(kg CO2-eq)]]+Tableau1[[#This Row],[Scope 2 Infrastructure
(kg CO2-eq)]])/Tableau1[[#This Row],[Total CO2-emissions
(kg CO2-eq)
for scope 3 use ]],"")</f>
        <v>0.99842472147300287</v>
      </c>
      <c r="N2337" s="436" t="s">
        <v>436</v>
      </c>
      <c r="O2337" s="259">
        <v>3.6</v>
      </c>
      <c r="P2337" s="259" t="s">
        <v>4258</v>
      </c>
      <c r="Q2337" s="259" t="s">
        <v>5280</v>
      </c>
    </row>
    <row r="2338" spans="1:17" ht="21.75" customHeight="1">
      <c r="A2338" s="301" t="s">
        <v>4258</v>
      </c>
      <c r="B2338" s="301" t="s">
        <v>5280</v>
      </c>
      <c r="C2338" s="316" t="s">
        <v>8397</v>
      </c>
      <c r="D2338" s="465" t="s">
        <v>436</v>
      </c>
      <c r="E2338" s="465" t="s">
        <v>6044</v>
      </c>
      <c r="F2338" s="469" t="str">
        <f t="shared" si="72"/>
        <v>other</v>
      </c>
      <c r="G2338" s="260">
        <v>3.6805555555555598E-4</v>
      </c>
      <c r="H2338" s="260">
        <v>1.6514899619999999E-2</v>
      </c>
      <c r="I2338" s="260">
        <v>0</v>
      </c>
      <c r="J2338" s="260">
        <v>3.2595605726415904E-4</v>
      </c>
      <c r="K2338" s="260">
        <v>1.72089107158684E-2</v>
      </c>
      <c r="L2338" s="301">
        <f t="shared" si="73"/>
        <v>6.1952078577126243E-2</v>
      </c>
      <c r="M2338" s="459">
        <f>IFERROR((Tableau1[[#This Row],[Scope 1
(kg CO2-eq)]]+Tableau1[[#This Row],[Scope 2 energy
(kg CO2-eq)]]+Tableau1[[#This Row],[Scope 2 Infrastructure
(kg CO2-eq)]])/Tableau1[[#This Row],[Total CO2-emissions
(kg CO2-eq)
for scope 3 use ]],"")</f>
        <v>0.98105890920729333</v>
      </c>
      <c r="N2338" s="436" t="s">
        <v>436</v>
      </c>
      <c r="O2338" s="259">
        <v>3.6</v>
      </c>
      <c r="P2338" s="259" t="s">
        <v>4258</v>
      </c>
      <c r="Q2338" s="259" t="s">
        <v>5280</v>
      </c>
    </row>
    <row r="2339" spans="1:17" ht="21.75" customHeight="1">
      <c r="A2339" s="301" t="s">
        <v>4258</v>
      </c>
      <c r="B2339" s="301" t="s">
        <v>5280</v>
      </c>
      <c r="C2339" s="316" t="s">
        <v>8398</v>
      </c>
      <c r="D2339" s="465" t="s">
        <v>436</v>
      </c>
      <c r="E2339" s="465" t="s">
        <v>700</v>
      </c>
      <c r="F2339" s="469" t="str">
        <f t="shared" si="72"/>
        <v>CH</v>
      </c>
      <c r="G2339" s="260">
        <v>3.6805555555555598E-4</v>
      </c>
      <c r="H2339" s="260">
        <v>1.3857137768000001E-2</v>
      </c>
      <c r="I2339" s="260">
        <v>0</v>
      </c>
      <c r="J2339" s="260">
        <v>3.2595605726415904E-4</v>
      </c>
      <c r="K2339" s="260">
        <v>1.4551148983129701E-2</v>
      </c>
      <c r="L2339" s="301">
        <f t="shared" si="73"/>
        <v>5.2384136339266925E-2</v>
      </c>
      <c r="M2339" s="459">
        <f>IFERROR((Tableau1[[#This Row],[Scope 1
(kg CO2-eq)]]+Tableau1[[#This Row],[Scope 2 energy
(kg CO2-eq)]]+Tableau1[[#This Row],[Scope 2 Infrastructure
(kg CO2-eq)]])/Tableau1[[#This Row],[Total CO2-emissions
(kg CO2-eq)
for scope 3 use ]],"")</f>
        <v>0.97759931810525402</v>
      </c>
      <c r="N2339" s="436" t="s">
        <v>436</v>
      </c>
      <c r="O2339" s="259">
        <v>3.6</v>
      </c>
      <c r="P2339" s="259" t="s">
        <v>4258</v>
      </c>
      <c r="Q2339" s="259" t="s">
        <v>5280</v>
      </c>
    </row>
    <row r="2340" spans="1:17" ht="21.75" customHeight="1">
      <c r="A2340" s="301" t="s">
        <v>4258</v>
      </c>
      <c r="B2340" s="301" t="s">
        <v>5280</v>
      </c>
      <c r="C2340" s="316" t="s">
        <v>8399</v>
      </c>
      <c r="D2340" s="465" t="s">
        <v>436</v>
      </c>
      <c r="E2340" s="465" t="s">
        <v>6016</v>
      </c>
      <c r="F2340" s="469" t="str">
        <f t="shared" si="72"/>
        <v>other</v>
      </c>
      <c r="G2340" s="260">
        <v>3.6805555555555598E-4</v>
      </c>
      <c r="H2340" s="260">
        <v>0.14109705007600001</v>
      </c>
      <c r="I2340" s="260">
        <v>0</v>
      </c>
      <c r="J2340" s="260">
        <v>3.2595605726415904E-4</v>
      </c>
      <c r="K2340" s="260">
        <v>0.14179106103133099</v>
      </c>
      <c r="L2340" s="301">
        <f t="shared" si="73"/>
        <v>0.51044781971279163</v>
      </c>
      <c r="M2340" s="459">
        <f>IFERROR((Tableau1[[#This Row],[Scope 1
(kg CO2-eq)]]+Tableau1[[#This Row],[Scope 2 energy
(kg CO2-eq)]]+Tableau1[[#This Row],[Scope 2 Infrastructure
(kg CO2-eq)]])/Tableau1[[#This Row],[Total CO2-emissions
(kg CO2-eq)
for scope 3 use ]],"")</f>
        <v>0.9977011569177594</v>
      </c>
      <c r="N2340" s="436" t="s">
        <v>436</v>
      </c>
      <c r="O2340" s="259">
        <v>3.6</v>
      </c>
      <c r="P2340" s="259" t="s">
        <v>4258</v>
      </c>
      <c r="Q2340" s="259" t="s">
        <v>5280</v>
      </c>
    </row>
    <row r="2341" spans="1:17" ht="21.75" customHeight="1">
      <c r="A2341" s="301" t="s">
        <v>4258</v>
      </c>
      <c r="B2341" s="301" t="s">
        <v>5280</v>
      </c>
      <c r="C2341" s="316" t="s">
        <v>8400</v>
      </c>
      <c r="D2341" s="465" t="s">
        <v>436</v>
      </c>
      <c r="E2341" s="465" t="s">
        <v>119</v>
      </c>
      <c r="F2341" s="469" t="str">
        <f t="shared" si="72"/>
        <v>other</v>
      </c>
      <c r="G2341" s="260">
        <v>3.6805555555555598E-4</v>
      </c>
      <c r="H2341" s="260">
        <v>1.15240962468E-2</v>
      </c>
      <c r="I2341" s="260">
        <v>0</v>
      </c>
      <c r="J2341" s="260">
        <v>3.2595605726415904E-4</v>
      </c>
      <c r="K2341" s="260">
        <v>1.2218108155638899E-2</v>
      </c>
      <c r="L2341" s="301">
        <f t="shared" si="73"/>
        <v>4.3985189360300041E-2</v>
      </c>
      <c r="M2341" s="459">
        <f>IFERROR((Tableau1[[#This Row],[Scope 1
(kg CO2-eq)]]+Tableau1[[#This Row],[Scope 2 energy
(kg CO2-eq)]]+Tableau1[[#This Row],[Scope 2 Infrastructure
(kg CO2-eq)]])/Tableau1[[#This Row],[Total CO2-emissions
(kg CO2-eq)
for scope 3 use ]],"")</f>
        <v>0.97332186381629726</v>
      </c>
      <c r="N2341" s="436" t="s">
        <v>436</v>
      </c>
      <c r="O2341" s="259">
        <v>3.6</v>
      </c>
      <c r="P2341" s="259" t="s">
        <v>4258</v>
      </c>
      <c r="Q2341" s="259" t="s">
        <v>5280</v>
      </c>
    </row>
    <row r="2342" spans="1:17" ht="21.75" customHeight="1">
      <c r="A2342" s="301" t="s">
        <v>4258</v>
      </c>
      <c r="B2342" s="301" t="s">
        <v>5280</v>
      </c>
      <c r="C2342" s="316" t="s">
        <v>8401</v>
      </c>
      <c r="D2342" s="465" t="s">
        <v>436</v>
      </c>
      <c r="E2342" s="465" t="s">
        <v>6047</v>
      </c>
      <c r="F2342" s="469" t="str">
        <f t="shared" si="72"/>
        <v>other</v>
      </c>
      <c r="G2342" s="260">
        <v>3.6805555555555598E-4</v>
      </c>
      <c r="H2342" s="260">
        <v>0.19339108044799999</v>
      </c>
      <c r="I2342" s="260">
        <v>0</v>
      </c>
      <c r="J2342" s="260">
        <v>3.2595605726415904E-4</v>
      </c>
      <c r="K2342" s="260">
        <v>0.19408509182102399</v>
      </c>
      <c r="L2342" s="301">
        <f t="shared" si="73"/>
        <v>0.69870633055568632</v>
      </c>
      <c r="M2342" s="459">
        <f>IFERROR((Tableau1[[#This Row],[Scope 1
(kg CO2-eq)]]+Tableau1[[#This Row],[Scope 2 energy
(kg CO2-eq)]]+Tableau1[[#This Row],[Scope 2 Infrastructure
(kg CO2-eq)]])/Tableau1[[#This Row],[Total CO2-emissions
(kg CO2-eq)
for scope 3 use ]],"")</f>
        <v>0.9983205520093783</v>
      </c>
      <c r="N2342" s="436" t="s">
        <v>436</v>
      </c>
      <c r="O2342" s="259">
        <v>3.6</v>
      </c>
      <c r="P2342" s="259" t="s">
        <v>4258</v>
      </c>
      <c r="Q2342" s="259" t="s">
        <v>5280</v>
      </c>
    </row>
    <row r="2343" spans="1:17" ht="21.75" customHeight="1">
      <c r="A2343" s="301" t="s">
        <v>4258</v>
      </c>
      <c r="B2343" s="301" t="s">
        <v>5280</v>
      </c>
      <c r="C2343" s="316" t="s">
        <v>8402</v>
      </c>
      <c r="D2343" s="465" t="s">
        <v>436</v>
      </c>
      <c r="E2343" s="465" t="s">
        <v>6044</v>
      </c>
      <c r="F2343" s="469" t="str">
        <f t="shared" si="72"/>
        <v>other</v>
      </c>
      <c r="G2343" s="260">
        <v>3.6805555555555598E-4</v>
      </c>
      <c r="H2343" s="260">
        <v>7.5108122153000001E-2</v>
      </c>
      <c r="I2343" s="260">
        <v>0</v>
      </c>
      <c r="J2343" s="260">
        <v>3.2595605726415904E-4</v>
      </c>
      <c r="K2343" s="260">
        <v>7.5802133295473403E-2</v>
      </c>
      <c r="L2343" s="301">
        <f t="shared" si="73"/>
        <v>0.27288767986370427</v>
      </c>
      <c r="M2343" s="459">
        <f>IFERROR((Tableau1[[#This Row],[Scope 1
(kg CO2-eq)]]+Tableau1[[#This Row],[Scope 2 energy
(kg CO2-eq)]]+Tableau1[[#This Row],[Scope 2 Infrastructure
(kg CO2-eq)]])/Tableau1[[#This Row],[Total CO2-emissions
(kg CO2-eq)
for scope 3 use ]],"")</f>
        <v>0.9956999153883006</v>
      </c>
      <c r="N2343" s="436" t="s">
        <v>436</v>
      </c>
      <c r="O2343" s="259">
        <v>3.6</v>
      </c>
      <c r="P2343" s="259" t="s">
        <v>4258</v>
      </c>
      <c r="Q2343" s="259" t="s">
        <v>5280</v>
      </c>
    </row>
    <row r="2344" spans="1:17" ht="21.75" customHeight="1">
      <c r="A2344" s="301" t="s">
        <v>4258</v>
      </c>
      <c r="B2344" s="301" t="s">
        <v>5280</v>
      </c>
      <c r="C2344" s="316" t="s">
        <v>8403</v>
      </c>
      <c r="D2344" s="465" t="s">
        <v>436</v>
      </c>
      <c r="E2344" s="465" t="s">
        <v>700</v>
      </c>
      <c r="F2344" s="469" t="str">
        <f t="shared" si="72"/>
        <v>CH</v>
      </c>
      <c r="G2344" s="260">
        <v>3.6805555555555598E-4</v>
      </c>
      <c r="H2344" s="260">
        <v>4.1472000564000001E-2</v>
      </c>
      <c r="I2344" s="260">
        <v>0</v>
      </c>
      <c r="J2344" s="260">
        <v>3.2595605726415904E-4</v>
      </c>
      <c r="K2344" s="260">
        <v>4.2166011782449601E-2</v>
      </c>
      <c r="L2344" s="301">
        <f t="shared" si="73"/>
        <v>0.15179764241681856</v>
      </c>
      <c r="M2344" s="459">
        <f>IFERROR((Tableau1[[#This Row],[Scope 1
(kg CO2-eq)]]+Tableau1[[#This Row],[Scope 2 energy
(kg CO2-eq)]]+Tableau1[[#This Row],[Scope 2 Infrastructure
(kg CO2-eq)]])/Tableau1[[#This Row],[Total CO2-emissions
(kg CO2-eq)
for scope 3 use ]],"")</f>
        <v>0.9922697061183835</v>
      </c>
      <c r="N2344" s="436" t="s">
        <v>436</v>
      </c>
      <c r="O2344" s="259">
        <v>3.6</v>
      </c>
      <c r="P2344" s="259" t="s">
        <v>4258</v>
      </c>
      <c r="Q2344" s="259" t="s">
        <v>5280</v>
      </c>
    </row>
    <row r="2345" spans="1:17" ht="21.75" customHeight="1">
      <c r="A2345" s="301" t="s">
        <v>4258</v>
      </c>
      <c r="B2345" s="301" t="s">
        <v>5280</v>
      </c>
      <c r="C2345" s="316" t="s">
        <v>8404</v>
      </c>
      <c r="D2345" s="465" t="s">
        <v>436</v>
      </c>
      <c r="E2345" s="465" t="s">
        <v>6016</v>
      </c>
      <c r="F2345" s="469" t="str">
        <f t="shared" si="72"/>
        <v>other</v>
      </c>
      <c r="G2345" s="260">
        <v>3.6805555555555598E-4</v>
      </c>
      <c r="H2345" s="260">
        <v>0.141054055766</v>
      </c>
      <c r="I2345" s="260">
        <v>0</v>
      </c>
      <c r="J2345" s="260">
        <v>3.2595605726415904E-4</v>
      </c>
      <c r="K2345" s="260">
        <v>0.141748067578886</v>
      </c>
      <c r="L2345" s="301">
        <f t="shared" si="73"/>
        <v>0.51029304328398961</v>
      </c>
      <c r="M2345" s="459">
        <f>IFERROR((Tableau1[[#This Row],[Scope 1
(kg CO2-eq)]]+Tableau1[[#This Row],[Scope 2 energy
(kg CO2-eq)]]+Tableau1[[#This Row],[Scope 2 Infrastructure
(kg CO2-eq)]])/Tableau1[[#This Row],[Total CO2-emissions
(kg CO2-eq)
for scope 3 use ]],"")</f>
        <v>0.99770045360830728</v>
      </c>
      <c r="N2345" s="436" t="s">
        <v>436</v>
      </c>
      <c r="O2345" s="259">
        <v>3.6</v>
      </c>
      <c r="P2345" s="259" t="s">
        <v>4258</v>
      </c>
      <c r="Q2345" s="259" t="s">
        <v>5280</v>
      </c>
    </row>
    <row r="2346" spans="1:17" ht="21.75" customHeight="1">
      <c r="A2346" s="301" t="s">
        <v>4258</v>
      </c>
      <c r="B2346" s="301" t="s">
        <v>5280</v>
      </c>
      <c r="C2346" s="316" t="s">
        <v>8405</v>
      </c>
      <c r="D2346" s="465" t="s">
        <v>436</v>
      </c>
      <c r="E2346" s="465" t="s">
        <v>119</v>
      </c>
      <c r="F2346" s="469" t="str">
        <f t="shared" si="72"/>
        <v>other</v>
      </c>
      <c r="G2346" s="260">
        <v>3.6805555555555598E-4</v>
      </c>
      <c r="H2346" s="260">
        <v>2.0073919787399998E-2</v>
      </c>
      <c r="I2346" s="260">
        <v>0</v>
      </c>
      <c r="J2346" s="260">
        <v>3.2595605726415904E-4</v>
      </c>
      <c r="K2346" s="260">
        <v>2.0767931882296899E-2</v>
      </c>
      <c r="L2346" s="301">
        <f t="shared" si="73"/>
        <v>7.4764554776268838E-2</v>
      </c>
      <c r="M2346" s="459">
        <f>IFERROR((Tableau1[[#This Row],[Scope 1
(kg CO2-eq)]]+Tableau1[[#This Row],[Scope 2 energy
(kg CO2-eq)]]+Tableau1[[#This Row],[Scope 2 Infrastructure
(kg CO2-eq)]])/Tableau1[[#This Row],[Total CO2-emissions
(kg CO2-eq)
for scope 3 use ]],"")</f>
        <v>0.98430481469273312</v>
      </c>
      <c r="N2346" s="436" t="s">
        <v>436</v>
      </c>
      <c r="O2346" s="259">
        <v>3.6</v>
      </c>
      <c r="P2346" s="259" t="s">
        <v>4258</v>
      </c>
      <c r="Q2346" s="259" t="s">
        <v>5280</v>
      </c>
    </row>
    <row r="2347" spans="1:17" ht="21.75" customHeight="1">
      <c r="A2347" s="301" t="s">
        <v>4258</v>
      </c>
      <c r="B2347" s="301" t="s">
        <v>5280</v>
      </c>
      <c r="C2347" s="316" t="s">
        <v>8406</v>
      </c>
      <c r="D2347" s="465" t="s">
        <v>436</v>
      </c>
      <c r="E2347" s="465" t="s">
        <v>6047</v>
      </c>
      <c r="F2347" s="469" t="str">
        <f t="shared" si="72"/>
        <v>other</v>
      </c>
      <c r="G2347" s="260">
        <v>3.6805555555555598E-4</v>
      </c>
      <c r="H2347" s="260">
        <v>0.22282205593599999</v>
      </c>
      <c r="I2347" s="260">
        <v>0</v>
      </c>
      <c r="J2347" s="260">
        <v>3.2595605726415904E-4</v>
      </c>
      <c r="K2347" s="260">
        <v>0.22351606696731</v>
      </c>
      <c r="L2347" s="301">
        <f t="shared" si="73"/>
        <v>0.80465784108231597</v>
      </c>
      <c r="M2347" s="459">
        <f>IFERROR((Tableau1[[#This Row],[Scope 1
(kg CO2-eq)]]+Tableau1[[#This Row],[Scope 2 energy
(kg CO2-eq)]]+Tableau1[[#This Row],[Scope 2 Infrastructure
(kg CO2-eq)]])/Tableau1[[#This Row],[Total CO2-emissions
(kg CO2-eq)
for scope 3 use ]],"")</f>
        <v>0.99854169107314272</v>
      </c>
      <c r="N2347" s="436" t="s">
        <v>436</v>
      </c>
      <c r="O2347" s="259">
        <v>3.6</v>
      </c>
      <c r="P2347" s="259" t="s">
        <v>4258</v>
      </c>
      <c r="Q2347" s="259" t="s">
        <v>5280</v>
      </c>
    </row>
    <row r="2348" spans="1:17" ht="21.75" customHeight="1">
      <c r="A2348" s="301" t="s">
        <v>5180</v>
      </c>
      <c r="B2348" s="301" t="s">
        <v>5279</v>
      </c>
      <c r="C2348" s="316" t="s">
        <v>8407</v>
      </c>
      <c r="D2348" s="465" t="s">
        <v>436</v>
      </c>
      <c r="E2348" s="465" t="s">
        <v>700</v>
      </c>
      <c r="F2348" s="469" t="str">
        <f t="shared" si="72"/>
        <v>CH</v>
      </c>
      <c r="G2348" s="260">
        <v>3.6805555555555598E-4</v>
      </c>
      <c r="H2348" s="260">
        <v>1.5784607748000001E-2</v>
      </c>
      <c r="I2348" s="260">
        <v>0</v>
      </c>
      <c r="J2348" s="260">
        <v>3.2595605726415904E-4</v>
      </c>
      <c r="K2348" s="260">
        <v>1.6478619874309E-2</v>
      </c>
      <c r="L2348" s="301">
        <f t="shared" si="73"/>
        <v>5.9323031547512402E-2</v>
      </c>
      <c r="M2348" s="459">
        <f>IFERROR((Tableau1[[#This Row],[Scope 1
(kg CO2-eq)]]+Tableau1[[#This Row],[Scope 2 energy
(kg CO2-eq)]]+Tableau1[[#This Row],[Scope 2 Infrastructure
(kg CO2-eq)]])/Tableau1[[#This Row],[Total CO2-emissions
(kg CO2-eq)
for scope 3 use ]],"")</f>
        <v>0.98021942533782058</v>
      </c>
      <c r="N2348" s="436" t="s">
        <v>436</v>
      </c>
      <c r="O2348" s="259">
        <v>3.6</v>
      </c>
      <c r="P2348" s="259" t="s">
        <v>5180</v>
      </c>
      <c r="Q2348" s="259" t="s">
        <v>5279</v>
      </c>
    </row>
    <row r="2349" spans="1:17" ht="21.75" customHeight="1">
      <c r="A2349" s="301" t="s">
        <v>5180</v>
      </c>
      <c r="B2349" s="301" t="s">
        <v>5279</v>
      </c>
      <c r="C2349" s="316" t="s">
        <v>8408</v>
      </c>
      <c r="D2349" s="465" t="s">
        <v>436</v>
      </c>
      <c r="E2349" s="465" t="s">
        <v>700</v>
      </c>
      <c r="F2349" s="469" t="str">
        <f t="shared" si="72"/>
        <v>CH</v>
      </c>
      <c r="G2349" s="260">
        <v>3.6805555555555598E-4</v>
      </c>
      <c r="H2349" s="260">
        <v>1.1093076067E-2</v>
      </c>
      <c r="I2349" s="260">
        <v>0</v>
      </c>
      <c r="J2349" s="260">
        <v>3.2595605726415904E-4</v>
      </c>
      <c r="K2349" s="260">
        <v>1.1787087390477201E-2</v>
      </c>
      <c r="L2349" s="301">
        <f t="shared" si="73"/>
        <v>4.2433514605717926E-2</v>
      </c>
      <c r="M2349" s="459">
        <f>IFERROR((Tableau1[[#This Row],[Scope 1
(kg CO2-eq)]]+Tableau1[[#This Row],[Scope 2 energy
(kg CO2-eq)]]+Tableau1[[#This Row],[Scope 2 Infrastructure
(kg CO2-eq)]])/Tableau1[[#This Row],[Total CO2-emissions
(kg CO2-eq)
for scope 3 use ]],"")</f>
        <v>0.97234636877427538</v>
      </c>
      <c r="N2349" s="436" t="s">
        <v>436</v>
      </c>
      <c r="O2349" s="259">
        <v>3.6</v>
      </c>
      <c r="P2349" s="259" t="s">
        <v>5180</v>
      </c>
      <c r="Q2349" s="259" t="s">
        <v>5279</v>
      </c>
    </row>
    <row r="2350" spans="1:17" ht="21.75" customHeight="1">
      <c r="A2350" s="301" t="s">
        <v>5180</v>
      </c>
      <c r="B2350" s="301" t="s">
        <v>5279</v>
      </c>
      <c r="C2350" s="316" t="s">
        <v>8409</v>
      </c>
      <c r="D2350" s="465" t="s">
        <v>436</v>
      </c>
      <c r="E2350" s="465" t="s">
        <v>700</v>
      </c>
      <c r="F2350" s="469" t="str">
        <f t="shared" si="72"/>
        <v>CH</v>
      </c>
      <c r="G2350" s="260">
        <v>3.6805555555555598E-4</v>
      </c>
      <c r="H2350" s="260">
        <v>1.1809951209E-2</v>
      </c>
      <c r="I2350" s="260">
        <v>0</v>
      </c>
      <c r="J2350" s="260">
        <v>3.2595605726415904E-4</v>
      </c>
      <c r="K2350" s="260">
        <v>1.2503963321904E-2</v>
      </c>
      <c r="L2350" s="301">
        <f t="shared" si="73"/>
        <v>4.5014267958854402E-2</v>
      </c>
      <c r="M2350" s="459">
        <f>IFERROR((Tableau1[[#This Row],[Scope 1
(kg CO2-eq)]]+Tableau1[[#This Row],[Scope 2 energy
(kg CO2-eq)]]+Tableau1[[#This Row],[Scope 2 Infrastructure
(kg CO2-eq)]])/Tableau1[[#This Row],[Total CO2-emissions
(kg CO2-eq)
for scope 3 use ]],"")</f>
        <v>0.97393174076435074</v>
      </c>
      <c r="N2350" s="436" t="s">
        <v>436</v>
      </c>
      <c r="O2350" s="259">
        <v>3.6</v>
      </c>
      <c r="P2350" s="259" t="s">
        <v>5180</v>
      </c>
      <c r="Q2350" s="259" t="s">
        <v>5279</v>
      </c>
    </row>
    <row r="2351" spans="1:17" ht="21.75" customHeight="1">
      <c r="A2351" s="301" t="s">
        <v>4258</v>
      </c>
      <c r="B2351" s="301" t="s">
        <v>5280</v>
      </c>
      <c r="C2351" s="316" t="s">
        <v>8410</v>
      </c>
      <c r="D2351" s="465" t="s">
        <v>436</v>
      </c>
      <c r="E2351" s="465" t="s">
        <v>6044</v>
      </c>
      <c r="F2351" s="469" t="str">
        <f t="shared" si="72"/>
        <v>other</v>
      </c>
      <c r="G2351" s="260">
        <v>3.6805555555555598E-4</v>
      </c>
      <c r="H2351" s="260">
        <v>6.9840106254000001E-2</v>
      </c>
      <c r="I2351" s="260">
        <v>0</v>
      </c>
      <c r="J2351" s="260">
        <v>3.2596083674856906E-4</v>
      </c>
      <c r="K2351" s="260">
        <v>7.0534123751508096E-2</v>
      </c>
      <c r="L2351" s="301">
        <f t="shared" si="73"/>
        <v>0.25392284550542915</v>
      </c>
      <c r="M2351" s="459">
        <f>IFERROR((Tableau1[[#This Row],[Scope 1
(kg CO2-eq)]]+Tableau1[[#This Row],[Scope 2 energy
(kg CO2-eq)]]+Tableau1[[#This Row],[Scope 2 Infrastructure
(kg CO2-eq)]])/Tableau1[[#This Row],[Total CO2-emissions
(kg CO2-eq)
for scope 3 use ]],"")</f>
        <v>0.99537866319710855</v>
      </c>
      <c r="N2351" s="436" t="s">
        <v>436</v>
      </c>
      <c r="O2351" s="259">
        <v>3.6</v>
      </c>
      <c r="P2351" s="259" t="s">
        <v>4258</v>
      </c>
      <c r="Q2351" s="259" t="s">
        <v>5280</v>
      </c>
    </row>
    <row r="2352" spans="1:17" ht="21.75" customHeight="1">
      <c r="A2352" s="301" t="s">
        <v>4258</v>
      </c>
      <c r="B2352" s="301" t="s">
        <v>5280</v>
      </c>
      <c r="C2352" s="316" t="s">
        <v>8411</v>
      </c>
      <c r="D2352" s="465" t="s">
        <v>436</v>
      </c>
      <c r="E2352" s="465" t="s">
        <v>6055</v>
      </c>
      <c r="F2352" s="469" t="str">
        <f t="shared" si="72"/>
        <v>other</v>
      </c>
      <c r="G2352" s="260">
        <v>3.6805555555555598E-4</v>
      </c>
      <c r="H2352" s="260">
        <v>0.27857829011730001</v>
      </c>
      <c r="I2352" s="260">
        <v>0</v>
      </c>
      <c r="J2352" s="260">
        <v>3.2596083674856906E-4</v>
      </c>
      <c r="K2352" s="260">
        <v>0.27927230664583402</v>
      </c>
      <c r="L2352" s="301">
        <f t="shared" si="73"/>
        <v>1.0053803039250024</v>
      </c>
      <c r="M2352" s="459">
        <f>IFERROR((Tableau1[[#This Row],[Scope 1
(kg CO2-eq)]]+Tableau1[[#This Row],[Scope 2 energy
(kg CO2-eq)]]+Tableau1[[#This Row],[Scope 2 Infrastructure
(kg CO2-eq)]])/Tableau1[[#This Row],[Total CO2-emissions
(kg CO2-eq)
for scope 3 use ]],"")</f>
        <v>0.99883282027891218</v>
      </c>
      <c r="N2352" s="436" t="s">
        <v>436</v>
      </c>
      <c r="O2352" s="259">
        <v>3.6</v>
      </c>
      <c r="P2352" s="259" t="s">
        <v>4258</v>
      </c>
      <c r="Q2352" s="259" t="s">
        <v>5280</v>
      </c>
    </row>
    <row r="2353" spans="1:17" ht="21.75" customHeight="1">
      <c r="A2353" s="301" t="s">
        <v>4258</v>
      </c>
      <c r="B2353" s="301" t="s">
        <v>5280</v>
      </c>
      <c r="C2353" s="316" t="s">
        <v>8412</v>
      </c>
      <c r="D2353" s="465" t="s">
        <v>436</v>
      </c>
      <c r="E2353" s="465" t="s">
        <v>6050</v>
      </c>
      <c r="F2353" s="469" t="str">
        <f t="shared" si="72"/>
        <v>other</v>
      </c>
      <c r="G2353" s="260">
        <v>3.6805555555555598E-4</v>
      </c>
      <c r="H2353" s="260">
        <v>0.2309519061675</v>
      </c>
      <c r="I2353" s="260">
        <v>0</v>
      </c>
      <c r="J2353" s="260">
        <v>3.2596083674856906E-4</v>
      </c>
      <c r="K2353" s="260">
        <v>0.23164592172218301</v>
      </c>
      <c r="L2353" s="301">
        <f t="shared" si="73"/>
        <v>0.83392531819985882</v>
      </c>
      <c r="M2353" s="459">
        <f>IFERROR((Tableau1[[#This Row],[Scope 1
(kg CO2-eq)]]+Tableau1[[#This Row],[Scope 2 energy
(kg CO2-eq)]]+Tableau1[[#This Row],[Scope 2 Infrastructure
(kg CO2-eq)]])/Tableau1[[#This Row],[Total CO2-emissions
(kg CO2-eq)
for scope 3 use ]],"")</f>
        <v>0.99859285241585904</v>
      </c>
      <c r="N2353" s="436" t="s">
        <v>436</v>
      </c>
      <c r="O2353" s="259">
        <v>3.6</v>
      </c>
      <c r="P2353" s="259" t="s">
        <v>4258</v>
      </c>
      <c r="Q2353" s="259" t="s">
        <v>5280</v>
      </c>
    </row>
    <row r="2354" spans="1:17" ht="21.75" customHeight="1">
      <c r="A2354" s="301" t="s">
        <v>4258</v>
      </c>
      <c r="B2354" s="301" t="s">
        <v>5280</v>
      </c>
      <c r="C2354" s="316" t="s">
        <v>8413</v>
      </c>
      <c r="D2354" s="465" t="s">
        <v>436</v>
      </c>
      <c r="E2354" s="465" t="s">
        <v>117</v>
      </c>
      <c r="F2354" s="469" t="str">
        <f t="shared" si="72"/>
        <v>other</v>
      </c>
      <c r="G2354" s="260">
        <v>3.6805555555555598E-4</v>
      </c>
      <c r="H2354" s="260">
        <v>7.9664194445699998E-2</v>
      </c>
      <c r="I2354" s="260">
        <v>0</v>
      </c>
      <c r="J2354" s="260">
        <v>3.2596083674856906E-4</v>
      </c>
      <c r="K2354" s="260">
        <v>8.0358210118855897E-2</v>
      </c>
      <c r="L2354" s="301">
        <f t="shared" si="73"/>
        <v>0.28928955642788123</v>
      </c>
      <c r="M2354" s="459">
        <f>IFERROR((Tableau1[[#This Row],[Scope 1
(kg CO2-eq)]]+Tableau1[[#This Row],[Scope 2 energy
(kg CO2-eq)]]+Tableau1[[#This Row],[Scope 2 Infrastructure
(kg CO2-eq)]])/Tableau1[[#This Row],[Total CO2-emissions
(kg CO2-eq)
for scope 3 use ]],"")</f>
        <v>0.99594366129959555</v>
      </c>
      <c r="N2354" s="436" t="s">
        <v>436</v>
      </c>
      <c r="O2354" s="259">
        <v>3.6</v>
      </c>
      <c r="P2354" s="259" t="s">
        <v>4258</v>
      </c>
      <c r="Q2354" s="259" t="s">
        <v>5280</v>
      </c>
    </row>
    <row r="2355" spans="1:17" ht="21.75" customHeight="1">
      <c r="A2355" s="301" t="s">
        <v>4258</v>
      </c>
      <c r="B2355" s="301" t="s">
        <v>5280</v>
      </c>
      <c r="C2355" s="316" t="s">
        <v>8414</v>
      </c>
      <c r="D2355" s="465" t="s">
        <v>436</v>
      </c>
      <c r="E2355" s="465" t="s">
        <v>6056</v>
      </c>
      <c r="F2355" s="469" t="str">
        <f t="shared" si="72"/>
        <v>other</v>
      </c>
      <c r="G2355" s="260">
        <v>3.6805555555555598E-4</v>
      </c>
      <c r="H2355" s="260">
        <v>0.1911296816104</v>
      </c>
      <c r="I2355" s="260">
        <v>0</v>
      </c>
      <c r="J2355" s="260">
        <v>3.2596083674856906E-4</v>
      </c>
      <c r="K2355" s="260">
        <v>0.191823697683907</v>
      </c>
      <c r="L2355" s="301">
        <f t="shared" si="73"/>
        <v>0.69056531166206525</v>
      </c>
      <c r="M2355" s="459">
        <f>IFERROR((Tableau1[[#This Row],[Scope 1
(kg CO2-eq)]]+Tableau1[[#This Row],[Scope 2 energy
(kg CO2-eq)]]+Tableau1[[#This Row],[Scope 2 Infrastructure
(kg CO2-eq)]])/Tableau1[[#This Row],[Total CO2-emissions
(kg CO2-eq)
for scope 3 use ]],"")</f>
        <v>0.9983007286279687</v>
      </c>
      <c r="N2355" s="436" t="s">
        <v>436</v>
      </c>
      <c r="O2355" s="259">
        <v>3.6</v>
      </c>
      <c r="P2355" s="259" t="s">
        <v>4258</v>
      </c>
      <c r="Q2355" s="259" t="s">
        <v>5280</v>
      </c>
    </row>
    <row r="2356" spans="1:17" ht="21.75" customHeight="1">
      <c r="A2356" s="301" t="s">
        <v>4258</v>
      </c>
      <c r="B2356" s="301" t="s">
        <v>5280</v>
      </c>
      <c r="C2356" s="316" t="s">
        <v>8415</v>
      </c>
      <c r="D2356" s="465" t="s">
        <v>436</v>
      </c>
      <c r="E2356" s="465" t="s">
        <v>6023</v>
      </c>
      <c r="F2356" s="469" t="str">
        <f t="shared" si="72"/>
        <v>other</v>
      </c>
      <c r="G2356" s="260">
        <v>3.6805555555555598E-4</v>
      </c>
      <c r="H2356" s="260">
        <v>4.5306694826799998E-2</v>
      </c>
      <c r="I2356" s="260">
        <v>0</v>
      </c>
      <c r="J2356" s="260">
        <v>3.2596083674856906E-4</v>
      </c>
      <c r="K2356" s="260">
        <v>4.6000711285373801E-2</v>
      </c>
      <c r="L2356" s="301">
        <f t="shared" si="73"/>
        <v>0.16560256062734569</v>
      </c>
      <c r="M2356" s="459">
        <f>IFERROR((Tableau1[[#This Row],[Scope 1
(kg CO2-eq)]]+Tableau1[[#This Row],[Scope 2 energy
(kg CO2-eq)]]+Tableau1[[#This Row],[Scope 2 Infrastructure
(kg CO2-eq)]])/Tableau1[[#This Row],[Total CO2-emissions
(kg CO2-eq)
for scope 3 use ]],"")</f>
        <v>0.99291400298147381</v>
      </c>
      <c r="N2356" s="436" t="s">
        <v>436</v>
      </c>
      <c r="O2356" s="259">
        <v>3.6</v>
      </c>
      <c r="P2356" s="259" t="s">
        <v>4258</v>
      </c>
      <c r="Q2356" s="259" t="s">
        <v>5280</v>
      </c>
    </row>
    <row r="2357" spans="1:17" ht="21.75" customHeight="1">
      <c r="A2357" s="301" t="s">
        <v>4258</v>
      </c>
      <c r="B2357" s="301" t="s">
        <v>5280</v>
      </c>
      <c r="C2357" s="316" t="s">
        <v>8416</v>
      </c>
      <c r="D2357" s="465" t="s">
        <v>436</v>
      </c>
      <c r="E2357" s="465" t="s">
        <v>6057</v>
      </c>
      <c r="F2357" s="469" t="str">
        <f t="shared" si="72"/>
        <v>other</v>
      </c>
      <c r="G2357" s="260">
        <v>3.6805555555555598E-4</v>
      </c>
      <c r="H2357" s="260">
        <v>7.0241797605000003E-2</v>
      </c>
      <c r="I2357" s="260">
        <v>0</v>
      </c>
      <c r="J2357" s="260">
        <v>3.2596083674856906E-4</v>
      </c>
      <c r="K2357" s="260">
        <v>7.09358129698653E-2</v>
      </c>
      <c r="L2357" s="301">
        <f t="shared" si="73"/>
        <v>0.25536892669151506</v>
      </c>
      <c r="M2357" s="459">
        <f>IFERROR((Tableau1[[#This Row],[Scope 1
(kg CO2-eq)]]+Tableau1[[#This Row],[Scope 2 energy
(kg CO2-eq)]]+Tableau1[[#This Row],[Scope 2 Infrastructure
(kg CO2-eq)]])/Tableau1[[#This Row],[Total CO2-emissions
(kg CO2-eq)
for scope 3 use ]],"")</f>
        <v>0.99540486256993743</v>
      </c>
      <c r="N2357" s="436" t="s">
        <v>436</v>
      </c>
      <c r="O2357" s="259">
        <v>3.6</v>
      </c>
      <c r="P2357" s="259" t="s">
        <v>4258</v>
      </c>
      <c r="Q2357" s="259" t="s">
        <v>5280</v>
      </c>
    </row>
    <row r="2358" spans="1:17" ht="21.75" customHeight="1">
      <c r="A2358" s="301" t="s">
        <v>4258</v>
      </c>
      <c r="B2358" s="301" t="s">
        <v>5280</v>
      </c>
      <c r="C2358" s="316" t="s">
        <v>8417</v>
      </c>
      <c r="D2358" s="465" t="s">
        <v>436</v>
      </c>
      <c r="E2358" s="465" t="s">
        <v>6094</v>
      </c>
      <c r="F2358" s="469" t="str">
        <f t="shared" si="72"/>
        <v>other</v>
      </c>
      <c r="G2358" s="260">
        <v>3.6805555555555598E-4</v>
      </c>
      <c r="H2358" s="260">
        <v>0.23354545136839999</v>
      </c>
      <c r="I2358" s="260">
        <v>0</v>
      </c>
      <c r="J2358" s="260">
        <v>3.2596083674856906E-4</v>
      </c>
      <c r="K2358" s="260">
        <v>0.23423946784725799</v>
      </c>
      <c r="L2358" s="301">
        <f t="shared" si="73"/>
        <v>0.84326208425012883</v>
      </c>
      <c r="M2358" s="459">
        <f>IFERROR((Tableau1[[#This Row],[Scope 1
(kg CO2-eq)]]+Tableau1[[#This Row],[Scope 2 energy
(kg CO2-eq)]]+Tableau1[[#This Row],[Scope 2 Infrastructure
(kg CO2-eq)]])/Tableau1[[#This Row],[Total CO2-emissions
(kg CO2-eq)
for scope 3 use ]],"")</f>
        <v>0.99860842868924637</v>
      </c>
      <c r="N2358" s="436" t="s">
        <v>436</v>
      </c>
      <c r="O2358" s="259">
        <v>3.6</v>
      </c>
      <c r="P2358" s="259" t="s">
        <v>4258</v>
      </c>
      <c r="Q2358" s="259" t="s">
        <v>5280</v>
      </c>
    </row>
    <row r="2359" spans="1:17" ht="21.75" customHeight="1">
      <c r="A2359" s="301" t="s">
        <v>4258</v>
      </c>
      <c r="B2359" s="301" t="s">
        <v>5280</v>
      </c>
      <c r="C2359" s="316" t="s">
        <v>8418</v>
      </c>
      <c r="D2359" s="465" t="s">
        <v>436</v>
      </c>
      <c r="E2359" s="465" t="s">
        <v>700</v>
      </c>
      <c r="F2359" s="469" t="str">
        <f t="shared" si="72"/>
        <v>CH</v>
      </c>
      <c r="G2359" s="260">
        <v>3.6805555555555598E-4</v>
      </c>
      <c r="H2359" s="260">
        <v>6.5639465359999998E-3</v>
      </c>
      <c r="I2359" s="260">
        <v>0</v>
      </c>
      <c r="J2359" s="260">
        <v>3.2595605726415904E-4</v>
      </c>
      <c r="K2359" s="260">
        <v>7.2579577415334204E-3</v>
      </c>
      <c r="L2359" s="301">
        <f t="shared" si="73"/>
        <v>2.6128647869520315E-2</v>
      </c>
      <c r="M2359" s="459">
        <f>IFERROR((Tableau1[[#This Row],[Scope 1
(kg CO2-eq)]]+Tableau1[[#This Row],[Scope 2 energy
(kg CO2-eq)]]+Tableau1[[#This Row],[Scope 2 Infrastructure
(kg CO2-eq)]])/Tableau1[[#This Row],[Total CO2-emissions
(kg CO2-eq)
for scope 3 use ]],"")</f>
        <v>0.95508989421189461</v>
      </c>
      <c r="N2359" s="436" t="s">
        <v>436</v>
      </c>
      <c r="O2359" s="259">
        <v>3.6</v>
      </c>
      <c r="P2359" s="259" t="s">
        <v>4258</v>
      </c>
      <c r="Q2359" s="259" t="s">
        <v>5280</v>
      </c>
    </row>
    <row r="2360" spans="1:17" ht="21.75" customHeight="1">
      <c r="A2360" s="301" t="s">
        <v>4258</v>
      </c>
      <c r="B2360" s="301" t="s">
        <v>5280</v>
      </c>
      <c r="C2360" s="316" t="s">
        <v>8419</v>
      </c>
      <c r="D2360" s="465" t="s">
        <v>436</v>
      </c>
      <c r="E2360" s="465" t="s">
        <v>6058</v>
      </c>
      <c r="F2360" s="469" t="str">
        <f t="shared" si="72"/>
        <v>other</v>
      </c>
      <c r="G2360" s="260">
        <v>3.6805555555555598E-4</v>
      </c>
      <c r="H2360" s="260">
        <v>0.15782723773019999</v>
      </c>
      <c r="I2360" s="260">
        <v>0</v>
      </c>
      <c r="J2360" s="260">
        <v>3.2596083674856906E-4</v>
      </c>
      <c r="K2360" s="260">
        <v>0.158521253622978</v>
      </c>
      <c r="L2360" s="301">
        <f t="shared" si="73"/>
        <v>0.57067651304272082</v>
      </c>
      <c r="M2360" s="459">
        <f>IFERROR((Tableau1[[#This Row],[Scope 1
(kg CO2-eq)]]+Tableau1[[#This Row],[Scope 2 energy
(kg CO2-eq)]]+Tableau1[[#This Row],[Scope 2 Infrastructure
(kg CO2-eq)]])/Tableau1[[#This Row],[Total CO2-emissions
(kg CO2-eq)
for scope 3 use ]],"")</f>
        <v>0.99794374363201976</v>
      </c>
      <c r="N2360" s="436" t="s">
        <v>436</v>
      </c>
      <c r="O2360" s="259">
        <v>3.6</v>
      </c>
      <c r="P2360" s="259" t="s">
        <v>4258</v>
      </c>
      <c r="Q2360" s="259" t="s">
        <v>5280</v>
      </c>
    </row>
    <row r="2361" spans="1:17" ht="21.75" customHeight="1">
      <c r="A2361" s="301" t="s">
        <v>4258</v>
      </c>
      <c r="B2361" s="301" t="s">
        <v>5280</v>
      </c>
      <c r="C2361" s="316" t="s">
        <v>8420</v>
      </c>
      <c r="D2361" s="465" t="s">
        <v>436</v>
      </c>
      <c r="E2361" s="465" t="s">
        <v>6017</v>
      </c>
      <c r="F2361" s="469" t="str">
        <f t="shared" si="72"/>
        <v>other</v>
      </c>
      <c r="G2361" s="260">
        <v>3.6805555555555598E-4</v>
      </c>
      <c r="H2361" s="260">
        <v>0.25086425036479998</v>
      </c>
      <c r="I2361" s="260">
        <v>0</v>
      </c>
      <c r="J2361" s="260">
        <v>3.2596083674856906E-4</v>
      </c>
      <c r="K2361" s="260">
        <v>0.25155826464553899</v>
      </c>
      <c r="L2361" s="301">
        <f t="shared" si="73"/>
        <v>0.9056097527239404</v>
      </c>
      <c r="M2361" s="459">
        <f>IFERROR((Tableau1[[#This Row],[Scope 1
(kg CO2-eq)]]+Tableau1[[#This Row],[Scope 2 energy
(kg CO2-eq)]]+Tableau1[[#This Row],[Scope 2 Infrastructure
(kg CO2-eq)]])/Tableau1[[#This Row],[Total CO2-emissions
(kg CO2-eq)
for scope 3 use ]],"")</f>
        <v>0.99870424163705085</v>
      </c>
      <c r="N2361" s="436" t="s">
        <v>436</v>
      </c>
      <c r="O2361" s="259">
        <v>3.6</v>
      </c>
      <c r="P2361" s="259" t="s">
        <v>4258</v>
      </c>
      <c r="Q2361" s="259" t="s">
        <v>5280</v>
      </c>
    </row>
    <row r="2362" spans="1:17" ht="21.75" customHeight="1">
      <c r="A2362" s="301" t="s">
        <v>4258</v>
      </c>
      <c r="B2362" s="301" t="s">
        <v>5280</v>
      </c>
      <c r="C2362" s="316" t="s">
        <v>8421</v>
      </c>
      <c r="D2362" s="465" t="s">
        <v>436</v>
      </c>
      <c r="E2362" s="465" t="s">
        <v>6051</v>
      </c>
      <c r="F2362" s="469" t="str">
        <f t="shared" si="72"/>
        <v>other</v>
      </c>
      <c r="G2362" s="260">
        <v>3.6805555555555598E-4</v>
      </c>
      <c r="H2362" s="260">
        <v>0.26627771988240001</v>
      </c>
      <c r="I2362" s="260">
        <v>0</v>
      </c>
      <c r="J2362" s="260">
        <v>3.2596083674856906E-4</v>
      </c>
      <c r="K2362" s="260">
        <v>0.26697173573855598</v>
      </c>
      <c r="L2362" s="301">
        <f t="shared" si="73"/>
        <v>0.96109824865880156</v>
      </c>
      <c r="M2362" s="459">
        <f>IFERROR((Tableau1[[#This Row],[Scope 1
(kg CO2-eq)]]+Tableau1[[#This Row],[Scope 2 energy
(kg CO2-eq)]]+Tableau1[[#This Row],[Scope 2 Infrastructure
(kg CO2-eq)]])/Tableau1[[#This Row],[Total CO2-emissions
(kg CO2-eq)
for scope 3 use ]],"")</f>
        <v>0.99877904565553111</v>
      </c>
      <c r="N2362" s="436" t="s">
        <v>436</v>
      </c>
      <c r="O2362" s="259">
        <v>3.6</v>
      </c>
      <c r="P2362" s="259" t="s">
        <v>4258</v>
      </c>
      <c r="Q2362" s="259" t="s">
        <v>5280</v>
      </c>
    </row>
    <row r="2363" spans="1:17" ht="21.75" customHeight="1">
      <c r="A2363" s="301" t="s">
        <v>4258</v>
      </c>
      <c r="B2363" s="301" t="s">
        <v>5280</v>
      </c>
      <c r="C2363" s="316" t="s">
        <v>8422</v>
      </c>
      <c r="D2363" s="465" t="s">
        <v>436</v>
      </c>
      <c r="E2363" s="465" t="s">
        <v>6045</v>
      </c>
      <c r="F2363" s="469" t="str">
        <f t="shared" si="72"/>
        <v>other</v>
      </c>
      <c r="G2363" s="260">
        <v>3.6805555555555598E-4</v>
      </c>
      <c r="H2363" s="260">
        <v>0.20137211626400001</v>
      </c>
      <c r="I2363" s="260">
        <v>0</v>
      </c>
      <c r="J2363" s="260">
        <v>3.2596083674856906E-4</v>
      </c>
      <c r="K2363" s="260">
        <v>0.20206613202291501</v>
      </c>
      <c r="L2363" s="301">
        <f t="shared" si="73"/>
        <v>0.72743807528249405</v>
      </c>
      <c r="M2363" s="459">
        <f>IFERROR((Tableau1[[#This Row],[Scope 1
(kg CO2-eq)]]+Tableau1[[#This Row],[Scope 2 energy
(kg CO2-eq)]]+Tableau1[[#This Row],[Scope 2 Infrastructure
(kg CO2-eq)]])/Tableau1[[#This Row],[Total CO2-emissions
(kg CO2-eq)
for scope 3 use ]],"")</f>
        <v>0.99838686374556573</v>
      </c>
      <c r="N2363" s="436" t="s">
        <v>436</v>
      </c>
      <c r="O2363" s="259">
        <v>3.6</v>
      </c>
      <c r="P2363" s="259" t="s">
        <v>4258</v>
      </c>
      <c r="Q2363" s="259" t="s">
        <v>5280</v>
      </c>
    </row>
    <row r="2364" spans="1:17" ht="21.75" customHeight="1">
      <c r="A2364" s="301" t="s">
        <v>4258</v>
      </c>
      <c r="B2364" s="301" t="s">
        <v>5280</v>
      </c>
      <c r="C2364" s="316" t="s">
        <v>8423</v>
      </c>
      <c r="D2364" s="465" t="s">
        <v>436</v>
      </c>
      <c r="E2364" s="465" t="s">
        <v>6016</v>
      </c>
      <c r="F2364" s="469" t="str">
        <f t="shared" si="72"/>
        <v>other</v>
      </c>
      <c r="G2364" s="260">
        <v>3.6805555555555598E-4</v>
      </c>
      <c r="H2364" s="260">
        <v>0.166665166758</v>
      </c>
      <c r="I2364" s="260">
        <v>0</v>
      </c>
      <c r="J2364" s="260">
        <v>3.2596083674856906E-4</v>
      </c>
      <c r="K2364" s="260">
        <v>0.16735918269088801</v>
      </c>
      <c r="L2364" s="301">
        <f t="shared" si="73"/>
        <v>0.60249305768719685</v>
      </c>
      <c r="M2364" s="459">
        <f>IFERROR((Tableau1[[#This Row],[Scope 1
(kg CO2-eq)]]+Tableau1[[#This Row],[Scope 2 energy
(kg CO2-eq)]]+Tableau1[[#This Row],[Scope 2 Infrastructure
(kg CO2-eq)]])/Tableau1[[#This Row],[Total CO2-emissions
(kg CO2-eq)
for scope 3 use ]],"")</f>
        <v>0.99805233049007835</v>
      </c>
      <c r="N2364" s="436" t="s">
        <v>436</v>
      </c>
      <c r="O2364" s="259">
        <v>3.6</v>
      </c>
      <c r="P2364" s="259" t="s">
        <v>4258</v>
      </c>
      <c r="Q2364" s="259" t="s">
        <v>5280</v>
      </c>
    </row>
    <row r="2365" spans="1:17" ht="21.75" customHeight="1">
      <c r="A2365" s="301" t="s">
        <v>4258</v>
      </c>
      <c r="B2365" s="301" t="s">
        <v>5280</v>
      </c>
      <c r="C2365" s="316" t="s">
        <v>8424</v>
      </c>
      <c r="D2365" s="465" t="s">
        <v>436</v>
      </c>
      <c r="E2365" s="465" t="s">
        <v>6022</v>
      </c>
      <c r="F2365" s="469" t="str">
        <f t="shared" si="72"/>
        <v>other</v>
      </c>
      <c r="G2365" s="260">
        <v>3.6805555555555598E-4</v>
      </c>
      <c r="H2365" s="260">
        <v>0.19021351239199999</v>
      </c>
      <c r="I2365" s="260">
        <v>0</v>
      </c>
      <c r="J2365" s="260">
        <v>3.2596083674856906E-4</v>
      </c>
      <c r="K2365" s="260">
        <v>0.19090752795941801</v>
      </c>
      <c r="L2365" s="301">
        <f t="shared" si="73"/>
        <v>0.68726710065390484</v>
      </c>
      <c r="M2365" s="459">
        <f>IFERROR((Tableau1[[#This Row],[Scope 1
(kg CO2-eq)]]+Tableau1[[#This Row],[Scope 2 energy
(kg CO2-eq)]]+Tableau1[[#This Row],[Scope 2 Infrastructure
(kg CO2-eq)]])/Tableau1[[#This Row],[Total CO2-emissions
(kg CO2-eq)
for scope 3 use ]],"")</f>
        <v>0.99829257643558322</v>
      </c>
      <c r="N2365" s="436" t="s">
        <v>436</v>
      </c>
      <c r="O2365" s="259">
        <v>3.6</v>
      </c>
      <c r="P2365" s="259" t="s">
        <v>4258</v>
      </c>
      <c r="Q2365" s="259" t="s">
        <v>5280</v>
      </c>
    </row>
    <row r="2366" spans="1:17" ht="39" customHeight="1">
      <c r="A2366" s="301" t="s">
        <v>4258</v>
      </c>
      <c r="B2366" s="301" t="s">
        <v>5280</v>
      </c>
      <c r="C2366" s="316" t="s">
        <v>8425</v>
      </c>
      <c r="D2366" s="465" t="s">
        <v>436</v>
      </c>
      <c r="E2366" s="465" t="s">
        <v>6097</v>
      </c>
      <c r="F2366" s="469" t="str">
        <f t="shared" si="72"/>
        <v>other</v>
      </c>
      <c r="G2366" s="260">
        <v>3.6805555555555598E-4</v>
      </c>
      <c r="H2366" s="260">
        <v>0.18673708635889999</v>
      </c>
      <c r="I2366" s="260">
        <v>0</v>
      </c>
      <c r="J2366" s="260">
        <v>3.2596083674856906E-4</v>
      </c>
      <c r="K2366" s="260">
        <v>0.187431102685785</v>
      </c>
      <c r="L2366" s="301">
        <f t="shared" si="73"/>
        <v>0.674751969668826</v>
      </c>
      <c r="M2366" s="459">
        <f>IFERROR((Tableau1[[#This Row],[Scope 1
(kg CO2-eq)]]+Tableau1[[#This Row],[Scope 2 energy
(kg CO2-eq)]]+Tableau1[[#This Row],[Scope 2 Infrastructure
(kg CO2-eq)]])/Tableau1[[#This Row],[Total CO2-emissions
(kg CO2-eq)
for scope 3 use ]],"")</f>
        <v>0.99826090351783336</v>
      </c>
      <c r="N2366" s="436" t="s">
        <v>436</v>
      </c>
      <c r="O2366" s="259">
        <v>3.6</v>
      </c>
      <c r="P2366" s="259" t="s">
        <v>4258</v>
      </c>
      <c r="Q2366" s="259" t="s">
        <v>5280</v>
      </c>
    </row>
    <row r="2367" spans="1:17" ht="21.75" customHeight="1">
      <c r="A2367" s="301" t="s">
        <v>4258</v>
      </c>
      <c r="B2367" s="301" t="s">
        <v>5280</v>
      </c>
      <c r="C2367" s="316" t="s">
        <v>8426</v>
      </c>
      <c r="D2367" s="465" t="s">
        <v>436</v>
      </c>
      <c r="E2367" s="465" t="s">
        <v>6059</v>
      </c>
      <c r="F2367" s="469" t="str">
        <f t="shared" si="72"/>
        <v>other</v>
      </c>
      <c r="G2367" s="260">
        <v>3.6805555555555598E-4</v>
      </c>
      <c r="H2367" s="260">
        <v>0.34980605858250002</v>
      </c>
      <c r="I2367" s="260">
        <v>0</v>
      </c>
      <c r="J2367" s="260">
        <v>3.2596083674856906E-4</v>
      </c>
      <c r="K2367" s="260">
        <v>0.35050007529310501</v>
      </c>
      <c r="L2367" s="301">
        <f t="shared" si="73"/>
        <v>1.2618002710551781</v>
      </c>
      <c r="M2367" s="459">
        <f>IFERROR((Tableau1[[#This Row],[Scope 1
(kg CO2-eq)]]+Tableau1[[#This Row],[Scope 2 energy
(kg CO2-eq)]]+Tableau1[[#This Row],[Scope 2 Infrastructure
(kg CO2-eq)]])/Tableau1[[#This Row],[Total CO2-emissions
(kg CO2-eq)
for scope 3 use ]],"")</f>
        <v>0.99907001116967853</v>
      </c>
      <c r="N2367" s="436" t="s">
        <v>436</v>
      </c>
      <c r="O2367" s="259">
        <v>3.6</v>
      </c>
      <c r="P2367" s="259" t="s">
        <v>4258</v>
      </c>
      <c r="Q2367" s="259" t="s">
        <v>5280</v>
      </c>
    </row>
    <row r="2368" spans="1:17" ht="21.75" customHeight="1">
      <c r="A2368" s="301" t="s">
        <v>4258</v>
      </c>
      <c r="B2368" s="301" t="s">
        <v>5280</v>
      </c>
      <c r="C2368" s="316" t="s">
        <v>8427</v>
      </c>
      <c r="D2368" s="465" t="s">
        <v>436</v>
      </c>
      <c r="E2368" s="465" t="s">
        <v>6091</v>
      </c>
      <c r="F2368" s="469" t="str">
        <f t="shared" si="72"/>
        <v>other</v>
      </c>
      <c r="G2368" s="260">
        <v>3.6805555555555598E-4</v>
      </c>
      <c r="H2368" s="260">
        <v>0.1334660244244</v>
      </c>
      <c r="I2368" s="260">
        <v>0</v>
      </c>
      <c r="J2368" s="260">
        <v>3.2596083674856906E-4</v>
      </c>
      <c r="K2368" s="260">
        <v>0.13416004054797601</v>
      </c>
      <c r="L2368" s="301">
        <f t="shared" si="73"/>
        <v>0.48297614597271366</v>
      </c>
      <c r="M2368" s="459">
        <f>IFERROR((Tableau1[[#This Row],[Scope 1
(kg CO2-eq)]]+Tableau1[[#This Row],[Scope 2 energy
(kg CO2-eq)]]+Tableau1[[#This Row],[Scope 2 Infrastructure
(kg CO2-eq)]])/Tableau1[[#This Row],[Total CO2-emissions
(kg CO2-eq)
for scope 3 use ]],"")</f>
        <v>0.99757036024520362</v>
      </c>
      <c r="N2368" s="436" t="s">
        <v>436</v>
      </c>
      <c r="O2368" s="259">
        <v>3.6</v>
      </c>
      <c r="P2368" s="259" t="s">
        <v>4258</v>
      </c>
      <c r="Q2368" s="259" t="s">
        <v>5280</v>
      </c>
    </row>
    <row r="2369" spans="1:17" ht="21.75" customHeight="1">
      <c r="A2369" s="301" t="s">
        <v>4258</v>
      </c>
      <c r="B2369" s="301" t="s">
        <v>5280</v>
      </c>
      <c r="C2369" s="316" t="s">
        <v>8428</v>
      </c>
      <c r="D2369" s="465" t="s">
        <v>436</v>
      </c>
      <c r="E2369" s="465" t="s">
        <v>6018</v>
      </c>
      <c r="F2369" s="469" t="str">
        <f t="shared" si="72"/>
        <v>other</v>
      </c>
      <c r="G2369" s="260">
        <v>3.6805555555555598E-4</v>
      </c>
      <c r="H2369" s="260">
        <v>0.1381824190582</v>
      </c>
      <c r="I2369" s="260">
        <v>0</v>
      </c>
      <c r="J2369" s="260">
        <v>3.2596083674856906E-4</v>
      </c>
      <c r="K2369" s="260">
        <v>0.138876434538239</v>
      </c>
      <c r="L2369" s="301">
        <f t="shared" si="73"/>
        <v>0.49995516433766041</v>
      </c>
      <c r="M2369" s="459">
        <f>IFERROR((Tableau1[[#This Row],[Scope 1
(kg CO2-eq)]]+Tableau1[[#This Row],[Scope 2 energy
(kg CO2-eq)]]+Tableau1[[#This Row],[Scope 2 Infrastructure
(kg CO2-eq)]])/Tableau1[[#This Row],[Total CO2-emissions
(kg CO2-eq)
for scope 3 use ]],"")</f>
        <v>0.9976528780741869</v>
      </c>
      <c r="N2369" s="436" t="s">
        <v>436</v>
      </c>
      <c r="O2369" s="259">
        <v>3.6</v>
      </c>
      <c r="P2369" s="259" t="s">
        <v>4258</v>
      </c>
      <c r="Q2369" s="259" t="s">
        <v>5280</v>
      </c>
    </row>
    <row r="2370" spans="1:17" ht="21.75" customHeight="1">
      <c r="A2370" s="301" t="s">
        <v>4258</v>
      </c>
      <c r="B2370" s="301" t="s">
        <v>5280</v>
      </c>
      <c r="C2370" s="316" t="s">
        <v>8429</v>
      </c>
      <c r="D2370" s="465" t="s">
        <v>436</v>
      </c>
      <c r="E2370" s="465" t="s">
        <v>6060</v>
      </c>
      <c r="F2370" s="469" t="str">
        <f t="shared" ref="F2370:F2433" si="74">IF(ISNUMBER(SEARCH("{CH}", C2370)), "CH", "other")</f>
        <v>other</v>
      </c>
      <c r="G2370" s="260">
        <v>3.6805555555555598E-4</v>
      </c>
      <c r="H2370" s="260">
        <v>8.4992459820000005E-2</v>
      </c>
      <c r="I2370" s="260">
        <v>0</v>
      </c>
      <c r="J2370" s="260">
        <v>3.2596083674856906E-4</v>
      </c>
      <c r="K2370" s="260">
        <v>8.5686478580054501E-2</v>
      </c>
      <c r="L2370" s="301">
        <f t="shared" ref="L2370:L2433" si="75">IF(N2370="MJ", K2370*3.6, IF(N2370="m", K2370*1000, ""))</f>
        <v>0.30847132288819623</v>
      </c>
      <c r="M2370" s="459">
        <f>IFERROR((Tableau1[[#This Row],[Scope 1
(kg CO2-eq)]]+Tableau1[[#This Row],[Scope 2 energy
(kg CO2-eq)]]+Tableau1[[#This Row],[Scope 2 Infrastructure
(kg CO2-eq)]])/Tableau1[[#This Row],[Total CO2-emissions
(kg CO2-eq)
for scope 3 use ]],"")</f>
        <v>0.99619586182206787</v>
      </c>
      <c r="N2370" s="436" t="s">
        <v>436</v>
      </c>
      <c r="O2370" s="259">
        <v>3.6</v>
      </c>
      <c r="P2370" s="259" t="s">
        <v>4258</v>
      </c>
      <c r="Q2370" s="259" t="s">
        <v>5280</v>
      </c>
    </row>
    <row r="2371" spans="1:17" ht="21.75" customHeight="1">
      <c r="A2371" s="301" t="s">
        <v>4258</v>
      </c>
      <c r="B2371" s="301" t="s">
        <v>5280</v>
      </c>
      <c r="C2371" s="316" t="s">
        <v>8430</v>
      </c>
      <c r="D2371" s="465" t="s">
        <v>436</v>
      </c>
      <c r="E2371" s="465" t="s">
        <v>119</v>
      </c>
      <c r="F2371" s="469" t="str">
        <f t="shared" si="74"/>
        <v>other</v>
      </c>
      <c r="G2371" s="260">
        <v>3.6805555555555598E-4</v>
      </c>
      <c r="H2371" s="260">
        <v>2.6447192127600001E-2</v>
      </c>
      <c r="I2371" s="260">
        <v>0</v>
      </c>
      <c r="J2371" s="260">
        <v>3.2596083674856906E-4</v>
      </c>
      <c r="K2371" s="260">
        <v>2.7141208114672001E-2</v>
      </c>
      <c r="L2371" s="301">
        <f t="shared" si="75"/>
        <v>9.7708349212819207E-2</v>
      </c>
      <c r="M2371" s="459">
        <f>IFERROR((Tableau1[[#This Row],[Scope 1
(kg CO2-eq)]]+Tableau1[[#This Row],[Scope 2 energy
(kg CO2-eq)]]+Tableau1[[#This Row],[Scope 2 Infrastructure
(kg CO2-eq)]])/Tableau1[[#This Row],[Total CO2-emissions
(kg CO2-eq)
for scope 3 use ]],"")</f>
        <v>0.98799020183113229</v>
      </c>
      <c r="N2371" s="436" t="s">
        <v>436</v>
      </c>
      <c r="O2371" s="259">
        <v>3.6</v>
      </c>
      <c r="P2371" s="259" t="s">
        <v>4258</v>
      </c>
      <c r="Q2371" s="259" t="s">
        <v>5280</v>
      </c>
    </row>
    <row r="2372" spans="1:17" ht="21.75" customHeight="1">
      <c r="A2372" s="301" t="s">
        <v>5180</v>
      </c>
      <c r="B2372" s="301" t="s">
        <v>5279</v>
      </c>
      <c r="C2372" s="316" t="s">
        <v>8431</v>
      </c>
      <c r="D2372" s="465" t="s">
        <v>436</v>
      </c>
      <c r="E2372" s="465" t="s">
        <v>700</v>
      </c>
      <c r="F2372" s="469" t="str">
        <f t="shared" si="74"/>
        <v>CH</v>
      </c>
      <c r="G2372" s="260">
        <v>3.6805555555555598E-4</v>
      </c>
      <c r="H2372" s="260">
        <v>3.633024845E-3</v>
      </c>
      <c r="I2372" s="260">
        <v>4.0739515980000002E-2</v>
      </c>
      <c r="J2372" s="260">
        <v>3.2595605726415904E-4</v>
      </c>
      <c r="K2372" s="260">
        <v>4.5066552762968497E-2</v>
      </c>
      <c r="L2372" s="301">
        <f t="shared" si="75"/>
        <v>0.16223958994668658</v>
      </c>
      <c r="M2372" s="459">
        <f>IFERROR((Tableau1[[#This Row],[Scope 1
(kg CO2-eq)]]+Tableau1[[#This Row],[Scope 2 energy
(kg CO2-eq)]]+Tableau1[[#This Row],[Scope 2 Infrastructure
(kg CO2-eq)]])/Tableau1[[#This Row],[Total CO2-emissions
(kg CO2-eq)
for scope 3 use ]],"")</f>
        <v>0.9927672217547383</v>
      </c>
      <c r="N2372" s="436" t="s">
        <v>436</v>
      </c>
      <c r="O2372" s="259">
        <v>3.6</v>
      </c>
      <c r="P2372" s="259" t="s">
        <v>5180</v>
      </c>
      <c r="Q2372" s="259" t="s">
        <v>5279</v>
      </c>
    </row>
    <row r="2373" spans="1:17" ht="21.75" customHeight="1">
      <c r="A2373" s="301" t="s">
        <v>5180</v>
      </c>
      <c r="B2373" s="301" t="s">
        <v>5279</v>
      </c>
      <c r="C2373" s="316" t="s">
        <v>8432</v>
      </c>
      <c r="D2373" s="465" t="s">
        <v>436</v>
      </c>
      <c r="E2373" s="465" t="s">
        <v>700</v>
      </c>
      <c r="F2373" s="469" t="str">
        <f t="shared" si="74"/>
        <v>CH</v>
      </c>
      <c r="G2373" s="260">
        <v>3.6805555555555598E-4</v>
      </c>
      <c r="H2373" s="260">
        <v>0.225865053328</v>
      </c>
      <c r="I2373" s="260">
        <v>0</v>
      </c>
      <c r="J2373" s="260">
        <v>3.2595605726415904E-4</v>
      </c>
      <c r="K2373" s="260">
        <v>0.226559064938993</v>
      </c>
      <c r="L2373" s="301">
        <f t="shared" si="75"/>
        <v>0.81561263378037485</v>
      </c>
      <c r="M2373" s="459">
        <f>IFERROR((Tableau1[[#This Row],[Scope 1
(kg CO2-eq)]]+Tableau1[[#This Row],[Scope 2 energy
(kg CO2-eq)]]+Tableau1[[#This Row],[Scope 2 Infrastructure
(kg CO2-eq)]])/Tableau1[[#This Row],[Total CO2-emissions
(kg CO2-eq)
for scope 3 use ]],"")</f>
        <v>0.99856127559704921</v>
      </c>
      <c r="N2373" s="436" t="s">
        <v>436</v>
      </c>
      <c r="O2373" s="259">
        <v>3.6</v>
      </c>
      <c r="P2373" s="259" t="s">
        <v>5180</v>
      </c>
      <c r="Q2373" s="259" t="s">
        <v>5279</v>
      </c>
    </row>
    <row r="2374" spans="1:17" ht="21.75" customHeight="1">
      <c r="A2374" s="301" t="s">
        <v>5180</v>
      </c>
      <c r="B2374" s="301" t="s">
        <v>5279</v>
      </c>
      <c r="C2374" s="316" t="s">
        <v>8433</v>
      </c>
      <c r="D2374" s="465" t="s">
        <v>436</v>
      </c>
      <c r="E2374" s="465" t="s">
        <v>700</v>
      </c>
      <c r="F2374" s="469" t="str">
        <f t="shared" si="74"/>
        <v>CH</v>
      </c>
      <c r="G2374" s="260">
        <v>3.6805555555555598E-4</v>
      </c>
      <c r="H2374" s="260">
        <v>0.176237854301</v>
      </c>
      <c r="I2374" s="260">
        <v>0</v>
      </c>
      <c r="J2374" s="260">
        <v>3.2595605726415904E-4</v>
      </c>
      <c r="K2374" s="260">
        <v>0.17693186636032099</v>
      </c>
      <c r="L2374" s="301">
        <f t="shared" si="75"/>
        <v>0.6369547188971556</v>
      </c>
      <c r="M2374" s="459">
        <f>IFERROR((Tableau1[[#This Row],[Scope 1
(kg CO2-eq)]]+Tableau1[[#This Row],[Scope 2 energy
(kg CO2-eq)]]+Tableau1[[#This Row],[Scope 2 Infrastructure
(kg CO2-eq)]])/Tableau1[[#This Row],[Total CO2-emissions
(kg CO2-eq)
for scope 3 use ]],"")</f>
        <v>0.99815772867561559</v>
      </c>
      <c r="N2374" s="436" t="s">
        <v>436</v>
      </c>
      <c r="O2374" s="259">
        <v>3.6</v>
      </c>
      <c r="P2374" s="259" t="s">
        <v>5180</v>
      </c>
      <c r="Q2374" s="259" t="s">
        <v>5279</v>
      </c>
    </row>
    <row r="2375" spans="1:17" ht="21.75" customHeight="1">
      <c r="A2375" s="301" t="s">
        <v>5180</v>
      </c>
      <c r="B2375" s="301" t="s">
        <v>5279</v>
      </c>
      <c r="C2375" s="316" t="s">
        <v>8434</v>
      </c>
      <c r="D2375" s="465" t="s">
        <v>436</v>
      </c>
      <c r="E2375" s="465" t="s">
        <v>700</v>
      </c>
      <c r="F2375" s="469" t="str">
        <f t="shared" si="74"/>
        <v>CH</v>
      </c>
      <c r="G2375" s="260">
        <v>3.6805555555555598E-4</v>
      </c>
      <c r="H2375" s="260">
        <v>8.0695873340000009E-3</v>
      </c>
      <c r="I2375" s="260">
        <v>0</v>
      </c>
      <c r="J2375" s="260">
        <v>3.2595605726415904E-4</v>
      </c>
      <c r="K2375" s="260">
        <v>8.7636065148350099E-3</v>
      </c>
      <c r="L2375" s="301">
        <f t="shared" si="75"/>
        <v>3.1548983453406038E-2</v>
      </c>
      <c r="M2375" s="459">
        <f>IFERROR((Tableau1[[#This Row],[Scope 1
(kg CO2-eq)]]+Tableau1[[#This Row],[Scope 2 energy
(kg CO2-eq)]]+Tableau1[[#This Row],[Scope 2 Infrastructure
(kg CO2-eq)]])/Tableau1[[#This Row],[Total CO2-emissions
(kg CO2-eq)
for scope 3 use ]],"")</f>
        <v>0.96280485383184844</v>
      </c>
      <c r="N2375" s="436" t="s">
        <v>436</v>
      </c>
      <c r="O2375" s="259">
        <v>3.6</v>
      </c>
      <c r="P2375" s="259" t="s">
        <v>5180</v>
      </c>
      <c r="Q2375" s="259" t="s">
        <v>5279</v>
      </c>
    </row>
    <row r="2376" spans="1:17" ht="21.75" customHeight="1">
      <c r="A2376" s="301" t="s">
        <v>5180</v>
      </c>
      <c r="B2376" s="301" t="s">
        <v>5279</v>
      </c>
      <c r="C2376" s="316" t="s">
        <v>8435</v>
      </c>
      <c r="D2376" s="465" t="s">
        <v>436</v>
      </c>
      <c r="E2376" s="465" t="s">
        <v>700</v>
      </c>
      <c r="F2376" s="469" t="str">
        <f t="shared" si="74"/>
        <v>CH</v>
      </c>
      <c r="G2376" s="260">
        <v>3.6805555555555598E-4</v>
      </c>
      <c r="H2376" s="260">
        <v>8.0695873340000009E-3</v>
      </c>
      <c r="I2376" s="260">
        <v>0</v>
      </c>
      <c r="J2376" s="260">
        <v>3.2595605726415904E-4</v>
      </c>
      <c r="K2376" s="260">
        <v>8.7636065148350099E-3</v>
      </c>
      <c r="L2376" s="301">
        <f t="shared" si="75"/>
        <v>3.1548983453406038E-2</v>
      </c>
      <c r="M2376" s="459">
        <f>IFERROR((Tableau1[[#This Row],[Scope 1
(kg CO2-eq)]]+Tableau1[[#This Row],[Scope 2 energy
(kg CO2-eq)]]+Tableau1[[#This Row],[Scope 2 Infrastructure
(kg CO2-eq)]])/Tableau1[[#This Row],[Total CO2-emissions
(kg CO2-eq)
for scope 3 use ]],"")</f>
        <v>0.96280485383184844</v>
      </c>
      <c r="N2376" s="436" t="s">
        <v>436</v>
      </c>
      <c r="O2376" s="259">
        <v>3.6</v>
      </c>
      <c r="P2376" s="259" t="s">
        <v>5180</v>
      </c>
      <c r="Q2376" s="259" t="s">
        <v>5279</v>
      </c>
    </row>
    <row r="2377" spans="1:17" ht="21.75" customHeight="1">
      <c r="A2377" s="301" t="s">
        <v>5180</v>
      </c>
      <c r="B2377" s="301" t="s">
        <v>5279</v>
      </c>
      <c r="C2377" s="316" t="s">
        <v>8436</v>
      </c>
      <c r="D2377" s="465" t="s">
        <v>436</v>
      </c>
      <c r="E2377" s="465" t="s">
        <v>700</v>
      </c>
      <c r="F2377" s="469" t="str">
        <f t="shared" si="74"/>
        <v>CH</v>
      </c>
      <c r="G2377" s="260">
        <v>3.6805555555555598E-4</v>
      </c>
      <c r="H2377" s="260">
        <v>0.30000070728400002</v>
      </c>
      <c r="I2377" s="260">
        <v>0</v>
      </c>
      <c r="J2377" s="260">
        <v>3.2595605726415904E-4</v>
      </c>
      <c r="K2377" s="260">
        <v>0.30069471892398297</v>
      </c>
      <c r="L2377" s="301">
        <f t="shared" si="75"/>
        <v>1.0825009881263388</v>
      </c>
      <c r="M2377" s="459">
        <f>IFERROR((Tableau1[[#This Row],[Scope 1
(kg CO2-eq)]]+Tableau1[[#This Row],[Scope 2 energy
(kg CO2-eq)]]+Tableau1[[#This Row],[Scope 2 Infrastructure
(kg CO2-eq)]])/Tableau1[[#This Row],[Total CO2-emissions
(kg CO2-eq)
for scope 3 use ]],"")</f>
        <v>0.99891598999279474</v>
      </c>
      <c r="N2377" s="436" t="s">
        <v>436</v>
      </c>
      <c r="O2377" s="259">
        <v>3.6</v>
      </c>
      <c r="P2377" s="259" t="s">
        <v>5180</v>
      </c>
      <c r="Q2377" s="259" t="s">
        <v>5279</v>
      </c>
    </row>
    <row r="2378" spans="1:17" ht="21.75" customHeight="1">
      <c r="A2378" s="301" t="s">
        <v>5180</v>
      </c>
      <c r="B2378" s="301" t="s">
        <v>5279</v>
      </c>
      <c r="C2378" s="316" t="s">
        <v>8437</v>
      </c>
      <c r="D2378" s="465" t="s">
        <v>436</v>
      </c>
      <c r="E2378" s="465" t="s">
        <v>700</v>
      </c>
      <c r="F2378" s="469" t="str">
        <f t="shared" si="74"/>
        <v>CH</v>
      </c>
      <c r="G2378" s="260">
        <v>3.6805555555555598E-4</v>
      </c>
      <c r="H2378" s="260">
        <v>0.31265608015500002</v>
      </c>
      <c r="I2378" s="260">
        <v>0</v>
      </c>
      <c r="J2378" s="260">
        <v>3.2595605726415904E-4</v>
      </c>
      <c r="K2378" s="260">
        <v>0.31335009196637198</v>
      </c>
      <c r="L2378" s="301">
        <f t="shared" si="75"/>
        <v>1.1280603310789392</v>
      </c>
      <c r="M2378" s="459">
        <f>IFERROR((Tableau1[[#This Row],[Scope 1
(kg CO2-eq)]]+Tableau1[[#This Row],[Scope 2 energy
(kg CO2-eq)]]+Tableau1[[#This Row],[Scope 2 Infrastructure
(kg CO2-eq)]])/Tableau1[[#This Row],[Total CO2-emissions
(kg CO2-eq)
for scope 3 use ]],"")</f>
        <v>0.99895976971389766</v>
      </c>
      <c r="N2378" s="436" t="s">
        <v>436</v>
      </c>
      <c r="O2378" s="259">
        <v>3.6</v>
      </c>
      <c r="P2378" s="259" t="s">
        <v>5180</v>
      </c>
      <c r="Q2378" s="259" t="s">
        <v>5279</v>
      </c>
    </row>
    <row r="2379" spans="1:17" ht="21.75" customHeight="1">
      <c r="A2379" s="301" t="s">
        <v>5180</v>
      </c>
      <c r="B2379" s="301" t="s">
        <v>5279</v>
      </c>
      <c r="C2379" s="316" t="s">
        <v>8438</v>
      </c>
      <c r="D2379" s="465" t="s">
        <v>436</v>
      </c>
      <c r="E2379" s="465" t="s">
        <v>700</v>
      </c>
      <c r="F2379" s="469" t="str">
        <f t="shared" si="74"/>
        <v>CH</v>
      </c>
      <c r="G2379" s="260">
        <v>3.6805555555555598E-4</v>
      </c>
      <c r="H2379" s="260">
        <v>1.5633907128E-3</v>
      </c>
      <c r="I2379" s="260">
        <v>1.9599513935999999E-4</v>
      </c>
      <c r="J2379" s="260">
        <v>3.2595605726415904E-4</v>
      </c>
      <c r="K2379" s="260">
        <v>2.45339653981996E-3</v>
      </c>
      <c r="L2379" s="301">
        <f t="shared" si="75"/>
        <v>8.8322275433518563E-3</v>
      </c>
      <c r="M2379" s="459">
        <f>IFERROR((Tableau1[[#This Row],[Scope 1
(kg CO2-eq)]]+Tableau1[[#This Row],[Scope 2 energy
(kg CO2-eq)]]+Tableau1[[#This Row],[Scope 2 Infrastructure
(kg CO2-eq)]])/Tableau1[[#This Row],[Total CO2-emissions
(kg CO2-eq)
for scope 3 use ]],"")</f>
        <v>0.8671412766693134</v>
      </c>
      <c r="N2379" s="436" t="s">
        <v>436</v>
      </c>
      <c r="O2379" s="259">
        <v>3.6</v>
      </c>
      <c r="P2379" s="259" t="s">
        <v>5180</v>
      </c>
      <c r="Q2379" s="259" t="s">
        <v>5279</v>
      </c>
    </row>
    <row r="2380" spans="1:17" ht="21.75" customHeight="1">
      <c r="A2380" s="301" t="s">
        <v>5180</v>
      </c>
      <c r="B2380" s="301" t="s">
        <v>5279</v>
      </c>
      <c r="C2380" s="316" t="s">
        <v>8439</v>
      </c>
      <c r="D2380" s="465" t="s">
        <v>436</v>
      </c>
      <c r="E2380" s="465" t="s">
        <v>700</v>
      </c>
      <c r="F2380" s="469" t="str">
        <f t="shared" si="74"/>
        <v>CH</v>
      </c>
      <c r="G2380" s="260">
        <v>3.6805555555555598E-4</v>
      </c>
      <c r="H2380" s="260">
        <v>1.3736451790000001E-3</v>
      </c>
      <c r="I2380" s="260">
        <v>0</v>
      </c>
      <c r="J2380" s="260">
        <v>3.2595605726415904E-4</v>
      </c>
      <c r="K2380" s="260">
        <v>2.06765671589351E-3</v>
      </c>
      <c r="L2380" s="301">
        <f t="shared" si="75"/>
        <v>7.4435641772166361E-3</v>
      </c>
      <c r="M2380" s="459">
        <f>IFERROR((Tableau1[[#This Row],[Scope 1
(kg CO2-eq)]]+Tableau1[[#This Row],[Scope 2 energy
(kg CO2-eq)]]+Tableau1[[#This Row],[Scope 2 Infrastructure
(kg CO2-eq)]])/Tableau1[[#This Row],[Total CO2-emissions
(kg CO2-eq)
for scope 3 use ]],"")</f>
        <v>0.84235488471929609</v>
      </c>
      <c r="N2380" s="436" t="s">
        <v>436</v>
      </c>
      <c r="O2380" s="259">
        <v>3.6</v>
      </c>
      <c r="P2380" s="259" t="s">
        <v>5180</v>
      </c>
      <c r="Q2380" s="259" t="s">
        <v>5279</v>
      </c>
    </row>
    <row r="2381" spans="1:17" ht="21.75" customHeight="1">
      <c r="A2381" s="301" t="s">
        <v>5180</v>
      </c>
      <c r="B2381" s="301" t="s">
        <v>5279</v>
      </c>
      <c r="C2381" s="316" t="s">
        <v>8440</v>
      </c>
      <c r="D2381" s="465" t="s">
        <v>436</v>
      </c>
      <c r="E2381" s="465" t="s">
        <v>700</v>
      </c>
      <c r="F2381" s="469" t="str">
        <f t="shared" si="74"/>
        <v>CH</v>
      </c>
      <c r="G2381" s="260">
        <v>3.6805555555555598E-4</v>
      </c>
      <c r="H2381" s="260">
        <v>3.9762546932999999E-2</v>
      </c>
      <c r="I2381" s="260">
        <v>1.125070257E-3</v>
      </c>
      <c r="J2381" s="260">
        <v>3.2595605726415904E-4</v>
      </c>
      <c r="K2381" s="260">
        <v>4.1581628502556103E-2</v>
      </c>
      <c r="L2381" s="301">
        <f t="shared" si="75"/>
        <v>0.14969386260920198</v>
      </c>
      <c r="M2381" s="459">
        <f>IFERROR((Tableau1[[#This Row],[Scope 1
(kg CO2-eq)]]+Tableau1[[#This Row],[Scope 2 energy
(kg CO2-eq)]]+Tableau1[[#This Row],[Scope 2 Infrastructure
(kg CO2-eq)]])/Tableau1[[#This Row],[Total CO2-emissions
(kg CO2-eq)
for scope 3 use ]],"")</f>
        <v>0.99216106322097242</v>
      </c>
      <c r="N2381" s="436" t="s">
        <v>436</v>
      </c>
      <c r="O2381" s="259">
        <v>3.6</v>
      </c>
      <c r="P2381" s="259" t="s">
        <v>5180</v>
      </c>
      <c r="Q2381" s="259" t="s">
        <v>5279</v>
      </c>
    </row>
    <row r="2382" spans="1:17" ht="21.75" customHeight="1">
      <c r="A2382" s="301" t="s">
        <v>5180</v>
      </c>
      <c r="B2382" s="301" t="s">
        <v>5279</v>
      </c>
      <c r="C2382" s="316" t="s">
        <v>8441</v>
      </c>
      <c r="D2382" s="465" t="s">
        <v>436</v>
      </c>
      <c r="E2382" s="465" t="s">
        <v>700</v>
      </c>
      <c r="F2382" s="469" t="str">
        <f t="shared" si="74"/>
        <v>CH</v>
      </c>
      <c r="G2382" s="260">
        <v>3.6805555555555598E-4</v>
      </c>
      <c r="H2382" s="260">
        <v>3.5629461249999999E-3</v>
      </c>
      <c r="I2382" s="260">
        <v>1.2249696209999999E-3</v>
      </c>
      <c r="J2382" s="260">
        <v>3.2595605726415904E-4</v>
      </c>
      <c r="K2382" s="260">
        <v>5.4819234172777198E-3</v>
      </c>
      <c r="L2382" s="301">
        <f t="shared" si="75"/>
        <v>1.973492430219979E-2</v>
      </c>
      <c r="M2382" s="459">
        <f>IFERROR((Tableau1[[#This Row],[Scope 1
(kg CO2-eq)]]+Tableau1[[#This Row],[Scope 2 energy
(kg CO2-eq)]]+Tableau1[[#This Row],[Scope 2 Infrastructure
(kg CO2-eq)]])/Tableau1[[#This Row],[Total CO2-emissions
(kg CO2-eq)
for scope 3 use ]],"")</f>
        <v>0.94054055649613055</v>
      </c>
      <c r="N2382" s="436" t="s">
        <v>436</v>
      </c>
      <c r="O2382" s="259">
        <v>3.6</v>
      </c>
      <c r="P2382" s="259" t="s">
        <v>5180</v>
      </c>
      <c r="Q2382" s="259" t="s">
        <v>5279</v>
      </c>
    </row>
    <row r="2383" spans="1:17" ht="21.75" customHeight="1">
      <c r="A2383" s="301" t="s">
        <v>5180</v>
      </c>
      <c r="B2383" s="301" t="s">
        <v>5279</v>
      </c>
      <c r="C2383" s="316" t="s">
        <v>8442</v>
      </c>
      <c r="D2383" s="465" t="s">
        <v>436</v>
      </c>
      <c r="E2383" s="465" t="s">
        <v>700</v>
      </c>
      <c r="F2383" s="469" t="str">
        <f t="shared" si="74"/>
        <v>CH</v>
      </c>
      <c r="G2383" s="260">
        <v>3.6805555555555598E-4</v>
      </c>
      <c r="H2383" s="260">
        <v>3.9685380799999999E-4</v>
      </c>
      <c r="I2383" s="260">
        <v>1.125070257E-3</v>
      </c>
      <c r="J2383" s="260">
        <v>3.2595605726415904E-4</v>
      </c>
      <c r="K2383" s="260">
        <v>2.2159351852368298E-3</v>
      </c>
      <c r="L2383" s="301">
        <f t="shared" si="75"/>
        <v>7.9773666668525884E-3</v>
      </c>
      <c r="M2383" s="459">
        <f>IFERROR((Tableau1[[#This Row],[Scope 1
(kg CO2-eq)]]+Tableau1[[#This Row],[Scope 2 energy
(kg CO2-eq)]]+Tableau1[[#This Row],[Scope 2 Infrastructure
(kg CO2-eq)]])/Tableau1[[#This Row],[Total CO2-emissions
(kg CO2-eq)
for scope 3 use ]],"")</f>
        <v>0.85290383633380629</v>
      </c>
      <c r="N2383" s="436" t="s">
        <v>436</v>
      </c>
      <c r="O2383" s="259">
        <v>3.6</v>
      </c>
      <c r="P2383" s="259" t="s">
        <v>5180</v>
      </c>
      <c r="Q2383" s="259" t="s">
        <v>5279</v>
      </c>
    </row>
    <row r="2384" spans="1:17" ht="21.75" customHeight="1">
      <c r="A2384" s="301" t="s">
        <v>5180</v>
      </c>
      <c r="B2384" s="301" t="s">
        <v>5279</v>
      </c>
      <c r="C2384" s="316" t="s">
        <v>8443</v>
      </c>
      <c r="D2384" s="465" t="s">
        <v>436</v>
      </c>
      <c r="E2384" s="465" t="s">
        <v>700</v>
      </c>
      <c r="F2384" s="469" t="str">
        <f t="shared" si="74"/>
        <v>CH</v>
      </c>
      <c r="G2384" s="260">
        <v>3.6805555555555598E-4</v>
      </c>
      <c r="H2384" s="260">
        <v>1.18249576E-3</v>
      </c>
      <c r="I2384" s="260">
        <v>0</v>
      </c>
      <c r="J2384" s="260">
        <v>3.2595605726415904E-4</v>
      </c>
      <c r="K2384" s="260">
        <v>1.87650768113665E-3</v>
      </c>
      <c r="L2384" s="301">
        <f t="shared" si="75"/>
        <v>6.75542765209194E-3</v>
      </c>
      <c r="M2384" s="459">
        <f>IFERROR((Tableau1[[#This Row],[Scope 1
(kg CO2-eq)]]+Tableau1[[#This Row],[Scope 2 energy
(kg CO2-eq)]]+Tableau1[[#This Row],[Scope 2 Infrastructure
(kg CO2-eq)]])/Tableau1[[#This Row],[Total CO2-emissions
(kg CO2-eq)
for scope 3 use ]],"")</f>
        <v>0.82629627959548035</v>
      </c>
      <c r="N2384" s="436" t="s">
        <v>436</v>
      </c>
      <c r="O2384" s="259">
        <v>3.6</v>
      </c>
      <c r="P2384" s="259" t="s">
        <v>5180</v>
      </c>
      <c r="Q2384" s="259" t="s">
        <v>5279</v>
      </c>
    </row>
    <row r="2385" spans="1:17" ht="21.75" customHeight="1">
      <c r="A2385" s="301" t="s">
        <v>5180</v>
      </c>
      <c r="B2385" s="301" t="s">
        <v>5279</v>
      </c>
      <c r="C2385" s="316" t="s">
        <v>8444</v>
      </c>
      <c r="D2385" s="465" t="s">
        <v>436</v>
      </c>
      <c r="E2385" s="465" t="s">
        <v>700</v>
      </c>
      <c r="F2385" s="469" t="str">
        <f t="shared" si="74"/>
        <v>CH</v>
      </c>
      <c r="G2385" s="260">
        <v>3.6805555555555598E-4</v>
      </c>
      <c r="H2385" s="260">
        <v>1.1303478539999999E-3</v>
      </c>
      <c r="I2385" s="260">
        <v>0</v>
      </c>
      <c r="J2385" s="260">
        <v>3.2595605726415904E-4</v>
      </c>
      <c r="K2385" s="260">
        <v>1.82435970038311E-3</v>
      </c>
      <c r="L2385" s="301">
        <f t="shared" si="75"/>
        <v>6.5676949213791958E-3</v>
      </c>
      <c r="M2385" s="459">
        <f>IFERROR((Tableau1[[#This Row],[Scope 1
(kg CO2-eq)]]+Tableau1[[#This Row],[Scope 2 energy
(kg CO2-eq)]]+Tableau1[[#This Row],[Scope 2 Infrastructure
(kg CO2-eq)]])/Tableau1[[#This Row],[Total CO2-emissions
(kg CO2-eq)
for scope 3 use ]],"")</f>
        <v>0.82133112743111769</v>
      </c>
      <c r="N2385" s="436" t="s">
        <v>436</v>
      </c>
      <c r="O2385" s="259">
        <v>3.6</v>
      </c>
      <c r="P2385" s="259" t="s">
        <v>5180</v>
      </c>
      <c r="Q2385" s="259" t="s">
        <v>5279</v>
      </c>
    </row>
    <row r="2386" spans="1:17" ht="21.75" customHeight="1">
      <c r="A2386" s="301" t="s">
        <v>5180</v>
      </c>
      <c r="B2386" s="301" t="s">
        <v>5279</v>
      </c>
      <c r="C2386" s="316" t="s">
        <v>8445</v>
      </c>
      <c r="D2386" s="465" t="s">
        <v>436</v>
      </c>
      <c r="E2386" s="465" t="s">
        <v>700</v>
      </c>
      <c r="F2386" s="469" t="str">
        <f t="shared" si="74"/>
        <v>CH</v>
      </c>
      <c r="G2386" s="260">
        <v>3.6805555555555598E-4</v>
      </c>
      <c r="H2386" s="260">
        <v>0.30498629067900002</v>
      </c>
      <c r="I2386" s="260">
        <v>0</v>
      </c>
      <c r="J2386" s="260">
        <v>3.2595605726415904E-4</v>
      </c>
      <c r="K2386" s="260">
        <v>0.30568030195786</v>
      </c>
      <c r="L2386" s="301">
        <f t="shared" si="75"/>
        <v>1.1004490870482961</v>
      </c>
      <c r="M2386" s="459">
        <f>IFERROR((Tableau1[[#This Row],[Scope 1
(kg CO2-eq)]]+Tableau1[[#This Row],[Scope 2 energy
(kg CO2-eq)]]+Tableau1[[#This Row],[Scope 2 Infrastructure
(kg CO2-eq)]])/Tableau1[[#This Row],[Total CO2-emissions
(kg CO2-eq)
for scope 3 use ]],"")</f>
        <v>0.99893367115507059</v>
      </c>
      <c r="N2386" s="436" t="s">
        <v>436</v>
      </c>
      <c r="O2386" s="259">
        <v>3.6</v>
      </c>
      <c r="P2386" s="259" t="s">
        <v>5180</v>
      </c>
      <c r="Q2386" s="259" t="s">
        <v>5279</v>
      </c>
    </row>
    <row r="2387" spans="1:17" ht="21.75" customHeight="1">
      <c r="A2387" s="301" t="s">
        <v>5180</v>
      </c>
      <c r="B2387" s="301" t="s">
        <v>5279</v>
      </c>
      <c r="C2387" s="316" t="s">
        <v>8446</v>
      </c>
      <c r="D2387" s="465" t="s">
        <v>436</v>
      </c>
      <c r="E2387" s="465" t="s">
        <v>700</v>
      </c>
      <c r="F2387" s="469" t="str">
        <f t="shared" si="74"/>
        <v>CH</v>
      </c>
      <c r="G2387" s="260">
        <v>3.6805555555555598E-4</v>
      </c>
      <c r="H2387" s="260">
        <v>0.16860823716199999</v>
      </c>
      <c r="I2387" s="260">
        <v>0</v>
      </c>
      <c r="J2387" s="260">
        <v>3.2595605726415904E-4</v>
      </c>
      <c r="K2387" s="260">
        <v>0.16930224912177799</v>
      </c>
      <c r="L2387" s="301">
        <f t="shared" si="75"/>
        <v>0.60948809683840077</v>
      </c>
      <c r="M2387" s="459">
        <f>IFERROR((Tableau1[[#This Row],[Scope 1
(kg CO2-eq)]]+Tableau1[[#This Row],[Scope 2 energy
(kg CO2-eq)]]+Tableau1[[#This Row],[Scope 2 Infrastructure
(kg CO2-eq)]])/Tableau1[[#This Row],[Total CO2-emissions
(kg CO2-eq)
for scope 3 use ]],"")</f>
        <v>0.99807470718249003</v>
      </c>
      <c r="N2387" s="436" t="s">
        <v>436</v>
      </c>
      <c r="O2387" s="259">
        <v>3.6</v>
      </c>
      <c r="P2387" s="259" t="s">
        <v>5180</v>
      </c>
      <c r="Q2387" s="259" t="s">
        <v>5279</v>
      </c>
    </row>
    <row r="2388" spans="1:17" ht="21.75" customHeight="1">
      <c r="A2388" s="301" t="s">
        <v>5180</v>
      </c>
      <c r="B2388" s="301" t="s">
        <v>5279</v>
      </c>
      <c r="C2388" s="316" t="s">
        <v>8447</v>
      </c>
      <c r="D2388" s="465" t="s">
        <v>436</v>
      </c>
      <c r="E2388" s="465" t="s">
        <v>700</v>
      </c>
      <c r="F2388" s="469" t="str">
        <f t="shared" si="74"/>
        <v>CH</v>
      </c>
      <c r="G2388" s="260">
        <v>3.6805555555555598E-4</v>
      </c>
      <c r="H2388" s="260">
        <v>0.13232902614299999</v>
      </c>
      <c r="I2388" s="260">
        <v>0</v>
      </c>
      <c r="J2388" s="260">
        <v>3.2595605726415904E-4</v>
      </c>
      <c r="K2388" s="260">
        <v>0.13302303725862699</v>
      </c>
      <c r="L2388" s="301">
        <f t="shared" si="75"/>
        <v>0.4788829341310572</v>
      </c>
      <c r="M2388" s="459">
        <f>IFERROR((Tableau1[[#This Row],[Scope 1
(kg CO2-eq)]]+Tableau1[[#This Row],[Scope 2 energy
(kg CO2-eq)]]+Tableau1[[#This Row],[Scope 2 Infrastructure
(kg CO2-eq)]])/Tableau1[[#This Row],[Total CO2-emissions
(kg CO2-eq)
for scope 3 use ]],"")</f>
        <v>0.99754963074976466</v>
      </c>
      <c r="N2388" s="436" t="s">
        <v>436</v>
      </c>
      <c r="O2388" s="259">
        <v>3.6</v>
      </c>
      <c r="P2388" s="259" t="s">
        <v>5180</v>
      </c>
      <c r="Q2388" s="259" t="s">
        <v>5279</v>
      </c>
    </row>
    <row r="2389" spans="1:17" ht="21.75" customHeight="1">
      <c r="A2389" s="301" t="s">
        <v>5180</v>
      </c>
      <c r="B2389" s="301" t="s">
        <v>5279</v>
      </c>
      <c r="C2389" s="316" t="s">
        <v>8448</v>
      </c>
      <c r="D2389" s="465" t="s">
        <v>436</v>
      </c>
      <c r="E2389" s="465" t="s">
        <v>700</v>
      </c>
      <c r="F2389" s="469" t="str">
        <f t="shared" si="74"/>
        <v>CH</v>
      </c>
      <c r="G2389" s="260">
        <v>3.6805555555555598E-4</v>
      </c>
      <c r="H2389" s="260">
        <v>0.202850741995</v>
      </c>
      <c r="I2389" s="260">
        <v>0</v>
      </c>
      <c r="J2389" s="260">
        <v>3.2595605726415904E-4</v>
      </c>
      <c r="K2389" s="260">
        <v>0.20354475408818901</v>
      </c>
      <c r="L2389" s="301">
        <f t="shared" si="75"/>
        <v>0.7327611147174804</v>
      </c>
      <c r="M2389" s="459">
        <f>IFERROR((Tableau1[[#This Row],[Scope 1
(kg CO2-eq)]]+Tableau1[[#This Row],[Scope 2 energy
(kg CO2-eq)]]+Tableau1[[#This Row],[Scope 2 Infrastructure
(kg CO2-eq)]])/Tableau1[[#This Row],[Total CO2-emissions
(kg CO2-eq)
for scope 3 use ]],"")</f>
        <v>0.99839860015506843</v>
      </c>
      <c r="N2389" s="436" t="s">
        <v>436</v>
      </c>
      <c r="O2389" s="259">
        <v>3.6</v>
      </c>
      <c r="P2389" s="259" t="s">
        <v>5180</v>
      </c>
      <c r="Q2389" s="259" t="s">
        <v>5279</v>
      </c>
    </row>
    <row r="2390" spans="1:17" ht="21.75" customHeight="1">
      <c r="A2390" s="301" t="s">
        <v>5180</v>
      </c>
      <c r="B2390" s="301" t="s">
        <v>5279</v>
      </c>
      <c r="C2390" s="316" t="s">
        <v>8449</v>
      </c>
      <c r="D2390" s="465" t="s">
        <v>436</v>
      </c>
      <c r="E2390" s="465" t="s">
        <v>700</v>
      </c>
      <c r="F2390" s="469" t="str">
        <f t="shared" si="74"/>
        <v>CH</v>
      </c>
      <c r="G2390" s="260">
        <v>3.6805555555555598E-4</v>
      </c>
      <c r="H2390" s="260">
        <v>9.2679003899999997E-6</v>
      </c>
      <c r="I2390" s="260">
        <v>4.585411591E-3</v>
      </c>
      <c r="J2390" s="260">
        <v>3.2595605726415904E-4</v>
      </c>
      <c r="K2390" s="260">
        <v>5.2886913941778604E-3</v>
      </c>
      <c r="L2390" s="301">
        <f t="shared" si="75"/>
        <v>1.9039289019040298E-2</v>
      </c>
      <c r="M2390" s="459">
        <f>IFERROR((Tableau1[[#This Row],[Scope 1
(kg CO2-eq)]]+Tableau1[[#This Row],[Scope 2 energy
(kg CO2-eq)]]+Tableau1[[#This Row],[Scope 2 Infrastructure
(kg CO2-eq)]])/Tableau1[[#This Row],[Total CO2-emissions
(kg CO2-eq)
for scope 3 use ]],"")</f>
        <v>0.93836729675867681</v>
      </c>
      <c r="N2390" s="437" t="s">
        <v>436</v>
      </c>
      <c r="O2390" s="259">
        <v>3.6</v>
      </c>
      <c r="P2390" s="259" t="s">
        <v>5180</v>
      </c>
      <c r="Q2390" s="259" t="s">
        <v>5279</v>
      </c>
    </row>
    <row r="2391" spans="1:17" ht="21.75" customHeight="1">
      <c r="A2391" s="301" t="s">
        <v>5180</v>
      </c>
      <c r="B2391" s="301" t="s">
        <v>5279</v>
      </c>
      <c r="C2391" s="316" t="s">
        <v>8450</v>
      </c>
      <c r="D2391" s="465" t="s">
        <v>436</v>
      </c>
      <c r="E2391" s="465" t="s">
        <v>700</v>
      </c>
      <c r="F2391" s="469" t="str">
        <f t="shared" si="74"/>
        <v>CH</v>
      </c>
      <c r="G2391" s="260">
        <v>3.6805555555555598E-4</v>
      </c>
      <c r="H2391" s="260">
        <v>1.2746806800000001E-5</v>
      </c>
      <c r="I2391" s="260">
        <v>1.854331069E-3</v>
      </c>
      <c r="J2391" s="260">
        <v>3.2595605726415904E-4</v>
      </c>
      <c r="K2391" s="260">
        <v>2.56108915716231E-3</v>
      </c>
      <c r="L2391" s="301">
        <f t="shared" si="75"/>
        <v>9.2199209657843166E-3</v>
      </c>
      <c r="M2391" s="459">
        <f>IFERROR((Tableau1[[#This Row],[Scope 1
(kg CO2-eq)]]+Tableau1[[#This Row],[Scope 2 energy
(kg CO2-eq)]]+Tableau1[[#This Row],[Scope 2 Infrastructure
(kg CO2-eq)]])/Tableau1[[#This Row],[Total CO2-emissions
(kg CO2-eq)
for scope 3 use ]],"")</f>
        <v>0.8727276928664548</v>
      </c>
      <c r="N2391" s="437" t="s">
        <v>436</v>
      </c>
      <c r="O2391" s="259">
        <v>3.6</v>
      </c>
      <c r="P2391" s="260" t="s">
        <v>5180</v>
      </c>
      <c r="Q2391" s="259" t="s">
        <v>5279</v>
      </c>
    </row>
    <row r="2392" spans="1:17" ht="21.75" customHeight="1">
      <c r="A2392" s="301" t="s">
        <v>5180</v>
      </c>
      <c r="B2392" s="301" t="s">
        <v>5279</v>
      </c>
      <c r="C2392" s="316" t="s">
        <v>8451</v>
      </c>
      <c r="D2392" s="465" t="s">
        <v>436</v>
      </c>
      <c r="E2392" s="465" t="s">
        <v>700</v>
      </c>
      <c r="F2392" s="469" t="str">
        <f t="shared" si="74"/>
        <v>CH</v>
      </c>
      <c r="G2392" s="260">
        <v>3.6805555555555598E-4</v>
      </c>
      <c r="H2392" s="260">
        <v>1.0297667099999999E-5</v>
      </c>
      <c r="I2392" s="260">
        <v>4.0995307440000002E-3</v>
      </c>
      <c r="J2392" s="260">
        <v>3.2595605726415904E-4</v>
      </c>
      <c r="K2392" s="260">
        <v>4.8038497459005104E-3</v>
      </c>
      <c r="L2392" s="301">
        <f t="shared" si="75"/>
        <v>1.729385908524184E-2</v>
      </c>
      <c r="M2392" s="459">
        <f>IFERROR((Tableau1[[#This Row],[Scope 1
(kg CO2-eq)]]+Tableau1[[#This Row],[Scope 2 energy
(kg CO2-eq)]]+Tableau1[[#This Row],[Scope 2 Infrastructure
(kg CO2-eq)]])/Tableau1[[#This Row],[Total CO2-emissions
(kg CO2-eq)
for scope 3 use ]],"")</f>
        <v>0.93214488452243416</v>
      </c>
      <c r="N2392" s="437" t="s">
        <v>436</v>
      </c>
      <c r="O2392" s="259">
        <v>3.6</v>
      </c>
      <c r="P2392" s="260" t="s">
        <v>5180</v>
      </c>
      <c r="Q2392" s="259" t="s">
        <v>5279</v>
      </c>
    </row>
    <row r="2393" spans="1:17" ht="21.75" customHeight="1">
      <c r="A2393" s="301" t="s">
        <v>5180</v>
      </c>
      <c r="B2393" s="301" t="s">
        <v>5279</v>
      </c>
      <c r="C2393" s="316" t="s">
        <v>8452</v>
      </c>
      <c r="D2393" s="465" t="s">
        <v>436</v>
      </c>
      <c r="E2393" s="465" t="s">
        <v>700</v>
      </c>
      <c r="F2393" s="469" t="str">
        <f t="shared" si="74"/>
        <v>CH</v>
      </c>
      <c r="G2393" s="260">
        <v>3.6805555555555598E-4</v>
      </c>
      <c r="H2393" s="260">
        <v>1.2746806800000001E-5</v>
      </c>
      <c r="I2393" s="260">
        <v>1.854331069E-3</v>
      </c>
      <c r="J2393" s="260">
        <v>3.2595605726415904E-4</v>
      </c>
      <c r="K2393" s="260">
        <v>2.56108915716231E-3</v>
      </c>
      <c r="L2393" s="301">
        <f t="shared" si="75"/>
        <v>9.2199209657843166E-3</v>
      </c>
      <c r="M2393" s="459">
        <f>IFERROR((Tableau1[[#This Row],[Scope 1
(kg CO2-eq)]]+Tableau1[[#This Row],[Scope 2 energy
(kg CO2-eq)]]+Tableau1[[#This Row],[Scope 2 Infrastructure
(kg CO2-eq)]])/Tableau1[[#This Row],[Total CO2-emissions
(kg CO2-eq)
for scope 3 use ]],"")</f>
        <v>0.8727276928664548</v>
      </c>
      <c r="N2393" s="437" t="s">
        <v>436</v>
      </c>
      <c r="O2393" s="259">
        <v>3.6</v>
      </c>
      <c r="P2393" s="260" t="s">
        <v>5180</v>
      </c>
      <c r="Q2393" s="259" t="s">
        <v>5279</v>
      </c>
    </row>
    <row r="2394" spans="1:17" ht="21.75" customHeight="1">
      <c r="A2394" s="301" t="s">
        <v>5180</v>
      </c>
      <c r="B2394" s="301" t="s">
        <v>5279</v>
      </c>
      <c r="C2394" s="316" t="s">
        <v>8453</v>
      </c>
      <c r="D2394" s="465" t="s">
        <v>436</v>
      </c>
      <c r="E2394" s="465" t="s">
        <v>700</v>
      </c>
      <c r="F2394" s="469" t="str">
        <f t="shared" si="74"/>
        <v>CH</v>
      </c>
      <c r="G2394" s="260">
        <v>3.6805555555555598E-4</v>
      </c>
      <c r="H2394" s="260">
        <v>9.8113839452999999E-6</v>
      </c>
      <c r="I2394" s="260">
        <v>4.3291500109499999E-3</v>
      </c>
      <c r="J2394" s="260">
        <v>3.2595605726415904E-4</v>
      </c>
      <c r="K2394" s="260">
        <v>5.0329784599261896E-3</v>
      </c>
      <c r="L2394" s="301">
        <f t="shared" si="75"/>
        <v>1.8118722455734284E-2</v>
      </c>
      <c r="M2394" s="459">
        <f>IFERROR((Tableau1[[#This Row],[Scope 1
(kg CO2-eq)]]+Tableau1[[#This Row],[Scope 2 energy
(kg CO2-eq)]]+Tableau1[[#This Row],[Scope 2 Infrastructure
(kg CO2-eq)]])/Tableau1[[#This Row],[Total CO2-emissions
(kg CO2-eq)
for scope 3 use ]],"")</f>
        <v>0.93523486896065233</v>
      </c>
      <c r="N2394" s="437" t="s">
        <v>436</v>
      </c>
      <c r="O2394" s="259">
        <v>3.6</v>
      </c>
      <c r="P2394" s="260" t="s">
        <v>5180</v>
      </c>
      <c r="Q2394" s="259" t="s">
        <v>5279</v>
      </c>
    </row>
    <row r="2395" spans="1:17" ht="21.75" customHeight="1">
      <c r="A2395" s="301" t="s">
        <v>5180</v>
      </c>
      <c r="B2395" s="301" t="s">
        <v>5279</v>
      </c>
      <c r="C2395" s="316" t="s">
        <v>8454</v>
      </c>
      <c r="D2395" s="465" t="s">
        <v>436</v>
      </c>
      <c r="E2395" s="465" t="s">
        <v>700</v>
      </c>
      <c r="F2395" s="469" t="str">
        <f t="shared" si="74"/>
        <v>CH</v>
      </c>
      <c r="G2395" s="260">
        <v>3.6805555555555598E-4</v>
      </c>
      <c r="H2395" s="260">
        <v>0.28159525354300002</v>
      </c>
      <c r="I2395" s="260">
        <v>0</v>
      </c>
      <c r="J2395" s="260">
        <v>3.2595605726415904E-4</v>
      </c>
      <c r="K2395" s="260">
        <v>0.28228926287086098</v>
      </c>
      <c r="L2395" s="301">
        <f t="shared" si="75"/>
        <v>1.0162413463350997</v>
      </c>
      <c r="M2395" s="459">
        <f>IFERROR((Tableau1[[#This Row],[Scope 1
(kg CO2-eq)]]+Tableau1[[#This Row],[Scope 2 energy
(kg CO2-eq)]]+Tableau1[[#This Row],[Scope 2 Infrastructure
(kg CO2-eq)]])/Tableau1[[#This Row],[Total CO2-emissions
(kg CO2-eq)
for scope 3 use ]],"")</f>
        <v>0.99884531997784665</v>
      </c>
      <c r="N2395" s="436" t="s">
        <v>436</v>
      </c>
      <c r="O2395" s="259">
        <v>3.6</v>
      </c>
      <c r="P2395" s="260" t="s">
        <v>5180</v>
      </c>
      <c r="Q2395" s="259" t="s">
        <v>5279</v>
      </c>
    </row>
    <row r="2396" spans="1:17" ht="21.75" customHeight="1">
      <c r="A2396" s="301" t="s">
        <v>5180</v>
      </c>
      <c r="B2396" s="301" t="s">
        <v>5279</v>
      </c>
      <c r="C2396" s="316" t="s">
        <v>8455</v>
      </c>
      <c r="D2396" s="465" t="s">
        <v>436</v>
      </c>
      <c r="E2396" s="465" t="s">
        <v>700</v>
      </c>
      <c r="F2396" s="469" t="str">
        <f t="shared" si="74"/>
        <v>CH</v>
      </c>
      <c r="G2396" s="260">
        <v>3.6805555555555598E-4</v>
      </c>
      <c r="H2396" s="260">
        <v>0.28348668997199999</v>
      </c>
      <c r="I2396" s="260">
        <v>0</v>
      </c>
      <c r="J2396" s="260">
        <v>3.2595605726415904E-4</v>
      </c>
      <c r="K2396" s="260">
        <v>0.28418069786369299</v>
      </c>
      <c r="L2396" s="301">
        <f t="shared" si="75"/>
        <v>1.0230505123092948</v>
      </c>
      <c r="M2396" s="459">
        <f>IFERROR((Tableau1[[#This Row],[Scope 1
(kg CO2-eq)]]+Tableau1[[#This Row],[Scope 2 energy
(kg CO2-eq)]]+Tableau1[[#This Row],[Scope 2 Infrastructure
(kg CO2-eq)]])/Tableau1[[#This Row],[Total CO2-emissions
(kg CO2-eq)
for scope 3 use ]],"")</f>
        <v>0.9988530102903268</v>
      </c>
      <c r="N2396" s="436" t="s">
        <v>436</v>
      </c>
      <c r="O2396" s="259">
        <v>3.6</v>
      </c>
      <c r="P2396" s="259" t="s">
        <v>5180</v>
      </c>
      <c r="Q2396" s="259" t="s">
        <v>5279</v>
      </c>
    </row>
    <row r="2397" spans="1:17" ht="21.75" customHeight="1">
      <c r="A2397" s="301" t="s">
        <v>5180</v>
      </c>
      <c r="B2397" s="301" t="s">
        <v>5279</v>
      </c>
      <c r="C2397" s="316" t="s">
        <v>8456</v>
      </c>
      <c r="D2397" s="465" t="s">
        <v>436</v>
      </c>
      <c r="E2397" s="465" t="s">
        <v>700</v>
      </c>
      <c r="F2397" s="469" t="str">
        <f t="shared" si="74"/>
        <v>CH</v>
      </c>
      <c r="G2397" s="260">
        <v>3.6805555555555598E-4</v>
      </c>
      <c r="H2397" s="260">
        <v>0</v>
      </c>
      <c r="I2397" s="260">
        <v>1.0381356628000001E-2</v>
      </c>
      <c r="J2397" s="260">
        <v>3.2595605726415904E-4</v>
      </c>
      <c r="K2397" s="260">
        <v>1.1075368746901499E-2</v>
      </c>
      <c r="L2397" s="301">
        <f t="shared" si="75"/>
        <v>3.98713274888454E-2</v>
      </c>
      <c r="M2397" s="459">
        <f>IFERROR((Tableau1[[#This Row],[Scope 1
(kg CO2-eq)]]+Tableau1[[#This Row],[Scope 2 energy
(kg CO2-eq)]]+Tableau1[[#This Row],[Scope 2 Infrastructure
(kg CO2-eq)]])/Tableau1[[#This Row],[Total CO2-emissions
(kg CO2-eq)
for scope 3 use ]],"")</f>
        <v>0.97056923604127088</v>
      </c>
      <c r="N2397" s="436" t="s">
        <v>436</v>
      </c>
      <c r="O2397" s="259">
        <v>3.6</v>
      </c>
      <c r="P2397" s="259" t="s">
        <v>5180</v>
      </c>
      <c r="Q2397" s="259" t="s">
        <v>5279</v>
      </c>
    </row>
    <row r="2398" spans="1:17" ht="21.75" customHeight="1">
      <c r="A2398" s="301" t="s">
        <v>5180</v>
      </c>
      <c r="B2398" s="301" t="s">
        <v>5279</v>
      </c>
      <c r="C2398" s="316" t="s">
        <v>8457</v>
      </c>
      <c r="D2398" s="465" t="s">
        <v>436</v>
      </c>
      <c r="E2398" s="465" t="s">
        <v>700</v>
      </c>
      <c r="F2398" s="469" t="str">
        <f t="shared" si="74"/>
        <v>CH</v>
      </c>
      <c r="G2398" s="260">
        <v>3.6805555555555598E-4</v>
      </c>
      <c r="H2398" s="260">
        <v>0</v>
      </c>
      <c r="I2398" s="260">
        <v>1.0381356628000001E-2</v>
      </c>
      <c r="J2398" s="260">
        <v>3.2595605726415904E-4</v>
      </c>
      <c r="K2398" s="260">
        <v>1.1075368746901499E-2</v>
      </c>
      <c r="L2398" s="301">
        <f t="shared" si="75"/>
        <v>3.98713274888454E-2</v>
      </c>
      <c r="M2398" s="459">
        <f>IFERROR((Tableau1[[#This Row],[Scope 1
(kg CO2-eq)]]+Tableau1[[#This Row],[Scope 2 energy
(kg CO2-eq)]]+Tableau1[[#This Row],[Scope 2 Infrastructure
(kg CO2-eq)]])/Tableau1[[#This Row],[Total CO2-emissions
(kg CO2-eq)
for scope 3 use ]],"")</f>
        <v>0.97056923604127088</v>
      </c>
      <c r="N2398" s="436" t="s">
        <v>436</v>
      </c>
      <c r="O2398" s="259">
        <v>3.6</v>
      </c>
      <c r="P2398" s="259" t="s">
        <v>5180</v>
      </c>
      <c r="Q2398" s="259" t="s">
        <v>5279</v>
      </c>
    </row>
    <row r="2399" spans="1:17" ht="21.75" customHeight="1">
      <c r="A2399" s="301" t="s">
        <v>5180</v>
      </c>
      <c r="B2399" s="301" t="s">
        <v>5279</v>
      </c>
      <c r="C2399" s="316" t="s">
        <v>8458</v>
      </c>
      <c r="D2399" s="465" t="s">
        <v>436</v>
      </c>
      <c r="E2399" s="465" t="s">
        <v>700</v>
      </c>
      <c r="F2399" s="469" t="str">
        <f t="shared" si="74"/>
        <v>CH</v>
      </c>
      <c r="G2399" s="260">
        <v>3.6805555555555598E-4</v>
      </c>
      <c r="H2399" s="260">
        <v>0</v>
      </c>
      <c r="I2399" s="260">
        <v>9.8155525710000007E-3</v>
      </c>
      <c r="J2399" s="260">
        <v>3.2595605726415904E-4</v>
      </c>
      <c r="K2399" s="260">
        <v>1.0509563833836799E-2</v>
      </c>
      <c r="L2399" s="301">
        <f t="shared" si="75"/>
        <v>3.783442980181248E-2</v>
      </c>
      <c r="M2399" s="459">
        <f>IFERROR((Tableau1[[#This Row],[Scope 1
(kg CO2-eq)]]+Tableau1[[#This Row],[Scope 2 energy
(kg CO2-eq)]]+Tableau1[[#This Row],[Scope 2 Infrastructure
(kg CO2-eq)]])/Tableau1[[#This Row],[Total CO2-emissions
(kg CO2-eq)
for scope 3 use ]],"")</f>
        <v>0.96898484918738592</v>
      </c>
      <c r="N2399" s="436" t="s">
        <v>436</v>
      </c>
      <c r="O2399" s="259">
        <v>3.6</v>
      </c>
      <c r="P2399" s="259" t="s">
        <v>5180</v>
      </c>
      <c r="Q2399" s="259" t="s">
        <v>5279</v>
      </c>
    </row>
    <row r="2400" spans="1:17" ht="21.75" customHeight="1">
      <c r="A2400" s="301" t="s">
        <v>5180</v>
      </c>
      <c r="B2400" s="301" t="s">
        <v>5279</v>
      </c>
      <c r="C2400" s="316" t="s">
        <v>8459</v>
      </c>
      <c r="D2400" s="465" t="s">
        <v>436</v>
      </c>
      <c r="E2400" s="465" t="s">
        <v>700</v>
      </c>
      <c r="F2400" s="469" t="str">
        <f t="shared" si="74"/>
        <v>CH</v>
      </c>
      <c r="G2400" s="260">
        <v>3.6805555555555598E-4</v>
      </c>
      <c r="H2400" s="260">
        <v>0</v>
      </c>
      <c r="I2400" s="260">
        <v>1.4608355439999999E-3</v>
      </c>
      <c r="J2400" s="260">
        <v>3.2595605726415904E-4</v>
      </c>
      <c r="K2400" s="260">
        <v>2.1548471537627201E-3</v>
      </c>
      <c r="L2400" s="301">
        <f t="shared" si="75"/>
        <v>7.7574497535457922E-3</v>
      </c>
      <c r="M2400" s="459">
        <f>IFERROR((Tableau1[[#This Row],[Scope 1
(kg CO2-eq)]]+Tableau1[[#This Row],[Scope 2 energy
(kg CO2-eq)]]+Tableau1[[#This Row],[Scope 2 Infrastructure
(kg CO2-eq)]])/Tableau1[[#This Row],[Total CO2-emissions
(kg CO2-eq)
for scope 3 use ]],"")</f>
        <v>0.84873356161805213</v>
      </c>
      <c r="N2400" s="436" t="s">
        <v>436</v>
      </c>
      <c r="O2400" s="259">
        <v>3.6</v>
      </c>
      <c r="P2400" s="259" t="s">
        <v>5180</v>
      </c>
      <c r="Q2400" s="259" t="s">
        <v>5279</v>
      </c>
    </row>
    <row r="2401" spans="1:17" ht="21.75" customHeight="1">
      <c r="A2401" s="301" t="s">
        <v>5180</v>
      </c>
      <c r="B2401" s="301" t="s">
        <v>5279</v>
      </c>
      <c r="C2401" s="316" t="s">
        <v>8460</v>
      </c>
      <c r="D2401" s="465" t="s">
        <v>436</v>
      </c>
      <c r="E2401" s="465" t="s">
        <v>700</v>
      </c>
      <c r="F2401" s="469" t="str">
        <f t="shared" si="74"/>
        <v>CH</v>
      </c>
      <c r="G2401" s="260">
        <v>3.6805555555555598E-4</v>
      </c>
      <c r="H2401" s="260">
        <v>0</v>
      </c>
      <c r="I2401" s="260">
        <v>0</v>
      </c>
      <c r="J2401" s="260">
        <v>3.2595605726415904E-4</v>
      </c>
      <c r="K2401" s="260">
        <v>6.9401161293895504E-4</v>
      </c>
      <c r="L2401" s="301">
        <f t="shared" si="75"/>
        <v>2.498441806580238E-3</v>
      </c>
      <c r="M2401" s="459">
        <f>IFERROR((Tableau1[[#This Row],[Scope 1
(kg CO2-eq)]]+Tableau1[[#This Row],[Scope 2 energy
(kg CO2-eq)]]+Tableau1[[#This Row],[Scope 2 Infrastructure
(kg CO2-eq)]])/Tableau1[[#This Row],[Total CO2-emissions
(kg CO2-eq)
for scope 3 use ]],"")</f>
        <v>0.53033054302497673</v>
      </c>
      <c r="N2401" s="436" t="s">
        <v>436</v>
      </c>
      <c r="O2401" s="259">
        <v>3.6</v>
      </c>
      <c r="P2401" s="259" t="s">
        <v>5180</v>
      </c>
      <c r="Q2401" s="259" t="s">
        <v>5279</v>
      </c>
    </row>
    <row r="2402" spans="1:17" ht="21.75" customHeight="1">
      <c r="A2402" s="301" t="s">
        <v>5180</v>
      </c>
      <c r="B2402" s="301" t="s">
        <v>5279</v>
      </c>
      <c r="C2402" s="316" t="s">
        <v>8461</v>
      </c>
      <c r="D2402" s="465" t="s">
        <v>436</v>
      </c>
      <c r="E2402" s="465" t="s">
        <v>700</v>
      </c>
      <c r="F2402" s="469" t="str">
        <f t="shared" si="74"/>
        <v>CH</v>
      </c>
      <c r="G2402" s="260">
        <v>3.6805555555555598E-4</v>
      </c>
      <c r="H2402" s="260">
        <v>0</v>
      </c>
      <c r="I2402" s="260">
        <v>4.4880616710000001E-3</v>
      </c>
      <c r="J2402" s="260">
        <v>3.2595605726415904E-4</v>
      </c>
      <c r="K2402" s="260">
        <v>5.1820735175329797E-3</v>
      </c>
      <c r="L2402" s="301">
        <f t="shared" si="75"/>
        <v>1.8655464663118727E-2</v>
      </c>
      <c r="M2402" s="459">
        <f>IFERROR((Tableau1[[#This Row],[Scope 1
(kg CO2-eq)]]+Tableau1[[#This Row],[Scope 2 energy
(kg CO2-eq)]]+Tableau1[[#This Row],[Scope 2 Infrastructure
(kg CO2-eq)]])/Tableau1[[#This Row],[Total CO2-emissions
(kg CO2-eq)
for scope 3 use ]],"")</f>
        <v>0.93709925382675763</v>
      </c>
      <c r="N2402" s="436" t="s">
        <v>436</v>
      </c>
      <c r="O2402" s="259">
        <v>3.6</v>
      </c>
      <c r="P2402" s="259" t="s">
        <v>5180</v>
      </c>
      <c r="Q2402" s="259" t="s">
        <v>5279</v>
      </c>
    </row>
    <row r="2403" spans="1:17" ht="21.75" customHeight="1">
      <c r="A2403" s="301" t="s">
        <v>5180</v>
      </c>
      <c r="B2403" s="301" t="s">
        <v>5279</v>
      </c>
      <c r="C2403" s="316" t="s">
        <v>8462</v>
      </c>
      <c r="D2403" s="465" t="s">
        <v>436</v>
      </c>
      <c r="E2403" s="465" t="s">
        <v>700</v>
      </c>
      <c r="F2403" s="469" t="str">
        <f t="shared" si="74"/>
        <v>CH</v>
      </c>
      <c r="G2403" s="260">
        <v>3.6805555555555598E-4</v>
      </c>
      <c r="H2403" s="260">
        <v>3.648966101E-3</v>
      </c>
      <c r="I2403" s="260">
        <v>0</v>
      </c>
      <c r="J2403" s="260">
        <v>3.2595605726415904E-4</v>
      </c>
      <c r="K2403" s="260">
        <v>4.3429779973351698E-3</v>
      </c>
      <c r="L2403" s="301">
        <f t="shared" si="75"/>
        <v>1.5634720790406613E-2</v>
      </c>
      <c r="M2403" s="459">
        <f>IFERROR((Tableau1[[#This Row],[Scope 1
(kg CO2-eq)]]+Tableau1[[#This Row],[Scope 2 energy
(kg CO2-eq)]]+Tableau1[[#This Row],[Scope 2 Infrastructure
(kg CO2-eq)]])/Tableau1[[#This Row],[Total CO2-emissions
(kg CO2-eq)
for scope 3 use ]],"")</f>
        <v>0.92494635225423227</v>
      </c>
      <c r="N2403" s="436" t="s">
        <v>436</v>
      </c>
      <c r="O2403" s="259">
        <v>3.6</v>
      </c>
      <c r="P2403" s="259" t="s">
        <v>5180</v>
      </c>
      <c r="Q2403" s="259" t="s">
        <v>5279</v>
      </c>
    </row>
    <row r="2404" spans="1:17" ht="21.75" customHeight="1">
      <c r="A2404" s="301" t="s">
        <v>5180</v>
      </c>
      <c r="B2404" s="301" t="s">
        <v>5279</v>
      </c>
      <c r="C2404" s="316" t="s">
        <v>8463</v>
      </c>
      <c r="D2404" s="465" t="s">
        <v>436</v>
      </c>
      <c r="E2404" s="465" t="s">
        <v>700</v>
      </c>
      <c r="F2404" s="469" t="str">
        <f t="shared" si="74"/>
        <v>CH</v>
      </c>
      <c r="G2404" s="260">
        <v>3.6805555555555598E-4</v>
      </c>
      <c r="H2404" s="260">
        <v>5.5601317970000001E-3</v>
      </c>
      <c r="I2404" s="260">
        <v>0</v>
      </c>
      <c r="J2404" s="260">
        <v>3.2595605726415904E-4</v>
      </c>
      <c r="K2404" s="260">
        <v>6.2541439017526701E-3</v>
      </c>
      <c r="L2404" s="301">
        <f t="shared" si="75"/>
        <v>2.2514918046309614E-2</v>
      </c>
      <c r="M2404" s="459">
        <f>IFERROR((Tableau1[[#This Row],[Scope 1
(kg CO2-eq)]]+Tableau1[[#This Row],[Scope 2 energy
(kg CO2-eq)]]+Tableau1[[#This Row],[Scope 2 Infrastructure
(kg CO2-eq)]])/Tableau1[[#This Row],[Total CO2-emissions
(kg CO2-eq)
for scope 3 use ]],"")</f>
        <v>0.9478815079541475</v>
      </c>
      <c r="N2404" s="436" t="s">
        <v>436</v>
      </c>
      <c r="O2404" s="259">
        <v>3.6</v>
      </c>
      <c r="P2404" s="259" t="s">
        <v>5180</v>
      </c>
      <c r="Q2404" s="259" t="s">
        <v>5279</v>
      </c>
    </row>
    <row r="2405" spans="1:17" ht="21.75" customHeight="1">
      <c r="A2405" s="301" t="s">
        <v>4258</v>
      </c>
      <c r="B2405" s="301" t="s">
        <v>5280</v>
      </c>
      <c r="C2405" s="316" t="s">
        <v>8464</v>
      </c>
      <c r="D2405" s="465" t="s">
        <v>436</v>
      </c>
      <c r="E2405" s="465" t="s">
        <v>6034</v>
      </c>
      <c r="F2405" s="469" t="str">
        <f t="shared" si="74"/>
        <v>other</v>
      </c>
      <c r="G2405" s="260">
        <v>3.6805555555555598E-4</v>
      </c>
      <c r="H2405" s="260">
        <v>0.1808152825313</v>
      </c>
      <c r="I2405" s="260">
        <v>0</v>
      </c>
      <c r="J2405" s="260">
        <v>3.2596083674856906E-4</v>
      </c>
      <c r="K2405" s="260">
        <v>0.18150929895915599</v>
      </c>
      <c r="L2405" s="301">
        <f t="shared" si="75"/>
        <v>0.65343347625296155</v>
      </c>
      <c r="M2405" s="459">
        <f>IFERROR((Tableau1[[#This Row],[Scope 1
(kg CO2-eq)]]+Tableau1[[#This Row],[Scope 2 energy
(kg CO2-eq)]]+Tableau1[[#This Row],[Scope 2 Infrastructure
(kg CO2-eq)]])/Tableau1[[#This Row],[Total CO2-emissions
(kg CO2-eq)
for scope 3 use ]],"")</f>
        <v>0.99820416433665038</v>
      </c>
      <c r="N2405" s="436" t="s">
        <v>436</v>
      </c>
      <c r="O2405" s="259">
        <v>3.6</v>
      </c>
      <c r="P2405" s="259" t="s">
        <v>4258</v>
      </c>
      <c r="Q2405" s="259" t="s">
        <v>5280</v>
      </c>
    </row>
    <row r="2406" spans="1:17" ht="21.75" customHeight="1">
      <c r="A2406" s="301" t="s">
        <v>4258</v>
      </c>
      <c r="B2406" s="301" t="s">
        <v>5280</v>
      </c>
      <c r="C2406" s="316" t="s">
        <v>8465</v>
      </c>
      <c r="D2406" s="465" t="s">
        <v>436</v>
      </c>
      <c r="E2406" s="465" t="s">
        <v>6101</v>
      </c>
      <c r="F2406" s="469" t="str">
        <f t="shared" si="74"/>
        <v>other</v>
      </c>
      <c r="G2406" s="260">
        <v>3.6805555555555598E-4</v>
      </c>
      <c r="H2406" s="260">
        <v>0.193208956367</v>
      </c>
      <c r="I2406" s="260">
        <v>0</v>
      </c>
      <c r="J2406" s="260">
        <v>3.2596083674856906E-4</v>
      </c>
      <c r="K2406" s="260">
        <v>0.19390297310683999</v>
      </c>
      <c r="L2406" s="301">
        <f t="shared" si="75"/>
        <v>0.69805070318462392</v>
      </c>
      <c r="M2406" s="459">
        <f>IFERROR((Tableau1[[#This Row],[Scope 1
(kg CO2-eq)]]+Tableau1[[#This Row],[Scope 2 energy
(kg CO2-eq)]]+Tableau1[[#This Row],[Scope 2 Infrastructure
(kg CO2-eq)]])/Tableau1[[#This Row],[Total CO2-emissions
(kg CO2-eq)
for scope 3 use ]],"")</f>
        <v>0.99831894695031398</v>
      </c>
      <c r="N2406" s="436" t="s">
        <v>436</v>
      </c>
      <c r="O2406" s="259">
        <v>3.6</v>
      </c>
      <c r="P2406" s="259" t="s">
        <v>4258</v>
      </c>
      <c r="Q2406" s="259" t="s">
        <v>5280</v>
      </c>
    </row>
    <row r="2407" spans="1:17" ht="21.75" customHeight="1">
      <c r="A2407" s="301" t="s">
        <v>4258</v>
      </c>
      <c r="B2407" s="301" t="s">
        <v>5280</v>
      </c>
      <c r="C2407" s="316" t="s">
        <v>8466</v>
      </c>
      <c r="D2407" s="465" t="s">
        <v>436</v>
      </c>
      <c r="E2407" s="465" t="s">
        <v>122</v>
      </c>
      <c r="F2407" s="469" t="str">
        <f t="shared" si="74"/>
        <v>other</v>
      </c>
      <c r="G2407" s="260">
        <v>3.6805555555555598E-4</v>
      </c>
      <c r="H2407" s="260">
        <v>0.28618952824080002</v>
      </c>
      <c r="I2407" s="260">
        <v>0</v>
      </c>
      <c r="J2407" s="260">
        <v>3.2596083674856906E-4</v>
      </c>
      <c r="K2407" s="260">
        <v>0.28688354425704898</v>
      </c>
      <c r="L2407" s="301">
        <f t="shared" si="75"/>
        <v>1.0327807593253764</v>
      </c>
      <c r="M2407" s="459">
        <f>IFERROR((Tableau1[[#This Row],[Scope 1
(kg CO2-eq)]]+Tableau1[[#This Row],[Scope 2 energy
(kg CO2-eq)]]+Tableau1[[#This Row],[Scope 2 Infrastructure
(kg CO2-eq)]])/Tableau1[[#This Row],[Total CO2-emissions
(kg CO2-eq)
for scope 3 use ]],"")</f>
        <v>0.99886378822620325</v>
      </c>
      <c r="N2407" s="436" t="s">
        <v>436</v>
      </c>
      <c r="O2407" s="259">
        <v>3.6</v>
      </c>
      <c r="P2407" s="259" t="s">
        <v>4258</v>
      </c>
      <c r="Q2407" s="259" t="s">
        <v>5280</v>
      </c>
    </row>
    <row r="2408" spans="1:17" ht="21.75" customHeight="1">
      <c r="A2408" s="301" t="s">
        <v>4258</v>
      </c>
      <c r="B2408" s="301" t="s">
        <v>5280</v>
      </c>
      <c r="C2408" s="316" t="s">
        <v>8467</v>
      </c>
      <c r="D2408" s="465" t="s">
        <v>436</v>
      </c>
      <c r="E2408" s="465" t="s">
        <v>6046</v>
      </c>
      <c r="F2408" s="469" t="str">
        <f t="shared" si="74"/>
        <v>other</v>
      </c>
      <c r="G2408" s="260">
        <v>3.6805555555555598E-4</v>
      </c>
      <c r="H2408" s="260">
        <v>0.17805032905439999</v>
      </c>
      <c r="I2408" s="260">
        <v>0</v>
      </c>
      <c r="J2408" s="260">
        <v>3.2596083674856906E-4</v>
      </c>
      <c r="K2408" s="260">
        <v>0.17874434366313899</v>
      </c>
      <c r="L2408" s="301">
        <f t="shared" si="75"/>
        <v>0.64347963718730039</v>
      </c>
      <c r="M2408" s="459">
        <f>IFERROR((Tableau1[[#This Row],[Scope 1
(kg CO2-eq)]]+Tableau1[[#This Row],[Scope 2 energy
(kg CO2-eq)]]+Tableau1[[#This Row],[Scope 2 Infrastructure
(kg CO2-eq)]])/Tableau1[[#This Row],[Total CO2-emissions
(kg CO2-eq)
for scope 3 use ]],"")</f>
        <v>0.99817639514345835</v>
      </c>
      <c r="N2408" s="436" t="s">
        <v>436</v>
      </c>
      <c r="O2408" s="259">
        <v>3.6</v>
      </c>
      <c r="P2408" s="259" t="s">
        <v>4258</v>
      </c>
      <c r="Q2408" s="259" t="s">
        <v>5280</v>
      </c>
    </row>
    <row r="2409" spans="1:17" ht="21.75" customHeight="1">
      <c r="A2409" s="301" t="s">
        <v>4258</v>
      </c>
      <c r="B2409" s="301" t="s">
        <v>5280</v>
      </c>
      <c r="C2409" s="316" t="s">
        <v>8468</v>
      </c>
      <c r="D2409" s="465" t="s">
        <v>436</v>
      </c>
      <c r="E2409" s="465" t="s">
        <v>6052</v>
      </c>
      <c r="F2409" s="469" t="str">
        <f t="shared" si="74"/>
        <v>other</v>
      </c>
      <c r="G2409" s="260">
        <v>3.6805555555555598E-4</v>
      </c>
      <c r="H2409" s="260">
        <v>0.14734458284800001</v>
      </c>
      <c r="I2409" s="260">
        <v>0</v>
      </c>
      <c r="J2409" s="260">
        <v>3.2596083674856906E-4</v>
      </c>
      <c r="K2409" s="260">
        <v>0.148038599493718</v>
      </c>
      <c r="L2409" s="301">
        <f t="shared" si="75"/>
        <v>0.53293895817738479</v>
      </c>
      <c r="M2409" s="459">
        <f>IFERROR((Tableau1[[#This Row],[Scope 1
(kg CO2-eq)]]+Tableau1[[#This Row],[Scope 2 energy
(kg CO2-eq)]]+Tableau1[[#This Row],[Scope 2 Infrastructure
(kg CO2-eq)]])/Tableau1[[#This Row],[Total CO2-emissions
(kg CO2-eq)
for scope 3 use ]],"")</f>
        <v>0.99779813446440857</v>
      </c>
      <c r="N2409" s="436" t="s">
        <v>436</v>
      </c>
      <c r="O2409" s="259">
        <v>3.6</v>
      </c>
      <c r="P2409" s="259" t="s">
        <v>4258</v>
      </c>
      <c r="Q2409" s="259" t="s">
        <v>5280</v>
      </c>
    </row>
    <row r="2410" spans="1:17" ht="21.75" customHeight="1">
      <c r="A2410" s="301" t="s">
        <v>4258</v>
      </c>
      <c r="B2410" s="301" t="s">
        <v>5280</v>
      </c>
      <c r="C2410" s="316" t="s">
        <v>8469</v>
      </c>
      <c r="D2410" s="465" t="s">
        <v>436</v>
      </c>
      <c r="E2410" s="465" t="s">
        <v>4165</v>
      </c>
      <c r="F2410" s="469" t="str">
        <f t="shared" si="74"/>
        <v>other</v>
      </c>
      <c r="G2410" s="260">
        <v>3.6805555555555598E-4</v>
      </c>
      <c r="H2410" s="260">
        <v>0.26610258897810002</v>
      </c>
      <c r="I2410" s="260">
        <v>0</v>
      </c>
      <c r="J2410" s="260">
        <v>3.2596083674856906E-4</v>
      </c>
      <c r="K2410" s="260">
        <v>0.266796604590399</v>
      </c>
      <c r="L2410" s="301">
        <f t="shared" si="75"/>
        <v>0.96046777652543647</v>
      </c>
      <c r="M2410" s="459">
        <f>IFERROR((Tableau1[[#This Row],[Scope 1
(kg CO2-eq)]]+Tableau1[[#This Row],[Scope 2 energy
(kg CO2-eq)]]+Tableau1[[#This Row],[Scope 2 Infrastructure
(kg CO2-eq)]])/Tableau1[[#This Row],[Total CO2-emissions
(kg CO2-eq)
for scope 3 use ]],"")</f>
        <v>0.99877824510831448</v>
      </c>
      <c r="N2410" s="436" t="s">
        <v>436</v>
      </c>
      <c r="O2410" s="259">
        <v>3.6</v>
      </c>
      <c r="P2410" s="259" t="s">
        <v>4258</v>
      </c>
      <c r="Q2410" s="259" t="s">
        <v>5280</v>
      </c>
    </row>
    <row r="2411" spans="1:17" ht="21.75" customHeight="1">
      <c r="A2411" s="301" t="s">
        <v>4258</v>
      </c>
      <c r="B2411" s="301" t="s">
        <v>5280</v>
      </c>
      <c r="C2411" s="316" t="s">
        <v>8470</v>
      </c>
      <c r="D2411" s="465" t="s">
        <v>436</v>
      </c>
      <c r="E2411" s="465" t="s">
        <v>6061</v>
      </c>
      <c r="F2411" s="469" t="str">
        <f t="shared" si="74"/>
        <v>other</v>
      </c>
      <c r="G2411" s="260">
        <v>3.6805555555555598E-4</v>
      </c>
      <c r="H2411" s="260">
        <v>0.2143595513995</v>
      </c>
      <c r="I2411" s="260">
        <v>0</v>
      </c>
      <c r="J2411" s="260">
        <v>3.2596083674856906E-4</v>
      </c>
      <c r="K2411" s="260">
        <v>0.215053568004138</v>
      </c>
      <c r="L2411" s="301">
        <f t="shared" si="75"/>
        <v>0.77419284481489681</v>
      </c>
      <c r="M2411" s="459">
        <f>IFERROR((Tableau1[[#This Row],[Scope 1
(kg CO2-eq)]]+Tableau1[[#This Row],[Scope 2 energy
(kg CO2-eq)]]+Tableau1[[#This Row],[Scope 2 Infrastructure
(kg CO2-eq)]])/Tableau1[[#This Row],[Total CO2-emissions
(kg CO2-eq)
for scope 3 use ]],"")</f>
        <v>0.9984842797443092</v>
      </c>
      <c r="N2411" s="436" t="s">
        <v>436</v>
      </c>
      <c r="O2411" s="259">
        <v>3.6</v>
      </c>
      <c r="P2411" s="259" t="s">
        <v>4258</v>
      </c>
      <c r="Q2411" s="259" t="s">
        <v>5280</v>
      </c>
    </row>
    <row r="2412" spans="1:17" ht="21.75" customHeight="1">
      <c r="A2412" s="301" t="s">
        <v>4258</v>
      </c>
      <c r="B2412" s="301" t="s">
        <v>5280</v>
      </c>
      <c r="C2412" s="316" t="s">
        <v>8471</v>
      </c>
      <c r="D2412" s="465" t="s">
        <v>436</v>
      </c>
      <c r="E2412" s="465" t="s">
        <v>6062</v>
      </c>
      <c r="F2412" s="469" t="str">
        <f t="shared" si="74"/>
        <v>other</v>
      </c>
      <c r="G2412" s="260">
        <v>3.6805555555555598E-4</v>
      </c>
      <c r="H2412" s="260">
        <v>0.35157460583700001</v>
      </c>
      <c r="I2412" s="260">
        <v>0</v>
      </c>
      <c r="J2412" s="260">
        <v>4.1853944976645406E-4</v>
      </c>
      <c r="K2412" s="260">
        <v>0.35236120136962701</v>
      </c>
      <c r="L2412" s="301">
        <f t="shared" si="75"/>
        <v>1.2685003249306572</v>
      </c>
      <c r="M2412" s="459">
        <f>IFERROR((Tableau1[[#This Row],[Scope 1
(kg CO2-eq)]]+Tableau1[[#This Row],[Scope 2 energy
(kg CO2-eq)]]+Tableau1[[#This Row],[Scope 2 Infrastructure
(kg CO2-eq)]])/Tableau1[[#This Row],[Total CO2-emissions
(kg CO2-eq)
for scope 3 use ]],"")</f>
        <v>0.99881218483918044</v>
      </c>
      <c r="N2412" s="436" t="s">
        <v>436</v>
      </c>
      <c r="O2412" s="259">
        <v>3.6</v>
      </c>
      <c r="P2412" s="259" t="s">
        <v>4258</v>
      </c>
      <c r="Q2412" s="259" t="s">
        <v>5280</v>
      </c>
    </row>
    <row r="2413" spans="1:17" ht="21.75" customHeight="1">
      <c r="A2413" s="301" t="s">
        <v>4258</v>
      </c>
      <c r="B2413" s="301" t="s">
        <v>5280</v>
      </c>
      <c r="C2413" s="316" t="s">
        <v>8472</v>
      </c>
      <c r="D2413" s="465" t="s">
        <v>436</v>
      </c>
      <c r="E2413" s="465" t="s">
        <v>6063</v>
      </c>
      <c r="F2413" s="469" t="str">
        <f t="shared" si="74"/>
        <v>other</v>
      </c>
      <c r="G2413" s="260">
        <v>3.6805555555555598E-4</v>
      </c>
      <c r="H2413" s="260">
        <v>0.28729950182859998</v>
      </c>
      <c r="I2413" s="260">
        <v>0</v>
      </c>
      <c r="J2413" s="260">
        <v>3.2596083674856906E-4</v>
      </c>
      <c r="K2413" s="260">
        <v>0.28799351783819999</v>
      </c>
      <c r="L2413" s="301">
        <f t="shared" si="75"/>
        <v>1.03677666421752</v>
      </c>
      <c r="M2413" s="459">
        <f>IFERROR((Tableau1[[#This Row],[Scope 1
(kg CO2-eq)]]+Tableau1[[#This Row],[Scope 2 energy
(kg CO2-eq)]]+Tableau1[[#This Row],[Scope 2 Infrastructure
(kg CO2-eq)]])/Tableau1[[#This Row],[Total CO2-emissions
(kg CO2-eq)
for scope 3 use ]],"")</f>
        <v>0.99886816739317186</v>
      </c>
      <c r="N2413" s="436" t="s">
        <v>436</v>
      </c>
      <c r="O2413" s="259">
        <v>3.6</v>
      </c>
      <c r="P2413" s="259" t="s">
        <v>4258</v>
      </c>
      <c r="Q2413" s="259" t="s">
        <v>5280</v>
      </c>
    </row>
    <row r="2414" spans="1:17" ht="21.75" customHeight="1">
      <c r="A2414" s="301" t="s">
        <v>4258</v>
      </c>
      <c r="B2414" s="301" t="s">
        <v>5280</v>
      </c>
      <c r="C2414" s="316" t="s">
        <v>8473</v>
      </c>
      <c r="D2414" s="465" t="s">
        <v>436</v>
      </c>
      <c r="E2414" s="465" t="s">
        <v>6064</v>
      </c>
      <c r="F2414" s="469" t="str">
        <f t="shared" si="74"/>
        <v>other</v>
      </c>
      <c r="G2414" s="260">
        <v>3.6805555555555598E-4</v>
      </c>
      <c r="H2414" s="260">
        <v>0.221736083808</v>
      </c>
      <c r="I2414" s="260">
        <v>0</v>
      </c>
      <c r="J2414" s="260">
        <v>3.2596083674856906E-4</v>
      </c>
      <c r="K2414" s="260">
        <v>0.22243010009974301</v>
      </c>
      <c r="L2414" s="301">
        <f t="shared" si="75"/>
        <v>0.80074836035907482</v>
      </c>
      <c r="M2414" s="459">
        <f>IFERROR((Tableau1[[#This Row],[Scope 1
(kg CO2-eq)]]+Tableau1[[#This Row],[Scope 2 energy
(kg CO2-eq)]]+Tableau1[[#This Row],[Scope 2 Infrastructure
(kg CO2-eq)]])/Tableau1[[#This Row],[Total CO2-emissions
(kg CO2-eq)
for scope 3 use ]],"")</f>
        <v>0.9985345475453129</v>
      </c>
      <c r="N2414" s="436" t="s">
        <v>436</v>
      </c>
      <c r="O2414" s="259">
        <v>3.6</v>
      </c>
      <c r="P2414" s="259" t="s">
        <v>4258</v>
      </c>
      <c r="Q2414" s="259" t="s">
        <v>5280</v>
      </c>
    </row>
    <row r="2415" spans="1:17" ht="21.75" customHeight="1">
      <c r="A2415" s="301" t="s">
        <v>4258</v>
      </c>
      <c r="B2415" s="301" t="s">
        <v>5280</v>
      </c>
      <c r="C2415" s="316" t="s">
        <v>8474</v>
      </c>
      <c r="D2415" s="465" t="s">
        <v>436</v>
      </c>
      <c r="E2415" s="465" t="s">
        <v>6065</v>
      </c>
      <c r="F2415" s="469" t="str">
        <f t="shared" si="74"/>
        <v>other</v>
      </c>
      <c r="G2415" s="260">
        <v>3.6805555555555598E-4</v>
      </c>
      <c r="H2415" s="260">
        <v>4.4833202252E-3</v>
      </c>
      <c r="I2415" s="260">
        <v>0</v>
      </c>
      <c r="J2415" s="260">
        <v>3.2596083674856906E-4</v>
      </c>
      <c r="K2415" s="260">
        <v>5.1773250567611903E-3</v>
      </c>
      <c r="L2415" s="301">
        <f t="shared" si="75"/>
        <v>1.8638370204340286E-2</v>
      </c>
      <c r="M2415" s="459">
        <f>IFERROR((Tableau1[[#This Row],[Scope 1
(kg CO2-eq)]]+Tableau1[[#This Row],[Scope 2 energy
(kg CO2-eq)]]+Tableau1[[#This Row],[Scope 2 Infrastructure
(kg CO2-eq)]])/Tableau1[[#This Row],[Total CO2-emissions
(kg CO2-eq)
for scope 3 use ]],"")</f>
        <v>0.93704291841209209</v>
      </c>
      <c r="N2415" s="436" t="s">
        <v>436</v>
      </c>
      <c r="O2415" s="259">
        <v>3.6</v>
      </c>
      <c r="P2415" s="259" t="s">
        <v>4258</v>
      </c>
      <c r="Q2415" s="259" t="s">
        <v>5280</v>
      </c>
    </row>
    <row r="2416" spans="1:17" ht="21.75" customHeight="1">
      <c r="A2416" s="301" t="s">
        <v>4258</v>
      </c>
      <c r="B2416" s="301" t="s">
        <v>5280</v>
      </c>
      <c r="C2416" s="316" t="s">
        <v>8475</v>
      </c>
      <c r="D2416" s="465" t="s">
        <v>436</v>
      </c>
      <c r="E2416" s="465" t="s">
        <v>6047</v>
      </c>
      <c r="F2416" s="469" t="str">
        <f t="shared" si="74"/>
        <v>other</v>
      </c>
      <c r="G2416" s="260">
        <v>3.6805555555555598E-4</v>
      </c>
      <c r="H2416" s="260">
        <v>0.20120789713500001</v>
      </c>
      <c r="I2416" s="260">
        <v>0</v>
      </c>
      <c r="J2416" s="260">
        <v>3.2596083674856906E-4</v>
      </c>
      <c r="K2416" s="260">
        <v>0.20190191296191001</v>
      </c>
      <c r="L2416" s="301">
        <f t="shared" si="75"/>
        <v>0.72684688666287611</v>
      </c>
      <c r="M2416" s="459">
        <f>IFERROR((Tableau1[[#This Row],[Scope 1
(kg CO2-eq)]]+Tableau1[[#This Row],[Scope 2 energy
(kg CO2-eq)]]+Tableau1[[#This Row],[Scope 2 Infrastructure
(kg CO2-eq)]])/Tableau1[[#This Row],[Total CO2-emissions
(kg CO2-eq)
for scope 3 use ]],"")</f>
        <v>0.9983855513473221</v>
      </c>
      <c r="N2416" s="436" t="s">
        <v>436</v>
      </c>
      <c r="O2416" s="259">
        <v>3.6</v>
      </c>
      <c r="P2416" s="259" t="s">
        <v>4258</v>
      </c>
      <c r="Q2416" s="259" t="s">
        <v>5280</v>
      </c>
    </row>
    <row r="2417" spans="1:17" ht="21.75" customHeight="1">
      <c r="A2417" s="301" t="s">
        <v>4258</v>
      </c>
      <c r="B2417" s="301" t="s">
        <v>5280</v>
      </c>
      <c r="C2417" s="316" t="s">
        <v>8476</v>
      </c>
      <c r="D2417" s="465" t="s">
        <v>436</v>
      </c>
      <c r="E2417" s="465" t="s">
        <v>6019</v>
      </c>
      <c r="F2417" s="469" t="str">
        <f t="shared" si="74"/>
        <v>other</v>
      </c>
      <c r="G2417" s="260">
        <v>3.6805555555555598E-4</v>
      </c>
      <c r="H2417" s="260">
        <v>0.18619091609999999</v>
      </c>
      <c r="I2417" s="260">
        <v>0</v>
      </c>
      <c r="J2417" s="260">
        <v>3.2596083674856906E-4</v>
      </c>
      <c r="K2417" s="260">
        <v>0.186884932239302</v>
      </c>
      <c r="L2417" s="301">
        <f t="shared" si="75"/>
        <v>0.67278575606148716</v>
      </c>
      <c r="M2417" s="459">
        <f>IFERROR((Tableau1[[#This Row],[Scope 1
(kg CO2-eq)]]+Tableau1[[#This Row],[Scope 2 energy
(kg CO2-eq)]]+Tableau1[[#This Row],[Scope 2 Infrastructure
(kg CO2-eq)]])/Tableau1[[#This Row],[Total CO2-emissions
(kg CO2-eq)
for scope 3 use ]],"")</f>
        <v>0.99825582201924623</v>
      </c>
      <c r="N2417" s="436" t="s">
        <v>436</v>
      </c>
      <c r="O2417" s="259">
        <v>3.6</v>
      </c>
      <c r="P2417" s="259" t="s">
        <v>4258</v>
      </c>
      <c r="Q2417" s="259" t="s">
        <v>5280</v>
      </c>
    </row>
    <row r="2418" spans="1:17" ht="21.75" customHeight="1">
      <c r="A2418" s="301" t="s">
        <v>4258</v>
      </c>
      <c r="B2418" s="301" t="s">
        <v>5280</v>
      </c>
      <c r="C2418" s="316" t="s">
        <v>8477</v>
      </c>
      <c r="D2418" s="465" t="s">
        <v>436</v>
      </c>
      <c r="E2418" s="465" t="s">
        <v>6020</v>
      </c>
      <c r="F2418" s="469" t="str">
        <f t="shared" si="74"/>
        <v>other</v>
      </c>
      <c r="G2418" s="260">
        <v>3.6805555555555598E-4</v>
      </c>
      <c r="H2418" s="260">
        <v>0.19163172276000001</v>
      </c>
      <c r="I2418" s="260">
        <v>0</v>
      </c>
      <c r="J2418" s="260">
        <v>3.2596083674856906E-4</v>
      </c>
      <c r="K2418" s="260">
        <v>0.19232573853901599</v>
      </c>
      <c r="L2418" s="301">
        <f t="shared" si="75"/>
        <v>0.69237265874045761</v>
      </c>
      <c r="M2418" s="459">
        <f>IFERROR((Tableau1[[#This Row],[Scope 1
(kg CO2-eq)]]+Tableau1[[#This Row],[Scope 2 energy
(kg CO2-eq)]]+Tableau1[[#This Row],[Scope 2 Infrastructure
(kg CO2-eq)]])/Tableau1[[#This Row],[Total CO2-emissions
(kg CO2-eq)
for scope 3 use ]],"")</f>
        <v>0.9983051658819222</v>
      </c>
      <c r="N2418" s="436" t="s">
        <v>436</v>
      </c>
      <c r="O2418" s="259">
        <v>3.6</v>
      </c>
      <c r="P2418" s="259" t="s">
        <v>4258</v>
      </c>
      <c r="Q2418" s="259" t="s">
        <v>5280</v>
      </c>
    </row>
    <row r="2419" spans="1:17" ht="21.75" customHeight="1">
      <c r="A2419" s="301" t="s">
        <v>4258</v>
      </c>
      <c r="B2419" s="301" t="s">
        <v>5280</v>
      </c>
      <c r="C2419" s="316" t="s">
        <v>8478</v>
      </c>
      <c r="D2419" s="465" t="s">
        <v>436</v>
      </c>
      <c r="E2419" s="465" t="s">
        <v>6066</v>
      </c>
      <c r="F2419" s="469" t="str">
        <f t="shared" si="74"/>
        <v>other</v>
      </c>
      <c r="G2419" s="260">
        <v>3.6805555555555598E-4</v>
      </c>
      <c r="H2419" s="260">
        <v>4.6559199439799998E-2</v>
      </c>
      <c r="I2419" s="260">
        <v>0</v>
      </c>
      <c r="J2419" s="260">
        <v>3.2596083674856906E-4</v>
      </c>
      <c r="K2419" s="260">
        <v>4.7253215837533502E-2</v>
      </c>
      <c r="L2419" s="301">
        <f t="shared" si="75"/>
        <v>0.17011157701512061</v>
      </c>
      <c r="M2419" s="459">
        <f>IFERROR((Tableau1[[#This Row],[Scope 1
(kg CO2-eq)]]+Tableau1[[#This Row],[Scope 2 energy
(kg CO2-eq)]]+Tableau1[[#This Row],[Scope 2 Infrastructure
(kg CO2-eq)]])/Tableau1[[#This Row],[Total CO2-emissions
(kg CO2-eq)
for scope 3 use ]],"")</f>
        <v>0.99310182732750574</v>
      </c>
      <c r="N2419" s="436" t="s">
        <v>436</v>
      </c>
      <c r="O2419" s="259">
        <v>3.6</v>
      </c>
      <c r="P2419" s="259" t="s">
        <v>4258</v>
      </c>
      <c r="Q2419" s="259" t="s">
        <v>5280</v>
      </c>
    </row>
    <row r="2420" spans="1:17" ht="21.75" customHeight="1">
      <c r="A2420" s="301" t="s">
        <v>4258</v>
      </c>
      <c r="B2420" s="301" t="s">
        <v>5280</v>
      </c>
      <c r="C2420" s="316" t="s">
        <v>8479</v>
      </c>
      <c r="D2420" s="465" t="s">
        <v>436</v>
      </c>
      <c r="E2420" s="465" t="s">
        <v>123</v>
      </c>
      <c r="F2420" s="469" t="str">
        <f t="shared" si="74"/>
        <v>other</v>
      </c>
      <c r="G2420" s="260">
        <v>3.6805555555555598E-4</v>
      </c>
      <c r="H2420" s="260">
        <v>0.25161816559</v>
      </c>
      <c r="I2420" s="260">
        <v>0</v>
      </c>
      <c r="J2420" s="260">
        <v>3.2596083674856906E-4</v>
      </c>
      <c r="K2420" s="260">
        <v>0.25231218206483103</v>
      </c>
      <c r="L2420" s="301">
        <f t="shared" si="75"/>
        <v>0.90832385543339167</v>
      </c>
      <c r="M2420" s="459">
        <f>IFERROR((Tableau1[[#This Row],[Scope 1
(kg CO2-eq)]]+Tableau1[[#This Row],[Scope 2 energy
(kg CO2-eq)]]+Tableau1[[#This Row],[Scope 2 Infrastructure
(kg CO2-eq)]])/Tableau1[[#This Row],[Total CO2-emissions
(kg CO2-eq)
for scope 3 use ]],"")</f>
        <v>0.99870810471136229</v>
      </c>
      <c r="N2420" s="436" t="s">
        <v>436</v>
      </c>
      <c r="O2420" s="259">
        <v>3.6</v>
      </c>
      <c r="P2420" s="259" t="s">
        <v>4258</v>
      </c>
      <c r="Q2420" s="259" t="s">
        <v>5280</v>
      </c>
    </row>
    <row r="2421" spans="1:17" ht="21.75" customHeight="1">
      <c r="A2421" s="301" t="s">
        <v>4258</v>
      </c>
      <c r="B2421" s="301" t="s">
        <v>5280</v>
      </c>
      <c r="C2421" s="316" t="s">
        <v>8480</v>
      </c>
      <c r="D2421" s="465" t="s">
        <v>436</v>
      </c>
      <c r="E2421" s="465" t="s">
        <v>6067</v>
      </c>
      <c r="F2421" s="469" t="str">
        <f t="shared" si="74"/>
        <v>other</v>
      </c>
      <c r="G2421" s="260">
        <v>3.6805555555555598E-4</v>
      </c>
      <c r="H2421" s="260">
        <v>0.1032833130498</v>
      </c>
      <c r="I2421" s="260">
        <v>0</v>
      </c>
      <c r="J2421" s="260">
        <v>3.2596083674856906E-4</v>
      </c>
      <c r="K2421" s="260">
        <v>0.10397732907788999</v>
      </c>
      <c r="L2421" s="301">
        <f t="shared" si="75"/>
        <v>0.37431838468040396</v>
      </c>
      <c r="M2421" s="459">
        <f>IFERROR((Tableau1[[#This Row],[Scope 1
(kg CO2-eq)]]+Tableau1[[#This Row],[Scope 2 energy
(kg CO2-eq)]]+Tableau1[[#This Row],[Scope 2 Infrastructure
(kg CO2-eq)]])/Tableau1[[#This Row],[Total CO2-emissions
(kg CO2-eq)
for scope 3 use ]],"")</f>
        <v>0.99686508130738516</v>
      </c>
      <c r="N2421" s="436" t="s">
        <v>436</v>
      </c>
      <c r="O2421" s="259">
        <v>3.6</v>
      </c>
      <c r="P2421" s="259" t="s">
        <v>4258</v>
      </c>
      <c r="Q2421" s="259" t="s">
        <v>5280</v>
      </c>
    </row>
    <row r="2422" spans="1:17" ht="21.75" customHeight="1">
      <c r="A2422" s="301" t="s">
        <v>4258</v>
      </c>
      <c r="B2422" s="301" t="s">
        <v>5280</v>
      </c>
      <c r="C2422" s="316" t="s">
        <v>8481</v>
      </c>
      <c r="D2422" s="465" t="s">
        <v>436</v>
      </c>
      <c r="E2422" s="465" t="s">
        <v>6053</v>
      </c>
      <c r="F2422" s="469" t="str">
        <f t="shared" si="74"/>
        <v>other</v>
      </c>
      <c r="G2422" s="260">
        <v>3.6805555555555598E-4</v>
      </c>
      <c r="H2422" s="260">
        <v>0.30454808515999998</v>
      </c>
      <c r="I2422" s="260">
        <v>0</v>
      </c>
      <c r="J2422" s="260">
        <v>3.2596083674856906E-4</v>
      </c>
      <c r="K2422" s="260">
        <v>0.30524209936692298</v>
      </c>
      <c r="L2422" s="301">
        <f t="shared" si="75"/>
        <v>1.0988715577209227</v>
      </c>
      <c r="M2422" s="459">
        <f>IFERROR((Tableau1[[#This Row],[Scope 1
(kg CO2-eq)]]+Tableau1[[#This Row],[Scope 2 energy
(kg CO2-eq)]]+Tableau1[[#This Row],[Scope 2 Infrastructure
(kg CO2-eq)]])/Tableau1[[#This Row],[Total CO2-emissions
(kg CO2-eq)
for scope 3 use ]],"")</f>
        <v>0.99893213075115306</v>
      </c>
      <c r="N2422" s="436" t="s">
        <v>436</v>
      </c>
      <c r="O2422" s="259">
        <v>3.6</v>
      </c>
      <c r="P2422" s="259" t="s">
        <v>4258</v>
      </c>
      <c r="Q2422" s="259" t="s">
        <v>5280</v>
      </c>
    </row>
    <row r="2423" spans="1:17" ht="21.75" customHeight="1">
      <c r="A2423" s="301" t="s">
        <v>4258</v>
      </c>
      <c r="B2423" s="301" t="s">
        <v>5280</v>
      </c>
      <c r="C2423" s="316" t="s">
        <v>8482</v>
      </c>
      <c r="D2423" s="465" t="s">
        <v>436</v>
      </c>
      <c r="E2423" s="465" t="s">
        <v>6024</v>
      </c>
      <c r="F2423" s="469" t="str">
        <f t="shared" si="74"/>
        <v>other</v>
      </c>
      <c r="G2423" s="260">
        <v>3.6805555555555598E-4</v>
      </c>
      <c r="H2423" s="260">
        <v>0.1909167143112</v>
      </c>
      <c r="I2423" s="260">
        <v>0</v>
      </c>
      <c r="J2423" s="260">
        <v>3.2596083674856906E-4</v>
      </c>
      <c r="K2423" s="260">
        <v>0.191610729486277</v>
      </c>
      <c r="L2423" s="301">
        <f t="shared" si="75"/>
        <v>0.68979862615059717</v>
      </c>
      <c r="M2423" s="459">
        <f>IFERROR((Tableau1[[#This Row],[Scope 1
(kg CO2-eq)]]+Tableau1[[#This Row],[Scope 2 energy
(kg CO2-eq)]]+Tableau1[[#This Row],[Scope 2 Infrastructure
(kg CO2-eq)]])/Tableau1[[#This Row],[Total CO2-emissions
(kg CO2-eq)
for scope 3 use ]],"")</f>
        <v>0.99829884463988328</v>
      </c>
      <c r="N2423" s="436" t="s">
        <v>436</v>
      </c>
      <c r="O2423" s="259">
        <v>3.6</v>
      </c>
      <c r="P2423" s="259" t="s">
        <v>4258</v>
      </c>
      <c r="Q2423" s="259" t="s">
        <v>5280</v>
      </c>
    </row>
    <row r="2424" spans="1:17" ht="21.75" customHeight="1">
      <c r="A2424" s="301" t="s">
        <v>4258</v>
      </c>
      <c r="B2424" s="301" t="s">
        <v>5280</v>
      </c>
      <c r="C2424" s="316" t="s">
        <v>8483</v>
      </c>
      <c r="D2424" s="465" t="s">
        <v>436</v>
      </c>
      <c r="E2424" s="465" t="s">
        <v>6068</v>
      </c>
      <c r="F2424" s="469" t="str">
        <f t="shared" si="74"/>
        <v>other</v>
      </c>
      <c r="G2424" s="260">
        <v>3.6805555555555598E-4</v>
      </c>
      <c r="H2424" s="260">
        <v>0.21531076096650001</v>
      </c>
      <c r="I2424" s="260">
        <v>0</v>
      </c>
      <c r="J2424" s="260">
        <v>3.2596083674856906E-4</v>
      </c>
      <c r="K2424" s="260">
        <v>0.21600477736249599</v>
      </c>
      <c r="L2424" s="301">
        <f t="shared" si="75"/>
        <v>0.77761719850498556</v>
      </c>
      <c r="M2424" s="459">
        <f>IFERROR((Tableau1[[#This Row],[Scope 1
(kg CO2-eq)]]+Tableau1[[#This Row],[Scope 2 energy
(kg CO2-eq)]]+Tableau1[[#This Row],[Scope 2 Infrastructure
(kg CO2-eq)]])/Tableau1[[#This Row],[Total CO2-emissions
(kg CO2-eq)
for scope 3 use ]],"")</f>
        <v>0.99849095541116939</v>
      </c>
      <c r="N2424" s="436" t="s">
        <v>436</v>
      </c>
      <c r="O2424" s="259">
        <v>3.6</v>
      </c>
      <c r="P2424" s="259" t="s">
        <v>4258</v>
      </c>
      <c r="Q2424" s="259" t="s">
        <v>5280</v>
      </c>
    </row>
    <row r="2425" spans="1:17" ht="21.75" customHeight="1">
      <c r="A2425" s="301" t="s">
        <v>4258</v>
      </c>
      <c r="B2425" s="301" t="s">
        <v>5280</v>
      </c>
      <c r="C2425" s="316" t="s">
        <v>8484</v>
      </c>
      <c r="D2425" s="465" t="s">
        <v>436</v>
      </c>
      <c r="E2425" s="465" t="s">
        <v>6029</v>
      </c>
      <c r="F2425" s="469" t="str">
        <f t="shared" si="74"/>
        <v>other</v>
      </c>
      <c r="G2425" s="260">
        <v>3.6805555555555598E-4</v>
      </c>
      <c r="H2425" s="260">
        <v>0.18319250310480001</v>
      </c>
      <c r="I2425" s="260">
        <v>0</v>
      </c>
      <c r="J2425" s="260">
        <v>3.2596083674856906E-4</v>
      </c>
      <c r="K2425" s="260">
        <v>0.183886518954119</v>
      </c>
      <c r="L2425" s="301">
        <f t="shared" si="75"/>
        <v>0.66199146823482846</v>
      </c>
      <c r="M2425" s="459">
        <f>IFERROR((Tableau1[[#This Row],[Scope 1
(kg CO2-eq)]]+Tableau1[[#This Row],[Scope 2 energy
(kg CO2-eq)]]+Tableau1[[#This Row],[Scope 2 Infrastructure
(kg CO2-eq)]])/Tableau1[[#This Row],[Total CO2-emissions
(kg CO2-eq)
for scope 3 use ]],"")</f>
        <v>0.99822738341224038</v>
      </c>
      <c r="N2425" s="436" t="s">
        <v>436</v>
      </c>
      <c r="O2425" s="259">
        <v>3.6</v>
      </c>
      <c r="P2425" s="259" t="s">
        <v>4258</v>
      </c>
      <c r="Q2425" s="259" t="s">
        <v>5280</v>
      </c>
    </row>
    <row r="2426" spans="1:17" ht="21.75" customHeight="1">
      <c r="A2426" s="301" t="s">
        <v>4258</v>
      </c>
      <c r="B2426" s="301" t="s">
        <v>5280</v>
      </c>
      <c r="C2426" s="316" t="s">
        <v>8485</v>
      </c>
      <c r="D2426" s="465" t="s">
        <v>436</v>
      </c>
      <c r="E2426" s="465" t="s">
        <v>6027</v>
      </c>
      <c r="F2426" s="469" t="str">
        <f t="shared" si="74"/>
        <v>other</v>
      </c>
      <c r="G2426" s="260">
        <v>3.6805555555555598E-4</v>
      </c>
      <c r="H2426" s="260">
        <v>2.5710522165000001E-3</v>
      </c>
      <c r="I2426" s="260">
        <v>0</v>
      </c>
      <c r="J2426" s="260">
        <v>3.2596083674856906E-4</v>
      </c>
      <c r="K2426" s="260">
        <v>3.2650685963400302E-3</v>
      </c>
      <c r="L2426" s="301">
        <f t="shared" si="75"/>
        <v>1.1754246946824108E-2</v>
      </c>
      <c r="M2426" s="459">
        <f>IFERROR((Tableau1[[#This Row],[Scope 1
(kg CO2-eq)]]+Tableau1[[#This Row],[Scope 2 energy
(kg CO2-eq)]]+Tableau1[[#This Row],[Scope 2 Infrastructure
(kg CO2-eq)]])/Tableau1[[#This Row],[Total CO2-emissions
(kg CO2-eq)
for scope 3 use ]],"")</f>
        <v>0.90016723549089928</v>
      </c>
      <c r="N2426" s="436" t="s">
        <v>436</v>
      </c>
      <c r="O2426" s="259">
        <v>3.6</v>
      </c>
      <c r="P2426" s="259" t="s">
        <v>4258</v>
      </c>
      <c r="Q2426" s="259" t="s">
        <v>5280</v>
      </c>
    </row>
    <row r="2427" spans="1:17" ht="21.75" customHeight="1">
      <c r="A2427" s="301" t="s">
        <v>4258</v>
      </c>
      <c r="B2427" s="301" t="s">
        <v>5280</v>
      </c>
      <c r="C2427" s="316" t="s">
        <v>8486</v>
      </c>
      <c r="D2427" s="465" t="s">
        <v>436</v>
      </c>
      <c r="E2427" s="465" t="s">
        <v>6078</v>
      </c>
      <c r="F2427" s="469" t="str">
        <f t="shared" si="74"/>
        <v>other</v>
      </c>
      <c r="G2427" s="260">
        <v>3.6805555555555598E-4</v>
      </c>
      <c r="H2427" s="260">
        <v>3.6853726665000003E-2</v>
      </c>
      <c r="I2427" s="260">
        <v>0</v>
      </c>
      <c r="J2427" s="260">
        <v>3.2596083674856906E-4</v>
      </c>
      <c r="K2427" s="260">
        <v>3.7547742719159102E-2</v>
      </c>
      <c r="L2427" s="301">
        <f t="shared" si="75"/>
        <v>0.13517187378897277</v>
      </c>
      <c r="M2427" s="459">
        <f>IFERROR((Tableau1[[#This Row],[Scope 1
(kg CO2-eq)]]+Tableau1[[#This Row],[Scope 2 energy
(kg CO2-eq)]]+Tableau1[[#This Row],[Scope 2 Infrastructure
(kg CO2-eq)]])/Tableau1[[#This Row],[Total CO2-emissions
(kg CO2-eq)
for scope 3 use ]],"")</f>
        <v>0.99131877244814459</v>
      </c>
      <c r="N2427" s="436" t="s">
        <v>436</v>
      </c>
      <c r="O2427" s="259">
        <v>3.6</v>
      </c>
      <c r="P2427" s="259" t="s">
        <v>4258</v>
      </c>
      <c r="Q2427" s="259" t="s">
        <v>5280</v>
      </c>
    </row>
    <row r="2428" spans="1:17" ht="21.75" customHeight="1">
      <c r="A2428" s="301" t="s">
        <v>4258</v>
      </c>
      <c r="B2428" s="301" t="s">
        <v>5280</v>
      </c>
      <c r="C2428" s="316" t="s">
        <v>8487</v>
      </c>
      <c r="D2428" s="465" t="s">
        <v>436</v>
      </c>
      <c r="E2428" s="465" t="s">
        <v>6069</v>
      </c>
      <c r="F2428" s="469" t="str">
        <f t="shared" si="74"/>
        <v>other</v>
      </c>
      <c r="G2428" s="260">
        <v>3.6805555555555598E-4</v>
      </c>
      <c r="H2428" s="260">
        <v>8.2370682414199994E-2</v>
      </c>
      <c r="I2428" s="260">
        <v>0</v>
      </c>
      <c r="J2428" s="260">
        <v>4.1853944976645406E-4</v>
      </c>
      <c r="K2428" s="260">
        <v>8.3157276942643896E-2</v>
      </c>
      <c r="L2428" s="301">
        <f t="shared" si="75"/>
        <v>0.29936619699351802</v>
      </c>
      <c r="M2428" s="459">
        <f>IFERROR((Tableau1[[#This Row],[Scope 1
(kg CO2-eq)]]+Tableau1[[#This Row],[Scope 2 energy
(kg CO2-eq)]]+Tableau1[[#This Row],[Scope 2 Infrastructure
(kg CO2-eq)]])/Tableau1[[#This Row],[Total CO2-emissions
(kg CO2-eq)
for scope 3 use ]],"")</f>
        <v>0.99496689901020896</v>
      </c>
      <c r="N2428" s="436" t="s">
        <v>436</v>
      </c>
      <c r="O2428" s="259">
        <v>3.6</v>
      </c>
      <c r="P2428" s="259" t="s">
        <v>4258</v>
      </c>
      <c r="Q2428" s="259" t="s">
        <v>5280</v>
      </c>
    </row>
    <row r="2429" spans="1:17" ht="21.75" customHeight="1">
      <c r="A2429" s="301" t="s">
        <v>4258</v>
      </c>
      <c r="B2429" s="301" t="s">
        <v>5280</v>
      </c>
      <c r="C2429" s="316" t="s">
        <v>8488</v>
      </c>
      <c r="D2429" s="465" t="s">
        <v>436</v>
      </c>
      <c r="E2429" s="465" t="s">
        <v>6025</v>
      </c>
      <c r="F2429" s="469" t="str">
        <f t="shared" si="74"/>
        <v>other</v>
      </c>
      <c r="G2429" s="260">
        <v>3.6805555555555598E-4</v>
      </c>
      <c r="H2429" s="260">
        <v>9.9132675404000004E-2</v>
      </c>
      <c r="I2429" s="260">
        <v>0</v>
      </c>
      <c r="J2429" s="260">
        <v>3.2596083674856906E-4</v>
      </c>
      <c r="K2429" s="260">
        <v>9.9826692229039199E-2</v>
      </c>
      <c r="L2429" s="301">
        <f t="shared" si="75"/>
        <v>0.35937609202454113</v>
      </c>
      <c r="M2429" s="459">
        <f>IFERROR((Tableau1[[#This Row],[Scope 1
(kg CO2-eq)]]+Tableau1[[#This Row],[Scope 2 energy
(kg CO2-eq)]]+Tableau1[[#This Row],[Scope 2 Infrastructure
(kg CO2-eq)]])/Tableau1[[#This Row],[Total CO2-emissions
(kg CO2-eq)
for scope 3 use ]],"")</f>
        <v>0.99673472833562626</v>
      </c>
      <c r="N2429" s="436" t="s">
        <v>436</v>
      </c>
      <c r="O2429" s="259">
        <v>3.6</v>
      </c>
      <c r="P2429" s="259" t="s">
        <v>4258</v>
      </c>
      <c r="Q2429" s="259" t="s">
        <v>5280</v>
      </c>
    </row>
    <row r="2430" spans="1:17" ht="21.75" customHeight="1">
      <c r="A2430" s="301" t="s">
        <v>4258</v>
      </c>
      <c r="B2430" s="301" t="s">
        <v>5280</v>
      </c>
      <c r="C2430" s="316" t="s">
        <v>8489</v>
      </c>
      <c r="D2430" s="465" t="s">
        <v>436</v>
      </c>
      <c r="E2430" s="465" t="s">
        <v>6048</v>
      </c>
      <c r="F2430" s="469" t="str">
        <f t="shared" si="74"/>
        <v>other</v>
      </c>
      <c r="G2430" s="260">
        <v>3.6805555555555598E-4</v>
      </c>
      <c r="H2430" s="260">
        <v>0.30728759066880001</v>
      </c>
      <c r="I2430" s="260">
        <v>0</v>
      </c>
      <c r="J2430" s="260">
        <v>3.2596083674856906E-4</v>
      </c>
      <c r="K2430" s="260">
        <v>0.30798160610000902</v>
      </c>
      <c r="L2430" s="301">
        <f t="shared" si="75"/>
        <v>1.1087337819600325</v>
      </c>
      <c r="M2430" s="459">
        <f>IFERROR((Tableau1[[#This Row],[Scope 1
(kg CO2-eq)]]+Tableau1[[#This Row],[Scope 2 energy
(kg CO2-eq)]]+Tableau1[[#This Row],[Scope 2 Infrastructure
(kg CO2-eq)]])/Tableau1[[#This Row],[Total CO2-emissions
(kg CO2-eq)
for scope 3 use ]],"")</f>
        <v>0.99894162550880528</v>
      </c>
      <c r="N2430" s="436" t="s">
        <v>436</v>
      </c>
      <c r="O2430" s="259">
        <v>3.6</v>
      </c>
      <c r="P2430" s="259" t="s">
        <v>4258</v>
      </c>
      <c r="Q2430" s="259" t="s">
        <v>5280</v>
      </c>
    </row>
    <row r="2431" spans="1:17" ht="21.75" customHeight="1">
      <c r="A2431" s="301" t="s">
        <v>4258</v>
      </c>
      <c r="B2431" s="301" t="s">
        <v>5280</v>
      </c>
      <c r="C2431" s="316" t="s">
        <v>8490</v>
      </c>
      <c r="D2431" s="465" t="s">
        <v>436</v>
      </c>
      <c r="E2431" s="465" t="s">
        <v>6030</v>
      </c>
      <c r="F2431" s="469" t="str">
        <f t="shared" si="74"/>
        <v>other</v>
      </c>
      <c r="G2431" s="260">
        <v>3.6805555555555598E-4</v>
      </c>
      <c r="H2431" s="260">
        <v>0.17281834877839999</v>
      </c>
      <c r="I2431" s="260">
        <v>0</v>
      </c>
      <c r="J2431" s="260">
        <v>3.2596083674856906E-4</v>
      </c>
      <c r="K2431" s="260">
        <v>0.17351236555640301</v>
      </c>
      <c r="L2431" s="301">
        <f t="shared" si="75"/>
        <v>0.62464451600305082</v>
      </c>
      <c r="M2431" s="459">
        <f>IFERROR((Tableau1[[#This Row],[Scope 1
(kg CO2-eq)]]+Tableau1[[#This Row],[Scope 2 energy
(kg CO2-eq)]]+Tableau1[[#This Row],[Scope 2 Infrastructure
(kg CO2-eq)]])/Tableau1[[#This Row],[Total CO2-emissions
(kg CO2-eq)
for scope 3 use ]],"")</f>
        <v>0.99812139485619833</v>
      </c>
      <c r="N2431" s="436" t="s">
        <v>436</v>
      </c>
      <c r="O2431" s="259">
        <v>3.6</v>
      </c>
      <c r="P2431" s="259" t="s">
        <v>4258</v>
      </c>
      <c r="Q2431" s="259" t="s">
        <v>5280</v>
      </c>
    </row>
    <row r="2432" spans="1:17" ht="21.75" customHeight="1">
      <c r="A2432" s="301" t="s">
        <v>4258</v>
      </c>
      <c r="B2432" s="301" t="s">
        <v>5280</v>
      </c>
      <c r="C2432" s="316" t="s">
        <v>8491</v>
      </c>
      <c r="D2432" s="465" t="s">
        <v>436</v>
      </c>
      <c r="E2432" s="465" t="s">
        <v>6040</v>
      </c>
      <c r="F2432" s="469" t="str">
        <f t="shared" si="74"/>
        <v>other</v>
      </c>
      <c r="G2432" s="260">
        <v>3.6805555555555598E-4</v>
      </c>
      <c r="H2432" s="260">
        <v>0.17794236945469999</v>
      </c>
      <c r="I2432" s="260">
        <v>0</v>
      </c>
      <c r="J2432" s="260">
        <v>3.2596083674856906E-4</v>
      </c>
      <c r="K2432" s="260">
        <v>0.17863638569847301</v>
      </c>
      <c r="L2432" s="301">
        <f t="shared" si="75"/>
        <v>0.64309098851450286</v>
      </c>
      <c r="M2432" s="459">
        <f>IFERROR((Tableau1[[#This Row],[Scope 1
(kg CO2-eq)]]+Tableau1[[#This Row],[Scope 2 energy
(kg CO2-eq)]]+Tableau1[[#This Row],[Scope 2 Infrastructure
(kg CO2-eq)]])/Tableau1[[#This Row],[Total CO2-emissions
(kg CO2-eq)
for scope 3 use ]],"")</f>
        <v>0.99817528390454746</v>
      </c>
      <c r="N2432" s="436" t="s">
        <v>436</v>
      </c>
      <c r="O2432" s="259">
        <v>3.6</v>
      </c>
      <c r="P2432" s="259" t="s">
        <v>4258</v>
      </c>
      <c r="Q2432" s="259" t="s">
        <v>5280</v>
      </c>
    </row>
    <row r="2433" spans="1:17" ht="21.75" customHeight="1">
      <c r="A2433" s="301" t="s">
        <v>4258</v>
      </c>
      <c r="B2433" s="301" t="s">
        <v>5280</v>
      </c>
      <c r="C2433" s="316" t="s">
        <v>8492</v>
      </c>
      <c r="D2433" s="465" t="s">
        <v>436</v>
      </c>
      <c r="E2433" s="465" t="s">
        <v>6041</v>
      </c>
      <c r="F2433" s="469" t="str">
        <f t="shared" si="74"/>
        <v>other</v>
      </c>
      <c r="G2433" s="260">
        <v>3.6805555555555598E-4</v>
      </c>
      <c r="H2433" s="260">
        <v>0.18870855921419999</v>
      </c>
      <c r="I2433" s="260">
        <v>0</v>
      </c>
      <c r="J2433" s="260">
        <v>3.2596083674856906E-4</v>
      </c>
      <c r="K2433" s="260">
        <v>0.18940257545217301</v>
      </c>
      <c r="L2433" s="301">
        <f t="shared" si="75"/>
        <v>0.68184927162782283</v>
      </c>
      <c r="M2433" s="459">
        <f>IFERROR((Tableau1[[#This Row],[Scope 1
(kg CO2-eq)]]+Tableau1[[#This Row],[Scope 2 energy
(kg CO2-eq)]]+Tableau1[[#This Row],[Scope 2 Infrastructure
(kg CO2-eq)]])/Tableau1[[#This Row],[Total CO2-emissions
(kg CO2-eq)
for scope 3 use ]],"")</f>
        <v>0.99827900607138376</v>
      </c>
      <c r="N2433" s="436" t="s">
        <v>436</v>
      </c>
      <c r="O2433" s="259">
        <v>3.6</v>
      </c>
      <c r="P2433" s="259" t="s">
        <v>4258</v>
      </c>
      <c r="Q2433" s="259" t="s">
        <v>5280</v>
      </c>
    </row>
    <row r="2434" spans="1:17" ht="21.75" customHeight="1">
      <c r="A2434" s="301" t="s">
        <v>4258</v>
      </c>
      <c r="B2434" s="301" t="s">
        <v>5280</v>
      </c>
      <c r="C2434" s="316" t="s">
        <v>8493</v>
      </c>
      <c r="D2434" s="465" t="s">
        <v>436</v>
      </c>
      <c r="E2434" s="465" t="s">
        <v>6042</v>
      </c>
      <c r="F2434" s="469" t="str">
        <f t="shared" ref="F2434:F2497" si="76">IF(ISNUMBER(SEARCH("{CH}", C2434)), "CH", "other")</f>
        <v>other</v>
      </c>
      <c r="G2434" s="260">
        <v>3.6805555555555598E-4</v>
      </c>
      <c r="H2434" s="260">
        <v>0.250582068022</v>
      </c>
      <c r="I2434" s="260">
        <v>0</v>
      </c>
      <c r="J2434" s="260">
        <v>3.2596083674856906E-4</v>
      </c>
      <c r="K2434" s="260">
        <v>0.25127608306103699</v>
      </c>
      <c r="L2434" s="301">
        <f t="shared" ref="L2434:L2497" si="77">IF(N2434="MJ", K2434*3.6, IF(N2434="m", K2434*1000, ""))</f>
        <v>0.90459389901973319</v>
      </c>
      <c r="M2434" s="459">
        <f>IFERROR((Tableau1[[#This Row],[Scope 1
(kg CO2-eq)]]+Tableau1[[#This Row],[Scope 2 energy
(kg CO2-eq)]]+Tableau1[[#This Row],[Scope 2 Infrastructure
(kg CO2-eq)]])/Tableau1[[#This Row],[Total CO2-emissions
(kg CO2-eq)
for scope 3 use ]],"")</f>
        <v>0.99870278349013331</v>
      </c>
      <c r="N2434" s="436" t="s">
        <v>436</v>
      </c>
      <c r="O2434" s="259">
        <v>3.6</v>
      </c>
      <c r="P2434" s="259" t="s">
        <v>4258</v>
      </c>
      <c r="Q2434" s="259" t="s">
        <v>5280</v>
      </c>
    </row>
    <row r="2435" spans="1:17" ht="21.75" customHeight="1">
      <c r="A2435" s="301" t="s">
        <v>4258</v>
      </c>
      <c r="B2435" s="301" t="s">
        <v>5280</v>
      </c>
      <c r="C2435" s="316" t="s">
        <v>8494</v>
      </c>
      <c r="D2435" s="465" t="s">
        <v>436</v>
      </c>
      <c r="E2435" s="465" t="s">
        <v>6028</v>
      </c>
      <c r="F2435" s="469" t="str">
        <f t="shared" si="76"/>
        <v>other</v>
      </c>
      <c r="G2435" s="260">
        <v>3.6805555555555598E-4</v>
      </c>
      <c r="H2435" s="260">
        <v>8.4329229320000004E-3</v>
      </c>
      <c r="I2435" s="260">
        <v>0</v>
      </c>
      <c r="J2435" s="260">
        <v>3.2596083674856906E-4</v>
      </c>
      <c r="K2435" s="260">
        <v>9.1269359938459197E-3</v>
      </c>
      <c r="L2435" s="301">
        <f t="shared" si="77"/>
        <v>3.2856969577845313E-2</v>
      </c>
      <c r="M2435" s="459">
        <f>IFERROR((Tableau1[[#This Row],[Scope 1
(kg CO2-eq)]]+Tableau1[[#This Row],[Scope 2 energy
(kg CO2-eq)]]+Tableau1[[#This Row],[Scope 2 Infrastructure
(kg CO2-eq)]])/Tableau1[[#This Row],[Total CO2-emissions
(kg CO2-eq)
for scope 3 use ]],"")</f>
        <v>0.96428620661850273</v>
      </c>
      <c r="N2435" s="436" t="s">
        <v>436</v>
      </c>
      <c r="O2435" s="259">
        <v>3.6</v>
      </c>
      <c r="P2435" s="259" t="s">
        <v>4258</v>
      </c>
      <c r="Q2435" s="259" t="s">
        <v>5280</v>
      </c>
    </row>
    <row r="2436" spans="1:17" ht="21.75" customHeight="1">
      <c r="A2436" s="301" t="s">
        <v>4258</v>
      </c>
      <c r="B2436" s="301" t="s">
        <v>5280</v>
      </c>
      <c r="C2436" s="316" t="s">
        <v>8495</v>
      </c>
      <c r="D2436" s="465" t="s">
        <v>436</v>
      </c>
      <c r="E2436" s="465" t="s">
        <v>6054</v>
      </c>
      <c r="F2436" s="469" t="str">
        <f t="shared" si="76"/>
        <v>other</v>
      </c>
      <c r="G2436" s="260">
        <v>3.6805555555555598E-4</v>
      </c>
      <c r="H2436" s="260">
        <v>0.1203549356838</v>
      </c>
      <c r="I2436" s="260">
        <v>0</v>
      </c>
      <c r="J2436" s="260">
        <v>3.2596083674856906E-4</v>
      </c>
      <c r="K2436" s="260">
        <v>0.12104895170128099</v>
      </c>
      <c r="L2436" s="301">
        <f t="shared" si="77"/>
        <v>0.43577622612461159</v>
      </c>
      <c r="M2436" s="459">
        <f>IFERROR((Tableau1[[#This Row],[Scope 1
(kg CO2-eq)]]+Tableau1[[#This Row],[Scope 2 energy
(kg CO2-eq)]]+Tableau1[[#This Row],[Scope 2 Infrastructure
(kg CO2-eq)]])/Tableau1[[#This Row],[Total CO2-emissions
(kg CO2-eq)
for scope 3 use ]],"")</f>
        <v>0.99730720128225614</v>
      </c>
      <c r="N2436" s="436" t="s">
        <v>436</v>
      </c>
      <c r="O2436" s="259">
        <v>3.6</v>
      </c>
      <c r="P2436" s="259" t="s">
        <v>4258</v>
      </c>
      <c r="Q2436" s="259" t="s">
        <v>5280</v>
      </c>
    </row>
    <row r="2437" spans="1:17" ht="21.75" customHeight="1">
      <c r="A2437" s="301" t="s">
        <v>4258</v>
      </c>
      <c r="B2437" s="301" t="s">
        <v>5280</v>
      </c>
      <c r="C2437" s="316" t="s">
        <v>8496</v>
      </c>
      <c r="D2437" s="465" t="s">
        <v>436</v>
      </c>
      <c r="E2437" s="465" t="s">
        <v>6049</v>
      </c>
      <c r="F2437" s="469" t="str">
        <f t="shared" si="76"/>
        <v>other</v>
      </c>
      <c r="G2437" s="260">
        <v>3.6805555555555598E-4</v>
      </c>
      <c r="H2437" s="260">
        <v>7.8681917031299994E-2</v>
      </c>
      <c r="I2437" s="260">
        <v>0</v>
      </c>
      <c r="J2437" s="260">
        <v>3.2596083674856906E-4</v>
      </c>
      <c r="K2437" s="260">
        <v>7.9375932568242102E-2</v>
      </c>
      <c r="L2437" s="301">
        <f t="shared" si="77"/>
        <v>0.28575335724567158</v>
      </c>
      <c r="M2437" s="459">
        <f>IFERROR((Tableau1[[#This Row],[Scope 1
(kg CO2-eq)]]+Tableau1[[#This Row],[Scope 2 energy
(kg CO2-eq)]]+Tableau1[[#This Row],[Scope 2 Infrastructure
(kg CO2-eq)]])/Tableau1[[#This Row],[Total CO2-emissions
(kg CO2-eq)
for scope 3 use ]],"")</f>
        <v>0.9958934658045584</v>
      </c>
      <c r="N2437" s="436" t="s">
        <v>436</v>
      </c>
      <c r="O2437" s="259">
        <v>3.6</v>
      </c>
      <c r="P2437" s="259" t="s">
        <v>4258</v>
      </c>
      <c r="Q2437" s="259" t="s">
        <v>5280</v>
      </c>
    </row>
    <row r="2438" spans="1:17" ht="21.75" customHeight="1">
      <c r="A2438" s="301" t="s">
        <v>4258</v>
      </c>
      <c r="B2438" s="301" t="s">
        <v>5280</v>
      </c>
      <c r="C2438" s="316" t="s">
        <v>8497</v>
      </c>
      <c r="D2438" s="465" t="s">
        <v>436</v>
      </c>
      <c r="E2438" s="465" t="s">
        <v>6070</v>
      </c>
      <c r="F2438" s="469" t="str">
        <f t="shared" si="76"/>
        <v>other</v>
      </c>
      <c r="G2438" s="260">
        <v>3.6805555555555598E-4</v>
      </c>
      <c r="H2438" s="260">
        <v>0.216153856851</v>
      </c>
      <c r="I2438" s="260">
        <v>0</v>
      </c>
      <c r="J2438" s="260">
        <v>3.2596083674856906E-4</v>
      </c>
      <c r="K2438" s="260">
        <v>0.21684787263741101</v>
      </c>
      <c r="L2438" s="301">
        <f t="shared" si="77"/>
        <v>0.78065234149467966</v>
      </c>
      <c r="M2438" s="459">
        <f>IFERROR((Tableau1[[#This Row],[Scope 1
(kg CO2-eq)]]+Tableau1[[#This Row],[Scope 2 energy
(kg CO2-eq)]]+Tableau1[[#This Row],[Scope 2 Infrastructure
(kg CO2-eq)]])/Tableau1[[#This Row],[Total CO2-emissions
(kg CO2-eq)
for scope 3 use ]],"")</f>
        <v>0.9984968253232509</v>
      </c>
      <c r="N2438" s="436" t="s">
        <v>436</v>
      </c>
      <c r="O2438" s="259">
        <v>3.6</v>
      </c>
      <c r="P2438" s="259" t="s">
        <v>4258</v>
      </c>
      <c r="Q2438" s="259" t="s">
        <v>5280</v>
      </c>
    </row>
    <row r="2439" spans="1:17" ht="21.75" customHeight="1">
      <c r="A2439" s="301" t="s">
        <v>4258</v>
      </c>
      <c r="B2439" s="301" t="s">
        <v>5280</v>
      </c>
      <c r="C2439" s="316" t="s">
        <v>8498</v>
      </c>
      <c r="D2439" s="465" t="s">
        <v>436</v>
      </c>
      <c r="E2439" s="465" t="s">
        <v>6071</v>
      </c>
      <c r="F2439" s="469" t="str">
        <f t="shared" si="76"/>
        <v>other</v>
      </c>
      <c r="G2439" s="260">
        <v>3.6805555555555598E-4</v>
      </c>
      <c r="H2439" s="260">
        <v>0.21572024333449999</v>
      </c>
      <c r="I2439" s="260">
        <v>0</v>
      </c>
      <c r="J2439" s="260">
        <v>3.2596083674856906E-4</v>
      </c>
      <c r="K2439" s="260">
        <v>0.21641425948131901</v>
      </c>
      <c r="L2439" s="301">
        <f t="shared" si="77"/>
        <v>0.77909133413274845</v>
      </c>
      <c r="M2439" s="459">
        <f>IFERROR((Tableau1[[#This Row],[Scope 1
(kg CO2-eq)]]+Tableau1[[#This Row],[Scope 2 energy
(kg CO2-eq)]]+Tableau1[[#This Row],[Scope 2 Infrastructure
(kg CO2-eq)]])/Tableau1[[#This Row],[Total CO2-emissions
(kg CO2-eq)
for scope 3 use ]],"")</f>
        <v>0.99849381185858688</v>
      </c>
      <c r="N2439" s="436" t="s">
        <v>436</v>
      </c>
      <c r="O2439" s="259">
        <v>3.6</v>
      </c>
      <c r="P2439" s="259" t="s">
        <v>4258</v>
      </c>
      <c r="Q2439" s="259" t="s">
        <v>5280</v>
      </c>
    </row>
    <row r="2440" spans="1:17" ht="21.75" customHeight="1">
      <c r="A2440" s="301" t="s">
        <v>4258</v>
      </c>
      <c r="B2440" s="301" t="s">
        <v>5280</v>
      </c>
      <c r="C2440" s="316" t="s">
        <v>8499</v>
      </c>
      <c r="D2440" s="465" t="s">
        <v>436</v>
      </c>
      <c r="E2440" s="465" t="s">
        <v>6021</v>
      </c>
      <c r="F2440" s="469" t="str">
        <f t="shared" si="76"/>
        <v>other</v>
      </c>
      <c r="G2440" s="260">
        <v>3.6805555555555598E-4</v>
      </c>
      <c r="H2440" s="260">
        <v>0.25673329844999998</v>
      </c>
      <c r="I2440" s="260">
        <v>0</v>
      </c>
      <c r="J2440" s="260">
        <v>3.2596083674856906E-4</v>
      </c>
      <c r="K2440" s="260">
        <v>0.25742731317026402</v>
      </c>
      <c r="L2440" s="301">
        <f t="shared" si="77"/>
        <v>0.92673832741295048</v>
      </c>
      <c r="M2440" s="459">
        <f>IFERROR((Tableau1[[#This Row],[Scope 1
(kg CO2-eq)]]+Tableau1[[#This Row],[Scope 2 energy
(kg CO2-eq)]]+Tableau1[[#This Row],[Scope 2 Infrastructure
(kg CO2-eq)]])/Tableau1[[#This Row],[Total CO2-emissions
(kg CO2-eq)
for scope 3 use ]],"")</f>
        <v>0.99873378173941918</v>
      </c>
      <c r="N2440" s="436" t="s">
        <v>436</v>
      </c>
      <c r="O2440" s="259">
        <v>3.6</v>
      </c>
      <c r="P2440" s="259" t="s">
        <v>4258</v>
      </c>
      <c r="Q2440" s="259" t="s">
        <v>5280</v>
      </c>
    </row>
    <row r="2441" spans="1:17" ht="21.75" customHeight="1">
      <c r="A2441" s="301" t="s">
        <v>4258</v>
      </c>
      <c r="B2441" s="301" t="s">
        <v>5280</v>
      </c>
      <c r="C2441" s="316" t="s">
        <v>8500</v>
      </c>
      <c r="D2441" s="465" t="s">
        <v>436</v>
      </c>
      <c r="E2441" s="465" t="s">
        <v>6072</v>
      </c>
      <c r="F2441" s="469" t="str">
        <f t="shared" si="76"/>
        <v>other</v>
      </c>
      <c r="G2441" s="260">
        <v>3.6805555555555598E-4</v>
      </c>
      <c r="H2441" s="260">
        <v>0.22951415463479999</v>
      </c>
      <c r="I2441" s="260">
        <v>0</v>
      </c>
      <c r="J2441" s="260">
        <v>3.2596083674856906E-4</v>
      </c>
      <c r="K2441" s="260">
        <v>0.23020817147591799</v>
      </c>
      <c r="L2441" s="301">
        <f t="shared" si="77"/>
        <v>0.82874941731330476</v>
      </c>
      <c r="M2441" s="459">
        <f>IFERROR((Tableau1[[#This Row],[Scope 1
(kg CO2-eq)]]+Tableau1[[#This Row],[Scope 2 energy
(kg CO2-eq)]]+Tableau1[[#This Row],[Scope 2 Infrastructure
(kg CO2-eq)]])/Tableau1[[#This Row],[Total CO2-emissions
(kg CO2-eq)
for scope 3 use ]],"")</f>
        <v>0.99858405857849164</v>
      </c>
      <c r="N2441" s="436" t="s">
        <v>436</v>
      </c>
      <c r="O2441" s="259">
        <v>3.6</v>
      </c>
      <c r="P2441" s="259" t="s">
        <v>4258</v>
      </c>
      <c r="Q2441" s="259" t="s">
        <v>5280</v>
      </c>
    </row>
    <row r="2442" spans="1:17" ht="21.75" customHeight="1">
      <c r="A2442" s="301" t="s">
        <v>4258</v>
      </c>
      <c r="B2442" s="301" t="s">
        <v>5280</v>
      </c>
      <c r="C2442" s="316" t="s">
        <v>8501</v>
      </c>
      <c r="D2442" s="465" t="s">
        <v>436</v>
      </c>
      <c r="E2442" s="465" t="s">
        <v>6073</v>
      </c>
      <c r="F2442" s="469" t="str">
        <f t="shared" si="76"/>
        <v>other</v>
      </c>
      <c r="G2442" s="260">
        <v>3.6805555555555598E-4</v>
      </c>
      <c r="H2442" s="260">
        <v>9.69988812408E-2</v>
      </c>
      <c r="I2442" s="260">
        <v>0</v>
      </c>
      <c r="J2442" s="260">
        <v>3.2596083674856906E-4</v>
      </c>
      <c r="K2442" s="260">
        <v>9.76928972609825E-2</v>
      </c>
      <c r="L2442" s="301">
        <f t="shared" si="77"/>
        <v>0.351694430139537</v>
      </c>
      <c r="M2442" s="459">
        <f>IFERROR((Tableau1[[#This Row],[Scope 1
(kg CO2-eq)]]+Tableau1[[#This Row],[Scope 2 energy
(kg CO2-eq)]]+Tableau1[[#This Row],[Scope 2 Infrastructure
(kg CO2-eq)]])/Tableau1[[#This Row],[Total CO2-emissions
(kg CO2-eq)
for scope 3 use ]],"")</f>
        <v>0.99666341695490757</v>
      </c>
      <c r="N2442" s="436" t="s">
        <v>436</v>
      </c>
      <c r="O2442" s="259">
        <v>3.6</v>
      </c>
      <c r="P2442" s="259" t="s">
        <v>4258</v>
      </c>
      <c r="Q2442" s="259" t="s">
        <v>5280</v>
      </c>
    </row>
    <row r="2443" spans="1:17" ht="21.75" customHeight="1">
      <c r="A2443" s="301" t="s">
        <v>4258</v>
      </c>
      <c r="B2443" s="301" t="s">
        <v>5280</v>
      </c>
      <c r="C2443" s="316" t="s">
        <v>8502</v>
      </c>
      <c r="D2443" s="465" t="s">
        <v>436</v>
      </c>
      <c r="E2443" s="465" t="s">
        <v>6074</v>
      </c>
      <c r="F2443" s="469" t="str">
        <f t="shared" si="76"/>
        <v>other</v>
      </c>
      <c r="G2443" s="260">
        <v>3.6805555555555598E-4</v>
      </c>
      <c r="H2443" s="260">
        <v>0.14226218829599999</v>
      </c>
      <c r="I2443" s="260">
        <v>0</v>
      </c>
      <c r="J2443" s="260">
        <v>3.2596083674856906E-4</v>
      </c>
      <c r="K2443" s="260">
        <v>0.14295620417565499</v>
      </c>
      <c r="L2443" s="301">
        <f t="shared" si="77"/>
        <v>0.51464233503235801</v>
      </c>
      <c r="M2443" s="459">
        <f>IFERROR((Tableau1[[#This Row],[Scope 1
(kg CO2-eq)]]+Tableau1[[#This Row],[Scope 2 energy
(kg CO2-eq)]]+Tableau1[[#This Row],[Scope 2 Infrastructure
(kg CO2-eq)]])/Tableau1[[#This Row],[Total CO2-emissions
(kg CO2-eq)
for scope 3 use ]],"")</f>
        <v>0.99771985884782632</v>
      </c>
      <c r="N2443" s="436" t="s">
        <v>436</v>
      </c>
      <c r="O2443" s="259">
        <v>3.6</v>
      </c>
      <c r="P2443" s="259" t="s">
        <v>4258</v>
      </c>
      <c r="Q2443" s="259" t="s">
        <v>5280</v>
      </c>
    </row>
    <row r="2444" spans="1:17" ht="21.75" customHeight="1">
      <c r="A2444" s="301" t="s">
        <v>4258</v>
      </c>
      <c r="B2444" s="301" t="s">
        <v>5280</v>
      </c>
      <c r="C2444" s="316" t="s">
        <v>8503</v>
      </c>
      <c r="D2444" s="465" t="s">
        <v>436</v>
      </c>
      <c r="E2444" s="465" t="s">
        <v>6015</v>
      </c>
      <c r="F2444" s="469" t="str">
        <f t="shared" si="76"/>
        <v>other</v>
      </c>
      <c r="G2444" s="260">
        <v>3.6805555555555598E-4</v>
      </c>
      <c r="H2444" s="260">
        <v>0.19753480076400001</v>
      </c>
      <c r="I2444" s="260">
        <v>0</v>
      </c>
      <c r="J2444" s="260">
        <v>3.2596083674856906E-4</v>
      </c>
      <c r="K2444" s="260">
        <v>0.19822881801314801</v>
      </c>
      <c r="L2444" s="301">
        <f t="shared" si="77"/>
        <v>0.71362374484733282</v>
      </c>
      <c r="M2444" s="459">
        <f>IFERROR((Tableau1[[#This Row],[Scope 1
(kg CO2-eq)]]+Tableau1[[#This Row],[Scope 2 energy
(kg CO2-eq)]]+Tableau1[[#This Row],[Scope 2 Infrastructure
(kg CO2-eq)]])/Tableau1[[#This Row],[Total CO2-emissions
(kg CO2-eq)
for scope 3 use ]],"")</f>
        <v>0.99835562913172982</v>
      </c>
      <c r="N2444" s="436" t="s">
        <v>436</v>
      </c>
      <c r="O2444" s="259">
        <v>3.6</v>
      </c>
      <c r="P2444" s="259" t="s">
        <v>4258</v>
      </c>
      <c r="Q2444" s="259" t="s">
        <v>5280</v>
      </c>
    </row>
    <row r="2445" spans="1:17" ht="21.75" customHeight="1">
      <c r="A2445" s="301" t="s">
        <v>4258</v>
      </c>
      <c r="B2445" s="301" t="s">
        <v>5280</v>
      </c>
      <c r="C2445" s="316" t="s">
        <v>8504</v>
      </c>
      <c r="D2445" s="465" t="s">
        <v>436</v>
      </c>
      <c r="E2445" s="465" t="s">
        <v>6075</v>
      </c>
      <c r="F2445" s="469" t="str">
        <f t="shared" si="76"/>
        <v>other</v>
      </c>
      <c r="G2445" s="260">
        <v>3.6805555555555598E-4</v>
      </c>
      <c r="H2445" s="260">
        <v>0.29777191061239999</v>
      </c>
      <c r="I2445" s="260">
        <v>0</v>
      </c>
      <c r="J2445" s="260">
        <v>3.2596083674856906E-4</v>
      </c>
      <c r="K2445" s="260">
        <v>0.29846592666146499</v>
      </c>
      <c r="L2445" s="301">
        <f t="shared" si="77"/>
        <v>1.074477335981274</v>
      </c>
      <c r="M2445" s="459">
        <f>IFERROR((Tableau1[[#This Row],[Scope 1
(kg CO2-eq)]]+Tableau1[[#This Row],[Scope 2 energy
(kg CO2-eq)]]+Tableau1[[#This Row],[Scope 2 Infrastructure
(kg CO2-eq)]])/Tableau1[[#This Row],[Total CO2-emissions
(kg CO2-eq)
for scope 3 use ]],"")</f>
        <v>0.99890788038301226</v>
      </c>
      <c r="N2445" s="436" t="s">
        <v>436</v>
      </c>
      <c r="O2445" s="259">
        <v>3.6</v>
      </c>
      <c r="P2445" s="259" t="s">
        <v>4258</v>
      </c>
      <c r="Q2445" s="259" t="s">
        <v>5280</v>
      </c>
    </row>
    <row r="2446" spans="1:17" ht="21.75" customHeight="1">
      <c r="A2446" s="301" t="s">
        <v>5180</v>
      </c>
      <c r="B2446" s="301" t="s">
        <v>5279</v>
      </c>
      <c r="C2446" s="316" t="s">
        <v>8505</v>
      </c>
      <c r="D2446" s="465" t="s">
        <v>436</v>
      </c>
      <c r="E2446" s="465" t="s">
        <v>700</v>
      </c>
      <c r="F2446" s="469" t="str">
        <f t="shared" si="76"/>
        <v>CH</v>
      </c>
      <c r="G2446" s="260">
        <v>3.6805555555555598E-4</v>
      </c>
      <c r="H2446" s="260">
        <v>0</v>
      </c>
      <c r="I2446" s="260">
        <v>7.9058041509999996E-3</v>
      </c>
      <c r="J2446" s="260">
        <v>3.2595605726415904E-4</v>
      </c>
      <c r="K2446" s="260">
        <v>8.5998161097978407E-3</v>
      </c>
      <c r="L2446" s="301">
        <f t="shared" si="77"/>
        <v>3.0959337995272226E-2</v>
      </c>
      <c r="M2446" s="459">
        <f>IFERROR((Tableau1[[#This Row],[Scope 1
(kg CO2-eq)]]+Tableau1[[#This Row],[Scope 2 energy
(kg CO2-eq)]]+Tableau1[[#This Row],[Scope 2 Infrastructure
(kg CO2-eq)]])/Tableau1[[#This Row],[Total CO2-emissions
(kg CO2-eq)
for scope 3 use ]],"")</f>
        <v>0.96209728218828761</v>
      </c>
      <c r="N2446" s="436" t="s">
        <v>436</v>
      </c>
      <c r="O2446" s="259">
        <v>3.6</v>
      </c>
      <c r="P2446" s="259" t="s">
        <v>5180</v>
      </c>
      <c r="Q2446" s="259" t="s">
        <v>5279</v>
      </c>
    </row>
    <row r="2447" spans="1:17" ht="21.75" customHeight="1">
      <c r="A2447" s="301" t="s">
        <v>5180</v>
      </c>
      <c r="B2447" s="301" t="s">
        <v>5279</v>
      </c>
      <c r="C2447" s="316" t="s">
        <v>8506</v>
      </c>
      <c r="D2447" s="465" t="s">
        <v>436</v>
      </c>
      <c r="E2447" s="465" t="s">
        <v>700</v>
      </c>
      <c r="F2447" s="469" t="str">
        <f t="shared" si="76"/>
        <v>CH</v>
      </c>
      <c r="G2447" s="260">
        <v>3.6805555555555598E-4</v>
      </c>
      <c r="H2447" s="260">
        <v>0</v>
      </c>
      <c r="I2447" s="260">
        <v>1.0587266584000001E-2</v>
      </c>
      <c r="J2447" s="260">
        <v>3.2595605726415904E-4</v>
      </c>
      <c r="K2447" s="260">
        <v>1.12812785315993E-2</v>
      </c>
      <c r="L2447" s="301">
        <f t="shared" si="77"/>
        <v>4.0612602713757481E-2</v>
      </c>
      <c r="M2447" s="459">
        <f>IFERROR((Tableau1[[#This Row],[Scope 1
(kg CO2-eq)]]+Tableau1[[#This Row],[Scope 2 energy
(kg CO2-eq)]]+Tableau1[[#This Row],[Scope 2 Infrastructure
(kg CO2-eq)]])/Tableau1[[#This Row],[Total CO2-emissions
(kg CO2-eq)
for scope 3 use ]],"")</f>
        <v>0.97110643167521071</v>
      </c>
      <c r="N2447" s="436" t="s">
        <v>436</v>
      </c>
      <c r="O2447" s="259">
        <v>3.6</v>
      </c>
      <c r="P2447" s="259" t="s">
        <v>5180</v>
      </c>
      <c r="Q2447" s="259" t="s">
        <v>5279</v>
      </c>
    </row>
    <row r="2448" spans="1:17" ht="21.75" customHeight="1">
      <c r="A2448" s="301" t="s">
        <v>5180</v>
      </c>
      <c r="B2448" s="301" t="s">
        <v>5279</v>
      </c>
      <c r="C2448" s="316" t="s">
        <v>8507</v>
      </c>
      <c r="D2448" s="465" t="s">
        <v>436</v>
      </c>
      <c r="E2448" s="465" t="s">
        <v>700</v>
      </c>
      <c r="F2448" s="469" t="str">
        <f t="shared" si="76"/>
        <v>CH</v>
      </c>
      <c r="G2448" s="260">
        <v>3.6805555555555598E-4</v>
      </c>
      <c r="H2448" s="260">
        <v>0</v>
      </c>
      <c r="I2448" s="260">
        <v>1.1599020873E-2</v>
      </c>
      <c r="J2448" s="260">
        <v>3.2595605726415904E-4</v>
      </c>
      <c r="K2448" s="260">
        <v>1.2293032955970101E-2</v>
      </c>
      <c r="L2448" s="301">
        <f t="shared" si="77"/>
        <v>4.4254918641492363E-2</v>
      </c>
      <c r="M2448" s="459">
        <f>IFERROR((Tableau1[[#This Row],[Scope 1
(kg CO2-eq)]]+Tableau1[[#This Row],[Scope 2 energy
(kg CO2-eq)]]+Tableau1[[#This Row],[Scope 2 Infrastructure
(kg CO2-eq)]])/Tableau1[[#This Row],[Total CO2-emissions
(kg CO2-eq)
for scope 3 use ]],"")</f>
        <v>0.97348445020996677</v>
      </c>
      <c r="N2448" s="436" t="s">
        <v>436</v>
      </c>
      <c r="O2448" s="259">
        <v>3.6</v>
      </c>
      <c r="P2448" s="259" t="s">
        <v>5180</v>
      </c>
      <c r="Q2448" s="259" t="s">
        <v>5279</v>
      </c>
    </row>
    <row r="2449" spans="1:17" ht="21.75" customHeight="1">
      <c r="A2449" s="301" t="s">
        <v>5180</v>
      </c>
      <c r="B2449" s="301" t="s">
        <v>5279</v>
      </c>
      <c r="C2449" s="316" t="s">
        <v>8508</v>
      </c>
      <c r="D2449" s="465" t="s">
        <v>436</v>
      </c>
      <c r="E2449" s="465" t="s">
        <v>700</v>
      </c>
      <c r="F2449" s="469" t="str">
        <f t="shared" si="76"/>
        <v>CH</v>
      </c>
      <c r="G2449" s="260">
        <v>3.6805555555555598E-4</v>
      </c>
      <c r="H2449" s="260">
        <v>0</v>
      </c>
      <c r="I2449" s="260">
        <v>1.154792766E-2</v>
      </c>
      <c r="J2449" s="260">
        <v>3.2595605726415904E-4</v>
      </c>
      <c r="K2449" s="260">
        <v>1.22419390416031E-2</v>
      </c>
      <c r="L2449" s="301">
        <f t="shared" si="77"/>
        <v>4.4070980549771162E-2</v>
      </c>
      <c r="M2449" s="459">
        <f>IFERROR((Tableau1[[#This Row],[Scope 1
(kg CO2-eq)]]+Tableau1[[#This Row],[Scope 2 energy
(kg CO2-eq)]]+Tableau1[[#This Row],[Scope 2 Infrastructure
(kg CO2-eq)]])/Tableau1[[#This Row],[Total CO2-emissions
(kg CO2-eq)
for scope 3 use ]],"")</f>
        <v>0.97337384012942618</v>
      </c>
      <c r="N2449" s="436" t="s">
        <v>436</v>
      </c>
      <c r="O2449" s="259">
        <v>3.6</v>
      </c>
      <c r="P2449" s="259" t="s">
        <v>5180</v>
      </c>
      <c r="Q2449" s="259" t="s">
        <v>5279</v>
      </c>
    </row>
    <row r="2450" spans="1:17" ht="21.75" customHeight="1">
      <c r="A2450" s="301" t="s">
        <v>5180</v>
      </c>
      <c r="B2450" s="301" t="s">
        <v>5279</v>
      </c>
      <c r="C2450" s="316" t="s">
        <v>8509</v>
      </c>
      <c r="D2450" s="465" t="s">
        <v>436</v>
      </c>
      <c r="E2450" s="465" t="s">
        <v>700</v>
      </c>
      <c r="F2450" s="469" t="str">
        <f t="shared" si="76"/>
        <v>CH</v>
      </c>
      <c r="G2450" s="260">
        <v>3.6805555555555598E-4</v>
      </c>
      <c r="H2450" s="260">
        <v>0</v>
      </c>
      <c r="I2450" s="260">
        <v>1.6498712384000001E-2</v>
      </c>
      <c r="J2450" s="260">
        <v>3.2595605726415904E-4</v>
      </c>
      <c r="K2450" s="260">
        <v>1.71927235605411E-2</v>
      </c>
      <c r="L2450" s="301">
        <f t="shared" si="77"/>
        <v>6.1893804817947963E-2</v>
      </c>
      <c r="M2450" s="459">
        <f>IFERROR((Tableau1[[#This Row],[Scope 1
(kg CO2-eq)]]+Tableau1[[#This Row],[Scope 2 energy
(kg CO2-eq)]]+Tableau1[[#This Row],[Scope 2 Infrastructure
(kg CO2-eq)]])/Tableau1[[#This Row],[Total CO2-emissions
(kg CO2-eq)
for scope 3 use ]],"")</f>
        <v>0.98104107125100048</v>
      </c>
      <c r="N2450" s="436" t="s">
        <v>436</v>
      </c>
      <c r="O2450" s="259">
        <v>3.6</v>
      </c>
      <c r="P2450" s="259" t="s">
        <v>5180</v>
      </c>
      <c r="Q2450" s="259" t="s">
        <v>5279</v>
      </c>
    </row>
    <row r="2451" spans="1:17" ht="21.75" customHeight="1">
      <c r="A2451" s="301" t="s">
        <v>5180</v>
      </c>
      <c r="B2451" s="301" t="s">
        <v>5279</v>
      </c>
      <c r="C2451" s="316" t="s">
        <v>8510</v>
      </c>
      <c r="D2451" s="465" t="s">
        <v>436</v>
      </c>
      <c r="E2451" s="465" t="s">
        <v>700</v>
      </c>
      <c r="F2451" s="469" t="str">
        <f t="shared" si="76"/>
        <v>CH</v>
      </c>
      <c r="G2451" s="260">
        <v>3.6805555555555598E-4</v>
      </c>
      <c r="H2451" s="260">
        <v>0</v>
      </c>
      <c r="I2451" s="260">
        <v>1.4760468822E-2</v>
      </c>
      <c r="J2451" s="260">
        <v>3.2595605726415904E-4</v>
      </c>
      <c r="K2451" s="260">
        <v>1.5454480660851999E-2</v>
      </c>
      <c r="L2451" s="301">
        <f t="shared" si="77"/>
        <v>5.56361303790672E-2</v>
      </c>
      <c r="M2451" s="459">
        <f>IFERROR((Tableau1[[#This Row],[Scope 1
(kg CO2-eq)]]+Tableau1[[#This Row],[Scope 2 energy
(kg CO2-eq)]]+Tableau1[[#This Row],[Scope 2 Infrastructure
(kg CO2-eq)]])/Tableau1[[#This Row],[Total CO2-emissions
(kg CO2-eq)
for scope 3 use ]],"")</f>
        <v>0.9789086226545205</v>
      </c>
      <c r="N2451" s="436" t="s">
        <v>436</v>
      </c>
      <c r="O2451" s="259">
        <v>3.6</v>
      </c>
      <c r="P2451" s="259" t="s">
        <v>5180</v>
      </c>
      <c r="Q2451" s="259" t="s">
        <v>5279</v>
      </c>
    </row>
    <row r="2452" spans="1:17" ht="21.75" customHeight="1">
      <c r="A2452" s="301" t="s">
        <v>5180</v>
      </c>
      <c r="B2452" s="301" t="s">
        <v>5279</v>
      </c>
      <c r="C2452" s="316" t="s">
        <v>8511</v>
      </c>
      <c r="D2452" s="465" t="s">
        <v>436</v>
      </c>
      <c r="E2452" s="465" t="s">
        <v>700</v>
      </c>
      <c r="F2452" s="469" t="str">
        <f t="shared" si="76"/>
        <v>CH</v>
      </c>
      <c r="G2452" s="260">
        <v>3.6805555555555598E-4</v>
      </c>
      <c r="H2452" s="260">
        <v>0</v>
      </c>
      <c r="I2452" s="260">
        <v>1.9935814316999999E-2</v>
      </c>
      <c r="J2452" s="260">
        <v>3.2595605726415904E-4</v>
      </c>
      <c r="K2452" s="260">
        <v>2.0629826148750599E-2</v>
      </c>
      <c r="L2452" s="301">
        <f t="shared" si="77"/>
        <v>7.4267374135502162E-2</v>
      </c>
      <c r="M2452" s="459">
        <f>IFERROR((Tableau1[[#This Row],[Scope 1
(kg CO2-eq)]]+Tableau1[[#This Row],[Scope 2 energy
(kg CO2-eq)]]+Tableau1[[#This Row],[Scope 2 Infrastructure
(kg CO2-eq)]])/Tableau1[[#This Row],[Total CO2-emissions
(kg CO2-eq)
for scope 3 use ]],"")</f>
        <v>0.98419975651540881</v>
      </c>
      <c r="N2452" s="436" t="s">
        <v>436</v>
      </c>
      <c r="O2452" s="259">
        <v>3.6</v>
      </c>
      <c r="P2452" s="259" t="s">
        <v>5180</v>
      </c>
      <c r="Q2452" s="259" t="s">
        <v>5279</v>
      </c>
    </row>
    <row r="2453" spans="1:17" ht="21.75" customHeight="1">
      <c r="A2453" s="301" t="s">
        <v>5180</v>
      </c>
      <c r="B2453" s="301" t="s">
        <v>5279</v>
      </c>
      <c r="C2453" s="316" t="s">
        <v>8512</v>
      </c>
      <c r="D2453" s="465" t="s">
        <v>436</v>
      </c>
      <c r="E2453" s="465" t="s">
        <v>700</v>
      </c>
      <c r="F2453" s="469" t="str">
        <f t="shared" si="76"/>
        <v>CH</v>
      </c>
      <c r="G2453" s="260">
        <v>3.6805555555555598E-4</v>
      </c>
      <c r="H2453" s="260">
        <v>0</v>
      </c>
      <c r="I2453" s="260">
        <v>7.9404179149999993E-3</v>
      </c>
      <c r="J2453" s="260">
        <v>3.2595605726415904E-4</v>
      </c>
      <c r="K2453" s="260">
        <v>8.6344299104545302E-3</v>
      </c>
      <c r="L2453" s="301">
        <f t="shared" si="77"/>
        <v>3.1083947677636309E-2</v>
      </c>
      <c r="M2453" s="459">
        <f>IFERROR((Tableau1[[#This Row],[Scope 1
(kg CO2-eq)]]+Tableau1[[#This Row],[Scope 2 energy
(kg CO2-eq)]]+Tableau1[[#This Row],[Scope 2 Infrastructure
(kg CO2-eq)]])/Tableau1[[#This Row],[Total CO2-emissions
(kg CO2-eq)
for scope 3 use ]],"")</f>
        <v>0.96224922278837322</v>
      </c>
      <c r="N2453" s="436" t="s">
        <v>436</v>
      </c>
      <c r="O2453" s="259">
        <v>3.6</v>
      </c>
      <c r="P2453" s="259" t="s">
        <v>5180</v>
      </c>
      <c r="Q2453" s="259" t="s">
        <v>5279</v>
      </c>
    </row>
    <row r="2454" spans="1:17" ht="21.75" customHeight="1">
      <c r="A2454" s="301" t="s">
        <v>4258</v>
      </c>
      <c r="B2454" s="301" t="s">
        <v>5278</v>
      </c>
      <c r="C2454" s="316" t="s">
        <v>8513</v>
      </c>
      <c r="D2454" s="465" t="s">
        <v>436</v>
      </c>
      <c r="E2454" s="465" t="s">
        <v>119</v>
      </c>
      <c r="F2454" s="469" t="str">
        <f t="shared" si="76"/>
        <v>other</v>
      </c>
      <c r="G2454" s="260">
        <v>3.6805555555555598E-4</v>
      </c>
      <c r="H2454" s="260">
        <v>1.6382779568000001E-2</v>
      </c>
      <c r="I2454" s="260">
        <v>0</v>
      </c>
      <c r="J2454" s="260">
        <v>3.2595605726415904E-4</v>
      </c>
      <c r="K2454" s="260">
        <v>1.70767915115034E-2</v>
      </c>
      <c r="L2454" s="301">
        <f t="shared" si="77"/>
        <v>6.1476449441412243E-2</v>
      </c>
      <c r="M2454" s="459">
        <f>IFERROR((Tableau1[[#This Row],[Scope 1
(kg CO2-eq)]]+Tableau1[[#This Row],[Scope 2 energy
(kg CO2-eq)]]+Tableau1[[#This Row],[Scope 2 Infrastructure
(kg CO2-eq)]])/Tableau1[[#This Row],[Total CO2-emissions
(kg CO2-eq)
for scope 3 use ]],"")</f>
        <v>0.98091231671193801</v>
      </c>
      <c r="N2454" s="436" t="s">
        <v>436</v>
      </c>
      <c r="O2454" s="259">
        <v>3.6</v>
      </c>
      <c r="P2454" s="259" t="s">
        <v>4258</v>
      </c>
      <c r="Q2454" s="259" t="s">
        <v>5278</v>
      </c>
    </row>
    <row r="2455" spans="1:17" ht="21.75" customHeight="1">
      <c r="A2455" s="301" t="s">
        <v>4258</v>
      </c>
      <c r="B2455" s="301" t="s">
        <v>5278</v>
      </c>
      <c r="C2455" s="316" t="s">
        <v>8514</v>
      </c>
      <c r="D2455" s="465" t="s">
        <v>436</v>
      </c>
      <c r="E2455" s="465" t="s">
        <v>6047</v>
      </c>
      <c r="F2455" s="469" t="str">
        <f t="shared" si="76"/>
        <v>other</v>
      </c>
      <c r="G2455" s="260">
        <v>3.6805555555555598E-4</v>
      </c>
      <c r="H2455" s="260">
        <v>0.18124652477200001</v>
      </c>
      <c r="I2455" s="260">
        <v>0</v>
      </c>
      <c r="J2455" s="260">
        <v>3.2595605726415904E-4</v>
      </c>
      <c r="K2455" s="260">
        <v>0.18194053616287501</v>
      </c>
      <c r="L2455" s="301">
        <f t="shared" si="77"/>
        <v>0.65498593018634998</v>
      </c>
      <c r="M2455" s="459">
        <f>IFERROR((Tableau1[[#This Row],[Scope 1
(kg CO2-eq)]]+Tableau1[[#This Row],[Scope 2 energy
(kg CO2-eq)]]+Tableau1[[#This Row],[Scope 2 Infrastructure
(kg CO2-eq)]])/Tableau1[[#This Row],[Total CO2-emissions
(kg CO2-eq)
for scope 3 use ]],"")</f>
        <v>0.99820844852832769</v>
      </c>
      <c r="N2455" s="436" t="s">
        <v>436</v>
      </c>
      <c r="O2455" s="259">
        <v>3.6</v>
      </c>
      <c r="P2455" s="259" t="s">
        <v>4258</v>
      </c>
      <c r="Q2455" s="259" t="s">
        <v>5278</v>
      </c>
    </row>
    <row r="2456" spans="1:17" ht="21.75" customHeight="1">
      <c r="A2456" s="301" t="s">
        <v>4258</v>
      </c>
      <c r="B2456" s="301" t="s">
        <v>5278</v>
      </c>
      <c r="C2456" s="316" t="s">
        <v>8515</v>
      </c>
      <c r="D2456" s="465" t="s">
        <v>436</v>
      </c>
      <c r="E2456" s="465" t="s">
        <v>6044</v>
      </c>
      <c r="F2456" s="469" t="str">
        <f t="shared" si="76"/>
        <v>other</v>
      </c>
      <c r="G2456" s="260">
        <v>3.6805555555555598E-4</v>
      </c>
      <c r="H2456" s="260">
        <v>0</v>
      </c>
      <c r="I2456" s="260">
        <v>0</v>
      </c>
      <c r="J2456" s="260">
        <v>3.2595605726415904E-4</v>
      </c>
      <c r="K2456" s="260">
        <v>6.9401161292033202E-4</v>
      </c>
      <c r="L2456" s="301">
        <f t="shared" si="77"/>
        <v>2.4984418065131953E-3</v>
      </c>
      <c r="M2456" s="459">
        <f>IFERROR((Tableau1[[#This Row],[Scope 1
(kg CO2-eq)]]+Tableau1[[#This Row],[Scope 2 energy
(kg CO2-eq)]]+Tableau1[[#This Row],[Scope 2 Infrastructure
(kg CO2-eq)]])/Tableau1[[#This Row],[Total CO2-emissions
(kg CO2-eq)
for scope 3 use ]],"")</f>
        <v>0.53033054303920757</v>
      </c>
      <c r="N2456" s="436" t="s">
        <v>436</v>
      </c>
      <c r="O2456" s="259">
        <v>3.6</v>
      </c>
      <c r="P2456" s="259" t="s">
        <v>4258</v>
      </c>
      <c r="Q2456" s="259" t="s">
        <v>5278</v>
      </c>
    </row>
    <row r="2457" spans="1:17" ht="21.75" customHeight="1">
      <c r="A2457" s="301" t="s">
        <v>4258</v>
      </c>
      <c r="B2457" s="301" t="s">
        <v>5278</v>
      </c>
      <c r="C2457" s="316" t="s">
        <v>8516</v>
      </c>
      <c r="D2457" s="465" t="s">
        <v>436</v>
      </c>
      <c r="E2457" s="465" t="s">
        <v>117</v>
      </c>
      <c r="F2457" s="469" t="str">
        <f t="shared" si="76"/>
        <v>other</v>
      </c>
      <c r="G2457" s="260">
        <v>3.6805555555555598E-4</v>
      </c>
      <c r="H2457" s="260">
        <v>9.4106748224699999E-2</v>
      </c>
      <c r="I2457" s="260">
        <v>0</v>
      </c>
      <c r="J2457" s="260">
        <v>3.2595605726415904E-4</v>
      </c>
      <c r="K2457" s="260">
        <v>9.4800759531944598E-2</v>
      </c>
      <c r="L2457" s="301">
        <f t="shared" si="77"/>
        <v>0.34128273431500056</v>
      </c>
      <c r="M2457" s="459">
        <f>IFERROR((Tableau1[[#This Row],[Scope 1
(kg CO2-eq)]]+Tableau1[[#This Row],[Scope 2 energy
(kg CO2-eq)]]+Tableau1[[#This Row],[Scope 2 Infrastructure
(kg CO2-eq)]])/Tableau1[[#This Row],[Total CO2-emissions
(kg CO2-eq)
for scope 3 use ]],"")</f>
        <v>0.99656167573658294</v>
      </c>
      <c r="N2457" s="436" t="s">
        <v>436</v>
      </c>
      <c r="O2457" s="259">
        <v>3.6</v>
      </c>
      <c r="P2457" s="259" t="s">
        <v>4258</v>
      </c>
      <c r="Q2457" s="259" t="s">
        <v>5278</v>
      </c>
    </row>
    <row r="2458" spans="1:17" ht="21.75" customHeight="1">
      <c r="A2458" s="301" t="s">
        <v>4258</v>
      </c>
      <c r="B2458" s="301" t="s">
        <v>5278</v>
      </c>
      <c r="C2458" s="316" t="s">
        <v>8517</v>
      </c>
      <c r="D2458" s="465" t="s">
        <v>436</v>
      </c>
      <c r="E2458" s="465" t="s">
        <v>6056</v>
      </c>
      <c r="F2458" s="469" t="str">
        <f t="shared" si="76"/>
        <v>other</v>
      </c>
      <c r="G2458" s="260">
        <v>3.6805555555555598E-4</v>
      </c>
      <c r="H2458" s="260">
        <v>0.15667155939300001</v>
      </c>
      <c r="I2458" s="260">
        <v>0</v>
      </c>
      <c r="J2458" s="260">
        <v>3.2595605726415904E-4</v>
      </c>
      <c r="K2458" s="260">
        <v>0.157365570735405</v>
      </c>
      <c r="L2458" s="301">
        <f t="shared" si="77"/>
        <v>0.56651605464745802</v>
      </c>
      <c r="M2458" s="459">
        <f>IFERROR((Tableau1[[#This Row],[Scope 1
(kg CO2-eq)]]+Tableau1[[#This Row],[Scope 2 energy
(kg CO2-eq)]]+Tableau1[[#This Row],[Scope 2 Infrastructure
(kg CO2-eq)]])/Tableau1[[#This Row],[Total CO2-emissions
(kg CO2-eq)
for scope 3 use ]],"")</f>
        <v>0.99792867153008014</v>
      </c>
      <c r="N2458" s="436" t="s">
        <v>436</v>
      </c>
      <c r="O2458" s="259">
        <v>3.6</v>
      </c>
      <c r="P2458" s="259" t="s">
        <v>4258</v>
      </c>
      <c r="Q2458" s="259" t="s">
        <v>5278</v>
      </c>
    </row>
    <row r="2459" spans="1:17" ht="21.75" customHeight="1">
      <c r="A2459" s="301" t="s">
        <v>4258</v>
      </c>
      <c r="B2459" s="301" t="s">
        <v>5278</v>
      </c>
      <c r="C2459" s="316" t="s">
        <v>8518</v>
      </c>
      <c r="D2459" s="465" t="s">
        <v>436</v>
      </c>
      <c r="E2459" s="465" t="s">
        <v>700</v>
      </c>
      <c r="F2459" s="469" t="str">
        <f t="shared" si="76"/>
        <v>CH</v>
      </c>
      <c r="G2459" s="260">
        <v>3.6805555555555598E-4</v>
      </c>
      <c r="H2459" s="260">
        <v>7.6854723311999995E-2</v>
      </c>
      <c r="I2459" s="260">
        <v>0</v>
      </c>
      <c r="J2459" s="260">
        <v>3.2595605726415904E-4</v>
      </c>
      <c r="K2459" s="260">
        <v>7.7548734734389002E-2</v>
      </c>
      <c r="L2459" s="301">
        <f t="shared" si="77"/>
        <v>0.27917544504380043</v>
      </c>
      <c r="M2459" s="459">
        <f>IFERROR((Tableau1[[#This Row],[Scope 1
(kg CO2-eq)]]+Tableau1[[#This Row],[Scope 2 energy
(kg CO2-eq)]]+Tableau1[[#This Row],[Scope 2 Infrastructure
(kg CO2-eq)]])/Tableau1[[#This Row],[Total CO2-emissions
(kg CO2-eq)
for scope 3 use ]],"")</f>
        <v>0.99579676099229886</v>
      </c>
      <c r="N2459" s="436" t="s">
        <v>436</v>
      </c>
      <c r="O2459" s="259">
        <v>3.6</v>
      </c>
      <c r="P2459" s="259" t="s">
        <v>4258</v>
      </c>
      <c r="Q2459" s="259" t="s">
        <v>5278</v>
      </c>
    </row>
    <row r="2460" spans="1:17" ht="21.75" customHeight="1">
      <c r="A2460" s="301" t="s">
        <v>4258</v>
      </c>
      <c r="B2460" s="301" t="s">
        <v>5278</v>
      </c>
      <c r="C2460" s="316" t="s">
        <v>8519</v>
      </c>
      <c r="D2460" s="465" t="s">
        <v>436</v>
      </c>
      <c r="E2460" s="465" t="s">
        <v>6043</v>
      </c>
      <c r="F2460" s="469" t="str">
        <f t="shared" si="76"/>
        <v>other</v>
      </c>
      <c r="G2460" s="260">
        <v>3.6805555555555598E-4</v>
      </c>
      <c r="H2460" s="260">
        <v>0.25773681586590003</v>
      </c>
      <c r="I2460" s="260">
        <v>0</v>
      </c>
      <c r="J2460" s="260">
        <v>3.2595605726415904E-4</v>
      </c>
      <c r="K2460" s="260">
        <v>0.25843082615649099</v>
      </c>
      <c r="L2460" s="301">
        <f t="shared" si="77"/>
        <v>0.93035097416336754</v>
      </c>
      <c r="M2460" s="459">
        <f>IFERROR((Tableau1[[#This Row],[Scope 1
(kg CO2-eq)]]+Tableau1[[#This Row],[Scope 2 energy
(kg CO2-eq)]]+Tableau1[[#This Row],[Scope 2 Infrastructure
(kg CO2-eq)]])/Tableau1[[#This Row],[Total CO2-emissions
(kg CO2-eq)
for scope 3 use ]],"")</f>
        <v>0.99873871573340089</v>
      </c>
      <c r="N2460" s="436" t="s">
        <v>436</v>
      </c>
      <c r="O2460" s="259">
        <v>3.6</v>
      </c>
      <c r="P2460" s="259" t="s">
        <v>4258</v>
      </c>
      <c r="Q2460" s="259" t="s">
        <v>5278</v>
      </c>
    </row>
    <row r="2461" spans="1:17" ht="21.75" customHeight="1">
      <c r="A2461" s="301" t="s">
        <v>4258</v>
      </c>
      <c r="B2461" s="301" t="s">
        <v>5278</v>
      </c>
      <c r="C2461" s="316" t="s">
        <v>8520</v>
      </c>
      <c r="D2461" s="465" t="s">
        <v>436</v>
      </c>
      <c r="E2461" s="465" t="s">
        <v>6045</v>
      </c>
      <c r="F2461" s="469" t="str">
        <f t="shared" si="76"/>
        <v>other</v>
      </c>
      <c r="G2461" s="260">
        <v>3.6805555555555598E-4</v>
      </c>
      <c r="H2461" s="260">
        <v>0.19206313400399999</v>
      </c>
      <c r="I2461" s="260">
        <v>0</v>
      </c>
      <c r="J2461" s="260">
        <v>3.2595605726415904E-4</v>
      </c>
      <c r="K2461" s="260">
        <v>0.19275714567955199</v>
      </c>
      <c r="L2461" s="301">
        <f t="shared" si="77"/>
        <v>0.69392572444638723</v>
      </c>
      <c r="M2461" s="459">
        <f>IFERROR((Tableau1[[#This Row],[Scope 1
(kg CO2-eq)]]+Tableau1[[#This Row],[Scope 2 energy
(kg CO2-eq)]]+Tableau1[[#This Row],[Scope 2 Infrastructure
(kg CO2-eq)]])/Tableau1[[#This Row],[Total CO2-emissions
(kg CO2-eq)
for scope 3 use ]],"")</f>
        <v>0.99830898035532067</v>
      </c>
      <c r="N2461" s="436" t="s">
        <v>436</v>
      </c>
      <c r="O2461" s="259">
        <v>3.6</v>
      </c>
      <c r="P2461" s="259" t="s">
        <v>4258</v>
      </c>
      <c r="Q2461" s="259" t="s">
        <v>5278</v>
      </c>
    </row>
    <row r="2462" spans="1:17" ht="21.75" customHeight="1">
      <c r="A2462" s="301" t="s">
        <v>4258</v>
      </c>
      <c r="B2462" s="301" t="s">
        <v>5278</v>
      </c>
      <c r="C2462" s="316" t="s">
        <v>8521</v>
      </c>
      <c r="D2462" s="465" t="s">
        <v>436</v>
      </c>
      <c r="E2462" s="465" t="s">
        <v>6016</v>
      </c>
      <c r="F2462" s="469" t="str">
        <f t="shared" si="76"/>
        <v>other</v>
      </c>
      <c r="G2462" s="260">
        <v>3.6805555555555598E-4</v>
      </c>
      <c r="H2462" s="260">
        <v>0.23678448498499999</v>
      </c>
      <c r="I2462" s="260">
        <v>0</v>
      </c>
      <c r="J2462" s="260">
        <v>3.2595605726415904E-4</v>
      </c>
      <c r="K2462" s="260">
        <v>0.237478496358941</v>
      </c>
      <c r="L2462" s="301">
        <f t="shared" si="77"/>
        <v>0.85492258689218759</v>
      </c>
      <c r="M2462" s="459">
        <f>IFERROR((Tableau1[[#This Row],[Scope 1
(kg CO2-eq)]]+Tableau1[[#This Row],[Scope 2 energy
(kg CO2-eq)]]+Tableau1[[#This Row],[Scope 2 Infrastructure
(kg CO2-eq)]])/Tableau1[[#This Row],[Total CO2-emissions
(kg CO2-eq)
for scope 3 use ]],"")</f>
        <v>0.99862743017417133</v>
      </c>
      <c r="N2462" s="436" t="s">
        <v>436</v>
      </c>
      <c r="O2462" s="259">
        <v>3.6</v>
      </c>
      <c r="P2462" s="259" t="s">
        <v>4258</v>
      </c>
      <c r="Q2462" s="259" t="s">
        <v>5278</v>
      </c>
    </row>
    <row r="2463" spans="1:17" ht="21.75" customHeight="1">
      <c r="A2463" s="301" t="s">
        <v>4258</v>
      </c>
      <c r="B2463" s="301" t="s">
        <v>5278</v>
      </c>
      <c r="C2463" s="316" t="s">
        <v>8522</v>
      </c>
      <c r="D2463" s="465" t="s">
        <v>436</v>
      </c>
      <c r="E2463" s="465" t="s">
        <v>6022</v>
      </c>
      <c r="F2463" s="469" t="str">
        <f t="shared" si="76"/>
        <v>other</v>
      </c>
      <c r="G2463" s="260">
        <v>3.6805555555555598E-4</v>
      </c>
      <c r="H2463" s="260">
        <v>0.20028856960700001</v>
      </c>
      <c r="I2463" s="260">
        <v>0</v>
      </c>
      <c r="J2463" s="260">
        <v>3.2595605726415904E-4</v>
      </c>
      <c r="K2463" s="260">
        <v>0.20098258083092799</v>
      </c>
      <c r="L2463" s="301">
        <f t="shared" si="77"/>
        <v>0.72353729099134079</v>
      </c>
      <c r="M2463" s="459">
        <f>IFERROR((Tableau1[[#This Row],[Scope 1
(kg CO2-eq)]]+Tableau1[[#This Row],[Scope 2 energy
(kg CO2-eq)]]+Tableau1[[#This Row],[Scope 2 Infrastructure
(kg CO2-eq)]])/Tableau1[[#This Row],[Total CO2-emissions
(kg CO2-eq)
for scope 3 use ]],"")</f>
        <v>0.99837818945788825</v>
      </c>
      <c r="N2463" s="436" t="s">
        <v>436</v>
      </c>
      <c r="O2463" s="259">
        <v>3.6</v>
      </c>
      <c r="P2463" s="259" t="s">
        <v>4258</v>
      </c>
      <c r="Q2463" s="259" t="s">
        <v>5278</v>
      </c>
    </row>
    <row r="2464" spans="1:17" ht="21.75" customHeight="1">
      <c r="A2464" s="301" t="s">
        <v>4258</v>
      </c>
      <c r="B2464" s="301" t="s">
        <v>5278</v>
      </c>
      <c r="C2464" s="316" t="s">
        <v>8523</v>
      </c>
      <c r="D2464" s="465" t="s">
        <v>436</v>
      </c>
      <c r="E2464" s="465" t="s">
        <v>6059</v>
      </c>
      <c r="F2464" s="469" t="str">
        <f t="shared" si="76"/>
        <v>other</v>
      </c>
      <c r="G2464" s="260">
        <v>3.6805555555555598E-4</v>
      </c>
      <c r="H2464" s="260">
        <v>0.1944904130275</v>
      </c>
      <c r="I2464" s="260">
        <v>0</v>
      </c>
      <c r="J2464" s="260">
        <v>3.2595605726415904E-4</v>
      </c>
      <c r="K2464" s="260">
        <v>0.19518442550791601</v>
      </c>
      <c r="L2464" s="301">
        <f t="shared" si="77"/>
        <v>0.70266393182849762</v>
      </c>
      <c r="M2464" s="459">
        <f>IFERROR((Tableau1[[#This Row],[Scope 1
(kg CO2-eq)]]+Tableau1[[#This Row],[Scope 2 energy
(kg CO2-eq)]]+Tableau1[[#This Row],[Scope 2 Infrastructure
(kg CO2-eq)]])/Tableau1[[#This Row],[Total CO2-emissions
(kg CO2-eq)
for scope 3 use ]],"")</f>
        <v>0.99833000546015782</v>
      </c>
      <c r="N2464" s="436" t="s">
        <v>436</v>
      </c>
      <c r="O2464" s="259">
        <v>3.6</v>
      </c>
      <c r="P2464" s="259" t="s">
        <v>4258</v>
      </c>
      <c r="Q2464" s="259" t="s">
        <v>5278</v>
      </c>
    </row>
    <row r="2465" spans="1:17" ht="21.75" customHeight="1">
      <c r="A2465" s="301" t="s">
        <v>4258</v>
      </c>
      <c r="B2465" s="301" t="s">
        <v>5278</v>
      </c>
      <c r="C2465" s="316" t="s">
        <v>8524</v>
      </c>
      <c r="D2465" s="465" t="s">
        <v>436</v>
      </c>
      <c r="E2465" s="465" t="s">
        <v>6018</v>
      </c>
      <c r="F2465" s="469" t="str">
        <f t="shared" si="76"/>
        <v>other</v>
      </c>
      <c r="G2465" s="260">
        <v>3.6805555555555598E-4</v>
      </c>
      <c r="H2465" s="260">
        <v>0.1608259671392</v>
      </c>
      <c r="I2465" s="260">
        <v>0</v>
      </c>
      <c r="J2465" s="260">
        <v>3.2595605726415904E-4</v>
      </c>
      <c r="K2465" s="260">
        <v>0.16151997898735801</v>
      </c>
      <c r="L2465" s="301">
        <f t="shared" si="77"/>
        <v>0.5814719243544888</v>
      </c>
      <c r="M2465" s="459">
        <f>IFERROR((Tableau1[[#This Row],[Scope 1
(kg CO2-eq)]]+Tableau1[[#This Row],[Scope 2 energy
(kg CO2-eq)]]+Tableau1[[#This Row],[Scope 2 Infrastructure
(kg CO2-eq)]])/Tableau1[[#This Row],[Total CO2-emissions
(kg CO2-eq)
for scope 3 use ]],"")</f>
        <v>0.99798194443408161</v>
      </c>
      <c r="N2465" s="436" t="s">
        <v>436</v>
      </c>
      <c r="O2465" s="259">
        <v>3.6</v>
      </c>
      <c r="P2465" s="259" t="s">
        <v>4258</v>
      </c>
      <c r="Q2465" s="259" t="s">
        <v>5278</v>
      </c>
    </row>
    <row r="2466" spans="1:17" ht="21.75" customHeight="1">
      <c r="A2466" s="301" t="s">
        <v>4258</v>
      </c>
      <c r="B2466" s="301" t="s">
        <v>5278</v>
      </c>
      <c r="C2466" s="316" t="s">
        <v>8525</v>
      </c>
      <c r="D2466" s="465" t="s">
        <v>436</v>
      </c>
      <c r="E2466" s="465" t="s">
        <v>6060</v>
      </c>
      <c r="F2466" s="469" t="str">
        <f t="shared" si="76"/>
        <v>other</v>
      </c>
      <c r="G2466" s="260">
        <v>3.6805555555555598E-4</v>
      </c>
      <c r="H2466" s="260">
        <v>0.11982365899</v>
      </c>
      <c r="I2466" s="260">
        <v>0</v>
      </c>
      <c r="J2466" s="260">
        <v>3.2595605726415904E-4</v>
      </c>
      <c r="K2466" s="260">
        <v>0.120517670401513</v>
      </c>
      <c r="L2466" s="301">
        <f t="shared" si="77"/>
        <v>0.43386361344544677</v>
      </c>
      <c r="M2466" s="459">
        <f>IFERROR((Tableau1[[#This Row],[Scope 1
(kg CO2-eq)]]+Tableau1[[#This Row],[Scope 2 energy
(kg CO2-eq)]]+Tableau1[[#This Row],[Scope 2 Infrastructure
(kg CO2-eq)]])/Tableau1[[#This Row],[Total CO2-emissions
(kg CO2-eq)
for scope 3 use ]],"")</f>
        <v>0.99729536876317393</v>
      </c>
      <c r="N2466" s="436" t="s">
        <v>436</v>
      </c>
      <c r="O2466" s="259">
        <v>3.6</v>
      </c>
      <c r="P2466" s="259" t="s">
        <v>4258</v>
      </c>
      <c r="Q2466" s="259" t="s">
        <v>5278</v>
      </c>
    </row>
    <row r="2467" spans="1:17" ht="21.75" customHeight="1">
      <c r="A2467" s="301" t="s">
        <v>4258</v>
      </c>
      <c r="B2467" s="301" t="s">
        <v>5278</v>
      </c>
      <c r="C2467" s="316" t="s">
        <v>8526</v>
      </c>
      <c r="D2467" s="465" t="s">
        <v>436</v>
      </c>
      <c r="E2467" s="465" t="s">
        <v>119</v>
      </c>
      <c r="F2467" s="469" t="str">
        <f t="shared" si="76"/>
        <v>other</v>
      </c>
      <c r="G2467" s="260">
        <v>3.6805555555555598E-4</v>
      </c>
      <c r="H2467" s="260">
        <v>2.3176690989E-2</v>
      </c>
      <c r="I2467" s="260">
        <v>0</v>
      </c>
      <c r="J2467" s="260">
        <v>3.2595605726415904E-4</v>
      </c>
      <c r="K2467" s="260">
        <v>2.3870702254221599E-2</v>
      </c>
      <c r="L2467" s="301">
        <f t="shared" si="77"/>
        <v>8.5934528115197764E-2</v>
      </c>
      <c r="M2467" s="459">
        <f>IFERROR((Tableau1[[#This Row],[Scope 1
(kg CO2-eq)]]+Tableau1[[#This Row],[Scope 2 energy
(kg CO2-eq)]]+Tableau1[[#This Row],[Scope 2 Infrastructure
(kg CO2-eq)]])/Tableau1[[#This Row],[Total CO2-emissions
(kg CO2-eq)
for scope 3 use ]],"")</f>
        <v>0.98634494678059181</v>
      </c>
      <c r="N2467" s="436" t="s">
        <v>436</v>
      </c>
      <c r="O2467" s="259">
        <v>3.6</v>
      </c>
      <c r="P2467" s="259" t="s">
        <v>4258</v>
      </c>
      <c r="Q2467" s="259" t="s">
        <v>5278</v>
      </c>
    </row>
    <row r="2468" spans="1:17" ht="21.75" customHeight="1">
      <c r="A2468" s="301" t="s">
        <v>4258</v>
      </c>
      <c r="B2468" s="301" t="s">
        <v>5278</v>
      </c>
      <c r="C2468" s="316" t="s">
        <v>8527</v>
      </c>
      <c r="D2468" s="465" t="s">
        <v>436</v>
      </c>
      <c r="E2468" s="465" t="s">
        <v>6034</v>
      </c>
      <c r="F2468" s="469" t="str">
        <f t="shared" si="76"/>
        <v>other</v>
      </c>
      <c r="G2468" s="260">
        <v>3.6805555555555598E-4</v>
      </c>
      <c r="H2468" s="260">
        <v>0.15114617233950001</v>
      </c>
      <c r="I2468" s="260">
        <v>0</v>
      </c>
      <c r="J2468" s="260">
        <v>3.2595605726415904E-4</v>
      </c>
      <c r="K2468" s="260">
        <v>0.15184018440522801</v>
      </c>
      <c r="L2468" s="301">
        <f t="shared" si="77"/>
        <v>0.5466246638588208</v>
      </c>
      <c r="M2468" s="459">
        <f>IFERROR((Tableau1[[#This Row],[Scope 1
(kg CO2-eq)]]+Tableau1[[#This Row],[Scope 2 energy
(kg CO2-eq)]]+Tableau1[[#This Row],[Scope 2 Infrastructure
(kg CO2-eq)]])/Tableau1[[#This Row],[Total CO2-emissions
(kg CO2-eq)
for scope 3 use ]],"")</f>
        <v>0.99785329218711605</v>
      </c>
      <c r="N2468" s="436" t="s">
        <v>436</v>
      </c>
      <c r="O2468" s="259">
        <v>3.6</v>
      </c>
      <c r="P2468" s="259" t="s">
        <v>4258</v>
      </c>
      <c r="Q2468" s="259" t="s">
        <v>5278</v>
      </c>
    </row>
    <row r="2469" spans="1:17" ht="21.75" customHeight="1">
      <c r="A2469" s="301" t="s">
        <v>4258</v>
      </c>
      <c r="B2469" s="301" t="s">
        <v>5278</v>
      </c>
      <c r="C2469" s="316" t="s">
        <v>8528</v>
      </c>
      <c r="D2469" s="465" t="s">
        <v>436</v>
      </c>
      <c r="E2469" s="465" t="s">
        <v>122</v>
      </c>
      <c r="F2469" s="469" t="str">
        <f t="shared" si="76"/>
        <v>other</v>
      </c>
      <c r="G2469" s="260">
        <v>3.6805555555555598E-4</v>
      </c>
      <c r="H2469" s="260">
        <v>0.18209323126019999</v>
      </c>
      <c r="I2469" s="260">
        <v>0</v>
      </c>
      <c r="J2469" s="260">
        <v>3.2595605726415904E-4</v>
      </c>
      <c r="K2469" s="260">
        <v>0.182787243020226</v>
      </c>
      <c r="L2469" s="301">
        <f t="shared" si="77"/>
        <v>0.65803407487281362</v>
      </c>
      <c r="M2469" s="459">
        <f>IFERROR((Tableau1[[#This Row],[Scope 1
(kg CO2-eq)]]+Tableau1[[#This Row],[Scope 2 energy
(kg CO2-eq)]]+Tableau1[[#This Row],[Scope 2 Infrastructure
(kg CO2-eq)]])/Tableau1[[#This Row],[Total CO2-emissions
(kg CO2-eq)
for scope 3 use ]],"")</f>
        <v>0.99821674533143223</v>
      </c>
      <c r="N2469" s="436" t="s">
        <v>436</v>
      </c>
      <c r="O2469" s="259">
        <v>3.6</v>
      </c>
      <c r="P2469" s="259" t="s">
        <v>4258</v>
      </c>
      <c r="Q2469" s="259" t="s">
        <v>5278</v>
      </c>
    </row>
    <row r="2470" spans="1:17" ht="21.75" customHeight="1">
      <c r="A2470" s="301" t="s">
        <v>4258</v>
      </c>
      <c r="B2470" s="301" t="s">
        <v>5278</v>
      </c>
      <c r="C2470" s="316" t="s">
        <v>8529</v>
      </c>
      <c r="D2470" s="465" t="s">
        <v>436</v>
      </c>
      <c r="E2470" s="465" t="s">
        <v>6046</v>
      </c>
      <c r="F2470" s="469" t="str">
        <f t="shared" si="76"/>
        <v>other</v>
      </c>
      <c r="G2470" s="260">
        <v>3.6805555555555598E-4</v>
      </c>
      <c r="H2470" s="260">
        <v>0.1704666472868</v>
      </c>
      <c r="I2470" s="260">
        <v>0</v>
      </c>
      <c r="J2470" s="260">
        <v>3.2595605726415904E-4</v>
      </c>
      <c r="K2470" s="260">
        <v>0.17116065654048901</v>
      </c>
      <c r="L2470" s="301">
        <f t="shared" si="77"/>
        <v>0.6161783635457605</v>
      </c>
      <c r="M2470" s="459">
        <f>IFERROR((Tableau1[[#This Row],[Scope 1
(kg CO2-eq)]]+Tableau1[[#This Row],[Scope 2 energy
(kg CO2-eq)]]+Tableau1[[#This Row],[Scope 2 Infrastructure
(kg CO2-eq)]])/Tableau1[[#This Row],[Total CO2-emissions
(kg CO2-eq)
for scope 3 use ]],"")</f>
        <v>0.99809562720357792</v>
      </c>
      <c r="N2470" s="436" t="s">
        <v>436</v>
      </c>
      <c r="O2470" s="259">
        <v>3.6</v>
      </c>
      <c r="P2470" s="259" t="s">
        <v>4258</v>
      </c>
      <c r="Q2470" s="259" t="s">
        <v>5278</v>
      </c>
    </row>
    <row r="2471" spans="1:17" ht="21.75" customHeight="1">
      <c r="A2471" s="301" t="s">
        <v>4258</v>
      </c>
      <c r="B2471" s="301" t="s">
        <v>5278</v>
      </c>
      <c r="C2471" s="316" t="s">
        <v>8530</v>
      </c>
      <c r="D2471" s="465" t="s">
        <v>436</v>
      </c>
      <c r="E2471" s="465" t="s">
        <v>6052</v>
      </c>
      <c r="F2471" s="469" t="str">
        <f t="shared" si="76"/>
        <v>other</v>
      </c>
      <c r="G2471" s="260">
        <v>3.6805555555555598E-4</v>
      </c>
      <c r="H2471" s="260">
        <v>0.1199599184538</v>
      </c>
      <c r="I2471" s="260">
        <v>0</v>
      </c>
      <c r="J2471" s="260">
        <v>3.2595605726415904E-4</v>
      </c>
      <c r="K2471" s="260">
        <v>0.12065392956053</v>
      </c>
      <c r="L2471" s="301">
        <f t="shared" si="77"/>
        <v>0.43435414641790804</v>
      </c>
      <c r="M2471" s="459">
        <f>IFERROR((Tableau1[[#This Row],[Scope 1
(kg CO2-eq)]]+Tableau1[[#This Row],[Scope 2 energy
(kg CO2-eq)]]+Tableau1[[#This Row],[Scope 2 Infrastructure
(kg CO2-eq)]])/Tableau1[[#This Row],[Total CO2-emissions
(kg CO2-eq)
for scope 3 use ]],"")</f>
        <v>0.99729842573414962</v>
      </c>
      <c r="N2471" s="436" t="s">
        <v>436</v>
      </c>
      <c r="O2471" s="259">
        <v>3.6</v>
      </c>
      <c r="P2471" s="259" t="s">
        <v>4258</v>
      </c>
      <c r="Q2471" s="259" t="s">
        <v>5278</v>
      </c>
    </row>
    <row r="2472" spans="1:17" ht="21.75" customHeight="1">
      <c r="A2472" s="301" t="s">
        <v>4258</v>
      </c>
      <c r="B2472" s="301" t="s">
        <v>5278</v>
      </c>
      <c r="C2472" s="316" t="s">
        <v>8531</v>
      </c>
      <c r="D2472" s="465" t="s">
        <v>436</v>
      </c>
      <c r="E2472" s="465" t="s">
        <v>6061</v>
      </c>
      <c r="F2472" s="469" t="str">
        <f t="shared" si="76"/>
        <v>other</v>
      </c>
      <c r="G2472" s="260">
        <v>3.6805555555555598E-4</v>
      </c>
      <c r="H2472" s="260">
        <v>0.20216664345009999</v>
      </c>
      <c r="I2472" s="260">
        <v>0</v>
      </c>
      <c r="J2472" s="260">
        <v>3.2595605726415904E-4</v>
      </c>
      <c r="K2472" s="260">
        <v>0.20286065483767801</v>
      </c>
      <c r="L2472" s="301">
        <f t="shared" si="77"/>
        <v>0.73029835741564086</v>
      </c>
      <c r="M2472" s="459">
        <f>IFERROR((Tableau1[[#This Row],[Scope 1
(kg CO2-eq)]]+Tableau1[[#This Row],[Scope 2 energy
(kg CO2-eq)]]+Tableau1[[#This Row],[Scope 2 Infrastructure
(kg CO2-eq)]])/Tableau1[[#This Row],[Total CO2-emissions
(kg CO2-eq)
for scope 3 use ]],"")</f>
        <v>0.99839320329374226</v>
      </c>
      <c r="N2472" s="436" t="s">
        <v>436</v>
      </c>
      <c r="O2472" s="259">
        <v>3.6</v>
      </c>
      <c r="P2472" s="259" t="s">
        <v>4258</v>
      </c>
      <c r="Q2472" s="259" t="s">
        <v>5278</v>
      </c>
    </row>
    <row r="2473" spans="1:17" ht="21.75" customHeight="1">
      <c r="A2473" s="301" t="s">
        <v>4258</v>
      </c>
      <c r="B2473" s="301" t="s">
        <v>5278</v>
      </c>
      <c r="C2473" s="316" t="s">
        <v>8532</v>
      </c>
      <c r="D2473" s="465" t="s">
        <v>436</v>
      </c>
      <c r="E2473" s="465" t="s">
        <v>6065</v>
      </c>
      <c r="F2473" s="469" t="str">
        <f t="shared" si="76"/>
        <v>other</v>
      </c>
      <c r="G2473" s="260">
        <v>3.6805555555555598E-4</v>
      </c>
      <c r="H2473" s="260">
        <v>0.1645057157772</v>
      </c>
      <c r="I2473" s="260">
        <v>0</v>
      </c>
      <c r="J2473" s="260">
        <v>3.2595605726415904E-4</v>
      </c>
      <c r="K2473" s="260">
        <v>0.165199728040686</v>
      </c>
      <c r="L2473" s="301">
        <f t="shared" si="77"/>
        <v>0.59471902094646967</v>
      </c>
      <c r="M2473" s="459">
        <f>IFERROR((Tableau1[[#This Row],[Scope 1
(kg CO2-eq)]]+Tableau1[[#This Row],[Scope 2 energy
(kg CO2-eq)]]+Tableau1[[#This Row],[Scope 2 Infrastructure
(kg CO2-eq)]])/Tableau1[[#This Row],[Total CO2-emissions
(kg CO2-eq)
for scope 3 use ]],"")</f>
        <v>0.99802689319288607</v>
      </c>
      <c r="N2473" s="436" t="s">
        <v>436</v>
      </c>
      <c r="O2473" s="259">
        <v>3.6</v>
      </c>
      <c r="P2473" s="259" t="s">
        <v>4258</v>
      </c>
      <c r="Q2473" s="259" t="s">
        <v>5278</v>
      </c>
    </row>
    <row r="2474" spans="1:17" ht="21.75" customHeight="1">
      <c r="A2474" s="301" t="s">
        <v>4258</v>
      </c>
      <c r="B2474" s="301" t="s">
        <v>5278</v>
      </c>
      <c r="C2474" s="316" t="s">
        <v>8533</v>
      </c>
      <c r="D2474" s="465" t="s">
        <v>436</v>
      </c>
      <c r="E2474" s="465" t="s">
        <v>6047</v>
      </c>
      <c r="F2474" s="469" t="str">
        <f t="shared" si="76"/>
        <v>other</v>
      </c>
      <c r="G2474" s="260">
        <v>3.6805555555555598E-4</v>
      </c>
      <c r="H2474" s="260">
        <v>0.19014879129600001</v>
      </c>
      <c r="I2474" s="260">
        <v>0</v>
      </c>
      <c r="J2474" s="260">
        <v>3.2595605726415904E-4</v>
      </c>
      <c r="K2474" s="260">
        <v>0.19084280318267299</v>
      </c>
      <c r="L2474" s="301">
        <f t="shared" si="77"/>
        <v>0.68703409145762284</v>
      </c>
      <c r="M2474" s="459">
        <f>IFERROR((Tableau1[[#This Row],[Scope 1
(kg CO2-eq)]]+Tableau1[[#This Row],[Scope 2 energy
(kg CO2-eq)]]+Tableau1[[#This Row],[Scope 2 Infrastructure
(kg CO2-eq)]])/Tableau1[[#This Row],[Total CO2-emissions
(kg CO2-eq)
for scope 3 use ]],"")</f>
        <v>0.99829201664573419</v>
      </c>
      <c r="N2474" s="436" t="s">
        <v>436</v>
      </c>
      <c r="O2474" s="259">
        <v>3.6</v>
      </c>
      <c r="P2474" s="259" t="s">
        <v>4258</v>
      </c>
      <c r="Q2474" s="259" t="s">
        <v>5278</v>
      </c>
    </row>
    <row r="2475" spans="1:17" ht="21.75" customHeight="1">
      <c r="A2475" s="301" t="s">
        <v>4258</v>
      </c>
      <c r="B2475" s="301" t="s">
        <v>5278</v>
      </c>
      <c r="C2475" s="316" t="s">
        <v>8534</v>
      </c>
      <c r="D2475" s="465" t="s">
        <v>436</v>
      </c>
      <c r="E2475" s="465" t="s">
        <v>6066</v>
      </c>
      <c r="F2475" s="469" t="str">
        <f t="shared" si="76"/>
        <v>other</v>
      </c>
      <c r="G2475" s="260">
        <v>3.6805555555555598E-4</v>
      </c>
      <c r="H2475" s="260">
        <v>0.1713509500032</v>
      </c>
      <c r="I2475" s="260">
        <v>0</v>
      </c>
      <c r="J2475" s="260">
        <v>3.2595605726415904E-4</v>
      </c>
      <c r="K2475" s="260">
        <v>0.17204496163366101</v>
      </c>
      <c r="L2475" s="301">
        <f t="shared" si="77"/>
        <v>0.6193618618811797</v>
      </c>
      <c r="M2475" s="459">
        <f>IFERROR((Tableau1[[#This Row],[Scope 1
(kg CO2-eq)]]+Tableau1[[#This Row],[Scope 2 energy
(kg CO2-eq)]]+Tableau1[[#This Row],[Scope 2 Infrastructure
(kg CO2-eq)]])/Tableau1[[#This Row],[Total CO2-emissions
(kg CO2-eq)
for scope 3 use ]],"")</f>
        <v>0.99810540179840013</v>
      </c>
      <c r="N2475" s="436" t="s">
        <v>436</v>
      </c>
      <c r="O2475" s="259">
        <v>3.6</v>
      </c>
      <c r="P2475" s="259" t="s">
        <v>4258</v>
      </c>
      <c r="Q2475" s="259" t="s">
        <v>5278</v>
      </c>
    </row>
    <row r="2476" spans="1:17" ht="21.75" customHeight="1">
      <c r="A2476" s="301" t="s">
        <v>4258</v>
      </c>
      <c r="B2476" s="301" t="s">
        <v>5278</v>
      </c>
      <c r="C2476" s="316" t="s">
        <v>8535</v>
      </c>
      <c r="D2476" s="465" t="s">
        <v>436</v>
      </c>
      <c r="E2476" s="465" t="s">
        <v>123</v>
      </c>
      <c r="F2476" s="469" t="str">
        <f t="shared" si="76"/>
        <v>other</v>
      </c>
      <c r="G2476" s="260">
        <v>3.6805555555555598E-4</v>
      </c>
      <c r="H2476" s="260">
        <v>0.1723467083793</v>
      </c>
      <c r="I2476" s="260">
        <v>0</v>
      </c>
      <c r="J2476" s="260">
        <v>3.2595605726415904E-4</v>
      </c>
      <c r="K2476" s="260">
        <v>0.17304072015070199</v>
      </c>
      <c r="L2476" s="301">
        <f t="shared" si="77"/>
        <v>0.62294659254252716</v>
      </c>
      <c r="M2476" s="459">
        <f>IFERROR((Tableau1[[#This Row],[Scope 1
(kg CO2-eq)]]+Tableau1[[#This Row],[Scope 2 energy
(kg CO2-eq)]]+Tableau1[[#This Row],[Scope 2 Infrastructure
(kg CO2-eq)]])/Tableau1[[#This Row],[Total CO2-emissions
(kg CO2-eq)
for scope 3 use ]],"")</f>
        <v>0.99811630340209767</v>
      </c>
      <c r="N2476" s="436" t="s">
        <v>436</v>
      </c>
      <c r="O2476" s="259">
        <v>3.6</v>
      </c>
      <c r="P2476" s="259" t="s">
        <v>4258</v>
      </c>
      <c r="Q2476" s="259" t="s">
        <v>5278</v>
      </c>
    </row>
    <row r="2477" spans="1:17" ht="21.75" customHeight="1">
      <c r="A2477" s="301" t="s">
        <v>4258</v>
      </c>
      <c r="B2477" s="301" t="s">
        <v>5278</v>
      </c>
      <c r="C2477" s="316" t="s">
        <v>8536</v>
      </c>
      <c r="D2477" s="465" t="s">
        <v>436</v>
      </c>
      <c r="E2477" s="465" t="s">
        <v>6067</v>
      </c>
      <c r="F2477" s="469" t="str">
        <f t="shared" si="76"/>
        <v>other</v>
      </c>
      <c r="G2477" s="260">
        <v>3.6805555555555598E-4</v>
      </c>
      <c r="H2477" s="260">
        <v>0.1078410222648</v>
      </c>
      <c r="I2477" s="260">
        <v>0</v>
      </c>
      <c r="J2477" s="260">
        <v>3.2595605726415904E-4</v>
      </c>
      <c r="K2477" s="260">
        <v>0.108535032957357</v>
      </c>
      <c r="L2477" s="301">
        <f t="shared" si="77"/>
        <v>0.39072611864648521</v>
      </c>
      <c r="M2477" s="459">
        <f>IFERROR((Tableau1[[#This Row],[Scope 1
(kg CO2-eq)]]+Tableau1[[#This Row],[Scope 2 energy
(kg CO2-eq)]]+Tableau1[[#This Row],[Scope 2 Infrastructure
(kg CO2-eq)]])/Tableau1[[#This Row],[Total CO2-emissions
(kg CO2-eq)
for scope 3 use ]],"")</f>
        <v>0.99699677488346528</v>
      </c>
      <c r="N2477" s="436" t="s">
        <v>436</v>
      </c>
      <c r="O2477" s="259">
        <v>3.6</v>
      </c>
      <c r="P2477" s="259" t="s">
        <v>4258</v>
      </c>
      <c r="Q2477" s="259" t="s">
        <v>5278</v>
      </c>
    </row>
    <row r="2478" spans="1:17" ht="21.75" customHeight="1">
      <c r="A2478" s="301" t="s">
        <v>4258</v>
      </c>
      <c r="B2478" s="301" t="s">
        <v>5278</v>
      </c>
      <c r="C2478" s="316" t="s">
        <v>8537</v>
      </c>
      <c r="D2478" s="465" t="s">
        <v>436</v>
      </c>
      <c r="E2478" s="465" t="s">
        <v>6076</v>
      </c>
      <c r="F2478" s="469" t="str">
        <f t="shared" si="76"/>
        <v>other</v>
      </c>
      <c r="G2478" s="260">
        <v>3.6805555555555598E-4</v>
      </c>
      <c r="H2478" s="260">
        <v>0.22726542218939999</v>
      </c>
      <c r="I2478" s="260">
        <v>0</v>
      </c>
      <c r="J2478" s="260">
        <v>3.2595605726415904E-4</v>
      </c>
      <c r="K2478" s="260">
        <v>0.227959434819346</v>
      </c>
      <c r="L2478" s="301">
        <f t="shared" si="77"/>
        <v>0.82065396534964563</v>
      </c>
      <c r="M2478" s="459">
        <f>IFERROR((Tableau1[[#This Row],[Scope 1
(kg CO2-eq)]]+Tableau1[[#This Row],[Scope 2 energy
(kg CO2-eq)]]+Tableau1[[#This Row],[Scope 2 Infrastructure
(kg CO2-eq)]])/Tableau1[[#This Row],[Total CO2-emissions
(kg CO2-eq)
for scope 3 use ]],"")</f>
        <v>0.99857010930629486</v>
      </c>
      <c r="N2478" s="436" t="s">
        <v>436</v>
      </c>
      <c r="O2478" s="259">
        <v>3.6</v>
      </c>
      <c r="P2478" s="259" t="s">
        <v>4258</v>
      </c>
      <c r="Q2478" s="259" t="s">
        <v>5278</v>
      </c>
    </row>
    <row r="2479" spans="1:17" ht="21.75" customHeight="1">
      <c r="A2479" s="301" t="s">
        <v>4258</v>
      </c>
      <c r="B2479" s="301" t="s">
        <v>5278</v>
      </c>
      <c r="C2479" s="316" t="s">
        <v>8538</v>
      </c>
      <c r="D2479" s="465" t="s">
        <v>436</v>
      </c>
      <c r="E2479" s="465" t="s">
        <v>6029</v>
      </c>
      <c r="F2479" s="469" t="str">
        <f t="shared" si="76"/>
        <v>other</v>
      </c>
      <c r="G2479" s="260">
        <v>3.6805555555555598E-4</v>
      </c>
      <c r="H2479" s="260">
        <v>0.20537901025159999</v>
      </c>
      <c r="I2479" s="260">
        <v>0</v>
      </c>
      <c r="J2479" s="260">
        <v>3.2595605726415904E-4</v>
      </c>
      <c r="K2479" s="260">
        <v>0.20607302193371299</v>
      </c>
      <c r="L2479" s="301">
        <f t="shared" si="77"/>
        <v>0.74186287896136682</v>
      </c>
      <c r="M2479" s="459">
        <f>IFERROR((Tableau1[[#This Row],[Scope 1
(kg CO2-eq)]]+Tableau1[[#This Row],[Scope 2 energy
(kg CO2-eq)]]+Tableau1[[#This Row],[Scope 2 Infrastructure
(kg CO2-eq)]])/Tableau1[[#This Row],[Total CO2-emissions
(kg CO2-eq)
for scope 3 use ]],"")</f>
        <v>0.99841824939771928</v>
      </c>
      <c r="N2479" s="436" t="s">
        <v>436</v>
      </c>
      <c r="O2479" s="259">
        <v>3.6</v>
      </c>
      <c r="P2479" s="259" t="s">
        <v>4258</v>
      </c>
      <c r="Q2479" s="259" t="s">
        <v>5278</v>
      </c>
    </row>
    <row r="2480" spans="1:17" ht="21.75" customHeight="1">
      <c r="A2480" s="301" t="s">
        <v>4258</v>
      </c>
      <c r="B2480" s="301" t="s">
        <v>5278</v>
      </c>
      <c r="C2480" s="316" t="s">
        <v>8539</v>
      </c>
      <c r="D2480" s="465" t="s">
        <v>436</v>
      </c>
      <c r="E2480" s="465" t="s">
        <v>6027</v>
      </c>
      <c r="F2480" s="469" t="str">
        <f t="shared" si="76"/>
        <v>other</v>
      </c>
      <c r="G2480" s="260">
        <v>3.6805555555555598E-4</v>
      </c>
      <c r="H2480" s="260">
        <v>0.16207566811240001</v>
      </c>
      <c r="I2480" s="260">
        <v>0</v>
      </c>
      <c r="J2480" s="260">
        <v>3.2595605726415904E-4</v>
      </c>
      <c r="K2480" s="260">
        <v>0.16276967978828399</v>
      </c>
      <c r="L2480" s="301">
        <f t="shared" si="77"/>
        <v>0.58597084723782245</v>
      </c>
      <c r="M2480" s="459">
        <f>IFERROR((Tableau1[[#This Row],[Scope 1
(kg CO2-eq)]]+Tableau1[[#This Row],[Scope 2 energy
(kg CO2-eq)]]+Tableau1[[#This Row],[Scope 2 Infrastructure
(kg CO2-eq)]])/Tableau1[[#This Row],[Total CO2-emissions
(kg CO2-eq)
for scope 3 use ]],"")</f>
        <v>0.99799743956766152</v>
      </c>
      <c r="N2480" s="436" t="s">
        <v>436</v>
      </c>
      <c r="O2480" s="259">
        <v>3.6</v>
      </c>
      <c r="P2480" s="259" t="s">
        <v>4258</v>
      </c>
      <c r="Q2480" s="259" t="s">
        <v>5278</v>
      </c>
    </row>
    <row r="2481" spans="1:17" ht="21.75" customHeight="1">
      <c r="A2481" s="301" t="s">
        <v>4258</v>
      </c>
      <c r="B2481" s="301" t="s">
        <v>5278</v>
      </c>
      <c r="C2481" s="316" t="s">
        <v>8540</v>
      </c>
      <c r="D2481" s="465" t="s">
        <v>436</v>
      </c>
      <c r="E2481" s="465" t="s">
        <v>6048</v>
      </c>
      <c r="F2481" s="469" t="str">
        <f t="shared" si="76"/>
        <v>other</v>
      </c>
      <c r="G2481" s="260">
        <v>3.6805555555555598E-4</v>
      </c>
      <c r="H2481" s="260">
        <v>0.28842195239160001</v>
      </c>
      <c r="I2481" s="260">
        <v>0</v>
      </c>
      <c r="J2481" s="260">
        <v>3.2595605726415904E-4</v>
      </c>
      <c r="K2481" s="260">
        <v>0.28911596403607698</v>
      </c>
      <c r="L2481" s="301">
        <f t="shared" si="77"/>
        <v>1.0408174705298772</v>
      </c>
      <c r="M2481" s="459">
        <f>IFERROR((Tableau1[[#This Row],[Scope 1
(kg CO2-eq)]]+Tableau1[[#This Row],[Scope 2 energy
(kg CO2-eq)]]+Tableau1[[#This Row],[Scope 2 Infrastructure
(kg CO2-eq)]])/Tableau1[[#This Row],[Total CO2-emissions
(kg CO2-eq)
for scope 3 use ]],"")</f>
        <v>0.99887257664927587</v>
      </c>
      <c r="N2481" s="436" t="s">
        <v>436</v>
      </c>
      <c r="O2481" s="259">
        <v>3.6</v>
      </c>
      <c r="P2481" s="259" t="s">
        <v>4258</v>
      </c>
      <c r="Q2481" s="259" t="s">
        <v>5278</v>
      </c>
    </row>
    <row r="2482" spans="1:17" ht="21.75" customHeight="1">
      <c r="A2482" s="301" t="s">
        <v>4258</v>
      </c>
      <c r="B2482" s="301" t="s">
        <v>5278</v>
      </c>
      <c r="C2482" s="316" t="s">
        <v>8541</v>
      </c>
      <c r="D2482" s="465" t="s">
        <v>436</v>
      </c>
      <c r="E2482" s="465" t="s">
        <v>6030</v>
      </c>
      <c r="F2482" s="469" t="str">
        <f t="shared" si="76"/>
        <v>other</v>
      </c>
      <c r="G2482" s="260">
        <v>3.6805555555555598E-4</v>
      </c>
      <c r="H2482" s="260">
        <v>0.1220328816372</v>
      </c>
      <c r="I2482" s="260">
        <v>0</v>
      </c>
      <c r="J2482" s="260">
        <v>3.2595605726415904E-4</v>
      </c>
      <c r="K2482" s="260">
        <v>0.122726892638816</v>
      </c>
      <c r="L2482" s="301">
        <f t="shared" si="77"/>
        <v>0.44181681349973762</v>
      </c>
      <c r="M2482" s="459">
        <f>IFERROR((Tableau1[[#This Row],[Scope 1
(kg CO2-eq)]]+Tableau1[[#This Row],[Scope 2 energy
(kg CO2-eq)]]+Tableau1[[#This Row],[Scope 2 Infrastructure
(kg CO2-eq)]])/Tableau1[[#This Row],[Total CO2-emissions
(kg CO2-eq)
for scope 3 use ]],"")</f>
        <v>0.99734405851030761</v>
      </c>
      <c r="N2482" s="436" t="s">
        <v>436</v>
      </c>
      <c r="O2482" s="259">
        <v>3.6</v>
      </c>
      <c r="P2482" s="259" t="s">
        <v>4258</v>
      </c>
      <c r="Q2482" s="259" t="s">
        <v>5278</v>
      </c>
    </row>
    <row r="2483" spans="1:17" ht="21.75" customHeight="1">
      <c r="A2483" s="301" t="s">
        <v>4258</v>
      </c>
      <c r="B2483" s="301" t="s">
        <v>5278</v>
      </c>
      <c r="C2483" s="316" t="s">
        <v>8542</v>
      </c>
      <c r="D2483" s="465" t="s">
        <v>436</v>
      </c>
      <c r="E2483" s="465" t="s">
        <v>6040</v>
      </c>
      <c r="F2483" s="469" t="str">
        <f t="shared" si="76"/>
        <v>other</v>
      </c>
      <c r="G2483" s="260">
        <v>3.6805555555555598E-4</v>
      </c>
      <c r="H2483" s="260">
        <v>0.129230387453</v>
      </c>
      <c r="I2483" s="260">
        <v>0</v>
      </c>
      <c r="J2483" s="260">
        <v>3.2595605726415904E-4</v>
      </c>
      <c r="K2483" s="260">
        <v>0.12992439786135301</v>
      </c>
      <c r="L2483" s="301">
        <f t="shared" si="77"/>
        <v>0.46772783230087084</v>
      </c>
      <c r="M2483" s="459">
        <f>IFERROR((Tableau1[[#This Row],[Scope 1
(kg CO2-eq)]]+Tableau1[[#This Row],[Scope 2 energy
(kg CO2-eq)]]+Tableau1[[#This Row],[Scope 2 Infrastructure
(kg CO2-eq)]])/Tableau1[[#This Row],[Total CO2-emissions
(kg CO2-eq)
for scope 3 use ]],"")</f>
        <v>0.99749119597117319</v>
      </c>
      <c r="N2483" s="436" t="s">
        <v>436</v>
      </c>
      <c r="O2483" s="259">
        <v>3.6</v>
      </c>
      <c r="P2483" s="259" t="s">
        <v>4258</v>
      </c>
      <c r="Q2483" s="259" t="s">
        <v>5278</v>
      </c>
    </row>
    <row r="2484" spans="1:17" ht="21.75" customHeight="1">
      <c r="A2484" s="301" t="s">
        <v>4258</v>
      </c>
      <c r="B2484" s="301" t="s">
        <v>5278</v>
      </c>
      <c r="C2484" s="316" t="s">
        <v>8543</v>
      </c>
      <c r="D2484" s="465" t="s">
        <v>436</v>
      </c>
      <c r="E2484" s="465" t="s">
        <v>6028</v>
      </c>
      <c r="F2484" s="469" t="str">
        <f t="shared" si="76"/>
        <v>other</v>
      </c>
      <c r="G2484" s="260">
        <v>3.6805555555555598E-4</v>
      </c>
      <c r="H2484" s="260">
        <v>2.0424574981000001E-2</v>
      </c>
      <c r="I2484" s="260">
        <v>0</v>
      </c>
      <c r="J2484" s="260">
        <v>3.2595605726415904E-4</v>
      </c>
      <c r="K2484" s="260">
        <v>2.11185856919473E-2</v>
      </c>
      <c r="L2484" s="301">
        <f t="shared" si="77"/>
        <v>7.6026908491010278E-2</v>
      </c>
      <c r="M2484" s="459">
        <f>IFERROR((Tableau1[[#This Row],[Scope 1
(kg CO2-eq)]]+Tableau1[[#This Row],[Scope 2 energy
(kg CO2-eq)]]+Tableau1[[#This Row],[Scope 2 Infrastructure
(kg CO2-eq)]])/Tableau1[[#This Row],[Total CO2-emissions
(kg CO2-eq)
for scope 3 use ]],"")</f>
        <v>0.98456548368596319</v>
      </c>
      <c r="N2484" s="436" t="s">
        <v>436</v>
      </c>
      <c r="O2484" s="259">
        <v>3.6</v>
      </c>
      <c r="P2484" s="259" t="s">
        <v>4258</v>
      </c>
      <c r="Q2484" s="259" t="s">
        <v>5278</v>
      </c>
    </row>
    <row r="2485" spans="1:17" ht="21.75" customHeight="1">
      <c r="A2485" s="301" t="s">
        <v>4258</v>
      </c>
      <c r="B2485" s="301" t="s">
        <v>5278</v>
      </c>
      <c r="C2485" s="316" t="s">
        <v>8544</v>
      </c>
      <c r="D2485" s="465" t="s">
        <v>436</v>
      </c>
      <c r="E2485" s="465" t="s">
        <v>6054</v>
      </c>
      <c r="F2485" s="469" t="str">
        <f t="shared" si="76"/>
        <v>other</v>
      </c>
      <c r="G2485" s="260">
        <v>3.6805555555555598E-4</v>
      </c>
      <c r="H2485" s="260">
        <v>0.15625492719850001</v>
      </c>
      <c r="I2485" s="260">
        <v>0</v>
      </c>
      <c r="J2485" s="260">
        <v>3.2595605726415904E-4</v>
      </c>
      <c r="K2485" s="260">
        <v>0.15694893847305399</v>
      </c>
      <c r="L2485" s="301">
        <f t="shared" si="77"/>
        <v>0.56501617850299435</v>
      </c>
      <c r="M2485" s="459">
        <f>IFERROR((Tableau1[[#This Row],[Scope 1
(kg CO2-eq)]]+Tableau1[[#This Row],[Scope 2 energy
(kg CO2-eq)]]+Tableau1[[#This Row],[Scope 2 Infrastructure
(kg CO2-eq)]])/Tableau1[[#This Row],[Total CO2-emissions
(kg CO2-eq)
for scope 3 use ]],"")</f>
        <v>0.99792317347176962</v>
      </c>
      <c r="N2485" s="436" t="s">
        <v>436</v>
      </c>
      <c r="O2485" s="259">
        <v>3.6</v>
      </c>
      <c r="P2485" s="259" t="s">
        <v>4258</v>
      </c>
      <c r="Q2485" s="259" t="s">
        <v>5278</v>
      </c>
    </row>
    <row r="2486" spans="1:17" ht="21.75" customHeight="1">
      <c r="A2486" s="301" t="s">
        <v>4258</v>
      </c>
      <c r="B2486" s="301" t="s">
        <v>5278</v>
      </c>
      <c r="C2486" s="316" t="s">
        <v>8545</v>
      </c>
      <c r="D2486" s="465" t="s">
        <v>436</v>
      </c>
      <c r="E2486" s="465" t="s">
        <v>6049</v>
      </c>
      <c r="F2486" s="469" t="str">
        <f t="shared" si="76"/>
        <v>other</v>
      </c>
      <c r="G2486" s="260">
        <v>3.6805555555555598E-4</v>
      </c>
      <c r="H2486" s="260">
        <v>6.6476722978400002E-2</v>
      </c>
      <c r="I2486" s="260">
        <v>0</v>
      </c>
      <c r="J2486" s="260">
        <v>3.2595605726415904E-4</v>
      </c>
      <c r="K2486" s="260">
        <v>6.7170733579250394E-2</v>
      </c>
      <c r="L2486" s="301">
        <f t="shared" si="77"/>
        <v>0.24181464088530141</v>
      </c>
      <c r="M2486" s="459">
        <f>IFERROR((Tableau1[[#This Row],[Scope 1
(kg CO2-eq)]]+Tableau1[[#This Row],[Scope 2 energy
(kg CO2-eq)]]+Tableau1[[#This Row],[Scope 2 Infrastructure
(kg CO2-eq)]])/Tableau1[[#This Row],[Total CO2-emissions
(kg CO2-eq)
for scope 3 use ]],"")</f>
        <v>0.99514736511087432</v>
      </c>
      <c r="N2486" s="436" t="s">
        <v>436</v>
      </c>
      <c r="O2486" s="259">
        <v>3.6</v>
      </c>
      <c r="P2486" s="259" t="s">
        <v>4258</v>
      </c>
      <c r="Q2486" s="259" t="s">
        <v>5278</v>
      </c>
    </row>
    <row r="2487" spans="1:17" ht="21.75" customHeight="1">
      <c r="A2487" s="301" t="s">
        <v>4258</v>
      </c>
      <c r="B2487" s="301" t="s">
        <v>5278</v>
      </c>
      <c r="C2487" s="316" t="s">
        <v>8546</v>
      </c>
      <c r="D2487" s="465" t="s">
        <v>436</v>
      </c>
      <c r="E2487" s="465" t="s">
        <v>700</v>
      </c>
      <c r="F2487" s="469" t="str">
        <f t="shared" si="76"/>
        <v>CH</v>
      </c>
      <c r="G2487" s="260">
        <v>3.6805555555555598E-4</v>
      </c>
      <c r="H2487" s="260">
        <v>1.5529338080000001E-3</v>
      </c>
      <c r="I2487" s="260">
        <v>0</v>
      </c>
      <c r="J2487" s="260">
        <v>3.2595605726415904E-4</v>
      </c>
      <c r="K2487" s="260">
        <v>2.2469448801290099E-3</v>
      </c>
      <c r="L2487" s="301">
        <f t="shared" si="77"/>
        <v>8.0890015684644354E-3</v>
      </c>
      <c r="M2487" s="459">
        <f>IFERROR((Tableau1[[#This Row],[Scope 1
(kg CO2-eq)]]+Tableau1[[#This Row],[Scope 2 energy
(kg CO2-eq)]]+Tableau1[[#This Row],[Scope 2 Infrastructure
(kg CO2-eq)]])/Tableau1[[#This Row],[Total CO2-emissions
(kg CO2-eq)
for scope 3 use ]],"")</f>
        <v>0.8549339062760013</v>
      </c>
      <c r="N2487" s="436" t="s">
        <v>436</v>
      </c>
      <c r="O2487" s="259">
        <v>3.6</v>
      </c>
      <c r="P2487" s="259" t="s">
        <v>4258</v>
      </c>
      <c r="Q2487" s="259" t="s">
        <v>5278</v>
      </c>
    </row>
    <row r="2488" spans="1:17" ht="21.75" customHeight="1">
      <c r="A2488" s="301" t="s">
        <v>4258</v>
      </c>
      <c r="B2488" s="301" t="s">
        <v>5278</v>
      </c>
      <c r="C2488" s="316" t="s">
        <v>8547</v>
      </c>
      <c r="D2488" s="465" t="s">
        <v>436</v>
      </c>
      <c r="E2488" s="465" t="s">
        <v>700</v>
      </c>
      <c r="F2488" s="469" t="str">
        <f t="shared" si="76"/>
        <v>CH</v>
      </c>
      <c r="G2488" s="260">
        <v>3.6805555555555598E-4</v>
      </c>
      <c r="H2488" s="260">
        <v>1.6575430879999999E-2</v>
      </c>
      <c r="I2488" s="260">
        <v>0</v>
      </c>
      <c r="J2488" s="260">
        <v>3.2595605726415904E-4</v>
      </c>
      <c r="K2488" s="260">
        <v>1.7269441185213001E-2</v>
      </c>
      <c r="L2488" s="301">
        <f t="shared" si="77"/>
        <v>6.2169988266766806E-2</v>
      </c>
      <c r="M2488" s="459">
        <f>IFERROR((Tableau1[[#This Row],[Scope 1
(kg CO2-eq)]]+Tableau1[[#This Row],[Scope 2 energy
(kg CO2-eq)]]+Tableau1[[#This Row],[Scope 2 Infrastructure
(kg CO2-eq)]])/Tableau1[[#This Row],[Total CO2-emissions
(kg CO2-eq)
for scope 3 use ]],"")</f>
        <v>0.98112534469635615</v>
      </c>
      <c r="N2488" s="436" t="s">
        <v>436</v>
      </c>
      <c r="O2488" s="259">
        <v>3.6</v>
      </c>
      <c r="P2488" s="259" t="s">
        <v>4258</v>
      </c>
      <c r="Q2488" s="259" t="s">
        <v>5278</v>
      </c>
    </row>
    <row r="2489" spans="1:17" ht="21.75" customHeight="1">
      <c r="A2489" s="301" t="s">
        <v>4258</v>
      </c>
      <c r="B2489" s="301" t="s">
        <v>5278</v>
      </c>
      <c r="C2489" s="316" t="s">
        <v>8548</v>
      </c>
      <c r="D2489" s="465" t="s">
        <v>436</v>
      </c>
      <c r="E2489" s="465" t="s">
        <v>700</v>
      </c>
      <c r="F2489" s="469" t="str">
        <f t="shared" si="76"/>
        <v>CH</v>
      </c>
      <c r="G2489" s="260">
        <v>3.6805555555555598E-4</v>
      </c>
      <c r="H2489" s="260">
        <v>1.710062289E-3</v>
      </c>
      <c r="I2489" s="260">
        <v>0</v>
      </c>
      <c r="J2489" s="260">
        <v>3.2002471711159306E-4</v>
      </c>
      <c r="K2489" s="260">
        <v>2.3981422824938601E-3</v>
      </c>
      <c r="L2489" s="301">
        <f t="shared" si="77"/>
        <v>8.6333122169778963E-3</v>
      </c>
      <c r="M2489" s="459">
        <f>IFERROR((Tableau1[[#This Row],[Scope 1
(kg CO2-eq)]]+Tableau1[[#This Row],[Scope 2 energy
(kg CO2-eq)]]+Tableau1[[#This Row],[Scope 2 Infrastructure
(kg CO2-eq)]])/Tableau1[[#This Row],[Total CO2-emissions
(kg CO2-eq)
for scope 3 use ]],"")</f>
        <v>0.86655318982762508</v>
      </c>
      <c r="N2489" s="436" t="s">
        <v>436</v>
      </c>
      <c r="O2489" s="259">
        <v>3.6</v>
      </c>
      <c r="P2489" s="259" t="s">
        <v>4258</v>
      </c>
      <c r="Q2489" s="259" t="s">
        <v>5278</v>
      </c>
    </row>
    <row r="2490" spans="1:17" ht="21.75" customHeight="1">
      <c r="A2490" s="301" t="s">
        <v>4258</v>
      </c>
      <c r="B2490" s="301" t="s">
        <v>5278</v>
      </c>
      <c r="C2490" s="316" t="s">
        <v>8549</v>
      </c>
      <c r="D2490" s="465" t="s">
        <v>436</v>
      </c>
      <c r="E2490" s="465" t="s">
        <v>6044</v>
      </c>
      <c r="F2490" s="469" t="str">
        <f t="shared" si="76"/>
        <v>other</v>
      </c>
      <c r="G2490" s="260">
        <v>3.6805555555555598E-4</v>
      </c>
      <c r="H2490" s="260">
        <v>3.0397830390000002E-2</v>
      </c>
      <c r="I2490" s="260">
        <v>0</v>
      </c>
      <c r="J2490" s="260">
        <v>3.2596083674856906E-4</v>
      </c>
      <c r="K2490" s="260">
        <v>3.1091846245193601E-2</v>
      </c>
      <c r="L2490" s="301">
        <f t="shared" si="77"/>
        <v>0.11193064648269696</v>
      </c>
      <c r="M2490" s="459">
        <f>IFERROR((Tableau1[[#This Row],[Scope 1
(kg CO2-eq)]]+Tableau1[[#This Row],[Scope 2 energy
(kg CO2-eq)]]+Tableau1[[#This Row],[Scope 2 Infrastructure
(kg CO2-eq)]])/Tableau1[[#This Row],[Total CO2-emissions
(kg CO2-eq)
for scope 3 use ]],"")</f>
        <v>0.98951621280166235</v>
      </c>
      <c r="N2490" s="436" t="s">
        <v>436</v>
      </c>
      <c r="O2490" s="259">
        <v>3.6</v>
      </c>
      <c r="P2490" s="259" t="s">
        <v>4258</v>
      </c>
      <c r="Q2490" s="259" t="s">
        <v>5278</v>
      </c>
    </row>
    <row r="2491" spans="1:17" ht="21.75" customHeight="1">
      <c r="A2491" s="301" t="s">
        <v>5180</v>
      </c>
      <c r="B2491" s="301" t="s">
        <v>5279</v>
      </c>
      <c r="C2491" s="316" t="s">
        <v>8550</v>
      </c>
      <c r="D2491" s="465" t="s">
        <v>436</v>
      </c>
      <c r="E2491" s="465" t="s">
        <v>700</v>
      </c>
      <c r="F2491" s="469" t="str">
        <f t="shared" si="76"/>
        <v>CH</v>
      </c>
      <c r="G2491" s="260">
        <v>3.6805555555555598E-4</v>
      </c>
      <c r="H2491" s="260">
        <v>0</v>
      </c>
      <c r="I2491" s="260">
        <v>1.1599020873E-2</v>
      </c>
      <c r="J2491" s="260">
        <v>3.2595605726415904E-4</v>
      </c>
      <c r="K2491" s="260">
        <v>1.2293032955970101E-2</v>
      </c>
      <c r="L2491" s="301">
        <f t="shared" si="77"/>
        <v>4.4254918641492363E-2</v>
      </c>
      <c r="M2491" s="459">
        <f>IFERROR((Tableau1[[#This Row],[Scope 1
(kg CO2-eq)]]+Tableau1[[#This Row],[Scope 2 energy
(kg CO2-eq)]]+Tableau1[[#This Row],[Scope 2 Infrastructure
(kg CO2-eq)]])/Tableau1[[#This Row],[Total CO2-emissions
(kg CO2-eq)
for scope 3 use ]],"")</f>
        <v>0.97348445020996677</v>
      </c>
      <c r="N2491" s="436" t="s">
        <v>436</v>
      </c>
      <c r="O2491" s="259">
        <v>3.6</v>
      </c>
      <c r="P2491" s="259" t="s">
        <v>5180</v>
      </c>
      <c r="Q2491" s="259" t="s">
        <v>5279</v>
      </c>
    </row>
    <row r="2492" spans="1:17" ht="21.75" customHeight="1">
      <c r="A2492" s="301" t="s">
        <v>5277</v>
      </c>
      <c r="B2492" s="301" t="s">
        <v>5284</v>
      </c>
      <c r="C2492" s="316" t="s">
        <v>8551</v>
      </c>
      <c r="D2492" s="465" t="s">
        <v>436</v>
      </c>
      <c r="E2492" s="465" t="s">
        <v>6044</v>
      </c>
      <c r="F2492" s="469" t="str">
        <f t="shared" si="76"/>
        <v>other</v>
      </c>
      <c r="G2492" s="260">
        <v>0</v>
      </c>
      <c r="H2492" s="260">
        <v>9.5458399999999997E-4</v>
      </c>
      <c r="I2492" s="260">
        <v>2.9645924999999998E-4</v>
      </c>
      <c r="J2492" s="260">
        <v>0</v>
      </c>
      <c r="K2492" s="260">
        <v>1.2510434237064699E-3</v>
      </c>
      <c r="L2492" s="301">
        <f t="shared" si="77"/>
        <v>4.5037563253432916E-3</v>
      </c>
      <c r="M2492" s="459">
        <f>IFERROR((Tableau1[[#This Row],[Scope 1
(kg CO2-eq)]]+Tableau1[[#This Row],[Scope 2 energy
(kg CO2-eq)]]+Tableau1[[#This Row],[Scope 2 Infrastructure
(kg CO2-eq)]])/Tableau1[[#This Row],[Total CO2-emissions
(kg CO2-eq)
for scope 3 use ]],"")</f>
        <v>0.99999986115072692</v>
      </c>
      <c r="N2492" s="436" t="s">
        <v>436</v>
      </c>
      <c r="O2492" s="259">
        <v>3.6</v>
      </c>
      <c r="P2492" s="259" t="s">
        <v>5277</v>
      </c>
      <c r="Q2492" s="259" t="s">
        <v>5284</v>
      </c>
    </row>
    <row r="2493" spans="1:17" ht="21.75" customHeight="1">
      <c r="A2493" s="301" t="s">
        <v>5277</v>
      </c>
      <c r="B2493" s="301" t="s">
        <v>5284</v>
      </c>
      <c r="C2493" s="316" t="s">
        <v>8552</v>
      </c>
      <c r="D2493" s="465" t="s">
        <v>436</v>
      </c>
      <c r="E2493" s="465" t="s">
        <v>6050</v>
      </c>
      <c r="F2493" s="469" t="str">
        <f t="shared" si="76"/>
        <v>other</v>
      </c>
      <c r="G2493" s="260">
        <v>0</v>
      </c>
      <c r="H2493" s="260">
        <v>1.95126175E-3</v>
      </c>
      <c r="I2493" s="260">
        <v>4.1504295000000001E-4</v>
      </c>
      <c r="J2493" s="260">
        <v>0</v>
      </c>
      <c r="K2493" s="260">
        <v>2.3662997125435E-3</v>
      </c>
      <c r="L2493" s="301">
        <f t="shared" si="77"/>
        <v>8.5186789651566005E-3</v>
      </c>
      <c r="M2493" s="459">
        <f>IFERROR((Tableau1[[#This Row],[Scope 1
(kg CO2-eq)]]+Tableau1[[#This Row],[Scope 2 energy
(kg CO2-eq)]]+Tableau1[[#This Row],[Scope 2 Infrastructure
(kg CO2-eq)]])/Tableau1[[#This Row],[Total CO2-emissions
(kg CO2-eq)
for scope 3 use ]],"")</f>
        <v>1.0000021077027874</v>
      </c>
      <c r="N2493" s="436" t="s">
        <v>436</v>
      </c>
      <c r="O2493" s="259">
        <v>3.6</v>
      </c>
      <c r="P2493" s="259" t="s">
        <v>5277</v>
      </c>
      <c r="Q2493" s="259" t="s">
        <v>5284</v>
      </c>
    </row>
    <row r="2494" spans="1:17" ht="21.75" customHeight="1">
      <c r="A2494" s="301" t="s">
        <v>5277</v>
      </c>
      <c r="B2494" s="301" t="s">
        <v>5284</v>
      </c>
      <c r="C2494" s="316" t="s">
        <v>8553</v>
      </c>
      <c r="D2494" s="465" t="s">
        <v>436</v>
      </c>
      <c r="E2494" s="465" t="s">
        <v>117</v>
      </c>
      <c r="F2494" s="469" t="str">
        <f t="shared" si="76"/>
        <v>other</v>
      </c>
      <c r="G2494" s="260">
        <v>0</v>
      </c>
      <c r="H2494" s="260">
        <v>1.1447199999999999E-3</v>
      </c>
      <c r="I2494" s="260">
        <v>0</v>
      </c>
      <c r="J2494" s="260">
        <v>0</v>
      </c>
      <c r="K2494" s="260">
        <v>1.14472029846244E-3</v>
      </c>
      <c r="L2494" s="301">
        <f t="shared" si="77"/>
        <v>4.120993074464784E-3</v>
      </c>
      <c r="M2494" s="459">
        <f>IFERROR((Tableau1[[#This Row],[Scope 1
(kg CO2-eq)]]+Tableau1[[#This Row],[Scope 2 energy
(kg CO2-eq)]]+Tableau1[[#This Row],[Scope 2 Infrastructure
(kg CO2-eq)]])/Tableau1[[#This Row],[Total CO2-emissions
(kg CO2-eq)
for scope 3 use ]],"")</f>
        <v>0.99999973927042218</v>
      </c>
      <c r="N2494" s="436" t="s">
        <v>436</v>
      </c>
      <c r="O2494" s="259">
        <v>3.6</v>
      </c>
      <c r="P2494" s="259" t="s">
        <v>5277</v>
      </c>
      <c r="Q2494" s="259" t="s">
        <v>5284</v>
      </c>
    </row>
    <row r="2495" spans="1:17" ht="21.75" customHeight="1">
      <c r="A2495" s="301" t="s">
        <v>5277</v>
      </c>
      <c r="B2495" s="301" t="s">
        <v>5284</v>
      </c>
      <c r="C2495" s="316" t="s">
        <v>8554</v>
      </c>
      <c r="D2495" s="465" t="s">
        <v>436</v>
      </c>
      <c r="E2495" s="465" t="s">
        <v>700</v>
      </c>
      <c r="F2495" s="469" t="str">
        <f t="shared" si="76"/>
        <v>CH</v>
      </c>
      <c r="G2495" s="260">
        <v>0</v>
      </c>
      <c r="H2495" s="260">
        <v>5.9202524635050199E-4</v>
      </c>
      <c r="I2495" s="260">
        <v>7.46127681123599E-4</v>
      </c>
      <c r="J2495" s="260">
        <v>0</v>
      </c>
      <c r="K2495" s="260">
        <v>1.3381528501863599E-3</v>
      </c>
      <c r="L2495" s="301">
        <f t="shared" si="77"/>
        <v>4.8173502606708961E-3</v>
      </c>
      <c r="M2495" s="459">
        <f>IFERROR((Tableau1[[#This Row],[Scope 1
(kg CO2-eq)]]+Tableau1[[#This Row],[Scope 2 energy
(kg CO2-eq)]]+Tableau1[[#This Row],[Scope 2 Infrastructure
(kg CO2-eq)]])/Tableau1[[#This Row],[Total CO2-emissions
(kg CO2-eq)
for scope 3 use ]],"")</f>
        <v>1.0000000577570352</v>
      </c>
      <c r="N2495" s="436" t="s">
        <v>436</v>
      </c>
      <c r="O2495" s="259">
        <v>3.6</v>
      </c>
      <c r="P2495" s="259" t="s">
        <v>5277</v>
      </c>
      <c r="Q2495" s="259" t="s">
        <v>5284</v>
      </c>
    </row>
    <row r="2496" spans="1:17" ht="21.75" customHeight="1">
      <c r="A2496" s="301" t="s">
        <v>5277</v>
      </c>
      <c r="B2496" s="301" t="s">
        <v>5284</v>
      </c>
      <c r="C2496" s="316" t="s">
        <v>8555</v>
      </c>
      <c r="D2496" s="465" t="s">
        <v>436</v>
      </c>
      <c r="E2496" s="465" t="s">
        <v>6051</v>
      </c>
      <c r="F2496" s="469" t="str">
        <f t="shared" si="76"/>
        <v>other</v>
      </c>
      <c r="G2496" s="260">
        <v>0</v>
      </c>
      <c r="H2496" s="260">
        <v>1.5364688500000001E-3</v>
      </c>
      <c r="I2496" s="260">
        <v>2.0159229000000001E-4</v>
      </c>
      <c r="J2496" s="260">
        <v>0</v>
      </c>
      <c r="K2496" s="260">
        <v>1.7380599219148001E-3</v>
      </c>
      <c r="L2496" s="301">
        <f t="shared" si="77"/>
        <v>6.2570157188932803E-3</v>
      </c>
      <c r="M2496" s="459">
        <f>IFERROR((Tableau1[[#This Row],[Scope 1
(kg CO2-eq)]]+Tableau1[[#This Row],[Scope 2 energy
(kg CO2-eq)]]+Tableau1[[#This Row],[Scope 2 Infrastructure
(kg CO2-eq)]])/Tableau1[[#This Row],[Total CO2-emissions
(kg CO2-eq)
for scope 3 use ]],"")</f>
        <v>1.0000007008303826</v>
      </c>
      <c r="N2496" s="436" t="s">
        <v>436</v>
      </c>
      <c r="O2496" s="259">
        <v>3.6</v>
      </c>
      <c r="P2496" s="259" t="s">
        <v>5277</v>
      </c>
      <c r="Q2496" s="259" t="s">
        <v>5284</v>
      </c>
    </row>
    <row r="2497" spans="1:17" ht="21.75" customHeight="1">
      <c r="A2497" s="301" t="s">
        <v>5277</v>
      </c>
      <c r="B2497" s="301" t="s">
        <v>5284</v>
      </c>
      <c r="C2497" s="316" t="s">
        <v>8556</v>
      </c>
      <c r="D2497" s="465" t="s">
        <v>436</v>
      </c>
      <c r="E2497" s="465" t="s">
        <v>6045</v>
      </c>
      <c r="F2497" s="469" t="str">
        <f t="shared" si="76"/>
        <v>other</v>
      </c>
      <c r="G2497" s="260">
        <v>0</v>
      </c>
      <c r="H2497" s="260">
        <v>1.7208212500000001E-3</v>
      </c>
      <c r="I2497" s="260">
        <v>2.9645924999999998E-4</v>
      </c>
      <c r="J2497" s="260">
        <v>0</v>
      </c>
      <c r="K2497" s="260">
        <v>2.0172798481405299E-3</v>
      </c>
      <c r="L2497" s="301">
        <f t="shared" si="77"/>
        <v>7.2622074533059081E-3</v>
      </c>
      <c r="M2497" s="459">
        <f>IFERROR((Tableau1[[#This Row],[Scope 1
(kg CO2-eq)]]+Tableau1[[#This Row],[Scope 2 energy
(kg CO2-eq)]]+Tableau1[[#This Row],[Scope 2 Infrastructure
(kg CO2-eq)]])/Tableau1[[#This Row],[Total CO2-emissions
(kg CO2-eq)
for scope 3 use ]],"")</f>
        <v>1.0000003231378485</v>
      </c>
      <c r="N2497" s="436" t="s">
        <v>436</v>
      </c>
      <c r="O2497" s="259">
        <v>3.6</v>
      </c>
      <c r="P2497" s="259" t="s">
        <v>5277</v>
      </c>
      <c r="Q2497" s="259" t="s">
        <v>5284</v>
      </c>
    </row>
    <row r="2498" spans="1:17" ht="21.75" customHeight="1">
      <c r="A2498" s="301" t="s">
        <v>5277</v>
      </c>
      <c r="B2498" s="301" t="s">
        <v>5284</v>
      </c>
      <c r="C2498" s="316" t="s">
        <v>8557</v>
      </c>
      <c r="D2498" s="465" t="s">
        <v>436</v>
      </c>
      <c r="E2498" s="465" t="s">
        <v>6016</v>
      </c>
      <c r="F2498" s="469" t="str">
        <f t="shared" ref="F2498:F2561" si="78">IF(ISNUMBER(SEARCH("{CH}", C2498)), "CH", "other")</f>
        <v>other</v>
      </c>
      <c r="G2498" s="260">
        <v>0</v>
      </c>
      <c r="H2498" s="260">
        <v>1.5134248E-3</v>
      </c>
      <c r="I2498" s="260">
        <v>1.8973391999999999E-4</v>
      </c>
      <c r="J2498" s="260">
        <v>0</v>
      </c>
      <c r="K2498" s="260">
        <v>1.7031562214390001E-3</v>
      </c>
      <c r="L2498" s="301">
        <f t="shared" ref="L2498:L2561" si="79">IF(N2498="MJ", K2498*3.6, IF(N2498="m", K2498*1000, ""))</f>
        <v>6.1313623971804001E-3</v>
      </c>
      <c r="M2498" s="459">
        <f>IFERROR((Tableau1[[#This Row],[Scope 1
(kg CO2-eq)]]+Tableau1[[#This Row],[Scope 2 energy
(kg CO2-eq)]]+Tableau1[[#This Row],[Scope 2 Infrastructure
(kg CO2-eq)]])/Tableau1[[#This Row],[Total CO2-emissions
(kg CO2-eq)
for scope 3 use ]],"")</f>
        <v>1.0000014670180974</v>
      </c>
      <c r="N2498" s="436" t="s">
        <v>436</v>
      </c>
      <c r="O2498" s="259">
        <v>3.6</v>
      </c>
      <c r="P2498" s="259" t="s">
        <v>5277</v>
      </c>
      <c r="Q2498" s="259" t="s">
        <v>5284</v>
      </c>
    </row>
    <row r="2499" spans="1:17" ht="21.75" customHeight="1">
      <c r="A2499" s="301" t="s">
        <v>5277</v>
      </c>
      <c r="B2499" s="301" t="s">
        <v>5284</v>
      </c>
      <c r="C2499" s="316" t="s">
        <v>8558</v>
      </c>
      <c r="D2499" s="465" t="s">
        <v>436</v>
      </c>
      <c r="E2499" s="465" t="s">
        <v>6022</v>
      </c>
      <c r="F2499" s="469" t="str">
        <f t="shared" si="78"/>
        <v>other</v>
      </c>
      <c r="G2499" s="260">
        <v>0</v>
      </c>
      <c r="H2499" s="260">
        <v>1.1447199999999999E-3</v>
      </c>
      <c r="I2499" s="260">
        <v>0</v>
      </c>
      <c r="J2499" s="260">
        <v>0</v>
      </c>
      <c r="K2499" s="260">
        <v>1.14472029846244E-3</v>
      </c>
      <c r="L2499" s="301">
        <f t="shared" si="79"/>
        <v>4.120993074464784E-3</v>
      </c>
      <c r="M2499" s="459">
        <f>IFERROR((Tableau1[[#This Row],[Scope 1
(kg CO2-eq)]]+Tableau1[[#This Row],[Scope 2 energy
(kg CO2-eq)]]+Tableau1[[#This Row],[Scope 2 Infrastructure
(kg CO2-eq)]])/Tableau1[[#This Row],[Total CO2-emissions
(kg CO2-eq)
for scope 3 use ]],"")</f>
        <v>0.99999973927042218</v>
      </c>
      <c r="N2499" s="436" t="s">
        <v>436</v>
      </c>
      <c r="O2499" s="259">
        <v>3.6</v>
      </c>
      <c r="P2499" s="259" t="s">
        <v>5277</v>
      </c>
      <c r="Q2499" s="259" t="s">
        <v>5284</v>
      </c>
    </row>
    <row r="2500" spans="1:17" ht="21.75" customHeight="1">
      <c r="A2500" s="301" t="s">
        <v>5277</v>
      </c>
      <c r="B2500" s="301" t="s">
        <v>5284</v>
      </c>
      <c r="C2500" s="316" t="s">
        <v>8559</v>
      </c>
      <c r="D2500" s="465" t="s">
        <v>436</v>
      </c>
      <c r="E2500" s="465" t="s">
        <v>6018</v>
      </c>
      <c r="F2500" s="469" t="str">
        <f t="shared" si="78"/>
        <v>other</v>
      </c>
      <c r="G2500" s="260">
        <v>0</v>
      </c>
      <c r="H2500" s="260">
        <v>1.9282177000000001E-3</v>
      </c>
      <c r="I2500" s="260">
        <v>4.0318458000000002E-4</v>
      </c>
      <c r="J2500" s="260">
        <v>0</v>
      </c>
      <c r="K2500" s="260">
        <v>2.3314006285003099E-3</v>
      </c>
      <c r="L2500" s="301">
        <f t="shared" si="79"/>
        <v>8.3930422626011161E-3</v>
      </c>
      <c r="M2500" s="459">
        <f>IFERROR((Tableau1[[#This Row],[Scope 1
(kg CO2-eq)]]+Tableau1[[#This Row],[Scope 2 energy
(kg CO2-eq)]]+Tableau1[[#This Row],[Scope 2 Infrastructure
(kg CO2-eq)]])/Tableau1[[#This Row],[Total CO2-emissions
(kg CO2-eq)
for scope 3 use ]],"")</f>
        <v>1.0000007083723277</v>
      </c>
      <c r="N2500" s="436" t="s">
        <v>436</v>
      </c>
      <c r="O2500" s="259">
        <v>3.6</v>
      </c>
      <c r="P2500" s="259" t="s">
        <v>5277</v>
      </c>
      <c r="Q2500" s="259" t="s">
        <v>5284</v>
      </c>
    </row>
    <row r="2501" spans="1:17" ht="21.75" customHeight="1">
      <c r="A2501" s="301" t="s">
        <v>5277</v>
      </c>
      <c r="B2501" s="301" t="s">
        <v>5284</v>
      </c>
      <c r="C2501" s="316" t="s">
        <v>8560</v>
      </c>
      <c r="D2501" s="465" t="s">
        <v>436</v>
      </c>
      <c r="E2501" s="465" t="s">
        <v>6060</v>
      </c>
      <c r="F2501" s="469" t="str">
        <f t="shared" si="78"/>
        <v>other</v>
      </c>
      <c r="G2501" s="260">
        <v>0</v>
      </c>
      <c r="H2501" s="260">
        <v>8.6278464999999995E-3</v>
      </c>
      <c r="I2501" s="260">
        <v>1.6803225E-5</v>
      </c>
      <c r="J2501" s="260">
        <v>0</v>
      </c>
      <c r="K2501" s="260">
        <v>8.6446499527765598E-3</v>
      </c>
      <c r="L2501" s="301">
        <f t="shared" si="79"/>
        <v>3.1120739829995615E-2</v>
      </c>
      <c r="M2501" s="459">
        <f>IFERROR((Tableau1[[#This Row],[Scope 1
(kg CO2-eq)]]+Tableau1[[#This Row],[Scope 2 energy
(kg CO2-eq)]]+Tableau1[[#This Row],[Scope 2 Infrastructure
(kg CO2-eq)]])/Tableau1[[#This Row],[Total CO2-emissions
(kg CO2-eq)
for scope 3 use ]],"")</f>
        <v>0.9999999736511529</v>
      </c>
      <c r="N2501" s="436" t="s">
        <v>436</v>
      </c>
      <c r="O2501" s="259">
        <v>3.6</v>
      </c>
      <c r="P2501" s="259" t="s">
        <v>5277</v>
      </c>
      <c r="Q2501" s="259" t="s">
        <v>5284</v>
      </c>
    </row>
    <row r="2502" spans="1:17" ht="21.75" customHeight="1">
      <c r="A2502" s="301" t="s">
        <v>5277</v>
      </c>
      <c r="B2502" s="301" t="s">
        <v>5284</v>
      </c>
      <c r="C2502" s="316" t="s">
        <v>8561</v>
      </c>
      <c r="D2502" s="465" t="s">
        <v>436</v>
      </c>
      <c r="E2502" s="465" t="s">
        <v>119</v>
      </c>
      <c r="F2502" s="469" t="str">
        <f t="shared" si="78"/>
        <v>other</v>
      </c>
      <c r="G2502" s="260">
        <v>0</v>
      </c>
      <c r="H2502" s="260">
        <v>1.01542752E-3</v>
      </c>
      <c r="I2502" s="260">
        <v>2.0159229000000001E-4</v>
      </c>
      <c r="J2502" s="260">
        <v>0</v>
      </c>
      <c r="K2502" s="260">
        <v>1.21702006277573E-3</v>
      </c>
      <c r="L2502" s="301">
        <f t="shared" si="79"/>
        <v>4.3812722259926285E-3</v>
      </c>
      <c r="M2502" s="459">
        <f>IFERROR((Tableau1[[#This Row],[Scope 1
(kg CO2-eq)]]+Tableau1[[#This Row],[Scope 2 energy
(kg CO2-eq)]]+Tableau1[[#This Row],[Scope 2 Infrastructure
(kg CO2-eq)]])/Tableau1[[#This Row],[Total CO2-emissions
(kg CO2-eq)
for scope 3 use ]],"")</f>
        <v>0.99999979229945524</v>
      </c>
      <c r="N2502" s="436" t="s">
        <v>436</v>
      </c>
      <c r="O2502" s="259">
        <v>3.6</v>
      </c>
      <c r="P2502" s="259" t="s">
        <v>5277</v>
      </c>
      <c r="Q2502" s="260" t="s">
        <v>5284</v>
      </c>
    </row>
    <row r="2503" spans="1:17" ht="21.75" customHeight="1">
      <c r="A2503" s="301" t="s">
        <v>5277</v>
      </c>
      <c r="B2503" s="301" t="s">
        <v>5284</v>
      </c>
      <c r="C2503" s="316" t="s">
        <v>8562</v>
      </c>
      <c r="D2503" s="465" t="s">
        <v>436</v>
      </c>
      <c r="E2503" s="465" t="s">
        <v>6034</v>
      </c>
      <c r="F2503" s="469" t="str">
        <f t="shared" si="78"/>
        <v>other</v>
      </c>
      <c r="G2503" s="260">
        <v>0</v>
      </c>
      <c r="H2503" s="260">
        <v>1.1447199999999999E-3</v>
      </c>
      <c r="I2503" s="260">
        <v>0</v>
      </c>
      <c r="J2503" s="260">
        <v>0</v>
      </c>
      <c r="K2503" s="260">
        <v>1.14472029846244E-3</v>
      </c>
      <c r="L2503" s="301">
        <f t="shared" si="79"/>
        <v>4.120993074464784E-3</v>
      </c>
      <c r="M2503" s="459">
        <f>IFERROR((Tableau1[[#This Row],[Scope 1
(kg CO2-eq)]]+Tableau1[[#This Row],[Scope 2 energy
(kg CO2-eq)]]+Tableau1[[#This Row],[Scope 2 Infrastructure
(kg CO2-eq)]])/Tableau1[[#This Row],[Total CO2-emissions
(kg CO2-eq)
for scope 3 use ]],"")</f>
        <v>0.99999973927042218</v>
      </c>
      <c r="N2503" s="436" t="s">
        <v>436</v>
      </c>
      <c r="O2503" s="259">
        <v>3.6</v>
      </c>
      <c r="P2503" s="259" t="s">
        <v>5277</v>
      </c>
      <c r="Q2503" s="259" t="s">
        <v>5284</v>
      </c>
    </row>
    <row r="2504" spans="1:17" ht="21.75" customHeight="1">
      <c r="A2504" s="301" t="s">
        <v>5277</v>
      </c>
      <c r="B2504" s="301" t="s">
        <v>5284</v>
      </c>
      <c r="C2504" s="316" t="s">
        <v>8563</v>
      </c>
      <c r="D2504" s="465" t="s">
        <v>436</v>
      </c>
      <c r="E2504" s="465" t="s">
        <v>122</v>
      </c>
      <c r="F2504" s="469" t="str">
        <f t="shared" si="78"/>
        <v>other</v>
      </c>
      <c r="G2504" s="260">
        <v>0</v>
      </c>
      <c r="H2504" s="260">
        <v>3.4491249999999999E-3</v>
      </c>
      <c r="I2504" s="260">
        <v>1.1858369999999999E-3</v>
      </c>
      <c r="J2504" s="260">
        <v>0</v>
      </c>
      <c r="K2504" s="260">
        <v>4.6349699889264798E-3</v>
      </c>
      <c r="L2504" s="301">
        <f t="shared" si="79"/>
        <v>1.6685891960135327E-2</v>
      </c>
      <c r="M2504" s="459">
        <f>IFERROR((Tableau1[[#This Row],[Scope 1
(kg CO2-eq)]]+Tableau1[[#This Row],[Scope 2 energy
(kg CO2-eq)]]+Tableau1[[#This Row],[Scope 2 Infrastructure
(kg CO2-eq)]])/Tableau1[[#This Row],[Total CO2-emissions
(kg CO2-eq)
for scope 3 use ]],"")</f>
        <v>0.99999827638010608</v>
      </c>
      <c r="N2504" s="436" t="s">
        <v>436</v>
      </c>
      <c r="O2504" s="259">
        <v>3.6</v>
      </c>
      <c r="P2504" s="259" t="s">
        <v>5277</v>
      </c>
      <c r="Q2504" s="259" t="s">
        <v>5284</v>
      </c>
    </row>
    <row r="2505" spans="1:17" ht="21.75" customHeight="1">
      <c r="A2505" s="301" t="s">
        <v>5277</v>
      </c>
      <c r="B2505" s="301" t="s">
        <v>5284</v>
      </c>
      <c r="C2505" s="316" t="s">
        <v>8564</v>
      </c>
      <c r="D2505" s="465" t="s">
        <v>436</v>
      </c>
      <c r="E2505" s="465" t="s">
        <v>6046</v>
      </c>
      <c r="F2505" s="469" t="str">
        <f t="shared" si="78"/>
        <v>other</v>
      </c>
      <c r="G2505" s="260">
        <v>0</v>
      </c>
      <c r="H2505" s="260">
        <v>3.4030369000000002E-3</v>
      </c>
      <c r="I2505" s="260">
        <v>1.16212026E-3</v>
      </c>
      <c r="J2505" s="260">
        <v>0</v>
      </c>
      <c r="K2505" s="260">
        <v>4.56515391551771E-3</v>
      </c>
      <c r="L2505" s="301">
        <f t="shared" si="79"/>
        <v>1.6434554095863755E-2</v>
      </c>
      <c r="M2505" s="459">
        <f>IFERROR((Tableau1[[#This Row],[Scope 1
(kg CO2-eq)]]+Tableau1[[#This Row],[Scope 2 energy
(kg CO2-eq)]]+Tableau1[[#This Row],[Scope 2 Infrastructure
(kg CO2-eq)]])/Tableau1[[#This Row],[Total CO2-emissions
(kg CO2-eq)
for scope 3 use ]],"")</f>
        <v>1.0000007107060025</v>
      </c>
      <c r="N2505" s="436" t="s">
        <v>436</v>
      </c>
      <c r="O2505" s="259">
        <v>3.6</v>
      </c>
      <c r="P2505" s="259" t="s">
        <v>5277</v>
      </c>
      <c r="Q2505" s="259" t="s">
        <v>5284</v>
      </c>
    </row>
    <row r="2506" spans="1:17" ht="21.75" customHeight="1">
      <c r="A2506" s="301" t="s">
        <v>5277</v>
      </c>
      <c r="B2506" s="301" t="s">
        <v>5284</v>
      </c>
      <c r="C2506" s="316" t="s">
        <v>8565</v>
      </c>
      <c r="D2506" s="465" t="s">
        <v>436</v>
      </c>
      <c r="E2506" s="465" t="s">
        <v>6052</v>
      </c>
      <c r="F2506" s="469" t="str">
        <f t="shared" si="78"/>
        <v>other</v>
      </c>
      <c r="G2506" s="260">
        <v>0</v>
      </c>
      <c r="H2506" s="260">
        <v>1.1447199999999999E-3</v>
      </c>
      <c r="I2506" s="260">
        <v>0</v>
      </c>
      <c r="J2506" s="260">
        <v>0</v>
      </c>
      <c r="K2506" s="260">
        <v>1.14472029846244E-3</v>
      </c>
      <c r="L2506" s="301">
        <f t="shared" si="79"/>
        <v>4.120993074464784E-3</v>
      </c>
      <c r="M2506" s="459">
        <f>IFERROR((Tableau1[[#This Row],[Scope 1
(kg CO2-eq)]]+Tableau1[[#This Row],[Scope 2 energy
(kg CO2-eq)]]+Tableau1[[#This Row],[Scope 2 Infrastructure
(kg CO2-eq)]])/Tableau1[[#This Row],[Total CO2-emissions
(kg CO2-eq)
for scope 3 use ]],"")</f>
        <v>0.99999973927042218</v>
      </c>
      <c r="N2506" s="436" t="s">
        <v>436</v>
      </c>
      <c r="O2506" s="259">
        <v>3.6</v>
      </c>
      <c r="P2506" s="259" t="s">
        <v>5277</v>
      </c>
      <c r="Q2506" s="259" t="s">
        <v>5284</v>
      </c>
    </row>
    <row r="2507" spans="1:17" ht="21.75" customHeight="1">
      <c r="A2507" s="301" t="s">
        <v>5277</v>
      </c>
      <c r="B2507" s="301" t="s">
        <v>5284</v>
      </c>
      <c r="C2507" s="316" t="s">
        <v>8566</v>
      </c>
      <c r="D2507" s="465" t="s">
        <v>436</v>
      </c>
      <c r="E2507" s="465" t="s">
        <v>6061</v>
      </c>
      <c r="F2507" s="469" t="str">
        <f t="shared" si="78"/>
        <v>other</v>
      </c>
      <c r="G2507" s="260">
        <v>0</v>
      </c>
      <c r="H2507" s="260">
        <v>1.1447199999999999E-3</v>
      </c>
      <c r="I2507" s="260">
        <v>0</v>
      </c>
      <c r="J2507" s="260">
        <v>0</v>
      </c>
      <c r="K2507" s="260">
        <v>1.14472029846244E-3</v>
      </c>
      <c r="L2507" s="301">
        <f t="shared" si="79"/>
        <v>4.120993074464784E-3</v>
      </c>
      <c r="M2507" s="459">
        <f>IFERROR((Tableau1[[#This Row],[Scope 1
(kg CO2-eq)]]+Tableau1[[#This Row],[Scope 2 energy
(kg CO2-eq)]]+Tableau1[[#This Row],[Scope 2 Infrastructure
(kg CO2-eq)]])/Tableau1[[#This Row],[Total CO2-emissions
(kg CO2-eq)
for scope 3 use ]],"")</f>
        <v>0.99999973927042218</v>
      </c>
      <c r="N2507" s="436" t="s">
        <v>436</v>
      </c>
      <c r="O2507" s="259">
        <v>3.6</v>
      </c>
      <c r="P2507" s="259" t="s">
        <v>5277</v>
      </c>
      <c r="Q2507" s="259" t="s">
        <v>5284</v>
      </c>
    </row>
    <row r="2508" spans="1:17" ht="21.75" customHeight="1">
      <c r="A2508" s="301" t="s">
        <v>5277</v>
      </c>
      <c r="B2508" s="301" t="s">
        <v>5284</v>
      </c>
      <c r="C2508" s="316" t="s">
        <v>8567</v>
      </c>
      <c r="D2508" s="465" t="s">
        <v>436</v>
      </c>
      <c r="E2508" s="465" t="s">
        <v>6047</v>
      </c>
      <c r="F2508" s="469" t="str">
        <f t="shared" si="78"/>
        <v>other</v>
      </c>
      <c r="G2508" s="260">
        <v>0</v>
      </c>
      <c r="H2508" s="260">
        <v>6.5797184000000004E-4</v>
      </c>
      <c r="I2508" s="260">
        <v>7.5893567999999996E-4</v>
      </c>
      <c r="J2508" s="260">
        <v>0</v>
      </c>
      <c r="K2508" s="260">
        <v>1.41690757600783E-3</v>
      </c>
      <c r="L2508" s="301">
        <f t="shared" si="79"/>
        <v>5.1008672736281881E-3</v>
      </c>
      <c r="M2508" s="459">
        <f>IFERROR((Tableau1[[#This Row],[Scope 1
(kg CO2-eq)]]+Tableau1[[#This Row],[Scope 2 energy
(kg CO2-eq)]]+Tableau1[[#This Row],[Scope 2 Infrastructure
(kg CO2-eq)]])/Tableau1[[#This Row],[Total CO2-emissions
(kg CO2-eq)
for scope 3 use ]],"")</f>
        <v>0.99999996047178308</v>
      </c>
      <c r="N2508" s="436" t="s">
        <v>436</v>
      </c>
      <c r="O2508" s="259">
        <v>3.6</v>
      </c>
      <c r="P2508" s="259" t="s">
        <v>5277</v>
      </c>
      <c r="Q2508" s="259" t="s">
        <v>5284</v>
      </c>
    </row>
    <row r="2509" spans="1:17" ht="21.75" customHeight="1">
      <c r="A2509" s="301" t="s">
        <v>5277</v>
      </c>
      <c r="B2509" s="301" t="s">
        <v>5284</v>
      </c>
      <c r="C2509" s="316" t="s">
        <v>8568</v>
      </c>
      <c r="D2509" s="465" t="s">
        <v>436</v>
      </c>
      <c r="E2509" s="465" t="s">
        <v>123</v>
      </c>
      <c r="F2509" s="469" t="str">
        <f t="shared" si="78"/>
        <v>other</v>
      </c>
      <c r="G2509" s="260">
        <v>0</v>
      </c>
      <c r="H2509" s="260">
        <v>1.1447199999999999E-3</v>
      </c>
      <c r="I2509" s="260">
        <v>0</v>
      </c>
      <c r="J2509" s="260">
        <v>0</v>
      </c>
      <c r="K2509" s="260">
        <v>1.14472029846244E-3</v>
      </c>
      <c r="L2509" s="301">
        <f t="shared" si="79"/>
        <v>4.120993074464784E-3</v>
      </c>
      <c r="M2509" s="459">
        <f>IFERROR((Tableau1[[#This Row],[Scope 1
(kg CO2-eq)]]+Tableau1[[#This Row],[Scope 2 energy
(kg CO2-eq)]]+Tableau1[[#This Row],[Scope 2 Infrastructure
(kg CO2-eq)]])/Tableau1[[#This Row],[Total CO2-emissions
(kg CO2-eq)
for scope 3 use ]],"")</f>
        <v>0.99999973927042218</v>
      </c>
      <c r="N2509" s="436" t="s">
        <v>436</v>
      </c>
      <c r="O2509" s="259">
        <v>3.6</v>
      </c>
      <c r="P2509" s="259" t="s">
        <v>5277</v>
      </c>
      <c r="Q2509" s="259" t="s">
        <v>5284</v>
      </c>
    </row>
    <row r="2510" spans="1:17" ht="21.75" customHeight="1">
      <c r="A2510" s="301" t="s">
        <v>5277</v>
      </c>
      <c r="B2510" s="301" t="s">
        <v>5284</v>
      </c>
      <c r="C2510" s="316" t="s">
        <v>8569</v>
      </c>
      <c r="D2510" s="465" t="s">
        <v>436</v>
      </c>
      <c r="E2510" s="465" t="s">
        <v>6053</v>
      </c>
      <c r="F2510" s="469" t="str">
        <f t="shared" si="78"/>
        <v>other</v>
      </c>
      <c r="G2510" s="260">
        <v>0</v>
      </c>
      <c r="H2510" s="260">
        <v>3.0343320999999999E-3</v>
      </c>
      <c r="I2510" s="260">
        <v>9.7238634000000005E-4</v>
      </c>
      <c r="J2510" s="260">
        <v>0</v>
      </c>
      <c r="K2510" s="260">
        <v>4.0067169624957901E-3</v>
      </c>
      <c r="L2510" s="301">
        <f t="shared" si="79"/>
        <v>1.4424181064984845E-2</v>
      </c>
      <c r="M2510" s="459">
        <f>IFERROR((Tableau1[[#This Row],[Scope 1
(kg CO2-eq)]]+Tableau1[[#This Row],[Scope 2 energy
(kg CO2-eq)]]+Tableau1[[#This Row],[Scope 2 Infrastructure
(kg CO2-eq)]])/Tableau1[[#This Row],[Total CO2-emissions
(kg CO2-eq)
for scope 3 use ]],"")</f>
        <v>1.0000003687568211</v>
      </c>
      <c r="N2510" s="436" t="s">
        <v>436</v>
      </c>
      <c r="O2510" s="259">
        <v>3.6</v>
      </c>
      <c r="P2510" s="259" t="s">
        <v>5277</v>
      </c>
      <c r="Q2510" s="259" t="s">
        <v>5284</v>
      </c>
    </row>
    <row r="2511" spans="1:17" ht="21.75" customHeight="1">
      <c r="A2511" s="301" t="s">
        <v>5277</v>
      </c>
      <c r="B2511" s="301" t="s">
        <v>5284</v>
      </c>
      <c r="C2511" s="316" t="s">
        <v>8570</v>
      </c>
      <c r="D2511" s="465" t="s">
        <v>436</v>
      </c>
      <c r="E2511" s="465" t="s">
        <v>6029</v>
      </c>
      <c r="F2511" s="469" t="str">
        <f t="shared" si="78"/>
        <v>other</v>
      </c>
      <c r="G2511" s="260">
        <v>0</v>
      </c>
      <c r="H2511" s="260">
        <v>1.1447199999999999E-3</v>
      </c>
      <c r="I2511" s="260">
        <v>0</v>
      </c>
      <c r="J2511" s="260">
        <v>0</v>
      </c>
      <c r="K2511" s="260">
        <v>1.14472029846244E-3</v>
      </c>
      <c r="L2511" s="301">
        <f t="shared" si="79"/>
        <v>4.120993074464784E-3</v>
      </c>
      <c r="M2511" s="459">
        <f>IFERROR((Tableau1[[#This Row],[Scope 1
(kg CO2-eq)]]+Tableau1[[#This Row],[Scope 2 energy
(kg CO2-eq)]]+Tableau1[[#This Row],[Scope 2 Infrastructure
(kg CO2-eq)]])/Tableau1[[#This Row],[Total CO2-emissions
(kg CO2-eq)
for scope 3 use ]],"")</f>
        <v>0.99999973927042218</v>
      </c>
      <c r="N2511" s="436" t="s">
        <v>436</v>
      </c>
      <c r="O2511" s="259">
        <v>3.6</v>
      </c>
      <c r="P2511" s="259" t="s">
        <v>5277</v>
      </c>
      <c r="Q2511" s="259" t="s">
        <v>5284</v>
      </c>
    </row>
    <row r="2512" spans="1:17" ht="21.75" customHeight="1">
      <c r="A2512" s="301" t="s">
        <v>5277</v>
      </c>
      <c r="B2512" s="301" t="s">
        <v>5284</v>
      </c>
      <c r="C2512" s="316" t="s">
        <v>8571</v>
      </c>
      <c r="D2512" s="465" t="s">
        <v>436</v>
      </c>
      <c r="E2512" s="465" t="s">
        <v>6027</v>
      </c>
      <c r="F2512" s="469" t="str">
        <f t="shared" si="78"/>
        <v>other</v>
      </c>
      <c r="G2512" s="260">
        <v>0</v>
      </c>
      <c r="H2512" s="260">
        <v>3.8417600000000002E-4</v>
      </c>
      <c r="I2512" s="260">
        <v>1.1858369999999999E-3</v>
      </c>
      <c r="J2512" s="260">
        <v>0</v>
      </c>
      <c r="K2512" s="260">
        <v>1.57001280567037E-3</v>
      </c>
      <c r="L2512" s="301">
        <f t="shared" si="79"/>
        <v>5.6520461004133321E-3</v>
      </c>
      <c r="M2512" s="459">
        <f>IFERROR((Tableau1[[#This Row],[Scope 1
(kg CO2-eq)]]+Tableau1[[#This Row],[Scope 2 energy
(kg CO2-eq)]]+Tableau1[[#This Row],[Scope 2 Infrastructure
(kg CO2-eq)]])/Tableau1[[#This Row],[Total CO2-emissions
(kg CO2-eq)
for scope 3 use ]],"")</f>
        <v>1.0000001237758247</v>
      </c>
      <c r="N2512" s="436" t="s">
        <v>436</v>
      </c>
      <c r="O2512" s="259">
        <v>3.6</v>
      </c>
      <c r="P2512" s="259" t="s">
        <v>5277</v>
      </c>
      <c r="Q2512" s="259" t="s">
        <v>5284</v>
      </c>
    </row>
    <row r="2513" spans="1:17" ht="21.75" customHeight="1">
      <c r="A2513" s="301" t="s">
        <v>5277</v>
      </c>
      <c r="B2513" s="301" t="s">
        <v>5284</v>
      </c>
      <c r="C2513" s="316" t="s">
        <v>8572</v>
      </c>
      <c r="D2513" s="465" t="s">
        <v>436</v>
      </c>
      <c r="E2513" s="465" t="s">
        <v>6048</v>
      </c>
      <c r="F2513" s="469" t="str">
        <f t="shared" si="78"/>
        <v>other</v>
      </c>
      <c r="G2513" s="260">
        <v>0</v>
      </c>
      <c r="H2513" s="260">
        <v>1.1447199999999999E-3</v>
      </c>
      <c r="I2513" s="260">
        <v>0</v>
      </c>
      <c r="J2513" s="260">
        <v>0</v>
      </c>
      <c r="K2513" s="260">
        <v>1.14472029846244E-3</v>
      </c>
      <c r="L2513" s="301">
        <f t="shared" si="79"/>
        <v>4.120993074464784E-3</v>
      </c>
      <c r="M2513" s="459">
        <f>IFERROR((Tableau1[[#This Row],[Scope 1
(kg CO2-eq)]]+Tableau1[[#This Row],[Scope 2 energy
(kg CO2-eq)]]+Tableau1[[#This Row],[Scope 2 Infrastructure
(kg CO2-eq)]])/Tableau1[[#This Row],[Total CO2-emissions
(kg CO2-eq)
for scope 3 use ]],"")</f>
        <v>0.99999973927042218</v>
      </c>
      <c r="N2513" s="436" t="s">
        <v>436</v>
      </c>
      <c r="O2513" s="259">
        <v>3.6</v>
      </c>
      <c r="P2513" s="259" t="s">
        <v>5277</v>
      </c>
      <c r="Q2513" s="259" t="s">
        <v>5284</v>
      </c>
    </row>
    <row r="2514" spans="1:17" ht="21.75" customHeight="1">
      <c r="A2514" s="301" t="s">
        <v>5277</v>
      </c>
      <c r="B2514" s="301" t="s">
        <v>5284</v>
      </c>
      <c r="C2514" s="316" t="s">
        <v>8573</v>
      </c>
      <c r="D2514" s="465" t="s">
        <v>436</v>
      </c>
      <c r="E2514" s="465" t="s">
        <v>6030</v>
      </c>
      <c r="F2514" s="469" t="str">
        <f t="shared" si="78"/>
        <v>other</v>
      </c>
      <c r="G2514" s="260">
        <v>0</v>
      </c>
      <c r="H2514" s="260">
        <v>1.9282177000000001E-3</v>
      </c>
      <c r="I2514" s="260">
        <v>4.0318458000000002E-4</v>
      </c>
      <c r="J2514" s="260">
        <v>0</v>
      </c>
      <c r="K2514" s="260">
        <v>2.3314006285003099E-3</v>
      </c>
      <c r="L2514" s="301">
        <f t="shared" si="79"/>
        <v>8.3930422626011161E-3</v>
      </c>
      <c r="M2514" s="459">
        <f>IFERROR((Tableau1[[#This Row],[Scope 1
(kg CO2-eq)]]+Tableau1[[#This Row],[Scope 2 energy
(kg CO2-eq)]]+Tableau1[[#This Row],[Scope 2 Infrastructure
(kg CO2-eq)]])/Tableau1[[#This Row],[Total CO2-emissions
(kg CO2-eq)
for scope 3 use ]],"")</f>
        <v>1.0000007083723277</v>
      </c>
      <c r="N2514" s="436" t="s">
        <v>436</v>
      </c>
      <c r="O2514" s="259">
        <v>3.6</v>
      </c>
      <c r="P2514" s="259" t="s">
        <v>5277</v>
      </c>
      <c r="Q2514" s="259" t="s">
        <v>5284</v>
      </c>
    </row>
    <row r="2515" spans="1:17" ht="21.75" customHeight="1">
      <c r="A2515" s="301" t="s">
        <v>5277</v>
      </c>
      <c r="B2515" s="301" t="s">
        <v>5284</v>
      </c>
      <c r="C2515" s="316" t="s">
        <v>8574</v>
      </c>
      <c r="D2515" s="465" t="s">
        <v>436</v>
      </c>
      <c r="E2515" s="465" t="s">
        <v>6028</v>
      </c>
      <c r="F2515" s="469" t="str">
        <f t="shared" si="78"/>
        <v>other</v>
      </c>
      <c r="G2515" s="260">
        <v>0</v>
      </c>
      <c r="H2515" s="260">
        <v>1.6056009999999999E-3</v>
      </c>
      <c r="I2515" s="260">
        <v>2.3716739999999999E-4</v>
      </c>
      <c r="J2515" s="260">
        <v>0</v>
      </c>
      <c r="K2515" s="260">
        <v>1.8427707496957099E-3</v>
      </c>
      <c r="L2515" s="301">
        <f t="shared" si="79"/>
        <v>6.6339746989045557E-3</v>
      </c>
      <c r="M2515" s="459">
        <f>IFERROR((Tableau1[[#This Row],[Scope 1
(kg CO2-eq)]]+Tableau1[[#This Row],[Scope 2 energy
(kg CO2-eq)]]+Tableau1[[#This Row],[Scope 2 Infrastructure
(kg CO2-eq)]])/Tableau1[[#This Row],[Total CO2-emissions
(kg CO2-eq)
for scope 3 use ]],"")</f>
        <v>0.99999872491154407</v>
      </c>
      <c r="N2515" s="436" t="s">
        <v>436</v>
      </c>
      <c r="O2515" s="259">
        <v>3.6</v>
      </c>
      <c r="P2515" s="259" t="s">
        <v>5277</v>
      </c>
      <c r="Q2515" s="259" t="s">
        <v>5284</v>
      </c>
    </row>
    <row r="2516" spans="1:17" ht="21.75" customHeight="1">
      <c r="A2516" s="301" t="s">
        <v>5277</v>
      </c>
      <c r="B2516" s="301" t="s">
        <v>5284</v>
      </c>
      <c r="C2516" s="316" t="s">
        <v>8575</v>
      </c>
      <c r="D2516" s="465" t="s">
        <v>436</v>
      </c>
      <c r="E2516" s="465" t="s">
        <v>6054</v>
      </c>
      <c r="F2516" s="469" t="str">
        <f t="shared" si="78"/>
        <v>other</v>
      </c>
      <c r="G2516" s="260">
        <v>0</v>
      </c>
      <c r="H2516" s="260">
        <v>1.1447199999999999E-3</v>
      </c>
      <c r="I2516" s="260">
        <v>0</v>
      </c>
      <c r="J2516" s="260">
        <v>0</v>
      </c>
      <c r="K2516" s="260">
        <v>1.14472029846244E-3</v>
      </c>
      <c r="L2516" s="301">
        <f t="shared" si="79"/>
        <v>4.120993074464784E-3</v>
      </c>
      <c r="M2516" s="459">
        <f>IFERROR((Tableau1[[#This Row],[Scope 1
(kg CO2-eq)]]+Tableau1[[#This Row],[Scope 2 energy
(kg CO2-eq)]]+Tableau1[[#This Row],[Scope 2 Infrastructure
(kg CO2-eq)]])/Tableau1[[#This Row],[Total CO2-emissions
(kg CO2-eq)
for scope 3 use ]],"")</f>
        <v>0.99999973927042218</v>
      </c>
      <c r="N2516" s="436" t="s">
        <v>436</v>
      </c>
      <c r="O2516" s="259">
        <v>3.6</v>
      </c>
      <c r="P2516" s="259" t="s">
        <v>5277</v>
      </c>
      <c r="Q2516" s="259" t="s">
        <v>5284</v>
      </c>
    </row>
    <row r="2517" spans="1:17" ht="21.75" customHeight="1">
      <c r="A2517" s="301" t="s">
        <v>5277</v>
      </c>
      <c r="B2517" s="301" t="s">
        <v>5284</v>
      </c>
      <c r="C2517" s="316" t="s">
        <v>8576</v>
      </c>
      <c r="D2517" s="465" t="s">
        <v>436</v>
      </c>
      <c r="E2517" s="465" t="s">
        <v>6049</v>
      </c>
      <c r="F2517" s="469" t="str">
        <f t="shared" si="78"/>
        <v>other</v>
      </c>
      <c r="G2517" s="260">
        <v>0</v>
      </c>
      <c r="H2517" s="260">
        <v>1.7208212500000001E-3</v>
      </c>
      <c r="I2517" s="260">
        <v>2.9645924999999998E-4</v>
      </c>
      <c r="J2517" s="260">
        <v>0</v>
      </c>
      <c r="K2517" s="260">
        <v>2.0172798481405299E-3</v>
      </c>
      <c r="L2517" s="301">
        <f t="shared" si="79"/>
        <v>7.2622074533059081E-3</v>
      </c>
      <c r="M2517" s="459">
        <f>IFERROR((Tableau1[[#This Row],[Scope 1
(kg CO2-eq)]]+Tableau1[[#This Row],[Scope 2 energy
(kg CO2-eq)]]+Tableau1[[#This Row],[Scope 2 Infrastructure
(kg CO2-eq)]])/Tableau1[[#This Row],[Total CO2-emissions
(kg CO2-eq)
for scope 3 use ]],"")</f>
        <v>1.0000003231378485</v>
      </c>
      <c r="N2517" s="436" t="s">
        <v>436</v>
      </c>
      <c r="O2517" s="259">
        <v>3.6</v>
      </c>
      <c r="P2517" s="259" t="s">
        <v>5277</v>
      </c>
      <c r="Q2517" s="259" t="s">
        <v>5284</v>
      </c>
    </row>
    <row r="2518" spans="1:17" ht="21.75" customHeight="1">
      <c r="A2518" s="301" t="s">
        <v>5285</v>
      </c>
      <c r="B2518" s="301" t="s">
        <v>5209</v>
      </c>
      <c r="C2518" s="316" t="s">
        <v>8577</v>
      </c>
      <c r="D2518" s="465" t="s">
        <v>436</v>
      </c>
      <c r="E2518" s="465" t="s">
        <v>6044</v>
      </c>
      <c r="F2518" s="469" t="str">
        <f t="shared" si="78"/>
        <v>other</v>
      </c>
      <c r="G2518" s="260">
        <v>3.8418885277777801E-4</v>
      </c>
      <c r="H2518" s="260">
        <v>6.4024571249999995E-2</v>
      </c>
      <c r="I2518" s="260">
        <v>4.0744499999999999E-4</v>
      </c>
      <c r="J2518" s="260">
        <v>1.089125825553272E-3</v>
      </c>
      <c r="K2518" s="260">
        <v>6.5905330396042197E-2</v>
      </c>
      <c r="L2518" s="301">
        <f t="shared" si="79"/>
        <v>0.23725918942575192</v>
      </c>
      <c r="M2518" s="459">
        <f>IFERROR((Tableau1[[#This Row],[Scope 1
(kg CO2-eq)]]+Tableau1[[#This Row],[Scope 2 energy
(kg CO2-eq)]]+Tableau1[[#This Row],[Scope 2 Infrastructure
(kg CO2-eq)]])/Tableau1[[#This Row],[Total CO2-emissions
(kg CO2-eq)
for scope 3 use ]],"")</f>
        <v>0.98347439749228804</v>
      </c>
      <c r="N2518" s="436" t="s">
        <v>436</v>
      </c>
      <c r="O2518" s="259">
        <v>3.6</v>
      </c>
      <c r="P2518" s="259" t="s">
        <v>5285</v>
      </c>
      <c r="Q2518" s="259" t="s">
        <v>5209</v>
      </c>
    </row>
    <row r="2519" spans="1:17" ht="21.75" customHeight="1">
      <c r="A2519" s="301" t="s">
        <v>5285</v>
      </c>
      <c r="B2519" s="301" t="s">
        <v>5209</v>
      </c>
      <c r="C2519" s="316" t="s">
        <v>8578</v>
      </c>
      <c r="D2519" s="465" t="s">
        <v>436</v>
      </c>
      <c r="E2519" s="465" t="s">
        <v>700</v>
      </c>
      <c r="F2519" s="469" t="str">
        <f t="shared" si="78"/>
        <v>CH</v>
      </c>
      <c r="G2519" s="260">
        <v>3.8418885277777801E-4</v>
      </c>
      <c r="H2519" s="260">
        <v>3.4279074999999999E-2</v>
      </c>
      <c r="I2519" s="260">
        <v>4.0744499999999999E-4</v>
      </c>
      <c r="J2519" s="260">
        <v>1.089125825553272E-3</v>
      </c>
      <c r="K2519" s="260">
        <v>3.6159834493469198E-2</v>
      </c>
      <c r="L2519" s="301">
        <f t="shared" si="79"/>
        <v>0.13017540417648912</v>
      </c>
      <c r="M2519" s="459">
        <f>IFERROR((Tableau1[[#This Row],[Scope 1
(kg CO2-eq)]]+Tableau1[[#This Row],[Scope 2 energy
(kg CO2-eq)]]+Tableau1[[#This Row],[Scope 2 Infrastructure
(kg CO2-eq)]])/Tableau1[[#This Row],[Total CO2-emissions
(kg CO2-eq)
for scope 3 use ]],"")</f>
        <v>0.96988023712088267</v>
      </c>
      <c r="N2519" s="436" t="s">
        <v>436</v>
      </c>
      <c r="O2519" s="259">
        <v>3.6</v>
      </c>
      <c r="P2519" s="259" t="s">
        <v>5285</v>
      </c>
      <c r="Q2519" s="259" t="s">
        <v>5209</v>
      </c>
    </row>
    <row r="2520" spans="1:17" ht="21.75" customHeight="1">
      <c r="A2520" s="301" t="s">
        <v>5285</v>
      </c>
      <c r="B2520" s="301" t="s">
        <v>5209</v>
      </c>
      <c r="C2520" s="316" t="s">
        <v>8579</v>
      </c>
      <c r="D2520" s="465" t="s">
        <v>436</v>
      </c>
      <c r="E2520" s="465" t="s">
        <v>6016</v>
      </c>
      <c r="F2520" s="469" t="str">
        <f t="shared" si="78"/>
        <v>other</v>
      </c>
      <c r="G2520" s="260">
        <v>3.8418885277777801E-4</v>
      </c>
      <c r="H2520" s="260">
        <v>0.17680196125</v>
      </c>
      <c r="I2520" s="260">
        <v>4.0744499999999999E-4</v>
      </c>
      <c r="J2520" s="260">
        <v>1.089125825553272E-3</v>
      </c>
      <c r="K2520" s="260">
        <v>0.178682721271651</v>
      </c>
      <c r="L2520" s="301">
        <f t="shared" si="79"/>
        <v>0.64325779657794357</v>
      </c>
      <c r="M2520" s="459">
        <f>IFERROR((Tableau1[[#This Row],[Scope 1
(kg CO2-eq)]]+Tableau1[[#This Row],[Scope 2 energy
(kg CO2-eq)]]+Tableau1[[#This Row],[Scope 2 Infrastructure
(kg CO2-eq)]])/Tableau1[[#This Row],[Total CO2-emissions
(kg CO2-eq)
for scope 3 use ]],"")</f>
        <v>0.99390469228853184</v>
      </c>
      <c r="N2520" s="436" t="s">
        <v>436</v>
      </c>
      <c r="O2520" s="259">
        <v>3.6</v>
      </c>
      <c r="P2520" s="259" t="s">
        <v>5285</v>
      </c>
      <c r="Q2520" s="259" t="s">
        <v>5209</v>
      </c>
    </row>
    <row r="2521" spans="1:17" ht="21.75" customHeight="1">
      <c r="A2521" s="301" t="s">
        <v>5285</v>
      </c>
      <c r="B2521" s="301" t="s">
        <v>5209</v>
      </c>
      <c r="C2521" s="316" t="s">
        <v>8580</v>
      </c>
      <c r="D2521" s="465" t="s">
        <v>436</v>
      </c>
      <c r="E2521" s="465" t="s">
        <v>119</v>
      </c>
      <c r="F2521" s="469" t="str">
        <f t="shared" si="78"/>
        <v>other</v>
      </c>
      <c r="G2521" s="260">
        <v>3.8418885277777801E-4</v>
      </c>
      <c r="H2521" s="260">
        <v>2.1377387500000001E-2</v>
      </c>
      <c r="I2521" s="260">
        <v>4.0744499999999999E-4</v>
      </c>
      <c r="J2521" s="260">
        <v>1.089125825553272E-3</v>
      </c>
      <c r="K2521" s="260">
        <v>2.32581471279978E-2</v>
      </c>
      <c r="L2521" s="301">
        <f t="shared" si="79"/>
        <v>8.3729329660792079E-2</v>
      </c>
      <c r="M2521" s="459">
        <f>IFERROR((Tableau1[[#This Row],[Scope 1
(kg CO2-eq)]]+Tableau1[[#This Row],[Scope 2 energy
(kg CO2-eq)]]+Tableau1[[#This Row],[Scope 2 Infrastructure
(kg CO2-eq)]])/Tableau1[[#This Row],[Total CO2-emissions
(kg CO2-eq)
for scope 3 use ]],"")</f>
        <v>0.95317228972599688</v>
      </c>
      <c r="N2521" s="436" t="s">
        <v>436</v>
      </c>
      <c r="O2521" s="259">
        <v>3.6</v>
      </c>
      <c r="P2521" s="259" t="s">
        <v>5285</v>
      </c>
      <c r="Q2521" s="259" t="s">
        <v>5209</v>
      </c>
    </row>
    <row r="2522" spans="1:17" ht="21.75" customHeight="1">
      <c r="A2522" s="301" t="s">
        <v>5285</v>
      </c>
      <c r="B2522" s="301" t="s">
        <v>5209</v>
      </c>
      <c r="C2522" s="316" t="s">
        <v>8581</v>
      </c>
      <c r="D2522" s="465" t="s">
        <v>436</v>
      </c>
      <c r="E2522" s="465" t="s">
        <v>6047</v>
      </c>
      <c r="F2522" s="469" t="str">
        <f t="shared" si="78"/>
        <v>other</v>
      </c>
      <c r="G2522" s="260">
        <v>3.8418885277777801E-4</v>
      </c>
      <c r="H2522" s="260">
        <v>0.25824234125000001</v>
      </c>
      <c r="I2522" s="260">
        <v>4.0744499999999999E-4</v>
      </c>
      <c r="J2522" s="260">
        <v>1.089125825553272E-3</v>
      </c>
      <c r="K2522" s="260">
        <v>0.26012310162961799</v>
      </c>
      <c r="L2522" s="301">
        <f t="shared" si="79"/>
        <v>0.93644316586662479</v>
      </c>
      <c r="M2522" s="459">
        <f>IFERROR((Tableau1[[#This Row],[Scope 1
(kg CO2-eq)]]+Tableau1[[#This Row],[Scope 2 energy
(kg CO2-eq)]]+Tableau1[[#This Row],[Scope 2 Infrastructure
(kg CO2-eq)]])/Tableau1[[#This Row],[Total CO2-emissions
(kg CO2-eq)
for scope 3 use ]],"")</f>
        <v>0.99581303421335121</v>
      </c>
      <c r="N2522" s="436" t="s">
        <v>436</v>
      </c>
      <c r="O2522" s="259">
        <v>3.6</v>
      </c>
      <c r="P2522" s="259" t="s">
        <v>5285</v>
      </c>
      <c r="Q2522" s="259" t="s">
        <v>5209</v>
      </c>
    </row>
    <row r="2523" spans="1:17" ht="21.75" customHeight="1">
      <c r="A2523" s="301" t="s">
        <v>5285</v>
      </c>
      <c r="B2523" s="301" t="s">
        <v>5209</v>
      </c>
      <c r="C2523" s="316" t="s">
        <v>8582</v>
      </c>
      <c r="D2523" s="465" t="s">
        <v>436</v>
      </c>
      <c r="E2523" s="465" t="s">
        <v>6044</v>
      </c>
      <c r="F2523" s="469" t="str">
        <f t="shared" si="78"/>
        <v>other</v>
      </c>
      <c r="G2523" s="260">
        <v>3.8418885277777801E-4</v>
      </c>
      <c r="H2523" s="260">
        <v>2.1103693749999999E-2</v>
      </c>
      <c r="I2523" s="260">
        <v>4.0744499999999999E-4</v>
      </c>
      <c r="J2523" s="260">
        <v>1.089125825553272E-3</v>
      </c>
      <c r="K2523" s="260">
        <v>2.29844530993903E-2</v>
      </c>
      <c r="L2523" s="301">
        <f t="shared" si="79"/>
        <v>8.2744031157805084E-2</v>
      </c>
      <c r="M2523" s="459">
        <f>IFERROR((Tableau1[[#This Row],[Scope 1
(kg CO2-eq)]]+Tableau1[[#This Row],[Scope 2 energy
(kg CO2-eq)]]+Tableau1[[#This Row],[Scope 2 Infrastructure
(kg CO2-eq)]])/Tableau1[[#This Row],[Total CO2-emissions
(kg CO2-eq)
for scope 3 use ]],"")</f>
        <v>0.95261468733222054</v>
      </c>
      <c r="N2523" s="436" t="s">
        <v>436</v>
      </c>
      <c r="O2523" s="259">
        <v>3.6</v>
      </c>
      <c r="P2523" s="259" t="s">
        <v>5285</v>
      </c>
      <c r="Q2523" s="259" t="s">
        <v>5209</v>
      </c>
    </row>
    <row r="2524" spans="1:17" ht="21.75" customHeight="1">
      <c r="A2524" s="301" t="s">
        <v>5285</v>
      </c>
      <c r="B2524" s="301" t="s">
        <v>5209</v>
      </c>
      <c r="C2524" s="316" t="s">
        <v>8583</v>
      </c>
      <c r="D2524" s="465" t="s">
        <v>436</v>
      </c>
      <c r="E2524" s="465" t="s">
        <v>700</v>
      </c>
      <c r="F2524" s="469" t="str">
        <f t="shared" si="78"/>
        <v>CH</v>
      </c>
      <c r="G2524" s="260">
        <v>3.8418885277777801E-4</v>
      </c>
      <c r="H2524" s="260">
        <v>1.778149E-2</v>
      </c>
      <c r="I2524" s="260">
        <v>4.0744499999999999E-4</v>
      </c>
      <c r="J2524" s="260">
        <v>1.089125825553272E-3</v>
      </c>
      <c r="K2524" s="260">
        <v>1.9662250777305702E-2</v>
      </c>
      <c r="L2524" s="301">
        <f t="shared" si="79"/>
        <v>7.0784102798300524E-2</v>
      </c>
      <c r="M2524" s="459">
        <f>IFERROR((Tableau1[[#This Row],[Scope 1
(kg CO2-eq)]]+Tableau1[[#This Row],[Scope 2 energy
(kg CO2-eq)]]+Tableau1[[#This Row],[Scope 2 Infrastructure
(kg CO2-eq)]])/Tableau1[[#This Row],[Total CO2-emissions
(kg CO2-eq)
for scope 3 use ]],"")</f>
        <v>0.94460822736606531</v>
      </c>
      <c r="N2524" s="436" t="s">
        <v>436</v>
      </c>
      <c r="O2524" s="259">
        <v>3.6</v>
      </c>
      <c r="P2524" s="259" t="s">
        <v>5285</v>
      </c>
      <c r="Q2524" s="259" t="s">
        <v>5209</v>
      </c>
    </row>
    <row r="2525" spans="1:17" ht="21.75" customHeight="1">
      <c r="A2525" s="301" t="s">
        <v>5285</v>
      </c>
      <c r="B2525" s="301" t="s">
        <v>5209</v>
      </c>
      <c r="C2525" s="316" t="s">
        <v>8584</v>
      </c>
      <c r="D2525" s="465" t="s">
        <v>436</v>
      </c>
      <c r="E2525" s="465" t="s">
        <v>6016</v>
      </c>
      <c r="F2525" s="469" t="str">
        <f t="shared" si="78"/>
        <v>other</v>
      </c>
      <c r="G2525" s="260">
        <v>3.8418885277777801E-4</v>
      </c>
      <c r="H2525" s="260">
        <v>0.17683138125</v>
      </c>
      <c r="I2525" s="260">
        <v>4.0744499999999999E-4</v>
      </c>
      <c r="J2525" s="260">
        <v>1.089125825553272E-3</v>
      </c>
      <c r="K2525" s="260">
        <v>0.17871214100221899</v>
      </c>
      <c r="L2525" s="301">
        <f t="shared" si="79"/>
        <v>0.64336370760798844</v>
      </c>
      <c r="M2525" s="459">
        <f>IFERROR((Tableau1[[#This Row],[Scope 1
(kg CO2-eq)]]+Tableau1[[#This Row],[Scope 2 energy
(kg CO2-eq)]]+Tableau1[[#This Row],[Scope 2 Infrastructure
(kg CO2-eq)]])/Tableau1[[#This Row],[Total CO2-emissions
(kg CO2-eq)
for scope 3 use ]],"")</f>
        <v>0.99390569721042243</v>
      </c>
      <c r="N2525" s="436" t="s">
        <v>436</v>
      </c>
      <c r="O2525" s="259">
        <v>3.6</v>
      </c>
      <c r="P2525" s="259" t="s">
        <v>5285</v>
      </c>
      <c r="Q2525" s="259" t="s">
        <v>5209</v>
      </c>
    </row>
    <row r="2526" spans="1:17" ht="21.75" customHeight="1">
      <c r="A2526" s="301" t="s">
        <v>5285</v>
      </c>
      <c r="B2526" s="301" t="s">
        <v>5209</v>
      </c>
      <c r="C2526" s="316" t="s">
        <v>8585</v>
      </c>
      <c r="D2526" s="465" t="s">
        <v>436</v>
      </c>
      <c r="E2526" s="465" t="s">
        <v>119</v>
      </c>
      <c r="F2526" s="469" t="str">
        <f t="shared" si="78"/>
        <v>other</v>
      </c>
      <c r="G2526" s="260">
        <v>3.8418885277777801E-4</v>
      </c>
      <c r="H2526" s="260">
        <v>1.486519E-2</v>
      </c>
      <c r="I2526" s="260">
        <v>4.0744499999999999E-4</v>
      </c>
      <c r="J2526" s="260">
        <v>1.089125825553272E-3</v>
      </c>
      <c r="K2526" s="260">
        <v>1.67459498673364E-2</v>
      </c>
      <c r="L2526" s="301">
        <f t="shared" si="79"/>
        <v>6.0285419522411045E-2</v>
      </c>
      <c r="M2526" s="459">
        <f>IFERROR((Tableau1[[#This Row],[Scope 1
(kg CO2-eq)]]+Tableau1[[#This Row],[Scope 2 energy
(kg CO2-eq)]]+Tableau1[[#This Row],[Scope 2 Infrastructure
(kg CO2-eq)]])/Tableau1[[#This Row],[Total CO2-emissions
(kg CO2-eq)
for scope 3 use ]],"")</f>
        <v>0.93496182520628457</v>
      </c>
      <c r="N2526" s="436" t="s">
        <v>436</v>
      </c>
      <c r="O2526" s="259">
        <v>3.6</v>
      </c>
      <c r="P2526" s="259" t="s">
        <v>5285</v>
      </c>
      <c r="Q2526" s="259" t="s">
        <v>5209</v>
      </c>
    </row>
    <row r="2527" spans="1:17" ht="21.75" customHeight="1">
      <c r="A2527" s="301" t="s">
        <v>5285</v>
      </c>
      <c r="B2527" s="301" t="s">
        <v>5209</v>
      </c>
      <c r="C2527" s="316" t="s">
        <v>8586</v>
      </c>
      <c r="D2527" s="465" t="s">
        <v>436</v>
      </c>
      <c r="E2527" s="465" t="s">
        <v>6047</v>
      </c>
      <c r="F2527" s="469" t="str">
        <f t="shared" si="78"/>
        <v>other</v>
      </c>
      <c r="G2527" s="260">
        <v>3.8418885277777801E-4</v>
      </c>
      <c r="H2527" s="260">
        <v>0.24219892000000001</v>
      </c>
      <c r="I2527" s="260">
        <v>4.0744499999999999E-4</v>
      </c>
      <c r="J2527" s="260">
        <v>1.089125825553272E-3</v>
      </c>
      <c r="K2527" s="260">
        <v>0.24407967941949199</v>
      </c>
      <c r="L2527" s="301">
        <f t="shared" si="79"/>
        <v>0.87868684591017121</v>
      </c>
      <c r="M2527" s="459">
        <f>IFERROR((Tableau1[[#This Row],[Scope 1
(kg CO2-eq)]]+Tableau1[[#This Row],[Scope 2 energy
(kg CO2-eq)]]+Tableau1[[#This Row],[Scope 2 Infrastructure
(kg CO2-eq)]])/Tableau1[[#This Row],[Total CO2-emissions
(kg CO2-eq)
for scope 3 use ]],"")</f>
        <v>0.99553782777286282</v>
      </c>
      <c r="N2527" s="436" t="s">
        <v>436</v>
      </c>
      <c r="O2527" s="259">
        <v>3.6</v>
      </c>
      <c r="P2527" s="259" t="s">
        <v>5285</v>
      </c>
      <c r="Q2527" s="259" t="s">
        <v>5209</v>
      </c>
    </row>
    <row r="2528" spans="1:17" ht="21.75" customHeight="1">
      <c r="A2528" s="301" t="s">
        <v>5285</v>
      </c>
      <c r="B2528" s="301" t="s">
        <v>5209</v>
      </c>
      <c r="C2528" s="316" t="s">
        <v>8587</v>
      </c>
      <c r="D2528" s="465" t="s">
        <v>436</v>
      </c>
      <c r="E2528" s="465" t="s">
        <v>6044</v>
      </c>
      <c r="F2528" s="469" t="str">
        <f t="shared" si="78"/>
        <v>other</v>
      </c>
      <c r="G2528" s="260">
        <v>3.8418885277777801E-4</v>
      </c>
      <c r="H2528" s="260">
        <v>9.434522125E-2</v>
      </c>
      <c r="I2528" s="260">
        <v>4.0744499999999999E-4</v>
      </c>
      <c r="J2528" s="260">
        <v>1.089125825553272E-3</v>
      </c>
      <c r="K2528" s="260">
        <v>9.6225981033267904E-2</v>
      </c>
      <c r="L2528" s="301">
        <f t="shared" si="79"/>
        <v>0.34641353171976447</v>
      </c>
      <c r="M2528" s="459">
        <f>IFERROR((Tableau1[[#This Row],[Scope 1
(kg CO2-eq)]]+Tableau1[[#This Row],[Scope 2 energy
(kg CO2-eq)]]+Tableau1[[#This Row],[Scope 2 Infrastructure
(kg CO2-eq)]])/Tableau1[[#This Row],[Total CO2-emissions
(kg CO2-eq)
for scope 3 use ]],"")</f>
        <v>0.9886815814315929</v>
      </c>
      <c r="N2528" s="436" t="s">
        <v>436</v>
      </c>
      <c r="O2528" s="259">
        <v>3.6</v>
      </c>
      <c r="P2528" s="259" t="s">
        <v>5285</v>
      </c>
      <c r="Q2528" s="259" t="s">
        <v>5209</v>
      </c>
    </row>
    <row r="2529" spans="1:17" ht="21.75" customHeight="1">
      <c r="A2529" s="301" t="s">
        <v>5285</v>
      </c>
      <c r="B2529" s="301" t="s">
        <v>5209</v>
      </c>
      <c r="C2529" s="316" t="s">
        <v>8588</v>
      </c>
      <c r="D2529" s="465" t="s">
        <v>436</v>
      </c>
      <c r="E2529" s="465" t="s">
        <v>700</v>
      </c>
      <c r="F2529" s="469" t="str">
        <f t="shared" si="78"/>
        <v>CH</v>
      </c>
      <c r="G2529" s="260">
        <v>3.8418885277777801E-4</v>
      </c>
      <c r="H2529" s="260">
        <v>5.2300069999999997E-2</v>
      </c>
      <c r="I2529" s="260">
        <v>4.0744499999999999E-4</v>
      </c>
      <c r="J2529" s="260">
        <v>1.089125825553272E-3</v>
      </c>
      <c r="K2529" s="260">
        <v>5.4180828041571601E-2</v>
      </c>
      <c r="L2529" s="301">
        <f t="shared" si="79"/>
        <v>0.19505098094965775</v>
      </c>
      <c r="M2529" s="459">
        <f>IFERROR((Tableau1[[#This Row],[Scope 1
(kg CO2-eq)]]+Tableau1[[#This Row],[Scope 2 energy
(kg CO2-eq)]]+Tableau1[[#This Row],[Scope 2 Infrastructure
(kg CO2-eq)]])/Tableau1[[#This Row],[Total CO2-emissions
(kg CO2-eq)
for scope 3 use ]],"")</f>
        <v>0.9798983472907028</v>
      </c>
      <c r="N2529" s="436" t="s">
        <v>436</v>
      </c>
      <c r="O2529" s="259">
        <v>3.6</v>
      </c>
      <c r="P2529" s="259" t="s">
        <v>5285</v>
      </c>
      <c r="Q2529" s="259" t="s">
        <v>5209</v>
      </c>
    </row>
    <row r="2530" spans="1:17" ht="21.75" customHeight="1">
      <c r="A2530" s="301" t="s">
        <v>5285</v>
      </c>
      <c r="B2530" s="301" t="s">
        <v>5209</v>
      </c>
      <c r="C2530" s="316" t="s">
        <v>8589</v>
      </c>
      <c r="D2530" s="465" t="s">
        <v>436</v>
      </c>
      <c r="E2530" s="465" t="s">
        <v>6016</v>
      </c>
      <c r="F2530" s="469" t="str">
        <f t="shared" si="78"/>
        <v>other</v>
      </c>
      <c r="G2530" s="260">
        <v>3.8418885277777801E-4</v>
      </c>
      <c r="H2530" s="260">
        <v>0.17677763874999999</v>
      </c>
      <c r="I2530" s="260">
        <v>4.0744499999999999E-4</v>
      </c>
      <c r="J2530" s="260">
        <v>1.089125825553272E-3</v>
      </c>
      <c r="K2530" s="260">
        <v>0.17865839870085601</v>
      </c>
      <c r="L2530" s="301">
        <f t="shared" si="79"/>
        <v>0.6431702353230816</v>
      </c>
      <c r="M2530" s="459">
        <f>IFERROR((Tableau1[[#This Row],[Scope 1
(kg CO2-eq)]]+Tableau1[[#This Row],[Scope 2 energy
(kg CO2-eq)]]+Tableau1[[#This Row],[Scope 2 Infrastructure
(kg CO2-eq)]])/Tableau1[[#This Row],[Total CO2-emissions
(kg CO2-eq)
for scope 3 use ]],"")</f>
        <v>0.99390386286903953</v>
      </c>
      <c r="N2530" s="436" t="s">
        <v>436</v>
      </c>
      <c r="O2530" s="259">
        <v>3.6</v>
      </c>
      <c r="P2530" s="259" t="s">
        <v>5285</v>
      </c>
      <c r="Q2530" s="259" t="s">
        <v>5209</v>
      </c>
    </row>
    <row r="2531" spans="1:17" ht="21.75" customHeight="1">
      <c r="A2531" s="301" t="s">
        <v>5285</v>
      </c>
      <c r="B2531" s="301" t="s">
        <v>5209</v>
      </c>
      <c r="C2531" s="316" t="s">
        <v>8590</v>
      </c>
      <c r="D2531" s="465" t="s">
        <v>436</v>
      </c>
      <c r="E2531" s="465" t="s">
        <v>119</v>
      </c>
      <c r="F2531" s="469" t="str">
        <f t="shared" si="78"/>
        <v>other</v>
      </c>
      <c r="G2531" s="260">
        <v>3.8418885277777801E-4</v>
      </c>
      <c r="H2531" s="260">
        <v>2.5552470000000001E-2</v>
      </c>
      <c r="I2531" s="260">
        <v>4.0744499999999999E-4</v>
      </c>
      <c r="J2531" s="260">
        <v>1.089125825553272E-3</v>
      </c>
      <c r="K2531" s="260">
        <v>2.7433229428269E-2</v>
      </c>
      <c r="L2531" s="301">
        <f t="shared" si="79"/>
        <v>9.8759625941768403E-2</v>
      </c>
      <c r="M2531" s="459">
        <f>IFERROR((Tableau1[[#This Row],[Scope 1
(kg CO2-eq)]]+Tableau1[[#This Row],[Scope 2 energy
(kg CO2-eq)]]+Tableau1[[#This Row],[Scope 2 Infrastructure
(kg CO2-eq)]])/Tableau1[[#This Row],[Total CO2-emissions
(kg CO2-eq)
for scope 3 use ]],"")</f>
        <v>0.96029903885946022</v>
      </c>
      <c r="N2531" s="436" t="s">
        <v>436</v>
      </c>
      <c r="O2531" s="259">
        <v>3.6</v>
      </c>
      <c r="P2531" s="259" t="s">
        <v>5285</v>
      </c>
      <c r="Q2531" s="259" t="s">
        <v>5209</v>
      </c>
    </row>
    <row r="2532" spans="1:17" ht="21.75" customHeight="1">
      <c r="A2532" s="301" t="s">
        <v>5285</v>
      </c>
      <c r="B2532" s="301" t="s">
        <v>5209</v>
      </c>
      <c r="C2532" s="316" t="s">
        <v>8591</v>
      </c>
      <c r="D2532" s="465" t="s">
        <v>436</v>
      </c>
      <c r="E2532" s="465" t="s">
        <v>6047</v>
      </c>
      <c r="F2532" s="469" t="str">
        <f t="shared" si="78"/>
        <v>other</v>
      </c>
      <c r="G2532" s="260">
        <v>3.8418885277777801E-4</v>
      </c>
      <c r="H2532" s="260">
        <v>0.27898763874999999</v>
      </c>
      <c r="I2532" s="260">
        <v>4.0744499999999999E-4</v>
      </c>
      <c r="J2532" s="260">
        <v>1.089125825553272E-3</v>
      </c>
      <c r="K2532" s="260">
        <v>0.28086839848761402</v>
      </c>
      <c r="L2532" s="301">
        <f t="shared" si="79"/>
        <v>1.0111262345554106</v>
      </c>
      <c r="M2532" s="459">
        <f>IFERROR((Tableau1[[#This Row],[Scope 1
(kg CO2-eq)]]+Tableau1[[#This Row],[Scope 2 energy
(kg CO2-eq)]]+Tableau1[[#This Row],[Scope 2 Infrastructure
(kg CO2-eq)]])/Tableau1[[#This Row],[Total CO2-emissions
(kg CO2-eq)
for scope 3 use ]],"")</f>
        <v>0.99612229111320172</v>
      </c>
      <c r="N2532" s="436" t="s">
        <v>436</v>
      </c>
      <c r="O2532" s="259">
        <v>3.6</v>
      </c>
      <c r="P2532" s="259" t="s">
        <v>5285</v>
      </c>
      <c r="Q2532" s="259" t="s">
        <v>5209</v>
      </c>
    </row>
    <row r="2533" spans="1:17" ht="21.75" customHeight="1">
      <c r="A2533" s="301" t="s">
        <v>5284</v>
      </c>
      <c r="B2533" s="301" t="s">
        <v>5286</v>
      </c>
      <c r="C2533" s="316" t="s">
        <v>8592</v>
      </c>
      <c r="D2533" s="465" t="s">
        <v>436</v>
      </c>
      <c r="E2533" s="465" t="s">
        <v>6044</v>
      </c>
      <c r="F2533" s="469" t="str">
        <f t="shared" si="78"/>
        <v>other</v>
      </c>
      <c r="G2533" s="260">
        <v>3.8417554190887498E-4</v>
      </c>
      <c r="H2533" s="260">
        <v>0.119623085</v>
      </c>
      <c r="I2533" s="260">
        <v>4.0745125E-4</v>
      </c>
      <c r="J2533" s="260">
        <v>1.185837279284925E-3</v>
      </c>
      <c r="K2533" s="260">
        <v>0.121600546970578</v>
      </c>
      <c r="L2533" s="301">
        <f t="shared" si="79"/>
        <v>0.43776196909408077</v>
      </c>
      <c r="M2533" s="459">
        <f>IFERROR((Tableau1[[#This Row],[Scope 1
(kg CO2-eq)]]+Tableau1[[#This Row],[Scope 2 energy
(kg CO2-eq)]]+Tableau1[[#This Row],[Scope 2 Infrastructure
(kg CO2-eq)]])/Tableau1[[#This Row],[Total CO2-emissions
(kg CO2-eq)
for scope 3 use ]],"")</f>
        <v>0.99024810982999911</v>
      </c>
      <c r="N2533" s="436" t="s">
        <v>436</v>
      </c>
      <c r="O2533" s="259">
        <v>3.6</v>
      </c>
      <c r="P2533" s="259" t="s">
        <v>5284</v>
      </c>
      <c r="Q2533" s="259" t="s">
        <v>5286</v>
      </c>
    </row>
    <row r="2534" spans="1:17" ht="21.75" customHeight="1">
      <c r="A2534" s="301" t="s">
        <v>5284</v>
      </c>
      <c r="B2534" s="301" t="s">
        <v>5286</v>
      </c>
      <c r="C2534" s="316" t="s">
        <v>8593</v>
      </c>
      <c r="D2534" s="465" t="s">
        <v>436</v>
      </c>
      <c r="E2534" s="465" t="s">
        <v>6055</v>
      </c>
      <c r="F2534" s="469" t="str">
        <f t="shared" si="78"/>
        <v>other</v>
      </c>
      <c r="G2534" s="260">
        <v>3.44912489811583E-3</v>
      </c>
      <c r="H2534" s="260">
        <v>0.34868293249999999</v>
      </c>
      <c r="I2534" s="260">
        <v>4.0745125E-4</v>
      </c>
      <c r="J2534" s="260">
        <v>1.1858372792840897E-3</v>
      </c>
      <c r="K2534" s="260">
        <v>0.353725345688782</v>
      </c>
      <c r="L2534" s="301">
        <f t="shared" si="79"/>
        <v>1.2734112444796153</v>
      </c>
      <c r="M2534" s="459">
        <f>IFERROR((Tableau1[[#This Row],[Scope 1
(kg CO2-eq)]]+Tableau1[[#This Row],[Scope 2 energy
(kg CO2-eq)]]+Tableau1[[#This Row],[Scope 2 Infrastructure
(kg CO2-eq)]])/Tableau1[[#This Row],[Total CO2-emissions
(kg CO2-eq)
for scope 3 use ]],"")</f>
        <v>0.99664757684141325</v>
      </c>
      <c r="N2534" s="436" t="s">
        <v>436</v>
      </c>
      <c r="O2534" s="259">
        <v>3.6</v>
      </c>
      <c r="P2534" s="259" t="s">
        <v>5284</v>
      </c>
      <c r="Q2534" s="259" t="s">
        <v>5286</v>
      </c>
    </row>
    <row r="2535" spans="1:17" ht="21.75" customHeight="1">
      <c r="A2535" s="301" t="s">
        <v>5284</v>
      </c>
      <c r="B2535" s="301" t="s">
        <v>5286</v>
      </c>
      <c r="C2535" s="316" t="s">
        <v>8594</v>
      </c>
      <c r="D2535" s="465" t="s">
        <v>436</v>
      </c>
      <c r="E2535" s="465" t="s">
        <v>6050</v>
      </c>
      <c r="F2535" s="469" t="str">
        <f t="shared" si="78"/>
        <v>other</v>
      </c>
      <c r="G2535" s="260">
        <v>3.44912489811583E-3</v>
      </c>
      <c r="H2535" s="260">
        <v>0.29802888625000001</v>
      </c>
      <c r="I2535" s="260">
        <v>4.0745125E-4</v>
      </c>
      <c r="J2535" s="260">
        <v>1.1858372792840897E-3</v>
      </c>
      <c r="K2535" s="260">
        <v>0.30307129633062302</v>
      </c>
      <c r="L2535" s="301">
        <f t="shared" si="79"/>
        <v>1.0910566667902428</v>
      </c>
      <c r="M2535" s="459">
        <f>IFERROR((Tableau1[[#This Row],[Scope 1
(kg CO2-eq)]]+Tableau1[[#This Row],[Scope 2 energy
(kg CO2-eq)]]+Tableau1[[#This Row],[Scope 2 Infrastructure
(kg CO2-eq)]])/Tableau1[[#This Row],[Total CO2-emissions
(kg CO2-eq)
for scope 3 use ]],"")</f>
        <v>0.99608727732759783</v>
      </c>
      <c r="N2535" s="436" t="s">
        <v>436</v>
      </c>
      <c r="O2535" s="259">
        <v>3.6</v>
      </c>
      <c r="P2535" s="259" t="s">
        <v>5284</v>
      </c>
      <c r="Q2535" s="259" t="s">
        <v>5286</v>
      </c>
    </row>
    <row r="2536" spans="1:17" ht="21.75" customHeight="1">
      <c r="A2536" s="301" t="s">
        <v>5284</v>
      </c>
      <c r="B2536" s="301" t="s">
        <v>5286</v>
      </c>
      <c r="C2536" s="316" t="s">
        <v>8595</v>
      </c>
      <c r="D2536" s="465" t="s">
        <v>436</v>
      </c>
      <c r="E2536" s="465" t="s">
        <v>117</v>
      </c>
      <c r="F2536" s="469" t="str">
        <f t="shared" si="78"/>
        <v>other</v>
      </c>
      <c r="G2536" s="260">
        <v>3.44912489811583E-3</v>
      </c>
      <c r="H2536" s="260">
        <v>0.10964212499999999</v>
      </c>
      <c r="I2536" s="260">
        <v>4.0745125E-4</v>
      </c>
      <c r="J2536" s="260">
        <v>1.1858372792840897E-3</v>
      </c>
      <c r="K2536" s="260">
        <v>0.11468453711550999</v>
      </c>
      <c r="L2536" s="301">
        <f t="shared" si="79"/>
        <v>0.41286433361583597</v>
      </c>
      <c r="M2536" s="459">
        <f>IFERROR((Tableau1[[#This Row],[Scope 1
(kg CO2-eq)]]+Tableau1[[#This Row],[Scope 2 energy
(kg CO2-eq)]]+Tableau1[[#This Row],[Scope 2 Infrastructure
(kg CO2-eq)]])/Tableau1[[#This Row],[Total CO2-emissions
(kg CO2-eq)
for scope 3 use ]],"")</f>
        <v>0.98966001871551523</v>
      </c>
      <c r="N2536" s="436" t="s">
        <v>436</v>
      </c>
      <c r="O2536" s="259">
        <v>3.6</v>
      </c>
      <c r="P2536" s="259" t="s">
        <v>5284</v>
      </c>
      <c r="Q2536" s="259" t="s">
        <v>5286</v>
      </c>
    </row>
    <row r="2537" spans="1:17" ht="21.75" customHeight="1">
      <c r="A2537" s="301" t="s">
        <v>5284</v>
      </c>
      <c r="B2537" s="301" t="s">
        <v>5286</v>
      </c>
      <c r="C2537" s="316" t="s">
        <v>8596</v>
      </c>
      <c r="D2537" s="465" t="s">
        <v>436</v>
      </c>
      <c r="E2537" s="465" t="s">
        <v>6057</v>
      </c>
      <c r="F2537" s="469" t="str">
        <f t="shared" si="78"/>
        <v>other</v>
      </c>
      <c r="G2537" s="260">
        <v>3.44912489811583E-3</v>
      </c>
      <c r="H2537" s="260">
        <v>9.4488186249999995E-2</v>
      </c>
      <c r="I2537" s="260">
        <v>4.0745125E-4</v>
      </c>
      <c r="J2537" s="260">
        <v>1.1858372792840897E-3</v>
      </c>
      <c r="K2537" s="260">
        <v>9.9530600052333801E-2</v>
      </c>
      <c r="L2537" s="301">
        <f t="shared" si="79"/>
        <v>0.35831016018840167</v>
      </c>
      <c r="M2537" s="459">
        <f>IFERROR((Tableau1[[#This Row],[Scope 1
(kg CO2-eq)]]+Tableau1[[#This Row],[Scope 2 energy
(kg CO2-eq)]]+Tableau1[[#This Row],[Scope 2 Infrastructure
(kg CO2-eq)]])/Tableau1[[#This Row],[Total CO2-emissions
(kg CO2-eq)
for scope 3 use ]],"")</f>
        <v>0.9880856977291963</v>
      </c>
      <c r="N2537" s="436" t="s">
        <v>436</v>
      </c>
      <c r="O2537" s="259">
        <v>3.6</v>
      </c>
      <c r="P2537" s="259" t="s">
        <v>5284</v>
      </c>
      <c r="Q2537" s="259" t="s">
        <v>5286</v>
      </c>
    </row>
    <row r="2538" spans="1:17" ht="21.75" customHeight="1">
      <c r="A2538" s="301" t="s">
        <v>5284</v>
      </c>
      <c r="B2538" s="301" t="s">
        <v>5286</v>
      </c>
      <c r="C2538" s="316" t="s">
        <v>8597</v>
      </c>
      <c r="D2538" s="465" t="s">
        <v>436</v>
      </c>
      <c r="E2538" s="465" t="s">
        <v>700</v>
      </c>
      <c r="F2538" s="469" t="str">
        <f t="shared" si="78"/>
        <v>CH</v>
      </c>
      <c r="G2538" s="260">
        <v>3.8417554190887498E-4</v>
      </c>
      <c r="H2538" s="260">
        <v>3.770068E-2</v>
      </c>
      <c r="I2538" s="260">
        <v>4.0744499999999999E-4</v>
      </c>
      <c r="J2538" s="260">
        <v>1.0891292308205949E-3</v>
      </c>
      <c r="K2538" s="260">
        <v>3.9581429664780302E-2</v>
      </c>
      <c r="L2538" s="301">
        <f t="shared" si="79"/>
        <v>0.1424931467932091</v>
      </c>
      <c r="M2538" s="459">
        <f>IFERROR((Tableau1[[#This Row],[Scope 1
(kg CO2-eq)]]+Tableau1[[#This Row],[Scope 2 energy
(kg CO2-eq)]]+Tableau1[[#This Row],[Scope 2 Infrastructure
(kg CO2-eq)]])/Tableau1[[#This Row],[Total CO2-emissions
(kg CO2-eq)
for scope 3 use ]],"")</f>
        <v>0.97248383567507823</v>
      </c>
      <c r="N2538" s="436" t="s">
        <v>436</v>
      </c>
      <c r="O2538" s="259">
        <v>3.6</v>
      </c>
      <c r="P2538" s="259" t="s">
        <v>5284</v>
      </c>
      <c r="Q2538" s="259" t="s">
        <v>5286</v>
      </c>
    </row>
    <row r="2539" spans="1:17" ht="21.75" customHeight="1">
      <c r="A2539" s="301" t="s">
        <v>5284</v>
      </c>
      <c r="B2539" s="301" t="s">
        <v>5286</v>
      </c>
      <c r="C2539" s="316" t="s">
        <v>8598</v>
      </c>
      <c r="D2539" s="465" t="s">
        <v>436</v>
      </c>
      <c r="E2539" s="465" t="s">
        <v>6051</v>
      </c>
      <c r="F2539" s="469" t="str">
        <f t="shared" si="78"/>
        <v>other</v>
      </c>
      <c r="G2539" s="260">
        <v>3.44912489811583E-3</v>
      </c>
      <c r="H2539" s="260">
        <v>0.31044289000000003</v>
      </c>
      <c r="I2539" s="260">
        <v>4.0745125E-4</v>
      </c>
      <c r="J2539" s="260">
        <v>1.1858372792840897E-3</v>
      </c>
      <c r="K2539" s="260">
        <v>0.31548530184801599</v>
      </c>
      <c r="L2539" s="301">
        <f t="shared" si="79"/>
        <v>1.1357470866528576</v>
      </c>
      <c r="M2539" s="459">
        <f>IFERROR((Tableau1[[#This Row],[Scope 1
(kg CO2-eq)]]+Tableau1[[#This Row],[Scope 2 energy
(kg CO2-eq)]]+Tableau1[[#This Row],[Scope 2 Infrastructure
(kg CO2-eq)]])/Tableau1[[#This Row],[Total CO2-emissions
(kg CO2-eq)
for scope 3 use ]],"")</f>
        <v>0.99624123313208623</v>
      </c>
      <c r="N2539" s="436" t="s">
        <v>436</v>
      </c>
      <c r="O2539" s="259">
        <v>3.6</v>
      </c>
      <c r="P2539" s="259" t="s">
        <v>5284</v>
      </c>
      <c r="Q2539" s="259" t="s">
        <v>5286</v>
      </c>
    </row>
    <row r="2540" spans="1:17" ht="21.75" customHeight="1">
      <c r="A2540" s="301" t="s">
        <v>5284</v>
      </c>
      <c r="B2540" s="301" t="s">
        <v>5286</v>
      </c>
      <c r="C2540" s="316" t="s">
        <v>8599</v>
      </c>
      <c r="D2540" s="465" t="s">
        <v>436</v>
      </c>
      <c r="E2540" s="465" t="s">
        <v>6045</v>
      </c>
      <c r="F2540" s="469" t="str">
        <f t="shared" si="78"/>
        <v>other</v>
      </c>
      <c r="G2540" s="260">
        <v>3.44912489811583E-3</v>
      </c>
      <c r="H2540" s="260">
        <v>0.26185607750000001</v>
      </c>
      <c r="I2540" s="260">
        <v>4.0745125E-4</v>
      </c>
      <c r="J2540" s="260">
        <v>1.1858372792840897E-3</v>
      </c>
      <c r="K2540" s="260">
        <v>0.266898490703117</v>
      </c>
      <c r="L2540" s="301">
        <f t="shared" si="79"/>
        <v>0.96083456653122123</v>
      </c>
      <c r="M2540" s="459">
        <f>IFERROR((Tableau1[[#This Row],[Scope 1
(kg CO2-eq)]]+Tableau1[[#This Row],[Scope 2 energy
(kg CO2-eq)]]+Tableau1[[#This Row],[Scope 2 Infrastructure
(kg CO2-eq)]])/Tableau1[[#This Row],[Total CO2-emissions
(kg CO2-eq)
for scope 3 use ]],"")</f>
        <v>0.99555697354497141</v>
      </c>
      <c r="N2540" s="436" t="s">
        <v>436</v>
      </c>
      <c r="O2540" s="259">
        <v>3.6</v>
      </c>
      <c r="P2540" s="259" t="s">
        <v>5284</v>
      </c>
      <c r="Q2540" s="259" t="s">
        <v>5286</v>
      </c>
    </row>
    <row r="2541" spans="1:17" ht="21.75" customHeight="1">
      <c r="A2541" s="301" t="s">
        <v>5284</v>
      </c>
      <c r="B2541" s="301" t="s">
        <v>5286</v>
      </c>
      <c r="C2541" s="316" t="s">
        <v>8600</v>
      </c>
      <c r="D2541" s="465" t="s">
        <v>436</v>
      </c>
      <c r="E2541" s="465" t="s">
        <v>6016</v>
      </c>
      <c r="F2541" s="469" t="str">
        <f t="shared" si="78"/>
        <v>other</v>
      </c>
      <c r="G2541" s="260">
        <v>3.44912489811583E-3</v>
      </c>
      <c r="H2541" s="260">
        <v>0.20358514250000001</v>
      </c>
      <c r="I2541" s="260">
        <v>4.0745125E-4</v>
      </c>
      <c r="J2541" s="260">
        <v>1.1858372792840897E-3</v>
      </c>
      <c r="K2541" s="260">
        <v>0.20862755478272799</v>
      </c>
      <c r="L2541" s="301">
        <f t="shared" si="79"/>
        <v>0.75105919721782077</v>
      </c>
      <c r="M2541" s="459">
        <f>IFERROR((Tableau1[[#This Row],[Scope 1
(kg CO2-eq)]]+Tableau1[[#This Row],[Scope 2 energy
(kg CO2-eq)]]+Tableau1[[#This Row],[Scope 2 Infrastructure
(kg CO2-eq)]])/Tableau1[[#This Row],[Total CO2-emissions
(kg CO2-eq)
for scope 3 use ]],"")</f>
        <v>0.99431601383696833</v>
      </c>
      <c r="N2541" s="436" t="s">
        <v>436</v>
      </c>
      <c r="O2541" s="259">
        <v>3.6</v>
      </c>
      <c r="P2541" s="259" t="s">
        <v>5284</v>
      </c>
      <c r="Q2541" s="259" t="s">
        <v>5286</v>
      </c>
    </row>
    <row r="2542" spans="1:17" ht="21.75" customHeight="1">
      <c r="A2542" s="301" t="s">
        <v>5284</v>
      </c>
      <c r="B2542" s="301" t="s">
        <v>5286</v>
      </c>
      <c r="C2542" s="316" t="s">
        <v>8601</v>
      </c>
      <c r="D2542" s="465" t="s">
        <v>436</v>
      </c>
      <c r="E2542" s="465" t="s">
        <v>6022</v>
      </c>
      <c r="F2542" s="469" t="str">
        <f t="shared" si="78"/>
        <v>other</v>
      </c>
      <c r="G2542" s="260">
        <v>1.66666666666667E-3</v>
      </c>
      <c r="H2542" s="260">
        <v>0.2080916981</v>
      </c>
      <c r="I2542" s="260">
        <v>4.6612423E-4</v>
      </c>
      <c r="J2542" s="260">
        <v>2.2404281996139938E-5</v>
      </c>
      <c r="K2542" s="260">
        <v>0.21024689293266299</v>
      </c>
      <c r="L2542" s="301">
        <f t="shared" si="79"/>
        <v>0.75688881455758683</v>
      </c>
      <c r="M2542" s="459">
        <f>IFERROR((Tableau1[[#This Row],[Scope 1
(kg CO2-eq)]]+Tableau1[[#This Row],[Scope 2 energy
(kg CO2-eq)]]+Tableau1[[#This Row],[Scope 2 Infrastructure
(kg CO2-eq)]])/Tableau1[[#This Row],[Total CO2-emissions
(kg CO2-eq)
for scope 3 use ]],"")</f>
        <v>0.9998934398711733</v>
      </c>
      <c r="N2542" s="436" t="s">
        <v>436</v>
      </c>
      <c r="O2542" s="259">
        <v>3.6</v>
      </c>
      <c r="P2542" s="259" t="s">
        <v>5284</v>
      </c>
      <c r="Q2542" s="259" t="s">
        <v>5286</v>
      </c>
    </row>
    <row r="2543" spans="1:17" ht="21.75" customHeight="1">
      <c r="A2543" s="301" t="s">
        <v>5284</v>
      </c>
      <c r="B2543" s="301" t="s">
        <v>5286</v>
      </c>
      <c r="C2543" s="316" t="s">
        <v>8602</v>
      </c>
      <c r="D2543" s="465" t="s">
        <v>436</v>
      </c>
      <c r="E2543" s="465" t="s">
        <v>6018</v>
      </c>
      <c r="F2543" s="469" t="str">
        <f t="shared" si="78"/>
        <v>other</v>
      </c>
      <c r="G2543" s="260">
        <v>3.44912489811583E-3</v>
      </c>
      <c r="H2543" s="260">
        <v>0.17124946999999999</v>
      </c>
      <c r="I2543" s="260">
        <v>4.0745125E-4</v>
      </c>
      <c r="J2543" s="260">
        <v>1.1858372792840897E-3</v>
      </c>
      <c r="K2543" s="260">
        <v>0.176291883860203</v>
      </c>
      <c r="L2543" s="301">
        <f t="shared" si="79"/>
        <v>0.63465078189673085</v>
      </c>
      <c r="M2543" s="459">
        <f>IFERROR((Tableau1[[#This Row],[Scope 1
(kg CO2-eq)]]+Tableau1[[#This Row],[Scope 2 energy
(kg CO2-eq)]]+Tableau1[[#This Row],[Scope 2 Infrastructure
(kg CO2-eq)]])/Tableau1[[#This Row],[Total CO2-emissions
(kg CO2-eq)
for scope 3 use ]],"")</f>
        <v>0.9932734412604749</v>
      </c>
      <c r="N2543" s="436" t="s">
        <v>436</v>
      </c>
      <c r="O2543" s="259">
        <v>3.6</v>
      </c>
      <c r="P2543" s="259" t="s">
        <v>5284</v>
      </c>
      <c r="Q2543" s="259" t="s">
        <v>5286</v>
      </c>
    </row>
    <row r="2544" spans="1:17" ht="21.75" customHeight="1">
      <c r="A2544" s="301" t="s">
        <v>5284</v>
      </c>
      <c r="B2544" s="301" t="s">
        <v>5286</v>
      </c>
      <c r="C2544" s="316" t="s">
        <v>8603</v>
      </c>
      <c r="D2544" s="465" t="s">
        <v>436</v>
      </c>
      <c r="E2544" s="465" t="s">
        <v>6060</v>
      </c>
      <c r="F2544" s="469" t="str">
        <f t="shared" si="78"/>
        <v>other</v>
      </c>
      <c r="G2544" s="260">
        <v>1.66666666666667E-3</v>
      </c>
      <c r="H2544" s="260">
        <v>0.14439575579</v>
      </c>
      <c r="I2544" s="260">
        <v>4.6612423E-4</v>
      </c>
      <c r="J2544" s="260">
        <v>2.2404281996139938E-5</v>
      </c>
      <c r="K2544" s="260">
        <v>0.14655094999075099</v>
      </c>
      <c r="L2544" s="301">
        <f t="shared" si="79"/>
        <v>0.52758341996670355</v>
      </c>
      <c r="M2544" s="459">
        <f>IFERROR((Tableau1[[#This Row],[Scope 1
(kg CO2-eq)]]+Tableau1[[#This Row],[Scope 2 energy
(kg CO2-eq)]]+Tableau1[[#This Row],[Scope 2 Infrastructure
(kg CO2-eq)]])/Tableau1[[#This Row],[Total CO2-emissions
(kg CO2-eq)
for scope 3 use ]],"")</f>
        <v>0.99984712958813482</v>
      </c>
      <c r="N2544" s="436" t="s">
        <v>436</v>
      </c>
      <c r="O2544" s="259">
        <v>3.6</v>
      </c>
      <c r="P2544" s="259" t="s">
        <v>5284</v>
      </c>
      <c r="Q2544" s="259" t="s">
        <v>5286</v>
      </c>
    </row>
    <row r="2545" spans="1:17" ht="21.75" customHeight="1">
      <c r="A2545" s="301" t="s">
        <v>5284</v>
      </c>
      <c r="B2545" s="301" t="s">
        <v>5286</v>
      </c>
      <c r="C2545" s="316" t="s">
        <v>8604</v>
      </c>
      <c r="D2545" s="465" t="s">
        <v>436</v>
      </c>
      <c r="E2545" s="465" t="s">
        <v>119</v>
      </c>
      <c r="F2545" s="469" t="str">
        <f t="shared" si="78"/>
        <v>other</v>
      </c>
      <c r="G2545" s="260">
        <v>3.8417554190887498E-4</v>
      </c>
      <c r="H2545" s="260">
        <v>3.5170547500000003E-2</v>
      </c>
      <c r="I2545" s="260">
        <v>4.0745125E-4</v>
      </c>
      <c r="J2545" s="260">
        <v>1.185837279284925E-3</v>
      </c>
      <c r="K2545" s="260">
        <v>3.7148011578690798E-2</v>
      </c>
      <c r="L2545" s="301">
        <f t="shared" si="79"/>
        <v>0.13373284168328689</v>
      </c>
      <c r="M2545" s="459">
        <f>IFERROR((Tableau1[[#This Row],[Scope 1
(kg CO2-eq)]]+Tableau1[[#This Row],[Scope 2 energy
(kg CO2-eq)]]+Tableau1[[#This Row],[Scope 2 Infrastructure
(kg CO2-eq)]])/Tableau1[[#This Row],[Total CO2-emissions
(kg CO2-eq)
for scope 3 use ]],"")</f>
        <v>0.96807804142437193</v>
      </c>
      <c r="N2545" s="436" t="s">
        <v>436</v>
      </c>
      <c r="O2545" s="259">
        <v>3.6</v>
      </c>
      <c r="P2545" s="259" t="s">
        <v>5284</v>
      </c>
      <c r="Q2545" s="259" t="s">
        <v>5286</v>
      </c>
    </row>
    <row r="2546" spans="1:17" ht="21.75" customHeight="1">
      <c r="A2546" s="301" t="s">
        <v>5284</v>
      </c>
      <c r="B2546" s="301" t="s">
        <v>5286</v>
      </c>
      <c r="C2546" s="316" t="s">
        <v>8605</v>
      </c>
      <c r="D2546" s="465" t="s">
        <v>436</v>
      </c>
      <c r="E2546" s="465" t="s">
        <v>6034</v>
      </c>
      <c r="F2546" s="469" t="str">
        <f t="shared" si="78"/>
        <v>other</v>
      </c>
      <c r="G2546" s="260">
        <v>3.44912489811583E-3</v>
      </c>
      <c r="H2546" s="260">
        <v>0.22022185624999999</v>
      </c>
      <c r="I2546" s="260">
        <v>4.0745125E-4</v>
      </c>
      <c r="J2546" s="260">
        <v>1.1858372792840897E-3</v>
      </c>
      <c r="K2546" s="260">
        <v>0.225264269187717</v>
      </c>
      <c r="L2546" s="301">
        <f t="shared" si="79"/>
        <v>0.81095136907578125</v>
      </c>
      <c r="M2546" s="459">
        <f>IFERROR((Tableau1[[#This Row],[Scope 1
(kg CO2-eq)]]+Tableau1[[#This Row],[Scope 2 energy
(kg CO2-eq)]]+Tableau1[[#This Row],[Scope 2 Infrastructure
(kg CO2-eq)]])/Tableau1[[#This Row],[Total CO2-emissions
(kg CO2-eq)
for scope 3 use ]],"")</f>
        <v>0.9947357972310602</v>
      </c>
      <c r="N2546" s="436" t="s">
        <v>436</v>
      </c>
      <c r="O2546" s="259">
        <v>3.6</v>
      </c>
      <c r="P2546" s="259" t="s">
        <v>5284</v>
      </c>
      <c r="Q2546" s="259" t="s">
        <v>5286</v>
      </c>
    </row>
    <row r="2547" spans="1:17" ht="21.75" customHeight="1">
      <c r="A2547" s="301" t="s">
        <v>5284</v>
      </c>
      <c r="B2547" s="301" t="s">
        <v>5286</v>
      </c>
      <c r="C2547" s="316" t="s">
        <v>8606</v>
      </c>
      <c r="D2547" s="465" t="s">
        <v>436</v>
      </c>
      <c r="E2547" s="465" t="s">
        <v>122</v>
      </c>
      <c r="F2547" s="469" t="str">
        <f t="shared" si="78"/>
        <v>other</v>
      </c>
      <c r="G2547" s="260">
        <v>3.44912489811583E-3</v>
      </c>
      <c r="H2547" s="260">
        <v>0.34660866125000001</v>
      </c>
      <c r="I2547" s="260">
        <v>4.0745125E-4</v>
      </c>
      <c r="J2547" s="260">
        <v>1.1858372792840897E-3</v>
      </c>
      <c r="K2547" s="260">
        <v>0.35165107389914702</v>
      </c>
      <c r="L2547" s="301">
        <f t="shared" si="79"/>
        <v>1.2659438660369293</v>
      </c>
      <c r="M2547" s="459">
        <f>IFERROR((Tableau1[[#This Row],[Scope 1
(kg CO2-eq)]]+Tableau1[[#This Row],[Scope 2 energy
(kg CO2-eq)]]+Tableau1[[#This Row],[Scope 2 Infrastructure
(kg CO2-eq)]])/Tableau1[[#This Row],[Total CO2-emissions
(kg CO2-eq)
for scope 3 use ]],"")</f>
        <v>0.99662780355571656</v>
      </c>
      <c r="N2547" s="436" t="s">
        <v>436</v>
      </c>
      <c r="O2547" s="259">
        <v>3.6</v>
      </c>
      <c r="P2547" s="259" t="s">
        <v>5284</v>
      </c>
      <c r="Q2547" s="259" t="s">
        <v>5286</v>
      </c>
    </row>
    <row r="2548" spans="1:17" ht="21.75" customHeight="1">
      <c r="A2548" s="301" t="s">
        <v>5284</v>
      </c>
      <c r="B2548" s="301" t="s">
        <v>5286</v>
      </c>
      <c r="C2548" s="316" t="s">
        <v>8607</v>
      </c>
      <c r="D2548" s="465" t="s">
        <v>436</v>
      </c>
      <c r="E2548" s="465" t="s">
        <v>6046</v>
      </c>
      <c r="F2548" s="469" t="str">
        <f t="shared" si="78"/>
        <v>other</v>
      </c>
      <c r="G2548" s="260">
        <v>3.44912489811583E-3</v>
      </c>
      <c r="H2548" s="260">
        <v>0.20346586750000001</v>
      </c>
      <c r="I2548" s="260">
        <v>4.0745125E-4</v>
      </c>
      <c r="J2548" s="260">
        <v>1.1858372792840897E-3</v>
      </c>
      <c r="K2548" s="260">
        <v>0.20850827865645699</v>
      </c>
      <c r="L2548" s="301">
        <f t="shared" si="79"/>
        <v>0.75062980316324523</v>
      </c>
      <c r="M2548" s="459">
        <f>IFERROR((Tableau1[[#This Row],[Scope 1
(kg CO2-eq)]]+Tableau1[[#This Row],[Scope 2 energy
(kg CO2-eq)]]+Tableau1[[#This Row],[Scope 2 Infrastructure
(kg CO2-eq)]])/Tableau1[[#This Row],[Total CO2-emissions
(kg CO2-eq)
for scope 3 use ]],"")</f>
        <v>0.99431276774245037</v>
      </c>
      <c r="N2548" s="436" t="s">
        <v>436</v>
      </c>
      <c r="O2548" s="259">
        <v>3.6</v>
      </c>
      <c r="P2548" s="259" t="s">
        <v>5284</v>
      </c>
      <c r="Q2548" s="259" t="s">
        <v>5286</v>
      </c>
    </row>
    <row r="2549" spans="1:17" ht="21.75" customHeight="1">
      <c r="A2549" s="301" t="s">
        <v>5284</v>
      </c>
      <c r="B2549" s="301" t="s">
        <v>5286</v>
      </c>
      <c r="C2549" s="316" t="s">
        <v>8608</v>
      </c>
      <c r="D2549" s="465" t="s">
        <v>436</v>
      </c>
      <c r="E2549" s="465" t="s">
        <v>6052</v>
      </c>
      <c r="F2549" s="469" t="str">
        <f t="shared" si="78"/>
        <v>other</v>
      </c>
      <c r="G2549" s="260">
        <v>1.66666666666667E-3</v>
      </c>
      <c r="H2549" s="260">
        <v>0.2087568054</v>
      </c>
      <c r="I2549" s="260">
        <v>4.6612423E-4</v>
      </c>
      <c r="J2549" s="260">
        <v>2.2404281996139938E-5</v>
      </c>
      <c r="K2549" s="260">
        <v>0.21091200039515801</v>
      </c>
      <c r="L2549" s="301">
        <f t="shared" si="79"/>
        <v>0.75928320142256889</v>
      </c>
      <c r="M2549" s="459">
        <f>IFERROR((Tableau1[[#This Row],[Scope 1
(kg CO2-eq)]]+Tableau1[[#This Row],[Scope 2 energy
(kg CO2-eq)]]+Tableau1[[#This Row],[Scope 2 Infrastructure
(kg CO2-eq)]])/Tableau1[[#This Row],[Total CO2-emissions
(kg CO2-eq)
for scope 3 use ]],"")</f>
        <v>0.99989377513631583</v>
      </c>
      <c r="N2549" s="436" t="s">
        <v>436</v>
      </c>
      <c r="O2549" s="259">
        <v>3.6</v>
      </c>
      <c r="P2549" s="259" t="s">
        <v>5284</v>
      </c>
      <c r="Q2549" s="259" t="s">
        <v>5286</v>
      </c>
    </row>
    <row r="2550" spans="1:17" ht="21.75" customHeight="1">
      <c r="A2550" s="301" t="s">
        <v>5284</v>
      </c>
      <c r="B2550" s="301" t="s">
        <v>5286</v>
      </c>
      <c r="C2550" s="316" t="s">
        <v>8609</v>
      </c>
      <c r="D2550" s="465" t="s">
        <v>436</v>
      </c>
      <c r="E2550" s="465" t="s">
        <v>6061</v>
      </c>
      <c r="F2550" s="469" t="str">
        <f t="shared" si="78"/>
        <v>other</v>
      </c>
      <c r="G2550" s="260">
        <v>3.44912489811583E-3</v>
      </c>
      <c r="H2550" s="260">
        <v>0.26840950875000003</v>
      </c>
      <c r="I2550" s="260">
        <v>4.0745125E-4</v>
      </c>
      <c r="J2550" s="260">
        <v>1.1858372792840897E-3</v>
      </c>
      <c r="K2550" s="260">
        <v>0.27345192215546998</v>
      </c>
      <c r="L2550" s="301">
        <f t="shared" si="79"/>
        <v>0.98442691975969199</v>
      </c>
      <c r="M2550" s="459">
        <f>IFERROR((Tableau1[[#This Row],[Scope 1
(kg CO2-eq)]]+Tableau1[[#This Row],[Scope 2 energy
(kg CO2-eq)]]+Tableau1[[#This Row],[Scope 2 Infrastructure
(kg CO2-eq)]])/Tableau1[[#This Row],[Total CO2-emissions
(kg CO2-eq)
for scope 3 use ]],"")</f>
        <v>0.9956634524708885</v>
      </c>
      <c r="N2550" s="436" t="s">
        <v>436</v>
      </c>
      <c r="O2550" s="259">
        <v>3.6</v>
      </c>
      <c r="P2550" s="259" t="s">
        <v>5284</v>
      </c>
      <c r="Q2550" s="259" t="s">
        <v>5286</v>
      </c>
    </row>
    <row r="2551" spans="1:17" ht="21.75" customHeight="1">
      <c r="A2551" s="301" t="s">
        <v>5284</v>
      </c>
      <c r="B2551" s="301" t="s">
        <v>5286</v>
      </c>
      <c r="C2551" s="316" t="s">
        <v>8610</v>
      </c>
      <c r="D2551" s="465" t="s">
        <v>436</v>
      </c>
      <c r="E2551" s="465" t="s">
        <v>6062</v>
      </c>
      <c r="F2551" s="469" t="str">
        <f t="shared" si="78"/>
        <v>other</v>
      </c>
      <c r="G2551" s="260">
        <v>5.6680555555555603E-6</v>
      </c>
      <c r="H2551" s="260">
        <v>0.50327800666</v>
      </c>
      <c r="I2551" s="260">
        <v>5.9851076999999997E-4</v>
      </c>
      <c r="J2551" s="260">
        <v>2.2404281996146843E-5</v>
      </c>
      <c r="K2551" s="260">
        <v>0.50390459009875799</v>
      </c>
      <c r="L2551" s="301">
        <f t="shared" si="79"/>
        <v>1.8140565243555289</v>
      </c>
      <c r="M2551" s="459">
        <f>IFERROR((Tableau1[[#This Row],[Scope 1
(kg CO2-eq)]]+Tableau1[[#This Row],[Scope 2 energy
(kg CO2-eq)]]+Tableau1[[#This Row],[Scope 2 Infrastructure
(kg CO2-eq)]])/Tableau1[[#This Row],[Total CO2-emissions
(kg CO2-eq)
for scope 3 use ]],"")</f>
        <v>0.99995553798547843</v>
      </c>
      <c r="N2551" s="436" t="s">
        <v>436</v>
      </c>
      <c r="O2551" s="259">
        <v>3.6</v>
      </c>
      <c r="P2551" s="259" t="s">
        <v>5284</v>
      </c>
      <c r="Q2551" s="259" t="s">
        <v>5286</v>
      </c>
    </row>
    <row r="2552" spans="1:17" ht="21.75" customHeight="1">
      <c r="A2552" s="301" t="s">
        <v>5284</v>
      </c>
      <c r="B2552" s="301" t="s">
        <v>5286</v>
      </c>
      <c r="C2552" s="316" t="s">
        <v>8611</v>
      </c>
      <c r="D2552" s="465" t="s">
        <v>436</v>
      </c>
      <c r="E2552" s="465" t="s">
        <v>6063</v>
      </c>
      <c r="F2552" s="469" t="str">
        <f t="shared" si="78"/>
        <v>other</v>
      </c>
      <c r="G2552" s="260">
        <v>3.44912489811583E-3</v>
      </c>
      <c r="H2552" s="260">
        <v>0.35542024875</v>
      </c>
      <c r="I2552" s="260">
        <v>4.0745125E-4</v>
      </c>
      <c r="J2552" s="260">
        <v>1.1858372792840897E-3</v>
      </c>
      <c r="K2552" s="260">
        <v>0.36046266121027398</v>
      </c>
      <c r="L2552" s="301">
        <f t="shared" si="79"/>
        <v>1.2976655803569863</v>
      </c>
      <c r="M2552" s="459">
        <f>IFERROR((Tableau1[[#This Row],[Scope 1
(kg CO2-eq)]]+Tableau1[[#This Row],[Scope 2 energy
(kg CO2-eq)]]+Tableau1[[#This Row],[Scope 2 Infrastructure
(kg CO2-eq)]])/Tableau1[[#This Row],[Total CO2-emissions
(kg CO2-eq)
for scope 3 use ]],"")</f>
        <v>0.99671023814733928</v>
      </c>
      <c r="N2552" s="436" t="s">
        <v>436</v>
      </c>
      <c r="O2552" s="259">
        <v>3.6</v>
      </c>
      <c r="P2552" s="259" t="s">
        <v>5284</v>
      </c>
      <c r="Q2552" s="259" t="s">
        <v>5286</v>
      </c>
    </row>
    <row r="2553" spans="1:17" ht="21.75" customHeight="1">
      <c r="A2553" s="301" t="s">
        <v>5284</v>
      </c>
      <c r="B2553" s="301" t="s">
        <v>5286</v>
      </c>
      <c r="C2553" s="316" t="s">
        <v>8612</v>
      </c>
      <c r="D2553" s="465" t="s">
        <v>436</v>
      </c>
      <c r="E2553" s="465" t="s">
        <v>6047</v>
      </c>
      <c r="F2553" s="469" t="str">
        <f t="shared" si="78"/>
        <v>other</v>
      </c>
      <c r="G2553" s="260">
        <v>3.8417554190887498E-4</v>
      </c>
      <c r="H2553" s="260">
        <v>0.22413475375</v>
      </c>
      <c r="I2553" s="260">
        <v>4.0745125E-4</v>
      </c>
      <c r="J2553" s="260">
        <v>1.185837279284925E-3</v>
      </c>
      <c r="K2553" s="260">
        <v>0.226112217433806</v>
      </c>
      <c r="L2553" s="301">
        <f t="shared" si="79"/>
        <v>0.81400398276170161</v>
      </c>
      <c r="M2553" s="459">
        <f>IFERROR((Tableau1[[#This Row],[Scope 1
(kg CO2-eq)]]+Tableau1[[#This Row],[Scope 2 energy
(kg CO2-eq)]]+Tableau1[[#This Row],[Scope 2 Infrastructure
(kg CO2-eq)]])/Tableau1[[#This Row],[Total CO2-emissions
(kg CO2-eq)
for scope 3 use ]],"")</f>
        <v>0.99475553817765605</v>
      </c>
      <c r="N2553" s="436" t="s">
        <v>436</v>
      </c>
      <c r="O2553" s="259">
        <v>3.6</v>
      </c>
      <c r="P2553" s="259" t="s">
        <v>5284</v>
      </c>
      <c r="Q2553" s="259" t="s">
        <v>5286</v>
      </c>
    </row>
    <row r="2554" spans="1:17" ht="21.75" customHeight="1">
      <c r="A2554" s="301" t="s">
        <v>5284</v>
      </c>
      <c r="B2554" s="301" t="s">
        <v>5286</v>
      </c>
      <c r="C2554" s="316" t="s">
        <v>8613</v>
      </c>
      <c r="D2554" s="465" t="s">
        <v>436</v>
      </c>
      <c r="E2554" s="465" t="s">
        <v>6019</v>
      </c>
      <c r="F2554" s="469" t="str">
        <f t="shared" si="78"/>
        <v>other</v>
      </c>
      <c r="G2554" s="260">
        <v>3.44912489811583E-3</v>
      </c>
      <c r="H2554" s="260">
        <v>0.23319871624999999</v>
      </c>
      <c r="I2554" s="260">
        <v>4.0745125E-4</v>
      </c>
      <c r="J2554" s="260">
        <v>1.1858372792840897E-3</v>
      </c>
      <c r="K2554" s="260">
        <v>0.238241129188597</v>
      </c>
      <c r="L2554" s="301">
        <f t="shared" si="79"/>
        <v>0.85766806507894922</v>
      </c>
      <c r="M2554" s="459">
        <f>IFERROR((Tableau1[[#This Row],[Scope 1
(kg CO2-eq)]]+Tableau1[[#This Row],[Scope 2 energy
(kg CO2-eq)]]+Tableau1[[#This Row],[Scope 2 Infrastructure
(kg CO2-eq)]])/Tableau1[[#This Row],[Total CO2-emissions
(kg CO2-eq)
for scope 3 use ]],"")</f>
        <v>0.99502253538454966</v>
      </c>
      <c r="N2554" s="436" t="s">
        <v>436</v>
      </c>
      <c r="O2554" s="259">
        <v>3.6</v>
      </c>
      <c r="P2554" s="259" t="s">
        <v>5284</v>
      </c>
      <c r="Q2554" s="259" t="s">
        <v>5286</v>
      </c>
    </row>
    <row r="2555" spans="1:17" ht="21.75" customHeight="1">
      <c r="A2555" s="301" t="s">
        <v>5284</v>
      </c>
      <c r="B2555" s="301" t="s">
        <v>5286</v>
      </c>
      <c r="C2555" s="316" t="s">
        <v>8614</v>
      </c>
      <c r="D2555" s="465" t="s">
        <v>436</v>
      </c>
      <c r="E2555" s="465" t="s">
        <v>6020</v>
      </c>
      <c r="F2555" s="469" t="str">
        <f t="shared" si="78"/>
        <v>other</v>
      </c>
      <c r="G2555" s="260">
        <v>3.44912489811583E-3</v>
      </c>
      <c r="H2555" s="260">
        <v>0.23999972250000001</v>
      </c>
      <c r="I2555" s="260">
        <v>4.0745125E-4</v>
      </c>
      <c r="J2555" s="260">
        <v>1.1858372792840897E-3</v>
      </c>
      <c r="K2555" s="260">
        <v>0.245042135347875</v>
      </c>
      <c r="L2555" s="301">
        <f t="shared" si="79"/>
        <v>0.88215168725235005</v>
      </c>
      <c r="M2555" s="459">
        <f>IFERROR((Tableau1[[#This Row],[Scope 1
(kg CO2-eq)]]+Tableau1[[#This Row],[Scope 2 energy
(kg CO2-eq)]]+Tableau1[[#This Row],[Scope 2 Infrastructure
(kg CO2-eq)]])/Tableau1[[#This Row],[Total CO2-emissions
(kg CO2-eq)
for scope 3 use ]],"")</f>
        <v>0.99516068247578859</v>
      </c>
      <c r="N2555" s="436" t="s">
        <v>436</v>
      </c>
      <c r="O2555" s="259">
        <v>3.6</v>
      </c>
      <c r="P2555" s="259" t="s">
        <v>5284</v>
      </c>
      <c r="Q2555" s="259" t="s">
        <v>5286</v>
      </c>
    </row>
    <row r="2556" spans="1:17" ht="21.75" customHeight="1">
      <c r="A2556" s="301" t="s">
        <v>5284</v>
      </c>
      <c r="B2556" s="301" t="s">
        <v>5286</v>
      </c>
      <c r="C2556" s="316" t="s">
        <v>8615</v>
      </c>
      <c r="D2556" s="465" t="s">
        <v>436</v>
      </c>
      <c r="E2556" s="465" t="s">
        <v>123</v>
      </c>
      <c r="F2556" s="469" t="str">
        <f t="shared" si="78"/>
        <v>other</v>
      </c>
      <c r="G2556" s="260">
        <v>3.44912489811583E-3</v>
      </c>
      <c r="H2556" s="260">
        <v>0.21955892874999999</v>
      </c>
      <c r="I2556" s="260">
        <v>4.0745125E-4</v>
      </c>
      <c r="J2556" s="260">
        <v>1.1858372792840897E-3</v>
      </c>
      <c r="K2556" s="260">
        <v>0.22460134233194701</v>
      </c>
      <c r="L2556" s="301">
        <f t="shared" si="79"/>
        <v>0.8085648323950092</v>
      </c>
      <c r="M2556" s="459">
        <f>IFERROR((Tableau1[[#This Row],[Scope 1
(kg CO2-eq)]]+Tableau1[[#This Row],[Scope 2 energy
(kg CO2-eq)]]+Tableau1[[#This Row],[Scope 2 Infrastructure
(kg CO2-eq)]])/Tableau1[[#This Row],[Total CO2-emissions
(kg CO2-eq)
for scope 3 use ]],"")</f>
        <v>0.99472025669339681</v>
      </c>
      <c r="N2556" s="436" t="s">
        <v>436</v>
      </c>
      <c r="O2556" s="259">
        <v>3.6</v>
      </c>
      <c r="P2556" s="259" t="s">
        <v>5284</v>
      </c>
      <c r="Q2556" s="259" t="s">
        <v>5286</v>
      </c>
    </row>
    <row r="2557" spans="1:17" ht="21.75" customHeight="1">
      <c r="A2557" s="301" t="s">
        <v>5284</v>
      </c>
      <c r="B2557" s="301" t="s">
        <v>5286</v>
      </c>
      <c r="C2557" s="316" t="s">
        <v>8616</v>
      </c>
      <c r="D2557" s="465" t="s">
        <v>436</v>
      </c>
      <c r="E2557" s="465" t="s">
        <v>6053</v>
      </c>
      <c r="F2557" s="469" t="str">
        <f t="shared" si="78"/>
        <v>other</v>
      </c>
      <c r="G2557" s="260">
        <v>3.44912489811583E-3</v>
      </c>
      <c r="H2557" s="260">
        <v>0.36583873500000003</v>
      </c>
      <c r="I2557" s="260">
        <v>4.0745125E-4</v>
      </c>
      <c r="J2557" s="260">
        <v>1.1858372792840897E-3</v>
      </c>
      <c r="K2557" s="260">
        <v>0.37088114636299602</v>
      </c>
      <c r="L2557" s="301">
        <f t="shared" si="79"/>
        <v>1.3351721269067858</v>
      </c>
      <c r="M2557" s="459">
        <f>IFERROR((Tableau1[[#This Row],[Scope 1
(kg CO2-eq)]]+Tableau1[[#This Row],[Scope 2 energy
(kg CO2-eq)]]+Tableau1[[#This Row],[Scope 2 Infrastructure
(kg CO2-eq)]])/Tableau1[[#This Row],[Total CO2-emissions
(kg CO2-eq)
for scope 3 use ]],"")</f>
        <v>0.99680265436377957</v>
      </c>
      <c r="N2557" s="436" t="s">
        <v>436</v>
      </c>
      <c r="O2557" s="259">
        <v>3.6</v>
      </c>
      <c r="P2557" s="259" t="s">
        <v>5284</v>
      </c>
      <c r="Q2557" s="259" t="s">
        <v>5286</v>
      </c>
    </row>
    <row r="2558" spans="1:17" ht="21.75" customHeight="1">
      <c r="A2558" s="301" t="s">
        <v>5284</v>
      </c>
      <c r="B2558" s="301" t="s">
        <v>5286</v>
      </c>
      <c r="C2558" s="316" t="s">
        <v>8617</v>
      </c>
      <c r="D2558" s="465" t="s">
        <v>436</v>
      </c>
      <c r="E2558" s="465" t="s">
        <v>6068</v>
      </c>
      <c r="F2558" s="469" t="str">
        <f t="shared" si="78"/>
        <v>other</v>
      </c>
      <c r="G2558" s="260">
        <v>3.44912489811583E-3</v>
      </c>
      <c r="H2558" s="260">
        <v>0.26959852000000001</v>
      </c>
      <c r="I2558" s="260">
        <v>4.0745125E-4</v>
      </c>
      <c r="J2558" s="260">
        <v>1.1858372792840897E-3</v>
      </c>
      <c r="K2558" s="260">
        <v>0.27464093389571897</v>
      </c>
      <c r="L2558" s="301">
        <f t="shared" si="79"/>
        <v>0.98870736202458831</v>
      </c>
      <c r="M2558" s="459">
        <f>IFERROR((Tableau1[[#This Row],[Scope 1
(kg CO2-eq)]]+Tableau1[[#This Row],[Scope 2 energy
(kg CO2-eq)]]+Tableau1[[#This Row],[Scope 2 Infrastructure
(kg CO2-eq)]])/Tableau1[[#This Row],[Total CO2-emissions
(kg CO2-eq)
for scope 3 use ]],"")</f>
        <v>0.9956822250391365</v>
      </c>
      <c r="N2558" s="436" t="s">
        <v>436</v>
      </c>
      <c r="O2558" s="259">
        <v>3.6</v>
      </c>
      <c r="P2558" s="259" t="s">
        <v>5284</v>
      </c>
      <c r="Q2558" s="259" t="s">
        <v>5286</v>
      </c>
    </row>
    <row r="2559" spans="1:17" ht="21.75" customHeight="1">
      <c r="A2559" s="301" t="s">
        <v>5284</v>
      </c>
      <c r="B2559" s="301" t="s">
        <v>5286</v>
      </c>
      <c r="C2559" s="316" t="s">
        <v>8618</v>
      </c>
      <c r="D2559" s="465" t="s">
        <v>436</v>
      </c>
      <c r="E2559" s="465" t="s">
        <v>6029</v>
      </c>
      <c r="F2559" s="469" t="str">
        <f t="shared" si="78"/>
        <v>other</v>
      </c>
      <c r="G2559" s="260">
        <v>1.66666666666667E-3</v>
      </c>
      <c r="H2559" s="260">
        <v>0.24862971418999999</v>
      </c>
      <c r="I2559" s="260">
        <v>4.6612423E-4</v>
      </c>
      <c r="J2559" s="260">
        <v>2.2404281996139938E-5</v>
      </c>
      <c r="K2559" s="260">
        <v>0.25078490865041603</v>
      </c>
      <c r="L2559" s="301">
        <f t="shared" si="79"/>
        <v>0.9028256711414977</v>
      </c>
      <c r="M2559" s="459">
        <f>IFERROR((Tableau1[[#This Row],[Scope 1
(kg CO2-eq)]]+Tableau1[[#This Row],[Scope 2 energy
(kg CO2-eq)]]+Tableau1[[#This Row],[Scope 2 Infrastructure
(kg CO2-eq)]])/Tableau1[[#This Row],[Total CO2-emissions
(kg CO2-eq)
for scope 3 use ]],"")</f>
        <v>0.9999106662204279</v>
      </c>
      <c r="N2559" s="436" t="s">
        <v>436</v>
      </c>
      <c r="O2559" s="259">
        <v>3.6</v>
      </c>
      <c r="P2559" s="259" t="s">
        <v>5284</v>
      </c>
      <c r="Q2559" s="259" t="s">
        <v>5286</v>
      </c>
    </row>
    <row r="2560" spans="1:17" ht="21.75" customHeight="1">
      <c r="A2560" s="301" t="s">
        <v>5284</v>
      </c>
      <c r="B2560" s="301" t="s">
        <v>5286</v>
      </c>
      <c r="C2560" s="316" t="s">
        <v>8619</v>
      </c>
      <c r="D2560" s="465" t="s">
        <v>436</v>
      </c>
      <c r="E2560" s="465" t="s">
        <v>6027</v>
      </c>
      <c r="F2560" s="469" t="str">
        <f t="shared" si="78"/>
        <v>other</v>
      </c>
      <c r="G2560" s="260">
        <v>3.44912489811583E-3</v>
      </c>
      <c r="H2560" s="260">
        <v>5.33363625E-3</v>
      </c>
      <c r="I2560" s="260">
        <v>4.0745125E-4</v>
      </c>
      <c r="J2560" s="260">
        <v>1.1858372792840897E-3</v>
      </c>
      <c r="K2560" s="260">
        <v>1.0376049330207599E-2</v>
      </c>
      <c r="L2560" s="301">
        <f t="shared" si="79"/>
        <v>3.7353777588747361E-2</v>
      </c>
      <c r="M2560" s="459">
        <f>IFERROR((Tableau1[[#This Row],[Scope 1
(kg CO2-eq)]]+Tableau1[[#This Row],[Scope 2 energy
(kg CO2-eq)]]+Tableau1[[#This Row],[Scope 2 Infrastructure
(kg CO2-eq)]])/Tableau1[[#This Row],[Total CO2-emissions
(kg CO2-eq)
for scope 3 use ]],"")</f>
        <v>0.88571402329020699</v>
      </c>
      <c r="N2560" s="436" t="s">
        <v>436</v>
      </c>
      <c r="O2560" s="259">
        <v>3.6</v>
      </c>
      <c r="P2560" s="259" t="s">
        <v>5284</v>
      </c>
      <c r="Q2560" s="259" t="s">
        <v>5286</v>
      </c>
    </row>
    <row r="2561" spans="1:17" ht="21.75" customHeight="1">
      <c r="A2561" s="301" t="s">
        <v>5284</v>
      </c>
      <c r="B2561" s="301" t="s">
        <v>5286</v>
      </c>
      <c r="C2561" s="316" t="s">
        <v>8620</v>
      </c>
      <c r="D2561" s="465" t="s">
        <v>436</v>
      </c>
      <c r="E2561" s="465" t="s">
        <v>6069</v>
      </c>
      <c r="F2561" s="469" t="str">
        <f t="shared" si="78"/>
        <v>other</v>
      </c>
      <c r="G2561" s="260">
        <v>5.6680555555555603E-6</v>
      </c>
      <c r="H2561" s="260">
        <v>0.11831639534000001</v>
      </c>
      <c r="I2561" s="260">
        <v>5.9851076999999997E-4</v>
      </c>
      <c r="J2561" s="260">
        <v>2.240428199615654E-5</v>
      </c>
      <c r="K2561" s="260">
        <v>0.118942978066683</v>
      </c>
      <c r="L2561" s="301">
        <f t="shared" si="79"/>
        <v>0.42819472104005879</v>
      </c>
      <c r="M2561" s="459">
        <f>IFERROR((Tableau1[[#This Row],[Scope 1
(kg CO2-eq)]]+Tableau1[[#This Row],[Scope 2 energy
(kg CO2-eq)]]+Tableau1[[#This Row],[Scope 2 Infrastructure
(kg CO2-eq)]])/Tableau1[[#This Row],[Total CO2-emissions
(kg CO2-eq)
for scope 3 use ]],"")</f>
        <v>0.99981164166652303</v>
      </c>
      <c r="N2561" s="436" t="s">
        <v>436</v>
      </c>
      <c r="O2561" s="259">
        <v>3.6</v>
      </c>
      <c r="P2561" s="259" t="s">
        <v>5284</v>
      </c>
      <c r="Q2561" s="259" t="s">
        <v>5286</v>
      </c>
    </row>
    <row r="2562" spans="1:17" ht="21.75" customHeight="1">
      <c r="A2562" s="301" t="s">
        <v>5284</v>
      </c>
      <c r="B2562" s="301" t="s">
        <v>5286</v>
      </c>
      <c r="C2562" s="316" t="s">
        <v>8621</v>
      </c>
      <c r="D2562" s="465" t="s">
        <v>436</v>
      </c>
      <c r="E2562" s="465" t="s">
        <v>6048</v>
      </c>
      <c r="F2562" s="469" t="str">
        <f t="shared" ref="F2562:F2625" si="80">IF(ISNUMBER(SEARCH("{CH}", C2562)), "CH", "other")</f>
        <v>other</v>
      </c>
      <c r="G2562" s="260">
        <v>3.44912489811583E-3</v>
      </c>
      <c r="H2562" s="260">
        <v>0.37100474249999998</v>
      </c>
      <c r="I2562" s="260">
        <v>4.0745125E-4</v>
      </c>
      <c r="J2562" s="260">
        <v>1.1858372792840897E-3</v>
      </c>
      <c r="K2562" s="260">
        <v>0.37604715495459901</v>
      </c>
      <c r="L2562" s="301">
        <f t="shared" ref="L2562:L2625" si="81">IF(N2562="MJ", K2562*3.6, IF(N2562="m", K2562*1000, ""))</f>
        <v>1.3537697578365564</v>
      </c>
      <c r="M2562" s="459">
        <f>IFERROR((Tableau1[[#This Row],[Scope 1
(kg CO2-eq)]]+Tableau1[[#This Row],[Scope 2 energy
(kg CO2-eq)]]+Tableau1[[#This Row],[Scope 2 Infrastructure
(kg CO2-eq)]])/Tableau1[[#This Row],[Total CO2-emissions
(kg CO2-eq)
for scope 3 use ]],"")</f>
        <v>0.99684657551357803</v>
      </c>
      <c r="N2562" s="436" t="s">
        <v>436</v>
      </c>
      <c r="O2562" s="259">
        <v>3.6</v>
      </c>
      <c r="P2562" s="259" t="s">
        <v>5284</v>
      </c>
      <c r="Q2562" s="259" t="s">
        <v>5286</v>
      </c>
    </row>
    <row r="2563" spans="1:17" ht="21.75" customHeight="1">
      <c r="A2563" s="301" t="s">
        <v>5284</v>
      </c>
      <c r="B2563" s="301" t="s">
        <v>5286</v>
      </c>
      <c r="C2563" s="316" t="s">
        <v>8622</v>
      </c>
      <c r="D2563" s="465" t="s">
        <v>436</v>
      </c>
      <c r="E2563" s="465" t="s">
        <v>6030</v>
      </c>
      <c r="F2563" s="469" t="str">
        <f t="shared" si="80"/>
        <v>other</v>
      </c>
      <c r="G2563" s="260">
        <v>3.44912489811583E-3</v>
      </c>
      <c r="H2563" s="260">
        <v>0.20832073500000001</v>
      </c>
      <c r="I2563" s="260">
        <v>4.0745125E-4</v>
      </c>
      <c r="J2563" s="260">
        <v>1.1858372792840897E-3</v>
      </c>
      <c r="K2563" s="260">
        <v>0.21336314878423901</v>
      </c>
      <c r="L2563" s="301">
        <f t="shared" si="81"/>
        <v>0.7681073356232605</v>
      </c>
      <c r="M2563" s="459">
        <f>IFERROR((Tableau1[[#This Row],[Scope 1
(kg CO2-eq)]]+Tableau1[[#This Row],[Scope 2 energy
(kg CO2-eq)]]+Tableau1[[#This Row],[Scope 2 Infrastructure
(kg CO2-eq)]])/Tableau1[[#This Row],[Total CO2-emissions
(kg CO2-eq)
for scope 3 use ]],"")</f>
        <v>0.994442162843583</v>
      </c>
      <c r="N2563" s="436" t="s">
        <v>436</v>
      </c>
      <c r="O2563" s="259">
        <v>3.6</v>
      </c>
      <c r="P2563" s="259" t="s">
        <v>5284</v>
      </c>
      <c r="Q2563" s="259" t="s">
        <v>5286</v>
      </c>
    </row>
    <row r="2564" spans="1:17" ht="21.75" customHeight="1">
      <c r="A2564" s="301" t="s">
        <v>5284</v>
      </c>
      <c r="B2564" s="301" t="s">
        <v>5286</v>
      </c>
      <c r="C2564" s="316" t="s">
        <v>8623</v>
      </c>
      <c r="D2564" s="465" t="s">
        <v>436</v>
      </c>
      <c r="E2564" s="465" t="s">
        <v>6091</v>
      </c>
      <c r="F2564" s="469" t="str">
        <f t="shared" si="80"/>
        <v>other</v>
      </c>
      <c r="G2564" s="260">
        <v>3.8417554190887498E-4</v>
      </c>
      <c r="H2564" s="260">
        <v>0.16729260000000001</v>
      </c>
      <c r="I2564" s="260">
        <v>4.0745125E-4</v>
      </c>
      <c r="J2564" s="260">
        <v>1.185837279284925E-3</v>
      </c>
      <c r="K2564" s="260">
        <v>0.169270063506722</v>
      </c>
      <c r="L2564" s="301">
        <f t="shared" si="81"/>
        <v>0.60937222862419915</v>
      </c>
      <c r="M2564" s="459">
        <f>IFERROR((Tableau1[[#This Row],[Scope 1
(kg CO2-eq)]]+Tableau1[[#This Row],[Scope 2 energy
(kg CO2-eq)]]+Tableau1[[#This Row],[Scope 2 Infrastructure
(kg CO2-eq)]])/Tableau1[[#This Row],[Total CO2-emissions
(kg CO2-eq)
for scope 3 use ]],"")</f>
        <v>0.99299440970100405</v>
      </c>
      <c r="N2564" s="436" t="s">
        <v>436</v>
      </c>
      <c r="O2564" s="259">
        <v>3.6</v>
      </c>
      <c r="P2564" s="259" t="s">
        <v>5284</v>
      </c>
      <c r="Q2564" s="259" t="s">
        <v>5286</v>
      </c>
    </row>
    <row r="2565" spans="1:17" ht="21.75" customHeight="1">
      <c r="A2565" s="301" t="s">
        <v>5284</v>
      </c>
      <c r="B2565" s="301" t="s">
        <v>5286</v>
      </c>
      <c r="C2565" s="316" t="s">
        <v>8624</v>
      </c>
      <c r="D2565" s="465" t="s">
        <v>436</v>
      </c>
      <c r="E2565" s="465" t="s">
        <v>6028</v>
      </c>
      <c r="F2565" s="469" t="str">
        <f t="shared" si="80"/>
        <v>other</v>
      </c>
      <c r="G2565" s="260">
        <v>3.44912489811583E-3</v>
      </c>
      <c r="H2565" s="260">
        <v>1.552653E-2</v>
      </c>
      <c r="I2565" s="260">
        <v>4.0745125E-4</v>
      </c>
      <c r="J2565" s="260">
        <v>1.1858372792840897E-3</v>
      </c>
      <c r="K2565" s="260">
        <v>2.0568942934479899E-2</v>
      </c>
      <c r="L2565" s="301">
        <f t="shared" si="81"/>
        <v>7.4048194564127645E-2</v>
      </c>
      <c r="M2565" s="459">
        <f>IFERROR((Tableau1[[#This Row],[Scope 1
(kg CO2-eq)]]+Tableau1[[#This Row],[Scope 2 energy
(kg CO2-eq)]]+Tableau1[[#This Row],[Scope 2 Infrastructure
(kg CO2-eq)]])/Tableau1[[#This Row],[Total CO2-emissions
(kg CO2-eq)
for scope 3 use ]],"")</f>
        <v>0.94234819017479787</v>
      </c>
      <c r="N2565" s="436" t="s">
        <v>436</v>
      </c>
      <c r="O2565" s="259">
        <v>3.6</v>
      </c>
      <c r="P2565" s="259" t="s">
        <v>5284</v>
      </c>
      <c r="Q2565" s="259" t="s">
        <v>5286</v>
      </c>
    </row>
    <row r="2566" spans="1:17" ht="21.75" customHeight="1">
      <c r="A2566" s="301" t="s">
        <v>5284</v>
      </c>
      <c r="B2566" s="301" t="s">
        <v>5286</v>
      </c>
      <c r="C2566" s="316" t="s">
        <v>8625</v>
      </c>
      <c r="D2566" s="465" t="s">
        <v>436</v>
      </c>
      <c r="E2566" s="465" t="s">
        <v>6054</v>
      </c>
      <c r="F2566" s="469" t="str">
        <f t="shared" si="80"/>
        <v>other</v>
      </c>
      <c r="G2566" s="260">
        <v>3.44912489811583E-3</v>
      </c>
      <c r="H2566" s="260">
        <v>0.1503321725</v>
      </c>
      <c r="I2566" s="260">
        <v>4.0745125E-4</v>
      </c>
      <c r="J2566" s="260">
        <v>1.1858372792840897E-3</v>
      </c>
      <c r="K2566" s="260">
        <v>0.15537458565215401</v>
      </c>
      <c r="L2566" s="301">
        <f t="shared" si="81"/>
        <v>0.5593485083477544</v>
      </c>
      <c r="M2566" s="459">
        <f>IFERROR((Tableau1[[#This Row],[Scope 1
(kg CO2-eq)]]+Tableau1[[#This Row],[Scope 2 energy
(kg CO2-eq)]]+Tableau1[[#This Row],[Scope 2 Infrastructure
(kg CO2-eq)]])/Tableau1[[#This Row],[Total CO2-emissions
(kg CO2-eq)
for scope 3 use ]],"")</f>
        <v>0.99236788308035795</v>
      </c>
      <c r="N2566" s="436" t="s">
        <v>436</v>
      </c>
      <c r="O2566" s="259">
        <v>3.6</v>
      </c>
      <c r="P2566" s="259" t="s">
        <v>5284</v>
      </c>
      <c r="Q2566" s="259" t="s">
        <v>5286</v>
      </c>
    </row>
    <row r="2567" spans="1:17" ht="21.75" customHeight="1">
      <c r="A2567" s="301" t="s">
        <v>5284</v>
      </c>
      <c r="B2567" s="301" t="s">
        <v>5286</v>
      </c>
      <c r="C2567" s="316" t="s">
        <v>8626</v>
      </c>
      <c r="D2567" s="465" t="s">
        <v>436</v>
      </c>
      <c r="E2567" s="465" t="s">
        <v>6049</v>
      </c>
      <c r="F2567" s="469" t="str">
        <f t="shared" si="80"/>
        <v>other</v>
      </c>
      <c r="G2567" s="260">
        <v>3.44912489811583E-3</v>
      </c>
      <c r="H2567" s="260">
        <v>0.14627369374999999</v>
      </c>
      <c r="I2567" s="260">
        <v>4.0745125E-4</v>
      </c>
      <c r="J2567" s="260">
        <v>1.1858372792840897E-3</v>
      </c>
      <c r="K2567" s="260">
        <v>0.151316107078839</v>
      </c>
      <c r="L2567" s="301">
        <f t="shared" si="81"/>
        <v>0.54473798548382035</v>
      </c>
      <c r="M2567" s="459">
        <f>IFERROR((Tableau1[[#This Row],[Scope 1
(kg CO2-eq)]]+Tableau1[[#This Row],[Scope 2 energy
(kg CO2-eq)]]+Tableau1[[#This Row],[Scope 2 Infrastructure
(kg CO2-eq)]])/Tableau1[[#This Row],[Total CO2-emissions
(kg CO2-eq)
for scope 3 use ]],"")</f>
        <v>0.99216317942870857</v>
      </c>
      <c r="N2567" s="436" t="s">
        <v>436</v>
      </c>
      <c r="O2567" s="259">
        <v>3.6</v>
      </c>
      <c r="P2567" s="259" t="s">
        <v>5284</v>
      </c>
      <c r="Q2567" s="259" t="s">
        <v>5286</v>
      </c>
    </row>
    <row r="2568" spans="1:17" ht="21.75" customHeight="1">
      <c r="A2568" s="301" t="s">
        <v>5284</v>
      </c>
      <c r="B2568" s="301" t="s">
        <v>5286</v>
      </c>
      <c r="C2568" s="316" t="s">
        <v>8627</v>
      </c>
      <c r="D2568" s="465" t="s">
        <v>436</v>
      </c>
      <c r="E2568" s="465" t="s">
        <v>6015</v>
      </c>
      <c r="F2568" s="469" t="str">
        <f t="shared" si="80"/>
        <v>other</v>
      </c>
      <c r="G2568" s="260">
        <v>3.44912489811583E-3</v>
      </c>
      <c r="H2568" s="260">
        <v>0.245210065</v>
      </c>
      <c r="I2568" s="260">
        <v>4.0745125E-4</v>
      </c>
      <c r="J2568" s="260">
        <v>1.1858372792840897E-3</v>
      </c>
      <c r="K2568" s="260">
        <v>0.25025247827581798</v>
      </c>
      <c r="L2568" s="301">
        <f t="shared" si="81"/>
        <v>0.90090892179294479</v>
      </c>
      <c r="M2568" s="459">
        <f>IFERROR((Tableau1[[#This Row],[Scope 1
(kg CO2-eq)]]+Tableau1[[#This Row],[Scope 2 energy
(kg CO2-eq)]]+Tableau1[[#This Row],[Scope 2 Infrastructure
(kg CO2-eq)]])/Tableau1[[#This Row],[Total CO2-emissions
(kg CO2-eq)
for scope 3 use ]],"")</f>
        <v>0.99526143702602954</v>
      </c>
      <c r="N2568" s="436" t="s">
        <v>436</v>
      </c>
      <c r="O2568" s="259">
        <v>3.6</v>
      </c>
      <c r="P2568" s="259" t="s">
        <v>5284</v>
      </c>
      <c r="Q2568" s="259" t="s">
        <v>5286</v>
      </c>
    </row>
    <row r="2569" spans="1:17" ht="21.75" customHeight="1">
      <c r="A2569" s="301" t="s">
        <v>5284</v>
      </c>
      <c r="B2569" s="301" t="s">
        <v>5286</v>
      </c>
      <c r="C2569" s="316" t="s">
        <v>8628</v>
      </c>
      <c r="D2569" s="465" t="s">
        <v>436</v>
      </c>
      <c r="E2569" s="465" t="s">
        <v>6075</v>
      </c>
      <c r="F2569" s="469" t="str">
        <f t="shared" si="80"/>
        <v>other</v>
      </c>
      <c r="G2569" s="260">
        <v>3.44912489811583E-3</v>
      </c>
      <c r="H2569" s="260">
        <v>0.35699198999999998</v>
      </c>
      <c r="I2569" s="260">
        <v>4.0745125E-4</v>
      </c>
      <c r="J2569" s="260">
        <v>1.1858372792840897E-3</v>
      </c>
      <c r="K2569" s="260">
        <v>0.36203440387323699</v>
      </c>
      <c r="L2569" s="301">
        <f t="shared" si="81"/>
        <v>1.3033238539436531</v>
      </c>
      <c r="M2569" s="459">
        <f>IFERROR((Tableau1[[#This Row],[Scope 1
(kg CO2-eq)]]+Tableau1[[#This Row],[Scope 2 energy
(kg CO2-eq)]]+Tableau1[[#This Row],[Scope 2 Infrastructure
(kg CO2-eq)]])/Tableau1[[#This Row],[Total CO2-emissions
(kg CO2-eq)
for scope 3 use ]],"")</f>
        <v>0.99672451647568727</v>
      </c>
      <c r="N2569" s="436" t="s">
        <v>436</v>
      </c>
      <c r="O2569" s="259">
        <v>3.6</v>
      </c>
      <c r="P2569" s="259" t="s">
        <v>5284</v>
      </c>
      <c r="Q2569" s="259" t="s">
        <v>5286</v>
      </c>
    </row>
    <row r="2570" spans="1:17" ht="21.75" customHeight="1">
      <c r="A2570" s="301" t="s">
        <v>5284</v>
      </c>
      <c r="B2570" s="301" t="s">
        <v>5287</v>
      </c>
      <c r="C2570" s="316" t="s">
        <v>8629</v>
      </c>
      <c r="D2570" s="465" t="s">
        <v>436</v>
      </c>
      <c r="E2570" s="465" t="s">
        <v>6023</v>
      </c>
      <c r="F2570" s="469" t="str">
        <f t="shared" si="80"/>
        <v>other</v>
      </c>
      <c r="G2570" s="260">
        <v>1.28947182534389E-2</v>
      </c>
      <c r="H2570" s="260">
        <v>0</v>
      </c>
      <c r="I2570" s="260">
        <v>0</v>
      </c>
      <c r="J2570" s="260">
        <v>1.0478492939629963E-4</v>
      </c>
      <c r="K2570" s="260">
        <v>1.29995032630728E-2</v>
      </c>
      <c r="L2570" s="301">
        <f t="shared" si="81"/>
        <v>4.6798211747062085E-2</v>
      </c>
      <c r="M2570" s="459">
        <f>IFERROR((Tableau1[[#This Row],[Scope 1
(kg CO2-eq)]]+Tableau1[[#This Row],[Scope 2 energy
(kg CO2-eq)]]+Tableau1[[#This Row],[Scope 2 Infrastructure
(kg CO2-eq)]])/Tableau1[[#This Row],[Total CO2-emissions
(kg CO2-eq)
for scope 3 use ]],"")</f>
        <v>0.99193930664015761</v>
      </c>
      <c r="N2570" s="436" t="s">
        <v>436</v>
      </c>
      <c r="O2570" s="259">
        <v>3.6</v>
      </c>
      <c r="P2570" s="259" t="s">
        <v>5284</v>
      </c>
      <c r="Q2570" s="259" t="s">
        <v>5287</v>
      </c>
    </row>
    <row r="2571" spans="1:17" ht="21.75" customHeight="1">
      <c r="A2571" s="301" t="s">
        <v>5284</v>
      </c>
      <c r="B2571" s="301" t="s">
        <v>5287</v>
      </c>
      <c r="C2571" s="316" t="s">
        <v>8630</v>
      </c>
      <c r="D2571" s="465" t="s">
        <v>436</v>
      </c>
      <c r="E2571" s="465" t="s">
        <v>700</v>
      </c>
      <c r="F2571" s="469" t="str">
        <f t="shared" si="80"/>
        <v>CH</v>
      </c>
      <c r="G2571" s="260">
        <v>3.8417554190887498E-4</v>
      </c>
      <c r="H2571" s="260">
        <v>1.32680976736521E-3</v>
      </c>
      <c r="I2571" s="260">
        <v>1.43393171068564E-5</v>
      </c>
      <c r="J2571" s="260">
        <v>1.0891292308205949E-3</v>
      </c>
      <c r="K2571" s="260">
        <v>2.8144538803067799E-3</v>
      </c>
      <c r="L2571" s="301">
        <f t="shared" si="81"/>
        <v>1.0132033969104408E-2</v>
      </c>
      <c r="M2571" s="459">
        <f>IFERROR((Tableau1[[#This Row],[Scope 1
(kg CO2-eq)]]+Tableau1[[#This Row],[Scope 2 energy
(kg CO2-eq)]]+Tableau1[[#This Row],[Scope 2 Infrastructure
(kg CO2-eq)]])/Tableau1[[#This Row],[Total CO2-emissions
(kg CO2-eq)
for scope 3 use ]],"")</f>
        <v>0.61302288108301783</v>
      </c>
      <c r="N2571" s="436" t="s">
        <v>436</v>
      </c>
      <c r="O2571" s="259">
        <v>3.6</v>
      </c>
      <c r="P2571" s="259" t="s">
        <v>5284</v>
      </c>
      <c r="Q2571" s="259" t="s">
        <v>5287</v>
      </c>
    </row>
    <row r="2572" spans="1:17" ht="21.75" customHeight="1">
      <c r="A2572" s="301" t="s">
        <v>5284</v>
      </c>
      <c r="B2572" s="301" t="s">
        <v>5287</v>
      </c>
      <c r="C2572" s="316" t="s">
        <v>8631</v>
      </c>
      <c r="D2572" s="465" t="s">
        <v>436</v>
      </c>
      <c r="E2572" s="465" t="s">
        <v>6060</v>
      </c>
      <c r="F2572" s="469" t="str">
        <f t="shared" si="80"/>
        <v>other</v>
      </c>
      <c r="G2572" s="260">
        <v>1.11222222222222E-2</v>
      </c>
      <c r="H2572" s="260">
        <v>0</v>
      </c>
      <c r="I2572" s="260">
        <v>0</v>
      </c>
      <c r="J2572" s="260">
        <v>2.2404281996199135E-5</v>
      </c>
      <c r="K2572" s="260">
        <v>1.1144626504219201E-2</v>
      </c>
      <c r="L2572" s="301">
        <f t="shared" si="81"/>
        <v>4.0120655415189124E-2</v>
      </c>
      <c r="M2572" s="459">
        <f>IFERROR((Tableau1[[#This Row],[Scope 1
(kg CO2-eq)]]+Tableau1[[#This Row],[Scope 2 energy
(kg CO2-eq)]]+Tableau1[[#This Row],[Scope 2 Infrastructure
(kg CO2-eq)]])/Tableau1[[#This Row],[Total CO2-emissions
(kg CO2-eq)
for scope 3 use ]],"")</f>
        <v>0.99798967852457698</v>
      </c>
      <c r="N2572" s="436" t="s">
        <v>436</v>
      </c>
      <c r="O2572" s="259">
        <v>3.6</v>
      </c>
      <c r="P2572" s="259" t="s">
        <v>5284</v>
      </c>
      <c r="Q2572" s="260" t="s">
        <v>5287</v>
      </c>
    </row>
    <row r="2573" spans="1:17" ht="21.75" customHeight="1">
      <c r="A2573" s="301" t="s">
        <v>5284</v>
      </c>
      <c r="B2573" s="301" t="s">
        <v>5287</v>
      </c>
      <c r="C2573" s="316" t="s">
        <v>8632</v>
      </c>
      <c r="D2573" s="465" t="s">
        <v>436</v>
      </c>
      <c r="E2573" s="465" t="s">
        <v>6091</v>
      </c>
      <c r="F2573" s="469" t="str">
        <f t="shared" si="80"/>
        <v>other</v>
      </c>
      <c r="G2573" s="260">
        <v>3.8417554190887498E-4</v>
      </c>
      <c r="H2573" s="260">
        <v>0</v>
      </c>
      <c r="I2573" s="260">
        <v>0</v>
      </c>
      <c r="J2573" s="260">
        <v>1.185837279284925E-3</v>
      </c>
      <c r="K2573" s="260">
        <v>1.57001280567037E-3</v>
      </c>
      <c r="L2573" s="301">
        <f t="shared" si="81"/>
        <v>5.6520461004133321E-3</v>
      </c>
      <c r="M2573" s="459">
        <f>IFERROR((Tableau1[[#This Row],[Scope 1
(kg CO2-eq)]]+Tableau1[[#This Row],[Scope 2 energy
(kg CO2-eq)]]+Tableau1[[#This Row],[Scope 2 Infrastructure
(kg CO2-eq)]])/Tableau1[[#This Row],[Total CO2-emissions
(kg CO2-eq)
for scope 3 use ]],"")</f>
        <v>0.24469580153827997</v>
      </c>
      <c r="N2573" s="436" t="s">
        <v>436</v>
      </c>
      <c r="O2573" s="259">
        <v>3.6</v>
      </c>
      <c r="P2573" s="259" t="s">
        <v>5284</v>
      </c>
      <c r="Q2573" s="259" t="s">
        <v>5287</v>
      </c>
    </row>
    <row r="2574" spans="1:17" ht="21.75" customHeight="1">
      <c r="A2574" s="301" t="s">
        <v>5284</v>
      </c>
      <c r="B2574" s="301" t="s">
        <v>5287</v>
      </c>
      <c r="C2574" s="316" t="s">
        <v>8633</v>
      </c>
      <c r="D2574" s="465" t="s">
        <v>436</v>
      </c>
      <c r="E2574" s="465" t="s">
        <v>6091</v>
      </c>
      <c r="F2574" s="469" t="str">
        <f t="shared" si="80"/>
        <v>other</v>
      </c>
      <c r="G2574" s="260">
        <v>3.44912489811583E-3</v>
      </c>
      <c r="H2574" s="260">
        <v>0</v>
      </c>
      <c r="I2574" s="260">
        <v>0</v>
      </c>
      <c r="J2574" s="260">
        <v>1.1858372792840897E-3</v>
      </c>
      <c r="K2574" s="260">
        <v>4.6349699889264798E-3</v>
      </c>
      <c r="L2574" s="301">
        <f t="shared" si="81"/>
        <v>1.6685891960135327E-2</v>
      </c>
      <c r="M2574" s="459">
        <f>IFERROR((Tableau1[[#This Row],[Scope 1
(kg CO2-eq)]]+Tableau1[[#This Row],[Scope 2 energy
(kg CO2-eq)]]+Tableau1[[#This Row],[Scope 2 Infrastructure
(kg CO2-eq)]])/Tableau1[[#This Row],[Total CO2-emissions
(kg CO2-eq)
for scope 3 use ]],"")</f>
        <v>0.74415258488322877</v>
      </c>
      <c r="N2574" s="436" t="s">
        <v>436</v>
      </c>
      <c r="O2574" s="259">
        <v>3.6</v>
      </c>
      <c r="P2574" s="259" t="s">
        <v>5284</v>
      </c>
      <c r="Q2574" s="259" t="s">
        <v>5287</v>
      </c>
    </row>
    <row r="2575" spans="1:17" ht="21.75" customHeight="1">
      <c r="A2575" s="301" t="s">
        <v>5284</v>
      </c>
      <c r="B2575" s="301" t="s">
        <v>5288</v>
      </c>
      <c r="C2575" s="316" t="s">
        <v>8634</v>
      </c>
      <c r="D2575" s="465" t="s">
        <v>436</v>
      </c>
      <c r="E2575" s="465" t="s">
        <v>700</v>
      </c>
      <c r="F2575" s="469" t="str">
        <f t="shared" si="80"/>
        <v>CH</v>
      </c>
      <c r="G2575" s="260">
        <v>0</v>
      </c>
      <c r="H2575" s="260">
        <v>1.03579426314628E-4</v>
      </c>
      <c r="I2575" s="260">
        <v>9.9065899998018693E-4</v>
      </c>
      <c r="J2575" s="260">
        <v>0</v>
      </c>
      <c r="K2575" s="260">
        <v>1.0942382262194999E-3</v>
      </c>
      <c r="L2575" s="301">
        <f t="shared" si="81"/>
        <v>3.9392576143902E-3</v>
      </c>
      <c r="M2575" s="459">
        <f>IFERROR((Tableau1[[#This Row],[Scope 1
(kg CO2-eq)]]+Tableau1[[#This Row],[Scope 2 energy
(kg CO2-eq)]]+Tableau1[[#This Row],[Scope 2 Infrastructure
(kg CO2-eq)]])/Tableau1[[#This Row],[Total CO2-emissions
(kg CO2-eq)
for scope 3 use ]],"")</f>
        <v>1.0000001828443845</v>
      </c>
      <c r="N2575" s="437" t="s">
        <v>436</v>
      </c>
      <c r="O2575" s="259">
        <v>3.6</v>
      </c>
      <c r="P2575" s="259" t="s">
        <v>5284</v>
      </c>
      <c r="Q2575" s="259" t="s">
        <v>5288</v>
      </c>
    </row>
    <row r="2576" spans="1:17" ht="21.75" customHeight="1">
      <c r="A2576" s="301" t="s">
        <v>5284</v>
      </c>
      <c r="B2576" s="301" t="s">
        <v>5288</v>
      </c>
      <c r="C2576" s="316" t="s">
        <v>8635</v>
      </c>
      <c r="D2576" s="465" t="s">
        <v>436</v>
      </c>
      <c r="E2576" s="465" t="s">
        <v>6091</v>
      </c>
      <c r="F2576" s="469" t="str">
        <f t="shared" si="80"/>
        <v>other</v>
      </c>
      <c r="G2576" s="260">
        <v>0</v>
      </c>
      <c r="H2576" s="260">
        <v>1.03579426314628E-4</v>
      </c>
      <c r="I2576" s="260">
        <v>1.0411409999791801E-3</v>
      </c>
      <c r="J2576" s="260">
        <v>0</v>
      </c>
      <c r="K2576" s="260">
        <v>1.14472029846244E-3</v>
      </c>
      <c r="L2576" s="301">
        <f t="shared" si="81"/>
        <v>4.120993074464784E-3</v>
      </c>
      <c r="M2576" s="459">
        <f>IFERROR((Tableau1[[#This Row],[Scope 1
(kg CO2-eq)]]+Tableau1[[#This Row],[Scope 2 energy
(kg CO2-eq)]]+Tableau1[[#This Row],[Scope 2 Infrastructure
(kg CO2-eq)]])/Tableau1[[#This Row],[Total CO2-emissions
(kg CO2-eq)
for scope 3 use ]],"")</f>
        <v>1.0000001116703952</v>
      </c>
      <c r="N2576" s="437" t="s">
        <v>436</v>
      </c>
      <c r="O2576" s="259">
        <v>3.6</v>
      </c>
      <c r="P2576" s="259" t="s">
        <v>5284</v>
      </c>
      <c r="Q2576" s="259" t="s">
        <v>5288</v>
      </c>
    </row>
    <row r="2577" spans="1:17" ht="21.75" customHeight="1">
      <c r="A2577" s="301" t="s">
        <v>5284</v>
      </c>
      <c r="B2577" s="301" t="s">
        <v>5288</v>
      </c>
      <c r="C2577" s="316" t="s">
        <v>8636</v>
      </c>
      <c r="D2577" s="465" t="s">
        <v>436</v>
      </c>
      <c r="E2577" s="465" t="s">
        <v>700</v>
      </c>
      <c r="F2577" s="469" t="str">
        <f t="shared" si="80"/>
        <v>CH</v>
      </c>
      <c r="G2577" s="260">
        <v>5.2264185905555602E-3</v>
      </c>
      <c r="H2577" s="260">
        <v>0</v>
      </c>
      <c r="I2577" s="260">
        <v>0</v>
      </c>
      <c r="J2577" s="260">
        <v>9.906588080393899E-4</v>
      </c>
      <c r="K2577" s="260">
        <v>6.2170773985952103E-3</v>
      </c>
      <c r="L2577" s="301">
        <f t="shared" si="81"/>
        <v>2.2381478634942758E-2</v>
      </c>
      <c r="M2577" s="459">
        <f>IFERROR((Tableau1[[#This Row],[Scope 1
(kg CO2-eq)]]+Tableau1[[#This Row],[Scope 2 energy
(kg CO2-eq)]]+Tableau1[[#This Row],[Scope 2 Infrastructure
(kg CO2-eq)]])/Tableau1[[#This Row],[Total CO2-emissions
(kg CO2-eq)
for scope 3 use ]],"")</f>
        <v>0.84065522358407574</v>
      </c>
      <c r="N2577" s="436" t="s">
        <v>436</v>
      </c>
      <c r="O2577" s="259">
        <v>3.6</v>
      </c>
      <c r="P2577" s="259" t="s">
        <v>5284</v>
      </c>
      <c r="Q2577" s="259" t="s">
        <v>5288</v>
      </c>
    </row>
    <row r="2578" spans="1:17" ht="21.75" customHeight="1">
      <c r="A2578" s="301" t="s">
        <v>5284</v>
      </c>
      <c r="B2578" s="301" t="s">
        <v>5288</v>
      </c>
      <c r="C2578" s="316" t="s">
        <v>8637</v>
      </c>
      <c r="D2578" s="465" t="s">
        <v>436</v>
      </c>
      <c r="E2578" s="465" t="s">
        <v>6091</v>
      </c>
      <c r="F2578" s="469" t="str">
        <f t="shared" si="80"/>
        <v>other</v>
      </c>
      <c r="G2578" s="260">
        <v>5.2264185905555602E-3</v>
      </c>
      <c r="H2578" s="260">
        <v>0</v>
      </c>
      <c r="I2578" s="260">
        <v>0</v>
      </c>
      <c r="J2578" s="260">
        <v>1.0411408802825095E-3</v>
      </c>
      <c r="K2578" s="260">
        <v>6.2675594708390603E-3</v>
      </c>
      <c r="L2578" s="301">
        <f t="shared" si="81"/>
        <v>2.2563214095020618E-2</v>
      </c>
      <c r="M2578" s="459">
        <f>IFERROR((Tableau1[[#This Row],[Scope 1
(kg CO2-eq)]]+Tableau1[[#This Row],[Scope 2 energy
(kg CO2-eq)]]+Tableau1[[#This Row],[Scope 2 Infrastructure
(kg CO2-eq)]])/Tableau1[[#This Row],[Total CO2-emissions
(kg CO2-eq)
for scope 3 use ]],"")</f>
        <v>0.83388416414274269</v>
      </c>
      <c r="N2578" s="436" t="s">
        <v>436</v>
      </c>
      <c r="O2578" s="259">
        <v>3.6</v>
      </c>
      <c r="P2578" s="259" t="s">
        <v>5284</v>
      </c>
      <c r="Q2578" s="259" t="s">
        <v>5288</v>
      </c>
    </row>
    <row r="2579" spans="1:17" ht="21.75" customHeight="1">
      <c r="A2579" s="301" t="s">
        <v>5284</v>
      </c>
      <c r="B2579" s="301" t="s">
        <v>5288</v>
      </c>
      <c r="C2579" s="316" t="s">
        <v>8638</v>
      </c>
      <c r="D2579" s="465" t="s">
        <v>436</v>
      </c>
      <c r="E2579" s="465" t="s">
        <v>700</v>
      </c>
      <c r="F2579" s="469" t="str">
        <f t="shared" si="80"/>
        <v>CH</v>
      </c>
      <c r="G2579" s="260">
        <v>0</v>
      </c>
      <c r="H2579" s="260">
        <v>0</v>
      </c>
      <c r="I2579" s="260">
        <v>0</v>
      </c>
      <c r="J2579" s="260">
        <v>9.9065880803939099E-4</v>
      </c>
      <c r="K2579" s="260">
        <v>9.906588080396551E-4</v>
      </c>
      <c r="L2579" s="301">
        <f t="shared" si="81"/>
        <v>3.5663717089427583E-3</v>
      </c>
      <c r="M2579" s="459">
        <f>IFERROR((Tableau1[[#This Row],[Scope 1
(kg CO2-eq)]]+Tableau1[[#This Row],[Scope 2 energy
(kg CO2-eq)]]+Tableau1[[#This Row],[Scope 2 Infrastructure
(kg CO2-eq)]])/Tableau1[[#This Row],[Total CO2-emissions
(kg CO2-eq)
for scope 3 use ]],"")</f>
        <v>0</v>
      </c>
      <c r="N2579" s="436" t="s">
        <v>436</v>
      </c>
      <c r="O2579" s="259">
        <v>3.6</v>
      </c>
      <c r="P2579" s="259" t="s">
        <v>5284</v>
      </c>
      <c r="Q2579" s="259" t="s">
        <v>5288</v>
      </c>
    </row>
    <row r="2580" spans="1:17" ht="21.75" customHeight="1">
      <c r="A2580" s="301" t="s">
        <v>5284</v>
      </c>
      <c r="B2580" s="301" t="s">
        <v>5288</v>
      </c>
      <c r="C2580" s="316" t="s">
        <v>8639</v>
      </c>
      <c r="D2580" s="465" t="s">
        <v>436</v>
      </c>
      <c r="E2580" s="465" t="s">
        <v>6091</v>
      </c>
      <c r="F2580" s="469" t="str">
        <f t="shared" si="80"/>
        <v>other</v>
      </c>
      <c r="G2580" s="260">
        <v>0</v>
      </c>
      <c r="H2580" s="260">
        <v>0</v>
      </c>
      <c r="I2580" s="260">
        <v>0</v>
      </c>
      <c r="J2580" s="260">
        <v>1.0411408802825199E-3</v>
      </c>
      <c r="K2580" s="260">
        <v>1.0411408802834901E-3</v>
      </c>
      <c r="L2580" s="301">
        <f t="shared" si="81"/>
        <v>3.7481071690205641E-3</v>
      </c>
      <c r="M2580" s="459">
        <f>IFERROR((Tableau1[[#This Row],[Scope 1
(kg CO2-eq)]]+Tableau1[[#This Row],[Scope 2 energy
(kg CO2-eq)]]+Tableau1[[#This Row],[Scope 2 Infrastructure
(kg CO2-eq)]])/Tableau1[[#This Row],[Total CO2-emissions
(kg CO2-eq)
for scope 3 use ]],"")</f>
        <v>0</v>
      </c>
      <c r="N2580" s="436" t="s">
        <v>436</v>
      </c>
      <c r="O2580" s="259">
        <v>3.6</v>
      </c>
      <c r="P2580" s="259" t="s">
        <v>5284</v>
      </c>
      <c r="Q2580" s="259" t="s">
        <v>5288</v>
      </c>
    </row>
    <row r="2581" spans="1:17" ht="21.75" customHeight="1">
      <c r="A2581" s="301" t="s">
        <v>5284</v>
      </c>
      <c r="B2581" s="301" t="s">
        <v>5287</v>
      </c>
      <c r="C2581" s="316" t="s">
        <v>8640</v>
      </c>
      <c r="D2581" s="465" t="s">
        <v>436</v>
      </c>
      <c r="E2581" s="465" t="s">
        <v>700</v>
      </c>
      <c r="F2581" s="469" t="str">
        <f t="shared" si="80"/>
        <v>CH</v>
      </c>
      <c r="G2581" s="260">
        <v>0</v>
      </c>
      <c r="H2581" s="260">
        <v>0</v>
      </c>
      <c r="I2581" s="260">
        <v>0</v>
      </c>
      <c r="J2581" s="260">
        <v>1.4141679969461099E-3</v>
      </c>
      <c r="K2581" s="260">
        <v>1.4141679969438699E-3</v>
      </c>
      <c r="L2581" s="301">
        <f t="shared" si="81"/>
        <v>5.0910047889979318E-3</v>
      </c>
      <c r="M2581" s="459">
        <f>IFERROR((Tableau1[[#This Row],[Scope 1
(kg CO2-eq)]]+Tableau1[[#This Row],[Scope 2 energy
(kg CO2-eq)]]+Tableau1[[#This Row],[Scope 2 Infrastructure
(kg CO2-eq)]])/Tableau1[[#This Row],[Total CO2-emissions
(kg CO2-eq)
for scope 3 use ]],"")</f>
        <v>0</v>
      </c>
      <c r="N2581" s="436" t="s">
        <v>436</v>
      </c>
      <c r="O2581" s="259">
        <v>3.6</v>
      </c>
      <c r="P2581" s="259" t="s">
        <v>5284</v>
      </c>
      <c r="Q2581" s="259" t="s">
        <v>5287</v>
      </c>
    </row>
    <row r="2582" spans="1:17" ht="21.75" customHeight="1">
      <c r="A2582" s="301" t="s">
        <v>5284</v>
      </c>
      <c r="B2582" s="301" t="s">
        <v>5287</v>
      </c>
      <c r="C2582" s="316" t="s">
        <v>8641</v>
      </c>
      <c r="D2582" s="465" t="s">
        <v>436</v>
      </c>
      <c r="E2582" s="465" t="s">
        <v>6091</v>
      </c>
      <c r="F2582" s="469" t="str">
        <f t="shared" si="80"/>
        <v>other</v>
      </c>
      <c r="G2582" s="260">
        <v>0</v>
      </c>
      <c r="H2582" s="260">
        <v>0</v>
      </c>
      <c r="I2582" s="260">
        <v>0</v>
      </c>
      <c r="J2582" s="260">
        <v>1.4100719217915599E-3</v>
      </c>
      <c r="K2582" s="260">
        <v>1.4100719217944699E-3</v>
      </c>
      <c r="L2582" s="301">
        <f t="shared" si="81"/>
        <v>5.076258918460092E-3</v>
      </c>
      <c r="M2582" s="459">
        <f>IFERROR((Tableau1[[#This Row],[Scope 1
(kg CO2-eq)]]+Tableau1[[#This Row],[Scope 2 energy
(kg CO2-eq)]]+Tableau1[[#This Row],[Scope 2 Infrastructure
(kg CO2-eq)]])/Tableau1[[#This Row],[Total CO2-emissions
(kg CO2-eq)
for scope 3 use ]],"")</f>
        <v>0</v>
      </c>
      <c r="N2582" s="436" t="s">
        <v>436</v>
      </c>
      <c r="O2582" s="259">
        <v>3.6</v>
      </c>
      <c r="P2582" s="259" t="s">
        <v>5284</v>
      </c>
      <c r="Q2582" s="259" t="s">
        <v>5287</v>
      </c>
    </row>
    <row r="2583" spans="1:17" ht="21.75" customHeight="1">
      <c r="A2583" s="301" t="s">
        <v>5284</v>
      </c>
      <c r="B2583" s="301" t="s">
        <v>5287</v>
      </c>
      <c r="C2583" s="316" t="s">
        <v>8642</v>
      </c>
      <c r="D2583" s="465" t="s">
        <v>436</v>
      </c>
      <c r="E2583" s="465" t="s">
        <v>700</v>
      </c>
      <c r="F2583" s="469" t="str">
        <f t="shared" si="80"/>
        <v>CH</v>
      </c>
      <c r="G2583" s="260">
        <v>0</v>
      </c>
      <c r="H2583" s="260">
        <v>0</v>
      </c>
      <c r="I2583" s="260">
        <v>0</v>
      </c>
      <c r="J2583" s="260">
        <v>6.3195112127750698E-4</v>
      </c>
      <c r="K2583" s="260">
        <v>6.3195112127705899E-4</v>
      </c>
      <c r="L2583" s="301">
        <f t="shared" si="81"/>
        <v>2.2750240365974122E-3</v>
      </c>
      <c r="M2583" s="459">
        <f>IFERROR((Tableau1[[#This Row],[Scope 1
(kg CO2-eq)]]+Tableau1[[#This Row],[Scope 2 energy
(kg CO2-eq)]]+Tableau1[[#This Row],[Scope 2 Infrastructure
(kg CO2-eq)]])/Tableau1[[#This Row],[Total CO2-emissions
(kg CO2-eq)
for scope 3 use ]],"")</f>
        <v>0</v>
      </c>
      <c r="N2583" s="436" t="s">
        <v>436</v>
      </c>
      <c r="O2583" s="259">
        <v>3.6</v>
      </c>
      <c r="P2583" s="259" t="s">
        <v>5284</v>
      </c>
      <c r="Q2583" s="259" t="s">
        <v>5287</v>
      </c>
    </row>
    <row r="2584" spans="1:17" ht="21.75" customHeight="1">
      <c r="A2584" s="301" t="s">
        <v>5284</v>
      </c>
      <c r="B2584" s="301" t="s">
        <v>5287</v>
      </c>
      <c r="C2584" s="316" t="s">
        <v>8643</v>
      </c>
      <c r="D2584" s="465" t="s">
        <v>436</v>
      </c>
      <c r="E2584" s="465" t="s">
        <v>6091</v>
      </c>
      <c r="F2584" s="469" t="str">
        <f t="shared" si="80"/>
        <v>other</v>
      </c>
      <c r="G2584" s="260">
        <v>0</v>
      </c>
      <c r="H2584" s="260">
        <v>0</v>
      </c>
      <c r="I2584" s="260">
        <v>0</v>
      </c>
      <c r="J2584" s="260">
        <v>6.3351012797695596E-4</v>
      </c>
      <c r="K2584" s="260">
        <v>6.3351012797706102E-4</v>
      </c>
      <c r="L2584" s="301">
        <f t="shared" si="81"/>
        <v>2.2806364607174199E-3</v>
      </c>
      <c r="M2584" s="459">
        <f>IFERROR((Tableau1[[#This Row],[Scope 1
(kg CO2-eq)]]+Tableau1[[#This Row],[Scope 2 energy
(kg CO2-eq)]]+Tableau1[[#This Row],[Scope 2 Infrastructure
(kg CO2-eq)]])/Tableau1[[#This Row],[Total CO2-emissions
(kg CO2-eq)
for scope 3 use ]],"")</f>
        <v>0</v>
      </c>
      <c r="N2584" s="436" t="s">
        <v>436</v>
      </c>
      <c r="O2584" s="259">
        <v>3.6</v>
      </c>
      <c r="P2584" s="259" t="s">
        <v>5284</v>
      </c>
      <c r="Q2584" s="259" t="s">
        <v>5287</v>
      </c>
    </row>
    <row r="2585" spans="1:17" ht="21.75" customHeight="1">
      <c r="A2585" s="301" t="s">
        <v>5284</v>
      </c>
      <c r="B2585" s="301" t="s">
        <v>5287</v>
      </c>
      <c r="C2585" s="316" t="s">
        <v>8644</v>
      </c>
      <c r="D2585" s="465" t="s">
        <v>436</v>
      </c>
      <c r="E2585" s="465" t="s">
        <v>700</v>
      </c>
      <c r="F2585" s="469" t="str">
        <f t="shared" si="80"/>
        <v>CH</v>
      </c>
      <c r="G2585" s="260">
        <v>3.8417554190887498E-4</v>
      </c>
      <c r="H2585" s="260">
        <v>0</v>
      </c>
      <c r="I2585" s="260">
        <v>0</v>
      </c>
      <c r="J2585" s="260">
        <v>1.0891292308205949E-3</v>
      </c>
      <c r="K2585" s="260">
        <v>1.4733047197424999E-3</v>
      </c>
      <c r="L2585" s="301">
        <f t="shared" si="81"/>
        <v>5.3038969910729995E-3</v>
      </c>
      <c r="M2585" s="459">
        <f>IFERROR((Tableau1[[#This Row],[Scope 1
(kg CO2-eq)]]+Tableau1[[#This Row],[Scope 2 energy
(kg CO2-eq)]]+Tableau1[[#This Row],[Scope 2 Infrastructure
(kg CO2-eq)]])/Tableau1[[#This Row],[Total CO2-emissions
(kg CO2-eq)
for scope 3 use ]],"")</f>
        <v>0.26075769442727376</v>
      </c>
      <c r="N2585" s="436" t="s">
        <v>436</v>
      </c>
      <c r="O2585" s="259">
        <v>3.6</v>
      </c>
      <c r="P2585" s="259" t="s">
        <v>5284</v>
      </c>
      <c r="Q2585" s="259" t="s">
        <v>5287</v>
      </c>
    </row>
    <row r="2586" spans="1:17" ht="21.75" customHeight="1">
      <c r="A2586" s="301" t="s">
        <v>5277</v>
      </c>
      <c r="B2586" s="301" t="s">
        <v>5231</v>
      </c>
      <c r="C2586" s="316" t="s">
        <v>8645</v>
      </c>
      <c r="D2586" s="465" t="s">
        <v>436</v>
      </c>
      <c r="E2586" s="465" t="s">
        <v>6044</v>
      </c>
      <c r="F2586" s="469" t="str">
        <f t="shared" si="80"/>
        <v>other</v>
      </c>
      <c r="G2586" s="260">
        <v>0</v>
      </c>
      <c r="H2586" s="260">
        <v>0.265708168388889</v>
      </c>
      <c r="I2586" s="260">
        <v>1.10101211111111E-4</v>
      </c>
      <c r="J2586" s="260">
        <v>0</v>
      </c>
      <c r="K2586" s="260">
        <v>0.26581826941932601</v>
      </c>
      <c r="L2586" s="301">
        <f t="shared" si="81"/>
        <v>0.9569457699095737</v>
      </c>
      <c r="M2586" s="459">
        <f>IFERROR((Tableau1[[#This Row],[Scope 1
(kg CO2-eq)]]+Tableau1[[#This Row],[Scope 2 energy
(kg CO2-eq)]]+Tableau1[[#This Row],[Scope 2 Infrastructure
(kg CO2-eq)]])/Tableau1[[#This Row],[Total CO2-emissions
(kg CO2-eq)
for scope 3 use ]],"")</f>
        <v>1.0000000006796903</v>
      </c>
      <c r="N2586" s="436" t="s">
        <v>436</v>
      </c>
      <c r="O2586" s="259">
        <v>3.6</v>
      </c>
      <c r="P2586" s="259" t="s">
        <v>5277</v>
      </c>
      <c r="Q2586" s="259" t="s">
        <v>5231</v>
      </c>
    </row>
    <row r="2587" spans="1:17" ht="21.75" customHeight="1">
      <c r="A2587" s="301" t="s">
        <v>5277</v>
      </c>
      <c r="B2587" s="301" t="s">
        <v>5231</v>
      </c>
      <c r="C2587" s="316" t="s">
        <v>8646</v>
      </c>
      <c r="D2587" s="465" t="s">
        <v>436</v>
      </c>
      <c r="E2587" s="465" t="s">
        <v>117</v>
      </c>
      <c r="F2587" s="469" t="str">
        <f t="shared" si="80"/>
        <v>other</v>
      </c>
      <c r="G2587" s="260">
        <v>0</v>
      </c>
      <c r="H2587" s="260">
        <v>0.36480283451388901</v>
      </c>
      <c r="I2587" s="260">
        <v>4.2770875611111102E-5</v>
      </c>
      <c r="J2587" s="260">
        <v>0</v>
      </c>
      <c r="K2587" s="260">
        <v>0.364845605326936</v>
      </c>
      <c r="L2587" s="301">
        <f t="shared" si="81"/>
        <v>1.3134441791769695</v>
      </c>
      <c r="M2587" s="459">
        <f>IFERROR((Tableau1[[#This Row],[Scope 1
(kg CO2-eq)]]+Tableau1[[#This Row],[Scope 2 energy
(kg CO2-eq)]]+Tableau1[[#This Row],[Scope 2 Infrastructure
(kg CO2-eq)]])/Tableau1[[#This Row],[Total CO2-emissions
(kg CO2-eq)
for scope 3 use ]],"")</f>
        <v>1.0000000001714811</v>
      </c>
      <c r="N2587" s="436" t="s">
        <v>436</v>
      </c>
      <c r="O2587" s="259">
        <v>3.6</v>
      </c>
      <c r="P2587" s="259" t="s">
        <v>5277</v>
      </c>
      <c r="Q2587" s="259" t="s">
        <v>5231</v>
      </c>
    </row>
    <row r="2588" spans="1:17" ht="21.75" customHeight="1">
      <c r="A2588" s="301" t="s">
        <v>5277</v>
      </c>
      <c r="B2588" s="301" t="s">
        <v>5231</v>
      </c>
      <c r="C2588" s="316" t="s">
        <v>8647</v>
      </c>
      <c r="D2588" s="465" t="s">
        <v>436</v>
      </c>
      <c r="E2588" s="465" t="s">
        <v>6094</v>
      </c>
      <c r="F2588" s="469" t="str">
        <f t="shared" si="80"/>
        <v>other</v>
      </c>
      <c r="G2588" s="260">
        <v>0</v>
      </c>
      <c r="H2588" s="260">
        <v>0.46113707430277801</v>
      </c>
      <c r="I2588" s="260">
        <v>4.98954699444445E-5</v>
      </c>
      <c r="J2588" s="260">
        <v>0</v>
      </c>
      <c r="K2588" s="260">
        <v>0.46118696971642797</v>
      </c>
      <c r="L2588" s="301">
        <f t="shared" si="81"/>
        <v>1.6602730909791408</v>
      </c>
      <c r="M2588" s="459">
        <f>IFERROR((Tableau1[[#This Row],[Scope 1
(kg CO2-eq)]]+Tableau1[[#This Row],[Scope 2 energy
(kg CO2-eq)]]+Tableau1[[#This Row],[Scope 2 Infrastructure
(kg CO2-eq)]])/Tableau1[[#This Row],[Total CO2-emissions
(kg CO2-eq)
for scope 3 use ]],"")</f>
        <v>1.0000000001220644</v>
      </c>
      <c r="N2588" s="436" t="s">
        <v>436</v>
      </c>
      <c r="O2588" s="259">
        <v>3.6</v>
      </c>
      <c r="P2588" s="259" t="s">
        <v>5277</v>
      </c>
      <c r="Q2588" s="260" t="s">
        <v>5231</v>
      </c>
    </row>
    <row r="2589" spans="1:17" ht="21.75" customHeight="1">
      <c r="A2589" s="301" t="s">
        <v>5277</v>
      </c>
      <c r="B2589" s="301" t="s">
        <v>5231</v>
      </c>
      <c r="C2589" s="316" t="s">
        <v>8648</v>
      </c>
      <c r="D2589" s="465" t="s">
        <v>436</v>
      </c>
      <c r="E2589" s="465" t="s">
        <v>6016</v>
      </c>
      <c r="F2589" s="469" t="str">
        <f t="shared" si="80"/>
        <v>other</v>
      </c>
      <c r="G2589" s="260">
        <v>0</v>
      </c>
      <c r="H2589" s="260">
        <v>0.33167226346388901</v>
      </c>
      <c r="I2589" s="260">
        <v>5.4580758500000001E-5</v>
      </c>
      <c r="J2589" s="260">
        <v>0</v>
      </c>
      <c r="K2589" s="260">
        <v>0.33172684415666998</v>
      </c>
      <c r="L2589" s="301">
        <f t="shared" si="81"/>
        <v>1.1942166389640119</v>
      </c>
      <c r="M2589" s="459">
        <f>IFERROR((Tableau1[[#This Row],[Scope 1
(kg CO2-eq)]]+Tableau1[[#This Row],[Scope 2 energy
(kg CO2-eq)]]+Tableau1[[#This Row],[Scope 2 Infrastructure
(kg CO2-eq)]])/Tableau1[[#This Row],[Total CO2-emissions
(kg CO2-eq)
for scope 3 use ]],"")</f>
        <v>1.000000000198112</v>
      </c>
      <c r="N2589" s="436" t="s">
        <v>436</v>
      </c>
      <c r="O2589" s="259">
        <v>3.6</v>
      </c>
      <c r="P2589" s="259" t="s">
        <v>5277</v>
      </c>
      <c r="Q2589" s="260" t="s">
        <v>5231</v>
      </c>
    </row>
    <row r="2590" spans="1:17" ht="21.75" customHeight="1">
      <c r="A2590" s="301" t="s">
        <v>5277</v>
      </c>
      <c r="B2590" s="301" t="s">
        <v>5231</v>
      </c>
      <c r="C2590" s="316" t="s">
        <v>8649</v>
      </c>
      <c r="D2590" s="465" t="s">
        <v>436</v>
      </c>
      <c r="E2590" s="465" t="s">
        <v>6018</v>
      </c>
      <c r="F2590" s="469" t="str">
        <f t="shared" si="80"/>
        <v>other</v>
      </c>
      <c r="G2590" s="260">
        <v>0</v>
      </c>
      <c r="H2590" s="260">
        <v>0.30808870394444399</v>
      </c>
      <c r="I2590" s="260">
        <v>4.4953567222222203E-5</v>
      </c>
      <c r="J2590" s="260">
        <v>0</v>
      </c>
      <c r="K2590" s="260">
        <v>0.30813365744724203</v>
      </c>
      <c r="L2590" s="301">
        <f t="shared" si="81"/>
        <v>1.1092811668100713</v>
      </c>
      <c r="M2590" s="459">
        <f>IFERROR((Tableau1[[#This Row],[Scope 1
(kg CO2-eq)]]+Tableau1[[#This Row],[Scope 2 energy
(kg CO2-eq)]]+Tableau1[[#This Row],[Scope 2 Infrastructure
(kg CO2-eq)]])/Tableau1[[#This Row],[Total CO2-emissions
(kg CO2-eq)
for scope 3 use ]],"")</f>
        <v>1.0000000002090788</v>
      </c>
      <c r="N2590" s="436" t="s">
        <v>436</v>
      </c>
      <c r="O2590" s="259">
        <v>3.6</v>
      </c>
      <c r="P2590" s="259" t="s">
        <v>5277</v>
      </c>
      <c r="Q2590" s="260" t="s">
        <v>5231</v>
      </c>
    </row>
    <row r="2591" spans="1:17" ht="21.75" customHeight="1">
      <c r="A2591" s="301" t="s">
        <v>5277</v>
      </c>
      <c r="B2591" s="301" t="s">
        <v>5231</v>
      </c>
      <c r="C2591" s="316" t="s">
        <v>8650</v>
      </c>
      <c r="D2591" s="465" t="s">
        <v>436</v>
      </c>
      <c r="E2591" s="465" t="s">
        <v>119</v>
      </c>
      <c r="F2591" s="469" t="str">
        <f t="shared" si="80"/>
        <v>other</v>
      </c>
      <c r="G2591" s="260">
        <v>0</v>
      </c>
      <c r="H2591" s="260">
        <v>0.40388230123611102</v>
      </c>
      <c r="I2591" s="260">
        <v>2.60257673333333E-5</v>
      </c>
      <c r="J2591" s="260">
        <v>0</v>
      </c>
      <c r="K2591" s="260">
        <v>0.40390832697524198</v>
      </c>
      <c r="L2591" s="301">
        <f t="shared" si="81"/>
        <v>1.4540699771108712</v>
      </c>
      <c r="M2591" s="459">
        <f>IFERROR((Tableau1[[#This Row],[Scope 1
(kg CO2-eq)]]+Tableau1[[#This Row],[Scope 2 energy
(kg CO2-eq)]]+Tableau1[[#This Row],[Scope 2 Infrastructure
(kg CO2-eq)]])/Tableau1[[#This Row],[Total CO2-emissions
(kg CO2-eq)
for scope 3 use ]],"")</f>
        <v>1.0000000000698237</v>
      </c>
      <c r="N2591" s="436" t="s">
        <v>436</v>
      </c>
      <c r="O2591" s="259">
        <v>3.6</v>
      </c>
      <c r="P2591" s="259" t="s">
        <v>5277</v>
      </c>
      <c r="Q2591" s="260" t="s">
        <v>5231</v>
      </c>
    </row>
    <row r="2592" spans="1:17" ht="21.75" customHeight="1">
      <c r="A2592" s="301" t="s">
        <v>5277</v>
      </c>
      <c r="B2592" s="301" t="s">
        <v>5231</v>
      </c>
      <c r="C2592" s="316" t="s">
        <v>8651</v>
      </c>
      <c r="D2592" s="465" t="s">
        <v>436</v>
      </c>
      <c r="E2592" s="465" t="s">
        <v>6047</v>
      </c>
      <c r="F2592" s="469" t="str">
        <f t="shared" si="80"/>
        <v>other</v>
      </c>
      <c r="G2592" s="260">
        <v>0</v>
      </c>
      <c r="H2592" s="260">
        <v>0.40277109850833298</v>
      </c>
      <c r="I2592" s="260">
        <v>2.6145732222222201E-5</v>
      </c>
      <c r="J2592" s="260">
        <v>0</v>
      </c>
      <c r="K2592" s="260">
        <v>0.40279724421534702</v>
      </c>
      <c r="L2592" s="301">
        <f t="shared" si="81"/>
        <v>1.4500700791752492</v>
      </c>
      <c r="M2592" s="459">
        <f>IFERROR((Tableau1[[#This Row],[Scope 1
(kg CO2-eq)]]+Tableau1[[#This Row],[Scope 2 energy
(kg CO2-eq)]]+Tableau1[[#This Row],[Scope 2 Infrastructure
(kg CO2-eq)]])/Tableau1[[#This Row],[Total CO2-emissions
(kg CO2-eq)
for scope 3 use ]],"")</f>
        <v>1.0000000000625828</v>
      </c>
      <c r="N2592" s="436" t="s">
        <v>436</v>
      </c>
      <c r="O2592" s="259">
        <v>3.6</v>
      </c>
      <c r="P2592" s="259" t="s">
        <v>5277</v>
      </c>
      <c r="Q2592" s="260" t="s">
        <v>5231</v>
      </c>
    </row>
    <row r="2593" spans="1:17" ht="21.75" customHeight="1">
      <c r="A2593" s="301" t="s">
        <v>5277</v>
      </c>
      <c r="B2593" s="301" t="s">
        <v>5231</v>
      </c>
      <c r="C2593" s="316" t="s">
        <v>8652</v>
      </c>
      <c r="D2593" s="465" t="s">
        <v>436</v>
      </c>
      <c r="E2593" s="465" t="s">
        <v>6029</v>
      </c>
      <c r="F2593" s="469" t="str">
        <f t="shared" si="80"/>
        <v>other</v>
      </c>
      <c r="G2593" s="260">
        <v>0</v>
      </c>
      <c r="H2593" s="260">
        <v>0.39429277777777799</v>
      </c>
      <c r="I2593" s="260">
        <v>1.6828451666666699E-5</v>
      </c>
      <c r="J2593" s="260">
        <v>0</v>
      </c>
      <c r="K2593" s="260">
        <v>0.39430960621816602</v>
      </c>
      <c r="L2593" s="301">
        <f t="shared" si="81"/>
        <v>1.4195145823853976</v>
      </c>
      <c r="M2593" s="459">
        <f>IFERROR((Tableau1[[#This Row],[Scope 1
(kg CO2-eq)]]+Tableau1[[#This Row],[Scope 2 energy
(kg CO2-eq)]]+Tableau1[[#This Row],[Scope 2 Infrastructure
(kg CO2-eq)]])/Tableau1[[#This Row],[Total CO2-emissions
(kg CO2-eq)
for scope 3 use ]],"")</f>
        <v>1.0000000000286036</v>
      </c>
      <c r="N2593" s="436" t="s">
        <v>436</v>
      </c>
      <c r="O2593" s="259">
        <v>3.6</v>
      </c>
      <c r="P2593" s="259" t="s">
        <v>5277</v>
      </c>
      <c r="Q2593" s="260" t="s">
        <v>5231</v>
      </c>
    </row>
    <row r="2594" spans="1:17" ht="21.75" customHeight="1">
      <c r="A2594" s="301" t="s">
        <v>5277</v>
      </c>
      <c r="B2594" s="301" t="s">
        <v>5231</v>
      </c>
      <c r="C2594" s="316" t="s">
        <v>8653</v>
      </c>
      <c r="D2594" s="465" t="s">
        <v>436</v>
      </c>
      <c r="E2594" s="465" t="s">
        <v>6078</v>
      </c>
      <c r="F2594" s="469" t="str">
        <f t="shared" si="80"/>
        <v>other</v>
      </c>
      <c r="G2594" s="260">
        <v>0</v>
      </c>
      <c r="H2594" s="260">
        <v>0.27483848454166698</v>
      </c>
      <c r="I2594" s="260">
        <v>2.9724677222222201E-5</v>
      </c>
      <c r="J2594" s="260">
        <v>0</v>
      </c>
      <c r="K2594" s="260">
        <v>0.27486820918793298</v>
      </c>
      <c r="L2594" s="301">
        <f t="shared" si="81"/>
        <v>0.98952555307655876</v>
      </c>
      <c r="M2594" s="459">
        <f>IFERROR((Tableau1[[#This Row],[Scope 1
(kg CO2-eq)]]+Tableau1[[#This Row],[Scope 2 energy
(kg CO2-eq)]]+Tableau1[[#This Row],[Scope 2 Infrastructure
(kg CO2-eq)]])/Tableau1[[#This Row],[Total CO2-emissions
(kg CO2-eq)
for scope 3 use ]],"")</f>
        <v>1.0000000001126221</v>
      </c>
      <c r="N2594" s="436" t="s">
        <v>436</v>
      </c>
      <c r="O2594" s="259">
        <v>3.6</v>
      </c>
      <c r="P2594" s="259" t="s">
        <v>5277</v>
      </c>
      <c r="Q2594" s="260" t="s">
        <v>5231</v>
      </c>
    </row>
    <row r="2595" spans="1:17" ht="21.75" customHeight="1">
      <c r="A2595" s="301" t="s">
        <v>5277</v>
      </c>
      <c r="B2595" s="301" t="s">
        <v>5231</v>
      </c>
      <c r="C2595" s="316" t="s">
        <v>8654</v>
      </c>
      <c r="D2595" s="465" t="s">
        <v>436</v>
      </c>
      <c r="E2595" s="465" t="s">
        <v>6091</v>
      </c>
      <c r="F2595" s="469" t="str">
        <f t="shared" si="80"/>
        <v>other</v>
      </c>
      <c r="G2595" s="260">
        <v>0</v>
      </c>
      <c r="H2595" s="260">
        <v>0.36539028770555598</v>
      </c>
      <c r="I2595" s="260">
        <v>3.9531821277777798E-5</v>
      </c>
      <c r="J2595" s="260">
        <v>0</v>
      </c>
      <c r="K2595" s="260">
        <v>0.36542981946587</v>
      </c>
      <c r="L2595" s="301">
        <f t="shared" si="81"/>
        <v>1.315547350077132</v>
      </c>
      <c r="M2595" s="459">
        <f>IFERROR((Tableau1[[#This Row],[Scope 1
(kg CO2-eq)]]+Tableau1[[#This Row],[Scope 2 energy
(kg CO2-eq)]]+Tableau1[[#This Row],[Scope 2 Infrastructure
(kg CO2-eq)]])/Tableau1[[#This Row],[Total CO2-emissions
(kg CO2-eq)
for scope 3 use ]],"")</f>
        <v>1.0000000001668277</v>
      </c>
      <c r="N2595" s="436" t="s">
        <v>436</v>
      </c>
      <c r="O2595" s="259">
        <v>3.6</v>
      </c>
      <c r="P2595" s="259" t="s">
        <v>5277</v>
      </c>
      <c r="Q2595" s="260" t="s">
        <v>5231</v>
      </c>
    </row>
    <row r="2596" spans="1:17" ht="21.75" customHeight="1">
      <c r="A2596" s="301" t="s">
        <v>5277</v>
      </c>
      <c r="B2596" s="301" t="s">
        <v>5289</v>
      </c>
      <c r="C2596" s="316" t="s">
        <v>8655</v>
      </c>
      <c r="D2596" s="465" t="s">
        <v>436</v>
      </c>
      <c r="E2596" s="465" t="s">
        <v>6044</v>
      </c>
      <c r="F2596" s="469" t="str">
        <f t="shared" si="80"/>
        <v>other</v>
      </c>
      <c r="G2596" s="260">
        <v>0</v>
      </c>
      <c r="H2596" s="260">
        <v>0.28727584</v>
      </c>
      <c r="I2596" s="260">
        <v>1.10336935555556E-2</v>
      </c>
      <c r="J2596" s="260">
        <v>0</v>
      </c>
      <c r="K2596" s="260">
        <v>0.29830953297141799</v>
      </c>
      <c r="L2596" s="301">
        <f t="shared" si="81"/>
        <v>1.0739143186971047</v>
      </c>
      <c r="M2596" s="459">
        <f>IFERROR((Tableau1[[#This Row],[Scope 1
(kg CO2-eq)]]+Tableau1[[#This Row],[Scope 2 energy
(kg CO2-eq)]]+Tableau1[[#This Row],[Scope 2 Infrastructure
(kg CO2-eq)]])/Tableau1[[#This Row],[Total CO2-emissions
(kg CO2-eq)
for scope 3 use ]],"")</f>
        <v>1.0000000019581594</v>
      </c>
      <c r="N2596" s="436" t="s">
        <v>436</v>
      </c>
      <c r="O2596" s="259">
        <v>3.6</v>
      </c>
      <c r="P2596" s="259" t="s">
        <v>5277</v>
      </c>
      <c r="Q2596" s="260" t="s">
        <v>5289</v>
      </c>
    </row>
    <row r="2597" spans="1:17" ht="21.75" customHeight="1">
      <c r="A2597" s="301" t="s">
        <v>5277</v>
      </c>
      <c r="B2597" s="301" t="s">
        <v>5289</v>
      </c>
      <c r="C2597" s="316" t="s">
        <v>8656</v>
      </c>
      <c r="D2597" s="465" t="s">
        <v>436</v>
      </c>
      <c r="E2597" s="465" t="s">
        <v>6050</v>
      </c>
      <c r="F2597" s="469" t="str">
        <f t="shared" si="80"/>
        <v>other</v>
      </c>
      <c r="G2597" s="260">
        <v>0</v>
      </c>
      <c r="H2597" s="260">
        <v>0.35937942846666698</v>
      </c>
      <c r="I2597" s="260">
        <v>1.66286722666667E-2</v>
      </c>
      <c r="J2597" s="260">
        <v>0</v>
      </c>
      <c r="K2597" s="260">
        <v>0.37600810174063298</v>
      </c>
      <c r="L2597" s="301">
        <f t="shared" si="81"/>
        <v>1.3536291662662787</v>
      </c>
      <c r="M2597" s="459">
        <f>IFERROR((Tableau1[[#This Row],[Scope 1
(kg CO2-eq)]]+Tableau1[[#This Row],[Scope 2 energy
(kg CO2-eq)]]+Tableau1[[#This Row],[Scope 2 Infrastructure
(kg CO2-eq)]])/Tableau1[[#This Row],[Total CO2-emissions
(kg CO2-eq)
for scope 3 use ]],"")</f>
        <v>0.99999999732107026</v>
      </c>
      <c r="N2597" s="436" t="s">
        <v>436</v>
      </c>
      <c r="O2597" s="259">
        <v>3.6</v>
      </c>
      <c r="P2597" s="259" t="s">
        <v>5277</v>
      </c>
      <c r="Q2597" s="259" t="s">
        <v>5289</v>
      </c>
    </row>
    <row r="2598" spans="1:17" ht="21.75" customHeight="1">
      <c r="A2598" s="301" t="s">
        <v>5277</v>
      </c>
      <c r="B2598" s="301" t="s">
        <v>5289</v>
      </c>
      <c r="C2598" s="316" t="s">
        <v>8657</v>
      </c>
      <c r="D2598" s="465" t="s">
        <v>436</v>
      </c>
      <c r="E2598" s="465" t="s">
        <v>6094</v>
      </c>
      <c r="F2598" s="469" t="str">
        <f t="shared" si="80"/>
        <v>other</v>
      </c>
      <c r="G2598" s="260">
        <v>0</v>
      </c>
      <c r="H2598" s="260">
        <v>0.30622949095273</v>
      </c>
      <c r="I2598" s="260">
        <v>0</v>
      </c>
      <c r="J2598" s="260">
        <v>0</v>
      </c>
      <c r="K2598" s="260">
        <v>0.30622949091287999</v>
      </c>
      <c r="L2598" s="301">
        <f t="shared" si="81"/>
        <v>1.102426167286368</v>
      </c>
      <c r="M2598" s="459">
        <f>IFERROR((Tableau1[[#This Row],[Scope 1
(kg CO2-eq)]]+Tableau1[[#This Row],[Scope 2 energy
(kg CO2-eq)]]+Tableau1[[#This Row],[Scope 2 Infrastructure
(kg CO2-eq)]])/Tableau1[[#This Row],[Total CO2-emissions
(kg CO2-eq)
for scope 3 use ]],"")</f>
        <v>1.0000000001301312</v>
      </c>
      <c r="N2598" s="436" t="s">
        <v>436</v>
      </c>
      <c r="O2598" s="259">
        <v>3.6</v>
      </c>
      <c r="P2598" s="259" t="s">
        <v>5277</v>
      </c>
      <c r="Q2598" s="259" t="s">
        <v>5289</v>
      </c>
    </row>
    <row r="2599" spans="1:17" ht="21.75" customHeight="1">
      <c r="A2599" s="301" t="s">
        <v>5277</v>
      </c>
      <c r="B2599" s="301" t="s">
        <v>5289</v>
      </c>
      <c r="C2599" s="316" t="s">
        <v>8658</v>
      </c>
      <c r="D2599" s="465" t="s">
        <v>436</v>
      </c>
      <c r="E2599" s="465" t="s">
        <v>6051</v>
      </c>
      <c r="F2599" s="469" t="str">
        <f t="shared" si="80"/>
        <v>other</v>
      </c>
      <c r="G2599" s="260">
        <v>0</v>
      </c>
      <c r="H2599" s="260">
        <v>0.36365171944444402</v>
      </c>
      <c r="I2599" s="260">
        <v>1.6105288222222201E-2</v>
      </c>
      <c r="J2599" s="260">
        <v>0</v>
      </c>
      <c r="K2599" s="260">
        <v>0.37975700737925699</v>
      </c>
      <c r="L2599" s="301">
        <f t="shared" si="81"/>
        <v>1.3671252265653253</v>
      </c>
      <c r="M2599" s="459">
        <f>IFERROR((Tableau1[[#This Row],[Scope 1
(kg CO2-eq)]]+Tableau1[[#This Row],[Scope 2 energy
(kg CO2-eq)]]+Tableau1[[#This Row],[Scope 2 Infrastructure
(kg CO2-eq)]])/Tableau1[[#This Row],[Total CO2-emissions
(kg CO2-eq)
for scope 3 use ]],"")</f>
        <v>1.0000000007568239</v>
      </c>
      <c r="N2599" s="436" t="s">
        <v>436</v>
      </c>
      <c r="O2599" s="259">
        <v>3.6</v>
      </c>
      <c r="P2599" s="259" t="s">
        <v>5277</v>
      </c>
      <c r="Q2599" s="259" t="s">
        <v>5289</v>
      </c>
    </row>
    <row r="2600" spans="1:17" ht="21.75" customHeight="1">
      <c r="A2600" s="301" t="s">
        <v>5277</v>
      </c>
      <c r="B2600" s="301" t="s">
        <v>5289</v>
      </c>
      <c r="C2600" s="316" t="s">
        <v>8659</v>
      </c>
      <c r="D2600" s="465" t="s">
        <v>436</v>
      </c>
      <c r="E2600" s="465" t="s">
        <v>6045</v>
      </c>
      <c r="F2600" s="469" t="str">
        <f t="shared" si="80"/>
        <v>other</v>
      </c>
      <c r="G2600" s="260">
        <v>0</v>
      </c>
      <c r="H2600" s="260">
        <v>0.28931174115555602</v>
      </c>
      <c r="I2600" s="260">
        <v>1.34851185777778E-2</v>
      </c>
      <c r="J2600" s="260">
        <v>0</v>
      </c>
      <c r="K2600" s="260">
        <v>0.302796859613776</v>
      </c>
      <c r="L2600" s="301">
        <f t="shared" si="81"/>
        <v>1.0900686946095937</v>
      </c>
      <c r="M2600" s="459">
        <f>IFERROR((Tableau1[[#This Row],[Scope 1
(kg CO2-eq)]]+Tableau1[[#This Row],[Scope 2 energy
(kg CO2-eq)]]+Tableau1[[#This Row],[Scope 2 Infrastructure
(kg CO2-eq)]])/Tableau1[[#This Row],[Total CO2-emissions
(kg CO2-eq)
for scope 3 use ]],"")</f>
        <v>1.000000000394845</v>
      </c>
      <c r="N2600" s="436" t="s">
        <v>436</v>
      </c>
      <c r="O2600" s="259">
        <v>3.6</v>
      </c>
      <c r="P2600" s="259" t="s">
        <v>5277</v>
      </c>
      <c r="Q2600" s="259" t="s">
        <v>5289</v>
      </c>
    </row>
    <row r="2601" spans="1:17" ht="21.75" customHeight="1">
      <c r="A2601" s="301" t="s">
        <v>5277</v>
      </c>
      <c r="B2601" s="301" t="s">
        <v>5289</v>
      </c>
      <c r="C2601" s="316" t="s">
        <v>8660</v>
      </c>
      <c r="D2601" s="465" t="s">
        <v>436</v>
      </c>
      <c r="E2601" s="465" t="s">
        <v>6016</v>
      </c>
      <c r="F2601" s="469" t="str">
        <f t="shared" si="80"/>
        <v>other</v>
      </c>
      <c r="G2601" s="260">
        <v>0</v>
      </c>
      <c r="H2601" s="260">
        <v>0.27955828724999998</v>
      </c>
      <c r="I2601" s="260">
        <v>1.5684974250000001E-2</v>
      </c>
      <c r="J2601" s="260">
        <v>0</v>
      </c>
      <c r="K2601" s="260">
        <v>0.29524326264380601</v>
      </c>
      <c r="L2601" s="301">
        <f t="shared" si="81"/>
        <v>1.0628757455177016</v>
      </c>
      <c r="M2601" s="459">
        <f>IFERROR((Tableau1[[#This Row],[Scope 1
(kg CO2-eq)]]+Tableau1[[#This Row],[Scope 2 energy
(kg CO2-eq)]]+Tableau1[[#This Row],[Scope 2 Infrastructure
(kg CO2-eq)]])/Tableau1[[#This Row],[Total CO2-emissions
(kg CO2-eq)
for scope 3 use ]],"")</f>
        <v>0.99999999612588597</v>
      </c>
      <c r="N2601" s="436" t="s">
        <v>436</v>
      </c>
      <c r="O2601" s="259">
        <v>3.6</v>
      </c>
      <c r="P2601" s="259" t="s">
        <v>5277</v>
      </c>
      <c r="Q2601" s="259" t="s">
        <v>5289</v>
      </c>
    </row>
    <row r="2602" spans="1:17" ht="21.75" customHeight="1">
      <c r="A2602" s="301" t="s">
        <v>5277</v>
      </c>
      <c r="B2602" s="301" t="s">
        <v>5289</v>
      </c>
      <c r="C2602" s="316" t="s">
        <v>8661</v>
      </c>
      <c r="D2602" s="465" t="s">
        <v>436</v>
      </c>
      <c r="E2602" s="465" t="s">
        <v>6091</v>
      </c>
      <c r="F2602" s="469" t="str">
        <f t="shared" si="80"/>
        <v>other</v>
      </c>
      <c r="G2602" s="260">
        <v>0</v>
      </c>
      <c r="H2602" s="260">
        <v>0.34377444602670298</v>
      </c>
      <c r="I2602" s="260">
        <v>0</v>
      </c>
      <c r="J2602" s="260">
        <v>0</v>
      </c>
      <c r="K2602" s="260">
        <v>0.34377444586342798</v>
      </c>
      <c r="L2602" s="301">
        <f t="shared" si="81"/>
        <v>1.2375880051083408</v>
      </c>
      <c r="M2602" s="459">
        <f>IFERROR((Tableau1[[#This Row],[Scope 1
(kg CO2-eq)]]+Tableau1[[#This Row],[Scope 2 energy
(kg CO2-eq)]]+Tableau1[[#This Row],[Scope 2 Infrastructure
(kg CO2-eq)]])/Tableau1[[#This Row],[Total CO2-emissions
(kg CO2-eq)
for scope 3 use ]],"")</f>
        <v>1.0000000004749481</v>
      </c>
      <c r="N2602" s="436" t="s">
        <v>436</v>
      </c>
      <c r="O2602" s="259">
        <v>3.6</v>
      </c>
      <c r="P2602" s="259" t="s">
        <v>5277</v>
      </c>
      <c r="Q2602" s="259" t="s">
        <v>5289</v>
      </c>
    </row>
    <row r="2603" spans="1:17" ht="21.75" customHeight="1">
      <c r="A2603" s="301" t="s">
        <v>5277</v>
      </c>
      <c r="B2603" s="301" t="s">
        <v>5289</v>
      </c>
      <c r="C2603" s="316" t="s">
        <v>8662</v>
      </c>
      <c r="D2603" s="465" t="s">
        <v>436</v>
      </c>
      <c r="E2603" s="465" t="s">
        <v>6018</v>
      </c>
      <c r="F2603" s="469" t="str">
        <f t="shared" si="80"/>
        <v>other</v>
      </c>
      <c r="G2603" s="260">
        <v>0</v>
      </c>
      <c r="H2603" s="260">
        <v>0.29222736111111097</v>
      </c>
      <c r="I2603" s="260">
        <v>1.39714555555556E-2</v>
      </c>
      <c r="J2603" s="260">
        <v>0</v>
      </c>
      <c r="K2603" s="260">
        <v>0.30619881587324499</v>
      </c>
      <c r="L2603" s="301">
        <f t="shared" si="81"/>
        <v>1.102315737143682</v>
      </c>
      <c r="M2603" s="459">
        <f>IFERROR((Tableau1[[#This Row],[Scope 1
(kg CO2-eq)]]+Tableau1[[#This Row],[Scope 2 energy
(kg CO2-eq)]]+Tableau1[[#This Row],[Scope 2 Infrastructure
(kg CO2-eq)]])/Tableau1[[#This Row],[Total CO2-emissions
(kg CO2-eq)
for scope 3 use ]],"")</f>
        <v>1.0000000025911975</v>
      </c>
      <c r="N2603" s="436" t="s">
        <v>436</v>
      </c>
      <c r="O2603" s="259">
        <v>3.6</v>
      </c>
      <c r="P2603" s="259" t="s">
        <v>5277</v>
      </c>
      <c r="Q2603" s="259" t="s">
        <v>5289</v>
      </c>
    </row>
    <row r="2604" spans="1:17" ht="21.75" customHeight="1">
      <c r="A2604" s="301" t="s">
        <v>5277</v>
      </c>
      <c r="B2604" s="301" t="s">
        <v>5289</v>
      </c>
      <c r="C2604" s="316" t="s">
        <v>8663</v>
      </c>
      <c r="D2604" s="465" t="s">
        <v>436</v>
      </c>
      <c r="E2604" s="465" t="s">
        <v>119</v>
      </c>
      <c r="F2604" s="469" t="str">
        <f t="shared" si="80"/>
        <v>other</v>
      </c>
      <c r="G2604" s="260">
        <v>0</v>
      </c>
      <c r="H2604" s="260">
        <v>0.38468942222222202</v>
      </c>
      <c r="I2604" s="260">
        <v>1.0196462222222201E-2</v>
      </c>
      <c r="J2604" s="260">
        <v>0</v>
      </c>
      <c r="K2604" s="260">
        <v>0.39488588530984198</v>
      </c>
      <c r="L2604" s="301">
        <f t="shared" si="81"/>
        <v>1.4215891871154311</v>
      </c>
      <c r="M2604" s="459">
        <f>IFERROR((Tableau1[[#This Row],[Scope 1
(kg CO2-eq)]]+Tableau1[[#This Row],[Scope 2 energy
(kg CO2-eq)]]+Tableau1[[#This Row],[Scope 2 Infrastructure
(kg CO2-eq)]])/Tableau1[[#This Row],[Total CO2-emissions
(kg CO2-eq)
for scope 3 use ]],"")</f>
        <v>0.99999999780848647</v>
      </c>
      <c r="N2604" s="436" t="s">
        <v>436</v>
      </c>
      <c r="O2604" s="259">
        <v>3.6</v>
      </c>
      <c r="P2604" s="259" t="s">
        <v>5277</v>
      </c>
      <c r="Q2604" s="259" t="s">
        <v>5289</v>
      </c>
    </row>
    <row r="2605" spans="1:17" ht="21.75" customHeight="1">
      <c r="A2605" s="301" t="s">
        <v>5277</v>
      </c>
      <c r="B2605" s="301" t="s">
        <v>5289</v>
      </c>
      <c r="C2605" s="316" t="s">
        <v>8664</v>
      </c>
      <c r="D2605" s="465" t="s">
        <v>436</v>
      </c>
      <c r="E2605" s="465" t="s">
        <v>122</v>
      </c>
      <c r="F2605" s="469" t="str">
        <f t="shared" si="80"/>
        <v>other</v>
      </c>
      <c r="G2605" s="260">
        <v>0</v>
      </c>
      <c r="H2605" s="260">
        <v>0.32745342578055597</v>
      </c>
      <c r="I2605" s="260">
        <v>2.7260153258333301E-2</v>
      </c>
      <c r="J2605" s="260">
        <v>0</v>
      </c>
      <c r="K2605" s="260">
        <v>0.35471357786436197</v>
      </c>
      <c r="L2605" s="301">
        <f t="shared" si="81"/>
        <v>1.2769688803117032</v>
      </c>
      <c r="M2605" s="459">
        <f>IFERROR((Tableau1[[#This Row],[Scope 1
(kg CO2-eq)]]+Tableau1[[#This Row],[Scope 2 energy
(kg CO2-eq)]]+Tableau1[[#This Row],[Scope 2 Infrastructure
(kg CO2-eq)]])/Tableau1[[#This Row],[Total CO2-emissions
(kg CO2-eq)
for scope 3 use ]],"")</f>
        <v>1.0000000033111991</v>
      </c>
      <c r="N2605" s="436" t="s">
        <v>436</v>
      </c>
      <c r="O2605" s="259">
        <v>3.6</v>
      </c>
      <c r="P2605" s="259" t="s">
        <v>5277</v>
      </c>
      <c r="Q2605" s="259" t="s">
        <v>5289</v>
      </c>
    </row>
    <row r="2606" spans="1:17" ht="21.75" customHeight="1">
      <c r="A2606" s="301" t="s">
        <v>5277</v>
      </c>
      <c r="B2606" s="301" t="s">
        <v>5289</v>
      </c>
      <c r="C2606" s="316" t="s">
        <v>8665</v>
      </c>
      <c r="D2606" s="465" t="s">
        <v>436</v>
      </c>
      <c r="E2606" s="465" t="s">
        <v>6052</v>
      </c>
      <c r="F2606" s="469" t="str">
        <f t="shared" si="80"/>
        <v>other</v>
      </c>
      <c r="G2606" s="260">
        <v>0</v>
      </c>
      <c r="H2606" s="260">
        <v>0.31643471688888902</v>
      </c>
      <c r="I2606" s="260">
        <v>1.7689718666666701E-2</v>
      </c>
      <c r="J2606" s="260">
        <v>0</v>
      </c>
      <c r="K2606" s="260">
        <v>0.33412443403035202</v>
      </c>
      <c r="L2606" s="301">
        <f t="shared" si="81"/>
        <v>1.2028479625092674</v>
      </c>
      <c r="M2606" s="459">
        <f>IFERROR((Tableau1[[#This Row],[Scope 1
(kg CO2-eq)]]+Tableau1[[#This Row],[Scope 2 energy
(kg CO2-eq)]]+Tableau1[[#This Row],[Scope 2 Infrastructure
(kg CO2-eq)]])/Tableau1[[#This Row],[Total CO2-emissions
(kg CO2-eq)
for scope 3 use ]],"")</f>
        <v>1.0000000045647774</v>
      </c>
      <c r="N2606" s="436" t="s">
        <v>436</v>
      </c>
      <c r="O2606" s="259">
        <v>3.6</v>
      </c>
      <c r="P2606" s="259" t="s">
        <v>5277</v>
      </c>
      <c r="Q2606" s="259" t="s">
        <v>5289</v>
      </c>
    </row>
    <row r="2607" spans="1:17" ht="21.75" customHeight="1">
      <c r="A2607" s="301" t="s">
        <v>5277</v>
      </c>
      <c r="B2607" s="301" t="s">
        <v>5289</v>
      </c>
      <c r="C2607" s="316" t="s">
        <v>8666</v>
      </c>
      <c r="D2607" s="465" t="s">
        <v>436</v>
      </c>
      <c r="E2607" s="465" t="s">
        <v>6053</v>
      </c>
      <c r="F2607" s="469" t="str">
        <f t="shared" si="80"/>
        <v>other</v>
      </c>
      <c r="G2607" s="260">
        <v>0</v>
      </c>
      <c r="H2607" s="260">
        <v>0.31926002686111099</v>
      </c>
      <c r="I2607" s="260">
        <v>1.3353514472222199E-2</v>
      </c>
      <c r="J2607" s="260">
        <v>0</v>
      </c>
      <c r="K2607" s="260">
        <v>0.33261354114272002</v>
      </c>
      <c r="L2607" s="301">
        <f t="shared" si="81"/>
        <v>1.1974087481137921</v>
      </c>
      <c r="M2607" s="459">
        <f>IFERROR((Tableau1[[#This Row],[Scope 1
(kg CO2-eq)]]+Tableau1[[#This Row],[Scope 2 energy
(kg CO2-eq)]]+Tableau1[[#This Row],[Scope 2 Infrastructure
(kg CO2-eq)]])/Tableau1[[#This Row],[Total CO2-emissions
(kg CO2-eq)
for scope 3 use ]],"")</f>
        <v>1.0000000005730771</v>
      </c>
      <c r="N2607" s="436" t="s">
        <v>436</v>
      </c>
      <c r="O2607" s="259">
        <v>3.6</v>
      </c>
      <c r="P2607" s="259" t="s">
        <v>5277</v>
      </c>
      <c r="Q2607" s="259" t="s">
        <v>5289</v>
      </c>
    </row>
    <row r="2608" spans="1:17" ht="21.75" customHeight="1">
      <c r="A2608" s="301" t="s">
        <v>5277</v>
      </c>
      <c r="B2608" s="301" t="s">
        <v>5289</v>
      </c>
      <c r="C2608" s="316" t="s">
        <v>8667</v>
      </c>
      <c r="D2608" s="465" t="s">
        <v>436</v>
      </c>
      <c r="E2608" s="465" t="s">
        <v>6048</v>
      </c>
      <c r="F2608" s="469" t="str">
        <f t="shared" si="80"/>
        <v>other</v>
      </c>
      <c r="G2608" s="260">
        <v>0</v>
      </c>
      <c r="H2608" s="260">
        <v>0.28789908616944399</v>
      </c>
      <c r="I2608" s="260">
        <v>1.65187033E-2</v>
      </c>
      <c r="J2608" s="260">
        <v>0</v>
      </c>
      <c r="K2608" s="260">
        <v>0.30441778925007101</v>
      </c>
      <c r="L2608" s="301">
        <f t="shared" si="81"/>
        <v>1.0959040413002556</v>
      </c>
      <c r="M2608" s="459">
        <f>IFERROR((Tableau1[[#This Row],[Scope 1
(kg CO2-eq)]]+Tableau1[[#This Row],[Scope 2 energy
(kg CO2-eq)]]+Tableau1[[#This Row],[Scope 2 Infrastructure
(kg CO2-eq)]])/Tableau1[[#This Row],[Total CO2-emissions
(kg CO2-eq)
for scope 3 use ]],"")</f>
        <v>1.0000000007206313</v>
      </c>
      <c r="N2608" s="436" t="s">
        <v>436</v>
      </c>
      <c r="O2608" s="259">
        <v>3.6</v>
      </c>
      <c r="P2608" s="259" t="s">
        <v>5277</v>
      </c>
      <c r="Q2608" s="259" t="s">
        <v>5289</v>
      </c>
    </row>
    <row r="2609" spans="1:17" ht="21.75" customHeight="1">
      <c r="A2609" s="301" t="s">
        <v>5277</v>
      </c>
      <c r="B2609" s="301" t="s">
        <v>5289</v>
      </c>
      <c r="C2609" s="316" t="s">
        <v>8668</v>
      </c>
      <c r="D2609" s="465" t="s">
        <v>436</v>
      </c>
      <c r="E2609" s="465" t="s">
        <v>6081</v>
      </c>
      <c r="F2609" s="469" t="str">
        <f t="shared" si="80"/>
        <v>other</v>
      </c>
      <c r="G2609" s="260">
        <v>0</v>
      </c>
      <c r="H2609" s="260">
        <v>0.32600679190555598</v>
      </c>
      <c r="I2609" s="260">
        <v>1.6761532650000001E-2</v>
      </c>
      <c r="J2609" s="260">
        <v>0</v>
      </c>
      <c r="K2609" s="260">
        <v>0.34276832576517102</v>
      </c>
      <c r="L2609" s="301">
        <f t="shared" si="81"/>
        <v>1.2339659727546157</v>
      </c>
      <c r="M2609" s="459">
        <f>IFERROR((Tableau1[[#This Row],[Scope 1
(kg CO2-eq)]]+Tableau1[[#This Row],[Scope 2 energy
(kg CO2-eq)]]+Tableau1[[#This Row],[Scope 2 Infrastructure
(kg CO2-eq)]])/Tableau1[[#This Row],[Total CO2-emissions
(kg CO2-eq)
for scope 3 use ]],"")</f>
        <v>0.99999999647104199</v>
      </c>
      <c r="N2609" s="436" t="s">
        <v>436</v>
      </c>
      <c r="O2609" s="259">
        <v>3.6</v>
      </c>
      <c r="P2609" s="259" t="s">
        <v>5277</v>
      </c>
      <c r="Q2609" s="259" t="s">
        <v>5289</v>
      </c>
    </row>
    <row r="2610" spans="1:17" ht="21.75" customHeight="1">
      <c r="A2610" s="301" t="s">
        <v>5277</v>
      </c>
      <c r="B2610" s="301" t="s">
        <v>5289</v>
      </c>
      <c r="C2610" s="316" t="s">
        <v>8669</v>
      </c>
      <c r="D2610" s="465" t="s">
        <v>436</v>
      </c>
      <c r="E2610" s="465" t="s">
        <v>6054</v>
      </c>
      <c r="F2610" s="469" t="str">
        <f t="shared" si="80"/>
        <v>other</v>
      </c>
      <c r="G2610" s="260">
        <v>0</v>
      </c>
      <c r="H2610" s="260">
        <v>0.26444901339999999</v>
      </c>
      <c r="I2610" s="260">
        <v>1.35618886E-2</v>
      </c>
      <c r="J2610" s="260">
        <v>0</v>
      </c>
      <c r="K2610" s="260">
        <v>0.278010902000839</v>
      </c>
      <c r="L2610" s="301">
        <f t="shared" si="81"/>
        <v>1.0008392472030205</v>
      </c>
      <c r="M2610" s="459">
        <f>IFERROR((Tableau1[[#This Row],[Scope 1
(kg CO2-eq)]]+Tableau1[[#This Row],[Scope 2 energy
(kg CO2-eq)]]+Tableau1[[#This Row],[Scope 2 Infrastructure
(kg CO2-eq)]])/Tableau1[[#This Row],[Total CO2-emissions
(kg CO2-eq)
for scope 3 use ]],"")</f>
        <v>0.99999999999698219</v>
      </c>
      <c r="N2610" s="436" t="s">
        <v>436</v>
      </c>
      <c r="O2610" s="259">
        <v>3.6</v>
      </c>
      <c r="P2610" s="259" t="s">
        <v>5277</v>
      </c>
      <c r="Q2610" s="259" t="s">
        <v>5289</v>
      </c>
    </row>
    <row r="2611" spans="1:17" ht="21.75" customHeight="1">
      <c r="A2611" s="301" t="s">
        <v>5277</v>
      </c>
      <c r="B2611" s="301" t="s">
        <v>5289</v>
      </c>
      <c r="C2611" s="316" t="s">
        <v>8670</v>
      </c>
      <c r="D2611" s="465" t="s">
        <v>436</v>
      </c>
      <c r="E2611" s="465" t="s">
        <v>6049</v>
      </c>
      <c r="F2611" s="469" t="str">
        <f t="shared" si="80"/>
        <v>other</v>
      </c>
      <c r="G2611" s="260">
        <v>0</v>
      </c>
      <c r="H2611" s="260">
        <v>0.35086796354999999</v>
      </c>
      <c r="I2611" s="260">
        <v>1.7421582299999998E-2</v>
      </c>
      <c r="J2611" s="260">
        <v>0</v>
      </c>
      <c r="K2611" s="260">
        <v>0.36828954491397398</v>
      </c>
      <c r="L2611" s="301">
        <f t="shared" si="81"/>
        <v>1.3258423616903063</v>
      </c>
      <c r="M2611" s="459">
        <f>IFERROR((Tableau1[[#This Row],[Scope 1
(kg CO2-eq)]]+Tableau1[[#This Row],[Scope 2 energy
(kg CO2-eq)]]+Tableau1[[#This Row],[Scope 2 Infrastructure
(kg CO2-eq)]])/Tableau1[[#This Row],[Total CO2-emissions
(kg CO2-eq)
for scope 3 use ]],"")</f>
        <v>1.0000000025415492</v>
      </c>
      <c r="N2611" s="436" t="s">
        <v>436</v>
      </c>
      <c r="O2611" s="259">
        <v>3.6</v>
      </c>
      <c r="P2611" s="259" t="s">
        <v>5277</v>
      </c>
      <c r="Q2611" s="259" t="s">
        <v>5289</v>
      </c>
    </row>
    <row r="2612" spans="1:17" ht="21.75" customHeight="1">
      <c r="A2612" s="301" t="s">
        <v>5277</v>
      </c>
      <c r="B2612" s="301" t="s">
        <v>5289</v>
      </c>
      <c r="C2612" s="316" t="s">
        <v>8671</v>
      </c>
      <c r="D2612" s="465" t="s">
        <v>436</v>
      </c>
      <c r="E2612" s="465" t="s">
        <v>6091</v>
      </c>
      <c r="F2612" s="469" t="str">
        <f t="shared" si="80"/>
        <v>other</v>
      </c>
      <c r="G2612" s="260">
        <v>0</v>
      </c>
      <c r="H2612" s="260">
        <v>0.36186505754106801</v>
      </c>
      <c r="I2612" s="260">
        <v>0</v>
      </c>
      <c r="J2612" s="260">
        <v>0</v>
      </c>
      <c r="K2612" s="260">
        <v>0.36186505732350199</v>
      </c>
      <c r="L2612" s="301">
        <f t="shared" si="81"/>
        <v>1.3027142063646071</v>
      </c>
      <c r="M2612" s="459">
        <f>IFERROR((Tableau1[[#This Row],[Scope 1
(kg CO2-eq)]]+Tableau1[[#This Row],[Scope 2 energy
(kg CO2-eq)]]+Tableau1[[#This Row],[Scope 2 Infrastructure
(kg CO2-eq)]])/Tableau1[[#This Row],[Total CO2-emissions
(kg CO2-eq)
for scope 3 use ]],"")</f>
        <v>1.0000000006012353</v>
      </c>
      <c r="N2612" s="436" t="s">
        <v>436</v>
      </c>
      <c r="O2612" s="259">
        <v>3.6</v>
      </c>
      <c r="P2612" s="259" t="s">
        <v>5277</v>
      </c>
      <c r="Q2612" s="259" t="s">
        <v>5289</v>
      </c>
    </row>
    <row r="2613" spans="1:17" ht="21.75" customHeight="1">
      <c r="A2613" s="301" t="s">
        <v>5282</v>
      </c>
      <c r="B2613" s="301" t="s">
        <v>5290</v>
      </c>
      <c r="C2613" s="316" t="s">
        <v>8672</v>
      </c>
      <c r="D2613" s="465" t="s">
        <v>436</v>
      </c>
      <c r="E2613" s="465" t="s">
        <v>6101</v>
      </c>
      <c r="F2613" s="469" t="str">
        <f t="shared" si="80"/>
        <v>other</v>
      </c>
      <c r="G2613" s="260">
        <v>4.0938746444444402E-5</v>
      </c>
      <c r="H2613" s="260">
        <v>8.9800005199900002E-2</v>
      </c>
      <c r="I2613" s="260">
        <v>1.848053592E-4</v>
      </c>
      <c r="J2613" s="260">
        <v>6.9101953788648369E-4</v>
      </c>
      <c r="K2613" s="260">
        <v>9.0716768763259306E-2</v>
      </c>
      <c r="L2613" s="301">
        <f t="shared" si="81"/>
        <v>0.32658036754773351</v>
      </c>
      <c r="M2613" s="459">
        <f>IFERROR((Tableau1[[#This Row],[Scope 1
(kg CO2-eq)]]+Tableau1[[#This Row],[Scope 2 energy
(kg CO2-eq)]]+Tableau1[[#This Row],[Scope 2 Infrastructure
(kg CO2-eq)]])/Tableau1[[#This Row],[Total CO2-emissions
(kg CO2-eq)
for scope 3 use ]],"")</f>
        <v>0.99238267117385759</v>
      </c>
      <c r="N2613" s="436" t="s">
        <v>436</v>
      </c>
      <c r="O2613" s="259">
        <v>3.6</v>
      </c>
      <c r="P2613" s="259" t="s">
        <v>5282</v>
      </c>
      <c r="Q2613" s="259" t="s">
        <v>5290</v>
      </c>
    </row>
    <row r="2614" spans="1:17" ht="21.75" customHeight="1">
      <c r="A2614" s="301" t="s">
        <v>4258</v>
      </c>
      <c r="B2614" s="301" t="s">
        <v>5278</v>
      </c>
      <c r="C2614" s="316" t="s">
        <v>8673</v>
      </c>
      <c r="D2614" s="465" t="s">
        <v>436</v>
      </c>
      <c r="E2614" s="465" t="s">
        <v>6044</v>
      </c>
      <c r="F2614" s="469" t="str">
        <f t="shared" si="80"/>
        <v>other</v>
      </c>
      <c r="G2614" s="260">
        <v>1.91542871666667E-5</v>
      </c>
      <c r="H2614" s="260">
        <v>0.10151864011800001</v>
      </c>
      <c r="I2614" s="260">
        <v>1.7753500800000001E-4</v>
      </c>
      <c r="J2614" s="260">
        <v>6.9090263772850929E-4</v>
      </c>
      <c r="K2614" s="260">
        <v>0.102406232672314</v>
      </c>
      <c r="L2614" s="301">
        <f t="shared" si="81"/>
        <v>0.36866243762033041</v>
      </c>
      <c r="M2614" s="459">
        <f>IFERROR((Tableau1[[#This Row],[Scope 1
(kg CO2-eq)]]+Tableau1[[#This Row],[Scope 2 energy
(kg CO2-eq)]]+Tableau1[[#This Row],[Scope 2 Infrastructure
(kg CO2-eq)]])/Tableau1[[#This Row],[Total CO2-emissions
(kg CO2-eq)
for scope 3 use ]],"")</f>
        <v>0.99325330850361304</v>
      </c>
      <c r="N2614" s="436" t="s">
        <v>436</v>
      </c>
      <c r="O2614" s="259">
        <v>3.6</v>
      </c>
      <c r="P2614" s="259" t="s">
        <v>4258</v>
      </c>
      <c r="Q2614" s="259" t="s">
        <v>5278</v>
      </c>
    </row>
    <row r="2615" spans="1:17" ht="21.75" customHeight="1">
      <c r="A2615" s="301" t="s">
        <v>4258</v>
      </c>
      <c r="B2615" s="301" t="s">
        <v>5278</v>
      </c>
      <c r="C2615" s="316" t="s">
        <v>8674</v>
      </c>
      <c r="D2615" s="465" t="s">
        <v>436</v>
      </c>
      <c r="E2615" s="465" t="s">
        <v>6055</v>
      </c>
      <c r="F2615" s="469" t="str">
        <f t="shared" si="80"/>
        <v>other</v>
      </c>
      <c r="G2615" s="260">
        <v>4.8363040611111097E-5</v>
      </c>
      <c r="H2615" s="260">
        <v>0.299998857417</v>
      </c>
      <c r="I2615" s="260">
        <v>1.8303487649999999E-4</v>
      </c>
      <c r="J2615" s="260">
        <v>6.910593782676409E-4</v>
      </c>
      <c r="K2615" s="260">
        <v>0.30092131434668501</v>
      </c>
      <c r="L2615" s="301">
        <f t="shared" si="81"/>
        <v>1.0833167316480661</v>
      </c>
      <c r="M2615" s="459">
        <f>IFERROR((Tableau1[[#This Row],[Scope 1
(kg CO2-eq)]]+Tableau1[[#This Row],[Scope 2 energy
(kg CO2-eq)]]+Tableau1[[#This Row],[Scope 2 Infrastructure
(kg CO2-eq)]])/Tableau1[[#This Row],[Total CO2-emissions
(kg CO2-eq)
for scope 3 use ]],"")</f>
        <v>0.99770352255015837</v>
      </c>
      <c r="N2615" s="436" t="s">
        <v>436</v>
      </c>
      <c r="O2615" s="259">
        <v>3.6</v>
      </c>
      <c r="P2615" s="259" t="s">
        <v>4258</v>
      </c>
      <c r="Q2615" s="259" t="s">
        <v>5278</v>
      </c>
    </row>
    <row r="2616" spans="1:17" ht="21.75" customHeight="1">
      <c r="A2616" s="301" t="s">
        <v>4258</v>
      </c>
      <c r="B2616" s="301" t="s">
        <v>5278</v>
      </c>
      <c r="C2616" s="316" t="s">
        <v>8675</v>
      </c>
      <c r="D2616" s="465" t="s">
        <v>436</v>
      </c>
      <c r="E2616" s="465" t="s">
        <v>6050</v>
      </c>
      <c r="F2616" s="469" t="str">
        <f t="shared" si="80"/>
        <v>other</v>
      </c>
      <c r="G2616" s="260">
        <v>4.4193812972222197E-5</v>
      </c>
      <c r="H2616" s="260">
        <v>0.30365540089920001</v>
      </c>
      <c r="I2616" s="260">
        <v>2.108618208E-4</v>
      </c>
      <c r="J2616" s="260">
        <v>6.9103700528314776E-4</v>
      </c>
      <c r="K2616" s="260">
        <v>0.30460149009910198</v>
      </c>
      <c r="L2616" s="301">
        <f t="shared" si="81"/>
        <v>1.0965653643567672</v>
      </c>
      <c r="M2616" s="459">
        <f>IFERROR((Tableau1[[#This Row],[Scope 1
(kg CO2-eq)]]+Tableau1[[#This Row],[Scope 2 energy
(kg CO2-eq)]]+Tableau1[[#This Row],[Scope 2 Infrastructure
(kg CO2-eq)]])/Tableau1[[#This Row],[Total CO2-emissions
(kg CO2-eq)
for scope 3 use ]],"")</f>
        <v>0.99773135198417795</v>
      </c>
      <c r="N2616" s="436" t="s">
        <v>436</v>
      </c>
      <c r="O2616" s="259">
        <v>3.6</v>
      </c>
      <c r="P2616" s="259" t="s">
        <v>4258</v>
      </c>
      <c r="Q2616" s="259" t="s">
        <v>5278</v>
      </c>
    </row>
    <row r="2617" spans="1:17" ht="21.75" customHeight="1">
      <c r="A2617" s="301" t="s">
        <v>4258</v>
      </c>
      <c r="B2617" s="301" t="s">
        <v>5278</v>
      </c>
      <c r="C2617" s="316" t="s">
        <v>8676</v>
      </c>
      <c r="D2617" s="465" t="s">
        <v>436</v>
      </c>
      <c r="E2617" s="465" t="s">
        <v>117</v>
      </c>
      <c r="F2617" s="469" t="str">
        <f t="shared" si="80"/>
        <v>other</v>
      </c>
      <c r="G2617" s="260">
        <v>4.0117960361111099E-5</v>
      </c>
      <c r="H2617" s="260">
        <v>9.3056556484999997E-2</v>
      </c>
      <c r="I2617" s="260">
        <v>1.7893282450000001E-4</v>
      </c>
      <c r="J2617" s="260">
        <v>6.910151333694109E-4</v>
      </c>
      <c r="K2617" s="260">
        <v>9.3966622223561294E-2</v>
      </c>
      <c r="L2617" s="301">
        <f t="shared" si="81"/>
        <v>0.33827984000482064</v>
      </c>
      <c r="M2617" s="459">
        <f>IFERROR((Tableau1[[#This Row],[Scope 1
(kg CO2-eq)]]+Tableau1[[#This Row],[Scope 2 energy
(kg CO2-eq)]]+Tableau1[[#This Row],[Scope 2 Infrastructure
(kg CO2-eq)]])/Tableau1[[#This Row],[Total CO2-emissions
(kg CO2-eq)
for scope 3 use ]],"")</f>
        <v>0.99264616586881094</v>
      </c>
      <c r="N2617" s="436" t="s">
        <v>436</v>
      </c>
      <c r="O2617" s="259">
        <v>3.6</v>
      </c>
      <c r="P2617" s="259" t="s">
        <v>4258</v>
      </c>
      <c r="Q2617" s="259" t="s">
        <v>5278</v>
      </c>
    </row>
    <row r="2618" spans="1:17" ht="21.75" customHeight="1">
      <c r="A2618" s="301" t="s">
        <v>4258</v>
      </c>
      <c r="B2618" s="301" t="s">
        <v>5278</v>
      </c>
      <c r="C2618" s="316" t="s">
        <v>8677</v>
      </c>
      <c r="D2618" s="465" t="s">
        <v>436</v>
      </c>
      <c r="E2618" s="465" t="s">
        <v>6056</v>
      </c>
      <c r="F2618" s="469" t="str">
        <f t="shared" si="80"/>
        <v>other</v>
      </c>
      <c r="G2618" s="260">
        <v>4.2015497638888901E-5</v>
      </c>
      <c r="H2618" s="260">
        <v>0.21925807886189999</v>
      </c>
      <c r="I2618" s="260">
        <v>1.9290397360000001E-4</v>
      </c>
      <c r="J2618" s="260">
        <v>6.9102531596814808E-4</v>
      </c>
      <c r="K2618" s="260">
        <v>0.22018402412040899</v>
      </c>
      <c r="L2618" s="301">
        <f t="shared" si="81"/>
        <v>0.7926624868334724</v>
      </c>
      <c r="M2618" s="459">
        <f>IFERROR((Tableau1[[#This Row],[Scope 1
(kg CO2-eq)]]+Tableau1[[#This Row],[Scope 2 energy
(kg CO2-eq)]]+Tableau1[[#This Row],[Scope 2 Infrastructure
(kg CO2-eq)]])/Tableau1[[#This Row],[Total CO2-emissions
(kg CO2-eq)
for scope 3 use ]],"")</f>
        <v>0.99686159888288617</v>
      </c>
      <c r="N2618" s="436" t="s">
        <v>436</v>
      </c>
      <c r="O2618" s="259">
        <v>3.6</v>
      </c>
      <c r="P2618" s="259" t="s">
        <v>4258</v>
      </c>
      <c r="Q2618" s="259" t="s">
        <v>5278</v>
      </c>
    </row>
    <row r="2619" spans="1:17" ht="21.75" customHeight="1">
      <c r="A2619" s="301" t="s">
        <v>4258</v>
      </c>
      <c r="B2619" s="301" t="s">
        <v>5278</v>
      </c>
      <c r="C2619" s="316" t="s">
        <v>8678</v>
      </c>
      <c r="D2619" s="465" t="s">
        <v>436</v>
      </c>
      <c r="E2619" s="465" t="s">
        <v>6023</v>
      </c>
      <c r="F2619" s="469" t="str">
        <f t="shared" si="80"/>
        <v>other</v>
      </c>
      <c r="G2619" s="260">
        <v>2.67529249166667E-6</v>
      </c>
      <c r="H2619" s="260">
        <v>5.6331356195000001E-2</v>
      </c>
      <c r="I2619" s="260">
        <v>1.9253633E-4</v>
      </c>
      <c r="J2619" s="260">
        <v>6.9081420785030033E-4</v>
      </c>
      <c r="K2619" s="260">
        <v>5.7217381192273098E-2</v>
      </c>
      <c r="L2619" s="301">
        <f t="shared" si="81"/>
        <v>0.20598257229218317</v>
      </c>
      <c r="M2619" s="459">
        <f>IFERROR((Tableau1[[#This Row],[Scope 1
(kg CO2-eq)]]+Tableau1[[#This Row],[Scope 2 energy
(kg CO2-eq)]]+Tableau1[[#This Row],[Scope 2 Infrastructure
(kg CO2-eq)]])/Tableau1[[#This Row],[Total CO2-emissions
(kg CO2-eq)
for scope 3 use ]],"")</f>
        <v>0.98792651183282876</v>
      </c>
      <c r="N2619" s="436" t="s">
        <v>436</v>
      </c>
      <c r="O2619" s="259">
        <v>3.6</v>
      </c>
      <c r="P2619" s="259" t="s">
        <v>4258</v>
      </c>
      <c r="Q2619" s="259" t="s">
        <v>5278</v>
      </c>
    </row>
    <row r="2620" spans="1:17" ht="21.75" customHeight="1">
      <c r="A2620" s="301" t="s">
        <v>4258</v>
      </c>
      <c r="B2620" s="301" t="s">
        <v>5278</v>
      </c>
      <c r="C2620" s="316" t="s">
        <v>8679</v>
      </c>
      <c r="D2620" s="465" t="s">
        <v>436</v>
      </c>
      <c r="E2620" s="465" t="s">
        <v>6057</v>
      </c>
      <c r="F2620" s="469" t="str">
        <f t="shared" si="80"/>
        <v>other</v>
      </c>
      <c r="G2620" s="260">
        <v>4.8726093166666697E-5</v>
      </c>
      <c r="H2620" s="260">
        <v>8.3380003064399993E-2</v>
      </c>
      <c r="I2620" s="260">
        <v>1.8523852200000001E-4</v>
      </c>
      <c r="J2620" s="260">
        <v>6.9106132648680729E-4</v>
      </c>
      <c r="K2620" s="260">
        <v>8.4305029177819596E-2</v>
      </c>
      <c r="L2620" s="301">
        <f t="shared" si="81"/>
        <v>0.30349810504015057</v>
      </c>
      <c r="M2620" s="459">
        <f>IFERROR((Tableau1[[#This Row],[Scope 1
(kg CO2-eq)]]+Tableau1[[#This Row],[Scope 2 energy
(kg CO2-eq)]]+Tableau1[[#This Row],[Scope 2 Infrastructure
(kg CO2-eq)]])/Tableau1[[#This Row],[Total CO2-emissions
(kg CO2-eq)
for scope 3 use ]],"")</f>
        <v>0.99180284373313821</v>
      </c>
      <c r="N2620" s="436" t="s">
        <v>436</v>
      </c>
      <c r="O2620" s="259">
        <v>3.6</v>
      </c>
      <c r="P2620" s="259" t="s">
        <v>4258</v>
      </c>
      <c r="Q2620" s="259" t="s">
        <v>5278</v>
      </c>
    </row>
    <row r="2621" spans="1:17" s="263" customFormat="1" ht="21.75" customHeight="1">
      <c r="A2621" s="301" t="s">
        <v>4258</v>
      </c>
      <c r="B2621" s="301" t="s">
        <v>5278</v>
      </c>
      <c r="C2621" s="316" t="s">
        <v>8680</v>
      </c>
      <c r="D2621" s="465" t="s">
        <v>436</v>
      </c>
      <c r="E2621" s="465" t="s">
        <v>700</v>
      </c>
      <c r="F2621" s="470" t="str">
        <f t="shared" si="80"/>
        <v>CH</v>
      </c>
      <c r="G2621" s="264">
        <v>2.0093914194444401E-5</v>
      </c>
      <c r="H2621" s="264">
        <v>3.2905678944800003E-2</v>
      </c>
      <c r="I2621" s="264">
        <v>1.7969469639999999E-4</v>
      </c>
      <c r="J2621" s="264">
        <v>6.9094719941431354E-4</v>
      </c>
      <c r="K2621" s="264">
        <v>3.3796414212524301E-2</v>
      </c>
      <c r="L2621" s="301">
        <f t="shared" si="81"/>
        <v>0.12166709116508749</v>
      </c>
      <c r="M2621" s="459">
        <f>IFERROR((Tableau1[[#This Row],[Scope 1
(kg CO2-eq)]]+Tableau1[[#This Row],[Scope 2 energy
(kg CO2-eq)]]+Tableau1[[#This Row],[Scope 2 Infrastructure
(kg CO2-eq)]])/Tableau1[[#This Row],[Total CO2-emissions
(kg CO2-eq)
for scope 3 use ]],"")</f>
        <v>0.97955562229812521</v>
      </c>
      <c r="N2621" s="438" t="s">
        <v>436</v>
      </c>
      <c r="O2621" s="263">
        <v>3.6</v>
      </c>
      <c r="P2621" s="263" t="s">
        <v>4258</v>
      </c>
      <c r="Q2621" s="263" t="s">
        <v>5278</v>
      </c>
    </row>
    <row r="2622" spans="1:17" ht="21.75" customHeight="1">
      <c r="A2622" s="301" t="s">
        <v>4258</v>
      </c>
      <c r="B2622" s="301" t="s">
        <v>5278</v>
      </c>
      <c r="C2622" s="316" t="s">
        <v>8681</v>
      </c>
      <c r="D2622" s="465" t="s">
        <v>436</v>
      </c>
      <c r="E2622" s="465" t="s">
        <v>6058</v>
      </c>
      <c r="F2622" s="469" t="str">
        <f t="shared" si="80"/>
        <v>other</v>
      </c>
      <c r="G2622" s="260">
        <v>2.57447358055556E-6</v>
      </c>
      <c r="H2622" s="260">
        <v>0.1734712421321</v>
      </c>
      <c r="I2622" s="260">
        <v>1.8070650620000001E-4</v>
      </c>
      <c r="J2622" s="260">
        <v>6.9081366683404239E-4</v>
      </c>
      <c r="K2622" s="260">
        <v>0.174345338654215</v>
      </c>
      <c r="L2622" s="301">
        <f t="shared" si="81"/>
        <v>0.62764321915517407</v>
      </c>
      <c r="M2622" s="459">
        <f>IFERROR((Tableau1[[#This Row],[Scope 1
(kg CO2-eq)]]+Tableau1[[#This Row],[Scope 2 energy
(kg CO2-eq)]]+Tableau1[[#This Row],[Scope 2 Infrastructure
(kg CO2-eq)]])/Tableau1[[#This Row],[Total CO2-emissions
(kg CO2-eq)
for scope 3 use ]],"")</f>
        <v>0.99603765980973802</v>
      </c>
      <c r="N2622" s="436" t="s">
        <v>436</v>
      </c>
      <c r="O2622" s="259">
        <v>3.6</v>
      </c>
      <c r="P2622" s="259" t="s">
        <v>4258</v>
      </c>
      <c r="Q2622" s="259" t="s">
        <v>5278</v>
      </c>
    </row>
    <row r="2623" spans="1:17" ht="21.75" customHeight="1">
      <c r="A2623" s="301" t="s">
        <v>4258</v>
      </c>
      <c r="B2623" s="301" t="s">
        <v>5278</v>
      </c>
      <c r="C2623" s="316" t="s">
        <v>8682</v>
      </c>
      <c r="D2623" s="465" t="s">
        <v>436</v>
      </c>
      <c r="E2623" s="465" t="s">
        <v>6017</v>
      </c>
      <c r="F2623" s="469" t="str">
        <f t="shared" si="80"/>
        <v>other</v>
      </c>
      <c r="G2623" s="260">
        <v>1.1622905555555601E-4</v>
      </c>
      <c r="H2623" s="260">
        <v>0.269104669199</v>
      </c>
      <c r="I2623" s="260">
        <v>1.885500312E-4</v>
      </c>
      <c r="J2623" s="260">
        <v>6.9142356210011302E-4</v>
      </c>
      <c r="K2623" s="260">
        <v>0.27010087193976301</v>
      </c>
      <c r="L2623" s="301">
        <f t="shared" si="81"/>
        <v>0.97236313898314686</v>
      </c>
      <c r="M2623" s="459">
        <f>IFERROR((Tableau1[[#This Row],[Scope 1
(kg CO2-eq)]]+Tableau1[[#This Row],[Scope 2 energy
(kg CO2-eq)]]+Tableau1[[#This Row],[Scope 2 Infrastructure
(kg CO2-eq)]])/Tableau1[[#This Row],[Total CO2-emissions
(kg CO2-eq)
for scope 3 use ]],"")</f>
        <v>0.99744012801942517</v>
      </c>
      <c r="N2623" s="436" t="s">
        <v>436</v>
      </c>
      <c r="O2623" s="259">
        <v>3.6</v>
      </c>
      <c r="P2623" s="259" t="s">
        <v>4258</v>
      </c>
      <c r="Q2623" s="259" t="s">
        <v>5278</v>
      </c>
    </row>
    <row r="2624" spans="1:17" ht="21.75" customHeight="1">
      <c r="A2624" s="301" t="s">
        <v>4258</v>
      </c>
      <c r="B2624" s="301" t="s">
        <v>5278</v>
      </c>
      <c r="C2624" s="316" t="s">
        <v>8683</v>
      </c>
      <c r="D2624" s="465" t="s">
        <v>436</v>
      </c>
      <c r="E2624" s="465" t="s">
        <v>6051</v>
      </c>
      <c r="F2624" s="469" t="str">
        <f t="shared" si="80"/>
        <v>other</v>
      </c>
      <c r="G2624" s="260">
        <v>4.2894398250000001E-5</v>
      </c>
      <c r="H2624" s="260">
        <v>0.29731228426200002</v>
      </c>
      <c r="I2624" s="260">
        <v>1.9987445799999999E-4</v>
      </c>
      <c r="J2624" s="260">
        <v>6.9103003234044708E-4</v>
      </c>
      <c r="K2624" s="260">
        <v>0.298246083481919</v>
      </c>
      <c r="L2624" s="301">
        <f t="shared" si="81"/>
        <v>1.0736859005349084</v>
      </c>
      <c r="M2624" s="459">
        <f>IFERROR((Tableau1[[#This Row],[Scope 1
(kg CO2-eq)]]+Tableau1[[#This Row],[Scope 2 energy
(kg CO2-eq)]]+Tableau1[[#This Row],[Scope 2 Infrastructure
(kg CO2-eq)]])/Tableau1[[#This Row],[Total CO2-emissions
(kg CO2-eq)
for scope 3 use ]],"")</f>
        <v>0.99768301948645421</v>
      </c>
      <c r="N2624" s="436" t="s">
        <v>436</v>
      </c>
      <c r="O2624" s="259">
        <v>3.6</v>
      </c>
      <c r="P2624" s="259" t="s">
        <v>4258</v>
      </c>
      <c r="Q2624" s="259" t="s">
        <v>5278</v>
      </c>
    </row>
    <row r="2625" spans="1:17" ht="21.75" customHeight="1">
      <c r="A2625" s="301" t="s">
        <v>4258</v>
      </c>
      <c r="B2625" s="301" t="s">
        <v>5278</v>
      </c>
      <c r="C2625" s="316" t="s">
        <v>8684</v>
      </c>
      <c r="D2625" s="465" t="s">
        <v>436</v>
      </c>
      <c r="E2625" s="465" t="s">
        <v>6045</v>
      </c>
      <c r="F2625" s="469" t="str">
        <f t="shared" si="80"/>
        <v>other</v>
      </c>
      <c r="G2625" s="260">
        <v>4.0628584638888901E-5</v>
      </c>
      <c r="H2625" s="260">
        <v>0.22593518763520001</v>
      </c>
      <c r="I2625" s="260">
        <v>1.8256387839999999E-4</v>
      </c>
      <c r="J2625" s="260">
        <v>6.9101787349061311E-4</v>
      </c>
      <c r="K2625" s="260">
        <v>0.22684939727433501</v>
      </c>
      <c r="L2625" s="301">
        <f t="shared" si="81"/>
        <v>0.81665783018760607</v>
      </c>
      <c r="M2625" s="459">
        <f>IFERROR((Tableau1[[#This Row],[Scope 1
(kg CO2-eq)]]+Tableau1[[#This Row],[Scope 2 energy
(kg CO2-eq)]]+Tableau1[[#This Row],[Scope 2 Infrastructure
(kg CO2-eq)]])/Tableau1[[#This Row],[Total CO2-emissions
(kg CO2-eq)
for scope 3 use ]],"")</f>
        <v>0.9969538505087564</v>
      </c>
      <c r="N2625" s="436" t="s">
        <v>436</v>
      </c>
      <c r="O2625" s="259">
        <v>3.6</v>
      </c>
      <c r="P2625" s="259" t="s">
        <v>4258</v>
      </c>
      <c r="Q2625" s="259" t="s">
        <v>5278</v>
      </c>
    </row>
    <row r="2626" spans="1:17" ht="21.75" customHeight="1">
      <c r="A2626" s="301" t="s">
        <v>4258</v>
      </c>
      <c r="B2626" s="301" t="s">
        <v>5278</v>
      </c>
      <c r="C2626" s="316" t="s">
        <v>8685</v>
      </c>
      <c r="D2626" s="465" t="s">
        <v>436</v>
      </c>
      <c r="E2626" s="465" t="s">
        <v>6016</v>
      </c>
      <c r="F2626" s="469" t="str">
        <f t="shared" ref="F2626:F2689" si="82">IF(ISNUMBER(SEARCH("{CH}", C2626)), "CH", "other")</f>
        <v>other</v>
      </c>
      <c r="G2626" s="260">
        <v>4.0222435916666698E-5</v>
      </c>
      <c r="H2626" s="260">
        <v>0.17266043760720001</v>
      </c>
      <c r="I2626" s="260">
        <v>1.7966171699999999E-4</v>
      </c>
      <c r="J2626" s="260">
        <v>6.9101569400802033E-4</v>
      </c>
      <c r="K2626" s="260">
        <v>0.173571337349475</v>
      </c>
      <c r="L2626" s="301">
        <f t="shared" ref="L2626:L2689" si="83">IF(N2626="MJ", K2626*3.6, IF(N2626="m", K2626*1000, ""))</f>
        <v>0.62485681445811003</v>
      </c>
      <c r="M2626" s="459">
        <f>IFERROR((Tableau1[[#This Row],[Scope 1
(kg CO2-eq)]]+Tableau1[[#This Row],[Scope 2 energy
(kg CO2-eq)]]+Tableau1[[#This Row],[Scope 2 Infrastructure
(kg CO2-eq)]])/Tableau1[[#This Row],[Total CO2-emissions
(kg CO2-eq)
for scope 3 use ]],"")</f>
        <v>0.99601883813358549</v>
      </c>
      <c r="N2626" s="436" t="s">
        <v>436</v>
      </c>
      <c r="O2626" s="259">
        <v>3.6</v>
      </c>
      <c r="P2626" s="259" t="s">
        <v>4258</v>
      </c>
      <c r="Q2626" s="259" t="s">
        <v>5278</v>
      </c>
    </row>
    <row r="2627" spans="1:17" ht="21.75" customHeight="1">
      <c r="A2627" s="301" t="s">
        <v>4258</v>
      </c>
      <c r="B2627" s="301" t="s">
        <v>5278</v>
      </c>
      <c r="C2627" s="316" t="s">
        <v>8686</v>
      </c>
      <c r="D2627" s="465" t="s">
        <v>436</v>
      </c>
      <c r="E2627" s="465" t="s">
        <v>6022</v>
      </c>
      <c r="F2627" s="469" t="str">
        <f t="shared" si="82"/>
        <v>other</v>
      </c>
      <c r="G2627" s="260">
        <v>4.04855837222222E-5</v>
      </c>
      <c r="H2627" s="260">
        <v>0.15627687568199999</v>
      </c>
      <c r="I2627" s="260">
        <v>1.8153839499999999E-4</v>
      </c>
      <c r="J2627" s="260">
        <v>6.9101710611651677E-4</v>
      </c>
      <c r="K2627" s="260">
        <v>0.15718991720682399</v>
      </c>
      <c r="L2627" s="301">
        <f t="shared" si="83"/>
        <v>0.56588370194456639</v>
      </c>
      <c r="M2627" s="459">
        <f>IFERROR((Tableau1[[#This Row],[Scope 1
(kg CO2-eq)]]+Tableau1[[#This Row],[Scope 2 energy
(kg CO2-eq)]]+Tableau1[[#This Row],[Scope 2 Infrastructure
(kg CO2-eq)]])/Tableau1[[#This Row],[Total CO2-emissions
(kg CO2-eq)
for scope 3 use ]],"")</f>
        <v>0.9956039321199428</v>
      </c>
      <c r="N2627" s="436" t="s">
        <v>436</v>
      </c>
      <c r="O2627" s="259">
        <v>3.6</v>
      </c>
      <c r="P2627" s="259" t="s">
        <v>4258</v>
      </c>
      <c r="Q2627" s="259" t="s">
        <v>5278</v>
      </c>
    </row>
    <row r="2628" spans="1:17" ht="21.75" customHeight="1">
      <c r="A2628" s="301" t="s">
        <v>4258</v>
      </c>
      <c r="B2628" s="301" t="s">
        <v>5278</v>
      </c>
      <c r="C2628" s="316" t="s">
        <v>8687</v>
      </c>
      <c r="D2628" s="465" t="s">
        <v>436</v>
      </c>
      <c r="E2628" s="465" t="s">
        <v>6059</v>
      </c>
      <c r="F2628" s="469" t="str">
        <f t="shared" si="82"/>
        <v>other</v>
      </c>
      <c r="G2628" s="260">
        <v>4.1837236222222202E-5</v>
      </c>
      <c r="H2628" s="260">
        <v>0.37476060075000001</v>
      </c>
      <c r="I2628" s="260">
        <v>1.91531134E-4</v>
      </c>
      <c r="J2628" s="260">
        <v>6.9102435937852178E-4</v>
      </c>
      <c r="K2628" s="260">
        <v>0.375684994063961</v>
      </c>
      <c r="L2628" s="301">
        <f t="shared" si="83"/>
        <v>1.3524659786302595</v>
      </c>
      <c r="M2628" s="459">
        <f>IFERROR((Tableau1[[#This Row],[Scope 1
(kg CO2-eq)]]+Tableau1[[#This Row],[Scope 2 energy
(kg CO2-eq)]]+Tableau1[[#This Row],[Scope 2 Infrastructure
(kg CO2-eq)]])/Tableau1[[#This Row],[Total CO2-emissions
(kg CO2-eq)
for scope 3 use ]],"")</f>
        <v>0.99816062670945771</v>
      </c>
      <c r="N2628" s="436" t="s">
        <v>436</v>
      </c>
      <c r="O2628" s="259">
        <v>3.6</v>
      </c>
      <c r="P2628" s="259" t="s">
        <v>4258</v>
      </c>
      <c r="Q2628" s="259" t="s">
        <v>5278</v>
      </c>
    </row>
    <row r="2629" spans="1:17" ht="21.75" customHeight="1">
      <c r="A2629" s="301" t="s">
        <v>4258</v>
      </c>
      <c r="B2629" s="301" t="s">
        <v>5278</v>
      </c>
      <c r="C2629" s="316" t="s">
        <v>8688</v>
      </c>
      <c r="D2629" s="465" t="s">
        <v>436</v>
      </c>
      <c r="E2629" s="465" t="s">
        <v>6018</v>
      </c>
      <c r="F2629" s="469" t="str">
        <f t="shared" si="82"/>
        <v>other</v>
      </c>
      <c r="G2629" s="260">
        <v>4.0213294305555603E-5</v>
      </c>
      <c r="H2629" s="260">
        <v>0.1453703843352</v>
      </c>
      <c r="I2629" s="260">
        <v>1.7961017400000001E-4</v>
      </c>
      <c r="J2629" s="260">
        <v>6.910156449521414E-4</v>
      </c>
      <c r="K2629" s="260">
        <v>0.14628122234914201</v>
      </c>
      <c r="L2629" s="301">
        <f t="shared" si="83"/>
        <v>0.52661240045691127</v>
      </c>
      <c r="M2629" s="459">
        <f>IFERROR((Tableau1[[#This Row],[Scope 1
(kg CO2-eq)]]+Tableau1[[#This Row],[Scope 2 energy
(kg CO2-eq)]]+Tableau1[[#This Row],[Scope 2 Infrastructure
(kg CO2-eq)]])/Tableau1[[#This Row],[Total CO2-emissions
(kg CO2-eq)
for scope 3 use ]],"")</f>
        <v>0.99527612270023869</v>
      </c>
      <c r="N2629" s="436" t="s">
        <v>436</v>
      </c>
      <c r="O2629" s="259">
        <v>3.6</v>
      </c>
      <c r="P2629" s="259" t="s">
        <v>4258</v>
      </c>
      <c r="Q2629" s="259" t="s">
        <v>5278</v>
      </c>
    </row>
    <row r="2630" spans="1:17" ht="21.75" customHeight="1">
      <c r="A2630" s="301" t="s">
        <v>4258</v>
      </c>
      <c r="B2630" s="301" t="s">
        <v>5278</v>
      </c>
      <c r="C2630" s="316" t="s">
        <v>8689</v>
      </c>
      <c r="D2630" s="465" t="s">
        <v>436</v>
      </c>
      <c r="E2630" s="465" t="s">
        <v>6060</v>
      </c>
      <c r="F2630" s="469" t="str">
        <f t="shared" si="82"/>
        <v>other</v>
      </c>
      <c r="G2630" s="260">
        <v>3.9918150861111099E-5</v>
      </c>
      <c r="H2630" s="260">
        <v>0.105989329563</v>
      </c>
      <c r="I2630" s="260">
        <v>1.7754186449999999E-4</v>
      </c>
      <c r="J2630" s="260">
        <v>6.9101406114807098E-4</v>
      </c>
      <c r="K2630" s="260">
        <v>0.10689780384462801</v>
      </c>
      <c r="L2630" s="301">
        <f t="shared" si="83"/>
        <v>0.3848320938406608</v>
      </c>
      <c r="M2630" s="459">
        <f>IFERROR((Tableau1[[#This Row],[Scope 1
(kg CO2-eq)]]+Tableau1[[#This Row],[Scope 2 energy
(kg CO2-eq)]]+Tableau1[[#This Row],[Scope 2 Infrastructure
(kg CO2-eq)]])/Tableau1[[#This Row],[Total CO2-emissions
(kg CO2-eq)
for scope 3 use ]],"")</f>
        <v>0.99353574871125272</v>
      </c>
      <c r="N2630" s="436" t="s">
        <v>436</v>
      </c>
      <c r="O2630" s="259">
        <v>3.6</v>
      </c>
      <c r="P2630" s="259" t="s">
        <v>4258</v>
      </c>
      <c r="Q2630" s="259" t="s">
        <v>5278</v>
      </c>
    </row>
    <row r="2631" spans="1:17" ht="21.75" customHeight="1">
      <c r="A2631" s="301" t="s">
        <v>4258</v>
      </c>
      <c r="B2631" s="301" t="s">
        <v>5278</v>
      </c>
      <c r="C2631" s="316" t="s">
        <v>8690</v>
      </c>
      <c r="D2631" s="465" t="s">
        <v>436</v>
      </c>
      <c r="E2631" s="465" t="s">
        <v>119</v>
      </c>
      <c r="F2631" s="469" t="str">
        <f t="shared" si="82"/>
        <v>other</v>
      </c>
      <c r="G2631" s="260">
        <v>1.65887593055556E-5</v>
      </c>
      <c r="H2631" s="260">
        <v>3.0693581219199999E-2</v>
      </c>
      <c r="I2631" s="260">
        <v>1.7923775919999999E-4</v>
      </c>
      <c r="J2631" s="260">
        <v>6.9088887054666445E-4</v>
      </c>
      <c r="K2631" s="260">
        <v>3.1580296643407897E-2</v>
      </c>
      <c r="L2631" s="301">
        <f t="shared" si="83"/>
        <v>0.11368906791626843</v>
      </c>
      <c r="M2631" s="459">
        <f>IFERROR((Tableau1[[#This Row],[Scope 1
(kg CO2-eq)]]+Tableau1[[#This Row],[Scope 2 energy
(kg CO2-eq)]]+Tableau1[[#This Row],[Scope 2 Infrastructure
(kg CO2-eq)]])/Tableau1[[#This Row],[Total CO2-emissions
(kg CO2-eq)
for scope 3 use ]],"")</f>
        <v>0.97812278606804792</v>
      </c>
      <c r="N2631" s="436" t="s">
        <v>436</v>
      </c>
      <c r="O2631" s="259">
        <v>3.6</v>
      </c>
      <c r="P2631" s="259" t="s">
        <v>4258</v>
      </c>
      <c r="Q2631" s="259" t="s">
        <v>5278</v>
      </c>
    </row>
    <row r="2632" spans="1:17" ht="21.75" customHeight="1">
      <c r="A2632" s="301" t="s">
        <v>4258</v>
      </c>
      <c r="B2632" s="301" t="s">
        <v>5278</v>
      </c>
      <c r="C2632" s="316" t="s">
        <v>8691</v>
      </c>
      <c r="D2632" s="465" t="s">
        <v>436</v>
      </c>
      <c r="E2632" s="465" t="s">
        <v>6034</v>
      </c>
      <c r="F2632" s="469" t="str">
        <f t="shared" si="82"/>
        <v>other</v>
      </c>
      <c r="G2632" s="260">
        <v>4.0676251611111098E-5</v>
      </c>
      <c r="H2632" s="260">
        <v>0.19060807857049999</v>
      </c>
      <c r="I2632" s="260">
        <v>1.828946335E-4</v>
      </c>
      <c r="J2632" s="260">
        <v>6.9101812928197787E-4</v>
      </c>
      <c r="K2632" s="260">
        <v>0.19152266810789501</v>
      </c>
      <c r="L2632" s="301">
        <f t="shared" si="83"/>
        <v>0.68948160518842205</v>
      </c>
      <c r="M2632" s="459">
        <f>IFERROR((Tableau1[[#This Row],[Scope 1
(kg CO2-eq)]]+Tableau1[[#This Row],[Scope 2 energy
(kg CO2-eq)]]+Tableau1[[#This Row],[Scope 2 Infrastructure
(kg CO2-eq)]])/Tableau1[[#This Row],[Total CO2-emissions
(kg CO2-eq)
for scope 3 use ]],"")</f>
        <v>0.99639197459438789</v>
      </c>
      <c r="N2632" s="436" t="s">
        <v>436</v>
      </c>
      <c r="O2632" s="259">
        <v>3.6</v>
      </c>
      <c r="P2632" s="259" t="s">
        <v>4258</v>
      </c>
      <c r="Q2632" s="259" t="s">
        <v>5278</v>
      </c>
    </row>
    <row r="2633" spans="1:17" ht="21.75" customHeight="1">
      <c r="A2633" s="301" t="s">
        <v>4258</v>
      </c>
      <c r="B2633" s="301" t="s">
        <v>5278</v>
      </c>
      <c r="C2633" s="316" t="s">
        <v>8692</v>
      </c>
      <c r="D2633" s="465" t="s">
        <v>436</v>
      </c>
      <c r="E2633" s="465" t="s">
        <v>122</v>
      </c>
      <c r="F2633" s="469" t="str">
        <f t="shared" si="82"/>
        <v>other</v>
      </c>
      <c r="G2633" s="260">
        <v>4.0792480666666698E-5</v>
      </c>
      <c r="H2633" s="260">
        <v>0.30096609927119999</v>
      </c>
      <c r="I2633" s="260">
        <v>1.8374522759999999E-4</v>
      </c>
      <c r="J2633" s="260">
        <v>6.9101875299243029E-4</v>
      </c>
      <c r="K2633" s="260">
        <v>0.30188165572869302</v>
      </c>
      <c r="L2633" s="301">
        <f t="shared" si="83"/>
        <v>1.0867739606232949</v>
      </c>
      <c r="M2633" s="459">
        <f>IFERROR((Tableau1[[#This Row],[Scope 1
(kg CO2-eq)]]+Tableau1[[#This Row],[Scope 2 energy
(kg CO2-eq)]]+Tableau1[[#This Row],[Scope 2 Infrastructure
(kg CO2-eq)]])/Tableau1[[#This Row],[Total CO2-emissions
(kg CO2-eq)
for scope 3 use ]],"")</f>
        <v>0.99771096144428406</v>
      </c>
      <c r="N2633" s="436" t="s">
        <v>436</v>
      </c>
      <c r="O2633" s="259">
        <v>3.6</v>
      </c>
      <c r="P2633" s="259" t="s">
        <v>4258</v>
      </c>
      <c r="Q2633" s="259" t="s">
        <v>5278</v>
      </c>
    </row>
    <row r="2634" spans="1:17" ht="21.75" customHeight="1">
      <c r="A2634" s="301" t="s">
        <v>4258</v>
      </c>
      <c r="B2634" s="301" t="s">
        <v>5278</v>
      </c>
      <c r="C2634" s="316" t="s">
        <v>8693</v>
      </c>
      <c r="D2634" s="465" t="s">
        <v>436</v>
      </c>
      <c r="E2634" s="465" t="s">
        <v>6046</v>
      </c>
      <c r="F2634" s="469" t="str">
        <f t="shared" si="82"/>
        <v>other</v>
      </c>
      <c r="G2634" s="260">
        <v>4.1080441416666701E-5</v>
      </c>
      <c r="H2634" s="260">
        <v>0.17950572957790001</v>
      </c>
      <c r="I2634" s="260">
        <v>1.858484375E-4</v>
      </c>
      <c r="J2634" s="260">
        <v>6.910202982525973E-4</v>
      </c>
      <c r="K2634" s="260">
        <v>0.180423678869361</v>
      </c>
      <c r="L2634" s="301">
        <f t="shared" si="83"/>
        <v>0.64952524392969968</v>
      </c>
      <c r="M2634" s="459">
        <f>IFERROR((Tableau1[[#This Row],[Scope 1
(kg CO2-eq)]]+Tableau1[[#This Row],[Scope 2 energy
(kg CO2-eq)]]+Tableau1[[#This Row],[Scope 2 Infrastructure
(kg CO2-eq)]])/Tableau1[[#This Row],[Total CO2-emissions
(kg CO2-eq)
for scope 3 use ]],"")</f>
        <v>0.99617001262320637</v>
      </c>
      <c r="N2634" s="436" t="s">
        <v>436</v>
      </c>
      <c r="O2634" s="259">
        <v>3.6</v>
      </c>
      <c r="P2634" s="259" t="s">
        <v>4258</v>
      </c>
      <c r="Q2634" s="259" t="s">
        <v>5278</v>
      </c>
    </row>
    <row r="2635" spans="1:17" ht="21.75" customHeight="1">
      <c r="A2635" s="301" t="s">
        <v>4258</v>
      </c>
      <c r="B2635" s="301" t="s">
        <v>5278</v>
      </c>
      <c r="C2635" s="316" t="s">
        <v>8694</v>
      </c>
      <c r="D2635" s="465" t="s">
        <v>436</v>
      </c>
      <c r="E2635" s="465" t="s">
        <v>6052</v>
      </c>
      <c r="F2635" s="469" t="str">
        <f t="shared" si="82"/>
        <v>other</v>
      </c>
      <c r="G2635" s="260">
        <v>4.11026424722222E-5</v>
      </c>
      <c r="H2635" s="260">
        <v>0.16126071822140001</v>
      </c>
      <c r="I2635" s="260">
        <v>1.860052894E-4</v>
      </c>
      <c r="J2635" s="260">
        <v>6.9102041738830174E-4</v>
      </c>
      <c r="K2635" s="260">
        <v>0.162178846191363</v>
      </c>
      <c r="L2635" s="301">
        <f t="shared" si="83"/>
        <v>0.58384384628890684</v>
      </c>
      <c r="M2635" s="459">
        <f>IFERROR((Tableau1[[#This Row],[Scope 1
(kg CO2-eq)]]+Tableau1[[#This Row],[Scope 2 energy
(kg CO2-eq)]]+Tableau1[[#This Row],[Scope 2 Infrastructure
(kg CO2-eq)]])/Tableau1[[#This Row],[Total CO2-emissions
(kg CO2-eq)
for scope 3 use ]],"")</f>
        <v>0.99573914814219733</v>
      </c>
      <c r="N2635" s="436" t="s">
        <v>436</v>
      </c>
      <c r="O2635" s="259">
        <v>3.6</v>
      </c>
      <c r="P2635" s="259" t="s">
        <v>4258</v>
      </c>
      <c r="Q2635" s="259" t="s">
        <v>5278</v>
      </c>
    </row>
    <row r="2636" spans="1:17" ht="21.75" customHeight="1">
      <c r="A2636" s="301" t="s">
        <v>4258</v>
      </c>
      <c r="B2636" s="301" t="s">
        <v>5278</v>
      </c>
      <c r="C2636" s="316" t="s">
        <v>8695</v>
      </c>
      <c r="D2636" s="465" t="s">
        <v>436</v>
      </c>
      <c r="E2636" s="465" t="s">
        <v>4165</v>
      </c>
      <c r="F2636" s="469" t="str">
        <f t="shared" si="82"/>
        <v>other</v>
      </c>
      <c r="G2636" s="260">
        <v>1.18906241666667E-4</v>
      </c>
      <c r="H2636" s="260">
        <v>0.29777740811039999</v>
      </c>
      <c r="I2636" s="260">
        <v>1.957389756E-4</v>
      </c>
      <c r="J2636" s="260">
        <v>6.9143792846447093E-4</v>
      </c>
      <c r="K2636" s="260">
        <v>0.29878349250606201</v>
      </c>
      <c r="L2636" s="301">
        <f t="shared" si="83"/>
        <v>1.0756205730218233</v>
      </c>
      <c r="M2636" s="459">
        <f>IFERROR((Tableau1[[#This Row],[Scope 1
(kg CO2-eq)]]+Tableau1[[#This Row],[Scope 2 energy
(kg CO2-eq)]]+Tableau1[[#This Row],[Scope 2 Infrastructure
(kg CO2-eq)]])/Tableau1[[#This Row],[Total CO2-emissions
(kg CO2-eq)
for scope 3 use ]],"")</f>
        <v>0.99768581867560391</v>
      </c>
      <c r="N2636" s="436" t="s">
        <v>436</v>
      </c>
      <c r="O2636" s="259">
        <v>3.6</v>
      </c>
      <c r="P2636" s="259" t="s">
        <v>4258</v>
      </c>
      <c r="Q2636" s="259" t="s">
        <v>5278</v>
      </c>
    </row>
    <row r="2637" spans="1:17" ht="21.75" customHeight="1">
      <c r="A2637" s="301" t="s">
        <v>4258</v>
      </c>
      <c r="B2637" s="301" t="s">
        <v>5278</v>
      </c>
      <c r="C2637" s="316" t="s">
        <v>8696</v>
      </c>
      <c r="D2637" s="465" t="s">
        <v>436</v>
      </c>
      <c r="E2637" s="465" t="s">
        <v>6061</v>
      </c>
      <c r="F2637" s="469" t="str">
        <f t="shared" si="82"/>
        <v>other</v>
      </c>
      <c r="G2637" s="260">
        <v>4.0745466666666699E-5</v>
      </c>
      <c r="H2637" s="260">
        <v>0.23281584308</v>
      </c>
      <c r="I2637" s="260">
        <v>1.8339832E-4</v>
      </c>
      <c r="J2637" s="260">
        <v>6.9101850070505625E-4</v>
      </c>
      <c r="K2637" s="260">
        <v>0.23373100507563199</v>
      </c>
      <c r="L2637" s="301">
        <f t="shared" si="83"/>
        <v>0.84143161827227519</v>
      </c>
      <c r="M2637" s="459">
        <f>IFERROR((Tableau1[[#This Row],[Scope 1
(kg CO2-eq)]]+Tableau1[[#This Row],[Scope 2 energy
(kg CO2-eq)]]+Tableau1[[#This Row],[Scope 2 Infrastructure
(kg CO2-eq)]])/Tableau1[[#This Row],[Total CO2-emissions
(kg CO2-eq)
for scope 3 use ]],"")</f>
        <v>0.99704353212043162</v>
      </c>
      <c r="N2637" s="436" t="s">
        <v>436</v>
      </c>
      <c r="O2637" s="259">
        <v>3.6</v>
      </c>
      <c r="P2637" s="259" t="s">
        <v>4258</v>
      </c>
      <c r="Q2637" s="259" t="s">
        <v>5278</v>
      </c>
    </row>
    <row r="2638" spans="1:17" ht="21.75" customHeight="1">
      <c r="A2638" s="301" t="s">
        <v>4258</v>
      </c>
      <c r="B2638" s="301" t="s">
        <v>5278</v>
      </c>
      <c r="C2638" s="316" t="s">
        <v>8697</v>
      </c>
      <c r="D2638" s="465" t="s">
        <v>436</v>
      </c>
      <c r="E2638" s="465" t="s">
        <v>6062</v>
      </c>
      <c r="F2638" s="469" t="str">
        <f t="shared" si="82"/>
        <v>other</v>
      </c>
      <c r="G2638" s="260">
        <v>1.04873868611111E-9</v>
      </c>
      <c r="H2638" s="260">
        <v>0.3692686095296</v>
      </c>
      <c r="I2638" s="260">
        <v>3.0521647399999998E-4</v>
      </c>
      <c r="J2638" s="260">
        <v>2.3237432136869137E-3</v>
      </c>
      <c r="K2638" s="260">
        <v>0.37189757083476199</v>
      </c>
      <c r="L2638" s="301">
        <f t="shared" si="83"/>
        <v>1.3388312550051431</v>
      </c>
      <c r="M2638" s="459">
        <f>IFERROR((Tableau1[[#This Row],[Scope 1
(kg CO2-eq)]]+Tableau1[[#This Row],[Scope 2 energy
(kg CO2-eq)]]+Tableau1[[#This Row],[Scope 2 Infrastructure
(kg CO2-eq)]])/Tableau1[[#This Row],[Total CO2-emissions
(kg CO2-eq)
for scope 3 use ]],"")</f>
        <v>0.99375165646495778</v>
      </c>
      <c r="N2638" s="436" t="s">
        <v>436</v>
      </c>
      <c r="O2638" s="259">
        <v>3.6</v>
      </c>
      <c r="P2638" s="259" t="s">
        <v>4258</v>
      </c>
      <c r="Q2638" s="259" t="s">
        <v>5278</v>
      </c>
    </row>
    <row r="2639" spans="1:17" ht="21.75" customHeight="1">
      <c r="A2639" s="301" t="s">
        <v>4258</v>
      </c>
      <c r="B2639" s="301" t="s">
        <v>5278</v>
      </c>
      <c r="C2639" s="316" t="s">
        <v>8698</v>
      </c>
      <c r="D2639" s="465" t="s">
        <v>436</v>
      </c>
      <c r="E2639" s="465" t="s">
        <v>6063</v>
      </c>
      <c r="F2639" s="469" t="str">
        <f t="shared" si="82"/>
        <v>other</v>
      </c>
      <c r="G2639" s="260">
        <v>1.21413655E-4</v>
      </c>
      <c r="H2639" s="260">
        <v>0.33067611683300002</v>
      </c>
      <c r="I2639" s="260">
        <v>2.0281991080000001E-4</v>
      </c>
      <c r="J2639" s="260">
        <v>6.9145138379108901E-4</v>
      </c>
      <c r="K2639" s="260">
        <v>0.33169180397883502</v>
      </c>
      <c r="L2639" s="301">
        <f t="shared" si="83"/>
        <v>1.1940904943238062</v>
      </c>
      <c r="M2639" s="459">
        <f>IFERROR((Tableau1[[#This Row],[Scope 1
(kg CO2-eq)]]+Tableau1[[#This Row],[Scope 2 energy
(kg CO2-eq)]]+Tableau1[[#This Row],[Scope 2 Infrastructure
(kg CO2-eq)]])/Tableau1[[#This Row],[Total CO2-emissions
(kg CO2-eq)
for scope 3 use ]],"")</f>
        <v>0.99791537333229041</v>
      </c>
      <c r="N2639" s="436" t="s">
        <v>436</v>
      </c>
      <c r="O2639" s="259">
        <v>3.6</v>
      </c>
      <c r="P2639" s="259" t="s">
        <v>4258</v>
      </c>
      <c r="Q2639" s="259" t="s">
        <v>5278</v>
      </c>
    </row>
    <row r="2640" spans="1:17" ht="21.75" customHeight="1">
      <c r="A2640" s="301" t="s">
        <v>4258</v>
      </c>
      <c r="B2640" s="301" t="s">
        <v>5278</v>
      </c>
      <c r="C2640" s="316" t="s">
        <v>8699</v>
      </c>
      <c r="D2640" s="465" t="s">
        <v>436</v>
      </c>
      <c r="E2640" s="465" t="s">
        <v>6064</v>
      </c>
      <c r="F2640" s="469" t="str">
        <f t="shared" si="82"/>
        <v>other</v>
      </c>
      <c r="G2640" s="260">
        <v>1.2429326249999999E-4</v>
      </c>
      <c r="H2640" s="260">
        <v>0.27138764576009999</v>
      </c>
      <c r="I2640" s="260">
        <v>2.1138380579999999E-4</v>
      </c>
      <c r="J2640" s="260">
        <v>6.9146683639275102E-4</v>
      </c>
      <c r="K2640" s="260">
        <v>0.27241479005015001</v>
      </c>
      <c r="L2640" s="301">
        <f t="shared" si="83"/>
        <v>0.98069324418054005</v>
      </c>
      <c r="M2640" s="459">
        <f>IFERROR((Tableau1[[#This Row],[Scope 1
(kg CO2-eq)]]+Tableau1[[#This Row],[Scope 2 energy
(kg CO2-eq)]]+Tableau1[[#This Row],[Scope 2 Infrastructure
(kg CO2-eq)]])/Tableau1[[#This Row],[Total CO2-emissions
(kg CO2-eq)
for scope 3 use ]],"")</f>
        <v>0.99746171189301902</v>
      </c>
      <c r="N2640" s="436" t="s">
        <v>436</v>
      </c>
      <c r="O2640" s="259">
        <v>3.6</v>
      </c>
      <c r="P2640" s="259" t="s">
        <v>4258</v>
      </c>
      <c r="Q2640" s="259" t="s">
        <v>5278</v>
      </c>
    </row>
    <row r="2641" spans="1:17" ht="21.75" customHeight="1">
      <c r="A2641" s="301" t="s">
        <v>4258</v>
      </c>
      <c r="B2641" s="301" t="s">
        <v>5278</v>
      </c>
      <c r="C2641" s="316" t="s">
        <v>8700</v>
      </c>
      <c r="D2641" s="465" t="s">
        <v>436</v>
      </c>
      <c r="E2641" s="465" t="s">
        <v>6065</v>
      </c>
      <c r="F2641" s="469" t="str">
        <f t="shared" si="82"/>
        <v>other</v>
      </c>
      <c r="G2641" s="260">
        <v>3.99103151944444E-5</v>
      </c>
      <c r="H2641" s="260">
        <v>6.1260256763999996E-3</v>
      </c>
      <c r="I2641" s="260">
        <v>1.7749032839999999E-4</v>
      </c>
      <c r="J2641" s="260">
        <v>6.9101401910017554E-4</v>
      </c>
      <c r="K2641" s="260">
        <v>7.0344603865104003E-3</v>
      </c>
      <c r="L2641" s="301">
        <f t="shared" si="83"/>
        <v>2.5324057391437442E-2</v>
      </c>
      <c r="M2641" s="459">
        <f>IFERROR((Tableau1[[#This Row],[Scope 1
(kg CO2-eq)]]+Tableau1[[#This Row],[Scope 2 energy
(kg CO2-eq)]]+Tableau1[[#This Row],[Scope 2 Infrastructure
(kg CO2-eq)]])/Tableau1[[#This Row],[Total CO2-emissions
(kg CO2-eq)
for scope 3 use ]],"")</f>
        <v>0.9017644526307782</v>
      </c>
      <c r="N2641" s="436" t="s">
        <v>436</v>
      </c>
      <c r="O2641" s="259">
        <v>3.6</v>
      </c>
      <c r="P2641" s="259" t="s">
        <v>4258</v>
      </c>
      <c r="Q2641" s="259" t="s">
        <v>5278</v>
      </c>
    </row>
    <row r="2642" spans="1:17" ht="21.75" customHeight="1">
      <c r="A2642" s="301" t="s">
        <v>4258</v>
      </c>
      <c r="B2642" s="301" t="s">
        <v>5278</v>
      </c>
      <c r="C2642" s="316" t="s">
        <v>8701</v>
      </c>
      <c r="D2642" s="465" t="s">
        <v>436</v>
      </c>
      <c r="E2642" s="465" t="s">
        <v>6047</v>
      </c>
      <c r="F2642" s="469" t="str">
        <f t="shared" si="82"/>
        <v>other</v>
      </c>
      <c r="G2642" s="260">
        <v>4.0375231416666699E-5</v>
      </c>
      <c r="H2642" s="260">
        <v>0.1913134141774</v>
      </c>
      <c r="I2642" s="260">
        <v>1.8073956180000001E-4</v>
      </c>
      <c r="J2642" s="260">
        <v>6.9101651394198633E-4</v>
      </c>
      <c r="K2642" s="260">
        <v>0.19222554586232701</v>
      </c>
      <c r="L2642" s="301">
        <f t="shared" si="83"/>
        <v>0.69201196510437724</v>
      </c>
      <c r="M2642" s="459">
        <f>IFERROR((Tableau1[[#This Row],[Scope 1
(kg CO2-eq)]]+Tableau1[[#This Row],[Scope 2 energy
(kg CO2-eq)]]+Tableau1[[#This Row],[Scope 2 Infrastructure
(kg CO2-eq)]])/Tableau1[[#This Row],[Total CO2-emissions
(kg CO2-eq)
for scope 3 use ]],"")</f>
        <v>0.9964051765928903</v>
      </c>
      <c r="N2642" s="436" t="s">
        <v>436</v>
      </c>
      <c r="O2642" s="259">
        <v>3.6</v>
      </c>
      <c r="P2642" s="259" t="s">
        <v>4258</v>
      </c>
      <c r="Q2642" s="259" t="s">
        <v>5278</v>
      </c>
    </row>
    <row r="2643" spans="1:17" ht="21.75" customHeight="1">
      <c r="A2643" s="301" t="s">
        <v>4258</v>
      </c>
      <c r="B2643" s="301" t="s">
        <v>5278</v>
      </c>
      <c r="C2643" s="316" t="s">
        <v>8702</v>
      </c>
      <c r="D2643" s="465" t="s">
        <v>436</v>
      </c>
      <c r="E2643" s="465" t="s">
        <v>6019</v>
      </c>
      <c r="F2643" s="469" t="str">
        <f t="shared" si="82"/>
        <v>other</v>
      </c>
      <c r="G2643" s="260">
        <v>4.8999688527777801E-6</v>
      </c>
      <c r="H2643" s="260">
        <v>0.1964151165395</v>
      </c>
      <c r="I2643" s="260">
        <v>1.7566459420000001E-4</v>
      </c>
      <c r="J2643" s="260">
        <v>6.9082614594868225E-4</v>
      </c>
      <c r="K2643" s="260">
        <v>0.19728650646358101</v>
      </c>
      <c r="L2643" s="301">
        <f t="shared" si="83"/>
        <v>0.71023142326889166</v>
      </c>
      <c r="M2643" s="459">
        <f>IFERROR((Tableau1[[#This Row],[Scope 1
(kg CO2-eq)]]+Tableau1[[#This Row],[Scope 2 energy
(kg CO2-eq)]]+Tableau1[[#This Row],[Scope 2 Infrastructure
(kg CO2-eq)]])/Tableau1[[#This Row],[Total CO2-emissions
(kg CO2-eq)
for scope 3 use ]],"")</f>
        <v>0.99649836487344479</v>
      </c>
      <c r="N2643" s="436" t="s">
        <v>436</v>
      </c>
      <c r="O2643" s="259">
        <v>3.6</v>
      </c>
      <c r="P2643" s="259" t="s">
        <v>4258</v>
      </c>
      <c r="Q2643" s="259" t="s">
        <v>5278</v>
      </c>
    </row>
    <row r="2644" spans="1:17" ht="21.75" customHeight="1">
      <c r="A2644" s="301" t="s">
        <v>4258</v>
      </c>
      <c r="B2644" s="301" t="s">
        <v>5278</v>
      </c>
      <c r="C2644" s="316" t="s">
        <v>8703</v>
      </c>
      <c r="D2644" s="465" t="s">
        <v>436</v>
      </c>
      <c r="E2644" s="465" t="s">
        <v>6020</v>
      </c>
      <c r="F2644" s="469" t="str">
        <f t="shared" si="82"/>
        <v>other</v>
      </c>
      <c r="G2644" s="260">
        <v>4.8701280222222203E-6</v>
      </c>
      <c r="H2644" s="260">
        <v>0.19989366974850001</v>
      </c>
      <c r="I2644" s="260">
        <v>1.7401142850000001E-4</v>
      </c>
      <c r="J2644" s="260">
        <v>6.9082598581627979E-4</v>
      </c>
      <c r="K2644" s="260">
        <v>0.20076337716777501</v>
      </c>
      <c r="L2644" s="301">
        <f t="shared" si="83"/>
        <v>0.72274815780399004</v>
      </c>
      <c r="M2644" s="459">
        <f>IFERROR((Tableau1[[#This Row],[Scope 1
(kg CO2-eq)]]+Tableau1[[#This Row],[Scope 2 energy
(kg CO2-eq)]]+Tableau1[[#This Row],[Scope 2 Infrastructure
(kg CO2-eq)]])/Tableau1[[#This Row],[Total CO2-emissions
(kg CO2-eq)
for scope 3 use ]],"")</f>
        <v>0.99655900457295321</v>
      </c>
      <c r="N2644" s="436" t="s">
        <v>436</v>
      </c>
      <c r="O2644" s="259">
        <v>3.6</v>
      </c>
      <c r="P2644" s="259" t="s">
        <v>4258</v>
      </c>
      <c r="Q2644" s="259" t="s">
        <v>5278</v>
      </c>
    </row>
    <row r="2645" spans="1:17" ht="21.75" customHeight="1">
      <c r="A2645" s="301" t="s">
        <v>4258</v>
      </c>
      <c r="B2645" s="301" t="s">
        <v>5278</v>
      </c>
      <c r="C2645" s="316" t="s">
        <v>8704</v>
      </c>
      <c r="D2645" s="465" t="s">
        <v>436</v>
      </c>
      <c r="E2645" s="465" t="s">
        <v>6066</v>
      </c>
      <c r="F2645" s="469" t="str">
        <f t="shared" si="82"/>
        <v>other</v>
      </c>
      <c r="G2645" s="260">
        <v>4.1026897694444397E-5</v>
      </c>
      <c r="H2645" s="260">
        <v>9.9652881457999998E-2</v>
      </c>
      <c r="I2645" s="260">
        <v>1.85448809E-4</v>
      </c>
      <c r="J2645" s="260">
        <v>6.9102001092530957E-4</v>
      </c>
      <c r="K2645" s="260">
        <v>0.100570376491855</v>
      </c>
      <c r="L2645" s="301">
        <f t="shared" si="83"/>
        <v>0.36205335537067801</v>
      </c>
      <c r="M2645" s="459">
        <f>IFERROR((Tableau1[[#This Row],[Scope 1
(kg CO2-eq)]]+Tableau1[[#This Row],[Scope 2 energy
(kg CO2-eq)]]+Tableau1[[#This Row],[Scope 2 Infrastructure
(kg CO2-eq)]])/Tableau1[[#This Row],[Total CO2-emissions
(kg CO2-eq)
for scope 3 use ]],"")</f>
        <v>0.99312899731247872</v>
      </c>
      <c r="N2645" s="436" t="s">
        <v>436</v>
      </c>
      <c r="O2645" s="259">
        <v>3.6</v>
      </c>
      <c r="P2645" s="259" t="s">
        <v>4258</v>
      </c>
      <c r="Q2645" s="259" t="s">
        <v>5278</v>
      </c>
    </row>
    <row r="2646" spans="1:17" ht="21.75" customHeight="1">
      <c r="A2646" s="301" t="s">
        <v>4258</v>
      </c>
      <c r="B2646" s="301" t="s">
        <v>5278</v>
      </c>
      <c r="C2646" s="316" t="s">
        <v>8705</v>
      </c>
      <c r="D2646" s="465" t="s">
        <v>436</v>
      </c>
      <c r="E2646" s="465" t="s">
        <v>123</v>
      </c>
      <c r="F2646" s="469" t="str">
        <f t="shared" si="82"/>
        <v>other</v>
      </c>
      <c r="G2646" s="260">
        <v>3.9456499499999999E-5</v>
      </c>
      <c r="H2646" s="260">
        <v>0.1797699861464</v>
      </c>
      <c r="I2646" s="260">
        <v>1.743969808E-4</v>
      </c>
      <c r="J2646" s="260">
        <v>6.9101158382621703E-4</v>
      </c>
      <c r="K2646" s="260">
        <v>0.18067485094119601</v>
      </c>
      <c r="L2646" s="301">
        <f t="shared" si="83"/>
        <v>0.65042946338830565</v>
      </c>
      <c r="M2646" s="459">
        <f>IFERROR((Tableau1[[#This Row],[Scope 1
(kg CO2-eq)]]+Tableau1[[#This Row],[Scope 2 energy
(kg CO2-eq)]]+Tableau1[[#This Row],[Scope 2 Infrastructure
(kg CO2-eq)]])/Tableau1[[#This Row],[Total CO2-emissions
(kg CO2-eq)
for scope 3 use ]],"")</f>
        <v>0.99617538738293498</v>
      </c>
      <c r="N2646" s="436" t="s">
        <v>436</v>
      </c>
      <c r="O2646" s="259">
        <v>3.6</v>
      </c>
      <c r="P2646" s="259" t="s">
        <v>4258</v>
      </c>
      <c r="Q2646" s="259" t="s">
        <v>5278</v>
      </c>
    </row>
    <row r="2647" spans="1:17" ht="21.75" customHeight="1">
      <c r="A2647" s="301" t="s">
        <v>4258</v>
      </c>
      <c r="B2647" s="301" t="s">
        <v>5278</v>
      </c>
      <c r="C2647" s="316" t="s">
        <v>8706</v>
      </c>
      <c r="D2647" s="465" t="s">
        <v>436</v>
      </c>
      <c r="E2647" s="465" t="s">
        <v>6067</v>
      </c>
      <c r="F2647" s="469" t="str">
        <f t="shared" si="82"/>
        <v>other</v>
      </c>
      <c r="G2647" s="260">
        <v>4.1337712472222198E-5</v>
      </c>
      <c r="H2647" s="260">
        <v>0.16084861183019999</v>
      </c>
      <c r="I2647" s="260">
        <v>1.877426268E-4</v>
      </c>
      <c r="J2647" s="260">
        <v>6.9102167882517185E-4</v>
      </c>
      <c r="K2647" s="260">
        <v>0.161768713582922</v>
      </c>
      <c r="L2647" s="301">
        <f t="shared" si="83"/>
        <v>0.58236736889851926</v>
      </c>
      <c r="M2647" s="459">
        <f>IFERROR((Tableau1[[#This Row],[Scope 1
(kg CO2-eq)]]+Tableau1[[#This Row],[Scope 2 energy
(kg CO2-eq)]]+Tableau1[[#This Row],[Scope 2 Infrastructure
(kg CO2-eq)]])/Tableau1[[#This Row],[Total CO2-emissions
(kg CO2-eq)
for scope 3 use ]],"")</f>
        <v>0.9957283370922303</v>
      </c>
      <c r="N2647" s="436" t="s">
        <v>436</v>
      </c>
      <c r="O2647" s="259">
        <v>3.6</v>
      </c>
      <c r="P2647" s="259" t="s">
        <v>4258</v>
      </c>
      <c r="Q2647" s="259" t="s">
        <v>5278</v>
      </c>
    </row>
    <row r="2648" spans="1:17" ht="21.75" customHeight="1">
      <c r="A2648" s="301" t="s">
        <v>4258</v>
      </c>
      <c r="B2648" s="301" t="s">
        <v>5278</v>
      </c>
      <c r="C2648" s="316" t="s">
        <v>8707</v>
      </c>
      <c r="D2648" s="465" t="s">
        <v>436</v>
      </c>
      <c r="E2648" s="465" t="s">
        <v>6053</v>
      </c>
      <c r="F2648" s="469" t="str">
        <f t="shared" si="82"/>
        <v>other</v>
      </c>
      <c r="G2648" s="260">
        <v>4.2676305527777797E-5</v>
      </c>
      <c r="H2648" s="260">
        <v>0.34658378718999999</v>
      </c>
      <c r="I2648" s="260">
        <v>1.981187367E-4</v>
      </c>
      <c r="J2648" s="260">
        <v>6.9102886200735113E-4</v>
      </c>
      <c r="K2648" s="260">
        <v>0.34751560958091499</v>
      </c>
      <c r="L2648" s="301">
        <f t="shared" si="83"/>
        <v>1.2510561944912939</v>
      </c>
      <c r="M2648" s="459">
        <f>IFERROR((Tableau1[[#This Row],[Scope 1
(kg CO2-eq)]]+Tableau1[[#This Row],[Scope 2 energy
(kg CO2-eq)]]+Tableau1[[#This Row],[Scope 2 Infrastructure
(kg CO2-eq)]])/Tableau1[[#This Row],[Total CO2-emissions
(kg CO2-eq)
for scope 3 use ]],"")</f>
        <v>0.99801152141188554</v>
      </c>
      <c r="N2648" s="436" t="s">
        <v>436</v>
      </c>
      <c r="O2648" s="259">
        <v>3.6</v>
      </c>
      <c r="P2648" s="259" t="s">
        <v>4258</v>
      </c>
      <c r="Q2648" s="259" t="s">
        <v>5278</v>
      </c>
    </row>
    <row r="2649" spans="1:17" ht="21.75" customHeight="1">
      <c r="A2649" s="301" t="s">
        <v>4258</v>
      </c>
      <c r="B2649" s="301" t="s">
        <v>5278</v>
      </c>
      <c r="C2649" s="316" t="s">
        <v>8708</v>
      </c>
      <c r="D2649" s="465" t="s">
        <v>436</v>
      </c>
      <c r="E2649" s="465" t="s">
        <v>6024</v>
      </c>
      <c r="F2649" s="469" t="str">
        <f t="shared" si="82"/>
        <v>other</v>
      </c>
      <c r="G2649" s="260">
        <v>5.1051327250000003E-5</v>
      </c>
      <c r="H2649" s="260">
        <v>0.22888363156780001</v>
      </c>
      <c r="I2649" s="260">
        <v>2.003350448E-4</v>
      </c>
      <c r="J2649" s="260">
        <v>6.9107380419985097E-4</v>
      </c>
      <c r="K2649" s="260">
        <v>0.229826093891174</v>
      </c>
      <c r="L2649" s="301">
        <f t="shared" si="83"/>
        <v>0.82737393800822645</v>
      </c>
      <c r="M2649" s="459">
        <f>IFERROR((Tableau1[[#This Row],[Scope 1
(kg CO2-eq)]]+Tableau1[[#This Row],[Scope 2 energy
(kg CO2-eq)]]+Tableau1[[#This Row],[Scope 2 Infrastructure
(kg CO2-eq)]])/Tableau1[[#This Row],[Total CO2-emissions
(kg CO2-eq)
for scope 3 use ]],"")</f>
        <v>0.99699304835398173</v>
      </c>
      <c r="N2649" s="436" t="s">
        <v>436</v>
      </c>
      <c r="O2649" s="259">
        <v>3.6</v>
      </c>
      <c r="P2649" s="259" t="s">
        <v>4258</v>
      </c>
      <c r="Q2649" s="259" t="s">
        <v>5278</v>
      </c>
    </row>
    <row r="2650" spans="1:17" ht="21.75" customHeight="1">
      <c r="A2650" s="301" t="s">
        <v>4258</v>
      </c>
      <c r="B2650" s="301" t="s">
        <v>5278</v>
      </c>
      <c r="C2650" s="316" t="s">
        <v>8709</v>
      </c>
      <c r="D2650" s="465" t="s">
        <v>436</v>
      </c>
      <c r="E2650" s="465" t="s">
        <v>6068</v>
      </c>
      <c r="F2650" s="469" t="str">
        <f t="shared" si="82"/>
        <v>other</v>
      </c>
      <c r="G2650" s="260">
        <v>1.14100366111111E-4</v>
      </c>
      <c r="H2650" s="260">
        <v>0.22373785576060001</v>
      </c>
      <c r="I2650" s="260">
        <v>1.8308016839999999E-4</v>
      </c>
      <c r="J2650" s="260">
        <v>6.9141213908845405E-4</v>
      </c>
      <c r="K2650" s="260">
        <v>0.22472644861136701</v>
      </c>
      <c r="L2650" s="301">
        <f t="shared" si="83"/>
        <v>0.80901521500092122</v>
      </c>
      <c r="M2650" s="459">
        <f>IFERROR((Tableau1[[#This Row],[Scope 1
(kg CO2-eq)]]+Tableau1[[#This Row],[Scope 2 energy
(kg CO2-eq)]]+Tableau1[[#This Row],[Scope 2 Infrastructure
(kg CO2-eq)]])/Tableau1[[#This Row],[Total CO2-emissions
(kg CO2-eq)
for scope 3 use ]],"")</f>
        <v>0.99692331578891458</v>
      </c>
      <c r="N2650" s="436" t="s">
        <v>436</v>
      </c>
      <c r="O2650" s="259">
        <v>3.6</v>
      </c>
      <c r="P2650" s="259" t="s">
        <v>4258</v>
      </c>
      <c r="Q2650" s="259" t="s">
        <v>5278</v>
      </c>
    </row>
    <row r="2651" spans="1:17" ht="21.75" customHeight="1">
      <c r="A2651" s="301" t="s">
        <v>4258</v>
      </c>
      <c r="B2651" s="301" t="s">
        <v>5278</v>
      </c>
      <c r="C2651" s="316" t="s">
        <v>8710</v>
      </c>
      <c r="D2651" s="465" t="s">
        <v>436</v>
      </c>
      <c r="E2651" s="465" t="s">
        <v>6029</v>
      </c>
      <c r="F2651" s="469" t="str">
        <f t="shared" si="82"/>
        <v>other</v>
      </c>
      <c r="G2651" s="260">
        <v>3.9949493527777802E-5</v>
      </c>
      <c r="H2651" s="260">
        <v>0.18197887974759999</v>
      </c>
      <c r="I2651" s="260">
        <v>1.7776829199999999E-4</v>
      </c>
      <c r="J2651" s="260">
        <v>6.9101422933965414E-4</v>
      </c>
      <c r="K2651" s="260">
        <v>0.18288761134341899</v>
      </c>
      <c r="L2651" s="301">
        <f t="shared" si="83"/>
        <v>0.65839540083630843</v>
      </c>
      <c r="M2651" s="459">
        <f>IFERROR((Tableau1[[#This Row],[Scope 1
(kg CO2-eq)]]+Tableau1[[#This Row],[Scope 2 energy
(kg CO2-eq)]]+Tableau1[[#This Row],[Scope 2 Infrastructure
(kg CO2-eq)]])/Tableau1[[#This Row],[Total CO2-emissions
(kg CO2-eq)
for scope 3 use ]],"")</f>
        <v>0.99622164779114719</v>
      </c>
      <c r="N2651" s="436" t="s">
        <v>436</v>
      </c>
      <c r="O2651" s="259">
        <v>3.6</v>
      </c>
      <c r="P2651" s="259" t="s">
        <v>4258</v>
      </c>
      <c r="Q2651" s="259" t="s">
        <v>5278</v>
      </c>
    </row>
    <row r="2652" spans="1:17" ht="21.75" customHeight="1">
      <c r="A2652" s="301" t="s">
        <v>4258</v>
      </c>
      <c r="B2652" s="301" t="s">
        <v>5278</v>
      </c>
      <c r="C2652" s="316" t="s">
        <v>8711</v>
      </c>
      <c r="D2652" s="465" t="s">
        <v>436</v>
      </c>
      <c r="E2652" s="465" t="s">
        <v>6027</v>
      </c>
      <c r="F2652" s="469" t="str">
        <f t="shared" si="82"/>
        <v>other</v>
      </c>
      <c r="G2652" s="260">
        <v>4.0819252527777799E-5</v>
      </c>
      <c r="H2652" s="260">
        <v>5.7617995049999999E-3</v>
      </c>
      <c r="I2652" s="260">
        <v>1.839364065E-4</v>
      </c>
      <c r="J2652" s="260">
        <v>6.9101889665607421E-4</v>
      </c>
      <c r="K2652" s="260">
        <v>6.6775748194905201E-3</v>
      </c>
      <c r="L2652" s="301">
        <f t="shared" si="83"/>
        <v>2.4039269350165874E-2</v>
      </c>
      <c r="M2652" s="459">
        <f>IFERROR((Tableau1[[#This Row],[Scope 1
(kg CO2-eq)]]+Tableau1[[#This Row],[Scope 2 energy
(kg CO2-eq)]]+Tableau1[[#This Row],[Scope 2 Infrastructure
(kg CO2-eq)]])/Tableau1[[#This Row],[Total CO2-emissions
(kg CO2-eq)
for scope 3 use ]],"")</f>
        <v>0.89651637396172745</v>
      </c>
      <c r="N2652" s="436" t="s">
        <v>436</v>
      </c>
      <c r="O2652" s="259">
        <v>3.6</v>
      </c>
      <c r="P2652" s="259" t="s">
        <v>4258</v>
      </c>
      <c r="Q2652" s="259" t="s">
        <v>5278</v>
      </c>
    </row>
    <row r="2653" spans="1:17" ht="21.75" customHeight="1">
      <c r="A2653" s="301" t="s">
        <v>4258</v>
      </c>
      <c r="B2653" s="301" t="s">
        <v>5278</v>
      </c>
      <c r="C2653" s="316" t="s">
        <v>8712</v>
      </c>
      <c r="D2653" s="465" t="s">
        <v>436</v>
      </c>
      <c r="E2653" s="465" t="s">
        <v>6069</v>
      </c>
      <c r="F2653" s="469" t="str">
        <f t="shared" si="82"/>
        <v>other</v>
      </c>
      <c r="G2653" s="260">
        <v>1.44313390833333E-10</v>
      </c>
      <c r="H2653" s="260">
        <v>9.3555332727999999E-2</v>
      </c>
      <c r="I2653" s="260">
        <v>3.25455052E-4</v>
      </c>
      <c r="J2653" s="260">
        <v>2.3237432088335694E-3</v>
      </c>
      <c r="K2653" s="260">
        <v>9.6204530680459394E-2</v>
      </c>
      <c r="L2653" s="301">
        <f t="shared" si="83"/>
        <v>0.34633631044965385</v>
      </c>
      <c r="M2653" s="459">
        <f>IFERROR((Tableau1[[#This Row],[Scope 1
(kg CO2-eq)]]+Tableau1[[#This Row],[Scope 2 energy
(kg CO2-eq)]]+Tableau1[[#This Row],[Scope 2 Infrastructure
(kg CO2-eq)]])/Tableau1[[#This Row],[Total CO2-emissions
(kg CO2-eq)
for scope 3 use ]],"")</f>
        <v>0.97584580747174743</v>
      </c>
      <c r="N2653" s="436" t="s">
        <v>436</v>
      </c>
      <c r="O2653" s="259">
        <v>3.6</v>
      </c>
      <c r="P2653" s="259" t="s">
        <v>4258</v>
      </c>
      <c r="Q2653" s="259" t="s">
        <v>5278</v>
      </c>
    </row>
    <row r="2654" spans="1:17" ht="21.75" customHeight="1">
      <c r="A2654" s="301" t="s">
        <v>4258</v>
      </c>
      <c r="B2654" s="301" t="s">
        <v>5278</v>
      </c>
      <c r="C2654" s="316" t="s">
        <v>8713</v>
      </c>
      <c r="D2654" s="465" t="s">
        <v>436</v>
      </c>
      <c r="E2654" s="465" t="s">
        <v>6025</v>
      </c>
      <c r="F2654" s="469" t="str">
        <f t="shared" si="82"/>
        <v>other</v>
      </c>
      <c r="G2654" s="260">
        <v>2.5724493666666698E-6</v>
      </c>
      <c r="H2654" s="260">
        <v>0.1084795923106</v>
      </c>
      <c r="I2654" s="260">
        <v>1.8047110179999999E-4</v>
      </c>
      <c r="J2654" s="260">
        <v>6.9081365597166932E-4</v>
      </c>
      <c r="K2654" s="260">
        <v>0.109353449577145</v>
      </c>
      <c r="L2654" s="301">
        <f t="shared" si="83"/>
        <v>0.393672418477722</v>
      </c>
      <c r="M2654" s="459">
        <f>IFERROR((Tableau1[[#This Row],[Scope 1
(kg CO2-eq)]]+Tableau1[[#This Row],[Scope 2 energy
(kg CO2-eq)]]+Tableau1[[#This Row],[Scope 2 Infrastructure
(kg CO2-eq)]])/Tableau1[[#This Row],[Total CO2-emissions
(kg CO2-eq)
for scope 3 use ]],"")</f>
        <v>0.99368274418365743</v>
      </c>
      <c r="N2654" s="436" t="s">
        <v>436</v>
      </c>
      <c r="O2654" s="259">
        <v>3.6</v>
      </c>
      <c r="P2654" s="259" t="s">
        <v>4258</v>
      </c>
      <c r="Q2654" s="259" t="s">
        <v>5278</v>
      </c>
    </row>
    <row r="2655" spans="1:17" ht="21.75" customHeight="1">
      <c r="A2655" s="301" t="s">
        <v>4258</v>
      </c>
      <c r="B2655" s="301" t="s">
        <v>5278</v>
      </c>
      <c r="C2655" s="316" t="s">
        <v>8714</v>
      </c>
      <c r="D2655" s="465" t="s">
        <v>436</v>
      </c>
      <c r="E2655" s="465" t="s">
        <v>6048</v>
      </c>
      <c r="F2655" s="469" t="str">
        <f t="shared" si="82"/>
        <v>other</v>
      </c>
      <c r="G2655" s="260">
        <v>4.1017103111111097E-5</v>
      </c>
      <c r="H2655" s="260">
        <v>0.32538495189060002</v>
      </c>
      <c r="I2655" s="260">
        <v>1.8537898199999999E-4</v>
      </c>
      <c r="J2655" s="260">
        <v>6.9101995836543992E-4</v>
      </c>
      <c r="K2655" s="260">
        <v>0.32630236767707899</v>
      </c>
      <c r="L2655" s="301">
        <f t="shared" si="83"/>
        <v>1.1746885236374844</v>
      </c>
      <c r="M2655" s="459">
        <f>IFERROR((Tableau1[[#This Row],[Scope 1
(kg CO2-eq)]]+Tableau1[[#This Row],[Scope 2 energy
(kg CO2-eq)]]+Tableau1[[#This Row],[Scope 2 Infrastructure
(kg CO2-eq)]])/Tableau1[[#This Row],[Total CO2-emissions
(kg CO2-eq)
for scope 3 use ]],"")</f>
        <v>0.99788227187474254</v>
      </c>
      <c r="N2655" s="436" t="s">
        <v>436</v>
      </c>
      <c r="O2655" s="259">
        <v>3.6</v>
      </c>
      <c r="P2655" s="259" t="s">
        <v>4258</v>
      </c>
      <c r="Q2655" s="259" t="s">
        <v>5278</v>
      </c>
    </row>
    <row r="2656" spans="1:17" ht="21.75" customHeight="1">
      <c r="A2656" s="301" t="s">
        <v>4258</v>
      </c>
      <c r="B2656" s="301" t="s">
        <v>5278</v>
      </c>
      <c r="C2656" s="316" t="s">
        <v>8715</v>
      </c>
      <c r="D2656" s="465" t="s">
        <v>436</v>
      </c>
      <c r="E2656" s="465" t="s">
        <v>6030</v>
      </c>
      <c r="F2656" s="469" t="str">
        <f t="shared" si="82"/>
        <v>other</v>
      </c>
      <c r="G2656" s="260">
        <v>4.0765055833333298E-5</v>
      </c>
      <c r="H2656" s="260">
        <v>0.18110396293200001</v>
      </c>
      <c r="I2656" s="260">
        <v>1.8353686799999999E-4</v>
      </c>
      <c r="J2656" s="260">
        <v>6.9101860582479566E-4</v>
      </c>
      <c r="K2656" s="260">
        <v>0.18201928583962901</v>
      </c>
      <c r="L2656" s="301">
        <f t="shared" si="83"/>
        <v>0.6552694290226645</v>
      </c>
      <c r="M2656" s="459">
        <f>IFERROR((Tableau1[[#This Row],[Scope 1
(kg CO2-eq)]]+Tableau1[[#This Row],[Scope 2 energy
(kg CO2-eq)]]+Tableau1[[#This Row],[Scope 2 Infrastructure
(kg CO2-eq)]])/Tableau1[[#This Row],[Total CO2-emissions
(kg CO2-eq)
for scope 3 use ]],"")</f>
        <v>0.99620358369934214</v>
      </c>
      <c r="N2656" s="436" t="s">
        <v>436</v>
      </c>
      <c r="O2656" s="259">
        <v>3.6</v>
      </c>
      <c r="P2656" s="259" t="s">
        <v>4258</v>
      </c>
      <c r="Q2656" s="259" t="s">
        <v>5278</v>
      </c>
    </row>
    <row r="2657" spans="1:17" ht="21.75" customHeight="1">
      <c r="A2657" s="301" t="s">
        <v>4258</v>
      </c>
      <c r="B2657" s="301" t="s">
        <v>5278</v>
      </c>
      <c r="C2657" s="316" t="s">
        <v>8716</v>
      </c>
      <c r="D2657" s="465" t="s">
        <v>436</v>
      </c>
      <c r="E2657" s="465" t="s">
        <v>6040</v>
      </c>
      <c r="F2657" s="469" t="str">
        <f t="shared" si="82"/>
        <v>other</v>
      </c>
      <c r="G2657" s="260">
        <v>4.1857478361111101E-5</v>
      </c>
      <c r="H2657" s="260">
        <v>0.20350115174860001</v>
      </c>
      <c r="I2657" s="260">
        <v>1.9168810170000001E-4</v>
      </c>
      <c r="J2657" s="260">
        <v>6.910244680022519E-4</v>
      </c>
      <c r="K2657" s="260">
        <v>0.204425720759669</v>
      </c>
      <c r="L2657" s="301">
        <f t="shared" si="83"/>
        <v>0.73593259473480843</v>
      </c>
      <c r="M2657" s="459">
        <f>IFERROR((Tableau1[[#This Row],[Scope 1
(kg CO2-eq)]]+Tableau1[[#This Row],[Scope 2 energy
(kg CO2-eq)]]+Tableau1[[#This Row],[Scope 2 Infrastructure
(kg CO2-eq)]])/Tableau1[[#This Row],[Total CO2-emissions
(kg CO2-eq)
for scope 3 use ]],"")</f>
        <v>0.99661968450721383</v>
      </c>
      <c r="N2657" s="436" t="s">
        <v>436</v>
      </c>
      <c r="O2657" s="259">
        <v>3.6</v>
      </c>
      <c r="P2657" s="259" t="s">
        <v>4258</v>
      </c>
      <c r="Q2657" s="259" t="s">
        <v>5278</v>
      </c>
    </row>
    <row r="2658" spans="1:17" ht="21.75" customHeight="1">
      <c r="A2658" s="301" t="s">
        <v>4258</v>
      </c>
      <c r="B2658" s="301" t="s">
        <v>5278</v>
      </c>
      <c r="C2658" s="316" t="s">
        <v>8717</v>
      </c>
      <c r="D2658" s="465" t="s">
        <v>436</v>
      </c>
      <c r="E2658" s="465" t="s">
        <v>6041</v>
      </c>
      <c r="F2658" s="469" t="str">
        <f t="shared" si="82"/>
        <v>other</v>
      </c>
      <c r="G2658" s="260">
        <v>4.1542745749999998E-5</v>
      </c>
      <c r="H2658" s="260">
        <v>0.21263612970599999</v>
      </c>
      <c r="I2658" s="260">
        <v>1.892889999E-4</v>
      </c>
      <c r="J2658" s="260">
        <v>6.9102277907844196E-4</v>
      </c>
      <c r="K2658" s="260">
        <v>0.21355798228415701</v>
      </c>
      <c r="L2658" s="301">
        <f t="shared" si="83"/>
        <v>0.76880873622296531</v>
      </c>
      <c r="M2658" s="459">
        <f>IFERROR((Tableau1[[#This Row],[Scope 1
(kg CO2-eq)]]+Tableau1[[#This Row],[Scope 2 energy
(kg CO2-eq)]]+Tableau1[[#This Row],[Scope 2 Infrastructure
(kg CO2-eq)]])/Tableau1[[#This Row],[Total CO2-emissions
(kg CO2-eq)
for scope 3 use ]],"")</f>
        <v>0.9967642472310515</v>
      </c>
      <c r="N2658" s="436" t="s">
        <v>436</v>
      </c>
      <c r="O2658" s="259">
        <v>3.6</v>
      </c>
      <c r="P2658" s="259" t="s">
        <v>4258</v>
      </c>
      <c r="Q2658" s="259" t="s">
        <v>5278</v>
      </c>
    </row>
    <row r="2659" spans="1:17" ht="21.75" customHeight="1">
      <c r="A2659" s="301" t="s">
        <v>4258</v>
      </c>
      <c r="B2659" s="301" t="s">
        <v>5278</v>
      </c>
      <c r="C2659" s="316" t="s">
        <v>8718</v>
      </c>
      <c r="D2659" s="465" t="s">
        <v>436</v>
      </c>
      <c r="E2659" s="465" t="s">
        <v>6042</v>
      </c>
      <c r="F2659" s="469" t="str">
        <f t="shared" si="82"/>
        <v>other</v>
      </c>
      <c r="G2659" s="260">
        <v>1.1790719416666701E-4</v>
      </c>
      <c r="H2659" s="260">
        <v>0.27614623818599998</v>
      </c>
      <c r="I2659" s="260">
        <v>1.930222008E-4</v>
      </c>
      <c r="J2659" s="260">
        <v>6.9143256735777097E-4</v>
      </c>
      <c r="K2659" s="260">
        <v>0.27714860315788797</v>
      </c>
      <c r="L2659" s="301">
        <f t="shared" si="83"/>
        <v>0.99773497136839673</v>
      </c>
      <c r="M2659" s="459">
        <f>IFERROR((Tableau1[[#This Row],[Scope 1
(kg CO2-eq)]]+Tableau1[[#This Row],[Scope 2 energy
(kg CO2-eq)]]+Tableau1[[#This Row],[Scope 2 Infrastructure
(kg CO2-eq)]])/Tableau1[[#This Row],[Total CO2-emissions
(kg CO2-eq)
for scope 3 use ]],"")</f>
        <v>0.99750518108681407</v>
      </c>
      <c r="N2659" s="436" t="s">
        <v>436</v>
      </c>
      <c r="O2659" s="259">
        <v>3.6</v>
      </c>
      <c r="P2659" s="259" t="s">
        <v>4258</v>
      </c>
      <c r="Q2659" s="259" t="s">
        <v>5278</v>
      </c>
    </row>
    <row r="2660" spans="1:17" ht="21.75" customHeight="1">
      <c r="A2660" s="301" t="s">
        <v>4258</v>
      </c>
      <c r="B2660" s="301" t="s">
        <v>5278</v>
      </c>
      <c r="C2660" s="316" t="s">
        <v>8719</v>
      </c>
      <c r="D2660" s="465" t="s">
        <v>436</v>
      </c>
      <c r="E2660" s="465" t="s">
        <v>6028</v>
      </c>
      <c r="F2660" s="469" t="str">
        <f t="shared" si="82"/>
        <v>other</v>
      </c>
      <c r="G2660" s="260">
        <v>4.0734366138888902E-5</v>
      </c>
      <c r="H2660" s="260">
        <v>1.4531247687300001E-2</v>
      </c>
      <c r="I2660" s="260">
        <v>1.833113283E-4</v>
      </c>
      <c r="J2660" s="260">
        <v>6.9101844113720506E-4</v>
      </c>
      <c r="K2660" s="260">
        <v>1.54463080761266E-2</v>
      </c>
      <c r="L2660" s="301">
        <f t="shared" si="83"/>
        <v>5.5606709074055766E-2</v>
      </c>
      <c r="M2660" s="459">
        <f>IFERROR((Tableau1[[#This Row],[Scope 1
(kg CO2-eq)]]+Tableau1[[#This Row],[Scope 2 energy
(kg CO2-eq)]]+Tableau1[[#This Row],[Scope 2 Infrastructure
(kg CO2-eq)]])/Tableau1[[#This Row],[Total CO2-emissions
(kg CO2-eq)
for scope 3 use ]],"")</f>
        <v>0.9552634395881483</v>
      </c>
      <c r="N2660" s="436" t="s">
        <v>436</v>
      </c>
      <c r="O2660" s="259">
        <v>3.6</v>
      </c>
      <c r="P2660" s="259" t="s">
        <v>4258</v>
      </c>
      <c r="Q2660" s="259" t="s">
        <v>5278</v>
      </c>
    </row>
    <row r="2661" spans="1:17" ht="21.75" customHeight="1">
      <c r="A2661" s="301" t="s">
        <v>4258</v>
      </c>
      <c r="B2661" s="301" t="s">
        <v>5278</v>
      </c>
      <c r="C2661" s="316" t="s">
        <v>8720</v>
      </c>
      <c r="D2661" s="465" t="s">
        <v>436</v>
      </c>
      <c r="E2661" s="465" t="s">
        <v>6054</v>
      </c>
      <c r="F2661" s="469" t="str">
        <f t="shared" si="82"/>
        <v>other</v>
      </c>
      <c r="G2661" s="260">
        <v>4.0330829305555599E-5</v>
      </c>
      <c r="H2661" s="260">
        <v>0.1284387227596</v>
      </c>
      <c r="I2661" s="260">
        <v>1.804432636E-4</v>
      </c>
      <c r="J2661" s="260">
        <v>6.9101627567057732E-4</v>
      </c>
      <c r="K2661" s="260">
        <v>0.12935051335103401</v>
      </c>
      <c r="L2661" s="301">
        <f t="shared" si="83"/>
        <v>0.46566184806372246</v>
      </c>
      <c r="M2661" s="459">
        <f>IFERROR((Tableau1[[#This Row],[Scope 1
(kg CO2-eq)]]+Tableau1[[#This Row],[Scope 2 energy
(kg CO2-eq)]]+Tableau1[[#This Row],[Scope 2 Infrastructure
(kg CO2-eq)]])/Tableau1[[#This Row],[Total CO2-emissions
(kg CO2-eq)
for scope 3 use ]],"")</f>
        <v>0.99465779856123826</v>
      </c>
      <c r="N2661" s="436" t="s">
        <v>436</v>
      </c>
      <c r="O2661" s="259">
        <v>3.6</v>
      </c>
      <c r="P2661" s="259" t="s">
        <v>4258</v>
      </c>
      <c r="Q2661" s="259" t="s">
        <v>5278</v>
      </c>
    </row>
    <row r="2662" spans="1:17" ht="21.75" customHeight="1">
      <c r="A2662" s="301" t="s">
        <v>4258</v>
      </c>
      <c r="B2662" s="301" t="s">
        <v>5278</v>
      </c>
      <c r="C2662" s="316" t="s">
        <v>8721</v>
      </c>
      <c r="D2662" s="465" t="s">
        <v>436</v>
      </c>
      <c r="E2662" s="465" t="s">
        <v>6049</v>
      </c>
      <c r="F2662" s="469" t="str">
        <f t="shared" si="82"/>
        <v>other</v>
      </c>
      <c r="G2662" s="260">
        <v>3.9903785472222198E-5</v>
      </c>
      <c r="H2662" s="260">
        <v>0.122584223742</v>
      </c>
      <c r="I2662" s="260">
        <v>1.77454938E-4</v>
      </c>
      <c r="J2662" s="260">
        <v>6.9101398406026283E-4</v>
      </c>
      <c r="K2662" s="260">
        <v>0.123492596618829</v>
      </c>
      <c r="L2662" s="301">
        <f t="shared" si="83"/>
        <v>0.4445733478277844</v>
      </c>
      <c r="M2662" s="459">
        <f>IFERROR((Tableau1[[#This Row],[Scope 1
(kg CO2-eq)]]+Tableau1[[#This Row],[Scope 2 energy
(kg CO2-eq)]]+Tableau1[[#This Row],[Scope 2 Infrastructure
(kg CO2-eq)]])/Tableau1[[#This Row],[Total CO2-emissions
(kg CO2-eq)
for scope 3 use ]],"")</f>
        <v>0.99440440826190046</v>
      </c>
      <c r="N2662" s="436" t="s">
        <v>436</v>
      </c>
      <c r="O2662" s="259">
        <v>3.6</v>
      </c>
      <c r="P2662" s="259" t="s">
        <v>4258</v>
      </c>
      <c r="Q2662" s="259" t="s">
        <v>5278</v>
      </c>
    </row>
    <row r="2663" spans="1:17" ht="21.75" customHeight="1">
      <c r="A2663" s="301" t="s">
        <v>4258</v>
      </c>
      <c r="B2663" s="301" t="s">
        <v>5278</v>
      </c>
      <c r="C2663" s="316" t="s">
        <v>8722</v>
      </c>
      <c r="D2663" s="465" t="s">
        <v>436</v>
      </c>
      <c r="E2663" s="465" t="s">
        <v>6070</v>
      </c>
      <c r="F2663" s="469" t="str">
        <f t="shared" si="82"/>
        <v>other</v>
      </c>
      <c r="G2663" s="260">
        <v>1.16346590555556E-4</v>
      </c>
      <c r="H2663" s="260">
        <v>0.23274502125839999</v>
      </c>
      <c r="I2663" s="260">
        <v>1.888630956E-4</v>
      </c>
      <c r="J2663" s="260">
        <v>6.9142419281854797E-4</v>
      </c>
      <c r="K2663" s="260">
        <v>0.23374165542858899</v>
      </c>
      <c r="L2663" s="301">
        <f t="shared" si="83"/>
        <v>0.84146995954292036</v>
      </c>
      <c r="M2663" s="459">
        <f>IFERROR((Tableau1[[#This Row],[Scope 1
(kg CO2-eq)]]+Tableau1[[#This Row],[Scope 2 energy
(kg CO2-eq)]]+Tableau1[[#This Row],[Scope 2 Infrastructure
(kg CO2-eq)]])/Tableau1[[#This Row],[Total CO2-emissions
(kg CO2-eq)
for scope 3 use ]],"")</f>
        <v>0.99704192869360142</v>
      </c>
      <c r="N2663" s="436" t="s">
        <v>436</v>
      </c>
      <c r="O2663" s="259">
        <v>3.6</v>
      </c>
      <c r="P2663" s="259" t="s">
        <v>4258</v>
      </c>
      <c r="Q2663" s="259" t="s">
        <v>5278</v>
      </c>
    </row>
    <row r="2664" spans="1:17" ht="21.75" customHeight="1">
      <c r="A2664" s="301" t="s">
        <v>4258</v>
      </c>
      <c r="B2664" s="301" t="s">
        <v>5278</v>
      </c>
      <c r="C2664" s="316" t="s">
        <v>8723</v>
      </c>
      <c r="D2664" s="465" t="s">
        <v>436</v>
      </c>
      <c r="E2664" s="465" t="s">
        <v>6071</v>
      </c>
      <c r="F2664" s="469" t="str">
        <f t="shared" si="82"/>
        <v>other</v>
      </c>
      <c r="G2664" s="260">
        <v>4.18875150833333E-5</v>
      </c>
      <c r="H2664" s="260">
        <v>0.2469428775784</v>
      </c>
      <c r="I2664" s="260">
        <v>1.9191384699999999E-4</v>
      </c>
      <c r="J2664" s="260">
        <v>6.9102462918585266E-4</v>
      </c>
      <c r="K2664" s="260">
        <v>0.24786770531182101</v>
      </c>
      <c r="L2664" s="301">
        <f t="shared" si="83"/>
        <v>0.89232373912255569</v>
      </c>
      <c r="M2664" s="459">
        <f>IFERROR((Tableau1[[#This Row],[Scope 1
(kg CO2-eq)]]+Tableau1[[#This Row],[Scope 2 energy
(kg CO2-eq)]]+Tableau1[[#This Row],[Scope 2 Infrastructure
(kg CO2-eq)]])/Tableau1[[#This Row],[Total CO2-emissions
(kg CO2-eq)
for scope 3 use ]],"")</f>
        <v>0.9972121161549935</v>
      </c>
      <c r="N2664" s="436" t="s">
        <v>436</v>
      </c>
      <c r="O2664" s="259">
        <v>3.6</v>
      </c>
      <c r="P2664" s="259" t="s">
        <v>4258</v>
      </c>
      <c r="Q2664" s="259" t="s">
        <v>5278</v>
      </c>
    </row>
    <row r="2665" spans="1:17" ht="21.75" customHeight="1">
      <c r="A2665" s="301" t="s">
        <v>4258</v>
      </c>
      <c r="B2665" s="301" t="s">
        <v>5278</v>
      </c>
      <c r="C2665" s="316" t="s">
        <v>8724</v>
      </c>
      <c r="D2665" s="465" t="s">
        <v>436</v>
      </c>
      <c r="E2665" s="465" t="s">
        <v>6021</v>
      </c>
      <c r="F2665" s="469" t="str">
        <f t="shared" si="82"/>
        <v>other</v>
      </c>
      <c r="G2665" s="260">
        <v>4.2227713611111101E-5</v>
      </c>
      <c r="H2665" s="260">
        <v>0.29798838430219998</v>
      </c>
      <c r="I2665" s="260">
        <v>1.94555544E-4</v>
      </c>
      <c r="J2665" s="260">
        <v>6.9102645476532291E-4</v>
      </c>
      <c r="K2665" s="260">
        <v>0.29891619249200602</v>
      </c>
      <c r="L2665" s="301">
        <f t="shared" si="83"/>
        <v>1.0760982929712217</v>
      </c>
      <c r="M2665" s="459">
        <f>IFERROR((Tableau1[[#This Row],[Scope 1
(kg CO2-eq)]]+Tableau1[[#This Row],[Scope 2 energy
(kg CO2-eq)]]+Tableau1[[#This Row],[Scope 2 Infrastructure
(kg CO2-eq)]])/Tableau1[[#This Row],[Total CO2-emissions
(kg CO2-eq)
for scope 3 use ]],"")</f>
        <v>0.99768823185377153</v>
      </c>
      <c r="N2665" s="436" t="s">
        <v>436</v>
      </c>
      <c r="O2665" s="259">
        <v>3.6</v>
      </c>
      <c r="P2665" s="259" t="s">
        <v>4258</v>
      </c>
      <c r="Q2665" s="259" t="s">
        <v>5278</v>
      </c>
    </row>
    <row r="2666" spans="1:17" ht="21.75" customHeight="1">
      <c r="A2666" s="301" t="s">
        <v>4258</v>
      </c>
      <c r="B2666" s="301" t="s">
        <v>5278</v>
      </c>
      <c r="C2666" s="316" t="s">
        <v>8725</v>
      </c>
      <c r="D2666" s="465" t="s">
        <v>436</v>
      </c>
      <c r="E2666" s="465" t="s">
        <v>6072</v>
      </c>
      <c r="F2666" s="469" t="str">
        <f t="shared" si="82"/>
        <v>other</v>
      </c>
      <c r="G2666" s="260">
        <v>1.1493617055555601E-4</v>
      </c>
      <c r="H2666" s="260">
        <v>0.2414785812336</v>
      </c>
      <c r="I2666" s="260">
        <v>1.852052418E-4</v>
      </c>
      <c r="J2666" s="260">
        <v>6.9141662419732602E-4</v>
      </c>
      <c r="K2666" s="260">
        <v>0.242470140068964</v>
      </c>
      <c r="L2666" s="301">
        <f t="shared" si="83"/>
        <v>0.87289250424827047</v>
      </c>
      <c r="M2666" s="459">
        <f>IFERROR((Tableau1[[#This Row],[Scope 1
(kg CO2-eq)]]+Tableau1[[#This Row],[Scope 2 energy
(kg CO2-eq)]]+Tableau1[[#This Row],[Scope 2 Infrastructure
(kg CO2-eq)]])/Tableau1[[#This Row],[Total CO2-emissions
(kg CO2-eq)
for scope 3 use ]],"")</f>
        <v>0.99714844300905747</v>
      </c>
      <c r="N2666" s="436" t="s">
        <v>436</v>
      </c>
      <c r="O2666" s="259">
        <v>3.6</v>
      </c>
      <c r="P2666" s="259" t="s">
        <v>4258</v>
      </c>
      <c r="Q2666" s="259" t="s">
        <v>5278</v>
      </c>
    </row>
    <row r="2667" spans="1:17" ht="21.75" customHeight="1">
      <c r="A2667" s="301" t="s">
        <v>4258</v>
      </c>
      <c r="B2667" s="301" t="s">
        <v>5278</v>
      </c>
      <c r="C2667" s="316" t="s">
        <v>8726</v>
      </c>
      <c r="D2667" s="465" t="s">
        <v>436</v>
      </c>
      <c r="E2667" s="465" t="s">
        <v>6073</v>
      </c>
      <c r="F2667" s="469" t="str">
        <f t="shared" si="82"/>
        <v>other</v>
      </c>
      <c r="G2667" s="260">
        <v>4.3623115249999999E-5</v>
      </c>
      <c r="H2667" s="260">
        <v>0.12147082083089999</v>
      </c>
      <c r="I2667" s="260">
        <v>2.059410078E-4</v>
      </c>
      <c r="J2667" s="260">
        <v>6.91033942794746E-4</v>
      </c>
      <c r="K2667" s="260">
        <v>0.122411419339024</v>
      </c>
      <c r="L2667" s="301">
        <f t="shared" si="83"/>
        <v>0.4406811096204864</v>
      </c>
      <c r="M2667" s="459">
        <f>IFERROR((Tableau1[[#This Row],[Scope 1
(kg CO2-eq)]]+Tableau1[[#This Row],[Scope 2 energy
(kg CO2-eq)]]+Tableau1[[#This Row],[Scope 2 Infrastructure
(kg CO2-eq)]])/Tableau1[[#This Row],[Total CO2-emissions
(kg CO2-eq)
for scope 3 use ]],"")</f>
        <v>0.99435482090800564</v>
      </c>
      <c r="N2667" s="436" t="s">
        <v>436</v>
      </c>
      <c r="O2667" s="259">
        <v>3.6</v>
      </c>
      <c r="P2667" s="259" t="s">
        <v>4258</v>
      </c>
      <c r="Q2667" s="259" t="s">
        <v>5278</v>
      </c>
    </row>
    <row r="2668" spans="1:17" ht="21.75" customHeight="1">
      <c r="A2668" s="301" t="s">
        <v>4258</v>
      </c>
      <c r="B2668" s="301" t="s">
        <v>5278</v>
      </c>
      <c r="C2668" s="316" t="s">
        <v>8727</v>
      </c>
      <c r="D2668" s="465" t="s">
        <v>436</v>
      </c>
      <c r="E2668" s="465" t="s">
        <v>6074</v>
      </c>
      <c r="F2668" s="469" t="str">
        <f t="shared" si="82"/>
        <v>other</v>
      </c>
      <c r="G2668" s="260">
        <v>4.1915592888888898E-5</v>
      </c>
      <c r="H2668" s="260">
        <v>0.16426196901939999</v>
      </c>
      <c r="I2668" s="260">
        <v>1.921224038E-4</v>
      </c>
      <c r="J2668" s="260">
        <v>6.9102477985747812E-4</v>
      </c>
      <c r="K2668" s="260">
        <v>0.16518703201153501</v>
      </c>
      <c r="L2668" s="301">
        <f t="shared" si="83"/>
        <v>0.594673315241526</v>
      </c>
      <c r="M2668" s="459">
        <f>IFERROR((Tableau1[[#This Row],[Scope 1
(kg CO2-eq)]]+Tableau1[[#This Row],[Scope 2 energy
(kg CO2-eq)]]+Tableau1[[#This Row],[Scope 2 Infrastructure
(kg CO2-eq)]])/Tableau1[[#This Row],[Total CO2-emissions
(kg CO2-eq)
for scope 3 use ]],"")</f>
        <v>0.99581671159635654</v>
      </c>
      <c r="N2668" s="436" t="s">
        <v>436</v>
      </c>
      <c r="O2668" s="259">
        <v>3.6</v>
      </c>
      <c r="P2668" s="259" t="s">
        <v>4258</v>
      </c>
      <c r="Q2668" s="259" t="s">
        <v>5278</v>
      </c>
    </row>
    <row r="2669" spans="1:17" ht="21.75" customHeight="1">
      <c r="A2669" s="301" t="s">
        <v>4258</v>
      </c>
      <c r="B2669" s="301" t="s">
        <v>5278</v>
      </c>
      <c r="C2669" s="316" t="s">
        <v>8728</v>
      </c>
      <c r="D2669" s="465" t="s">
        <v>436</v>
      </c>
      <c r="E2669" s="465" t="s">
        <v>6015</v>
      </c>
      <c r="F2669" s="469" t="str">
        <f t="shared" si="82"/>
        <v>other</v>
      </c>
      <c r="G2669" s="260">
        <v>4.8094669027777802E-5</v>
      </c>
      <c r="H2669" s="260">
        <v>0.20918491581599999</v>
      </c>
      <c r="I2669" s="260">
        <v>1.8140873759999999E-4</v>
      </c>
      <c r="J2669" s="260">
        <v>6.9105793812721417E-4</v>
      </c>
      <c r="K2669" s="260">
        <v>0.210105476447768</v>
      </c>
      <c r="L2669" s="301">
        <f t="shared" si="83"/>
        <v>0.75637971521196479</v>
      </c>
      <c r="M2669" s="459">
        <f>IFERROR((Tableau1[[#This Row],[Scope 1
(kg CO2-eq)]]+Tableau1[[#This Row],[Scope 2 energy
(kg CO2-eq)]]+Tableau1[[#This Row],[Scope 2 Infrastructure
(kg CO2-eq)]])/Tableau1[[#This Row],[Total CO2-emissions
(kg CO2-eq)
for scope 3 use ]],"")</f>
        <v>0.99671090331949519</v>
      </c>
      <c r="N2669" s="436" t="s">
        <v>436</v>
      </c>
      <c r="O2669" s="259">
        <v>3.6</v>
      </c>
      <c r="P2669" s="259" t="s">
        <v>4258</v>
      </c>
      <c r="Q2669" s="259" t="s">
        <v>5278</v>
      </c>
    </row>
    <row r="2670" spans="1:17" ht="21.75" customHeight="1">
      <c r="A2670" s="301" t="s">
        <v>4258</v>
      </c>
      <c r="B2670" s="301" t="s">
        <v>5278</v>
      </c>
      <c r="C2670" s="316" t="s">
        <v>8729</v>
      </c>
      <c r="D2670" s="465" t="s">
        <v>436</v>
      </c>
      <c r="E2670" s="465" t="s">
        <v>6075</v>
      </c>
      <c r="F2670" s="469" t="str">
        <f t="shared" si="82"/>
        <v>other</v>
      </c>
      <c r="G2670" s="260">
        <v>4.1122884611111098E-5</v>
      </c>
      <c r="H2670" s="260">
        <v>0.31469466817460001</v>
      </c>
      <c r="I2670" s="260">
        <v>1.8616106179999999E-4</v>
      </c>
      <c r="J2670" s="260">
        <v>6.9102052601203187E-4</v>
      </c>
      <c r="K2670" s="260">
        <v>0.315612972938624</v>
      </c>
      <c r="L2670" s="301">
        <f t="shared" si="83"/>
        <v>1.1362067025790465</v>
      </c>
      <c r="M2670" s="459">
        <f>IFERROR((Tableau1[[#This Row],[Scope 1
(kg CO2-eq)]]+Tableau1[[#This Row],[Scope 2 energy
(kg CO2-eq)]]+Tableau1[[#This Row],[Scope 2 Infrastructure
(kg CO2-eq)]])/Tableau1[[#This Row],[Total CO2-emissions
(kg CO2-eq)
for scope 3 use ]],"")</f>
        <v>0.99781054368209621</v>
      </c>
      <c r="N2670" s="436" t="s">
        <v>436</v>
      </c>
      <c r="O2670" s="259">
        <v>3.6</v>
      </c>
      <c r="P2670" s="259" t="s">
        <v>4258</v>
      </c>
      <c r="Q2670" s="259" t="s">
        <v>5278</v>
      </c>
    </row>
    <row r="2671" spans="1:17" ht="21.75" customHeight="1">
      <c r="A2671" s="301" t="s">
        <v>4258</v>
      </c>
      <c r="B2671" s="301" t="s">
        <v>5278</v>
      </c>
      <c r="C2671" s="316" t="s">
        <v>8730</v>
      </c>
      <c r="D2671" s="465" t="s">
        <v>436</v>
      </c>
      <c r="E2671" s="465" t="s">
        <v>700</v>
      </c>
      <c r="F2671" s="469" t="str">
        <f t="shared" si="82"/>
        <v>CH</v>
      </c>
      <c r="G2671" s="260">
        <v>2.0093914194444401E-5</v>
      </c>
      <c r="H2671" s="260">
        <v>3.3973728923999999E-3</v>
      </c>
      <c r="I2671" s="260">
        <v>1.7969469639999999E-4</v>
      </c>
      <c r="J2671" s="260">
        <v>6.9094719941431354E-4</v>
      </c>
      <c r="K2671" s="260">
        <v>4.2881083965299101E-3</v>
      </c>
      <c r="L2671" s="301">
        <f t="shared" si="83"/>
        <v>1.5437190227507678E-2</v>
      </c>
      <c r="M2671" s="459">
        <f>IFERROR((Tableau1[[#This Row],[Scope 1
(kg CO2-eq)]]+Tableau1[[#This Row],[Scope 2 energy
(kg CO2-eq)]]+Tableau1[[#This Row],[Scope 2 Infrastructure
(kg CO2-eq)]])/Tableau1[[#This Row],[Total CO2-emissions
(kg CO2-eq)
for scope 3 use ]],"")</f>
        <v>0.8388690700788709</v>
      </c>
      <c r="N2671" s="436" t="s">
        <v>436</v>
      </c>
      <c r="O2671" s="259">
        <v>3.6</v>
      </c>
      <c r="P2671" s="259" t="s">
        <v>4258</v>
      </c>
      <c r="Q2671" s="259" t="s">
        <v>5278</v>
      </c>
    </row>
    <row r="2672" spans="1:17" ht="21.75" customHeight="1">
      <c r="A2672" s="301" t="s">
        <v>5180</v>
      </c>
      <c r="B2672" s="301" t="s">
        <v>5279</v>
      </c>
      <c r="C2672" s="316" t="s">
        <v>8731</v>
      </c>
      <c r="D2672" s="465" t="s">
        <v>436</v>
      </c>
      <c r="E2672" s="465" t="s">
        <v>700</v>
      </c>
      <c r="F2672" s="469" t="str">
        <f t="shared" si="82"/>
        <v>CH</v>
      </c>
      <c r="G2672" s="260">
        <v>1.82603681944444E-5</v>
      </c>
      <c r="H2672" s="260">
        <v>0.1019319669236</v>
      </c>
      <c r="I2672" s="260">
        <v>1.8018634920000001E-4</v>
      </c>
      <c r="J2672" s="260">
        <v>6.9093736020672358E-4</v>
      </c>
      <c r="K2672" s="260">
        <v>0.10282135028403901</v>
      </c>
      <c r="L2672" s="301">
        <f t="shared" si="83"/>
        <v>0.37015686102254042</v>
      </c>
      <c r="M2672" s="459">
        <f>IFERROR((Tableau1[[#This Row],[Scope 1
(kg CO2-eq)]]+Tableau1[[#This Row],[Scope 2 energy
(kg CO2-eq)]]+Tableau1[[#This Row],[Scope 2 Infrastructure
(kg CO2-eq)]])/Tableau1[[#This Row],[Total CO2-emissions
(kg CO2-eq)
for scope 3 use ]],"")</f>
        <v>0.99328022204400268</v>
      </c>
      <c r="N2672" s="436" t="s">
        <v>436</v>
      </c>
      <c r="O2672" s="259">
        <v>3.6</v>
      </c>
      <c r="P2672" s="259" t="s">
        <v>5180</v>
      </c>
      <c r="Q2672" s="259" t="s">
        <v>5279</v>
      </c>
    </row>
    <row r="2673" spans="1:17" ht="21.75" customHeight="1">
      <c r="A2673" s="301" t="s">
        <v>4258</v>
      </c>
      <c r="B2673" s="301" t="s">
        <v>5278</v>
      </c>
      <c r="C2673" s="316" t="s">
        <v>8732</v>
      </c>
      <c r="D2673" s="465" t="s">
        <v>436</v>
      </c>
      <c r="E2673" s="465" t="s">
        <v>700</v>
      </c>
      <c r="F2673" s="469" t="str">
        <f t="shared" si="82"/>
        <v>CH</v>
      </c>
      <c r="G2673" s="260">
        <v>2.0093914194444401E-5</v>
      </c>
      <c r="H2673" s="260">
        <v>1.426237717E-2</v>
      </c>
      <c r="I2673" s="260">
        <v>1.7969469639999999E-4</v>
      </c>
      <c r="J2673" s="260">
        <v>6.9094719941431354E-4</v>
      </c>
      <c r="K2673" s="260">
        <v>1.51531125652476E-2</v>
      </c>
      <c r="L2673" s="301">
        <f t="shared" si="83"/>
        <v>5.4551205234891362E-2</v>
      </c>
      <c r="M2673" s="459">
        <f>IFERROR((Tableau1[[#This Row],[Scope 1
(kg CO2-eq)]]+Tableau1[[#This Row],[Scope 2 energy
(kg CO2-eq)]]+Tableau1[[#This Row],[Scope 2 Infrastructure
(kg CO2-eq)]])/Tableau1[[#This Row],[Total CO2-emissions
(kg CO2-eq)
for scope 3 use ]],"")</f>
        <v>0.95440231954471288</v>
      </c>
      <c r="N2673" s="436" t="s">
        <v>436</v>
      </c>
      <c r="O2673" s="259">
        <v>3.6</v>
      </c>
      <c r="P2673" s="259" t="s">
        <v>4258</v>
      </c>
      <c r="Q2673" s="259" t="s">
        <v>5278</v>
      </c>
    </row>
    <row r="2674" spans="1:17" ht="21.75" customHeight="1">
      <c r="A2674" s="301" t="s">
        <v>5180</v>
      </c>
      <c r="B2674" s="301" t="s">
        <v>5279</v>
      </c>
      <c r="C2674" s="316" t="s">
        <v>8733</v>
      </c>
      <c r="D2674" s="465" t="s">
        <v>436</v>
      </c>
      <c r="E2674" s="465" t="s">
        <v>700</v>
      </c>
      <c r="F2674" s="469" t="str">
        <f t="shared" si="82"/>
        <v>CH</v>
      </c>
      <c r="G2674" s="260">
        <v>1.7705994777777799E-5</v>
      </c>
      <c r="H2674" s="260">
        <v>3.8015615704E-2</v>
      </c>
      <c r="I2674" s="260">
        <v>1.80130148E-4</v>
      </c>
      <c r="J2674" s="260">
        <v>6.9093438531810428E-4</v>
      </c>
      <c r="K2674" s="260">
        <v>3.8904384879948198E-2</v>
      </c>
      <c r="L2674" s="301">
        <f t="shared" si="83"/>
        <v>0.14005578556781351</v>
      </c>
      <c r="M2674" s="459">
        <f>IFERROR((Tableau1[[#This Row],[Scope 1
(kg CO2-eq)]]+Tableau1[[#This Row],[Scope 2 energy
(kg CO2-eq)]]+Tableau1[[#This Row],[Scope 2 Infrastructure
(kg CO2-eq)]])/Tableau1[[#This Row],[Total CO2-emissions
(kg CO2-eq)
for scope 3 use ]],"")</f>
        <v>0.98224022728279836</v>
      </c>
      <c r="N2674" s="436" t="s">
        <v>436</v>
      </c>
      <c r="O2674" s="259">
        <v>3.6</v>
      </c>
      <c r="P2674" s="259" t="s">
        <v>5180</v>
      </c>
      <c r="Q2674" s="259" t="s">
        <v>5279</v>
      </c>
    </row>
    <row r="2675" spans="1:17" ht="21.75" customHeight="1">
      <c r="A2675" s="301" t="s">
        <v>4258</v>
      </c>
      <c r="B2675" s="301" t="s">
        <v>5278</v>
      </c>
      <c r="C2675" s="316" t="s">
        <v>8734</v>
      </c>
      <c r="D2675" s="465" t="s">
        <v>436</v>
      </c>
      <c r="E2675" s="465" t="s">
        <v>700</v>
      </c>
      <c r="F2675" s="469" t="str">
        <f t="shared" si="82"/>
        <v>CH</v>
      </c>
      <c r="G2675" s="260">
        <v>1.82603681944444E-5</v>
      </c>
      <c r="H2675" s="260">
        <v>3.4219394308E-3</v>
      </c>
      <c r="I2675" s="260">
        <v>1.7682594160000001E-4</v>
      </c>
      <c r="J2675" s="260">
        <v>6.7790384813158958E-4</v>
      </c>
      <c r="K2675" s="260">
        <v>4.2949303518274003E-3</v>
      </c>
      <c r="L2675" s="301">
        <f t="shared" si="83"/>
        <v>1.5461749266578641E-2</v>
      </c>
      <c r="M2675" s="459">
        <f>IFERROR((Tableau1[[#This Row],[Scope 1
(kg CO2-eq)]]+Tableau1[[#This Row],[Scope 2 energy
(kg CO2-eq)]]+Tableau1[[#This Row],[Scope 2 Infrastructure
(kg CO2-eq)]])/Tableau1[[#This Row],[Total CO2-emissions
(kg CO2-eq)
for scope 3 use ]],"")</f>
        <v>0.84216167534718644</v>
      </c>
      <c r="N2675" s="436" t="s">
        <v>436</v>
      </c>
      <c r="O2675" s="259">
        <v>3.6</v>
      </c>
      <c r="P2675" s="259" t="s">
        <v>4258</v>
      </c>
      <c r="Q2675" s="259" t="s">
        <v>5278</v>
      </c>
    </row>
    <row r="2676" spans="1:17" ht="21.75" customHeight="1">
      <c r="A2676" s="301" t="s">
        <v>4258</v>
      </c>
      <c r="B2676" s="301" t="s">
        <v>5278</v>
      </c>
      <c r="C2676" s="316" t="s">
        <v>8735</v>
      </c>
      <c r="D2676" s="465" t="s">
        <v>436</v>
      </c>
      <c r="E2676" s="465" t="s">
        <v>6044</v>
      </c>
      <c r="F2676" s="469" t="str">
        <f t="shared" si="82"/>
        <v>other</v>
      </c>
      <c r="G2676" s="260">
        <v>3.7843658111111101E-4</v>
      </c>
      <c r="H2676" s="260">
        <v>5.7390186670400002E-2</v>
      </c>
      <c r="I2676" s="260">
        <v>1.771966366E-4</v>
      </c>
      <c r="J2676" s="260">
        <v>6.9287014429154892E-4</v>
      </c>
      <c r="K2676" s="260">
        <v>5.8638690544446398E-2</v>
      </c>
      <c r="L2676" s="301">
        <f t="shared" si="83"/>
        <v>0.21109928596000704</v>
      </c>
      <c r="M2676" s="459">
        <f>IFERROR((Tableau1[[#This Row],[Scope 1
(kg CO2-eq)]]+Tableau1[[#This Row],[Scope 2 energy
(kg CO2-eq)]]+Tableau1[[#This Row],[Scope 2 Infrastructure
(kg CO2-eq)]])/Tableau1[[#This Row],[Total CO2-emissions
(kg CO2-eq)
for scope 3 use ]],"")</f>
        <v>0.98818407010964704</v>
      </c>
      <c r="N2676" s="436" t="s">
        <v>436</v>
      </c>
      <c r="O2676" s="259">
        <v>3.6</v>
      </c>
      <c r="P2676" s="259" t="s">
        <v>4258</v>
      </c>
      <c r="Q2676" s="259" t="s">
        <v>5278</v>
      </c>
    </row>
    <row r="2677" spans="1:17" ht="21.75" customHeight="1">
      <c r="A2677" s="301" t="s">
        <v>4258</v>
      </c>
      <c r="B2677" s="301" t="s">
        <v>5278</v>
      </c>
      <c r="C2677" s="316" t="s">
        <v>8736</v>
      </c>
      <c r="D2677" s="465" t="s">
        <v>436</v>
      </c>
      <c r="E2677" s="465" t="s">
        <v>117</v>
      </c>
      <c r="F2677" s="469" t="str">
        <f t="shared" si="82"/>
        <v>other</v>
      </c>
      <c r="G2677" s="260">
        <v>7.9264298055555502E-4</v>
      </c>
      <c r="H2677" s="260">
        <v>6.7929526074999996E-2</v>
      </c>
      <c r="I2677" s="260">
        <v>1.786689125E-4</v>
      </c>
      <c r="J2677" s="260">
        <v>6.9509286613705489E-4</v>
      </c>
      <c r="K2677" s="260">
        <v>6.9595931210886794E-2</v>
      </c>
      <c r="L2677" s="301">
        <f t="shared" si="83"/>
        <v>0.25054535235919245</v>
      </c>
      <c r="M2677" s="459">
        <f>IFERROR((Tableau1[[#This Row],[Scope 1
(kg CO2-eq)]]+Tableau1[[#This Row],[Scope 2 energy
(kg CO2-eq)]]+Tableau1[[#This Row],[Scope 2 Infrastructure
(kg CO2-eq)]])/Tableau1[[#This Row],[Total CO2-emissions
(kg CO2-eq)
for scope 3 use ]],"")</f>
        <v>0.99001244425158985</v>
      </c>
      <c r="N2677" s="436" t="s">
        <v>436</v>
      </c>
      <c r="O2677" s="259">
        <v>3.6</v>
      </c>
      <c r="P2677" s="259" t="s">
        <v>4258</v>
      </c>
      <c r="Q2677" s="259" t="s">
        <v>5278</v>
      </c>
    </row>
    <row r="2678" spans="1:17" ht="21.75" customHeight="1">
      <c r="A2678" s="301" t="s">
        <v>4258</v>
      </c>
      <c r="B2678" s="301" t="s">
        <v>5278</v>
      </c>
      <c r="C2678" s="316" t="s">
        <v>8737</v>
      </c>
      <c r="D2678" s="465" t="s">
        <v>436</v>
      </c>
      <c r="E2678" s="465" t="s">
        <v>6056</v>
      </c>
      <c r="F2678" s="469" t="str">
        <f t="shared" si="82"/>
        <v>other</v>
      </c>
      <c r="G2678" s="260">
        <v>8.3012358611111103E-4</v>
      </c>
      <c r="H2678" s="260">
        <v>0.18012513764490001</v>
      </c>
      <c r="I2678" s="260">
        <v>1.9267900819999999E-4</v>
      </c>
      <c r="J2678" s="260">
        <v>6.95293995238059E-4</v>
      </c>
      <c r="K2678" s="260">
        <v>0.18184323364791699</v>
      </c>
      <c r="L2678" s="301">
        <f t="shared" si="83"/>
        <v>0.65463564113250117</v>
      </c>
      <c r="M2678" s="459">
        <f>IFERROR((Tableau1[[#This Row],[Scope 1
(kg CO2-eq)]]+Tableau1[[#This Row],[Scope 2 energy
(kg CO2-eq)]]+Tableau1[[#This Row],[Scope 2 Infrastructure
(kg CO2-eq)]])/Tableau1[[#This Row],[Total CO2-emissions
(kg CO2-eq)
for scope 3 use ]],"")</f>
        <v>0.99617641308528382</v>
      </c>
      <c r="N2678" s="436" t="s">
        <v>436</v>
      </c>
      <c r="O2678" s="259">
        <v>3.6</v>
      </c>
      <c r="P2678" s="259" t="s">
        <v>4258</v>
      </c>
      <c r="Q2678" s="259" t="s">
        <v>5278</v>
      </c>
    </row>
    <row r="2679" spans="1:17" ht="21.75" customHeight="1">
      <c r="A2679" s="301" t="s">
        <v>4258</v>
      </c>
      <c r="B2679" s="301" t="s">
        <v>5278</v>
      </c>
      <c r="C2679" s="316" t="s">
        <v>8738</v>
      </c>
      <c r="D2679" s="465" t="s">
        <v>436</v>
      </c>
      <c r="E2679" s="465" t="s">
        <v>700</v>
      </c>
      <c r="F2679" s="469" t="str">
        <f t="shared" si="82"/>
        <v>CH</v>
      </c>
      <c r="G2679" s="260">
        <v>3.8178632861111099E-4</v>
      </c>
      <c r="H2679" s="260">
        <v>2.05491889324E-2</v>
      </c>
      <c r="I2679" s="260">
        <v>1.7969469639999999E-4</v>
      </c>
      <c r="J2679" s="260">
        <v>6.9288811976695895E-4</v>
      </c>
      <c r="K2679" s="260">
        <v>2.1803559204799899E-2</v>
      </c>
      <c r="L2679" s="301">
        <f t="shared" si="83"/>
        <v>7.8492813137279641E-2</v>
      </c>
      <c r="M2679" s="459">
        <f>IFERROR((Tableau1[[#This Row],[Scope 1
(kg CO2-eq)]]+Tableau1[[#This Row],[Scope 2 energy
(kg CO2-eq)]]+Tableau1[[#This Row],[Scope 2 Infrastructure
(kg CO2-eq)]])/Tableau1[[#This Row],[Total CO2-emissions
(kg CO2-eq)
for scope 3 use ]],"")</f>
        <v>0.96822127796290014</v>
      </c>
      <c r="N2679" s="436" t="s">
        <v>436</v>
      </c>
      <c r="O2679" s="259">
        <v>3.6</v>
      </c>
      <c r="P2679" s="259" t="s">
        <v>4258</v>
      </c>
      <c r="Q2679" s="259" t="s">
        <v>5278</v>
      </c>
    </row>
    <row r="2680" spans="1:17" ht="21.75" customHeight="1">
      <c r="A2680" s="301" t="s">
        <v>4258</v>
      </c>
      <c r="B2680" s="301" t="s">
        <v>5278</v>
      </c>
      <c r="C2680" s="316" t="s">
        <v>8739</v>
      </c>
      <c r="D2680" s="465" t="s">
        <v>436</v>
      </c>
      <c r="E2680" s="465" t="s">
        <v>6043</v>
      </c>
      <c r="F2680" s="469" t="str">
        <f t="shared" si="82"/>
        <v>other</v>
      </c>
      <c r="G2680" s="260">
        <v>3.8123783194444398E-4</v>
      </c>
      <c r="H2680" s="260">
        <v>0.27527935449599999</v>
      </c>
      <c r="I2680" s="260">
        <v>1.792662822E-4</v>
      </c>
      <c r="J2680" s="260">
        <v>6.92885176414256E-4</v>
      </c>
      <c r="K2680" s="260">
        <v>0.27653274473792</v>
      </c>
      <c r="L2680" s="301">
        <f t="shared" si="83"/>
        <v>0.99551788105651207</v>
      </c>
      <c r="M2680" s="459">
        <f>IFERROR((Tableau1[[#This Row],[Scope 1
(kg CO2-eq)]]+Tableau1[[#This Row],[Scope 2 energy
(kg CO2-eq)]]+Tableau1[[#This Row],[Scope 2 Infrastructure
(kg CO2-eq)]])/Tableau1[[#This Row],[Total CO2-emissions
(kg CO2-eq)
for scope 3 use ]],"")</f>
        <v>0.99749437945067865</v>
      </c>
      <c r="N2680" s="436" t="s">
        <v>436</v>
      </c>
      <c r="O2680" s="259">
        <v>3.6</v>
      </c>
      <c r="P2680" s="259" t="s">
        <v>4258</v>
      </c>
      <c r="Q2680" s="259" t="s">
        <v>5278</v>
      </c>
    </row>
    <row r="2681" spans="1:17" ht="21.75" customHeight="1">
      <c r="A2681" s="301" t="s">
        <v>4258</v>
      </c>
      <c r="B2681" s="301" t="s">
        <v>5278</v>
      </c>
      <c r="C2681" s="316" t="s">
        <v>8740</v>
      </c>
      <c r="D2681" s="465" t="s">
        <v>436</v>
      </c>
      <c r="E2681" s="465" t="s">
        <v>6045</v>
      </c>
      <c r="F2681" s="469" t="str">
        <f t="shared" si="82"/>
        <v>other</v>
      </c>
      <c r="G2681" s="260">
        <v>3.6320926888888899E-4</v>
      </c>
      <c r="H2681" s="260">
        <v>0.20855930971680001</v>
      </c>
      <c r="I2681" s="260">
        <v>1.8231045839999999E-4</v>
      </c>
      <c r="J2681" s="260">
        <v>6.9278843121428103E-4</v>
      </c>
      <c r="K2681" s="260">
        <v>0.20979761789370399</v>
      </c>
      <c r="L2681" s="301">
        <f t="shared" si="83"/>
        <v>0.75527142441733441</v>
      </c>
      <c r="M2681" s="459">
        <f>IFERROR((Tableau1[[#This Row],[Scope 1
(kg CO2-eq)]]+Tableau1[[#This Row],[Scope 2 energy
(kg CO2-eq)]]+Tableau1[[#This Row],[Scope 2 Infrastructure
(kg CO2-eq)]])/Tableau1[[#This Row],[Total CO2-emissions
(kg CO2-eq)
for scope 3 use ]],"")</f>
        <v>0.99669782499643966</v>
      </c>
      <c r="N2681" s="436" t="s">
        <v>436</v>
      </c>
      <c r="O2681" s="259">
        <v>3.6</v>
      </c>
      <c r="P2681" s="259" t="s">
        <v>4258</v>
      </c>
      <c r="Q2681" s="259" t="s">
        <v>5278</v>
      </c>
    </row>
    <row r="2682" spans="1:17" ht="21.75" customHeight="1">
      <c r="A2682" s="301" t="s">
        <v>4258</v>
      </c>
      <c r="B2682" s="301" t="s">
        <v>5278</v>
      </c>
      <c r="C2682" s="316" t="s">
        <v>8741</v>
      </c>
      <c r="D2682" s="465" t="s">
        <v>436</v>
      </c>
      <c r="E2682" s="465" t="s">
        <v>6016</v>
      </c>
      <c r="F2682" s="469" t="str">
        <f t="shared" si="82"/>
        <v>other</v>
      </c>
      <c r="G2682" s="260">
        <v>7.9466719444444404E-4</v>
      </c>
      <c r="H2682" s="260">
        <v>0.1182379168256</v>
      </c>
      <c r="I2682" s="260">
        <v>1.794005323E-4</v>
      </c>
      <c r="J2682" s="260">
        <v>6.9510372851010606E-4</v>
      </c>
      <c r="K2682" s="260">
        <v>0.119907090436987</v>
      </c>
      <c r="L2682" s="301">
        <f t="shared" si="83"/>
        <v>0.43166552557315319</v>
      </c>
      <c r="M2682" s="459">
        <f>IFERROR((Tableau1[[#This Row],[Scope 1
(kg CO2-eq)]]+Tableau1[[#This Row],[Scope 2 energy
(kg CO2-eq)]]+Tableau1[[#This Row],[Scope 2 Infrastructure
(kg CO2-eq)]])/Tableau1[[#This Row],[Total CO2-emissions
(kg CO2-eq)
for scope 3 use ]],"")</f>
        <v>0.99420296262623575</v>
      </c>
      <c r="N2682" s="436" t="s">
        <v>436</v>
      </c>
      <c r="O2682" s="259">
        <v>3.6</v>
      </c>
      <c r="P2682" s="259" t="s">
        <v>4258</v>
      </c>
      <c r="Q2682" s="259" t="s">
        <v>5278</v>
      </c>
    </row>
    <row r="2683" spans="1:17" ht="21.75" customHeight="1">
      <c r="A2683" s="301" t="s">
        <v>4258</v>
      </c>
      <c r="B2683" s="301" t="s">
        <v>5278</v>
      </c>
      <c r="C2683" s="316" t="s">
        <v>8742</v>
      </c>
      <c r="D2683" s="465" t="s">
        <v>436</v>
      </c>
      <c r="E2683" s="465" t="s">
        <v>6022</v>
      </c>
      <c r="F2683" s="469" t="str">
        <f t="shared" si="82"/>
        <v>other</v>
      </c>
      <c r="G2683" s="260">
        <v>7.9989097222222204E-4</v>
      </c>
      <c r="H2683" s="260">
        <v>0.17789530978000001</v>
      </c>
      <c r="I2683" s="260">
        <v>1.8128259999999999E-4</v>
      </c>
      <c r="J2683" s="260">
        <v>6.9513176044055794E-4</v>
      </c>
      <c r="K2683" s="260">
        <v>0.17957161483331199</v>
      </c>
      <c r="L2683" s="301">
        <f t="shared" si="83"/>
        <v>0.64645781339992314</v>
      </c>
      <c r="M2683" s="459">
        <f>IFERROR((Tableau1[[#This Row],[Scope 1
(kg CO2-eq)]]+Tableau1[[#This Row],[Scope 2 energy
(kg CO2-eq)]]+Tableau1[[#This Row],[Scope 2 Infrastructure
(kg CO2-eq)]])/Tableau1[[#This Row],[Total CO2-emissions
(kg CO2-eq)
for scope 3 use ]],"")</f>
        <v>0.99612894564803556</v>
      </c>
      <c r="N2683" s="436" t="s">
        <v>436</v>
      </c>
      <c r="O2683" s="259">
        <v>3.6</v>
      </c>
      <c r="P2683" s="259" t="s">
        <v>4258</v>
      </c>
      <c r="Q2683" s="259" t="s">
        <v>5278</v>
      </c>
    </row>
    <row r="2684" spans="1:17" ht="21.75" customHeight="1">
      <c r="A2684" s="301" t="s">
        <v>4258</v>
      </c>
      <c r="B2684" s="301" t="s">
        <v>5278</v>
      </c>
      <c r="C2684" s="316" t="s">
        <v>8743</v>
      </c>
      <c r="D2684" s="465" t="s">
        <v>436</v>
      </c>
      <c r="E2684" s="465" t="s">
        <v>6059</v>
      </c>
      <c r="F2684" s="469" t="str">
        <f t="shared" si="82"/>
        <v>other</v>
      </c>
      <c r="G2684" s="260">
        <v>8.26597536111111E-4</v>
      </c>
      <c r="H2684" s="260">
        <v>0.20910615674999999</v>
      </c>
      <c r="I2684" s="260">
        <v>1.9130294999999999E-4</v>
      </c>
      <c r="J2684" s="260">
        <v>6.9527507368500891E-4</v>
      </c>
      <c r="K2684" s="260">
        <v>0.21081933350693699</v>
      </c>
      <c r="L2684" s="301">
        <f t="shared" si="83"/>
        <v>0.75894960062497319</v>
      </c>
      <c r="M2684" s="459">
        <f>IFERROR((Tableau1[[#This Row],[Scope 1
(kg CO2-eq)]]+Tableau1[[#This Row],[Scope 2 energy
(kg CO2-eq)]]+Tableau1[[#This Row],[Scope 2 Infrastructure
(kg CO2-eq)]])/Tableau1[[#This Row],[Total CO2-emissions
(kg CO2-eq)
for scope 3 use ]],"")</f>
        <v>0.99670202794373697</v>
      </c>
      <c r="N2684" s="436" t="s">
        <v>436</v>
      </c>
      <c r="O2684" s="259">
        <v>3.6</v>
      </c>
      <c r="P2684" s="259" t="s">
        <v>4258</v>
      </c>
      <c r="Q2684" s="259" t="s">
        <v>5278</v>
      </c>
    </row>
    <row r="2685" spans="1:17" ht="21.75" customHeight="1">
      <c r="A2685" s="301" t="s">
        <v>4258</v>
      </c>
      <c r="B2685" s="301" t="s">
        <v>5278</v>
      </c>
      <c r="C2685" s="316" t="s">
        <v>8744</v>
      </c>
      <c r="D2685" s="465" t="s">
        <v>436</v>
      </c>
      <c r="E2685" s="465" t="s">
        <v>6018</v>
      </c>
      <c r="F2685" s="469" t="str">
        <f t="shared" si="82"/>
        <v>other</v>
      </c>
      <c r="G2685" s="260">
        <v>7.9447130277777805E-4</v>
      </c>
      <c r="H2685" s="260">
        <v>0.13005945666999999</v>
      </c>
      <c r="I2685" s="260">
        <v>1.793478252E-4</v>
      </c>
      <c r="J2685" s="260">
        <v>6.9510267731271195E-4</v>
      </c>
      <c r="K2685" s="260">
        <v>0.13172837940865201</v>
      </c>
      <c r="L2685" s="301">
        <f t="shared" si="83"/>
        <v>0.47422216587114724</v>
      </c>
      <c r="M2685" s="459">
        <f>IFERROR((Tableau1[[#This Row],[Scope 1
(kg CO2-eq)]]+Tableau1[[#This Row],[Scope 2 energy
(kg CO2-eq)]]+Tableau1[[#This Row],[Scope 2 Infrastructure
(kg CO2-eq)]])/Tableau1[[#This Row],[Total CO2-emissions
(kg CO2-eq)
for scope 3 use ]],"")</f>
        <v>0.99472320532754832</v>
      </c>
      <c r="N2685" s="436" t="s">
        <v>436</v>
      </c>
      <c r="O2685" s="259">
        <v>3.6</v>
      </c>
      <c r="P2685" s="259" t="s">
        <v>4258</v>
      </c>
      <c r="Q2685" s="259" t="s">
        <v>5278</v>
      </c>
    </row>
    <row r="2686" spans="1:17" ht="21.75" customHeight="1">
      <c r="A2686" s="301" t="s">
        <v>4258</v>
      </c>
      <c r="B2686" s="301" t="s">
        <v>5278</v>
      </c>
      <c r="C2686" s="316" t="s">
        <v>8745</v>
      </c>
      <c r="D2686" s="465" t="s">
        <v>436</v>
      </c>
      <c r="E2686" s="465" t="s">
        <v>6060</v>
      </c>
      <c r="F2686" s="469" t="str">
        <f t="shared" si="82"/>
        <v>other</v>
      </c>
      <c r="G2686" s="260">
        <v>7.8865985E-4</v>
      </c>
      <c r="H2686" s="260">
        <v>9.4864052713499999E-2</v>
      </c>
      <c r="I2686" s="260">
        <v>1.772747525E-4</v>
      </c>
      <c r="J2686" s="260">
        <v>6.9507149179009E-4</v>
      </c>
      <c r="K2686" s="260">
        <v>9.6525060700547005E-2</v>
      </c>
      <c r="L2686" s="301">
        <f t="shared" si="83"/>
        <v>0.34749021852196921</v>
      </c>
      <c r="M2686" s="459">
        <f>IFERROR((Tableau1[[#This Row],[Scope 1
(kg CO2-eq)]]+Tableau1[[#This Row],[Scope 2 energy
(kg CO2-eq)]]+Tableau1[[#This Row],[Scope 2 Infrastructure
(kg CO2-eq)]])/Tableau1[[#This Row],[Total CO2-emissions
(kg CO2-eq)
for scope 3 use ]],"")</f>
        <v>0.9927990370635108</v>
      </c>
      <c r="N2686" s="436" t="s">
        <v>436</v>
      </c>
      <c r="O2686" s="259">
        <v>3.6</v>
      </c>
      <c r="P2686" s="259" t="s">
        <v>4258</v>
      </c>
      <c r="Q2686" s="259" t="s">
        <v>5278</v>
      </c>
    </row>
    <row r="2687" spans="1:17" ht="21.75" customHeight="1">
      <c r="A2687" s="301" t="s">
        <v>4258</v>
      </c>
      <c r="B2687" s="301" t="s">
        <v>5278</v>
      </c>
      <c r="C2687" s="316" t="s">
        <v>8746</v>
      </c>
      <c r="D2687" s="465" t="s">
        <v>436</v>
      </c>
      <c r="E2687" s="465" t="s">
        <v>119</v>
      </c>
      <c r="F2687" s="469" t="str">
        <f t="shared" si="82"/>
        <v>other</v>
      </c>
      <c r="G2687" s="260">
        <v>3.27752877222222E-4</v>
      </c>
      <c r="H2687" s="260">
        <v>2.438821146E-2</v>
      </c>
      <c r="I2687" s="260">
        <v>1.7889365499999999E-4</v>
      </c>
      <c r="J2687" s="260">
        <v>6.9259816448632809E-4</v>
      </c>
      <c r="K2687" s="260">
        <v>2.5587456700122298E-2</v>
      </c>
      <c r="L2687" s="301">
        <f t="shared" si="83"/>
        <v>9.211484412044027E-2</v>
      </c>
      <c r="M2687" s="459">
        <f>IFERROR((Tableau1[[#This Row],[Scope 1
(kg CO2-eq)]]+Tableau1[[#This Row],[Scope 2 energy
(kg CO2-eq)]]+Tableau1[[#This Row],[Scope 2 Infrastructure
(kg CO2-eq)]])/Tableau1[[#This Row],[Total CO2-emissions
(kg CO2-eq)
for scope 3 use ]],"")</f>
        <v>0.97293210044213718</v>
      </c>
      <c r="N2687" s="436" t="s">
        <v>436</v>
      </c>
      <c r="O2687" s="259">
        <v>3.6</v>
      </c>
      <c r="P2687" s="259" t="s">
        <v>4258</v>
      </c>
      <c r="Q2687" s="259" t="s">
        <v>5278</v>
      </c>
    </row>
    <row r="2688" spans="1:17" ht="21.75" customHeight="1">
      <c r="A2688" s="301" t="s">
        <v>4258</v>
      </c>
      <c r="B2688" s="301" t="s">
        <v>5278</v>
      </c>
      <c r="C2688" s="316" t="s">
        <v>8747</v>
      </c>
      <c r="D2688" s="465" t="s">
        <v>436</v>
      </c>
      <c r="E2688" s="465" t="s">
        <v>6034</v>
      </c>
      <c r="F2688" s="469" t="str">
        <f t="shared" si="82"/>
        <v>other</v>
      </c>
      <c r="G2688" s="260">
        <v>8.0367821111111096E-4</v>
      </c>
      <c r="H2688" s="260">
        <v>0.12907048970830001</v>
      </c>
      <c r="I2688" s="260">
        <v>1.8264197649999999E-4</v>
      </c>
      <c r="J2688" s="260">
        <v>6.9515208359013903E-4</v>
      </c>
      <c r="K2688" s="260">
        <v>0.13075196064615899</v>
      </c>
      <c r="L2688" s="301">
        <f t="shared" si="83"/>
        <v>0.47070705832617238</v>
      </c>
      <c r="M2688" s="459">
        <f>IFERROR((Tableau1[[#This Row],[Scope 1
(kg CO2-eq)]]+Tableau1[[#This Row],[Scope 2 energy
(kg CO2-eq)]]+Tableau1[[#This Row],[Scope 2 Infrastructure
(kg CO2-eq)]])/Tableau1[[#This Row],[Total CO2-emissions
(kg CO2-eq)
for scope 3 use ]],"")</f>
        <v>0.99468343918659019</v>
      </c>
      <c r="N2688" s="436" t="s">
        <v>436</v>
      </c>
      <c r="O2688" s="259">
        <v>3.6</v>
      </c>
      <c r="P2688" s="259" t="s">
        <v>4258</v>
      </c>
      <c r="Q2688" s="259" t="s">
        <v>5278</v>
      </c>
    </row>
    <row r="2689" spans="1:17" ht="21.75" customHeight="1">
      <c r="A2689" s="301" t="s">
        <v>4258</v>
      </c>
      <c r="B2689" s="301" t="s">
        <v>5278</v>
      </c>
      <c r="C2689" s="316" t="s">
        <v>8748</v>
      </c>
      <c r="D2689" s="465" t="s">
        <v>436</v>
      </c>
      <c r="E2689" s="465" t="s">
        <v>122</v>
      </c>
      <c r="F2689" s="469" t="str">
        <f t="shared" si="82"/>
        <v>other</v>
      </c>
      <c r="G2689" s="260">
        <v>8.0596361388888898E-4</v>
      </c>
      <c r="H2689" s="260">
        <v>0.19116469382760001</v>
      </c>
      <c r="I2689" s="260">
        <v>1.8349454759999999E-4</v>
      </c>
      <c r="J2689" s="260">
        <v>6.9516434755971111E-4</v>
      </c>
      <c r="K2689" s="260">
        <v>0.19284931526691901</v>
      </c>
      <c r="L2689" s="301">
        <f t="shared" si="83"/>
        <v>0.69425753496090847</v>
      </c>
      <c r="M2689" s="459">
        <f>IFERROR((Tableau1[[#This Row],[Scope 1
(kg CO2-eq)]]+Tableau1[[#This Row],[Scope 2 energy
(kg CO2-eq)]]+Tableau1[[#This Row],[Scope 2 Infrastructure
(kg CO2-eq)]])/Tableau1[[#This Row],[Total CO2-emissions
(kg CO2-eq)
for scope 3 use ]],"")</f>
        <v>0.99639530336486826</v>
      </c>
      <c r="N2689" s="436" t="s">
        <v>436</v>
      </c>
      <c r="O2689" s="259">
        <v>3.6</v>
      </c>
      <c r="P2689" s="259" t="s">
        <v>4258</v>
      </c>
      <c r="Q2689" s="259" t="s">
        <v>5278</v>
      </c>
    </row>
    <row r="2690" spans="1:17" ht="21.75" customHeight="1">
      <c r="A2690" s="301" t="s">
        <v>4258</v>
      </c>
      <c r="B2690" s="301" t="s">
        <v>5278</v>
      </c>
      <c r="C2690" s="316" t="s">
        <v>8749</v>
      </c>
      <c r="D2690" s="465" t="s">
        <v>436</v>
      </c>
      <c r="E2690" s="465" t="s">
        <v>6046</v>
      </c>
      <c r="F2690" s="469" t="str">
        <f t="shared" ref="F2690:F2753" si="84">IF(ISNUMBER(SEARCH("{CH}", C2690)), "CH", "other")</f>
        <v>other</v>
      </c>
      <c r="G2690" s="260">
        <v>8.1164447222222197E-4</v>
      </c>
      <c r="H2690" s="260">
        <v>0.1520768692044</v>
      </c>
      <c r="I2690" s="260">
        <v>1.8560370780000001E-4</v>
      </c>
      <c r="J2690" s="260">
        <v>6.9519483228407803E-4</v>
      </c>
      <c r="K2690" s="260">
        <v>0.15376931112379399</v>
      </c>
      <c r="L2690" s="301">
        <f t="shared" ref="L2690:L2753" si="85">IF(N2690="MJ", K2690*3.6, IF(N2690="m", K2690*1000, ""))</f>
        <v>0.5535695200456584</v>
      </c>
      <c r="M2690" s="459">
        <f>IFERROR((Tableau1[[#This Row],[Scope 1
(kg CO2-eq)]]+Tableau1[[#This Row],[Scope 2 energy
(kg CO2-eq)]]+Tableau1[[#This Row],[Scope 2 Infrastructure
(kg CO2-eq)]])/Tableau1[[#This Row],[Total CO2-emissions
(kg CO2-eq)
for scope 3 use ]],"")</f>
        <v>0.9954789825467053</v>
      </c>
      <c r="N2690" s="436" t="s">
        <v>436</v>
      </c>
      <c r="O2690" s="259">
        <v>3.6</v>
      </c>
      <c r="P2690" s="259" t="s">
        <v>4258</v>
      </c>
      <c r="Q2690" s="259" t="s">
        <v>5278</v>
      </c>
    </row>
    <row r="2691" spans="1:17" ht="21.75" customHeight="1">
      <c r="A2691" s="301" t="s">
        <v>4258</v>
      </c>
      <c r="B2691" s="301" t="s">
        <v>5278</v>
      </c>
      <c r="C2691" s="316" t="s">
        <v>8750</v>
      </c>
      <c r="D2691" s="465" t="s">
        <v>436</v>
      </c>
      <c r="E2691" s="465" t="s">
        <v>6052</v>
      </c>
      <c r="F2691" s="469" t="str">
        <f t="shared" si="84"/>
        <v>other</v>
      </c>
      <c r="G2691" s="260">
        <v>8.1210155277777795E-4</v>
      </c>
      <c r="H2691" s="260">
        <v>0.12874091300099999</v>
      </c>
      <c r="I2691" s="260">
        <v>1.8576092159999999E-4</v>
      </c>
      <c r="J2691" s="260">
        <v>6.9519728507800205E-4</v>
      </c>
      <c r="K2691" s="260">
        <v>0.130433972179645</v>
      </c>
      <c r="L2691" s="301">
        <f t="shared" si="85"/>
        <v>0.46956229984672204</v>
      </c>
      <c r="M2691" s="459">
        <f>IFERROR((Tableau1[[#This Row],[Scope 1
(kg CO2-eq)]]+Tableau1[[#This Row],[Scope 2 energy
(kg CO2-eq)]]+Tableau1[[#This Row],[Scope 2 Infrastructure
(kg CO2-eq)]])/Tableau1[[#This Row],[Total CO2-emissions
(kg CO2-eq)
for scope 3 use ]],"")</f>
        <v>0.99467012548456513</v>
      </c>
      <c r="N2691" s="436" t="s">
        <v>436</v>
      </c>
      <c r="O2691" s="259">
        <v>3.6</v>
      </c>
      <c r="P2691" s="259" t="s">
        <v>4258</v>
      </c>
      <c r="Q2691" s="259" t="s">
        <v>5278</v>
      </c>
    </row>
    <row r="2692" spans="1:17" ht="21.75" customHeight="1">
      <c r="A2692" s="301" t="s">
        <v>4258</v>
      </c>
      <c r="B2692" s="301" t="s">
        <v>5278</v>
      </c>
      <c r="C2692" s="316" t="s">
        <v>8751</v>
      </c>
      <c r="D2692" s="465" t="s">
        <v>436</v>
      </c>
      <c r="E2692" s="465" t="s">
        <v>6061</v>
      </c>
      <c r="F2692" s="469" t="str">
        <f t="shared" si="84"/>
        <v>other</v>
      </c>
      <c r="G2692" s="260">
        <v>8.0504945277777801E-4</v>
      </c>
      <c r="H2692" s="260">
        <v>0.1069382518632</v>
      </c>
      <c r="I2692" s="260">
        <v>1.8314683200000001E-4</v>
      </c>
      <c r="J2692" s="260">
        <v>6.9515944197188204E-4</v>
      </c>
      <c r="K2692" s="260">
        <v>0.108621607805233</v>
      </c>
      <c r="L2692" s="301">
        <f t="shared" si="85"/>
        <v>0.39103778809883882</v>
      </c>
      <c r="M2692" s="459">
        <f>IFERROR((Tableau1[[#This Row],[Scope 1
(kg CO2-eq)]]+Tableau1[[#This Row],[Scope 2 energy
(kg CO2-eq)]]+Tableau1[[#This Row],[Scope 2 Infrastructure
(kg CO2-eq)]])/Tableau1[[#This Row],[Total CO2-emissions
(kg CO2-eq)
for scope 3 use ]],"")</f>
        <v>0.99360017153767699</v>
      </c>
      <c r="N2692" s="436" t="s">
        <v>436</v>
      </c>
      <c r="O2692" s="259">
        <v>3.6</v>
      </c>
      <c r="P2692" s="259" t="s">
        <v>4258</v>
      </c>
      <c r="Q2692" s="259" t="s">
        <v>5278</v>
      </c>
    </row>
    <row r="2693" spans="1:17" ht="21.75" customHeight="1">
      <c r="A2693" s="301" t="s">
        <v>4258</v>
      </c>
      <c r="B2693" s="301" t="s">
        <v>5278</v>
      </c>
      <c r="C2693" s="316" t="s">
        <v>8752</v>
      </c>
      <c r="D2693" s="465" t="s">
        <v>436</v>
      </c>
      <c r="E2693" s="465" t="s">
        <v>6065</v>
      </c>
      <c r="F2693" s="469" t="str">
        <f t="shared" si="84"/>
        <v>other</v>
      </c>
      <c r="G2693" s="260">
        <v>7.8852925555555604E-4</v>
      </c>
      <c r="H2693" s="260">
        <v>0.13806913959680001</v>
      </c>
      <c r="I2693" s="260">
        <v>1.7722206479999999E-4</v>
      </c>
      <c r="J2693" s="260">
        <v>6.950707909918239E-4</v>
      </c>
      <c r="K2693" s="260">
        <v>0.13972996228676901</v>
      </c>
      <c r="L2693" s="301">
        <f t="shared" si="85"/>
        <v>0.50302786423236845</v>
      </c>
      <c r="M2693" s="459">
        <f>IFERROR((Tableau1[[#This Row],[Scope 1
(kg CO2-eq)]]+Tableau1[[#This Row],[Scope 2 energy
(kg CO2-eq)]]+Tableau1[[#This Row],[Scope 2 Infrastructure
(kg CO2-eq)]])/Tableau1[[#This Row],[Total CO2-emissions
(kg CO2-eq)
for scope 3 use ]],"")</f>
        <v>0.99502560969574338</v>
      </c>
      <c r="N2693" s="436" t="s">
        <v>436</v>
      </c>
      <c r="O2693" s="259">
        <v>3.6</v>
      </c>
      <c r="P2693" s="259" t="s">
        <v>4258</v>
      </c>
      <c r="Q2693" s="259" t="s">
        <v>5278</v>
      </c>
    </row>
    <row r="2694" spans="1:17" ht="21.75" customHeight="1">
      <c r="A2694" s="301" t="s">
        <v>4258</v>
      </c>
      <c r="B2694" s="301" t="s">
        <v>5278</v>
      </c>
      <c r="C2694" s="316" t="s">
        <v>8753</v>
      </c>
      <c r="D2694" s="465" t="s">
        <v>436</v>
      </c>
      <c r="E2694" s="465" t="s">
        <v>6047</v>
      </c>
      <c r="F2694" s="469" t="str">
        <f t="shared" si="84"/>
        <v>other</v>
      </c>
      <c r="G2694" s="260">
        <v>7.9767086666666703E-4</v>
      </c>
      <c r="H2694" s="260">
        <v>0.1742094789078</v>
      </c>
      <c r="I2694" s="260">
        <v>1.8048086489999999E-4</v>
      </c>
      <c r="J2694" s="260">
        <v>6.9511984687012287E-4</v>
      </c>
      <c r="K2694" s="260">
        <v>0.175882750284057</v>
      </c>
      <c r="L2694" s="301">
        <f t="shared" si="85"/>
        <v>0.63317790102260518</v>
      </c>
      <c r="M2694" s="459">
        <f>IFERROR((Tableau1[[#This Row],[Scope 1
(kg CO2-eq)]]+Tableau1[[#This Row],[Scope 2 energy
(kg CO2-eq)]]+Tableau1[[#This Row],[Scope 2 Infrastructure
(kg CO2-eq)]])/Tableau1[[#This Row],[Total CO2-emissions
(kg CO2-eq)
for scope 3 use ]],"")</f>
        <v>0.9960478236577055</v>
      </c>
      <c r="N2694" s="436" t="s">
        <v>436</v>
      </c>
      <c r="O2694" s="259">
        <v>3.6</v>
      </c>
      <c r="P2694" s="259" t="s">
        <v>4258</v>
      </c>
      <c r="Q2694" s="259" t="s">
        <v>5278</v>
      </c>
    </row>
    <row r="2695" spans="1:17" ht="21.75" customHeight="1">
      <c r="A2695" s="301" t="s">
        <v>4258</v>
      </c>
      <c r="B2695" s="301" t="s">
        <v>5278</v>
      </c>
      <c r="C2695" s="316" t="s">
        <v>8754</v>
      </c>
      <c r="D2695" s="465" t="s">
        <v>436</v>
      </c>
      <c r="E2695" s="465" t="s">
        <v>6066</v>
      </c>
      <c r="F2695" s="469" t="str">
        <f t="shared" si="84"/>
        <v>other</v>
      </c>
      <c r="G2695" s="260">
        <v>8.1059971666666705E-4</v>
      </c>
      <c r="H2695" s="260">
        <v>7.7700472174999993E-2</v>
      </c>
      <c r="I2695" s="260">
        <v>1.8520314999999999E-4</v>
      </c>
      <c r="J2695" s="260">
        <v>6.9518922589799305E-4</v>
      </c>
      <c r="K2695" s="260">
        <v>7.9391466139248607E-2</v>
      </c>
      <c r="L2695" s="301">
        <f t="shared" si="85"/>
        <v>0.28580927810129497</v>
      </c>
      <c r="M2695" s="459">
        <f>IFERROR((Tableau1[[#This Row],[Scope 1
(kg CO2-eq)]]+Tableau1[[#This Row],[Scope 2 energy
(kg CO2-eq)]]+Tableau1[[#This Row],[Scope 2 Infrastructure
(kg CO2-eq)]])/Tableau1[[#This Row],[Total CO2-emissions
(kg CO2-eq)
for scope 3 use ]],"")</f>
        <v>0.99124350347224188</v>
      </c>
      <c r="N2695" s="436" t="s">
        <v>436</v>
      </c>
      <c r="O2695" s="259">
        <v>3.6</v>
      </c>
      <c r="P2695" s="259" t="s">
        <v>4258</v>
      </c>
      <c r="Q2695" s="259" t="s">
        <v>5278</v>
      </c>
    </row>
    <row r="2696" spans="1:17" ht="21.75" customHeight="1">
      <c r="A2696" s="301" t="s">
        <v>4258</v>
      </c>
      <c r="B2696" s="301" t="s">
        <v>5278</v>
      </c>
      <c r="C2696" s="316" t="s">
        <v>8755</v>
      </c>
      <c r="D2696" s="465" t="s">
        <v>436</v>
      </c>
      <c r="E2696" s="465" t="s">
        <v>123</v>
      </c>
      <c r="F2696" s="469" t="str">
        <f t="shared" si="84"/>
        <v>other</v>
      </c>
      <c r="G2696" s="260">
        <v>7.7951823888888902E-4</v>
      </c>
      <c r="H2696" s="260">
        <v>0.1242537102976</v>
      </c>
      <c r="I2696" s="260">
        <v>1.7412161260000001E-4</v>
      </c>
      <c r="J2696" s="260">
        <v>6.9502243591179104E-4</v>
      </c>
      <c r="K2696" s="260">
        <v>0.125902370897786</v>
      </c>
      <c r="L2696" s="301">
        <f t="shared" si="85"/>
        <v>0.45324853523202963</v>
      </c>
      <c r="M2696" s="459">
        <f>IFERROR((Tableau1[[#This Row],[Scope 1
(kg CO2-eq)]]+Tableau1[[#This Row],[Scope 2 energy
(kg CO2-eq)]]+Tableau1[[#This Row],[Scope 2 Infrastructure
(kg CO2-eq)]])/Tableau1[[#This Row],[Total CO2-emissions
(kg CO2-eq)
for scope 3 use ]],"")</f>
        <v>0.99447968498336425</v>
      </c>
      <c r="N2696" s="436" t="s">
        <v>436</v>
      </c>
      <c r="O2696" s="259">
        <v>3.6</v>
      </c>
      <c r="P2696" s="259" t="s">
        <v>4258</v>
      </c>
      <c r="Q2696" s="259" t="s">
        <v>5278</v>
      </c>
    </row>
    <row r="2697" spans="1:17" ht="21.75" customHeight="1">
      <c r="A2697" s="301" t="s">
        <v>4258</v>
      </c>
      <c r="B2697" s="301" t="s">
        <v>5278</v>
      </c>
      <c r="C2697" s="316" t="s">
        <v>8756</v>
      </c>
      <c r="D2697" s="465" t="s">
        <v>436</v>
      </c>
      <c r="E2697" s="465" t="s">
        <v>6067</v>
      </c>
      <c r="F2697" s="469" t="str">
        <f t="shared" si="84"/>
        <v>other</v>
      </c>
      <c r="G2697" s="260">
        <v>8.1673765555555602E-4</v>
      </c>
      <c r="H2697" s="260">
        <v>0.11953019824860001</v>
      </c>
      <c r="I2697" s="260">
        <v>1.875033892E-4</v>
      </c>
      <c r="J2697" s="260">
        <v>6.9522216341627401E-4</v>
      </c>
      <c r="K2697" s="260">
        <v>0.121229661168354</v>
      </c>
      <c r="L2697" s="301">
        <f t="shared" si="85"/>
        <v>0.43642678020607439</v>
      </c>
      <c r="M2697" s="459">
        <f>IFERROR((Tableau1[[#This Row],[Scope 1
(kg CO2-eq)]]+Tableau1[[#This Row],[Scope 2 energy
(kg CO2-eq)]]+Tableau1[[#This Row],[Scope 2 Infrastructure
(kg CO2-eq)]])/Tableau1[[#This Row],[Total CO2-emissions
(kg CO2-eq)
for scope 3 use ]],"")</f>
        <v>0.99426524937628113</v>
      </c>
      <c r="N2697" s="436" t="s">
        <v>436</v>
      </c>
      <c r="O2697" s="259">
        <v>3.6</v>
      </c>
      <c r="P2697" s="259" t="s">
        <v>4258</v>
      </c>
      <c r="Q2697" s="259" t="s">
        <v>5278</v>
      </c>
    </row>
    <row r="2698" spans="1:17" ht="21.75" customHeight="1">
      <c r="A2698" s="301" t="s">
        <v>4258</v>
      </c>
      <c r="B2698" s="301" t="s">
        <v>5278</v>
      </c>
      <c r="C2698" s="316" t="s">
        <v>8757</v>
      </c>
      <c r="D2698" s="465" t="s">
        <v>436</v>
      </c>
      <c r="E2698" s="465" t="s">
        <v>6076</v>
      </c>
      <c r="F2698" s="469" t="str">
        <f t="shared" si="84"/>
        <v>other</v>
      </c>
      <c r="G2698" s="260">
        <v>3.8123783194444398E-4</v>
      </c>
      <c r="H2698" s="260">
        <v>0.24288717732119999</v>
      </c>
      <c r="I2698" s="260">
        <v>1.792662822E-4</v>
      </c>
      <c r="J2698" s="260">
        <v>6.92885176414256E-4</v>
      </c>
      <c r="K2698" s="260">
        <v>0.24414056840151299</v>
      </c>
      <c r="L2698" s="301">
        <f t="shared" si="85"/>
        <v>0.87890604624544677</v>
      </c>
      <c r="M2698" s="459">
        <f>IFERROR((Tableau1[[#This Row],[Scope 1
(kg CO2-eq)]]+Tableau1[[#This Row],[Scope 2 energy
(kg CO2-eq)]]+Tableau1[[#This Row],[Scope 2 Infrastructure
(kg CO2-eq)]])/Tableau1[[#This Row],[Total CO2-emissions
(kg CO2-eq)
for scope 3 use ]],"")</f>
        <v>0.9971619343286322</v>
      </c>
      <c r="N2698" s="436" t="s">
        <v>436</v>
      </c>
      <c r="O2698" s="259">
        <v>3.6</v>
      </c>
      <c r="P2698" s="259" t="s">
        <v>4258</v>
      </c>
      <c r="Q2698" s="259" t="s">
        <v>5278</v>
      </c>
    </row>
    <row r="2699" spans="1:17" ht="21.75" customHeight="1">
      <c r="A2699" s="301" t="s">
        <v>4258</v>
      </c>
      <c r="B2699" s="301" t="s">
        <v>5278</v>
      </c>
      <c r="C2699" s="316" t="s">
        <v>8758</v>
      </c>
      <c r="D2699" s="465" t="s">
        <v>436</v>
      </c>
      <c r="E2699" s="465" t="s">
        <v>6029</v>
      </c>
      <c r="F2699" s="469" t="str">
        <f t="shared" si="84"/>
        <v>other</v>
      </c>
      <c r="G2699" s="260">
        <v>7.8931282222222197E-4</v>
      </c>
      <c r="H2699" s="260">
        <v>0.1157314289664</v>
      </c>
      <c r="I2699" s="260">
        <v>1.7750169839999999E-4</v>
      </c>
      <c r="J2699" s="260">
        <v>6.9507499578139794E-4</v>
      </c>
      <c r="K2699" s="260">
        <v>0.117393319224231</v>
      </c>
      <c r="L2699" s="301">
        <f t="shared" si="85"/>
        <v>0.42261594920723161</v>
      </c>
      <c r="M2699" s="459">
        <f>IFERROR((Tableau1[[#This Row],[Scope 1
(kg CO2-eq)]]+Tableau1[[#This Row],[Scope 2 energy
(kg CO2-eq)]]+Tableau1[[#This Row],[Scope 2 Infrastructure
(kg CO2-eq)]])/Tableau1[[#This Row],[Total CO2-emissions
(kg CO2-eq)
for scope 3 use ]],"")</f>
        <v>0.99407908608597106</v>
      </c>
      <c r="N2699" s="436" t="s">
        <v>436</v>
      </c>
      <c r="O2699" s="259">
        <v>3.6</v>
      </c>
      <c r="P2699" s="259" t="s">
        <v>4258</v>
      </c>
      <c r="Q2699" s="259" t="s">
        <v>5278</v>
      </c>
    </row>
    <row r="2700" spans="1:17" ht="21.75" customHeight="1">
      <c r="A2700" s="301" t="s">
        <v>4258</v>
      </c>
      <c r="B2700" s="301" t="s">
        <v>5278</v>
      </c>
      <c r="C2700" s="316" t="s">
        <v>8759</v>
      </c>
      <c r="D2700" s="465" t="s">
        <v>436</v>
      </c>
      <c r="E2700" s="465" t="s">
        <v>6027</v>
      </c>
      <c r="F2700" s="469" t="str">
        <f t="shared" si="84"/>
        <v>other</v>
      </c>
      <c r="G2700" s="260">
        <v>8.0648599166666698E-4</v>
      </c>
      <c r="H2700" s="260">
        <v>0.1507934759848</v>
      </c>
      <c r="I2700" s="260">
        <v>1.836872358E-4</v>
      </c>
      <c r="J2700" s="260">
        <v>6.9516715075276293E-4</v>
      </c>
      <c r="K2700" s="260">
        <v>0.15247881509589301</v>
      </c>
      <c r="L2700" s="301">
        <f t="shared" si="85"/>
        <v>0.5489237343452148</v>
      </c>
      <c r="M2700" s="459">
        <f>IFERROR((Tableau1[[#This Row],[Scope 1
(kg CO2-eq)]]+Tableau1[[#This Row],[Scope 2 energy
(kg CO2-eq)]]+Tableau1[[#This Row],[Scope 2 Infrastructure
(kg CO2-eq)]])/Tableau1[[#This Row],[Total CO2-emissions
(kg CO2-eq)
for scope 3 use ]],"")</f>
        <v>0.99544090185125622</v>
      </c>
      <c r="N2700" s="436" t="s">
        <v>436</v>
      </c>
      <c r="O2700" s="259">
        <v>3.6</v>
      </c>
      <c r="P2700" s="259" t="s">
        <v>4258</v>
      </c>
      <c r="Q2700" s="259" t="s">
        <v>5278</v>
      </c>
    </row>
    <row r="2701" spans="1:17" ht="21.75" customHeight="1">
      <c r="A2701" s="301" t="s">
        <v>4258</v>
      </c>
      <c r="B2701" s="301" t="s">
        <v>5278</v>
      </c>
      <c r="C2701" s="316" t="s">
        <v>8760</v>
      </c>
      <c r="D2701" s="465" t="s">
        <v>436</v>
      </c>
      <c r="E2701" s="465" t="s">
        <v>6048</v>
      </c>
      <c r="F2701" s="469" t="str">
        <f t="shared" si="84"/>
        <v>other</v>
      </c>
      <c r="G2701" s="260">
        <v>8.1040382499999997E-4</v>
      </c>
      <c r="H2701" s="260">
        <v>0.30768431844600003</v>
      </c>
      <c r="I2701" s="260">
        <v>1.8513316260000001E-4</v>
      </c>
      <c r="J2701" s="260">
        <v>6.9518817470060003E-4</v>
      </c>
      <c r="K2701" s="260">
        <v>0.30937504394165599</v>
      </c>
      <c r="L2701" s="301">
        <f t="shared" si="85"/>
        <v>1.1137501581899616</v>
      </c>
      <c r="M2701" s="459">
        <f>IFERROR((Tableau1[[#This Row],[Scope 1
(kg CO2-eq)]]+Tableau1[[#This Row],[Scope 2 energy
(kg CO2-eq)]]+Tableau1[[#This Row],[Scope 2 Infrastructure
(kg CO2-eq)]])/Tableau1[[#This Row],[Total CO2-emissions
(kg CO2-eq)
for scope 3 use ]],"")</f>
        <v>0.99775292635372648</v>
      </c>
      <c r="N2701" s="436" t="s">
        <v>436</v>
      </c>
      <c r="O2701" s="259">
        <v>3.6</v>
      </c>
      <c r="P2701" s="259" t="s">
        <v>4258</v>
      </c>
      <c r="Q2701" s="259" t="s">
        <v>5278</v>
      </c>
    </row>
    <row r="2702" spans="1:17" ht="21.75" customHeight="1">
      <c r="A2702" s="301" t="s">
        <v>4258</v>
      </c>
      <c r="B2702" s="301" t="s">
        <v>5278</v>
      </c>
      <c r="C2702" s="316" t="s">
        <v>8761</v>
      </c>
      <c r="D2702" s="465" t="s">
        <v>436</v>
      </c>
      <c r="E2702" s="465" t="s">
        <v>6030</v>
      </c>
      <c r="F2702" s="469" t="str">
        <f t="shared" si="84"/>
        <v>other</v>
      </c>
      <c r="G2702" s="260">
        <v>8.0537593888888905E-4</v>
      </c>
      <c r="H2702" s="260">
        <v>0.136108150416</v>
      </c>
      <c r="I2702" s="260">
        <v>1.83285704E-4</v>
      </c>
      <c r="J2702" s="260">
        <v>6.9516119396754094E-4</v>
      </c>
      <c r="K2702" s="260">
        <v>0.13779197211972999</v>
      </c>
      <c r="L2702" s="301">
        <f t="shared" si="85"/>
        <v>0.49605109963102795</v>
      </c>
      <c r="M2702" s="459">
        <f>IFERROR((Tableau1[[#This Row],[Scope 1
(kg CO2-eq)]]+Tableau1[[#This Row],[Scope 2 energy
(kg CO2-eq)]]+Tableau1[[#This Row],[Scope 2 Infrastructure
(kg CO2-eq)]])/Tableau1[[#This Row],[Total CO2-emissions
(kg CO2-eq)
for scope 3 use ]],"")</f>
        <v>0.99495500318235464</v>
      </c>
      <c r="N2702" s="436" t="s">
        <v>436</v>
      </c>
      <c r="O2702" s="259">
        <v>3.6</v>
      </c>
      <c r="P2702" s="259" t="s">
        <v>4258</v>
      </c>
      <c r="Q2702" s="259" t="s">
        <v>5278</v>
      </c>
    </row>
    <row r="2703" spans="1:17" ht="21.75" customHeight="1">
      <c r="A2703" s="301" t="s">
        <v>4258</v>
      </c>
      <c r="B2703" s="301" t="s">
        <v>5278</v>
      </c>
      <c r="C2703" s="316" t="s">
        <v>8762</v>
      </c>
      <c r="D2703" s="465" t="s">
        <v>436</v>
      </c>
      <c r="E2703" s="465" t="s">
        <v>6040</v>
      </c>
      <c r="F2703" s="469" t="str">
        <f t="shared" si="84"/>
        <v>other</v>
      </c>
      <c r="G2703" s="260">
        <v>8.2698931944444505E-4</v>
      </c>
      <c r="H2703" s="260">
        <v>0.14743975445640001</v>
      </c>
      <c r="I2703" s="260">
        <v>1.9145917140000001E-4</v>
      </c>
      <c r="J2703" s="260">
        <v>6.9527717607978487E-4</v>
      </c>
      <c r="K2703" s="260">
        <v>0.149153479691674</v>
      </c>
      <c r="L2703" s="301">
        <f t="shared" si="85"/>
        <v>0.53695252689002637</v>
      </c>
      <c r="M2703" s="459">
        <f>IFERROR((Tableau1[[#This Row],[Scope 1
(kg CO2-eq)]]+Tableau1[[#This Row],[Scope 2 energy
(kg CO2-eq)]]+Tableau1[[#This Row],[Scope 2 Infrastructure
(kg CO2-eq)]])/Tableau1[[#This Row],[Total CO2-emissions
(kg CO2-eq)
for scope 3 use ]],"")</f>
        <v>0.9953385147576389</v>
      </c>
      <c r="N2703" s="436" t="s">
        <v>436</v>
      </c>
      <c r="O2703" s="259">
        <v>3.6</v>
      </c>
      <c r="P2703" s="259" t="s">
        <v>4258</v>
      </c>
      <c r="Q2703" s="259" t="s">
        <v>5278</v>
      </c>
    </row>
    <row r="2704" spans="1:17" ht="21.75" customHeight="1">
      <c r="A2704" s="301" t="s">
        <v>4258</v>
      </c>
      <c r="B2704" s="301" t="s">
        <v>5278</v>
      </c>
      <c r="C2704" s="316" t="s">
        <v>8763</v>
      </c>
      <c r="D2704" s="465" t="s">
        <v>436</v>
      </c>
      <c r="E2704" s="465" t="s">
        <v>6028</v>
      </c>
      <c r="F2704" s="469" t="str">
        <f t="shared" si="84"/>
        <v>other</v>
      </c>
      <c r="G2704" s="260">
        <v>8.0478826388888901E-4</v>
      </c>
      <c r="H2704" s="260">
        <v>8.3601269998000004E-3</v>
      </c>
      <c r="I2704" s="260">
        <v>1.8305963929999999E-4</v>
      </c>
      <c r="J2704" s="260">
        <v>6.9515804037536091E-4</v>
      </c>
      <c r="K2704" s="260">
        <v>1.0043127607333001E-2</v>
      </c>
      <c r="L2704" s="301">
        <f t="shared" si="85"/>
        <v>3.6155259386398804E-2</v>
      </c>
      <c r="M2704" s="459">
        <f>IFERROR((Tableau1[[#This Row],[Scope 1
(kg CO2-eq)]]+Tableau1[[#This Row],[Scope 2 energy
(kg CO2-eq)]]+Tableau1[[#This Row],[Scope 2 Infrastructure
(kg CO2-eq)]])/Tableau1[[#This Row],[Total CO2-emissions
(kg CO2-eq)
for scope 3 use ]],"")</f>
        <v>0.93078324486920339</v>
      </c>
      <c r="N2704" s="436" t="s">
        <v>436</v>
      </c>
      <c r="O2704" s="259">
        <v>3.6</v>
      </c>
      <c r="P2704" s="259" t="s">
        <v>4258</v>
      </c>
      <c r="Q2704" s="259" t="s">
        <v>5278</v>
      </c>
    </row>
    <row r="2705" spans="1:17" ht="21.75" customHeight="1">
      <c r="A2705" s="301" t="s">
        <v>4258</v>
      </c>
      <c r="B2705" s="301" t="s">
        <v>5278</v>
      </c>
      <c r="C2705" s="316" t="s">
        <v>8764</v>
      </c>
      <c r="D2705" s="465" t="s">
        <v>436</v>
      </c>
      <c r="E2705" s="465" t="s">
        <v>6054</v>
      </c>
      <c r="F2705" s="469" t="str">
        <f t="shared" si="84"/>
        <v>other</v>
      </c>
      <c r="G2705" s="260">
        <v>7.9682200277777799E-4</v>
      </c>
      <c r="H2705" s="260">
        <v>0.14363512997979999</v>
      </c>
      <c r="I2705" s="260">
        <v>1.801849336E-4</v>
      </c>
      <c r="J2705" s="260">
        <v>6.9511529168142191E-4</v>
      </c>
      <c r="K2705" s="260">
        <v>0.14530725270122799</v>
      </c>
      <c r="L2705" s="301">
        <f t="shared" si="85"/>
        <v>0.52310610972442073</v>
      </c>
      <c r="M2705" s="459">
        <f>IFERROR((Tableau1[[#This Row],[Scope 1
(kg CO2-eq)]]+Tableau1[[#This Row],[Scope 2 energy
(kg CO2-eq)]]+Tableau1[[#This Row],[Scope 2 Infrastructure
(kg CO2-eq)]])/Tableau1[[#This Row],[Total CO2-emissions
(kg CO2-eq)
for scope 3 use ]],"")</f>
        <v>0.99521623475684684</v>
      </c>
      <c r="N2705" s="436" t="s">
        <v>436</v>
      </c>
      <c r="O2705" s="259">
        <v>3.6</v>
      </c>
      <c r="P2705" s="259" t="s">
        <v>4258</v>
      </c>
      <c r="Q2705" s="259" t="s">
        <v>5278</v>
      </c>
    </row>
    <row r="2706" spans="1:17" ht="21.75" customHeight="1">
      <c r="A2706" s="301" t="s">
        <v>4258</v>
      </c>
      <c r="B2706" s="301" t="s">
        <v>5278</v>
      </c>
      <c r="C2706" s="316" t="s">
        <v>8765</v>
      </c>
      <c r="D2706" s="465" t="s">
        <v>436</v>
      </c>
      <c r="E2706" s="465" t="s">
        <v>6049</v>
      </c>
      <c r="F2706" s="469" t="str">
        <f t="shared" si="84"/>
        <v>other</v>
      </c>
      <c r="G2706" s="260">
        <v>7.88398661111111E-4</v>
      </c>
      <c r="H2706" s="260">
        <v>6.6341416343999995E-2</v>
      </c>
      <c r="I2706" s="260">
        <v>1.77187626E-4</v>
      </c>
      <c r="J2706" s="260">
        <v>6.9507009019355889E-4</v>
      </c>
      <c r="K2706" s="260">
        <v>6.8002072480795997E-2</v>
      </c>
      <c r="L2706" s="301">
        <f t="shared" si="85"/>
        <v>0.24480746093086558</v>
      </c>
      <c r="M2706" s="459">
        <f>IFERROR((Tableau1[[#This Row],[Scope 1
(kg CO2-eq)]]+Tableau1[[#This Row],[Scope 2 energy
(kg CO2-eq)]]+Tableau1[[#This Row],[Scope 2 Infrastructure
(kg CO2-eq)]])/Tableau1[[#This Row],[Total CO2-emissions
(kg CO2-eq)
for scope 3 use ]],"")</f>
        <v>0.98977869608487024</v>
      </c>
      <c r="N2706" s="436" t="s">
        <v>436</v>
      </c>
      <c r="O2706" s="259">
        <v>3.6</v>
      </c>
      <c r="P2706" s="259" t="s">
        <v>4258</v>
      </c>
      <c r="Q2706" s="259" t="s">
        <v>5278</v>
      </c>
    </row>
    <row r="2707" spans="1:17" ht="21.75" customHeight="1">
      <c r="A2707" s="301" t="s">
        <v>5180</v>
      </c>
      <c r="B2707" s="301" t="s">
        <v>5279</v>
      </c>
      <c r="C2707" s="316" t="s">
        <v>8766</v>
      </c>
      <c r="D2707" s="465" t="s">
        <v>436</v>
      </c>
      <c r="E2707" s="465" t="s">
        <v>700</v>
      </c>
      <c r="F2707" s="469" t="str">
        <f t="shared" si="84"/>
        <v>CH</v>
      </c>
      <c r="G2707" s="260">
        <v>1.7705994777777799E-5</v>
      </c>
      <c r="H2707" s="260">
        <v>0.10386901126799999</v>
      </c>
      <c r="I2707" s="260">
        <v>1.8018634920000001E-4</v>
      </c>
      <c r="J2707" s="260">
        <v>6.9093438531810428E-4</v>
      </c>
      <c r="K2707" s="260">
        <v>0.104757837615875</v>
      </c>
      <c r="L2707" s="301">
        <f t="shared" si="85"/>
        <v>0.37712821541714997</v>
      </c>
      <c r="M2707" s="459">
        <f>IFERROR((Tableau1[[#This Row],[Scope 1
(kg CO2-eq)]]+Tableau1[[#This Row],[Scope 2 energy
(kg CO2-eq)]]+Tableau1[[#This Row],[Scope 2 Infrastructure
(kg CO2-eq)]])/Tableau1[[#This Row],[Total CO2-emissions
(kg CO2-eq)
for scope 3 use ]],"")</f>
        <v>0.99340446481502676</v>
      </c>
      <c r="N2707" s="436" t="s">
        <v>436</v>
      </c>
      <c r="O2707" s="259">
        <v>3.6</v>
      </c>
      <c r="P2707" s="259" t="s">
        <v>5180</v>
      </c>
      <c r="Q2707" s="259" t="s">
        <v>5279</v>
      </c>
    </row>
    <row r="2708" spans="1:17" ht="21.75" customHeight="1">
      <c r="A2708" s="301" t="s">
        <v>5180</v>
      </c>
      <c r="B2708" s="301" t="s">
        <v>5279</v>
      </c>
      <c r="C2708" s="316" t="s">
        <v>8767</v>
      </c>
      <c r="D2708" s="465" t="s">
        <v>436</v>
      </c>
      <c r="E2708" s="465" t="s">
        <v>700</v>
      </c>
      <c r="F2708" s="469" t="str">
        <f t="shared" si="84"/>
        <v>CH</v>
      </c>
      <c r="G2708" s="260">
        <v>1.7705994777777799E-5</v>
      </c>
      <c r="H2708" s="260">
        <v>0.25001545794719998</v>
      </c>
      <c r="I2708" s="260">
        <v>1.8018634920000001E-4</v>
      </c>
      <c r="J2708" s="260">
        <v>6.9093438531810428E-4</v>
      </c>
      <c r="K2708" s="260">
        <v>0.25090428353681199</v>
      </c>
      <c r="L2708" s="301">
        <f t="shared" si="85"/>
        <v>0.90325542073252318</v>
      </c>
      <c r="M2708" s="459">
        <f>IFERROR((Tableau1[[#This Row],[Scope 1
(kg CO2-eq)]]+Tableau1[[#This Row],[Scope 2 energy
(kg CO2-eq)]]+Tableau1[[#This Row],[Scope 2 Infrastructure
(kg CO2-eq)]])/Tableau1[[#This Row],[Total CO2-emissions
(kg CO2-eq)
for scope 3 use ]],"")</f>
        <v>0.99724622778099015</v>
      </c>
      <c r="N2708" s="436" t="s">
        <v>436</v>
      </c>
      <c r="O2708" s="259">
        <v>3.6</v>
      </c>
      <c r="P2708" s="259" t="s">
        <v>5180</v>
      </c>
      <c r="Q2708" s="259" t="s">
        <v>5279</v>
      </c>
    </row>
    <row r="2709" spans="1:17" ht="21.75" customHeight="1">
      <c r="A2709" s="301" t="s">
        <v>5180</v>
      </c>
      <c r="B2709" s="301" t="s">
        <v>5279</v>
      </c>
      <c r="C2709" s="316" t="s">
        <v>8768</v>
      </c>
      <c r="D2709" s="465" t="s">
        <v>436</v>
      </c>
      <c r="E2709" s="465" t="s">
        <v>700</v>
      </c>
      <c r="F2709" s="469" t="str">
        <f t="shared" si="84"/>
        <v>CH</v>
      </c>
      <c r="G2709" s="260">
        <v>1.7705994777777799E-5</v>
      </c>
      <c r="H2709" s="260">
        <v>0.17628443879639999</v>
      </c>
      <c r="I2709" s="260">
        <v>1.8018634920000001E-4</v>
      </c>
      <c r="J2709" s="260">
        <v>6.9093438531810428E-4</v>
      </c>
      <c r="K2709" s="260">
        <v>0.17717326547128601</v>
      </c>
      <c r="L2709" s="301">
        <f t="shared" si="85"/>
        <v>0.63782375569662964</v>
      </c>
      <c r="M2709" s="459">
        <f>IFERROR((Tableau1[[#This Row],[Scope 1
(kg CO2-eq)]]+Tableau1[[#This Row],[Scope 2 energy
(kg CO2-eq)]]+Tableau1[[#This Row],[Scope 2 Infrastructure
(kg CO2-eq)]])/Tableau1[[#This Row],[Total CO2-emissions
(kg CO2-eq)
for scope 3 use ]],"")</f>
        <v>0.99610023369456813</v>
      </c>
      <c r="N2709" s="436" t="s">
        <v>436</v>
      </c>
      <c r="O2709" s="259">
        <v>3.6</v>
      </c>
      <c r="P2709" s="259" t="s">
        <v>5180</v>
      </c>
      <c r="Q2709" s="259" t="s">
        <v>5279</v>
      </c>
    </row>
    <row r="2710" spans="1:17" ht="21.75" customHeight="1">
      <c r="A2710" s="301" t="s">
        <v>5180</v>
      </c>
      <c r="B2710" s="301" t="s">
        <v>5279</v>
      </c>
      <c r="C2710" s="316" t="s">
        <v>8769</v>
      </c>
      <c r="D2710" s="465" t="s">
        <v>436</v>
      </c>
      <c r="E2710" s="465" t="s">
        <v>700</v>
      </c>
      <c r="F2710" s="469" t="str">
        <f t="shared" si="84"/>
        <v>CH</v>
      </c>
      <c r="G2710" s="260">
        <v>1.82603681944444E-5</v>
      </c>
      <c r="H2710" s="260">
        <v>0.1441602167412</v>
      </c>
      <c r="I2710" s="260">
        <v>1.8018634920000001E-4</v>
      </c>
      <c r="J2710" s="260">
        <v>6.9093736020672358E-4</v>
      </c>
      <c r="K2710" s="260">
        <v>0.145049599914196</v>
      </c>
      <c r="L2710" s="301">
        <f t="shared" si="85"/>
        <v>0.5221785596911056</v>
      </c>
      <c r="M2710" s="459">
        <f>IFERROR((Tableau1[[#This Row],[Scope 1
(kg CO2-eq)]]+Tableau1[[#This Row],[Scope 2 energy
(kg CO2-eq)]]+Tableau1[[#This Row],[Scope 2 Infrastructure
(kg CO2-eq)]])/Tableau1[[#This Row],[Total CO2-emissions
(kg CO2-eq)
for scope 3 use ]],"")</f>
        <v>0.99523655042130221</v>
      </c>
      <c r="N2710" s="436" t="s">
        <v>436</v>
      </c>
      <c r="O2710" s="259">
        <v>3.6</v>
      </c>
      <c r="P2710" s="259" t="s">
        <v>5180</v>
      </c>
      <c r="Q2710" s="259" t="s">
        <v>5279</v>
      </c>
    </row>
    <row r="2711" spans="1:17" ht="21.75" customHeight="1">
      <c r="A2711" s="301" t="s">
        <v>5180</v>
      </c>
      <c r="B2711" s="301" t="s">
        <v>5279</v>
      </c>
      <c r="C2711" s="316" t="s">
        <v>8770</v>
      </c>
      <c r="D2711" s="465" t="s">
        <v>436</v>
      </c>
      <c r="E2711" s="465" t="s">
        <v>700</v>
      </c>
      <c r="F2711" s="469" t="str">
        <f t="shared" si="84"/>
        <v>CH</v>
      </c>
      <c r="G2711" s="260">
        <v>1.7705994777777799E-5</v>
      </c>
      <c r="H2711" s="260">
        <v>3.0868042524000001E-2</v>
      </c>
      <c r="I2711" s="260">
        <v>1.8018634920000001E-4</v>
      </c>
      <c r="J2711" s="260">
        <v>6.9093438531810428E-4</v>
      </c>
      <c r="K2711" s="260">
        <v>3.1756868778947102E-2</v>
      </c>
      <c r="L2711" s="301">
        <f t="shared" si="85"/>
        <v>0.11432472760420957</v>
      </c>
      <c r="M2711" s="459">
        <f>IFERROR((Tableau1[[#This Row],[Scope 1
(kg CO2-eq)]]+Tableau1[[#This Row],[Scope 2 energy
(kg CO2-eq)]]+Tableau1[[#This Row],[Scope 2 Infrastructure
(kg CO2-eq)]])/Tableau1[[#This Row],[Total CO2-emissions
(kg CO2-eq)
for scope 3 use ]],"")</f>
        <v>0.97824300891316562</v>
      </c>
      <c r="N2711" s="436" t="s">
        <v>436</v>
      </c>
      <c r="O2711" s="259">
        <v>3.6</v>
      </c>
      <c r="P2711" s="259" t="s">
        <v>5180</v>
      </c>
      <c r="Q2711" s="259" t="s">
        <v>5279</v>
      </c>
    </row>
    <row r="2712" spans="1:17" ht="21.75" customHeight="1">
      <c r="A2712" s="301" t="s">
        <v>5180</v>
      </c>
      <c r="B2712" s="301" t="s">
        <v>5279</v>
      </c>
      <c r="C2712" s="316" t="s">
        <v>8771</v>
      </c>
      <c r="D2712" s="465" t="s">
        <v>436</v>
      </c>
      <c r="E2712" s="465" t="s">
        <v>700</v>
      </c>
      <c r="F2712" s="469" t="str">
        <f t="shared" si="84"/>
        <v>CH</v>
      </c>
      <c r="G2712" s="260">
        <v>1.7705994777777799E-5</v>
      </c>
      <c r="H2712" s="260">
        <v>0.19344559398120001</v>
      </c>
      <c r="I2712" s="260">
        <v>1.8018634920000001E-4</v>
      </c>
      <c r="J2712" s="260">
        <v>6.9093438531810428E-4</v>
      </c>
      <c r="K2712" s="260">
        <v>0.19433442021559999</v>
      </c>
      <c r="L2712" s="301">
        <f t="shared" si="85"/>
        <v>0.69960391277615996</v>
      </c>
      <c r="M2712" s="459">
        <f>IFERROR((Tableau1[[#This Row],[Scope 1
(kg CO2-eq)]]+Tableau1[[#This Row],[Scope 2 energy
(kg CO2-eq)]]+Tableau1[[#This Row],[Scope 2 Infrastructure
(kg CO2-eq)]])/Tableau1[[#This Row],[Total CO2-emissions
(kg CO2-eq)
for scope 3 use ]],"")</f>
        <v>0.99644461393068884</v>
      </c>
      <c r="N2712" s="436" t="s">
        <v>436</v>
      </c>
      <c r="O2712" s="259">
        <v>3.6</v>
      </c>
      <c r="P2712" s="259" t="s">
        <v>5180</v>
      </c>
      <c r="Q2712" s="259" t="s">
        <v>5279</v>
      </c>
    </row>
    <row r="2713" spans="1:17" ht="21.75" customHeight="1">
      <c r="A2713" s="301" t="s">
        <v>5180</v>
      </c>
      <c r="B2713" s="301" t="s">
        <v>5279</v>
      </c>
      <c r="C2713" s="316" t="s">
        <v>8772</v>
      </c>
      <c r="D2713" s="465" t="s">
        <v>436</v>
      </c>
      <c r="E2713" s="465" t="s">
        <v>700</v>
      </c>
      <c r="F2713" s="469" t="str">
        <f t="shared" si="84"/>
        <v>CH</v>
      </c>
      <c r="G2713" s="260">
        <v>1.82603681944444E-5</v>
      </c>
      <c r="H2713" s="260">
        <v>1.7995560616000002E-2</v>
      </c>
      <c r="I2713" s="260">
        <v>1.8018634920000001E-4</v>
      </c>
      <c r="J2713" s="260">
        <v>6.9093736020672358E-4</v>
      </c>
      <c r="K2713" s="260">
        <v>1.8884944704097802E-2</v>
      </c>
      <c r="L2713" s="301">
        <f t="shared" si="85"/>
        <v>6.7985800934752094E-2</v>
      </c>
      <c r="M2713" s="459">
        <f>IFERROR((Tableau1[[#This Row],[Scope 1
(kg CO2-eq)]]+Tableau1[[#This Row],[Scope 2 energy
(kg CO2-eq)]]+Tableau1[[#This Row],[Scope 2 Infrastructure
(kg CO2-eq)]])/Tableau1[[#This Row],[Total CO2-emissions
(kg CO2-eq)
for scope 3 use ]],"")</f>
        <v>0.96341332307139715</v>
      </c>
      <c r="N2713" s="436" t="s">
        <v>436</v>
      </c>
      <c r="O2713" s="259">
        <v>3.6</v>
      </c>
      <c r="P2713" s="259" t="s">
        <v>5180</v>
      </c>
      <c r="Q2713" s="259" t="s">
        <v>5279</v>
      </c>
    </row>
    <row r="2714" spans="1:17" ht="21.75" customHeight="1">
      <c r="A2714" s="301" t="s">
        <v>5180</v>
      </c>
      <c r="B2714" s="301" t="s">
        <v>5291</v>
      </c>
      <c r="C2714" s="316" t="s">
        <v>8773</v>
      </c>
      <c r="D2714" s="465" t="s">
        <v>436</v>
      </c>
      <c r="E2714" s="465" t="s">
        <v>700</v>
      </c>
      <c r="F2714" s="469" t="str">
        <f t="shared" si="84"/>
        <v>CH</v>
      </c>
      <c r="G2714" s="260">
        <v>0</v>
      </c>
      <c r="H2714" s="260">
        <v>1.5280356E-2</v>
      </c>
      <c r="I2714" s="260">
        <v>0</v>
      </c>
      <c r="J2714" s="260">
        <v>0</v>
      </c>
      <c r="K2714" s="260">
        <v>1.52803564980973E-2</v>
      </c>
      <c r="L2714" s="301">
        <f t="shared" si="85"/>
        <v>5.5009283393150282E-2</v>
      </c>
      <c r="M2714" s="459">
        <f>IFERROR((Tableau1[[#This Row],[Scope 1
(kg CO2-eq)]]+Tableau1[[#This Row],[Scope 2 energy
(kg CO2-eq)]]+Tableau1[[#This Row],[Scope 2 Infrastructure
(kg CO2-eq)]])/Tableau1[[#This Row],[Total CO2-emissions
(kg CO2-eq)
for scope 3 use ]],"")</f>
        <v>0.99999996740276975</v>
      </c>
      <c r="N2714" s="436" t="s">
        <v>436</v>
      </c>
      <c r="O2714" s="259">
        <v>3.6</v>
      </c>
      <c r="P2714" s="259" t="s">
        <v>5180</v>
      </c>
      <c r="Q2714" s="259" t="s">
        <v>5291</v>
      </c>
    </row>
    <row r="2715" spans="1:17" ht="21.75" customHeight="1">
      <c r="A2715" s="301" t="s">
        <v>5180</v>
      </c>
      <c r="B2715" s="301" t="s">
        <v>5279</v>
      </c>
      <c r="C2715" s="316" t="s">
        <v>8774</v>
      </c>
      <c r="D2715" s="465" t="s">
        <v>436</v>
      </c>
      <c r="E2715" s="465" t="s">
        <v>700</v>
      </c>
      <c r="F2715" s="469" t="str">
        <f t="shared" si="84"/>
        <v>CH</v>
      </c>
      <c r="G2715" s="260">
        <v>1.82603681944444E-5</v>
      </c>
      <c r="H2715" s="260">
        <v>1.2971906072399999E-2</v>
      </c>
      <c r="I2715" s="260">
        <v>1.8018634920000001E-4</v>
      </c>
      <c r="J2715" s="260">
        <v>6.9093736020672358E-4</v>
      </c>
      <c r="K2715" s="260">
        <v>1.38612896036883E-2</v>
      </c>
      <c r="L2715" s="301">
        <f t="shared" si="85"/>
        <v>4.9900642573277879E-2</v>
      </c>
      <c r="M2715" s="459">
        <f>IFERROR((Tableau1[[#This Row],[Scope 1
(kg CO2-eq)]]+Tableau1[[#This Row],[Scope 2 energy
(kg CO2-eq)]]+Tableau1[[#This Row],[Scope 2 Infrastructure
(kg CO2-eq)]])/Tableau1[[#This Row],[Total CO2-emissions
(kg CO2-eq)
for scope 3 use ]],"")</f>
        <v>0.95015349699424734</v>
      </c>
      <c r="N2715" s="436" t="s">
        <v>436</v>
      </c>
      <c r="O2715" s="259">
        <v>3.6</v>
      </c>
      <c r="P2715" s="259" t="s">
        <v>5180</v>
      </c>
      <c r="Q2715" s="259" t="s">
        <v>5279</v>
      </c>
    </row>
    <row r="2716" spans="1:17" ht="21.75" customHeight="1">
      <c r="A2716" s="301" t="s">
        <v>5180</v>
      </c>
      <c r="B2716" s="301" t="s">
        <v>5291</v>
      </c>
      <c r="C2716" s="316" t="s">
        <v>8775</v>
      </c>
      <c r="D2716" s="465" t="s">
        <v>436</v>
      </c>
      <c r="E2716" s="465" t="s">
        <v>700</v>
      </c>
      <c r="F2716" s="469" t="str">
        <f t="shared" si="84"/>
        <v>CH</v>
      </c>
      <c r="G2716" s="260">
        <v>0</v>
      </c>
      <c r="H2716" s="260">
        <v>1.0781653796000001E-2</v>
      </c>
      <c r="I2716" s="260">
        <v>0</v>
      </c>
      <c r="J2716" s="260">
        <v>0</v>
      </c>
      <c r="K2716" s="260">
        <v>1.07816534905579E-2</v>
      </c>
      <c r="L2716" s="301">
        <f t="shared" si="85"/>
        <v>3.881395256600844E-2</v>
      </c>
      <c r="M2716" s="459">
        <f>IFERROR((Tableau1[[#This Row],[Scope 1
(kg CO2-eq)]]+Tableau1[[#This Row],[Scope 2 energy
(kg CO2-eq)]]+Tableau1[[#This Row],[Scope 2 Infrastructure
(kg CO2-eq)]])/Tableau1[[#This Row],[Total CO2-emissions
(kg CO2-eq)
for scope 3 use ]],"")</f>
        <v>1.0000000283298012</v>
      </c>
      <c r="N2716" s="436" t="s">
        <v>436</v>
      </c>
      <c r="O2716" s="259">
        <v>3.6</v>
      </c>
      <c r="P2716" s="259" t="s">
        <v>5180</v>
      </c>
      <c r="Q2716" s="259" t="s">
        <v>5291</v>
      </c>
    </row>
    <row r="2717" spans="1:17" ht="21.75" customHeight="1">
      <c r="A2717" s="301" t="s">
        <v>5180</v>
      </c>
      <c r="B2717" s="301" t="s">
        <v>5279</v>
      </c>
      <c r="C2717" s="316" t="s">
        <v>8776</v>
      </c>
      <c r="D2717" s="465" t="s">
        <v>436</v>
      </c>
      <c r="E2717" s="465" t="s">
        <v>700</v>
      </c>
      <c r="F2717" s="469" t="str">
        <f t="shared" si="84"/>
        <v>CH</v>
      </c>
      <c r="G2717" s="260">
        <v>1.82603681944444E-5</v>
      </c>
      <c r="H2717" s="260">
        <v>1.3739530692799999E-2</v>
      </c>
      <c r="I2717" s="260">
        <v>1.8018634920000001E-4</v>
      </c>
      <c r="J2717" s="260">
        <v>6.9093736020672358E-4</v>
      </c>
      <c r="K2717" s="260">
        <v>1.4628914579849699E-2</v>
      </c>
      <c r="L2717" s="301">
        <f t="shared" si="85"/>
        <v>5.2664092487458916E-2</v>
      </c>
      <c r="M2717" s="459">
        <f>IFERROR((Tableau1[[#This Row],[Scope 1
(kg CO2-eq)]]+Tableau1[[#This Row],[Scope 2 energy
(kg CO2-eq)]]+Tableau1[[#This Row],[Scope 2 Infrastructure
(kg CO2-eq)]])/Tableau1[[#This Row],[Total CO2-emissions
(kg CO2-eq)
for scope 3 use ]],"")</f>
        <v>0.95276907484257423</v>
      </c>
      <c r="N2717" s="436" t="s">
        <v>436</v>
      </c>
      <c r="O2717" s="259">
        <v>3.6</v>
      </c>
      <c r="P2717" s="259" t="s">
        <v>5180</v>
      </c>
      <c r="Q2717" s="259" t="s">
        <v>5279</v>
      </c>
    </row>
    <row r="2718" spans="1:17" ht="21.75" customHeight="1">
      <c r="A2718" s="301" t="s">
        <v>5180</v>
      </c>
      <c r="B2718" s="301" t="s">
        <v>5291</v>
      </c>
      <c r="C2718" s="316" t="s">
        <v>8777</v>
      </c>
      <c r="D2718" s="465" t="s">
        <v>436</v>
      </c>
      <c r="E2718" s="465" t="s">
        <v>700</v>
      </c>
      <c r="F2718" s="469" t="str">
        <f t="shared" si="84"/>
        <v>CH</v>
      </c>
      <c r="G2718" s="260">
        <v>0</v>
      </c>
      <c r="H2718" s="260">
        <v>1.1478403692000001E-2</v>
      </c>
      <c r="I2718" s="260">
        <v>0</v>
      </c>
      <c r="J2718" s="260">
        <v>0</v>
      </c>
      <c r="K2718" s="260">
        <v>1.14784041663758E-2</v>
      </c>
      <c r="L2718" s="301">
        <f t="shared" si="85"/>
        <v>4.1322254998952881E-2</v>
      </c>
      <c r="M2718" s="459">
        <f>IFERROR((Tableau1[[#This Row],[Scope 1
(kg CO2-eq)]]+Tableau1[[#This Row],[Scope 2 energy
(kg CO2-eq)]]+Tableau1[[#This Row],[Scope 2 Infrastructure
(kg CO2-eq)]])/Tableau1[[#This Row],[Total CO2-emissions
(kg CO2-eq)
for scope 3 use ]],"")</f>
        <v>0.99999995867232128</v>
      </c>
      <c r="N2718" s="436" t="s">
        <v>436</v>
      </c>
      <c r="O2718" s="259">
        <v>3.6</v>
      </c>
      <c r="P2718" s="259" t="s">
        <v>5180</v>
      </c>
      <c r="Q2718" s="259" t="s">
        <v>5291</v>
      </c>
    </row>
    <row r="2719" spans="1:17" ht="21.75" customHeight="1">
      <c r="A2719" s="301" t="s">
        <v>4258</v>
      </c>
      <c r="B2719" s="301" t="s">
        <v>5280</v>
      </c>
      <c r="C2719" s="316" t="s">
        <v>8778</v>
      </c>
      <c r="D2719" s="465" t="s">
        <v>436</v>
      </c>
      <c r="E2719" s="465" t="s">
        <v>6044</v>
      </c>
      <c r="F2719" s="469" t="str">
        <f t="shared" si="84"/>
        <v>other</v>
      </c>
      <c r="G2719" s="260">
        <v>1.91542871666667E-5</v>
      </c>
      <c r="H2719" s="260">
        <v>7.4666277730799993E-2</v>
      </c>
      <c r="I2719" s="260">
        <v>1.7753500800000001E-4</v>
      </c>
      <c r="J2719" s="260">
        <v>6.9090263772850929E-4</v>
      </c>
      <c r="K2719" s="260">
        <v>7.5553869702177104E-2</v>
      </c>
      <c r="L2719" s="301">
        <f t="shared" si="85"/>
        <v>0.27199393092783758</v>
      </c>
      <c r="M2719" s="459">
        <f>IFERROR((Tableau1[[#This Row],[Scope 1
(kg CO2-eq)]]+Tableau1[[#This Row],[Scope 2 energy
(kg CO2-eq)]]+Tableau1[[#This Row],[Scope 2 Infrastructure
(kg CO2-eq)]])/Tableau1[[#This Row],[Total CO2-emissions
(kg CO2-eq)
for scope 3 use ]],"")</f>
        <v>0.99085549583451005</v>
      </c>
      <c r="N2719" s="436" t="s">
        <v>436</v>
      </c>
      <c r="O2719" s="259">
        <v>3.6</v>
      </c>
      <c r="P2719" s="259" t="s">
        <v>4258</v>
      </c>
      <c r="Q2719" s="259" t="s">
        <v>5280</v>
      </c>
    </row>
    <row r="2720" spans="1:17" ht="21.75" customHeight="1">
      <c r="A2720" s="301" t="s">
        <v>4258</v>
      </c>
      <c r="B2720" s="301" t="s">
        <v>5280</v>
      </c>
      <c r="C2720" s="316" t="s">
        <v>8779</v>
      </c>
      <c r="D2720" s="465" t="s">
        <v>436</v>
      </c>
      <c r="E2720" s="465" t="s">
        <v>6055</v>
      </c>
      <c r="F2720" s="469" t="str">
        <f t="shared" si="84"/>
        <v>other</v>
      </c>
      <c r="G2720" s="260">
        <v>4.8363040611111097E-5</v>
      </c>
      <c r="H2720" s="260">
        <v>0.299998857417</v>
      </c>
      <c r="I2720" s="260">
        <v>1.8303487649999999E-4</v>
      </c>
      <c r="J2720" s="260">
        <v>6.910593782676409E-4</v>
      </c>
      <c r="K2720" s="260">
        <v>0.30092131434666303</v>
      </c>
      <c r="L2720" s="301">
        <f t="shared" si="85"/>
        <v>1.083316731647987</v>
      </c>
      <c r="M2720" s="459">
        <f>IFERROR((Tableau1[[#This Row],[Scope 1
(kg CO2-eq)]]+Tableau1[[#This Row],[Scope 2 energy
(kg CO2-eq)]]+Tableau1[[#This Row],[Scope 2 Infrastructure
(kg CO2-eq)]])/Tableau1[[#This Row],[Total CO2-emissions
(kg CO2-eq)
for scope 3 use ]],"")</f>
        <v>0.9977035225502312</v>
      </c>
      <c r="N2720" s="436" t="s">
        <v>436</v>
      </c>
      <c r="O2720" s="259">
        <v>3.6</v>
      </c>
      <c r="P2720" s="259" t="s">
        <v>4258</v>
      </c>
      <c r="Q2720" s="259" t="s">
        <v>5280</v>
      </c>
    </row>
    <row r="2721" spans="1:17" ht="21.75" customHeight="1">
      <c r="A2721" s="301" t="s">
        <v>4258</v>
      </c>
      <c r="B2721" s="301" t="s">
        <v>5280</v>
      </c>
      <c r="C2721" s="316" t="s">
        <v>8780</v>
      </c>
      <c r="D2721" s="465" t="s">
        <v>436</v>
      </c>
      <c r="E2721" s="465" t="s">
        <v>6050</v>
      </c>
      <c r="F2721" s="469" t="str">
        <f t="shared" si="84"/>
        <v>other</v>
      </c>
      <c r="G2721" s="260">
        <v>4.4193812972222197E-5</v>
      </c>
      <c r="H2721" s="260">
        <v>0.29464976678159999</v>
      </c>
      <c r="I2721" s="260">
        <v>2.108618208E-4</v>
      </c>
      <c r="J2721" s="260">
        <v>6.9103700528314776E-4</v>
      </c>
      <c r="K2721" s="260">
        <v>0.29559585261198101</v>
      </c>
      <c r="L2721" s="301">
        <f t="shared" si="85"/>
        <v>1.0641450694031316</v>
      </c>
      <c r="M2721" s="459">
        <f>IFERROR((Tableau1[[#This Row],[Scope 1
(kg CO2-eq)]]+Tableau1[[#This Row],[Scope 2 energy
(kg CO2-eq)]]+Tableau1[[#This Row],[Scope 2 Infrastructure
(kg CO2-eq)]])/Tableau1[[#This Row],[Total CO2-emissions
(kg CO2-eq)
for scope 3 use ]],"")</f>
        <v>0.99766224664350789</v>
      </c>
      <c r="N2721" s="436" t="s">
        <v>436</v>
      </c>
      <c r="O2721" s="259">
        <v>3.6</v>
      </c>
      <c r="P2721" s="259" t="s">
        <v>4258</v>
      </c>
      <c r="Q2721" s="259" t="s">
        <v>5280</v>
      </c>
    </row>
    <row r="2722" spans="1:17" ht="21.75" customHeight="1">
      <c r="A2722" s="301" t="s">
        <v>4258</v>
      </c>
      <c r="B2722" s="301" t="s">
        <v>5280</v>
      </c>
      <c r="C2722" s="316" t="s">
        <v>8781</v>
      </c>
      <c r="D2722" s="465" t="s">
        <v>436</v>
      </c>
      <c r="E2722" s="465" t="s">
        <v>117</v>
      </c>
      <c r="F2722" s="469" t="str">
        <f t="shared" si="84"/>
        <v>other</v>
      </c>
      <c r="G2722" s="260">
        <v>4.0117960361111099E-5</v>
      </c>
      <c r="H2722" s="260">
        <v>8.5003524343E-2</v>
      </c>
      <c r="I2722" s="260">
        <v>1.7893282450000001E-4</v>
      </c>
      <c r="J2722" s="260">
        <v>6.910151333694109E-4</v>
      </c>
      <c r="K2722" s="260">
        <v>8.5913590727596106E-2</v>
      </c>
      <c r="L2722" s="301">
        <f t="shared" si="85"/>
        <v>0.30928892661934598</v>
      </c>
      <c r="M2722" s="459">
        <f>IFERROR((Tableau1[[#This Row],[Scope 1
(kg CO2-eq)]]+Tableau1[[#This Row],[Scope 2 energy
(kg CO2-eq)]]+Tableau1[[#This Row],[Scope 2 Infrastructure
(kg CO2-eq)]])/Tableau1[[#This Row],[Total CO2-emissions
(kg CO2-eq)
for scope 3 use ]],"")</f>
        <v>0.99195685346308049</v>
      </c>
      <c r="N2722" s="436" t="s">
        <v>436</v>
      </c>
      <c r="O2722" s="259">
        <v>3.6</v>
      </c>
      <c r="P2722" s="259" t="s">
        <v>4258</v>
      </c>
      <c r="Q2722" s="259" t="s">
        <v>5280</v>
      </c>
    </row>
    <row r="2723" spans="1:17" ht="21.75" customHeight="1">
      <c r="A2723" s="301" t="s">
        <v>4258</v>
      </c>
      <c r="B2723" s="301" t="s">
        <v>5280</v>
      </c>
      <c r="C2723" s="316" t="s">
        <v>8782</v>
      </c>
      <c r="D2723" s="465" t="s">
        <v>436</v>
      </c>
      <c r="E2723" s="465" t="s">
        <v>6056</v>
      </c>
      <c r="F2723" s="469" t="str">
        <f t="shared" si="84"/>
        <v>other</v>
      </c>
      <c r="G2723" s="260">
        <v>4.2015497638888901E-5</v>
      </c>
      <c r="H2723" s="260">
        <v>0.22029277581869999</v>
      </c>
      <c r="I2723" s="260">
        <v>1.9290397360000001E-4</v>
      </c>
      <c r="J2723" s="260">
        <v>6.9102531596814808E-4</v>
      </c>
      <c r="K2723" s="260">
        <v>0.22121872059290701</v>
      </c>
      <c r="L2723" s="301">
        <f t="shared" si="85"/>
        <v>0.79638739413446524</v>
      </c>
      <c r="M2723" s="459">
        <f>IFERROR((Tableau1[[#This Row],[Scope 1
(kg CO2-eq)]]+Tableau1[[#This Row],[Scope 2 energy
(kg CO2-eq)]]+Tableau1[[#This Row],[Scope 2 Infrastructure
(kg CO2-eq)]])/Tableau1[[#This Row],[Total CO2-emissions
(kg CO2-eq)
for scope 3 use ]],"")</f>
        <v>0.9968762801759451</v>
      </c>
      <c r="N2723" s="436" t="s">
        <v>436</v>
      </c>
      <c r="O2723" s="259">
        <v>3.6</v>
      </c>
      <c r="P2723" s="259" t="s">
        <v>4258</v>
      </c>
      <c r="Q2723" s="259" t="s">
        <v>5280</v>
      </c>
    </row>
    <row r="2724" spans="1:17" ht="21.75" customHeight="1">
      <c r="A2724" s="301" t="s">
        <v>4258</v>
      </c>
      <c r="B2724" s="301" t="s">
        <v>5280</v>
      </c>
      <c r="C2724" s="316" t="s">
        <v>8783</v>
      </c>
      <c r="D2724" s="465" t="s">
        <v>436</v>
      </c>
      <c r="E2724" s="465" t="s">
        <v>6023</v>
      </c>
      <c r="F2724" s="469" t="str">
        <f t="shared" si="84"/>
        <v>other</v>
      </c>
      <c r="G2724" s="260">
        <v>2.67529249166667E-6</v>
      </c>
      <c r="H2724" s="260">
        <v>5.3952879755000002E-2</v>
      </c>
      <c r="I2724" s="260">
        <v>1.9253633E-4</v>
      </c>
      <c r="J2724" s="260">
        <v>6.9081420785030033E-4</v>
      </c>
      <c r="K2724" s="260">
        <v>5.4838905753457103E-2</v>
      </c>
      <c r="L2724" s="301">
        <f t="shared" si="85"/>
        <v>0.19742006071244558</v>
      </c>
      <c r="M2724" s="459">
        <f>IFERROR((Tableau1[[#This Row],[Scope 1
(kg CO2-eq)]]+Tableau1[[#This Row],[Scope 2 energy
(kg CO2-eq)]]+Tableau1[[#This Row],[Scope 2 Infrastructure
(kg CO2-eq)]])/Tableau1[[#This Row],[Total CO2-emissions
(kg CO2-eq)
for scope 3 use ]],"")</f>
        <v>0.987402841714764</v>
      </c>
      <c r="N2724" s="436" t="s">
        <v>436</v>
      </c>
      <c r="O2724" s="259">
        <v>3.6</v>
      </c>
      <c r="P2724" s="259" t="s">
        <v>4258</v>
      </c>
      <c r="Q2724" s="259" t="s">
        <v>5280</v>
      </c>
    </row>
    <row r="2725" spans="1:17" ht="21.75" customHeight="1">
      <c r="A2725" s="301" t="s">
        <v>4258</v>
      </c>
      <c r="B2725" s="301" t="s">
        <v>5280</v>
      </c>
      <c r="C2725" s="316" t="s">
        <v>8784</v>
      </c>
      <c r="D2725" s="465" t="s">
        <v>436</v>
      </c>
      <c r="E2725" s="465" t="s">
        <v>6057</v>
      </c>
      <c r="F2725" s="469" t="str">
        <f t="shared" si="84"/>
        <v>other</v>
      </c>
      <c r="G2725" s="260">
        <v>4.8726093166666697E-5</v>
      </c>
      <c r="H2725" s="260">
        <v>7.7971613403599996E-2</v>
      </c>
      <c r="I2725" s="260">
        <v>1.8523852200000001E-4</v>
      </c>
      <c r="J2725" s="260">
        <v>6.9106132648680729E-4</v>
      </c>
      <c r="K2725" s="260">
        <v>7.8896639826628104E-2</v>
      </c>
      <c r="L2725" s="301">
        <f t="shared" si="85"/>
        <v>0.2840279033758612</v>
      </c>
      <c r="M2725" s="459">
        <f>IFERROR((Tableau1[[#This Row],[Scope 1
(kg CO2-eq)]]+Tableau1[[#This Row],[Scope 2 energy
(kg CO2-eq)]]+Tableau1[[#This Row],[Scope 2 Infrastructure
(kg CO2-eq)]])/Tableau1[[#This Row],[Total CO2-emissions
(kg CO2-eq)
for scope 3 use ]],"")</f>
        <v>0.99124092218147675</v>
      </c>
      <c r="N2725" s="436" t="s">
        <v>436</v>
      </c>
      <c r="O2725" s="259">
        <v>3.6</v>
      </c>
      <c r="P2725" s="259" t="s">
        <v>4258</v>
      </c>
      <c r="Q2725" s="259" t="s">
        <v>5280</v>
      </c>
    </row>
    <row r="2726" spans="1:17" ht="21.75" customHeight="1">
      <c r="A2726" s="301" t="s">
        <v>4258</v>
      </c>
      <c r="B2726" s="301" t="s">
        <v>5280</v>
      </c>
      <c r="C2726" s="316" t="s">
        <v>8785</v>
      </c>
      <c r="D2726" s="465" t="s">
        <v>436</v>
      </c>
      <c r="E2726" s="465" t="s">
        <v>6094</v>
      </c>
      <c r="F2726" s="469" t="str">
        <f t="shared" si="84"/>
        <v>other</v>
      </c>
      <c r="G2726" s="260">
        <v>4.0831006027777801E-5</v>
      </c>
      <c r="H2726" s="260">
        <v>0.25442689114</v>
      </c>
      <c r="I2726" s="260">
        <v>1.83971848E-4</v>
      </c>
      <c r="J2726" s="260">
        <v>6.9101895972791818E-4</v>
      </c>
      <c r="K2726" s="260">
        <v>0.25534271369663902</v>
      </c>
      <c r="L2726" s="301">
        <f t="shared" si="85"/>
        <v>0.91923376930790046</v>
      </c>
      <c r="M2726" s="459">
        <f>IFERROR((Tableau1[[#This Row],[Scope 1
(kg CO2-eq)]]+Tableau1[[#This Row],[Scope 2 energy
(kg CO2-eq)]]+Tableau1[[#This Row],[Scope 2 Infrastructure
(kg CO2-eq)]])/Tableau1[[#This Row],[Total CO2-emissions
(kg CO2-eq)
for scope 3 use ]],"")</f>
        <v>0.99729375593841207</v>
      </c>
      <c r="N2726" s="436" t="s">
        <v>436</v>
      </c>
      <c r="O2726" s="259">
        <v>3.6</v>
      </c>
      <c r="P2726" s="259" t="s">
        <v>4258</v>
      </c>
      <c r="Q2726" s="259" t="s">
        <v>5280</v>
      </c>
    </row>
    <row r="2727" spans="1:17" ht="21.75" customHeight="1">
      <c r="A2727" s="301" t="s">
        <v>4258</v>
      </c>
      <c r="B2727" s="301" t="s">
        <v>5280</v>
      </c>
      <c r="C2727" s="316" t="s">
        <v>8786</v>
      </c>
      <c r="D2727" s="465" t="s">
        <v>436</v>
      </c>
      <c r="E2727" s="465" t="s">
        <v>700</v>
      </c>
      <c r="F2727" s="469" t="str">
        <f t="shared" si="84"/>
        <v>CH</v>
      </c>
      <c r="G2727" s="260">
        <v>2.0093914194444401E-5</v>
      </c>
      <c r="H2727" s="260">
        <v>8.1265682799999996E-3</v>
      </c>
      <c r="I2727" s="260">
        <v>1.7969469639999999E-4</v>
      </c>
      <c r="J2727" s="260">
        <v>6.9094719941431354E-4</v>
      </c>
      <c r="K2727" s="260">
        <v>9.0173029688040193E-3</v>
      </c>
      <c r="L2727" s="301">
        <f t="shared" si="85"/>
        <v>3.2462290687694469E-2</v>
      </c>
      <c r="M2727" s="459">
        <f>IFERROR((Tableau1[[#This Row],[Scope 1
(kg CO2-eq)]]+Tableau1[[#This Row],[Scope 2 energy
(kg CO2-eq)]]+Tableau1[[#This Row],[Scope 2 Infrastructure
(kg CO2-eq)]])/Tableau1[[#This Row],[Total CO2-emissions
(kg CO2-eq)
for scope 3 use ]],"")</f>
        <v>0.92337552807087098</v>
      </c>
      <c r="N2727" s="436" t="s">
        <v>436</v>
      </c>
      <c r="O2727" s="259">
        <v>3.6</v>
      </c>
      <c r="P2727" s="259" t="s">
        <v>4258</v>
      </c>
      <c r="Q2727" s="259" t="s">
        <v>5280</v>
      </c>
    </row>
    <row r="2728" spans="1:17" ht="21.75" customHeight="1">
      <c r="A2728" s="301" t="s">
        <v>4258</v>
      </c>
      <c r="B2728" s="301" t="s">
        <v>5280</v>
      </c>
      <c r="C2728" s="316" t="s">
        <v>8787</v>
      </c>
      <c r="D2728" s="465" t="s">
        <v>436</v>
      </c>
      <c r="E2728" s="465" t="s">
        <v>6058</v>
      </c>
      <c r="F2728" s="469" t="str">
        <f t="shared" si="84"/>
        <v>other</v>
      </c>
      <c r="G2728" s="260">
        <v>2.57447358055556E-6</v>
      </c>
      <c r="H2728" s="260">
        <v>0.1724911888117</v>
      </c>
      <c r="I2728" s="260">
        <v>1.8070650620000001E-4</v>
      </c>
      <c r="J2728" s="260">
        <v>6.9081366683404239E-4</v>
      </c>
      <c r="K2728" s="260">
        <v>0.173365282228679</v>
      </c>
      <c r="L2728" s="301">
        <f t="shared" si="85"/>
        <v>0.62411501602324437</v>
      </c>
      <c r="M2728" s="459">
        <f>IFERROR((Tableau1[[#This Row],[Scope 1
(kg CO2-eq)]]+Tableau1[[#This Row],[Scope 2 energy
(kg CO2-eq)]]+Tableau1[[#This Row],[Scope 2 Infrastructure
(kg CO2-eq)]])/Tableau1[[#This Row],[Total CO2-emissions
(kg CO2-eq)
for scope 3 use ]],"")</f>
        <v>0.99601527809768042</v>
      </c>
      <c r="N2728" s="436" t="s">
        <v>436</v>
      </c>
      <c r="O2728" s="259">
        <v>3.6</v>
      </c>
      <c r="P2728" s="259" t="s">
        <v>4258</v>
      </c>
      <c r="Q2728" s="259" t="s">
        <v>5280</v>
      </c>
    </row>
    <row r="2729" spans="1:17" ht="21.75" customHeight="1">
      <c r="A2729" s="301" t="s">
        <v>4258</v>
      </c>
      <c r="B2729" s="301" t="s">
        <v>5280</v>
      </c>
      <c r="C2729" s="316" t="s">
        <v>8788</v>
      </c>
      <c r="D2729" s="465" t="s">
        <v>436</v>
      </c>
      <c r="E2729" s="465" t="s">
        <v>6017</v>
      </c>
      <c r="F2729" s="469" t="str">
        <f t="shared" si="84"/>
        <v>other</v>
      </c>
      <c r="G2729" s="260">
        <v>1.1622905555555601E-4</v>
      </c>
      <c r="H2729" s="260">
        <v>0.26912848364160002</v>
      </c>
      <c r="I2729" s="260">
        <v>1.885500312E-4</v>
      </c>
      <c r="J2729" s="260">
        <v>6.9142356210011302E-4</v>
      </c>
      <c r="K2729" s="260">
        <v>0.27012468629416603</v>
      </c>
      <c r="L2729" s="301">
        <f t="shared" si="85"/>
        <v>0.97244887065899777</v>
      </c>
      <c r="M2729" s="459">
        <f>IFERROR((Tableau1[[#This Row],[Scope 1
(kg CO2-eq)]]+Tableau1[[#This Row],[Scope 2 energy
(kg CO2-eq)]]+Tableau1[[#This Row],[Scope 2 Infrastructure
(kg CO2-eq)]])/Tableau1[[#This Row],[Total CO2-emissions
(kg CO2-eq)
for scope 3 use ]],"")</f>
        <v>0.99744035402577957</v>
      </c>
      <c r="N2729" s="436" t="s">
        <v>436</v>
      </c>
      <c r="O2729" s="259">
        <v>3.6</v>
      </c>
      <c r="P2729" s="259" t="s">
        <v>4258</v>
      </c>
      <c r="Q2729" s="259" t="s">
        <v>5280</v>
      </c>
    </row>
    <row r="2730" spans="1:17" ht="21.75" customHeight="1">
      <c r="A2730" s="301" t="s">
        <v>4258</v>
      </c>
      <c r="B2730" s="301" t="s">
        <v>5280</v>
      </c>
      <c r="C2730" s="316" t="s">
        <v>8789</v>
      </c>
      <c r="D2730" s="465" t="s">
        <v>436</v>
      </c>
      <c r="E2730" s="465" t="s">
        <v>6051</v>
      </c>
      <c r="F2730" s="469" t="str">
        <f t="shared" si="84"/>
        <v>other</v>
      </c>
      <c r="G2730" s="260">
        <v>4.2894398250000001E-5</v>
      </c>
      <c r="H2730" s="260">
        <v>0.31911533647000001</v>
      </c>
      <c r="I2730" s="260">
        <v>1.9987445799999999E-4</v>
      </c>
      <c r="J2730" s="260">
        <v>6.9103003234044708E-4</v>
      </c>
      <c r="K2730" s="260">
        <v>0.32004913498607701</v>
      </c>
      <c r="L2730" s="301">
        <f t="shared" si="85"/>
        <v>1.1521768859498773</v>
      </c>
      <c r="M2730" s="459">
        <f>IFERROR((Tableau1[[#This Row],[Scope 1
(kg CO2-eq)]]+Tableau1[[#This Row],[Scope 2 energy
(kg CO2-eq)]]+Tableau1[[#This Row],[Scope 2 Infrastructure
(kg CO2-eq)]])/Tableau1[[#This Row],[Total CO2-emissions
(kg CO2-eq)
for scope 3 use ]],"")</f>
        <v>0.99784086384155657</v>
      </c>
      <c r="N2730" s="436" t="s">
        <v>436</v>
      </c>
      <c r="O2730" s="259">
        <v>3.6</v>
      </c>
      <c r="P2730" s="259" t="s">
        <v>4258</v>
      </c>
      <c r="Q2730" s="259" t="s">
        <v>5280</v>
      </c>
    </row>
    <row r="2731" spans="1:17" ht="21.75" customHeight="1">
      <c r="A2731" s="301" t="s">
        <v>4258</v>
      </c>
      <c r="B2731" s="301" t="s">
        <v>5280</v>
      </c>
      <c r="C2731" s="316" t="s">
        <v>8790</v>
      </c>
      <c r="D2731" s="465" t="s">
        <v>436</v>
      </c>
      <c r="E2731" s="465" t="s">
        <v>6045</v>
      </c>
      <c r="F2731" s="469" t="str">
        <f t="shared" si="84"/>
        <v>other</v>
      </c>
      <c r="G2731" s="260">
        <v>4.0628584638888901E-5</v>
      </c>
      <c r="H2731" s="260">
        <v>0.21762412486400001</v>
      </c>
      <c r="I2731" s="260">
        <v>1.8256387839999999E-4</v>
      </c>
      <c r="J2731" s="260">
        <v>6.9101787349061311E-4</v>
      </c>
      <c r="K2731" s="260">
        <v>0.21853833542493001</v>
      </c>
      <c r="L2731" s="301">
        <f t="shared" si="85"/>
        <v>0.7867380075297481</v>
      </c>
      <c r="M2731" s="459">
        <f>IFERROR((Tableau1[[#This Row],[Scope 1
(kg CO2-eq)]]+Tableau1[[#This Row],[Scope 2 energy
(kg CO2-eq)]]+Tableau1[[#This Row],[Scope 2 Infrastructure
(kg CO2-eq)]])/Tableau1[[#This Row],[Total CO2-emissions
(kg CO2-eq)
for scope 3 use ]],"")</f>
        <v>0.99683800054325711</v>
      </c>
      <c r="N2731" s="436" t="s">
        <v>436</v>
      </c>
      <c r="O2731" s="259">
        <v>3.6</v>
      </c>
      <c r="P2731" s="259" t="s">
        <v>4258</v>
      </c>
      <c r="Q2731" s="259" t="s">
        <v>5280</v>
      </c>
    </row>
    <row r="2732" spans="1:17" ht="21.75" customHeight="1">
      <c r="A2732" s="301" t="s">
        <v>4258</v>
      </c>
      <c r="B2732" s="301" t="s">
        <v>5280</v>
      </c>
      <c r="C2732" s="316" t="s">
        <v>8791</v>
      </c>
      <c r="D2732" s="465" t="s">
        <v>436</v>
      </c>
      <c r="E2732" s="465" t="s">
        <v>6016</v>
      </c>
      <c r="F2732" s="469" t="str">
        <f t="shared" si="84"/>
        <v>other</v>
      </c>
      <c r="G2732" s="260">
        <v>4.0222435916666698E-5</v>
      </c>
      <c r="H2732" s="260">
        <v>0.17704768555129999</v>
      </c>
      <c r="I2732" s="260">
        <v>1.7966171699999999E-4</v>
      </c>
      <c r="J2732" s="260">
        <v>6.9101569400802033E-4</v>
      </c>
      <c r="K2732" s="260">
        <v>0.177958586180406</v>
      </c>
      <c r="L2732" s="301">
        <f t="shared" si="85"/>
        <v>0.64065091024946164</v>
      </c>
      <c r="M2732" s="459">
        <f>IFERROR((Tableau1[[#This Row],[Scope 1
(kg CO2-eq)]]+Tableau1[[#This Row],[Scope 2 energy
(kg CO2-eq)]]+Tableau1[[#This Row],[Scope 2 Infrastructure
(kg CO2-eq)]])/Tableau1[[#This Row],[Total CO2-emissions
(kg CO2-eq)
for scope 3 use ]],"")</f>
        <v>0.99611698153474426</v>
      </c>
      <c r="N2732" s="436" t="s">
        <v>436</v>
      </c>
      <c r="O2732" s="259">
        <v>3.6</v>
      </c>
      <c r="P2732" s="259" t="s">
        <v>4258</v>
      </c>
      <c r="Q2732" s="259" t="s">
        <v>5280</v>
      </c>
    </row>
    <row r="2733" spans="1:17" ht="21.75" customHeight="1">
      <c r="A2733" s="301" t="s">
        <v>4258</v>
      </c>
      <c r="B2733" s="301" t="s">
        <v>5280</v>
      </c>
      <c r="C2733" s="316" t="s">
        <v>8792</v>
      </c>
      <c r="D2733" s="465" t="s">
        <v>436</v>
      </c>
      <c r="E2733" s="465" t="s">
        <v>6022</v>
      </c>
      <c r="F2733" s="469" t="str">
        <f t="shared" si="84"/>
        <v>other</v>
      </c>
      <c r="G2733" s="260">
        <v>4.04855837222222E-5</v>
      </c>
      <c r="H2733" s="260">
        <v>0.204323829076</v>
      </c>
      <c r="I2733" s="260">
        <v>1.8153839499999999E-4</v>
      </c>
      <c r="J2733" s="260">
        <v>6.9101710611651677E-4</v>
      </c>
      <c r="K2733" s="260">
        <v>0.20523687104848801</v>
      </c>
      <c r="L2733" s="301">
        <f t="shared" si="85"/>
        <v>0.73885273577455679</v>
      </c>
      <c r="M2733" s="459">
        <f>IFERROR((Tableau1[[#This Row],[Scope 1
(kg CO2-eq)]]+Tableau1[[#This Row],[Scope 2 energy
(kg CO2-eq)]]+Tableau1[[#This Row],[Scope 2 Infrastructure
(kg CO2-eq)]])/Tableau1[[#This Row],[Total CO2-emissions
(kg CO2-eq)
for scope 3 use ]],"")</f>
        <v>0.99663307089883224</v>
      </c>
      <c r="N2733" s="436" t="s">
        <v>436</v>
      </c>
      <c r="O2733" s="259">
        <v>3.6</v>
      </c>
      <c r="P2733" s="259" t="s">
        <v>4258</v>
      </c>
      <c r="Q2733" s="259" t="s">
        <v>5280</v>
      </c>
    </row>
    <row r="2734" spans="1:17" ht="39" customHeight="1">
      <c r="A2734" s="301" t="s">
        <v>4258</v>
      </c>
      <c r="B2734" s="301" t="s">
        <v>5280</v>
      </c>
      <c r="C2734" s="316" t="s">
        <v>8793</v>
      </c>
      <c r="D2734" s="465" t="s">
        <v>436</v>
      </c>
      <c r="E2734" s="465" t="s">
        <v>6097</v>
      </c>
      <c r="F2734" s="469" t="str">
        <f t="shared" si="84"/>
        <v>other</v>
      </c>
      <c r="G2734" s="260">
        <v>1.1622905555555601E-4</v>
      </c>
      <c r="H2734" s="260">
        <v>0.20032265292359999</v>
      </c>
      <c r="I2734" s="260">
        <v>1.8783324719999999E-4</v>
      </c>
      <c r="J2734" s="260">
        <v>6.9142356210011302E-4</v>
      </c>
      <c r="K2734" s="260">
        <v>0.201318139079148</v>
      </c>
      <c r="L2734" s="301">
        <f t="shared" si="85"/>
        <v>0.72474530068493281</v>
      </c>
      <c r="M2734" s="459">
        <f>IFERROR((Tableau1[[#This Row],[Scope 1
(kg CO2-eq)]]+Tableau1[[#This Row],[Scope 2 energy
(kg CO2-eq)]]+Tableau1[[#This Row],[Scope 2 Infrastructure
(kg CO2-eq)]])/Tableau1[[#This Row],[Total CO2-emissions
(kg CO2-eq)
for scope 3 use ]],"")</f>
        <v>0.99656551637147506</v>
      </c>
      <c r="N2734" s="436" t="s">
        <v>436</v>
      </c>
      <c r="O2734" s="259">
        <v>3.6</v>
      </c>
      <c r="P2734" s="259" t="s">
        <v>4258</v>
      </c>
      <c r="Q2734" s="259" t="s">
        <v>5280</v>
      </c>
    </row>
    <row r="2735" spans="1:17" ht="21.75" customHeight="1">
      <c r="A2735" s="301" t="s">
        <v>4258</v>
      </c>
      <c r="B2735" s="301" t="s">
        <v>5280</v>
      </c>
      <c r="C2735" s="316" t="s">
        <v>8794</v>
      </c>
      <c r="D2735" s="465" t="s">
        <v>436</v>
      </c>
      <c r="E2735" s="465" t="s">
        <v>6059</v>
      </c>
      <c r="F2735" s="469" t="str">
        <f t="shared" si="84"/>
        <v>other</v>
      </c>
      <c r="G2735" s="260">
        <v>4.1837236222222202E-5</v>
      </c>
      <c r="H2735" s="260">
        <v>0.39851808112600001</v>
      </c>
      <c r="I2735" s="260">
        <v>1.91531134E-4</v>
      </c>
      <c r="J2735" s="260">
        <v>6.9102435937852178E-4</v>
      </c>
      <c r="K2735" s="260">
        <v>0.39944247396970001</v>
      </c>
      <c r="L2735" s="301">
        <f t="shared" si="85"/>
        <v>1.43799290629092</v>
      </c>
      <c r="M2735" s="459">
        <f>IFERROR((Tableau1[[#This Row],[Scope 1
(kg CO2-eq)]]+Tableau1[[#This Row],[Scope 2 energy
(kg CO2-eq)]]+Tableau1[[#This Row],[Scope 2 Infrastructure
(kg CO2-eq)]])/Tableau1[[#This Row],[Total CO2-emissions
(kg CO2-eq)
for scope 3 use ]],"")</f>
        <v>0.99827002755463057</v>
      </c>
      <c r="N2735" s="436" t="s">
        <v>436</v>
      </c>
      <c r="O2735" s="259">
        <v>3.6</v>
      </c>
      <c r="P2735" s="259" t="s">
        <v>4258</v>
      </c>
      <c r="Q2735" s="259" t="s">
        <v>5280</v>
      </c>
    </row>
    <row r="2736" spans="1:17" ht="21.75" customHeight="1">
      <c r="A2736" s="301" t="s">
        <v>4258</v>
      </c>
      <c r="B2736" s="301" t="s">
        <v>5280</v>
      </c>
      <c r="C2736" s="316" t="s">
        <v>8795</v>
      </c>
      <c r="D2736" s="465" t="s">
        <v>436</v>
      </c>
      <c r="E2736" s="465" t="s">
        <v>6091</v>
      </c>
      <c r="F2736" s="469" t="str">
        <f t="shared" si="84"/>
        <v>other</v>
      </c>
      <c r="G2736" s="260">
        <v>4.0831006027777801E-5</v>
      </c>
      <c r="H2736" s="260">
        <v>0.14404261033160001</v>
      </c>
      <c r="I2736" s="260">
        <v>1.818064624E-4</v>
      </c>
      <c r="J2736" s="260">
        <v>6.9101895972791818E-4</v>
      </c>
      <c r="K2736" s="260">
        <v>0.144956266482588</v>
      </c>
      <c r="L2736" s="301">
        <f t="shared" si="85"/>
        <v>0.52184255933731682</v>
      </c>
      <c r="M2736" s="459">
        <f>IFERROR((Tableau1[[#This Row],[Scope 1
(kg CO2-eq)]]+Tableau1[[#This Row],[Scope 2 energy
(kg CO2-eq)]]+Tableau1[[#This Row],[Scope 2 Infrastructure
(kg CO2-eq)]])/Tableau1[[#This Row],[Total CO2-emissions
(kg CO2-eq)
for scope 3 use ]],"")</f>
        <v>0.99523291611098996</v>
      </c>
      <c r="N2736" s="436" t="s">
        <v>436</v>
      </c>
      <c r="O2736" s="259">
        <v>3.6</v>
      </c>
      <c r="P2736" s="259" t="s">
        <v>4258</v>
      </c>
      <c r="Q2736" s="259" t="s">
        <v>5280</v>
      </c>
    </row>
    <row r="2737" spans="1:17" ht="21.75" customHeight="1">
      <c r="A2737" s="301" t="s">
        <v>4258</v>
      </c>
      <c r="B2737" s="301" t="s">
        <v>5280</v>
      </c>
      <c r="C2737" s="316" t="s">
        <v>8796</v>
      </c>
      <c r="D2737" s="465" t="s">
        <v>436</v>
      </c>
      <c r="E2737" s="465" t="s">
        <v>6018</v>
      </c>
      <c r="F2737" s="469" t="str">
        <f t="shared" si="84"/>
        <v>other</v>
      </c>
      <c r="G2737" s="260">
        <v>4.0213294305555603E-5</v>
      </c>
      <c r="H2737" s="260">
        <v>0.14700352807780001</v>
      </c>
      <c r="I2737" s="260">
        <v>1.7961017400000001E-4</v>
      </c>
      <c r="J2737" s="260">
        <v>6.910156449521414E-4</v>
      </c>
      <c r="K2737" s="260">
        <v>0.14791436588474999</v>
      </c>
      <c r="L2737" s="301">
        <f t="shared" si="85"/>
        <v>0.53249171718510002</v>
      </c>
      <c r="M2737" s="459">
        <f>IFERROR((Tableau1[[#This Row],[Scope 1
(kg CO2-eq)]]+Tableau1[[#This Row],[Scope 2 energy
(kg CO2-eq)]]+Tableau1[[#This Row],[Scope 2 Infrastructure
(kg CO2-eq)]])/Tableau1[[#This Row],[Total CO2-emissions
(kg CO2-eq)
for scope 3 use ]],"")</f>
        <v>0.99532828110027649</v>
      </c>
      <c r="N2737" s="436" t="s">
        <v>436</v>
      </c>
      <c r="O2737" s="259">
        <v>3.6</v>
      </c>
      <c r="P2737" s="259" t="s">
        <v>4258</v>
      </c>
      <c r="Q2737" s="259" t="s">
        <v>5280</v>
      </c>
    </row>
    <row r="2738" spans="1:17" ht="21.75" customHeight="1">
      <c r="A2738" s="301" t="s">
        <v>4258</v>
      </c>
      <c r="B2738" s="301" t="s">
        <v>5280</v>
      </c>
      <c r="C2738" s="316" t="s">
        <v>8797</v>
      </c>
      <c r="D2738" s="465" t="s">
        <v>436</v>
      </c>
      <c r="E2738" s="465" t="s">
        <v>6060</v>
      </c>
      <c r="F2738" s="469" t="str">
        <f t="shared" si="84"/>
        <v>other</v>
      </c>
      <c r="G2738" s="260">
        <v>3.9918150861111099E-5</v>
      </c>
      <c r="H2738" s="260">
        <v>8.9766753940500002E-2</v>
      </c>
      <c r="I2738" s="260">
        <v>1.7754186449999999E-4</v>
      </c>
      <c r="J2738" s="260">
        <v>6.9101406114807098E-4</v>
      </c>
      <c r="K2738" s="260">
        <v>9.0675228043751194E-2</v>
      </c>
      <c r="L2738" s="301">
        <f t="shared" si="85"/>
        <v>0.32643082095750431</v>
      </c>
      <c r="M2738" s="459">
        <f>IFERROR((Tableau1[[#This Row],[Scope 1
(kg CO2-eq)]]+Tableau1[[#This Row],[Scope 2 energy
(kg CO2-eq)]]+Tableau1[[#This Row],[Scope 2 Infrastructure
(kg CO2-eq)]])/Tableau1[[#This Row],[Total CO2-emissions
(kg CO2-eq)
for scope 3 use ]],"")</f>
        <v>0.99237924069452954</v>
      </c>
      <c r="N2738" s="436" t="s">
        <v>436</v>
      </c>
      <c r="O2738" s="259">
        <v>3.6</v>
      </c>
      <c r="P2738" s="259" t="s">
        <v>4258</v>
      </c>
      <c r="Q2738" s="259" t="s">
        <v>5280</v>
      </c>
    </row>
    <row r="2739" spans="1:17" ht="21.75" customHeight="1">
      <c r="A2739" s="301" t="s">
        <v>4258</v>
      </c>
      <c r="B2739" s="301" t="s">
        <v>5280</v>
      </c>
      <c r="C2739" s="316" t="s">
        <v>8798</v>
      </c>
      <c r="D2739" s="465" t="s">
        <v>436</v>
      </c>
      <c r="E2739" s="465" t="s">
        <v>119</v>
      </c>
      <c r="F2739" s="469" t="str">
        <f t="shared" si="84"/>
        <v>other</v>
      </c>
      <c r="G2739" s="260">
        <v>1.65887593055556E-5</v>
      </c>
      <c r="H2739" s="260">
        <v>2.9283561582E-2</v>
      </c>
      <c r="I2739" s="260">
        <v>1.7923775919999999E-4</v>
      </c>
      <c r="J2739" s="260">
        <v>6.9088887054666445E-4</v>
      </c>
      <c r="K2739" s="260">
        <v>3.0170276904388602E-2</v>
      </c>
      <c r="L2739" s="301">
        <f t="shared" si="85"/>
        <v>0.10861299685579896</v>
      </c>
      <c r="M2739" s="459">
        <f>IFERROR((Tableau1[[#This Row],[Scope 1
(kg CO2-eq)]]+Tableau1[[#This Row],[Scope 2 energy
(kg CO2-eq)]]+Tableau1[[#This Row],[Scope 2 Infrastructure
(kg CO2-eq)]])/Tableau1[[#This Row],[Total CO2-emissions
(kg CO2-eq)
for scope 3 use ]],"")</f>
        <v>0.97710034925855949</v>
      </c>
      <c r="N2739" s="436" t="s">
        <v>436</v>
      </c>
      <c r="O2739" s="259">
        <v>3.6</v>
      </c>
      <c r="P2739" s="259" t="s">
        <v>4258</v>
      </c>
      <c r="Q2739" s="259" t="s">
        <v>5280</v>
      </c>
    </row>
    <row r="2740" spans="1:17" ht="21.75" customHeight="1">
      <c r="A2740" s="301" t="s">
        <v>5180</v>
      </c>
      <c r="B2740" s="301" t="s">
        <v>5279</v>
      </c>
      <c r="C2740" s="316" t="s">
        <v>8799</v>
      </c>
      <c r="D2740" s="465" t="s">
        <v>436</v>
      </c>
      <c r="E2740" s="465" t="s">
        <v>700</v>
      </c>
      <c r="F2740" s="469" t="str">
        <f t="shared" si="84"/>
        <v>CH</v>
      </c>
      <c r="G2740" s="260">
        <v>1.82603681944444E-5</v>
      </c>
      <c r="H2740" s="260">
        <v>4.8607288553999997E-2</v>
      </c>
      <c r="I2740" s="260">
        <v>1.8018634920000001E-4</v>
      </c>
      <c r="J2740" s="260">
        <v>6.9093736020672358E-4</v>
      </c>
      <c r="K2740" s="260">
        <v>4.9496672241315598E-2</v>
      </c>
      <c r="L2740" s="301">
        <f t="shared" si="85"/>
        <v>0.17818802006873616</v>
      </c>
      <c r="M2740" s="459">
        <f>IFERROR((Tableau1[[#This Row],[Scope 1
(kg CO2-eq)]]+Tableau1[[#This Row],[Scope 2 energy
(kg CO2-eq)]]+Tableau1[[#This Row],[Scope 2 Infrastructure
(kg CO2-eq)]])/Tableau1[[#This Row],[Total CO2-emissions
(kg CO2-eq)
for scope 3 use ]],"")</f>
        <v>0.98604073892983013</v>
      </c>
      <c r="N2740" s="436" t="s">
        <v>436</v>
      </c>
      <c r="O2740" s="259">
        <v>3.6</v>
      </c>
      <c r="P2740" s="259" t="s">
        <v>5180</v>
      </c>
      <c r="Q2740" s="259" t="s">
        <v>5279</v>
      </c>
    </row>
    <row r="2741" spans="1:17" ht="21.75" customHeight="1">
      <c r="A2741" s="301" t="s">
        <v>5180</v>
      </c>
      <c r="B2741" s="301" t="s">
        <v>5291</v>
      </c>
      <c r="C2741" s="316" t="s">
        <v>8800</v>
      </c>
      <c r="D2741" s="465" t="s">
        <v>436</v>
      </c>
      <c r="E2741" s="465" t="s">
        <v>700</v>
      </c>
      <c r="F2741" s="469" t="str">
        <f t="shared" si="84"/>
        <v>CH</v>
      </c>
      <c r="G2741" s="260">
        <v>0</v>
      </c>
      <c r="H2741" s="260">
        <v>3.53103286E-3</v>
      </c>
      <c r="I2741" s="260">
        <v>3.959581224E-2</v>
      </c>
      <c r="J2741" s="260">
        <v>0</v>
      </c>
      <c r="K2741" s="260">
        <v>4.3126845412114603E-2</v>
      </c>
      <c r="L2741" s="301">
        <f t="shared" si="85"/>
        <v>0.15525664348361257</v>
      </c>
      <c r="M2741" s="459">
        <f>IFERROR((Tableau1[[#This Row],[Scope 1
(kg CO2-eq)]]+Tableau1[[#This Row],[Scope 2 energy
(kg CO2-eq)]]+Tableau1[[#This Row],[Scope 2 Infrastructure
(kg CO2-eq)]])/Tableau1[[#This Row],[Total CO2-emissions
(kg CO2-eq)
for scope 3 use ]],"")</f>
        <v>0.99999999276286955</v>
      </c>
      <c r="N2741" s="436" t="s">
        <v>436</v>
      </c>
      <c r="O2741" s="259">
        <v>3.6</v>
      </c>
      <c r="P2741" s="259" t="s">
        <v>5180</v>
      </c>
      <c r="Q2741" s="259" t="s">
        <v>5291</v>
      </c>
    </row>
    <row r="2742" spans="1:17" ht="21.75" customHeight="1">
      <c r="A2742" s="301" t="s">
        <v>5180</v>
      </c>
      <c r="B2742" s="301" t="s">
        <v>5279</v>
      </c>
      <c r="C2742" s="316" t="s">
        <v>8801</v>
      </c>
      <c r="D2742" s="465" t="s">
        <v>436</v>
      </c>
      <c r="E2742" s="465" t="s">
        <v>700</v>
      </c>
      <c r="F2742" s="469" t="str">
        <f t="shared" si="84"/>
        <v>CH</v>
      </c>
      <c r="G2742" s="260">
        <v>1.82603681944444E-5</v>
      </c>
      <c r="H2742" s="260">
        <v>0.24294800434960001</v>
      </c>
      <c r="I2742" s="260">
        <v>1.8018634920000001E-4</v>
      </c>
      <c r="J2742" s="260">
        <v>6.9093736020672358E-4</v>
      </c>
      <c r="K2742" s="260">
        <v>0.24383738786622799</v>
      </c>
      <c r="L2742" s="301">
        <f t="shared" si="85"/>
        <v>0.87781459631842085</v>
      </c>
      <c r="M2742" s="459">
        <f>IFERROR((Tableau1[[#This Row],[Scope 1
(kg CO2-eq)]]+Tableau1[[#This Row],[Scope 2 energy
(kg CO2-eq)]]+Tableau1[[#This Row],[Scope 2 Infrastructure
(kg CO2-eq)]])/Tableau1[[#This Row],[Total CO2-emissions
(kg CO2-eq)
for scope 3 use ]],"")</f>
        <v>0.99716640337529949</v>
      </c>
      <c r="N2742" s="436" t="s">
        <v>436</v>
      </c>
      <c r="O2742" s="259">
        <v>3.6</v>
      </c>
      <c r="P2742" s="259" t="s">
        <v>5180</v>
      </c>
      <c r="Q2742" s="259" t="s">
        <v>5279</v>
      </c>
    </row>
    <row r="2743" spans="1:17" ht="21.75" customHeight="1">
      <c r="A2743" s="301" t="s">
        <v>5180</v>
      </c>
      <c r="B2743" s="301" t="s">
        <v>5279</v>
      </c>
      <c r="C2743" s="316" t="s">
        <v>8802</v>
      </c>
      <c r="D2743" s="465" t="s">
        <v>436</v>
      </c>
      <c r="E2743" s="465" t="s">
        <v>700</v>
      </c>
      <c r="F2743" s="469" t="str">
        <f t="shared" si="84"/>
        <v>CH</v>
      </c>
      <c r="G2743" s="260">
        <v>1.82603681944444E-5</v>
      </c>
      <c r="H2743" s="260">
        <v>0.18980760123160001</v>
      </c>
      <c r="I2743" s="260">
        <v>1.8018634920000001E-4</v>
      </c>
      <c r="J2743" s="260">
        <v>6.9093736020672358E-4</v>
      </c>
      <c r="K2743" s="260">
        <v>0.190696984576326</v>
      </c>
      <c r="L2743" s="301">
        <f t="shared" si="85"/>
        <v>0.68650914447477362</v>
      </c>
      <c r="M2743" s="459">
        <f>IFERROR((Tableau1[[#This Row],[Scope 1
(kg CO2-eq)]]+Tableau1[[#This Row],[Scope 2 energy
(kg CO2-eq)]]+Tableau1[[#This Row],[Scope 2 Infrastructure
(kg CO2-eq)]])/Tableau1[[#This Row],[Total CO2-emissions
(kg CO2-eq)
for scope 3 use ]],"")</f>
        <v>0.99637678262786056</v>
      </c>
      <c r="N2743" s="436" t="s">
        <v>436</v>
      </c>
      <c r="O2743" s="259">
        <v>3.6</v>
      </c>
      <c r="P2743" s="259" t="s">
        <v>5180</v>
      </c>
      <c r="Q2743" s="259" t="s">
        <v>5279</v>
      </c>
    </row>
    <row r="2744" spans="1:17" ht="21.75" customHeight="1">
      <c r="A2744" s="301" t="s">
        <v>5180</v>
      </c>
      <c r="B2744" s="301" t="s">
        <v>5279</v>
      </c>
      <c r="C2744" s="316" t="s">
        <v>8803</v>
      </c>
      <c r="D2744" s="465" t="s">
        <v>436</v>
      </c>
      <c r="E2744" s="465" t="s">
        <v>700</v>
      </c>
      <c r="F2744" s="469" t="str">
        <f t="shared" si="84"/>
        <v>CH</v>
      </c>
      <c r="G2744" s="260">
        <v>1.82603681944444E-5</v>
      </c>
      <c r="H2744" s="260">
        <v>9.7343871679999999E-3</v>
      </c>
      <c r="I2744" s="260">
        <v>1.8018634920000001E-4</v>
      </c>
      <c r="J2744" s="260">
        <v>6.9093736020672358E-4</v>
      </c>
      <c r="K2744" s="260">
        <v>1.06237814217757E-2</v>
      </c>
      <c r="L2744" s="301">
        <f t="shared" si="85"/>
        <v>3.8245613118392523E-2</v>
      </c>
      <c r="M2744" s="459">
        <f>IFERROR((Tableau1[[#This Row],[Scope 1
(kg CO2-eq)]]+Tableau1[[#This Row],[Scope 2 energy
(kg CO2-eq)]]+Tableau1[[#This Row],[Scope 2 Infrastructure
(kg CO2-eq)]])/Tableau1[[#This Row],[Total CO2-emissions
(kg CO2-eq)
for scope 3 use ]],"")</f>
        <v>0.93496218446616264</v>
      </c>
      <c r="N2744" s="436" t="s">
        <v>436</v>
      </c>
      <c r="O2744" s="259">
        <v>3.6</v>
      </c>
      <c r="P2744" s="259" t="s">
        <v>5180</v>
      </c>
      <c r="Q2744" s="259" t="s">
        <v>5279</v>
      </c>
    </row>
    <row r="2745" spans="1:17" ht="21.75" customHeight="1">
      <c r="A2745" s="301" t="s">
        <v>5180</v>
      </c>
      <c r="B2745" s="301" t="s">
        <v>5279</v>
      </c>
      <c r="C2745" s="316" t="s">
        <v>8804</v>
      </c>
      <c r="D2745" s="465" t="s">
        <v>436</v>
      </c>
      <c r="E2745" s="465" t="s">
        <v>700</v>
      </c>
      <c r="F2745" s="469" t="str">
        <f t="shared" si="84"/>
        <v>CH</v>
      </c>
      <c r="G2745" s="260">
        <v>1.82603681944444E-5</v>
      </c>
      <c r="H2745" s="260">
        <v>9.7343871679999999E-3</v>
      </c>
      <c r="I2745" s="260">
        <v>1.8018634920000001E-4</v>
      </c>
      <c r="J2745" s="260">
        <v>6.9093736020672358E-4</v>
      </c>
      <c r="K2745" s="260">
        <v>1.06237814217757E-2</v>
      </c>
      <c r="L2745" s="301">
        <f t="shared" si="85"/>
        <v>3.8245613118392523E-2</v>
      </c>
      <c r="M2745" s="459">
        <f>IFERROR((Tableau1[[#This Row],[Scope 1
(kg CO2-eq)]]+Tableau1[[#This Row],[Scope 2 energy
(kg CO2-eq)]]+Tableau1[[#This Row],[Scope 2 Infrastructure
(kg CO2-eq)]])/Tableau1[[#This Row],[Total CO2-emissions
(kg CO2-eq)
for scope 3 use ]],"")</f>
        <v>0.93496218446616264</v>
      </c>
      <c r="N2745" s="436" t="s">
        <v>436</v>
      </c>
      <c r="O2745" s="259">
        <v>3.6</v>
      </c>
      <c r="P2745" s="259" t="s">
        <v>5180</v>
      </c>
      <c r="Q2745" s="259" t="s">
        <v>5279</v>
      </c>
    </row>
    <row r="2746" spans="1:17" ht="21.75" customHeight="1">
      <c r="A2746" s="301" t="s">
        <v>5180</v>
      </c>
      <c r="B2746" s="301" t="s">
        <v>5279</v>
      </c>
      <c r="C2746" s="316" t="s">
        <v>8805</v>
      </c>
      <c r="D2746" s="465" t="s">
        <v>436</v>
      </c>
      <c r="E2746" s="465" t="s">
        <v>700</v>
      </c>
      <c r="F2746" s="469" t="str">
        <f t="shared" si="84"/>
        <v>CH</v>
      </c>
      <c r="G2746" s="260">
        <v>1.82603681944444E-5</v>
      </c>
      <c r="H2746" s="260">
        <v>0.3223318632028</v>
      </c>
      <c r="I2746" s="260">
        <v>1.8018634920000001E-4</v>
      </c>
      <c r="J2746" s="260">
        <v>6.9093736020672358E-4</v>
      </c>
      <c r="K2746" s="260">
        <v>0.32322124701548499</v>
      </c>
      <c r="L2746" s="301">
        <f t="shared" si="85"/>
        <v>1.163596489255746</v>
      </c>
      <c r="M2746" s="459">
        <f>IFERROR((Tableau1[[#This Row],[Scope 1
(kg CO2-eq)]]+Tableau1[[#This Row],[Scope 2 energy
(kg CO2-eq)]]+Tableau1[[#This Row],[Scope 2 Infrastructure
(kg CO2-eq)]])/Tableau1[[#This Row],[Total CO2-emissions
(kg CO2-eq)
for scope 3 use ]],"")</f>
        <v>0.9978623401101554</v>
      </c>
      <c r="N2746" s="436" t="s">
        <v>436</v>
      </c>
      <c r="O2746" s="259">
        <v>3.6</v>
      </c>
      <c r="P2746" s="259" t="s">
        <v>5180</v>
      </c>
      <c r="Q2746" s="259" t="s">
        <v>5279</v>
      </c>
    </row>
    <row r="2747" spans="1:17" ht="21.75" customHeight="1">
      <c r="A2747" s="301" t="s">
        <v>5180</v>
      </c>
      <c r="B2747" s="301" t="s">
        <v>5279</v>
      </c>
      <c r="C2747" s="316" t="s">
        <v>8806</v>
      </c>
      <c r="D2747" s="465" t="s">
        <v>436</v>
      </c>
      <c r="E2747" s="465" t="s">
        <v>700</v>
      </c>
      <c r="F2747" s="469" t="str">
        <f t="shared" si="84"/>
        <v>CH</v>
      </c>
      <c r="G2747" s="260">
        <v>1.82603681944444E-5</v>
      </c>
      <c r="H2747" s="260">
        <v>0.33588313472120002</v>
      </c>
      <c r="I2747" s="260">
        <v>1.8018634920000001E-4</v>
      </c>
      <c r="J2747" s="260">
        <v>6.9093736020672358E-4</v>
      </c>
      <c r="K2747" s="260">
        <v>0.33677251825289201</v>
      </c>
      <c r="L2747" s="301">
        <f t="shared" si="85"/>
        <v>1.2123810657104113</v>
      </c>
      <c r="M2747" s="459">
        <f>IFERROR((Tableau1[[#This Row],[Scope 1
(kg CO2-eq)]]+Tableau1[[#This Row],[Scope 2 energy
(kg CO2-eq)]]+Tableau1[[#This Row],[Scope 2 Infrastructure
(kg CO2-eq)]])/Tableau1[[#This Row],[Total CO2-emissions
(kg CO2-eq)
for scope 3 use ]],"")</f>
        <v>0.99794835749103883</v>
      </c>
      <c r="N2747" s="436" t="s">
        <v>436</v>
      </c>
      <c r="O2747" s="259">
        <v>3.6</v>
      </c>
      <c r="P2747" s="259" t="s">
        <v>5180</v>
      </c>
      <c r="Q2747" s="259" t="s">
        <v>5279</v>
      </c>
    </row>
    <row r="2748" spans="1:17" ht="21.75" customHeight="1">
      <c r="A2748" s="301" t="s">
        <v>5180</v>
      </c>
      <c r="B2748" s="301" t="s">
        <v>5279</v>
      </c>
      <c r="C2748" s="316" t="s">
        <v>8807</v>
      </c>
      <c r="D2748" s="465" t="s">
        <v>436</v>
      </c>
      <c r="E2748" s="465" t="s">
        <v>700</v>
      </c>
      <c r="F2748" s="469" t="str">
        <f t="shared" si="84"/>
        <v>CH</v>
      </c>
      <c r="G2748" s="260">
        <v>1.82603681944444E-5</v>
      </c>
      <c r="H2748" s="260">
        <v>2.9774653479999998E-3</v>
      </c>
      <c r="I2748" s="260">
        <v>1.8018634920000001E-4</v>
      </c>
      <c r="J2748" s="260">
        <v>6.9093736020672358E-4</v>
      </c>
      <c r="K2748" s="260">
        <v>3.8668521061238502E-3</v>
      </c>
      <c r="L2748" s="301">
        <f t="shared" si="85"/>
        <v>1.3920667582045861E-2</v>
      </c>
      <c r="M2748" s="459">
        <f>IFERROR((Tableau1[[#This Row],[Scope 1
(kg CO2-eq)]]+Tableau1[[#This Row],[Scope 2 energy
(kg CO2-eq)]]+Tableau1[[#This Row],[Scope 2 Infrastructure
(kg CO2-eq)]])/Tableau1[[#This Row],[Total CO2-emissions
(kg CO2-eq)
for scope 3 use ]],"")</f>
        <v>0.82131717951271555</v>
      </c>
      <c r="N2748" s="436" t="s">
        <v>436</v>
      </c>
      <c r="O2748" s="259">
        <v>3.6</v>
      </c>
      <c r="P2748" s="259" t="s">
        <v>5180</v>
      </c>
      <c r="Q2748" s="259" t="s">
        <v>5279</v>
      </c>
    </row>
    <row r="2749" spans="1:17" ht="21.75" customHeight="1">
      <c r="A2749" s="301" t="s">
        <v>5180</v>
      </c>
      <c r="B2749" s="301" t="s">
        <v>5279</v>
      </c>
      <c r="C2749" s="316" t="s">
        <v>8808</v>
      </c>
      <c r="D2749" s="465" t="s">
        <v>436</v>
      </c>
      <c r="E2749" s="465" t="s">
        <v>700</v>
      </c>
      <c r="F2749" s="469" t="str">
        <f t="shared" si="84"/>
        <v>CH</v>
      </c>
      <c r="G2749" s="260">
        <v>1.82603681944444E-5</v>
      </c>
      <c r="H2749" s="260">
        <v>2.5644183400000001E-3</v>
      </c>
      <c r="I2749" s="260">
        <v>1.8018634920000001E-4</v>
      </c>
      <c r="J2749" s="260">
        <v>6.9093736020672358E-4</v>
      </c>
      <c r="K2749" s="260">
        <v>3.4538020401999599E-3</v>
      </c>
      <c r="L2749" s="301">
        <f t="shared" si="85"/>
        <v>1.2433687344719856E-2</v>
      </c>
      <c r="M2749" s="459">
        <f>IFERROR((Tableau1[[#This Row],[Scope 1
(kg CO2-eq)]]+Tableau1[[#This Row],[Scope 2 energy
(kg CO2-eq)]]+Tableau1[[#This Row],[Scope 2 Infrastructure
(kg CO2-eq)]])/Tableau1[[#This Row],[Total CO2-emissions
(kg CO2-eq)
for scope 3 use ]],"")</f>
        <v>0.79994887525009606</v>
      </c>
      <c r="N2749" s="436" t="s">
        <v>436</v>
      </c>
      <c r="O2749" s="259">
        <v>3.6</v>
      </c>
      <c r="P2749" s="259" t="s">
        <v>5180</v>
      </c>
      <c r="Q2749" s="259" t="s">
        <v>5279</v>
      </c>
    </row>
    <row r="2750" spans="1:17" ht="21.75" customHeight="1">
      <c r="A2750" s="301" t="s">
        <v>5180</v>
      </c>
      <c r="B2750" s="301" t="s">
        <v>5279</v>
      </c>
      <c r="C2750" s="316" t="s">
        <v>8809</v>
      </c>
      <c r="D2750" s="465" t="s">
        <v>436</v>
      </c>
      <c r="E2750" s="465" t="s">
        <v>700</v>
      </c>
      <c r="F2750" s="469" t="str">
        <f t="shared" si="84"/>
        <v>CH</v>
      </c>
      <c r="G2750" s="260">
        <v>1.82603681944444E-5</v>
      </c>
      <c r="H2750" s="260">
        <v>4.4875660363600002E-2</v>
      </c>
      <c r="I2750" s="260">
        <v>1.8018634920000001E-4</v>
      </c>
      <c r="J2750" s="260">
        <v>6.9093736020672358E-4</v>
      </c>
      <c r="K2750" s="260">
        <v>4.5765043522900402E-2</v>
      </c>
      <c r="L2750" s="301">
        <f t="shared" si="85"/>
        <v>0.16475415668244145</v>
      </c>
      <c r="M2750" s="459">
        <f>IFERROR((Tableau1[[#This Row],[Scope 1
(kg CO2-eq)]]+Tableau1[[#This Row],[Scope 2 energy
(kg CO2-eq)]]+Tableau1[[#This Row],[Scope 2 Infrastructure
(kg CO2-eq)]])/Tableau1[[#This Row],[Total CO2-emissions
(kg CO2-eq)
for scope 3 use ]],"")</f>
        <v>0.98490252846454274</v>
      </c>
      <c r="N2750" s="436" t="s">
        <v>436</v>
      </c>
      <c r="O2750" s="259">
        <v>3.6</v>
      </c>
      <c r="P2750" s="259" t="s">
        <v>5180</v>
      </c>
      <c r="Q2750" s="259" t="s">
        <v>5279</v>
      </c>
    </row>
    <row r="2751" spans="1:17" ht="21.75" customHeight="1">
      <c r="A2751" s="301" t="s">
        <v>5180</v>
      </c>
      <c r="B2751" s="301" t="s">
        <v>5279</v>
      </c>
      <c r="C2751" s="316" t="s">
        <v>8810</v>
      </c>
      <c r="D2751" s="465" t="s">
        <v>436</v>
      </c>
      <c r="E2751" s="465" t="s">
        <v>700</v>
      </c>
      <c r="F2751" s="469" t="str">
        <f t="shared" si="84"/>
        <v>CH</v>
      </c>
      <c r="G2751" s="260">
        <v>1.82603681944444E-5</v>
      </c>
      <c r="H2751" s="260">
        <v>6.2203869904000004E-3</v>
      </c>
      <c r="I2751" s="260">
        <v>1.8018634920000001E-4</v>
      </c>
      <c r="J2751" s="260">
        <v>6.9093736020672358E-4</v>
      </c>
      <c r="K2751" s="260">
        <v>7.1097730722413403E-3</v>
      </c>
      <c r="L2751" s="301">
        <f t="shared" si="85"/>
        <v>2.5595183060068825E-2</v>
      </c>
      <c r="M2751" s="459">
        <f>IFERROR((Tableau1[[#This Row],[Scope 1
(kg CO2-eq)]]+Tableau1[[#This Row],[Scope 2 energy
(kg CO2-eq)]]+Tableau1[[#This Row],[Scope 2 Infrastructure
(kg CO2-eq)]])/Tableau1[[#This Row],[Total CO2-emissions
(kg CO2-eq)
for scope 3 use ]],"")</f>
        <v>0.90281836601163445</v>
      </c>
      <c r="N2751" s="436" t="s">
        <v>436</v>
      </c>
      <c r="O2751" s="259">
        <v>3.6</v>
      </c>
      <c r="P2751" s="259" t="s">
        <v>5180</v>
      </c>
      <c r="Q2751" s="259" t="s">
        <v>5279</v>
      </c>
    </row>
    <row r="2752" spans="1:17" ht="21.75" customHeight="1">
      <c r="A2752" s="301" t="s">
        <v>5180</v>
      </c>
      <c r="B2752" s="301" t="s">
        <v>5279</v>
      </c>
      <c r="C2752" s="316" t="s">
        <v>8811</v>
      </c>
      <c r="D2752" s="465" t="s">
        <v>436</v>
      </c>
      <c r="E2752" s="465" t="s">
        <v>700</v>
      </c>
      <c r="F2752" s="469" t="str">
        <f t="shared" si="84"/>
        <v>CH</v>
      </c>
      <c r="G2752" s="260">
        <v>1.82603681944444E-5</v>
      </c>
      <c r="H2752" s="260">
        <v>2.7231930924E-3</v>
      </c>
      <c r="I2752" s="260">
        <v>1.8018634920000001E-4</v>
      </c>
      <c r="J2752" s="260">
        <v>6.9093736020672358E-4</v>
      </c>
      <c r="K2752" s="260">
        <v>3.61257713705475E-3</v>
      </c>
      <c r="L2752" s="301">
        <f t="shared" si="85"/>
        <v>1.3005277693397101E-2</v>
      </c>
      <c r="M2752" s="459">
        <f>IFERROR((Tableau1[[#This Row],[Scope 1
(kg CO2-eq)]]+Tableau1[[#This Row],[Scope 2 energy
(kg CO2-eq)]]+Tableau1[[#This Row],[Scope 2 Infrastructure
(kg CO2-eq)]])/Tableau1[[#This Row],[Total CO2-emissions
(kg CO2-eq)
for scope 3 use ]],"")</f>
        <v>0.80874115595394291</v>
      </c>
      <c r="N2752" s="436" t="s">
        <v>436</v>
      </c>
      <c r="O2752" s="259">
        <v>3.6</v>
      </c>
      <c r="P2752" s="259" t="s">
        <v>5180</v>
      </c>
      <c r="Q2752" s="259" t="s">
        <v>5279</v>
      </c>
    </row>
    <row r="2753" spans="1:17" ht="21.75" customHeight="1">
      <c r="A2753" s="301" t="s">
        <v>5180</v>
      </c>
      <c r="B2753" s="301" t="s">
        <v>5279</v>
      </c>
      <c r="C2753" s="316" t="s">
        <v>8812</v>
      </c>
      <c r="D2753" s="465" t="s">
        <v>436</v>
      </c>
      <c r="E2753" s="465" t="s">
        <v>700</v>
      </c>
      <c r="F2753" s="469" t="str">
        <f t="shared" si="84"/>
        <v>CH</v>
      </c>
      <c r="G2753" s="260">
        <v>1.82603681944444E-5</v>
      </c>
      <c r="H2753" s="260">
        <v>2.3597378112000002E-3</v>
      </c>
      <c r="I2753" s="260">
        <v>1.8018634920000001E-4</v>
      </c>
      <c r="J2753" s="260">
        <v>6.9093736020672358E-4</v>
      </c>
      <c r="K2753" s="260">
        <v>3.2491209503561001E-3</v>
      </c>
      <c r="L2753" s="301">
        <f t="shared" si="85"/>
        <v>1.169683542128196E-2</v>
      </c>
      <c r="M2753" s="459">
        <f>IFERROR((Tableau1[[#This Row],[Scope 1
(kg CO2-eq)]]+Tableau1[[#This Row],[Scope 2 energy
(kg CO2-eq)]]+Tableau1[[#This Row],[Scope 2 Infrastructure
(kg CO2-eq)]])/Tableau1[[#This Row],[Total CO2-emissions
(kg CO2-eq)
for scope 3 use ]],"")</f>
        <v>0.78734666012173871</v>
      </c>
      <c r="N2753" s="436" t="s">
        <v>436</v>
      </c>
      <c r="O2753" s="259">
        <v>3.6</v>
      </c>
      <c r="P2753" s="259" t="s">
        <v>5180</v>
      </c>
      <c r="Q2753" s="259" t="s">
        <v>5279</v>
      </c>
    </row>
    <row r="2754" spans="1:17" ht="21.75" customHeight="1">
      <c r="A2754" s="301" t="s">
        <v>5180</v>
      </c>
      <c r="B2754" s="301" t="s">
        <v>5279</v>
      </c>
      <c r="C2754" s="316" t="s">
        <v>8813</v>
      </c>
      <c r="D2754" s="465" t="s">
        <v>436</v>
      </c>
      <c r="E2754" s="465" t="s">
        <v>700</v>
      </c>
      <c r="F2754" s="469" t="str">
        <f t="shared" ref="F2754:F2817" si="86">IF(ISNUMBER(SEARCH("{CH}", C2754)), "CH", "other")</f>
        <v>CH</v>
      </c>
      <c r="G2754" s="260">
        <v>1.82603681944444E-5</v>
      </c>
      <c r="H2754" s="260">
        <v>2.3038971472000001E-3</v>
      </c>
      <c r="I2754" s="260">
        <v>1.8018634920000001E-4</v>
      </c>
      <c r="J2754" s="260">
        <v>6.9093736020672358E-4</v>
      </c>
      <c r="K2754" s="260">
        <v>3.1932813140793E-3</v>
      </c>
      <c r="L2754" s="301">
        <f t="shared" ref="L2754:L2817" si="87">IF(N2754="MJ", K2754*3.6, IF(N2754="m", K2754*1000, ""))</f>
        <v>1.149581273068548E-2</v>
      </c>
      <c r="M2754" s="459">
        <f>IFERROR((Tableau1[[#This Row],[Scope 1
(kg CO2-eq)]]+Tableau1[[#This Row],[Scope 2 energy
(kg CO2-eq)]]+Tableau1[[#This Row],[Scope 2 Infrastructure
(kg CO2-eq)]])/Tableau1[[#This Row],[Total CO2-emissions
(kg CO2-eq)
for scope 3 use ]],"")</f>
        <v>0.78362775417296127</v>
      </c>
      <c r="N2754" s="436" t="s">
        <v>436</v>
      </c>
      <c r="O2754" s="259">
        <v>3.6</v>
      </c>
      <c r="P2754" s="259" t="s">
        <v>5180</v>
      </c>
      <c r="Q2754" s="259" t="s">
        <v>5279</v>
      </c>
    </row>
    <row r="2755" spans="1:17" ht="21.75" customHeight="1">
      <c r="A2755" s="301" t="s">
        <v>5180</v>
      </c>
      <c r="B2755" s="301" t="s">
        <v>5279</v>
      </c>
      <c r="C2755" s="316" t="s">
        <v>8814</v>
      </c>
      <c r="D2755" s="465" t="s">
        <v>436</v>
      </c>
      <c r="E2755" s="465" t="s">
        <v>700</v>
      </c>
      <c r="F2755" s="469" t="str">
        <f t="shared" si="86"/>
        <v>CH</v>
      </c>
      <c r="G2755" s="260">
        <v>1.82603681944444E-5</v>
      </c>
      <c r="H2755" s="260">
        <v>0.32767038549959998</v>
      </c>
      <c r="I2755" s="260">
        <v>1.8018634920000001E-4</v>
      </c>
      <c r="J2755" s="260">
        <v>6.9093736020672358E-4</v>
      </c>
      <c r="K2755" s="260">
        <v>0.32855976941894099</v>
      </c>
      <c r="L2755" s="301">
        <f t="shared" si="87"/>
        <v>1.1828151699081877</v>
      </c>
      <c r="M2755" s="459">
        <f>IFERROR((Tableau1[[#This Row],[Scope 1
(kg CO2-eq)]]+Tableau1[[#This Row],[Scope 2 energy
(kg CO2-eq)]]+Tableau1[[#This Row],[Scope 2 Infrastructure
(kg CO2-eq)]])/Tableau1[[#This Row],[Total CO2-emissions
(kg CO2-eq)
for scope 3 use ]],"")</f>
        <v>0.9978970730251957</v>
      </c>
      <c r="N2755" s="436" t="s">
        <v>436</v>
      </c>
      <c r="O2755" s="259">
        <v>3.6</v>
      </c>
      <c r="P2755" s="259" t="s">
        <v>5180</v>
      </c>
      <c r="Q2755" s="259" t="s">
        <v>5279</v>
      </c>
    </row>
    <row r="2756" spans="1:17" ht="21.75" customHeight="1">
      <c r="A2756" s="301" t="s">
        <v>5180</v>
      </c>
      <c r="B2756" s="301" t="s">
        <v>5279</v>
      </c>
      <c r="C2756" s="316" t="s">
        <v>8815</v>
      </c>
      <c r="D2756" s="465" t="s">
        <v>436</v>
      </c>
      <c r="E2756" s="465" t="s">
        <v>700</v>
      </c>
      <c r="F2756" s="469" t="str">
        <f t="shared" si="86"/>
        <v>CH</v>
      </c>
      <c r="G2756" s="260">
        <v>1.82603681944444E-5</v>
      </c>
      <c r="H2756" s="260">
        <v>0.18163786819639999</v>
      </c>
      <c r="I2756" s="260">
        <v>1.8018634920000001E-4</v>
      </c>
      <c r="J2756" s="260">
        <v>6.9093736020672358E-4</v>
      </c>
      <c r="K2756" s="260">
        <v>0.182527252158491</v>
      </c>
      <c r="L2756" s="301">
        <f t="shared" si="87"/>
        <v>0.65709810777056765</v>
      </c>
      <c r="M2756" s="459">
        <f>IFERROR((Tableau1[[#This Row],[Scope 1
(kg CO2-eq)]]+Tableau1[[#This Row],[Scope 2 energy
(kg CO2-eq)]]+Tableau1[[#This Row],[Scope 2 Infrastructure
(kg CO2-eq)]])/Tableau1[[#This Row],[Total CO2-emissions
(kg CO2-eq)
for scope 3 use ]],"")</f>
        <v>0.99621460775568671</v>
      </c>
      <c r="N2756" s="436" t="s">
        <v>436</v>
      </c>
      <c r="O2756" s="259">
        <v>3.6</v>
      </c>
      <c r="P2756" s="259" t="s">
        <v>5180</v>
      </c>
      <c r="Q2756" s="259" t="s">
        <v>5279</v>
      </c>
    </row>
    <row r="2757" spans="1:17" ht="21.75" customHeight="1">
      <c r="A2757" s="301" t="s">
        <v>5180</v>
      </c>
      <c r="B2757" s="301" t="s">
        <v>5279</v>
      </c>
      <c r="C2757" s="316" t="s">
        <v>8816</v>
      </c>
      <c r="D2757" s="465" t="s">
        <v>436</v>
      </c>
      <c r="E2757" s="465" t="s">
        <v>700</v>
      </c>
      <c r="F2757" s="469" t="str">
        <f t="shared" si="86"/>
        <v>CH</v>
      </c>
      <c r="G2757" s="260">
        <v>1.82603681944444E-5</v>
      </c>
      <c r="H2757" s="260">
        <v>0.14279038141719999</v>
      </c>
      <c r="I2757" s="260">
        <v>1.8018634920000001E-4</v>
      </c>
      <c r="J2757" s="260">
        <v>6.9093736020672358E-4</v>
      </c>
      <c r="K2757" s="260">
        <v>0.143679765157986</v>
      </c>
      <c r="L2757" s="301">
        <f t="shared" si="87"/>
        <v>0.51724715456874959</v>
      </c>
      <c r="M2757" s="459">
        <f>IFERROR((Tableau1[[#This Row],[Scope 1
(kg CO2-eq)]]+Tableau1[[#This Row],[Scope 2 energy
(kg CO2-eq)]]+Tableau1[[#This Row],[Scope 2 Infrastructure
(kg CO2-eq)]])/Tableau1[[#This Row],[Total CO2-emissions
(kg CO2-eq)
for scope 3 use ]],"")</f>
        <v>0.99519113201060816</v>
      </c>
      <c r="N2757" s="436" t="s">
        <v>436</v>
      </c>
      <c r="O2757" s="259">
        <v>3.6</v>
      </c>
      <c r="P2757" s="259" t="s">
        <v>5180</v>
      </c>
      <c r="Q2757" s="259" t="s">
        <v>5279</v>
      </c>
    </row>
    <row r="2758" spans="1:17" ht="21.75" customHeight="1">
      <c r="A2758" s="301" t="s">
        <v>5180</v>
      </c>
      <c r="B2758" s="301" t="s">
        <v>5279</v>
      </c>
      <c r="C2758" s="316" t="s">
        <v>8817</v>
      </c>
      <c r="D2758" s="465" t="s">
        <v>436</v>
      </c>
      <c r="E2758" s="465" t="s">
        <v>700</v>
      </c>
      <c r="F2758" s="469" t="str">
        <f t="shared" si="86"/>
        <v>CH</v>
      </c>
      <c r="G2758" s="260">
        <v>1.82603681944444E-5</v>
      </c>
      <c r="H2758" s="260">
        <v>0.2183044663492</v>
      </c>
      <c r="I2758" s="260">
        <v>1.8018634920000001E-4</v>
      </c>
      <c r="J2758" s="260">
        <v>6.9093736020672358E-4</v>
      </c>
      <c r="K2758" s="260">
        <v>0.21919384973280401</v>
      </c>
      <c r="L2758" s="301">
        <f t="shared" si="87"/>
        <v>0.78909785903809448</v>
      </c>
      <c r="M2758" s="459">
        <f>IFERROR((Tableau1[[#This Row],[Scope 1
(kg CO2-eq)]]+Tableau1[[#This Row],[Scope 2 energy
(kg CO2-eq)]]+Tableau1[[#This Row],[Scope 2 Infrastructure
(kg CO2-eq)]])/Tableau1[[#This Row],[Total CO2-emissions
(kg CO2-eq)
for scope 3 use ]],"")</f>
        <v>0.99684782822578366</v>
      </c>
      <c r="N2758" s="436" t="s">
        <v>436</v>
      </c>
      <c r="O2758" s="259">
        <v>3.6</v>
      </c>
      <c r="P2758" s="259" t="s">
        <v>5180</v>
      </c>
      <c r="Q2758" s="259" t="s">
        <v>5279</v>
      </c>
    </row>
    <row r="2759" spans="1:17" ht="21.75" customHeight="1">
      <c r="A2759" s="301" t="s">
        <v>5180</v>
      </c>
      <c r="B2759" s="301" t="s">
        <v>5279</v>
      </c>
      <c r="C2759" s="316" t="s">
        <v>8818</v>
      </c>
      <c r="D2759" s="465" t="s">
        <v>436</v>
      </c>
      <c r="E2759" s="465" t="s">
        <v>700</v>
      </c>
      <c r="F2759" s="469" t="str">
        <f t="shared" si="86"/>
        <v>CH</v>
      </c>
      <c r="G2759" s="260">
        <v>1.82603681944444E-5</v>
      </c>
      <c r="H2759" s="260">
        <v>6.0134764403999997E-3</v>
      </c>
      <c r="I2759" s="260">
        <v>1.8018634920000001E-4</v>
      </c>
      <c r="J2759" s="260">
        <v>6.9093736020672358E-4</v>
      </c>
      <c r="K2759" s="260">
        <v>6.9028596997755404E-3</v>
      </c>
      <c r="L2759" s="301">
        <f t="shared" si="87"/>
        <v>2.4850294919191947E-2</v>
      </c>
      <c r="M2759" s="459">
        <f>IFERROR((Tableau1[[#This Row],[Scope 1
(kg CO2-eq)]]+Tableau1[[#This Row],[Scope 2 energy
(kg CO2-eq)]]+Tableau1[[#This Row],[Scope 2 Infrastructure
(kg CO2-eq)]])/Tableau1[[#This Row],[Total CO2-emissions
(kg CO2-eq)
for scope 3 use ]],"")</f>
        <v>0.89990575326287403</v>
      </c>
      <c r="N2759" s="436" t="s">
        <v>436</v>
      </c>
      <c r="O2759" s="259">
        <v>3.6</v>
      </c>
      <c r="P2759" s="259" t="s">
        <v>5180</v>
      </c>
      <c r="Q2759" s="259" t="s">
        <v>5279</v>
      </c>
    </row>
    <row r="2760" spans="1:17" ht="21.75" customHeight="1">
      <c r="A2760" s="301" t="s">
        <v>5180</v>
      </c>
      <c r="B2760" s="301" t="s">
        <v>5279</v>
      </c>
      <c r="C2760" s="316" t="s">
        <v>8819</v>
      </c>
      <c r="D2760" s="465" t="s">
        <v>436</v>
      </c>
      <c r="E2760" s="465" t="s">
        <v>700</v>
      </c>
      <c r="F2760" s="469" t="str">
        <f t="shared" si="86"/>
        <v>CH</v>
      </c>
      <c r="G2760" s="260">
        <v>1.82603681944444E-5</v>
      </c>
      <c r="H2760" s="260">
        <v>3.0927817272E-3</v>
      </c>
      <c r="I2760" s="260">
        <v>1.8018634920000001E-4</v>
      </c>
      <c r="J2760" s="260">
        <v>6.9093736020672358E-4</v>
      </c>
      <c r="K2760" s="260">
        <v>3.9821652437394203E-3</v>
      </c>
      <c r="L2760" s="301">
        <f t="shared" si="87"/>
        <v>1.4335794877461913E-2</v>
      </c>
      <c r="M2760" s="459">
        <f>IFERROR((Tableau1[[#This Row],[Scope 1
(kg CO2-eq)]]+Tableau1[[#This Row],[Scope 2 energy
(kg CO2-eq)]]+Tableau1[[#This Row],[Scope 2 Infrastructure
(kg CO2-eq)]])/Tableau1[[#This Row],[Total CO2-emissions
(kg CO2-eq)
for scope 3 use ]],"")</f>
        <v>0.82649218280651837</v>
      </c>
      <c r="N2760" s="436" t="s">
        <v>436</v>
      </c>
      <c r="O2760" s="259">
        <v>3.6</v>
      </c>
      <c r="P2760" s="259" t="s">
        <v>5180</v>
      </c>
      <c r="Q2760" s="259" t="s">
        <v>5279</v>
      </c>
    </row>
    <row r="2761" spans="1:17" ht="21.75" customHeight="1">
      <c r="A2761" s="301" t="s">
        <v>5180</v>
      </c>
      <c r="B2761" s="301" t="s">
        <v>5279</v>
      </c>
      <c r="C2761" s="316" t="s">
        <v>8820</v>
      </c>
      <c r="D2761" s="465" t="s">
        <v>436</v>
      </c>
      <c r="E2761" s="465" t="s">
        <v>700</v>
      </c>
      <c r="F2761" s="469" t="str">
        <f t="shared" si="86"/>
        <v>CH</v>
      </c>
      <c r="G2761" s="260">
        <v>1.82603681944444E-5</v>
      </c>
      <c r="H2761" s="260">
        <v>5.4943120232000004E-3</v>
      </c>
      <c r="I2761" s="260">
        <v>1.8018634920000001E-4</v>
      </c>
      <c r="J2761" s="260">
        <v>6.9093736020672358E-4</v>
      </c>
      <c r="K2761" s="260">
        <v>6.3836985572733604E-3</v>
      </c>
      <c r="L2761" s="301">
        <f t="shared" si="87"/>
        <v>2.2981314806184098E-2</v>
      </c>
      <c r="M2761" s="459">
        <f>IFERROR((Tableau1[[#This Row],[Scope 1
(kg CO2-eq)]]+Tableau1[[#This Row],[Scope 2 energy
(kg CO2-eq)]]+Tableau1[[#This Row],[Scope 2 Infrastructure
(kg CO2-eq)]])/Tableau1[[#This Row],[Total CO2-emissions
(kg CO2-eq)
for scope 3 use ]],"")</f>
        <v>0.89176496814817752</v>
      </c>
      <c r="N2761" s="436" t="s">
        <v>436</v>
      </c>
      <c r="O2761" s="259">
        <v>3.6</v>
      </c>
      <c r="P2761" s="259" t="s">
        <v>5180</v>
      </c>
      <c r="Q2761" s="259" t="s">
        <v>5279</v>
      </c>
    </row>
    <row r="2762" spans="1:17" ht="21.75" customHeight="1">
      <c r="A2762" s="301" t="s">
        <v>5180</v>
      </c>
      <c r="B2762" s="301" t="s">
        <v>5279</v>
      </c>
      <c r="C2762" s="316" t="s">
        <v>8821</v>
      </c>
      <c r="D2762" s="465" t="s">
        <v>436</v>
      </c>
      <c r="E2762" s="465" t="s">
        <v>700</v>
      </c>
      <c r="F2762" s="469" t="str">
        <f t="shared" si="86"/>
        <v>CH</v>
      </c>
      <c r="G2762" s="260">
        <v>1.82603681944444E-5</v>
      </c>
      <c r="H2762" s="260">
        <v>3.0927817272E-3</v>
      </c>
      <c r="I2762" s="260">
        <v>1.8018634920000001E-4</v>
      </c>
      <c r="J2762" s="260">
        <v>6.9093736020672358E-4</v>
      </c>
      <c r="K2762" s="260">
        <v>3.9821652437394203E-3</v>
      </c>
      <c r="L2762" s="301">
        <f t="shared" si="87"/>
        <v>1.4335794877461913E-2</v>
      </c>
      <c r="M2762" s="459">
        <f>IFERROR((Tableau1[[#This Row],[Scope 1
(kg CO2-eq)]]+Tableau1[[#This Row],[Scope 2 energy
(kg CO2-eq)]]+Tableau1[[#This Row],[Scope 2 Infrastructure
(kg CO2-eq)]])/Tableau1[[#This Row],[Total CO2-emissions
(kg CO2-eq)
for scope 3 use ]],"")</f>
        <v>0.82649218280651837</v>
      </c>
      <c r="N2762" s="436" t="s">
        <v>436</v>
      </c>
      <c r="O2762" s="259">
        <v>3.6</v>
      </c>
      <c r="P2762" s="259" t="s">
        <v>5180</v>
      </c>
      <c r="Q2762" s="259" t="s">
        <v>5279</v>
      </c>
    </row>
    <row r="2763" spans="1:17" ht="21.75" customHeight="1">
      <c r="A2763" s="301" t="s">
        <v>5180</v>
      </c>
      <c r="B2763" s="301" t="s">
        <v>5279</v>
      </c>
      <c r="C2763" s="316" t="s">
        <v>8822</v>
      </c>
      <c r="D2763" s="465" t="s">
        <v>436</v>
      </c>
      <c r="E2763" s="465" t="s">
        <v>700</v>
      </c>
      <c r="F2763" s="469" t="str">
        <f t="shared" si="86"/>
        <v>CH</v>
      </c>
      <c r="G2763" s="260">
        <v>1.82603681944444E-5</v>
      </c>
      <c r="H2763" s="260">
        <v>5.7396610127999998E-3</v>
      </c>
      <c r="I2763" s="260">
        <v>1.8018634920000001E-4</v>
      </c>
      <c r="J2763" s="260">
        <v>6.9093736020672358E-4</v>
      </c>
      <c r="K2763" s="260">
        <v>6.6290455106623901E-3</v>
      </c>
      <c r="L2763" s="301">
        <f t="shared" si="87"/>
        <v>2.3864563838384603E-2</v>
      </c>
      <c r="M2763" s="459">
        <f>IFERROR((Tableau1[[#This Row],[Scope 1
(kg CO2-eq)]]+Tableau1[[#This Row],[Scope 2 energy
(kg CO2-eq)]]+Tableau1[[#This Row],[Scope 2 Infrastructure
(kg CO2-eq)]])/Tableau1[[#This Row],[Total CO2-emissions
(kg CO2-eq)
for scope 3 use ]],"")</f>
        <v>0.8957711514641713</v>
      </c>
      <c r="N2763" s="436" t="s">
        <v>436</v>
      </c>
      <c r="O2763" s="259">
        <v>3.6</v>
      </c>
      <c r="P2763" s="259" t="s">
        <v>5180</v>
      </c>
      <c r="Q2763" s="259" t="s">
        <v>5279</v>
      </c>
    </row>
    <row r="2764" spans="1:17" ht="21.75" customHeight="1">
      <c r="A2764" s="301" t="s">
        <v>5180</v>
      </c>
      <c r="B2764" s="301" t="s">
        <v>5279</v>
      </c>
      <c r="C2764" s="316" t="s">
        <v>8823</v>
      </c>
      <c r="D2764" s="465" t="s">
        <v>436</v>
      </c>
      <c r="E2764" s="465" t="s">
        <v>700</v>
      </c>
      <c r="F2764" s="469" t="str">
        <f t="shared" si="86"/>
        <v>CH</v>
      </c>
      <c r="G2764" s="260">
        <v>1.82603681944444E-5</v>
      </c>
      <c r="H2764" s="260">
        <v>0.30262345013120001</v>
      </c>
      <c r="I2764" s="260">
        <v>1.8018634920000001E-4</v>
      </c>
      <c r="J2764" s="260">
        <v>6.9093736020672358E-4</v>
      </c>
      <c r="K2764" s="260">
        <v>0.30351283661415801</v>
      </c>
      <c r="L2764" s="301">
        <f t="shared" si="87"/>
        <v>1.0926462118109688</v>
      </c>
      <c r="M2764" s="459">
        <f>IFERROR((Tableau1[[#This Row],[Scope 1
(kg CO2-eq)]]+Tableau1[[#This Row],[Scope 2 energy
(kg CO2-eq)]]+Tableau1[[#This Row],[Scope 2 Infrastructure
(kg CO2-eq)]])/Tableau1[[#This Row],[Total CO2-emissions
(kg CO2-eq)
for scope 3 use ]],"")</f>
        <v>0.99772352374525131</v>
      </c>
      <c r="N2764" s="436" t="s">
        <v>436</v>
      </c>
      <c r="O2764" s="259">
        <v>3.6</v>
      </c>
      <c r="P2764" s="259" t="s">
        <v>5180</v>
      </c>
      <c r="Q2764" s="259" t="s">
        <v>5279</v>
      </c>
    </row>
    <row r="2765" spans="1:17" ht="21.75" customHeight="1">
      <c r="A2765" s="301" t="s">
        <v>5180</v>
      </c>
      <c r="B2765" s="301" t="s">
        <v>5279</v>
      </c>
      <c r="C2765" s="316" t="s">
        <v>8824</v>
      </c>
      <c r="D2765" s="465" t="s">
        <v>436</v>
      </c>
      <c r="E2765" s="465" t="s">
        <v>700</v>
      </c>
      <c r="F2765" s="469" t="str">
        <f t="shared" si="86"/>
        <v>CH</v>
      </c>
      <c r="G2765" s="260">
        <v>1.82603681944444E-5</v>
      </c>
      <c r="H2765" s="260">
        <v>0.3046487833796</v>
      </c>
      <c r="I2765" s="260">
        <v>1.8018634920000001E-4</v>
      </c>
      <c r="J2765" s="260">
        <v>6.9093736020672358E-4</v>
      </c>
      <c r="K2765" s="260">
        <v>0.30553816504755699</v>
      </c>
      <c r="L2765" s="301">
        <f t="shared" si="87"/>
        <v>1.0999373941712052</v>
      </c>
      <c r="M2765" s="459">
        <f>IFERROR((Tableau1[[#This Row],[Scope 1
(kg CO2-eq)]]+Tableau1[[#This Row],[Scope 2 energy
(kg CO2-eq)]]+Tableau1[[#This Row],[Scope 2 Infrastructure
(kg CO2-eq)]])/Tableau1[[#This Row],[Total CO2-emissions
(kg CO2-eq)
for scope 3 use ]],"")</f>
        <v>0.99773862963909921</v>
      </c>
      <c r="N2765" s="436" t="s">
        <v>436</v>
      </c>
      <c r="O2765" s="259">
        <v>3.6</v>
      </c>
      <c r="P2765" s="259" t="s">
        <v>5180</v>
      </c>
      <c r="Q2765" s="259" t="s">
        <v>5279</v>
      </c>
    </row>
    <row r="2766" spans="1:17" ht="21.75" customHeight="1">
      <c r="A2766" s="301" t="s">
        <v>5180</v>
      </c>
      <c r="B2766" s="301" t="s">
        <v>5279</v>
      </c>
      <c r="C2766" s="316" t="s">
        <v>8825</v>
      </c>
      <c r="D2766" s="465" t="s">
        <v>436</v>
      </c>
      <c r="E2766" s="465" t="s">
        <v>700</v>
      </c>
      <c r="F2766" s="469" t="str">
        <f t="shared" si="86"/>
        <v>CH</v>
      </c>
      <c r="G2766" s="260">
        <v>1.82603681944444E-5</v>
      </c>
      <c r="H2766" s="260">
        <v>1.22098029548E-2</v>
      </c>
      <c r="I2766" s="260">
        <v>1.8018634920000001E-4</v>
      </c>
      <c r="J2766" s="260">
        <v>6.9093736020672358E-4</v>
      </c>
      <c r="K2766" s="260">
        <v>1.3099187052750001E-2</v>
      </c>
      <c r="L2766" s="301">
        <f t="shared" si="87"/>
        <v>4.7157073389900002E-2</v>
      </c>
      <c r="M2766" s="459">
        <f>IFERROR((Tableau1[[#This Row],[Scope 1
(kg CO2-eq)]]+Tableau1[[#This Row],[Scope 2 energy
(kg CO2-eq)]]+Tableau1[[#This Row],[Scope 2 Infrastructure
(kg CO2-eq)]])/Tableau1[[#This Row],[Total CO2-emissions
(kg CO2-eq)
for scope 3 use ]],"")</f>
        <v>0.94725341521018258</v>
      </c>
      <c r="N2766" s="436" t="s">
        <v>436</v>
      </c>
      <c r="O2766" s="259">
        <v>3.6</v>
      </c>
      <c r="P2766" s="259" t="s">
        <v>5180</v>
      </c>
      <c r="Q2766" s="259" t="s">
        <v>5279</v>
      </c>
    </row>
    <row r="2767" spans="1:17" ht="21.75" customHeight="1">
      <c r="A2767" s="301" t="s">
        <v>5180</v>
      </c>
      <c r="B2767" s="301" t="s">
        <v>5279</v>
      </c>
      <c r="C2767" s="316" t="s">
        <v>8826</v>
      </c>
      <c r="D2767" s="465" t="s">
        <v>436</v>
      </c>
      <c r="E2767" s="465" t="s">
        <v>700</v>
      </c>
      <c r="F2767" s="469" t="str">
        <f t="shared" si="86"/>
        <v>CH</v>
      </c>
      <c r="G2767" s="260">
        <v>1.82603681944444E-5</v>
      </c>
      <c r="H2767" s="260">
        <v>1.22098029548E-2</v>
      </c>
      <c r="I2767" s="260">
        <v>1.8018634920000001E-4</v>
      </c>
      <c r="J2767" s="260">
        <v>6.9093736020672358E-4</v>
      </c>
      <c r="K2767" s="260">
        <v>1.3099187052750001E-2</v>
      </c>
      <c r="L2767" s="301">
        <f t="shared" si="87"/>
        <v>4.7157073389900002E-2</v>
      </c>
      <c r="M2767" s="459">
        <f>IFERROR((Tableau1[[#This Row],[Scope 1
(kg CO2-eq)]]+Tableau1[[#This Row],[Scope 2 energy
(kg CO2-eq)]]+Tableau1[[#This Row],[Scope 2 Infrastructure
(kg CO2-eq)]])/Tableau1[[#This Row],[Total CO2-emissions
(kg CO2-eq)
for scope 3 use ]],"")</f>
        <v>0.94725341521018258</v>
      </c>
      <c r="N2767" s="436" t="s">
        <v>436</v>
      </c>
      <c r="O2767" s="259">
        <v>3.6</v>
      </c>
      <c r="P2767" s="259" t="s">
        <v>5180</v>
      </c>
      <c r="Q2767" s="259" t="s">
        <v>5279</v>
      </c>
    </row>
    <row r="2768" spans="1:17" ht="21.75" customHeight="1">
      <c r="A2768" s="301" t="s">
        <v>5180</v>
      </c>
      <c r="B2768" s="301" t="s">
        <v>5279</v>
      </c>
      <c r="C2768" s="316" t="s">
        <v>8827</v>
      </c>
      <c r="D2768" s="465" t="s">
        <v>436</v>
      </c>
      <c r="E2768" s="465" t="s">
        <v>700</v>
      </c>
      <c r="F2768" s="469" t="str">
        <f t="shared" si="86"/>
        <v>CH</v>
      </c>
      <c r="G2768" s="260">
        <v>1.82603681944444E-5</v>
      </c>
      <c r="H2768" s="260">
        <v>1.1603944475200001E-2</v>
      </c>
      <c r="I2768" s="260">
        <v>1.8018634920000001E-4</v>
      </c>
      <c r="J2768" s="260">
        <v>6.9093736020672358E-4</v>
      </c>
      <c r="K2768" s="260">
        <v>1.2493327727704E-2</v>
      </c>
      <c r="L2768" s="301">
        <f t="shared" si="87"/>
        <v>4.4975979819734398E-2</v>
      </c>
      <c r="M2768" s="459">
        <f>IFERROR((Tableau1[[#This Row],[Scope 1
(kg CO2-eq)]]+Tableau1[[#This Row],[Scope 2 energy
(kg CO2-eq)]]+Tableau1[[#This Row],[Scope 2 Infrastructure
(kg CO2-eq)]])/Tableau1[[#This Row],[Total CO2-emissions
(kg CO2-eq)
for scope 3 use ]],"")</f>
        <v>0.94469555668683847</v>
      </c>
      <c r="N2768" s="436" t="s">
        <v>436</v>
      </c>
      <c r="O2768" s="259">
        <v>3.6</v>
      </c>
      <c r="P2768" s="259" t="s">
        <v>5180</v>
      </c>
      <c r="Q2768" s="259" t="s">
        <v>5279</v>
      </c>
    </row>
    <row r="2769" spans="1:17" ht="21.75" customHeight="1">
      <c r="A2769" s="301" t="s">
        <v>5180</v>
      </c>
      <c r="B2769" s="301" t="s">
        <v>5291</v>
      </c>
      <c r="C2769" s="316" t="s">
        <v>8828</v>
      </c>
      <c r="D2769" s="465" t="s">
        <v>436</v>
      </c>
      <c r="E2769" s="465" t="s">
        <v>700</v>
      </c>
      <c r="F2769" s="469" t="str">
        <f t="shared" si="86"/>
        <v>CH</v>
      </c>
      <c r="G2769" s="260">
        <v>0</v>
      </c>
      <c r="H2769" s="260">
        <v>0</v>
      </c>
      <c r="I2769" s="260">
        <v>9.5399949479999992E-3</v>
      </c>
      <c r="J2769" s="260">
        <v>0</v>
      </c>
      <c r="K2769" s="260">
        <v>9.5399946061530301E-3</v>
      </c>
      <c r="L2769" s="301">
        <f t="shared" si="87"/>
        <v>3.4343980582150907E-2</v>
      </c>
      <c r="M2769" s="459">
        <f>IFERROR((Tableau1[[#This Row],[Scope 1
(kg CO2-eq)]]+Tableau1[[#This Row],[Scope 2 energy
(kg CO2-eq)]]+Tableau1[[#This Row],[Scope 2 Infrastructure
(kg CO2-eq)]])/Tableau1[[#This Row],[Total CO2-emissions
(kg CO2-eq)
for scope 3 use ]],"")</f>
        <v>1.0000000358330359</v>
      </c>
      <c r="N2769" s="436" t="s">
        <v>436</v>
      </c>
      <c r="O2769" s="259">
        <v>3.6</v>
      </c>
      <c r="P2769" s="259" t="s">
        <v>5180</v>
      </c>
      <c r="Q2769" s="259" t="s">
        <v>5291</v>
      </c>
    </row>
    <row r="2770" spans="1:17" ht="21.75" customHeight="1">
      <c r="A2770" s="301" t="s">
        <v>5180</v>
      </c>
      <c r="B2770" s="301" t="s">
        <v>5279</v>
      </c>
      <c r="C2770" s="316" t="s">
        <v>8829</v>
      </c>
      <c r="D2770" s="465" t="s">
        <v>436</v>
      </c>
      <c r="E2770" s="465" t="s">
        <v>700</v>
      </c>
      <c r="F2770" s="469" t="str">
        <f t="shared" si="86"/>
        <v>CH</v>
      </c>
      <c r="G2770" s="260">
        <v>1.82603681944444E-5</v>
      </c>
      <c r="H2770" s="260">
        <v>2.657781258E-3</v>
      </c>
      <c r="I2770" s="260">
        <v>1.8018634920000001E-4</v>
      </c>
      <c r="J2770" s="260">
        <v>6.9093736020672358E-4</v>
      </c>
      <c r="K2770" s="260">
        <v>3.5471646084947201E-3</v>
      </c>
      <c r="L2770" s="301">
        <f t="shared" si="87"/>
        <v>1.2769792590580992E-2</v>
      </c>
      <c r="M2770" s="459">
        <f>IFERROR((Tableau1[[#This Row],[Scope 1
(kg CO2-eq)]]+Tableau1[[#This Row],[Scope 2 energy
(kg CO2-eq)]]+Tableau1[[#This Row],[Scope 2 Infrastructure
(kg CO2-eq)]])/Tableau1[[#This Row],[Total CO2-emissions
(kg CO2-eq)
for scope 3 use ]],"")</f>
        <v>0.8052143868808268</v>
      </c>
      <c r="N2770" s="436" t="s">
        <v>436</v>
      </c>
      <c r="O2770" s="259">
        <v>3.6</v>
      </c>
      <c r="P2770" s="259" t="s">
        <v>5180</v>
      </c>
      <c r="Q2770" s="259" t="s">
        <v>5279</v>
      </c>
    </row>
    <row r="2771" spans="1:17" ht="21.75" customHeight="1">
      <c r="A2771" s="301" t="s">
        <v>5180</v>
      </c>
      <c r="B2771" s="301" t="s">
        <v>5279</v>
      </c>
      <c r="C2771" s="316" t="s">
        <v>8830</v>
      </c>
      <c r="D2771" s="465" t="s">
        <v>436</v>
      </c>
      <c r="E2771" s="465" t="s">
        <v>700</v>
      </c>
      <c r="F2771" s="469" t="str">
        <f t="shared" si="86"/>
        <v>CH</v>
      </c>
      <c r="G2771" s="260">
        <v>1.82603681944444E-5</v>
      </c>
      <c r="H2771" s="260">
        <v>1.0935300772E-3</v>
      </c>
      <c r="I2771" s="260">
        <v>1.8018634920000001E-4</v>
      </c>
      <c r="J2771" s="260">
        <v>6.9093736020672358E-4</v>
      </c>
      <c r="K2771" s="260">
        <v>1.9829137148997598E-3</v>
      </c>
      <c r="L2771" s="301">
        <f t="shared" si="87"/>
        <v>7.1384893736391357E-3</v>
      </c>
      <c r="M2771" s="459">
        <f>IFERROR((Tableau1[[#This Row],[Scope 1
(kg CO2-eq)]]+Tableau1[[#This Row],[Scope 2 energy
(kg CO2-eq)]]+Tableau1[[#This Row],[Scope 2 Infrastructure
(kg CO2-eq)]])/Tableau1[[#This Row],[Total CO2-emissions
(kg CO2-eq)
for scope 3 use ]],"")</f>
        <v>0.65155472216790644</v>
      </c>
      <c r="N2771" s="436" t="s">
        <v>436</v>
      </c>
      <c r="O2771" s="259">
        <v>3.6</v>
      </c>
      <c r="P2771" s="259" t="s">
        <v>5180</v>
      </c>
      <c r="Q2771" s="259" t="s">
        <v>5279</v>
      </c>
    </row>
    <row r="2772" spans="1:17" ht="21.75" customHeight="1">
      <c r="A2772" s="301" t="s">
        <v>5180</v>
      </c>
      <c r="B2772" s="301" t="s">
        <v>5279</v>
      </c>
      <c r="C2772" s="316" t="s">
        <v>8831</v>
      </c>
      <c r="D2772" s="465" t="s">
        <v>436</v>
      </c>
      <c r="E2772" s="465" t="s">
        <v>700</v>
      </c>
      <c r="F2772" s="469" t="str">
        <f t="shared" si="86"/>
        <v>CH</v>
      </c>
      <c r="G2772" s="260">
        <v>1.82603681944444E-5</v>
      </c>
      <c r="H2772" s="260">
        <v>5.5855411519999997E-3</v>
      </c>
      <c r="I2772" s="260">
        <v>1.70602692E-4</v>
      </c>
      <c r="J2772" s="260">
        <v>6.9093736020672358E-4</v>
      </c>
      <c r="K2772" s="260">
        <v>6.4653410664357001E-3</v>
      </c>
      <c r="L2772" s="301">
        <f t="shared" si="87"/>
        <v>2.3275227839168522E-2</v>
      </c>
      <c r="M2772" s="459">
        <f>IFERROR((Tableau1[[#This Row],[Scope 1
(kg CO2-eq)]]+Tableau1[[#This Row],[Scope 2 energy
(kg CO2-eq)]]+Tableau1[[#This Row],[Scope 2 Infrastructure
(kg CO2-eq)]])/Tableau1[[#This Row],[Total CO2-emissions
(kg CO2-eq)
for scope 3 use ]],"")</f>
        <v>0.89313218790139337</v>
      </c>
      <c r="N2772" s="436" t="s">
        <v>436</v>
      </c>
      <c r="O2772" s="259">
        <v>3.6</v>
      </c>
      <c r="P2772" s="259" t="s">
        <v>5180</v>
      </c>
      <c r="Q2772" s="259" t="s">
        <v>5279</v>
      </c>
    </row>
    <row r="2773" spans="1:17" ht="21.75" customHeight="1">
      <c r="A2773" s="301" t="s">
        <v>5180</v>
      </c>
      <c r="B2773" s="301" t="s">
        <v>5279</v>
      </c>
      <c r="C2773" s="316" t="s">
        <v>8832</v>
      </c>
      <c r="D2773" s="465" t="s">
        <v>436</v>
      </c>
      <c r="E2773" s="465" t="s">
        <v>700</v>
      </c>
      <c r="F2773" s="469" t="str">
        <f t="shared" si="86"/>
        <v>CH</v>
      </c>
      <c r="G2773" s="260">
        <v>1.82603681944444E-5</v>
      </c>
      <c r="H2773" s="260">
        <v>5.0008135275999999E-3</v>
      </c>
      <c r="I2773" s="260">
        <v>1.8018634920000001E-4</v>
      </c>
      <c r="J2773" s="260">
        <v>6.9093736020672358E-4</v>
      </c>
      <c r="K2773" s="260">
        <v>5.89019743578086E-3</v>
      </c>
      <c r="L2773" s="301">
        <f t="shared" si="87"/>
        <v>2.1204710768811096E-2</v>
      </c>
      <c r="M2773" s="459">
        <f>IFERROR((Tableau1[[#This Row],[Scope 1
(kg CO2-eq)]]+Tableau1[[#This Row],[Scope 2 energy
(kg CO2-eq)]]+Tableau1[[#This Row],[Scope 2 Infrastructure
(kg CO2-eq)]])/Tableau1[[#This Row],[Total CO2-emissions
(kg CO2-eq)
for scope 3 use ]],"")</f>
        <v>0.88269710848923044</v>
      </c>
      <c r="N2773" s="436" t="s">
        <v>436</v>
      </c>
      <c r="O2773" s="259">
        <v>3.6</v>
      </c>
      <c r="P2773" s="259" t="s">
        <v>5180</v>
      </c>
      <c r="Q2773" s="259" t="s">
        <v>5279</v>
      </c>
    </row>
    <row r="2774" spans="1:17" ht="21.75" customHeight="1">
      <c r="A2774" s="344" t="s">
        <v>5180</v>
      </c>
      <c r="B2774" s="344" t="s">
        <v>5279</v>
      </c>
      <c r="C2774" s="316" t="s">
        <v>8833</v>
      </c>
      <c r="D2774" s="467" t="s">
        <v>436</v>
      </c>
      <c r="E2774" s="467" t="s">
        <v>700</v>
      </c>
      <c r="F2774" s="469" t="str">
        <f t="shared" si="86"/>
        <v>CH</v>
      </c>
      <c r="G2774" s="260">
        <v>1.82603681944444E-5</v>
      </c>
      <c r="H2774" s="260">
        <v>7.0472752460000003E-3</v>
      </c>
      <c r="I2774" s="260">
        <v>1.8018634920000001E-4</v>
      </c>
      <c r="J2774" s="260">
        <v>6.9093736020672358E-4</v>
      </c>
      <c r="K2774" s="260">
        <v>7.9366584436265392E-3</v>
      </c>
      <c r="L2774" s="344">
        <f t="shared" si="87"/>
        <v>2.8571970397055543E-2</v>
      </c>
      <c r="M2774" s="459">
        <f>IFERROR((Tableau1[[#This Row],[Scope 1
(kg CO2-eq)]]+Tableau1[[#This Row],[Scope 2 energy
(kg CO2-eq)]]+Tableau1[[#This Row],[Scope 2 Infrastructure
(kg CO2-eq)]])/Tableau1[[#This Row],[Total CO2-emissions
(kg CO2-eq)
for scope 3 use ]],"")</f>
        <v>0.91294365441832204</v>
      </c>
      <c r="N2774" s="436" t="s">
        <v>436</v>
      </c>
      <c r="O2774" s="259">
        <v>3.6</v>
      </c>
      <c r="P2774" s="259" t="s">
        <v>5180</v>
      </c>
      <c r="Q2774" s="259" t="s">
        <v>5279</v>
      </c>
    </row>
    <row r="2775" spans="1:17" ht="21.75" customHeight="1">
      <c r="A2775" s="301" t="s">
        <v>5180</v>
      </c>
      <c r="B2775" s="301" t="s">
        <v>5291</v>
      </c>
      <c r="C2775" s="316" t="s">
        <v>8834</v>
      </c>
      <c r="D2775" s="465" t="s">
        <v>436</v>
      </c>
      <c r="E2775" s="465" t="s">
        <v>700</v>
      </c>
      <c r="F2775" s="469" t="str">
        <f t="shared" si="86"/>
        <v>CH</v>
      </c>
      <c r="G2775" s="260">
        <v>0</v>
      </c>
      <c r="H2775" s="260">
        <v>5.4040390360000001E-3</v>
      </c>
      <c r="I2775" s="260">
        <v>0</v>
      </c>
      <c r="J2775" s="260">
        <v>0</v>
      </c>
      <c r="K2775" s="260">
        <v>5.4040395138244997E-3</v>
      </c>
      <c r="L2775" s="301">
        <f t="shared" si="87"/>
        <v>1.9454542249768201E-2</v>
      </c>
      <c r="M2775" s="459">
        <f>IFERROR((Tableau1[[#This Row],[Scope 1
(kg CO2-eq)]]+Tableau1[[#This Row],[Scope 2 energy
(kg CO2-eq)]]+Tableau1[[#This Row],[Scope 2 Infrastructure
(kg CO2-eq)]])/Tableau1[[#This Row],[Total CO2-emissions
(kg CO2-eq)
for scope 3 use ]],"")</f>
        <v>0.9999999115801248</v>
      </c>
      <c r="N2775" s="436" t="s">
        <v>436</v>
      </c>
      <c r="O2775" s="259">
        <v>3.6</v>
      </c>
      <c r="P2775" s="259" t="s">
        <v>5180</v>
      </c>
      <c r="Q2775" s="259" t="s">
        <v>5291</v>
      </c>
    </row>
    <row r="2776" spans="1:17" ht="21.75" customHeight="1">
      <c r="A2776" s="301" t="s">
        <v>4258</v>
      </c>
      <c r="B2776" s="301" t="s">
        <v>5280</v>
      </c>
      <c r="C2776" s="316" t="s">
        <v>8835</v>
      </c>
      <c r="D2776" s="465" t="s">
        <v>436</v>
      </c>
      <c r="E2776" s="465" t="s">
        <v>6034</v>
      </c>
      <c r="F2776" s="469" t="str">
        <f t="shared" si="86"/>
        <v>other</v>
      </c>
      <c r="G2776" s="260">
        <v>4.0676251611111098E-5</v>
      </c>
      <c r="H2776" s="260">
        <v>0.19599174965499999</v>
      </c>
      <c r="I2776" s="260">
        <v>1.828946335E-4</v>
      </c>
      <c r="J2776" s="260">
        <v>6.9101812928197787E-4</v>
      </c>
      <c r="K2776" s="260">
        <v>0.196906338679676</v>
      </c>
      <c r="L2776" s="301">
        <f t="shared" si="87"/>
        <v>0.70886281924683359</v>
      </c>
      <c r="M2776" s="459">
        <f>IFERROR((Tableau1[[#This Row],[Scope 1
(kg CO2-eq)]]+Tableau1[[#This Row],[Scope 2 energy
(kg CO2-eq)]]+Tableau1[[#This Row],[Scope 2 Infrastructure
(kg CO2-eq)]])/Tableau1[[#This Row],[Total CO2-emissions
(kg CO2-eq)
for scope 3 use ]],"")</f>
        <v>0.99649062521705289</v>
      </c>
      <c r="N2776" s="436" t="s">
        <v>436</v>
      </c>
      <c r="O2776" s="259">
        <v>3.6</v>
      </c>
      <c r="P2776" s="259" t="s">
        <v>4258</v>
      </c>
      <c r="Q2776" s="259" t="s">
        <v>5280</v>
      </c>
    </row>
    <row r="2777" spans="1:17" ht="21.75" customHeight="1">
      <c r="A2777" s="301" t="s">
        <v>4258</v>
      </c>
      <c r="B2777" s="301" t="s">
        <v>5280</v>
      </c>
      <c r="C2777" s="316" t="s">
        <v>8836</v>
      </c>
      <c r="D2777" s="465" t="s">
        <v>436</v>
      </c>
      <c r="E2777" s="465" t="s">
        <v>6101</v>
      </c>
      <c r="F2777" s="469" t="str">
        <f t="shared" si="86"/>
        <v>other</v>
      </c>
      <c r="G2777" s="260">
        <v>4.0831006027777801E-5</v>
      </c>
      <c r="H2777" s="260">
        <v>0.21080916269280001</v>
      </c>
      <c r="I2777" s="260">
        <v>1.8402340480000001E-4</v>
      </c>
      <c r="J2777" s="260">
        <v>6.9101895972791818E-4</v>
      </c>
      <c r="K2777" s="260">
        <v>0.21172503617680999</v>
      </c>
      <c r="L2777" s="301">
        <f t="shared" si="87"/>
        <v>0.76221013023651596</v>
      </c>
      <c r="M2777" s="459">
        <f>IFERROR((Tableau1[[#This Row],[Scope 1
(kg CO2-eq)]]+Tableau1[[#This Row],[Scope 2 energy
(kg CO2-eq)]]+Tableau1[[#This Row],[Scope 2 Infrastructure
(kg CO2-eq)]])/Tableau1[[#This Row],[Total CO2-emissions
(kg CO2-eq)
for scope 3 use ]],"")</f>
        <v>0.99673624297976204</v>
      </c>
      <c r="N2777" s="436" t="s">
        <v>436</v>
      </c>
      <c r="O2777" s="259">
        <v>3.6</v>
      </c>
      <c r="P2777" s="259" t="s">
        <v>4258</v>
      </c>
      <c r="Q2777" s="259" t="s">
        <v>5280</v>
      </c>
    </row>
    <row r="2778" spans="1:17" ht="21.75" customHeight="1">
      <c r="A2778" s="301" t="s">
        <v>4258</v>
      </c>
      <c r="B2778" s="301" t="s">
        <v>5280</v>
      </c>
      <c r="C2778" s="316" t="s">
        <v>8837</v>
      </c>
      <c r="D2778" s="465" t="s">
        <v>436</v>
      </c>
      <c r="E2778" s="465" t="s">
        <v>122</v>
      </c>
      <c r="F2778" s="469" t="str">
        <f t="shared" si="86"/>
        <v>other</v>
      </c>
      <c r="G2778" s="260">
        <v>4.0792480666666698E-5</v>
      </c>
      <c r="H2778" s="260">
        <v>0.31099029085079999</v>
      </c>
      <c r="I2778" s="260">
        <v>1.8374522759999999E-4</v>
      </c>
      <c r="J2778" s="260">
        <v>6.9101875299243029E-4</v>
      </c>
      <c r="K2778" s="260">
        <v>0.31190584758395501</v>
      </c>
      <c r="L2778" s="301">
        <f t="shared" si="87"/>
        <v>1.1228610513022381</v>
      </c>
      <c r="M2778" s="459">
        <f>IFERROR((Tableau1[[#This Row],[Scope 1
(kg CO2-eq)]]+Tableau1[[#This Row],[Scope 2 energy
(kg CO2-eq)]]+Tableau1[[#This Row],[Scope 2 Infrastructure
(kg CO2-eq)]])/Tableau1[[#This Row],[Total CO2-emissions
(kg CO2-eq)
for scope 3 use ]],"")</f>
        <v>0.9977845268684733</v>
      </c>
      <c r="N2778" s="436" t="s">
        <v>436</v>
      </c>
      <c r="O2778" s="259">
        <v>3.6</v>
      </c>
      <c r="P2778" s="259" t="s">
        <v>4258</v>
      </c>
      <c r="Q2778" s="259" t="s">
        <v>5280</v>
      </c>
    </row>
    <row r="2779" spans="1:17" ht="21.75" customHeight="1">
      <c r="A2779" s="301" t="s">
        <v>4258</v>
      </c>
      <c r="B2779" s="301" t="s">
        <v>5280</v>
      </c>
      <c r="C2779" s="316" t="s">
        <v>8838</v>
      </c>
      <c r="D2779" s="465" t="s">
        <v>436</v>
      </c>
      <c r="E2779" s="465" t="s">
        <v>6046</v>
      </c>
      <c r="F2779" s="469" t="str">
        <f t="shared" si="86"/>
        <v>other</v>
      </c>
      <c r="G2779" s="260">
        <v>4.1080441416666701E-5</v>
      </c>
      <c r="H2779" s="260">
        <v>0.19664842189189999</v>
      </c>
      <c r="I2779" s="260">
        <v>1.858484375E-4</v>
      </c>
      <c r="J2779" s="260">
        <v>6.910202982525973E-4</v>
      </c>
      <c r="K2779" s="260">
        <v>0.19756636069099201</v>
      </c>
      <c r="L2779" s="301">
        <f t="shared" si="87"/>
        <v>0.71123889848757127</v>
      </c>
      <c r="M2779" s="459">
        <f>IFERROR((Tableau1[[#This Row],[Scope 1
(kg CO2-eq)]]+Tableau1[[#This Row],[Scope 2 energy
(kg CO2-eq)]]+Tableau1[[#This Row],[Scope 2 Infrastructure
(kg CO2-eq)]])/Tableau1[[#This Row],[Total CO2-emissions
(kg CO2-eq)
for scope 3 use ]],"")</f>
        <v>0.9965023908029762</v>
      </c>
      <c r="N2779" s="436" t="s">
        <v>436</v>
      </c>
      <c r="O2779" s="259">
        <v>3.6</v>
      </c>
      <c r="P2779" s="259" t="s">
        <v>4258</v>
      </c>
      <c r="Q2779" s="259" t="s">
        <v>5280</v>
      </c>
    </row>
    <row r="2780" spans="1:17" ht="21.75" customHeight="1">
      <c r="A2780" s="301" t="s">
        <v>4258</v>
      </c>
      <c r="B2780" s="301" t="s">
        <v>5280</v>
      </c>
      <c r="C2780" s="316" t="s">
        <v>8839</v>
      </c>
      <c r="D2780" s="465" t="s">
        <v>436</v>
      </c>
      <c r="E2780" s="465" t="s">
        <v>6052</v>
      </c>
      <c r="F2780" s="469" t="str">
        <f t="shared" si="86"/>
        <v>other</v>
      </c>
      <c r="G2780" s="260">
        <v>4.11026424722222E-5</v>
      </c>
      <c r="H2780" s="260">
        <v>0.1631567607586</v>
      </c>
      <c r="I2780" s="260">
        <v>1.860052894E-4</v>
      </c>
      <c r="J2780" s="260">
        <v>6.9102041738830174E-4</v>
      </c>
      <c r="K2780" s="260">
        <v>0.16407488791241301</v>
      </c>
      <c r="L2780" s="301">
        <f t="shared" si="87"/>
        <v>0.59066959648468687</v>
      </c>
      <c r="M2780" s="459">
        <f>IFERROR((Tableau1[[#This Row],[Scope 1
(kg CO2-eq)]]+Tableau1[[#This Row],[Scope 2 energy
(kg CO2-eq)]]+Tableau1[[#This Row],[Scope 2 Infrastructure
(kg CO2-eq)]])/Tableau1[[#This Row],[Total CO2-emissions
(kg CO2-eq)
for scope 3 use ]],"")</f>
        <v>0.99578839132098218</v>
      </c>
      <c r="N2780" s="436" t="s">
        <v>436</v>
      </c>
      <c r="O2780" s="259">
        <v>3.6</v>
      </c>
      <c r="P2780" s="259" t="s">
        <v>4258</v>
      </c>
      <c r="Q2780" s="259" t="s">
        <v>5280</v>
      </c>
    </row>
    <row r="2781" spans="1:17" ht="21.75" customHeight="1">
      <c r="A2781" s="301" t="s">
        <v>4258</v>
      </c>
      <c r="B2781" s="301" t="s">
        <v>5280</v>
      </c>
      <c r="C2781" s="316" t="s">
        <v>8840</v>
      </c>
      <c r="D2781" s="465" t="s">
        <v>436</v>
      </c>
      <c r="E2781" s="465" t="s">
        <v>4165</v>
      </c>
      <c r="F2781" s="469" t="str">
        <f t="shared" si="86"/>
        <v>other</v>
      </c>
      <c r="G2781" s="260">
        <v>1.18906241666667E-4</v>
      </c>
      <c r="H2781" s="260">
        <v>0.29777740811039999</v>
      </c>
      <c r="I2781" s="260">
        <v>1.957389756E-4</v>
      </c>
      <c r="J2781" s="260">
        <v>6.9143792846447093E-4</v>
      </c>
      <c r="K2781" s="260">
        <v>0.29878349253791298</v>
      </c>
      <c r="L2781" s="301">
        <f t="shared" si="87"/>
        <v>1.0756205731364867</v>
      </c>
      <c r="M2781" s="459">
        <f>IFERROR((Tableau1[[#This Row],[Scope 1
(kg CO2-eq)]]+Tableau1[[#This Row],[Scope 2 energy
(kg CO2-eq)]]+Tableau1[[#This Row],[Scope 2 Infrastructure
(kg CO2-eq)]])/Tableau1[[#This Row],[Total CO2-emissions
(kg CO2-eq)
for scope 3 use ]],"")</f>
        <v>0.99768581856924843</v>
      </c>
      <c r="N2781" s="436" t="s">
        <v>436</v>
      </c>
      <c r="O2781" s="259">
        <v>3.6</v>
      </c>
      <c r="P2781" s="259" t="s">
        <v>4258</v>
      </c>
      <c r="Q2781" s="259" t="s">
        <v>5280</v>
      </c>
    </row>
    <row r="2782" spans="1:17" ht="21.75" customHeight="1">
      <c r="A2782" s="301" t="s">
        <v>4258</v>
      </c>
      <c r="B2782" s="301" t="s">
        <v>5280</v>
      </c>
      <c r="C2782" s="316" t="s">
        <v>8841</v>
      </c>
      <c r="D2782" s="465" t="s">
        <v>436</v>
      </c>
      <c r="E2782" s="465" t="s">
        <v>6061</v>
      </c>
      <c r="F2782" s="469" t="str">
        <f t="shared" si="86"/>
        <v>other</v>
      </c>
      <c r="G2782" s="260">
        <v>4.0745466666666699E-5</v>
      </c>
      <c r="H2782" s="260">
        <v>0.23281584308</v>
      </c>
      <c r="I2782" s="260">
        <v>1.8339832E-4</v>
      </c>
      <c r="J2782" s="260">
        <v>6.9101850070505625E-4</v>
      </c>
      <c r="K2782" s="260">
        <v>0.233731005007693</v>
      </c>
      <c r="L2782" s="301">
        <f t="shared" si="87"/>
        <v>0.84143161802769484</v>
      </c>
      <c r="M2782" s="459">
        <f>IFERROR((Tableau1[[#This Row],[Scope 1
(kg CO2-eq)]]+Tableau1[[#This Row],[Scope 2 energy
(kg CO2-eq)]]+Tableau1[[#This Row],[Scope 2 Infrastructure
(kg CO2-eq)]])/Tableau1[[#This Row],[Total CO2-emissions
(kg CO2-eq)
for scope 3 use ]],"")</f>
        <v>0.99704353241024402</v>
      </c>
      <c r="N2782" s="436" t="s">
        <v>436</v>
      </c>
      <c r="O2782" s="259">
        <v>3.6</v>
      </c>
      <c r="P2782" s="259" t="s">
        <v>4258</v>
      </c>
      <c r="Q2782" s="259" t="s">
        <v>5280</v>
      </c>
    </row>
    <row r="2783" spans="1:17" ht="21.75" customHeight="1">
      <c r="A2783" s="301" t="s">
        <v>4258</v>
      </c>
      <c r="B2783" s="301" t="s">
        <v>5280</v>
      </c>
      <c r="C2783" s="316" t="s">
        <v>8842</v>
      </c>
      <c r="D2783" s="465" t="s">
        <v>436</v>
      </c>
      <c r="E2783" s="465" t="s">
        <v>6062</v>
      </c>
      <c r="F2783" s="469" t="str">
        <f t="shared" si="86"/>
        <v>other</v>
      </c>
      <c r="G2783" s="260">
        <v>1.04873868611111E-9</v>
      </c>
      <c r="H2783" s="260">
        <v>0.20170224500959999</v>
      </c>
      <c r="I2783" s="260">
        <v>1.7940423239999999E-4</v>
      </c>
      <c r="J2783" s="260">
        <v>2.3237432136869137E-3</v>
      </c>
      <c r="K2783" s="260">
        <v>0.20420539512098801</v>
      </c>
      <c r="L2783" s="301">
        <f t="shared" si="87"/>
        <v>0.73513942243555686</v>
      </c>
      <c r="M2783" s="459">
        <f>IFERROR((Tableau1[[#This Row],[Scope 1
(kg CO2-eq)]]+Tableau1[[#This Row],[Scope 2 energy
(kg CO2-eq)]]+Tableau1[[#This Row],[Scope 2 Infrastructure
(kg CO2-eq)]])/Tableau1[[#This Row],[Total CO2-emissions
(kg CO2-eq)
for scope 3 use ]],"")</f>
        <v>0.98862055124022286</v>
      </c>
      <c r="N2783" s="436" t="s">
        <v>436</v>
      </c>
      <c r="O2783" s="259">
        <v>3.6</v>
      </c>
      <c r="P2783" s="259" t="s">
        <v>4258</v>
      </c>
      <c r="Q2783" s="259" t="s">
        <v>5280</v>
      </c>
    </row>
    <row r="2784" spans="1:17" ht="21.75" customHeight="1">
      <c r="A2784" s="301" t="s">
        <v>4258</v>
      </c>
      <c r="B2784" s="301" t="s">
        <v>5280</v>
      </c>
      <c r="C2784" s="316" t="s">
        <v>8843</v>
      </c>
      <c r="D2784" s="465" t="s">
        <v>436</v>
      </c>
      <c r="E2784" s="465" t="s">
        <v>6063</v>
      </c>
      <c r="F2784" s="469" t="str">
        <f t="shared" si="86"/>
        <v>other</v>
      </c>
      <c r="G2784" s="260">
        <v>1.21413655E-4</v>
      </c>
      <c r="H2784" s="260">
        <v>0.33451718816260001</v>
      </c>
      <c r="I2784" s="260">
        <v>2.0281991080000001E-4</v>
      </c>
      <c r="J2784" s="260">
        <v>6.9145138379108901E-4</v>
      </c>
      <c r="K2784" s="260">
        <v>0.33553287174619101</v>
      </c>
      <c r="L2784" s="301">
        <f t="shared" si="87"/>
        <v>1.2079183382862877</v>
      </c>
      <c r="M2784" s="459">
        <f>IFERROR((Tableau1[[#This Row],[Scope 1
(kg CO2-eq)]]+Tableau1[[#This Row],[Scope 2 energy
(kg CO2-eq)]]+Tableau1[[#This Row],[Scope 2 Infrastructure
(kg CO2-eq)]])/Tableau1[[#This Row],[Total CO2-emissions
(kg CO2-eq)
for scope 3 use ]],"")</f>
        <v>0.99793924805580891</v>
      </c>
      <c r="N2784" s="436" t="s">
        <v>436</v>
      </c>
      <c r="O2784" s="259">
        <v>3.6</v>
      </c>
      <c r="P2784" s="259" t="s">
        <v>4258</v>
      </c>
      <c r="Q2784" s="259" t="s">
        <v>5280</v>
      </c>
    </row>
    <row r="2785" spans="1:17" ht="21.75" customHeight="1">
      <c r="A2785" s="301" t="s">
        <v>4258</v>
      </c>
      <c r="B2785" s="301" t="s">
        <v>5280</v>
      </c>
      <c r="C2785" s="316" t="s">
        <v>8844</v>
      </c>
      <c r="D2785" s="465" t="s">
        <v>436</v>
      </c>
      <c r="E2785" s="465" t="s">
        <v>6064</v>
      </c>
      <c r="F2785" s="469" t="str">
        <f t="shared" si="86"/>
        <v>other</v>
      </c>
      <c r="G2785" s="260">
        <v>1.2429326249999999E-4</v>
      </c>
      <c r="H2785" s="260">
        <v>0.27138764576009999</v>
      </c>
      <c r="I2785" s="260">
        <v>2.1138380579999999E-4</v>
      </c>
      <c r="J2785" s="260">
        <v>6.9146683639275102E-4</v>
      </c>
      <c r="K2785" s="260">
        <v>0.27241478966071098</v>
      </c>
      <c r="L2785" s="301">
        <f t="shared" si="87"/>
        <v>0.98069324277855952</v>
      </c>
      <c r="M2785" s="459">
        <f>IFERROR((Tableau1[[#This Row],[Scope 1
(kg CO2-eq)]]+Tableau1[[#This Row],[Scope 2 energy
(kg CO2-eq)]]+Tableau1[[#This Row],[Scope 2 Infrastructure
(kg CO2-eq)]])/Tableau1[[#This Row],[Total CO2-emissions
(kg CO2-eq)
for scope 3 use ]],"")</f>
        <v>0.99746171331897149</v>
      </c>
      <c r="N2785" s="436" t="s">
        <v>436</v>
      </c>
      <c r="O2785" s="259">
        <v>3.6</v>
      </c>
      <c r="P2785" s="259" t="s">
        <v>4258</v>
      </c>
      <c r="Q2785" s="259" t="s">
        <v>5280</v>
      </c>
    </row>
    <row r="2786" spans="1:17" ht="21.75" customHeight="1">
      <c r="A2786" s="301" t="s">
        <v>4258</v>
      </c>
      <c r="B2786" s="301" t="s">
        <v>5280</v>
      </c>
      <c r="C2786" s="316" t="s">
        <v>8845</v>
      </c>
      <c r="D2786" s="465" t="s">
        <v>436</v>
      </c>
      <c r="E2786" s="465" t="s">
        <v>6065</v>
      </c>
      <c r="F2786" s="469" t="str">
        <f t="shared" si="86"/>
        <v>other</v>
      </c>
      <c r="G2786" s="260">
        <v>3.99103151944444E-5</v>
      </c>
      <c r="H2786" s="260">
        <v>6.1260256763999996E-3</v>
      </c>
      <c r="I2786" s="260">
        <v>1.7749032839999999E-4</v>
      </c>
      <c r="J2786" s="260">
        <v>6.9101401910017554E-4</v>
      </c>
      <c r="K2786" s="260">
        <v>7.0344603865104003E-3</v>
      </c>
      <c r="L2786" s="301">
        <f t="shared" si="87"/>
        <v>2.5324057391437442E-2</v>
      </c>
      <c r="M2786" s="459">
        <f>IFERROR((Tableau1[[#This Row],[Scope 1
(kg CO2-eq)]]+Tableau1[[#This Row],[Scope 2 energy
(kg CO2-eq)]]+Tableau1[[#This Row],[Scope 2 Infrastructure
(kg CO2-eq)]])/Tableau1[[#This Row],[Total CO2-emissions
(kg CO2-eq)
for scope 3 use ]],"")</f>
        <v>0.9017644526307782</v>
      </c>
      <c r="N2786" s="436" t="s">
        <v>436</v>
      </c>
      <c r="O2786" s="259">
        <v>3.6</v>
      </c>
      <c r="P2786" s="259" t="s">
        <v>4258</v>
      </c>
      <c r="Q2786" s="259" t="s">
        <v>5280</v>
      </c>
    </row>
    <row r="2787" spans="1:17" ht="21.75" customHeight="1">
      <c r="A2787" s="301" t="s">
        <v>4258</v>
      </c>
      <c r="B2787" s="301" t="s">
        <v>5280</v>
      </c>
      <c r="C2787" s="316" t="s">
        <v>8846</v>
      </c>
      <c r="D2787" s="465" t="s">
        <v>436</v>
      </c>
      <c r="E2787" s="465" t="s">
        <v>6047</v>
      </c>
      <c r="F2787" s="469" t="str">
        <f t="shared" si="86"/>
        <v>other</v>
      </c>
      <c r="G2787" s="260">
        <v>4.0375231416666699E-5</v>
      </c>
      <c r="H2787" s="260">
        <v>0.2149340422131</v>
      </c>
      <c r="I2787" s="260">
        <v>1.8073956180000001E-4</v>
      </c>
      <c r="J2787" s="260">
        <v>6.9101651394198633E-4</v>
      </c>
      <c r="K2787" s="260">
        <v>0.21584617182490701</v>
      </c>
      <c r="L2787" s="301">
        <f t="shared" si="87"/>
        <v>0.77704621856966527</v>
      </c>
      <c r="M2787" s="459">
        <f>IFERROR((Tableau1[[#This Row],[Scope 1
(kg CO2-eq)]]+Tableau1[[#This Row],[Scope 2 energy
(kg CO2-eq)]]+Tableau1[[#This Row],[Scope 2 Infrastructure
(kg CO2-eq)]])/Tableau1[[#This Row],[Total CO2-emissions
(kg CO2-eq)
for scope 3 use ]],"")</f>
        <v>0.99679857737226463</v>
      </c>
      <c r="N2787" s="436" t="s">
        <v>436</v>
      </c>
      <c r="O2787" s="259">
        <v>3.6</v>
      </c>
      <c r="P2787" s="259" t="s">
        <v>4258</v>
      </c>
      <c r="Q2787" s="259" t="s">
        <v>5280</v>
      </c>
    </row>
    <row r="2788" spans="1:17" ht="21.75" customHeight="1">
      <c r="A2788" s="301" t="s">
        <v>4258</v>
      </c>
      <c r="B2788" s="301" t="s">
        <v>5280</v>
      </c>
      <c r="C2788" s="316" t="s">
        <v>8847</v>
      </c>
      <c r="D2788" s="465" t="s">
        <v>436</v>
      </c>
      <c r="E2788" s="465" t="s">
        <v>6019</v>
      </c>
      <c r="F2788" s="469" t="str">
        <f t="shared" si="86"/>
        <v>other</v>
      </c>
      <c r="G2788" s="260">
        <v>4.8999688527777801E-6</v>
      </c>
      <c r="H2788" s="260">
        <v>0.1964151154962</v>
      </c>
      <c r="I2788" s="260">
        <v>1.7566459420000001E-4</v>
      </c>
      <c r="J2788" s="260">
        <v>6.9082614594868225E-4</v>
      </c>
      <c r="K2788" s="260">
        <v>0.19728650662243399</v>
      </c>
      <c r="L2788" s="301">
        <f t="shared" si="87"/>
        <v>0.71023142384076243</v>
      </c>
      <c r="M2788" s="459">
        <f>IFERROR((Tableau1[[#This Row],[Scope 1
(kg CO2-eq)]]+Tableau1[[#This Row],[Scope 2 energy
(kg CO2-eq)]]+Tableau1[[#This Row],[Scope 2 Infrastructure
(kg CO2-eq)]])/Tableau1[[#This Row],[Total CO2-emissions
(kg CO2-eq)
for scope 3 use ]],"")</f>
        <v>0.99649835878282678</v>
      </c>
      <c r="N2788" s="436" t="s">
        <v>436</v>
      </c>
      <c r="O2788" s="259">
        <v>3.6</v>
      </c>
      <c r="P2788" s="259" t="s">
        <v>4258</v>
      </c>
      <c r="Q2788" s="259" t="s">
        <v>5280</v>
      </c>
    </row>
    <row r="2789" spans="1:17" ht="21.75" customHeight="1">
      <c r="A2789" s="301" t="s">
        <v>4258</v>
      </c>
      <c r="B2789" s="301" t="s">
        <v>5280</v>
      </c>
      <c r="C2789" s="316" t="s">
        <v>8848</v>
      </c>
      <c r="D2789" s="465" t="s">
        <v>436</v>
      </c>
      <c r="E2789" s="465" t="s">
        <v>6020</v>
      </c>
      <c r="F2789" s="469" t="str">
        <f t="shared" si="86"/>
        <v>other</v>
      </c>
      <c r="G2789" s="260">
        <v>4.8701280222222203E-6</v>
      </c>
      <c r="H2789" s="260">
        <v>0.19989366974850001</v>
      </c>
      <c r="I2789" s="260">
        <v>1.7401142850000001E-4</v>
      </c>
      <c r="J2789" s="260">
        <v>6.9082598581627979E-4</v>
      </c>
      <c r="K2789" s="260">
        <v>0.20076337716777501</v>
      </c>
      <c r="L2789" s="301">
        <f t="shared" si="87"/>
        <v>0.72274815780399004</v>
      </c>
      <c r="M2789" s="459">
        <f>IFERROR((Tableau1[[#This Row],[Scope 1
(kg CO2-eq)]]+Tableau1[[#This Row],[Scope 2 energy
(kg CO2-eq)]]+Tableau1[[#This Row],[Scope 2 Infrastructure
(kg CO2-eq)]])/Tableau1[[#This Row],[Total CO2-emissions
(kg CO2-eq)
for scope 3 use ]],"")</f>
        <v>0.99655900457295321</v>
      </c>
      <c r="N2789" s="436" t="s">
        <v>436</v>
      </c>
      <c r="O2789" s="259">
        <v>3.6</v>
      </c>
      <c r="P2789" s="259" t="s">
        <v>4258</v>
      </c>
      <c r="Q2789" s="259" t="s">
        <v>5280</v>
      </c>
    </row>
    <row r="2790" spans="1:17" ht="21.75" customHeight="1">
      <c r="A2790" s="301" t="s">
        <v>4258</v>
      </c>
      <c r="B2790" s="301" t="s">
        <v>5280</v>
      </c>
      <c r="C2790" s="316" t="s">
        <v>8849</v>
      </c>
      <c r="D2790" s="465" t="s">
        <v>436</v>
      </c>
      <c r="E2790" s="465" t="s">
        <v>6066</v>
      </c>
      <c r="F2790" s="469" t="str">
        <f t="shared" si="86"/>
        <v>other</v>
      </c>
      <c r="G2790" s="260">
        <v>4.1026897694444397E-5</v>
      </c>
      <c r="H2790" s="260">
        <v>5.2443050257000003E-2</v>
      </c>
      <c r="I2790" s="260">
        <v>1.85448809E-4</v>
      </c>
      <c r="J2790" s="260">
        <v>6.9102001092530957E-4</v>
      </c>
      <c r="K2790" s="260">
        <v>5.3360545672066002E-2</v>
      </c>
      <c r="L2790" s="301">
        <f t="shared" si="87"/>
        <v>0.19209796441943761</v>
      </c>
      <c r="M2790" s="459">
        <f>IFERROR((Tableau1[[#This Row],[Scope 1
(kg CO2-eq)]]+Tableau1[[#This Row],[Scope 2 energy
(kg CO2-eq)]]+Tableau1[[#This Row],[Scope 2 Infrastructure
(kg CO2-eq)]])/Tableau1[[#This Row],[Total CO2-emissions
(kg CO2-eq)
for scope 3 use ]],"")</f>
        <v>0.98704998797016985</v>
      </c>
      <c r="N2790" s="436" t="s">
        <v>436</v>
      </c>
      <c r="O2790" s="259">
        <v>3.6</v>
      </c>
      <c r="P2790" s="259" t="s">
        <v>4258</v>
      </c>
      <c r="Q2790" s="259" t="s">
        <v>5280</v>
      </c>
    </row>
    <row r="2791" spans="1:17" ht="21.75" customHeight="1">
      <c r="A2791" s="301" t="s">
        <v>4258</v>
      </c>
      <c r="B2791" s="301" t="s">
        <v>5280</v>
      </c>
      <c r="C2791" s="316" t="s">
        <v>8850</v>
      </c>
      <c r="D2791" s="465" t="s">
        <v>436</v>
      </c>
      <c r="E2791" s="465" t="s">
        <v>123</v>
      </c>
      <c r="F2791" s="469" t="str">
        <f t="shared" si="86"/>
        <v>other</v>
      </c>
      <c r="G2791" s="260">
        <v>3.9456499499999999E-5</v>
      </c>
      <c r="H2791" s="260">
        <v>0.25743971518879999</v>
      </c>
      <c r="I2791" s="260">
        <v>1.743969808E-4</v>
      </c>
      <c r="J2791" s="260">
        <v>6.9101158382621703E-4</v>
      </c>
      <c r="K2791" s="260">
        <v>0.258344580143478</v>
      </c>
      <c r="L2791" s="301">
        <f t="shared" si="87"/>
        <v>0.93004048851652077</v>
      </c>
      <c r="M2791" s="459">
        <f>IFERROR((Tableau1[[#This Row],[Scope 1
(kg CO2-eq)]]+Tableau1[[#This Row],[Scope 2 energy
(kg CO2-eq)]]+Tableau1[[#This Row],[Scope 2 Infrastructure
(kg CO2-eq)]])/Tableau1[[#This Row],[Total CO2-emissions
(kg CO2-eq)
for scope 3 use ]],"")</f>
        <v>0.99732523332212264</v>
      </c>
      <c r="N2791" s="436" t="s">
        <v>436</v>
      </c>
      <c r="O2791" s="259">
        <v>3.6</v>
      </c>
      <c r="P2791" s="259" t="s">
        <v>4258</v>
      </c>
      <c r="Q2791" s="259" t="s">
        <v>5280</v>
      </c>
    </row>
    <row r="2792" spans="1:17" ht="21.75" customHeight="1">
      <c r="A2792" s="301" t="s">
        <v>4258</v>
      </c>
      <c r="B2792" s="301" t="s">
        <v>5280</v>
      </c>
      <c r="C2792" s="316" t="s">
        <v>8851</v>
      </c>
      <c r="D2792" s="465" t="s">
        <v>436</v>
      </c>
      <c r="E2792" s="465" t="s">
        <v>6067</v>
      </c>
      <c r="F2792" s="469" t="str">
        <f t="shared" si="86"/>
        <v>other</v>
      </c>
      <c r="G2792" s="260">
        <v>4.1337712472222198E-5</v>
      </c>
      <c r="H2792" s="260">
        <v>0.11608109118</v>
      </c>
      <c r="I2792" s="260">
        <v>1.877426268E-4</v>
      </c>
      <c r="J2792" s="260">
        <v>6.9102167882517185E-4</v>
      </c>
      <c r="K2792" s="260">
        <v>0.11700119289383699</v>
      </c>
      <c r="L2792" s="301">
        <f t="shared" si="87"/>
        <v>0.42120429441781321</v>
      </c>
      <c r="M2792" s="459">
        <f>IFERROR((Tableau1[[#This Row],[Scope 1
(kg CO2-eq)]]+Tableau1[[#This Row],[Scope 2 energy
(kg CO2-eq)]]+Tableau1[[#This Row],[Scope 2 Infrastructure
(kg CO2-eq)]])/Tableau1[[#This Row],[Total CO2-emissions
(kg CO2-eq)
for scope 3 use ]],"")</f>
        <v>0.99409389462215336</v>
      </c>
      <c r="N2792" s="436" t="s">
        <v>436</v>
      </c>
      <c r="O2792" s="259">
        <v>3.6</v>
      </c>
      <c r="P2792" s="259" t="s">
        <v>4258</v>
      </c>
      <c r="Q2792" s="259" t="s">
        <v>5280</v>
      </c>
    </row>
    <row r="2793" spans="1:17" ht="21.75" customHeight="1">
      <c r="A2793" s="301" t="s">
        <v>4258</v>
      </c>
      <c r="B2793" s="301" t="s">
        <v>5280</v>
      </c>
      <c r="C2793" s="316" t="s">
        <v>8852</v>
      </c>
      <c r="D2793" s="465" t="s">
        <v>436</v>
      </c>
      <c r="E2793" s="465" t="s">
        <v>6053</v>
      </c>
      <c r="F2793" s="469" t="str">
        <f t="shared" si="86"/>
        <v>other</v>
      </c>
      <c r="G2793" s="260">
        <v>4.2676305527777797E-5</v>
      </c>
      <c r="H2793" s="260">
        <v>0.36103173138330003</v>
      </c>
      <c r="I2793" s="260">
        <v>1.981187367E-4</v>
      </c>
      <c r="J2793" s="260">
        <v>6.9102886200735113E-4</v>
      </c>
      <c r="K2793" s="260">
        <v>0.36196355648991002</v>
      </c>
      <c r="L2793" s="301">
        <f t="shared" si="87"/>
        <v>1.3030688033636761</v>
      </c>
      <c r="M2793" s="459">
        <f>IFERROR((Tableau1[[#This Row],[Scope 1
(kg CO2-eq)]]+Tableau1[[#This Row],[Scope 2 energy
(kg CO2-eq)]]+Tableau1[[#This Row],[Scope 2 Infrastructure
(kg CO2-eq)]])/Tableau1[[#This Row],[Total CO2-emissions
(kg CO2-eq)
for scope 3 use ]],"")</f>
        <v>0.99809088497448928</v>
      </c>
      <c r="N2793" s="436" t="s">
        <v>436</v>
      </c>
      <c r="O2793" s="259">
        <v>3.6</v>
      </c>
      <c r="P2793" s="259" t="s">
        <v>4258</v>
      </c>
      <c r="Q2793" s="259" t="s">
        <v>5280</v>
      </c>
    </row>
    <row r="2794" spans="1:17" ht="21.75" customHeight="1">
      <c r="A2794" s="301" t="s">
        <v>4258</v>
      </c>
      <c r="B2794" s="301" t="s">
        <v>5280</v>
      </c>
      <c r="C2794" s="316" t="s">
        <v>8853</v>
      </c>
      <c r="D2794" s="465" t="s">
        <v>436</v>
      </c>
      <c r="E2794" s="465" t="s">
        <v>6024</v>
      </c>
      <c r="F2794" s="469" t="str">
        <f t="shared" si="86"/>
        <v>other</v>
      </c>
      <c r="G2794" s="260">
        <v>5.1051327250000003E-5</v>
      </c>
      <c r="H2794" s="260">
        <v>0.22885393701500001</v>
      </c>
      <c r="I2794" s="260">
        <v>2.003350448E-4</v>
      </c>
      <c r="J2794" s="260">
        <v>6.9107380419985097E-4</v>
      </c>
      <c r="K2794" s="260">
        <v>0.22979639762121201</v>
      </c>
      <c r="L2794" s="301">
        <f t="shared" si="87"/>
        <v>0.82726703143636326</v>
      </c>
      <c r="M2794" s="459">
        <f>IFERROR((Tableau1[[#This Row],[Scope 1
(kg CO2-eq)]]+Tableau1[[#This Row],[Scope 2 energy
(kg CO2-eq)]]+Tableau1[[#This Row],[Scope 2 Infrastructure
(kg CO2-eq)]])/Tableau1[[#This Row],[Total CO2-emissions
(kg CO2-eq)
for scope 3 use ]],"")</f>
        <v>0.99699266724232483</v>
      </c>
      <c r="N2794" s="436" t="s">
        <v>436</v>
      </c>
      <c r="O2794" s="259">
        <v>3.6</v>
      </c>
      <c r="P2794" s="259" t="s">
        <v>4258</v>
      </c>
      <c r="Q2794" s="259" t="s">
        <v>5280</v>
      </c>
    </row>
    <row r="2795" spans="1:17" ht="21.75" customHeight="1">
      <c r="A2795" s="301" t="s">
        <v>4258</v>
      </c>
      <c r="B2795" s="301" t="s">
        <v>5280</v>
      </c>
      <c r="C2795" s="316" t="s">
        <v>8854</v>
      </c>
      <c r="D2795" s="465" t="s">
        <v>436</v>
      </c>
      <c r="E2795" s="465" t="s">
        <v>6068</v>
      </c>
      <c r="F2795" s="469" t="str">
        <f t="shared" si="86"/>
        <v>other</v>
      </c>
      <c r="G2795" s="260">
        <v>1.14100366111111E-4</v>
      </c>
      <c r="H2795" s="260">
        <v>0.22373785576060001</v>
      </c>
      <c r="I2795" s="260">
        <v>1.8308016839999999E-4</v>
      </c>
      <c r="J2795" s="260">
        <v>6.9141213908845405E-4</v>
      </c>
      <c r="K2795" s="260">
        <v>0.22472644861218</v>
      </c>
      <c r="L2795" s="301">
        <f t="shared" si="87"/>
        <v>0.80901521500384799</v>
      </c>
      <c r="M2795" s="459">
        <f>IFERROR((Tableau1[[#This Row],[Scope 1
(kg CO2-eq)]]+Tableau1[[#This Row],[Scope 2 energy
(kg CO2-eq)]]+Tableau1[[#This Row],[Scope 2 Infrastructure
(kg CO2-eq)]])/Tableau1[[#This Row],[Total CO2-emissions
(kg CO2-eq)
for scope 3 use ]],"")</f>
        <v>0.99692331578530802</v>
      </c>
      <c r="N2795" s="436" t="s">
        <v>436</v>
      </c>
      <c r="O2795" s="259">
        <v>3.6</v>
      </c>
      <c r="P2795" s="259" t="s">
        <v>4258</v>
      </c>
      <c r="Q2795" s="259" t="s">
        <v>5280</v>
      </c>
    </row>
    <row r="2796" spans="1:17" ht="21.75" customHeight="1">
      <c r="A2796" s="301" t="s">
        <v>4258</v>
      </c>
      <c r="B2796" s="301" t="s">
        <v>5280</v>
      </c>
      <c r="C2796" s="316" t="s">
        <v>8855</v>
      </c>
      <c r="D2796" s="465" t="s">
        <v>436</v>
      </c>
      <c r="E2796" s="465" t="s">
        <v>6029</v>
      </c>
      <c r="F2796" s="469" t="str">
        <f t="shared" si="86"/>
        <v>other</v>
      </c>
      <c r="G2796" s="260">
        <v>3.9949493527777802E-5</v>
      </c>
      <c r="H2796" s="260">
        <v>0.1920640105384</v>
      </c>
      <c r="I2796" s="260">
        <v>1.7776829199999999E-4</v>
      </c>
      <c r="J2796" s="260">
        <v>6.9101422933965414E-4</v>
      </c>
      <c r="K2796" s="260">
        <v>0.19297274239443299</v>
      </c>
      <c r="L2796" s="301">
        <f t="shared" si="87"/>
        <v>0.69470187261995875</v>
      </c>
      <c r="M2796" s="459">
        <f>IFERROR((Tableau1[[#This Row],[Scope 1
(kg CO2-eq)]]+Tableau1[[#This Row],[Scope 2 energy
(kg CO2-eq)]]+Tableau1[[#This Row],[Scope 2 Infrastructure
(kg CO2-eq)]])/Tableau1[[#This Row],[Total CO2-emissions
(kg CO2-eq)
for scope 3 use ]],"")</f>
        <v>0.99641911048197274</v>
      </c>
      <c r="N2796" s="436" t="s">
        <v>436</v>
      </c>
      <c r="O2796" s="259">
        <v>3.6</v>
      </c>
      <c r="P2796" s="259" t="s">
        <v>4258</v>
      </c>
      <c r="Q2796" s="259" t="s">
        <v>5280</v>
      </c>
    </row>
    <row r="2797" spans="1:17" ht="21.75" customHeight="1">
      <c r="A2797" s="301" t="s">
        <v>4258</v>
      </c>
      <c r="B2797" s="301" t="s">
        <v>5280</v>
      </c>
      <c r="C2797" s="316" t="s">
        <v>8856</v>
      </c>
      <c r="D2797" s="465" t="s">
        <v>436</v>
      </c>
      <c r="E2797" s="465" t="s">
        <v>6027</v>
      </c>
      <c r="F2797" s="469" t="str">
        <f t="shared" si="86"/>
        <v>other</v>
      </c>
      <c r="G2797" s="260">
        <v>4.0819252527777799E-5</v>
      </c>
      <c r="H2797" s="260">
        <v>4.3243116839999998E-3</v>
      </c>
      <c r="I2797" s="260">
        <v>1.839364065E-4</v>
      </c>
      <c r="J2797" s="260">
        <v>6.9101889665607421E-4</v>
      </c>
      <c r="K2797" s="260">
        <v>5.2400858373091597E-3</v>
      </c>
      <c r="L2797" s="301">
        <f t="shared" si="87"/>
        <v>1.8864309014312977E-2</v>
      </c>
      <c r="M2797" s="459">
        <f>IFERROR((Tableau1[[#This Row],[Scope 1
(kg CO2-eq)]]+Tableau1[[#This Row],[Scope 2 energy
(kg CO2-eq)]]+Tableau1[[#This Row],[Scope 2 Infrastructure
(kg CO2-eq)]])/Tableau1[[#This Row],[Total CO2-emissions
(kg CO2-eq)
for scope 3 use ]],"")</f>
        <v>0.86812840175987893</v>
      </c>
      <c r="N2797" s="436" t="s">
        <v>436</v>
      </c>
      <c r="O2797" s="259">
        <v>3.6</v>
      </c>
      <c r="P2797" s="259" t="s">
        <v>4258</v>
      </c>
      <c r="Q2797" s="259" t="s">
        <v>5280</v>
      </c>
    </row>
    <row r="2798" spans="1:17" ht="21.75" customHeight="1">
      <c r="A2798" s="301" t="s">
        <v>4258</v>
      </c>
      <c r="B2798" s="301" t="s">
        <v>5280</v>
      </c>
      <c r="C2798" s="316" t="s">
        <v>8857</v>
      </c>
      <c r="D2798" s="465" t="s">
        <v>436</v>
      </c>
      <c r="E2798" s="465" t="s">
        <v>6078</v>
      </c>
      <c r="F2798" s="469" t="str">
        <f t="shared" si="86"/>
        <v>other</v>
      </c>
      <c r="G2798" s="260">
        <v>4.0831006027777801E-5</v>
      </c>
      <c r="H2798" s="260">
        <v>4.0937771358000002E-2</v>
      </c>
      <c r="I2798" s="260">
        <v>1.820470608E-4</v>
      </c>
      <c r="J2798" s="260">
        <v>6.9101895972791818E-4</v>
      </c>
      <c r="K2798" s="260">
        <v>4.1851669057710303E-2</v>
      </c>
      <c r="L2798" s="301">
        <f t="shared" si="87"/>
        <v>0.15066600860775708</v>
      </c>
      <c r="M2798" s="459">
        <f>IFERROR((Tableau1[[#This Row],[Scope 1
(kg CO2-eq)]]+Tableau1[[#This Row],[Scope 2 energy
(kg CO2-eq)]]+Tableau1[[#This Row],[Scope 2 Infrastructure
(kg CO2-eq)]])/Tableau1[[#This Row],[Total CO2-emissions
(kg CO2-eq)
for scope 3 use ]],"")</f>
        <v>0.983488839311769</v>
      </c>
      <c r="N2798" s="436" t="s">
        <v>436</v>
      </c>
      <c r="O2798" s="259">
        <v>3.6</v>
      </c>
      <c r="P2798" s="259" t="s">
        <v>4258</v>
      </c>
      <c r="Q2798" s="259" t="s">
        <v>5280</v>
      </c>
    </row>
    <row r="2799" spans="1:17" ht="21.75" customHeight="1">
      <c r="A2799" s="301" t="s">
        <v>4258</v>
      </c>
      <c r="B2799" s="301" t="s">
        <v>5280</v>
      </c>
      <c r="C2799" s="316" t="s">
        <v>8858</v>
      </c>
      <c r="D2799" s="465" t="s">
        <v>436</v>
      </c>
      <c r="E2799" s="465" t="s">
        <v>6069</v>
      </c>
      <c r="F2799" s="469" t="str">
        <f t="shared" si="86"/>
        <v>other</v>
      </c>
      <c r="G2799" s="260">
        <v>1.44313390833333E-10</v>
      </c>
      <c r="H2799" s="260">
        <v>9.3555331615199994E-2</v>
      </c>
      <c r="I2799" s="260">
        <v>3.25455052E-4</v>
      </c>
      <c r="J2799" s="260">
        <v>2.3237432088335694E-3</v>
      </c>
      <c r="K2799" s="260">
        <v>9.6204530680459394E-2</v>
      </c>
      <c r="L2799" s="301">
        <f t="shared" si="87"/>
        <v>0.34633631044965385</v>
      </c>
      <c r="M2799" s="459">
        <f>IFERROR((Tableau1[[#This Row],[Scope 1
(kg CO2-eq)]]+Tableau1[[#This Row],[Scope 2 energy
(kg CO2-eq)]]+Tableau1[[#This Row],[Scope 2 Infrastructure
(kg CO2-eq)]])/Tableau1[[#This Row],[Total CO2-emissions
(kg CO2-eq)
for scope 3 use ]],"")</f>
        <v>0.97584579590472453</v>
      </c>
      <c r="N2799" s="436" t="s">
        <v>436</v>
      </c>
      <c r="O2799" s="259">
        <v>3.6</v>
      </c>
      <c r="P2799" s="259" t="s">
        <v>4258</v>
      </c>
      <c r="Q2799" s="259" t="s">
        <v>5280</v>
      </c>
    </row>
    <row r="2800" spans="1:17" ht="21.75" customHeight="1">
      <c r="A2800" s="301" t="s">
        <v>4258</v>
      </c>
      <c r="B2800" s="301" t="s">
        <v>5280</v>
      </c>
      <c r="C2800" s="316" t="s">
        <v>8859</v>
      </c>
      <c r="D2800" s="465" t="s">
        <v>436</v>
      </c>
      <c r="E2800" s="465" t="s">
        <v>6025</v>
      </c>
      <c r="F2800" s="469" t="str">
        <f t="shared" si="86"/>
        <v>other</v>
      </c>
      <c r="G2800" s="260">
        <v>2.5724493666666698E-6</v>
      </c>
      <c r="H2800" s="260">
        <v>0.1084795923106</v>
      </c>
      <c r="I2800" s="260">
        <v>1.8047110179999999E-4</v>
      </c>
      <c r="J2800" s="260">
        <v>6.9081365597166932E-4</v>
      </c>
      <c r="K2800" s="260">
        <v>0.109353449378582</v>
      </c>
      <c r="L2800" s="301">
        <f t="shared" si="87"/>
        <v>0.39367241776289524</v>
      </c>
      <c r="M2800" s="459">
        <f>IFERROR((Tableau1[[#This Row],[Scope 1
(kg CO2-eq)]]+Tableau1[[#This Row],[Scope 2 energy
(kg CO2-eq)]]+Tableau1[[#This Row],[Scope 2 Infrastructure
(kg CO2-eq)]])/Tableau1[[#This Row],[Total CO2-emissions
(kg CO2-eq)
for scope 3 use ]],"")</f>
        <v>0.99368274598797757</v>
      </c>
      <c r="N2800" s="436" t="s">
        <v>436</v>
      </c>
      <c r="O2800" s="259">
        <v>3.6</v>
      </c>
      <c r="P2800" s="259" t="s">
        <v>4258</v>
      </c>
      <c r="Q2800" s="259" t="s">
        <v>5280</v>
      </c>
    </row>
    <row r="2801" spans="1:17" ht="21.75" customHeight="1">
      <c r="A2801" s="301" t="s">
        <v>4258</v>
      </c>
      <c r="B2801" s="301" t="s">
        <v>5280</v>
      </c>
      <c r="C2801" s="316" t="s">
        <v>8860</v>
      </c>
      <c r="D2801" s="465" t="s">
        <v>436</v>
      </c>
      <c r="E2801" s="465" t="s">
        <v>6048</v>
      </c>
      <c r="F2801" s="469" t="str">
        <f t="shared" si="86"/>
        <v>other</v>
      </c>
      <c r="G2801" s="260">
        <v>4.1017103111111097E-5</v>
      </c>
      <c r="H2801" s="260">
        <v>0.33723958023360001</v>
      </c>
      <c r="I2801" s="260">
        <v>1.8537898199999999E-4</v>
      </c>
      <c r="J2801" s="260">
        <v>6.9101995836543992E-4</v>
      </c>
      <c r="K2801" s="260">
        <v>0.33815699613282202</v>
      </c>
      <c r="L2801" s="301">
        <f t="shared" si="87"/>
        <v>1.2173651860781594</v>
      </c>
      <c r="M2801" s="459">
        <f>IFERROR((Tableau1[[#This Row],[Scope 1
(kg CO2-eq)]]+Tableau1[[#This Row],[Scope 2 energy
(kg CO2-eq)]]+Tableau1[[#This Row],[Scope 2 Infrastructure
(kg CO2-eq)]])/Tableau1[[#This Row],[Total CO2-emissions
(kg CO2-eq)
for scope 3 use ]],"")</f>
        <v>0.99795651185096435</v>
      </c>
      <c r="N2801" s="436" t="s">
        <v>436</v>
      </c>
      <c r="O2801" s="259">
        <v>3.6</v>
      </c>
      <c r="P2801" s="259" t="s">
        <v>4258</v>
      </c>
      <c r="Q2801" s="259" t="s">
        <v>5280</v>
      </c>
    </row>
    <row r="2802" spans="1:17" ht="21.75" customHeight="1">
      <c r="A2802" s="301" t="s">
        <v>4258</v>
      </c>
      <c r="B2802" s="301" t="s">
        <v>5280</v>
      </c>
      <c r="C2802" s="316" t="s">
        <v>8861</v>
      </c>
      <c r="D2802" s="465" t="s">
        <v>436</v>
      </c>
      <c r="E2802" s="465" t="s">
        <v>6030</v>
      </c>
      <c r="F2802" s="469" t="str">
        <f t="shared" si="86"/>
        <v>other</v>
      </c>
      <c r="G2802" s="260">
        <v>4.0765055833333298E-5</v>
      </c>
      <c r="H2802" s="260">
        <v>0.18815521719600001</v>
      </c>
      <c r="I2802" s="260">
        <v>1.8353686799999999E-4</v>
      </c>
      <c r="J2802" s="260">
        <v>6.9101860582479566E-4</v>
      </c>
      <c r="K2802" s="260">
        <v>0.189070538723833</v>
      </c>
      <c r="L2802" s="301">
        <f t="shared" si="87"/>
        <v>0.68065393940579888</v>
      </c>
      <c r="M2802" s="459">
        <f>IFERROR((Tableau1[[#This Row],[Scope 1
(kg CO2-eq)]]+Tableau1[[#This Row],[Scope 2 energy
(kg CO2-eq)]]+Tableau1[[#This Row],[Scope 2 Infrastructure
(kg CO2-eq)]])/Tableau1[[#This Row],[Total CO2-emissions
(kg CO2-eq)
for scope 3 use ]],"")</f>
        <v>0.99634517567536518</v>
      </c>
      <c r="N2802" s="436" t="s">
        <v>436</v>
      </c>
      <c r="O2802" s="259">
        <v>3.6</v>
      </c>
      <c r="P2802" s="259" t="s">
        <v>4258</v>
      </c>
      <c r="Q2802" s="259" t="s">
        <v>5280</v>
      </c>
    </row>
    <row r="2803" spans="1:17" ht="21.75" customHeight="1">
      <c r="A2803" s="301" t="s">
        <v>4258</v>
      </c>
      <c r="B2803" s="301" t="s">
        <v>5280</v>
      </c>
      <c r="C2803" s="316" t="s">
        <v>8862</v>
      </c>
      <c r="D2803" s="465" t="s">
        <v>436</v>
      </c>
      <c r="E2803" s="465" t="s">
        <v>6040</v>
      </c>
      <c r="F2803" s="469" t="str">
        <f t="shared" si="86"/>
        <v>other</v>
      </c>
      <c r="G2803" s="260">
        <v>4.1857478361111101E-5</v>
      </c>
      <c r="H2803" s="260">
        <v>0.20370462322839999</v>
      </c>
      <c r="I2803" s="260">
        <v>1.9168810170000001E-4</v>
      </c>
      <c r="J2803" s="260">
        <v>6.910244680022519E-4</v>
      </c>
      <c r="K2803" s="260">
        <v>0.20462919264292201</v>
      </c>
      <c r="L2803" s="301">
        <f t="shared" si="87"/>
        <v>0.73666509351451925</v>
      </c>
      <c r="M2803" s="459">
        <f>IFERROR((Tableau1[[#This Row],[Scope 1
(kg CO2-eq)]]+Tableau1[[#This Row],[Scope 2 energy
(kg CO2-eq)]]+Tableau1[[#This Row],[Scope 2 Infrastructure
(kg CO2-eq)]])/Tableau1[[#This Row],[Total CO2-emissions
(kg CO2-eq)
for scope 3 use ]],"")</f>
        <v>0.99662304373322363</v>
      </c>
      <c r="N2803" s="436" t="s">
        <v>436</v>
      </c>
      <c r="O2803" s="259">
        <v>3.6</v>
      </c>
      <c r="P2803" s="259" t="s">
        <v>4258</v>
      </c>
      <c r="Q2803" s="259" t="s">
        <v>5280</v>
      </c>
    </row>
    <row r="2804" spans="1:17" ht="21.75" customHeight="1">
      <c r="A2804" s="301" t="s">
        <v>4258</v>
      </c>
      <c r="B2804" s="301" t="s">
        <v>5280</v>
      </c>
      <c r="C2804" s="316" t="s">
        <v>8863</v>
      </c>
      <c r="D2804" s="465" t="s">
        <v>436</v>
      </c>
      <c r="E2804" s="465" t="s">
        <v>6041</v>
      </c>
      <c r="F2804" s="469" t="str">
        <f t="shared" si="86"/>
        <v>other</v>
      </c>
      <c r="G2804" s="260">
        <v>4.1542745749999998E-5</v>
      </c>
      <c r="H2804" s="260">
        <v>0.21281558257960001</v>
      </c>
      <c r="I2804" s="260">
        <v>1.892889999E-4</v>
      </c>
      <c r="J2804" s="260">
        <v>6.9102277907844196E-4</v>
      </c>
      <c r="K2804" s="260">
        <v>0.213737438610936</v>
      </c>
      <c r="L2804" s="301">
        <f t="shared" si="87"/>
        <v>0.76945477899936965</v>
      </c>
      <c r="M2804" s="459">
        <f>IFERROR((Tableau1[[#This Row],[Scope 1
(kg CO2-eq)]]+Tableau1[[#This Row],[Scope 2 energy
(kg CO2-eq)]]+Tableau1[[#This Row],[Scope 2 Infrastructure
(kg CO2-eq)]])/Tableau1[[#This Row],[Total CO2-emissions
(kg CO2-eq)
for scope 3 use ]],"")</f>
        <v>0.99676694784883313</v>
      </c>
      <c r="N2804" s="436" t="s">
        <v>436</v>
      </c>
      <c r="O2804" s="259">
        <v>3.6</v>
      </c>
      <c r="P2804" s="259" t="s">
        <v>4258</v>
      </c>
      <c r="Q2804" s="259" t="s">
        <v>5280</v>
      </c>
    </row>
    <row r="2805" spans="1:17" ht="21.75" customHeight="1">
      <c r="A2805" s="301" t="s">
        <v>4258</v>
      </c>
      <c r="B2805" s="301" t="s">
        <v>5280</v>
      </c>
      <c r="C2805" s="316" t="s">
        <v>8864</v>
      </c>
      <c r="D2805" s="465" t="s">
        <v>436</v>
      </c>
      <c r="E2805" s="465" t="s">
        <v>6042</v>
      </c>
      <c r="F2805" s="469" t="str">
        <f t="shared" si="86"/>
        <v>other</v>
      </c>
      <c r="G2805" s="260">
        <v>1.1790719416666701E-4</v>
      </c>
      <c r="H2805" s="260">
        <v>0.27614623818599998</v>
      </c>
      <c r="I2805" s="260">
        <v>1.930222008E-4</v>
      </c>
      <c r="J2805" s="260">
        <v>6.9143256735777097E-4</v>
      </c>
      <c r="K2805" s="260">
        <v>0.27714860317296602</v>
      </c>
      <c r="L2805" s="301">
        <f t="shared" si="87"/>
        <v>0.99773497142267775</v>
      </c>
      <c r="M2805" s="459">
        <f>IFERROR((Tableau1[[#This Row],[Scope 1
(kg CO2-eq)]]+Tableau1[[#This Row],[Scope 2 energy
(kg CO2-eq)]]+Tableau1[[#This Row],[Scope 2 Infrastructure
(kg CO2-eq)]])/Tableau1[[#This Row],[Total CO2-emissions
(kg CO2-eq)
for scope 3 use ]],"")</f>
        <v>0.9975051810325456</v>
      </c>
      <c r="N2805" s="436" t="s">
        <v>436</v>
      </c>
      <c r="O2805" s="259">
        <v>3.6</v>
      </c>
      <c r="P2805" s="259" t="s">
        <v>4258</v>
      </c>
      <c r="Q2805" s="259" t="s">
        <v>5280</v>
      </c>
    </row>
    <row r="2806" spans="1:17" ht="21.75" customHeight="1">
      <c r="A2806" s="301" t="s">
        <v>4258</v>
      </c>
      <c r="B2806" s="301" t="s">
        <v>5280</v>
      </c>
      <c r="C2806" s="316" t="s">
        <v>8865</v>
      </c>
      <c r="D2806" s="465" t="s">
        <v>436</v>
      </c>
      <c r="E2806" s="465" t="s">
        <v>6028</v>
      </c>
      <c r="F2806" s="469" t="str">
        <f t="shared" si="86"/>
        <v>other</v>
      </c>
      <c r="G2806" s="260">
        <v>4.0734366138888902E-5</v>
      </c>
      <c r="H2806" s="260">
        <v>1.06274328969E-2</v>
      </c>
      <c r="I2806" s="260">
        <v>1.833113283E-4</v>
      </c>
      <c r="J2806" s="260">
        <v>6.9101844113720506E-4</v>
      </c>
      <c r="K2806" s="260">
        <v>1.15425040500826E-2</v>
      </c>
      <c r="L2806" s="301">
        <f t="shared" si="87"/>
        <v>4.1553014580297358E-2</v>
      </c>
      <c r="M2806" s="459">
        <f>IFERROR((Tableau1[[#This Row],[Scope 1
(kg CO2-eq)]]+Tableau1[[#This Row],[Scope 2 energy
(kg CO2-eq)]]+Tableau1[[#This Row],[Scope 2 Infrastructure
(kg CO2-eq)]])/Tableau1[[#This Row],[Total CO2-emissions
(kg CO2-eq)
for scope 3 use ]],"")</f>
        <v>0.94013210168734873</v>
      </c>
      <c r="N2806" s="436" t="s">
        <v>436</v>
      </c>
      <c r="O2806" s="259">
        <v>3.6</v>
      </c>
      <c r="P2806" s="259" t="s">
        <v>4258</v>
      </c>
      <c r="Q2806" s="259" t="s">
        <v>5280</v>
      </c>
    </row>
    <row r="2807" spans="1:17" ht="21.75" customHeight="1">
      <c r="A2807" s="301" t="s">
        <v>4258</v>
      </c>
      <c r="B2807" s="301" t="s">
        <v>5280</v>
      </c>
      <c r="C2807" s="316" t="s">
        <v>8866</v>
      </c>
      <c r="D2807" s="465" t="s">
        <v>436</v>
      </c>
      <c r="E2807" s="465" t="s">
        <v>6054</v>
      </c>
      <c r="F2807" s="469" t="str">
        <f t="shared" si="86"/>
        <v>other</v>
      </c>
      <c r="G2807" s="260">
        <v>4.0330829305555599E-5</v>
      </c>
      <c r="H2807" s="260">
        <v>0.12892281980100001</v>
      </c>
      <c r="I2807" s="260">
        <v>1.804432636E-4</v>
      </c>
      <c r="J2807" s="260">
        <v>6.9101627567057732E-4</v>
      </c>
      <c r="K2807" s="260">
        <v>0.12983461020113801</v>
      </c>
      <c r="L2807" s="301">
        <f t="shared" si="87"/>
        <v>0.46740459672409684</v>
      </c>
      <c r="M2807" s="459">
        <f>IFERROR((Tableau1[[#This Row],[Scope 1
(kg CO2-eq)]]+Tableau1[[#This Row],[Scope 2 energy
(kg CO2-eq)]]+Tableau1[[#This Row],[Scope 2 Infrastructure
(kg CO2-eq)]])/Tableau1[[#This Row],[Total CO2-emissions
(kg CO2-eq)
for scope 3 use ]],"")</f>
        <v>0.9946777187826733</v>
      </c>
      <c r="N2807" s="436" t="s">
        <v>436</v>
      </c>
      <c r="O2807" s="259">
        <v>3.6</v>
      </c>
      <c r="P2807" s="259" t="s">
        <v>4258</v>
      </c>
      <c r="Q2807" s="259" t="s">
        <v>5280</v>
      </c>
    </row>
    <row r="2808" spans="1:17" ht="21.75" customHeight="1">
      <c r="A2808" s="301" t="s">
        <v>4258</v>
      </c>
      <c r="B2808" s="301" t="s">
        <v>5280</v>
      </c>
      <c r="C2808" s="316" t="s">
        <v>8867</v>
      </c>
      <c r="D2808" s="465" t="s">
        <v>436</v>
      </c>
      <c r="E2808" s="465" t="s">
        <v>6049</v>
      </c>
      <c r="F2808" s="469" t="str">
        <f t="shared" si="86"/>
        <v>other</v>
      </c>
      <c r="G2808" s="260">
        <v>3.9903785472222198E-5</v>
      </c>
      <c r="H2808" s="260">
        <v>8.3162232116999996E-2</v>
      </c>
      <c r="I2808" s="260">
        <v>1.77454938E-4</v>
      </c>
      <c r="J2808" s="260">
        <v>6.9101398406026283E-4</v>
      </c>
      <c r="K2808" s="260">
        <v>8.4070605685678895E-2</v>
      </c>
      <c r="L2808" s="301">
        <f t="shared" si="87"/>
        <v>0.30265418046844406</v>
      </c>
      <c r="M2808" s="459">
        <f>IFERROR((Tableau1[[#This Row],[Scope 1
(kg CO2-eq)]]+Tableau1[[#This Row],[Scope 2 energy
(kg CO2-eq)]]+Tableau1[[#This Row],[Scope 2 Infrastructure
(kg CO2-eq)]])/Tableau1[[#This Row],[Total CO2-emissions
(kg CO2-eq)
for scope 3 use ]],"")</f>
        <v>0.99178054161058127</v>
      </c>
      <c r="N2808" s="436" t="s">
        <v>436</v>
      </c>
      <c r="O2808" s="259">
        <v>3.6</v>
      </c>
      <c r="P2808" s="259" t="s">
        <v>4258</v>
      </c>
      <c r="Q2808" s="259" t="s">
        <v>5280</v>
      </c>
    </row>
    <row r="2809" spans="1:17" ht="21.75" customHeight="1">
      <c r="A2809" s="301" t="s">
        <v>4258</v>
      </c>
      <c r="B2809" s="301" t="s">
        <v>5280</v>
      </c>
      <c r="C2809" s="316" t="s">
        <v>8868</v>
      </c>
      <c r="D2809" s="465" t="s">
        <v>436</v>
      </c>
      <c r="E2809" s="465" t="s">
        <v>6070</v>
      </c>
      <c r="F2809" s="469" t="str">
        <f t="shared" si="86"/>
        <v>other</v>
      </c>
      <c r="G2809" s="260">
        <v>1.16346590555556E-4</v>
      </c>
      <c r="H2809" s="260">
        <v>0.23274502125839999</v>
      </c>
      <c r="I2809" s="260">
        <v>1.888630956E-4</v>
      </c>
      <c r="J2809" s="260">
        <v>6.9142419281854797E-4</v>
      </c>
      <c r="K2809" s="260">
        <v>0.23374165542858899</v>
      </c>
      <c r="L2809" s="301">
        <f t="shared" si="87"/>
        <v>0.84146995954292036</v>
      </c>
      <c r="M2809" s="459">
        <f>IFERROR((Tableau1[[#This Row],[Scope 1
(kg CO2-eq)]]+Tableau1[[#This Row],[Scope 2 energy
(kg CO2-eq)]]+Tableau1[[#This Row],[Scope 2 Infrastructure
(kg CO2-eq)]])/Tableau1[[#This Row],[Total CO2-emissions
(kg CO2-eq)
for scope 3 use ]],"")</f>
        <v>0.99704192869360142</v>
      </c>
      <c r="N2809" s="436" t="s">
        <v>436</v>
      </c>
      <c r="O2809" s="259">
        <v>3.6</v>
      </c>
      <c r="P2809" s="259" t="s">
        <v>4258</v>
      </c>
      <c r="Q2809" s="259" t="s">
        <v>5280</v>
      </c>
    </row>
    <row r="2810" spans="1:17" ht="21.75" customHeight="1">
      <c r="A2810" s="301" t="s">
        <v>4258</v>
      </c>
      <c r="B2810" s="301" t="s">
        <v>5280</v>
      </c>
      <c r="C2810" s="316" t="s">
        <v>8869</v>
      </c>
      <c r="D2810" s="465" t="s">
        <v>436</v>
      </c>
      <c r="E2810" s="465" t="s">
        <v>6071</v>
      </c>
      <c r="F2810" s="469" t="str">
        <f t="shared" si="86"/>
        <v>other</v>
      </c>
      <c r="G2810" s="260">
        <v>4.18875150833333E-5</v>
      </c>
      <c r="H2810" s="260">
        <v>0.24694287869459999</v>
      </c>
      <c r="I2810" s="260">
        <v>1.9191384699999999E-4</v>
      </c>
      <c r="J2810" s="260">
        <v>6.9102462918585266E-4</v>
      </c>
      <c r="K2810" s="260">
        <v>0.24786770545289999</v>
      </c>
      <c r="L2810" s="301">
        <f t="shared" si="87"/>
        <v>0.89232373963043998</v>
      </c>
      <c r="M2810" s="459">
        <f>IFERROR((Tableau1[[#This Row],[Scope 1
(kg CO2-eq)]]+Tableau1[[#This Row],[Scope 2 energy
(kg CO2-eq)]]+Tableau1[[#This Row],[Scope 2 Infrastructure
(kg CO2-eq)]])/Tableau1[[#This Row],[Total CO2-emissions
(kg CO2-eq)
for scope 3 use ]],"")</f>
        <v>0.99721212009061844</v>
      </c>
      <c r="N2810" s="436" t="s">
        <v>436</v>
      </c>
      <c r="O2810" s="259">
        <v>3.6</v>
      </c>
      <c r="P2810" s="259" t="s">
        <v>4258</v>
      </c>
      <c r="Q2810" s="259" t="s">
        <v>5280</v>
      </c>
    </row>
    <row r="2811" spans="1:17" ht="21.75" customHeight="1">
      <c r="A2811" s="301" t="s">
        <v>4258</v>
      </c>
      <c r="B2811" s="301" t="s">
        <v>5280</v>
      </c>
      <c r="C2811" s="316" t="s">
        <v>8870</v>
      </c>
      <c r="D2811" s="465" t="s">
        <v>436</v>
      </c>
      <c r="E2811" s="465" t="s">
        <v>6021</v>
      </c>
      <c r="F2811" s="469" t="str">
        <f t="shared" si="86"/>
        <v>other</v>
      </c>
      <c r="G2811" s="260">
        <v>4.2227713611111101E-5</v>
      </c>
      <c r="H2811" s="260">
        <v>0.29828451241260001</v>
      </c>
      <c r="I2811" s="260">
        <v>1.94555544E-4</v>
      </c>
      <c r="J2811" s="260">
        <v>6.9102645476532291E-4</v>
      </c>
      <c r="K2811" s="260">
        <v>0.29921232127219499</v>
      </c>
      <c r="L2811" s="301">
        <f t="shared" si="87"/>
        <v>1.0771643565799021</v>
      </c>
      <c r="M2811" s="459">
        <f>IFERROR((Tableau1[[#This Row],[Scope 1
(kg CO2-eq)]]+Tableau1[[#This Row],[Scope 2 energy
(kg CO2-eq)]]+Tableau1[[#This Row],[Scope 2 Infrastructure
(kg CO2-eq)]])/Tableau1[[#This Row],[Total CO2-emissions
(kg CO2-eq)
for scope 3 use ]],"")</f>
        <v>0.99769051755941818</v>
      </c>
      <c r="N2811" s="436" t="s">
        <v>436</v>
      </c>
      <c r="O2811" s="259">
        <v>3.6</v>
      </c>
      <c r="P2811" s="259" t="s">
        <v>4258</v>
      </c>
      <c r="Q2811" s="259" t="s">
        <v>5280</v>
      </c>
    </row>
    <row r="2812" spans="1:17" ht="21.75" customHeight="1">
      <c r="A2812" s="301" t="s">
        <v>4258</v>
      </c>
      <c r="B2812" s="301" t="s">
        <v>5280</v>
      </c>
      <c r="C2812" s="316" t="s">
        <v>8871</v>
      </c>
      <c r="D2812" s="465" t="s">
        <v>436</v>
      </c>
      <c r="E2812" s="465" t="s">
        <v>6072</v>
      </c>
      <c r="F2812" s="469" t="str">
        <f t="shared" si="86"/>
        <v>other</v>
      </c>
      <c r="G2812" s="260">
        <v>1.1493617055555601E-4</v>
      </c>
      <c r="H2812" s="260">
        <v>0.2414785812336</v>
      </c>
      <c r="I2812" s="260">
        <v>1.852052418E-4</v>
      </c>
      <c r="J2812" s="260">
        <v>6.9141662419732602E-4</v>
      </c>
      <c r="K2812" s="260">
        <v>0.242470140068964</v>
      </c>
      <c r="L2812" s="301">
        <f t="shared" si="87"/>
        <v>0.87289250424827047</v>
      </c>
      <c r="M2812" s="459">
        <f>IFERROR((Tableau1[[#This Row],[Scope 1
(kg CO2-eq)]]+Tableau1[[#This Row],[Scope 2 energy
(kg CO2-eq)]]+Tableau1[[#This Row],[Scope 2 Infrastructure
(kg CO2-eq)]])/Tableau1[[#This Row],[Total CO2-emissions
(kg CO2-eq)
for scope 3 use ]],"")</f>
        <v>0.99714844300905747</v>
      </c>
      <c r="N2812" s="436" t="s">
        <v>436</v>
      </c>
      <c r="O2812" s="259">
        <v>3.6</v>
      </c>
      <c r="P2812" s="259" t="s">
        <v>4258</v>
      </c>
      <c r="Q2812" s="259" t="s">
        <v>5280</v>
      </c>
    </row>
    <row r="2813" spans="1:17" ht="21.75" customHeight="1">
      <c r="A2813" s="301" t="s">
        <v>4258</v>
      </c>
      <c r="B2813" s="301" t="s">
        <v>5280</v>
      </c>
      <c r="C2813" s="316" t="s">
        <v>8872</v>
      </c>
      <c r="D2813" s="465" t="s">
        <v>436</v>
      </c>
      <c r="E2813" s="465" t="s">
        <v>6073</v>
      </c>
      <c r="F2813" s="469" t="str">
        <f t="shared" si="86"/>
        <v>other</v>
      </c>
      <c r="G2813" s="260">
        <v>4.3623115249999999E-5</v>
      </c>
      <c r="H2813" s="260">
        <v>0.12147082083089999</v>
      </c>
      <c r="I2813" s="260">
        <v>2.059410078E-4</v>
      </c>
      <c r="J2813" s="260">
        <v>6.91033942794746E-4</v>
      </c>
      <c r="K2813" s="260">
        <v>0.12241141936981299</v>
      </c>
      <c r="L2813" s="301">
        <f t="shared" si="87"/>
        <v>0.44068110973132679</v>
      </c>
      <c r="M2813" s="459">
        <f>IFERROR((Tableau1[[#This Row],[Scope 1
(kg CO2-eq)]]+Tableau1[[#This Row],[Scope 2 energy
(kg CO2-eq)]]+Tableau1[[#This Row],[Scope 2 Infrastructure
(kg CO2-eq)]])/Tableau1[[#This Row],[Total CO2-emissions
(kg CO2-eq)
for scope 3 use ]],"")</f>
        <v>0.99435482065790493</v>
      </c>
      <c r="N2813" s="436" t="s">
        <v>436</v>
      </c>
      <c r="O2813" s="259">
        <v>3.6</v>
      </c>
      <c r="P2813" s="259" t="s">
        <v>4258</v>
      </c>
      <c r="Q2813" s="259" t="s">
        <v>5280</v>
      </c>
    </row>
    <row r="2814" spans="1:17" ht="21.75" customHeight="1">
      <c r="A2814" s="301" t="s">
        <v>4258</v>
      </c>
      <c r="B2814" s="301" t="s">
        <v>5280</v>
      </c>
      <c r="C2814" s="316" t="s">
        <v>8873</v>
      </c>
      <c r="D2814" s="465" t="s">
        <v>436</v>
      </c>
      <c r="E2814" s="465" t="s">
        <v>6074</v>
      </c>
      <c r="F2814" s="469" t="str">
        <f t="shared" si="86"/>
        <v>other</v>
      </c>
      <c r="G2814" s="260">
        <v>4.1915592888888898E-5</v>
      </c>
      <c r="H2814" s="260">
        <v>0.16361557323260001</v>
      </c>
      <c r="I2814" s="260">
        <v>1.921224038E-4</v>
      </c>
      <c r="J2814" s="260">
        <v>6.9102477985747812E-4</v>
      </c>
      <c r="K2814" s="260">
        <v>0.16454063588953399</v>
      </c>
      <c r="L2814" s="301">
        <f t="shared" si="87"/>
        <v>0.59234628920232235</v>
      </c>
      <c r="M2814" s="459">
        <f>IFERROR((Tableau1[[#This Row],[Scope 1
(kg CO2-eq)]]+Tableau1[[#This Row],[Scope 2 energy
(kg CO2-eq)]]+Tableau1[[#This Row],[Scope 2 Infrastructure
(kg CO2-eq)]])/Tableau1[[#This Row],[Total CO2-emissions
(kg CO2-eq)
for scope 3 use ]],"")</f>
        <v>0.9958002796299571</v>
      </c>
      <c r="N2814" s="436" t="s">
        <v>436</v>
      </c>
      <c r="O2814" s="259">
        <v>3.6</v>
      </c>
      <c r="P2814" s="259" t="s">
        <v>4258</v>
      </c>
      <c r="Q2814" s="259" t="s">
        <v>5280</v>
      </c>
    </row>
    <row r="2815" spans="1:17" ht="21.75" customHeight="1">
      <c r="A2815" s="301" t="s">
        <v>4258</v>
      </c>
      <c r="B2815" s="301" t="s">
        <v>5280</v>
      </c>
      <c r="C2815" s="316" t="s">
        <v>8874</v>
      </c>
      <c r="D2815" s="465" t="s">
        <v>436</v>
      </c>
      <c r="E2815" s="465" t="s">
        <v>6015</v>
      </c>
      <c r="F2815" s="469" t="str">
        <f t="shared" si="86"/>
        <v>other</v>
      </c>
      <c r="G2815" s="260">
        <v>4.8094669027777802E-5</v>
      </c>
      <c r="H2815" s="260">
        <v>0.2110236790608</v>
      </c>
      <c r="I2815" s="260">
        <v>1.8140873759999999E-4</v>
      </c>
      <c r="J2815" s="260">
        <v>6.9105793812721417E-4</v>
      </c>
      <c r="K2815" s="260">
        <v>0.21194423981174901</v>
      </c>
      <c r="L2815" s="301">
        <f t="shared" si="87"/>
        <v>0.76299926332229639</v>
      </c>
      <c r="M2815" s="459">
        <f>IFERROR((Tableau1[[#This Row],[Scope 1
(kg CO2-eq)]]+Tableau1[[#This Row],[Scope 2 energy
(kg CO2-eq)]]+Tableau1[[#This Row],[Scope 2 Infrastructure
(kg CO2-eq)]])/Tableau1[[#This Row],[Total CO2-emissions
(kg CO2-eq)
for scope 3 use ]],"")</f>
        <v>0.99673943795342101</v>
      </c>
      <c r="N2815" s="436" t="s">
        <v>436</v>
      </c>
      <c r="O2815" s="259">
        <v>3.6</v>
      </c>
      <c r="P2815" s="259" t="s">
        <v>4258</v>
      </c>
      <c r="Q2815" s="259" t="s">
        <v>5280</v>
      </c>
    </row>
    <row r="2816" spans="1:17" ht="21.75" customHeight="1">
      <c r="A2816" s="301" t="s">
        <v>4258</v>
      </c>
      <c r="B2816" s="301" t="s">
        <v>5280</v>
      </c>
      <c r="C2816" s="316" t="s">
        <v>8875</v>
      </c>
      <c r="D2816" s="465" t="s">
        <v>436</v>
      </c>
      <c r="E2816" s="465" t="s">
        <v>6075</v>
      </c>
      <c r="F2816" s="469" t="str">
        <f t="shared" si="86"/>
        <v>other</v>
      </c>
      <c r="G2816" s="260">
        <v>4.1122884611111098E-5</v>
      </c>
      <c r="H2816" s="260">
        <v>0.32846845520700002</v>
      </c>
      <c r="I2816" s="260">
        <v>1.8616106179999999E-4</v>
      </c>
      <c r="J2816" s="260">
        <v>6.9102052601203187E-4</v>
      </c>
      <c r="K2816" s="260">
        <v>0.32938675987090998</v>
      </c>
      <c r="L2816" s="301">
        <f t="shared" si="87"/>
        <v>1.185792335535276</v>
      </c>
      <c r="M2816" s="459">
        <f>IFERROR((Tableau1[[#This Row],[Scope 1
(kg CO2-eq)]]+Tableau1[[#This Row],[Scope 2 energy
(kg CO2-eq)]]+Tableau1[[#This Row],[Scope 2 Infrastructure
(kg CO2-eq)]])/Tableau1[[#This Row],[Total CO2-emissions
(kg CO2-eq)
for scope 3 use ]],"")</f>
        <v>0.9979020992896932</v>
      </c>
      <c r="N2816" s="436" t="s">
        <v>436</v>
      </c>
      <c r="O2816" s="259">
        <v>3.6</v>
      </c>
      <c r="P2816" s="259" t="s">
        <v>4258</v>
      </c>
      <c r="Q2816" s="259" t="s">
        <v>5280</v>
      </c>
    </row>
    <row r="2817" spans="1:17" ht="21.75" customHeight="1">
      <c r="A2817" s="301" t="s">
        <v>5180</v>
      </c>
      <c r="B2817" s="301" t="s">
        <v>5279</v>
      </c>
      <c r="C2817" s="316" t="s">
        <v>8876</v>
      </c>
      <c r="D2817" s="465" t="s">
        <v>436</v>
      </c>
      <c r="E2817" s="465" t="s">
        <v>700</v>
      </c>
      <c r="F2817" s="469" t="str">
        <f t="shared" si="86"/>
        <v>CH</v>
      </c>
      <c r="G2817" s="260">
        <v>1.82603681944444E-5</v>
      </c>
      <c r="H2817" s="260">
        <v>9.5590012495999997E-3</v>
      </c>
      <c r="I2817" s="260">
        <v>1.8018634920000001E-4</v>
      </c>
      <c r="J2817" s="260">
        <v>6.9093736020672358E-4</v>
      </c>
      <c r="K2817" s="260">
        <v>1.0448385292710799E-2</v>
      </c>
      <c r="L2817" s="301">
        <f t="shared" si="87"/>
        <v>3.761418705375888E-2</v>
      </c>
      <c r="M2817" s="459">
        <f>IFERROR((Tableau1[[#This Row],[Scope 1
(kg CO2-eq)]]+Tableau1[[#This Row],[Scope 2 energy
(kg CO2-eq)]]+Tableau1[[#This Row],[Scope 2 Infrastructure
(kg CO2-eq)]])/Tableau1[[#This Row],[Total CO2-emissions
(kg CO2-eq)
for scope 3 use ]],"")</f>
        <v>0.93387137759952432</v>
      </c>
      <c r="N2817" s="436" t="s">
        <v>436</v>
      </c>
      <c r="O2817" s="259">
        <v>3.6</v>
      </c>
      <c r="P2817" s="259" t="s">
        <v>5180</v>
      </c>
      <c r="Q2817" s="259" t="s">
        <v>5279</v>
      </c>
    </row>
    <row r="2818" spans="1:17" ht="21.75" customHeight="1">
      <c r="A2818" s="301" t="s">
        <v>5132</v>
      </c>
      <c r="B2818" s="301" t="s">
        <v>5209</v>
      </c>
      <c r="C2818" s="316" t="s">
        <v>8877</v>
      </c>
      <c r="D2818" s="465" t="s">
        <v>436</v>
      </c>
      <c r="E2818" s="465" t="s">
        <v>700</v>
      </c>
      <c r="F2818" s="469" t="str">
        <f t="shared" ref="F2818:F2881" si="88">IF(ISNUMBER(SEARCH("{CH}", C2818)), "CH", "other")</f>
        <v>CH</v>
      </c>
      <c r="G2818" s="260">
        <v>0</v>
      </c>
      <c r="H2818" s="260">
        <v>0</v>
      </c>
      <c r="I2818" s="260">
        <v>7.6838599879999999E-3</v>
      </c>
      <c r="J2818" s="260">
        <v>0</v>
      </c>
      <c r="K2818" s="260">
        <v>7.6838603191451997E-3</v>
      </c>
      <c r="L2818" s="301">
        <f t="shared" ref="L2818:L2881" si="89">IF(N2818="MJ", K2818*3.6, IF(N2818="m", K2818*1000, ""))</f>
        <v>2.7661897148922719E-2</v>
      </c>
      <c r="M2818" s="459">
        <f>IFERROR((Tableau1[[#This Row],[Scope 1
(kg CO2-eq)]]+Tableau1[[#This Row],[Scope 2 energy
(kg CO2-eq)]]+Tableau1[[#This Row],[Scope 2 Infrastructure
(kg CO2-eq)]])/Tableau1[[#This Row],[Total CO2-emissions
(kg CO2-eq)
for scope 3 use ]],"")</f>
        <v>0.99999995690379762</v>
      </c>
      <c r="N2818" s="436" t="s">
        <v>436</v>
      </c>
      <c r="O2818" s="259">
        <v>3.6</v>
      </c>
      <c r="P2818" s="259" t="s">
        <v>5132</v>
      </c>
      <c r="Q2818" s="259" t="s">
        <v>5209</v>
      </c>
    </row>
    <row r="2819" spans="1:17" ht="21.75" customHeight="1">
      <c r="A2819" s="301" t="s">
        <v>5180</v>
      </c>
      <c r="B2819" s="301" t="s">
        <v>5279</v>
      </c>
      <c r="C2819" s="316" t="s">
        <v>8878</v>
      </c>
      <c r="D2819" s="465" t="s">
        <v>436</v>
      </c>
      <c r="E2819" s="465" t="s">
        <v>700</v>
      </c>
      <c r="F2819" s="469" t="str">
        <f t="shared" si="88"/>
        <v>CH</v>
      </c>
      <c r="G2819" s="260">
        <v>1.82603681944444E-5</v>
      </c>
      <c r="H2819" s="260">
        <v>1.2430289806E-2</v>
      </c>
      <c r="I2819" s="260">
        <v>1.8018634920000001E-4</v>
      </c>
      <c r="J2819" s="260">
        <v>6.9093736020672358E-4</v>
      </c>
      <c r="K2819" s="260">
        <v>1.33196736024861E-2</v>
      </c>
      <c r="L2819" s="301">
        <f t="shared" si="89"/>
        <v>4.7950824968949958E-2</v>
      </c>
      <c r="M2819" s="459">
        <f>IFERROR((Tableau1[[#This Row],[Scope 1
(kg CO2-eq)]]+Tableau1[[#This Row],[Scope 2 energy
(kg CO2-eq)]]+Tableau1[[#This Row],[Scope 2 Infrastructure
(kg CO2-eq)]])/Tableau1[[#This Row],[Total CO2-emissions
(kg CO2-eq)
for scope 3 use ]],"")</f>
        <v>0.94812657579216553</v>
      </c>
      <c r="N2819" s="436" t="s">
        <v>436</v>
      </c>
      <c r="O2819" s="259">
        <v>3.6</v>
      </c>
      <c r="P2819" s="259" t="s">
        <v>5180</v>
      </c>
      <c r="Q2819" s="259" t="s">
        <v>5279</v>
      </c>
    </row>
    <row r="2820" spans="1:17" ht="21.75" customHeight="1">
      <c r="A2820" s="301" t="s">
        <v>5132</v>
      </c>
      <c r="B2820" s="301" t="s">
        <v>5209</v>
      </c>
      <c r="C2820" s="316" t="s">
        <v>8879</v>
      </c>
      <c r="D2820" s="465" t="s">
        <v>436</v>
      </c>
      <c r="E2820" s="465" t="s">
        <v>700</v>
      </c>
      <c r="F2820" s="469" t="str">
        <f t="shared" si="88"/>
        <v>CH</v>
      </c>
      <c r="G2820" s="260">
        <v>0</v>
      </c>
      <c r="H2820" s="260">
        <v>0</v>
      </c>
      <c r="I2820" s="260">
        <v>1.0290044191999999E-2</v>
      </c>
      <c r="J2820" s="260">
        <v>0</v>
      </c>
      <c r="K2820" s="260">
        <v>1.02900445005728E-2</v>
      </c>
      <c r="L2820" s="301">
        <f t="shared" si="89"/>
        <v>3.7044160202062082E-2</v>
      </c>
      <c r="M2820" s="459">
        <f>IFERROR((Tableau1[[#This Row],[Scope 1
(kg CO2-eq)]]+Tableau1[[#This Row],[Scope 2 energy
(kg CO2-eq)]]+Tableau1[[#This Row],[Scope 2 Infrastructure
(kg CO2-eq)]])/Tableau1[[#This Row],[Total CO2-emissions
(kg CO2-eq)
for scope 3 use ]],"")</f>
        <v>0.99999997001249108</v>
      </c>
      <c r="N2820" s="436" t="s">
        <v>436</v>
      </c>
      <c r="O2820" s="259">
        <v>3.6</v>
      </c>
      <c r="P2820" s="259" t="s">
        <v>5132</v>
      </c>
      <c r="Q2820" s="259" t="s">
        <v>5209</v>
      </c>
    </row>
    <row r="2821" spans="1:17" ht="21.75" customHeight="1">
      <c r="A2821" s="301" t="s">
        <v>5180</v>
      </c>
      <c r="B2821" s="301" t="s">
        <v>5279</v>
      </c>
      <c r="C2821" s="316" t="s">
        <v>8880</v>
      </c>
      <c r="D2821" s="465" t="s">
        <v>436</v>
      </c>
      <c r="E2821" s="465" t="s">
        <v>700</v>
      </c>
      <c r="F2821" s="469" t="str">
        <f t="shared" si="88"/>
        <v>CH</v>
      </c>
      <c r="G2821" s="260">
        <v>1.82603681944444E-5</v>
      </c>
      <c r="H2821" s="260">
        <v>1.3513668673999999E-2</v>
      </c>
      <c r="I2821" s="260">
        <v>1.8018634920000001E-4</v>
      </c>
      <c r="J2821" s="260">
        <v>6.9093736020672358E-4</v>
      </c>
      <c r="K2821" s="260">
        <v>1.44030520572239E-2</v>
      </c>
      <c r="L2821" s="301">
        <f t="shared" si="89"/>
        <v>5.1850987406006042E-2</v>
      </c>
      <c r="M2821" s="459">
        <f>IFERROR((Tableau1[[#This Row],[Scope 1
(kg CO2-eq)]]+Tableau1[[#This Row],[Scope 2 energy
(kg CO2-eq)]]+Tableau1[[#This Row],[Scope 2 Infrastructure
(kg CO2-eq)]])/Tableau1[[#This Row],[Total CO2-emissions
(kg CO2-eq)
for scope 3 use ]],"")</f>
        <v>0.95202845458835128</v>
      </c>
      <c r="N2821" s="436" t="s">
        <v>436</v>
      </c>
      <c r="O2821" s="259">
        <v>3.6</v>
      </c>
      <c r="P2821" s="259" t="s">
        <v>5180</v>
      </c>
      <c r="Q2821" s="259" t="s">
        <v>5279</v>
      </c>
    </row>
    <row r="2822" spans="1:17" ht="21.75" customHeight="1">
      <c r="A2822" s="301" t="s">
        <v>5132</v>
      </c>
      <c r="B2822" s="301" t="s">
        <v>5209</v>
      </c>
      <c r="C2822" s="316" t="s">
        <v>8881</v>
      </c>
      <c r="D2822" s="465" t="s">
        <v>436</v>
      </c>
      <c r="E2822" s="465" t="s">
        <v>700</v>
      </c>
      <c r="F2822" s="469" t="str">
        <f t="shared" si="88"/>
        <v>CH</v>
      </c>
      <c r="G2822" s="260">
        <v>0</v>
      </c>
      <c r="H2822" s="260">
        <v>0</v>
      </c>
      <c r="I2822" s="260">
        <v>1.1273394924000001E-2</v>
      </c>
      <c r="J2822" s="260">
        <v>0</v>
      </c>
      <c r="K2822" s="260">
        <v>1.1273395379710199E-2</v>
      </c>
      <c r="L2822" s="301">
        <f t="shared" si="89"/>
        <v>4.0584223366956718E-2</v>
      </c>
      <c r="M2822" s="459">
        <f>IFERROR((Tableau1[[#This Row],[Scope 1
(kg CO2-eq)]]+Tableau1[[#This Row],[Scope 2 energy
(kg CO2-eq)]]+Tableau1[[#This Row],[Scope 2 Infrastructure
(kg CO2-eq)]])/Tableau1[[#This Row],[Total CO2-emissions
(kg CO2-eq)
for scope 3 use ]],"")</f>
        <v>0.99999995957649113</v>
      </c>
      <c r="N2822" s="436" t="s">
        <v>436</v>
      </c>
      <c r="O2822" s="259">
        <v>3.6</v>
      </c>
      <c r="P2822" s="259" t="s">
        <v>5132</v>
      </c>
      <c r="Q2822" s="259" t="s">
        <v>5209</v>
      </c>
    </row>
    <row r="2823" spans="1:17" ht="21.75" customHeight="1">
      <c r="A2823" s="301" t="s">
        <v>5180</v>
      </c>
      <c r="B2823" s="301" t="s">
        <v>5279</v>
      </c>
      <c r="C2823" s="316" t="s">
        <v>8882</v>
      </c>
      <c r="D2823" s="465" t="s">
        <v>436</v>
      </c>
      <c r="E2823" s="465" t="s">
        <v>700</v>
      </c>
      <c r="F2823" s="469" t="str">
        <f t="shared" si="88"/>
        <v>CH</v>
      </c>
      <c r="G2823" s="260">
        <v>1.82603681944444E-5</v>
      </c>
      <c r="H2823" s="260">
        <v>1.3458957335999999E-2</v>
      </c>
      <c r="I2823" s="260">
        <v>1.8018634920000001E-4</v>
      </c>
      <c r="J2823" s="260">
        <v>6.9093736020672358E-4</v>
      </c>
      <c r="K2823" s="260">
        <v>1.43483410890329E-2</v>
      </c>
      <c r="L2823" s="301">
        <f t="shared" si="89"/>
        <v>5.1654027920518437E-2</v>
      </c>
      <c r="M2823" s="459">
        <f>IFERROR((Tableau1[[#This Row],[Scope 1
(kg CO2-eq)]]+Tableau1[[#This Row],[Scope 2 energy
(kg CO2-eq)]]+Tableau1[[#This Row],[Scope 2 Infrastructure
(kg CO2-eq)]])/Tableau1[[#This Row],[Total CO2-emissions
(kg CO2-eq)
for scope 3 use ]],"")</f>
        <v>0.95184551082587721</v>
      </c>
      <c r="N2823" s="436" t="s">
        <v>436</v>
      </c>
      <c r="O2823" s="259">
        <v>3.6</v>
      </c>
      <c r="P2823" s="259" t="s">
        <v>5180</v>
      </c>
      <c r="Q2823" s="259" t="s">
        <v>5279</v>
      </c>
    </row>
    <row r="2824" spans="1:17" ht="21.75" customHeight="1">
      <c r="A2824" s="301" t="s">
        <v>5132</v>
      </c>
      <c r="B2824" s="301" t="s">
        <v>5209</v>
      </c>
      <c r="C2824" s="316" t="s">
        <v>8883</v>
      </c>
      <c r="D2824" s="465" t="s">
        <v>436</v>
      </c>
      <c r="E2824" s="465" t="s">
        <v>700</v>
      </c>
      <c r="F2824" s="469" t="str">
        <f t="shared" si="88"/>
        <v>CH</v>
      </c>
      <c r="G2824" s="260">
        <v>0</v>
      </c>
      <c r="H2824" s="260">
        <v>0</v>
      </c>
      <c r="I2824" s="260">
        <v>1.1223736079999999E-2</v>
      </c>
      <c r="J2824" s="260">
        <v>0</v>
      </c>
      <c r="K2824" s="260">
        <v>1.12237358698653E-2</v>
      </c>
      <c r="L2824" s="301">
        <f t="shared" si="89"/>
        <v>4.040544913151508E-2</v>
      </c>
      <c r="M2824" s="459">
        <f>IFERROR((Tableau1[[#This Row],[Scope 1
(kg CO2-eq)]]+Tableau1[[#This Row],[Scope 2 energy
(kg CO2-eq)]]+Tableau1[[#This Row],[Scope 2 Infrastructure
(kg CO2-eq)]])/Tableau1[[#This Row],[Total CO2-emissions
(kg CO2-eq)
for scope 3 use ]],"")</f>
        <v>1.000000018722349</v>
      </c>
      <c r="N2824" s="436" t="s">
        <v>436</v>
      </c>
      <c r="O2824" s="259">
        <v>3.6</v>
      </c>
      <c r="P2824" s="259" t="s">
        <v>5132</v>
      </c>
      <c r="Q2824" s="259" t="s">
        <v>5209</v>
      </c>
    </row>
    <row r="2825" spans="1:17" ht="21.75" customHeight="1">
      <c r="A2825" s="301" t="s">
        <v>5180</v>
      </c>
      <c r="B2825" s="301" t="s">
        <v>5279</v>
      </c>
      <c r="C2825" s="316" t="s">
        <v>8884</v>
      </c>
      <c r="D2825" s="465" t="s">
        <v>436</v>
      </c>
      <c r="E2825" s="465" t="s">
        <v>700</v>
      </c>
      <c r="F2825" s="469" t="str">
        <f t="shared" si="88"/>
        <v>CH</v>
      </c>
      <c r="G2825" s="260">
        <v>1.82603681944444E-5</v>
      </c>
      <c r="H2825" s="260">
        <v>1.8760217176800001E-2</v>
      </c>
      <c r="I2825" s="260">
        <v>1.8018634920000001E-4</v>
      </c>
      <c r="J2825" s="260">
        <v>6.9093736020672358E-4</v>
      </c>
      <c r="K2825" s="260">
        <v>1.9649601160374199E-2</v>
      </c>
      <c r="L2825" s="301">
        <f t="shared" si="89"/>
        <v>7.0738564177347113E-2</v>
      </c>
      <c r="M2825" s="459">
        <f>IFERROR((Tableau1[[#This Row],[Scope 1
(kg CO2-eq)]]+Tableau1[[#This Row],[Scope 2 energy
(kg CO2-eq)]]+Tableau1[[#This Row],[Scope 2 Infrastructure
(kg CO2-eq)]])/Tableau1[[#This Row],[Total CO2-emissions
(kg CO2-eq)
for scope 3 use ]],"")</f>
        <v>0.96483708445069549</v>
      </c>
      <c r="N2825" s="436" t="s">
        <v>436</v>
      </c>
      <c r="O2825" s="259">
        <v>3.6</v>
      </c>
      <c r="P2825" s="259" t="s">
        <v>5180</v>
      </c>
      <c r="Q2825" s="259" t="s">
        <v>5279</v>
      </c>
    </row>
    <row r="2826" spans="1:17" ht="21.75" customHeight="1">
      <c r="A2826" s="301" t="s">
        <v>5180</v>
      </c>
      <c r="B2826" s="301" t="s">
        <v>5279</v>
      </c>
      <c r="C2826" s="316" t="s">
        <v>8885</v>
      </c>
      <c r="D2826" s="465" t="s">
        <v>436</v>
      </c>
      <c r="E2826" s="465" t="s">
        <v>700</v>
      </c>
      <c r="F2826" s="469" t="str">
        <f t="shared" si="88"/>
        <v>CH</v>
      </c>
      <c r="G2826" s="260">
        <v>1.82603681944444E-5</v>
      </c>
      <c r="H2826" s="260">
        <v>1.6898921446000002E-2</v>
      </c>
      <c r="I2826" s="260">
        <v>1.8018634920000001E-4</v>
      </c>
      <c r="J2826" s="260">
        <v>6.9093736020672358E-4</v>
      </c>
      <c r="K2826" s="260">
        <v>1.7788304718523398E-2</v>
      </c>
      <c r="L2826" s="301">
        <f t="shared" si="89"/>
        <v>6.4037896986684231E-2</v>
      </c>
      <c r="M2826" s="459">
        <f>IFERROR((Tableau1[[#This Row],[Scope 1
(kg CO2-eq)]]+Tableau1[[#This Row],[Scope 2 energy
(kg CO2-eq)]]+Tableau1[[#This Row],[Scope 2 Infrastructure
(kg CO2-eq)]])/Tableau1[[#This Row],[Total CO2-emissions
(kg CO2-eq)
for scope 3 use ]],"")</f>
        <v>0.96115781879936746</v>
      </c>
      <c r="N2826" s="436" t="s">
        <v>436</v>
      </c>
      <c r="O2826" s="259">
        <v>3.6</v>
      </c>
      <c r="P2826" s="259" t="s">
        <v>5180</v>
      </c>
      <c r="Q2826" s="259" t="s">
        <v>5279</v>
      </c>
    </row>
    <row r="2827" spans="1:17" ht="21.75" customHeight="1">
      <c r="A2827" s="301" t="s">
        <v>5180</v>
      </c>
      <c r="B2827" s="301" t="s">
        <v>5279</v>
      </c>
      <c r="C2827" s="316" t="s">
        <v>8886</v>
      </c>
      <c r="D2827" s="465" t="s">
        <v>436</v>
      </c>
      <c r="E2827" s="465" t="s">
        <v>700</v>
      </c>
      <c r="F2827" s="469" t="str">
        <f t="shared" si="88"/>
        <v>CH</v>
      </c>
      <c r="G2827" s="260">
        <v>1.82603681944444E-5</v>
      </c>
      <c r="H2827" s="260">
        <v>2.2440639711599999E-2</v>
      </c>
      <c r="I2827" s="260">
        <v>1.8018634920000001E-4</v>
      </c>
      <c r="J2827" s="260">
        <v>6.9093736020672358E-4</v>
      </c>
      <c r="K2827" s="260">
        <v>2.3330022838652199E-2</v>
      </c>
      <c r="L2827" s="301">
        <f t="shared" si="89"/>
        <v>8.3988082219147914E-2</v>
      </c>
      <c r="M2827" s="459">
        <f>IFERROR((Tableau1[[#This Row],[Scope 1
(kg CO2-eq)]]+Tableau1[[#This Row],[Scope 2 energy
(kg CO2-eq)]]+Tableau1[[#This Row],[Scope 2 Infrastructure
(kg CO2-eq)]])/Tableau1[[#This Row],[Total CO2-emissions
(kg CO2-eq)
for scope 3 use ]],"")</f>
        <v>0.97038423775080751</v>
      </c>
      <c r="N2827" s="436" t="s">
        <v>436</v>
      </c>
      <c r="O2827" s="259">
        <v>3.6</v>
      </c>
      <c r="P2827" s="259" t="s">
        <v>5180</v>
      </c>
      <c r="Q2827" s="259" t="s">
        <v>5279</v>
      </c>
    </row>
    <row r="2828" spans="1:17" ht="21.75" customHeight="1">
      <c r="A2828" s="301" t="s">
        <v>5180</v>
      </c>
      <c r="B2828" s="301" t="s">
        <v>5279</v>
      </c>
      <c r="C2828" s="316" t="s">
        <v>8887</v>
      </c>
      <c r="D2828" s="465" t="s">
        <v>436</v>
      </c>
      <c r="E2828" s="465" t="s">
        <v>700</v>
      </c>
      <c r="F2828" s="469" t="str">
        <f t="shared" si="88"/>
        <v>CH</v>
      </c>
      <c r="G2828" s="260">
        <v>1.82603681944444E-5</v>
      </c>
      <c r="H2828" s="260">
        <v>9.5960654108000008E-3</v>
      </c>
      <c r="I2828" s="260">
        <v>1.8018634920000001E-4</v>
      </c>
      <c r="J2828" s="260">
        <v>6.9093736020672358E-4</v>
      </c>
      <c r="K2828" s="260">
        <v>1.0485449461502301E-2</v>
      </c>
      <c r="L2828" s="301">
        <f t="shared" si="89"/>
        <v>3.7747618061408285E-2</v>
      </c>
      <c r="M2828" s="459">
        <f>IFERROR((Tableau1[[#This Row],[Scope 1
(kg CO2-eq)]]+Tableau1[[#This Row],[Scope 2 energy
(kg CO2-eq)]]+Tableau1[[#This Row],[Scope 2 Infrastructure
(kg CO2-eq)]])/Tableau1[[#This Row],[Total CO2-emissions
(kg CO2-eq)
for scope 3 use ]],"")</f>
        <v>0.93410512960415693</v>
      </c>
      <c r="N2828" s="436" t="s">
        <v>436</v>
      </c>
      <c r="O2828" s="259">
        <v>3.6</v>
      </c>
      <c r="P2828" s="259" t="s">
        <v>5180</v>
      </c>
      <c r="Q2828" s="259" t="s">
        <v>5279</v>
      </c>
    </row>
    <row r="2829" spans="1:17" ht="21.75" customHeight="1">
      <c r="A2829" s="301" t="s">
        <v>5180</v>
      </c>
      <c r="B2829" s="301" t="s">
        <v>5279</v>
      </c>
      <c r="C2829" s="316" t="s">
        <v>8888</v>
      </c>
      <c r="D2829" s="465" t="s">
        <v>436</v>
      </c>
      <c r="E2829" s="465" t="s">
        <v>700</v>
      </c>
      <c r="F2829" s="469" t="str">
        <f t="shared" si="88"/>
        <v>CH</v>
      </c>
      <c r="G2829" s="260">
        <v>1.82603681944444E-5</v>
      </c>
      <c r="H2829" s="260">
        <v>1.3513668673999999E-2</v>
      </c>
      <c r="I2829" s="260">
        <v>1.8018634920000001E-4</v>
      </c>
      <c r="J2829" s="260">
        <v>6.9093736020672358E-4</v>
      </c>
      <c r="K2829" s="260">
        <v>1.44030520572239E-2</v>
      </c>
      <c r="L2829" s="301">
        <f t="shared" si="89"/>
        <v>5.1850987406006042E-2</v>
      </c>
      <c r="M2829" s="459">
        <f>IFERROR((Tableau1[[#This Row],[Scope 1
(kg CO2-eq)]]+Tableau1[[#This Row],[Scope 2 energy
(kg CO2-eq)]]+Tableau1[[#This Row],[Scope 2 Infrastructure
(kg CO2-eq)]])/Tableau1[[#This Row],[Total CO2-emissions
(kg CO2-eq)
for scope 3 use ]],"")</f>
        <v>0.95202845458835128</v>
      </c>
      <c r="N2829" s="436" t="s">
        <v>436</v>
      </c>
      <c r="O2829" s="259">
        <v>3.6</v>
      </c>
      <c r="P2829" s="259" t="s">
        <v>5180</v>
      </c>
      <c r="Q2829" s="259" t="s">
        <v>5279</v>
      </c>
    </row>
    <row r="2830" spans="1:17" ht="21.75" customHeight="1">
      <c r="A2830" s="301" t="s">
        <v>4258</v>
      </c>
      <c r="B2830" s="301" t="s">
        <v>5278</v>
      </c>
      <c r="C2830" s="316" t="s">
        <v>8889</v>
      </c>
      <c r="D2830" s="465" t="s">
        <v>436</v>
      </c>
      <c r="E2830" s="465" t="s">
        <v>6044</v>
      </c>
      <c r="F2830" s="469" t="str">
        <f t="shared" si="88"/>
        <v>other</v>
      </c>
      <c r="G2830" s="260">
        <v>3.7843658111111101E-4</v>
      </c>
      <c r="H2830" s="260">
        <v>1.1045340705999999E-3</v>
      </c>
      <c r="I2830" s="260">
        <v>1.771966366E-4</v>
      </c>
      <c r="J2830" s="260">
        <v>6.9287014429154892E-4</v>
      </c>
      <c r="K2830" s="260">
        <v>2.3530380914040402E-3</v>
      </c>
      <c r="L2830" s="301">
        <f t="shared" si="89"/>
        <v>8.4709371290545444E-3</v>
      </c>
      <c r="M2830" s="459">
        <f>IFERROR((Tableau1[[#This Row],[Scope 1
(kg CO2-eq)]]+Tableau1[[#This Row],[Scope 2 energy
(kg CO2-eq)]]+Tableau1[[#This Row],[Scope 2 Infrastructure
(kg CO2-eq)]])/Tableau1[[#This Row],[Total CO2-emissions
(kg CO2-eq)
for scope 3 use ]],"")</f>
        <v>0.70554203706940488</v>
      </c>
      <c r="N2830" s="436" t="s">
        <v>436</v>
      </c>
      <c r="O2830" s="259">
        <v>3.6</v>
      </c>
      <c r="P2830" s="259" t="s">
        <v>4258</v>
      </c>
      <c r="Q2830" s="259" t="s">
        <v>5278</v>
      </c>
    </row>
    <row r="2831" spans="1:17" ht="21.75" customHeight="1">
      <c r="A2831" s="301" t="s">
        <v>4258</v>
      </c>
      <c r="B2831" s="301" t="s">
        <v>5278</v>
      </c>
      <c r="C2831" s="316" t="s">
        <v>8890</v>
      </c>
      <c r="D2831" s="465" t="s">
        <v>436</v>
      </c>
      <c r="E2831" s="465" t="s">
        <v>117</v>
      </c>
      <c r="F2831" s="469" t="str">
        <f t="shared" si="88"/>
        <v>other</v>
      </c>
      <c r="G2831" s="260">
        <v>7.9264298055555502E-4</v>
      </c>
      <c r="H2831" s="260">
        <v>9.9790178937500001E-2</v>
      </c>
      <c r="I2831" s="260">
        <v>1.786689125E-4</v>
      </c>
      <c r="J2831" s="260">
        <v>6.9509286613705489E-4</v>
      </c>
      <c r="K2831" s="260">
        <v>0.101456583587909</v>
      </c>
      <c r="L2831" s="301">
        <f t="shared" si="89"/>
        <v>0.3652437009164724</v>
      </c>
      <c r="M2831" s="459">
        <f>IFERROR((Tableau1[[#This Row],[Scope 1
(kg CO2-eq)]]+Tableau1[[#This Row],[Scope 2 energy
(kg CO2-eq)]]+Tableau1[[#This Row],[Scope 2 Infrastructure
(kg CO2-eq)]])/Tableau1[[#This Row],[Total CO2-emissions
(kg CO2-eq)
for scope 3 use ]],"")</f>
        <v>0.99314886493540189</v>
      </c>
      <c r="N2831" s="436" t="s">
        <v>436</v>
      </c>
      <c r="O2831" s="259">
        <v>3.6</v>
      </c>
      <c r="P2831" s="259" t="s">
        <v>4258</v>
      </c>
      <c r="Q2831" s="259" t="s">
        <v>5278</v>
      </c>
    </row>
    <row r="2832" spans="1:17" ht="21.75" customHeight="1">
      <c r="A2832" s="301" t="s">
        <v>4258</v>
      </c>
      <c r="B2832" s="301" t="s">
        <v>5278</v>
      </c>
      <c r="C2832" s="316" t="s">
        <v>8891</v>
      </c>
      <c r="D2832" s="465" t="s">
        <v>436</v>
      </c>
      <c r="E2832" s="465" t="s">
        <v>6056</v>
      </c>
      <c r="F2832" s="469" t="str">
        <f t="shared" si="88"/>
        <v>other</v>
      </c>
      <c r="G2832" s="260">
        <v>8.3012358611111103E-4</v>
      </c>
      <c r="H2832" s="260">
        <v>0.18026140071169999</v>
      </c>
      <c r="I2832" s="260">
        <v>1.9267900819999999E-4</v>
      </c>
      <c r="J2832" s="260">
        <v>6.95293995238059E-4</v>
      </c>
      <c r="K2832" s="260">
        <v>0.18197949736007299</v>
      </c>
      <c r="L2832" s="301">
        <f t="shared" si="89"/>
        <v>0.65512619049626275</v>
      </c>
      <c r="M2832" s="459">
        <f>IFERROR((Tableau1[[#This Row],[Scope 1
(kg CO2-eq)]]+Tableau1[[#This Row],[Scope 2 energy
(kg CO2-eq)]]+Tableau1[[#This Row],[Scope 2 Infrastructure
(kg CO2-eq)]])/Tableau1[[#This Row],[Total CO2-emissions
(kg CO2-eq)
for scope 3 use ]],"")</f>
        <v>0.99617927258758088</v>
      </c>
      <c r="N2832" s="436" t="s">
        <v>436</v>
      </c>
      <c r="O2832" s="259">
        <v>3.6</v>
      </c>
      <c r="P2832" s="259" t="s">
        <v>4258</v>
      </c>
      <c r="Q2832" s="259" t="s">
        <v>5278</v>
      </c>
    </row>
    <row r="2833" spans="1:17" ht="21.75" customHeight="1">
      <c r="A2833" s="301" t="s">
        <v>4258</v>
      </c>
      <c r="B2833" s="301" t="s">
        <v>5278</v>
      </c>
      <c r="C2833" s="316" t="s">
        <v>8892</v>
      </c>
      <c r="D2833" s="465" t="s">
        <v>436</v>
      </c>
      <c r="E2833" s="465" t="s">
        <v>700</v>
      </c>
      <c r="F2833" s="469" t="str">
        <f t="shared" si="88"/>
        <v>CH</v>
      </c>
      <c r="G2833" s="260">
        <v>3.8178632861111099E-4</v>
      </c>
      <c r="H2833" s="260">
        <v>8.3109445186399997E-2</v>
      </c>
      <c r="I2833" s="260">
        <v>1.7969469639999999E-4</v>
      </c>
      <c r="J2833" s="260">
        <v>6.9288811976695895E-4</v>
      </c>
      <c r="K2833" s="260">
        <v>8.4363814540322393E-2</v>
      </c>
      <c r="L2833" s="301">
        <f t="shared" si="89"/>
        <v>0.30370973234516063</v>
      </c>
      <c r="M2833" s="459">
        <f>IFERROR((Tableau1[[#This Row],[Scope 1
(kg CO2-eq)]]+Tableau1[[#This Row],[Scope 2 energy
(kg CO2-eq)]]+Tableau1[[#This Row],[Scope 2 Infrastructure
(kg CO2-eq)]])/Tableau1[[#This Row],[Total CO2-emissions
(kg CO2-eq)
for scope 3 use ]],"")</f>
        <v>0.99178690137843262</v>
      </c>
      <c r="N2833" s="436" t="s">
        <v>436</v>
      </c>
      <c r="O2833" s="259">
        <v>3.6</v>
      </c>
      <c r="P2833" s="259" t="s">
        <v>4258</v>
      </c>
      <c r="Q2833" s="259" t="s">
        <v>5278</v>
      </c>
    </row>
    <row r="2834" spans="1:17" ht="21.75" customHeight="1">
      <c r="A2834" s="301" t="s">
        <v>4258</v>
      </c>
      <c r="B2834" s="301" t="s">
        <v>5278</v>
      </c>
      <c r="C2834" s="316" t="s">
        <v>8893</v>
      </c>
      <c r="D2834" s="465" t="s">
        <v>436</v>
      </c>
      <c r="E2834" s="465" t="s">
        <v>6043</v>
      </c>
      <c r="F2834" s="469" t="str">
        <f t="shared" si="88"/>
        <v>other</v>
      </c>
      <c r="G2834" s="260">
        <v>3.8123783194444398E-4</v>
      </c>
      <c r="H2834" s="260">
        <v>0.27530322006149999</v>
      </c>
      <c r="I2834" s="260">
        <v>1.792662822E-4</v>
      </c>
      <c r="J2834" s="260">
        <v>6.92885176414256E-4</v>
      </c>
      <c r="K2834" s="260">
        <v>0.27655661239331703</v>
      </c>
      <c r="L2834" s="301">
        <f t="shared" si="89"/>
        <v>0.99560380461594133</v>
      </c>
      <c r="M2834" s="459">
        <f>IFERROR((Tableau1[[#This Row],[Scope 1
(kg CO2-eq)]]+Tableau1[[#This Row],[Scope 2 energy
(kg CO2-eq)]]+Tableau1[[#This Row],[Scope 2 Infrastructure
(kg CO2-eq)]])/Tableau1[[#This Row],[Total CO2-emissions
(kg CO2-eq)
for scope 3 use ]],"")</f>
        <v>0.99749458813630831</v>
      </c>
      <c r="N2834" s="436" t="s">
        <v>436</v>
      </c>
      <c r="O2834" s="259">
        <v>3.6</v>
      </c>
      <c r="P2834" s="259" t="s">
        <v>4258</v>
      </c>
      <c r="Q2834" s="259" t="s">
        <v>5278</v>
      </c>
    </row>
    <row r="2835" spans="1:17" ht="21.75" customHeight="1">
      <c r="A2835" s="301" t="s">
        <v>4258</v>
      </c>
      <c r="B2835" s="301" t="s">
        <v>5278</v>
      </c>
      <c r="C2835" s="316" t="s">
        <v>8894</v>
      </c>
      <c r="D2835" s="465" t="s">
        <v>436</v>
      </c>
      <c r="E2835" s="465" t="s">
        <v>6045</v>
      </c>
      <c r="F2835" s="469" t="str">
        <f t="shared" si="88"/>
        <v>other</v>
      </c>
      <c r="G2835" s="260">
        <v>3.6320926888888899E-4</v>
      </c>
      <c r="H2835" s="260">
        <v>0.20688364554479999</v>
      </c>
      <c r="I2835" s="260">
        <v>1.8231045839999999E-4</v>
      </c>
      <c r="J2835" s="260">
        <v>6.9278843121428103E-4</v>
      </c>
      <c r="K2835" s="260">
        <v>0.20812195326341301</v>
      </c>
      <c r="L2835" s="301">
        <f t="shared" si="89"/>
        <v>0.74923903174828688</v>
      </c>
      <c r="M2835" s="459">
        <f>IFERROR((Tableau1[[#This Row],[Scope 1
(kg CO2-eq)]]+Tableau1[[#This Row],[Scope 2 energy
(kg CO2-eq)]]+Tableau1[[#This Row],[Scope 2 Infrastructure
(kg CO2-eq)]])/Tableau1[[#This Row],[Total CO2-emissions
(kg CO2-eq)
for scope 3 use ]],"")</f>
        <v>0.99667124020094466</v>
      </c>
      <c r="N2835" s="436" t="s">
        <v>436</v>
      </c>
      <c r="O2835" s="259">
        <v>3.6</v>
      </c>
      <c r="P2835" s="259" t="s">
        <v>4258</v>
      </c>
      <c r="Q2835" s="259" t="s">
        <v>5278</v>
      </c>
    </row>
    <row r="2836" spans="1:17" ht="21.75" customHeight="1">
      <c r="A2836" s="301" t="s">
        <v>4258</v>
      </c>
      <c r="B2836" s="301" t="s">
        <v>5278</v>
      </c>
      <c r="C2836" s="316" t="s">
        <v>8895</v>
      </c>
      <c r="D2836" s="465" t="s">
        <v>436</v>
      </c>
      <c r="E2836" s="465" t="s">
        <v>6016</v>
      </c>
      <c r="F2836" s="469" t="str">
        <f t="shared" si="88"/>
        <v>other</v>
      </c>
      <c r="G2836" s="260">
        <v>7.9466719444444404E-4</v>
      </c>
      <c r="H2836" s="260">
        <v>0.24997721880670001</v>
      </c>
      <c r="I2836" s="260">
        <v>1.794005323E-4</v>
      </c>
      <c r="J2836" s="260">
        <v>6.9510372851010606E-4</v>
      </c>
      <c r="K2836" s="260">
        <v>0.25164639016019003</v>
      </c>
      <c r="L2836" s="301">
        <f t="shared" si="89"/>
        <v>0.90592700457668407</v>
      </c>
      <c r="M2836" s="459">
        <f>IFERROR((Tableau1[[#This Row],[Scope 1
(kg CO2-eq)]]+Tableau1[[#This Row],[Scope 2 energy
(kg CO2-eq)]]+Tableau1[[#This Row],[Scope 2 Infrastructure
(kg CO2-eq)]])/Tableau1[[#This Row],[Total CO2-emissions
(kg CO2-eq)
for scope 3 use ]],"")</f>
        <v>0.99723777628479748</v>
      </c>
      <c r="N2836" s="436" t="s">
        <v>436</v>
      </c>
      <c r="O2836" s="259">
        <v>3.6</v>
      </c>
      <c r="P2836" s="259" t="s">
        <v>4258</v>
      </c>
      <c r="Q2836" s="259" t="s">
        <v>5278</v>
      </c>
    </row>
    <row r="2837" spans="1:17" ht="21.75" customHeight="1">
      <c r="A2837" s="301" t="s">
        <v>4258</v>
      </c>
      <c r="B2837" s="301" t="s">
        <v>5278</v>
      </c>
      <c r="C2837" s="316" t="s">
        <v>8896</v>
      </c>
      <c r="D2837" s="465" t="s">
        <v>436</v>
      </c>
      <c r="E2837" s="465" t="s">
        <v>6022</v>
      </c>
      <c r="F2837" s="469" t="str">
        <f t="shared" si="88"/>
        <v>other</v>
      </c>
      <c r="G2837" s="260">
        <v>7.9989097222222204E-4</v>
      </c>
      <c r="H2837" s="260">
        <v>0.21428251133750001</v>
      </c>
      <c r="I2837" s="260">
        <v>1.8128259999999999E-4</v>
      </c>
      <c r="J2837" s="260">
        <v>6.9513176044055794E-4</v>
      </c>
      <c r="K2837" s="260">
        <v>0.21595881618583301</v>
      </c>
      <c r="L2837" s="301">
        <f t="shared" si="89"/>
        <v>0.77745173826899883</v>
      </c>
      <c r="M2837" s="459">
        <f>IFERROR((Tableau1[[#This Row],[Scope 1
(kg CO2-eq)]]+Tableau1[[#This Row],[Scope 2 energy
(kg CO2-eq)]]+Tableau1[[#This Row],[Scope 2 Infrastructure
(kg CO2-eq)]])/Tableau1[[#This Row],[Total CO2-emissions
(kg CO2-eq)
for scope 3 use ]],"")</f>
        <v>0.9967811859298551</v>
      </c>
      <c r="N2837" s="436" t="s">
        <v>436</v>
      </c>
      <c r="O2837" s="259">
        <v>3.6</v>
      </c>
      <c r="P2837" s="259" t="s">
        <v>4258</v>
      </c>
      <c r="Q2837" s="259" t="s">
        <v>5278</v>
      </c>
    </row>
    <row r="2838" spans="1:17" ht="21.75" customHeight="1">
      <c r="A2838" s="301" t="s">
        <v>4258</v>
      </c>
      <c r="B2838" s="301" t="s">
        <v>5278</v>
      </c>
      <c r="C2838" s="316" t="s">
        <v>8897</v>
      </c>
      <c r="D2838" s="465" t="s">
        <v>436</v>
      </c>
      <c r="E2838" s="465" t="s">
        <v>6059</v>
      </c>
      <c r="F2838" s="469" t="str">
        <f t="shared" si="88"/>
        <v>other</v>
      </c>
      <c r="G2838" s="260">
        <v>8.26597536111111E-4</v>
      </c>
      <c r="H2838" s="260">
        <v>0.22153062650999999</v>
      </c>
      <c r="I2838" s="260">
        <v>1.9130294999999999E-4</v>
      </c>
      <c r="J2838" s="260">
        <v>6.9527507368500891E-4</v>
      </c>
      <c r="K2838" s="260">
        <v>0.22324380126188301</v>
      </c>
      <c r="L2838" s="301">
        <f t="shared" si="89"/>
        <v>0.80367768454277888</v>
      </c>
      <c r="M2838" s="459">
        <f>IFERROR((Tableau1[[#This Row],[Scope 1
(kg CO2-eq)]]+Tableau1[[#This Row],[Scope 2 energy
(kg CO2-eq)]]+Tableau1[[#This Row],[Scope 2 Infrastructure
(kg CO2-eq)]])/Tableau1[[#This Row],[Total CO2-emissions
(kg CO2-eq)
for scope 3 use ]],"")</f>
        <v>0.99688558310760755</v>
      </c>
      <c r="N2838" s="436" t="s">
        <v>436</v>
      </c>
      <c r="O2838" s="259">
        <v>3.6</v>
      </c>
      <c r="P2838" s="259" t="s">
        <v>4258</v>
      </c>
      <c r="Q2838" s="259" t="s">
        <v>5278</v>
      </c>
    </row>
    <row r="2839" spans="1:17" ht="21.75" customHeight="1">
      <c r="A2839" s="301" t="s">
        <v>4258</v>
      </c>
      <c r="B2839" s="301" t="s">
        <v>5278</v>
      </c>
      <c r="C2839" s="316" t="s">
        <v>8898</v>
      </c>
      <c r="D2839" s="465" t="s">
        <v>436</v>
      </c>
      <c r="E2839" s="465" t="s">
        <v>6018</v>
      </c>
      <c r="F2839" s="469" t="str">
        <f t="shared" si="88"/>
        <v>other</v>
      </c>
      <c r="G2839" s="260">
        <v>7.9447130277777805E-4</v>
      </c>
      <c r="H2839" s="260">
        <v>0.17022443846839999</v>
      </c>
      <c r="I2839" s="260">
        <v>1.793478252E-4</v>
      </c>
      <c r="J2839" s="260">
        <v>6.9510267731271195E-4</v>
      </c>
      <c r="K2839" s="260">
        <v>0.171893360511993</v>
      </c>
      <c r="L2839" s="301">
        <f t="shared" si="89"/>
        <v>0.61881609784317482</v>
      </c>
      <c r="M2839" s="459">
        <f>IFERROR((Tableau1[[#This Row],[Scope 1
(kg CO2-eq)]]+Tableau1[[#This Row],[Scope 2 energy
(kg CO2-eq)]]+Tableau1[[#This Row],[Scope 2 Infrastructure
(kg CO2-eq)]])/Tableau1[[#This Row],[Total CO2-emissions
(kg CO2-eq)
for scope 3 use ]],"")</f>
        <v>0.99595619683305481</v>
      </c>
      <c r="N2839" s="436" t="s">
        <v>436</v>
      </c>
      <c r="O2839" s="259">
        <v>3.6</v>
      </c>
      <c r="P2839" s="259" t="s">
        <v>4258</v>
      </c>
      <c r="Q2839" s="259" t="s">
        <v>5278</v>
      </c>
    </row>
    <row r="2840" spans="1:17" ht="21.75" customHeight="1">
      <c r="A2840" s="301" t="s">
        <v>4258</v>
      </c>
      <c r="B2840" s="301" t="s">
        <v>5278</v>
      </c>
      <c r="C2840" s="316" t="s">
        <v>8899</v>
      </c>
      <c r="D2840" s="465" t="s">
        <v>436</v>
      </c>
      <c r="E2840" s="465" t="s">
        <v>6060</v>
      </c>
      <c r="F2840" s="469" t="str">
        <f t="shared" si="88"/>
        <v>other</v>
      </c>
      <c r="G2840" s="260">
        <v>7.8865985E-4</v>
      </c>
      <c r="H2840" s="260">
        <v>0.125494283378</v>
      </c>
      <c r="I2840" s="260">
        <v>1.772747525E-4</v>
      </c>
      <c r="J2840" s="260">
        <v>6.9507149179009E-4</v>
      </c>
      <c r="K2840" s="260">
        <v>0.12715528961691799</v>
      </c>
      <c r="L2840" s="301">
        <f t="shared" si="89"/>
        <v>0.45775904262090478</v>
      </c>
      <c r="M2840" s="459">
        <f>IFERROR((Tableau1[[#This Row],[Scope 1
(kg CO2-eq)]]+Tableau1[[#This Row],[Scope 2 energy
(kg CO2-eq)]]+Tableau1[[#This Row],[Scope 2 Infrastructure
(kg CO2-eq)]])/Tableau1[[#This Row],[Total CO2-emissions
(kg CO2-eq)
for scope 3 use ]],"")</f>
        <v>0.99453367894869327</v>
      </c>
      <c r="N2840" s="436" t="s">
        <v>436</v>
      </c>
      <c r="O2840" s="259">
        <v>3.6</v>
      </c>
      <c r="P2840" s="259" t="s">
        <v>4258</v>
      </c>
      <c r="Q2840" s="259" t="s">
        <v>5278</v>
      </c>
    </row>
    <row r="2841" spans="1:17" ht="21.75" customHeight="1">
      <c r="A2841" s="301" t="s">
        <v>4258</v>
      </c>
      <c r="B2841" s="301" t="s">
        <v>5278</v>
      </c>
      <c r="C2841" s="316" t="s">
        <v>8900</v>
      </c>
      <c r="D2841" s="465" t="s">
        <v>436</v>
      </c>
      <c r="E2841" s="465" t="s">
        <v>119</v>
      </c>
      <c r="F2841" s="469" t="str">
        <f t="shared" si="88"/>
        <v>other</v>
      </c>
      <c r="G2841" s="260">
        <v>3.27752877222222E-4</v>
      </c>
      <c r="H2841" s="260">
        <v>2.5708202771799998E-2</v>
      </c>
      <c r="I2841" s="260">
        <v>1.7889365499999999E-4</v>
      </c>
      <c r="J2841" s="260">
        <v>6.9259816448632809E-4</v>
      </c>
      <c r="K2841" s="260">
        <v>2.6907448753253401E-2</v>
      </c>
      <c r="L2841" s="301">
        <f t="shared" si="89"/>
        <v>9.6866815511712251E-2</v>
      </c>
      <c r="M2841" s="459">
        <f>IFERROR((Tableau1[[#This Row],[Scope 1
(kg CO2-eq)]]+Tableau1[[#This Row],[Scope 2 energy
(kg CO2-eq)]]+Tableau1[[#This Row],[Scope 2 Infrastructure
(kg CO2-eq)]])/Tableau1[[#This Row],[Total CO2-emissions
(kg CO2-eq)
for scope 3 use ]],"")</f>
        <v>0.97425993613952588</v>
      </c>
      <c r="N2841" s="436" t="s">
        <v>436</v>
      </c>
      <c r="O2841" s="259">
        <v>3.6</v>
      </c>
      <c r="P2841" s="259" t="s">
        <v>4258</v>
      </c>
      <c r="Q2841" s="259" t="s">
        <v>5278</v>
      </c>
    </row>
    <row r="2842" spans="1:17" ht="21.75" customHeight="1">
      <c r="A2842" s="301" t="s">
        <v>4258</v>
      </c>
      <c r="B2842" s="301" t="s">
        <v>5278</v>
      </c>
      <c r="C2842" s="316" t="s">
        <v>8901</v>
      </c>
      <c r="D2842" s="465" t="s">
        <v>436</v>
      </c>
      <c r="E2842" s="465" t="s">
        <v>6034</v>
      </c>
      <c r="F2842" s="469" t="str">
        <f t="shared" si="88"/>
        <v>other</v>
      </c>
      <c r="G2842" s="260">
        <v>8.0367821111111096E-4</v>
      </c>
      <c r="H2842" s="260">
        <v>0.1634977605987</v>
      </c>
      <c r="I2842" s="260">
        <v>1.8264197649999999E-4</v>
      </c>
      <c r="J2842" s="260">
        <v>6.9515208359013903E-4</v>
      </c>
      <c r="K2842" s="260">
        <v>0.16517923188601999</v>
      </c>
      <c r="L2842" s="301">
        <f t="shared" si="89"/>
        <v>0.59464523478967202</v>
      </c>
      <c r="M2842" s="459">
        <f>IFERROR((Tableau1[[#This Row],[Scope 1
(kg CO2-eq)]]+Tableau1[[#This Row],[Scope 2 energy
(kg CO2-eq)]]+Tableau1[[#This Row],[Scope 2 Infrastructure
(kg CO2-eq)]])/Tableau1[[#This Row],[Total CO2-emissions
(kg CO2-eq)
for scope 3 use ]],"")</f>
        <v>0.99579153449394553</v>
      </c>
      <c r="N2842" s="436" t="s">
        <v>436</v>
      </c>
      <c r="O2842" s="259">
        <v>3.6</v>
      </c>
      <c r="P2842" s="259" t="s">
        <v>4258</v>
      </c>
      <c r="Q2842" s="259" t="s">
        <v>5278</v>
      </c>
    </row>
    <row r="2843" spans="1:17" ht="21.75" customHeight="1">
      <c r="A2843" s="301" t="s">
        <v>4258</v>
      </c>
      <c r="B2843" s="301" t="s">
        <v>5278</v>
      </c>
      <c r="C2843" s="316" t="s">
        <v>8902</v>
      </c>
      <c r="D2843" s="465" t="s">
        <v>436</v>
      </c>
      <c r="E2843" s="465" t="s">
        <v>122</v>
      </c>
      <c r="F2843" s="469" t="str">
        <f t="shared" si="88"/>
        <v>other</v>
      </c>
      <c r="G2843" s="260">
        <v>8.0596361388888898E-4</v>
      </c>
      <c r="H2843" s="260">
        <v>0.19772177848879999</v>
      </c>
      <c r="I2843" s="260">
        <v>1.8349454759999999E-4</v>
      </c>
      <c r="J2843" s="260">
        <v>6.9516434755971111E-4</v>
      </c>
      <c r="K2843" s="260">
        <v>0.19940640024161599</v>
      </c>
      <c r="L2843" s="301">
        <f t="shared" si="89"/>
        <v>0.71786304086981756</v>
      </c>
      <c r="M2843" s="459">
        <f>IFERROR((Tableau1[[#This Row],[Scope 1
(kg CO2-eq)]]+Tableau1[[#This Row],[Scope 2 energy
(kg CO2-eq)]]+Tableau1[[#This Row],[Scope 2 Infrastructure
(kg CO2-eq)]])/Tableau1[[#This Row],[Total CO2-emissions
(kg CO2-eq)
for scope 3 use ]],"")</f>
        <v>0.99651383511018299</v>
      </c>
      <c r="N2843" s="436" t="s">
        <v>436</v>
      </c>
      <c r="O2843" s="259">
        <v>3.6</v>
      </c>
      <c r="P2843" s="259" t="s">
        <v>4258</v>
      </c>
      <c r="Q2843" s="259" t="s">
        <v>5278</v>
      </c>
    </row>
    <row r="2844" spans="1:17" ht="21.75" customHeight="1">
      <c r="A2844" s="301" t="s">
        <v>4258</v>
      </c>
      <c r="B2844" s="301" t="s">
        <v>5278</v>
      </c>
      <c r="C2844" s="316" t="s">
        <v>8903</v>
      </c>
      <c r="D2844" s="465" t="s">
        <v>436</v>
      </c>
      <c r="E2844" s="465" t="s">
        <v>6046</v>
      </c>
      <c r="F2844" s="469" t="str">
        <f t="shared" si="88"/>
        <v>other</v>
      </c>
      <c r="G2844" s="260">
        <v>8.1164447222222197E-4</v>
      </c>
      <c r="H2844" s="260">
        <v>0.18767419975710001</v>
      </c>
      <c r="I2844" s="260">
        <v>1.8560370780000001E-4</v>
      </c>
      <c r="J2844" s="260">
        <v>6.9519483228407803E-4</v>
      </c>
      <c r="K2844" s="260">
        <v>0.18936664497421701</v>
      </c>
      <c r="L2844" s="301">
        <f t="shared" si="89"/>
        <v>0.68171992190718123</v>
      </c>
      <c r="M2844" s="459">
        <f>IFERROR((Tableau1[[#This Row],[Scope 1
(kg CO2-eq)]]+Tableau1[[#This Row],[Scope 2 energy
(kg CO2-eq)]]+Tableau1[[#This Row],[Scope 2 Infrastructure
(kg CO2-eq)]])/Tableau1[[#This Row],[Total CO2-emissions
(kg CO2-eq)
for scope 3 use ]],"")</f>
        <v>0.99632883057526089</v>
      </c>
      <c r="N2844" s="436" t="s">
        <v>436</v>
      </c>
      <c r="O2844" s="259">
        <v>3.6</v>
      </c>
      <c r="P2844" s="259" t="s">
        <v>4258</v>
      </c>
      <c r="Q2844" s="259" t="s">
        <v>5278</v>
      </c>
    </row>
    <row r="2845" spans="1:17" ht="21.75" customHeight="1">
      <c r="A2845" s="301" t="s">
        <v>4258</v>
      </c>
      <c r="B2845" s="301" t="s">
        <v>5278</v>
      </c>
      <c r="C2845" s="316" t="s">
        <v>8904</v>
      </c>
      <c r="D2845" s="465" t="s">
        <v>436</v>
      </c>
      <c r="E2845" s="465" t="s">
        <v>6052</v>
      </c>
      <c r="F2845" s="469" t="str">
        <f t="shared" si="88"/>
        <v>other</v>
      </c>
      <c r="G2845" s="260">
        <v>8.1210155277777795E-4</v>
      </c>
      <c r="H2845" s="260">
        <v>0.13266372482639999</v>
      </c>
      <c r="I2845" s="260">
        <v>1.8576092159999999E-4</v>
      </c>
      <c r="J2845" s="260">
        <v>6.9519728507800205E-4</v>
      </c>
      <c r="K2845" s="260">
        <v>0.134356784470687</v>
      </c>
      <c r="L2845" s="301">
        <f t="shared" si="89"/>
        <v>0.48368442409447321</v>
      </c>
      <c r="M2845" s="459">
        <f>IFERROR((Tableau1[[#This Row],[Scope 1
(kg CO2-eq)]]+Tableau1[[#This Row],[Scope 2 energy
(kg CO2-eq)]]+Tableau1[[#This Row],[Scope 2 Infrastructure
(kg CO2-eq)]])/Tableau1[[#This Row],[Total CO2-emissions
(kg CO2-eq)
for scope 3 use ]],"")</f>
        <v>0.99482573825618081</v>
      </c>
      <c r="N2845" s="436" t="s">
        <v>436</v>
      </c>
      <c r="O2845" s="259">
        <v>3.6</v>
      </c>
      <c r="P2845" s="259" t="s">
        <v>4258</v>
      </c>
      <c r="Q2845" s="259" t="s">
        <v>5278</v>
      </c>
    </row>
    <row r="2846" spans="1:17" ht="21.75" customHeight="1">
      <c r="A2846" s="301" t="s">
        <v>4258</v>
      </c>
      <c r="B2846" s="301" t="s">
        <v>5278</v>
      </c>
      <c r="C2846" s="316" t="s">
        <v>8905</v>
      </c>
      <c r="D2846" s="465" t="s">
        <v>436</v>
      </c>
      <c r="E2846" s="465" t="s">
        <v>6061</v>
      </c>
      <c r="F2846" s="469" t="str">
        <f t="shared" si="88"/>
        <v>other</v>
      </c>
      <c r="G2846" s="260">
        <v>8.0504945277777801E-4</v>
      </c>
      <c r="H2846" s="260">
        <v>0.2188683574368</v>
      </c>
      <c r="I2846" s="260">
        <v>1.8314683200000001E-4</v>
      </c>
      <c r="J2846" s="260">
        <v>6.9515944197188204E-4</v>
      </c>
      <c r="K2846" s="260">
        <v>0.220551713341267</v>
      </c>
      <c r="L2846" s="301">
        <f t="shared" si="89"/>
        <v>0.79398616802856126</v>
      </c>
      <c r="M2846" s="459">
        <f>IFERROR((Tableau1[[#This Row],[Scope 1
(kg CO2-eq)]]+Tableau1[[#This Row],[Scope 2 energy
(kg CO2-eq)]]+Tableau1[[#This Row],[Scope 2 Infrastructure
(kg CO2-eq)]])/Tableau1[[#This Row],[Total CO2-emissions
(kg CO2-eq)
for scope 3 use ]],"")</f>
        <v>0.99684808787400547</v>
      </c>
      <c r="N2846" s="436" t="s">
        <v>436</v>
      </c>
      <c r="O2846" s="259">
        <v>3.6</v>
      </c>
      <c r="P2846" s="259" t="s">
        <v>4258</v>
      </c>
      <c r="Q2846" s="259" t="s">
        <v>5278</v>
      </c>
    </row>
    <row r="2847" spans="1:17" ht="21.75" customHeight="1">
      <c r="A2847" s="301" t="s">
        <v>4258</v>
      </c>
      <c r="B2847" s="301" t="s">
        <v>5278</v>
      </c>
      <c r="C2847" s="316" t="s">
        <v>8906</v>
      </c>
      <c r="D2847" s="465" t="s">
        <v>436</v>
      </c>
      <c r="E2847" s="465" t="s">
        <v>6065</v>
      </c>
      <c r="F2847" s="469" t="str">
        <f t="shared" si="88"/>
        <v>other</v>
      </c>
      <c r="G2847" s="260">
        <v>7.8852925555555604E-4</v>
      </c>
      <c r="H2847" s="260">
        <v>0.17168348469360001</v>
      </c>
      <c r="I2847" s="260">
        <v>1.7722206479999999E-4</v>
      </c>
      <c r="J2847" s="260">
        <v>6.950707909918239E-4</v>
      </c>
      <c r="K2847" s="260">
        <v>0.17334430595258499</v>
      </c>
      <c r="L2847" s="301">
        <f t="shared" si="89"/>
        <v>0.62403950142930598</v>
      </c>
      <c r="M2847" s="459">
        <f>IFERROR((Tableau1[[#This Row],[Scope 1
(kg CO2-eq)]]+Tableau1[[#This Row],[Scope 2 energy
(kg CO2-eq)]]+Tableau1[[#This Row],[Scope 2 Infrastructure
(kg CO2-eq)]])/Tableau1[[#This Row],[Total CO2-emissions
(kg CO2-eq)
for scope 3 use ]],"")</f>
        <v>0.99599023495574446</v>
      </c>
      <c r="N2847" s="436" t="s">
        <v>436</v>
      </c>
      <c r="O2847" s="259">
        <v>3.6</v>
      </c>
      <c r="P2847" s="259" t="s">
        <v>4258</v>
      </c>
      <c r="Q2847" s="259" t="s">
        <v>5278</v>
      </c>
    </row>
    <row r="2848" spans="1:17" ht="21.75" customHeight="1">
      <c r="A2848" s="301" t="s">
        <v>4258</v>
      </c>
      <c r="B2848" s="301" t="s">
        <v>5278</v>
      </c>
      <c r="C2848" s="316" t="s">
        <v>8907</v>
      </c>
      <c r="D2848" s="465" t="s">
        <v>436</v>
      </c>
      <c r="E2848" s="465" t="s">
        <v>6047</v>
      </c>
      <c r="F2848" s="469" t="str">
        <f t="shared" si="88"/>
        <v>other</v>
      </c>
      <c r="G2848" s="260">
        <v>7.9767086666666703E-4</v>
      </c>
      <c r="H2848" s="260">
        <v>0.20246105467350001</v>
      </c>
      <c r="I2848" s="260">
        <v>1.8048086489999999E-4</v>
      </c>
      <c r="J2848" s="260">
        <v>6.9511984687012287E-4</v>
      </c>
      <c r="K2848" s="260">
        <v>0.20413432587973601</v>
      </c>
      <c r="L2848" s="301">
        <f t="shared" si="89"/>
        <v>0.73488357316704966</v>
      </c>
      <c r="M2848" s="459">
        <f>IFERROR((Tableau1[[#This Row],[Scope 1
(kg CO2-eq)]]+Tableau1[[#This Row],[Scope 2 energy
(kg CO2-eq)]]+Tableau1[[#This Row],[Scope 2 Infrastructure
(kg CO2-eq)]])/Tableau1[[#This Row],[Total CO2-emissions
(kg CO2-eq)
for scope 3 use ]],"")</f>
        <v>0.99659479378750404</v>
      </c>
      <c r="N2848" s="436" t="s">
        <v>436</v>
      </c>
      <c r="O2848" s="259">
        <v>3.6</v>
      </c>
      <c r="P2848" s="259" t="s">
        <v>4258</v>
      </c>
      <c r="Q2848" s="259" t="s">
        <v>5278</v>
      </c>
    </row>
    <row r="2849" spans="1:17" ht="21.75" customHeight="1">
      <c r="A2849" s="301" t="s">
        <v>4258</v>
      </c>
      <c r="B2849" s="301" t="s">
        <v>5278</v>
      </c>
      <c r="C2849" s="316" t="s">
        <v>8908</v>
      </c>
      <c r="D2849" s="465" t="s">
        <v>436</v>
      </c>
      <c r="E2849" s="465" t="s">
        <v>6066</v>
      </c>
      <c r="F2849" s="469" t="str">
        <f t="shared" si="88"/>
        <v>other</v>
      </c>
      <c r="G2849" s="260">
        <v>8.1059971666666705E-4</v>
      </c>
      <c r="H2849" s="260">
        <v>0.188162041275</v>
      </c>
      <c r="I2849" s="260">
        <v>1.8520314999999999E-4</v>
      </c>
      <c r="J2849" s="260">
        <v>6.9518922589799305E-4</v>
      </c>
      <c r="K2849" s="260">
        <v>0.189853033017888</v>
      </c>
      <c r="L2849" s="301">
        <f t="shared" si="89"/>
        <v>0.68347091886439681</v>
      </c>
      <c r="M2849" s="459">
        <f>IFERROR((Tableau1[[#This Row],[Scope 1
(kg CO2-eq)]]+Tableau1[[#This Row],[Scope 2 energy
(kg CO2-eq)]]+Tableau1[[#This Row],[Scope 2 Infrastructure
(kg CO2-eq)]])/Tableau1[[#This Row],[Total CO2-emissions
(kg CO2-eq)
for scope 3 use ]],"")</f>
        <v>0.99633827879823322</v>
      </c>
      <c r="N2849" s="436" t="s">
        <v>436</v>
      </c>
      <c r="O2849" s="259">
        <v>3.6</v>
      </c>
      <c r="P2849" s="259" t="s">
        <v>4258</v>
      </c>
      <c r="Q2849" s="259" t="s">
        <v>5278</v>
      </c>
    </row>
    <row r="2850" spans="1:17" ht="21.75" customHeight="1">
      <c r="A2850" s="301" t="s">
        <v>4258</v>
      </c>
      <c r="B2850" s="301" t="s">
        <v>5278</v>
      </c>
      <c r="C2850" s="316" t="s">
        <v>8909</v>
      </c>
      <c r="D2850" s="465" t="s">
        <v>436</v>
      </c>
      <c r="E2850" s="465" t="s">
        <v>123</v>
      </c>
      <c r="F2850" s="469" t="str">
        <f t="shared" si="88"/>
        <v>other</v>
      </c>
      <c r="G2850" s="260">
        <v>7.7951823888888902E-4</v>
      </c>
      <c r="H2850" s="260">
        <v>0.1761190588248</v>
      </c>
      <c r="I2850" s="260">
        <v>1.7412161260000001E-4</v>
      </c>
      <c r="J2850" s="260">
        <v>6.9502243591179104E-4</v>
      </c>
      <c r="K2850" s="260">
        <v>0.17776772075023001</v>
      </c>
      <c r="L2850" s="301">
        <f t="shared" si="89"/>
        <v>0.63996379470082809</v>
      </c>
      <c r="M2850" s="459">
        <f>IFERROR((Tableau1[[#This Row],[Scope 1
(kg CO2-eq)]]+Tableau1[[#This Row],[Scope 2 energy
(kg CO2-eq)]]+Tableau1[[#This Row],[Scope 2 Infrastructure
(kg CO2-eq)]])/Tableau1[[#This Row],[Total CO2-emissions
(kg CO2-eq)
for scope 3 use ]],"")</f>
        <v>0.996090279658152</v>
      </c>
      <c r="N2850" s="436" t="s">
        <v>436</v>
      </c>
      <c r="O2850" s="259">
        <v>3.6</v>
      </c>
      <c r="P2850" s="259" t="s">
        <v>4258</v>
      </c>
      <c r="Q2850" s="259" t="s">
        <v>5278</v>
      </c>
    </row>
    <row r="2851" spans="1:17" ht="21.75" customHeight="1">
      <c r="A2851" s="301" t="s">
        <v>4258</v>
      </c>
      <c r="B2851" s="301" t="s">
        <v>5278</v>
      </c>
      <c r="C2851" s="316" t="s">
        <v>8910</v>
      </c>
      <c r="D2851" s="465" t="s">
        <v>436</v>
      </c>
      <c r="E2851" s="465" t="s">
        <v>6067</v>
      </c>
      <c r="F2851" s="469" t="str">
        <f t="shared" si="88"/>
        <v>other</v>
      </c>
      <c r="G2851" s="260">
        <v>8.1673765555555602E-4</v>
      </c>
      <c r="H2851" s="260">
        <v>0.1207223115548</v>
      </c>
      <c r="I2851" s="260">
        <v>1.875033892E-4</v>
      </c>
      <c r="J2851" s="260">
        <v>6.9522216341627401E-4</v>
      </c>
      <c r="K2851" s="260">
        <v>0.12242177335483199</v>
      </c>
      <c r="L2851" s="301">
        <f t="shared" si="89"/>
        <v>0.44071838407739516</v>
      </c>
      <c r="M2851" s="459">
        <f>IFERROR((Tableau1[[#This Row],[Scope 1
(kg CO2-eq)]]+Tableau1[[#This Row],[Scope 2 energy
(kg CO2-eq)]]+Tableau1[[#This Row],[Scope 2 Infrastructure
(kg CO2-eq)]])/Tableau1[[#This Row],[Total CO2-emissions
(kg CO2-eq)
for scope 3 use ]],"")</f>
        <v>0.99432110207012447</v>
      </c>
      <c r="N2851" s="436" t="s">
        <v>436</v>
      </c>
      <c r="O2851" s="259">
        <v>3.6</v>
      </c>
      <c r="P2851" s="259" t="s">
        <v>4258</v>
      </c>
      <c r="Q2851" s="259" t="s">
        <v>5278</v>
      </c>
    </row>
    <row r="2852" spans="1:17" ht="21.75" customHeight="1">
      <c r="A2852" s="301" t="s">
        <v>4258</v>
      </c>
      <c r="B2852" s="301" t="s">
        <v>5278</v>
      </c>
      <c r="C2852" s="316" t="s">
        <v>8911</v>
      </c>
      <c r="D2852" s="465" t="s">
        <v>436</v>
      </c>
      <c r="E2852" s="465" t="s">
        <v>6076</v>
      </c>
      <c r="F2852" s="469" t="str">
        <f t="shared" si="88"/>
        <v>other</v>
      </c>
      <c r="G2852" s="260">
        <v>3.8123783194444398E-4</v>
      </c>
      <c r="H2852" s="260">
        <v>0.24288755145570001</v>
      </c>
      <c r="I2852" s="260">
        <v>1.792662822E-4</v>
      </c>
      <c r="J2852" s="260">
        <v>6.92885176414256E-4</v>
      </c>
      <c r="K2852" s="260">
        <v>0.244140939576099</v>
      </c>
      <c r="L2852" s="301">
        <f t="shared" si="89"/>
        <v>0.87890738247395639</v>
      </c>
      <c r="M2852" s="459">
        <f>IFERROR((Tableau1[[#This Row],[Scope 1
(kg CO2-eq)]]+Tableau1[[#This Row],[Scope 2 energy
(kg CO2-eq)]]+Tableau1[[#This Row],[Scope 2 Infrastructure
(kg CO2-eq)]])/Tableau1[[#This Row],[Total CO2-emissions
(kg CO2-eq)
for scope 3 use ]],"")</f>
        <v>0.99716195076721825</v>
      </c>
      <c r="N2852" s="436" t="s">
        <v>436</v>
      </c>
      <c r="O2852" s="259">
        <v>3.6</v>
      </c>
      <c r="P2852" s="259" t="s">
        <v>4258</v>
      </c>
      <c r="Q2852" s="259" t="s">
        <v>5278</v>
      </c>
    </row>
    <row r="2853" spans="1:17" ht="21.75" customHeight="1">
      <c r="A2853" s="301" t="s">
        <v>4258</v>
      </c>
      <c r="B2853" s="301" t="s">
        <v>5278</v>
      </c>
      <c r="C2853" s="316" t="s">
        <v>8912</v>
      </c>
      <c r="D2853" s="465" t="s">
        <v>436</v>
      </c>
      <c r="E2853" s="465" t="s">
        <v>6029</v>
      </c>
      <c r="F2853" s="469" t="str">
        <f t="shared" si="88"/>
        <v>other</v>
      </c>
      <c r="G2853" s="260">
        <v>7.8931282222222197E-4</v>
      </c>
      <c r="H2853" s="260">
        <v>0.21434475300600001</v>
      </c>
      <c r="I2853" s="260">
        <v>1.7750169839999999E-4</v>
      </c>
      <c r="J2853" s="260">
        <v>6.9507499578139794E-4</v>
      </c>
      <c r="K2853" s="260">
        <v>0.21600664215368501</v>
      </c>
      <c r="L2853" s="301">
        <f t="shared" si="89"/>
        <v>0.77762391175326606</v>
      </c>
      <c r="M2853" s="459">
        <f>IFERROR((Tableau1[[#This Row],[Scope 1
(kg CO2-eq)]]+Tableau1[[#This Row],[Scope 2 energy
(kg CO2-eq)]]+Tableau1[[#This Row],[Scope 2 Infrastructure
(kg CO2-eq)]])/Tableau1[[#This Row],[Total CO2-emissions
(kg CO2-eq)
for scope 3 use ]],"")</f>
        <v>0.99678216086258942</v>
      </c>
      <c r="N2853" s="436" t="s">
        <v>436</v>
      </c>
      <c r="O2853" s="259">
        <v>3.6</v>
      </c>
      <c r="P2853" s="259" t="s">
        <v>4258</v>
      </c>
      <c r="Q2853" s="259" t="s">
        <v>5278</v>
      </c>
    </row>
    <row r="2854" spans="1:17" ht="21.75" customHeight="1">
      <c r="A2854" s="301" t="s">
        <v>4258</v>
      </c>
      <c r="B2854" s="301" t="s">
        <v>5278</v>
      </c>
      <c r="C2854" s="316" t="s">
        <v>8913</v>
      </c>
      <c r="D2854" s="465" t="s">
        <v>436</v>
      </c>
      <c r="E2854" s="465" t="s">
        <v>6027</v>
      </c>
      <c r="F2854" s="469" t="str">
        <f t="shared" si="88"/>
        <v>other</v>
      </c>
      <c r="G2854" s="260">
        <v>8.0648599166666698E-4</v>
      </c>
      <c r="H2854" s="260">
        <v>0.1763751667214</v>
      </c>
      <c r="I2854" s="260">
        <v>1.836872358E-4</v>
      </c>
      <c r="J2854" s="260">
        <v>6.9516715075276293E-4</v>
      </c>
      <c r="K2854" s="260">
        <v>0.178060505626946</v>
      </c>
      <c r="L2854" s="301">
        <f t="shared" si="89"/>
        <v>0.6410178202570056</v>
      </c>
      <c r="M2854" s="459">
        <f>IFERROR((Tableau1[[#This Row],[Scope 1
(kg CO2-eq)]]+Tableau1[[#This Row],[Scope 2 energy
(kg CO2-eq)]]+Tableau1[[#This Row],[Scope 2 Infrastructure
(kg CO2-eq)]])/Tableau1[[#This Row],[Total CO2-emissions
(kg CO2-eq)
for scope 3 use ]],"")</f>
        <v>0.9960959019203518</v>
      </c>
      <c r="N2854" s="436" t="s">
        <v>436</v>
      </c>
      <c r="O2854" s="259">
        <v>3.6</v>
      </c>
      <c r="P2854" s="259" t="s">
        <v>4258</v>
      </c>
      <c r="Q2854" s="259" t="s">
        <v>5278</v>
      </c>
    </row>
    <row r="2855" spans="1:17" ht="21.75" customHeight="1">
      <c r="A2855" s="301" t="s">
        <v>4258</v>
      </c>
      <c r="B2855" s="301" t="s">
        <v>5278</v>
      </c>
      <c r="C2855" s="316" t="s">
        <v>8914</v>
      </c>
      <c r="D2855" s="465" t="s">
        <v>436</v>
      </c>
      <c r="E2855" s="465" t="s">
        <v>6048</v>
      </c>
      <c r="F2855" s="469" t="str">
        <f t="shared" si="88"/>
        <v>other</v>
      </c>
      <c r="G2855" s="260">
        <v>8.1040382499999997E-4</v>
      </c>
      <c r="H2855" s="260">
        <v>0.31548812597280002</v>
      </c>
      <c r="I2855" s="260">
        <v>1.8513316260000001E-4</v>
      </c>
      <c r="J2855" s="260">
        <v>6.9518817470060003E-4</v>
      </c>
      <c r="K2855" s="260">
        <v>0.31717885073974</v>
      </c>
      <c r="L2855" s="301">
        <f t="shared" si="89"/>
        <v>1.141843862663064</v>
      </c>
      <c r="M2855" s="459">
        <f>IFERROR((Tableau1[[#This Row],[Scope 1
(kg CO2-eq)]]+Tableau1[[#This Row],[Scope 2 energy
(kg CO2-eq)]]+Tableau1[[#This Row],[Scope 2 Infrastructure
(kg CO2-eq)]])/Tableau1[[#This Row],[Total CO2-emissions
(kg CO2-eq)
for scope 3 use ]],"")</f>
        <v>0.99780821521448015</v>
      </c>
      <c r="N2855" s="436" t="s">
        <v>436</v>
      </c>
      <c r="O2855" s="259">
        <v>3.6</v>
      </c>
      <c r="P2855" s="259" t="s">
        <v>4258</v>
      </c>
      <c r="Q2855" s="259" t="s">
        <v>5278</v>
      </c>
    </row>
    <row r="2856" spans="1:17" ht="21.75" customHeight="1">
      <c r="A2856" s="301" t="s">
        <v>4258</v>
      </c>
      <c r="B2856" s="301" t="s">
        <v>5278</v>
      </c>
      <c r="C2856" s="316" t="s">
        <v>8915</v>
      </c>
      <c r="D2856" s="465" t="s">
        <v>436</v>
      </c>
      <c r="E2856" s="465" t="s">
        <v>6030</v>
      </c>
      <c r="F2856" s="469" t="str">
        <f t="shared" si="88"/>
        <v>other</v>
      </c>
      <c r="G2856" s="260">
        <v>8.0537593888888905E-4</v>
      </c>
      <c r="H2856" s="260">
        <v>0.132846171136</v>
      </c>
      <c r="I2856" s="260">
        <v>1.83285704E-4</v>
      </c>
      <c r="J2856" s="260">
        <v>6.9516119396754094E-4</v>
      </c>
      <c r="K2856" s="260">
        <v>0.134529993475698</v>
      </c>
      <c r="L2856" s="301">
        <f t="shared" si="89"/>
        <v>0.48430797651251278</v>
      </c>
      <c r="M2856" s="459">
        <f>IFERROR((Tableau1[[#This Row],[Scope 1
(kg CO2-eq)]]+Tableau1[[#This Row],[Scope 2 energy
(kg CO2-eq)]]+Tableau1[[#This Row],[Scope 2 Infrastructure
(kg CO2-eq)]])/Tableau1[[#This Row],[Total CO2-emissions
(kg CO2-eq)
for scope 3 use ]],"")</f>
        <v>0.99483267129619923</v>
      </c>
      <c r="N2856" s="436" t="s">
        <v>436</v>
      </c>
      <c r="O2856" s="259">
        <v>3.6</v>
      </c>
      <c r="P2856" s="259" t="s">
        <v>4258</v>
      </c>
      <c r="Q2856" s="259" t="s">
        <v>5278</v>
      </c>
    </row>
    <row r="2857" spans="1:17" ht="21.75" customHeight="1">
      <c r="A2857" s="301" t="s">
        <v>4258</v>
      </c>
      <c r="B2857" s="301" t="s">
        <v>5278</v>
      </c>
      <c r="C2857" s="316" t="s">
        <v>8916</v>
      </c>
      <c r="D2857" s="465" t="s">
        <v>436</v>
      </c>
      <c r="E2857" s="465" t="s">
        <v>6040</v>
      </c>
      <c r="F2857" s="469" t="str">
        <f t="shared" si="88"/>
        <v>other</v>
      </c>
      <c r="G2857" s="260">
        <v>8.2698931944444505E-4</v>
      </c>
      <c r="H2857" s="260">
        <v>0.14788640291040001</v>
      </c>
      <c r="I2857" s="260">
        <v>1.9145917140000001E-4</v>
      </c>
      <c r="J2857" s="260">
        <v>6.9527717607978487E-4</v>
      </c>
      <c r="K2857" s="260">
        <v>0.149600129296072</v>
      </c>
      <c r="L2857" s="301">
        <f t="shared" si="89"/>
        <v>0.53856046546585923</v>
      </c>
      <c r="M2857" s="459">
        <f>IFERROR((Tableau1[[#This Row],[Scope 1
(kg CO2-eq)]]+Tableau1[[#This Row],[Scope 2 energy
(kg CO2-eq)]]+Tableau1[[#This Row],[Scope 2 Infrastructure
(kg CO2-eq)]])/Tableau1[[#This Row],[Total CO2-emissions
(kg CO2-eq)
for scope 3 use ]],"")</f>
        <v>0.99535242450592054</v>
      </c>
      <c r="N2857" s="436" t="s">
        <v>436</v>
      </c>
      <c r="O2857" s="259">
        <v>3.6</v>
      </c>
      <c r="P2857" s="259" t="s">
        <v>4258</v>
      </c>
      <c r="Q2857" s="259" t="s">
        <v>5278</v>
      </c>
    </row>
    <row r="2858" spans="1:17" ht="21.75" customHeight="1">
      <c r="A2858" s="301" t="s">
        <v>4258</v>
      </c>
      <c r="B2858" s="301" t="s">
        <v>5278</v>
      </c>
      <c r="C2858" s="316" t="s">
        <v>8917</v>
      </c>
      <c r="D2858" s="465" t="s">
        <v>436</v>
      </c>
      <c r="E2858" s="465" t="s">
        <v>6028</v>
      </c>
      <c r="F2858" s="469" t="str">
        <f t="shared" si="88"/>
        <v>other</v>
      </c>
      <c r="G2858" s="260">
        <v>8.0478826388888901E-4</v>
      </c>
      <c r="H2858" s="260">
        <v>2.3501237492300001E-2</v>
      </c>
      <c r="I2858" s="260">
        <v>1.8305963929999999E-4</v>
      </c>
      <c r="J2858" s="260">
        <v>6.9515804037536091E-4</v>
      </c>
      <c r="K2858" s="260">
        <v>2.5184245562450601E-2</v>
      </c>
      <c r="L2858" s="301">
        <f t="shared" si="89"/>
        <v>9.0663284024822169E-2</v>
      </c>
      <c r="M2858" s="459">
        <f>IFERROR((Tableau1[[#This Row],[Scope 1
(kg CO2-eq)]]+Tableau1[[#This Row],[Scope 2 energy
(kg CO2-eq)]]+Tableau1[[#This Row],[Scope 2 Infrastructure
(kg CO2-eq)]])/Tableau1[[#This Row],[Total CO2-emissions
(kg CO2-eq)
for scope 3 use ]],"")</f>
        <v>0.97239702236710301</v>
      </c>
      <c r="N2858" s="436" t="s">
        <v>436</v>
      </c>
      <c r="O2858" s="259">
        <v>3.6</v>
      </c>
      <c r="P2858" s="259" t="s">
        <v>4258</v>
      </c>
      <c r="Q2858" s="259" t="s">
        <v>5278</v>
      </c>
    </row>
    <row r="2859" spans="1:17" ht="21.75" customHeight="1">
      <c r="A2859" s="301" t="s">
        <v>4258</v>
      </c>
      <c r="B2859" s="301" t="s">
        <v>5278</v>
      </c>
      <c r="C2859" s="316" t="s">
        <v>8918</v>
      </c>
      <c r="D2859" s="465" t="s">
        <v>436</v>
      </c>
      <c r="E2859" s="465" t="s">
        <v>6054</v>
      </c>
      <c r="F2859" s="469" t="str">
        <f t="shared" si="88"/>
        <v>other</v>
      </c>
      <c r="G2859" s="260">
        <v>7.9682200277777799E-4</v>
      </c>
      <c r="H2859" s="260">
        <v>0.16632510511779999</v>
      </c>
      <c r="I2859" s="260">
        <v>1.801849336E-4</v>
      </c>
      <c r="J2859" s="260">
        <v>6.9511529168142191E-4</v>
      </c>
      <c r="K2859" s="260">
        <v>0.16799722788135099</v>
      </c>
      <c r="L2859" s="301">
        <f t="shared" si="89"/>
        <v>0.60479002037286356</v>
      </c>
      <c r="M2859" s="459">
        <f>IFERROR((Tableau1[[#This Row],[Scope 1
(kg CO2-eq)]]+Tableau1[[#This Row],[Scope 2 energy
(kg CO2-eq)]]+Tableau1[[#This Row],[Scope 2 Infrastructure
(kg CO2-eq)]])/Tableau1[[#This Row],[Total CO2-emissions
(kg CO2-eq)
for scope 3 use ]],"")</f>
        <v>0.99586233751628239</v>
      </c>
      <c r="N2859" s="436" t="s">
        <v>436</v>
      </c>
      <c r="O2859" s="259">
        <v>3.6</v>
      </c>
      <c r="P2859" s="259" t="s">
        <v>4258</v>
      </c>
      <c r="Q2859" s="259" t="s">
        <v>5278</v>
      </c>
    </row>
    <row r="2860" spans="1:17" ht="21.75" customHeight="1">
      <c r="A2860" s="301" t="s">
        <v>4258</v>
      </c>
      <c r="B2860" s="301" t="s">
        <v>5278</v>
      </c>
      <c r="C2860" s="316" t="s">
        <v>8919</v>
      </c>
      <c r="D2860" s="465" t="s">
        <v>436</v>
      </c>
      <c r="E2860" s="465" t="s">
        <v>6049</v>
      </c>
      <c r="F2860" s="469" t="str">
        <f t="shared" si="88"/>
        <v>other</v>
      </c>
      <c r="G2860" s="260">
        <v>7.88398661111111E-4</v>
      </c>
      <c r="H2860" s="260">
        <v>7.0246773870000001E-2</v>
      </c>
      <c r="I2860" s="260">
        <v>1.77187626E-4</v>
      </c>
      <c r="J2860" s="260">
        <v>6.9507009019355889E-4</v>
      </c>
      <c r="K2860" s="260">
        <v>7.1907430553047297E-2</v>
      </c>
      <c r="L2860" s="301">
        <f t="shared" si="89"/>
        <v>0.25886674999097026</v>
      </c>
      <c r="M2860" s="459">
        <f>IFERROR((Tableau1[[#This Row],[Scope 1
(kg CO2-eq)]]+Tableau1[[#This Row],[Scope 2 energy
(kg CO2-eq)]]+Tableau1[[#This Row],[Scope 2 Infrastructure
(kg CO2-eq)]])/Tableau1[[#This Row],[Total CO2-emissions
(kg CO2-eq)
for scope 3 use ]],"")</f>
        <v>0.99033381681711696</v>
      </c>
      <c r="N2860" s="436" t="s">
        <v>436</v>
      </c>
      <c r="O2860" s="259">
        <v>3.6</v>
      </c>
      <c r="P2860" s="259" t="s">
        <v>4258</v>
      </c>
      <c r="Q2860" s="259" t="s">
        <v>5278</v>
      </c>
    </row>
    <row r="2861" spans="1:17" ht="21.75" customHeight="1">
      <c r="A2861" s="301" t="s">
        <v>4258</v>
      </c>
      <c r="B2861" s="301" t="s">
        <v>5280</v>
      </c>
      <c r="C2861" s="316" t="s">
        <v>8920</v>
      </c>
      <c r="D2861" s="465" t="s">
        <v>436</v>
      </c>
      <c r="E2861" s="465" t="s">
        <v>700</v>
      </c>
      <c r="F2861" s="469" t="str">
        <f t="shared" si="88"/>
        <v>CH</v>
      </c>
      <c r="G2861" s="260">
        <v>1.9324059944444401E-5</v>
      </c>
      <c r="H2861" s="260">
        <v>2.829947802E-3</v>
      </c>
      <c r="I2861" s="260">
        <v>1.8037510040000001E-4</v>
      </c>
      <c r="J2861" s="260">
        <v>6.9090354876624857E-4</v>
      </c>
      <c r="K2861" s="260">
        <v>3.7205500895326599E-3</v>
      </c>
      <c r="L2861" s="301">
        <f t="shared" si="89"/>
        <v>1.3393980322317575E-2</v>
      </c>
      <c r="M2861" s="459">
        <f>IFERROR((Tableau1[[#This Row],[Scope 1
(kg CO2-eq)]]+Tableau1[[#This Row],[Scope 2 energy
(kg CO2-eq)]]+Tableau1[[#This Row],[Scope 2 Infrastructure
(kg CO2-eq)]])/Tableau1[[#This Row],[Total CO2-emissions
(kg CO2-eq)
for scope 3 use ]],"")</f>
        <v>0.81430081290076106</v>
      </c>
      <c r="N2861" s="436" t="s">
        <v>436</v>
      </c>
      <c r="O2861" s="259">
        <v>3.6</v>
      </c>
      <c r="P2861" s="259" t="s">
        <v>4258</v>
      </c>
      <c r="Q2861" s="259" t="s">
        <v>5280</v>
      </c>
    </row>
    <row r="2862" spans="1:17" ht="21.75" customHeight="1">
      <c r="A2862" s="301" t="s">
        <v>4258</v>
      </c>
      <c r="B2862" s="301" t="s">
        <v>5278</v>
      </c>
      <c r="C2862" s="316" t="s">
        <v>8921</v>
      </c>
      <c r="D2862" s="465" t="s">
        <v>436</v>
      </c>
      <c r="E2862" s="465" t="s">
        <v>700</v>
      </c>
      <c r="F2862" s="469" t="str">
        <f t="shared" si="88"/>
        <v>CH</v>
      </c>
      <c r="G2862" s="260">
        <v>2.0093914194444401E-5</v>
      </c>
      <c r="H2862" s="260">
        <v>1.8806345494399999E-2</v>
      </c>
      <c r="I2862" s="260">
        <v>1.7969469639999999E-4</v>
      </c>
      <c r="J2862" s="260">
        <v>6.9094719941431354E-4</v>
      </c>
      <c r="K2862" s="260">
        <v>1.9697080930593799E-2</v>
      </c>
      <c r="L2862" s="301">
        <f t="shared" si="89"/>
        <v>7.0909491350137674E-2</v>
      </c>
      <c r="M2862" s="459">
        <f>IFERROR((Tableau1[[#This Row],[Scope 1
(kg CO2-eq)]]+Tableau1[[#This Row],[Scope 2 energy
(kg CO2-eq)]]+Tableau1[[#This Row],[Scope 2 Infrastructure
(kg CO2-eq)]])/Tableau1[[#This Row],[Total CO2-emissions
(kg CO2-eq)
for scope 3 use ]],"")</f>
        <v>0.96492135925957612</v>
      </c>
      <c r="N2862" s="436" t="s">
        <v>436</v>
      </c>
      <c r="O2862" s="259">
        <v>3.6</v>
      </c>
      <c r="P2862" s="259" t="s">
        <v>4258</v>
      </c>
      <c r="Q2862" s="259" t="s">
        <v>5278</v>
      </c>
    </row>
    <row r="2863" spans="1:17" ht="21.75" customHeight="1">
      <c r="A2863" s="301" t="s">
        <v>4258</v>
      </c>
      <c r="B2863" s="301" t="s">
        <v>5278</v>
      </c>
      <c r="C2863" s="316" t="s">
        <v>8922</v>
      </c>
      <c r="D2863" s="465" t="s">
        <v>436</v>
      </c>
      <c r="E2863" s="465" t="s">
        <v>700</v>
      </c>
      <c r="F2863" s="469" t="str">
        <f t="shared" si="88"/>
        <v>CH</v>
      </c>
      <c r="G2863" s="260">
        <v>1.82603681944444E-5</v>
      </c>
      <c r="H2863" s="260">
        <v>2.9182992695999999E-3</v>
      </c>
      <c r="I2863" s="260">
        <v>1.7682594160000001E-4</v>
      </c>
      <c r="J2863" s="260">
        <v>6.7790384813158958E-4</v>
      </c>
      <c r="K2863" s="260">
        <v>3.7912898460815102E-3</v>
      </c>
      <c r="L2863" s="301">
        <f t="shared" si="89"/>
        <v>1.3648643445893437E-2</v>
      </c>
      <c r="M2863" s="459">
        <f>IFERROR((Tableau1[[#This Row],[Scope 1
(kg CO2-eq)]]+Tableau1[[#This Row],[Scope 2 energy
(kg CO2-eq)]]+Tableau1[[#This Row],[Scope 2 Infrastructure
(kg CO2-eq)]])/Tableau1[[#This Row],[Total CO2-emissions
(kg CO2-eq)
for scope 3 use ]],"")</f>
        <v>0.82119429159769619</v>
      </c>
      <c r="N2863" s="436" t="s">
        <v>436</v>
      </c>
      <c r="O2863" s="259">
        <v>3.6</v>
      </c>
      <c r="P2863" s="259" t="s">
        <v>4258</v>
      </c>
      <c r="Q2863" s="259" t="s">
        <v>5278</v>
      </c>
    </row>
    <row r="2864" spans="1:17" ht="21.75" customHeight="1">
      <c r="A2864" s="301" t="s">
        <v>4258</v>
      </c>
      <c r="B2864" s="301" t="s">
        <v>5278</v>
      </c>
      <c r="C2864" s="316" t="s">
        <v>8923</v>
      </c>
      <c r="D2864" s="465" t="s">
        <v>436</v>
      </c>
      <c r="E2864" s="465" t="s">
        <v>6044</v>
      </c>
      <c r="F2864" s="469" t="str">
        <f t="shared" si="88"/>
        <v>other</v>
      </c>
      <c r="G2864" s="260">
        <v>1.91542871666667E-5</v>
      </c>
      <c r="H2864" s="260">
        <v>3.3116428295999999E-2</v>
      </c>
      <c r="I2864" s="260">
        <v>1.7753500800000001E-4</v>
      </c>
      <c r="J2864" s="260">
        <v>6.9090263772850929E-4</v>
      </c>
      <c r="K2864" s="260">
        <v>3.4004020550222801E-2</v>
      </c>
      <c r="L2864" s="301">
        <f t="shared" si="89"/>
        <v>0.12241447398080209</v>
      </c>
      <c r="M2864" s="459">
        <f>IFERROR((Tableau1[[#This Row],[Scope 1
(kg CO2-eq)]]+Tableau1[[#This Row],[Scope 2 energy
(kg CO2-eq)]]+Tableau1[[#This Row],[Scope 2 Infrastructure
(kg CO2-eq)]])/Tableau1[[#This Row],[Total CO2-emissions
(kg CO2-eq)
for scope 3 use ]],"")</f>
        <v>0.97968172739939108</v>
      </c>
      <c r="N2864" s="436" t="s">
        <v>436</v>
      </c>
      <c r="O2864" s="259">
        <v>3.6</v>
      </c>
      <c r="P2864" s="259" t="s">
        <v>4258</v>
      </c>
      <c r="Q2864" s="259" t="s">
        <v>5278</v>
      </c>
    </row>
    <row r="2865" spans="1:17" ht="21.75" customHeight="1">
      <c r="A2865" s="301" t="s">
        <v>4258</v>
      </c>
      <c r="B2865" s="301" t="s">
        <v>5278</v>
      </c>
      <c r="C2865" s="316" t="s">
        <v>8924</v>
      </c>
      <c r="D2865" s="465" t="s">
        <v>436</v>
      </c>
      <c r="E2865" s="465" t="s">
        <v>6044</v>
      </c>
      <c r="F2865" s="469" t="str">
        <f t="shared" si="88"/>
        <v>other</v>
      </c>
      <c r="G2865" s="260">
        <v>3.6361411166666702E-4</v>
      </c>
      <c r="H2865" s="260">
        <v>5.3542551978999998E-3</v>
      </c>
      <c r="I2865" s="260">
        <v>3.3439826039999998E-4</v>
      </c>
      <c r="J2865" s="260">
        <v>1.7010066771421596E-4</v>
      </c>
      <c r="K2865" s="260">
        <v>6.2223678121244097E-3</v>
      </c>
      <c r="L2865" s="301">
        <f t="shared" si="89"/>
        <v>2.2400524123647875E-2</v>
      </c>
      <c r="M2865" s="459">
        <f>IFERROR((Tableau1[[#This Row],[Scope 1
(kg CO2-eq)]]+Tableau1[[#This Row],[Scope 2 energy
(kg CO2-eq)]]+Tableau1[[#This Row],[Scope 2 Infrastructure
(kg CO2-eq)]])/Tableau1[[#This Row],[Total CO2-emissions
(kg CO2-eq)
for scope 3 use ]],"")</f>
        <v>0.97266310072087037</v>
      </c>
      <c r="N2865" s="436" t="s">
        <v>436</v>
      </c>
      <c r="O2865" s="259">
        <v>3.6</v>
      </c>
      <c r="P2865" s="259" t="s">
        <v>4258</v>
      </c>
      <c r="Q2865" s="259" t="s">
        <v>5278</v>
      </c>
    </row>
    <row r="2866" spans="1:17" ht="21.75" customHeight="1">
      <c r="A2866" s="301" t="s">
        <v>5282</v>
      </c>
      <c r="B2866" s="301" t="s">
        <v>5292</v>
      </c>
      <c r="C2866" s="316" t="s">
        <v>8925</v>
      </c>
      <c r="D2866" s="465" t="s">
        <v>436</v>
      </c>
      <c r="E2866" s="465" t="s">
        <v>6101</v>
      </c>
      <c r="F2866" s="469" t="str">
        <f t="shared" si="88"/>
        <v>other</v>
      </c>
      <c r="G2866" s="260">
        <v>7.3936044722222203E-4</v>
      </c>
      <c r="H2866" s="260">
        <v>8.2442251555900001E-2</v>
      </c>
      <c r="I2866" s="260">
        <v>3.2997032030000002E-4</v>
      </c>
      <c r="J2866" s="260">
        <v>1.7186425677027093E-4</v>
      </c>
      <c r="K2866" s="260">
        <v>8.3683446835047304E-2</v>
      </c>
      <c r="L2866" s="301">
        <f t="shared" si="89"/>
        <v>0.30126040860617032</v>
      </c>
      <c r="M2866" s="459">
        <f>IFERROR((Tableau1[[#This Row],[Scope 1
(kg CO2-eq)]]+Tableau1[[#This Row],[Scope 2 energy
(kg CO2-eq)]]+Tableau1[[#This Row],[Scope 2 Infrastructure
(kg CO2-eq)]])/Tableau1[[#This Row],[Total CO2-emissions
(kg CO2-eq)
for scope 3 use ]],"")</f>
        <v>0.99794625438930762</v>
      </c>
      <c r="N2866" s="436" t="s">
        <v>436</v>
      </c>
      <c r="O2866" s="259">
        <v>3.6</v>
      </c>
      <c r="P2866" s="259" t="s">
        <v>5282</v>
      </c>
      <c r="Q2866" s="259" t="s">
        <v>5292</v>
      </c>
    </row>
    <row r="2867" spans="1:17" ht="21.75" customHeight="1">
      <c r="A2867" s="301" t="s">
        <v>4258</v>
      </c>
      <c r="B2867" s="301" t="s">
        <v>5278</v>
      </c>
      <c r="C2867" s="316" t="s">
        <v>8926</v>
      </c>
      <c r="D2867" s="465" t="s">
        <v>436</v>
      </c>
      <c r="E2867" s="465" t="s">
        <v>6044</v>
      </c>
      <c r="F2867" s="469" t="str">
        <f t="shared" si="88"/>
        <v>other</v>
      </c>
      <c r="G2867" s="260">
        <v>3.4730286555555601E-4</v>
      </c>
      <c r="H2867" s="260">
        <v>9.6397066816400007E-2</v>
      </c>
      <c r="I2867" s="260">
        <v>3.2834051529999998E-4</v>
      </c>
      <c r="J2867" s="260">
        <v>1.6976039030989099E-4</v>
      </c>
      <c r="K2867" s="260">
        <v>9.7242470605518896E-2</v>
      </c>
      <c r="L2867" s="301">
        <f t="shared" si="89"/>
        <v>0.35007289417986803</v>
      </c>
      <c r="M2867" s="459">
        <f>IFERROR((Tableau1[[#This Row],[Scope 1
(kg CO2-eq)]]+Tableau1[[#This Row],[Scope 2 energy
(kg CO2-eq)]]+Tableau1[[#This Row],[Scope 2 Infrastructure
(kg CO2-eq)]])/Tableau1[[#This Row],[Total CO2-emissions
(kg CO2-eq)
for scope 3 use ]],"")</f>
        <v>0.99825425652797317</v>
      </c>
      <c r="N2867" s="436" t="s">
        <v>436</v>
      </c>
      <c r="O2867" s="259">
        <v>3.6</v>
      </c>
      <c r="P2867" s="259" t="s">
        <v>4258</v>
      </c>
      <c r="Q2867" s="259" t="s">
        <v>5278</v>
      </c>
    </row>
    <row r="2868" spans="1:17" ht="21.75" customHeight="1">
      <c r="A2868" s="301" t="s">
        <v>4258</v>
      </c>
      <c r="B2868" s="301" t="s">
        <v>5278</v>
      </c>
      <c r="C2868" s="316" t="s">
        <v>8927</v>
      </c>
      <c r="D2868" s="465" t="s">
        <v>436</v>
      </c>
      <c r="E2868" s="465" t="s">
        <v>6055</v>
      </c>
      <c r="F2868" s="469" t="str">
        <f t="shared" si="88"/>
        <v>other</v>
      </c>
      <c r="G2868" s="260">
        <v>8.75178669444444E-4</v>
      </c>
      <c r="H2868" s="260">
        <v>0.28168002019080002</v>
      </c>
      <c r="I2868" s="260">
        <v>3.2915541779999998E-4</v>
      </c>
      <c r="J2868" s="260">
        <v>1.7259308696206599E-4</v>
      </c>
      <c r="K2868" s="260">
        <v>0.28305694713222501</v>
      </c>
      <c r="L2868" s="301">
        <f t="shared" si="89"/>
        <v>1.0190050096760102</v>
      </c>
      <c r="M2868" s="459">
        <f>IFERROR((Tableau1[[#This Row],[Scope 1
(kg CO2-eq)]]+Tableau1[[#This Row],[Scope 2 energy
(kg CO2-eq)]]+Tableau1[[#This Row],[Scope 2 Infrastructure
(kg CO2-eq)]])/Tableau1[[#This Row],[Total CO2-emissions
(kg CO2-eq)
for scope 3 use ]],"")</f>
        <v>0.99939025395444558</v>
      </c>
      <c r="N2868" s="436" t="s">
        <v>436</v>
      </c>
      <c r="O2868" s="259">
        <v>3.6</v>
      </c>
      <c r="P2868" s="259" t="s">
        <v>4258</v>
      </c>
      <c r="Q2868" s="259" t="s">
        <v>5278</v>
      </c>
    </row>
    <row r="2869" spans="1:17" ht="21.75" customHeight="1">
      <c r="A2869" s="301" t="s">
        <v>4258</v>
      </c>
      <c r="B2869" s="301" t="s">
        <v>5278</v>
      </c>
      <c r="C2869" s="316" t="s">
        <v>8928</v>
      </c>
      <c r="D2869" s="465" t="s">
        <v>436</v>
      </c>
      <c r="E2869" s="465" t="s">
        <v>6050</v>
      </c>
      <c r="F2869" s="469" t="str">
        <f t="shared" si="88"/>
        <v>other</v>
      </c>
      <c r="G2869" s="260">
        <v>7.8395845000000001E-4</v>
      </c>
      <c r="H2869" s="260">
        <v>0.24672023319319999</v>
      </c>
      <c r="I2869" s="260">
        <v>3.3730444279999998E-4</v>
      </c>
      <c r="J2869" s="260">
        <v>1.7210357937652002E-4</v>
      </c>
      <c r="K2869" s="260">
        <v>0.24801359945346399</v>
      </c>
      <c r="L2869" s="301">
        <f t="shared" si="89"/>
        <v>0.89284895803247033</v>
      </c>
      <c r="M2869" s="459">
        <f>IFERROR((Tableau1[[#This Row],[Scope 1
(kg CO2-eq)]]+Tableau1[[#This Row],[Scope 2 energy
(kg CO2-eq)]]+Tableau1[[#This Row],[Scope 2 Infrastructure
(kg CO2-eq)]])/Tableau1[[#This Row],[Total CO2-emissions
(kg CO2-eq)
for scope 3 use ]],"")</f>
        <v>0.99930607286115258</v>
      </c>
      <c r="N2869" s="436" t="s">
        <v>436</v>
      </c>
      <c r="O2869" s="259">
        <v>3.6</v>
      </c>
      <c r="P2869" s="259" t="s">
        <v>4258</v>
      </c>
      <c r="Q2869" s="259" t="s">
        <v>5278</v>
      </c>
    </row>
    <row r="2870" spans="1:17" ht="21.75" customHeight="1">
      <c r="A2870" s="301" t="s">
        <v>4258</v>
      </c>
      <c r="B2870" s="301" t="s">
        <v>5278</v>
      </c>
      <c r="C2870" s="316" t="s">
        <v>8929</v>
      </c>
      <c r="D2870" s="465" t="s">
        <v>436</v>
      </c>
      <c r="E2870" s="465" t="s">
        <v>117</v>
      </c>
      <c r="F2870" s="469" t="str">
        <f t="shared" si="88"/>
        <v>other</v>
      </c>
      <c r="G2870" s="260">
        <v>7.2786813611111099E-4</v>
      </c>
      <c r="H2870" s="260">
        <v>8.8292610420000001E-2</v>
      </c>
      <c r="I2870" s="260">
        <v>3.281123426E-4</v>
      </c>
      <c r="J2870" s="260">
        <v>1.7180258652327296E-4</v>
      </c>
      <c r="K2870" s="260">
        <v>8.9520392654197201E-2</v>
      </c>
      <c r="L2870" s="301">
        <f t="shared" si="89"/>
        <v>0.32227341355510991</v>
      </c>
      <c r="M2870" s="459">
        <f>IFERROR((Tableau1[[#This Row],[Scope 1
(kg CO2-eq)]]+Tableau1[[#This Row],[Scope 2 energy
(kg CO2-eq)]]+Tableau1[[#This Row],[Scope 2 Infrastructure
(kg CO2-eq)]])/Tableau1[[#This Row],[Total CO2-emissions
(kg CO2-eq)
for scope 3 use ]],"")</f>
        <v>0.99808086458970602</v>
      </c>
      <c r="N2870" s="436" t="s">
        <v>436</v>
      </c>
      <c r="O2870" s="259">
        <v>3.6</v>
      </c>
      <c r="P2870" s="259" t="s">
        <v>4258</v>
      </c>
      <c r="Q2870" s="259" t="s">
        <v>5278</v>
      </c>
    </row>
    <row r="2871" spans="1:17" ht="21.75" customHeight="1">
      <c r="A2871" s="301" t="s">
        <v>4258</v>
      </c>
      <c r="B2871" s="301" t="s">
        <v>5278</v>
      </c>
      <c r="C2871" s="316" t="s">
        <v>8930</v>
      </c>
      <c r="D2871" s="465" t="s">
        <v>436</v>
      </c>
      <c r="E2871" s="465" t="s">
        <v>6056</v>
      </c>
      <c r="F2871" s="469" t="str">
        <f t="shared" si="88"/>
        <v>other</v>
      </c>
      <c r="G2871" s="260">
        <v>7.5424821388888903E-4</v>
      </c>
      <c r="H2871" s="260">
        <v>0.19434797067510001</v>
      </c>
      <c r="I2871" s="260">
        <v>3.3238243170000001E-4</v>
      </c>
      <c r="J2871" s="260">
        <v>1.7194414777206395E-4</v>
      </c>
      <c r="K2871" s="260">
        <v>0.19560654542000699</v>
      </c>
      <c r="L2871" s="301">
        <f t="shared" si="89"/>
        <v>0.70418356351202516</v>
      </c>
      <c r="M2871" s="459">
        <f>IFERROR((Tableau1[[#This Row],[Scope 1
(kg CO2-eq)]]+Tableau1[[#This Row],[Scope 2 energy
(kg CO2-eq)]]+Tableau1[[#This Row],[Scope 2 Infrastructure
(kg CO2-eq)]])/Tableau1[[#This Row],[Total CO2-emissions
(kg CO2-eq)
for scope 3 use ]],"")</f>
        <v>0.99912096960278662</v>
      </c>
      <c r="N2871" s="436" t="s">
        <v>436</v>
      </c>
      <c r="O2871" s="259">
        <v>3.6</v>
      </c>
      <c r="P2871" s="259" t="s">
        <v>4258</v>
      </c>
      <c r="Q2871" s="259" t="s">
        <v>5278</v>
      </c>
    </row>
    <row r="2872" spans="1:17" ht="21.75" customHeight="1">
      <c r="A2872" s="301" t="s">
        <v>4258</v>
      </c>
      <c r="B2872" s="301" t="s">
        <v>5278</v>
      </c>
      <c r="C2872" s="316" t="s">
        <v>8931</v>
      </c>
      <c r="D2872" s="465" t="s">
        <v>436</v>
      </c>
      <c r="E2872" s="465" t="s">
        <v>6023</v>
      </c>
      <c r="F2872" s="469" t="str">
        <f t="shared" si="88"/>
        <v>other</v>
      </c>
      <c r="G2872" s="260">
        <v>4.7891594666666698E-5</v>
      </c>
      <c r="H2872" s="260">
        <v>4.8816243045900001E-2</v>
      </c>
      <c r="I2872" s="260">
        <v>3.3355589129999998E-4</v>
      </c>
      <c r="J2872" s="260">
        <v>1.6815368415207331E-4</v>
      </c>
      <c r="K2872" s="260">
        <v>4.9365844264529099E-2</v>
      </c>
      <c r="L2872" s="301">
        <f t="shared" si="89"/>
        <v>0.17771703935230476</v>
      </c>
      <c r="M2872" s="459">
        <f>IFERROR((Tableau1[[#This Row],[Scope 1
(kg CO2-eq)]]+Tableau1[[#This Row],[Scope 2 energy
(kg CO2-eq)]]+Tableau1[[#This Row],[Scope 2 Infrastructure
(kg CO2-eq)]])/Tableau1[[#This Row],[Total CO2-emissions
(kg CO2-eq)
for scope 3 use ]],"")</f>
        <v>0.9965937231466887</v>
      </c>
      <c r="N2872" s="436" t="s">
        <v>436</v>
      </c>
      <c r="O2872" s="259">
        <v>3.6</v>
      </c>
      <c r="P2872" s="259" t="s">
        <v>4258</v>
      </c>
      <c r="Q2872" s="259" t="s">
        <v>5278</v>
      </c>
    </row>
    <row r="2873" spans="1:17" ht="21.75" customHeight="1">
      <c r="A2873" s="301" t="s">
        <v>4258</v>
      </c>
      <c r="B2873" s="301" t="s">
        <v>5278</v>
      </c>
      <c r="C2873" s="316" t="s">
        <v>8932</v>
      </c>
      <c r="D2873" s="465" t="s">
        <v>436</v>
      </c>
      <c r="E2873" s="465" t="s">
        <v>6057</v>
      </c>
      <c r="F2873" s="469" t="str">
        <f t="shared" si="88"/>
        <v>other</v>
      </c>
      <c r="G2873" s="260">
        <v>8.8020655555555503E-4</v>
      </c>
      <c r="H2873" s="260">
        <v>7.6490076533099999E-2</v>
      </c>
      <c r="I2873" s="260">
        <v>3.2983993589999998E-4</v>
      </c>
      <c r="J2873" s="260">
        <v>1.7262006769513494E-4</v>
      </c>
      <c r="K2873" s="260">
        <v>7.7872743179413603E-2</v>
      </c>
      <c r="L2873" s="301">
        <f t="shared" si="89"/>
        <v>0.28034187544588896</v>
      </c>
      <c r="M2873" s="459">
        <f>IFERROR((Tableau1[[#This Row],[Scope 1
(kg CO2-eq)]]+Tableau1[[#This Row],[Scope 2 energy
(kg CO2-eq)]]+Tableau1[[#This Row],[Scope 2 Infrastructure
(kg CO2-eq)]])/Tableau1[[#This Row],[Total CO2-emissions
(kg CO2-eq)
for scope 3 use ]],"")</f>
        <v>0.99778330455804864</v>
      </c>
      <c r="N2873" s="436" t="s">
        <v>436</v>
      </c>
      <c r="O2873" s="259">
        <v>3.6</v>
      </c>
      <c r="P2873" s="259" t="s">
        <v>4258</v>
      </c>
      <c r="Q2873" s="259" t="s">
        <v>5278</v>
      </c>
    </row>
    <row r="2874" spans="1:17" ht="21.75" customHeight="1">
      <c r="A2874" s="291" t="s">
        <v>4258</v>
      </c>
      <c r="B2874" s="291" t="s">
        <v>5278</v>
      </c>
      <c r="C2874" s="316" t="s">
        <v>8933</v>
      </c>
      <c r="D2874" s="468" t="s">
        <v>436</v>
      </c>
      <c r="E2874" s="468" t="s">
        <v>700</v>
      </c>
      <c r="F2874" s="471" t="str">
        <f t="shared" si="88"/>
        <v>CH</v>
      </c>
      <c r="G2874" s="261">
        <v>3.6361411166666702E-4</v>
      </c>
      <c r="H2874" s="260">
        <v>3.0456117331199999E-2</v>
      </c>
      <c r="I2874" s="260">
        <v>3.2915036879999998E-4</v>
      </c>
      <c r="J2874" s="261">
        <v>1.7010066771421596E-4</v>
      </c>
      <c r="K2874" s="261">
        <v>3.1318982552030902E-2</v>
      </c>
      <c r="L2874" s="291">
        <f t="shared" si="89"/>
        <v>0.11274833718731125</v>
      </c>
      <c r="M2874" s="459">
        <f>IFERROR((Tableau1[[#This Row],[Scope 1
(kg CO2-eq)]]+Tableau1[[#This Row],[Scope 2 energy
(kg CO2-eq)]]+Tableau1[[#This Row],[Scope 2 Infrastructure
(kg CO2-eq)]])/Tableau1[[#This Row],[Total CO2-emissions
(kg CO2-eq)
for scope 3 use ]],"")</f>
        <v>0.99456876544180062</v>
      </c>
      <c r="N2874" s="436" t="s">
        <v>436</v>
      </c>
      <c r="O2874" s="259">
        <v>3.6</v>
      </c>
      <c r="P2874" s="259" t="s">
        <v>4258</v>
      </c>
      <c r="Q2874" s="259" t="s">
        <v>5278</v>
      </c>
    </row>
    <row r="2875" spans="1:17" ht="21.75" customHeight="1">
      <c r="A2875" s="301" t="s">
        <v>4258</v>
      </c>
      <c r="B2875" s="301" t="s">
        <v>5278</v>
      </c>
      <c r="C2875" s="316" t="s">
        <v>8934</v>
      </c>
      <c r="D2875" s="465" t="s">
        <v>436</v>
      </c>
      <c r="E2875" s="465" t="s">
        <v>6058</v>
      </c>
      <c r="F2875" s="469" t="str">
        <f t="shared" si="88"/>
        <v>other</v>
      </c>
      <c r="G2875" s="260">
        <v>4.64981519444444E-5</v>
      </c>
      <c r="H2875" s="260">
        <v>0.16103720805480001</v>
      </c>
      <c r="I2875" s="260">
        <v>3.2993772420000003E-4</v>
      </c>
      <c r="J2875" s="260">
        <v>1.681462066346256E-4</v>
      </c>
      <c r="K2875" s="260">
        <v>0.16158179280437299</v>
      </c>
      <c r="L2875" s="301">
        <f t="shared" si="89"/>
        <v>0.58169445409574272</v>
      </c>
      <c r="M2875" s="459">
        <f>IFERROR((Tableau1[[#This Row],[Scope 1
(kg CO2-eq)]]+Tableau1[[#This Row],[Scope 2 energy
(kg CO2-eq)]]+Tableau1[[#This Row],[Scope 2 Infrastructure
(kg CO2-eq)]])/Tableau1[[#This Row],[Total CO2-emissions
(kg CO2-eq)
for scope 3 use ]],"")</f>
        <v>0.99895935754573473</v>
      </c>
      <c r="N2875" s="436" t="s">
        <v>436</v>
      </c>
      <c r="O2875" s="259">
        <v>3.6</v>
      </c>
      <c r="P2875" s="259" t="s">
        <v>4258</v>
      </c>
      <c r="Q2875" s="259" t="s">
        <v>5278</v>
      </c>
    </row>
    <row r="2876" spans="1:17" ht="21.75" customHeight="1">
      <c r="A2876" s="301" t="s">
        <v>4258</v>
      </c>
      <c r="B2876" s="301" t="s">
        <v>5278</v>
      </c>
      <c r="C2876" s="316" t="s">
        <v>8935</v>
      </c>
      <c r="D2876" s="465" t="s">
        <v>436</v>
      </c>
      <c r="E2876" s="465" t="s">
        <v>6017</v>
      </c>
      <c r="F2876" s="469" t="str">
        <f t="shared" si="88"/>
        <v>other</v>
      </c>
      <c r="G2876" s="260">
        <v>2.10557422777778E-3</v>
      </c>
      <c r="H2876" s="260">
        <v>0.25332002181559998</v>
      </c>
      <c r="I2876" s="260">
        <v>3.2869907240000001E-4</v>
      </c>
      <c r="J2876" s="260">
        <v>1.7919565778131991E-4</v>
      </c>
      <c r="K2876" s="260">
        <v>0.25593349099097101</v>
      </c>
      <c r="L2876" s="301">
        <f t="shared" si="89"/>
        <v>0.92136056756749563</v>
      </c>
      <c r="M2876" s="459">
        <f>IFERROR((Tableau1[[#This Row],[Scope 1
(kg CO2-eq)]]+Tableau1[[#This Row],[Scope 2 energy
(kg CO2-eq)]]+Tableau1[[#This Row],[Scope 2 Infrastructure
(kg CO2-eq)]])/Tableau1[[#This Row],[Total CO2-emissions
(kg CO2-eq)
for scope 3 use ]],"")</f>
        <v>0.99929983420888224</v>
      </c>
      <c r="N2876" s="436" t="s">
        <v>436</v>
      </c>
      <c r="O2876" s="259">
        <v>3.6</v>
      </c>
      <c r="P2876" s="259" t="s">
        <v>4258</v>
      </c>
      <c r="Q2876" s="259" t="s">
        <v>5278</v>
      </c>
    </row>
    <row r="2877" spans="1:17" ht="21.75" customHeight="1">
      <c r="A2877" s="301" t="s">
        <v>4258</v>
      </c>
      <c r="B2877" s="301" t="s">
        <v>5278</v>
      </c>
      <c r="C2877" s="316" t="s">
        <v>8936</v>
      </c>
      <c r="D2877" s="465" t="s">
        <v>436</v>
      </c>
      <c r="E2877" s="465" t="s">
        <v>6051</v>
      </c>
      <c r="F2877" s="469" t="str">
        <f t="shared" si="88"/>
        <v>other</v>
      </c>
      <c r="G2877" s="260">
        <v>7.663282E-4</v>
      </c>
      <c r="H2877" s="260">
        <v>0.25476185324959999</v>
      </c>
      <c r="I2877" s="260">
        <v>3.3437079379999997E-4</v>
      </c>
      <c r="J2877" s="260">
        <v>1.7200897161123903E-4</v>
      </c>
      <c r="K2877" s="260">
        <v>0.25603456078450199</v>
      </c>
      <c r="L2877" s="301">
        <f t="shared" si="89"/>
        <v>0.92172441882420719</v>
      </c>
      <c r="M2877" s="459">
        <f>IFERROR((Tableau1[[#This Row],[Scope 1
(kg CO2-eq)]]+Tableau1[[#This Row],[Scope 2 energy
(kg CO2-eq)]]+Tableau1[[#This Row],[Scope 2 Infrastructure
(kg CO2-eq)]])/Tableau1[[#This Row],[Total CO2-emissions
(kg CO2-eq)
for scope 3 use ]],"")</f>
        <v>0.99932818233376397</v>
      </c>
      <c r="N2877" s="436" t="s">
        <v>436</v>
      </c>
      <c r="O2877" s="259">
        <v>3.6</v>
      </c>
      <c r="P2877" s="259" t="s">
        <v>4258</v>
      </c>
      <c r="Q2877" s="259" t="s">
        <v>5278</v>
      </c>
    </row>
    <row r="2878" spans="1:17" ht="21.75" customHeight="1">
      <c r="A2878" s="301" t="s">
        <v>4258</v>
      </c>
      <c r="B2878" s="301" t="s">
        <v>5278</v>
      </c>
      <c r="C2878" s="316" t="s">
        <v>8937</v>
      </c>
      <c r="D2878" s="465" t="s">
        <v>436</v>
      </c>
      <c r="E2878" s="465" t="s">
        <v>6045</v>
      </c>
      <c r="F2878" s="469" t="str">
        <f t="shared" si="88"/>
        <v>other</v>
      </c>
      <c r="G2878" s="260">
        <v>7.3498553333333297E-4</v>
      </c>
      <c r="H2878" s="260">
        <v>0.21160065910619999</v>
      </c>
      <c r="I2878" s="260">
        <v>3.2925320610000002E-4</v>
      </c>
      <c r="J2878" s="260">
        <v>1.7184078002851599E-4</v>
      </c>
      <c r="K2878" s="260">
        <v>0.21283673818687501</v>
      </c>
      <c r="L2878" s="301">
        <f t="shared" si="89"/>
        <v>0.76621225747275001</v>
      </c>
      <c r="M2878" s="459">
        <f>IFERROR((Tableau1[[#This Row],[Scope 1
(kg CO2-eq)]]+Tableau1[[#This Row],[Scope 2 energy
(kg CO2-eq)]]+Tableau1[[#This Row],[Scope 2 Infrastructure
(kg CO2-eq)]])/Tableau1[[#This Row],[Total CO2-emissions
(kg CO2-eq)
for scope 3 use ]],"")</f>
        <v>0.99919261898718448</v>
      </c>
      <c r="N2878" s="436" t="s">
        <v>436</v>
      </c>
      <c r="O2878" s="259">
        <v>3.6</v>
      </c>
      <c r="P2878" s="259" t="s">
        <v>4258</v>
      </c>
      <c r="Q2878" s="259" t="s">
        <v>5278</v>
      </c>
    </row>
    <row r="2879" spans="1:17" ht="21.75" customHeight="1">
      <c r="A2879" s="301" t="s">
        <v>4258</v>
      </c>
      <c r="B2879" s="301" t="s">
        <v>5278</v>
      </c>
      <c r="C2879" s="316" t="s">
        <v>8938</v>
      </c>
      <c r="D2879" s="465" t="s">
        <v>436</v>
      </c>
      <c r="E2879" s="465" t="s">
        <v>6016</v>
      </c>
      <c r="F2879" s="469" t="str">
        <f t="shared" si="88"/>
        <v>other</v>
      </c>
      <c r="G2879" s="260">
        <v>7.2930467499999997E-4</v>
      </c>
      <c r="H2879" s="260">
        <v>0.16405705123219999</v>
      </c>
      <c r="I2879" s="260">
        <v>3.2834051529999998E-4</v>
      </c>
      <c r="J2879" s="260">
        <v>1.7181029530414799E-4</v>
      </c>
      <c r="K2879" s="260">
        <v>0.16528650594447</v>
      </c>
      <c r="L2879" s="301">
        <f t="shared" si="89"/>
        <v>0.59503142140009202</v>
      </c>
      <c r="M2879" s="459">
        <f>IFERROR((Tableau1[[#This Row],[Scope 1
(kg CO2-eq)]]+Tableau1[[#This Row],[Scope 2 energy
(kg CO2-eq)]]+Tableau1[[#This Row],[Scope 2 Infrastructure
(kg CO2-eq)]])/Tableau1[[#This Row],[Total CO2-emissions
(kg CO2-eq)
for scope 3 use ]],"")</f>
        <v>0.99896053509638749</v>
      </c>
      <c r="N2879" s="436" t="s">
        <v>436</v>
      </c>
      <c r="O2879" s="259">
        <v>3.6</v>
      </c>
      <c r="P2879" s="259" t="s">
        <v>4258</v>
      </c>
      <c r="Q2879" s="259" t="s">
        <v>5278</v>
      </c>
    </row>
    <row r="2880" spans="1:17" ht="21.75" customHeight="1">
      <c r="A2880" s="301" t="s">
        <v>4258</v>
      </c>
      <c r="B2880" s="301" t="s">
        <v>5278</v>
      </c>
      <c r="C2880" s="316" t="s">
        <v>8939</v>
      </c>
      <c r="D2880" s="465" t="s">
        <v>436</v>
      </c>
      <c r="E2880" s="465" t="s">
        <v>6022</v>
      </c>
      <c r="F2880" s="469" t="str">
        <f t="shared" si="88"/>
        <v>other</v>
      </c>
      <c r="G2880" s="260">
        <v>7.3302661666666696E-4</v>
      </c>
      <c r="H2880" s="260">
        <v>0.14685744176400001</v>
      </c>
      <c r="I2880" s="260">
        <v>3.2895984119999999E-4</v>
      </c>
      <c r="J2880" s="260">
        <v>1.7183026805459608E-4</v>
      </c>
      <c r="K2880" s="260">
        <v>0.148091258625698</v>
      </c>
      <c r="L2880" s="301">
        <f t="shared" si="89"/>
        <v>0.53312853105251279</v>
      </c>
      <c r="M2880" s="459">
        <f>IFERROR((Tableau1[[#This Row],[Scope 1
(kg CO2-eq)]]+Tableau1[[#This Row],[Scope 2 energy
(kg CO2-eq)]]+Tableau1[[#This Row],[Scope 2 Infrastructure
(kg CO2-eq)]])/Tableau1[[#This Row],[Total CO2-emissions
(kg CO2-eq)
for scope 3 use ]],"")</f>
        <v>0.99883969921367444</v>
      </c>
      <c r="N2880" s="436" t="s">
        <v>436</v>
      </c>
      <c r="O2880" s="259">
        <v>3.6</v>
      </c>
      <c r="P2880" s="259" t="s">
        <v>4258</v>
      </c>
      <c r="Q2880" s="259" t="s">
        <v>5278</v>
      </c>
    </row>
    <row r="2881" spans="1:17" ht="21.75" customHeight="1">
      <c r="A2881" s="301" t="s">
        <v>4258</v>
      </c>
      <c r="B2881" s="301" t="s">
        <v>5278</v>
      </c>
      <c r="C2881" s="316" t="s">
        <v>8940</v>
      </c>
      <c r="D2881" s="465" t="s">
        <v>436</v>
      </c>
      <c r="E2881" s="465" t="s">
        <v>6059</v>
      </c>
      <c r="F2881" s="469" t="str">
        <f t="shared" si="88"/>
        <v>other</v>
      </c>
      <c r="G2881" s="260">
        <v>7.5183221666666705E-4</v>
      </c>
      <c r="H2881" s="260">
        <v>0.33532605221849998</v>
      </c>
      <c r="I2881" s="260">
        <v>3.3199127849999998E-4</v>
      </c>
      <c r="J2881" s="260">
        <v>1.7193118300422891E-4</v>
      </c>
      <c r="K2881" s="260">
        <v>0.336581806474337</v>
      </c>
      <c r="L2881" s="301">
        <f t="shared" si="89"/>
        <v>1.2116945033076132</v>
      </c>
      <c r="M2881" s="459">
        <f>IFERROR((Tableau1[[#This Row],[Scope 1
(kg CO2-eq)]]+Tableau1[[#This Row],[Scope 2 energy
(kg CO2-eq)]]+Tableau1[[#This Row],[Scope 2 Infrastructure
(kg CO2-eq)]])/Tableau1[[#This Row],[Total CO2-emissions
(kg CO2-eq)
for scope 3 use ]],"")</f>
        <v>0.99948918581645485</v>
      </c>
      <c r="N2881" s="436" t="s">
        <v>436</v>
      </c>
      <c r="O2881" s="259">
        <v>3.6</v>
      </c>
      <c r="P2881" s="259" t="s">
        <v>4258</v>
      </c>
      <c r="Q2881" s="259" t="s">
        <v>5278</v>
      </c>
    </row>
    <row r="2882" spans="1:17" ht="21.75" customHeight="1">
      <c r="A2882" s="301" t="s">
        <v>4258</v>
      </c>
      <c r="B2882" s="301" t="s">
        <v>5278</v>
      </c>
      <c r="C2882" s="316" t="s">
        <v>8941</v>
      </c>
      <c r="D2882" s="465" t="s">
        <v>436</v>
      </c>
      <c r="E2882" s="465" t="s">
        <v>6018</v>
      </c>
      <c r="F2882" s="469" t="str">
        <f t="shared" ref="F2882:F2945" si="90">IF(ISNUMBER(SEARCH("{CH}", C2882)), "CH", "other")</f>
        <v>other</v>
      </c>
      <c r="G2882" s="260">
        <v>7.2917408055555601E-4</v>
      </c>
      <c r="H2882" s="260">
        <v>0.1379996729048</v>
      </c>
      <c r="I2882" s="260">
        <v>3.2834051529999998E-4</v>
      </c>
      <c r="J2882" s="260">
        <v>1.7180959450588602E-4</v>
      </c>
      <c r="K2882" s="260">
        <v>0.13922899723575399</v>
      </c>
      <c r="L2882" s="301">
        <f t="shared" ref="L2882:L2945" si="91">IF(N2882="MJ", K2882*3.6, IF(N2882="m", K2882*1000, ""))</f>
        <v>0.50122439004871444</v>
      </c>
      <c r="M2882" s="459">
        <f>IFERROR((Tableau1[[#This Row],[Scope 1
(kg CO2-eq)]]+Tableau1[[#This Row],[Scope 2 energy
(kg CO2-eq)]]+Tableau1[[#This Row],[Scope 2 Infrastructure
(kg CO2-eq)]])/Tableau1[[#This Row],[Total CO2-emissions
(kg CO2-eq)
for scope 3 use ]],"")</f>
        <v>0.99876599172220215</v>
      </c>
      <c r="N2882" s="436" t="s">
        <v>436</v>
      </c>
      <c r="O2882" s="259">
        <v>3.6</v>
      </c>
      <c r="P2882" s="259" t="s">
        <v>4258</v>
      </c>
      <c r="Q2882" s="259" t="s">
        <v>5278</v>
      </c>
    </row>
    <row r="2883" spans="1:17" ht="21.75" customHeight="1">
      <c r="A2883" s="301" t="s">
        <v>4258</v>
      </c>
      <c r="B2883" s="301" t="s">
        <v>5278</v>
      </c>
      <c r="C2883" s="316" t="s">
        <v>8942</v>
      </c>
      <c r="D2883" s="465" t="s">
        <v>436</v>
      </c>
      <c r="E2883" s="465" t="s">
        <v>6060</v>
      </c>
      <c r="F2883" s="469" t="str">
        <f t="shared" si="90"/>
        <v>other</v>
      </c>
      <c r="G2883" s="260">
        <v>7.2499505833333304E-4</v>
      </c>
      <c r="H2883" s="260">
        <v>0.1015011284756</v>
      </c>
      <c r="I2883" s="260">
        <v>3.2765599719999998E-4</v>
      </c>
      <c r="J2883" s="260">
        <v>1.7178716896152399E-4</v>
      </c>
      <c r="K2883" s="260">
        <v>0.102725566800121</v>
      </c>
      <c r="L2883" s="301">
        <f t="shared" si="91"/>
        <v>0.36981204048043559</v>
      </c>
      <c r="M2883" s="459">
        <f>IFERROR((Tableau1[[#This Row],[Scope 1
(kg CO2-eq)]]+Tableau1[[#This Row],[Scope 2 energy
(kg CO2-eq)]]+Tableau1[[#This Row],[Scope 2 Infrastructure
(kg CO2-eq)]])/Tableau1[[#This Row],[Total CO2-emissions
(kg CO2-eq)
for scope 3 use ]],"")</f>
        <v>0.99832770677895666</v>
      </c>
      <c r="N2883" s="436" t="s">
        <v>436</v>
      </c>
      <c r="O2883" s="259">
        <v>3.6</v>
      </c>
      <c r="P2883" s="259" t="s">
        <v>4258</v>
      </c>
      <c r="Q2883" s="259" t="s">
        <v>5278</v>
      </c>
    </row>
    <row r="2884" spans="1:17" ht="21.75" customHeight="1">
      <c r="A2884" s="301" t="s">
        <v>4258</v>
      </c>
      <c r="B2884" s="301" t="s">
        <v>5278</v>
      </c>
      <c r="C2884" s="316" t="s">
        <v>8943</v>
      </c>
      <c r="D2884" s="465" t="s">
        <v>436</v>
      </c>
      <c r="E2884" s="465" t="s">
        <v>119</v>
      </c>
      <c r="F2884" s="469" t="str">
        <f t="shared" si="90"/>
        <v>other</v>
      </c>
      <c r="G2884" s="260">
        <v>3.0030845472222201E-4</v>
      </c>
      <c r="H2884" s="260">
        <v>2.8398106873400001E-2</v>
      </c>
      <c r="I2884" s="260">
        <v>3.2899243729999999E-4</v>
      </c>
      <c r="J2884" s="260">
        <v>1.6950820805554698E-4</v>
      </c>
      <c r="K2884" s="260">
        <v>2.9196916095578802E-2</v>
      </c>
      <c r="L2884" s="301">
        <f t="shared" si="91"/>
        <v>0.10510889794408369</v>
      </c>
      <c r="M2884" s="459">
        <f>IFERROR((Tableau1[[#This Row],[Scope 1
(kg CO2-eq)]]+Tableau1[[#This Row],[Scope 2 energy
(kg CO2-eq)]]+Tableau1[[#This Row],[Scope 2 Infrastructure
(kg CO2-eq)]])/Tableau1[[#This Row],[Total CO2-emissions
(kg CO2-eq)
for scope 3 use ]],"")</f>
        <v>0.99419430704250822</v>
      </c>
      <c r="N2884" s="436" t="s">
        <v>436</v>
      </c>
      <c r="O2884" s="259">
        <v>3.6</v>
      </c>
      <c r="P2884" s="259" t="s">
        <v>4258</v>
      </c>
      <c r="Q2884" s="259" t="s">
        <v>5278</v>
      </c>
    </row>
    <row r="2885" spans="1:17" ht="21.75" customHeight="1">
      <c r="A2885" s="301" t="s">
        <v>4258</v>
      </c>
      <c r="B2885" s="301" t="s">
        <v>5278</v>
      </c>
      <c r="C2885" s="316" t="s">
        <v>8944</v>
      </c>
      <c r="D2885" s="465" t="s">
        <v>436</v>
      </c>
      <c r="E2885" s="465" t="s">
        <v>6034</v>
      </c>
      <c r="F2885" s="469" t="str">
        <f t="shared" si="90"/>
        <v>other</v>
      </c>
      <c r="G2885" s="260">
        <v>7.3570380277777805E-4</v>
      </c>
      <c r="H2885" s="260">
        <v>0.1780273485925</v>
      </c>
      <c r="I2885" s="260">
        <v>3.2938359050000001E-4</v>
      </c>
      <c r="J2885" s="260">
        <v>1.7184463441895291E-4</v>
      </c>
      <c r="K2885" s="260">
        <v>0.17926428041652301</v>
      </c>
      <c r="L2885" s="301">
        <f t="shared" si="91"/>
        <v>0.64535140949948289</v>
      </c>
      <c r="M2885" s="459">
        <f>IFERROR((Tableau1[[#This Row],[Scope 1
(kg CO2-eq)]]+Tableau1[[#This Row],[Scope 2 energy
(kg CO2-eq)]]+Tableau1[[#This Row],[Scope 2 Infrastructure
(kg CO2-eq)]])/Tableau1[[#This Row],[Total CO2-emissions
(kg CO2-eq)
for scope 3 use ]],"")</f>
        <v>0.99904139056399877</v>
      </c>
      <c r="N2885" s="436" t="s">
        <v>436</v>
      </c>
      <c r="O2885" s="259">
        <v>3.6</v>
      </c>
      <c r="P2885" s="259" t="s">
        <v>4258</v>
      </c>
      <c r="Q2885" s="259" t="s">
        <v>5278</v>
      </c>
    </row>
    <row r="2886" spans="1:17" ht="21.75" customHeight="1">
      <c r="A2886" s="301" t="s">
        <v>4258</v>
      </c>
      <c r="B2886" s="301" t="s">
        <v>5278</v>
      </c>
      <c r="C2886" s="316" t="s">
        <v>8945</v>
      </c>
      <c r="D2886" s="465" t="s">
        <v>436</v>
      </c>
      <c r="E2886" s="465" t="s">
        <v>122</v>
      </c>
      <c r="F2886" s="469" t="str">
        <f t="shared" si="90"/>
        <v>other</v>
      </c>
      <c r="G2886" s="260">
        <v>7.3727093611111098E-4</v>
      </c>
      <c r="H2886" s="260">
        <v>0.28042027129769997</v>
      </c>
      <c r="I2886" s="260">
        <v>3.2964435929999999E-4</v>
      </c>
      <c r="J2886" s="260">
        <v>1.7185304399809003E-4</v>
      </c>
      <c r="K2886" s="260">
        <v>0.28165903900003197</v>
      </c>
      <c r="L2886" s="301">
        <f t="shared" si="91"/>
        <v>1.0139725404001152</v>
      </c>
      <c r="M2886" s="459">
        <f>IFERROR((Tableau1[[#This Row],[Scope 1
(kg CO2-eq)]]+Tableau1[[#This Row],[Scope 2 energy
(kg CO2-eq)]]+Tableau1[[#This Row],[Scope 2 Infrastructure
(kg CO2-eq)]])/Tableau1[[#This Row],[Total CO2-emissions
(kg CO2-eq)
for scope 3 use ]],"")</f>
        <v>0.99938985658855106</v>
      </c>
      <c r="N2886" s="436" t="s">
        <v>436</v>
      </c>
      <c r="O2886" s="259">
        <v>3.6</v>
      </c>
      <c r="P2886" s="259" t="s">
        <v>4258</v>
      </c>
      <c r="Q2886" s="259" t="s">
        <v>5278</v>
      </c>
    </row>
    <row r="2887" spans="1:17" ht="21.75" customHeight="1">
      <c r="A2887" s="301" t="s">
        <v>4258</v>
      </c>
      <c r="B2887" s="301" t="s">
        <v>5278</v>
      </c>
      <c r="C2887" s="316" t="s">
        <v>8946</v>
      </c>
      <c r="D2887" s="465" t="s">
        <v>436</v>
      </c>
      <c r="E2887" s="465" t="s">
        <v>6046</v>
      </c>
      <c r="F2887" s="469" t="str">
        <f t="shared" si="90"/>
        <v>other</v>
      </c>
      <c r="G2887" s="260">
        <v>7.4131936388888901E-4</v>
      </c>
      <c r="H2887" s="260">
        <v>0.1649375708302</v>
      </c>
      <c r="I2887" s="260">
        <v>3.302962813E-4</v>
      </c>
      <c r="J2887" s="260">
        <v>1.7187476874419095E-4</v>
      </c>
      <c r="K2887" s="260">
        <v>0.166181054729722</v>
      </c>
      <c r="L2887" s="301">
        <f t="shared" si="91"/>
        <v>0.59825179702699927</v>
      </c>
      <c r="M2887" s="459">
        <f>IFERROR((Tableau1[[#This Row],[Scope 1
(kg CO2-eq)]]+Tableau1[[#This Row],[Scope 2 energy
(kg CO2-eq)]]+Tableau1[[#This Row],[Scope 2 Infrastructure
(kg CO2-eq)]])/Tableau1[[#This Row],[Total CO2-emissions
(kg CO2-eq)
for scope 3 use ]],"")</f>
        <v>0.99896577708805223</v>
      </c>
      <c r="N2887" s="436" t="s">
        <v>436</v>
      </c>
      <c r="O2887" s="259">
        <v>3.6</v>
      </c>
      <c r="P2887" s="259" t="s">
        <v>4258</v>
      </c>
      <c r="Q2887" s="259" t="s">
        <v>5278</v>
      </c>
    </row>
    <row r="2888" spans="1:17" ht="21.75" customHeight="1">
      <c r="A2888" s="301" t="s">
        <v>4258</v>
      </c>
      <c r="B2888" s="301" t="s">
        <v>5278</v>
      </c>
      <c r="C2888" s="316" t="s">
        <v>8947</v>
      </c>
      <c r="D2888" s="465" t="s">
        <v>436</v>
      </c>
      <c r="E2888" s="465" t="s">
        <v>6052</v>
      </c>
      <c r="F2888" s="469" t="str">
        <f t="shared" si="90"/>
        <v>other</v>
      </c>
      <c r="G2888" s="260">
        <v>7.4164585000000005E-4</v>
      </c>
      <c r="H2888" s="260">
        <v>0.14793996265199999</v>
      </c>
      <c r="I2888" s="260">
        <v>3.303288774E-4</v>
      </c>
      <c r="J2888" s="260">
        <v>1.7187652073984497E-4</v>
      </c>
      <c r="K2888" s="260">
        <v>0.14918381393612401</v>
      </c>
      <c r="L2888" s="301">
        <f t="shared" si="91"/>
        <v>0.53706173017004644</v>
      </c>
      <c r="M2888" s="459">
        <f>IFERROR((Tableau1[[#This Row],[Scope 1
(kg CO2-eq)]]+Tableau1[[#This Row],[Scope 2 energy
(kg CO2-eq)]]+Tableau1[[#This Row],[Scope 2 Infrastructure
(kg CO2-eq)]])/Tableau1[[#This Row],[Total CO2-emissions
(kg CO2-eq)
for scope 3 use ]],"")</f>
        <v>0.99884788736667096</v>
      </c>
      <c r="N2888" s="436" t="s">
        <v>436</v>
      </c>
      <c r="O2888" s="259">
        <v>3.6</v>
      </c>
      <c r="P2888" s="259" t="s">
        <v>4258</v>
      </c>
      <c r="Q2888" s="259" t="s">
        <v>5278</v>
      </c>
    </row>
    <row r="2889" spans="1:17" ht="21.75" customHeight="1">
      <c r="A2889" s="301" t="s">
        <v>4258</v>
      </c>
      <c r="B2889" s="301" t="s">
        <v>5278</v>
      </c>
      <c r="C2889" s="316" t="s">
        <v>8948</v>
      </c>
      <c r="D2889" s="465" t="s">
        <v>436</v>
      </c>
      <c r="E2889" s="465" t="s">
        <v>4165</v>
      </c>
      <c r="F2889" s="469" t="str">
        <f t="shared" si="90"/>
        <v>other</v>
      </c>
      <c r="G2889" s="260">
        <v>2.14298953611111E-3</v>
      </c>
      <c r="H2889" s="260">
        <v>0.27044105659560003</v>
      </c>
      <c r="I2889" s="260">
        <v>3.3081781890000002E-4</v>
      </c>
      <c r="J2889" s="260">
        <v>1.7939643648318994E-4</v>
      </c>
      <c r="K2889" s="260">
        <v>0.27309426177754897</v>
      </c>
      <c r="L2889" s="301">
        <f t="shared" si="91"/>
        <v>0.98313934239917633</v>
      </c>
      <c r="M2889" s="459">
        <f>IFERROR((Tableau1[[#This Row],[Scope 1
(kg CO2-eq)]]+Tableau1[[#This Row],[Scope 2 energy
(kg CO2-eq)]]+Tableau1[[#This Row],[Scope 2 Infrastructure
(kg CO2-eq)]])/Tableau1[[#This Row],[Total CO2-emissions
(kg CO2-eq)
for scope 3 use ]],"")</f>
        <v>0.99934309192082549</v>
      </c>
      <c r="N2889" s="436" t="s">
        <v>436</v>
      </c>
      <c r="O2889" s="259">
        <v>3.6</v>
      </c>
      <c r="P2889" s="259" t="s">
        <v>4258</v>
      </c>
      <c r="Q2889" s="259" t="s">
        <v>5278</v>
      </c>
    </row>
    <row r="2890" spans="1:17" ht="21.75" customHeight="1">
      <c r="A2890" s="301" t="s">
        <v>4258</v>
      </c>
      <c r="B2890" s="301" t="s">
        <v>5278</v>
      </c>
      <c r="C2890" s="316" t="s">
        <v>8949</v>
      </c>
      <c r="D2890" s="465" t="s">
        <v>436</v>
      </c>
      <c r="E2890" s="465" t="s">
        <v>6061</v>
      </c>
      <c r="F2890" s="469" t="str">
        <f t="shared" si="90"/>
        <v>other</v>
      </c>
      <c r="G2890" s="260">
        <v>7.3661796388888902E-4</v>
      </c>
      <c r="H2890" s="260">
        <v>0.217089610677</v>
      </c>
      <c r="I2890" s="260">
        <v>3.29546571E-4</v>
      </c>
      <c r="J2890" s="260">
        <v>1.7184954000678296E-4</v>
      </c>
      <c r="K2890" s="260">
        <v>0.218327624757054</v>
      </c>
      <c r="L2890" s="301">
        <f t="shared" si="91"/>
        <v>0.78597944912539441</v>
      </c>
      <c r="M2890" s="459">
        <f>IFERROR((Tableau1[[#This Row],[Scope 1
(kg CO2-eq)]]+Tableau1[[#This Row],[Scope 2 energy
(kg CO2-eq)]]+Tableau1[[#This Row],[Scope 2 Infrastructure
(kg CO2-eq)]])/Tableau1[[#This Row],[Total CO2-emissions
(kg CO2-eq)
for scope 3 use ]],"")</f>
        <v>0.99921288226647298</v>
      </c>
      <c r="N2890" s="436" t="s">
        <v>436</v>
      </c>
      <c r="O2890" s="259">
        <v>3.6</v>
      </c>
      <c r="P2890" s="259" t="s">
        <v>4258</v>
      </c>
      <c r="Q2890" s="259" t="s">
        <v>5278</v>
      </c>
    </row>
    <row r="2891" spans="1:17" ht="21.75" customHeight="1">
      <c r="A2891" s="301" t="s">
        <v>4258</v>
      </c>
      <c r="B2891" s="301" t="s">
        <v>5278</v>
      </c>
      <c r="C2891" s="316" t="s">
        <v>8950</v>
      </c>
      <c r="D2891" s="465" t="s">
        <v>436</v>
      </c>
      <c r="E2891" s="465" t="s">
        <v>6062</v>
      </c>
      <c r="F2891" s="469" t="str">
        <f t="shared" si="90"/>
        <v>other</v>
      </c>
      <c r="G2891" s="260">
        <v>1.7912333999999999E-8</v>
      </c>
      <c r="H2891" s="260">
        <v>0.35342082118040002</v>
      </c>
      <c r="I2891" s="260">
        <v>4.2029686380000002E-4</v>
      </c>
      <c r="J2891" s="260">
        <v>2.9246529355175999E-4</v>
      </c>
      <c r="K2891" s="260">
        <v>0.35413360142549</v>
      </c>
      <c r="L2891" s="301">
        <f t="shared" si="91"/>
        <v>1.2748809651317641</v>
      </c>
      <c r="M2891" s="459">
        <f>IFERROR((Tableau1[[#This Row],[Scope 1
(kg CO2-eq)]]+Tableau1[[#This Row],[Scope 2 energy
(kg CO2-eq)]]+Tableau1[[#This Row],[Scope 2 Infrastructure
(kg CO2-eq)]])/Tableau1[[#This Row],[Total CO2-emissions
(kg CO2-eq)
for scope 3 use ]],"")</f>
        <v>0.99917413804344268</v>
      </c>
      <c r="N2891" s="436" t="s">
        <v>436</v>
      </c>
      <c r="O2891" s="259">
        <v>3.6</v>
      </c>
      <c r="P2891" s="259" t="s">
        <v>4258</v>
      </c>
      <c r="Q2891" s="259" t="s">
        <v>5278</v>
      </c>
    </row>
    <row r="2892" spans="1:17" ht="21.75" customHeight="1">
      <c r="A2892" s="301" t="s">
        <v>4258</v>
      </c>
      <c r="B2892" s="301" t="s">
        <v>5278</v>
      </c>
      <c r="C2892" s="316" t="s">
        <v>8951</v>
      </c>
      <c r="D2892" s="465" t="s">
        <v>436</v>
      </c>
      <c r="E2892" s="465" t="s">
        <v>6063</v>
      </c>
      <c r="F2892" s="469" t="str">
        <f t="shared" si="90"/>
        <v>other</v>
      </c>
      <c r="G2892" s="260">
        <v>2.1775970638888901E-3</v>
      </c>
      <c r="H2892" s="260">
        <v>0.29027882555910001</v>
      </c>
      <c r="I2892" s="260">
        <v>3.3277358489999998E-4</v>
      </c>
      <c r="J2892" s="260">
        <v>1.7958214802244995E-4</v>
      </c>
      <c r="K2892" s="260">
        <v>0.29296877871855898</v>
      </c>
      <c r="L2892" s="301">
        <f t="shared" si="91"/>
        <v>1.0546876033868124</v>
      </c>
      <c r="M2892" s="459">
        <f>IFERROR((Tableau1[[#This Row],[Scope 1
(kg CO2-eq)]]+Tableau1[[#This Row],[Scope 2 energy
(kg CO2-eq)]]+Tableau1[[#This Row],[Scope 2 Infrastructure
(kg CO2-eq)]])/Tableau1[[#This Row],[Total CO2-emissions
(kg CO2-eq)
for scope 3 use ]],"")</f>
        <v>0.99938702509033361</v>
      </c>
      <c r="N2892" s="436" t="s">
        <v>436</v>
      </c>
      <c r="O2892" s="259">
        <v>3.6</v>
      </c>
      <c r="P2892" s="259" t="s">
        <v>4258</v>
      </c>
      <c r="Q2892" s="259" t="s">
        <v>5278</v>
      </c>
    </row>
    <row r="2893" spans="1:17" ht="21.75" customHeight="1">
      <c r="A2893" s="301" t="s">
        <v>4258</v>
      </c>
      <c r="B2893" s="301" t="s">
        <v>5278</v>
      </c>
      <c r="C2893" s="316" t="s">
        <v>8952</v>
      </c>
      <c r="D2893" s="465" t="s">
        <v>436</v>
      </c>
      <c r="E2893" s="465" t="s">
        <v>6064</v>
      </c>
      <c r="F2893" s="469" t="str">
        <f t="shared" si="90"/>
        <v>other</v>
      </c>
      <c r="G2893" s="260">
        <v>2.2170365861111101E-3</v>
      </c>
      <c r="H2893" s="260">
        <v>0.228278635092</v>
      </c>
      <c r="I2893" s="260">
        <v>3.3502271579999998E-4</v>
      </c>
      <c r="J2893" s="260">
        <v>1.7979378909738003E-4</v>
      </c>
      <c r="K2893" s="260">
        <v>0.23101048766627399</v>
      </c>
      <c r="L2893" s="301">
        <f t="shared" si="91"/>
        <v>0.83163775559858644</v>
      </c>
      <c r="M2893" s="459">
        <f>IFERROR((Tableau1[[#This Row],[Scope 1
(kg CO2-eq)]]+Tableau1[[#This Row],[Scope 2 energy
(kg CO2-eq)]]+Tableau1[[#This Row],[Scope 2 Infrastructure
(kg CO2-eq)]])/Tableau1[[#This Row],[Total CO2-emissions
(kg CO2-eq)
for scope 3 use ]],"")</f>
        <v>0.99922170948090183</v>
      </c>
      <c r="N2893" s="436" t="s">
        <v>436</v>
      </c>
      <c r="O2893" s="259">
        <v>3.6</v>
      </c>
      <c r="P2893" s="259" t="s">
        <v>4258</v>
      </c>
      <c r="Q2893" s="259" t="s">
        <v>5278</v>
      </c>
    </row>
    <row r="2894" spans="1:17" ht="21.75" customHeight="1">
      <c r="A2894" s="301" t="s">
        <v>4258</v>
      </c>
      <c r="B2894" s="301" t="s">
        <v>5278</v>
      </c>
      <c r="C2894" s="316" t="s">
        <v>8953</v>
      </c>
      <c r="D2894" s="465" t="s">
        <v>436</v>
      </c>
      <c r="E2894" s="465" t="s">
        <v>6065</v>
      </c>
      <c r="F2894" s="469" t="str">
        <f t="shared" si="90"/>
        <v>other</v>
      </c>
      <c r="G2894" s="260">
        <v>7.2492976111111101E-4</v>
      </c>
      <c r="H2894" s="260">
        <v>4.8765729991999997E-3</v>
      </c>
      <c r="I2894" s="260">
        <v>3.2765599719999998E-4</v>
      </c>
      <c r="J2894" s="260">
        <v>1.7178681856239294E-4</v>
      </c>
      <c r="K2894" s="260">
        <v>6.1009658340873E-3</v>
      </c>
      <c r="L2894" s="301">
        <f t="shared" si="91"/>
        <v>2.1963477002714279E-2</v>
      </c>
      <c r="M2894" s="459">
        <f>IFERROR((Tableau1[[#This Row],[Scope 1
(kg CO2-eq)]]+Tableau1[[#This Row],[Scope 2 energy
(kg CO2-eq)]]+Tableau1[[#This Row],[Scope 2 Infrastructure
(kg CO2-eq)]])/Tableau1[[#This Row],[Total CO2-emissions
(kg CO2-eq)
for scope 3 use ]],"")</f>
        <v>0.97183936425012096</v>
      </c>
      <c r="N2894" s="436" t="s">
        <v>436</v>
      </c>
      <c r="O2894" s="259">
        <v>3.6</v>
      </c>
      <c r="P2894" s="259" t="s">
        <v>4258</v>
      </c>
      <c r="Q2894" s="259" t="s">
        <v>5278</v>
      </c>
    </row>
    <row r="2895" spans="1:17" ht="21.75" customHeight="1">
      <c r="A2895" s="301" t="s">
        <v>4258</v>
      </c>
      <c r="B2895" s="301" t="s">
        <v>5278</v>
      </c>
      <c r="C2895" s="316" t="s">
        <v>8954</v>
      </c>
      <c r="D2895" s="465" t="s">
        <v>436</v>
      </c>
      <c r="E2895" s="465" t="s">
        <v>6047</v>
      </c>
      <c r="F2895" s="469" t="str">
        <f t="shared" si="90"/>
        <v>other</v>
      </c>
      <c r="G2895" s="260">
        <v>7.3145948333333305E-4</v>
      </c>
      <c r="H2895" s="260">
        <v>0.18081398854520001</v>
      </c>
      <c r="I2895" s="260">
        <v>3.2869907240000001E-4</v>
      </c>
      <c r="J2895" s="260">
        <v>1.7182185847545994E-4</v>
      </c>
      <c r="K2895" s="260">
        <v>0.18204596884625401</v>
      </c>
      <c r="L2895" s="301">
        <f t="shared" si="91"/>
        <v>0.65536548784651449</v>
      </c>
      <c r="M2895" s="459">
        <f>IFERROR((Tableau1[[#This Row],[Scope 1
(kg CO2-eq)]]+Tableau1[[#This Row],[Scope 2 energy
(kg CO2-eq)]]+Tableau1[[#This Row],[Scope 2 Infrastructure
(kg CO2-eq)]])/Tableau1[[#This Row],[Total CO2-emissions
(kg CO2-eq)
for scope 3 use ]],"")</f>
        <v>0.99905616286694165</v>
      </c>
      <c r="N2895" s="436" t="s">
        <v>436</v>
      </c>
      <c r="O2895" s="259">
        <v>3.6</v>
      </c>
      <c r="P2895" s="259" t="s">
        <v>4258</v>
      </c>
      <c r="Q2895" s="259" t="s">
        <v>5278</v>
      </c>
    </row>
    <row r="2896" spans="1:17" ht="21.75" customHeight="1">
      <c r="A2896" s="301" t="s">
        <v>4258</v>
      </c>
      <c r="B2896" s="301" t="s">
        <v>5278</v>
      </c>
      <c r="C2896" s="316" t="s">
        <v>8955</v>
      </c>
      <c r="D2896" s="465" t="s">
        <v>436</v>
      </c>
      <c r="E2896" s="465" t="s">
        <v>6019</v>
      </c>
      <c r="F2896" s="469" t="str">
        <f t="shared" si="90"/>
        <v>other</v>
      </c>
      <c r="G2896" s="260">
        <v>8.8876049166666704E-5</v>
      </c>
      <c r="H2896" s="260">
        <v>0.18784622991370001</v>
      </c>
      <c r="I2896" s="260">
        <v>3.2821013089999999E-4</v>
      </c>
      <c r="J2896" s="260">
        <v>1.6837361567043129E-4</v>
      </c>
      <c r="K2896" s="260">
        <v>0.18843168969400301</v>
      </c>
      <c r="L2896" s="301">
        <f t="shared" si="91"/>
        <v>0.67835408289841082</v>
      </c>
      <c r="M2896" s="459">
        <f>IFERROR((Tableau1[[#This Row],[Scope 1
(kg CO2-eq)]]+Tableau1[[#This Row],[Scope 2 energy
(kg CO2-eq)]]+Tableau1[[#This Row],[Scope 2 Infrastructure
(kg CO2-eq)]])/Tableau1[[#This Row],[Total CO2-emissions
(kg CO2-eq)
for scope 3 use ]],"")</f>
        <v>0.99910644753804545</v>
      </c>
      <c r="N2896" s="436" t="s">
        <v>436</v>
      </c>
      <c r="O2896" s="259">
        <v>3.6</v>
      </c>
      <c r="P2896" s="259" t="s">
        <v>4258</v>
      </c>
      <c r="Q2896" s="259" t="s">
        <v>5278</v>
      </c>
    </row>
    <row r="2897" spans="1:17" ht="21.75" customHeight="1">
      <c r="A2897" s="301" t="s">
        <v>4258</v>
      </c>
      <c r="B2897" s="301" t="s">
        <v>5278</v>
      </c>
      <c r="C2897" s="316" t="s">
        <v>8956</v>
      </c>
      <c r="D2897" s="465" t="s">
        <v>436</v>
      </c>
      <c r="E2897" s="465" t="s">
        <v>6020</v>
      </c>
      <c r="F2897" s="469" t="str">
        <f t="shared" si="90"/>
        <v>other</v>
      </c>
      <c r="G2897" s="260">
        <v>8.8458146944444404E-5</v>
      </c>
      <c r="H2897" s="260">
        <v>0.1929981768456</v>
      </c>
      <c r="I2897" s="260">
        <v>3.2765599719999998E-4</v>
      </c>
      <c r="J2897" s="260">
        <v>1.6837137311599462E-4</v>
      </c>
      <c r="K2897" s="260">
        <v>0.193582661900286</v>
      </c>
      <c r="L2897" s="301">
        <f t="shared" si="91"/>
        <v>0.69689758284102965</v>
      </c>
      <c r="M2897" s="459">
        <f>IFERROR((Tableau1[[#This Row],[Scope 1
(kg CO2-eq)]]+Tableau1[[#This Row],[Scope 2 energy
(kg CO2-eq)]]+Tableau1[[#This Row],[Scope 2 Infrastructure
(kg CO2-eq)]])/Tableau1[[#This Row],[Total CO2-emissions
(kg CO2-eq)
for scope 3 use ]],"")</f>
        <v>0.99913023765202547</v>
      </c>
      <c r="N2897" s="436" t="s">
        <v>436</v>
      </c>
      <c r="O2897" s="259">
        <v>3.6</v>
      </c>
      <c r="P2897" s="259" t="s">
        <v>4258</v>
      </c>
      <c r="Q2897" s="259" t="s">
        <v>5278</v>
      </c>
    </row>
    <row r="2898" spans="1:17" ht="21.75" customHeight="1">
      <c r="A2898" s="301" t="s">
        <v>4258</v>
      </c>
      <c r="B2898" s="301" t="s">
        <v>5278</v>
      </c>
      <c r="C2898" s="316" t="s">
        <v>8957</v>
      </c>
      <c r="D2898" s="465" t="s">
        <v>436</v>
      </c>
      <c r="E2898" s="465" t="s">
        <v>6066</v>
      </c>
      <c r="F2898" s="469" t="str">
        <f t="shared" si="90"/>
        <v>other</v>
      </c>
      <c r="G2898" s="260">
        <v>7.4060109444444404E-4</v>
      </c>
      <c r="H2898" s="260">
        <v>9.1285935137599999E-2</v>
      </c>
      <c r="I2898" s="260">
        <v>3.3016589690000001E-4</v>
      </c>
      <c r="J2898" s="260">
        <v>1.7187091435375392E-4</v>
      </c>
      <c r="K2898" s="260">
        <v>9.2528572245579005E-2</v>
      </c>
      <c r="L2898" s="301">
        <f t="shared" si="91"/>
        <v>0.33310286008408441</v>
      </c>
      <c r="M2898" s="459">
        <f>IFERROR((Tableau1[[#This Row],[Scope 1
(kg CO2-eq)]]+Tableau1[[#This Row],[Scope 2 energy
(kg CO2-eq)]]+Tableau1[[#This Row],[Scope 2 Infrastructure
(kg CO2-eq)]])/Tableau1[[#This Row],[Total CO2-emissions
(kg CO2-eq)
for scope 3 use ]],"")</f>
        <v>0.99814251844091584</v>
      </c>
      <c r="N2898" s="436" t="s">
        <v>436</v>
      </c>
      <c r="O2898" s="259">
        <v>3.6</v>
      </c>
      <c r="P2898" s="259" t="s">
        <v>4258</v>
      </c>
      <c r="Q2898" s="259" t="s">
        <v>5278</v>
      </c>
    </row>
    <row r="2899" spans="1:17" ht="21.75" customHeight="1">
      <c r="A2899" s="301" t="s">
        <v>4258</v>
      </c>
      <c r="B2899" s="301" t="s">
        <v>5278</v>
      </c>
      <c r="C2899" s="316" t="s">
        <v>8958</v>
      </c>
      <c r="D2899" s="465" t="s">
        <v>436</v>
      </c>
      <c r="E2899" s="465" t="s">
        <v>123</v>
      </c>
      <c r="F2899" s="469" t="str">
        <f t="shared" si="90"/>
        <v>other</v>
      </c>
      <c r="G2899" s="260">
        <v>7.18465336111111E-4</v>
      </c>
      <c r="H2899" s="260">
        <v>0.17599843728600001</v>
      </c>
      <c r="I2899" s="260">
        <v>3.26612922E-4</v>
      </c>
      <c r="J2899" s="260">
        <v>1.7175212904845601E-4</v>
      </c>
      <c r="K2899" s="260">
        <v>0.17721526777656901</v>
      </c>
      <c r="L2899" s="301">
        <f t="shared" si="91"/>
        <v>0.63797496399564846</v>
      </c>
      <c r="M2899" s="459">
        <f>IFERROR((Tableau1[[#This Row],[Scope 1
(kg CO2-eq)]]+Tableau1[[#This Row],[Scope 2 energy
(kg CO2-eq)]]+Tableau1[[#This Row],[Scope 2 Infrastructure
(kg CO2-eq)]])/Tableau1[[#This Row],[Total CO2-emissions
(kg CO2-eq)
for scope 3 use ]],"")</f>
        <v>0.99903082711431823</v>
      </c>
      <c r="N2899" s="436" t="s">
        <v>436</v>
      </c>
      <c r="O2899" s="259">
        <v>3.6</v>
      </c>
      <c r="P2899" s="259" t="s">
        <v>4258</v>
      </c>
      <c r="Q2899" s="259" t="s">
        <v>5278</v>
      </c>
    </row>
    <row r="2900" spans="1:17" ht="21.75" customHeight="1">
      <c r="A2900" s="301" t="s">
        <v>4258</v>
      </c>
      <c r="B2900" s="301" t="s">
        <v>5278</v>
      </c>
      <c r="C2900" s="316" t="s">
        <v>8959</v>
      </c>
      <c r="D2900" s="465" t="s">
        <v>436</v>
      </c>
      <c r="E2900" s="465" t="s">
        <v>6067</v>
      </c>
      <c r="F2900" s="469" t="str">
        <f t="shared" si="90"/>
        <v>other</v>
      </c>
      <c r="G2900" s="260">
        <v>7.4491071111111096E-4</v>
      </c>
      <c r="H2900" s="260">
        <v>0.14619453029999999</v>
      </c>
      <c r="I2900" s="260">
        <v>3.3085041500000001E-4</v>
      </c>
      <c r="J2900" s="260">
        <v>1.7189404069637901E-4</v>
      </c>
      <c r="K2900" s="260">
        <v>0.14744218443079399</v>
      </c>
      <c r="L2900" s="301">
        <f t="shared" si="91"/>
        <v>0.53079186395085842</v>
      </c>
      <c r="M2900" s="459">
        <f>IFERROR((Tableau1[[#This Row],[Scope 1
(kg CO2-eq)]]+Tableau1[[#This Row],[Scope 2 energy
(kg CO2-eq)]]+Tableau1[[#This Row],[Scope 2 Infrastructure
(kg CO2-eq)]])/Tableau1[[#This Row],[Total CO2-emissions
(kg CO2-eq)
for scope 3 use ]],"")</f>
        <v>0.99883416672544223</v>
      </c>
      <c r="N2900" s="436" t="s">
        <v>436</v>
      </c>
      <c r="O2900" s="259">
        <v>3.6</v>
      </c>
      <c r="P2900" s="259" t="s">
        <v>4258</v>
      </c>
      <c r="Q2900" s="259" t="s">
        <v>5278</v>
      </c>
    </row>
    <row r="2901" spans="1:17" ht="21.75" customHeight="1">
      <c r="A2901" s="301" t="s">
        <v>4258</v>
      </c>
      <c r="B2901" s="301" t="s">
        <v>5278</v>
      </c>
      <c r="C2901" s="316" t="s">
        <v>8960</v>
      </c>
      <c r="D2901" s="465" t="s">
        <v>436</v>
      </c>
      <c r="E2901" s="465" t="s">
        <v>6053</v>
      </c>
      <c r="F2901" s="469" t="str">
        <f t="shared" si="90"/>
        <v>other</v>
      </c>
      <c r="G2901" s="260">
        <v>7.6332452777777798E-4</v>
      </c>
      <c r="H2901" s="260">
        <v>0.2997828930084</v>
      </c>
      <c r="I2901" s="260">
        <v>3.3388185230000001E-4</v>
      </c>
      <c r="J2901" s="260">
        <v>1.7199285325122807E-4</v>
      </c>
      <c r="K2901" s="260">
        <v>0.30105209204064498</v>
      </c>
      <c r="L2901" s="301">
        <f t="shared" si="91"/>
        <v>1.0837875313463219</v>
      </c>
      <c r="M2901" s="459">
        <f>IFERROR((Tableau1[[#This Row],[Scope 1
(kg CO2-eq)]]+Tableau1[[#This Row],[Scope 2 energy
(kg CO2-eq)]]+Tableau1[[#This Row],[Scope 2 Infrastructure
(kg CO2-eq)]])/Tableau1[[#This Row],[Total CO2-emissions
(kg CO2-eq)
for scope 3 use ]],"")</f>
        <v>0.99942869471193041</v>
      </c>
      <c r="N2901" s="436" t="s">
        <v>436</v>
      </c>
      <c r="O2901" s="259">
        <v>3.6</v>
      </c>
      <c r="P2901" s="259" t="s">
        <v>4258</v>
      </c>
      <c r="Q2901" s="259" t="s">
        <v>5278</v>
      </c>
    </row>
    <row r="2902" spans="1:17" ht="21.75" customHeight="1">
      <c r="A2902" s="301" t="s">
        <v>4258</v>
      </c>
      <c r="B2902" s="301" t="s">
        <v>5278</v>
      </c>
      <c r="C2902" s="316" t="s">
        <v>8961</v>
      </c>
      <c r="D2902" s="465" t="s">
        <v>436</v>
      </c>
      <c r="E2902" s="465" t="s">
        <v>6024</v>
      </c>
      <c r="F2902" s="469" t="str">
        <f t="shared" si="90"/>
        <v>other</v>
      </c>
      <c r="G2902" s="260">
        <v>9.1233278888888897E-4</v>
      </c>
      <c r="H2902" s="260">
        <v>0.19616901047220001</v>
      </c>
      <c r="I2902" s="260">
        <v>3.3424040939999998E-4</v>
      </c>
      <c r="J2902" s="260">
        <v>1.7279246406742095E-4</v>
      </c>
      <c r="K2902" s="260">
        <v>0.19758837774066401</v>
      </c>
      <c r="L2902" s="301">
        <f t="shared" si="91"/>
        <v>0.71131815986639046</v>
      </c>
      <c r="M2902" s="459">
        <f>IFERROR((Tableau1[[#This Row],[Scope 1
(kg CO2-eq)]]+Tableau1[[#This Row],[Scope 2 energy
(kg CO2-eq)]]+Tableau1[[#This Row],[Scope 2 Infrastructure
(kg CO2-eq)]])/Tableau1[[#This Row],[Total CO2-emissions
(kg CO2-eq)
for scope 3 use ]],"")</f>
        <v>0.99912548464565099</v>
      </c>
      <c r="N2902" s="436" t="s">
        <v>436</v>
      </c>
      <c r="O2902" s="259">
        <v>3.6</v>
      </c>
      <c r="P2902" s="259" t="s">
        <v>4258</v>
      </c>
      <c r="Q2902" s="259" t="s">
        <v>5278</v>
      </c>
    </row>
    <row r="2903" spans="1:17" ht="21.75" customHeight="1">
      <c r="A2903" s="301" t="s">
        <v>4258</v>
      </c>
      <c r="B2903" s="301" t="s">
        <v>5278</v>
      </c>
      <c r="C2903" s="316" t="s">
        <v>8962</v>
      </c>
      <c r="D2903" s="465" t="s">
        <v>436</v>
      </c>
      <c r="E2903" s="465" t="s">
        <v>6068</v>
      </c>
      <c r="F2903" s="469" t="str">
        <f t="shared" si="90"/>
        <v>other</v>
      </c>
      <c r="G2903" s="260">
        <v>2.0755375055555598E-3</v>
      </c>
      <c r="H2903" s="260">
        <v>0.2163905560928</v>
      </c>
      <c r="I2903" s="260">
        <v>3.2703667130000002E-4</v>
      </c>
      <c r="J2903" s="260">
        <v>1.7903447418121015E-4</v>
      </c>
      <c r="K2903" s="260">
        <v>0.21897216515797599</v>
      </c>
      <c r="L2903" s="301">
        <f t="shared" si="91"/>
        <v>0.78829979456871357</v>
      </c>
      <c r="M2903" s="459">
        <f>IFERROR((Tableau1[[#This Row],[Scope 1
(kg CO2-eq)]]+Tableau1[[#This Row],[Scope 2 energy
(kg CO2-eq)]]+Tableau1[[#This Row],[Scope 2 Infrastructure
(kg CO2-eq)]])/Tableau1[[#This Row],[Total CO2-emissions
(kg CO2-eq)
for scope 3 use ]],"")</f>
        <v>0.99918238517579949</v>
      </c>
      <c r="N2903" s="436" t="s">
        <v>436</v>
      </c>
      <c r="O2903" s="259">
        <v>3.6</v>
      </c>
      <c r="P2903" s="259" t="s">
        <v>4258</v>
      </c>
      <c r="Q2903" s="259" t="s">
        <v>5278</v>
      </c>
    </row>
    <row r="2904" spans="1:17" ht="21.75" customHeight="1">
      <c r="A2904" s="301" t="s">
        <v>4258</v>
      </c>
      <c r="B2904" s="301" t="s">
        <v>5278</v>
      </c>
      <c r="C2904" s="316" t="s">
        <v>8963</v>
      </c>
      <c r="D2904" s="465" t="s">
        <v>436</v>
      </c>
      <c r="E2904" s="465" t="s">
        <v>6029</v>
      </c>
      <c r="F2904" s="469" t="str">
        <f t="shared" si="90"/>
        <v>other</v>
      </c>
      <c r="G2904" s="260">
        <v>7.2545213888888902E-4</v>
      </c>
      <c r="H2904" s="260">
        <v>0.17480581443820001</v>
      </c>
      <c r="I2904" s="260">
        <v>3.2772118940000003E-4</v>
      </c>
      <c r="J2904" s="260">
        <v>1.7178962175543803E-4</v>
      </c>
      <c r="K2904" s="260">
        <v>0.176030776390045</v>
      </c>
      <c r="L2904" s="301">
        <f t="shared" si="91"/>
        <v>0.63371079500416205</v>
      </c>
      <c r="M2904" s="459">
        <f>IFERROR((Tableau1[[#This Row],[Scope 1
(kg CO2-eq)]]+Tableau1[[#This Row],[Scope 2 energy
(kg CO2-eq)]]+Tableau1[[#This Row],[Scope 2 Infrastructure
(kg CO2-eq)]])/Tableau1[[#This Row],[Total CO2-emissions
(kg CO2-eq)
for scope 3 use ]],"")</f>
        <v>0.99902409892702249</v>
      </c>
      <c r="N2904" s="436" t="s">
        <v>436</v>
      </c>
      <c r="O2904" s="259">
        <v>3.6</v>
      </c>
      <c r="P2904" s="259" t="s">
        <v>4258</v>
      </c>
      <c r="Q2904" s="259" t="s">
        <v>5278</v>
      </c>
    </row>
    <row r="2905" spans="1:17" ht="21.75" customHeight="1">
      <c r="A2905" s="301" t="s">
        <v>4258</v>
      </c>
      <c r="B2905" s="301" t="s">
        <v>5278</v>
      </c>
      <c r="C2905" s="316" t="s">
        <v>8964</v>
      </c>
      <c r="D2905" s="465" t="s">
        <v>436</v>
      </c>
      <c r="E2905" s="465" t="s">
        <v>6027</v>
      </c>
      <c r="F2905" s="469" t="str">
        <f t="shared" si="90"/>
        <v>other</v>
      </c>
      <c r="G2905" s="260">
        <v>7.3766271944444395E-4</v>
      </c>
      <c r="H2905" s="260">
        <v>4.3159784535000004E-3</v>
      </c>
      <c r="I2905" s="260">
        <v>3.2970955149999999E-4</v>
      </c>
      <c r="J2905" s="260">
        <v>1.7185514639287401E-4</v>
      </c>
      <c r="K2905" s="260">
        <v>5.5552055529590897E-3</v>
      </c>
      <c r="L2905" s="301">
        <f t="shared" si="91"/>
        <v>1.9998739990652725E-2</v>
      </c>
      <c r="M2905" s="459">
        <f>IFERROR((Tableau1[[#This Row],[Scope 1
(kg CO2-eq)]]+Tableau1[[#This Row],[Scope 2 energy
(kg CO2-eq)]]+Tableau1[[#This Row],[Scope 2 Infrastructure
(kg CO2-eq)]])/Tableau1[[#This Row],[Total CO2-emissions
(kg CO2-eq)
for scope 3 use ]],"")</f>
        <v>0.96906418189636512</v>
      </c>
      <c r="N2905" s="436" t="s">
        <v>436</v>
      </c>
      <c r="O2905" s="259">
        <v>3.6</v>
      </c>
      <c r="P2905" s="259" t="s">
        <v>4258</v>
      </c>
      <c r="Q2905" s="259" t="s">
        <v>5278</v>
      </c>
    </row>
    <row r="2906" spans="1:17" ht="21.75" customHeight="1">
      <c r="A2906" s="301" t="s">
        <v>4258</v>
      </c>
      <c r="B2906" s="301" t="s">
        <v>5278</v>
      </c>
      <c r="C2906" s="316" t="s">
        <v>8965</v>
      </c>
      <c r="D2906" s="465" t="s">
        <v>436</v>
      </c>
      <c r="E2906" s="465" t="s">
        <v>6069</v>
      </c>
      <c r="F2906" s="469" t="str">
        <f t="shared" si="90"/>
        <v>other</v>
      </c>
      <c r="G2906" s="260">
        <v>2.4600075500000001E-9</v>
      </c>
      <c r="H2906" s="260">
        <v>8.3648864118000002E-2</v>
      </c>
      <c r="I2906" s="260">
        <v>4.2314292900000002E-4</v>
      </c>
      <c r="J2906" s="260">
        <v>2.9246521063120703E-4</v>
      </c>
      <c r="K2906" s="260">
        <v>8.4364475139178496E-2</v>
      </c>
      <c r="L2906" s="301">
        <f t="shared" si="91"/>
        <v>0.30371211050104258</v>
      </c>
      <c r="M2906" s="459">
        <f>IFERROR((Tableau1[[#This Row],[Scope 1
(kg CO2-eq)]]+Tableau1[[#This Row],[Scope 2 energy
(kg CO2-eq)]]+Tableau1[[#This Row],[Scope 2 Infrastructure
(kg CO2-eq)]])/Tableau1[[#This Row],[Total CO2-emissions
(kg CO2-eq)
for scope 3 use ]],"")</f>
        <v>0.99653330822377006</v>
      </c>
      <c r="N2906" s="436" t="s">
        <v>436</v>
      </c>
      <c r="O2906" s="259">
        <v>3.6</v>
      </c>
      <c r="P2906" s="259" t="s">
        <v>4258</v>
      </c>
      <c r="Q2906" s="259" t="s">
        <v>5278</v>
      </c>
    </row>
    <row r="2907" spans="1:17" ht="21.75" customHeight="1">
      <c r="A2907" s="301" t="s">
        <v>4258</v>
      </c>
      <c r="B2907" s="301" t="s">
        <v>5278</v>
      </c>
      <c r="C2907" s="316" t="s">
        <v>8966</v>
      </c>
      <c r="D2907" s="465" t="s">
        <v>436</v>
      </c>
      <c r="E2907" s="465" t="s">
        <v>6025</v>
      </c>
      <c r="F2907" s="469" t="str">
        <f t="shared" si="90"/>
        <v>other</v>
      </c>
      <c r="G2907" s="260">
        <v>4.6469421166666699E-5</v>
      </c>
      <c r="H2907" s="260">
        <v>0.100694739772</v>
      </c>
      <c r="I2907" s="260">
        <v>3.2987253199999998E-4</v>
      </c>
      <c r="J2907" s="260">
        <v>1.6814605245900731E-4</v>
      </c>
      <c r="K2907" s="260">
        <v>0.10123922875444</v>
      </c>
      <c r="L2907" s="301">
        <f t="shared" si="91"/>
        <v>0.36446122351598398</v>
      </c>
      <c r="M2907" s="459">
        <f>IFERROR((Tableau1[[#This Row],[Scope 1
(kg CO2-eq)]]+Tableau1[[#This Row],[Scope 2 energy
(kg CO2-eq)]]+Tableau1[[#This Row],[Scope 2 Infrastructure
(kg CO2-eq)]])/Tableau1[[#This Row],[Total CO2-emissions
(kg CO2-eq)
for scope 3 use ]],"")</f>
        <v>0.9983391119100562</v>
      </c>
      <c r="N2907" s="436" t="s">
        <v>436</v>
      </c>
      <c r="O2907" s="259">
        <v>3.6</v>
      </c>
      <c r="P2907" s="259" t="s">
        <v>4258</v>
      </c>
      <c r="Q2907" s="259" t="s">
        <v>5278</v>
      </c>
    </row>
    <row r="2908" spans="1:17" ht="21.75" customHeight="1">
      <c r="A2908" s="301" t="s">
        <v>4258</v>
      </c>
      <c r="B2908" s="301" t="s">
        <v>5278</v>
      </c>
      <c r="C2908" s="316" t="s">
        <v>8967</v>
      </c>
      <c r="D2908" s="465" t="s">
        <v>436</v>
      </c>
      <c r="E2908" s="465" t="s">
        <v>6048</v>
      </c>
      <c r="F2908" s="469" t="str">
        <f t="shared" si="90"/>
        <v>other</v>
      </c>
      <c r="G2908" s="260">
        <v>7.4040520277777805E-4</v>
      </c>
      <c r="H2908" s="260">
        <v>0.3006028825632</v>
      </c>
      <c r="I2908" s="260">
        <v>3.3013330080000001E-4</v>
      </c>
      <c r="J2908" s="260">
        <v>1.7186986315636198E-4</v>
      </c>
      <c r="K2908" s="260">
        <v>0.30184529054446801</v>
      </c>
      <c r="L2908" s="301">
        <f t="shared" si="91"/>
        <v>1.0866430459600849</v>
      </c>
      <c r="M2908" s="459">
        <f>IFERROR((Tableau1[[#This Row],[Scope 1
(kg CO2-eq)]]+Tableau1[[#This Row],[Scope 2 energy
(kg CO2-eq)]]+Tableau1[[#This Row],[Scope 2 Infrastructure
(kg CO2-eq)]])/Tableau1[[#This Row],[Total CO2-emissions
(kg CO2-eq)
for scope 3 use ]],"")</f>
        <v>0.99943060407740603</v>
      </c>
      <c r="N2908" s="436" t="s">
        <v>436</v>
      </c>
      <c r="O2908" s="259">
        <v>3.6</v>
      </c>
      <c r="P2908" s="259" t="s">
        <v>4258</v>
      </c>
      <c r="Q2908" s="259" t="s">
        <v>5278</v>
      </c>
    </row>
    <row r="2909" spans="1:17" ht="21.75" customHeight="1">
      <c r="A2909" s="301" t="s">
        <v>4258</v>
      </c>
      <c r="B2909" s="301" t="s">
        <v>5278</v>
      </c>
      <c r="C2909" s="316" t="s">
        <v>8968</v>
      </c>
      <c r="D2909" s="465" t="s">
        <v>436</v>
      </c>
      <c r="E2909" s="465" t="s">
        <v>6030</v>
      </c>
      <c r="F2909" s="469" t="str">
        <f t="shared" si="90"/>
        <v>other</v>
      </c>
      <c r="G2909" s="260">
        <v>7.3694444999999995E-4</v>
      </c>
      <c r="H2909" s="260">
        <v>0.1685064761268</v>
      </c>
      <c r="I2909" s="260">
        <v>3.295791671E-4</v>
      </c>
      <c r="J2909" s="260">
        <v>1.71851292002436E-4</v>
      </c>
      <c r="K2909" s="260">
        <v>0.16974485215900101</v>
      </c>
      <c r="L2909" s="301">
        <f t="shared" si="91"/>
        <v>0.61108146777240369</v>
      </c>
      <c r="M2909" s="459">
        <f>IFERROR((Tableau1[[#This Row],[Scope 1
(kg CO2-eq)]]+Tableau1[[#This Row],[Scope 2 energy
(kg CO2-eq)]]+Tableau1[[#This Row],[Scope 2 Infrastructure
(kg CO2-eq)]])/Tableau1[[#This Row],[Total CO2-emissions
(kg CO2-eq)
for scope 3 use ]],"")</f>
        <v>0.99898758393603571</v>
      </c>
      <c r="N2909" s="436" t="s">
        <v>436</v>
      </c>
      <c r="O2909" s="259">
        <v>3.6</v>
      </c>
      <c r="P2909" s="259" t="s">
        <v>4258</v>
      </c>
      <c r="Q2909" s="259" t="s">
        <v>5278</v>
      </c>
    </row>
    <row r="2910" spans="1:17" ht="21.75" customHeight="1">
      <c r="A2910" s="301" t="s">
        <v>4258</v>
      </c>
      <c r="B2910" s="301" t="s">
        <v>5278</v>
      </c>
      <c r="C2910" s="316" t="s">
        <v>8969</v>
      </c>
      <c r="D2910" s="465" t="s">
        <v>436</v>
      </c>
      <c r="E2910" s="465" t="s">
        <v>6040</v>
      </c>
      <c r="F2910" s="469" t="str">
        <f t="shared" si="90"/>
        <v>other</v>
      </c>
      <c r="G2910" s="260">
        <v>7.5209340555555605E-4</v>
      </c>
      <c r="H2910" s="260">
        <v>0.181444496343</v>
      </c>
      <c r="I2910" s="260">
        <v>3.3202387459999998E-4</v>
      </c>
      <c r="J2910" s="260">
        <v>1.71932584600752E-4</v>
      </c>
      <c r="K2910" s="260">
        <v>0.18270054603416799</v>
      </c>
      <c r="L2910" s="301">
        <f t="shared" si="91"/>
        <v>0.65772196572300479</v>
      </c>
      <c r="M2910" s="459">
        <f>IFERROR((Tableau1[[#This Row],[Scope 1
(kg CO2-eq)]]+Tableau1[[#This Row],[Scope 2 energy
(kg CO2-eq)]]+Tableau1[[#This Row],[Scope 2 Infrastructure
(kg CO2-eq)]])/Tableau1[[#This Row],[Total CO2-emissions
(kg CO2-eq)
for scope 3 use ]],"")</f>
        <v>0.999058938712858</v>
      </c>
      <c r="N2910" s="436" t="s">
        <v>436</v>
      </c>
      <c r="O2910" s="259">
        <v>3.6</v>
      </c>
      <c r="P2910" s="259" t="s">
        <v>4258</v>
      </c>
      <c r="Q2910" s="259" t="s">
        <v>5278</v>
      </c>
    </row>
    <row r="2911" spans="1:17" ht="21.75" customHeight="1">
      <c r="A2911" s="301" t="s">
        <v>4258</v>
      </c>
      <c r="B2911" s="301" t="s">
        <v>5278</v>
      </c>
      <c r="C2911" s="316" t="s">
        <v>8970</v>
      </c>
      <c r="D2911" s="465" t="s">
        <v>436</v>
      </c>
      <c r="E2911" s="465" t="s">
        <v>6041</v>
      </c>
      <c r="F2911" s="469" t="str">
        <f t="shared" si="90"/>
        <v>other</v>
      </c>
      <c r="G2911" s="260">
        <v>7.4771849166666699E-4</v>
      </c>
      <c r="H2911" s="260">
        <v>0.1920334016695</v>
      </c>
      <c r="I2911" s="260">
        <v>3.3133935649999998E-4</v>
      </c>
      <c r="J2911" s="260">
        <v>1.7190910785899705E-4</v>
      </c>
      <c r="K2911" s="260">
        <v>0.19328436853363601</v>
      </c>
      <c r="L2911" s="301">
        <f t="shared" si="91"/>
        <v>0.69582372672108961</v>
      </c>
      <c r="M2911" s="459">
        <f>IFERROR((Tableau1[[#This Row],[Scope 1
(kg CO2-eq)]]+Tableau1[[#This Row],[Scope 2 energy
(kg CO2-eq)]]+Tableau1[[#This Row],[Scope 2 Infrastructure
(kg CO2-eq)]])/Tableau1[[#This Row],[Total CO2-emissions
(kg CO2-eq)
for scope 3 use ]],"")</f>
        <v>0.99911059017719062</v>
      </c>
      <c r="N2911" s="436" t="s">
        <v>436</v>
      </c>
      <c r="O2911" s="259">
        <v>3.6</v>
      </c>
      <c r="P2911" s="259" t="s">
        <v>4258</v>
      </c>
      <c r="Q2911" s="259" t="s">
        <v>5278</v>
      </c>
    </row>
    <row r="2912" spans="1:17" ht="21.75" customHeight="1">
      <c r="A2912" s="301" t="s">
        <v>4258</v>
      </c>
      <c r="B2912" s="301" t="s">
        <v>5278</v>
      </c>
      <c r="C2912" s="316" t="s">
        <v>8971</v>
      </c>
      <c r="D2912" s="465" t="s">
        <v>436</v>
      </c>
      <c r="E2912" s="465" t="s">
        <v>6042</v>
      </c>
      <c r="F2912" s="469" t="str">
        <f t="shared" si="90"/>
        <v>other</v>
      </c>
      <c r="G2912" s="260">
        <v>2.1290812277777798E-3</v>
      </c>
      <c r="H2912" s="260">
        <v>0.25408699751250002</v>
      </c>
      <c r="I2912" s="260">
        <v>3.3003551250000002E-4</v>
      </c>
      <c r="J2912" s="260">
        <v>1.7932180146836008E-4</v>
      </c>
      <c r="K2912" s="260">
        <v>0.25672543923647201</v>
      </c>
      <c r="L2912" s="301">
        <f t="shared" si="91"/>
        <v>0.92421158125129921</v>
      </c>
      <c r="M2912" s="459">
        <f>IFERROR((Tableau1[[#This Row],[Scope 1
(kg CO2-eq)]]+Tableau1[[#This Row],[Scope 2 energy
(kg CO2-eq)]]+Tableau1[[#This Row],[Scope 2 Infrastructure
(kg CO2-eq)]])/Tableau1[[#This Row],[Total CO2-emissions
(kg CO2-eq)
for scope 3 use ]],"")</f>
        <v>0.99930149117973055</v>
      </c>
      <c r="N2912" s="436" t="s">
        <v>436</v>
      </c>
      <c r="O2912" s="259">
        <v>3.6</v>
      </c>
      <c r="P2912" s="259" t="s">
        <v>4258</v>
      </c>
      <c r="Q2912" s="259" t="s">
        <v>5278</v>
      </c>
    </row>
    <row r="2913" spans="1:17" ht="21.75" customHeight="1">
      <c r="A2913" s="301" t="s">
        <v>4258</v>
      </c>
      <c r="B2913" s="301" t="s">
        <v>5278</v>
      </c>
      <c r="C2913" s="316" t="s">
        <v>8972</v>
      </c>
      <c r="D2913" s="465" t="s">
        <v>436</v>
      </c>
      <c r="E2913" s="465" t="s">
        <v>6028</v>
      </c>
      <c r="F2913" s="469" t="str">
        <f t="shared" si="90"/>
        <v>other</v>
      </c>
      <c r="G2913" s="260">
        <v>7.3648736944444397E-4</v>
      </c>
      <c r="H2913" s="260">
        <v>1.25566153416E-2</v>
      </c>
      <c r="I2913" s="260">
        <v>3.295139749E-4</v>
      </c>
      <c r="J2913" s="260">
        <v>1.7184883920852206E-4</v>
      </c>
      <c r="K2913" s="260">
        <v>1.3794466430461101E-2</v>
      </c>
      <c r="L2913" s="301">
        <f t="shared" si="91"/>
        <v>4.9660079149659961E-2</v>
      </c>
      <c r="M2913" s="459">
        <f>IFERROR((Tableau1[[#This Row],[Scope 1
(kg CO2-eq)]]+Tableau1[[#This Row],[Scope 2 energy
(kg CO2-eq)]]+Tableau1[[#This Row],[Scope 2 Infrastructure
(kg CO2-eq)]])/Tableau1[[#This Row],[Total CO2-emissions
(kg CO2-eq)
for scope 3 use ]],"")</f>
        <v>0.98754212456255819</v>
      </c>
      <c r="N2913" s="436" t="s">
        <v>436</v>
      </c>
      <c r="O2913" s="259">
        <v>3.6</v>
      </c>
      <c r="P2913" s="259" t="s">
        <v>4258</v>
      </c>
      <c r="Q2913" s="259" t="s">
        <v>5278</v>
      </c>
    </row>
    <row r="2914" spans="1:17" ht="21.75" customHeight="1">
      <c r="A2914" s="301" t="s">
        <v>4258</v>
      </c>
      <c r="B2914" s="301" t="s">
        <v>5278</v>
      </c>
      <c r="C2914" s="316" t="s">
        <v>8973</v>
      </c>
      <c r="D2914" s="465" t="s">
        <v>436</v>
      </c>
      <c r="E2914" s="465" t="s">
        <v>6054</v>
      </c>
      <c r="F2914" s="469" t="str">
        <f t="shared" si="90"/>
        <v>other</v>
      </c>
      <c r="G2914" s="260">
        <v>7.3080651111111098E-4</v>
      </c>
      <c r="H2914" s="260">
        <v>0.1212398904778</v>
      </c>
      <c r="I2914" s="260">
        <v>3.2860128410000002E-4</v>
      </c>
      <c r="J2914" s="260">
        <v>1.7181835448415298E-4</v>
      </c>
      <c r="K2914" s="260">
        <v>0.12247111629244201</v>
      </c>
      <c r="L2914" s="301">
        <f t="shared" si="91"/>
        <v>0.44089601865279121</v>
      </c>
      <c r="M2914" s="459">
        <f>IFERROR((Tableau1[[#This Row],[Scope 1
(kg CO2-eq)]]+Tableau1[[#This Row],[Scope 2 energy
(kg CO2-eq)]]+Tableau1[[#This Row],[Scope 2 Infrastructure
(kg CO2-eq)]])/Tableau1[[#This Row],[Total CO2-emissions
(kg CO2-eq)
for scope 3 use ]],"")</f>
        <v>0.99859707313338586</v>
      </c>
      <c r="N2914" s="436" t="s">
        <v>436</v>
      </c>
      <c r="O2914" s="259">
        <v>3.6</v>
      </c>
      <c r="P2914" s="259" t="s">
        <v>4258</v>
      </c>
      <c r="Q2914" s="259" t="s">
        <v>5278</v>
      </c>
    </row>
    <row r="2915" spans="1:17" ht="21.75" customHeight="1">
      <c r="A2915" s="301" t="s">
        <v>4258</v>
      </c>
      <c r="B2915" s="301" t="s">
        <v>5278</v>
      </c>
      <c r="C2915" s="316" t="s">
        <v>8974</v>
      </c>
      <c r="D2915" s="465" t="s">
        <v>436</v>
      </c>
      <c r="E2915" s="465" t="s">
        <v>6049</v>
      </c>
      <c r="F2915" s="469" t="str">
        <f t="shared" si="90"/>
        <v>other</v>
      </c>
      <c r="G2915" s="260">
        <v>7.2479916666666705E-4</v>
      </c>
      <c r="H2915" s="260">
        <v>0.11761575167049999</v>
      </c>
      <c r="I2915" s="260">
        <v>3.2762340109999998E-4</v>
      </c>
      <c r="J2915" s="260">
        <v>1.7178611776413096E-4</v>
      </c>
      <c r="K2915" s="260">
        <v>0.118839959988241</v>
      </c>
      <c r="L2915" s="301">
        <f t="shared" si="91"/>
        <v>0.42782385595766759</v>
      </c>
      <c r="M2915" s="459">
        <f>IFERROR((Tableau1[[#This Row],[Scope 1
(kg CO2-eq)]]+Tableau1[[#This Row],[Scope 2 energy
(kg CO2-eq)]]+Tableau1[[#This Row],[Scope 2 Infrastructure
(kg CO2-eq)]])/Tableau1[[#This Row],[Total CO2-emissions
(kg CO2-eq)
for scope 3 use ]],"")</f>
        <v>0.9985544782244008</v>
      </c>
      <c r="N2915" s="436" t="s">
        <v>436</v>
      </c>
      <c r="O2915" s="259">
        <v>3.6</v>
      </c>
      <c r="P2915" s="259" t="s">
        <v>4258</v>
      </c>
      <c r="Q2915" s="259" t="s">
        <v>5278</v>
      </c>
    </row>
    <row r="2916" spans="1:17" ht="21.75" customHeight="1">
      <c r="A2916" s="301" t="s">
        <v>4258</v>
      </c>
      <c r="B2916" s="301" t="s">
        <v>5278</v>
      </c>
      <c r="C2916" s="316" t="s">
        <v>8975</v>
      </c>
      <c r="D2916" s="465" t="s">
        <v>436</v>
      </c>
      <c r="E2916" s="465" t="s">
        <v>6070</v>
      </c>
      <c r="F2916" s="469" t="str">
        <f t="shared" si="90"/>
        <v>other</v>
      </c>
      <c r="G2916" s="260">
        <v>2.10720665833333E-3</v>
      </c>
      <c r="H2916" s="260">
        <v>0.2184056516257</v>
      </c>
      <c r="I2916" s="260">
        <v>3.287968607E-4</v>
      </c>
      <c r="J2916" s="260">
        <v>1.7920441775959002E-4</v>
      </c>
      <c r="K2916" s="260">
        <v>0.22102086046067801</v>
      </c>
      <c r="L2916" s="301">
        <f t="shared" si="91"/>
        <v>0.7956750976584408</v>
      </c>
      <c r="M2916" s="459">
        <f>IFERROR((Tableau1[[#This Row],[Scope 1
(kg CO2-eq)]]+Tableau1[[#This Row],[Scope 2 energy
(kg CO2-eq)]]+Tableau1[[#This Row],[Scope 2 Infrastructure
(kg CO2-eq)]])/Tableau1[[#This Row],[Total CO2-emissions
(kg CO2-eq)
for scope 3 use ]],"")</f>
        <v>0.99918919275053431</v>
      </c>
      <c r="N2916" s="436" t="s">
        <v>436</v>
      </c>
      <c r="O2916" s="259">
        <v>3.6</v>
      </c>
      <c r="P2916" s="259" t="s">
        <v>4258</v>
      </c>
      <c r="Q2916" s="259" t="s">
        <v>5278</v>
      </c>
    </row>
    <row r="2917" spans="1:17" ht="21.75" customHeight="1">
      <c r="A2917" s="301" t="s">
        <v>4258</v>
      </c>
      <c r="B2917" s="301" t="s">
        <v>5278</v>
      </c>
      <c r="C2917" s="316" t="s">
        <v>8976</v>
      </c>
      <c r="D2917" s="465" t="s">
        <v>436</v>
      </c>
      <c r="E2917" s="465" t="s">
        <v>6071</v>
      </c>
      <c r="F2917" s="469" t="str">
        <f t="shared" si="90"/>
        <v>other</v>
      </c>
      <c r="G2917" s="260">
        <v>7.5248518888888902E-4</v>
      </c>
      <c r="H2917" s="260">
        <v>0.22015075902119999</v>
      </c>
      <c r="I2917" s="260">
        <v>3.3208906679999998E-4</v>
      </c>
      <c r="J2917" s="260">
        <v>1.7193468699553598E-4</v>
      </c>
      <c r="K2917" s="260">
        <v>0.22140726815752801</v>
      </c>
      <c r="L2917" s="301">
        <f t="shared" si="91"/>
        <v>0.79706616536710084</v>
      </c>
      <c r="M2917" s="459">
        <f>IFERROR((Tableau1[[#This Row],[Scope 1
(kg CO2-eq)]]+Tableau1[[#This Row],[Scope 2 energy
(kg CO2-eq)]]+Tableau1[[#This Row],[Scope 2 Infrastructure
(kg CO2-eq)]])/Tableau1[[#This Row],[Total CO2-emissions
(kg CO2-eq)
for scope 3 use ]],"")</f>
        <v>0.99922344518285278</v>
      </c>
      <c r="N2917" s="436" t="s">
        <v>436</v>
      </c>
      <c r="O2917" s="259">
        <v>3.6</v>
      </c>
      <c r="P2917" s="259" t="s">
        <v>4258</v>
      </c>
      <c r="Q2917" s="259" t="s">
        <v>5278</v>
      </c>
    </row>
    <row r="2918" spans="1:17" ht="21.75" customHeight="1">
      <c r="A2918" s="301" t="s">
        <v>4258</v>
      </c>
      <c r="B2918" s="301" t="s">
        <v>5278</v>
      </c>
      <c r="C2918" s="316" t="s">
        <v>8977</v>
      </c>
      <c r="D2918" s="465" t="s">
        <v>436</v>
      </c>
      <c r="E2918" s="465" t="s">
        <v>6021</v>
      </c>
      <c r="F2918" s="469" t="str">
        <f t="shared" si="90"/>
        <v>other</v>
      </c>
      <c r="G2918" s="260">
        <v>7.5718658888888901E-4</v>
      </c>
      <c r="H2918" s="260">
        <v>0.26229016403880001</v>
      </c>
      <c r="I2918" s="260">
        <v>3.3287137319999997E-4</v>
      </c>
      <c r="J2918" s="260">
        <v>1.7195991573294494E-4</v>
      </c>
      <c r="K2918" s="260">
        <v>0.26355218101022598</v>
      </c>
      <c r="L2918" s="301">
        <f t="shared" si="91"/>
        <v>0.94878785163681356</v>
      </c>
      <c r="M2918" s="459">
        <f>IFERROR((Tableau1[[#This Row],[Scope 1
(kg CO2-eq)]]+Tableau1[[#This Row],[Scope 2 energy
(kg CO2-eq)]]+Tableau1[[#This Row],[Scope 2 Infrastructure
(kg CO2-eq)]])/Tableau1[[#This Row],[Total CO2-emissions
(kg CO2-eq)
for scope 3 use ]],"")</f>
        <v>0.99934753334736992</v>
      </c>
      <c r="N2918" s="436" t="s">
        <v>436</v>
      </c>
      <c r="O2918" s="259">
        <v>3.6</v>
      </c>
      <c r="P2918" s="259" t="s">
        <v>4258</v>
      </c>
      <c r="Q2918" s="259" t="s">
        <v>5278</v>
      </c>
    </row>
    <row r="2919" spans="1:17" ht="21.75" customHeight="1">
      <c r="A2919" s="301" t="s">
        <v>4258</v>
      </c>
      <c r="B2919" s="301" t="s">
        <v>5278</v>
      </c>
      <c r="C2919" s="316" t="s">
        <v>8978</v>
      </c>
      <c r="D2919" s="465" t="s">
        <v>436</v>
      </c>
      <c r="E2919" s="465" t="s">
        <v>6072</v>
      </c>
      <c r="F2919" s="469" t="str">
        <f t="shared" si="90"/>
        <v>other</v>
      </c>
      <c r="G2919" s="260">
        <v>2.0874216000000001E-3</v>
      </c>
      <c r="H2919" s="260">
        <v>0.2311005867183</v>
      </c>
      <c r="I2919" s="260">
        <v>3.2768859329999997E-4</v>
      </c>
      <c r="J2919" s="260">
        <v>1.7909824682298993E-4</v>
      </c>
      <c r="K2919" s="260">
        <v>0.23369479610506999</v>
      </c>
      <c r="L2919" s="301">
        <f t="shared" si="91"/>
        <v>0.84130126597825194</v>
      </c>
      <c r="M2919" s="459">
        <f>IFERROR((Tableau1[[#This Row],[Scope 1
(kg CO2-eq)]]+Tableau1[[#This Row],[Scope 2 energy
(kg CO2-eq)]]+Tableau1[[#This Row],[Scope 2 Infrastructure
(kg CO2-eq)]])/Tableau1[[#This Row],[Total CO2-emissions
(kg CO2-eq)
for scope 3 use ]],"")</f>
        <v>0.9992336192484601</v>
      </c>
      <c r="N2919" s="436" t="s">
        <v>436</v>
      </c>
      <c r="O2919" s="259">
        <v>3.6</v>
      </c>
      <c r="P2919" s="259" t="s">
        <v>4258</v>
      </c>
      <c r="Q2919" s="259" t="s">
        <v>5278</v>
      </c>
    </row>
    <row r="2920" spans="1:17" ht="21.75" customHeight="1">
      <c r="A2920" s="301" t="s">
        <v>4258</v>
      </c>
      <c r="B2920" s="301" t="s">
        <v>5278</v>
      </c>
      <c r="C2920" s="316" t="s">
        <v>8979</v>
      </c>
      <c r="D2920" s="465" t="s">
        <v>436</v>
      </c>
      <c r="E2920" s="465" t="s">
        <v>6073</v>
      </c>
      <c r="F2920" s="469" t="str">
        <f t="shared" si="90"/>
        <v>other</v>
      </c>
      <c r="G2920" s="260">
        <v>7.76253377777778E-4</v>
      </c>
      <c r="H2920" s="260">
        <v>0.1003755743224</v>
      </c>
      <c r="I2920" s="260">
        <v>3.3603319490000001E-4</v>
      </c>
      <c r="J2920" s="260">
        <v>1.7206223227910096E-4</v>
      </c>
      <c r="K2920" s="260">
        <v>0.101659923387259</v>
      </c>
      <c r="L2920" s="301">
        <f t="shared" si="91"/>
        <v>0.36597572419413243</v>
      </c>
      <c r="M2920" s="459">
        <f>IFERROR((Tableau1[[#This Row],[Scope 1
(kg CO2-eq)]]+Tableau1[[#This Row],[Scope 2 energy
(kg CO2-eq)]]+Tableau1[[#This Row],[Scope 2 Infrastructure
(kg CO2-eq)]])/Tableau1[[#This Row],[Total CO2-emissions
(kg CO2-eq)
for scope 3 use ]],"")</f>
        <v>0.99830746978309459</v>
      </c>
      <c r="N2920" s="436" t="s">
        <v>436</v>
      </c>
      <c r="O2920" s="259">
        <v>3.6</v>
      </c>
      <c r="P2920" s="259" t="s">
        <v>4258</v>
      </c>
      <c r="Q2920" s="259" t="s">
        <v>5278</v>
      </c>
    </row>
    <row r="2921" spans="1:17" ht="21.75" customHeight="1">
      <c r="A2921" s="301" t="s">
        <v>4258</v>
      </c>
      <c r="B2921" s="301" t="s">
        <v>5278</v>
      </c>
      <c r="C2921" s="316" t="s">
        <v>8980</v>
      </c>
      <c r="D2921" s="465" t="s">
        <v>436</v>
      </c>
      <c r="E2921" s="465" t="s">
        <v>6074</v>
      </c>
      <c r="F2921" s="469" t="str">
        <f t="shared" si="90"/>
        <v>other</v>
      </c>
      <c r="G2921" s="260">
        <v>7.5287697222222198E-4</v>
      </c>
      <c r="H2921" s="260">
        <v>0.145918699841</v>
      </c>
      <c r="I2921" s="260">
        <v>3.3215425899999997E-4</v>
      </c>
      <c r="J2921" s="260">
        <v>1.7193678939032007E-4</v>
      </c>
      <c r="K2921" s="260">
        <v>0.14717566829300099</v>
      </c>
      <c r="L2921" s="301">
        <f t="shared" si="91"/>
        <v>0.52983240585480362</v>
      </c>
      <c r="M2921" s="459">
        <f>IFERROR((Tableau1[[#This Row],[Scope 1
(kg CO2-eq)]]+Tableau1[[#This Row],[Scope 2 energy
(kg CO2-eq)]]+Tableau1[[#This Row],[Scope 2 Infrastructure
(kg CO2-eq)]])/Tableau1[[#This Row],[Total CO2-emissions
(kg CO2-eq)
for scope 3 use ]],"")</f>
        <v>0.99883175512112188</v>
      </c>
      <c r="N2921" s="436" t="s">
        <v>436</v>
      </c>
      <c r="O2921" s="259">
        <v>3.6</v>
      </c>
      <c r="P2921" s="259" t="s">
        <v>4258</v>
      </c>
      <c r="Q2921" s="259" t="s">
        <v>5278</v>
      </c>
    </row>
    <row r="2922" spans="1:17" ht="21.75" customHeight="1">
      <c r="A2922" s="301" t="s">
        <v>4258</v>
      </c>
      <c r="B2922" s="301" t="s">
        <v>5278</v>
      </c>
      <c r="C2922" s="316" t="s">
        <v>8981</v>
      </c>
      <c r="D2922" s="465" t="s">
        <v>436</v>
      </c>
      <c r="E2922" s="465" t="s">
        <v>6015</v>
      </c>
      <c r="F2922" s="469" t="str">
        <f t="shared" si="90"/>
        <v>other</v>
      </c>
      <c r="G2922" s="260">
        <v>8.7139143055555595E-4</v>
      </c>
      <c r="H2922" s="260">
        <v>0.19779624683159999</v>
      </c>
      <c r="I2922" s="260">
        <v>3.2866647630000001E-4</v>
      </c>
      <c r="J2922" s="260">
        <v>1.7257276381249401E-4</v>
      </c>
      <c r="K2922" s="260">
        <v>0.19916887731607399</v>
      </c>
      <c r="L2922" s="301">
        <f t="shared" si="91"/>
        <v>0.71700795833786635</v>
      </c>
      <c r="M2922" s="459">
        <f>IFERROR((Tableau1[[#This Row],[Scope 1
(kg CO2-eq)]]+Tableau1[[#This Row],[Scope 2 energy
(kg CO2-eq)]]+Tableau1[[#This Row],[Scope 2 Infrastructure
(kg CO2-eq)]])/Tableau1[[#This Row],[Total CO2-emissions
(kg CO2-eq)
for scope 3 use ]],"")</f>
        <v>0.99913353642424485</v>
      </c>
      <c r="N2922" s="436" t="s">
        <v>436</v>
      </c>
      <c r="O2922" s="259">
        <v>3.6</v>
      </c>
      <c r="P2922" s="259" t="s">
        <v>4258</v>
      </c>
      <c r="Q2922" s="259" t="s">
        <v>5278</v>
      </c>
    </row>
    <row r="2923" spans="1:17" ht="21.75" customHeight="1">
      <c r="A2923" s="301" t="s">
        <v>4258</v>
      </c>
      <c r="B2923" s="301" t="s">
        <v>5278</v>
      </c>
      <c r="C2923" s="316" t="s">
        <v>8982</v>
      </c>
      <c r="D2923" s="465" t="s">
        <v>436</v>
      </c>
      <c r="E2923" s="465" t="s">
        <v>6075</v>
      </c>
      <c r="F2923" s="469" t="str">
        <f t="shared" si="90"/>
        <v>other</v>
      </c>
      <c r="G2923" s="260">
        <v>7.4190703888888905E-4</v>
      </c>
      <c r="H2923" s="260">
        <v>0.28947766485120002</v>
      </c>
      <c r="I2923" s="260">
        <v>3.3039406959999999E-4</v>
      </c>
      <c r="J2923" s="260">
        <v>1.7187792233636697E-4</v>
      </c>
      <c r="K2923" s="260">
        <v>0.29072184427908598</v>
      </c>
      <c r="L2923" s="301">
        <f t="shared" si="91"/>
        <v>1.0465986394047095</v>
      </c>
      <c r="M2923" s="459">
        <f>IFERROR((Tableau1[[#This Row],[Scope 1
(kg CO2-eq)]]+Tableau1[[#This Row],[Scope 2 energy
(kg CO2-eq)]]+Tableau1[[#This Row],[Scope 2 Infrastructure
(kg CO2-eq)]])/Tableau1[[#This Row],[Total CO2-emissions
(kg CO2-eq)
for scope 3 use ]],"")</f>
        <v>0.99940878773721564</v>
      </c>
      <c r="N2923" s="436" t="s">
        <v>436</v>
      </c>
      <c r="O2923" s="259">
        <v>3.6</v>
      </c>
      <c r="P2923" s="259" t="s">
        <v>4258</v>
      </c>
      <c r="Q2923" s="259" t="s">
        <v>5278</v>
      </c>
    </row>
    <row r="2924" spans="1:17" ht="21.75" customHeight="1">
      <c r="A2924" s="301" t="s">
        <v>4258</v>
      </c>
      <c r="B2924" s="301" t="s">
        <v>5278</v>
      </c>
      <c r="C2924" s="316" t="s">
        <v>8983</v>
      </c>
      <c r="D2924" s="465" t="s">
        <v>436</v>
      </c>
      <c r="E2924" s="465" t="s">
        <v>700</v>
      </c>
      <c r="F2924" s="469" t="str">
        <f t="shared" si="90"/>
        <v>CH</v>
      </c>
      <c r="G2924" s="260">
        <v>3.6361411166666702E-4</v>
      </c>
      <c r="H2924" s="260">
        <v>2.5232266422000002E-3</v>
      </c>
      <c r="I2924" s="260">
        <v>3.2915036879999998E-4</v>
      </c>
      <c r="J2924" s="260">
        <v>1.7010066771421596E-4</v>
      </c>
      <c r="K2924" s="260">
        <v>3.38609169543015E-3</v>
      </c>
      <c r="L2924" s="301">
        <f t="shared" si="91"/>
        <v>1.2189930103548541E-2</v>
      </c>
      <c r="M2924" s="459">
        <f>IFERROR((Tableau1[[#This Row],[Scope 1
(kg CO2-eq)]]+Tableau1[[#This Row],[Scope 2 energy
(kg CO2-eq)]]+Tableau1[[#This Row],[Scope 2 Infrastructure
(kg CO2-eq)]])/Tableau1[[#This Row],[Total CO2-emissions
(kg CO2-eq)
for scope 3 use ]],"")</f>
        <v>0.94976492426562176</v>
      </c>
      <c r="N2924" s="436" t="s">
        <v>436</v>
      </c>
      <c r="O2924" s="259">
        <v>3.6</v>
      </c>
      <c r="P2924" s="259" t="s">
        <v>4258</v>
      </c>
      <c r="Q2924" s="259" t="s">
        <v>5278</v>
      </c>
    </row>
    <row r="2925" spans="1:17" ht="21.75" customHeight="1">
      <c r="A2925" s="301" t="s">
        <v>4258</v>
      </c>
      <c r="B2925" s="301" t="s">
        <v>5278</v>
      </c>
      <c r="C2925" s="316" t="s">
        <v>8984</v>
      </c>
      <c r="D2925" s="465" t="s">
        <v>436</v>
      </c>
      <c r="E2925" s="465" t="s">
        <v>700</v>
      </c>
      <c r="F2925" s="469" t="str">
        <f t="shared" si="90"/>
        <v>CH</v>
      </c>
      <c r="G2925" s="260">
        <v>3.6361411166666702E-4</v>
      </c>
      <c r="H2925" s="260">
        <v>1.28081608182E-2</v>
      </c>
      <c r="I2925" s="260">
        <v>3.2915036879999998E-4</v>
      </c>
      <c r="J2925" s="260">
        <v>1.7010066771421596E-4</v>
      </c>
      <c r="K2925" s="260">
        <v>1.3671025290762801E-2</v>
      </c>
      <c r="L2925" s="301">
        <f t="shared" si="91"/>
        <v>4.9215691046746085E-2</v>
      </c>
      <c r="M2925" s="459">
        <f>IFERROR((Tableau1[[#This Row],[Scope 1
(kg CO2-eq)]]+Tableau1[[#This Row],[Scope 2 energy
(kg CO2-eq)]]+Tableau1[[#This Row],[Scope 2 Infrastructure
(kg CO2-eq)]])/Tableau1[[#This Row],[Total CO2-emissions
(kg CO2-eq)
for scope 3 use ]],"")</f>
        <v>0.98755762728263941</v>
      </c>
      <c r="N2925" s="436" t="s">
        <v>436</v>
      </c>
      <c r="O2925" s="259">
        <v>3.6</v>
      </c>
      <c r="P2925" s="259" t="s">
        <v>4258</v>
      </c>
      <c r="Q2925" s="259" t="s">
        <v>5278</v>
      </c>
    </row>
    <row r="2926" spans="1:17" ht="21.75" customHeight="1">
      <c r="A2926" s="301" t="s">
        <v>5180</v>
      </c>
      <c r="B2926" s="301" t="s">
        <v>5279</v>
      </c>
      <c r="C2926" s="316" t="s">
        <v>8985</v>
      </c>
      <c r="D2926" s="465" t="s">
        <v>436</v>
      </c>
      <c r="E2926" s="465" t="s">
        <v>700</v>
      </c>
      <c r="F2926" s="469" t="str">
        <f t="shared" si="90"/>
        <v>CH</v>
      </c>
      <c r="G2926" s="260">
        <v>3.2063547999999997E-4</v>
      </c>
      <c r="H2926" s="260">
        <v>3.5200473798600002E-2</v>
      </c>
      <c r="I2926" s="260">
        <v>3.2915036879999998E-4</v>
      </c>
      <c r="J2926" s="260">
        <v>1.6987003500640801E-4</v>
      </c>
      <c r="K2926" s="260">
        <v>3.6020129336291298E-2</v>
      </c>
      <c r="L2926" s="301">
        <f t="shared" si="91"/>
        <v>0.12967246561064869</v>
      </c>
      <c r="M2926" s="459">
        <f>IFERROR((Tableau1[[#This Row],[Scope 1
(kg CO2-eq)]]+Tableau1[[#This Row],[Scope 2 energy
(kg CO2-eq)]]+Tableau1[[#This Row],[Scope 2 Infrastructure
(kg CO2-eq)]])/Tableau1[[#This Row],[Total CO2-emissions
(kg CO2-eq)
for scope 3 use ]],"")</f>
        <v>0.99528403445458613</v>
      </c>
      <c r="N2926" s="436" t="s">
        <v>436</v>
      </c>
      <c r="O2926" s="259">
        <v>3.6</v>
      </c>
      <c r="P2926" s="259" t="s">
        <v>5180</v>
      </c>
      <c r="Q2926" s="259" t="s">
        <v>5279</v>
      </c>
    </row>
    <row r="2927" spans="1:17" ht="21.75" customHeight="1">
      <c r="A2927" s="301" t="s">
        <v>4258</v>
      </c>
      <c r="B2927" s="301" t="s">
        <v>5278</v>
      </c>
      <c r="C2927" s="316" t="s">
        <v>8986</v>
      </c>
      <c r="D2927" s="465" t="s">
        <v>436</v>
      </c>
      <c r="E2927" s="465" t="s">
        <v>6016</v>
      </c>
      <c r="F2927" s="469" t="str">
        <f t="shared" si="90"/>
        <v>other</v>
      </c>
      <c r="G2927" s="260">
        <v>7.6358571666666698E-4</v>
      </c>
      <c r="H2927" s="260">
        <v>0.1000938026898</v>
      </c>
      <c r="I2927" s="260">
        <v>3.3439826039999998E-4</v>
      </c>
      <c r="J2927" s="260">
        <v>1.7224700254923301E-4</v>
      </c>
      <c r="K2927" s="260">
        <v>0.101364033792975</v>
      </c>
      <c r="L2927" s="301">
        <f t="shared" si="91"/>
        <v>0.36491052165471</v>
      </c>
      <c r="M2927" s="459">
        <f>IFERROR((Tableau1[[#This Row],[Scope 1
(kg CO2-eq)]]+Tableau1[[#This Row],[Scope 2 energy
(kg CO2-eq)]]+Tableau1[[#This Row],[Scope 2 Infrastructure
(kg CO2-eq)]])/Tableau1[[#This Row],[Total CO2-emissions
(kg CO2-eq)
for scope 3 use ]],"")</f>
        <v>0.99830070766066681</v>
      </c>
      <c r="N2927" s="436" t="s">
        <v>436</v>
      </c>
      <c r="O2927" s="259">
        <v>3.6</v>
      </c>
      <c r="P2927" s="259" t="s">
        <v>4258</v>
      </c>
      <c r="Q2927" s="259" t="s">
        <v>5278</v>
      </c>
    </row>
    <row r="2928" spans="1:17" ht="21.75" customHeight="1">
      <c r="A2928" s="301" t="s">
        <v>4258</v>
      </c>
      <c r="B2928" s="301" t="s">
        <v>5278</v>
      </c>
      <c r="C2928" s="316" t="s">
        <v>8987</v>
      </c>
      <c r="D2928" s="465" t="s">
        <v>436</v>
      </c>
      <c r="E2928" s="465" t="s">
        <v>700</v>
      </c>
      <c r="F2928" s="469" t="str">
        <f t="shared" si="90"/>
        <v>CH</v>
      </c>
      <c r="G2928" s="260">
        <v>3.3043006333333298E-4</v>
      </c>
      <c r="H2928" s="260">
        <v>2.5734369276E-3</v>
      </c>
      <c r="I2928" s="260">
        <v>3.2316124499999997E-4</v>
      </c>
      <c r="J2928" s="260">
        <v>1.6675422190384802E-4</v>
      </c>
      <c r="K2928" s="260">
        <v>3.3937823973045301E-3</v>
      </c>
      <c r="L2928" s="301">
        <f t="shared" si="91"/>
        <v>1.2217616630296309E-2</v>
      </c>
      <c r="M2928" s="459">
        <f>IFERROR((Tableau1[[#This Row],[Scope 1
(kg CO2-eq)]]+Tableau1[[#This Row],[Scope 2 energy
(kg CO2-eq)]]+Tableau1[[#This Row],[Scope 2 Infrastructure
(kg CO2-eq)]])/Tableau1[[#This Row],[Total CO2-emissions
(kg CO2-eq)
for scope 3 use ]],"")</f>
        <v>0.9508648045603515</v>
      </c>
      <c r="N2928" s="436" t="s">
        <v>436</v>
      </c>
      <c r="O2928" s="259">
        <v>3.6</v>
      </c>
      <c r="P2928" s="259" t="s">
        <v>4258</v>
      </c>
      <c r="Q2928" s="259" t="s">
        <v>5278</v>
      </c>
    </row>
    <row r="2929" spans="1:17" ht="21.75" customHeight="1">
      <c r="A2929" s="301" t="s">
        <v>4258</v>
      </c>
      <c r="B2929" s="301" t="s">
        <v>5278</v>
      </c>
      <c r="C2929" s="316" t="s">
        <v>8988</v>
      </c>
      <c r="D2929" s="465" t="s">
        <v>436</v>
      </c>
      <c r="E2929" s="465" t="s">
        <v>6044</v>
      </c>
      <c r="F2929" s="469" t="str">
        <f t="shared" si="90"/>
        <v>other</v>
      </c>
      <c r="G2929" s="260">
        <v>3.61139346944444E-4</v>
      </c>
      <c r="H2929" s="260">
        <v>5.4398054937100003E-2</v>
      </c>
      <c r="I2929" s="260">
        <v>3.2833547879999999E-4</v>
      </c>
      <c r="J2929" s="260">
        <v>1.7008738758716405E-4</v>
      </c>
      <c r="K2929" s="260">
        <v>5.5257614540272101E-2</v>
      </c>
      <c r="L2929" s="301">
        <f t="shared" si="91"/>
        <v>0.19892741234497957</v>
      </c>
      <c r="M2929" s="459">
        <f>IFERROR((Tableau1[[#This Row],[Scope 1
(kg CO2-eq)]]+Tableau1[[#This Row],[Scope 2 energy
(kg CO2-eq)]]+Tableau1[[#This Row],[Scope 2 Infrastructure
(kg CO2-eq)]])/Tableau1[[#This Row],[Total CO2-emissions
(kg CO2-eq)
for scope 3 use ]],"")</f>
        <v>0.99692196670372557</v>
      </c>
      <c r="N2929" s="436" t="s">
        <v>436</v>
      </c>
      <c r="O2929" s="259">
        <v>3.6</v>
      </c>
      <c r="P2929" s="259" t="s">
        <v>4258</v>
      </c>
      <c r="Q2929" s="259" t="s">
        <v>5278</v>
      </c>
    </row>
    <row r="2930" spans="1:17" ht="21.75" customHeight="1">
      <c r="A2930" s="301" t="s">
        <v>4258</v>
      </c>
      <c r="B2930" s="301" t="s">
        <v>5278</v>
      </c>
      <c r="C2930" s="316" t="s">
        <v>8989</v>
      </c>
      <c r="D2930" s="465" t="s">
        <v>436</v>
      </c>
      <c r="E2930" s="465" t="s">
        <v>117</v>
      </c>
      <c r="F2930" s="469" t="str">
        <f t="shared" si="90"/>
        <v>other</v>
      </c>
      <c r="G2930" s="260">
        <v>7.5686010277777797E-4</v>
      </c>
      <c r="H2930" s="260">
        <v>6.4389274807199998E-2</v>
      </c>
      <c r="I2930" s="260">
        <v>3.281073096E-4</v>
      </c>
      <c r="J2930" s="260">
        <v>1.7221091143877407E-4</v>
      </c>
      <c r="K2930" s="260">
        <v>6.56464533985089E-2</v>
      </c>
      <c r="L2930" s="301">
        <f t="shared" si="91"/>
        <v>0.23632723223463203</v>
      </c>
      <c r="M2930" s="459">
        <f>IFERROR((Tableau1[[#This Row],[Scope 1
(kg CO2-eq)]]+Tableau1[[#This Row],[Scope 2 energy
(kg CO2-eq)]]+Tableau1[[#This Row],[Scope 2 Infrastructure
(kg CO2-eq)]])/Tableau1[[#This Row],[Total CO2-emissions
(kg CO2-eq)
for scope 3 use ]],"")</f>
        <v>0.99737668723875006</v>
      </c>
      <c r="N2930" s="436" t="s">
        <v>436</v>
      </c>
      <c r="O2930" s="259">
        <v>3.6</v>
      </c>
      <c r="P2930" s="259" t="s">
        <v>4258</v>
      </c>
      <c r="Q2930" s="259" t="s">
        <v>5278</v>
      </c>
    </row>
    <row r="2931" spans="1:17" ht="21.75" customHeight="1">
      <c r="A2931" s="301" t="s">
        <v>4258</v>
      </c>
      <c r="B2931" s="301" t="s">
        <v>5278</v>
      </c>
      <c r="C2931" s="316" t="s">
        <v>8990</v>
      </c>
      <c r="D2931" s="465" t="s">
        <v>436</v>
      </c>
      <c r="E2931" s="465" t="s">
        <v>6056</v>
      </c>
      <c r="F2931" s="469" t="str">
        <f t="shared" si="90"/>
        <v>other</v>
      </c>
      <c r="G2931" s="260">
        <v>7.8435023333333297E-4</v>
      </c>
      <c r="H2931" s="260">
        <v>0.16001140353660001</v>
      </c>
      <c r="I2931" s="260">
        <v>3.323773332E-4</v>
      </c>
      <c r="J2931" s="260">
        <v>1.7235842947278704E-4</v>
      </c>
      <c r="K2931" s="260">
        <v>0.16130048854575599</v>
      </c>
      <c r="L2931" s="301">
        <f t="shared" si="91"/>
        <v>0.58068175876472161</v>
      </c>
      <c r="M2931" s="459">
        <f>IFERROR((Tableau1[[#This Row],[Scope 1
(kg CO2-eq)]]+Tableau1[[#This Row],[Scope 2 energy
(kg CO2-eq)]]+Tableau1[[#This Row],[Scope 2 Infrastructure
(kg CO2-eq)]])/Tableau1[[#This Row],[Total CO2-emissions
(kg CO2-eq)
for scope 3 use ]],"")</f>
        <v>0.99893145120528415</v>
      </c>
      <c r="N2931" s="436" t="s">
        <v>436</v>
      </c>
      <c r="O2931" s="259">
        <v>3.6</v>
      </c>
      <c r="P2931" s="259" t="s">
        <v>4258</v>
      </c>
      <c r="Q2931" s="259" t="s">
        <v>5278</v>
      </c>
    </row>
    <row r="2932" spans="1:17" ht="21.75" customHeight="1">
      <c r="A2932" s="301" t="s">
        <v>4258</v>
      </c>
      <c r="B2932" s="301" t="s">
        <v>5278</v>
      </c>
      <c r="C2932" s="316" t="s">
        <v>8991</v>
      </c>
      <c r="D2932" s="465" t="s">
        <v>436</v>
      </c>
      <c r="E2932" s="465" t="s">
        <v>700</v>
      </c>
      <c r="F2932" s="469" t="str">
        <f t="shared" si="90"/>
        <v>CH</v>
      </c>
      <c r="G2932" s="260">
        <v>3.6361411166666702E-4</v>
      </c>
      <c r="H2932" s="260">
        <v>1.8759329265599999E-2</v>
      </c>
      <c r="I2932" s="260">
        <v>3.2915036879999998E-4</v>
      </c>
      <c r="J2932" s="260">
        <v>1.7010066771421596E-4</v>
      </c>
      <c r="K2932" s="260">
        <v>1.9622195572497499E-2</v>
      </c>
      <c r="L2932" s="301">
        <f t="shared" si="91"/>
        <v>7.0639904060990993E-2</v>
      </c>
      <c r="M2932" s="459">
        <f>IFERROR((Tableau1[[#This Row],[Scope 1
(kg CO2-eq)]]+Tableau1[[#This Row],[Scope 2 energy
(kg CO2-eq)]]+Tableau1[[#This Row],[Scope 2 Infrastructure
(kg CO2-eq)]])/Tableau1[[#This Row],[Total CO2-emissions
(kg CO2-eq)
for scope 3 use ]],"")</f>
        <v>0.99133115222491985</v>
      </c>
      <c r="N2932" s="436" t="s">
        <v>436</v>
      </c>
      <c r="O2932" s="259">
        <v>3.6</v>
      </c>
      <c r="P2932" s="259" t="s">
        <v>4258</v>
      </c>
      <c r="Q2932" s="259" t="s">
        <v>5278</v>
      </c>
    </row>
    <row r="2933" spans="1:17" ht="21.75" customHeight="1">
      <c r="A2933" s="301" t="s">
        <v>4258</v>
      </c>
      <c r="B2933" s="301" t="s">
        <v>5278</v>
      </c>
      <c r="C2933" s="316" t="s">
        <v>8992</v>
      </c>
      <c r="D2933" s="465" t="s">
        <v>436</v>
      </c>
      <c r="E2933" s="465" t="s">
        <v>6043</v>
      </c>
      <c r="F2933" s="469" t="str">
        <f t="shared" si="90"/>
        <v>other</v>
      </c>
      <c r="G2933" s="260">
        <v>3.6320926888888899E-4</v>
      </c>
      <c r="H2933" s="260">
        <v>0.26050840988899998</v>
      </c>
      <c r="I2933" s="260">
        <v>3.2901998639999999E-4</v>
      </c>
      <c r="J2933" s="260">
        <v>1.7009849523960598E-4</v>
      </c>
      <c r="K2933" s="260">
        <v>0.26137074353456802</v>
      </c>
      <c r="L2933" s="301">
        <f t="shared" si="91"/>
        <v>0.94093467672444486</v>
      </c>
      <c r="M2933" s="459">
        <f>IFERROR((Tableau1[[#This Row],[Scope 1
(kg CO2-eq)]]+Tableau1[[#This Row],[Scope 2 energy
(kg CO2-eq)]]+Tableau1[[#This Row],[Scope 2 Infrastructure
(kg CO2-eq)]])/Tableau1[[#This Row],[Total CO2-emissions
(kg CO2-eq)
for scope 3 use ]],"")</f>
        <v>0.99934918350853352</v>
      </c>
      <c r="N2933" s="436" t="s">
        <v>436</v>
      </c>
      <c r="O2933" s="259">
        <v>3.6</v>
      </c>
      <c r="P2933" s="259" t="s">
        <v>4258</v>
      </c>
      <c r="Q2933" s="259" t="s">
        <v>5278</v>
      </c>
    </row>
    <row r="2934" spans="1:17" ht="21.75" customHeight="1">
      <c r="A2934" s="301" t="s">
        <v>4258</v>
      </c>
      <c r="B2934" s="301" t="s">
        <v>5278</v>
      </c>
      <c r="C2934" s="316" t="s">
        <v>8993</v>
      </c>
      <c r="D2934" s="465" t="s">
        <v>436</v>
      </c>
      <c r="E2934" s="465" t="s">
        <v>6045</v>
      </c>
      <c r="F2934" s="469" t="str">
        <f t="shared" si="90"/>
        <v>other</v>
      </c>
      <c r="G2934" s="260">
        <v>7.6430398611111098E-4</v>
      </c>
      <c r="H2934" s="260">
        <v>0.1959579494964</v>
      </c>
      <c r="I2934" s="260">
        <v>3.2924815559999998E-4</v>
      </c>
      <c r="J2934" s="260">
        <v>1.7225085693967101E-4</v>
      </c>
      <c r="K2934" s="260">
        <v>0.197223752994616</v>
      </c>
      <c r="L2934" s="301">
        <f t="shared" si="91"/>
        <v>0.71000551078061758</v>
      </c>
      <c r="M2934" s="459">
        <f>IFERROR((Tableau1[[#This Row],[Scope 1
(kg CO2-eq)]]+Tableau1[[#This Row],[Scope 2 energy
(kg CO2-eq)]]+Tableau1[[#This Row],[Scope 2 Infrastructure
(kg CO2-eq)]])/Tableau1[[#This Row],[Total CO2-emissions
(kg CO2-eq)
for scope 3 use ]],"")</f>
        <v>0.99912661961914095</v>
      </c>
      <c r="N2934" s="436" t="s">
        <v>436</v>
      </c>
      <c r="O2934" s="259">
        <v>3.6</v>
      </c>
      <c r="P2934" s="259" t="s">
        <v>4258</v>
      </c>
      <c r="Q2934" s="259" t="s">
        <v>5278</v>
      </c>
    </row>
    <row r="2935" spans="1:17" ht="21.75" customHeight="1">
      <c r="A2935" s="301" t="s">
        <v>4258</v>
      </c>
      <c r="B2935" s="301" t="s">
        <v>5278</v>
      </c>
      <c r="C2935" s="316" t="s">
        <v>8994</v>
      </c>
      <c r="D2935" s="465" t="s">
        <v>436</v>
      </c>
      <c r="E2935" s="465" t="s">
        <v>6016</v>
      </c>
      <c r="F2935" s="469" t="str">
        <f t="shared" si="90"/>
        <v>other</v>
      </c>
      <c r="G2935" s="260">
        <v>7.5836193888888898E-4</v>
      </c>
      <c r="H2935" s="260">
        <v>0.1124180715791</v>
      </c>
      <c r="I2935" s="260">
        <v>3.2833547879999999E-4</v>
      </c>
      <c r="J2935" s="260">
        <v>1.7221897061878003E-4</v>
      </c>
      <c r="K2935" s="260">
        <v>0.11367698783474101</v>
      </c>
      <c r="L2935" s="301">
        <f t="shared" si="91"/>
        <v>0.40923715620506762</v>
      </c>
      <c r="M2935" s="459">
        <f>IFERROR((Tableau1[[#This Row],[Scope 1
(kg CO2-eq)]]+Tableau1[[#This Row],[Scope 2 energy
(kg CO2-eq)]]+Tableau1[[#This Row],[Scope 2 Infrastructure
(kg CO2-eq)]])/Tableau1[[#This Row],[Total CO2-emissions
(kg CO2-eq)
for scope 3 use ]],"")</f>
        <v>0.99848501582217775</v>
      </c>
      <c r="N2935" s="436" t="s">
        <v>436</v>
      </c>
      <c r="O2935" s="259">
        <v>3.6</v>
      </c>
      <c r="P2935" s="259" t="s">
        <v>4258</v>
      </c>
      <c r="Q2935" s="259" t="s">
        <v>5278</v>
      </c>
    </row>
    <row r="2936" spans="1:17" ht="21.75" customHeight="1">
      <c r="A2936" s="301" t="s">
        <v>4258</v>
      </c>
      <c r="B2936" s="301" t="s">
        <v>5278</v>
      </c>
      <c r="C2936" s="316" t="s">
        <v>8995</v>
      </c>
      <c r="D2936" s="465" t="s">
        <v>436</v>
      </c>
      <c r="E2936" s="465" t="s">
        <v>6022</v>
      </c>
      <c r="F2936" s="469" t="str">
        <f t="shared" si="90"/>
        <v>other</v>
      </c>
      <c r="G2936" s="260">
        <v>7.6221447500000004E-4</v>
      </c>
      <c r="H2936" s="260">
        <v>0.1679305025592</v>
      </c>
      <c r="I2936" s="260">
        <v>3.2895479519999999E-4</v>
      </c>
      <c r="J2936" s="260">
        <v>1.7223964416748891E-4</v>
      </c>
      <c r="K2936" s="260">
        <v>0.16919391165206801</v>
      </c>
      <c r="L2936" s="301">
        <f t="shared" si="91"/>
        <v>0.60909808194744486</v>
      </c>
      <c r="M2936" s="459">
        <f>IFERROR((Tableau1[[#This Row],[Scope 1
(kg CO2-eq)]]+Tableau1[[#This Row],[Scope 2 energy
(kg CO2-eq)]]+Tableau1[[#This Row],[Scope 2 Infrastructure
(kg CO2-eq)]])/Tableau1[[#This Row],[Total CO2-emissions
(kg CO2-eq)
for scope 3 use ]],"")</f>
        <v>0.99898199751405825</v>
      </c>
      <c r="N2936" s="436" t="s">
        <v>436</v>
      </c>
      <c r="O2936" s="259">
        <v>3.6</v>
      </c>
      <c r="P2936" s="259" t="s">
        <v>4258</v>
      </c>
      <c r="Q2936" s="259" t="s">
        <v>5278</v>
      </c>
    </row>
    <row r="2937" spans="1:17" ht="21.75" customHeight="1">
      <c r="A2937" s="301" t="s">
        <v>4258</v>
      </c>
      <c r="B2937" s="301" t="s">
        <v>5278</v>
      </c>
      <c r="C2937" s="316" t="s">
        <v>8996</v>
      </c>
      <c r="D2937" s="465" t="s">
        <v>436</v>
      </c>
      <c r="E2937" s="465" t="s">
        <v>6059</v>
      </c>
      <c r="F2937" s="469" t="str">
        <f t="shared" si="90"/>
        <v>other</v>
      </c>
      <c r="G2937" s="260">
        <v>7.8180364166666703E-4</v>
      </c>
      <c r="H2937" s="260">
        <v>0.18727013854499999</v>
      </c>
      <c r="I2937" s="260">
        <v>3.31986186E-4</v>
      </c>
      <c r="J2937" s="260">
        <v>1.72344763906691E-4</v>
      </c>
      <c r="K2937" s="260">
        <v>0.18855627015475401</v>
      </c>
      <c r="L2937" s="301">
        <f t="shared" si="91"/>
        <v>0.67880257255711451</v>
      </c>
      <c r="M2937" s="459">
        <f>IFERROR((Tableau1[[#This Row],[Scope 1
(kg CO2-eq)]]+Tableau1[[#This Row],[Scope 2 energy
(kg CO2-eq)]]+Tableau1[[#This Row],[Scope 2 Infrastructure
(kg CO2-eq)]])/Tableau1[[#This Row],[Total CO2-emissions
(kg CO2-eq)
for scope 3 use ]],"")</f>
        <v>0.99908599283415023</v>
      </c>
      <c r="N2937" s="436" t="s">
        <v>436</v>
      </c>
      <c r="O2937" s="259">
        <v>3.6</v>
      </c>
      <c r="P2937" s="259" t="s">
        <v>4258</v>
      </c>
      <c r="Q2937" s="259" t="s">
        <v>5278</v>
      </c>
    </row>
    <row r="2938" spans="1:17" ht="21.75" customHeight="1">
      <c r="A2938" s="301" t="s">
        <v>4258</v>
      </c>
      <c r="B2938" s="301" t="s">
        <v>5278</v>
      </c>
      <c r="C2938" s="316" t="s">
        <v>8997</v>
      </c>
      <c r="D2938" s="465" t="s">
        <v>436</v>
      </c>
      <c r="E2938" s="465" t="s">
        <v>6018</v>
      </c>
      <c r="F2938" s="469" t="str">
        <f t="shared" si="90"/>
        <v>other</v>
      </c>
      <c r="G2938" s="260">
        <v>7.5823134444444405E-4</v>
      </c>
      <c r="H2938" s="260">
        <v>0.12380248350750001</v>
      </c>
      <c r="I2938" s="260">
        <v>3.2833547879999999E-4</v>
      </c>
      <c r="J2938" s="260">
        <v>1.7221826982051892E-4</v>
      </c>
      <c r="K2938" s="260">
        <v>0.125061268364794</v>
      </c>
      <c r="L2938" s="301">
        <f t="shared" si="91"/>
        <v>0.45022056611325845</v>
      </c>
      <c r="M2938" s="459">
        <f>IFERROR((Tableau1[[#This Row],[Scope 1
(kg CO2-eq)]]+Tableau1[[#This Row],[Scope 2 energy
(kg CO2-eq)]]+Tableau1[[#This Row],[Scope 2 Infrastructure
(kg CO2-eq)]])/Tableau1[[#This Row],[Total CO2-emissions
(kg CO2-eq)
for scope 3 use ]],"")</f>
        <v>0.99862293069388031</v>
      </c>
      <c r="N2938" s="436" t="s">
        <v>436</v>
      </c>
      <c r="O2938" s="259">
        <v>3.6</v>
      </c>
      <c r="P2938" s="259" t="s">
        <v>4258</v>
      </c>
      <c r="Q2938" s="259" t="s">
        <v>5278</v>
      </c>
    </row>
    <row r="2939" spans="1:17" ht="21.75" customHeight="1">
      <c r="A2939" s="301" t="s">
        <v>4258</v>
      </c>
      <c r="B2939" s="301" t="s">
        <v>5278</v>
      </c>
      <c r="C2939" s="316" t="s">
        <v>8998</v>
      </c>
      <c r="D2939" s="465" t="s">
        <v>436</v>
      </c>
      <c r="E2939" s="465" t="s">
        <v>6060</v>
      </c>
      <c r="F2939" s="469" t="str">
        <f t="shared" si="90"/>
        <v>other</v>
      </c>
      <c r="G2939" s="260">
        <v>7.5392172777777799E-4</v>
      </c>
      <c r="H2939" s="260">
        <v>9.1064182109600003E-2</v>
      </c>
      <c r="I2939" s="260">
        <v>3.276509712E-4</v>
      </c>
      <c r="J2939" s="260">
        <v>1.7219514347789405E-4</v>
      </c>
      <c r="K2939" s="260">
        <v>9.2317949441774003E-2</v>
      </c>
      <c r="L2939" s="301">
        <f t="shared" si="91"/>
        <v>0.33234461799038639</v>
      </c>
      <c r="M2939" s="459">
        <f>IFERROR((Tableau1[[#This Row],[Scope 1
(kg CO2-eq)]]+Tableau1[[#This Row],[Scope 2 energy
(kg CO2-eq)]]+Tableau1[[#This Row],[Scope 2 Infrastructure
(kg CO2-eq)]])/Tableau1[[#This Row],[Total CO2-emissions
(kg CO2-eq)
for scope 3 use ]],"")</f>
        <v>0.99813476540328883</v>
      </c>
      <c r="N2939" s="436" t="s">
        <v>436</v>
      </c>
      <c r="O2939" s="259">
        <v>3.6</v>
      </c>
      <c r="P2939" s="259" t="s">
        <v>4258</v>
      </c>
      <c r="Q2939" s="259" t="s">
        <v>5278</v>
      </c>
    </row>
    <row r="2940" spans="1:17" ht="21.75" customHeight="1">
      <c r="A2940" s="301" t="s">
        <v>4258</v>
      </c>
      <c r="B2940" s="301" t="s">
        <v>5278</v>
      </c>
      <c r="C2940" s="316" t="s">
        <v>8999</v>
      </c>
      <c r="D2940" s="465" t="s">
        <v>436</v>
      </c>
      <c r="E2940" s="465" t="s">
        <v>119</v>
      </c>
      <c r="F2940" s="469" t="str">
        <f t="shared" si="90"/>
        <v>other</v>
      </c>
      <c r="G2940" s="260">
        <v>3.12277435555556E-4</v>
      </c>
      <c r="H2940" s="260">
        <v>2.2510633890199999E-2</v>
      </c>
      <c r="I2940" s="260">
        <v>3.2898739079999999E-4</v>
      </c>
      <c r="J2940" s="260">
        <v>1.6982518391768102E-4</v>
      </c>
      <c r="K2940" s="260">
        <v>2.3321724898938901E-2</v>
      </c>
      <c r="L2940" s="301">
        <f t="shared" si="91"/>
        <v>8.3958209636180045E-2</v>
      </c>
      <c r="M2940" s="459">
        <f>IFERROR((Tableau1[[#This Row],[Scope 1
(kg CO2-eq)]]+Tableau1[[#This Row],[Scope 2 energy
(kg CO2-eq)]]+Tableau1[[#This Row],[Scope 2 Infrastructure
(kg CO2-eq)]])/Tableau1[[#This Row],[Total CO2-emissions
(kg CO2-eq)
for scope 3 use ]],"")</f>
        <v>0.99271811227002882</v>
      </c>
      <c r="N2940" s="436" t="s">
        <v>436</v>
      </c>
      <c r="O2940" s="259">
        <v>3.6</v>
      </c>
      <c r="P2940" s="259" t="s">
        <v>4258</v>
      </c>
      <c r="Q2940" s="259" t="s">
        <v>5278</v>
      </c>
    </row>
    <row r="2941" spans="1:17" ht="21.75" customHeight="1">
      <c r="A2941" s="301" t="s">
        <v>4258</v>
      </c>
      <c r="B2941" s="301" t="s">
        <v>5278</v>
      </c>
      <c r="C2941" s="316" t="s">
        <v>9000</v>
      </c>
      <c r="D2941" s="465" t="s">
        <v>436</v>
      </c>
      <c r="E2941" s="465" t="s">
        <v>6034</v>
      </c>
      <c r="F2941" s="469" t="str">
        <f t="shared" si="90"/>
        <v>other</v>
      </c>
      <c r="G2941" s="260">
        <v>7.6502225555555498E-4</v>
      </c>
      <c r="H2941" s="260">
        <v>0.120635759583</v>
      </c>
      <c r="I2941" s="260">
        <v>3.2937853799999998E-4</v>
      </c>
      <c r="J2941" s="260">
        <v>1.7225471133010901E-4</v>
      </c>
      <c r="K2941" s="260">
        <v>0.121902414829647</v>
      </c>
      <c r="L2941" s="301">
        <f t="shared" si="91"/>
        <v>0.43884869338672922</v>
      </c>
      <c r="M2941" s="459">
        <f>IFERROR((Tableau1[[#This Row],[Scope 1
(kg CO2-eq)]]+Tableau1[[#This Row],[Scope 2 energy
(kg CO2-eq)]]+Tableau1[[#This Row],[Scope 2 Infrastructure
(kg CO2-eq)]])/Tableau1[[#This Row],[Total CO2-emissions
(kg CO2-eq)
for scope 3 use ]],"")</f>
        <v>0.99858694798349834</v>
      </c>
      <c r="N2941" s="436" t="s">
        <v>436</v>
      </c>
      <c r="O2941" s="259">
        <v>3.6</v>
      </c>
      <c r="P2941" s="259" t="s">
        <v>4258</v>
      </c>
      <c r="Q2941" s="259" t="s">
        <v>5278</v>
      </c>
    </row>
    <row r="2942" spans="1:17" ht="21.75" customHeight="1">
      <c r="A2942" s="301" t="s">
        <v>4258</v>
      </c>
      <c r="B2942" s="301" t="s">
        <v>5278</v>
      </c>
      <c r="C2942" s="316" t="s">
        <v>9001</v>
      </c>
      <c r="D2942" s="465" t="s">
        <v>436</v>
      </c>
      <c r="E2942" s="465" t="s">
        <v>122</v>
      </c>
      <c r="F2942" s="469" t="str">
        <f t="shared" si="90"/>
        <v>other</v>
      </c>
      <c r="G2942" s="260">
        <v>7.6665468611111104E-4</v>
      </c>
      <c r="H2942" s="260">
        <v>0.1783673690307</v>
      </c>
      <c r="I2942" s="260">
        <v>3.2963930279999998E-4</v>
      </c>
      <c r="J2942" s="260">
        <v>1.72263471308375E-4</v>
      </c>
      <c r="K2942" s="260">
        <v>0.17963592665809799</v>
      </c>
      <c r="L2942" s="301">
        <f t="shared" si="91"/>
        <v>0.64668933596915279</v>
      </c>
      <c r="M2942" s="459">
        <f>IFERROR((Tableau1[[#This Row],[Scope 1
(kg CO2-eq)]]+Tableau1[[#This Row],[Scope 2 energy
(kg CO2-eq)]]+Tableau1[[#This Row],[Scope 2 Infrastructure
(kg CO2-eq)]])/Tableau1[[#This Row],[Total CO2-emissions
(kg CO2-eq)
for scope 3 use ]],"")</f>
        <v>0.99904104016556361</v>
      </c>
      <c r="N2942" s="436" t="s">
        <v>436</v>
      </c>
      <c r="O2942" s="259">
        <v>3.6</v>
      </c>
      <c r="P2942" s="259" t="s">
        <v>4258</v>
      </c>
      <c r="Q2942" s="259" t="s">
        <v>5278</v>
      </c>
    </row>
    <row r="2943" spans="1:17" ht="21.75" customHeight="1">
      <c r="A2943" s="301" t="s">
        <v>4258</v>
      </c>
      <c r="B2943" s="301" t="s">
        <v>5278</v>
      </c>
      <c r="C2943" s="316" t="s">
        <v>9002</v>
      </c>
      <c r="D2943" s="465" t="s">
        <v>436</v>
      </c>
      <c r="E2943" s="465" t="s">
        <v>6046</v>
      </c>
      <c r="F2943" s="469" t="str">
        <f t="shared" si="90"/>
        <v>other</v>
      </c>
      <c r="G2943" s="260">
        <v>7.7083370833333303E-4</v>
      </c>
      <c r="H2943" s="260">
        <v>0.1400637025698</v>
      </c>
      <c r="I2943" s="260">
        <v>3.3029121480000002E-4</v>
      </c>
      <c r="J2943" s="260">
        <v>1.7228589685273801E-4</v>
      </c>
      <c r="K2943" s="260">
        <v>0.14133711141647201</v>
      </c>
      <c r="L2943" s="301">
        <f t="shared" si="91"/>
        <v>0.5088136010992993</v>
      </c>
      <c r="M2943" s="459">
        <f>IFERROR((Tableau1[[#This Row],[Scope 1
(kg CO2-eq)]]+Tableau1[[#This Row],[Scope 2 energy
(kg CO2-eq)]]+Tableau1[[#This Row],[Scope 2 Infrastructure
(kg CO2-eq)]])/Tableau1[[#This Row],[Total CO2-emissions
(kg CO2-eq)
for scope 3 use ]],"")</f>
        <v>0.9987810425597915</v>
      </c>
      <c r="N2943" s="436" t="s">
        <v>436</v>
      </c>
      <c r="O2943" s="259">
        <v>3.6</v>
      </c>
      <c r="P2943" s="259" t="s">
        <v>4258</v>
      </c>
      <c r="Q2943" s="259" t="s">
        <v>5278</v>
      </c>
    </row>
    <row r="2944" spans="1:17" ht="21.75" customHeight="1">
      <c r="A2944" s="301" t="s">
        <v>4258</v>
      </c>
      <c r="B2944" s="301" t="s">
        <v>5278</v>
      </c>
      <c r="C2944" s="316" t="s">
        <v>9003</v>
      </c>
      <c r="D2944" s="465" t="s">
        <v>436</v>
      </c>
      <c r="E2944" s="465" t="s">
        <v>6052</v>
      </c>
      <c r="F2944" s="469" t="str">
        <f t="shared" si="90"/>
        <v>other</v>
      </c>
      <c r="G2944" s="260">
        <v>7.7116019444444395E-4</v>
      </c>
      <c r="H2944" s="260">
        <v>0.1183020703056</v>
      </c>
      <c r="I2944" s="260">
        <v>3.3032381040000002E-4</v>
      </c>
      <c r="J2944" s="260">
        <v>1.7228764884839203E-4</v>
      </c>
      <c r="K2944" s="260">
        <v>0.119575842191962</v>
      </c>
      <c r="L2944" s="301">
        <f t="shared" si="91"/>
        <v>0.43047303189106323</v>
      </c>
      <c r="M2944" s="459">
        <f>IFERROR((Tableau1[[#This Row],[Scope 1
(kg CO2-eq)]]+Tableau1[[#This Row],[Scope 2 energy
(kg CO2-eq)]]+Tableau1[[#This Row],[Scope 2 Infrastructure
(kg CO2-eq)]])/Tableau1[[#This Row],[Total CO2-emissions
(kg CO2-eq)
for scope 3 use ]],"")</f>
        <v>0.99855917484368639</v>
      </c>
      <c r="N2944" s="436" t="s">
        <v>436</v>
      </c>
      <c r="O2944" s="259">
        <v>3.6</v>
      </c>
      <c r="P2944" s="259" t="s">
        <v>4258</v>
      </c>
      <c r="Q2944" s="259" t="s">
        <v>5278</v>
      </c>
    </row>
    <row r="2945" spans="1:17" ht="21.75" customHeight="1">
      <c r="A2945" s="301" t="s">
        <v>4258</v>
      </c>
      <c r="B2945" s="301" t="s">
        <v>5278</v>
      </c>
      <c r="C2945" s="316" t="s">
        <v>9004</v>
      </c>
      <c r="D2945" s="465" t="s">
        <v>436</v>
      </c>
      <c r="E2945" s="465" t="s">
        <v>6061</v>
      </c>
      <c r="F2945" s="469" t="str">
        <f t="shared" si="90"/>
        <v>other</v>
      </c>
      <c r="G2945" s="260">
        <v>7.6600171388888896E-4</v>
      </c>
      <c r="H2945" s="260">
        <v>9.9485956698000005E-2</v>
      </c>
      <c r="I2945" s="260">
        <v>3.2954151599999998E-4</v>
      </c>
      <c r="J2945" s="260">
        <v>1.7225996731706804E-4</v>
      </c>
      <c r="K2945" s="260">
        <v>0.100753758602805</v>
      </c>
      <c r="L2945" s="301">
        <f t="shared" si="91"/>
        <v>0.36271353097009801</v>
      </c>
      <c r="M2945" s="459">
        <f>IFERROR((Tableau1[[#This Row],[Scope 1
(kg CO2-eq)]]+Tableau1[[#This Row],[Scope 2 energy
(kg CO2-eq)]]+Tableau1[[#This Row],[Scope 2 Infrastructure
(kg CO2-eq)]])/Tableau1[[#This Row],[Total CO2-emissions
(kg CO2-eq)
for scope 3 use ]],"")</f>
        <v>0.99829030025971355</v>
      </c>
      <c r="N2945" s="436" t="s">
        <v>436</v>
      </c>
      <c r="O2945" s="259">
        <v>3.6</v>
      </c>
      <c r="P2945" s="259" t="s">
        <v>4258</v>
      </c>
      <c r="Q2945" s="259" t="s">
        <v>5278</v>
      </c>
    </row>
    <row r="2946" spans="1:17" ht="21.75" customHeight="1">
      <c r="A2946" s="301" t="s">
        <v>4258</v>
      </c>
      <c r="B2946" s="301" t="s">
        <v>5278</v>
      </c>
      <c r="C2946" s="316" t="s">
        <v>9005</v>
      </c>
      <c r="D2946" s="465" t="s">
        <v>436</v>
      </c>
      <c r="E2946" s="465" t="s">
        <v>6065</v>
      </c>
      <c r="F2946" s="469" t="str">
        <f t="shared" ref="F2946:F3009" si="92">IF(ISNUMBER(SEARCH("{CH}", C2946)), "CH", "other")</f>
        <v>other</v>
      </c>
      <c r="G2946" s="260">
        <v>7.5379113333333295E-4</v>
      </c>
      <c r="H2946" s="260">
        <v>0.13307046179000001</v>
      </c>
      <c r="I2946" s="260">
        <v>3.276509712E-4</v>
      </c>
      <c r="J2946" s="260">
        <v>1.7219444267963305E-4</v>
      </c>
      <c r="K2946" s="260">
        <v>0.13432409877291199</v>
      </c>
      <c r="L2946" s="301">
        <f t="shared" ref="L2946:L3009" si="93">IF(N2946="MJ", K2946*3.6, IF(N2946="m", K2946*1000, ""))</f>
        <v>0.48356675558248319</v>
      </c>
      <c r="M2946" s="459">
        <f>IFERROR((Tableau1[[#This Row],[Scope 1
(kg CO2-eq)]]+Tableau1[[#This Row],[Scope 2 energy
(kg CO2-eq)]]+Tableau1[[#This Row],[Scope 2 Infrastructure
(kg CO2-eq)]])/Tableau1[[#This Row],[Total CO2-emissions
(kg CO2-eq)
for scope 3 use ]],"")</f>
        <v>0.99871806414521513</v>
      </c>
      <c r="N2946" s="436" t="s">
        <v>436</v>
      </c>
      <c r="O2946" s="259">
        <v>3.6</v>
      </c>
      <c r="P2946" s="259" t="s">
        <v>4258</v>
      </c>
      <c r="Q2946" s="259" t="s">
        <v>5278</v>
      </c>
    </row>
    <row r="2947" spans="1:17" ht="21.75" customHeight="1">
      <c r="A2947" s="301" t="s">
        <v>4258</v>
      </c>
      <c r="B2947" s="301" t="s">
        <v>5278</v>
      </c>
      <c r="C2947" s="316" t="s">
        <v>9006</v>
      </c>
      <c r="D2947" s="465" t="s">
        <v>436</v>
      </c>
      <c r="E2947" s="465" t="s">
        <v>6047</v>
      </c>
      <c r="F2947" s="469" t="str">
        <f t="shared" si="92"/>
        <v>other</v>
      </c>
      <c r="G2947" s="260">
        <v>7.6058204444444399E-4</v>
      </c>
      <c r="H2947" s="260">
        <v>0.16515700544119999</v>
      </c>
      <c r="I2947" s="260">
        <v>3.2869403039999999E-4</v>
      </c>
      <c r="J2947" s="260">
        <v>1.7223088418922303E-4</v>
      </c>
      <c r="K2947" s="260">
        <v>0.166418512581367</v>
      </c>
      <c r="L2947" s="301">
        <f t="shared" si="93"/>
        <v>0.59910664529292124</v>
      </c>
      <c r="M2947" s="459">
        <f>IFERROR((Tableau1[[#This Row],[Scope 1
(kg CO2-eq)]]+Tableau1[[#This Row],[Scope 2 energy
(kg CO2-eq)]]+Tableau1[[#This Row],[Scope 2 Infrastructure
(kg CO2-eq)]])/Tableau1[[#This Row],[Total CO2-emissions
(kg CO2-eq)
for scope 3 use ]],"")</f>
        <v>0.99896507267940915</v>
      </c>
      <c r="N2947" s="436" t="s">
        <v>436</v>
      </c>
      <c r="O2947" s="259">
        <v>3.6</v>
      </c>
      <c r="P2947" s="259" t="s">
        <v>4258</v>
      </c>
      <c r="Q2947" s="259" t="s">
        <v>5278</v>
      </c>
    </row>
    <row r="2948" spans="1:17" ht="21.75" customHeight="1">
      <c r="A2948" s="301" t="s">
        <v>4258</v>
      </c>
      <c r="B2948" s="301" t="s">
        <v>5278</v>
      </c>
      <c r="C2948" s="316" t="s">
        <v>9007</v>
      </c>
      <c r="D2948" s="465" t="s">
        <v>436</v>
      </c>
      <c r="E2948" s="465" t="s">
        <v>6066</v>
      </c>
      <c r="F2948" s="469" t="str">
        <f t="shared" si="92"/>
        <v>other</v>
      </c>
      <c r="G2948" s="260">
        <v>7.7011543888888903E-4</v>
      </c>
      <c r="H2948" s="260">
        <v>7.1179240113800002E-2</v>
      </c>
      <c r="I2948" s="260">
        <v>3.3016083240000003E-4</v>
      </c>
      <c r="J2948" s="260">
        <v>1.7228204246230098E-4</v>
      </c>
      <c r="K2948" s="260">
        <v>7.2451795060041901E-2</v>
      </c>
      <c r="L2948" s="301">
        <f t="shared" si="93"/>
        <v>0.26082646221615086</v>
      </c>
      <c r="M2948" s="459">
        <f>IFERROR((Tableau1[[#This Row],[Scope 1
(kg CO2-eq)]]+Tableau1[[#This Row],[Scope 2 energy
(kg CO2-eq)]]+Tableau1[[#This Row],[Scope 2 Infrastructure
(kg CO2-eq)]])/Tableau1[[#This Row],[Total CO2-emissions
(kg CO2-eq)
for scope 3 use ]],"")</f>
        <v>0.99762216139972459</v>
      </c>
      <c r="N2948" s="436" t="s">
        <v>436</v>
      </c>
      <c r="O2948" s="259">
        <v>3.6</v>
      </c>
      <c r="P2948" s="259" t="s">
        <v>4258</v>
      </c>
      <c r="Q2948" s="259" t="s">
        <v>5278</v>
      </c>
    </row>
    <row r="2949" spans="1:17" ht="21.75" customHeight="1">
      <c r="A2949" s="301" t="s">
        <v>4258</v>
      </c>
      <c r="B2949" s="301" t="s">
        <v>5278</v>
      </c>
      <c r="C2949" s="316" t="s">
        <v>9008</v>
      </c>
      <c r="D2949" s="465" t="s">
        <v>436</v>
      </c>
      <c r="E2949" s="465" t="s">
        <v>123</v>
      </c>
      <c r="F2949" s="469" t="str">
        <f t="shared" si="92"/>
        <v>other</v>
      </c>
      <c r="G2949" s="260">
        <v>7.4713081666666695E-4</v>
      </c>
      <c r="H2949" s="260">
        <v>0.12177944273999999</v>
      </c>
      <c r="I2949" s="260">
        <v>3.2660791200000001E-4</v>
      </c>
      <c r="J2949" s="260">
        <v>1.7215870196830407E-4</v>
      </c>
      <c r="K2949" s="260">
        <v>0.123025341132772</v>
      </c>
      <c r="L2949" s="301">
        <f t="shared" si="93"/>
        <v>0.4428912280779792</v>
      </c>
      <c r="M2949" s="459">
        <f>IFERROR((Tableau1[[#This Row],[Scope 1
(kg CO2-eq)]]+Tableau1[[#This Row],[Scope 2 energy
(kg CO2-eq)]]+Tableau1[[#This Row],[Scope 2 Infrastructure
(kg CO2-eq)]])/Tableau1[[#This Row],[Total CO2-emissions
(kg CO2-eq)
for scope 3 use ]],"")</f>
        <v>0.99860061624279872</v>
      </c>
      <c r="N2949" s="436" t="s">
        <v>436</v>
      </c>
      <c r="O2949" s="259">
        <v>3.6</v>
      </c>
      <c r="P2949" s="259" t="s">
        <v>4258</v>
      </c>
      <c r="Q2949" s="259" t="s">
        <v>5278</v>
      </c>
    </row>
    <row r="2950" spans="1:17" ht="21.75" customHeight="1">
      <c r="A2950" s="301" t="s">
        <v>4258</v>
      </c>
      <c r="B2950" s="301" t="s">
        <v>5278</v>
      </c>
      <c r="C2950" s="316" t="s">
        <v>9009</v>
      </c>
      <c r="D2950" s="465" t="s">
        <v>436</v>
      </c>
      <c r="E2950" s="465" t="s">
        <v>6067</v>
      </c>
      <c r="F2950" s="469" t="str">
        <f t="shared" si="92"/>
        <v>other</v>
      </c>
      <c r="G2950" s="260">
        <v>7.7455565000000002E-4</v>
      </c>
      <c r="H2950" s="260">
        <v>0.10873672365500001</v>
      </c>
      <c r="I2950" s="260">
        <v>3.3084534000000002E-4</v>
      </c>
      <c r="J2950" s="260">
        <v>1.7230586960318599E-4</v>
      </c>
      <c r="K2950" s="260">
        <v>0.110014434224667</v>
      </c>
      <c r="L2950" s="301">
        <f t="shared" si="93"/>
        <v>0.39605196320880121</v>
      </c>
      <c r="M2950" s="459">
        <f>IFERROR((Tableau1[[#This Row],[Scope 1
(kg CO2-eq)]]+Tableau1[[#This Row],[Scope 2 energy
(kg CO2-eq)]]+Tableau1[[#This Row],[Scope 2 Infrastructure
(kg CO2-eq)]])/Tableau1[[#This Row],[Total CO2-emissions
(kg CO2-eq)
for scope 3 use ]],"")</f>
        <v>0.99843375479880103</v>
      </c>
      <c r="N2950" s="436" t="s">
        <v>436</v>
      </c>
      <c r="O2950" s="259">
        <v>3.6</v>
      </c>
      <c r="P2950" s="259" t="s">
        <v>4258</v>
      </c>
      <c r="Q2950" s="259" t="s">
        <v>5278</v>
      </c>
    </row>
    <row r="2951" spans="1:17" ht="21.75" customHeight="1">
      <c r="A2951" s="301" t="s">
        <v>4258</v>
      </c>
      <c r="B2951" s="301" t="s">
        <v>5278</v>
      </c>
      <c r="C2951" s="316" t="s">
        <v>9010</v>
      </c>
      <c r="D2951" s="465" t="s">
        <v>436</v>
      </c>
      <c r="E2951" s="465" t="s">
        <v>6076</v>
      </c>
      <c r="F2951" s="469" t="str">
        <f t="shared" si="92"/>
        <v>other</v>
      </c>
      <c r="G2951" s="260">
        <v>3.6320926888888899E-4</v>
      </c>
      <c r="H2951" s="260">
        <v>0.22977287839380001</v>
      </c>
      <c r="I2951" s="260">
        <v>3.2901998639999999E-4</v>
      </c>
      <c r="J2951" s="260">
        <v>1.7009849523960598E-4</v>
      </c>
      <c r="K2951" s="260">
        <v>0.23063520808771901</v>
      </c>
      <c r="L2951" s="301">
        <f t="shared" si="93"/>
        <v>0.83028674911578848</v>
      </c>
      <c r="M2951" s="459">
        <f>IFERROR((Tableau1[[#This Row],[Scope 1
(kg CO2-eq)]]+Tableau1[[#This Row],[Scope 2 energy
(kg CO2-eq)]]+Tableau1[[#This Row],[Scope 2 Infrastructure
(kg CO2-eq)]])/Tableau1[[#This Row],[Total CO2-emissions
(kg CO2-eq)
for scope 3 use ]],"")</f>
        <v>0.99926246976755861</v>
      </c>
      <c r="N2951" s="436" t="s">
        <v>436</v>
      </c>
      <c r="O2951" s="259">
        <v>3.6</v>
      </c>
      <c r="P2951" s="259" t="s">
        <v>4258</v>
      </c>
      <c r="Q2951" s="259" t="s">
        <v>5278</v>
      </c>
    </row>
    <row r="2952" spans="1:17" ht="21.75" customHeight="1">
      <c r="A2952" s="301" t="s">
        <v>4258</v>
      </c>
      <c r="B2952" s="301" t="s">
        <v>5278</v>
      </c>
      <c r="C2952" s="316" t="s">
        <v>9011</v>
      </c>
      <c r="D2952" s="465" t="s">
        <v>436</v>
      </c>
      <c r="E2952" s="465" t="s">
        <v>6029</v>
      </c>
      <c r="F2952" s="469" t="str">
        <f t="shared" si="92"/>
        <v>other</v>
      </c>
      <c r="G2952" s="260">
        <v>7.5437880833333299E-4</v>
      </c>
      <c r="H2952" s="260">
        <v>0.1111913141724</v>
      </c>
      <c r="I2952" s="260">
        <v>3.277161624E-4</v>
      </c>
      <c r="J2952" s="260">
        <v>1.7219759627180896E-4</v>
      </c>
      <c r="K2952" s="260">
        <v>0.11244560636392099</v>
      </c>
      <c r="L2952" s="301">
        <f t="shared" si="93"/>
        <v>0.40480418291011561</v>
      </c>
      <c r="M2952" s="459">
        <f>IFERROR((Tableau1[[#This Row],[Scope 1
(kg CO2-eq)]]+Tableau1[[#This Row],[Scope 2 energy
(kg CO2-eq)]]+Tableau1[[#This Row],[Scope 2 Infrastructure
(kg CO2-eq)]])/Tableau1[[#This Row],[Total CO2-emissions
(kg CO2-eq)
for scope 3 use ]],"")</f>
        <v>0.9984686176156109</v>
      </c>
      <c r="N2952" s="436" t="s">
        <v>436</v>
      </c>
      <c r="O2952" s="259">
        <v>3.6</v>
      </c>
      <c r="P2952" s="259" t="s">
        <v>4258</v>
      </c>
      <c r="Q2952" s="259" t="s">
        <v>5278</v>
      </c>
    </row>
    <row r="2953" spans="1:17" ht="21.75" customHeight="1">
      <c r="A2953" s="301" t="s">
        <v>4258</v>
      </c>
      <c r="B2953" s="301" t="s">
        <v>5278</v>
      </c>
      <c r="C2953" s="316" t="s">
        <v>9012</v>
      </c>
      <c r="D2953" s="465" t="s">
        <v>436</v>
      </c>
      <c r="E2953" s="465" t="s">
        <v>6027</v>
      </c>
      <c r="F2953" s="469" t="str">
        <f t="shared" si="92"/>
        <v>other</v>
      </c>
      <c r="G2953" s="260">
        <v>7.6704646944444497E-4</v>
      </c>
      <c r="H2953" s="260">
        <v>0.140320744123</v>
      </c>
      <c r="I2953" s="260">
        <v>3.2970449399999998E-4</v>
      </c>
      <c r="J2953" s="260">
        <v>1.7226557370315899E-4</v>
      </c>
      <c r="K2953" s="260">
        <v>0.14158976124834799</v>
      </c>
      <c r="L2953" s="301">
        <f t="shared" si="93"/>
        <v>0.50972314049405276</v>
      </c>
      <c r="M2953" s="459">
        <f>IFERROR((Tableau1[[#This Row],[Scope 1
(kg CO2-eq)]]+Tableau1[[#This Row],[Scope 2 energy
(kg CO2-eq)]]+Tableau1[[#This Row],[Scope 2 Infrastructure
(kg CO2-eq)]])/Tableau1[[#This Row],[Total CO2-emissions
(kg CO2-eq)
for scope 3 use ]],"")</f>
        <v>0.99878334308650052</v>
      </c>
      <c r="N2953" s="436" t="s">
        <v>436</v>
      </c>
      <c r="O2953" s="259">
        <v>3.6</v>
      </c>
      <c r="P2953" s="259" t="s">
        <v>4258</v>
      </c>
      <c r="Q2953" s="259" t="s">
        <v>5278</v>
      </c>
    </row>
    <row r="2954" spans="1:17" ht="21.75" customHeight="1">
      <c r="A2954" s="301" t="s">
        <v>4258</v>
      </c>
      <c r="B2954" s="301" t="s">
        <v>5278</v>
      </c>
      <c r="C2954" s="316" t="s">
        <v>9013</v>
      </c>
      <c r="D2954" s="465" t="s">
        <v>436</v>
      </c>
      <c r="E2954" s="465" t="s">
        <v>6048</v>
      </c>
      <c r="F2954" s="469" t="str">
        <f t="shared" si="92"/>
        <v>other</v>
      </c>
      <c r="G2954" s="260">
        <v>7.6991954722222195E-4</v>
      </c>
      <c r="H2954" s="260">
        <v>0.28522446254400002</v>
      </c>
      <c r="I2954" s="260">
        <v>3.3012823680000003E-4</v>
      </c>
      <c r="J2954" s="260">
        <v>1.7228099126490905E-4</v>
      </c>
      <c r="K2954" s="260">
        <v>0.28649679100495001</v>
      </c>
      <c r="L2954" s="301">
        <f t="shared" si="93"/>
        <v>1.0313884476178201</v>
      </c>
      <c r="M2954" s="459">
        <f>IFERROR((Tableau1[[#This Row],[Scope 1
(kg CO2-eq)]]+Tableau1[[#This Row],[Scope 2 energy
(kg CO2-eq)]]+Tableau1[[#This Row],[Scope 2 Infrastructure
(kg CO2-eq)]])/Tableau1[[#This Row],[Total CO2-emissions
(kg CO2-eq)
for scope 3 use ]],"")</f>
        <v>0.99939866454935344</v>
      </c>
      <c r="N2954" s="436" t="s">
        <v>436</v>
      </c>
      <c r="O2954" s="259">
        <v>3.6</v>
      </c>
      <c r="P2954" s="259" t="s">
        <v>4258</v>
      </c>
      <c r="Q2954" s="259" t="s">
        <v>5278</v>
      </c>
    </row>
    <row r="2955" spans="1:17" ht="21.75" customHeight="1">
      <c r="A2955" s="301" t="s">
        <v>4258</v>
      </c>
      <c r="B2955" s="301" t="s">
        <v>5278</v>
      </c>
      <c r="C2955" s="316" t="s">
        <v>9014</v>
      </c>
      <c r="D2955" s="465" t="s">
        <v>436</v>
      </c>
      <c r="E2955" s="465" t="s">
        <v>6030</v>
      </c>
      <c r="F2955" s="469" t="str">
        <f t="shared" si="92"/>
        <v>other</v>
      </c>
      <c r="G2955" s="260">
        <v>7.6626290277777797E-4</v>
      </c>
      <c r="H2955" s="260">
        <v>0.12682535685499999</v>
      </c>
      <c r="I2955" s="260">
        <v>3.2957411159999998E-4</v>
      </c>
      <c r="J2955" s="260">
        <v>1.7226136891359102E-4</v>
      </c>
      <c r="K2955" s="260">
        <v>0.128093456714931</v>
      </c>
      <c r="L2955" s="301">
        <f t="shared" si="93"/>
        <v>0.4611364441737516</v>
      </c>
      <c r="M2955" s="459">
        <f>IFERROR((Tableau1[[#This Row],[Scope 1
(kg CO2-eq)]]+Tableau1[[#This Row],[Scope 2 energy
(kg CO2-eq)]]+Tableau1[[#This Row],[Scope 2 Infrastructure
(kg CO2-eq)]])/Tableau1[[#This Row],[Total CO2-emissions
(kg CO2-eq)
for scope 3 use ]],"")</f>
        <v>0.99865517841448703</v>
      </c>
      <c r="N2955" s="436" t="s">
        <v>436</v>
      </c>
      <c r="O2955" s="259">
        <v>3.6</v>
      </c>
      <c r="P2955" s="259" t="s">
        <v>4258</v>
      </c>
      <c r="Q2955" s="259" t="s">
        <v>5278</v>
      </c>
    </row>
    <row r="2956" spans="1:17" ht="21.75" customHeight="1">
      <c r="A2956" s="301" t="s">
        <v>4258</v>
      </c>
      <c r="B2956" s="301" t="s">
        <v>5278</v>
      </c>
      <c r="C2956" s="316" t="s">
        <v>9015</v>
      </c>
      <c r="D2956" s="465" t="s">
        <v>436</v>
      </c>
      <c r="E2956" s="465" t="s">
        <v>6040</v>
      </c>
      <c r="F2956" s="469" t="str">
        <f t="shared" si="92"/>
        <v>other</v>
      </c>
      <c r="G2956" s="260">
        <v>7.8206483055555495E-4</v>
      </c>
      <c r="H2956" s="260">
        <v>0.1316069122478</v>
      </c>
      <c r="I2956" s="260">
        <v>3.320187816E-4</v>
      </c>
      <c r="J2956" s="260">
        <v>1.7234616550321409E-4</v>
      </c>
      <c r="K2956" s="260">
        <v>0.13289334264811001</v>
      </c>
      <c r="L2956" s="301">
        <f t="shared" si="93"/>
        <v>0.47841603353319606</v>
      </c>
      <c r="M2956" s="459">
        <f>IFERROR((Tableau1[[#This Row],[Scope 1
(kg CO2-eq)]]+Tableau1[[#This Row],[Scope 2 energy
(kg CO2-eq)]]+Tableau1[[#This Row],[Scope 2 Infrastructure
(kg CO2-eq)]])/Tableau1[[#This Row],[Total CO2-emissions
(kg CO2-eq)
for scope 3 use ]],"")</f>
        <v>0.99870311947370605</v>
      </c>
      <c r="N2956" s="436" t="s">
        <v>436</v>
      </c>
      <c r="O2956" s="259">
        <v>3.6</v>
      </c>
      <c r="P2956" s="259" t="s">
        <v>4258</v>
      </c>
      <c r="Q2956" s="259" t="s">
        <v>5278</v>
      </c>
    </row>
    <row r="2957" spans="1:17" ht="21.75" customHeight="1">
      <c r="A2957" s="301" t="s">
        <v>4258</v>
      </c>
      <c r="B2957" s="301" t="s">
        <v>5278</v>
      </c>
      <c r="C2957" s="316" t="s">
        <v>9016</v>
      </c>
      <c r="D2957" s="465" t="s">
        <v>436</v>
      </c>
      <c r="E2957" s="465" t="s">
        <v>6028</v>
      </c>
      <c r="F2957" s="469" t="str">
        <f t="shared" si="92"/>
        <v>other</v>
      </c>
      <c r="G2957" s="260">
        <v>7.6587111944444403E-4</v>
      </c>
      <c r="H2957" s="260">
        <v>6.7714914102E-3</v>
      </c>
      <c r="I2957" s="260">
        <v>3.2950892039999998E-4</v>
      </c>
      <c r="J2957" s="260">
        <v>1.7225926651880802E-4</v>
      </c>
      <c r="K2957" s="260">
        <v>8.0391290110020108E-3</v>
      </c>
      <c r="L2957" s="301">
        <f t="shared" si="93"/>
        <v>2.894086443960724E-2</v>
      </c>
      <c r="M2957" s="459">
        <f>IFERROR((Tableau1[[#This Row],[Scope 1
(kg CO2-eq)]]+Tableau1[[#This Row],[Scope 2 energy
(kg CO2-eq)]]+Tableau1[[#This Row],[Scope 2 Infrastructure
(kg CO2-eq)]])/Tableau1[[#This Row],[Total CO2-emissions
(kg CO2-eq)
for scope 3 use ]],"")</f>
        <v>0.97857260895778353</v>
      </c>
      <c r="N2957" s="436" t="s">
        <v>436</v>
      </c>
      <c r="O2957" s="259">
        <v>3.6</v>
      </c>
      <c r="P2957" s="259" t="s">
        <v>4258</v>
      </c>
      <c r="Q2957" s="259" t="s">
        <v>5278</v>
      </c>
    </row>
    <row r="2958" spans="1:17" ht="21.75" customHeight="1">
      <c r="A2958" s="301" t="s">
        <v>4258</v>
      </c>
      <c r="B2958" s="301" t="s">
        <v>5278</v>
      </c>
      <c r="C2958" s="316" t="s">
        <v>9017</v>
      </c>
      <c r="D2958" s="465" t="s">
        <v>436</v>
      </c>
      <c r="E2958" s="465" t="s">
        <v>6054</v>
      </c>
      <c r="F2958" s="469" t="str">
        <f t="shared" si="92"/>
        <v>other</v>
      </c>
      <c r="G2958" s="260">
        <v>7.5999436944444395E-4</v>
      </c>
      <c r="H2958" s="260">
        <v>0.13620363895740001</v>
      </c>
      <c r="I2958" s="260">
        <v>3.2859624359999999E-4</v>
      </c>
      <c r="J2958" s="260">
        <v>1.72227730597047E-4</v>
      </c>
      <c r="K2958" s="260">
        <v>0.137464456964321</v>
      </c>
      <c r="L2958" s="301">
        <f t="shared" si="93"/>
        <v>0.49487204507155558</v>
      </c>
      <c r="M2958" s="459">
        <f>IFERROR((Tableau1[[#This Row],[Scope 1
(kg CO2-eq)]]+Tableau1[[#This Row],[Scope 2 energy
(kg CO2-eq)]]+Tableau1[[#This Row],[Scope 2 Infrastructure
(kg CO2-eq)]])/Tableau1[[#This Row],[Total CO2-emissions
(kg CO2-eq)
for scope 3 use ]],"")</f>
        <v>0.9987471132707324</v>
      </c>
      <c r="N2958" s="436" t="s">
        <v>436</v>
      </c>
      <c r="O2958" s="259">
        <v>3.6</v>
      </c>
      <c r="P2958" s="259" t="s">
        <v>4258</v>
      </c>
      <c r="Q2958" s="259" t="s">
        <v>5278</v>
      </c>
    </row>
    <row r="2959" spans="1:17" ht="21.75" customHeight="1">
      <c r="A2959" s="301" t="s">
        <v>4258</v>
      </c>
      <c r="B2959" s="301" t="s">
        <v>5278</v>
      </c>
      <c r="C2959" s="316" t="s">
        <v>9018</v>
      </c>
      <c r="D2959" s="465" t="s">
        <v>436</v>
      </c>
      <c r="E2959" s="465" t="s">
        <v>6049</v>
      </c>
      <c r="F2959" s="469" t="str">
        <f t="shared" si="92"/>
        <v>other</v>
      </c>
      <c r="G2959" s="260">
        <v>7.5372583611111102E-4</v>
      </c>
      <c r="H2959" s="260">
        <v>6.3390391579099994E-2</v>
      </c>
      <c r="I2959" s="260">
        <v>3.276183756E-4</v>
      </c>
      <c r="J2959" s="260">
        <v>1.72194092280502E-4</v>
      </c>
      <c r="K2959" s="260">
        <v>6.46439298347425E-2</v>
      </c>
      <c r="L2959" s="301">
        <f t="shared" si="93"/>
        <v>0.23271814740507302</v>
      </c>
      <c r="M2959" s="459">
        <f>IFERROR((Tableau1[[#This Row],[Scope 1
(kg CO2-eq)]]+Tableau1[[#This Row],[Scope 2 energy
(kg CO2-eq)]]+Tableau1[[#This Row],[Scope 2 Infrastructure
(kg CO2-eq)]])/Tableau1[[#This Row],[Total CO2-emissions
(kg CO2-eq)
for scope 3 use ]],"")</f>
        <v>0.99733626893705873</v>
      </c>
      <c r="N2959" s="436" t="s">
        <v>436</v>
      </c>
      <c r="O2959" s="259">
        <v>3.6</v>
      </c>
      <c r="P2959" s="259" t="s">
        <v>4258</v>
      </c>
      <c r="Q2959" s="259" t="s">
        <v>5278</v>
      </c>
    </row>
    <row r="2960" spans="1:17" ht="21.75" customHeight="1">
      <c r="A2960" s="301" t="s">
        <v>5180</v>
      </c>
      <c r="B2960" s="301" t="s">
        <v>5279</v>
      </c>
      <c r="C2960" s="316" t="s">
        <v>9019</v>
      </c>
      <c r="D2960" s="465" t="s">
        <v>436</v>
      </c>
      <c r="E2960" s="465" t="s">
        <v>700</v>
      </c>
      <c r="F2960" s="469" t="str">
        <f t="shared" si="92"/>
        <v>CH</v>
      </c>
      <c r="G2960" s="260">
        <v>3.3043006333333298E-4</v>
      </c>
      <c r="H2960" s="260">
        <v>9.7293089935800006E-2</v>
      </c>
      <c r="I2960" s="260">
        <v>3.2915036879999998E-4</v>
      </c>
      <c r="J2960" s="260">
        <v>1.69922594876009E-4</v>
      </c>
      <c r="K2960" s="260">
        <v>9.8122592609530601E-2</v>
      </c>
      <c r="L2960" s="301">
        <f t="shared" si="93"/>
        <v>0.35324133339431019</v>
      </c>
      <c r="M2960" s="459">
        <f>IFERROR((Tableau1[[#This Row],[Scope 1
(kg CO2-eq)]]+Tableau1[[#This Row],[Scope 2 energy
(kg CO2-eq)]]+Tableau1[[#This Row],[Scope 2 Infrastructure
(kg CO2-eq)]])/Tableau1[[#This Row],[Total CO2-emissions
(kg CO2-eq)
for scope 3 use ]],"")</f>
        <v>0.99826826587966899</v>
      </c>
      <c r="N2960" s="436" t="s">
        <v>436</v>
      </c>
      <c r="O2960" s="259">
        <v>3.6</v>
      </c>
      <c r="P2960" s="259" t="s">
        <v>5180</v>
      </c>
      <c r="Q2960" s="259" t="s">
        <v>5279</v>
      </c>
    </row>
    <row r="2961" spans="1:17" ht="21.75" customHeight="1">
      <c r="A2961" s="301" t="s">
        <v>5180</v>
      </c>
      <c r="B2961" s="301" t="s">
        <v>5279</v>
      </c>
      <c r="C2961" s="316" t="s">
        <v>9020</v>
      </c>
      <c r="D2961" s="465" t="s">
        <v>436</v>
      </c>
      <c r="E2961" s="465" t="s">
        <v>700</v>
      </c>
      <c r="F2961" s="469" t="str">
        <f t="shared" si="92"/>
        <v>CH</v>
      </c>
      <c r="G2961" s="260">
        <v>3.3043006333333298E-4</v>
      </c>
      <c r="H2961" s="260">
        <v>0.235115086536</v>
      </c>
      <c r="I2961" s="260">
        <v>3.2915036879999998E-4</v>
      </c>
      <c r="J2961" s="260">
        <v>1.69922594876009E-4</v>
      </c>
      <c r="K2961" s="260">
        <v>0.23594459040152299</v>
      </c>
      <c r="L2961" s="301">
        <f t="shared" si="93"/>
        <v>0.84940052544548283</v>
      </c>
      <c r="M2961" s="459">
        <f>IFERROR((Tableau1[[#This Row],[Scope 1
(kg CO2-eq)]]+Tableau1[[#This Row],[Scope 2 energy
(kg CO2-eq)]]+Tableau1[[#This Row],[Scope 2 Infrastructure
(kg CO2-eq)]])/Tableau1[[#This Row],[Total CO2-emissions
(kg CO2-eq)
for scope 3 use ]],"")</f>
        <v>0.99927981636239038</v>
      </c>
      <c r="N2961" s="436" t="s">
        <v>436</v>
      </c>
      <c r="O2961" s="259">
        <v>3.6</v>
      </c>
      <c r="P2961" s="259" t="s">
        <v>5180</v>
      </c>
      <c r="Q2961" s="259" t="s">
        <v>5279</v>
      </c>
    </row>
    <row r="2962" spans="1:17" ht="21.75" customHeight="1">
      <c r="A2962" s="301" t="s">
        <v>5180</v>
      </c>
      <c r="B2962" s="301" t="s">
        <v>5279</v>
      </c>
      <c r="C2962" s="316" t="s">
        <v>9021</v>
      </c>
      <c r="D2962" s="465" t="s">
        <v>436</v>
      </c>
      <c r="E2962" s="465" t="s">
        <v>700</v>
      </c>
      <c r="F2962" s="469" t="str">
        <f t="shared" si="92"/>
        <v>CH</v>
      </c>
      <c r="G2962" s="260">
        <v>3.3043006333333298E-4</v>
      </c>
      <c r="H2962" s="260">
        <v>0.16558376052240001</v>
      </c>
      <c r="I2962" s="260">
        <v>3.2915036879999998E-4</v>
      </c>
      <c r="J2962" s="260">
        <v>1.69922594876009E-4</v>
      </c>
      <c r="K2962" s="260">
        <v>0.16641326398339501</v>
      </c>
      <c r="L2962" s="301">
        <f t="shared" si="93"/>
        <v>0.5990877503402221</v>
      </c>
      <c r="M2962" s="459">
        <f>IFERROR((Tableau1[[#This Row],[Scope 1
(kg CO2-eq)]]+Tableau1[[#This Row],[Scope 2 energy
(kg CO2-eq)]]+Tableau1[[#This Row],[Scope 2 Infrastructure
(kg CO2-eq)]])/Tableau1[[#This Row],[Total CO2-emissions
(kg CO2-eq)
for scope 3 use ]],"")</f>
        <v>0.99897890934415756</v>
      </c>
      <c r="N2962" s="436" t="s">
        <v>436</v>
      </c>
      <c r="O2962" s="259">
        <v>3.6</v>
      </c>
      <c r="P2962" s="259" t="s">
        <v>5180</v>
      </c>
      <c r="Q2962" s="259" t="s">
        <v>5279</v>
      </c>
    </row>
    <row r="2963" spans="1:17" ht="21.75" customHeight="1">
      <c r="A2963" s="301" t="s">
        <v>5180</v>
      </c>
      <c r="B2963" s="301" t="s">
        <v>5279</v>
      </c>
      <c r="C2963" s="316" t="s">
        <v>9022</v>
      </c>
      <c r="D2963" s="465" t="s">
        <v>436</v>
      </c>
      <c r="E2963" s="465" t="s">
        <v>700</v>
      </c>
      <c r="F2963" s="469" t="str">
        <f t="shared" si="92"/>
        <v>CH</v>
      </c>
      <c r="G2963" s="260">
        <v>3.3043006333333298E-4</v>
      </c>
      <c r="H2963" s="260">
        <v>0.13528932226920001</v>
      </c>
      <c r="I2963" s="260">
        <v>3.2915036879999998E-4</v>
      </c>
      <c r="J2963" s="260">
        <v>1.69922594876009E-4</v>
      </c>
      <c r="K2963" s="260">
        <v>0.136118825147092</v>
      </c>
      <c r="L2963" s="301">
        <f t="shared" si="93"/>
        <v>0.49002777052953123</v>
      </c>
      <c r="M2963" s="459">
        <f>IFERROR((Tableau1[[#This Row],[Scope 1
(kg CO2-eq)]]+Tableau1[[#This Row],[Scope 2 energy
(kg CO2-eq)]]+Tableau1[[#This Row],[Scope 2 Infrastructure
(kg CO2-eq)]])/Tableau1[[#This Row],[Total CO2-emissions
(kg CO2-eq)
for scope 3 use ]],"")</f>
        <v>0.99875166094348045</v>
      </c>
      <c r="N2963" s="436" t="s">
        <v>436</v>
      </c>
      <c r="O2963" s="259">
        <v>3.6</v>
      </c>
      <c r="P2963" s="259" t="s">
        <v>5180</v>
      </c>
      <c r="Q2963" s="259" t="s">
        <v>5279</v>
      </c>
    </row>
    <row r="2964" spans="1:17" ht="21.75" customHeight="1">
      <c r="A2964" s="301" t="s">
        <v>5180</v>
      </c>
      <c r="B2964" s="301" t="s">
        <v>5279</v>
      </c>
      <c r="C2964" s="316" t="s">
        <v>9023</v>
      </c>
      <c r="D2964" s="465" t="s">
        <v>436</v>
      </c>
      <c r="E2964" s="465" t="s">
        <v>700</v>
      </c>
      <c r="F2964" s="469" t="str">
        <f t="shared" si="92"/>
        <v>CH</v>
      </c>
      <c r="G2964" s="260">
        <v>3.3043006333333298E-4</v>
      </c>
      <c r="H2964" s="260">
        <v>2.8450229405399999E-2</v>
      </c>
      <c r="I2964" s="260">
        <v>3.2915036879999998E-4</v>
      </c>
      <c r="J2964" s="260">
        <v>1.69922594876009E-4</v>
      </c>
      <c r="K2964" s="260">
        <v>2.9279732590236002E-2</v>
      </c>
      <c r="L2964" s="301">
        <f t="shared" si="93"/>
        <v>0.10540703732484961</v>
      </c>
      <c r="M2964" s="459">
        <f>IFERROR((Tableau1[[#This Row],[Scope 1
(kg CO2-eq)]]+Tableau1[[#This Row],[Scope 2 energy
(kg CO2-eq)]]+Tableau1[[#This Row],[Scope 2 Infrastructure
(kg CO2-eq)]])/Tableau1[[#This Row],[Total CO2-emissions
(kg CO2-eq)
for scope 3 use ]],"")</f>
        <v>0.99419657429660624</v>
      </c>
      <c r="N2964" s="436" t="s">
        <v>436</v>
      </c>
      <c r="O2964" s="259">
        <v>3.6</v>
      </c>
      <c r="P2964" s="259" t="s">
        <v>5180</v>
      </c>
      <c r="Q2964" s="259" t="s">
        <v>5279</v>
      </c>
    </row>
    <row r="2965" spans="1:17" ht="21.75" customHeight="1">
      <c r="A2965" s="301" t="s">
        <v>5180</v>
      </c>
      <c r="B2965" s="301" t="s">
        <v>5279</v>
      </c>
      <c r="C2965" s="316" t="s">
        <v>9024</v>
      </c>
      <c r="D2965" s="465" t="s">
        <v>436</v>
      </c>
      <c r="E2965" s="465" t="s">
        <v>700</v>
      </c>
      <c r="F2965" s="469" t="str">
        <f t="shared" si="92"/>
        <v>CH</v>
      </c>
      <c r="G2965" s="260">
        <v>3.3043006333333298E-4</v>
      </c>
      <c r="H2965" s="260">
        <v>0.18176742322200001</v>
      </c>
      <c r="I2965" s="260">
        <v>3.2915036879999998E-4</v>
      </c>
      <c r="J2965" s="260">
        <v>1.69922594876009E-4</v>
      </c>
      <c r="K2965" s="260">
        <v>0.18259692589491699</v>
      </c>
      <c r="L2965" s="301">
        <f t="shared" si="93"/>
        <v>0.65734893322170118</v>
      </c>
      <c r="M2965" s="459">
        <f>IFERROR((Tableau1[[#This Row],[Scope 1
(kg CO2-eq)]]+Tableau1[[#This Row],[Scope 2 energy
(kg CO2-eq)]]+Tableau1[[#This Row],[Scope 2 Infrastructure
(kg CO2-eq)]])/Tableau1[[#This Row],[Total CO2-emissions
(kg CO2-eq)
for scope 3 use ]],"")</f>
        <v>0.99906941346383105</v>
      </c>
      <c r="N2965" s="436" t="s">
        <v>436</v>
      </c>
      <c r="O2965" s="259">
        <v>3.6</v>
      </c>
      <c r="P2965" s="259" t="s">
        <v>5180</v>
      </c>
      <c r="Q2965" s="259" t="s">
        <v>5279</v>
      </c>
    </row>
    <row r="2966" spans="1:17" ht="21.75" customHeight="1">
      <c r="A2966" s="301" t="s">
        <v>5180</v>
      </c>
      <c r="B2966" s="301" t="s">
        <v>5279</v>
      </c>
      <c r="C2966" s="316" t="s">
        <v>9025</v>
      </c>
      <c r="D2966" s="465" t="s">
        <v>436</v>
      </c>
      <c r="E2966" s="465" t="s">
        <v>700</v>
      </c>
      <c r="F2966" s="469" t="str">
        <f t="shared" si="92"/>
        <v>CH</v>
      </c>
      <c r="G2966" s="260">
        <v>3.3043006333333298E-4</v>
      </c>
      <c r="H2966" s="260">
        <v>1.6310960107200002E-2</v>
      </c>
      <c r="I2966" s="260">
        <v>3.2915036879999998E-4</v>
      </c>
      <c r="J2966" s="260">
        <v>1.69922594876009E-4</v>
      </c>
      <c r="K2966" s="260">
        <v>1.7140462969643801E-2</v>
      </c>
      <c r="L2966" s="301">
        <f t="shared" si="93"/>
        <v>6.1705666690717684E-2</v>
      </c>
      <c r="M2966" s="459">
        <f>IFERROR((Tableau1[[#This Row],[Scope 1
(kg CO2-eq)]]+Tableau1[[#This Row],[Scope 2 energy
(kg CO2-eq)]]+Tableau1[[#This Row],[Scope 2 Infrastructure
(kg CO2-eq)]])/Tableau1[[#This Row],[Total CO2-emissions
(kg CO2-eq)
for scope 3 use ]],"")</f>
        <v>0.99008647370777558</v>
      </c>
      <c r="N2966" s="436" t="s">
        <v>436</v>
      </c>
      <c r="O2966" s="259">
        <v>3.6</v>
      </c>
      <c r="P2966" s="259" t="s">
        <v>5180</v>
      </c>
      <c r="Q2966" s="259" t="s">
        <v>5279</v>
      </c>
    </row>
    <row r="2967" spans="1:17" ht="21.75" customHeight="1">
      <c r="A2967" s="301" t="s">
        <v>5180</v>
      </c>
      <c r="B2967" s="301" t="s">
        <v>5279</v>
      </c>
      <c r="C2967" s="316" t="s">
        <v>9026</v>
      </c>
      <c r="D2967" s="465" t="s">
        <v>436</v>
      </c>
      <c r="E2967" s="465" t="s">
        <v>700</v>
      </c>
      <c r="F2967" s="469" t="str">
        <f t="shared" si="92"/>
        <v>CH</v>
      </c>
      <c r="G2967" s="260">
        <v>3.3043006333333298E-4</v>
      </c>
      <c r="H2967" s="260">
        <v>1.1573450083800001E-2</v>
      </c>
      <c r="I2967" s="260">
        <v>3.2915036879999998E-4</v>
      </c>
      <c r="J2967" s="260">
        <v>1.69922594876009E-4</v>
      </c>
      <c r="K2967" s="260">
        <v>1.24029534771151E-2</v>
      </c>
      <c r="L2967" s="301">
        <f t="shared" si="93"/>
        <v>4.4650632517614364E-2</v>
      </c>
      <c r="M2967" s="459">
        <f>IFERROR((Tableau1[[#This Row],[Scope 1
(kg CO2-eq)]]+Tableau1[[#This Row],[Scope 2 energy
(kg CO2-eq)]]+Tableau1[[#This Row],[Scope 2 Infrastructure
(kg CO2-eq)]])/Tableau1[[#This Row],[Total CO2-emissions
(kg CO2-eq)
for scope 3 use ]],"")</f>
        <v>0.98629979855239358</v>
      </c>
      <c r="N2967" s="436" t="s">
        <v>436</v>
      </c>
      <c r="O2967" s="259">
        <v>3.6</v>
      </c>
      <c r="P2967" s="259" t="s">
        <v>5180</v>
      </c>
      <c r="Q2967" s="259" t="s">
        <v>5279</v>
      </c>
    </row>
    <row r="2968" spans="1:17" ht="21.75" customHeight="1">
      <c r="A2968" s="301" t="s">
        <v>5180</v>
      </c>
      <c r="B2968" s="301" t="s">
        <v>5279</v>
      </c>
      <c r="C2968" s="316" t="s">
        <v>9027</v>
      </c>
      <c r="D2968" s="465" t="s">
        <v>436</v>
      </c>
      <c r="E2968" s="465" t="s">
        <v>700</v>
      </c>
      <c r="F2968" s="469" t="str">
        <f t="shared" si="92"/>
        <v>CH</v>
      </c>
      <c r="G2968" s="260">
        <v>3.3043006333333298E-4</v>
      </c>
      <c r="H2968" s="260">
        <v>1.2297351468600001E-2</v>
      </c>
      <c r="I2968" s="260">
        <v>3.2915036879999998E-4</v>
      </c>
      <c r="J2968" s="260">
        <v>1.69922594876009E-4</v>
      </c>
      <c r="K2968" s="260">
        <v>1.31268548223329E-2</v>
      </c>
      <c r="L2968" s="301">
        <f t="shared" si="93"/>
        <v>4.7256677360398444E-2</v>
      </c>
      <c r="M2968" s="459">
        <f>IFERROR((Tableau1[[#This Row],[Scope 1
(kg CO2-eq)]]+Tableau1[[#This Row],[Scope 2 energy
(kg CO2-eq)]]+Tableau1[[#This Row],[Scope 2 Infrastructure
(kg CO2-eq)]])/Tableau1[[#This Row],[Total CO2-emissions
(kg CO2-eq)
for scope 3 use ]],"")</f>
        <v>0.98705532102705407</v>
      </c>
      <c r="N2968" s="436" t="s">
        <v>436</v>
      </c>
      <c r="O2968" s="259">
        <v>3.6</v>
      </c>
      <c r="P2968" s="259" t="s">
        <v>5180</v>
      </c>
      <c r="Q2968" s="259" t="s">
        <v>5279</v>
      </c>
    </row>
    <row r="2969" spans="1:17" ht="21.75" customHeight="1">
      <c r="A2969" s="301" t="s">
        <v>4258</v>
      </c>
      <c r="B2969" s="301" t="s">
        <v>5280</v>
      </c>
      <c r="C2969" s="316" t="s">
        <v>9028</v>
      </c>
      <c r="D2969" s="465" t="s">
        <v>436</v>
      </c>
      <c r="E2969" s="465" t="s">
        <v>6044</v>
      </c>
      <c r="F2969" s="469" t="str">
        <f t="shared" si="92"/>
        <v>other</v>
      </c>
      <c r="G2969" s="260">
        <v>3.4730286555555601E-4</v>
      </c>
      <c r="H2969" s="260">
        <v>7.0720682589899997E-2</v>
      </c>
      <c r="I2969" s="260">
        <v>3.2834051529999998E-4</v>
      </c>
      <c r="J2969" s="260">
        <v>1.6976039030989099E-4</v>
      </c>
      <c r="K2969" s="260">
        <v>7.1566086068101803E-2</v>
      </c>
      <c r="L2969" s="301">
        <f t="shared" si="93"/>
        <v>0.25763790984516649</v>
      </c>
      <c r="M2969" s="459">
        <f>IFERROR((Tableau1[[#This Row],[Scope 1
(kg CO2-eq)]]+Tableau1[[#This Row],[Scope 2 energy
(kg CO2-eq)]]+Tableau1[[#This Row],[Scope 2 Infrastructure
(kg CO2-eq)]])/Tableau1[[#This Row],[Total CO2-emissions
(kg CO2-eq)
for scope 3 use ]],"")</f>
        <v>0.99762792536698575</v>
      </c>
      <c r="N2969" s="436" t="s">
        <v>436</v>
      </c>
      <c r="O2969" s="259">
        <v>3.6</v>
      </c>
      <c r="P2969" s="259" t="s">
        <v>4258</v>
      </c>
      <c r="Q2969" s="259" t="s">
        <v>5280</v>
      </c>
    </row>
    <row r="2970" spans="1:17" ht="21.75" customHeight="1">
      <c r="A2970" s="301" t="s">
        <v>4258</v>
      </c>
      <c r="B2970" s="301" t="s">
        <v>5280</v>
      </c>
      <c r="C2970" s="316" t="s">
        <v>9029</v>
      </c>
      <c r="D2970" s="465" t="s">
        <v>436</v>
      </c>
      <c r="E2970" s="465" t="s">
        <v>6055</v>
      </c>
      <c r="F2970" s="469" t="str">
        <f t="shared" si="92"/>
        <v>other</v>
      </c>
      <c r="G2970" s="260">
        <v>8.75178669444444E-4</v>
      </c>
      <c r="H2970" s="260">
        <v>0.28168002019080002</v>
      </c>
      <c r="I2970" s="260">
        <v>3.2915541779999998E-4</v>
      </c>
      <c r="J2970" s="260">
        <v>1.7259308696206599E-4</v>
      </c>
      <c r="K2970" s="260">
        <v>0.28305694713222501</v>
      </c>
      <c r="L2970" s="301">
        <f t="shared" si="93"/>
        <v>1.0190050096760102</v>
      </c>
      <c r="M2970" s="459">
        <f>IFERROR((Tableau1[[#This Row],[Scope 1
(kg CO2-eq)]]+Tableau1[[#This Row],[Scope 2 energy
(kg CO2-eq)]]+Tableau1[[#This Row],[Scope 2 Infrastructure
(kg CO2-eq)]])/Tableau1[[#This Row],[Total CO2-emissions
(kg CO2-eq)
for scope 3 use ]],"")</f>
        <v>0.99939025395444558</v>
      </c>
      <c r="N2970" s="436" t="s">
        <v>436</v>
      </c>
      <c r="O2970" s="259">
        <v>3.6</v>
      </c>
      <c r="P2970" s="259" t="s">
        <v>4258</v>
      </c>
      <c r="Q2970" s="259" t="s">
        <v>5280</v>
      </c>
    </row>
    <row r="2971" spans="1:17" ht="21.75" customHeight="1">
      <c r="A2971" s="301" t="s">
        <v>4258</v>
      </c>
      <c r="B2971" s="301" t="s">
        <v>5280</v>
      </c>
      <c r="C2971" s="316" t="s">
        <v>9030</v>
      </c>
      <c r="D2971" s="465" t="s">
        <v>436</v>
      </c>
      <c r="E2971" s="465" t="s">
        <v>6050</v>
      </c>
      <c r="F2971" s="469" t="str">
        <f t="shared" si="92"/>
        <v>other</v>
      </c>
      <c r="G2971" s="260">
        <v>7.8395845000000001E-4</v>
      </c>
      <c r="H2971" s="260">
        <v>0.23936989460800001</v>
      </c>
      <c r="I2971" s="260">
        <v>3.3730444279999998E-4</v>
      </c>
      <c r="J2971" s="260">
        <v>1.7210357937652002E-4</v>
      </c>
      <c r="K2971" s="260">
        <v>0.24066326217679801</v>
      </c>
      <c r="L2971" s="301">
        <f t="shared" si="93"/>
        <v>0.86638774383647288</v>
      </c>
      <c r="M2971" s="459">
        <f>IFERROR((Tableau1[[#This Row],[Scope 1
(kg CO2-eq)]]+Tableau1[[#This Row],[Scope 2 energy
(kg CO2-eq)]]+Tableau1[[#This Row],[Scope 2 Infrastructure
(kg CO2-eq)]])/Tableau1[[#This Row],[Total CO2-emissions
(kg CO2-eq)
for scope 3 use ]],"")</f>
        <v>0.99928487350150041</v>
      </c>
      <c r="N2971" s="436" t="s">
        <v>436</v>
      </c>
      <c r="O2971" s="259">
        <v>3.6</v>
      </c>
      <c r="P2971" s="259" t="s">
        <v>4258</v>
      </c>
      <c r="Q2971" s="259" t="s">
        <v>5280</v>
      </c>
    </row>
    <row r="2972" spans="1:17" ht="21.75" customHeight="1">
      <c r="A2972" s="301" t="s">
        <v>4258</v>
      </c>
      <c r="B2972" s="301" t="s">
        <v>5280</v>
      </c>
      <c r="C2972" s="316" t="s">
        <v>9031</v>
      </c>
      <c r="D2972" s="465" t="s">
        <v>436</v>
      </c>
      <c r="E2972" s="465" t="s">
        <v>117</v>
      </c>
      <c r="F2972" s="469" t="str">
        <f t="shared" si="92"/>
        <v>other</v>
      </c>
      <c r="G2972" s="260">
        <v>7.2786813611111099E-4</v>
      </c>
      <c r="H2972" s="260">
        <v>8.056046285E-2</v>
      </c>
      <c r="I2972" s="260">
        <v>3.281123426E-4</v>
      </c>
      <c r="J2972" s="260">
        <v>1.7180258652327296E-4</v>
      </c>
      <c r="K2972" s="260">
        <v>8.1788245312800004E-2</v>
      </c>
      <c r="L2972" s="301">
        <f t="shared" si="93"/>
        <v>0.29443768312608004</v>
      </c>
      <c r="M2972" s="459">
        <f>IFERROR((Tableau1[[#This Row],[Scope 1
(kg CO2-eq)]]+Tableau1[[#This Row],[Scope 2 energy
(kg CO2-eq)]]+Tableau1[[#This Row],[Scope 2 Infrastructure
(kg CO2-eq)]])/Tableau1[[#This Row],[Total CO2-emissions
(kg CO2-eq)
for scope 3 use ]],"")</f>
        <v>0.99789942939316234</v>
      </c>
      <c r="N2972" s="436" t="s">
        <v>436</v>
      </c>
      <c r="O2972" s="259">
        <v>3.6</v>
      </c>
      <c r="P2972" s="259" t="s">
        <v>4258</v>
      </c>
      <c r="Q2972" s="259" t="s">
        <v>5280</v>
      </c>
    </row>
    <row r="2973" spans="1:17" ht="21.75" customHeight="1">
      <c r="A2973" s="301" t="s">
        <v>4258</v>
      </c>
      <c r="B2973" s="301" t="s">
        <v>5280</v>
      </c>
      <c r="C2973" s="316" t="s">
        <v>9032</v>
      </c>
      <c r="D2973" s="465" t="s">
        <v>436</v>
      </c>
      <c r="E2973" s="465" t="s">
        <v>6056</v>
      </c>
      <c r="F2973" s="469" t="str">
        <f t="shared" si="92"/>
        <v>other</v>
      </c>
      <c r="G2973" s="260">
        <v>7.5424821388888903E-4</v>
      </c>
      <c r="H2973" s="260">
        <v>0.19527024241890001</v>
      </c>
      <c r="I2973" s="260">
        <v>3.3238243170000001E-4</v>
      </c>
      <c r="J2973" s="260">
        <v>1.7194414777206395E-4</v>
      </c>
      <c r="K2973" s="260">
        <v>0.196528816735835</v>
      </c>
      <c r="L2973" s="301">
        <f t="shared" si="93"/>
        <v>0.70750374024900597</v>
      </c>
      <c r="M2973" s="459">
        <f>IFERROR((Tableau1[[#This Row],[Scope 1
(kg CO2-eq)]]+Tableau1[[#This Row],[Scope 2 energy
(kg CO2-eq)]]+Tableau1[[#This Row],[Scope 2 Infrastructure
(kg CO2-eq)]])/Tableau1[[#This Row],[Total CO2-emissions
(kg CO2-eq)
for scope 3 use ]],"")</f>
        <v>0.99912509689824669</v>
      </c>
      <c r="N2973" s="436" t="s">
        <v>436</v>
      </c>
      <c r="O2973" s="259">
        <v>3.6</v>
      </c>
      <c r="P2973" s="259" t="s">
        <v>4258</v>
      </c>
      <c r="Q2973" s="259" t="s">
        <v>5280</v>
      </c>
    </row>
    <row r="2974" spans="1:17" ht="21.75" customHeight="1">
      <c r="A2974" s="301" t="s">
        <v>4258</v>
      </c>
      <c r="B2974" s="301" t="s">
        <v>5280</v>
      </c>
      <c r="C2974" s="316" t="s">
        <v>9033</v>
      </c>
      <c r="D2974" s="465" t="s">
        <v>436</v>
      </c>
      <c r="E2974" s="465" t="s">
        <v>6023</v>
      </c>
      <c r="F2974" s="469" t="str">
        <f t="shared" si="92"/>
        <v>other</v>
      </c>
      <c r="G2974" s="260">
        <v>4.7891594666666698E-5</v>
      </c>
      <c r="H2974" s="260">
        <v>4.6738971674999998E-2</v>
      </c>
      <c r="I2974" s="260">
        <v>3.3355589129999998E-4</v>
      </c>
      <c r="J2974" s="260">
        <v>1.6815368415207331E-4</v>
      </c>
      <c r="K2974" s="260">
        <v>4.7288573140444698E-2</v>
      </c>
      <c r="L2974" s="301">
        <f t="shared" si="93"/>
        <v>0.17023886330560092</v>
      </c>
      <c r="M2974" s="459">
        <f>IFERROR((Tableau1[[#This Row],[Scope 1
(kg CO2-eq)]]+Tableau1[[#This Row],[Scope 2 energy
(kg CO2-eq)]]+Tableau1[[#This Row],[Scope 2 Infrastructure
(kg CO2-eq)]])/Tableau1[[#This Row],[Total CO2-emissions
(kg CO2-eq)
for scope 3 use ]],"")</f>
        <v>0.99644408853321442</v>
      </c>
      <c r="N2974" s="436" t="s">
        <v>436</v>
      </c>
      <c r="O2974" s="259">
        <v>3.6</v>
      </c>
      <c r="P2974" s="259" t="s">
        <v>4258</v>
      </c>
      <c r="Q2974" s="259" t="s">
        <v>5280</v>
      </c>
    </row>
    <row r="2975" spans="1:17" ht="21.75" customHeight="1">
      <c r="A2975" s="301" t="s">
        <v>4258</v>
      </c>
      <c r="B2975" s="301" t="s">
        <v>5280</v>
      </c>
      <c r="C2975" s="316" t="s">
        <v>9034</v>
      </c>
      <c r="D2975" s="465" t="s">
        <v>436</v>
      </c>
      <c r="E2975" s="465" t="s">
        <v>6057</v>
      </c>
      <c r="F2975" s="469" t="str">
        <f t="shared" si="92"/>
        <v>other</v>
      </c>
      <c r="G2975" s="260">
        <v>8.8020655555555503E-4</v>
      </c>
      <c r="H2975" s="260">
        <v>7.1450109238800005E-2</v>
      </c>
      <c r="I2975" s="260">
        <v>3.2983993589999998E-4</v>
      </c>
      <c r="J2975" s="260">
        <v>1.7262006769513494E-4</v>
      </c>
      <c r="K2975" s="260">
        <v>7.2832776694288198E-2</v>
      </c>
      <c r="L2975" s="301">
        <f t="shared" si="93"/>
        <v>0.2621979960994375</v>
      </c>
      <c r="M2975" s="459">
        <f>IFERROR((Tableau1[[#This Row],[Scope 1
(kg CO2-eq)]]+Tableau1[[#This Row],[Scope 2 energy
(kg CO2-eq)]]+Tableau1[[#This Row],[Scope 2 Infrastructure
(kg CO2-eq)]])/Tableau1[[#This Row],[Total CO2-emissions
(kg CO2-eq)
for scope 3 use ]],"")</f>
        <v>0.99762990000014407</v>
      </c>
      <c r="N2975" s="436" t="s">
        <v>436</v>
      </c>
      <c r="O2975" s="259">
        <v>3.6</v>
      </c>
      <c r="P2975" s="259" t="s">
        <v>4258</v>
      </c>
      <c r="Q2975" s="259" t="s">
        <v>5280</v>
      </c>
    </row>
    <row r="2976" spans="1:17" ht="21.75" customHeight="1">
      <c r="A2976" s="301" t="s">
        <v>4258</v>
      </c>
      <c r="B2976" s="301" t="s">
        <v>5280</v>
      </c>
      <c r="C2976" s="316" t="s">
        <v>9035</v>
      </c>
      <c r="D2976" s="465" t="s">
        <v>436</v>
      </c>
      <c r="E2976" s="465" t="s">
        <v>6094</v>
      </c>
      <c r="F2976" s="469" t="str">
        <f t="shared" si="92"/>
        <v>other</v>
      </c>
      <c r="G2976" s="260">
        <v>7.3785861111111102E-4</v>
      </c>
      <c r="H2976" s="260">
        <v>0.2366035123305</v>
      </c>
      <c r="I2976" s="260">
        <v>3.2970955149999999E-4</v>
      </c>
      <c r="J2976" s="260">
        <v>1.7185619759026594E-4</v>
      </c>
      <c r="K2976" s="260">
        <v>0.237842936925869</v>
      </c>
      <c r="L2976" s="301">
        <f t="shared" si="93"/>
        <v>0.85623457293312843</v>
      </c>
      <c r="M2976" s="459">
        <f>IFERROR((Tableau1[[#This Row],[Scope 1
(kg CO2-eq)]]+Tableau1[[#This Row],[Scope 2 energy
(kg CO2-eq)]]+Tableau1[[#This Row],[Scope 2 Infrastructure
(kg CO2-eq)]])/Tableau1[[#This Row],[Total CO2-emissions
(kg CO2-eq)
for scope 3 use ]],"")</f>
        <v>0.99927743730808605</v>
      </c>
      <c r="N2976" s="436" t="s">
        <v>436</v>
      </c>
      <c r="O2976" s="259">
        <v>3.6</v>
      </c>
      <c r="P2976" s="259" t="s">
        <v>4258</v>
      </c>
      <c r="Q2976" s="259" t="s">
        <v>5280</v>
      </c>
    </row>
    <row r="2977" spans="1:17" ht="21.75" customHeight="1">
      <c r="A2977" s="301" t="s">
        <v>4258</v>
      </c>
      <c r="B2977" s="301" t="s">
        <v>5280</v>
      </c>
      <c r="C2977" s="316" t="s">
        <v>9036</v>
      </c>
      <c r="D2977" s="465" t="s">
        <v>436</v>
      </c>
      <c r="E2977" s="465" t="s">
        <v>700</v>
      </c>
      <c r="F2977" s="469" t="str">
        <f t="shared" si="92"/>
        <v>CH</v>
      </c>
      <c r="G2977" s="260">
        <v>3.6361411166666702E-4</v>
      </c>
      <c r="H2977" s="260">
        <v>6.9999356196000003E-3</v>
      </c>
      <c r="I2977" s="260">
        <v>3.2915036879999998E-4</v>
      </c>
      <c r="J2977" s="260">
        <v>1.7010066771421596E-4</v>
      </c>
      <c r="K2977" s="260">
        <v>7.8628007521154199E-3</v>
      </c>
      <c r="L2977" s="301">
        <f t="shared" si="93"/>
        <v>2.8306082707615511E-2</v>
      </c>
      <c r="M2977" s="459">
        <f>IFERROR((Tableau1[[#This Row],[Scope 1
(kg CO2-eq)]]+Tableau1[[#This Row],[Scope 2 energy
(kg CO2-eq)]]+Tableau1[[#This Row],[Scope 2 Infrastructure
(kg CO2-eq)]])/Tableau1[[#This Row],[Total CO2-emissions
(kg CO2-eq)
for scope 3 use ]],"")</f>
        <v>0.97836640436259459</v>
      </c>
      <c r="N2977" s="436" t="s">
        <v>436</v>
      </c>
      <c r="O2977" s="259">
        <v>3.6</v>
      </c>
      <c r="P2977" s="259" t="s">
        <v>4258</v>
      </c>
      <c r="Q2977" s="259" t="s">
        <v>5280</v>
      </c>
    </row>
    <row r="2978" spans="1:17" ht="21.75" customHeight="1">
      <c r="A2978" s="301" t="s">
        <v>4258</v>
      </c>
      <c r="B2978" s="301" t="s">
        <v>5280</v>
      </c>
      <c r="C2978" s="316" t="s">
        <v>9037</v>
      </c>
      <c r="D2978" s="465" t="s">
        <v>436</v>
      </c>
      <c r="E2978" s="465" t="s">
        <v>6058</v>
      </c>
      <c r="F2978" s="469" t="str">
        <f t="shared" si="92"/>
        <v>other</v>
      </c>
      <c r="G2978" s="260">
        <v>4.64981519444444E-5</v>
      </c>
      <c r="H2978" s="260">
        <v>0.16012527355020001</v>
      </c>
      <c r="I2978" s="260">
        <v>3.2993772420000003E-4</v>
      </c>
      <c r="J2978" s="260">
        <v>1.681462066346256E-4</v>
      </c>
      <c r="K2978" s="260">
        <v>0.16066985711262899</v>
      </c>
      <c r="L2978" s="301">
        <f t="shared" si="93"/>
        <v>0.5784114856054644</v>
      </c>
      <c r="M2978" s="459">
        <f>IFERROR((Tableau1[[#This Row],[Scope 1
(kg CO2-eq)]]+Tableau1[[#This Row],[Scope 2 energy
(kg CO2-eq)]]+Tableau1[[#This Row],[Scope 2 Infrastructure
(kg CO2-eq)]])/Tableau1[[#This Row],[Total CO2-emissions
(kg CO2-eq)
for scope 3 use ]],"")</f>
        <v>0.99895345841898231</v>
      </c>
      <c r="N2978" s="436" t="s">
        <v>436</v>
      </c>
      <c r="O2978" s="259">
        <v>3.6</v>
      </c>
      <c r="P2978" s="259" t="s">
        <v>4258</v>
      </c>
      <c r="Q2978" s="259" t="s">
        <v>5280</v>
      </c>
    </row>
    <row r="2979" spans="1:17" ht="21.75" customHeight="1">
      <c r="A2979" s="301" t="s">
        <v>4258</v>
      </c>
      <c r="B2979" s="301" t="s">
        <v>5280</v>
      </c>
      <c r="C2979" s="316" t="s">
        <v>9038</v>
      </c>
      <c r="D2979" s="465" t="s">
        <v>436</v>
      </c>
      <c r="E2979" s="465" t="s">
        <v>6017</v>
      </c>
      <c r="F2979" s="469" t="str">
        <f t="shared" si="92"/>
        <v>other</v>
      </c>
      <c r="G2979" s="260">
        <v>2.10557422777778E-3</v>
      </c>
      <c r="H2979" s="260">
        <v>0.25334265535360001</v>
      </c>
      <c r="I2979" s="260">
        <v>3.2869907240000001E-4</v>
      </c>
      <c r="J2979" s="260">
        <v>1.7919565778131991E-4</v>
      </c>
      <c r="K2979" s="260">
        <v>0.25595612403154999</v>
      </c>
      <c r="L2979" s="301">
        <f t="shared" si="93"/>
        <v>0.92144204651357997</v>
      </c>
      <c r="M2979" s="459">
        <f>IFERROR((Tableau1[[#This Row],[Scope 1
(kg CO2-eq)]]+Tableau1[[#This Row],[Scope 2 energy
(kg CO2-eq)]]+Tableau1[[#This Row],[Scope 2 Infrastructure
(kg CO2-eq)]])/Tableau1[[#This Row],[Total CO2-emissions
(kg CO2-eq)
for scope 3 use ]],"")</f>
        <v>0.9992998980647555</v>
      </c>
      <c r="N2979" s="436" t="s">
        <v>436</v>
      </c>
      <c r="O2979" s="259">
        <v>3.6</v>
      </c>
      <c r="P2979" s="259" t="s">
        <v>4258</v>
      </c>
      <c r="Q2979" s="259" t="s">
        <v>5280</v>
      </c>
    </row>
    <row r="2980" spans="1:17" ht="21.75" customHeight="1">
      <c r="A2980" s="301" t="s">
        <v>4258</v>
      </c>
      <c r="B2980" s="301" t="s">
        <v>5280</v>
      </c>
      <c r="C2980" s="316" t="s">
        <v>9039</v>
      </c>
      <c r="D2980" s="465" t="s">
        <v>436</v>
      </c>
      <c r="E2980" s="465" t="s">
        <v>6051</v>
      </c>
      <c r="F2980" s="469" t="str">
        <f t="shared" si="92"/>
        <v>other</v>
      </c>
      <c r="G2980" s="260">
        <v>7.663282E-4</v>
      </c>
      <c r="H2980" s="260">
        <v>0.2735252349692</v>
      </c>
      <c r="I2980" s="260">
        <v>3.3437079379999997E-4</v>
      </c>
      <c r="J2980" s="260">
        <v>1.7200897161123903E-4</v>
      </c>
      <c r="K2980" s="260">
        <v>0.27479794395226897</v>
      </c>
      <c r="L2980" s="301">
        <f t="shared" si="93"/>
        <v>0.98927259822816838</v>
      </c>
      <c r="M2980" s="459">
        <f>IFERROR((Tableau1[[#This Row],[Scope 1
(kg CO2-eq)]]+Tableau1[[#This Row],[Scope 2 energy
(kg CO2-eq)]]+Tableau1[[#This Row],[Scope 2 Infrastructure
(kg CO2-eq)]])/Tableau1[[#This Row],[Total CO2-emissions
(kg CO2-eq)
for scope 3 use ]],"")</f>
        <v>0.99937404921305073</v>
      </c>
      <c r="N2980" s="436" t="s">
        <v>436</v>
      </c>
      <c r="O2980" s="259">
        <v>3.6</v>
      </c>
      <c r="P2980" s="259" t="s">
        <v>4258</v>
      </c>
      <c r="Q2980" s="259" t="s">
        <v>5280</v>
      </c>
    </row>
    <row r="2981" spans="1:17" ht="21.75" customHeight="1">
      <c r="A2981" s="301" t="s">
        <v>4258</v>
      </c>
      <c r="B2981" s="301" t="s">
        <v>5280</v>
      </c>
      <c r="C2981" s="316" t="s">
        <v>9040</v>
      </c>
      <c r="D2981" s="465" t="s">
        <v>436</v>
      </c>
      <c r="E2981" s="465" t="s">
        <v>6045</v>
      </c>
      <c r="F2981" s="469" t="str">
        <f t="shared" si="92"/>
        <v>other</v>
      </c>
      <c r="G2981" s="260">
        <v>7.3498553333333297E-4</v>
      </c>
      <c r="H2981" s="260">
        <v>0.2037777467271</v>
      </c>
      <c r="I2981" s="260">
        <v>3.2925320610000002E-4</v>
      </c>
      <c r="J2981" s="260">
        <v>1.7184078002851599E-4</v>
      </c>
      <c r="K2981" s="260">
        <v>0.20501382630440601</v>
      </c>
      <c r="L2981" s="301">
        <f t="shared" si="93"/>
        <v>0.73804977469586164</v>
      </c>
      <c r="M2981" s="459">
        <f>IFERROR((Tableau1[[#This Row],[Scope 1
(kg CO2-eq)]]+Tableau1[[#This Row],[Scope 2 energy
(kg CO2-eq)]]+Tableau1[[#This Row],[Scope 2 Infrastructure
(kg CO2-eq)]])/Tableau1[[#This Row],[Total CO2-emissions
(kg CO2-eq)
for scope 3 use ]],"")</f>
        <v>0.99916180854252479</v>
      </c>
      <c r="N2981" s="436" t="s">
        <v>436</v>
      </c>
      <c r="O2981" s="259">
        <v>3.6</v>
      </c>
      <c r="P2981" s="259" t="s">
        <v>4258</v>
      </c>
      <c r="Q2981" s="259" t="s">
        <v>5280</v>
      </c>
    </row>
    <row r="2982" spans="1:17" ht="21.75" customHeight="1">
      <c r="A2982" s="301" t="s">
        <v>4258</v>
      </c>
      <c r="B2982" s="301" t="s">
        <v>5280</v>
      </c>
      <c r="C2982" s="316" t="s">
        <v>9041</v>
      </c>
      <c r="D2982" s="465" t="s">
        <v>436</v>
      </c>
      <c r="E2982" s="465" t="s">
        <v>6016</v>
      </c>
      <c r="F2982" s="469" t="str">
        <f t="shared" si="92"/>
        <v>other</v>
      </c>
      <c r="G2982" s="260">
        <v>7.2930467499999997E-4</v>
      </c>
      <c r="H2982" s="260">
        <v>0.1682525645206</v>
      </c>
      <c r="I2982" s="260">
        <v>3.2834051529999998E-4</v>
      </c>
      <c r="J2982" s="260">
        <v>1.7181029530414799E-4</v>
      </c>
      <c r="K2982" s="260">
        <v>0.16948201974827101</v>
      </c>
      <c r="L2982" s="301">
        <f t="shared" si="93"/>
        <v>0.61013527109377563</v>
      </c>
      <c r="M2982" s="459">
        <f>IFERROR((Tableau1[[#This Row],[Scope 1
(kg CO2-eq)]]+Tableau1[[#This Row],[Scope 2 energy
(kg CO2-eq)]]+Tableau1[[#This Row],[Scope 2 Infrastructure
(kg CO2-eq)]])/Tableau1[[#This Row],[Total CO2-emissions
(kg CO2-eq)
for scope 3 use ]],"")</f>
        <v>0.99898626392565892</v>
      </c>
      <c r="N2982" s="436" t="s">
        <v>436</v>
      </c>
      <c r="O2982" s="259">
        <v>3.6</v>
      </c>
      <c r="P2982" s="259" t="s">
        <v>4258</v>
      </c>
      <c r="Q2982" s="259" t="s">
        <v>5280</v>
      </c>
    </row>
    <row r="2983" spans="1:17" ht="21.75" customHeight="1">
      <c r="A2983" s="301" t="s">
        <v>4258</v>
      </c>
      <c r="B2983" s="301" t="s">
        <v>5280</v>
      </c>
      <c r="C2983" s="316" t="s">
        <v>9042</v>
      </c>
      <c r="D2983" s="465" t="s">
        <v>436</v>
      </c>
      <c r="E2983" s="465" t="s">
        <v>6022</v>
      </c>
      <c r="F2983" s="469" t="str">
        <f t="shared" si="92"/>
        <v>other</v>
      </c>
      <c r="G2983" s="260">
        <v>7.3302661666666696E-4</v>
      </c>
      <c r="H2983" s="260">
        <v>0.19233491842559999</v>
      </c>
      <c r="I2983" s="260">
        <v>3.2895984119999999E-4</v>
      </c>
      <c r="J2983" s="260">
        <v>1.7183026805459608E-4</v>
      </c>
      <c r="K2983" s="260">
        <v>0.19356873395099999</v>
      </c>
      <c r="L2983" s="301">
        <f t="shared" si="93"/>
        <v>0.69684744222359996</v>
      </c>
      <c r="M2983" s="459">
        <f>IFERROR((Tableau1[[#This Row],[Scope 1
(kg CO2-eq)]]+Tableau1[[#This Row],[Scope 2 energy
(kg CO2-eq)]]+Tableau1[[#This Row],[Scope 2 Infrastructure
(kg CO2-eq)]])/Tableau1[[#This Row],[Total CO2-emissions
(kg CO2-eq)
for scope 3 use ]],"")</f>
        <v>0.99911230980320997</v>
      </c>
      <c r="N2983" s="436" t="s">
        <v>436</v>
      </c>
      <c r="O2983" s="259">
        <v>3.6</v>
      </c>
      <c r="P2983" s="259" t="s">
        <v>4258</v>
      </c>
      <c r="Q2983" s="259" t="s">
        <v>5280</v>
      </c>
    </row>
    <row r="2984" spans="1:17" ht="39" customHeight="1">
      <c r="A2984" s="301" t="s">
        <v>4258</v>
      </c>
      <c r="B2984" s="301" t="s">
        <v>5280</v>
      </c>
      <c r="C2984" s="316" t="s">
        <v>9043</v>
      </c>
      <c r="D2984" s="465" t="s">
        <v>436</v>
      </c>
      <c r="E2984" s="465" t="s">
        <v>6097</v>
      </c>
      <c r="F2984" s="469" t="str">
        <f t="shared" si="92"/>
        <v>other</v>
      </c>
      <c r="G2984" s="260">
        <v>2.10557422777778E-3</v>
      </c>
      <c r="H2984" s="260">
        <v>0.18867682519279999</v>
      </c>
      <c r="I2984" s="260">
        <v>3.2869907240000001E-4</v>
      </c>
      <c r="J2984" s="260">
        <v>1.7919565778131991E-4</v>
      </c>
      <c r="K2984" s="260">
        <v>0.19129029417573301</v>
      </c>
      <c r="L2984" s="301">
        <f t="shared" si="93"/>
        <v>0.68864505903263884</v>
      </c>
      <c r="M2984" s="459">
        <f>IFERROR((Tableau1[[#This Row],[Scope 1
(kg CO2-eq)]]+Tableau1[[#This Row],[Scope 2 energy
(kg CO2-eq)]]+Tableau1[[#This Row],[Scope 2 Infrastructure
(kg CO2-eq)]])/Tableau1[[#This Row],[Total CO2-emissions
(kg CO2-eq)
for scope 3 use ]],"")</f>
        <v>0.99906322647718526</v>
      </c>
      <c r="N2984" s="436" t="s">
        <v>436</v>
      </c>
      <c r="O2984" s="259">
        <v>3.6</v>
      </c>
      <c r="P2984" s="259" t="s">
        <v>4258</v>
      </c>
      <c r="Q2984" s="259" t="s">
        <v>5280</v>
      </c>
    </row>
    <row r="2985" spans="1:17" ht="21.75" customHeight="1">
      <c r="A2985" s="301" t="s">
        <v>4258</v>
      </c>
      <c r="B2985" s="301" t="s">
        <v>5280</v>
      </c>
      <c r="C2985" s="316" t="s">
        <v>9044</v>
      </c>
      <c r="D2985" s="465" t="s">
        <v>436</v>
      </c>
      <c r="E2985" s="465" t="s">
        <v>6059</v>
      </c>
      <c r="F2985" s="469" t="str">
        <f t="shared" si="92"/>
        <v>other</v>
      </c>
      <c r="G2985" s="260">
        <v>7.5183221666666705E-4</v>
      </c>
      <c r="H2985" s="260">
        <v>0.35665233510900002</v>
      </c>
      <c r="I2985" s="260">
        <v>3.3199127849999998E-4</v>
      </c>
      <c r="J2985" s="260">
        <v>1.7193118300422891E-4</v>
      </c>
      <c r="K2985" s="260">
        <v>0.357908090087454</v>
      </c>
      <c r="L2985" s="301">
        <f t="shared" si="93"/>
        <v>1.2884691243148345</v>
      </c>
      <c r="M2985" s="459">
        <f>IFERROR((Tableau1[[#This Row],[Scope 1
(kg CO2-eq)]]+Tableau1[[#This Row],[Scope 2 energy
(kg CO2-eq)]]+Tableau1[[#This Row],[Scope 2 Infrastructure
(kg CO2-eq)]])/Tableau1[[#This Row],[Total CO2-emissions
(kg CO2-eq)
for scope 3 use ]],"")</f>
        <v>0.99951962113165616</v>
      </c>
      <c r="N2985" s="436" t="s">
        <v>436</v>
      </c>
      <c r="O2985" s="259">
        <v>3.6</v>
      </c>
      <c r="P2985" s="259" t="s">
        <v>4258</v>
      </c>
      <c r="Q2985" s="259" t="s">
        <v>5280</v>
      </c>
    </row>
    <row r="2986" spans="1:17" ht="21.75" customHeight="1">
      <c r="A2986" s="301" t="s">
        <v>4258</v>
      </c>
      <c r="B2986" s="301" t="s">
        <v>5280</v>
      </c>
      <c r="C2986" s="316" t="s">
        <v>9045</v>
      </c>
      <c r="D2986" s="465" t="s">
        <v>436</v>
      </c>
      <c r="E2986" s="465" t="s">
        <v>6091</v>
      </c>
      <c r="F2986" s="469" t="str">
        <f t="shared" si="92"/>
        <v>other</v>
      </c>
      <c r="G2986" s="260">
        <v>7.3785861111111102E-4</v>
      </c>
      <c r="H2986" s="260">
        <v>0.13509212035199999</v>
      </c>
      <c r="I2986" s="260">
        <v>3.2902503339999998E-4</v>
      </c>
      <c r="J2986" s="260">
        <v>1.7185619759026594E-4</v>
      </c>
      <c r="K2986" s="260">
        <v>0.136330859738335</v>
      </c>
      <c r="L2986" s="301">
        <f t="shared" si="93"/>
        <v>0.490791095058006</v>
      </c>
      <c r="M2986" s="459">
        <f>IFERROR((Tableau1[[#This Row],[Scope 1
(kg CO2-eq)]]+Tableau1[[#This Row],[Scope 2 energy
(kg CO2-eq)]]+Tableau1[[#This Row],[Scope 2 Infrastructure
(kg CO2-eq)]])/Tableau1[[#This Row],[Total CO2-emissions
(kg CO2-eq)
for scope 3 use ]],"")</f>
        <v>0.99873942156490647</v>
      </c>
      <c r="N2986" s="436" t="s">
        <v>436</v>
      </c>
      <c r="O2986" s="259">
        <v>3.6</v>
      </c>
      <c r="P2986" s="259" t="s">
        <v>4258</v>
      </c>
      <c r="Q2986" s="259" t="s">
        <v>5280</v>
      </c>
    </row>
    <row r="2987" spans="1:17" ht="21.75" customHeight="1">
      <c r="A2987" s="301" t="s">
        <v>4258</v>
      </c>
      <c r="B2987" s="301" t="s">
        <v>5280</v>
      </c>
      <c r="C2987" s="316" t="s">
        <v>9046</v>
      </c>
      <c r="D2987" s="465" t="s">
        <v>436</v>
      </c>
      <c r="E2987" s="465" t="s">
        <v>6018</v>
      </c>
      <c r="F2987" s="469" t="str">
        <f t="shared" si="92"/>
        <v>other</v>
      </c>
      <c r="G2987" s="260">
        <v>7.2917408055555601E-4</v>
      </c>
      <c r="H2987" s="260">
        <v>0.13956189246020001</v>
      </c>
      <c r="I2987" s="260">
        <v>3.2834051529999998E-4</v>
      </c>
      <c r="J2987" s="260">
        <v>1.7180959450588602E-4</v>
      </c>
      <c r="K2987" s="260">
        <v>0.14079121659767199</v>
      </c>
      <c r="L2987" s="301">
        <f t="shared" si="93"/>
        <v>0.50684837975161923</v>
      </c>
      <c r="M2987" s="459">
        <f>IFERROR((Tableau1[[#This Row],[Scope 1
(kg CO2-eq)]]+Tableau1[[#This Row],[Scope 2 energy
(kg CO2-eq)]]+Tableau1[[#This Row],[Scope 2 Infrastructure
(kg CO2-eq)]])/Tableau1[[#This Row],[Total CO2-emissions
(kg CO2-eq)
for scope 3 use ]],"")</f>
        <v>0.99877968565249786</v>
      </c>
      <c r="N2987" s="436" t="s">
        <v>436</v>
      </c>
      <c r="O2987" s="259">
        <v>3.6</v>
      </c>
      <c r="P2987" s="259" t="s">
        <v>4258</v>
      </c>
      <c r="Q2987" s="259" t="s">
        <v>5280</v>
      </c>
    </row>
    <row r="2988" spans="1:17" ht="21.75" customHeight="1">
      <c r="A2988" s="301" t="s">
        <v>4258</v>
      </c>
      <c r="B2988" s="301" t="s">
        <v>5280</v>
      </c>
      <c r="C2988" s="316" t="s">
        <v>9047</v>
      </c>
      <c r="D2988" s="465" t="s">
        <v>436</v>
      </c>
      <c r="E2988" s="465" t="s">
        <v>6060</v>
      </c>
      <c r="F2988" s="469" t="str">
        <f t="shared" si="92"/>
        <v>other</v>
      </c>
      <c r="G2988" s="260">
        <v>7.2499505833333304E-4</v>
      </c>
      <c r="H2988" s="260">
        <v>8.5804390683200005E-2</v>
      </c>
      <c r="I2988" s="260">
        <v>3.2765599719999998E-4</v>
      </c>
      <c r="J2988" s="260">
        <v>1.7178716896152399E-4</v>
      </c>
      <c r="K2988" s="260">
        <v>8.7028829148212097E-2</v>
      </c>
      <c r="L2988" s="301">
        <f t="shared" si="93"/>
        <v>0.31330378493356353</v>
      </c>
      <c r="M2988" s="459">
        <f>IFERROR((Tableau1[[#This Row],[Scope 1
(kg CO2-eq)]]+Tableau1[[#This Row],[Scope 2 energy
(kg CO2-eq)]]+Tableau1[[#This Row],[Scope 2 Infrastructure
(kg CO2-eq)]])/Tableau1[[#This Row],[Total CO2-emissions
(kg CO2-eq)
for scope 3 use ]],"")</f>
        <v>0.99802608616983457</v>
      </c>
      <c r="N2988" s="436" t="s">
        <v>436</v>
      </c>
      <c r="O2988" s="259">
        <v>3.6</v>
      </c>
      <c r="P2988" s="259" t="s">
        <v>4258</v>
      </c>
      <c r="Q2988" s="259" t="s">
        <v>5280</v>
      </c>
    </row>
    <row r="2989" spans="1:17" ht="21.75" customHeight="1">
      <c r="A2989" s="301" t="s">
        <v>4258</v>
      </c>
      <c r="B2989" s="301" t="s">
        <v>5280</v>
      </c>
      <c r="C2989" s="316" t="s">
        <v>9048</v>
      </c>
      <c r="D2989" s="465" t="s">
        <v>436</v>
      </c>
      <c r="E2989" s="465" t="s">
        <v>119</v>
      </c>
      <c r="F2989" s="469" t="str">
        <f t="shared" si="92"/>
        <v>other</v>
      </c>
      <c r="G2989" s="260">
        <v>3.0030845472222201E-4</v>
      </c>
      <c r="H2989" s="260">
        <v>2.7064628797100001E-2</v>
      </c>
      <c r="I2989" s="260">
        <v>3.2899243729999999E-4</v>
      </c>
      <c r="J2989" s="260">
        <v>1.6950820805554698E-4</v>
      </c>
      <c r="K2989" s="260">
        <v>2.78634379748391E-2</v>
      </c>
      <c r="L2989" s="301">
        <f t="shared" si="93"/>
        <v>0.10030837670942076</v>
      </c>
      <c r="M2989" s="459">
        <f>IFERROR((Tableau1[[#This Row],[Scope 1
(kg CO2-eq)]]+Tableau1[[#This Row],[Scope 2 energy
(kg CO2-eq)]]+Tableau1[[#This Row],[Scope 2 Infrastructure
(kg CO2-eq)]])/Tableau1[[#This Row],[Total CO2-emissions
(kg CO2-eq)
for scope 3 use ]],"")</f>
        <v>0.99391646192871297</v>
      </c>
      <c r="N2989" s="436" t="s">
        <v>436</v>
      </c>
      <c r="O2989" s="259">
        <v>3.6</v>
      </c>
      <c r="P2989" s="259" t="s">
        <v>4258</v>
      </c>
      <c r="Q2989" s="259" t="s">
        <v>5280</v>
      </c>
    </row>
    <row r="2990" spans="1:17" ht="21.75" customHeight="1">
      <c r="A2990" s="301" t="s">
        <v>5180</v>
      </c>
      <c r="B2990" s="301" t="s">
        <v>5279</v>
      </c>
      <c r="C2990" s="316" t="s">
        <v>9049</v>
      </c>
      <c r="D2990" s="465" t="s">
        <v>436</v>
      </c>
      <c r="E2990" s="465" t="s">
        <v>700</v>
      </c>
      <c r="F2990" s="469" t="str">
        <f t="shared" si="92"/>
        <v>CH</v>
      </c>
      <c r="G2990" s="260">
        <v>3.3043006333333298E-4</v>
      </c>
      <c r="H2990" s="260">
        <v>4.5179054850600003E-2</v>
      </c>
      <c r="I2990" s="260">
        <v>3.2915036879999998E-4</v>
      </c>
      <c r="J2990" s="260">
        <v>1.69922594876009E-4</v>
      </c>
      <c r="K2990" s="260">
        <v>4.6008557632913297E-2</v>
      </c>
      <c r="L2990" s="301">
        <f t="shared" si="93"/>
        <v>0.16563080747848788</v>
      </c>
      <c r="M2990" s="459">
        <f>IFERROR((Tableau1[[#This Row],[Scope 1
(kg CO2-eq)]]+Tableau1[[#This Row],[Scope 2 energy
(kg CO2-eq)]]+Tableau1[[#This Row],[Scope 2 Infrastructure
(kg CO2-eq)]])/Tableau1[[#This Row],[Total CO2-emissions
(kg CO2-eq)
for scope 3 use ]],"")</f>
        <v>0.9963067229462893</v>
      </c>
      <c r="N2990" s="436" t="s">
        <v>436</v>
      </c>
      <c r="O2990" s="259">
        <v>3.6</v>
      </c>
      <c r="P2990" s="259" t="s">
        <v>5180</v>
      </c>
      <c r="Q2990" s="259" t="s">
        <v>5279</v>
      </c>
    </row>
    <row r="2991" spans="1:17" ht="21.75" customHeight="1">
      <c r="A2991" s="301" t="s">
        <v>5180</v>
      </c>
      <c r="B2991" s="301" t="s">
        <v>5279</v>
      </c>
      <c r="C2991" s="316" t="s">
        <v>9050</v>
      </c>
      <c r="D2991" s="465" t="s">
        <v>436</v>
      </c>
      <c r="E2991" s="465" t="s">
        <v>700</v>
      </c>
      <c r="F2991" s="469" t="str">
        <f t="shared" si="92"/>
        <v>CH</v>
      </c>
      <c r="G2991" s="260">
        <v>3.3043006333333298E-4</v>
      </c>
      <c r="H2991" s="260">
        <v>0.2284501934682</v>
      </c>
      <c r="I2991" s="260">
        <v>3.2915036879999998E-4</v>
      </c>
      <c r="J2991" s="260">
        <v>1.69922594876009E-4</v>
      </c>
      <c r="K2991" s="260">
        <v>0.229279696363723</v>
      </c>
      <c r="L2991" s="301">
        <f t="shared" si="93"/>
        <v>0.82540690690940277</v>
      </c>
      <c r="M2991" s="459">
        <f>IFERROR((Tableau1[[#This Row],[Scope 1
(kg CO2-eq)]]+Tableau1[[#This Row],[Scope 2 energy
(kg CO2-eq)]]+Tableau1[[#This Row],[Scope 2 Infrastructure
(kg CO2-eq)]])/Tableau1[[#This Row],[Total CO2-emissions
(kg CO2-eq)
for scope 3 use ]],"")</f>
        <v>0.99925888569252064</v>
      </c>
      <c r="N2991" s="436" t="s">
        <v>436</v>
      </c>
      <c r="O2991" s="259">
        <v>3.6</v>
      </c>
      <c r="P2991" s="259" t="s">
        <v>5180</v>
      </c>
      <c r="Q2991" s="259" t="s">
        <v>5279</v>
      </c>
    </row>
    <row r="2992" spans="1:17" ht="21.75" customHeight="1">
      <c r="A2992" s="301" t="s">
        <v>5180</v>
      </c>
      <c r="B2992" s="301" t="s">
        <v>5279</v>
      </c>
      <c r="C2992" s="316" t="s">
        <v>9051</v>
      </c>
      <c r="D2992" s="465" t="s">
        <v>436</v>
      </c>
      <c r="E2992" s="465" t="s">
        <v>700</v>
      </c>
      <c r="F2992" s="469" t="str">
        <f t="shared" si="92"/>
        <v>CH</v>
      </c>
      <c r="G2992" s="260">
        <v>3.3043006333333298E-4</v>
      </c>
      <c r="H2992" s="260">
        <v>0.178336647918</v>
      </c>
      <c r="I2992" s="260">
        <v>3.2915036879999998E-4</v>
      </c>
      <c r="J2992" s="260">
        <v>1.69922594876009E-4</v>
      </c>
      <c r="K2992" s="260">
        <v>0.179166151309058</v>
      </c>
      <c r="L2992" s="301">
        <f t="shared" si="93"/>
        <v>0.64499814471260886</v>
      </c>
      <c r="M2992" s="459">
        <f>IFERROR((Tableau1[[#This Row],[Scope 1
(kg CO2-eq)]]+Tableau1[[#This Row],[Scope 2 energy
(kg CO2-eq)]]+Tableau1[[#This Row],[Scope 2 Infrastructure
(kg CO2-eq)]])/Tableau1[[#This Row],[Total CO2-emissions
(kg CO2-eq)
for scope 3 use ]],"")</f>
        <v>0.99905159005937694</v>
      </c>
      <c r="N2992" s="436" t="s">
        <v>436</v>
      </c>
      <c r="O2992" s="259">
        <v>3.6</v>
      </c>
      <c r="P2992" s="259" t="s">
        <v>5180</v>
      </c>
      <c r="Q2992" s="259" t="s">
        <v>5279</v>
      </c>
    </row>
    <row r="2993" spans="1:17" ht="21.75" customHeight="1">
      <c r="A2993" s="301" t="s">
        <v>5180</v>
      </c>
      <c r="B2993" s="301" t="s">
        <v>5279</v>
      </c>
      <c r="C2993" s="316" t="s">
        <v>9052</v>
      </c>
      <c r="D2993" s="465" t="s">
        <v>436</v>
      </c>
      <c r="E2993" s="465" t="s">
        <v>700</v>
      </c>
      <c r="F2993" s="469" t="str">
        <f t="shared" si="92"/>
        <v>CH</v>
      </c>
      <c r="G2993" s="260">
        <v>3.3043006333333298E-4</v>
      </c>
      <c r="H2993" s="260">
        <v>8.5203399797999999E-3</v>
      </c>
      <c r="I2993" s="260">
        <v>3.2915036879999998E-4</v>
      </c>
      <c r="J2993" s="260">
        <v>1.69922594876009E-4</v>
      </c>
      <c r="K2993" s="260">
        <v>9.3498374054274708E-3</v>
      </c>
      <c r="L2993" s="301">
        <f t="shared" si="93"/>
        <v>3.3659414659538894E-2</v>
      </c>
      <c r="M2993" s="459">
        <f>IFERROR((Tableau1[[#This Row],[Scope 1
(kg CO2-eq)]]+Tableau1[[#This Row],[Scope 2 energy
(kg CO2-eq)]]+Tableau1[[#This Row],[Scope 2 Infrastructure
(kg CO2-eq)]])/Tableau1[[#This Row],[Total CO2-emissions
(kg CO2-eq)
for scope 3 use ]],"")</f>
        <v>0.98182674349015908</v>
      </c>
      <c r="N2993" s="436" t="s">
        <v>436</v>
      </c>
      <c r="O2993" s="259">
        <v>3.6</v>
      </c>
      <c r="P2993" s="259" t="s">
        <v>5180</v>
      </c>
      <c r="Q2993" s="259" t="s">
        <v>5279</v>
      </c>
    </row>
    <row r="2994" spans="1:17" ht="21.75" customHeight="1">
      <c r="A2994" s="301" t="s">
        <v>5180</v>
      </c>
      <c r="B2994" s="301" t="s">
        <v>5279</v>
      </c>
      <c r="C2994" s="316" t="s">
        <v>9053</v>
      </c>
      <c r="D2994" s="465" t="s">
        <v>436</v>
      </c>
      <c r="E2994" s="465" t="s">
        <v>700</v>
      </c>
      <c r="F2994" s="469" t="str">
        <f t="shared" si="92"/>
        <v>CH</v>
      </c>
      <c r="G2994" s="260">
        <v>3.3043006333333298E-4</v>
      </c>
      <c r="H2994" s="260">
        <v>8.5203399797999999E-3</v>
      </c>
      <c r="I2994" s="260">
        <v>3.2915036879999998E-4</v>
      </c>
      <c r="J2994" s="260">
        <v>1.69922594876009E-4</v>
      </c>
      <c r="K2994" s="260">
        <v>9.3498374054274708E-3</v>
      </c>
      <c r="L2994" s="301">
        <f t="shared" si="93"/>
        <v>3.3659414659538894E-2</v>
      </c>
      <c r="M2994" s="459">
        <f>IFERROR((Tableau1[[#This Row],[Scope 1
(kg CO2-eq)]]+Tableau1[[#This Row],[Scope 2 energy
(kg CO2-eq)]]+Tableau1[[#This Row],[Scope 2 Infrastructure
(kg CO2-eq)]])/Tableau1[[#This Row],[Total CO2-emissions
(kg CO2-eq)
for scope 3 use ]],"")</f>
        <v>0.98182674349015908</v>
      </c>
      <c r="N2994" s="436" t="s">
        <v>436</v>
      </c>
      <c r="O2994" s="259">
        <v>3.6</v>
      </c>
      <c r="P2994" s="259" t="s">
        <v>5180</v>
      </c>
      <c r="Q2994" s="259" t="s">
        <v>5279</v>
      </c>
    </row>
    <row r="2995" spans="1:17" ht="21.75" customHeight="1">
      <c r="A2995" s="301" t="s">
        <v>5180</v>
      </c>
      <c r="B2995" s="301" t="s">
        <v>5279</v>
      </c>
      <c r="C2995" s="316" t="s">
        <v>9054</v>
      </c>
      <c r="D2995" s="465" t="s">
        <v>436</v>
      </c>
      <c r="E2995" s="465" t="s">
        <v>700</v>
      </c>
      <c r="F2995" s="469" t="str">
        <f t="shared" si="92"/>
        <v>CH</v>
      </c>
      <c r="G2995" s="260">
        <v>3.3043006333333298E-4</v>
      </c>
      <c r="H2995" s="260">
        <v>0.30331237687739998</v>
      </c>
      <c r="I2995" s="260">
        <v>3.2915036879999998E-4</v>
      </c>
      <c r="J2995" s="260">
        <v>1.69922594876009E-4</v>
      </c>
      <c r="K2995" s="260">
        <v>0.30414187972140699</v>
      </c>
      <c r="L2995" s="301">
        <f t="shared" si="93"/>
        <v>1.0949107669970652</v>
      </c>
      <c r="M2995" s="459">
        <f>IFERROR((Tableau1[[#This Row],[Scope 1
(kg CO2-eq)]]+Tableau1[[#This Row],[Scope 2 energy
(kg CO2-eq)]]+Tableau1[[#This Row],[Scope 2 Infrastructure
(kg CO2-eq)]])/Tableau1[[#This Row],[Total CO2-emissions
(kg CO2-eq)
for scope 3 use ]],"")</f>
        <v>0.99944130544590126</v>
      </c>
      <c r="N2995" s="436" t="s">
        <v>436</v>
      </c>
      <c r="O2995" s="259">
        <v>3.6</v>
      </c>
      <c r="P2995" s="259" t="s">
        <v>5180</v>
      </c>
      <c r="Q2995" s="259" t="s">
        <v>5279</v>
      </c>
    </row>
    <row r="2996" spans="1:17" ht="21.75" customHeight="1">
      <c r="A2996" s="301" t="s">
        <v>5180</v>
      </c>
      <c r="B2996" s="301" t="s">
        <v>5279</v>
      </c>
      <c r="C2996" s="316" t="s">
        <v>9055</v>
      </c>
      <c r="D2996" s="465" t="s">
        <v>436</v>
      </c>
      <c r="E2996" s="465" t="s">
        <v>700</v>
      </c>
      <c r="F2996" s="469" t="str">
        <f t="shared" si="92"/>
        <v>CH</v>
      </c>
      <c r="G2996" s="260">
        <v>3.3043006333333298E-4</v>
      </c>
      <c r="H2996" s="260">
        <v>0.31609177253280002</v>
      </c>
      <c r="I2996" s="260">
        <v>3.2915036879999998E-4</v>
      </c>
      <c r="J2996" s="260">
        <v>1.69922594876009E-4</v>
      </c>
      <c r="K2996" s="260">
        <v>0.31692127552509403</v>
      </c>
      <c r="L2996" s="301">
        <f t="shared" si="93"/>
        <v>1.1409165918903386</v>
      </c>
      <c r="M2996" s="459">
        <f>IFERROR((Tableau1[[#This Row],[Scope 1
(kg CO2-eq)]]+Tableau1[[#This Row],[Scope 2 energy
(kg CO2-eq)]]+Tableau1[[#This Row],[Scope 2 Infrastructure
(kg CO2-eq)]])/Tableau1[[#This Row],[Total CO2-emissions
(kg CO2-eq)
for scope 3 use ]],"")</f>
        <v>0.99946383353443491</v>
      </c>
      <c r="N2996" s="436" t="s">
        <v>436</v>
      </c>
      <c r="O2996" s="259">
        <v>3.6</v>
      </c>
      <c r="P2996" s="259" t="s">
        <v>5180</v>
      </c>
      <c r="Q2996" s="259" t="s">
        <v>5279</v>
      </c>
    </row>
    <row r="2997" spans="1:17" ht="21.75" customHeight="1">
      <c r="A2997" s="301" t="s">
        <v>5180</v>
      </c>
      <c r="B2997" s="301" t="s">
        <v>5279</v>
      </c>
      <c r="C2997" s="316" t="s">
        <v>9056</v>
      </c>
      <c r="D2997" s="465" t="s">
        <v>436</v>
      </c>
      <c r="E2997" s="465" t="s">
        <v>700</v>
      </c>
      <c r="F2997" s="469" t="str">
        <f t="shared" si="92"/>
        <v>CH</v>
      </c>
      <c r="G2997" s="260">
        <v>3.3043006333333298E-4</v>
      </c>
      <c r="H2997" s="260">
        <v>2.1482919414000001E-3</v>
      </c>
      <c r="I2997" s="260">
        <v>3.2915036879999998E-4</v>
      </c>
      <c r="J2997" s="260">
        <v>1.69922594876009E-4</v>
      </c>
      <c r="K2997" s="260">
        <v>2.97779516180076E-3</v>
      </c>
      <c r="L2997" s="301">
        <f t="shared" si="93"/>
        <v>1.0720062582482736E-2</v>
      </c>
      <c r="M2997" s="459">
        <f>IFERROR((Tableau1[[#This Row],[Scope 1
(kg CO2-eq)]]+Tableau1[[#This Row],[Scope 2 energy
(kg CO2-eq)]]+Tableau1[[#This Row],[Scope 2 Infrastructure
(kg CO2-eq)]])/Tableau1[[#This Row],[Total CO2-emissions
(kg CO2-eq)
for scope 3 use ]],"")</f>
        <v>0.94293671020518766</v>
      </c>
      <c r="N2997" s="436" t="s">
        <v>436</v>
      </c>
      <c r="O2997" s="259">
        <v>3.6</v>
      </c>
      <c r="P2997" s="259" t="s">
        <v>5180</v>
      </c>
      <c r="Q2997" s="259" t="s">
        <v>5279</v>
      </c>
    </row>
    <row r="2998" spans="1:17" ht="21.75" customHeight="1">
      <c r="A2998" s="301" t="s">
        <v>5180</v>
      </c>
      <c r="B2998" s="301" t="s">
        <v>5279</v>
      </c>
      <c r="C2998" s="316" t="s">
        <v>9057</v>
      </c>
      <c r="D2998" s="465" t="s">
        <v>436</v>
      </c>
      <c r="E2998" s="465" t="s">
        <v>700</v>
      </c>
      <c r="F2998" s="469" t="str">
        <f t="shared" si="92"/>
        <v>CH</v>
      </c>
      <c r="G2998" s="260">
        <v>3.3043006333333298E-4</v>
      </c>
      <c r="H2998" s="260">
        <v>1.7587696698000001E-3</v>
      </c>
      <c r="I2998" s="260">
        <v>3.2915036879999998E-4</v>
      </c>
      <c r="J2998" s="260">
        <v>1.69922594876009E-4</v>
      </c>
      <c r="K2998" s="260">
        <v>2.5882724299276299E-3</v>
      </c>
      <c r="L2998" s="301">
        <f t="shared" si="93"/>
        <v>9.3177807477394688E-3</v>
      </c>
      <c r="M2998" s="459">
        <f>IFERROR((Tableau1[[#This Row],[Scope 1
(kg CO2-eq)]]+Tableau1[[#This Row],[Scope 2 energy
(kg CO2-eq)]]+Tableau1[[#This Row],[Scope 2 Infrastructure
(kg CO2-eq)]])/Tableau1[[#This Row],[Total CO2-emissions
(kg CO2-eq)
for scope 3 use ]],"")</f>
        <v>0.93434913341056292</v>
      </c>
      <c r="N2998" s="436" t="s">
        <v>436</v>
      </c>
      <c r="O2998" s="259">
        <v>3.6</v>
      </c>
      <c r="P2998" s="259" t="s">
        <v>5180</v>
      </c>
      <c r="Q2998" s="259" t="s">
        <v>5279</v>
      </c>
    </row>
    <row r="2999" spans="1:17" ht="21.75" customHeight="1">
      <c r="A2999" s="301" t="s">
        <v>5180</v>
      </c>
      <c r="B2999" s="301" t="s">
        <v>5279</v>
      </c>
      <c r="C2999" s="316" t="s">
        <v>9058</v>
      </c>
      <c r="D2999" s="465" t="s">
        <v>436</v>
      </c>
      <c r="E2999" s="465" t="s">
        <v>700</v>
      </c>
      <c r="F2999" s="469" t="str">
        <f t="shared" si="92"/>
        <v>CH</v>
      </c>
      <c r="G2999" s="260">
        <v>3.3043006333333298E-4</v>
      </c>
      <c r="H2999" s="260">
        <v>4.16599775856E-2</v>
      </c>
      <c r="I2999" s="260">
        <v>3.2915036879999998E-4</v>
      </c>
      <c r="J2999" s="260">
        <v>1.69922594876009E-4</v>
      </c>
      <c r="K2999" s="260">
        <v>4.2489481107060398E-2</v>
      </c>
      <c r="L2999" s="301">
        <f t="shared" si="93"/>
        <v>0.15296213198541744</v>
      </c>
      <c r="M2999" s="459">
        <f>IFERROR((Tableau1[[#This Row],[Scope 1
(kg CO2-eq)]]+Tableau1[[#This Row],[Scope 2 energy
(kg CO2-eq)]]+Tableau1[[#This Row],[Scope 2 Infrastructure
(kg CO2-eq)]])/Tableau1[[#This Row],[Total CO2-emissions
(kg CO2-eq)
for scope 3 use ]],"")</f>
        <v>0.99600081985235556</v>
      </c>
      <c r="N2999" s="436" t="s">
        <v>436</v>
      </c>
      <c r="O2999" s="259">
        <v>3.6</v>
      </c>
      <c r="P2999" s="259" t="s">
        <v>5180</v>
      </c>
      <c r="Q2999" s="259" t="s">
        <v>5279</v>
      </c>
    </row>
    <row r="3000" spans="1:17" ht="21.75" customHeight="1">
      <c r="A3000" s="301" t="s">
        <v>5180</v>
      </c>
      <c r="B3000" s="301" t="s">
        <v>5279</v>
      </c>
      <c r="C3000" s="316" t="s">
        <v>9059</v>
      </c>
      <c r="D3000" s="465" t="s">
        <v>436</v>
      </c>
      <c r="E3000" s="465" t="s">
        <v>700</v>
      </c>
      <c r="F3000" s="469" t="str">
        <f t="shared" si="92"/>
        <v>CH</v>
      </c>
      <c r="G3000" s="260">
        <v>3.3043006333333298E-4</v>
      </c>
      <c r="H3000" s="260">
        <v>5.2065086039999996E-3</v>
      </c>
      <c r="I3000" s="260">
        <v>3.2915036879999998E-4</v>
      </c>
      <c r="J3000" s="260">
        <v>1.69922594876009E-4</v>
      </c>
      <c r="K3000" s="260">
        <v>6.0359975408198104E-3</v>
      </c>
      <c r="L3000" s="301">
        <f t="shared" si="93"/>
        <v>2.1729591146951319E-2</v>
      </c>
      <c r="M3000" s="459">
        <f>IFERROR((Tableau1[[#This Row],[Scope 1
(kg CO2-eq)]]+Tableau1[[#This Row],[Scope 2 energy
(kg CO2-eq)]]+Tableau1[[#This Row],[Scope 2 Infrastructure
(kg CO2-eq)]])/Tableau1[[#This Row],[Total CO2-emissions
(kg CO2-eq)
for scope 3 use ]],"")</f>
        <v>0.97185079955095532</v>
      </c>
      <c r="N3000" s="436" t="s">
        <v>436</v>
      </c>
      <c r="O3000" s="259">
        <v>3.6</v>
      </c>
      <c r="P3000" s="259" t="s">
        <v>5180</v>
      </c>
      <c r="Q3000" s="259" t="s">
        <v>5279</v>
      </c>
    </row>
    <row r="3001" spans="1:17" ht="21.75" customHeight="1">
      <c r="A3001" s="301" t="s">
        <v>5180</v>
      </c>
      <c r="B3001" s="301" t="s">
        <v>5279</v>
      </c>
      <c r="C3001" s="316" t="s">
        <v>9060</v>
      </c>
      <c r="D3001" s="465" t="s">
        <v>436</v>
      </c>
      <c r="E3001" s="465" t="s">
        <v>700</v>
      </c>
      <c r="F3001" s="469" t="str">
        <f t="shared" si="92"/>
        <v>CH</v>
      </c>
      <c r="G3001" s="260">
        <v>3.3043006333333298E-4</v>
      </c>
      <c r="H3001" s="260">
        <v>1.9085007942000001E-3</v>
      </c>
      <c r="I3001" s="260">
        <v>3.2915036879999998E-4</v>
      </c>
      <c r="J3001" s="260">
        <v>1.69922594876009E-4</v>
      </c>
      <c r="K3001" s="260">
        <v>2.73800425713722E-3</v>
      </c>
      <c r="L3001" s="301">
        <f t="shared" si="93"/>
        <v>9.8568153256939923E-3</v>
      </c>
      <c r="M3001" s="459">
        <f>IFERROR((Tableau1[[#This Row],[Scope 1
(kg CO2-eq)]]+Tableau1[[#This Row],[Scope 2 energy
(kg CO2-eq)]]+Tableau1[[#This Row],[Scope 2 Infrastructure
(kg CO2-eq)]])/Tableau1[[#This Row],[Total CO2-emissions
(kg CO2-eq)
for scope 3 use ]],"")</f>
        <v>0.93793909181808444</v>
      </c>
      <c r="N3001" s="436" t="s">
        <v>436</v>
      </c>
      <c r="O3001" s="259">
        <v>3.6</v>
      </c>
      <c r="P3001" s="259" t="s">
        <v>5180</v>
      </c>
      <c r="Q3001" s="259" t="s">
        <v>5279</v>
      </c>
    </row>
    <row r="3002" spans="1:17" ht="21.75" customHeight="1">
      <c r="A3002" s="301" t="s">
        <v>5180</v>
      </c>
      <c r="B3002" s="301" t="s">
        <v>5279</v>
      </c>
      <c r="C3002" s="316" t="s">
        <v>9061</v>
      </c>
      <c r="D3002" s="465" t="s">
        <v>436</v>
      </c>
      <c r="E3002" s="465" t="s">
        <v>700</v>
      </c>
      <c r="F3002" s="469" t="str">
        <f t="shared" si="92"/>
        <v>CH</v>
      </c>
      <c r="G3002" s="260">
        <v>3.3043006333333298E-4</v>
      </c>
      <c r="H3002" s="260">
        <v>1.5657474095999999E-3</v>
      </c>
      <c r="I3002" s="260">
        <v>3.2915036879999998E-4</v>
      </c>
      <c r="J3002" s="260">
        <v>1.69922594876009E-4</v>
      </c>
      <c r="K3002" s="260">
        <v>2.3952501150262999E-3</v>
      </c>
      <c r="L3002" s="301">
        <f t="shared" si="93"/>
        <v>8.6229004140946797E-3</v>
      </c>
      <c r="M3002" s="459">
        <f>IFERROR((Tableau1[[#This Row],[Scope 1
(kg CO2-eq)]]+Tableau1[[#This Row],[Scope 2 energy
(kg CO2-eq)]]+Tableau1[[#This Row],[Scope 2 Infrastructure
(kg CO2-eq)]])/Tableau1[[#This Row],[Total CO2-emissions
(kg CO2-eq)
for scope 3 use ]],"")</f>
        <v>0.9290586514422936</v>
      </c>
      <c r="N3002" s="436" t="s">
        <v>436</v>
      </c>
      <c r="O3002" s="259">
        <v>3.6</v>
      </c>
      <c r="P3002" s="259" t="s">
        <v>5180</v>
      </c>
      <c r="Q3002" s="259" t="s">
        <v>5279</v>
      </c>
    </row>
    <row r="3003" spans="1:17" ht="21.75" customHeight="1">
      <c r="A3003" s="301" t="s">
        <v>5180</v>
      </c>
      <c r="B3003" s="301" t="s">
        <v>5279</v>
      </c>
      <c r="C3003" s="316" t="s">
        <v>9062</v>
      </c>
      <c r="D3003" s="465" t="s">
        <v>436</v>
      </c>
      <c r="E3003" s="465" t="s">
        <v>700</v>
      </c>
      <c r="F3003" s="469" t="str">
        <f t="shared" si="92"/>
        <v>CH</v>
      </c>
      <c r="G3003" s="260">
        <v>3.3043006333333298E-4</v>
      </c>
      <c r="H3003" s="260">
        <v>1.5130883591999999E-3</v>
      </c>
      <c r="I3003" s="260">
        <v>3.2915036879999998E-4</v>
      </c>
      <c r="J3003" s="260">
        <v>1.69922594876009E-4</v>
      </c>
      <c r="K3003" s="260">
        <v>2.3425910841823202E-3</v>
      </c>
      <c r="L3003" s="301">
        <f t="shared" si="93"/>
        <v>8.4333279030563528E-3</v>
      </c>
      <c r="M3003" s="459">
        <f>IFERROR((Tableau1[[#This Row],[Scope 1
(kg CO2-eq)]]+Tableau1[[#This Row],[Scope 2 energy
(kg CO2-eq)]]+Tableau1[[#This Row],[Scope 2 Infrastructure
(kg CO2-eq)]])/Tableau1[[#This Row],[Total CO2-emissions
(kg CO2-eq)
for scope 3 use ]],"")</f>
        <v>0.92746395476515764</v>
      </c>
      <c r="N3003" s="436" t="s">
        <v>436</v>
      </c>
      <c r="O3003" s="259">
        <v>3.6</v>
      </c>
      <c r="P3003" s="259" t="s">
        <v>5180</v>
      </c>
      <c r="Q3003" s="259" t="s">
        <v>5279</v>
      </c>
    </row>
    <row r="3004" spans="1:17" ht="21.75" customHeight="1">
      <c r="A3004" s="301" t="s">
        <v>5180</v>
      </c>
      <c r="B3004" s="301" t="s">
        <v>5279</v>
      </c>
      <c r="C3004" s="316" t="s">
        <v>9063</v>
      </c>
      <c r="D3004" s="465" t="s">
        <v>436</v>
      </c>
      <c r="E3004" s="465" t="s">
        <v>700</v>
      </c>
      <c r="F3004" s="469" t="str">
        <f t="shared" si="92"/>
        <v>CH</v>
      </c>
      <c r="G3004" s="260">
        <v>3.3043006333333298E-4</v>
      </c>
      <c r="H3004" s="260">
        <v>0.30834681859079999</v>
      </c>
      <c r="I3004" s="260">
        <v>3.2915036879999998E-4</v>
      </c>
      <c r="J3004" s="260">
        <v>1.69922594876009E-4</v>
      </c>
      <c r="K3004" s="260">
        <v>0.30917632139264001</v>
      </c>
      <c r="L3004" s="301">
        <f t="shared" si="93"/>
        <v>1.113034757013504</v>
      </c>
      <c r="M3004" s="459">
        <f>IFERROR((Tableau1[[#This Row],[Scope 1
(kg CO2-eq)]]+Tableau1[[#This Row],[Scope 2 energy
(kg CO2-eq)]]+Tableau1[[#This Row],[Scope 2 Infrastructure
(kg CO2-eq)]])/Tableau1[[#This Row],[Total CO2-emissions
(kg CO2-eq)
for scope 3 use ]],"")</f>
        <v>0.99945040302911525</v>
      </c>
      <c r="N3004" s="436" t="s">
        <v>436</v>
      </c>
      <c r="O3004" s="259">
        <v>3.6</v>
      </c>
      <c r="P3004" s="259" t="s">
        <v>5180</v>
      </c>
      <c r="Q3004" s="259" t="s">
        <v>5279</v>
      </c>
    </row>
    <row r="3005" spans="1:17" ht="21.75" customHeight="1">
      <c r="A3005" s="301" t="s">
        <v>5180</v>
      </c>
      <c r="B3005" s="301" t="s">
        <v>5279</v>
      </c>
      <c r="C3005" s="316" t="s">
        <v>9064</v>
      </c>
      <c r="D3005" s="465" t="s">
        <v>436</v>
      </c>
      <c r="E3005" s="465" t="s">
        <v>700</v>
      </c>
      <c r="F3005" s="469" t="str">
        <f t="shared" si="92"/>
        <v>CH</v>
      </c>
      <c r="G3005" s="260">
        <v>3.3043006333333298E-4</v>
      </c>
      <c r="H3005" s="260">
        <v>0.1706322606714</v>
      </c>
      <c r="I3005" s="260">
        <v>3.2915036879999998E-4</v>
      </c>
      <c r="J3005" s="260">
        <v>1.69922594876009E-4</v>
      </c>
      <c r="K3005" s="260">
        <v>0.17146176384352799</v>
      </c>
      <c r="L3005" s="301">
        <f t="shared" si="93"/>
        <v>0.61726234983670081</v>
      </c>
      <c r="M3005" s="459">
        <f>IFERROR((Tableau1[[#This Row],[Scope 1
(kg CO2-eq)]]+Tableau1[[#This Row],[Scope 2 energy
(kg CO2-eq)]]+Tableau1[[#This Row],[Scope 2 Infrastructure
(kg CO2-eq)]])/Tableau1[[#This Row],[Total CO2-emissions
(kg CO2-eq)
for scope 3 use ]],"")</f>
        <v>0.99900897590118265</v>
      </c>
      <c r="N3005" s="436" t="s">
        <v>436</v>
      </c>
      <c r="O3005" s="259">
        <v>3.6</v>
      </c>
      <c r="P3005" s="259" t="s">
        <v>5180</v>
      </c>
      <c r="Q3005" s="259" t="s">
        <v>5279</v>
      </c>
    </row>
    <row r="3006" spans="1:17" ht="21.75" customHeight="1">
      <c r="A3006" s="301" t="s">
        <v>5180</v>
      </c>
      <c r="B3006" s="301" t="s">
        <v>5279</v>
      </c>
      <c r="C3006" s="316" t="s">
        <v>9065</v>
      </c>
      <c r="D3006" s="465" t="s">
        <v>436</v>
      </c>
      <c r="E3006" s="465" t="s">
        <v>700</v>
      </c>
      <c r="F3006" s="469" t="str">
        <f t="shared" si="92"/>
        <v>CH</v>
      </c>
      <c r="G3006" s="260">
        <v>3.3043006333333298E-4</v>
      </c>
      <c r="H3006" s="260">
        <v>0.13399751239380001</v>
      </c>
      <c r="I3006" s="260">
        <v>3.2915036879999998E-4</v>
      </c>
      <c r="J3006" s="260">
        <v>1.69922594876009E-4</v>
      </c>
      <c r="K3006" s="260">
        <v>0.13482701568261099</v>
      </c>
      <c r="L3006" s="301">
        <f t="shared" si="93"/>
        <v>0.4853772564573996</v>
      </c>
      <c r="M3006" s="459">
        <f>IFERROR((Tableau1[[#This Row],[Scope 1
(kg CO2-eq)]]+Tableau1[[#This Row],[Scope 2 energy
(kg CO2-eq)]]+Tableau1[[#This Row],[Scope 2 Infrastructure
(kg CO2-eq)]])/Tableau1[[#This Row],[Total CO2-emissions
(kg CO2-eq)
for scope 3 use ]],"")</f>
        <v>0.9987396972645477</v>
      </c>
      <c r="N3006" s="436" t="s">
        <v>436</v>
      </c>
      <c r="O3006" s="259">
        <v>3.6</v>
      </c>
      <c r="P3006" s="259" t="s">
        <v>5180</v>
      </c>
      <c r="Q3006" s="259" t="s">
        <v>5279</v>
      </c>
    </row>
    <row r="3007" spans="1:17" ht="21.75" customHeight="1">
      <c r="A3007" s="301" t="s">
        <v>5180</v>
      </c>
      <c r="B3007" s="301" t="s">
        <v>5279</v>
      </c>
      <c r="C3007" s="316" t="s">
        <v>9066</v>
      </c>
      <c r="D3007" s="465" t="s">
        <v>436</v>
      </c>
      <c r="E3007" s="465" t="s">
        <v>700</v>
      </c>
      <c r="F3007" s="469" t="str">
        <f t="shared" si="92"/>
        <v>CH</v>
      </c>
      <c r="G3007" s="260">
        <v>3.3043006333333298E-4</v>
      </c>
      <c r="H3007" s="260">
        <v>0.20521034222039999</v>
      </c>
      <c r="I3007" s="260">
        <v>3.2915036879999998E-4</v>
      </c>
      <c r="J3007" s="260">
        <v>1.69922594876009E-4</v>
      </c>
      <c r="K3007" s="260">
        <v>0.20603984533283701</v>
      </c>
      <c r="L3007" s="301">
        <f t="shared" si="93"/>
        <v>0.74174344319821328</v>
      </c>
      <c r="M3007" s="459">
        <f>IFERROR((Tableau1[[#This Row],[Scope 1
(kg CO2-eq)]]+Tableau1[[#This Row],[Scope 2 energy
(kg CO2-eq)]]+Tableau1[[#This Row],[Scope 2 Infrastructure
(kg CO2-eq)]])/Tableau1[[#This Row],[Total CO2-emissions
(kg CO2-eq)
for scope 3 use ]],"")</f>
        <v>0.99917529213813383</v>
      </c>
      <c r="N3007" s="436" t="s">
        <v>436</v>
      </c>
      <c r="O3007" s="259">
        <v>3.6</v>
      </c>
      <c r="P3007" s="259" t="s">
        <v>5180</v>
      </c>
      <c r="Q3007" s="259" t="s">
        <v>5279</v>
      </c>
    </row>
    <row r="3008" spans="1:17" ht="21.75" customHeight="1">
      <c r="A3008" s="301" t="s">
        <v>5180</v>
      </c>
      <c r="B3008" s="301" t="s">
        <v>5279</v>
      </c>
      <c r="C3008" s="316" t="s">
        <v>9067</v>
      </c>
      <c r="D3008" s="465" t="s">
        <v>436</v>
      </c>
      <c r="E3008" s="465" t="s">
        <v>700</v>
      </c>
      <c r="F3008" s="469" t="str">
        <f t="shared" si="92"/>
        <v>CH</v>
      </c>
      <c r="G3008" s="260">
        <v>3.3043006333333298E-4</v>
      </c>
      <c r="H3008" s="260">
        <v>5.0113698029999997E-3</v>
      </c>
      <c r="I3008" s="260">
        <v>3.2915036879999998E-4</v>
      </c>
      <c r="J3008" s="260">
        <v>1.69922594876009E-4</v>
      </c>
      <c r="K3008" s="260">
        <v>5.8408732284001398E-3</v>
      </c>
      <c r="L3008" s="301">
        <f t="shared" si="93"/>
        <v>2.1027143622240504E-2</v>
      </c>
      <c r="M3008" s="459">
        <f>IFERROR((Tableau1[[#This Row],[Scope 1
(kg CO2-eq)]]+Tableau1[[#This Row],[Scope 2 energy
(kg CO2-eq)]]+Tableau1[[#This Row],[Scope 2 Infrastructure
(kg CO2-eq)]])/Tableau1[[#This Row],[Total CO2-emissions
(kg CO2-eq)
for scope 3 use ]],"")</f>
        <v>0.97090794704452954</v>
      </c>
      <c r="N3008" s="436" t="s">
        <v>436</v>
      </c>
      <c r="O3008" s="259">
        <v>3.6</v>
      </c>
      <c r="P3008" s="259" t="s">
        <v>5180</v>
      </c>
      <c r="Q3008" s="259" t="s">
        <v>5279</v>
      </c>
    </row>
    <row r="3009" spans="1:17" ht="21.75" customHeight="1">
      <c r="A3009" s="301" t="s">
        <v>5180</v>
      </c>
      <c r="B3009" s="301" t="s">
        <v>5279</v>
      </c>
      <c r="C3009" s="316" t="s">
        <v>9068</v>
      </c>
      <c r="D3009" s="465" t="s">
        <v>436</v>
      </c>
      <c r="E3009" s="465" t="s">
        <v>700</v>
      </c>
      <c r="F3009" s="469" t="str">
        <f t="shared" si="92"/>
        <v>CH</v>
      </c>
      <c r="G3009" s="260">
        <v>3.3043006333333298E-4</v>
      </c>
      <c r="H3009" s="260">
        <v>2.2570373033999999E-3</v>
      </c>
      <c r="I3009" s="260">
        <v>3.2915036879999998E-4</v>
      </c>
      <c r="J3009" s="260">
        <v>1.69922594876009E-4</v>
      </c>
      <c r="K3009" s="260">
        <v>3.0865404810344701E-3</v>
      </c>
      <c r="L3009" s="301">
        <f t="shared" si="93"/>
        <v>1.1111545731724093E-2</v>
      </c>
      <c r="M3009" s="459">
        <f>IFERROR((Tableau1[[#This Row],[Scope 1
(kg CO2-eq)]]+Tableau1[[#This Row],[Scope 2 energy
(kg CO2-eq)]]+Tableau1[[#This Row],[Scope 2 Infrastructure
(kg CO2-eq)]])/Tableau1[[#This Row],[Total CO2-emissions
(kg CO2-eq)
for scope 3 use ]],"")</f>
        <v>0.94494718389561283</v>
      </c>
      <c r="N3009" s="436" t="s">
        <v>436</v>
      </c>
      <c r="O3009" s="259">
        <v>3.6</v>
      </c>
      <c r="P3009" s="259" t="s">
        <v>5180</v>
      </c>
      <c r="Q3009" s="259" t="s">
        <v>5279</v>
      </c>
    </row>
    <row r="3010" spans="1:17" ht="21.75" customHeight="1">
      <c r="A3010" s="301" t="s">
        <v>5180</v>
      </c>
      <c r="B3010" s="301" t="s">
        <v>5279</v>
      </c>
      <c r="C3010" s="316" t="s">
        <v>9069</v>
      </c>
      <c r="D3010" s="465" t="s">
        <v>436</v>
      </c>
      <c r="E3010" s="465" t="s">
        <v>700</v>
      </c>
      <c r="F3010" s="469" t="str">
        <f t="shared" ref="F3010:F3073" si="94">IF(ISNUMBER(SEARCH("{CH}", C3010)), "CH", "other")</f>
        <v>CH</v>
      </c>
      <c r="G3010" s="260">
        <v>3.3043006333333298E-4</v>
      </c>
      <c r="H3010" s="260">
        <v>4.5217753415999996E-3</v>
      </c>
      <c r="I3010" s="260">
        <v>3.2915036879999998E-4</v>
      </c>
      <c r="J3010" s="260">
        <v>1.69922594876009E-4</v>
      </c>
      <c r="K3010" s="260">
        <v>5.3512753488761302E-3</v>
      </c>
      <c r="L3010" s="301">
        <f t="shared" ref="L3010:L3073" si="95">IF(N3010="MJ", K3010*3.6, IF(N3010="m", K3010*1000, ""))</f>
        <v>1.9264591255954068E-2</v>
      </c>
      <c r="M3010" s="459">
        <f>IFERROR((Tableau1[[#This Row],[Scope 1
(kg CO2-eq)]]+Tableau1[[#This Row],[Scope 2 energy
(kg CO2-eq)]]+Tableau1[[#This Row],[Scope 2 Infrastructure
(kg CO2-eq)]])/Tableau1[[#This Row],[Total CO2-emissions
(kg CO2-eq)
for scope 3 use ]],"")</f>
        <v>0.96824690114694179</v>
      </c>
      <c r="N3010" s="436" t="s">
        <v>436</v>
      </c>
      <c r="O3010" s="259">
        <v>3.6</v>
      </c>
      <c r="P3010" s="259" t="s">
        <v>5180</v>
      </c>
      <c r="Q3010" s="259" t="s">
        <v>5279</v>
      </c>
    </row>
    <row r="3011" spans="1:17" ht="21.75" customHeight="1">
      <c r="A3011" s="301" t="s">
        <v>5180</v>
      </c>
      <c r="B3011" s="301" t="s">
        <v>5279</v>
      </c>
      <c r="C3011" s="316" t="s">
        <v>9070</v>
      </c>
      <c r="D3011" s="465" t="s">
        <v>436</v>
      </c>
      <c r="E3011" s="465" t="s">
        <v>700</v>
      </c>
      <c r="F3011" s="469" t="str">
        <f t="shared" si="94"/>
        <v>CH</v>
      </c>
      <c r="G3011" s="260">
        <v>3.3043006333333298E-4</v>
      </c>
      <c r="H3011" s="260">
        <v>2.2570373033999999E-3</v>
      </c>
      <c r="I3011" s="260">
        <v>3.2915036879999998E-4</v>
      </c>
      <c r="J3011" s="260">
        <v>1.69922594876009E-4</v>
      </c>
      <c r="K3011" s="260">
        <v>3.0865404810344701E-3</v>
      </c>
      <c r="L3011" s="301">
        <f t="shared" si="95"/>
        <v>1.1111545731724093E-2</v>
      </c>
      <c r="M3011" s="459">
        <f>IFERROR((Tableau1[[#This Row],[Scope 1
(kg CO2-eq)]]+Tableau1[[#This Row],[Scope 2 energy
(kg CO2-eq)]]+Tableau1[[#This Row],[Scope 2 Infrastructure
(kg CO2-eq)]])/Tableau1[[#This Row],[Total CO2-emissions
(kg CO2-eq)
for scope 3 use ]],"")</f>
        <v>0.94494718389561283</v>
      </c>
      <c r="N3011" s="436" t="s">
        <v>436</v>
      </c>
      <c r="O3011" s="259">
        <v>3.6</v>
      </c>
      <c r="P3011" s="259" t="s">
        <v>5180</v>
      </c>
      <c r="Q3011" s="259" t="s">
        <v>5279</v>
      </c>
    </row>
    <row r="3012" spans="1:17" ht="21.75" customHeight="1">
      <c r="A3012" s="301" t="s">
        <v>5180</v>
      </c>
      <c r="B3012" s="301" t="s">
        <v>5279</v>
      </c>
      <c r="C3012" s="316" t="s">
        <v>9071</v>
      </c>
      <c r="D3012" s="465" t="s">
        <v>436</v>
      </c>
      <c r="E3012" s="465" t="s">
        <v>700</v>
      </c>
      <c r="F3012" s="469" t="str">
        <f t="shared" si="94"/>
        <v>CH</v>
      </c>
      <c r="G3012" s="260">
        <v>3.3043006333333298E-4</v>
      </c>
      <c r="H3012" s="260">
        <v>4.7531508156000001E-3</v>
      </c>
      <c r="I3012" s="260">
        <v>3.2915036879999998E-4</v>
      </c>
      <c r="J3012" s="260">
        <v>1.69922594876009E-4</v>
      </c>
      <c r="K3012" s="260">
        <v>5.5826528048814302E-3</v>
      </c>
      <c r="L3012" s="301">
        <f t="shared" si="95"/>
        <v>2.009755009757315E-2</v>
      </c>
      <c r="M3012" s="459">
        <f>IFERROR((Tableau1[[#This Row],[Scope 1
(kg CO2-eq)]]+Tableau1[[#This Row],[Scope 2 energy
(kg CO2-eq)]]+Tableau1[[#This Row],[Scope 2 Infrastructure
(kg CO2-eq)]])/Tableau1[[#This Row],[Total CO2-emissions
(kg CO2-eq)
for scope 3 use ]],"")</f>
        <v>0.96956257838575977</v>
      </c>
      <c r="N3012" s="436" t="s">
        <v>436</v>
      </c>
      <c r="O3012" s="259">
        <v>3.6</v>
      </c>
      <c r="P3012" s="259" t="s">
        <v>5180</v>
      </c>
      <c r="Q3012" s="259" t="s">
        <v>5279</v>
      </c>
    </row>
    <row r="3013" spans="1:17" ht="21.75" customHeight="1">
      <c r="A3013" s="301" t="s">
        <v>5180</v>
      </c>
      <c r="B3013" s="301" t="s">
        <v>5279</v>
      </c>
      <c r="C3013" s="316" t="s">
        <v>9072</v>
      </c>
      <c r="D3013" s="465" t="s">
        <v>436</v>
      </c>
      <c r="E3013" s="465" t="s">
        <v>700</v>
      </c>
      <c r="F3013" s="469" t="str">
        <f t="shared" si="94"/>
        <v>CH</v>
      </c>
      <c r="G3013" s="260">
        <v>3.3043006333333298E-4</v>
      </c>
      <c r="H3013" s="260">
        <v>0.2847265534674</v>
      </c>
      <c r="I3013" s="260">
        <v>3.2915036879999998E-4</v>
      </c>
      <c r="J3013" s="260">
        <v>1.69922594876009E-4</v>
      </c>
      <c r="K3013" s="260">
        <v>0.28555605033212</v>
      </c>
      <c r="L3013" s="301">
        <f t="shared" si="95"/>
        <v>1.0280017811956321</v>
      </c>
      <c r="M3013" s="459">
        <f>IFERROR((Tableau1[[#This Row],[Scope 1
(kg CO2-eq)]]+Tableau1[[#This Row],[Scope 2 energy
(kg CO2-eq)]]+Tableau1[[#This Row],[Scope 2 Infrastructure
(kg CO2-eq)]])/Tableau1[[#This Row],[Total CO2-emissions
(kg CO2-eq)
for scope 3 use ]],"")</f>
        <v>0.99940496294023873</v>
      </c>
      <c r="N3013" s="436" t="s">
        <v>436</v>
      </c>
      <c r="O3013" s="259">
        <v>3.6</v>
      </c>
      <c r="P3013" s="259" t="s">
        <v>5180</v>
      </c>
      <c r="Q3013" s="259" t="s">
        <v>5279</v>
      </c>
    </row>
    <row r="3014" spans="1:17" ht="21.75" customHeight="1">
      <c r="A3014" s="301" t="s">
        <v>5180</v>
      </c>
      <c r="B3014" s="301" t="s">
        <v>5279</v>
      </c>
      <c r="C3014" s="316" t="s">
        <v>9073</v>
      </c>
      <c r="D3014" s="465" t="s">
        <v>436</v>
      </c>
      <c r="E3014" s="465" t="s">
        <v>700</v>
      </c>
      <c r="F3014" s="469" t="str">
        <f t="shared" si="94"/>
        <v>CH</v>
      </c>
      <c r="G3014" s="260">
        <v>3.3043006333333298E-4</v>
      </c>
      <c r="H3014" s="260">
        <v>0.28663651847159999</v>
      </c>
      <c r="I3014" s="260">
        <v>3.2915036879999998E-4</v>
      </c>
      <c r="J3014" s="260">
        <v>1.69922594876009E-4</v>
      </c>
      <c r="K3014" s="260">
        <v>0.28746602047527398</v>
      </c>
      <c r="L3014" s="301">
        <f t="shared" si="95"/>
        <v>1.0348776737109864</v>
      </c>
      <c r="M3014" s="459">
        <f>IFERROR((Tableau1[[#This Row],[Scope 1
(kg CO2-eq)]]+Tableau1[[#This Row],[Scope 2 energy
(kg CO2-eq)]]+Tableau1[[#This Row],[Scope 2 Infrastructure
(kg CO2-eq)]])/Tableau1[[#This Row],[Total CO2-emissions
(kg CO2-eq)
for scope 3 use ]],"")</f>
        <v>0.99940889858474502</v>
      </c>
      <c r="N3014" s="436" t="s">
        <v>436</v>
      </c>
      <c r="O3014" s="259">
        <v>3.6</v>
      </c>
      <c r="P3014" s="259" t="s">
        <v>5180</v>
      </c>
      <c r="Q3014" s="259" t="s">
        <v>5279</v>
      </c>
    </row>
    <row r="3015" spans="1:17" ht="21.75" customHeight="1">
      <c r="A3015" s="301" t="s">
        <v>5180</v>
      </c>
      <c r="B3015" s="301" t="s">
        <v>5279</v>
      </c>
      <c r="C3015" s="316" t="s">
        <v>9074</v>
      </c>
      <c r="D3015" s="465" t="s">
        <v>436</v>
      </c>
      <c r="E3015" s="465" t="s">
        <v>700</v>
      </c>
      <c r="F3015" s="469" t="str">
        <f t="shared" si="94"/>
        <v>CH</v>
      </c>
      <c r="G3015" s="260">
        <v>3.3043006333333298E-4</v>
      </c>
      <c r="H3015" s="260">
        <v>1.0854757247399999E-2</v>
      </c>
      <c r="I3015" s="260">
        <v>3.2915036879999998E-4</v>
      </c>
      <c r="J3015" s="260">
        <v>1.69922594876009E-4</v>
      </c>
      <c r="K3015" s="260">
        <v>1.16842600192399E-2</v>
      </c>
      <c r="L3015" s="301">
        <f t="shared" si="95"/>
        <v>4.2063336069263643E-2</v>
      </c>
      <c r="M3015" s="459">
        <f>IFERROR((Tableau1[[#This Row],[Scope 1
(kg CO2-eq)]]+Tableau1[[#This Row],[Scope 2 energy
(kg CO2-eq)]]+Tableau1[[#This Row],[Scope 2 Infrastructure
(kg CO2-eq)]])/Tableau1[[#This Row],[Total CO2-emissions
(kg CO2-eq)
for scope 3 use ]],"")</f>
        <v>0.98545715865388439</v>
      </c>
      <c r="N3015" s="436" t="s">
        <v>436</v>
      </c>
      <c r="O3015" s="259">
        <v>3.6</v>
      </c>
      <c r="P3015" s="259" t="s">
        <v>5180</v>
      </c>
      <c r="Q3015" s="259" t="s">
        <v>5279</v>
      </c>
    </row>
    <row r="3016" spans="1:17" ht="21.75" customHeight="1">
      <c r="A3016" s="301" t="s">
        <v>5180</v>
      </c>
      <c r="B3016" s="301" t="s">
        <v>5279</v>
      </c>
      <c r="C3016" s="316" t="s">
        <v>9075</v>
      </c>
      <c r="D3016" s="465" t="s">
        <v>436</v>
      </c>
      <c r="E3016" s="465" t="s">
        <v>700</v>
      </c>
      <c r="F3016" s="469" t="str">
        <f t="shared" si="94"/>
        <v>CH</v>
      </c>
      <c r="G3016" s="260">
        <v>3.3043006333333298E-4</v>
      </c>
      <c r="H3016" s="260">
        <v>1.0854757247399999E-2</v>
      </c>
      <c r="I3016" s="260">
        <v>3.2915036879999998E-4</v>
      </c>
      <c r="J3016" s="260">
        <v>1.69922594876009E-4</v>
      </c>
      <c r="K3016" s="260">
        <v>1.16842600192399E-2</v>
      </c>
      <c r="L3016" s="301">
        <f t="shared" si="95"/>
        <v>4.2063336069263643E-2</v>
      </c>
      <c r="M3016" s="459">
        <f>IFERROR((Tableau1[[#This Row],[Scope 1
(kg CO2-eq)]]+Tableau1[[#This Row],[Scope 2 energy
(kg CO2-eq)]]+Tableau1[[#This Row],[Scope 2 Infrastructure
(kg CO2-eq)]])/Tableau1[[#This Row],[Total CO2-emissions
(kg CO2-eq)
for scope 3 use ]],"")</f>
        <v>0.98545715865388439</v>
      </c>
      <c r="N3016" s="436" t="s">
        <v>436</v>
      </c>
      <c r="O3016" s="259">
        <v>3.6</v>
      </c>
      <c r="P3016" s="259" t="s">
        <v>5180</v>
      </c>
      <c r="Q3016" s="259" t="s">
        <v>5279</v>
      </c>
    </row>
    <row r="3017" spans="1:17" ht="21.75" customHeight="1">
      <c r="A3017" s="301" t="s">
        <v>5180</v>
      </c>
      <c r="B3017" s="301" t="s">
        <v>5279</v>
      </c>
      <c r="C3017" s="316" t="s">
        <v>9076</v>
      </c>
      <c r="D3017" s="465" t="s">
        <v>436</v>
      </c>
      <c r="E3017" s="465" t="s">
        <v>700</v>
      </c>
      <c r="F3017" s="469" t="str">
        <f t="shared" si="94"/>
        <v>CH</v>
      </c>
      <c r="G3017" s="260">
        <v>3.3043006333333298E-4</v>
      </c>
      <c r="H3017" s="260">
        <v>1.02834073584E-2</v>
      </c>
      <c r="I3017" s="260">
        <v>3.2915036879999998E-4</v>
      </c>
      <c r="J3017" s="260">
        <v>1.69922594876009E-4</v>
      </c>
      <c r="K3017" s="260">
        <v>1.1112910197021699E-2</v>
      </c>
      <c r="L3017" s="301">
        <f t="shared" si="95"/>
        <v>4.0006476709278121E-2</v>
      </c>
      <c r="M3017" s="459">
        <f>IFERROR((Tableau1[[#This Row],[Scope 1
(kg CO2-eq)]]+Tableau1[[#This Row],[Scope 2 energy
(kg CO2-eq)]]+Tableau1[[#This Row],[Scope 2 Infrastructure
(kg CO2-eq)]])/Tableau1[[#This Row],[Total CO2-emissions
(kg CO2-eq)
for scope 3 use ]],"")</f>
        <v>0.9847094592257295</v>
      </c>
      <c r="N3017" s="436" t="s">
        <v>436</v>
      </c>
      <c r="O3017" s="259">
        <v>3.6</v>
      </c>
      <c r="P3017" s="259" t="s">
        <v>5180</v>
      </c>
      <c r="Q3017" s="259" t="s">
        <v>5279</v>
      </c>
    </row>
    <row r="3018" spans="1:17" ht="21.75" customHeight="1">
      <c r="A3018" s="301" t="s">
        <v>5180</v>
      </c>
      <c r="B3018" s="301" t="s">
        <v>5279</v>
      </c>
      <c r="C3018" s="316" t="s">
        <v>9077</v>
      </c>
      <c r="D3018" s="465" t="s">
        <v>436</v>
      </c>
      <c r="E3018" s="465" t="s">
        <v>700</v>
      </c>
      <c r="F3018" s="469" t="str">
        <f t="shared" si="94"/>
        <v>CH</v>
      </c>
      <c r="G3018" s="260">
        <v>3.3043006333333298E-4</v>
      </c>
      <c r="H3018" s="260">
        <v>1.8468141318E-3</v>
      </c>
      <c r="I3018" s="260">
        <v>3.2915036879999998E-4</v>
      </c>
      <c r="J3018" s="260">
        <v>1.69922594876009E-4</v>
      </c>
      <c r="K3018" s="260">
        <v>2.67631731440705E-3</v>
      </c>
      <c r="L3018" s="301">
        <f t="shared" si="95"/>
        <v>9.6347423318653806E-3</v>
      </c>
      <c r="M3018" s="459">
        <f>IFERROR((Tableau1[[#This Row],[Scope 1
(kg CO2-eq)]]+Tableau1[[#This Row],[Scope 2 energy
(kg CO2-eq)]]+Tableau1[[#This Row],[Scope 2 Infrastructure
(kg CO2-eq)]])/Tableau1[[#This Row],[Total CO2-emissions
(kg CO2-eq)
for scope 3 use ]],"")</f>
        <v>0.93650874298088826</v>
      </c>
      <c r="N3018" s="436" t="s">
        <v>436</v>
      </c>
      <c r="O3018" s="259">
        <v>3.6</v>
      </c>
      <c r="P3018" s="259" t="s">
        <v>5180</v>
      </c>
      <c r="Q3018" s="259" t="s">
        <v>5279</v>
      </c>
    </row>
    <row r="3019" spans="1:17" ht="21.75" customHeight="1">
      <c r="A3019" s="301" t="s">
        <v>5180</v>
      </c>
      <c r="B3019" s="301" t="s">
        <v>5279</v>
      </c>
      <c r="C3019" s="316" t="s">
        <v>9078</v>
      </c>
      <c r="D3019" s="465" t="s">
        <v>436</v>
      </c>
      <c r="E3019" s="465" t="s">
        <v>700</v>
      </c>
      <c r="F3019" s="469" t="str">
        <f t="shared" si="94"/>
        <v>CH</v>
      </c>
      <c r="G3019" s="260">
        <v>3.3043006333333298E-4</v>
      </c>
      <c r="H3019" s="260">
        <v>3.7166294880000003E-4</v>
      </c>
      <c r="I3019" s="260">
        <v>3.2915036879999998E-4</v>
      </c>
      <c r="J3019" s="260">
        <v>1.69922594876009E-4</v>
      </c>
      <c r="K3019" s="260">
        <v>1.2011655852878301E-3</v>
      </c>
      <c r="L3019" s="301">
        <f t="shared" si="95"/>
        <v>4.3241961070361887E-3</v>
      </c>
      <c r="M3019" s="459">
        <f>IFERROR((Tableau1[[#This Row],[Scope 1
(kg CO2-eq)]]+Tableau1[[#This Row],[Scope 2 energy
(kg CO2-eq)]]+Tableau1[[#This Row],[Scope 2 Infrastructure
(kg CO2-eq)]])/Tableau1[[#This Row],[Total CO2-emissions
(kg CO2-eq)
for scope 3 use ]],"")</f>
        <v>0.85853557041947759</v>
      </c>
      <c r="N3019" s="436" t="s">
        <v>436</v>
      </c>
      <c r="O3019" s="259">
        <v>3.6</v>
      </c>
      <c r="P3019" s="259" t="s">
        <v>5180</v>
      </c>
      <c r="Q3019" s="259" t="s">
        <v>5279</v>
      </c>
    </row>
    <row r="3020" spans="1:17" ht="21.75" customHeight="1">
      <c r="A3020" s="301" t="s">
        <v>5180</v>
      </c>
      <c r="B3020" s="301" t="s">
        <v>5279</v>
      </c>
      <c r="C3020" s="316" t="s">
        <v>9079</v>
      </c>
      <c r="D3020" s="465" t="s">
        <v>436</v>
      </c>
      <c r="E3020" s="465" t="s">
        <v>700</v>
      </c>
      <c r="F3020" s="469" t="str">
        <f t="shared" si="94"/>
        <v>CH</v>
      </c>
      <c r="G3020" s="260">
        <v>3.3043006333333298E-4</v>
      </c>
      <c r="H3020" s="260">
        <v>4.9037069465999996E-3</v>
      </c>
      <c r="I3020" s="260">
        <v>3.2915036879999998E-4</v>
      </c>
      <c r="J3020" s="260">
        <v>1.69922594876009E-4</v>
      </c>
      <c r="K3020" s="260">
        <v>5.73321049643335E-3</v>
      </c>
      <c r="L3020" s="301">
        <f t="shared" si="95"/>
        <v>2.0639557787160062E-2</v>
      </c>
      <c r="M3020" s="459">
        <f>IFERROR((Tableau1[[#This Row],[Scope 1
(kg CO2-eq)]]+Tableau1[[#This Row],[Scope 2 energy
(kg CO2-eq)]]+Tableau1[[#This Row],[Scope 2 Infrastructure
(kg CO2-eq)]])/Tableau1[[#This Row],[Total CO2-emissions
(kg CO2-eq)
for scope 3 use ]],"")</f>
        <v>0.97036161190911674</v>
      </c>
      <c r="N3020" s="436" t="s">
        <v>436</v>
      </c>
      <c r="O3020" s="259">
        <v>3.6</v>
      </c>
      <c r="P3020" s="259" t="s">
        <v>5180</v>
      </c>
      <c r="Q3020" s="259" t="s">
        <v>5279</v>
      </c>
    </row>
    <row r="3021" spans="1:17" ht="21.75" customHeight="1">
      <c r="A3021" s="301" t="s">
        <v>5180</v>
      </c>
      <c r="B3021" s="301" t="s">
        <v>5279</v>
      </c>
      <c r="C3021" s="316" t="s">
        <v>9080</v>
      </c>
      <c r="D3021" s="465" t="s">
        <v>436</v>
      </c>
      <c r="E3021" s="465" t="s">
        <v>700</v>
      </c>
      <c r="F3021" s="469" t="str">
        <f t="shared" si="94"/>
        <v>CH</v>
      </c>
      <c r="G3021" s="260">
        <v>3.3043006333333298E-4</v>
      </c>
      <c r="H3021" s="260">
        <v>4.0563888156E-3</v>
      </c>
      <c r="I3021" s="260">
        <v>3.2915036879999998E-4</v>
      </c>
      <c r="J3021" s="260">
        <v>1.69922594876009E-4</v>
      </c>
      <c r="K3021" s="260">
        <v>4.8858918402814797E-3</v>
      </c>
      <c r="L3021" s="301">
        <f t="shared" si="95"/>
        <v>1.7589210625013327E-2</v>
      </c>
      <c r="M3021" s="459">
        <f>IFERROR((Tableau1[[#This Row],[Scope 1
(kg CO2-eq)]]+Tableau1[[#This Row],[Scope 2 energy
(kg CO2-eq)]]+Tableau1[[#This Row],[Scope 2 Infrastructure
(kg CO2-eq)]])/Tableau1[[#This Row],[Total CO2-emissions
(kg CO2-eq)
for scope 3 use ]],"")</f>
        <v>0.96522178588825314</v>
      </c>
      <c r="N3021" s="436" t="s">
        <v>436</v>
      </c>
      <c r="O3021" s="259">
        <v>3.6</v>
      </c>
      <c r="P3021" s="259" t="s">
        <v>5180</v>
      </c>
      <c r="Q3021" s="259" t="s">
        <v>5279</v>
      </c>
    </row>
    <row r="3022" spans="1:17" ht="21.75" customHeight="1">
      <c r="A3022" s="301" t="s">
        <v>5180</v>
      </c>
      <c r="B3022" s="301" t="s">
        <v>5279</v>
      </c>
      <c r="C3022" s="316" t="s">
        <v>9081</v>
      </c>
      <c r="D3022" s="465" t="s">
        <v>436</v>
      </c>
      <c r="E3022" s="465" t="s">
        <v>700</v>
      </c>
      <c r="F3022" s="469" t="str">
        <f t="shared" si="94"/>
        <v>CH</v>
      </c>
      <c r="G3022" s="260">
        <v>3.3043006333333298E-4</v>
      </c>
      <c r="H3022" s="260">
        <v>5.9862842423999999E-3</v>
      </c>
      <c r="I3022" s="260">
        <v>3.2915036879999998E-4</v>
      </c>
      <c r="J3022" s="260">
        <v>1.69922594876009E-4</v>
      </c>
      <c r="K3022" s="260">
        <v>6.8157871702880599E-3</v>
      </c>
      <c r="L3022" s="301">
        <f t="shared" si="95"/>
        <v>2.4536833813037017E-2</v>
      </c>
      <c r="M3022" s="459">
        <f>IFERROR((Tableau1[[#This Row],[Scope 1
(kg CO2-eq)]]+Tableau1[[#This Row],[Scope 2 energy
(kg CO2-eq)]]+Tableau1[[#This Row],[Scope 2 Infrastructure
(kg CO2-eq)]])/Tableau1[[#This Row],[Total CO2-emissions
(kg CO2-eq)
for scope 3 use ]],"")</f>
        <v>0.97506927791180642</v>
      </c>
      <c r="N3022" s="436" t="s">
        <v>436</v>
      </c>
      <c r="O3022" s="259">
        <v>3.6</v>
      </c>
      <c r="P3022" s="259" t="s">
        <v>5180</v>
      </c>
      <c r="Q3022" s="259" t="s">
        <v>5279</v>
      </c>
    </row>
    <row r="3023" spans="1:17" ht="21.75" customHeight="1">
      <c r="A3023" s="301" t="s">
        <v>4258</v>
      </c>
      <c r="B3023" s="301" t="s">
        <v>5280</v>
      </c>
      <c r="C3023" s="316" t="s">
        <v>9082</v>
      </c>
      <c r="D3023" s="465" t="s">
        <v>436</v>
      </c>
      <c r="E3023" s="465" t="s">
        <v>6034</v>
      </c>
      <c r="F3023" s="469" t="str">
        <f t="shared" si="94"/>
        <v>other</v>
      </c>
      <c r="G3023" s="260">
        <v>7.3570380277777805E-4</v>
      </c>
      <c r="H3023" s="260">
        <v>0.18308576304900001</v>
      </c>
      <c r="I3023" s="260">
        <v>3.2938359050000001E-4</v>
      </c>
      <c r="J3023" s="260">
        <v>1.7184463441895291E-4</v>
      </c>
      <c r="K3023" s="260">
        <v>0.184322695168013</v>
      </c>
      <c r="L3023" s="301">
        <f t="shared" si="95"/>
        <v>0.66356170260484681</v>
      </c>
      <c r="M3023" s="459">
        <f>IFERROR((Tableau1[[#This Row],[Scope 1
(kg CO2-eq)]]+Tableau1[[#This Row],[Scope 2 energy
(kg CO2-eq)]]+Tableau1[[#This Row],[Scope 2 Infrastructure
(kg CO2-eq)]])/Tableau1[[#This Row],[Total CO2-emissions
(kg CO2-eq)
for scope 3 use ]],"")</f>
        <v>0.99906769632693038</v>
      </c>
      <c r="N3023" s="436" t="s">
        <v>436</v>
      </c>
      <c r="O3023" s="259">
        <v>3.6</v>
      </c>
      <c r="P3023" s="259" t="s">
        <v>4258</v>
      </c>
      <c r="Q3023" s="259" t="s">
        <v>5280</v>
      </c>
    </row>
    <row r="3024" spans="1:17" ht="21.75" customHeight="1">
      <c r="A3024" s="301" t="s">
        <v>4258</v>
      </c>
      <c r="B3024" s="301" t="s">
        <v>5280</v>
      </c>
      <c r="C3024" s="316" t="s">
        <v>9083</v>
      </c>
      <c r="D3024" s="465" t="s">
        <v>436</v>
      </c>
      <c r="E3024" s="465" t="s">
        <v>6101</v>
      </c>
      <c r="F3024" s="469" t="str">
        <f t="shared" si="94"/>
        <v>other</v>
      </c>
      <c r="G3024" s="260">
        <v>7.3785861111111102E-4</v>
      </c>
      <c r="H3024" s="260">
        <v>0.195803147638</v>
      </c>
      <c r="I3024" s="260">
        <v>3.2970955149999999E-4</v>
      </c>
      <c r="J3024" s="260">
        <v>1.7185619759026594E-4</v>
      </c>
      <c r="K3024" s="260">
        <v>0.19704257210034501</v>
      </c>
      <c r="L3024" s="301">
        <f t="shared" si="95"/>
        <v>0.70935325956124207</v>
      </c>
      <c r="M3024" s="459">
        <f>IFERROR((Tableau1[[#This Row],[Scope 1
(kg CO2-eq)]]+Tableau1[[#This Row],[Scope 2 energy
(kg CO2-eq)]]+Tableau1[[#This Row],[Scope 2 Infrastructure
(kg CO2-eq)]])/Tableau1[[#This Row],[Total CO2-emissions
(kg CO2-eq)
for scope 3 use ]],"")</f>
        <v>0.99912782147582613</v>
      </c>
      <c r="N3024" s="436" t="s">
        <v>436</v>
      </c>
      <c r="O3024" s="259">
        <v>3.6</v>
      </c>
      <c r="P3024" s="259" t="s">
        <v>4258</v>
      </c>
      <c r="Q3024" s="259" t="s">
        <v>5280</v>
      </c>
    </row>
    <row r="3025" spans="1:17" ht="21.75" customHeight="1">
      <c r="A3025" s="301" t="s">
        <v>4258</v>
      </c>
      <c r="B3025" s="301" t="s">
        <v>5280</v>
      </c>
      <c r="C3025" s="316" t="s">
        <v>9084</v>
      </c>
      <c r="D3025" s="465" t="s">
        <v>436</v>
      </c>
      <c r="E3025" s="465" t="s">
        <v>122</v>
      </c>
      <c r="F3025" s="469" t="str">
        <f t="shared" si="94"/>
        <v>other</v>
      </c>
      <c r="G3025" s="260">
        <v>7.3727093611111098E-4</v>
      </c>
      <c r="H3025" s="260">
        <v>0.28979568368789999</v>
      </c>
      <c r="I3025" s="260">
        <v>3.2964435929999999E-4</v>
      </c>
      <c r="J3025" s="260">
        <v>1.7185304399809003E-4</v>
      </c>
      <c r="K3025" s="260">
        <v>0.29103445224201901</v>
      </c>
      <c r="L3025" s="301">
        <f t="shared" si="95"/>
        <v>1.0477240280712685</v>
      </c>
      <c r="M3025" s="459">
        <f>IFERROR((Tableau1[[#This Row],[Scope 1
(kg CO2-eq)]]+Tableau1[[#This Row],[Scope 2 energy
(kg CO2-eq)]]+Tableau1[[#This Row],[Scope 2 Infrastructure
(kg CO2-eq)]])/Tableau1[[#This Row],[Total CO2-emissions
(kg CO2-eq)
for scope 3 use ]],"")</f>
        <v>0.99940950888328151</v>
      </c>
      <c r="N3025" s="436" t="s">
        <v>436</v>
      </c>
      <c r="O3025" s="259">
        <v>3.6</v>
      </c>
      <c r="P3025" s="259" t="s">
        <v>4258</v>
      </c>
      <c r="Q3025" s="259" t="s">
        <v>5280</v>
      </c>
    </row>
    <row r="3026" spans="1:17" ht="21.75" customHeight="1">
      <c r="A3026" s="301" t="s">
        <v>4258</v>
      </c>
      <c r="B3026" s="301" t="s">
        <v>5280</v>
      </c>
      <c r="C3026" s="316" t="s">
        <v>9085</v>
      </c>
      <c r="D3026" s="465" t="s">
        <v>436</v>
      </c>
      <c r="E3026" s="465" t="s">
        <v>6046</v>
      </c>
      <c r="F3026" s="469" t="str">
        <f t="shared" si="94"/>
        <v>other</v>
      </c>
      <c r="G3026" s="260">
        <v>7.4131936388888901E-4</v>
      </c>
      <c r="H3026" s="260">
        <v>0.1807913404008</v>
      </c>
      <c r="I3026" s="260">
        <v>3.302962813E-4</v>
      </c>
      <c r="J3026" s="260">
        <v>1.7187476874419095E-4</v>
      </c>
      <c r="K3026" s="260">
        <v>0.18203483359481801</v>
      </c>
      <c r="L3026" s="301">
        <f t="shared" si="95"/>
        <v>0.65532540094134484</v>
      </c>
      <c r="M3026" s="459">
        <f>IFERROR((Tableau1[[#This Row],[Scope 1
(kg CO2-eq)]]+Tableau1[[#This Row],[Scope 2 energy
(kg CO2-eq)]]+Tableau1[[#This Row],[Scope 2 Infrastructure
(kg CO2-eq)]])/Tableau1[[#This Row],[Total CO2-emissions
(kg CO2-eq)
for scope 3 use ]],"")</f>
        <v>0.99905579857747606</v>
      </c>
      <c r="N3026" s="436" t="s">
        <v>436</v>
      </c>
      <c r="O3026" s="259">
        <v>3.6</v>
      </c>
      <c r="P3026" s="259" t="s">
        <v>4258</v>
      </c>
      <c r="Q3026" s="259" t="s">
        <v>5280</v>
      </c>
    </row>
    <row r="3027" spans="1:17" ht="21.75" customHeight="1">
      <c r="A3027" s="301" t="s">
        <v>4258</v>
      </c>
      <c r="B3027" s="301" t="s">
        <v>5280</v>
      </c>
      <c r="C3027" s="316" t="s">
        <v>9086</v>
      </c>
      <c r="D3027" s="465" t="s">
        <v>436</v>
      </c>
      <c r="E3027" s="465" t="s">
        <v>6052</v>
      </c>
      <c r="F3027" s="469" t="str">
        <f t="shared" si="94"/>
        <v>other</v>
      </c>
      <c r="G3027" s="260">
        <v>7.4164585000000005E-4</v>
      </c>
      <c r="H3027" s="260">
        <v>0.1496919883626</v>
      </c>
      <c r="I3027" s="260">
        <v>3.303288774E-4</v>
      </c>
      <c r="J3027" s="260">
        <v>1.7187652073984497E-4</v>
      </c>
      <c r="K3027" s="260">
        <v>0.150935838175906</v>
      </c>
      <c r="L3027" s="301">
        <f t="shared" si="95"/>
        <v>0.5433690174332616</v>
      </c>
      <c r="M3027" s="459">
        <f>IFERROR((Tableau1[[#This Row],[Scope 1
(kg CO2-eq)]]+Tableau1[[#This Row],[Scope 2 energy
(kg CO2-eq)]]+Tableau1[[#This Row],[Scope 2 Infrastructure
(kg CO2-eq)]])/Tableau1[[#This Row],[Total CO2-emissions
(kg CO2-eq)
for scope 3 use ]],"")</f>
        <v>0.99886127053731477</v>
      </c>
      <c r="N3027" s="436" t="s">
        <v>436</v>
      </c>
      <c r="O3027" s="259">
        <v>3.6</v>
      </c>
      <c r="P3027" s="259" t="s">
        <v>4258</v>
      </c>
      <c r="Q3027" s="259" t="s">
        <v>5280</v>
      </c>
    </row>
    <row r="3028" spans="1:17" ht="21.75" customHeight="1">
      <c r="A3028" s="301" t="s">
        <v>4258</v>
      </c>
      <c r="B3028" s="301" t="s">
        <v>5280</v>
      </c>
      <c r="C3028" s="316" t="s">
        <v>9087</v>
      </c>
      <c r="D3028" s="465" t="s">
        <v>436</v>
      </c>
      <c r="E3028" s="465" t="s">
        <v>4165</v>
      </c>
      <c r="F3028" s="469" t="str">
        <f t="shared" si="94"/>
        <v>other</v>
      </c>
      <c r="G3028" s="260">
        <v>2.14298953611111E-3</v>
      </c>
      <c r="H3028" s="260">
        <v>0.27044105659560003</v>
      </c>
      <c r="I3028" s="260">
        <v>3.3081781890000002E-4</v>
      </c>
      <c r="J3028" s="260">
        <v>1.7939643648318994E-4</v>
      </c>
      <c r="K3028" s="260">
        <v>0.27309426177299201</v>
      </c>
      <c r="L3028" s="301">
        <f t="shared" si="95"/>
        <v>0.98313934238277123</v>
      </c>
      <c r="M3028" s="459">
        <f>IFERROR((Tableau1[[#This Row],[Scope 1
(kg CO2-eq)]]+Tableau1[[#This Row],[Scope 2 energy
(kg CO2-eq)]]+Tableau1[[#This Row],[Scope 2 Infrastructure
(kg CO2-eq)]])/Tableau1[[#This Row],[Total CO2-emissions
(kg CO2-eq)
for scope 3 use ]],"")</f>
        <v>0.99934309193750093</v>
      </c>
      <c r="N3028" s="436" t="s">
        <v>436</v>
      </c>
      <c r="O3028" s="259">
        <v>3.6</v>
      </c>
      <c r="P3028" s="259" t="s">
        <v>4258</v>
      </c>
      <c r="Q3028" s="259" t="s">
        <v>5280</v>
      </c>
    </row>
    <row r="3029" spans="1:17" ht="21.75" customHeight="1">
      <c r="A3029" s="301" t="s">
        <v>4258</v>
      </c>
      <c r="B3029" s="301" t="s">
        <v>5280</v>
      </c>
      <c r="C3029" s="316" t="s">
        <v>9088</v>
      </c>
      <c r="D3029" s="465" t="s">
        <v>436</v>
      </c>
      <c r="E3029" s="465" t="s">
        <v>6061</v>
      </c>
      <c r="F3029" s="469" t="str">
        <f t="shared" si="94"/>
        <v>other</v>
      </c>
      <c r="G3029" s="260">
        <v>7.3661796388888902E-4</v>
      </c>
      <c r="H3029" s="260">
        <v>0.217089610677</v>
      </c>
      <c r="I3029" s="260">
        <v>3.29546571E-4</v>
      </c>
      <c r="J3029" s="260">
        <v>1.7184954000678296E-4</v>
      </c>
      <c r="K3029" s="260">
        <v>0.218327624716318</v>
      </c>
      <c r="L3029" s="301">
        <f t="shared" si="95"/>
        <v>0.78597944897874483</v>
      </c>
      <c r="M3029" s="459">
        <f>IFERROR((Tableau1[[#This Row],[Scope 1
(kg CO2-eq)]]+Tableau1[[#This Row],[Scope 2 energy
(kg CO2-eq)]]+Tableau1[[#This Row],[Scope 2 Infrastructure
(kg CO2-eq)]])/Tableau1[[#This Row],[Total CO2-emissions
(kg CO2-eq)
for scope 3 use ]],"")</f>
        <v>0.99921288245290807</v>
      </c>
      <c r="N3029" s="436" t="s">
        <v>436</v>
      </c>
      <c r="O3029" s="259">
        <v>3.6</v>
      </c>
      <c r="P3029" s="259" t="s">
        <v>4258</v>
      </c>
      <c r="Q3029" s="259" t="s">
        <v>5280</v>
      </c>
    </row>
    <row r="3030" spans="1:17" ht="21.75" customHeight="1">
      <c r="A3030" s="301" t="s">
        <v>4258</v>
      </c>
      <c r="B3030" s="301" t="s">
        <v>5280</v>
      </c>
      <c r="C3030" s="316" t="s">
        <v>9089</v>
      </c>
      <c r="D3030" s="465" t="s">
        <v>436</v>
      </c>
      <c r="E3030" s="465" t="s">
        <v>6062</v>
      </c>
      <c r="F3030" s="469" t="str">
        <f t="shared" si="94"/>
        <v>other</v>
      </c>
      <c r="G3030" s="260">
        <v>1.7912333999999999E-8</v>
      </c>
      <c r="H3030" s="260">
        <v>0.18987073678300001</v>
      </c>
      <c r="I3030" s="260">
        <v>3.273300362E-4</v>
      </c>
      <c r="J3030" s="260">
        <v>2.9246529355175999E-4</v>
      </c>
      <c r="K3030" s="260">
        <v>0.19049054929812201</v>
      </c>
      <c r="L3030" s="301">
        <f t="shared" si="95"/>
        <v>0.6857659774732392</v>
      </c>
      <c r="M3030" s="459">
        <f>IFERROR((Tableau1[[#This Row],[Scope 1
(kg CO2-eq)]]+Tableau1[[#This Row],[Scope 2 energy
(kg CO2-eq)]]+Tableau1[[#This Row],[Scope 2 Infrastructure
(kg CO2-eq)]])/Tableau1[[#This Row],[Total CO2-emissions
(kg CO2-eq)
for scope 3 use ]],"")</f>
        <v>0.99846467676393602</v>
      </c>
      <c r="N3030" s="436" t="s">
        <v>436</v>
      </c>
      <c r="O3030" s="259">
        <v>3.6</v>
      </c>
      <c r="P3030" s="259" t="s">
        <v>4258</v>
      </c>
      <c r="Q3030" s="259" t="s">
        <v>5280</v>
      </c>
    </row>
    <row r="3031" spans="1:17" ht="21.75" customHeight="1">
      <c r="A3031" s="301" t="s">
        <v>4258</v>
      </c>
      <c r="B3031" s="301" t="s">
        <v>5280</v>
      </c>
      <c r="C3031" s="316" t="s">
        <v>9090</v>
      </c>
      <c r="D3031" s="465" t="s">
        <v>436</v>
      </c>
      <c r="E3031" s="465" t="s">
        <v>6063</v>
      </c>
      <c r="F3031" s="469" t="str">
        <f t="shared" si="94"/>
        <v>other</v>
      </c>
      <c r="G3031" s="260">
        <v>2.1775970638888901E-3</v>
      </c>
      <c r="H3031" s="260">
        <v>0.29367980894130002</v>
      </c>
      <c r="I3031" s="260">
        <v>3.3277358489999998E-4</v>
      </c>
      <c r="J3031" s="260">
        <v>1.7958214802244995E-4</v>
      </c>
      <c r="K3031" s="260">
        <v>0.296369762020746</v>
      </c>
      <c r="L3031" s="301">
        <f t="shared" si="95"/>
        <v>1.0669311432746855</v>
      </c>
      <c r="M3031" s="459">
        <f>IFERROR((Tableau1[[#This Row],[Scope 1
(kg CO2-eq)]]+Tableau1[[#This Row],[Scope 2 energy
(kg CO2-eq)]]+Tableau1[[#This Row],[Scope 2 Infrastructure
(kg CO2-eq)]])/Tableau1[[#This Row],[Total CO2-emissions
(kg CO2-eq)
for scope 3 use ]],"")</f>
        <v>0.99939405953754312</v>
      </c>
      <c r="N3031" s="436" t="s">
        <v>436</v>
      </c>
      <c r="O3031" s="259">
        <v>3.6</v>
      </c>
      <c r="P3031" s="259" t="s">
        <v>4258</v>
      </c>
      <c r="Q3031" s="259" t="s">
        <v>5280</v>
      </c>
    </row>
    <row r="3032" spans="1:17" ht="21.75" customHeight="1">
      <c r="A3032" s="301" t="s">
        <v>4258</v>
      </c>
      <c r="B3032" s="301" t="s">
        <v>5280</v>
      </c>
      <c r="C3032" s="316" t="s">
        <v>9091</v>
      </c>
      <c r="D3032" s="465" t="s">
        <v>436</v>
      </c>
      <c r="E3032" s="465" t="s">
        <v>6064</v>
      </c>
      <c r="F3032" s="469" t="str">
        <f t="shared" si="94"/>
        <v>other</v>
      </c>
      <c r="G3032" s="260">
        <v>2.2170365861111101E-3</v>
      </c>
      <c r="H3032" s="260">
        <v>0.228278635092</v>
      </c>
      <c r="I3032" s="260">
        <v>3.3502271579999998E-4</v>
      </c>
      <c r="J3032" s="260">
        <v>1.7979378909738003E-4</v>
      </c>
      <c r="K3032" s="260">
        <v>0.23101048780811601</v>
      </c>
      <c r="L3032" s="301">
        <f t="shared" si="95"/>
        <v>0.83163775610921764</v>
      </c>
      <c r="M3032" s="459">
        <f>IFERROR((Tableau1[[#This Row],[Scope 1
(kg CO2-eq)]]+Tableau1[[#This Row],[Scope 2 energy
(kg CO2-eq)]]+Tableau1[[#This Row],[Scope 2 Infrastructure
(kg CO2-eq)]])/Tableau1[[#This Row],[Total CO2-emissions
(kg CO2-eq)
for scope 3 use ]],"")</f>
        <v>0.99922170886737294</v>
      </c>
      <c r="N3032" s="436" t="s">
        <v>436</v>
      </c>
      <c r="O3032" s="259">
        <v>3.6</v>
      </c>
      <c r="P3032" s="259" t="s">
        <v>4258</v>
      </c>
      <c r="Q3032" s="259" t="s">
        <v>5280</v>
      </c>
    </row>
    <row r="3033" spans="1:17" ht="21.75" customHeight="1">
      <c r="A3033" s="301" t="s">
        <v>4258</v>
      </c>
      <c r="B3033" s="301" t="s">
        <v>5280</v>
      </c>
      <c r="C3033" s="316" t="s">
        <v>9092</v>
      </c>
      <c r="D3033" s="465" t="s">
        <v>436</v>
      </c>
      <c r="E3033" s="465" t="s">
        <v>6065</v>
      </c>
      <c r="F3033" s="469" t="str">
        <f t="shared" si="94"/>
        <v>other</v>
      </c>
      <c r="G3033" s="260">
        <v>7.2492976111111101E-4</v>
      </c>
      <c r="H3033" s="260">
        <v>4.8765729991999997E-3</v>
      </c>
      <c r="I3033" s="260">
        <v>3.2765599719999998E-4</v>
      </c>
      <c r="J3033" s="260">
        <v>1.7178681856239294E-4</v>
      </c>
      <c r="K3033" s="260">
        <v>6.1009658340873E-3</v>
      </c>
      <c r="L3033" s="301">
        <f t="shared" si="95"/>
        <v>2.1963477002714279E-2</v>
      </c>
      <c r="M3033" s="459">
        <f>IFERROR((Tableau1[[#This Row],[Scope 1
(kg CO2-eq)]]+Tableau1[[#This Row],[Scope 2 energy
(kg CO2-eq)]]+Tableau1[[#This Row],[Scope 2 Infrastructure
(kg CO2-eq)]])/Tableau1[[#This Row],[Total CO2-emissions
(kg CO2-eq)
for scope 3 use ]],"")</f>
        <v>0.97183936425012096</v>
      </c>
      <c r="N3033" s="436" t="s">
        <v>436</v>
      </c>
      <c r="O3033" s="259">
        <v>3.6</v>
      </c>
      <c r="P3033" s="259" t="s">
        <v>4258</v>
      </c>
      <c r="Q3033" s="259" t="s">
        <v>5280</v>
      </c>
    </row>
    <row r="3034" spans="1:17" ht="21.75" customHeight="1">
      <c r="A3034" s="301" t="s">
        <v>4258</v>
      </c>
      <c r="B3034" s="301" t="s">
        <v>5280</v>
      </c>
      <c r="C3034" s="316" t="s">
        <v>9093</v>
      </c>
      <c r="D3034" s="465" t="s">
        <v>436</v>
      </c>
      <c r="E3034" s="465" t="s">
        <v>6047</v>
      </c>
      <c r="F3034" s="469" t="str">
        <f t="shared" si="94"/>
        <v>other</v>
      </c>
      <c r="G3034" s="260">
        <v>7.3145948333333305E-4</v>
      </c>
      <c r="H3034" s="260">
        <v>0.20326918999679999</v>
      </c>
      <c r="I3034" s="260">
        <v>3.2869907240000001E-4</v>
      </c>
      <c r="J3034" s="260">
        <v>1.7182185847545994E-4</v>
      </c>
      <c r="K3034" s="260">
        <v>0.20450117047342101</v>
      </c>
      <c r="L3034" s="301">
        <f t="shared" si="95"/>
        <v>0.73620421370431566</v>
      </c>
      <c r="M3034" s="459">
        <f>IFERROR((Tableau1[[#This Row],[Scope 1
(kg CO2-eq)]]+Tableau1[[#This Row],[Scope 2 energy
(kg CO2-eq)]]+Tableau1[[#This Row],[Scope 2 Infrastructure
(kg CO2-eq)]])/Tableau1[[#This Row],[Total CO2-emissions
(kg CO2-eq)
for scope 3 use ]],"")</f>
        <v>0.99915979981684255</v>
      </c>
      <c r="N3034" s="436" t="s">
        <v>436</v>
      </c>
      <c r="O3034" s="259">
        <v>3.6</v>
      </c>
      <c r="P3034" s="259" t="s">
        <v>4258</v>
      </c>
      <c r="Q3034" s="259" t="s">
        <v>5280</v>
      </c>
    </row>
    <row r="3035" spans="1:17" ht="21.75" customHeight="1">
      <c r="A3035" s="301" t="s">
        <v>4258</v>
      </c>
      <c r="B3035" s="301" t="s">
        <v>5280</v>
      </c>
      <c r="C3035" s="316" t="s">
        <v>9094</v>
      </c>
      <c r="D3035" s="465" t="s">
        <v>436</v>
      </c>
      <c r="E3035" s="465" t="s">
        <v>6019</v>
      </c>
      <c r="F3035" s="469" t="str">
        <f t="shared" si="94"/>
        <v>other</v>
      </c>
      <c r="G3035" s="260">
        <v>8.8876049166666704E-5</v>
      </c>
      <c r="H3035" s="260">
        <v>0.18784622991370001</v>
      </c>
      <c r="I3035" s="260">
        <v>3.2821013089999999E-4</v>
      </c>
      <c r="J3035" s="260">
        <v>1.6837361567043129E-4</v>
      </c>
      <c r="K3035" s="260">
        <v>0.188431689546461</v>
      </c>
      <c r="L3035" s="301">
        <f t="shared" si="95"/>
        <v>0.67835408236725958</v>
      </c>
      <c r="M3035" s="459">
        <f>IFERROR((Tableau1[[#This Row],[Scope 1
(kg CO2-eq)]]+Tableau1[[#This Row],[Scope 2 energy
(kg CO2-eq)]]+Tableau1[[#This Row],[Scope 2 Infrastructure
(kg CO2-eq)]])/Tableau1[[#This Row],[Total CO2-emissions
(kg CO2-eq)
for scope 3 use ]],"")</f>
        <v>0.99910644832034579</v>
      </c>
      <c r="N3035" s="436" t="s">
        <v>436</v>
      </c>
      <c r="O3035" s="259">
        <v>3.6</v>
      </c>
      <c r="P3035" s="259" t="s">
        <v>4258</v>
      </c>
      <c r="Q3035" s="259" t="s">
        <v>5280</v>
      </c>
    </row>
    <row r="3036" spans="1:17" ht="21.75" customHeight="1">
      <c r="A3036" s="301" t="s">
        <v>4258</v>
      </c>
      <c r="B3036" s="301" t="s">
        <v>5280</v>
      </c>
      <c r="C3036" s="316" t="s">
        <v>9095</v>
      </c>
      <c r="D3036" s="465" t="s">
        <v>436</v>
      </c>
      <c r="E3036" s="465" t="s">
        <v>6020</v>
      </c>
      <c r="F3036" s="469" t="str">
        <f t="shared" si="94"/>
        <v>other</v>
      </c>
      <c r="G3036" s="260">
        <v>8.8458146944444404E-5</v>
      </c>
      <c r="H3036" s="260">
        <v>0.1929981768456</v>
      </c>
      <c r="I3036" s="260">
        <v>3.2765599719999998E-4</v>
      </c>
      <c r="J3036" s="260">
        <v>1.6837137311599462E-4</v>
      </c>
      <c r="K3036" s="260">
        <v>0.193582661900286</v>
      </c>
      <c r="L3036" s="301">
        <f t="shared" si="95"/>
        <v>0.69689758284102965</v>
      </c>
      <c r="M3036" s="459">
        <f>IFERROR((Tableau1[[#This Row],[Scope 1
(kg CO2-eq)]]+Tableau1[[#This Row],[Scope 2 energy
(kg CO2-eq)]]+Tableau1[[#This Row],[Scope 2 Infrastructure
(kg CO2-eq)]])/Tableau1[[#This Row],[Total CO2-emissions
(kg CO2-eq)
for scope 3 use ]],"")</f>
        <v>0.99913023765202547</v>
      </c>
      <c r="N3036" s="436" t="s">
        <v>436</v>
      </c>
      <c r="O3036" s="259">
        <v>3.6</v>
      </c>
      <c r="P3036" s="259" t="s">
        <v>4258</v>
      </c>
      <c r="Q3036" s="259" t="s">
        <v>5280</v>
      </c>
    </row>
    <row r="3037" spans="1:17" ht="21.75" customHeight="1">
      <c r="A3037" s="301" t="s">
        <v>4258</v>
      </c>
      <c r="B3037" s="301" t="s">
        <v>5280</v>
      </c>
      <c r="C3037" s="316" t="s">
        <v>9096</v>
      </c>
      <c r="D3037" s="465" t="s">
        <v>436</v>
      </c>
      <c r="E3037" s="465" t="s">
        <v>6066</v>
      </c>
      <c r="F3037" s="469" t="str">
        <f t="shared" si="94"/>
        <v>other</v>
      </c>
      <c r="G3037" s="260">
        <v>7.4060109444444404E-4</v>
      </c>
      <c r="H3037" s="260">
        <v>4.7532616589499997E-2</v>
      </c>
      <c r="I3037" s="260">
        <v>3.3016589690000001E-4</v>
      </c>
      <c r="J3037" s="260">
        <v>1.7187091435375392E-4</v>
      </c>
      <c r="K3037" s="260">
        <v>4.8775253872043699E-2</v>
      </c>
      <c r="L3037" s="301">
        <f t="shared" si="95"/>
        <v>0.17559091393935733</v>
      </c>
      <c r="M3037" s="459">
        <f>IFERROR((Tableau1[[#This Row],[Scope 1
(kg CO2-eq)]]+Tableau1[[#This Row],[Scope 2 energy
(kg CO2-eq)]]+Tableau1[[#This Row],[Scope 2 Infrastructure
(kg CO2-eq)]])/Tableau1[[#This Row],[Total CO2-emissions
(kg CO2-eq)
for scope 3 use ]],"")</f>
        <v>0.99647628095078422</v>
      </c>
      <c r="N3037" s="436" t="s">
        <v>436</v>
      </c>
      <c r="O3037" s="259">
        <v>3.6</v>
      </c>
      <c r="P3037" s="259" t="s">
        <v>4258</v>
      </c>
      <c r="Q3037" s="259" t="s">
        <v>5280</v>
      </c>
    </row>
    <row r="3038" spans="1:17" ht="21.75" customHeight="1">
      <c r="A3038" s="301" t="s">
        <v>4258</v>
      </c>
      <c r="B3038" s="301" t="s">
        <v>5280</v>
      </c>
      <c r="C3038" s="316" t="s">
        <v>9097</v>
      </c>
      <c r="D3038" s="465" t="s">
        <v>436</v>
      </c>
      <c r="E3038" s="465" t="s">
        <v>123</v>
      </c>
      <c r="F3038" s="469" t="str">
        <f t="shared" si="94"/>
        <v>other</v>
      </c>
      <c r="G3038" s="260">
        <v>7.18465336111111E-4</v>
      </c>
      <c r="H3038" s="260">
        <v>0.25249019344200002</v>
      </c>
      <c r="I3038" s="260">
        <v>3.26612922E-4</v>
      </c>
      <c r="J3038" s="260">
        <v>1.7175212904845601E-4</v>
      </c>
      <c r="K3038" s="260">
        <v>0.25370702389099598</v>
      </c>
      <c r="L3038" s="301">
        <f t="shared" si="95"/>
        <v>0.91334528600758558</v>
      </c>
      <c r="M3038" s="459">
        <f>IFERROR((Tableau1[[#This Row],[Scope 1
(kg CO2-eq)]]+Tableau1[[#This Row],[Scope 2 energy
(kg CO2-eq)]]+Tableau1[[#This Row],[Scope 2 Infrastructure
(kg CO2-eq)]])/Tableau1[[#This Row],[Total CO2-emissions
(kg CO2-eq)
for scope 3 use ]],"")</f>
        <v>0.99932302942090134</v>
      </c>
      <c r="N3038" s="436" t="s">
        <v>436</v>
      </c>
      <c r="O3038" s="259">
        <v>3.6</v>
      </c>
      <c r="P3038" s="259" t="s">
        <v>4258</v>
      </c>
      <c r="Q3038" s="259" t="s">
        <v>5280</v>
      </c>
    </row>
    <row r="3039" spans="1:17" ht="21.75" customHeight="1">
      <c r="A3039" s="301" t="s">
        <v>4258</v>
      </c>
      <c r="B3039" s="301" t="s">
        <v>5280</v>
      </c>
      <c r="C3039" s="316" t="s">
        <v>9098</v>
      </c>
      <c r="D3039" s="465" t="s">
        <v>436</v>
      </c>
      <c r="E3039" s="465" t="s">
        <v>6067</v>
      </c>
      <c r="F3039" s="469" t="str">
        <f t="shared" si="94"/>
        <v>other</v>
      </c>
      <c r="G3039" s="260">
        <v>7.4491071111111096E-4</v>
      </c>
      <c r="H3039" s="260">
        <v>0.10520613852000001</v>
      </c>
      <c r="I3039" s="260">
        <v>3.3085041500000001E-4</v>
      </c>
      <c r="J3039" s="260">
        <v>1.7189404069637901E-4</v>
      </c>
      <c r="K3039" s="260">
        <v>0.10645379385116401</v>
      </c>
      <c r="L3039" s="301">
        <f t="shared" si="95"/>
        <v>0.38323365786419045</v>
      </c>
      <c r="M3039" s="459">
        <f>IFERROR((Tableau1[[#This Row],[Scope 1
(kg CO2-eq)]]+Tableau1[[#This Row],[Scope 2 energy
(kg CO2-eq)]]+Tableau1[[#This Row],[Scope 2 Infrastructure
(kg CO2-eq)]])/Tableau1[[#This Row],[Total CO2-emissions
(kg CO2-eq)
for scope 3 use ]],"")</f>
        <v>0.99838526933766947</v>
      </c>
      <c r="N3039" s="436" t="s">
        <v>436</v>
      </c>
      <c r="O3039" s="259">
        <v>3.6</v>
      </c>
      <c r="P3039" s="259" t="s">
        <v>4258</v>
      </c>
      <c r="Q3039" s="259" t="s">
        <v>5280</v>
      </c>
    </row>
    <row r="3040" spans="1:17" ht="21.75" customHeight="1">
      <c r="A3040" s="301" t="s">
        <v>4258</v>
      </c>
      <c r="B3040" s="301" t="s">
        <v>5280</v>
      </c>
      <c r="C3040" s="316" t="s">
        <v>9099</v>
      </c>
      <c r="D3040" s="465" t="s">
        <v>436</v>
      </c>
      <c r="E3040" s="465" t="s">
        <v>6053</v>
      </c>
      <c r="F3040" s="469" t="str">
        <f t="shared" si="94"/>
        <v>other</v>
      </c>
      <c r="G3040" s="260">
        <v>7.6332452777777798E-4</v>
      </c>
      <c r="H3040" s="260">
        <v>0.31232559912910002</v>
      </c>
      <c r="I3040" s="260">
        <v>3.3388185230000001E-4</v>
      </c>
      <c r="J3040" s="260">
        <v>1.7199285325122807E-4</v>
      </c>
      <c r="K3040" s="260">
        <v>0.313594800045846</v>
      </c>
      <c r="L3040" s="301">
        <f t="shared" si="95"/>
        <v>1.1289412801650456</v>
      </c>
      <c r="M3040" s="459">
        <f>IFERROR((Tableau1[[#This Row],[Scope 1
(kg CO2-eq)]]+Tableau1[[#This Row],[Scope 2 energy
(kg CO2-eq)]]+Tableau1[[#This Row],[Scope 2 Infrastructure
(kg CO2-eq)]])/Tableau1[[#This Row],[Total CO2-emissions
(kg CO2-eq)
for scope 3 use ]],"")</f>
        <v>0.99945153893928385</v>
      </c>
      <c r="N3040" s="436" t="s">
        <v>436</v>
      </c>
      <c r="O3040" s="259">
        <v>3.6</v>
      </c>
      <c r="P3040" s="259" t="s">
        <v>4258</v>
      </c>
      <c r="Q3040" s="259" t="s">
        <v>5280</v>
      </c>
    </row>
    <row r="3041" spans="1:17" ht="21.75" customHeight="1">
      <c r="A3041" s="301" t="s">
        <v>4258</v>
      </c>
      <c r="B3041" s="301" t="s">
        <v>5280</v>
      </c>
      <c r="C3041" s="316" t="s">
        <v>9100</v>
      </c>
      <c r="D3041" s="465" t="s">
        <v>436</v>
      </c>
      <c r="E3041" s="465" t="s">
        <v>6024</v>
      </c>
      <c r="F3041" s="469" t="str">
        <f t="shared" si="94"/>
        <v>other</v>
      </c>
      <c r="G3041" s="260">
        <v>9.1233278888888897E-4</v>
      </c>
      <c r="H3041" s="260">
        <v>0.19614340213260001</v>
      </c>
      <c r="I3041" s="260">
        <v>3.3424040939999998E-4</v>
      </c>
      <c r="J3041" s="260">
        <v>1.7279246406742095E-4</v>
      </c>
      <c r="K3041" s="260">
        <v>0.197562768159291</v>
      </c>
      <c r="L3041" s="301">
        <f t="shared" si="95"/>
        <v>0.71122596537344762</v>
      </c>
      <c r="M3041" s="459">
        <f>IFERROR((Tableau1[[#This Row],[Scope 1
(kg CO2-eq)]]+Tableau1[[#This Row],[Scope 2 energy
(kg CO2-eq)]]+Tableau1[[#This Row],[Scope 2 Infrastructure
(kg CO2-eq)]])/Tableau1[[#This Row],[Total CO2-emissions
(kg CO2-eq)
for scope 3 use ]],"")</f>
        <v>0.99912537756981223</v>
      </c>
      <c r="N3041" s="436" t="s">
        <v>436</v>
      </c>
      <c r="O3041" s="259">
        <v>3.6</v>
      </c>
      <c r="P3041" s="259" t="s">
        <v>4258</v>
      </c>
      <c r="Q3041" s="259" t="s">
        <v>5280</v>
      </c>
    </row>
    <row r="3042" spans="1:17" ht="21.75" customHeight="1">
      <c r="A3042" s="301" t="s">
        <v>4258</v>
      </c>
      <c r="B3042" s="301" t="s">
        <v>5280</v>
      </c>
      <c r="C3042" s="316" t="s">
        <v>9101</v>
      </c>
      <c r="D3042" s="465" t="s">
        <v>436</v>
      </c>
      <c r="E3042" s="465" t="s">
        <v>6068</v>
      </c>
      <c r="F3042" s="469" t="str">
        <f t="shared" si="94"/>
        <v>other</v>
      </c>
      <c r="G3042" s="260">
        <v>2.0755375055555598E-3</v>
      </c>
      <c r="H3042" s="260">
        <v>0.2163905560928</v>
      </c>
      <c r="I3042" s="260">
        <v>3.2703667130000002E-4</v>
      </c>
      <c r="J3042" s="260">
        <v>1.7903447418121015E-4</v>
      </c>
      <c r="K3042" s="260">
        <v>0.218972165171331</v>
      </c>
      <c r="L3042" s="301">
        <f t="shared" si="95"/>
        <v>0.78829979461679167</v>
      </c>
      <c r="M3042" s="459">
        <f>IFERROR((Tableau1[[#This Row],[Scope 1
(kg CO2-eq)]]+Tableau1[[#This Row],[Scope 2 energy
(kg CO2-eq)]]+Tableau1[[#This Row],[Scope 2 Infrastructure
(kg CO2-eq)]])/Tableau1[[#This Row],[Total CO2-emissions
(kg CO2-eq)
for scope 3 use ]],"")</f>
        <v>0.99918238511485979</v>
      </c>
      <c r="N3042" s="436" t="s">
        <v>436</v>
      </c>
      <c r="O3042" s="259">
        <v>3.6</v>
      </c>
      <c r="P3042" s="259" t="s">
        <v>4258</v>
      </c>
      <c r="Q3042" s="259" t="s">
        <v>5280</v>
      </c>
    </row>
    <row r="3043" spans="1:17" ht="21.75" customHeight="1">
      <c r="A3043" s="301" t="s">
        <v>4258</v>
      </c>
      <c r="B3043" s="301" t="s">
        <v>5280</v>
      </c>
      <c r="C3043" s="316" t="s">
        <v>9102</v>
      </c>
      <c r="D3043" s="465" t="s">
        <v>436</v>
      </c>
      <c r="E3043" s="465" t="s">
        <v>6029</v>
      </c>
      <c r="F3043" s="469" t="str">
        <f t="shared" si="94"/>
        <v>other</v>
      </c>
      <c r="G3043" s="260">
        <v>7.2545213888888902E-4</v>
      </c>
      <c r="H3043" s="260">
        <v>0.18455178501319999</v>
      </c>
      <c r="I3043" s="260">
        <v>3.2772118940000003E-4</v>
      </c>
      <c r="J3043" s="260">
        <v>1.7178962175543803E-4</v>
      </c>
      <c r="K3043" s="260">
        <v>0.185776748201924</v>
      </c>
      <c r="L3043" s="301">
        <f t="shared" si="95"/>
        <v>0.66879629352692638</v>
      </c>
      <c r="M3043" s="459">
        <f>IFERROR((Tableau1[[#This Row],[Scope 1
(kg CO2-eq)]]+Tableau1[[#This Row],[Scope 2 energy
(kg CO2-eq)]]+Tableau1[[#This Row],[Scope 2 Infrastructure
(kg CO2-eq)]])/Tableau1[[#This Row],[Total CO2-emissions
(kg CO2-eq)
for scope 3 use ]],"")</f>
        <v>0.99907528868872009</v>
      </c>
      <c r="N3043" s="436" t="s">
        <v>436</v>
      </c>
      <c r="O3043" s="259">
        <v>3.6</v>
      </c>
      <c r="P3043" s="259" t="s">
        <v>4258</v>
      </c>
      <c r="Q3043" s="259" t="s">
        <v>5280</v>
      </c>
    </row>
    <row r="3044" spans="1:17" ht="21.75" customHeight="1">
      <c r="A3044" s="301" t="s">
        <v>4258</v>
      </c>
      <c r="B3044" s="301" t="s">
        <v>5280</v>
      </c>
      <c r="C3044" s="316" t="s">
        <v>9103</v>
      </c>
      <c r="D3044" s="465" t="s">
        <v>436</v>
      </c>
      <c r="E3044" s="465" t="s">
        <v>6027</v>
      </c>
      <c r="F3044" s="469" t="str">
        <f t="shared" si="94"/>
        <v>other</v>
      </c>
      <c r="G3044" s="260">
        <v>7.3766271944444395E-4</v>
      </c>
      <c r="H3044" s="260">
        <v>2.972907742E-3</v>
      </c>
      <c r="I3044" s="260">
        <v>3.2970955149999999E-4</v>
      </c>
      <c r="J3044" s="260">
        <v>1.7185514639287401E-4</v>
      </c>
      <c r="K3044" s="260">
        <v>4.2121346462477699E-3</v>
      </c>
      <c r="L3044" s="301">
        <f t="shared" si="95"/>
        <v>1.5163684726491973E-2</v>
      </c>
      <c r="M3044" s="459">
        <f>IFERROR((Tableau1[[#This Row],[Scope 1
(kg CO2-eq)]]+Tableau1[[#This Row],[Scope 2 energy
(kg CO2-eq)]]+Tableau1[[#This Row],[Scope 2 Infrastructure
(kg CO2-eq)]])/Tableau1[[#This Row],[Total CO2-emissions
(kg CO2-eq)
for scope 3 use ]],"")</f>
        <v>0.95920010927086197</v>
      </c>
      <c r="N3044" s="436" t="s">
        <v>436</v>
      </c>
      <c r="O3044" s="259">
        <v>3.6</v>
      </c>
      <c r="P3044" s="259" t="s">
        <v>4258</v>
      </c>
      <c r="Q3044" s="259" t="s">
        <v>5280</v>
      </c>
    </row>
    <row r="3045" spans="1:17" ht="21.75" customHeight="1">
      <c r="A3045" s="301" t="s">
        <v>4258</v>
      </c>
      <c r="B3045" s="301" t="s">
        <v>5280</v>
      </c>
      <c r="C3045" s="316" t="s">
        <v>9104</v>
      </c>
      <c r="D3045" s="465" t="s">
        <v>436</v>
      </c>
      <c r="E3045" s="465" t="s">
        <v>6078</v>
      </c>
      <c r="F3045" s="469" t="str">
        <f t="shared" si="94"/>
        <v>other</v>
      </c>
      <c r="G3045" s="260">
        <v>7.3785861111111102E-4</v>
      </c>
      <c r="H3045" s="260">
        <v>3.7579111107199997E-2</v>
      </c>
      <c r="I3045" s="260">
        <v>3.2909022559999998E-4</v>
      </c>
      <c r="J3045" s="260">
        <v>1.7185619759026594E-4</v>
      </c>
      <c r="K3045" s="260">
        <v>3.8817916600135102E-2</v>
      </c>
      <c r="L3045" s="301">
        <f t="shared" si="95"/>
        <v>0.13974449976048636</v>
      </c>
      <c r="M3045" s="459">
        <f>IFERROR((Tableau1[[#This Row],[Scope 1
(kg CO2-eq)]]+Tableau1[[#This Row],[Scope 2 energy
(kg CO2-eq)]]+Tableau1[[#This Row],[Scope 2 Infrastructure
(kg CO2-eq)]])/Tableau1[[#This Row],[Total CO2-emissions
(kg CO2-eq)
for scope 3 use ]],"")</f>
        <v>0.9955727490994869</v>
      </c>
      <c r="N3045" s="436" t="s">
        <v>436</v>
      </c>
      <c r="O3045" s="259">
        <v>3.6</v>
      </c>
      <c r="P3045" s="259" t="s">
        <v>4258</v>
      </c>
      <c r="Q3045" s="259" t="s">
        <v>5280</v>
      </c>
    </row>
    <row r="3046" spans="1:17" ht="21.75" customHeight="1">
      <c r="A3046" s="301" t="s">
        <v>4258</v>
      </c>
      <c r="B3046" s="301" t="s">
        <v>5280</v>
      </c>
      <c r="C3046" s="316" t="s">
        <v>9105</v>
      </c>
      <c r="D3046" s="465" t="s">
        <v>436</v>
      </c>
      <c r="E3046" s="465" t="s">
        <v>6069</v>
      </c>
      <c r="F3046" s="469" t="str">
        <f t="shared" si="94"/>
        <v>other</v>
      </c>
      <c r="G3046" s="260">
        <v>2.4600075500000001E-9</v>
      </c>
      <c r="H3046" s="260">
        <v>8.3648864118000002E-2</v>
      </c>
      <c r="I3046" s="260">
        <v>4.2314292900000002E-4</v>
      </c>
      <c r="J3046" s="260">
        <v>2.9246521063120703E-4</v>
      </c>
      <c r="K3046" s="260">
        <v>8.4364475067464695E-2</v>
      </c>
      <c r="L3046" s="301">
        <f t="shared" si="95"/>
        <v>0.30371211024287292</v>
      </c>
      <c r="M3046" s="459">
        <f>IFERROR((Tableau1[[#This Row],[Scope 1
(kg CO2-eq)]]+Tableau1[[#This Row],[Scope 2 energy
(kg CO2-eq)]]+Tableau1[[#This Row],[Scope 2 Infrastructure
(kg CO2-eq)]])/Tableau1[[#This Row],[Total CO2-emissions
(kg CO2-eq)
for scope 3 use ]],"")</f>
        <v>0.99653330907087057</v>
      </c>
      <c r="N3046" s="436" t="s">
        <v>436</v>
      </c>
      <c r="O3046" s="259">
        <v>3.6</v>
      </c>
      <c r="P3046" s="259" t="s">
        <v>4258</v>
      </c>
      <c r="Q3046" s="259" t="s">
        <v>5280</v>
      </c>
    </row>
    <row r="3047" spans="1:17" ht="21.75" customHeight="1">
      <c r="A3047" s="301" t="s">
        <v>4258</v>
      </c>
      <c r="B3047" s="301" t="s">
        <v>5280</v>
      </c>
      <c r="C3047" s="316" t="s">
        <v>9106</v>
      </c>
      <c r="D3047" s="465" t="s">
        <v>436</v>
      </c>
      <c r="E3047" s="465" t="s">
        <v>6025</v>
      </c>
      <c r="F3047" s="469" t="str">
        <f t="shared" si="94"/>
        <v>other</v>
      </c>
      <c r="G3047" s="260">
        <v>4.6469421166666699E-5</v>
      </c>
      <c r="H3047" s="260">
        <v>0.100694739772</v>
      </c>
      <c r="I3047" s="260">
        <v>3.2987253199999998E-4</v>
      </c>
      <c r="J3047" s="260">
        <v>1.6814605245900731E-4</v>
      </c>
      <c r="K3047" s="260">
        <v>0.10123922875444</v>
      </c>
      <c r="L3047" s="301">
        <f t="shared" si="95"/>
        <v>0.36446122351598398</v>
      </c>
      <c r="M3047" s="459">
        <f>IFERROR((Tableau1[[#This Row],[Scope 1
(kg CO2-eq)]]+Tableau1[[#This Row],[Scope 2 energy
(kg CO2-eq)]]+Tableau1[[#This Row],[Scope 2 Infrastructure
(kg CO2-eq)]])/Tableau1[[#This Row],[Total CO2-emissions
(kg CO2-eq)
for scope 3 use ]],"")</f>
        <v>0.9983391119100562</v>
      </c>
      <c r="N3047" s="436" t="s">
        <v>436</v>
      </c>
      <c r="O3047" s="259">
        <v>3.6</v>
      </c>
      <c r="P3047" s="259" t="s">
        <v>4258</v>
      </c>
      <c r="Q3047" s="259" t="s">
        <v>5280</v>
      </c>
    </row>
    <row r="3048" spans="1:17" ht="21.75" customHeight="1">
      <c r="A3048" s="301" t="s">
        <v>4258</v>
      </c>
      <c r="B3048" s="301" t="s">
        <v>5280</v>
      </c>
      <c r="C3048" s="316" t="s">
        <v>9107</v>
      </c>
      <c r="D3048" s="465" t="s">
        <v>436</v>
      </c>
      <c r="E3048" s="465" t="s">
        <v>6048</v>
      </c>
      <c r="F3048" s="469" t="str">
        <f t="shared" si="94"/>
        <v>other</v>
      </c>
      <c r="G3048" s="260">
        <v>7.4040520277777805E-4</v>
      </c>
      <c r="H3048" s="260">
        <v>0.31159363826879999</v>
      </c>
      <c r="I3048" s="260">
        <v>3.3013330080000001E-4</v>
      </c>
      <c r="J3048" s="260">
        <v>1.7186986315636198E-4</v>
      </c>
      <c r="K3048" s="260">
        <v>0.31283604600285397</v>
      </c>
      <c r="L3048" s="301">
        <f t="shared" si="95"/>
        <v>1.1262097656102743</v>
      </c>
      <c r="M3048" s="459">
        <f>IFERROR((Tableau1[[#This Row],[Scope 1
(kg CO2-eq)]]+Tableau1[[#This Row],[Scope 2 energy
(kg CO2-eq)]]+Tableau1[[#This Row],[Scope 2 Infrastructure
(kg CO2-eq)]])/Tableau1[[#This Row],[Total CO2-emissions
(kg CO2-eq)
for scope 3 use ]],"")</f>
        <v>0.99945060924828777</v>
      </c>
      <c r="N3048" s="436" t="s">
        <v>436</v>
      </c>
      <c r="O3048" s="259">
        <v>3.6</v>
      </c>
      <c r="P3048" s="259" t="s">
        <v>4258</v>
      </c>
      <c r="Q3048" s="259" t="s">
        <v>5280</v>
      </c>
    </row>
    <row r="3049" spans="1:17" ht="21.75" customHeight="1">
      <c r="A3049" s="301" t="s">
        <v>4258</v>
      </c>
      <c r="B3049" s="301" t="s">
        <v>5280</v>
      </c>
      <c r="C3049" s="316" t="s">
        <v>9108</v>
      </c>
      <c r="D3049" s="465" t="s">
        <v>436</v>
      </c>
      <c r="E3049" s="465" t="s">
        <v>6030</v>
      </c>
      <c r="F3049" s="469" t="str">
        <f t="shared" si="94"/>
        <v>other</v>
      </c>
      <c r="G3049" s="260">
        <v>7.3694444999999995E-4</v>
      </c>
      <c r="H3049" s="260">
        <v>0.1751087720733</v>
      </c>
      <c r="I3049" s="260">
        <v>3.295791671E-4</v>
      </c>
      <c r="J3049" s="260">
        <v>1.71851292002436E-4</v>
      </c>
      <c r="K3049" s="260">
        <v>0.176347147972093</v>
      </c>
      <c r="L3049" s="301">
        <f t="shared" si="95"/>
        <v>0.63484973269953482</v>
      </c>
      <c r="M3049" s="459">
        <f>IFERROR((Tableau1[[#This Row],[Scope 1
(kg CO2-eq)]]+Tableau1[[#This Row],[Scope 2 energy
(kg CO2-eq)]]+Tableau1[[#This Row],[Scope 2 Infrastructure
(kg CO2-eq)]])/Tableau1[[#This Row],[Total CO2-emissions
(kg CO2-eq)
for scope 3 use ]],"")</f>
        <v>0.99902548873815533</v>
      </c>
      <c r="N3049" s="436" t="s">
        <v>436</v>
      </c>
      <c r="O3049" s="259">
        <v>3.6</v>
      </c>
      <c r="P3049" s="259" t="s">
        <v>4258</v>
      </c>
      <c r="Q3049" s="259" t="s">
        <v>5280</v>
      </c>
    </row>
    <row r="3050" spans="1:17" ht="21.75" customHeight="1">
      <c r="A3050" s="301" t="s">
        <v>4258</v>
      </c>
      <c r="B3050" s="301" t="s">
        <v>5280</v>
      </c>
      <c r="C3050" s="316" t="s">
        <v>9109</v>
      </c>
      <c r="D3050" s="465" t="s">
        <v>436</v>
      </c>
      <c r="E3050" s="465" t="s">
        <v>6040</v>
      </c>
      <c r="F3050" s="469" t="str">
        <f t="shared" si="94"/>
        <v>other</v>
      </c>
      <c r="G3050" s="260">
        <v>7.5209340555555605E-4</v>
      </c>
      <c r="H3050" s="260">
        <v>0.181626998905</v>
      </c>
      <c r="I3050" s="260">
        <v>3.3202387459999998E-4</v>
      </c>
      <c r="J3050" s="260">
        <v>1.71932584600752E-4</v>
      </c>
      <c r="K3050" s="260">
        <v>0.18288304861954299</v>
      </c>
      <c r="L3050" s="301">
        <f t="shared" si="95"/>
        <v>0.65837897503035481</v>
      </c>
      <c r="M3050" s="459">
        <f>IFERROR((Tableau1[[#This Row],[Scope 1
(kg CO2-eq)]]+Tableau1[[#This Row],[Scope 2 energy
(kg CO2-eq)]]+Tableau1[[#This Row],[Scope 2 Infrastructure
(kg CO2-eq)]])/Tableau1[[#This Row],[Total CO2-emissions
(kg CO2-eq)
for scope 3 use ]],"")</f>
        <v>0.99905987768858151</v>
      </c>
      <c r="N3050" s="436" t="s">
        <v>436</v>
      </c>
      <c r="O3050" s="259">
        <v>3.6</v>
      </c>
      <c r="P3050" s="259" t="s">
        <v>4258</v>
      </c>
      <c r="Q3050" s="259" t="s">
        <v>5280</v>
      </c>
    </row>
    <row r="3051" spans="1:17" ht="21.75" customHeight="1">
      <c r="A3051" s="301" t="s">
        <v>4258</v>
      </c>
      <c r="B3051" s="301" t="s">
        <v>5280</v>
      </c>
      <c r="C3051" s="316" t="s">
        <v>9110</v>
      </c>
      <c r="D3051" s="465" t="s">
        <v>436</v>
      </c>
      <c r="E3051" s="465" t="s">
        <v>6041</v>
      </c>
      <c r="F3051" s="469" t="str">
        <f t="shared" si="94"/>
        <v>other</v>
      </c>
      <c r="G3051" s="260">
        <v>7.4771849166666699E-4</v>
      </c>
      <c r="H3051" s="260">
        <v>0.19219637914750001</v>
      </c>
      <c r="I3051" s="260">
        <v>3.3133935649999998E-4</v>
      </c>
      <c r="J3051" s="260">
        <v>1.7190910785899705E-4</v>
      </c>
      <c r="K3051" s="260">
        <v>0.19344734588919801</v>
      </c>
      <c r="L3051" s="301">
        <f t="shared" si="95"/>
        <v>0.69641044520111284</v>
      </c>
      <c r="M3051" s="459">
        <f>IFERROR((Tableau1[[#This Row],[Scope 1
(kg CO2-eq)]]+Tableau1[[#This Row],[Scope 2 energy
(kg CO2-eq)]]+Tableau1[[#This Row],[Scope 2 Infrastructure
(kg CO2-eq)]])/Tableau1[[#This Row],[Total CO2-emissions
(kg CO2-eq)
for scope 3 use ]],"")</f>
        <v>0.9991113401285443</v>
      </c>
      <c r="N3051" s="436" t="s">
        <v>436</v>
      </c>
      <c r="O3051" s="259">
        <v>3.6</v>
      </c>
      <c r="P3051" s="259" t="s">
        <v>4258</v>
      </c>
      <c r="Q3051" s="259" t="s">
        <v>5280</v>
      </c>
    </row>
    <row r="3052" spans="1:17" ht="21.75" customHeight="1">
      <c r="A3052" s="301" t="s">
        <v>4258</v>
      </c>
      <c r="B3052" s="301" t="s">
        <v>5280</v>
      </c>
      <c r="C3052" s="316" t="s">
        <v>9111</v>
      </c>
      <c r="D3052" s="465" t="s">
        <v>436</v>
      </c>
      <c r="E3052" s="465" t="s">
        <v>6042</v>
      </c>
      <c r="F3052" s="469" t="str">
        <f t="shared" si="94"/>
        <v>other</v>
      </c>
      <c r="G3052" s="260">
        <v>2.1290812277777798E-3</v>
      </c>
      <c r="H3052" s="260">
        <v>0.25408699751250002</v>
      </c>
      <c r="I3052" s="260">
        <v>3.3003551250000002E-4</v>
      </c>
      <c r="J3052" s="260">
        <v>1.7932180146836008E-4</v>
      </c>
      <c r="K3052" s="260">
        <v>0.25672543828339001</v>
      </c>
      <c r="L3052" s="301">
        <f t="shared" si="95"/>
        <v>0.92421157782020402</v>
      </c>
      <c r="M3052" s="459">
        <f>IFERROR((Tableau1[[#This Row],[Scope 1
(kg CO2-eq)]]+Tableau1[[#This Row],[Scope 2 energy
(kg CO2-eq)]]+Tableau1[[#This Row],[Scope 2 Infrastructure
(kg CO2-eq)]])/Tableau1[[#This Row],[Total CO2-emissions
(kg CO2-eq)
for scope 3 use ]],"")</f>
        <v>0.99930149488959386</v>
      </c>
      <c r="N3052" s="436" t="s">
        <v>436</v>
      </c>
      <c r="O3052" s="259">
        <v>3.6</v>
      </c>
      <c r="P3052" s="259" t="s">
        <v>4258</v>
      </c>
      <c r="Q3052" s="259" t="s">
        <v>5280</v>
      </c>
    </row>
    <row r="3053" spans="1:17" ht="21.75" customHeight="1">
      <c r="A3053" s="301" t="s">
        <v>4258</v>
      </c>
      <c r="B3053" s="301" t="s">
        <v>5280</v>
      </c>
      <c r="C3053" s="316" t="s">
        <v>9112</v>
      </c>
      <c r="D3053" s="465" t="s">
        <v>436</v>
      </c>
      <c r="E3053" s="465" t="s">
        <v>6028</v>
      </c>
      <c r="F3053" s="469" t="str">
        <f t="shared" si="94"/>
        <v>other</v>
      </c>
      <c r="G3053" s="260">
        <v>7.3648736944444397E-4</v>
      </c>
      <c r="H3053" s="260">
        <v>8.8969137146999999E-3</v>
      </c>
      <c r="I3053" s="260">
        <v>3.295139749E-4</v>
      </c>
      <c r="J3053" s="260">
        <v>1.7184883920852206E-4</v>
      </c>
      <c r="K3053" s="260">
        <v>1.0134760708725699E-2</v>
      </c>
      <c r="L3053" s="301">
        <f t="shared" si="95"/>
        <v>3.648513855141252E-2</v>
      </c>
      <c r="M3053" s="459">
        <f>IFERROR((Tableau1[[#This Row],[Scope 1
(kg CO2-eq)]]+Tableau1[[#This Row],[Scope 2 energy
(kg CO2-eq)]]+Tableau1[[#This Row],[Scope 2 Infrastructure
(kg CO2-eq)]])/Tableau1[[#This Row],[Total CO2-emissions
(kg CO2-eq)
for scope 3 use ]],"")</f>
        <v>0.98304393615003638</v>
      </c>
      <c r="N3053" s="436" t="s">
        <v>436</v>
      </c>
      <c r="O3053" s="259">
        <v>3.6</v>
      </c>
      <c r="P3053" s="259" t="s">
        <v>4258</v>
      </c>
      <c r="Q3053" s="259" t="s">
        <v>5280</v>
      </c>
    </row>
    <row r="3054" spans="1:17" ht="21.75" customHeight="1">
      <c r="A3054" s="301" t="s">
        <v>4258</v>
      </c>
      <c r="B3054" s="301" t="s">
        <v>5280</v>
      </c>
      <c r="C3054" s="316" t="s">
        <v>9113</v>
      </c>
      <c r="D3054" s="465" t="s">
        <v>436</v>
      </c>
      <c r="E3054" s="465" t="s">
        <v>6054</v>
      </c>
      <c r="F3054" s="469" t="str">
        <f t="shared" si="94"/>
        <v>other</v>
      </c>
      <c r="G3054" s="260">
        <v>7.3080651111111098E-4</v>
      </c>
      <c r="H3054" s="260">
        <v>0.12170084722710001</v>
      </c>
      <c r="I3054" s="260">
        <v>3.2860128410000002E-4</v>
      </c>
      <c r="J3054" s="260">
        <v>1.7181835448415298E-4</v>
      </c>
      <c r="K3054" s="260">
        <v>0.122932073160073</v>
      </c>
      <c r="L3054" s="301">
        <f t="shared" si="95"/>
        <v>0.44255546337626278</v>
      </c>
      <c r="M3054" s="459">
        <f>IFERROR((Tableau1[[#This Row],[Scope 1
(kg CO2-eq)]]+Tableau1[[#This Row],[Scope 2 energy
(kg CO2-eq)]]+Tableau1[[#This Row],[Scope 2 Infrastructure
(kg CO2-eq)]])/Tableau1[[#This Row],[Total CO2-emissions
(kg CO2-eq)
for scope 3 use ]],"")</f>
        <v>0.99860233270825793</v>
      </c>
      <c r="N3054" s="436" t="s">
        <v>436</v>
      </c>
      <c r="O3054" s="259">
        <v>3.6</v>
      </c>
      <c r="P3054" s="259" t="s">
        <v>4258</v>
      </c>
      <c r="Q3054" s="259" t="s">
        <v>5280</v>
      </c>
    </row>
    <row r="3055" spans="1:17" ht="21.75" customHeight="1">
      <c r="A3055" s="301" t="s">
        <v>4258</v>
      </c>
      <c r="B3055" s="301" t="s">
        <v>5280</v>
      </c>
      <c r="C3055" s="316" t="s">
        <v>9114</v>
      </c>
      <c r="D3055" s="465" t="s">
        <v>436</v>
      </c>
      <c r="E3055" s="465" t="s">
        <v>6049</v>
      </c>
      <c r="F3055" s="469" t="str">
        <f t="shared" si="94"/>
        <v>other</v>
      </c>
      <c r="G3055" s="260">
        <v>7.2479916666666705E-4</v>
      </c>
      <c r="H3055" s="260">
        <v>7.9453126857200004E-2</v>
      </c>
      <c r="I3055" s="260">
        <v>3.2762340109999998E-4</v>
      </c>
      <c r="J3055" s="260">
        <v>1.7178611776413096E-4</v>
      </c>
      <c r="K3055" s="260">
        <v>8.0677335143228196E-2</v>
      </c>
      <c r="L3055" s="301">
        <f t="shared" si="95"/>
        <v>0.29043840651562153</v>
      </c>
      <c r="M3055" s="459">
        <f>IFERROR((Tableau1[[#This Row],[Scope 1
(kg CO2-eq)]]+Tableau1[[#This Row],[Scope 2 energy
(kg CO2-eq)]]+Tableau1[[#This Row],[Scope 2 Infrastructure
(kg CO2-eq)]])/Tableau1[[#This Row],[Total CO2-emissions
(kg CO2-eq)
for scope 3 use ]],"")</f>
        <v>0.99787070658746291</v>
      </c>
      <c r="N3055" s="436" t="s">
        <v>436</v>
      </c>
      <c r="O3055" s="259">
        <v>3.6</v>
      </c>
      <c r="P3055" s="259" t="s">
        <v>4258</v>
      </c>
      <c r="Q3055" s="259" t="s">
        <v>5280</v>
      </c>
    </row>
    <row r="3056" spans="1:17" ht="21.75" customHeight="1">
      <c r="A3056" s="301" t="s">
        <v>4258</v>
      </c>
      <c r="B3056" s="301" t="s">
        <v>5280</v>
      </c>
      <c r="C3056" s="316" t="s">
        <v>9115</v>
      </c>
      <c r="D3056" s="465" t="s">
        <v>436</v>
      </c>
      <c r="E3056" s="465" t="s">
        <v>6070</v>
      </c>
      <c r="F3056" s="469" t="str">
        <f t="shared" si="94"/>
        <v>other</v>
      </c>
      <c r="G3056" s="260">
        <v>2.10720665833333E-3</v>
      </c>
      <c r="H3056" s="260">
        <v>0.2184056516257</v>
      </c>
      <c r="I3056" s="260">
        <v>3.287968607E-4</v>
      </c>
      <c r="J3056" s="260">
        <v>1.7920441775959002E-4</v>
      </c>
      <c r="K3056" s="260">
        <v>0.22102086046067801</v>
      </c>
      <c r="L3056" s="301">
        <f t="shared" si="95"/>
        <v>0.7956750976584408</v>
      </c>
      <c r="M3056" s="459">
        <f>IFERROR((Tableau1[[#This Row],[Scope 1
(kg CO2-eq)]]+Tableau1[[#This Row],[Scope 2 energy
(kg CO2-eq)]]+Tableau1[[#This Row],[Scope 2 Infrastructure
(kg CO2-eq)]])/Tableau1[[#This Row],[Total CO2-emissions
(kg CO2-eq)
for scope 3 use ]],"")</f>
        <v>0.99918919275053431</v>
      </c>
      <c r="N3056" s="436" t="s">
        <v>436</v>
      </c>
      <c r="O3056" s="259">
        <v>3.6</v>
      </c>
      <c r="P3056" s="259" t="s">
        <v>4258</v>
      </c>
      <c r="Q3056" s="259" t="s">
        <v>5280</v>
      </c>
    </row>
    <row r="3057" spans="1:17" ht="21.75" customHeight="1">
      <c r="A3057" s="301" t="s">
        <v>4258</v>
      </c>
      <c r="B3057" s="301" t="s">
        <v>5280</v>
      </c>
      <c r="C3057" s="316" t="s">
        <v>9116</v>
      </c>
      <c r="D3057" s="465" t="s">
        <v>436</v>
      </c>
      <c r="E3057" s="465" t="s">
        <v>6071</v>
      </c>
      <c r="F3057" s="469" t="str">
        <f t="shared" si="94"/>
        <v>other</v>
      </c>
      <c r="G3057" s="260">
        <v>7.5248518888888902E-4</v>
      </c>
      <c r="H3057" s="260">
        <v>0.22015075902119999</v>
      </c>
      <c r="I3057" s="260">
        <v>3.3208906679999998E-4</v>
      </c>
      <c r="J3057" s="260">
        <v>1.7193468699553598E-4</v>
      </c>
      <c r="K3057" s="260">
        <v>0.22140726830399901</v>
      </c>
      <c r="L3057" s="301">
        <f t="shared" si="95"/>
        <v>0.79706616589439649</v>
      </c>
      <c r="M3057" s="459">
        <f>IFERROR((Tableau1[[#This Row],[Scope 1
(kg CO2-eq)]]+Tableau1[[#This Row],[Scope 2 energy
(kg CO2-eq)]]+Tableau1[[#This Row],[Scope 2 Infrastructure
(kg CO2-eq)]])/Tableau1[[#This Row],[Total CO2-emissions
(kg CO2-eq)
for scope 3 use ]],"")</f>
        <v>0.99922344452182099</v>
      </c>
      <c r="N3057" s="436" t="s">
        <v>436</v>
      </c>
      <c r="O3057" s="259">
        <v>3.6</v>
      </c>
      <c r="P3057" s="259" t="s">
        <v>4258</v>
      </c>
      <c r="Q3057" s="259" t="s">
        <v>5280</v>
      </c>
    </row>
    <row r="3058" spans="1:17" ht="21.75" customHeight="1">
      <c r="A3058" s="301" t="s">
        <v>4258</v>
      </c>
      <c r="B3058" s="301" t="s">
        <v>5280</v>
      </c>
      <c r="C3058" s="316" t="s">
        <v>9117</v>
      </c>
      <c r="D3058" s="465" t="s">
        <v>436</v>
      </c>
      <c r="E3058" s="465" t="s">
        <v>6021</v>
      </c>
      <c r="F3058" s="469" t="str">
        <f t="shared" si="94"/>
        <v>other</v>
      </c>
      <c r="G3058" s="260">
        <v>7.5718658888888901E-4</v>
      </c>
      <c r="H3058" s="260">
        <v>0.26255190066239997</v>
      </c>
      <c r="I3058" s="260">
        <v>3.3287137319999997E-4</v>
      </c>
      <c r="J3058" s="260">
        <v>1.7195991573294494E-4</v>
      </c>
      <c r="K3058" s="260">
        <v>0.26381391893765599</v>
      </c>
      <c r="L3058" s="301">
        <f t="shared" si="95"/>
        <v>0.94973010817556158</v>
      </c>
      <c r="M3058" s="459">
        <f>IFERROR((Tableau1[[#This Row],[Scope 1
(kg CO2-eq)]]+Tableau1[[#This Row],[Scope 2 energy
(kg CO2-eq)]]+Tableau1[[#This Row],[Scope 2 Infrastructure
(kg CO2-eq)]])/Tableau1[[#This Row],[Total CO2-emissions
(kg CO2-eq)
for scope 3 use ]],"")</f>
        <v>0.9993481757374304</v>
      </c>
      <c r="N3058" s="436" t="s">
        <v>436</v>
      </c>
      <c r="O3058" s="259">
        <v>3.6</v>
      </c>
      <c r="P3058" s="259" t="s">
        <v>4258</v>
      </c>
      <c r="Q3058" s="259" t="s">
        <v>5280</v>
      </c>
    </row>
    <row r="3059" spans="1:17" ht="21.75" customHeight="1">
      <c r="A3059" s="301" t="s">
        <v>4258</v>
      </c>
      <c r="B3059" s="301" t="s">
        <v>5280</v>
      </c>
      <c r="C3059" s="316" t="s">
        <v>9118</v>
      </c>
      <c r="D3059" s="465" t="s">
        <v>436</v>
      </c>
      <c r="E3059" s="465" t="s">
        <v>6072</v>
      </c>
      <c r="F3059" s="469" t="str">
        <f t="shared" si="94"/>
        <v>other</v>
      </c>
      <c r="G3059" s="260">
        <v>2.0874216000000001E-3</v>
      </c>
      <c r="H3059" s="260">
        <v>0.2311005867183</v>
      </c>
      <c r="I3059" s="260">
        <v>3.2768859329999997E-4</v>
      </c>
      <c r="J3059" s="260">
        <v>1.7909824682298993E-4</v>
      </c>
      <c r="K3059" s="260">
        <v>0.23369479610506999</v>
      </c>
      <c r="L3059" s="301">
        <f t="shared" si="95"/>
        <v>0.84130126597825194</v>
      </c>
      <c r="M3059" s="459">
        <f>IFERROR((Tableau1[[#This Row],[Scope 1
(kg CO2-eq)]]+Tableau1[[#This Row],[Scope 2 energy
(kg CO2-eq)]]+Tableau1[[#This Row],[Scope 2 Infrastructure
(kg CO2-eq)]])/Tableau1[[#This Row],[Total CO2-emissions
(kg CO2-eq)
for scope 3 use ]],"")</f>
        <v>0.9992336192484601</v>
      </c>
      <c r="N3059" s="436" t="s">
        <v>436</v>
      </c>
      <c r="O3059" s="259">
        <v>3.6</v>
      </c>
      <c r="P3059" s="259" t="s">
        <v>4258</v>
      </c>
      <c r="Q3059" s="259" t="s">
        <v>5280</v>
      </c>
    </row>
    <row r="3060" spans="1:17" ht="21.75" customHeight="1">
      <c r="A3060" s="301" t="s">
        <v>4258</v>
      </c>
      <c r="B3060" s="301" t="s">
        <v>5280</v>
      </c>
      <c r="C3060" s="316" t="s">
        <v>9119</v>
      </c>
      <c r="D3060" s="465" t="s">
        <v>436</v>
      </c>
      <c r="E3060" s="465" t="s">
        <v>6073</v>
      </c>
      <c r="F3060" s="469" t="str">
        <f t="shared" si="94"/>
        <v>other</v>
      </c>
      <c r="G3060" s="260">
        <v>7.76253377777778E-4</v>
      </c>
      <c r="H3060" s="260">
        <v>0.1003755743224</v>
      </c>
      <c r="I3060" s="260">
        <v>3.3603319490000001E-4</v>
      </c>
      <c r="J3060" s="260">
        <v>1.7206223227910096E-4</v>
      </c>
      <c r="K3060" s="260">
        <v>0.101659923387259</v>
      </c>
      <c r="L3060" s="301">
        <f t="shared" si="95"/>
        <v>0.36597572419413243</v>
      </c>
      <c r="M3060" s="459">
        <f>IFERROR((Tableau1[[#This Row],[Scope 1
(kg CO2-eq)]]+Tableau1[[#This Row],[Scope 2 energy
(kg CO2-eq)]]+Tableau1[[#This Row],[Scope 2 Infrastructure
(kg CO2-eq)]])/Tableau1[[#This Row],[Total CO2-emissions
(kg CO2-eq)
for scope 3 use ]],"")</f>
        <v>0.99830746978309459</v>
      </c>
      <c r="N3060" s="436" t="s">
        <v>436</v>
      </c>
      <c r="O3060" s="259">
        <v>3.6</v>
      </c>
      <c r="P3060" s="259" t="s">
        <v>4258</v>
      </c>
      <c r="Q3060" s="259" t="s">
        <v>5280</v>
      </c>
    </row>
    <row r="3061" spans="1:17" ht="21.75" customHeight="1">
      <c r="A3061" s="301" t="s">
        <v>4258</v>
      </c>
      <c r="B3061" s="301" t="s">
        <v>5280</v>
      </c>
      <c r="C3061" s="316" t="s">
        <v>9120</v>
      </c>
      <c r="D3061" s="465" t="s">
        <v>436</v>
      </c>
      <c r="E3061" s="465" t="s">
        <v>6074</v>
      </c>
      <c r="F3061" s="469" t="str">
        <f t="shared" si="94"/>
        <v>other</v>
      </c>
      <c r="G3061" s="260">
        <v>7.5287697222222198E-4</v>
      </c>
      <c r="H3061" s="260">
        <v>0.145340217617</v>
      </c>
      <c r="I3061" s="260">
        <v>3.3215425899999997E-4</v>
      </c>
      <c r="J3061" s="260">
        <v>1.7193678939032007E-4</v>
      </c>
      <c r="K3061" s="260">
        <v>0.14659718593875801</v>
      </c>
      <c r="L3061" s="301">
        <f t="shared" si="95"/>
        <v>0.52774986937952884</v>
      </c>
      <c r="M3061" s="459">
        <f>IFERROR((Tableau1[[#This Row],[Scope 1
(kg CO2-eq)]]+Tableau1[[#This Row],[Scope 2 energy
(kg CO2-eq)]]+Tableau1[[#This Row],[Scope 2 Infrastructure
(kg CO2-eq)]])/Tableau1[[#This Row],[Total CO2-emissions
(kg CO2-eq)
for scope 3 use ]],"")</f>
        <v>0.99882714603670764</v>
      </c>
      <c r="N3061" s="436" t="s">
        <v>436</v>
      </c>
      <c r="O3061" s="259">
        <v>3.6</v>
      </c>
      <c r="P3061" s="259" t="s">
        <v>4258</v>
      </c>
      <c r="Q3061" s="259" t="s">
        <v>5280</v>
      </c>
    </row>
    <row r="3062" spans="1:17" ht="21.75" customHeight="1">
      <c r="A3062" s="301" t="s">
        <v>4258</v>
      </c>
      <c r="B3062" s="301" t="s">
        <v>5280</v>
      </c>
      <c r="C3062" s="316" t="s">
        <v>9121</v>
      </c>
      <c r="D3062" s="465" t="s">
        <v>436</v>
      </c>
      <c r="E3062" s="465" t="s">
        <v>6015</v>
      </c>
      <c r="F3062" s="469" t="str">
        <f t="shared" si="94"/>
        <v>other</v>
      </c>
      <c r="G3062" s="260">
        <v>8.7139143055555595E-4</v>
      </c>
      <c r="H3062" s="260">
        <v>0.19954545071310001</v>
      </c>
      <c r="I3062" s="260">
        <v>3.2866647630000001E-4</v>
      </c>
      <c r="J3062" s="260">
        <v>1.7257276381249401E-4</v>
      </c>
      <c r="K3062" s="260">
        <v>0.20091808131646499</v>
      </c>
      <c r="L3062" s="301">
        <f t="shared" si="95"/>
        <v>0.72330509273927401</v>
      </c>
      <c r="M3062" s="459">
        <f>IFERROR((Tableau1[[#This Row],[Scope 1
(kg CO2-eq)]]+Tableau1[[#This Row],[Scope 2 energy
(kg CO2-eq)]]+Tableau1[[#This Row],[Scope 2 Infrastructure
(kg CO2-eq)]])/Tableau1[[#This Row],[Total CO2-emissions
(kg CO2-eq)
for scope 3 use ]],"")</f>
        <v>0.99914107931262996</v>
      </c>
      <c r="N3062" s="436" t="s">
        <v>436</v>
      </c>
      <c r="O3062" s="259">
        <v>3.6</v>
      </c>
      <c r="P3062" s="259" t="s">
        <v>4258</v>
      </c>
      <c r="Q3062" s="259" t="s">
        <v>5280</v>
      </c>
    </row>
    <row r="3063" spans="1:17" ht="21.75" customHeight="1">
      <c r="A3063" s="301" t="s">
        <v>4258</v>
      </c>
      <c r="B3063" s="301" t="s">
        <v>5280</v>
      </c>
      <c r="C3063" s="316" t="s">
        <v>9122</v>
      </c>
      <c r="D3063" s="465" t="s">
        <v>436</v>
      </c>
      <c r="E3063" s="465" t="s">
        <v>6075</v>
      </c>
      <c r="F3063" s="469" t="str">
        <f t="shared" si="94"/>
        <v>other</v>
      </c>
      <c r="G3063" s="260">
        <v>7.4190703888888905E-4</v>
      </c>
      <c r="H3063" s="260">
        <v>0.30219466953759999</v>
      </c>
      <c r="I3063" s="260">
        <v>3.3039406959999999E-4</v>
      </c>
      <c r="J3063" s="260">
        <v>1.7187792233636697E-4</v>
      </c>
      <c r="K3063" s="260">
        <v>0.30343884831441997</v>
      </c>
      <c r="L3063" s="301">
        <f t="shared" si="95"/>
        <v>1.0923798539319118</v>
      </c>
      <c r="M3063" s="459">
        <f>IFERROR((Tableau1[[#This Row],[Scope 1
(kg CO2-eq)]]+Tableau1[[#This Row],[Scope 2 energy
(kg CO2-eq)]]+Tableau1[[#This Row],[Scope 2 Infrastructure
(kg CO2-eq)]])/Tableau1[[#This Row],[Total CO2-emissions
(kg CO2-eq)
for scope 3 use ]],"")</f>
        <v>0.99943356735867583</v>
      </c>
      <c r="N3063" s="436" t="s">
        <v>436</v>
      </c>
      <c r="O3063" s="259">
        <v>3.6</v>
      </c>
      <c r="P3063" s="259" t="s">
        <v>4258</v>
      </c>
      <c r="Q3063" s="259" t="s">
        <v>5280</v>
      </c>
    </row>
    <row r="3064" spans="1:17" ht="21.75" customHeight="1">
      <c r="A3064" s="301" t="s">
        <v>5180</v>
      </c>
      <c r="B3064" s="301" t="s">
        <v>5279</v>
      </c>
      <c r="C3064" s="316" t="s">
        <v>9123</v>
      </c>
      <c r="D3064" s="465" t="s">
        <v>436</v>
      </c>
      <c r="E3064" s="465" t="s">
        <v>700</v>
      </c>
      <c r="F3064" s="469" t="str">
        <f t="shared" si="94"/>
        <v>CH</v>
      </c>
      <c r="G3064" s="260">
        <v>3.3043006333333298E-4</v>
      </c>
      <c r="H3064" s="260">
        <v>8.3549438280000003E-3</v>
      </c>
      <c r="I3064" s="260">
        <v>3.2915036879999998E-4</v>
      </c>
      <c r="J3064" s="260">
        <v>1.69922594876009E-4</v>
      </c>
      <c r="K3064" s="260">
        <v>9.1844469745118399E-3</v>
      </c>
      <c r="L3064" s="301">
        <f t="shared" si="95"/>
        <v>3.3064009108242622E-2</v>
      </c>
      <c r="M3064" s="459">
        <f>IFERROR((Tableau1[[#This Row],[Scope 1
(kg CO2-eq)]]+Tableau1[[#This Row],[Scope 2 energy
(kg CO2-eq)]]+Tableau1[[#This Row],[Scope 2 Infrastructure
(kg CO2-eq)]])/Tableau1[[#This Row],[Total CO2-emissions
(kg CO2-eq)
for scope 3 use ]],"")</f>
        <v>0.9814988627132295</v>
      </c>
      <c r="N3064" s="436" t="s">
        <v>436</v>
      </c>
      <c r="O3064" s="259">
        <v>3.6</v>
      </c>
      <c r="P3064" s="259" t="s">
        <v>5180</v>
      </c>
      <c r="Q3064" s="259" t="s">
        <v>5279</v>
      </c>
    </row>
    <row r="3065" spans="1:17" ht="21.75" customHeight="1">
      <c r="A3065" s="301" t="s">
        <v>5180</v>
      </c>
      <c r="B3065" s="301" t="s">
        <v>5279</v>
      </c>
      <c r="C3065" s="316" t="s">
        <v>9124</v>
      </c>
      <c r="D3065" s="465" t="s">
        <v>436</v>
      </c>
      <c r="E3065" s="465" t="s">
        <v>700</v>
      </c>
      <c r="F3065" s="469" t="str">
        <f t="shared" si="94"/>
        <v>CH</v>
      </c>
      <c r="G3065" s="260">
        <v>3.3043006333333298E-4</v>
      </c>
      <c r="H3065" s="260">
        <v>1.10626841556E-2</v>
      </c>
      <c r="I3065" s="260">
        <v>3.2915036879999998E-4</v>
      </c>
      <c r="J3065" s="260">
        <v>1.69922594876009E-4</v>
      </c>
      <c r="K3065" s="260">
        <v>1.1892187716787499E-2</v>
      </c>
      <c r="L3065" s="301">
        <f t="shared" si="95"/>
        <v>4.2811875780435001E-2</v>
      </c>
      <c r="M3065" s="459">
        <f>IFERROR((Tableau1[[#This Row],[Scope 1
(kg CO2-eq)]]+Tableau1[[#This Row],[Scope 2 energy
(kg CO2-eq)]]+Tableau1[[#This Row],[Scope 2 Infrastructure
(kg CO2-eq)]])/Tableau1[[#This Row],[Total CO2-emissions
(kg CO2-eq)
for scope 3 use ]],"")</f>
        <v>0.98571136504898116</v>
      </c>
      <c r="N3065" s="436" t="s">
        <v>436</v>
      </c>
      <c r="O3065" s="259">
        <v>3.6</v>
      </c>
      <c r="P3065" s="259" t="s">
        <v>5180</v>
      </c>
      <c r="Q3065" s="259" t="s">
        <v>5279</v>
      </c>
    </row>
    <row r="3066" spans="1:17" ht="21.75" customHeight="1">
      <c r="A3066" s="301" t="s">
        <v>5180</v>
      </c>
      <c r="B3066" s="301" t="s">
        <v>5279</v>
      </c>
      <c r="C3066" s="316" t="s">
        <v>9125</v>
      </c>
      <c r="D3066" s="465" t="s">
        <v>436</v>
      </c>
      <c r="E3066" s="465" t="s">
        <v>700</v>
      </c>
      <c r="F3066" s="469" t="str">
        <f t="shared" si="94"/>
        <v>CH</v>
      </c>
      <c r="G3066" s="260">
        <v>3.3043006333333298E-4</v>
      </c>
      <c r="H3066" s="260">
        <v>1.2084354354600001E-2</v>
      </c>
      <c r="I3066" s="260">
        <v>3.2915036879999998E-4</v>
      </c>
      <c r="J3066" s="260">
        <v>1.69922594876009E-4</v>
      </c>
      <c r="K3066" s="260">
        <v>1.29138573433542E-2</v>
      </c>
      <c r="L3066" s="301">
        <f t="shared" si="95"/>
        <v>4.6489886436075122E-2</v>
      </c>
      <c r="M3066" s="459">
        <f>IFERROR((Tableau1[[#This Row],[Scope 1
(kg CO2-eq)]]+Tableau1[[#This Row],[Scope 2 energy
(kg CO2-eq)]]+Tableau1[[#This Row],[Scope 2 Infrastructure
(kg CO2-eq)]])/Tableau1[[#This Row],[Total CO2-emissions
(kg CO2-eq)
for scope 3 use ]],"")</f>
        <v>0.98684184344747206</v>
      </c>
      <c r="N3066" s="436" t="s">
        <v>436</v>
      </c>
      <c r="O3066" s="259">
        <v>3.6</v>
      </c>
      <c r="P3066" s="259" t="s">
        <v>5180</v>
      </c>
      <c r="Q3066" s="259" t="s">
        <v>5279</v>
      </c>
    </row>
    <row r="3067" spans="1:17" ht="21.75" customHeight="1">
      <c r="A3067" s="301" t="s">
        <v>5180</v>
      </c>
      <c r="B3067" s="301" t="s">
        <v>5279</v>
      </c>
      <c r="C3067" s="316" t="s">
        <v>9126</v>
      </c>
      <c r="D3067" s="465" t="s">
        <v>436</v>
      </c>
      <c r="E3067" s="465" t="s">
        <v>700</v>
      </c>
      <c r="F3067" s="469" t="str">
        <f t="shared" si="94"/>
        <v>CH</v>
      </c>
      <c r="G3067" s="260">
        <v>3.3043006333333298E-4</v>
      </c>
      <c r="H3067" s="260">
        <v>1.20327596334E-2</v>
      </c>
      <c r="I3067" s="260">
        <v>3.2915036879999998E-4</v>
      </c>
      <c r="J3067" s="260">
        <v>1.69922594876009E-4</v>
      </c>
      <c r="K3067" s="260">
        <v>1.28622626917248E-2</v>
      </c>
      <c r="L3067" s="301">
        <f t="shared" si="95"/>
        <v>4.6304145690209284E-2</v>
      </c>
      <c r="M3067" s="459">
        <f>IFERROR((Tableau1[[#This Row],[Scope 1
(kg CO2-eq)]]+Tableau1[[#This Row],[Scope 2 energy
(kg CO2-eq)]]+Tableau1[[#This Row],[Scope 2 Infrastructure
(kg CO2-eq)]])/Tableau1[[#This Row],[Total CO2-emissions
(kg CO2-eq)
for scope 3 use ]],"")</f>
        <v>0.986789056461987</v>
      </c>
      <c r="N3067" s="436" t="s">
        <v>436</v>
      </c>
      <c r="O3067" s="259">
        <v>3.6</v>
      </c>
      <c r="P3067" s="259" t="s">
        <v>5180</v>
      </c>
      <c r="Q3067" s="259" t="s">
        <v>5279</v>
      </c>
    </row>
    <row r="3068" spans="1:17" ht="21.75" customHeight="1">
      <c r="A3068" s="301" t="s">
        <v>5180</v>
      </c>
      <c r="B3068" s="301" t="s">
        <v>5279</v>
      </c>
      <c r="C3068" s="316" t="s">
        <v>9127</v>
      </c>
      <c r="D3068" s="465" t="s">
        <v>436</v>
      </c>
      <c r="E3068" s="465" t="s">
        <v>700</v>
      </c>
      <c r="F3068" s="469" t="str">
        <f t="shared" si="94"/>
        <v>CH</v>
      </c>
      <c r="G3068" s="260">
        <v>3.3043006333333298E-4</v>
      </c>
      <c r="H3068" s="260">
        <v>1.7032062326400001E-2</v>
      </c>
      <c r="I3068" s="260">
        <v>3.2915036879999998E-4</v>
      </c>
      <c r="J3068" s="260">
        <v>1.69922594876009E-4</v>
      </c>
      <c r="K3068" s="260">
        <v>1.78615649224368E-2</v>
      </c>
      <c r="L3068" s="301">
        <f t="shared" si="95"/>
        <v>6.430163372077248E-2</v>
      </c>
      <c r="M3068" s="459">
        <f>IFERROR((Tableau1[[#This Row],[Scope 1
(kg CO2-eq)]]+Tableau1[[#This Row],[Scope 2 energy
(kg CO2-eq)]]+Tableau1[[#This Row],[Scope 2 Infrastructure
(kg CO2-eq)]])/Tableau1[[#This Row],[Total CO2-emissions
(kg CO2-eq)
for scope 3 use ]],"")</f>
        <v>0.99048671465006877</v>
      </c>
      <c r="N3068" s="436" t="s">
        <v>436</v>
      </c>
      <c r="O3068" s="259">
        <v>3.6</v>
      </c>
      <c r="P3068" s="259" t="s">
        <v>5180</v>
      </c>
      <c r="Q3068" s="259" t="s">
        <v>5279</v>
      </c>
    </row>
    <row r="3069" spans="1:17" ht="21.75" customHeight="1">
      <c r="A3069" s="301" t="s">
        <v>5180</v>
      </c>
      <c r="B3069" s="301" t="s">
        <v>5279</v>
      </c>
      <c r="C3069" s="316" t="s">
        <v>9128</v>
      </c>
      <c r="D3069" s="465" t="s">
        <v>436</v>
      </c>
      <c r="E3069" s="465" t="s">
        <v>700</v>
      </c>
      <c r="F3069" s="469" t="str">
        <f t="shared" si="94"/>
        <v>CH</v>
      </c>
      <c r="G3069" s="260">
        <v>3.3043006333333298E-4</v>
      </c>
      <c r="H3069" s="260">
        <v>1.5276784545E-2</v>
      </c>
      <c r="I3069" s="260">
        <v>3.2915036879999998E-4</v>
      </c>
      <c r="J3069" s="260">
        <v>1.69922594876009E-4</v>
      </c>
      <c r="K3069" s="260">
        <v>1.6106287198072299E-2</v>
      </c>
      <c r="L3069" s="301">
        <f t="shared" si="95"/>
        <v>5.7982633913060279E-2</v>
      </c>
      <c r="M3069" s="459">
        <f>IFERROR((Tableau1[[#This Row],[Scope 1
(kg CO2-eq)]]+Tableau1[[#This Row],[Scope 2 energy
(kg CO2-eq)]]+Tableau1[[#This Row],[Scope 2 Infrastructure
(kg CO2-eq)]])/Tableau1[[#This Row],[Total CO2-emissions
(kg CO2-eq)
for scope 3 use ]],"")</f>
        <v>0.98944994468003145</v>
      </c>
      <c r="N3069" s="436" t="s">
        <v>436</v>
      </c>
      <c r="O3069" s="259">
        <v>3.6</v>
      </c>
      <c r="P3069" s="259" t="s">
        <v>5180</v>
      </c>
      <c r="Q3069" s="259" t="s">
        <v>5279</v>
      </c>
    </row>
    <row r="3070" spans="1:17" ht="21.75" customHeight="1">
      <c r="A3070" s="301" t="s">
        <v>5180</v>
      </c>
      <c r="B3070" s="301" t="s">
        <v>5279</v>
      </c>
      <c r="C3070" s="316" t="s">
        <v>9129</v>
      </c>
      <c r="D3070" s="465" t="s">
        <v>436</v>
      </c>
      <c r="E3070" s="465" t="s">
        <v>700</v>
      </c>
      <c r="F3070" s="469" t="str">
        <f t="shared" si="94"/>
        <v>CH</v>
      </c>
      <c r="G3070" s="260">
        <v>3.3043006333333298E-4</v>
      </c>
      <c r="H3070" s="260">
        <v>2.0502847926E-2</v>
      </c>
      <c r="I3070" s="260">
        <v>3.2915036879999998E-4</v>
      </c>
      <c r="J3070" s="260">
        <v>1.69922594876009E-4</v>
      </c>
      <c r="K3070" s="260">
        <v>2.1332351103514498E-2</v>
      </c>
      <c r="L3070" s="301">
        <f t="shared" si="95"/>
        <v>7.679646397265219E-2</v>
      </c>
      <c r="M3070" s="459">
        <f>IFERROR((Tableau1[[#This Row],[Scope 1
(kg CO2-eq)]]+Tableau1[[#This Row],[Scope 2 energy
(kg CO2-eq)]]+Tableau1[[#This Row],[Scope 2 Infrastructure
(kg CO2-eq)]])/Tableau1[[#This Row],[Total CO2-emissions
(kg CO2-eq)
for scope 3 use ]],"")</f>
        <v>0.99203450456273579</v>
      </c>
      <c r="N3070" s="436" t="s">
        <v>436</v>
      </c>
      <c r="O3070" s="259">
        <v>3.6</v>
      </c>
      <c r="P3070" s="259" t="s">
        <v>5180</v>
      </c>
      <c r="Q3070" s="259" t="s">
        <v>5279</v>
      </c>
    </row>
    <row r="3071" spans="1:17" ht="21.75" customHeight="1">
      <c r="A3071" s="301" t="s">
        <v>5180</v>
      </c>
      <c r="B3071" s="301" t="s">
        <v>5279</v>
      </c>
      <c r="C3071" s="316" t="s">
        <v>9130</v>
      </c>
      <c r="D3071" s="465" t="s">
        <v>436</v>
      </c>
      <c r="E3071" s="465" t="s">
        <v>700</v>
      </c>
      <c r="F3071" s="469" t="str">
        <f t="shared" si="94"/>
        <v>CH</v>
      </c>
      <c r="G3071" s="260">
        <v>3.3043006333333298E-4</v>
      </c>
      <c r="H3071" s="260">
        <v>8.3898970452000003E-3</v>
      </c>
      <c r="I3071" s="260">
        <v>3.2915036879999998E-4</v>
      </c>
      <c r="J3071" s="260">
        <v>1.69922594876009E-4</v>
      </c>
      <c r="K3071" s="260">
        <v>9.2193999888434408E-3</v>
      </c>
      <c r="L3071" s="301">
        <f t="shared" si="95"/>
        <v>3.318983995983639E-2</v>
      </c>
      <c r="M3071" s="459">
        <f>IFERROR((Tableau1[[#This Row],[Scope 1
(kg CO2-eq)]]+Tableau1[[#This Row],[Scope 2 energy
(kg CO2-eq)]]+Tableau1[[#This Row],[Scope 2 Infrastructure
(kg CO2-eq)]])/Tableau1[[#This Row],[Total CO2-emissions
(kg CO2-eq)
for scope 3 use ]],"")</f>
        <v>0.98156902708248539</v>
      </c>
      <c r="N3071" s="436" t="s">
        <v>436</v>
      </c>
      <c r="O3071" s="259">
        <v>3.6</v>
      </c>
      <c r="P3071" s="259" t="s">
        <v>5180</v>
      </c>
      <c r="Q3071" s="259" t="s">
        <v>5279</v>
      </c>
    </row>
    <row r="3072" spans="1:17" ht="21.75" customHeight="1">
      <c r="A3072" s="301" t="s">
        <v>5180</v>
      </c>
      <c r="B3072" s="301" t="s">
        <v>5279</v>
      </c>
      <c r="C3072" s="316" t="s">
        <v>9131</v>
      </c>
      <c r="D3072" s="465" t="s">
        <v>436</v>
      </c>
      <c r="E3072" s="465" t="s">
        <v>700</v>
      </c>
      <c r="F3072" s="469" t="str">
        <f t="shared" si="94"/>
        <v>CH</v>
      </c>
      <c r="G3072" s="260">
        <v>3.3043006333333298E-4</v>
      </c>
      <c r="H3072" s="260">
        <v>1.2084354354600001E-2</v>
      </c>
      <c r="I3072" s="260">
        <v>3.2915036879999998E-4</v>
      </c>
      <c r="J3072" s="260">
        <v>1.69922594876009E-4</v>
      </c>
      <c r="K3072" s="260">
        <v>1.29138573433542E-2</v>
      </c>
      <c r="L3072" s="301">
        <f t="shared" si="95"/>
        <v>4.6489886436075122E-2</v>
      </c>
      <c r="M3072" s="459">
        <f>IFERROR((Tableau1[[#This Row],[Scope 1
(kg CO2-eq)]]+Tableau1[[#This Row],[Scope 2 energy
(kg CO2-eq)]]+Tableau1[[#This Row],[Scope 2 Infrastructure
(kg CO2-eq)]])/Tableau1[[#This Row],[Total CO2-emissions
(kg CO2-eq)
for scope 3 use ]],"")</f>
        <v>0.98684184344747206</v>
      </c>
      <c r="N3072" s="436" t="s">
        <v>436</v>
      </c>
      <c r="O3072" s="259">
        <v>3.6</v>
      </c>
      <c r="P3072" s="259" t="s">
        <v>5180</v>
      </c>
      <c r="Q3072" s="259" t="s">
        <v>5279</v>
      </c>
    </row>
    <row r="3073" spans="1:17" ht="21.75" customHeight="1">
      <c r="A3073" s="301" t="s">
        <v>4258</v>
      </c>
      <c r="B3073" s="301" t="s">
        <v>5278</v>
      </c>
      <c r="C3073" s="316" t="s">
        <v>9132</v>
      </c>
      <c r="D3073" s="465" t="s">
        <v>436</v>
      </c>
      <c r="E3073" s="465" t="s">
        <v>119</v>
      </c>
      <c r="F3073" s="469" t="str">
        <f t="shared" si="94"/>
        <v>other</v>
      </c>
      <c r="G3073" s="260">
        <v>3.12708397222222E-4</v>
      </c>
      <c r="H3073" s="260">
        <v>1.7184681626500001E-2</v>
      </c>
      <c r="I3073" s="260">
        <v>3.3439826039999998E-4</v>
      </c>
      <c r="J3073" s="260">
        <v>1.6982749655194501E-4</v>
      </c>
      <c r="K3073" s="260">
        <v>1.80016163072356E-2</v>
      </c>
      <c r="L3073" s="301">
        <f t="shared" si="95"/>
        <v>6.4805818706048166E-2</v>
      </c>
      <c r="M3073" s="459">
        <f>IFERROR((Tableau1[[#This Row],[Scope 1
(kg CO2-eq)]]+Tableau1[[#This Row],[Scope 2 energy
(kg CO2-eq)]]+Tableau1[[#This Row],[Scope 2 Infrastructure
(kg CO2-eq)]])/Tableau1[[#This Row],[Total CO2-emissions
(kg CO2-eq)
for scope 3 use ]],"")</f>
        <v>0.990565956955481</v>
      </c>
      <c r="N3073" s="436" t="s">
        <v>436</v>
      </c>
      <c r="O3073" s="259">
        <v>3.6</v>
      </c>
      <c r="P3073" s="259" t="s">
        <v>4258</v>
      </c>
      <c r="Q3073" s="259" t="s">
        <v>5278</v>
      </c>
    </row>
    <row r="3074" spans="1:17" ht="21.75" customHeight="1">
      <c r="A3074" s="301" t="s">
        <v>4258</v>
      </c>
      <c r="B3074" s="301" t="s">
        <v>5278</v>
      </c>
      <c r="C3074" s="316" t="s">
        <v>9133</v>
      </c>
      <c r="D3074" s="465" t="s">
        <v>436</v>
      </c>
      <c r="E3074" s="465" t="s">
        <v>6047</v>
      </c>
      <c r="F3074" s="469" t="str">
        <f t="shared" ref="F3074:F3137" si="96">IF(ISNUMBER(SEARCH("{CH}", C3074)), "CH", "other")</f>
        <v>other</v>
      </c>
      <c r="G3074" s="260">
        <v>7.6358571666666698E-4</v>
      </c>
      <c r="H3074" s="260">
        <v>0.186318397622</v>
      </c>
      <c r="I3074" s="260">
        <v>3.3439826039999998E-4</v>
      </c>
      <c r="J3074" s="260">
        <v>1.7224700254923301E-4</v>
      </c>
      <c r="K3074" s="260">
        <v>0.18758862877166699</v>
      </c>
      <c r="L3074" s="301">
        <f t="shared" ref="L3074:L3137" si="97">IF(N3074="MJ", K3074*3.6, IF(N3074="m", K3074*1000, ""))</f>
        <v>0.6753190635780012</v>
      </c>
      <c r="M3074" s="459">
        <f>IFERROR((Tableau1[[#This Row],[Scope 1
(kg CO2-eq)]]+Tableau1[[#This Row],[Scope 2 energy
(kg CO2-eq)]]+Tableau1[[#This Row],[Scope 2 Infrastructure
(kg CO2-eq)]])/Tableau1[[#This Row],[Total CO2-emissions
(kg CO2-eq)
for scope 3 use ]],"")</f>
        <v>0.999081782442101</v>
      </c>
      <c r="N3074" s="436" t="s">
        <v>436</v>
      </c>
      <c r="O3074" s="259">
        <v>3.6</v>
      </c>
      <c r="P3074" s="259" t="s">
        <v>4258</v>
      </c>
      <c r="Q3074" s="259" t="s">
        <v>5278</v>
      </c>
    </row>
    <row r="3075" spans="1:17" ht="21.75" customHeight="1">
      <c r="A3075" s="301" t="s">
        <v>4258</v>
      </c>
      <c r="B3075" s="301" t="s">
        <v>5278</v>
      </c>
      <c r="C3075" s="316" t="s">
        <v>9134</v>
      </c>
      <c r="D3075" s="465" t="s">
        <v>436</v>
      </c>
      <c r="E3075" s="465" t="s">
        <v>6044</v>
      </c>
      <c r="F3075" s="469" t="str">
        <f t="shared" si="96"/>
        <v>other</v>
      </c>
      <c r="G3075" s="260">
        <v>3.61139346944444E-4</v>
      </c>
      <c r="H3075" s="260">
        <v>3.7074280879999998E-4</v>
      </c>
      <c r="I3075" s="260">
        <v>3.2833547879999999E-4</v>
      </c>
      <c r="J3075" s="260">
        <v>1.7008738758716405E-4</v>
      </c>
      <c r="K3075" s="260">
        <v>1.23030463258885E-3</v>
      </c>
      <c r="L3075" s="301">
        <f t="shared" si="97"/>
        <v>4.4290966773198603E-3</v>
      </c>
      <c r="M3075" s="459">
        <f>IFERROR((Tableau1[[#This Row],[Scope 1
(kg CO2-eq)]]+Tableau1[[#This Row],[Scope 2 energy
(kg CO2-eq)]]+Tableau1[[#This Row],[Scope 2 Infrastructure
(kg CO2-eq)]])/Tableau1[[#This Row],[Total CO2-emissions
(kg CO2-eq)
for scope 3 use ]],"")</f>
        <v>0.8617521274495219</v>
      </c>
      <c r="N3075" s="436" t="s">
        <v>436</v>
      </c>
      <c r="O3075" s="259">
        <v>3.6</v>
      </c>
      <c r="P3075" s="259" t="s">
        <v>4258</v>
      </c>
      <c r="Q3075" s="259" t="s">
        <v>5278</v>
      </c>
    </row>
    <row r="3076" spans="1:17" ht="21.75" customHeight="1">
      <c r="A3076" s="301" t="s">
        <v>4258</v>
      </c>
      <c r="B3076" s="301" t="s">
        <v>5278</v>
      </c>
      <c r="C3076" s="316" t="s">
        <v>9135</v>
      </c>
      <c r="D3076" s="465" t="s">
        <v>436</v>
      </c>
      <c r="E3076" s="465" t="s">
        <v>117</v>
      </c>
      <c r="F3076" s="469" t="str">
        <f t="shared" si="96"/>
        <v>other</v>
      </c>
      <c r="G3076" s="260">
        <v>7.5686010277777797E-4</v>
      </c>
      <c r="H3076" s="260">
        <v>9.5098337706399999E-2</v>
      </c>
      <c r="I3076" s="260">
        <v>3.281073096E-4</v>
      </c>
      <c r="J3076" s="260">
        <v>1.7221091143877407E-4</v>
      </c>
      <c r="K3076" s="260">
        <v>9.6355515873956299E-2</v>
      </c>
      <c r="L3076" s="301">
        <f t="shared" si="97"/>
        <v>0.3468798571462427</v>
      </c>
      <c r="M3076" s="459">
        <f>IFERROR((Tableau1[[#This Row],[Scope 1
(kg CO2-eq)]]+Tableau1[[#This Row],[Scope 2 energy
(kg CO2-eq)]]+Tableau1[[#This Row],[Scope 2 Infrastructure
(kg CO2-eq)]])/Tableau1[[#This Row],[Total CO2-emissions
(kg CO2-eq)
for scope 3 use ]],"")</f>
        <v>0.99821275664795595</v>
      </c>
      <c r="N3076" s="436" t="s">
        <v>436</v>
      </c>
      <c r="O3076" s="259">
        <v>3.6</v>
      </c>
      <c r="P3076" s="259" t="s">
        <v>4258</v>
      </c>
      <c r="Q3076" s="259" t="s">
        <v>5278</v>
      </c>
    </row>
    <row r="3077" spans="1:17" ht="21.75" customHeight="1">
      <c r="A3077" s="301" t="s">
        <v>4258</v>
      </c>
      <c r="B3077" s="301" t="s">
        <v>5278</v>
      </c>
      <c r="C3077" s="316" t="s">
        <v>9136</v>
      </c>
      <c r="D3077" s="465" t="s">
        <v>436</v>
      </c>
      <c r="E3077" s="465" t="s">
        <v>6056</v>
      </c>
      <c r="F3077" s="469" t="str">
        <f t="shared" si="96"/>
        <v>other</v>
      </c>
      <c r="G3077" s="260">
        <v>7.8435023333333297E-4</v>
      </c>
      <c r="H3077" s="260">
        <v>0.1601332954155</v>
      </c>
      <c r="I3077" s="260">
        <v>3.323773332E-4</v>
      </c>
      <c r="J3077" s="260">
        <v>1.7235842947278704E-4</v>
      </c>
      <c r="K3077" s="260">
        <v>0.16142238141815399</v>
      </c>
      <c r="L3077" s="301">
        <f t="shared" si="97"/>
        <v>0.58112057310535437</v>
      </c>
      <c r="M3077" s="459">
        <f>IFERROR((Tableau1[[#This Row],[Scope 1
(kg CO2-eq)]]+Tableau1[[#This Row],[Scope 2 energy
(kg CO2-eq)]]+Tableau1[[#This Row],[Scope 2 Infrastructure
(kg CO2-eq)]])/Tableau1[[#This Row],[Total CO2-emissions
(kg CO2-eq)
for scope 3 use ]],"")</f>
        <v>0.99893225193057855</v>
      </c>
      <c r="N3077" s="436" t="s">
        <v>436</v>
      </c>
      <c r="O3077" s="259">
        <v>3.6</v>
      </c>
      <c r="P3077" s="259" t="s">
        <v>4258</v>
      </c>
      <c r="Q3077" s="259" t="s">
        <v>5278</v>
      </c>
    </row>
    <row r="3078" spans="1:17" ht="21.75" customHeight="1">
      <c r="A3078" s="301" t="s">
        <v>4258</v>
      </c>
      <c r="B3078" s="301" t="s">
        <v>5278</v>
      </c>
      <c r="C3078" s="316" t="s">
        <v>9137</v>
      </c>
      <c r="D3078" s="465" t="s">
        <v>436</v>
      </c>
      <c r="E3078" s="465" t="s">
        <v>700</v>
      </c>
      <c r="F3078" s="469" t="str">
        <f t="shared" si="96"/>
        <v>CH</v>
      </c>
      <c r="G3078" s="260">
        <v>3.6361411166666702E-4</v>
      </c>
      <c r="H3078" s="260">
        <v>7.7979562234199995E-2</v>
      </c>
      <c r="I3078" s="260">
        <v>3.2915036879999998E-4</v>
      </c>
      <c r="J3078" s="260">
        <v>1.7010066771421596E-4</v>
      </c>
      <c r="K3078" s="260">
        <v>7.8842426683380998E-2</v>
      </c>
      <c r="L3078" s="301">
        <f t="shared" si="97"/>
        <v>0.28383273606017162</v>
      </c>
      <c r="M3078" s="459">
        <f>IFERROR((Tableau1[[#This Row],[Scope 1
(kg CO2-eq)]]+Tableau1[[#This Row],[Scope 2 energy
(kg CO2-eq)]]+Tableau1[[#This Row],[Scope 2 Infrastructure
(kg CO2-eq)]])/Tableau1[[#This Row],[Total CO2-emissions
(kg CO2-eq)
for scope 3 use ]],"")</f>
        <v>0.99784253255677391</v>
      </c>
      <c r="N3078" s="436" t="s">
        <v>436</v>
      </c>
      <c r="O3078" s="259">
        <v>3.6</v>
      </c>
      <c r="P3078" s="259" t="s">
        <v>4258</v>
      </c>
      <c r="Q3078" s="259" t="s">
        <v>5278</v>
      </c>
    </row>
    <row r="3079" spans="1:17" ht="21.75" customHeight="1">
      <c r="A3079" s="301" t="s">
        <v>4258</v>
      </c>
      <c r="B3079" s="301" t="s">
        <v>5278</v>
      </c>
      <c r="C3079" s="316" t="s">
        <v>9138</v>
      </c>
      <c r="D3079" s="465" t="s">
        <v>436</v>
      </c>
      <c r="E3079" s="465" t="s">
        <v>6043</v>
      </c>
      <c r="F3079" s="469" t="str">
        <f t="shared" si="96"/>
        <v>other</v>
      </c>
      <c r="G3079" s="260">
        <v>3.6320926888888899E-4</v>
      </c>
      <c r="H3079" s="260">
        <v>0.26053105678740002</v>
      </c>
      <c r="I3079" s="260">
        <v>3.2901998639999999E-4</v>
      </c>
      <c r="J3079" s="260">
        <v>1.7009849523960598E-4</v>
      </c>
      <c r="K3079" s="260">
        <v>0.26139338630840703</v>
      </c>
      <c r="L3079" s="301">
        <f t="shared" si="97"/>
        <v>0.94101619071026532</v>
      </c>
      <c r="M3079" s="459">
        <f>IFERROR((Tableau1[[#This Row],[Scope 1
(kg CO2-eq)]]+Tableau1[[#This Row],[Scope 2 energy
(kg CO2-eq)]]+Tableau1[[#This Row],[Scope 2 Infrastructure
(kg CO2-eq)]])/Tableau1[[#This Row],[Total CO2-emissions
(kg CO2-eq)
for scope 3 use ]],"")</f>
        <v>0.99934925566357891</v>
      </c>
      <c r="N3079" s="436" t="s">
        <v>436</v>
      </c>
      <c r="O3079" s="259">
        <v>3.6</v>
      </c>
      <c r="P3079" s="259" t="s">
        <v>4258</v>
      </c>
      <c r="Q3079" s="259" t="s">
        <v>5278</v>
      </c>
    </row>
    <row r="3080" spans="1:17" ht="21.75" customHeight="1">
      <c r="A3080" s="301" t="s">
        <v>4258</v>
      </c>
      <c r="B3080" s="301" t="s">
        <v>5278</v>
      </c>
      <c r="C3080" s="316" t="s">
        <v>9139</v>
      </c>
      <c r="D3080" s="465" t="s">
        <v>436</v>
      </c>
      <c r="E3080" s="465" t="s">
        <v>6045</v>
      </c>
      <c r="F3080" s="469" t="str">
        <f t="shared" si="96"/>
        <v>other</v>
      </c>
      <c r="G3080" s="260">
        <v>7.6430398611111098E-4</v>
      </c>
      <c r="H3080" s="260">
        <v>0.19437474400890001</v>
      </c>
      <c r="I3080" s="260">
        <v>3.2924815559999998E-4</v>
      </c>
      <c r="J3080" s="260">
        <v>1.7225085693967101E-4</v>
      </c>
      <c r="K3080" s="260">
        <v>0.19564054757444799</v>
      </c>
      <c r="L3080" s="301">
        <f t="shared" si="97"/>
        <v>0.70430597126801275</v>
      </c>
      <c r="M3080" s="459">
        <f>IFERROR((Tableau1[[#This Row],[Scope 1
(kg CO2-eq)]]+Tableau1[[#This Row],[Scope 2 energy
(kg CO2-eq)]]+Tableau1[[#This Row],[Scope 2 Infrastructure
(kg CO2-eq)]])/Tableau1[[#This Row],[Total CO2-emissions
(kg CO2-eq)
for scope 3 use ]],"")</f>
        <v>0.9991195515143847</v>
      </c>
      <c r="N3080" s="436" t="s">
        <v>436</v>
      </c>
      <c r="O3080" s="259">
        <v>3.6</v>
      </c>
      <c r="P3080" s="259" t="s">
        <v>4258</v>
      </c>
      <c r="Q3080" s="259" t="s">
        <v>5278</v>
      </c>
    </row>
    <row r="3081" spans="1:17" ht="21.75" customHeight="1">
      <c r="A3081" s="301" t="s">
        <v>4258</v>
      </c>
      <c r="B3081" s="301" t="s">
        <v>5278</v>
      </c>
      <c r="C3081" s="316" t="s">
        <v>9140</v>
      </c>
      <c r="D3081" s="465" t="s">
        <v>436</v>
      </c>
      <c r="E3081" s="465" t="s">
        <v>6016</v>
      </c>
      <c r="F3081" s="469" t="str">
        <f t="shared" si="96"/>
        <v>other</v>
      </c>
      <c r="G3081" s="260">
        <v>7.5836193888888898E-4</v>
      </c>
      <c r="H3081" s="260">
        <v>0.238883753542</v>
      </c>
      <c r="I3081" s="260">
        <v>3.2833547879999999E-4</v>
      </c>
      <c r="J3081" s="260">
        <v>1.7221897061878003E-4</v>
      </c>
      <c r="K3081" s="260">
        <v>0.240142670080987</v>
      </c>
      <c r="L3081" s="301">
        <f t="shared" si="97"/>
        <v>0.86451361229155321</v>
      </c>
      <c r="M3081" s="459">
        <f>IFERROR((Tableau1[[#This Row],[Scope 1
(kg CO2-eq)]]+Tableau1[[#This Row],[Scope 2 energy
(kg CO2-eq)]]+Tableau1[[#This Row],[Scope 2 Infrastructure
(kg CO2-eq)]])/Tableau1[[#This Row],[Total CO2-emissions
(kg CO2-eq)
for scope 3 use ]],"")</f>
        <v>0.99928284664595424</v>
      </c>
      <c r="N3081" s="436" t="s">
        <v>436</v>
      </c>
      <c r="O3081" s="259">
        <v>3.6</v>
      </c>
      <c r="P3081" s="259" t="s">
        <v>4258</v>
      </c>
      <c r="Q3081" s="259" t="s">
        <v>5278</v>
      </c>
    </row>
    <row r="3082" spans="1:17" ht="21.75" customHeight="1">
      <c r="A3082" s="301" t="s">
        <v>4258</v>
      </c>
      <c r="B3082" s="301" t="s">
        <v>5278</v>
      </c>
      <c r="C3082" s="316" t="s">
        <v>9141</v>
      </c>
      <c r="D3082" s="465" t="s">
        <v>436</v>
      </c>
      <c r="E3082" s="465" t="s">
        <v>6022</v>
      </c>
      <c r="F3082" s="469" t="str">
        <f t="shared" si="96"/>
        <v>other</v>
      </c>
      <c r="G3082" s="260">
        <v>7.6221447500000004E-4</v>
      </c>
      <c r="H3082" s="260">
        <v>0.20250266594999999</v>
      </c>
      <c r="I3082" s="260">
        <v>3.2895479519999999E-4</v>
      </c>
      <c r="J3082" s="260">
        <v>1.7223964416748891E-4</v>
      </c>
      <c r="K3082" s="260">
        <v>0.203766074827054</v>
      </c>
      <c r="L3082" s="301">
        <f t="shared" si="97"/>
        <v>0.73355786937739442</v>
      </c>
      <c r="M3082" s="459">
        <f>IFERROR((Tableau1[[#This Row],[Scope 1
(kg CO2-eq)]]+Tableau1[[#This Row],[Scope 2 energy
(kg CO2-eq)]]+Tableau1[[#This Row],[Scope 2 Infrastructure
(kg CO2-eq)]])/Tableau1[[#This Row],[Total CO2-emissions
(kg CO2-eq)
for scope 3 use ]],"")</f>
        <v>0.9991547189246287</v>
      </c>
      <c r="N3082" s="436" t="s">
        <v>436</v>
      </c>
      <c r="O3082" s="259">
        <v>3.6</v>
      </c>
      <c r="P3082" s="259" t="s">
        <v>4258</v>
      </c>
      <c r="Q3082" s="259" t="s">
        <v>5278</v>
      </c>
    </row>
    <row r="3083" spans="1:17" ht="21.75" customHeight="1">
      <c r="A3083" s="301" t="s">
        <v>4258</v>
      </c>
      <c r="B3083" s="301" t="s">
        <v>5278</v>
      </c>
      <c r="C3083" s="316" t="s">
        <v>9142</v>
      </c>
      <c r="D3083" s="465" t="s">
        <v>436</v>
      </c>
      <c r="E3083" s="465" t="s">
        <v>6059</v>
      </c>
      <c r="F3083" s="469" t="str">
        <f t="shared" si="96"/>
        <v>other</v>
      </c>
      <c r="G3083" s="260">
        <v>7.8180364166666703E-4</v>
      </c>
      <c r="H3083" s="260">
        <v>0.19846335067650001</v>
      </c>
      <c r="I3083" s="260">
        <v>3.31986186E-4</v>
      </c>
      <c r="J3083" s="260">
        <v>1.72344763906691E-4</v>
      </c>
      <c r="K3083" s="260">
        <v>0.19974948403569301</v>
      </c>
      <c r="L3083" s="301">
        <f t="shared" si="97"/>
        <v>0.7190981425284948</v>
      </c>
      <c r="M3083" s="459">
        <f>IFERROR((Tableau1[[#This Row],[Scope 1
(kg CO2-eq)]]+Tableau1[[#This Row],[Scope 2 energy
(kg CO2-eq)]]+Tableau1[[#This Row],[Scope 2 Infrastructure
(kg CO2-eq)]])/Tableau1[[#This Row],[Total CO2-emissions
(kg CO2-eq)
for scope 3 use ]],"")</f>
        <v>0.99913720161852559</v>
      </c>
      <c r="N3083" s="436" t="s">
        <v>436</v>
      </c>
      <c r="O3083" s="259">
        <v>3.6</v>
      </c>
      <c r="P3083" s="259" t="s">
        <v>4258</v>
      </c>
      <c r="Q3083" s="259" t="s">
        <v>5278</v>
      </c>
    </row>
    <row r="3084" spans="1:17" ht="21.75" customHeight="1">
      <c r="A3084" s="301" t="s">
        <v>4258</v>
      </c>
      <c r="B3084" s="301" t="s">
        <v>5278</v>
      </c>
      <c r="C3084" s="316" t="s">
        <v>9143</v>
      </c>
      <c r="D3084" s="465" t="s">
        <v>436</v>
      </c>
      <c r="E3084" s="465" t="s">
        <v>6018</v>
      </c>
      <c r="F3084" s="469" t="str">
        <f t="shared" si="96"/>
        <v>other</v>
      </c>
      <c r="G3084" s="260">
        <v>7.5823134444444405E-4</v>
      </c>
      <c r="H3084" s="260">
        <v>0.1623707393679</v>
      </c>
      <c r="I3084" s="260">
        <v>3.2833547879999999E-4</v>
      </c>
      <c r="J3084" s="260">
        <v>1.7221826982051892E-4</v>
      </c>
      <c r="K3084" s="260">
        <v>0.16362952410251599</v>
      </c>
      <c r="L3084" s="301">
        <f t="shared" si="97"/>
        <v>0.58906628676905759</v>
      </c>
      <c r="M3084" s="459">
        <f>IFERROR((Tableau1[[#This Row],[Scope 1
(kg CO2-eq)]]+Tableau1[[#This Row],[Scope 2 energy
(kg CO2-eq)]]+Tableau1[[#This Row],[Scope 2 Infrastructure
(kg CO2-eq)]])/Tableau1[[#This Row],[Total CO2-emissions
(kg CO2-eq)
for scope 3 use ]],"")</f>
        <v>0.99894751321733577</v>
      </c>
      <c r="N3084" s="436" t="s">
        <v>436</v>
      </c>
      <c r="O3084" s="259">
        <v>3.6</v>
      </c>
      <c r="P3084" s="259" t="s">
        <v>4258</v>
      </c>
      <c r="Q3084" s="259" t="s">
        <v>5278</v>
      </c>
    </row>
    <row r="3085" spans="1:17" ht="21.75" customHeight="1">
      <c r="A3085" s="301" t="s">
        <v>4258</v>
      </c>
      <c r="B3085" s="301" t="s">
        <v>5278</v>
      </c>
      <c r="C3085" s="316" t="s">
        <v>9144</v>
      </c>
      <c r="D3085" s="465" t="s">
        <v>436</v>
      </c>
      <c r="E3085" s="465" t="s">
        <v>6060</v>
      </c>
      <c r="F3085" s="469" t="str">
        <f t="shared" si="96"/>
        <v>other</v>
      </c>
      <c r="G3085" s="260">
        <v>7.5392172777777799E-4</v>
      </c>
      <c r="H3085" s="260">
        <v>0.1208167109128</v>
      </c>
      <c r="I3085" s="260">
        <v>3.276509712E-4</v>
      </c>
      <c r="J3085" s="260">
        <v>1.7219514347789405E-4</v>
      </c>
      <c r="K3085" s="260">
        <v>0.122070479356346</v>
      </c>
      <c r="L3085" s="301">
        <f t="shared" si="97"/>
        <v>0.43945372568284563</v>
      </c>
      <c r="M3085" s="459">
        <f>IFERROR((Tableau1[[#This Row],[Scope 1
(kg CO2-eq)]]+Tableau1[[#This Row],[Scope 2 energy
(kg CO2-eq)]]+Tableau1[[#This Row],[Scope 2 Infrastructure
(kg CO2-eq)]])/Tableau1[[#This Row],[Total CO2-emissions
(kg CO2-eq)
for scope 3 use ]],"")</f>
        <v>0.99858937438866302</v>
      </c>
      <c r="N3085" s="436" t="s">
        <v>436</v>
      </c>
      <c r="O3085" s="259">
        <v>3.6</v>
      </c>
      <c r="P3085" s="259" t="s">
        <v>4258</v>
      </c>
      <c r="Q3085" s="259" t="s">
        <v>5278</v>
      </c>
    </row>
    <row r="3086" spans="1:17" ht="21.75" customHeight="1">
      <c r="A3086" s="301" t="s">
        <v>4258</v>
      </c>
      <c r="B3086" s="301" t="s">
        <v>5278</v>
      </c>
      <c r="C3086" s="316" t="s">
        <v>9145</v>
      </c>
      <c r="D3086" s="465" t="s">
        <v>436</v>
      </c>
      <c r="E3086" s="465" t="s">
        <v>119</v>
      </c>
      <c r="F3086" s="469" t="str">
        <f t="shared" si="96"/>
        <v>other</v>
      </c>
      <c r="G3086" s="260">
        <v>3.12277435555556E-4</v>
      </c>
      <c r="H3086" s="260">
        <v>2.3763711128499999E-2</v>
      </c>
      <c r="I3086" s="260">
        <v>3.2898739079999999E-4</v>
      </c>
      <c r="J3086" s="260">
        <v>1.6982518391768102E-4</v>
      </c>
      <c r="K3086" s="260">
        <v>2.4574802207647801E-2</v>
      </c>
      <c r="L3086" s="301">
        <f t="shared" si="97"/>
        <v>8.8469287947532088E-2</v>
      </c>
      <c r="M3086" s="459">
        <f>IFERROR((Tableau1[[#This Row],[Scope 1
(kg CO2-eq)]]+Tableau1[[#This Row],[Scope 2 energy
(kg CO2-eq)]]+Tableau1[[#This Row],[Scope 2 Infrastructure
(kg CO2-eq)]])/Tableau1[[#This Row],[Total CO2-emissions
(kg CO2-eq)
for scope 3 use ]],"")</f>
        <v>0.99308941527352779</v>
      </c>
      <c r="N3086" s="436" t="s">
        <v>436</v>
      </c>
      <c r="O3086" s="259">
        <v>3.6</v>
      </c>
      <c r="P3086" s="259" t="s">
        <v>4258</v>
      </c>
      <c r="Q3086" s="259" t="s">
        <v>5278</v>
      </c>
    </row>
    <row r="3087" spans="1:17" ht="21.75" customHeight="1">
      <c r="A3087" s="301" t="s">
        <v>4258</v>
      </c>
      <c r="B3087" s="301" t="s">
        <v>5278</v>
      </c>
      <c r="C3087" s="316" t="s">
        <v>9146</v>
      </c>
      <c r="D3087" s="465" t="s">
        <v>436</v>
      </c>
      <c r="E3087" s="465" t="s">
        <v>6034</v>
      </c>
      <c r="F3087" s="469" t="str">
        <f t="shared" si="96"/>
        <v>other</v>
      </c>
      <c r="G3087" s="260">
        <v>7.6502225555555498E-4</v>
      </c>
      <c r="H3087" s="260">
        <v>0.15310512739400001</v>
      </c>
      <c r="I3087" s="260">
        <v>3.2937853799999998E-4</v>
      </c>
      <c r="J3087" s="260">
        <v>1.7225471133010901E-4</v>
      </c>
      <c r="K3087" s="260">
        <v>0.15437178329652099</v>
      </c>
      <c r="L3087" s="301">
        <f t="shared" si="97"/>
        <v>0.55573841986747552</v>
      </c>
      <c r="M3087" s="459">
        <f>IFERROR((Tableau1[[#This Row],[Scope 1
(kg CO2-eq)]]+Tableau1[[#This Row],[Scope 2 energy
(kg CO2-eq)]]+Tableau1[[#This Row],[Scope 2 Infrastructure
(kg CO2-eq)]])/Tableau1[[#This Row],[Total CO2-emissions
(kg CO2-eq)
for scope 3 use ]],"")</f>
        <v>0.9988841541809842</v>
      </c>
      <c r="N3087" s="436" t="s">
        <v>436</v>
      </c>
      <c r="O3087" s="259">
        <v>3.6</v>
      </c>
      <c r="P3087" s="259" t="s">
        <v>4258</v>
      </c>
      <c r="Q3087" s="259" t="s">
        <v>5278</v>
      </c>
    </row>
    <row r="3088" spans="1:17" ht="21.75" customHeight="1">
      <c r="A3088" s="301" t="s">
        <v>4258</v>
      </c>
      <c r="B3088" s="301" t="s">
        <v>5278</v>
      </c>
      <c r="C3088" s="316" t="s">
        <v>9147</v>
      </c>
      <c r="D3088" s="465" t="s">
        <v>436</v>
      </c>
      <c r="E3088" s="465" t="s">
        <v>122</v>
      </c>
      <c r="F3088" s="469" t="str">
        <f t="shared" si="96"/>
        <v>other</v>
      </c>
      <c r="G3088" s="260">
        <v>7.6665468611111104E-4</v>
      </c>
      <c r="H3088" s="260">
        <v>0.18452309853179999</v>
      </c>
      <c r="I3088" s="260">
        <v>3.2963930279999998E-4</v>
      </c>
      <c r="J3088" s="260">
        <v>1.72263471308375E-4</v>
      </c>
      <c r="K3088" s="260">
        <v>0.18579165619765101</v>
      </c>
      <c r="L3088" s="301">
        <f t="shared" si="97"/>
        <v>0.66884996231154359</v>
      </c>
      <c r="M3088" s="459">
        <f>IFERROR((Tableau1[[#This Row],[Scope 1
(kg CO2-eq)]]+Tableau1[[#This Row],[Scope 2 energy
(kg CO2-eq)]]+Tableau1[[#This Row],[Scope 2 Infrastructure
(kg CO2-eq)]])/Tableau1[[#This Row],[Total CO2-emissions
(kg CO2-eq)
for scope 3 use ]],"")</f>
        <v>0.99907281263074244</v>
      </c>
      <c r="N3088" s="436" t="s">
        <v>436</v>
      </c>
      <c r="O3088" s="259">
        <v>3.6</v>
      </c>
      <c r="P3088" s="259" t="s">
        <v>4258</v>
      </c>
      <c r="Q3088" s="259" t="s">
        <v>5278</v>
      </c>
    </row>
    <row r="3089" spans="1:17" ht="21.75" customHeight="1">
      <c r="A3089" s="301" t="s">
        <v>4258</v>
      </c>
      <c r="B3089" s="301" t="s">
        <v>5278</v>
      </c>
      <c r="C3089" s="316" t="s">
        <v>9148</v>
      </c>
      <c r="D3089" s="465" t="s">
        <v>436</v>
      </c>
      <c r="E3089" s="465" t="s">
        <v>6046</v>
      </c>
      <c r="F3089" s="469" t="str">
        <f t="shared" si="96"/>
        <v>other</v>
      </c>
      <c r="G3089" s="260">
        <v>7.7083370833333303E-4</v>
      </c>
      <c r="H3089" s="260">
        <v>0.17310680150999999</v>
      </c>
      <c r="I3089" s="260">
        <v>3.3029121480000002E-4</v>
      </c>
      <c r="J3089" s="260">
        <v>1.7228589685273801E-4</v>
      </c>
      <c r="K3089" s="260">
        <v>0.174380212611183</v>
      </c>
      <c r="L3089" s="301">
        <f t="shared" si="97"/>
        <v>0.62776876540025883</v>
      </c>
      <c r="M3089" s="459">
        <f>IFERROR((Tableau1[[#This Row],[Scope 1
(kg CO2-eq)]]+Tableau1[[#This Row],[Scope 2 energy
(kg CO2-eq)]]+Tableau1[[#This Row],[Scope 2 Infrastructure
(kg CO2-eq)]])/Tableau1[[#This Row],[Total CO2-emissions
(kg CO2-eq)
for scope 3 use ]],"")</f>
        <v>0.99901200844138305</v>
      </c>
      <c r="N3089" s="436" t="s">
        <v>436</v>
      </c>
      <c r="O3089" s="259">
        <v>3.6</v>
      </c>
      <c r="P3089" s="259" t="s">
        <v>4258</v>
      </c>
      <c r="Q3089" s="259" t="s">
        <v>5278</v>
      </c>
    </row>
    <row r="3090" spans="1:17" ht="21.75" customHeight="1">
      <c r="A3090" s="301" t="s">
        <v>4258</v>
      </c>
      <c r="B3090" s="301" t="s">
        <v>5278</v>
      </c>
      <c r="C3090" s="316" t="s">
        <v>9149</v>
      </c>
      <c r="D3090" s="465" t="s">
        <v>436</v>
      </c>
      <c r="E3090" s="465" t="s">
        <v>6052</v>
      </c>
      <c r="F3090" s="469" t="str">
        <f t="shared" si="96"/>
        <v>other</v>
      </c>
      <c r="G3090" s="260">
        <v>7.7116019444444395E-4</v>
      </c>
      <c r="H3090" s="260">
        <v>0.12194036885160001</v>
      </c>
      <c r="I3090" s="260">
        <v>3.3032381040000002E-4</v>
      </c>
      <c r="J3090" s="260">
        <v>1.7228764884839203E-4</v>
      </c>
      <c r="K3090" s="260">
        <v>0.123214139763063</v>
      </c>
      <c r="L3090" s="301">
        <f t="shared" si="97"/>
        <v>0.4435709031470268</v>
      </c>
      <c r="M3090" s="459">
        <f>IFERROR((Tableau1[[#This Row],[Scope 1
(kg CO2-eq)]]+Tableau1[[#This Row],[Scope 2 energy
(kg CO2-eq)]]+Tableau1[[#This Row],[Scope 2 Infrastructure
(kg CO2-eq)]])/Tableau1[[#This Row],[Total CO2-emissions
(kg CO2-eq)
for scope 3 use ]],"")</f>
        <v>0.99860172779723289</v>
      </c>
      <c r="N3090" s="436" t="s">
        <v>436</v>
      </c>
      <c r="O3090" s="259">
        <v>3.6</v>
      </c>
      <c r="P3090" s="259" t="s">
        <v>4258</v>
      </c>
      <c r="Q3090" s="259" t="s">
        <v>5278</v>
      </c>
    </row>
    <row r="3091" spans="1:17" ht="21.75" customHeight="1">
      <c r="A3091" s="301" t="s">
        <v>4258</v>
      </c>
      <c r="B3091" s="301" t="s">
        <v>5278</v>
      </c>
      <c r="C3091" s="316" t="s">
        <v>9150</v>
      </c>
      <c r="D3091" s="465" t="s">
        <v>436</v>
      </c>
      <c r="E3091" s="465" t="s">
        <v>6061</v>
      </c>
      <c r="F3091" s="469" t="str">
        <f t="shared" si="96"/>
        <v>other</v>
      </c>
      <c r="G3091" s="260">
        <v>7.6600171388888896E-4</v>
      </c>
      <c r="H3091" s="260">
        <v>0.204762580689</v>
      </c>
      <c r="I3091" s="260">
        <v>3.2954151599999998E-4</v>
      </c>
      <c r="J3091" s="260">
        <v>1.7225996731706804E-4</v>
      </c>
      <c r="K3091" s="260">
        <v>0.206030383629561</v>
      </c>
      <c r="L3091" s="301">
        <f t="shared" si="97"/>
        <v>0.74170938106641959</v>
      </c>
      <c r="M3091" s="459">
        <f>IFERROR((Tableau1[[#This Row],[Scope 1
(kg CO2-eq)]]+Tableau1[[#This Row],[Scope 2 energy
(kg CO2-eq)]]+Tableau1[[#This Row],[Scope 2 Infrastructure
(kg CO2-eq)]])/Tableau1[[#This Row],[Total CO2-emissions
(kg CO2-eq)
for scope 3 use ]],"")</f>
        <v>0.99916391112981751</v>
      </c>
      <c r="N3091" s="436" t="s">
        <v>436</v>
      </c>
      <c r="O3091" s="259">
        <v>3.6</v>
      </c>
      <c r="P3091" s="259" t="s">
        <v>4258</v>
      </c>
      <c r="Q3091" s="259" t="s">
        <v>5278</v>
      </c>
    </row>
    <row r="3092" spans="1:17" ht="21.75" customHeight="1">
      <c r="A3092" s="301" t="s">
        <v>4258</v>
      </c>
      <c r="B3092" s="301" t="s">
        <v>5278</v>
      </c>
      <c r="C3092" s="316" t="s">
        <v>9151</v>
      </c>
      <c r="D3092" s="465" t="s">
        <v>436</v>
      </c>
      <c r="E3092" s="465" t="s">
        <v>6065</v>
      </c>
      <c r="F3092" s="469" t="str">
        <f t="shared" si="96"/>
        <v>other</v>
      </c>
      <c r="G3092" s="260">
        <v>7.5379113333333295E-4</v>
      </c>
      <c r="H3092" s="260">
        <v>0.16573111460920001</v>
      </c>
      <c r="I3092" s="260">
        <v>3.276509712E-4</v>
      </c>
      <c r="J3092" s="260">
        <v>1.7219444267963305E-4</v>
      </c>
      <c r="K3092" s="260">
        <v>0.16698475163395399</v>
      </c>
      <c r="L3092" s="301">
        <f t="shared" si="97"/>
        <v>0.60114510588223435</v>
      </c>
      <c r="M3092" s="459">
        <f>IFERROR((Tableau1[[#This Row],[Scope 1
(kg CO2-eq)]]+Tableau1[[#This Row],[Scope 2 energy
(kg CO2-eq)]]+Tableau1[[#This Row],[Scope 2 Infrastructure
(kg CO2-eq)]])/Tableau1[[#This Row],[Total CO2-emissions
(kg CO2-eq)
for scope 3 use ]],"")</f>
        <v>0.99896879853677822</v>
      </c>
      <c r="N3092" s="436" t="s">
        <v>436</v>
      </c>
      <c r="O3092" s="259">
        <v>3.6</v>
      </c>
      <c r="P3092" s="259" t="s">
        <v>4258</v>
      </c>
      <c r="Q3092" s="259" t="s">
        <v>5278</v>
      </c>
    </row>
    <row r="3093" spans="1:17" ht="21.75" customHeight="1">
      <c r="A3093" s="301" t="s">
        <v>4258</v>
      </c>
      <c r="B3093" s="301" t="s">
        <v>5278</v>
      </c>
      <c r="C3093" s="316" t="s">
        <v>9152</v>
      </c>
      <c r="D3093" s="465" t="s">
        <v>436</v>
      </c>
      <c r="E3093" s="465" t="s">
        <v>6047</v>
      </c>
      <c r="F3093" s="469" t="str">
        <f t="shared" si="96"/>
        <v>other</v>
      </c>
      <c r="G3093" s="260">
        <v>7.6058204444444399E-4</v>
      </c>
      <c r="H3093" s="260">
        <v>0.1921171885148</v>
      </c>
      <c r="I3093" s="260">
        <v>3.2869403039999999E-4</v>
      </c>
      <c r="J3093" s="260">
        <v>1.7223088418922303E-4</v>
      </c>
      <c r="K3093" s="260">
        <v>0.19337869554120601</v>
      </c>
      <c r="L3093" s="301">
        <f t="shared" si="97"/>
        <v>0.69616330394834169</v>
      </c>
      <c r="M3093" s="459">
        <f>IFERROR((Tableau1[[#This Row],[Scope 1
(kg CO2-eq)]]+Tableau1[[#This Row],[Scope 2 energy
(kg CO2-eq)]]+Tableau1[[#This Row],[Scope 2 Infrastructure
(kg CO2-eq)]])/Tableau1[[#This Row],[Total CO2-emissions
(kg CO2-eq)
for scope 3 use ]],"")</f>
        <v>0.99910935922346811</v>
      </c>
      <c r="N3093" s="436" t="s">
        <v>436</v>
      </c>
      <c r="O3093" s="259">
        <v>3.6</v>
      </c>
      <c r="P3093" s="259" t="s">
        <v>4258</v>
      </c>
      <c r="Q3093" s="259" t="s">
        <v>5278</v>
      </c>
    </row>
    <row r="3094" spans="1:17" ht="21.75" customHeight="1">
      <c r="A3094" s="301" t="s">
        <v>4258</v>
      </c>
      <c r="B3094" s="301" t="s">
        <v>5278</v>
      </c>
      <c r="C3094" s="316" t="s">
        <v>9153</v>
      </c>
      <c r="D3094" s="465" t="s">
        <v>436</v>
      </c>
      <c r="E3094" s="465" t="s">
        <v>6066</v>
      </c>
      <c r="F3094" s="469" t="str">
        <f t="shared" si="96"/>
        <v>other</v>
      </c>
      <c r="G3094" s="260">
        <v>7.7011543888888903E-4</v>
      </c>
      <c r="H3094" s="260">
        <v>0.17393418016449999</v>
      </c>
      <c r="I3094" s="260">
        <v>3.3016083240000003E-4</v>
      </c>
      <c r="J3094" s="260">
        <v>1.7228204246230098E-4</v>
      </c>
      <c r="K3094" s="260">
        <v>0.17520673897303801</v>
      </c>
      <c r="L3094" s="301">
        <f t="shared" si="97"/>
        <v>0.63074426030293684</v>
      </c>
      <c r="M3094" s="459">
        <f>IFERROR((Tableau1[[#This Row],[Scope 1
(kg CO2-eq)]]+Tableau1[[#This Row],[Scope 2 energy
(kg CO2-eq)]]+Tableau1[[#This Row],[Scope 2 Infrastructure
(kg CO2-eq)]])/Tableau1[[#This Row],[Total CO2-emissions
(kg CO2-eq)
for scope 3 use ]],"")</f>
        <v>0.999016690007137</v>
      </c>
      <c r="N3094" s="436" t="s">
        <v>436</v>
      </c>
      <c r="O3094" s="259">
        <v>3.6</v>
      </c>
      <c r="P3094" s="259" t="s">
        <v>4258</v>
      </c>
      <c r="Q3094" s="259" t="s">
        <v>5278</v>
      </c>
    </row>
    <row r="3095" spans="1:17" ht="21.75" customHeight="1">
      <c r="A3095" s="301" t="s">
        <v>4258</v>
      </c>
      <c r="B3095" s="301" t="s">
        <v>5278</v>
      </c>
      <c r="C3095" s="316" t="s">
        <v>9154</v>
      </c>
      <c r="D3095" s="465" t="s">
        <v>436</v>
      </c>
      <c r="E3095" s="465" t="s">
        <v>123</v>
      </c>
      <c r="F3095" s="469" t="str">
        <f t="shared" si="96"/>
        <v>other</v>
      </c>
      <c r="G3095" s="260">
        <v>7.4713081666666695E-4</v>
      </c>
      <c r="H3095" s="260">
        <v>0.17306019352800001</v>
      </c>
      <c r="I3095" s="260">
        <v>3.2660791200000001E-4</v>
      </c>
      <c r="J3095" s="260">
        <v>1.7215870196830407E-4</v>
      </c>
      <c r="K3095" s="260">
        <v>0.17430609138456399</v>
      </c>
      <c r="L3095" s="301">
        <f t="shared" si="97"/>
        <v>0.62750192898443036</v>
      </c>
      <c r="M3095" s="459">
        <f>IFERROR((Tableau1[[#This Row],[Scope 1
(kg CO2-eq)]]+Tableau1[[#This Row],[Scope 2 energy
(kg CO2-eq)]]+Tableau1[[#This Row],[Scope 2 Infrastructure
(kg CO2-eq)]])/Tableau1[[#This Row],[Total CO2-emissions
(kg CO2-eq)
for scope 3 use ]],"")</f>
        <v>0.99901231720285966</v>
      </c>
      <c r="N3095" s="436" t="s">
        <v>436</v>
      </c>
      <c r="O3095" s="259">
        <v>3.6</v>
      </c>
      <c r="P3095" s="259" t="s">
        <v>4258</v>
      </c>
      <c r="Q3095" s="259" t="s">
        <v>5278</v>
      </c>
    </row>
    <row r="3096" spans="1:17" ht="21.75" customHeight="1">
      <c r="A3096" s="301" t="s">
        <v>4258</v>
      </c>
      <c r="B3096" s="301" t="s">
        <v>5278</v>
      </c>
      <c r="C3096" s="316" t="s">
        <v>9155</v>
      </c>
      <c r="D3096" s="465" t="s">
        <v>436</v>
      </c>
      <c r="E3096" s="465" t="s">
        <v>6067</v>
      </c>
      <c r="F3096" s="469" t="str">
        <f t="shared" si="96"/>
        <v>other</v>
      </c>
      <c r="G3096" s="260">
        <v>7.7455565000000002E-4</v>
      </c>
      <c r="H3096" s="260">
        <v>0.10983221214</v>
      </c>
      <c r="I3096" s="260">
        <v>3.3084534000000002E-4</v>
      </c>
      <c r="J3096" s="260">
        <v>1.7230586960318599E-4</v>
      </c>
      <c r="K3096" s="260">
        <v>0.111109920446681</v>
      </c>
      <c r="L3096" s="301">
        <f t="shared" si="97"/>
        <v>0.39999571360805158</v>
      </c>
      <c r="M3096" s="459">
        <f>IFERROR((Tableau1[[#This Row],[Scope 1
(kg CO2-eq)]]+Tableau1[[#This Row],[Scope 2 energy
(kg CO2-eq)]]+Tableau1[[#This Row],[Scope 2 Infrastructure
(kg CO2-eq)]])/Tableau1[[#This Row],[Total CO2-emissions
(kg CO2-eq)
for scope 3 use ]],"")</f>
        <v>0.99844921753171723</v>
      </c>
      <c r="N3096" s="436" t="s">
        <v>436</v>
      </c>
      <c r="O3096" s="259">
        <v>3.6</v>
      </c>
      <c r="P3096" s="259" t="s">
        <v>4258</v>
      </c>
      <c r="Q3096" s="259" t="s">
        <v>5278</v>
      </c>
    </row>
    <row r="3097" spans="1:17" ht="21.75" customHeight="1">
      <c r="A3097" s="301" t="s">
        <v>4258</v>
      </c>
      <c r="B3097" s="301" t="s">
        <v>5278</v>
      </c>
      <c r="C3097" s="316" t="s">
        <v>9156</v>
      </c>
      <c r="D3097" s="465" t="s">
        <v>436</v>
      </c>
      <c r="E3097" s="465" t="s">
        <v>6076</v>
      </c>
      <c r="F3097" s="469" t="str">
        <f t="shared" si="96"/>
        <v>other</v>
      </c>
      <c r="G3097" s="260">
        <v>3.6320926888888899E-4</v>
      </c>
      <c r="H3097" s="260">
        <v>0.22977323471200001</v>
      </c>
      <c r="I3097" s="260">
        <v>3.2901998639999999E-4</v>
      </c>
      <c r="J3097" s="260">
        <v>1.7009849523960598E-4</v>
      </c>
      <c r="K3097" s="260">
        <v>0.230635561683602</v>
      </c>
      <c r="L3097" s="301">
        <f t="shared" si="97"/>
        <v>0.83028802206096719</v>
      </c>
      <c r="M3097" s="459">
        <f>IFERROR((Tableau1[[#This Row],[Scope 1
(kg CO2-eq)]]+Tableau1[[#This Row],[Scope 2 energy
(kg CO2-eq)]]+Tableau1[[#This Row],[Scope 2 Infrastructure
(kg CO2-eq)]])/Tableau1[[#This Row],[Total CO2-emissions
(kg CO2-eq)
for scope 3 use ]],"")</f>
        <v>0.99926248270183737</v>
      </c>
      <c r="N3097" s="436" t="s">
        <v>436</v>
      </c>
      <c r="O3097" s="259">
        <v>3.6</v>
      </c>
      <c r="P3097" s="259" t="s">
        <v>4258</v>
      </c>
      <c r="Q3097" s="259" t="s">
        <v>5278</v>
      </c>
    </row>
    <row r="3098" spans="1:17" ht="21.75" customHeight="1">
      <c r="A3098" s="301" t="s">
        <v>4258</v>
      </c>
      <c r="B3098" s="301" t="s">
        <v>5278</v>
      </c>
      <c r="C3098" s="316" t="s">
        <v>9157</v>
      </c>
      <c r="D3098" s="465" t="s">
        <v>436</v>
      </c>
      <c r="E3098" s="465" t="s">
        <v>6029</v>
      </c>
      <c r="F3098" s="469" t="str">
        <f t="shared" si="96"/>
        <v>other</v>
      </c>
      <c r="G3098" s="260">
        <v>7.5437880833333299E-4</v>
      </c>
      <c r="H3098" s="260">
        <v>0.20685810015639999</v>
      </c>
      <c r="I3098" s="260">
        <v>3.277161624E-4</v>
      </c>
      <c r="J3098" s="260">
        <v>1.7219759627180896E-4</v>
      </c>
      <c r="K3098" s="260">
        <v>0.208112392678306</v>
      </c>
      <c r="L3098" s="301">
        <f t="shared" si="97"/>
        <v>0.74920461364190161</v>
      </c>
      <c r="M3098" s="459">
        <f>IFERROR((Tableau1[[#This Row],[Scope 1
(kg CO2-eq)]]+Tableau1[[#This Row],[Scope 2 energy
(kg CO2-eq)]]+Tableau1[[#This Row],[Scope 2 Infrastructure
(kg CO2-eq)]])/Tableau1[[#This Row],[Total CO2-emissions
(kg CO2-eq)
for scope 3 use ]],"")</f>
        <v>0.99917257425683992</v>
      </c>
      <c r="N3098" s="436" t="s">
        <v>436</v>
      </c>
      <c r="O3098" s="259">
        <v>3.6</v>
      </c>
      <c r="P3098" s="259" t="s">
        <v>4258</v>
      </c>
      <c r="Q3098" s="259" t="s">
        <v>5278</v>
      </c>
    </row>
    <row r="3099" spans="1:17" ht="21.75" customHeight="1">
      <c r="A3099" s="301" t="s">
        <v>4258</v>
      </c>
      <c r="B3099" s="301" t="s">
        <v>5278</v>
      </c>
      <c r="C3099" s="316" t="s">
        <v>9158</v>
      </c>
      <c r="D3099" s="465" t="s">
        <v>436</v>
      </c>
      <c r="E3099" s="465" t="s">
        <v>6027</v>
      </c>
      <c r="F3099" s="469" t="str">
        <f t="shared" si="96"/>
        <v>other</v>
      </c>
      <c r="G3099" s="260">
        <v>7.6704646944444497E-4</v>
      </c>
      <c r="H3099" s="260">
        <v>0.16431182581449999</v>
      </c>
      <c r="I3099" s="260">
        <v>3.2970449399999998E-4</v>
      </c>
      <c r="J3099" s="260">
        <v>1.7226557370315899E-4</v>
      </c>
      <c r="K3099" s="260">
        <v>0.16558084353285599</v>
      </c>
      <c r="L3099" s="301">
        <f t="shared" si="97"/>
        <v>0.59609103671828156</v>
      </c>
      <c r="M3099" s="459">
        <f>IFERROR((Tableau1[[#This Row],[Scope 1
(kg CO2-eq)]]+Tableau1[[#This Row],[Scope 2 energy
(kg CO2-eq)]]+Tableau1[[#This Row],[Scope 2 Infrastructure
(kg CO2-eq)]])/Tableau1[[#This Row],[Total CO2-emissions
(kg CO2-eq)
for scope 3 use ]],"")</f>
        <v>0.99895962146806327</v>
      </c>
      <c r="N3099" s="436" t="s">
        <v>436</v>
      </c>
      <c r="O3099" s="259">
        <v>3.6</v>
      </c>
      <c r="P3099" s="259" t="s">
        <v>4258</v>
      </c>
      <c r="Q3099" s="259" t="s">
        <v>5278</v>
      </c>
    </row>
    <row r="3100" spans="1:17" ht="21.75" customHeight="1">
      <c r="A3100" s="301" t="s">
        <v>4258</v>
      </c>
      <c r="B3100" s="301" t="s">
        <v>5278</v>
      </c>
      <c r="C3100" s="316" t="s">
        <v>9159</v>
      </c>
      <c r="D3100" s="465" t="s">
        <v>436</v>
      </c>
      <c r="E3100" s="465" t="s">
        <v>6048</v>
      </c>
      <c r="F3100" s="469" t="str">
        <f t="shared" si="96"/>
        <v>other</v>
      </c>
      <c r="G3100" s="260">
        <v>7.6991954722222195E-4</v>
      </c>
      <c r="H3100" s="260">
        <v>0.2924865201024</v>
      </c>
      <c r="I3100" s="260">
        <v>3.3012823680000003E-4</v>
      </c>
      <c r="J3100" s="260">
        <v>1.7228099126490905E-4</v>
      </c>
      <c r="K3100" s="260">
        <v>0.29375884861616097</v>
      </c>
      <c r="L3100" s="301">
        <f t="shared" si="97"/>
        <v>1.0575318550181796</v>
      </c>
      <c r="M3100" s="459">
        <f>IFERROR((Tableau1[[#This Row],[Scope 1
(kg CO2-eq)]]+Tableau1[[#This Row],[Scope 2 energy
(kg CO2-eq)]]+Tableau1[[#This Row],[Scope 2 Infrastructure
(kg CO2-eq)]])/Tableau1[[#This Row],[Total CO2-emissions
(kg CO2-eq)
for scope 3 use ]],"")</f>
        <v>0.99941353007560341</v>
      </c>
      <c r="N3100" s="436" t="s">
        <v>436</v>
      </c>
      <c r="O3100" s="259">
        <v>3.6</v>
      </c>
      <c r="P3100" s="259" t="s">
        <v>4258</v>
      </c>
      <c r="Q3100" s="259" t="s">
        <v>5278</v>
      </c>
    </row>
    <row r="3101" spans="1:17" ht="21.75" customHeight="1">
      <c r="A3101" s="301" t="s">
        <v>4258</v>
      </c>
      <c r="B3101" s="301" t="s">
        <v>5278</v>
      </c>
      <c r="C3101" s="316" t="s">
        <v>9160</v>
      </c>
      <c r="D3101" s="465" t="s">
        <v>436</v>
      </c>
      <c r="E3101" s="465" t="s">
        <v>6030</v>
      </c>
      <c r="F3101" s="469" t="str">
        <f t="shared" si="96"/>
        <v>other</v>
      </c>
      <c r="G3101" s="260">
        <v>7.6626290277777797E-4</v>
      </c>
      <c r="H3101" s="260">
        <v>0.1237595853785</v>
      </c>
      <c r="I3101" s="260">
        <v>3.2957411159999998E-4</v>
      </c>
      <c r="J3101" s="260">
        <v>1.7226136891359102E-4</v>
      </c>
      <c r="K3101" s="260">
        <v>0.125027685152753</v>
      </c>
      <c r="L3101" s="301">
        <f t="shared" si="97"/>
        <v>0.45009966654991085</v>
      </c>
      <c r="M3101" s="459">
        <f>IFERROR((Tableau1[[#This Row],[Scope 1
(kg CO2-eq)]]+Tableau1[[#This Row],[Scope 2 energy
(kg CO2-eq)]]+Tableau1[[#This Row],[Scope 2 Infrastructure
(kg CO2-eq)]])/Tableau1[[#This Row],[Total CO2-emissions
(kg CO2-eq)
for scope 3 use ]],"")</f>
        <v>0.99862220307714433</v>
      </c>
      <c r="N3101" s="436" t="s">
        <v>436</v>
      </c>
      <c r="O3101" s="259">
        <v>3.6</v>
      </c>
      <c r="P3101" s="259" t="s">
        <v>4258</v>
      </c>
      <c r="Q3101" s="259" t="s">
        <v>5278</v>
      </c>
    </row>
    <row r="3102" spans="1:17" ht="21.75" customHeight="1">
      <c r="A3102" s="301" t="s">
        <v>4258</v>
      </c>
      <c r="B3102" s="301" t="s">
        <v>5278</v>
      </c>
      <c r="C3102" s="316" t="s">
        <v>9161</v>
      </c>
      <c r="D3102" s="465" t="s">
        <v>436</v>
      </c>
      <c r="E3102" s="465" t="s">
        <v>6040</v>
      </c>
      <c r="F3102" s="469" t="str">
        <f t="shared" si="96"/>
        <v>other</v>
      </c>
      <c r="G3102" s="260">
        <v>7.8206483055555495E-4</v>
      </c>
      <c r="H3102" s="260">
        <v>0.1320089740398</v>
      </c>
      <c r="I3102" s="260">
        <v>3.320187816E-4</v>
      </c>
      <c r="J3102" s="260">
        <v>1.7234616550321409E-4</v>
      </c>
      <c r="K3102" s="260">
        <v>0.13329540153728101</v>
      </c>
      <c r="L3102" s="301">
        <f t="shared" si="97"/>
        <v>0.47986344553421162</v>
      </c>
      <c r="M3102" s="459">
        <f>IFERROR((Tableau1[[#This Row],[Scope 1
(kg CO2-eq)]]+Tableau1[[#This Row],[Scope 2 energy
(kg CO2-eq)]]+Tableau1[[#This Row],[Scope 2 Infrastructure
(kg CO2-eq)]])/Tableau1[[#This Row],[Total CO2-emissions
(kg CO2-eq)
for scope 3 use ]],"")</f>
        <v>0.99870705303155383</v>
      </c>
      <c r="N3102" s="436" t="s">
        <v>436</v>
      </c>
      <c r="O3102" s="259">
        <v>3.6</v>
      </c>
      <c r="P3102" s="259" t="s">
        <v>4258</v>
      </c>
      <c r="Q3102" s="259" t="s">
        <v>5278</v>
      </c>
    </row>
    <row r="3103" spans="1:17" ht="21.75" customHeight="1">
      <c r="A3103" s="301" t="s">
        <v>4258</v>
      </c>
      <c r="B3103" s="301" t="s">
        <v>5278</v>
      </c>
      <c r="C3103" s="316" t="s">
        <v>9162</v>
      </c>
      <c r="D3103" s="465" t="s">
        <v>436</v>
      </c>
      <c r="E3103" s="465" t="s">
        <v>6028</v>
      </c>
      <c r="F3103" s="469" t="str">
        <f t="shared" si="96"/>
        <v>other</v>
      </c>
      <c r="G3103" s="260">
        <v>7.6587111944444403E-4</v>
      </c>
      <c r="H3103" s="260">
        <v>2.10192706779E-2</v>
      </c>
      <c r="I3103" s="260">
        <v>3.2950892039999998E-4</v>
      </c>
      <c r="J3103" s="260">
        <v>1.7225926651880802E-4</v>
      </c>
      <c r="K3103" s="260">
        <v>2.2286909010276301E-2</v>
      </c>
      <c r="L3103" s="301">
        <f t="shared" si="97"/>
        <v>8.0232872436994687E-2</v>
      </c>
      <c r="M3103" s="459">
        <f>IFERROR((Tableau1[[#This Row],[Scope 1
(kg CO2-eq)]]+Tableau1[[#This Row],[Scope 2 energy
(kg CO2-eq)]]+Tableau1[[#This Row],[Scope 2 Infrastructure
(kg CO2-eq)]])/Tableau1[[#This Row],[Total CO2-emissions
(kg CO2-eq)
for scope 3 use ]],"")</f>
        <v>0.99227087558654137</v>
      </c>
      <c r="N3103" s="436" t="s">
        <v>436</v>
      </c>
      <c r="O3103" s="259">
        <v>3.6</v>
      </c>
      <c r="P3103" s="259" t="s">
        <v>4258</v>
      </c>
      <c r="Q3103" s="259" t="s">
        <v>5278</v>
      </c>
    </row>
    <row r="3104" spans="1:17" ht="21.75" customHeight="1">
      <c r="A3104" s="301" t="s">
        <v>4258</v>
      </c>
      <c r="B3104" s="301" t="s">
        <v>5278</v>
      </c>
      <c r="C3104" s="316" t="s">
        <v>9163</v>
      </c>
      <c r="D3104" s="465" t="s">
        <v>436</v>
      </c>
      <c r="E3104" s="465" t="s">
        <v>6054</v>
      </c>
      <c r="F3104" s="469" t="str">
        <f t="shared" si="96"/>
        <v>other</v>
      </c>
      <c r="G3104" s="260">
        <v>7.5999436944444395E-4</v>
      </c>
      <c r="H3104" s="260">
        <v>0.15789162916230001</v>
      </c>
      <c r="I3104" s="260">
        <v>3.2859624359999999E-4</v>
      </c>
      <c r="J3104" s="260">
        <v>1.72227730597047E-4</v>
      </c>
      <c r="K3104" s="260">
        <v>0.15915244707766399</v>
      </c>
      <c r="L3104" s="301">
        <f t="shared" si="97"/>
        <v>0.57294880947959037</v>
      </c>
      <c r="M3104" s="459">
        <f>IFERROR((Tableau1[[#This Row],[Scope 1
(kg CO2-eq)]]+Tableau1[[#This Row],[Scope 2 energy
(kg CO2-eq)]]+Tableau1[[#This Row],[Scope 2 Infrastructure
(kg CO2-eq)]])/Tableau1[[#This Row],[Total CO2-emissions
(kg CO2-eq)
for scope 3 use ]],"")</f>
        <v>0.99891784697325126</v>
      </c>
      <c r="N3104" s="436" t="s">
        <v>436</v>
      </c>
      <c r="O3104" s="259">
        <v>3.6</v>
      </c>
      <c r="P3104" s="259" t="s">
        <v>4258</v>
      </c>
      <c r="Q3104" s="259" t="s">
        <v>5278</v>
      </c>
    </row>
    <row r="3105" spans="1:17" ht="21.75" customHeight="1">
      <c r="A3105" s="301" t="s">
        <v>4258</v>
      </c>
      <c r="B3105" s="301" t="s">
        <v>5278</v>
      </c>
      <c r="C3105" s="316" t="s">
        <v>9164</v>
      </c>
      <c r="D3105" s="465" t="s">
        <v>436</v>
      </c>
      <c r="E3105" s="465" t="s">
        <v>6049</v>
      </c>
      <c r="F3105" s="469" t="str">
        <f t="shared" si="96"/>
        <v>other</v>
      </c>
      <c r="G3105" s="260">
        <v>7.5372583611111102E-4</v>
      </c>
      <c r="H3105" s="260">
        <v>6.7185685362700004E-2</v>
      </c>
      <c r="I3105" s="260">
        <v>3.276183756E-4</v>
      </c>
      <c r="J3105" s="260">
        <v>1.72194092280502E-4</v>
      </c>
      <c r="K3105" s="260">
        <v>6.8439224052511294E-2</v>
      </c>
      <c r="L3105" s="301">
        <f t="shared" si="97"/>
        <v>0.24638120658904067</v>
      </c>
      <c r="M3105" s="459">
        <f>IFERROR((Tableau1[[#This Row],[Scope 1
(kg CO2-eq)]]+Tableau1[[#This Row],[Scope 2 energy
(kg CO2-eq)]]+Tableau1[[#This Row],[Scope 2 Infrastructure
(kg CO2-eq)]])/Tableau1[[#This Row],[Total CO2-emissions
(kg CO2-eq)
for scope 3 use ]],"")</f>
        <v>0.99748397968439761</v>
      </c>
      <c r="N3105" s="436" t="s">
        <v>436</v>
      </c>
      <c r="O3105" s="259">
        <v>3.6</v>
      </c>
      <c r="P3105" s="259" t="s">
        <v>4258</v>
      </c>
      <c r="Q3105" s="259" t="s">
        <v>5278</v>
      </c>
    </row>
    <row r="3106" spans="1:17" ht="21.75" customHeight="1">
      <c r="A3106" s="301" t="s">
        <v>4258</v>
      </c>
      <c r="B3106" s="301" t="s">
        <v>5278</v>
      </c>
      <c r="C3106" s="316" t="s">
        <v>9165</v>
      </c>
      <c r="D3106" s="465" t="s">
        <v>436</v>
      </c>
      <c r="E3106" s="465" t="s">
        <v>700</v>
      </c>
      <c r="F3106" s="469" t="str">
        <f t="shared" si="96"/>
        <v>CH</v>
      </c>
      <c r="G3106" s="260">
        <v>3.6361411166666702E-4</v>
      </c>
      <c r="H3106" s="260">
        <v>1.9707426151000002E-3</v>
      </c>
      <c r="I3106" s="260">
        <v>3.3439826039999998E-4</v>
      </c>
      <c r="J3106" s="260">
        <v>1.7010066771421596E-4</v>
      </c>
      <c r="K3106" s="260">
        <v>2.8388555984557402E-3</v>
      </c>
      <c r="L3106" s="301">
        <f t="shared" si="97"/>
        <v>1.0219880154440666E-2</v>
      </c>
      <c r="M3106" s="459">
        <f>IFERROR((Tableau1[[#This Row],[Scope 1
(kg CO2-eq)]]+Tableau1[[#This Row],[Scope 2 energy
(kg CO2-eq)]]+Tableau1[[#This Row],[Scope 2 Infrastructure
(kg CO2-eq)]])/Tableau1[[#This Row],[Total CO2-emissions
(kg CO2-eq)
for scope 3 use ]],"")</f>
        <v>0.94008127381272821</v>
      </c>
      <c r="N3106" s="436" t="s">
        <v>436</v>
      </c>
      <c r="O3106" s="259">
        <v>3.6</v>
      </c>
      <c r="P3106" s="259" t="s">
        <v>4258</v>
      </c>
      <c r="Q3106" s="259" t="s">
        <v>5278</v>
      </c>
    </row>
    <row r="3107" spans="1:17" ht="21.75" customHeight="1">
      <c r="A3107" s="301" t="s">
        <v>4258</v>
      </c>
      <c r="B3107" s="301" t="s">
        <v>5278</v>
      </c>
      <c r="C3107" s="316" t="s">
        <v>9166</v>
      </c>
      <c r="D3107" s="465" t="s">
        <v>436</v>
      </c>
      <c r="E3107" s="465" t="s">
        <v>700</v>
      </c>
      <c r="F3107" s="469" t="str">
        <f t="shared" si="96"/>
        <v>CH</v>
      </c>
      <c r="G3107" s="260">
        <v>3.6361411166666702E-4</v>
      </c>
      <c r="H3107" s="260">
        <v>1.7109532162799999E-2</v>
      </c>
      <c r="I3107" s="260">
        <v>3.2915036879999998E-4</v>
      </c>
      <c r="J3107" s="260">
        <v>1.7010066771421596E-4</v>
      </c>
      <c r="K3107" s="260">
        <v>1.7972397238923202E-2</v>
      </c>
      <c r="L3107" s="301">
        <f t="shared" si="97"/>
        <v>6.4700630060123526E-2</v>
      </c>
      <c r="M3107" s="459">
        <f>IFERROR((Tableau1[[#This Row],[Scope 1
(kg CO2-eq)]]+Tableau1[[#This Row],[Scope 2 energy
(kg CO2-eq)]]+Tableau1[[#This Row],[Scope 2 Infrastructure
(kg CO2-eq)]])/Tableau1[[#This Row],[Total CO2-emissions
(kg CO2-eq)
for scope 3 use ]],"")</f>
        <v>0.99053545315100522</v>
      </c>
      <c r="N3107" s="436" t="s">
        <v>436</v>
      </c>
      <c r="O3107" s="259">
        <v>3.6</v>
      </c>
      <c r="P3107" s="259" t="s">
        <v>4258</v>
      </c>
      <c r="Q3107" s="259" t="s">
        <v>5278</v>
      </c>
    </row>
    <row r="3108" spans="1:17" ht="21.75" customHeight="1">
      <c r="A3108" s="301" t="s">
        <v>4258</v>
      </c>
      <c r="B3108" s="301" t="s">
        <v>5278</v>
      </c>
      <c r="C3108" s="316" t="s">
        <v>9167</v>
      </c>
      <c r="D3108" s="465" t="s">
        <v>436</v>
      </c>
      <c r="E3108" s="465" t="s">
        <v>700</v>
      </c>
      <c r="F3108" s="469" t="str">
        <f t="shared" si="96"/>
        <v>CH</v>
      </c>
      <c r="G3108" s="260">
        <v>3.3043006333333298E-4</v>
      </c>
      <c r="H3108" s="260">
        <v>2.0984835563999998E-3</v>
      </c>
      <c r="I3108" s="260">
        <v>3.2316124499999997E-4</v>
      </c>
      <c r="J3108" s="260">
        <v>1.6675422190384802E-4</v>
      </c>
      <c r="K3108" s="260">
        <v>2.9188283919035899E-3</v>
      </c>
      <c r="L3108" s="301">
        <f t="shared" si="97"/>
        <v>1.0507782210852924E-2</v>
      </c>
      <c r="M3108" s="459">
        <f>IFERROR((Tableau1[[#This Row],[Scope 1
(kg CO2-eq)]]+Tableau1[[#This Row],[Scope 2 energy
(kg CO2-eq)]]+Tableau1[[#This Row],[Scope 2 Infrastructure
(kg CO2-eq)]])/Tableau1[[#This Row],[Total CO2-emissions
(kg CO2-eq)
for scope 3 use ]],"")</f>
        <v>0.94286970497038902</v>
      </c>
      <c r="N3108" s="436" t="s">
        <v>436</v>
      </c>
      <c r="O3108" s="259">
        <v>3.6</v>
      </c>
      <c r="P3108" s="259" t="s">
        <v>4258</v>
      </c>
      <c r="Q3108" s="259" t="s">
        <v>5278</v>
      </c>
    </row>
    <row r="3109" spans="1:17" ht="21.75" customHeight="1">
      <c r="A3109" s="301" t="s">
        <v>4258</v>
      </c>
      <c r="B3109" s="301" t="s">
        <v>5278</v>
      </c>
      <c r="C3109" s="316" t="s">
        <v>9168</v>
      </c>
      <c r="D3109" s="465" t="s">
        <v>436</v>
      </c>
      <c r="E3109" s="465" t="s">
        <v>6044</v>
      </c>
      <c r="F3109" s="469" t="str">
        <f t="shared" si="96"/>
        <v>other</v>
      </c>
      <c r="G3109" s="260">
        <v>3.4730286555555601E-4</v>
      </c>
      <c r="H3109" s="260">
        <v>3.0990475960499999E-2</v>
      </c>
      <c r="I3109" s="260">
        <v>3.2834051529999998E-4</v>
      </c>
      <c r="J3109" s="260">
        <v>1.6976039030989099E-4</v>
      </c>
      <c r="K3109" s="260">
        <v>3.1835880351487301E-2</v>
      </c>
      <c r="L3109" s="301">
        <f t="shared" si="97"/>
        <v>0.11460916926535429</v>
      </c>
      <c r="M3109" s="459">
        <f>IFERROR((Tableau1[[#This Row],[Scope 1
(kg CO2-eq)]]+Tableau1[[#This Row],[Scope 2 energy
(kg CO2-eq)]]+Tableau1[[#This Row],[Scope 2 Infrastructure
(kg CO2-eq)]])/Tableau1[[#This Row],[Total CO2-emissions
(kg CO2-eq)
for scope 3 use ]],"")</f>
        <v>0.99466762004827625</v>
      </c>
      <c r="N3109" s="436" t="s">
        <v>436</v>
      </c>
      <c r="O3109" s="259">
        <v>3.6</v>
      </c>
      <c r="P3109" s="259" t="s">
        <v>4258</v>
      </c>
      <c r="Q3109" s="259" t="s">
        <v>5278</v>
      </c>
    </row>
    <row r="3110" spans="1:17" ht="21.75" customHeight="1">
      <c r="A3110" s="301" t="s">
        <v>5180</v>
      </c>
      <c r="B3110" s="301" t="s">
        <v>5279</v>
      </c>
      <c r="C3110" s="316" t="s">
        <v>9169</v>
      </c>
      <c r="D3110" s="465" t="s">
        <v>436</v>
      </c>
      <c r="E3110" s="465" t="s">
        <v>700</v>
      </c>
      <c r="F3110" s="469" t="str">
        <f t="shared" si="96"/>
        <v>CH</v>
      </c>
      <c r="G3110" s="260">
        <v>3.3043006333333298E-4</v>
      </c>
      <c r="H3110" s="260">
        <v>9.5466377892599999E-2</v>
      </c>
      <c r="I3110" s="260">
        <v>3.2915036879999998E-4</v>
      </c>
      <c r="J3110" s="260">
        <v>1.69922594876009E-4</v>
      </c>
      <c r="K3110" s="260">
        <v>9.6295881326987506E-2</v>
      </c>
      <c r="L3110" s="301">
        <f t="shared" si="97"/>
        <v>0.34666517277715503</v>
      </c>
      <c r="M3110" s="459">
        <f>IFERROR((Tableau1[[#This Row],[Scope 1
(kg CO2-eq)]]+Tableau1[[#This Row],[Scope 2 energy
(kg CO2-eq)]]+Tableau1[[#This Row],[Scope 2 Infrastructure
(kg CO2-eq)]])/Tableau1[[#This Row],[Total CO2-emissions
(kg CO2-eq)
for scope 3 use ]],"")</f>
        <v>0.99823540737243821</v>
      </c>
      <c r="N3110" s="436" t="s">
        <v>436</v>
      </c>
      <c r="O3110" s="259">
        <v>3.6</v>
      </c>
      <c r="P3110" s="259" t="s">
        <v>5180</v>
      </c>
      <c r="Q3110" s="259" t="s">
        <v>5279</v>
      </c>
    </row>
    <row r="3111" spans="1:17" ht="21.75" customHeight="1">
      <c r="A3111" s="301" t="s">
        <v>5207</v>
      </c>
      <c r="B3111" s="301" t="s">
        <v>5231</v>
      </c>
      <c r="C3111" s="316" t="s">
        <v>9170</v>
      </c>
      <c r="D3111" s="465" t="s">
        <v>436</v>
      </c>
      <c r="E3111" s="465" t="s">
        <v>6091</v>
      </c>
      <c r="F3111" s="469" t="str">
        <f t="shared" si="96"/>
        <v>other</v>
      </c>
      <c r="G3111" s="260">
        <v>0</v>
      </c>
      <c r="H3111" s="260">
        <v>0.12784088359444401</v>
      </c>
      <c r="I3111" s="260">
        <v>2.6078638333333301E-4</v>
      </c>
      <c r="J3111" s="260">
        <v>0</v>
      </c>
      <c r="K3111" s="260">
        <v>0.128101670518776</v>
      </c>
      <c r="L3111" s="301">
        <f t="shared" si="97"/>
        <v>0.46116601386759359</v>
      </c>
      <c r="M3111" s="459">
        <f>IFERROR((Tableau1[[#This Row],[Scope 1
(kg CO2-eq)]]+Tableau1[[#This Row],[Scope 2 energy
(kg CO2-eq)]]+Tableau1[[#This Row],[Scope 2 Infrastructure
(kg CO2-eq)]])/Tableau1[[#This Row],[Total CO2-emissions
(kg CO2-eq)
for scope 3 use ]],"")</f>
        <v>0.99999999577680243</v>
      </c>
      <c r="N3111" s="436" t="s">
        <v>436</v>
      </c>
      <c r="O3111" s="259">
        <v>3.6</v>
      </c>
      <c r="P3111" s="259" t="s">
        <v>5207</v>
      </c>
      <c r="Q3111" s="259" t="s">
        <v>5231</v>
      </c>
    </row>
    <row r="3112" spans="1:17" ht="21.75" customHeight="1">
      <c r="A3112" s="301" t="s">
        <v>5277</v>
      </c>
      <c r="B3112" s="301" t="s">
        <v>5231</v>
      </c>
      <c r="C3112" s="316" t="s">
        <v>9171</v>
      </c>
      <c r="D3112" s="465" t="s">
        <v>436</v>
      </c>
      <c r="E3112" s="465" t="s">
        <v>6044</v>
      </c>
      <c r="F3112" s="469" t="str">
        <f t="shared" si="96"/>
        <v>other</v>
      </c>
      <c r="G3112" s="260">
        <v>0</v>
      </c>
      <c r="H3112" s="260">
        <v>0.219564147111111</v>
      </c>
      <c r="I3112" s="260">
        <v>1.02037E-4</v>
      </c>
      <c r="J3112" s="260">
        <v>0</v>
      </c>
      <c r="K3112" s="260">
        <v>0.21966618300774701</v>
      </c>
      <c r="L3112" s="301">
        <f t="shared" si="97"/>
        <v>0.79079825882788923</v>
      </c>
      <c r="M3112" s="459">
        <f>IFERROR((Tableau1[[#This Row],[Scope 1
(kg CO2-eq)]]+Tableau1[[#This Row],[Scope 2 energy
(kg CO2-eq)]]+Tableau1[[#This Row],[Scope 2 Infrastructure
(kg CO2-eq)]])/Tableau1[[#This Row],[Total CO2-emissions
(kg CO2-eq)
for scope 3 use ]],"")</f>
        <v>1.0000000050229123</v>
      </c>
      <c r="N3112" s="436" t="s">
        <v>436</v>
      </c>
      <c r="O3112" s="259">
        <v>3.6</v>
      </c>
      <c r="P3112" s="259" t="s">
        <v>5277</v>
      </c>
      <c r="Q3112" s="259" t="s">
        <v>5231</v>
      </c>
    </row>
    <row r="3113" spans="1:17" ht="21.75" customHeight="1">
      <c r="A3113" s="301" t="s">
        <v>5277</v>
      </c>
      <c r="B3113" s="301" t="s">
        <v>5231</v>
      </c>
      <c r="C3113" s="316" t="s">
        <v>9172</v>
      </c>
      <c r="D3113" s="465" t="s">
        <v>436</v>
      </c>
      <c r="E3113" s="465" t="s">
        <v>117</v>
      </c>
      <c r="F3113" s="469" t="str">
        <f t="shared" si="96"/>
        <v>other</v>
      </c>
      <c r="G3113" s="260">
        <v>0</v>
      </c>
      <c r="H3113" s="260">
        <v>0.16501152329722199</v>
      </c>
      <c r="I3113" s="260">
        <v>8.60446625E-5</v>
      </c>
      <c r="J3113" s="260">
        <v>0</v>
      </c>
      <c r="K3113" s="260">
        <v>0.16509756832500699</v>
      </c>
      <c r="L3113" s="301">
        <f t="shared" si="97"/>
        <v>0.5943512459700252</v>
      </c>
      <c r="M3113" s="459">
        <f>IFERROR((Tableau1[[#This Row],[Scope 1
(kg CO2-eq)]]+Tableau1[[#This Row],[Scope 2 energy
(kg CO2-eq)]]+Tableau1[[#This Row],[Scope 2 Infrastructure
(kg CO2-eq)]])/Tableau1[[#This Row],[Total CO2-emissions
(kg CO2-eq)
for scope 3 use ]],"")</f>
        <v>0.99999999778745985</v>
      </c>
      <c r="N3113" s="436" t="s">
        <v>436</v>
      </c>
      <c r="O3113" s="259">
        <v>3.6</v>
      </c>
      <c r="P3113" s="259" t="s">
        <v>5277</v>
      </c>
      <c r="Q3113" s="259" t="s">
        <v>5231</v>
      </c>
    </row>
    <row r="3114" spans="1:17" ht="21.75" customHeight="1">
      <c r="A3114" s="301" t="s">
        <v>5277</v>
      </c>
      <c r="B3114" s="301" t="s">
        <v>5231</v>
      </c>
      <c r="C3114" s="316" t="s">
        <v>9173</v>
      </c>
      <c r="D3114" s="465" t="s">
        <v>436</v>
      </c>
      <c r="E3114" s="465" t="s">
        <v>6094</v>
      </c>
      <c r="F3114" s="469" t="str">
        <f t="shared" si="96"/>
        <v>other</v>
      </c>
      <c r="G3114" s="260">
        <v>0</v>
      </c>
      <c r="H3114" s="260">
        <v>0.25889988122222202</v>
      </c>
      <c r="I3114" s="260">
        <v>1.138105E-4</v>
      </c>
      <c r="J3114" s="260">
        <v>0</v>
      </c>
      <c r="K3114" s="260">
        <v>0.25901369147470099</v>
      </c>
      <c r="L3114" s="301">
        <f t="shared" si="97"/>
        <v>0.93244928930892357</v>
      </c>
      <c r="M3114" s="459">
        <f>IFERROR((Tableau1[[#This Row],[Scope 1
(kg CO2-eq)]]+Tableau1[[#This Row],[Scope 2 energy
(kg CO2-eq)]]+Tableau1[[#This Row],[Scope 2 Infrastructure
(kg CO2-eq)]])/Tableau1[[#This Row],[Total CO2-emissions
(kg CO2-eq)
for scope 3 use ]],"")</f>
        <v>1.0000000009556291</v>
      </c>
      <c r="N3114" s="436" t="s">
        <v>436</v>
      </c>
      <c r="O3114" s="259">
        <v>3.6</v>
      </c>
      <c r="P3114" s="259" t="s">
        <v>5277</v>
      </c>
      <c r="Q3114" s="260" t="s">
        <v>5231</v>
      </c>
    </row>
    <row r="3115" spans="1:17" ht="21.75" customHeight="1">
      <c r="A3115" s="301" t="s">
        <v>5277</v>
      </c>
      <c r="B3115" s="301" t="s">
        <v>5231</v>
      </c>
      <c r="C3115" s="316" t="s">
        <v>9174</v>
      </c>
      <c r="D3115" s="465" t="s">
        <v>436</v>
      </c>
      <c r="E3115" s="465" t="s">
        <v>6016</v>
      </c>
      <c r="F3115" s="469" t="str">
        <f t="shared" si="96"/>
        <v>other</v>
      </c>
      <c r="G3115" s="260">
        <v>0</v>
      </c>
      <c r="H3115" s="260">
        <v>0.16314116848888899</v>
      </c>
      <c r="I3115" s="260">
        <v>8.07465875E-5</v>
      </c>
      <c r="J3115" s="260">
        <v>0</v>
      </c>
      <c r="K3115" s="260">
        <v>0.16322191434967501</v>
      </c>
      <c r="L3115" s="301">
        <f t="shared" si="97"/>
        <v>0.58759889165883006</v>
      </c>
      <c r="M3115" s="459">
        <f>IFERROR((Tableau1[[#This Row],[Scope 1
(kg CO2-eq)]]+Tableau1[[#This Row],[Scope 2 energy
(kg CO2-eq)]]+Tableau1[[#This Row],[Scope 2 Infrastructure
(kg CO2-eq)]])/Tableau1[[#This Row],[Total CO2-emissions
(kg CO2-eq)
for scope 3 use ]],"")</f>
        <v>1.0000000044523065</v>
      </c>
      <c r="N3115" s="436" t="s">
        <v>436</v>
      </c>
      <c r="O3115" s="259">
        <v>3.6</v>
      </c>
      <c r="P3115" s="259" t="s">
        <v>5277</v>
      </c>
      <c r="Q3115" s="259" t="s">
        <v>5231</v>
      </c>
    </row>
    <row r="3116" spans="1:17" ht="21.75" customHeight="1">
      <c r="A3116" s="301" t="s">
        <v>5277</v>
      </c>
      <c r="B3116" s="301" t="s">
        <v>5231</v>
      </c>
      <c r="C3116" s="316" t="s">
        <v>9175</v>
      </c>
      <c r="D3116" s="465" t="s">
        <v>436</v>
      </c>
      <c r="E3116" s="465" t="s">
        <v>6018</v>
      </c>
      <c r="F3116" s="469" t="str">
        <f t="shared" si="96"/>
        <v>other</v>
      </c>
      <c r="G3116" s="260">
        <v>0</v>
      </c>
      <c r="H3116" s="260">
        <v>0.171771415558333</v>
      </c>
      <c r="I3116" s="260">
        <v>7.5840962499999995E-5</v>
      </c>
      <c r="J3116" s="260">
        <v>0</v>
      </c>
      <c r="K3116" s="260">
        <v>0.171847256282782</v>
      </c>
      <c r="L3116" s="301">
        <f t="shared" si="97"/>
        <v>0.61865012261801522</v>
      </c>
      <c r="M3116" s="459">
        <f>IFERROR((Tableau1[[#This Row],[Scope 1
(kg CO2-eq)]]+Tableau1[[#This Row],[Scope 2 energy
(kg CO2-eq)]]+Tableau1[[#This Row],[Scope 2 Infrastructure
(kg CO2-eq)]])/Tableau1[[#This Row],[Total CO2-emissions
(kg CO2-eq)
for scope 3 use ]],"")</f>
        <v>1.0000000013852475</v>
      </c>
      <c r="N3116" s="436" t="s">
        <v>436</v>
      </c>
      <c r="O3116" s="259">
        <v>3.6</v>
      </c>
      <c r="P3116" s="259" t="s">
        <v>5277</v>
      </c>
      <c r="Q3116" s="260" t="s">
        <v>5231</v>
      </c>
    </row>
    <row r="3117" spans="1:17" ht="21.75" customHeight="1">
      <c r="A3117" s="301" t="s">
        <v>5277</v>
      </c>
      <c r="B3117" s="301" t="s">
        <v>5231</v>
      </c>
      <c r="C3117" s="316" t="s">
        <v>9176</v>
      </c>
      <c r="D3117" s="465" t="s">
        <v>436</v>
      </c>
      <c r="E3117" s="465" t="s">
        <v>119</v>
      </c>
      <c r="F3117" s="469" t="str">
        <f t="shared" si="96"/>
        <v>other</v>
      </c>
      <c r="G3117" s="260">
        <v>0</v>
      </c>
      <c r="H3117" s="260">
        <v>0.148797817325</v>
      </c>
      <c r="I3117" s="260">
        <v>6.9757987500000001E-5</v>
      </c>
      <c r="J3117" s="260">
        <v>0</v>
      </c>
      <c r="K3117" s="260">
        <v>0.14886757584315899</v>
      </c>
      <c r="L3117" s="301">
        <f t="shared" si="97"/>
        <v>0.53592327303537235</v>
      </c>
      <c r="M3117" s="459">
        <f>IFERROR((Tableau1[[#This Row],[Scope 1
(kg CO2-eq)]]+Tableau1[[#This Row],[Scope 2 energy
(kg CO2-eq)]]+Tableau1[[#This Row],[Scope 2 Infrastructure
(kg CO2-eq)]])/Tableau1[[#This Row],[Total CO2-emissions
(kg CO2-eq)
for scope 3 use ]],"")</f>
        <v>0.99999999643536219</v>
      </c>
      <c r="N3117" s="436" t="s">
        <v>436</v>
      </c>
      <c r="O3117" s="259">
        <v>3.6</v>
      </c>
      <c r="P3117" s="259" t="s">
        <v>5277</v>
      </c>
      <c r="Q3117" s="260" t="s">
        <v>5231</v>
      </c>
    </row>
    <row r="3118" spans="1:17" ht="21.75" customHeight="1">
      <c r="A3118" s="301" t="s">
        <v>5277</v>
      </c>
      <c r="B3118" s="301" t="s">
        <v>5231</v>
      </c>
      <c r="C3118" s="316" t="s">
        <v>9177</v>
      </c>
      <c r="D3118" s="465" t="s">
        <v>436</v>
      </c>
      <c r="E3118" s="465" t="s">
        <v>6034</v>
      </c>
      <c r="F3118" s="469" t="str">
        <f t="shared" si="96"/>
        <v>other</v>
      </c>
      <c r="G3118" s="260">
        <v>0</v>
      </c>
      <c r="H3118" s="260">
        <v>0.14951173431111101</v>
      </c>
      <c r="I3118" s="260">
        <v>8.1335262500000001E-5</v>
      </c>
      <c r="J3118" s="260">
        <v>0</v>
      </c>
      <c r="K3118" s="260">
        <v>0.149593069930785</v>
      </c>
      <c r="L3118" s="301">
        <f t="shared" si="97"/>
        <v>0.53853505175082605</v>
      </c>
      <c r="M3118" s="459">
        <f>IFERROR((Tableau1[[#This Row],[Scope 1
(kg CO2-eq)]]+Tableau1[[#This Row],[Scope 2 energy
(kg CO2-eq)]]+Tableau1[[#This Row],[Scope 2 Infrastructure
(kg CO2-eq)]])/Tableau1[[#This Row],[Total CO2-emissions
(kg CO2-eq)
for scope 3 use ]],"")</f>
        <v>0.9999999976123628</v>
      </c>
      <c r="N3118" s="436" t="s">
        <v>436</v>
      </c>
      <c r="O3118" s="259">
        <v>3.6</v>
      </c>
      <c r="P3118" s="259" t="s">
        <v>5277</v>
      </c>
      <c r="Q3118" s="260" t="s">
        <v>5231</v>
      </c>
    </row>
    <row r="3119" spans="1:17" ht="21.75" customHeight="1">
      <c r="A3119" s="301" t="s">
        <v>5277</v>
      </c>
      <c r="B3119" s="301" t="s">
        <v>5231</v>
      </c>
      <c r="C3119" s="316" t="s">
        <v>9178</v>
      </c>
      <c r="D3119" s="465" t="s">
        <v>436</v>
      </c>
      <c r="E3119" s="465" t="s">
        <v>6047</v>
      </c>
      <c r="F3119" s="469" t="str">
        <f t="shared" si="96"/>
        <v>other</v>
      </c>
      <c r="G3119" s="260">
        <v>0</v>
      </c>
      <c r="H3119" s="260">
        <v>0.217276096</v>
      </c>
      <c r="I3119" s="260">
        <v>9.4188E-5</v>
      </c>
      <c r="J3119" s="260">
        <v>0</v>
      </c>
      <c r="K3119" s="260">
        <v>0.21737028394642</v>
      </c>
      <c r="L3119" s="301">
        <f t="shared" si="97"/>
        <v>0.78253302220711196</v>
      </c>
      <c r="M3119" s="459">
        <f>IFERROR((Tableau1[[#This Row],[Scope 1
(kg CO2-eq)]]+Tableau1[[#This Row],[Scope 2 energy
(kg CO2-eq)]]+Tableau1[[#This Row],[Scope 2 Infrastructure
(kg CO2-eq)]])/Tableau1[[#This Row],[Total CO2-emissions
(kg CO2-eq)
for scope 3 use ]],"")</f>
        <v>1.0000000002464919</v>
      </c>
      <c r="N3119" s="436" t="s">
        <v>436</v>
      </c>
      <c r="O3119" s="259">
        <v>3.6</v>
      </c>
      <c r="P3119" s="259" t="s">
        <v>5277</v>
      </c>
      <c r="Q3119" s="260" t="s">
        <v>5231</v>
      </c>
    </row>
    <row r="3120" spans="1:17" ht="21.75" customHeight="1">
      <c r="A3120" s="301" t="s">
        <v>5277</v>
      </c>
      <c r="B3120" s="301" t="s">
        <v>5231</v>
      </c>
      <c r="C3120" s="316" t="s">
        <v>9179</v>
      </c>
      <c r="D3120" s="465" t="s">
        <v>436</v>
      </c>
      <c r="E3120" s="465" t="s">
        <v>6019</v>
      </c>
      <c r="F3120" s="469" t="str">
        <f t="shared" si="96"/>
        <v>other</v>
      </c>
      <c r="G3120" s="260">
        <v>0</v>
      </c>
      <c r="H3120" s="260">
        <v>0.23691143373333301</v>
      </c>
      <c r="I3120" s="260">
        <v>9.0655950000000004E-5</v>
      </c>
      <c r="J3120" s="260">
        <v>0</v>
      </c>
      <c r="K3120" s="260">
        <v>0.23700208876235401</v>
      </c>
      <c r="L3120" s="301">
        <f t="shared" si="97"/>
        <v>0.85320751954447449</v>
      </c>
      <c r="M3120" s="459">
        <f>IFERROR((Tableau1[[#This Row],[Scope 1
(kg CO2-eq)]]+Tableau1[[#This Row],[Scope 2 energy
(kg CO2-eq)]]+Tableau1[[#This Row],[Scope 2 Infrastructure
(kg CO2-eq)]])/Tableau1[[#This Row],[Total CO2-emissions
(kg CO2-eq)
for scope 3 use ]],"")</f>
        <v>1.0000000038859531</v>
      </c>
      <c r="N3120" s="436" t="s">
        <v>436</v>
      </c>
      <c r="O3120" s="259">
        <v>3.6</v>
      </c>
      <c r="P3120" s="259" t="s">
        <v>5277</v>
      </c>
      <c r="Q3120" s="260" t="s">
        <v>5231</v>
      </c>
    </row>
    <row r="3121" spans="1:17" ht="21.75" customHeight="1">
      <c r="A3121" s="301" t="s">
        <v>5277</v>
      </c>
      <c r="B3121" s="301" t="s">
        <v>5231</v>
      </c>
      <c r="C3121" s="316" t="s">
        <v>9180</v>
      </c>
      <c r="D3121" s="465" t="s">
        <v>436</v>
      </c>
      <c r="E3121" s="465" t="s">
        <v>123</v>
      </c>
      <c r="F3121" s="469" t="str">
        <f t="shared" si="96"/>
        <v>other</v>
      </c>
      <c r="G3121" s="260">
        <v>0</v>
      </c>
      <c r="H3121" s="260">
        <v>0.304354357416667</v>
      </c>
      <c r="I3121" s="260">
        <v>1.4422537499999999E-4</v>
      </c>
      <c r="J3121" s="260">
        <v>0</v>
      </c>
      <c r="K3121" s="260">
        <v>0.304498584123644</v>
      </c>
      <c r="L3121" s="301">
        <f t="shared" si="97"/>
        <v>1.0961949028451183</v>
      </c>
      <c r="M3121" s="459">
        <f>IFERROR((Tableau1[[#This Row],[Scope 1
(kg CO2-eq)]]+Tableau1[[#This Row],[Scope 2 energy
(kg CO2-eq)]]+Tableau1[[#This Row],[Scope 2 Infrastructure
(kg CO2-eq)]])/Tableau1[[#This Row],[Total CO2-emissions
(kg CO2-eq)
for scope 3 use ]],"")</f>
        <v>0.99999999562567088</v>
      </c>
      <c r="N3121" s="436" t="s">
        <v>436</v>
      </c>
      <c r="O3121" s="259">
        <v>3.6</v>
      </c>
      <c r="P3121" s="259" t="s">
        <v>5277</v>
      </c>
      <c r="Q3121" s="260" t="s">
        <v>5231</v>
      </c>
    </row>
    <row r="3122" spans="1:17" ht="21.75" customHeight="1">
      <c r="A3122" s="301" t="s">
        <v>5277</v>
      </c>
      <c r="B3122" s="301" t="s">
        <v>5231</v>
      </c>
      <c r="C3122" s="316" t="s">
        <v>9181</v>
      </c>
      <c r="D3122" s="465" t="s">
        <v>436</v>
      </c>
      <c r="E3122" s="465" t="s">
        <v>6029</v>
      </c>
      <c r="F3122" s="469" t="str">
        <f t="shared" si="96"/>
        <v>other</v>
      </c>
      <c r="G3122" s="260">
        <v>0</v>
      </c>
      <c r="H3122" s="260">
        <v>0.17696579278333299</v>
      </c>
      <c r="I3122" s="260">
        <v>9.6738924999999998E-5</v>
      </c>
      <c r="J3122" s="260">
        <v>0</v>
      </c>
      <c r="K3122" s="260">
        <v>0.17706253102283201</v>
      </c>
      <c r="L3122" s="301">
        <f t="shared" si="97"/>
        <v>0.63742511168219529</v>
      </c>
      <c r="M3122" s="459">
        <f>IFERROR((Tableau1[[#This Row],[Scope 1
(kg CO2-eq)]]+Tableau1[[#This Row],[Scope 2 energy
(kg CO2-eq)]]+Tableau1[[#This Row],[Scope 2 Infrastructure
(kg CO2-eq)]])/Tableau1[[#This Row],[Total CO2-emissions
(kg CO2-eq)
for scope 3 use ]],"")</f>
        <v>1.0000000038715191</v>
      </c>
      <c r="N3122" s="436" t="s">
        <v>436</v>
      </c>
      <c r="O3122" s="259">
        <v>3.6</v>
      </c>
      <c r="P3122" s="259" t="s">
        <v>5277</v>
      </c>
      <c r="Q3122" s="259" t="s">
        <v>5231</v>
      </c>
    </row>
    <row r="3123" spans="1:17" ht="21.75" customHeight="1">
      <c r="A3123" s="301" t="s">
        <v>5277</v>
      </c>
      <c r="B3123" s="301" t="s">
        <v>5231</v>
      </c>
      <c r="C3123" s="316" t="s">
        <v>9182</v>
      </c>
      <c r="D3123" s="465" t="s">
        <v>436</v>
      </c>
      <c r="E3123" s="465" t="s">
        <v>6078</v>
      </c>
      <c r="F3123" s="469" t="str">
        <f t="shared" si="96"/>
        <v>other</v>
      </c>
      <c r="G3123" s="260">
        <v>0</v>
      </c>
      <c r="H3123" s="260">
        <v>0.16886158076666699</v>
      </c>
      <c r="I3123" s="260">
        <v>8.5161649999999998E-5</v>
      </c>
      <c r="J3123" s="260">
        <v>0</v>
      </c>
      <c r="K3123" s="260">
        <v>0.16894674260312301</v>
      </c>
      <c r="L3123" s="301">
        <f t="shared" si="97"/>
        <v>0.60820827337124284</v>
      </c>
      <c r="M3123" s="459">
        <f>IFERROR((Tableau1[[#This Row],[Scope 1
(kg CO2-eq)]]+Tableau1[[#This Row],[Scope 2 energy
(kg CO2-eq)]]+Tableau1[[#This Row],[Scope 2 Infrastructure
(kg CO2-eq)]])/Tableau1[[#This Row],[Total CO2-emissions
(kg CO2-eq)
for scope 3 use ]],"")</f>
        <v>0.99999999889636215</v>
      </c>
      <c r="N3123" s="436" t="s">
        <v>436</v>
      </c>
      <c r="O3123" s="259">
        <v>3.6</v>
      </c>
      <c r="P3123" s="259" t="s">
        <v>5277</v>
      </c>
      <c r="Q3123" s="260" t="s">
        <v>5231</v>
      </c>
    </row>
    <row r="3124" spans="1:17" ht="21.75" customHeight="1">
      <c r="A3124" s="301" t="s">
        <v>5277</v>
      </c>
      <c r="B3124" s="301" t="s">
        <v>5231</v>
      </c>
      <c r="C3124" s="316" t="s">
        <v>9183</v>
      </c>
      <c r="D3124" s="465" t="s">
        <v>436</v>
      </c>
      <c r="E3124" s="465" t="s">
        <v>6091</v>
      </c>
      <c r="F3124" s="469" t="str">
        <f t="shared" si="96"/>
        <v>other</v>
      </c>
      <c r="G3124" s="260">
        <v>0</v>
      </c>
      <c r="H3124" s="260">
        <v>0.19627750396666699</v>
      </c>
      <c r="I3124" s="260">
        <v>9.3010649999999997E-5</v>
      </c>
      <c r="J3124" s="260">
        <v>0</v>
      </c>
      <c r="K3124" s="260">
        <v>0.196370515452298</v>
      </c>
      <c r="L3124" s="301">
        <f t="shared" si="97"/>
        <v>0.70693385562827282</v>
      </c>
      <c r="M3124" s="459">
        <f>IFERROR((Tableau1[[#This Row],[Scope 1
(kg CO2-eq)]]+Tableau1[[#This Row],[Scope 2 energy
(kg CO2-eq)]]+Tableau1[[#This Row],[Scope 2 Infrastructure
(kg CO2-eq)]])/Tableau1[[#This Row],[Total CO2-emissions
(kg CO2-eq)
for scope 3 use ]],"")</f>
        <v>0.99999999574462084</v>
      </c>
      <c r="N3124" s="436" t="s">
        <v>436</v>
      </c>
      <c r="O3124" s="259">
        <v>3.6</v>
      </c>
      <c r="P3124" s="259" t="s">
        <v>5277</v>
      </c>
      <c r="Q3124" s="260" t="s">
        <v>5231</v>
      </c>
    </row>
    <row r="3125" spans="1:17" ht="21.75" customHeight="1">
      <c r="A3125" s="301" t="s">
        <v>5277</v>
      </c>
      <c r="B3125" s="301" t="s">
        <v>5231</v>
      </c>
      <c r="C3125" s="316" t="s">
        <v>9184</v>
      </c>
      <c r="D3125" s="465" t="s">
        <v>436</v>
      </c>
      <c r="E3125" s="465" t="s">
        <v>6015</v>
      </c>
      <c r="F3125" s="469" t="str">
        <f t="shared" si="96"/>
        <v>other</v>
      </c>
      <c r="G3125" s="260">
        <v>0</v>
      </c>
      <c r="H3125" s="260">
        <v>0.200373203333333</v>
      </c>
      <c r="I3125" s="260">
        <v>9.6512791666666697E-5</v>
      </c>
      <c r="J3125" s="260">
        <v>0</v>
      </c>
      <c r="K3125" s="260">
        <v>0.200469715002769</v>
      </c>
      <c r="L3125" s="301">
        <f t="shared" si="97"/>
        <v>0.7216909740099684</v>
      </c>
      <c r="M3125" s="459">
        <f>IFERROR((Tableau1[[#This Row],[Scope 1
(kg CO2-eq)]]+Tableau1[[#This Row],[Scope 2 energy
(kg CO2-eq)]]+Tableau1[[#This Row],[Scope 2 Infrastructure
(kg CO2-eq)]])/Tableau1[[#This Row],[Total CO2-emissions
(kg CO2-eq)
for scope 3 use ]],"")</f>
        <v>1.0000000055980061</v>
      </c>
      <c r="N3125" s="436" t="s">
        <v>436</v>
      </c>
      <c r="O3125" s="259">
        <v>3.6</v>
      </c>
      <c r="P3125" s="259" t="s">
        <v>5277</v>
      </c>
      <c r="Q3125" s="260" t="s">
        <v>5231</v>
      </c>
    </row>
    <row r="3126" spans="1:17" ht="21.75" customHeight="1">
      <c r="A3126" s="301" t="s">
        <v>4143</v>
      </c>
      <c r="B3126" s="301" t="s">
        <v>5293</v>
      </c>
      <c r="C3126" s="316" t="s">
        <v>9185</v>
      </c>
      <c r="D3126" s="465" t="s">
        <v>436</v>
      </c>
      <c r="E3126" s="465" t="s">
        <v>700</v>
      </c>
      <c r="F3126" s="469" t="str">
        <f t="shared" si="96"/>
        <v>CH</v>
      </c>
      <c r="G3126" s="260">
        <v>0</v>
      </c>
      <c r="H3126" s="260">
        <v>9.4977639410642105E-6</v>
      </c>
      <c r="I3126" s="260">
        <v>4.1907725138734002E-3</v>
      </c>
      <c r="J3126" s="260">
        <v>0</v>
      </c>
      <c r="K3126" s="260">
        <v>4.2002788689985901E-3</v>
      </c>
      <c r="L3126" s="301">
        <f t="shared" si="97"/>
        <v>1.5121003928394924E-2</v>
      </c>
      <c r="M3126" s="459">
        <f>IFERROR((Tableau1[[#This Row],[Scope 1
(kg CO2-eq)]]+Tableau1[[#This Row],[Scope 2 energy
(kg CO2-eq)]]+Tableau1[[#This Row],[Scope 2 Infrastructure
(kg CO2-eq)]])/Tableau1[[#This Row],[Total CO2-emissions
(kg CO2-eq)
for scope 3 use ]],"")</f>
        <v>0.99999795461577812</v>
      </c>
      <c r="N3126" s="437" t="s">
        <v>436</v>
      </c>
      <c r="O3126" s="259">
        <v>3.6</v>
      </c>
      <c r="P3126" s="259" t="s">
        <v>4143</v>
      </c>
      <c r="Q3126" s="260" t="s">
        <v>5293</v>
      </c>
    </row>
    <row r="3127" spans="1:17" ht="21.75" customHeight="1">
      <c r="A3127" s="301" t="s">
        <v>4143</v>
      </c>
      <c r="B3127" s="301" t="s">
        <v>5293</v>
      </c>
      <c r="C3127" s="316" t="s">
        <v>9186</v>
      </c>
      <c r="D3127" s="465" t="s">
        <v>436</v>
      </c>
      <c r="E3127" s="465" t="s">
        <v>6016</v>
      </c>
      <c r="F3127" s="469" t="str">
        <f t="shared" si="96"/>
        <v>other</v>
      </c>
      <c r="G3127" s="260">
        <v>0</v>
      </c>
      <c r="H3127" s="260">
        <v>1.01489709E-5</v>
      </c>
      <c r="I3127" s="260">
        <v>2.7443445899999999E-3</v>
      </c>
      <c r="J3127" s="260">
        <v>0</v>
      </c>
      <c r="K3127" s="260">
        <v>2.7544943667139801E-3</v>
      </c>
      <c r="L3127" s="301">
        <f t="shared" si="97"/>
        <v>9.9161797201703285E-3</v>
      </c>
      <c r="M3127" s="459">
        <f>IFERROR((Tableau1[[#This Row],[Scope 1
(kg CO2-eq)]]+Tableau1[[#This Row],[Scope 2 energy
(kg CO2-eq)]]+Tableau1[[#This Row],[Scope 2 Infrastructure
(kg CO2-eq)]])/Tableau1[[#This Row],[Total CO2-emissions
(kg CO2-eq)
for scope 3 use ]],"")</f>
        <v>0.99999970745484545</v>
      </c>
      <c r="N3127" s="437" t="s">
        <v>436</v>
      </c>
      <c r="O3127" s="259">
        <v>3.6</v>
      </c>
      <c r="P3127" s="260" t="s">
        <v>4143</v>
      </c>
      <c r="Q3127" s="259" t="s">
        <v>5293</v>
      </c>
    </row>
    <row r="3128" spans="1:17" ht="21.75" customHeight="1">
      <c r="A3128" s="301" t="s">
        <v>4143</v>
      </c>
      <c r="B3128" s="301" t="s">
        <v>5293</v>
      </c>
      <c r="C3128" s="316" t="s">
        <v>9187</v>
      </c>
      <c r="D3128" s="465" t="s">
        <v>436</v>
      </c>
      <c r="E3128" s="465" t="s">
        <v>6091</v>
      </c>
      <c r="F3128" s="469" t="str">
        <f t="shared" si="96"/>
        <v>other</v>
      </c>
      <c r="G3128" s="260">
        <v>0</v>
      </c>
      <c r="H3128" s="260">
        <v>1.1601439E-5</v>
      </c>
      <c r="I3128" s="260">
        <v>2.2335076999999998E-3</v>
      </c>
      <c r="J3128" s="260">
        <v>0</v>
      </c>
      <c r="K3128" s="260">
        <v>2.24510897596337E-3</v>
      </c>
      <c r="L3128" s="301">
        <f t="shared" si="97"/>
        <v>8.0823923134681324E-3</v>
      </c>
      <c r="M3128" s="459">
        <f>IFERROR((Tableau1[[#This Row],[Scope 1
(kg CO2-eq)]]+Tableau1[[#This Row],[Scope 2 energy
(kg CO2-eq)]]+Tableau1[[#This Row],[Scope 2 Infrastructure
(kg CO2-eq)]])/Tableau1[[#This Row],[Total CO2-emissions
(kg CO2-eq)
for scope 3 use ]],"")</f>
        <v>1.0000000726185818</v>
      </c>
      <c r="N3128" s="437" t="s">
        <v>436</v>
      </c>
      <c r="O3128" s="259">
        <v>3.6</v>
      </c>
      <c r="P3128" s="260" t="s">
        <v>4143</v>
      </c>
      <c r="Q3128" s="259" t="s">
        <v>5293</v>
      </c>
    </row>
    <row r="3129" spans="1:17" ht="21.75" customHeight="1">
      <c r="A3129" s="301" t="s">
        <v>4143</v>
      </c>
      <c r="B3129" s="301" t="s">
        <v>5293</v>
      </c>
      <c r="C3129" s="316" t="s">
        <v>9188</v>
      </c>
      <c r="D3129" s="465" t="s">
        <v>436</v>
      </c>
      <c r="E3129" s="465" t="s">
        <v>6015</v>
      </c>
      <c r="F3129" s="469" t="str">
        <f t="shared" si="96"/>
        <v>other</v>
      </c>
      <c r="G3129" s="260">
        <v>0</v>
      </c>
      <c r="H3129" s="260">
        <v>2.3795023000000001E-4</v>
      </c>
      <c r="I3129" s="260">
        <v>3.3745240500000001E-3</v>
      </c>
      <c r="J3129" s="260">
        <v>0</v>
      </c>
      <c r="K3129" s="260">
        <v>3.61247326309667E-3</v>
      </c>
      <c r="L3129" s="301">
        <f t="shared" si="97"/>
        <v>1.3004903747148012E-2</v>
      </c>
      <c r="M3129" s="459">
        <f>IFERROR((Tableau1[[#This Row],[Scope 1
(kg CO2-eq)]]+Tableau1[[#This Row],[Scope 2 energy
(kg CO2-eq)]]+Tableau1[[#This Row],[Scope 2 Infrastructure
(kg CO2-eq)]])/Tableau1[[#This Row],[Total CO2-emissions
(kg CO2-eq)
for scope 3 use ]],"")</f>
        <v>1.0000002814978151</v>
      </c>
      <c r="N3129" s="437" t="s">
        <v>436</v>
      </c>
      <c r="O3129" s="259">
        <v>3.6</v>
      </c>
      <c r="P3129" s="260" t="s">
        <v>4143</v>
      </c>
      <c r="Q3129" s="259" t="s">
        <v>5293</v>
      </c>
    </row>
    <row r="3130" spans="1:17" ht="21.75" customHeight="1">
      <c r="A3130" s="301" t="s">
        <v>5293</v>
      </c>
      <c r="B3130" s="301" t="s">
        <v>5294</v>
      </c>
      <c r="C3130" s="316" t="s">
        <v>9189</v>
      </c>
      <c r="D3130" s="465" t="s">
        <v>436</v>
      </c>
      <c r="E3130" s="465" t="s">
        <v>700</v>
      </c>
      <c r="F3130" s="469" t="str">
        <f t="shared" si="96"/>
        <v>CH</v>
      </c>
      <c r="G3130" s="260">
        <v>0</v>
      </c>
      <c r="H3130" s="260">
        <v>6.9987914250000004E-6</v>
      </c>
      <c r="I3130" s="260">
        <v>1.9730424824999999E-6</v>
      </c>
      <c r="J3130" s="260">
        <v>4.4389272767596001E-3</v>
      </c>
      <c r="K3130" s="260">
        <v>4.4478991106352804E-3</v>
      </c>
      <c r="L3130" s="301">
        <f t="shared" si="97"/>
        <v>1.6012436798287011E-2</v>
      </c>
      <c r="M3130" s="459">
        <f>IFERROR((Tableau1[[#This Row],[Scope 1
(kg CO2-eq)]]+Tableau1[[#This Row],[Scope 2 energy
(kg CO2-eq)]]+Tableau1[[#This Row],[Scope 2 Infrastructure
(kg CO2-eq)]])/Tableau1[[#This Row],[Total CO2-emissions
(kg CO2-eq)
for scope 3 use ]],"")</f>
        <v>2.0170947416607611E-3</v>
      </c>
      <c r="N3130" s="437" t="s">
        <v>436</v>
      </c>
      <c r="O3130" s="259">
        <v>3.6</v>
      </c>
      <c r="P3130" s="259" t="s">
        <v>5293</v>
      </c>
      <c r="Q3130" s="259" t="s">
        <v>5294</v>
      </c>
    </row>
    <row r="3131" spans="1:17" ht="21.75" customHeight="1">
      <c r="A3131" s="301" t="s">
        <v>5293</v>
      </c>
      <c r="B3131" s="301" t="s">
        <v>5294</v>
      </c>
      <c r="C3131" s="316" t="s">
        <v>9190</v>
      </c>
      <c r="D3131" s="465" t="s">
        <v>436</v>
      </c>
      <c r="E3131" s="465" t="s">
        <v>6016</v>
      </c>
      <c r="F3131" s="469" t="str">
        <f t="shared" si="96"/>
        <v>other</v>
      </c>
      <c r="G3131" s="260">
        <v>0</v>
      </c>
      <c r="H3131" s="260">
        <v>7.3350696916666697E-6</v>
      </c>
      <c r="I3131" s="260">
        <v>2.0678433224999999E-6</v>
      </c>
      <c r="J3131" s="260">
        <v>2.9155757739712002E-3</v>
      </c>
      <c r="K3131" s="260">
        <v>2.9249786869103298E-3</v>
      </c>
      <c r="L3131" s="301">
        <f t="shared" si="97"/>
        <v>1.0529923272877188E-2</v>
      </c>
      <c r="M3131" s="459">
        <f>IFERROR((Tableau1[[#This Row],[Scope 1
(kg CO2-eq)]]+Tableau1[[#This Row],[Scope 2 energy
(kg CO2-eq)]]+Tableau1[[#This Row],[Scope 2 Infrastructure
(kg CO2-eq)]])/Tableau1[[#This Row],[Total CO2-emissions
(kg CO2-eq)
for scope 3 use ]],"")</f>
        <v>3.2146945399109954E-3</v>
      </c>
      <c r="N3131" s="437" t="s">
        <v>436</v>
      </c>
      <c r="O3131" s="259">
        <v>3.6</v>
      </c>
      <c r="P3131" s="260" t="s">
        <v>5293</v>
      </c>
      <c r="Q3131" s="260" t="s">
        <v>5294</v>
      </c>
    </row>
    <row r="3132" spans="1:17" ht="21.75" customHeight="1">
      <c r="A3132" s="301" t="s">
        <v>5293</v>
      </c>
      <c r="B3132" s="301" t="s">
        <v>5294</v>
      </c>
      <c r="C3132" s="316" t="s">
        <v>9191</v>
      </c>
      <c r="D3132" s="465" t="s">
        <v>436</v>
      </c>
      <c r="E3132" s="465" t="s">
        <v>6091</v>
      </c>
      <c r="F3132" s="469" t="str">
        <f t="shared" si="96"/>
        <v>other</v>
      </c>
      <c r="G3132" s="260">
        <v>0</v>
      </c>
      <c r="H3132" s="260">
        <v>7.2720175166666696E-6</v>
      </c>
      <c r="I3132" s="260">
        <v>2.0500681650000001E-6</v>
      </c>
      <c r="J3132" s="260">
        <v>2.1575628093181902E-3</v>
      </c>
      <c r="K3132" s="260">
        <v>2.1668760885410602E-3</v>
      </c>
      <c r="L3132" s="301">
        <f t="shared" si="97"/>
        <v>7.8007539187478171E-3</v>
      </c>
      <c r="M3132" s="459">
        <f>IFERROR((Tableau1[[#This Row],[Scope 1
(kg CO2-eq)]]+Tableau1[[#This Row],[Scope 2 energy
(kg CO2-eq)]]+Tableau1[[#This Row],[Scope 2 Infrastructure
(kg CO2-eq)]])/Tableau1[[#This Row],[Total CO2-emissions
(kg CO2-eq)
for scope 3 use ]],"")</f>
        <v>4.3020852604189076E-3</v>
      </c>
      <c r="N3132" s="437" t="s">
        <v>436</v>
      </c>
      <c r="O3132" s="259">
        <v>3.6</v>
      </c>
      <c r="P3132" s="260" t="s">
        <v>5293</v>
      </c>
      <c r="Q3132" s="260" t="s">
        <v>5294</v>
      </c>
    </row>
    <row r="3133" spans="1:17" ht="21.75" customHeight="1">
      <c r="A3133" s="301" t="s">
        <v>5293</v>
      </c>
      <c r="B3133" s="301" t="s">
        <v>5294</v>
      </c>
      <c r="C3133" s="316" t="s">
        <v>9192</v>
      </c>
      <c r="D3133" s="465" t="s">
        <v>436</v>
      </c>
      <c r="E3133" s="465" t="s">
        <v>6015</v>
      </c>
      <c r="F3133" s="469" t="str">
        <f t="shared" si="96"/>
        <v>other</v>
      </c>
      <c r="G3133" s="260">
        <v>0</v>
      </c>
      <c r="H3133" s="260">
        <v>2.4456102047500002E-4</v>
      </c>
      <c r="I3133" s="260">
        <v>2.3917062425E-6</v>
      </c>
      <c r="J3133" s="260">
        <v>3.1452523264244598E-3</v>
      </c>
      <c r="K3133" s="260">
        <v>3.3922050524145802E-3</v>
      </c>
      <c r="L3133" s="301">
        <f t="shared" si="97"/>
        <v>1.2211938188692489E-2</v>
      </c>
      <c r="M3133" s="459">
        <f>IFERROR((Tableau1[[#This Row],[Scope 1
(kg CO2-eq)]]+Tableau1[[#This Row],[Scope 2 energy
(kg CO2-eq)]]+Tableau1[[#This Row],[Scope 2 Infrastructure
(kg CO2-eq)]])/Tableau1[[#This Row],[Total CO2-emissions
(kg CO2-eq)
for scope 3 use ]],"")</f>
        <v>7.2800058634933773E-2</v>
      </c>
      <c r="N3133" s="437" t="s">
        <v>436</v>
      </c>
      <c r="O3133" s="259">
        <v>3.6</v>
      </c>
      <c r="P3133" s="260" t="s">
        <v>5293</v>
      </c>
      <c r="Q3133" s="260" t="s">
        <v>5294</v>
      </c>
    </row>
    <row r="3134" spans="1:17" ht="21.75" customHeight="1">
      <c r="A3134" s="301" t="s">
        <v>5293</v>
      </c>
      <c r="B3134" s="301" t="s">
        <v>5295</v>
      </c>
      <c r="C3134" s="316" t="s">
        <v>9193</v>
      </c>
      <c r="D3134" s="465" t="s">
        <v>436</v>
      </c>
      <c r="E3134" s="465" t="s">
        <v>700</v>
      </c>
      <c r="F3134" s="469" t="str">
        <f t="shared" si="96"/>
        <v>CH</v>
      </c>
      <c r="G3134" s="260">
        <v>0</v>
      </c>
      <c r="H3134" s="260">
        <v>7.7764349166666706E-6</v>
      </c>
      <c r="I3134" s="260">
        <v>2.1922694250000001E-6</v>
      </c>
      <c r="J3134" s="260">
        <v>3.9685684986114599E-3</v>
      </c>
      <c r="K3134" s="260">
        <v>3.9785448889688704E-3</v>
      </c>
      <c r="L3134" s="301">
        <f t="shared" si="97"/>
        <v>1.4322761600287934E-2</v>
      </c>
      <c r="M3134" s="459">
        <f>IFERROR((Tableau1[[#This Row],[Scope 1
(kg CO2-eq)]]+Tableau1[[#This Row],[Scope 2 energy
(kg CO2-eq)]]+Tableau1[[#This Row],[Scope 2 Infrastructure
(kg CO2-eq)]])/Tableau1[[#This Row],[Total CO2-emissions
(kg CO2-eq)
for scope 3 use ]],"")</f>
        <v>2.5056156509145949E-3</v>
      </c>
      <c r="N3134" s="437" t="s">
        <v>436</v>
      </c>
      <c r="O3134" s="259">
        <v>3.6</v>
      </c>
      <c r="P3134" s="259" t="s">
        <v>5293</v>
      </c>
      <c r="Q3134" s="260" t="s">
        <v>5295</v>
      </c>
    </row>
    <row r="3135" spans="1:17" ht="21.75" customHeight="1">
      <c r="A3135" s="301" t="s">
        <v>5293</v>
      </c>
      <c r="B3135" s="301" t="s">
        <v>5295</v>
      </c>
      <c r="C3135" s="316" t="s">
        <v>9194</v>
      </c>
      <c r="D3135" s="465" t="s">
        <v>436</v>
      </c>
      <c r="E3135" s="465" t="s">
        <v>6017</v>
      </c>
      <c r="F3135" s="469" t="str">
        <f t="shared" si="96"/>
        <v>other</v>
      </c>
      <c r="G3135" s="260">
        <v>0</v>
      </c>
      <c r="H3135" s="260">
        <v>8.61713058333333E-6</v>
      </c>
      <c r="I3135" s="260">
        <v>2.4292715250000001E-6</v>
      </c>
      <c r="J3135" s="260">
        <v>2.7901866615174099E-3</v>
      </c>
      <c r="K3135" s="260">
        <v>2.8012320106589601E-3</v>
      </c>
      <c r="L3135" s="301">
        <f t="shared" si="97"/>
        <v>1.0084435238372257E-2</v>
      </c>
      <c r="M3135" s="459">
        <f>IFERROR((Tableau1[[#This Row],[Scope 1
(kg CO2-eq)]]+Tableau1[[#This Row],[Scope 2 energy
(kg CO2-eq)]]+Tableau1[[#This Row],[Scope 2 Infrastructure
(kg CO2-eq)]])/Tableau1[[#This Row],[Total CO2-emissions
(kg CO2-eq)
for scope 3 use ]],"")</f>
        <v>3.9434084953694293E-3</v>
      </c>
      <c r="N3135" s="437" t="s">
        <v>436</v>
      </c>
      <c r="O3135" s="259">
        <v>3.6</v>
      </c>
      <c r="P3135" s="260" t="s">
        <v>5293</v>
      </c>
      <c r="Q3135" s="260" t="s">
        <v>5295</v>
      </c>
    </row>
    <row r="3136" spans="1:17" ht="21.75" customHeight="1">
      <c r="A3136" s="301" t="s">
        <v>5293</v>
      </c>
      <c r="B3136" s="301" t="s">
        <v>5295</v>
      </c>
      <c r="C3136" s="316" t="s">
        <v>9195</v>
      </c>
      <c r="D3136" s="465" t="s">
        <v>436</v>
      </c>
      <c r="E3136" s="465" t="s">
        <v>6016</v>
      </c>
      <c r="F3136" s="469" t="str">
        <f t="shared" si="96"/>
        <v>other</v>
      </c>
      <c r="G3136" s="260">
        <v>0</v>
      </c>
      <c r="H3136" s="260">
        <v>8.1547479666666697E-6</v>
      </c>
      <c r="I3136" s="260">
        <v>2.2989203700000001E-6</v>
      </c>
      <c r="J3136" s="260">
        <v>2.6744047451836002E-3</v>
      </c>
      <c r="K3136" s="260">
        <v>2.6848580095660598E-3</v>
      </c>
      <c r="L3136" s="301">
        <f t="shared" si="97"/>
        <v>9.6654888344378156E-3</v>
      </c>
      <c r="M3136" s="459">
        <f>IFERROR((Tableau1[[#This Row],[Scope 1
(kg CO2-eq)]]+Tableau1[[#This Row],[Scope 2 energy
(kg CO2-eq)]]+Tableau1[[#This Row],[Scope 2 Infrastructure
(kg CO2-eq)]])/Tableau1[[#This Row],[Total CO2-emissions
(kg CO2-eq)
for scope 3 use ]],"")</f>
        <v>3.8935646873766122E-3</v>
      </c>
      <c r="N3136" s="437" t="s">
        <v>436</v>
      </c>
      <c r="O3136" s="259">
        <v>3.6</v>
      </c>
      <c r="P3136" s="260" t="s">
        <v>5293</v>
      </c>
      <c r="Q3136" s="260" t="s">
        <v>5295</v>
      </c>
    </row>
    <row r="3137" spans="1:17" ht="21.75" customHeight="1">
      <c r="A3137" s="301" t="s">
        <v>5293</v>
      </c>
      <c r="B3137" s="301" t="s">
        <v>5295</v>
      </c>
      <c r="C3137" s="316" t="s">
        <v>9196</v>
      </c>
      <c r="D3137" s="465" t="s">
        <v>436</v>
      </c>
      <c r="E3137" s="465" t="s">
        <v>119</v>
      </c>
      <c r="F3137" s="469" t="str">
        <f t="shared" si="96"/>
        <v>other</v>
      </c>
      <c r="G3137" s="260">
        <v>0</v>
      </c>
      <c r="H3137" s="260">
        <v>9.6259653833333305E-6</v>
      </c>
      <c r="I3137" s="260">
        <v>2.7136740450000001E-6</v>
      </c>
      <c r="J3137" s="260">
        <v>1.79509261512167E-3</v>
      </c>
      <c r="K3137" s="260">
        <v>1.8074322812498399E-3</v>
      </c>
      <c r="L3137" s="301">
        <f t="shared" si="97"/>
        <v>6.5067562124994241E-3</v>
      </c>
      <c r="M3137" s="459">
        <f>IFERROR((Tableau1[[#This Row],[Scope 1
(kg CO2-eq)]]+Tableau1[[#This Row],[Scope 2 energy
(kg CO2-eq)]]+Tableau1[[#This Row],[Scope 2 Infrastructure
(kg CO2-eq)]])/Tableau1[[#This Row],[Total CO2-emissions
(kg CO2-eq)
for scope 3 use ]],"")</f>
        <v>6.8271655631825202E-3</v>
      </c>
      <c r="N3137" s="437" t="s">
        <v>436</v>
      </c>
      <c r="O3137" s="259">
        <v>3.6</v>
      </c>
      <c r="P3137" s="260" t="s">
        <v>5293</v>
      </c>
      <c r="Q3137" s="260" t="s">
        <v>5295</v>
      </c>
    </row>
    <row r="3138" spans="1:17" ht="21.75" customHeight="1">
      <c r="A3138" s="301" t="s">
        <v>5293</v>
      </c>
      <c r="B3138" s="301" t="s">
        <v>5295</v>
      </c>
      <c r="C3138" s="316" t="s">
        <v>9197</v>
      </c>
      <c r="D3138" s="465" t="s">
        <v>436</v>
      </c>
      <c r="E3138" s="465" t="s">
        <v>6091</v>
      </c>
      <c r="F3138" s="469" t="str">
        <f t="shared" ref="F3138:F3201" si="98">IF(ISNUMBER(SEARCH("{CH}", C3138)), "CH", "other")</f>
        <v>other</v>
      </c>
      <c r="G3138" s="260">
        <v>0</v>
      </c>
      <c r="H3138" s="260">
        <v>9.2476523333333297E-6</v>
      </c>
      <c r="I3138" s="260">
        <v>2.6070231000000001E-6</v>
      </c>
      <c r="J3138" s="260">
        <v>2.2419459838726999E-3</v>
      </c>
      <c r="K3138" s="260">
        <v>2.2538011415433302E-3</v>
      </c>
      <c r="L3138" s="301">
        <f t="shared" ref="L3138:L3201" si="99">IF(N3138="MJ", K3138*3.6, IF(N3138="m", K3138*1000, ""))</f>
        <v>8.1136841095559888E-3</v>
      </c>
      <c r="M3138" s="459">
        <f>IFERROR((Tableau1[[#This Row],[Scope 1
(kg CO2-eq)]]+Tableau1[[#This Row],[Scope 2 energy
(kg CO2-eq)]]+Tableau1[[#This Row],[Scope 2 Infrastructure
(kg CO2-eq)]])/Tableau1[[#This Row],[Total CO2-emissions
(kg CO2-eq)
for scope 3 use ]],"")</f>
        <v>5.2598586516003059E-3</v>
      </c>
      <c r="N3138" s="437" t="s">
        <v>436</v>
      </c>
      <c r="O3138" s="259">
        <v>3.6</v>
      </c>
      <c r="P3138" s="260" t="s">
        <v>5293</v>
      </c>
      <c r="Q3138" s="260" t="s">
        <v>5295</v>
      </c>
    </row>
    <row r="3139" spans="1:17" ht="21.75" customHeight="1">
      <c r="A3139" s="301" t="s">
        <v>5293</v>
      </c>
      <c r="B3139" s="301" t="s">
        <v>5295</v>
      </c>
      <c r="C3139" s="316" t="s">
        <v>9198</v>
      </c>
      <c r="D3139" s="465" t="s">
        <v>436</v>
      </c>
      <c r="E3139" s="465" t="s">
        <v>6015</v>
      </c>
      <c r="F3139" s="469" t="str">
        <f t="shared" si="98"/>
        <v>other</v>
      </c>
      <c r="G3139" s="260">
        <v>0</v>
      </c>
      <c r="H3139" s="260">
        <v>2.3094654E-4</v>
      </c>
      <c r="I3139" s="260">
        <v>2.4685019199999999E-6</v>
      </c>
      <c r="J3139" s="260">
        <v>3.4900222147918299E-3</v>
      </c>
      <c r="K3139" s="260">
        <v>3.7234277049662599E-3</v>
      </c>
      <c r="L3139" s="301">
        <f t="shared" si="99"/>
        <v>1.3404339737878536E-2</v>
      </c>
      <c r="M3139" s="459">
        <f>IFERROR((Tableau1[[#This Row],[Scope 1
(kg CO2-eq)]]+Tableau1[[#This Row],[Scope 2 energy
(kg CO2-eq)]]+Tableau1[[#This Row],[Scope 2 Infrastructure
(kg CO2-eq)]])/Tableau1[[#This Row],[Total CO2-emissions
(kg CO2-eq)
for scope 3 use ]],"")</f>
        <v>6.2688216454068385E-2</v>
      </c>
      <c r="N3139" s="437" t="s">
        <v>436</v>
      </c>
      <c r="O3139" s="259">
        <v>3.6</v>
      </c>
      <c r="P3139" s="260" t="s">
        <v>5293</v>
      </c>
      <c r="Q3139" s="260" t="s">
        <v>5295</v>
      </c>
    </row>
    <row r="3140" spans="1:17" ht="21.75" customHeight="1">
      <c r="A3140" s="301" t="s">
        <v>5277</v>
      </c>
      <c r="B3140" s="301" t="s">
        <v>4133</v>
      </c>
      <c r="C3140" s="316" t="s">
        <v>9199</v>
      </c>
      <c r="D3140" s="465" t="s">
        <v>436</v>
      </c>
      <c r="E3140" s="465" t="s">
        <v>6044</v>
      </c>
      <c r="F3140" s="469" t="str">
        <f t="shared" si="98"/>
        <v>other</v>
      </c>
      <c r="G3140" s="260">
        <v>0</v>
      </c>
      <c r="H3140" s="260">
        <v>0.198835246708333</v>
      </c>
      <c r="I3140" s="260">
        <v>5.6571427958333302E-2</v>
      </c>
      <c r="J3140" s="260">
        <v>0</v>
      </c>
      <c r="K3140" s="260">
        <v>0.25540667450709298</v>
      </c>
      <c r="L3140" s="301">
        <f t="shared" si="99"/>
        <v>0.91946402822553475</v>
      </c>
      <c r="M3140" s="459">
        <f>IFERROR((Tableau1[[#This Row],[Scope 1
(kg CO2-eq)]]+Tableau1[[#This Row],[Scope 2 energy
(kg CO2-eq)]]+Tableau1[[#This Row],[Scope 2 Infrastructure
(kg CO2-eq)]])/Tableau1[[#This Row],[Total CO2-emissions
(kg CO2-eq)
for scope 3 use ]],"")</f>
        <v>1.0000000006247813</v>
      </c>
      <c r="N3140" s="436" t="s">
        <v>436</v>
      </c>
      <c r="O3140" s="259">
        <v>3.6</v>
      </c>
      <c r="P3140" s="259" t="s">
        <v>5277</v>
      </c>
      <c r="Q3140" s="260" t="s">
        <v>4133</v>
      </c>
    </row>
    <row r="3141" spans="1:17" ht="21.75" customHeight="1">
      <c r="A3141" s="301" t="s">
        <v>5277</v>
      </c>
      <c r="B3141" s="301" t="s">
        <v>4133</v>
      </c>
      <c r="C3141" s="316" t="s">
        <v>9200</v>
      </c>
      <c r="D3141" s="465" t="s">
        <v>436</v>
      </c>
      <c r="E3141" s="465" t="s">
        <v>117</v>
      </c>
      <c r="F3141" s="469" t="str">
        <f t="shared" si="98"/>
        <v>other</v>
      </c>
      <c r="G3141" s="260">
        <v>0</v>
      </c>
      <c r="H3141" s="260">
        <v>0.22282235183333299</v>
      </c>
      <c r="I3141" s="260">
        <v>6.3063231166666706E-2</v>
      </c>
      <c r="J3141" s="260">
        <v>0</v>
      </c>
      <c r="K3141" s="260">
        <v>0.28588558282425303</v>
      </c>
      <c r="L3141" s="301">
        <f t="shared" si="99"/>
        <v>1.0291880981673109</v>
      </c>
      <c r="M3141" s="459">
        <f>IFERROR((Tableau1[[#This Row],[Scope 1
(kg CO2-eq)]]+Tableau1[[#This Row],[Scope 2 energy
(kg CO2-eq)]]+Tableau1[[#This Row],[Scope 2 Infrastructure
(kg CO2-eq)]])/Tableau1[[#This Row],[Total CO2-emissions
(kg CO2-eq)
for scope 3 use ]],"")</f>
        <v>1.0000000006147447</v>
      </c>
      <c r="N3141" s="436" t="s">
        <v>436</v>
      </c>
      <c r="O3141" s="259">
        <v>3.6</v>
      </c>
      <c r="P3141" s="259" t="s">
        <v>5277</v>
      </c>
      <c r="Q3141" s="259" t="s">
        <v>4133</v>
      </c>
    </row>
    <row r="3142" spans="1:17" ht="21.75" customHeight="1">
      <c r="A3142" s="301" t="s">
        <v>5277</v>
      </c>
      <c r="B3142" s="301" t="s">
        <v>4133</v>
      </c>
      <c r="C3142" s="316" t="s">
        <v>9201</v>
      </c>
      <c r="D3142" s="465" t="s">
        <v>436</v>
      </c>
      <c r="E3142" s="465" t="s">
        <v>6051</v>
      </c>
      <c r="F3142" s="469" t="str">
        <f t="shared" si="98"/>
        <v>other</v>
      </c>
      <c r="G3142" s="260">
        <v>0</v>
      </c>
      <c r="H3142" s="260">
        <v>0.23793584947222199</v>
      </c>
      <c r="I3142" s="260">
        <v>6.6154566027777806E-2</v>
      </c>
      <c r="J3142" s="260">
        <v>0</v>
      </c>
      <c r="K3142" s="260">
        <v>0.30409041531423098</v>
      </c>
      <c r="L3142" s="301">
        <f t="shared" si="99"/>
        <v>1.0947254951312315</v>
      </c>
      <c r="M3142" s="459">
        <f>IFERROR((Tableau1[[#This Row],[Scope 1
(kg CO2-eq)]]+Tableau1[[#This Row],[Scope 2 energy
(kg CO2-eq)]]+Tableau1[[#This Row],[Scope 2 Infrastructure
(kg CO2-eq)]])/Tableau1[[#This Row],[Total CO2-emissions
(kg CO2-eq)
for scope 3 use ]],"")</f>
        <v>1.0000000006109</v>
      </c>
      <c r="N3142" s="436" t="s">
        <v>436</v>
      </c>
      <c r="O3142" s="259">
        <v>3.6</v>
      </c>
      <c r="P3142" s="259" t="s">
        <v>5277</v>
      </c>
      <c r="Q3142" s="259" t="s">
        <v>4133</v>
      </c>
    </row>
    <row r="3143" spans="1:17" ht="21.75" customHeight="1">
      <c r="A3143" s="301" t="s">
        <v>5277</v>
      </c>
      <c r="B3143" s="301" t="s">
        <v>4133</v>
      </c>
      <c r="C3143" s="316" t="s">
        <v>9202</v>
      </c>
      <c r="D3143" s="465" t="s">
        <v>436</v>
      </c>
      <c r="E3143" s="465" t="s">
        <v>6045</v>
      </c>
      <c r="F3143" s="469" t="str">
        <f t="shared" si="98"/>
        <v>other</v>
      </c>
      <c r="G3143" s="260">
        <v>0</v>
      </c>
      <c r="H3143" s="260">
        <v>0.29242833766666698</v>
      </c>
      <c r="I3143" s="260">
        <v>8.1611240333333293E-2</v>
      </c>
      <c r="J3143" s="260">
        <v>0</v>
      </c>
      <c r="K3143" s="260">
        <v>0.374039577771691</v>
      </c>
      <c r="L3143" s="301">
        <f t="shared" si="99"/>
        <v>1.3465424799780876</v>
      </c>
      <c r="M3143" s="459">
        <f>IFERROR((Tableau1[[#This Row],[Scope 1
(kg CO2-eq)]]+Tableau1[[#This Row],[Scope 2 energy
(kg CO2-eq)]]+Tableau1[[#This Row],[Scope 2 Infrastructure
(kg CO2-eq)]])/Tableau1[[#This Row],[Total CO2-emissions
(kg CO2-eq)
for scope 3 use ]],"")</f>
        <v>1.000000000610388</v>
      </c>
      <c r="N3143" s="436" t="s">
        <v>436</v>
      </c>
      <c r="O3143" s="259">
        <v>3.6</v>
      </c>
      <c r="P3143" s="259" t="s">
        <v>5277</v>
      </c>
      <c r="Q3143" s="259" t="s">
        <v>4133</v>
      </c>
    </row>
    <row r="3144" spans="1:17" ht="21.75" customHeight="1">
      <c r="A3144" s="301" t="s">
        <v>5277</v>
      </c>
      <c r="B3144" s="301" t="s">
        <v>4133</v>
      </c>
      <c r="C3144" s="316" t="s">
        <v>9203</v>
      </c>
      <c r="D3144" s="465" t="s">
        <v>436</v>
      </c>
      <c r="E3144" s="465" t="s">
        <v>6016</v>
      </c>
      <c r="F3144" s="469" t="str">
        <f t="shared" si="98"/>
        <v>other</v>
      </c>
      <c r="G3144" s="260">
        <v>0</v>
      </c>
      <c r="H3144" s="260">
        <v>0.27432228125000002</v>
      </c>
      <c r="I3144" s="260">
        <v>7.6856187500000006E-2</v>
      </c>
      <c r="J3144" s="260">
        <v>0</v>
      </c>
      <c r="K3144" s="260">
        <v>0.35117846963210197</v>
      </c>
      <c r="L3144" s="301">
        <f t="shared" si="99"/>
        <v>1.2642424906755672</v>
      </c>
      <c r="M3144" s="459">
        <f>IFERROR((Tableau1[[#This Row],[Scope 1
(kg CO2-eq)]]+Tableau1[[#This Row],[Scope 2 energy
(kg CO2-eq)]]+Tableau1[[#This Row],[Scope 2 Infrastructure
(kg CO2-eq)]])/Tableau1[[#This Row],[Total CO2-emissions
(kg CO2-eq)
for scope 3 use ]],"")</f>
        <v>0.99999999748816626</v>
      </c>
      <c r="N3144" s="436" t="s">
        <v>436</v>
      </c>
      <c r="O3144" s="259">
        <v>3.6</v>
      </c>
      <c r="P3144" s="259" t="s">
        <v>5277</v>
      </c>
      <c r="Q3144" s="259" t="s">
        <v>4133</v>
      </c>
    </row>
    <row r="3145" spans="1:17" ht="21.75" customHeight="1">
      <c r="A3145" s="301" t="s">
        <v>5277</v>
      </c>
      <c r="B3145" s="301" t="s">
        <v>4133</v>
      </c>
      <c r="C3145" s="316" t="s">
        <v>9204</v>
      </c>
      <c r="D3145" s="465" t="s">
        <v>436</v>
      </c>
      <c r="E3145" s="465" t="s">
        <v>6022</v>
      </c>
      <c r="F3145" s="469" t="str">
        <f t="shared" si="98"/>
        <v>other</v>
      </c>
      <c r="G3145" s="260">
        <v>0</v>
      </c>
      <c r="H3145" s="260">
        <v>0.19948012943055601</v>
      </c>
      <c r="I3145" s="260">
        <v>5.4963933830555603E-2</v>
      </c>
      <c r="J3145" s="260">
        <v>0</v>
      </c>
      <c r="K3145" s="260">
        <v>0.25444406249047102</v>
      </c>
      <c r="L3145" s="301">
        <f t="shared" si="99"/>
        <v>0.91599862496569573</v>
      </c>
      <c r="M3145" s="459">
        <f>IFERROR((Tableau1[[#This Row],[Scope 1
(kg CO2-eq)]]+Tableau1[[#This Row],[Scope 2 energy
(kg CO2-eq)]]+Tableau1[[#This Row],[Scope 2 Infrastructure
(kg CO2-eq)]])/Tableau1[[#This Row],[Total CO2-emissions
(kg CO2-eq)
for scope 3 use ]],"")</f>
        <v>1.0000000030287231</v>
      </c>
      <c r="N3145" s="436" t="s">
        <v>436</v>
      </c>
      <c r="O3145" s="259">
        <v>3.6</v>
      </c>
      <c r="P3145" s="259" t="s">
        <v>5277</v>
      </c>
      <c r="Q3145" s="259" t="s">
        <v>4133</v>
      </c>
    </row>
    <row r="3146" spans="1:17" ht="21.75" customHeight="1">
      <c r="A3146" s="301" t="s">
        <v>5277</v>
      </c>
      <c r="B3146" s="301" t="s">
        <v>4133</v>
      </c>
      <c r="C3146" s="316" t="s">
        <v>9205</v>
      </c>
      <c r="D3146" s="465" t="s">
        <v>436</v>
      </c>
      <c r="E3146" s="465" t="s">
        <v>6018</v>
      </c>
      <c r="F3146" s="469" t="str">
        <f t="shared" si="98"/>
        <v>other</v>
      </c>
      <c r="G3146" s="260">
        <v>0</v>
      </c>
      <c r="H3146" s="260">
        <v>0.23482881661111099</v>
      </c>
      <c r="I3146" s="260">
        <v>6.6572281222222196E-2</v>
      </c>
      <c r="J3146" s="260">
        <v>0</v>
      </c>
      <c r="K3146" s="260">
        <v>0.301401091513605</v>
      </c>
      <c r="L3146" s="301">
        <f t="shared" si="99"/>
        <v>1.085043929448978</v>
      </c>
      <c r="M3146" s="459">
        <f>IFERROR((Tableau1[[#This Row],[Scope 1
(kg CO2-eq)]]+Tableau1[[#This Row],[Scope 2 energy
(kg CO2-eq)]]+Tableau1[[#This Row],[Scope 2 Infrastructure
(kg CO2-eq)]])/Tableau1[[#This Row],[Total CO2-emissions
(kg CO2-eq)
for scope 3 use ]],"")</f>
        <v>1.0000000209678344</v>
      </c>
      <c r="N3146" s="436" t="s">
        <v>436</v>
      </c>
      <c r="O3146" s="259">
        <v>3.6</v>
      </c>
      <c r="P3146" s="259" t="s">
        <v>5277</v>
      </c>
      <c r="Q3146" s="259" t="s">
        <v>4133</v>
      </c>
    </row>
    <row r="3147" spans="1:17" ht="21.75" customHeight="1">
      <c r="A3147" s="301" t="s">
        <v>5277</v>
      </c>
      <c r="B3147" s="301" t="s">
        <v>4133</v>
      </c>
      <c r="C3147" s="316" t="s">
        <v>9206</v>
      </c>
      <c r="D3147" s="465" t="s">
        <v>436</v>
      </c>
      <c r="E3147" s="465" t="s">
        <v>6060</v>
      </c>
      <c r="F3147" s="469" t="str">
        <f t="shared" si="98"/>
        <v>other</v>
      </c>
      <c r="G3147" s="260">
        <v>0</v>
      </c>
      <c r="H3147" s="260">
        <v>0.12656120797777801</v>
      </c>
      <c r="I3147" s="260">
        <v>3.6106791177777799E-2</v>
      </c>
      <c r="J3147" s="260">
        <v>0</v>
      </c>
      <c r="K3147" s="260">
        <v>0.162667999054419</v>
      </c>
      <c r="L3147" s="301">
        <f t="shared" si="99"/>
        <v>0.58560479659590847</v>
      </c>
      <c r="M3147" s="459">
        <f>IFERROR((Tableau1[[#This Row],[Scope 1
(kg CO2-eq)]]+Tableau1[[#This Row],[Scope 2 energy
(kg CO2-eq)]]+Tableau1[[#This Row],[Scope 2 Infrastructure
(kg CO2-eq)]])/Tableau1[[#This Row],[Total CO2-emissions
(kg CO2-eq)
for scope 3 use ]],"")</f>
        <v>1.0000000006217376</v>
      </c>
      <c r="N3147" s="436" t="s">
        <v>436</v>
      </c>
      <c r="O3147" s="259">
        <v>3.6</v>
      </c>
      <c r="P3147" s="259" t="s">
        <v>5277</v>
      </c>
      <c r="Q3147" s="259" t="s">
        <v>4133</v>
      </c>
    </row>
    <row r="3148" spans="1:17" ht="21.75" customHeight="1">
      <c r="A3148" s="301" t="s">
        <v>5277</v>
      </c>
      <c r="B3148" s="301" t="s">
        <v>4133</v>
      </c>
      <c r="C3148" s="316" t="s">
        <v>9207</v>
      </c>
      <c r="D3148" s="465" t="s">
        <v>436</v>
      </c>
      <c r="E3148" s="465" t="s">
        <v>119</v>
      </c>
      <c r="F3148" s="469" t="str">
        <f t="shared" si="98"/>
        <v>other</v>
      </c>
      <c r="G3148" s="260">
        <v>0</v>
      </c>
      <c r="H3148" s="260">
        <v>0.1834323209</v>
      </c>
      <c r="I3148" s="260">
        <v>5.2056907399999998E-2</v>
      </c>
      <c r="J3148" s="260">
        <v>0</v>
      </c>
      <c r="K3148" s="260">
        <v>0.235489228249743</v>
      </c>
      <c r="L3148" s="301">
        <f t="shared" si="99"/>
        <v>0.84776122169907486</v>
      </c>
      <c r="M3148" s="459">
        <f>IFERROR((Tableau1[[#This Row],[Scope 1
(kg CO2-eq)]]+Tableau1[[#This Row],[Scope 2 energy
(kg CO2-eq)]]+Tableau1[[#This Row],[Scope 2 Infrastructure
(kg CO2-eq)]])/Tableau1[[#This Row],[Total CO2-emissions
(kg CO2-eq)
for scope 3 use ]],"")</f>
        <v>1.0000000002134153</v>
      </c>
      <c r="N3148" s="436" t="s">
        <v>436</v>
      </c>
      <c r="O3148" s="259">
        <v>3.6</v>
      </c>
      <c r="P3148" s="259" t="s">
        <v>5277</v>
      </c>
      <c r="Q3148" s="259" t="s">
        <v>4133</v>
      </c>
    </row>
    <row r="3149" spans="1:17" ht="21.75" customHeight="1">
      <c r="A3149" s="301" t="s">
        <v>5277</v>
      </c>
      <c r="B3149" s="301" t="s">
        <v>4133</v>
      </c>
      <c r="C3149" s="316" t="s">
        <v>9208</v>
      </c>
      <c r="D3149" s="465" t="s">
        <v>436</v>
      </c>
      <c r="E3149" s="465" t="s">
        <v>6034</v>
      </c>
      <c r="F3149" s="469" t="str">
        <f t="shared" si="98"/>
        <v>other</v>
      </c>
      <c r="G3149" s="260">
        <v>0</v>
      </c>
      <c r="H3149" s="260">
        <v>0.27932328200000001</v>
      </c>
      <c r="I3149" s="260">
        <v>7.8022588000000004E-2</v>
      </c>
      <c r="J3149" s="260">
        <v>0</v>
      </c>
      <c r="K3149" s="260">
        <v>0.35734587323973999</v>
      </c>
      <c r="L3149" s="301">
        <f t="shared" si="99"/>
        <v>1.286445143663064</v>
      </c>
      <c r="M3149" s="459">
        <f>IFERROR((Tableau1[[#This Row],[Scope 1
(kg CO2-eq)]]+Tableau1[[#This Row],[Scope 2 energy
(kg CO2-eq)]]+Tableau1[[#This Row],[Scope 2 Infrastructure
(kg CO2-eq)]])/Tableau1[[#This Row],[Total CO2-emissions
(kg CO2-eq)
for scope 3 use ]],"")</f>
        <v>0.9999999909338817</v>
      </c>
      <c r="N3149" s="436" t="s">
        <v>436</v>
      </c>
      <c r="O3149" s="259">
        <v>3.6</v>
      </c>
      <c r="P3149" s="259" t="s">
        <v>5277</v>
      </c>
      <c r="Q3149" s="259" t="s">
        <v>4133</v>
      </c>
    </row>
    <row r="3150" spans="1:17" ht="21.75" customHeight="1">
      <c r="A3150" s="301" t="s">
        <v>5277</v>
      </c>
      <c r="B3150" s="301" t="s">
        <v>4133</v>
      </c>
      <c r="C3150" s="316" t="s">
        <v>9209</v>
      </c>
      <c r="D3150" s="465" t="s">
        <v>436</v>
      </c>
      <c r="E3150" s="465" t="s">
        <v>122</v>
      </c>
      <c r="F3150" s="469" t="str">
        <f t="shared" si="98"/>
        <v>other</v>
      </c>
      <c r="G3150" s="260">
        <v>0</v>
      </c>
      <c r="H3150" s="260">
        <v>0.214803415416667</v>
      </c>
      <c r="I3150" s="260">
        <v>5.8735362361111099E-2</v>
      </c>
      <c r="J3150" s="260">
        <v>0</v>
      </c>
      <c r="K3150" s="260">
        <v>0.27353877761974299</v>
      </c>
      <c r="L3150" s="301">
        <f t="shared" si="99"/>
        <v>0.98473959943107481</v>
      </c>
      <c r="M3150" s="459">
        <f>IFERROR((Tableau1[[#This Row],[Scope 1
(kg CO2-eq)]]+Tableau1[[#This Row],[Scope 2 energy
(kg CO2-eq)]]+Tableau1[[#This Row],[Scope 2 Infrastructure
(kg CO2-eq)]])/Tableau1[[#This Row],[Total CO2-emissions
(kg CO2-eq)
for scope 3 use ]],"")</f>
        <v>1.0000000005777432</v>
      </c>
      <c r="N3150" s="436" t="s">
        <v>436</v>
      </c>
      <c r="O3150" s="259">
        <v>3.6</v>
      </c>
      <c r="P3150" s="259" t="s">
        <v>5277</v>
      </c>
      <c r="Q3150" s="259" t="s">
        <v>4133</v>
      </c>
    </row>
    <row r="3151" spans="1:17" ht="21.75" customHeight="1">
      <c r="A3151" s="301" t="s">
        <v>5277</v>
      </c>
      <c r="B3151" s="301" t="s">
        <v>4133</v>
      </c>
      <c r="C3151" s="316" t="s">
        <v>9210</v>
      </c>
      <c r="D3151" s="465" t="s">
        <v>436</v>
      </c>
      <c r="E3151" s="465" t="s">
        <v>6046</v>
      </c>
      <c r="F3151" s="469" t="str">
        <f t="shared" si="98"/>
        <v>other</v>
      </c>
      <c r="G3151" s="260">
        <v>0</v>
      </c>
      <c r="H3151" s="260">
        <v>0.23326351613888899</v>
      </c>
      <c r="I3151" s="260">
        <v>6.6154566027777806E-2</v>
      </c>
      <c r="J3151" s="260">
        <v>0</v>
      </c>
      <c r="K3151" s="260">
        <v>0.29941808197109798</v>
      </c>
      <c r="L3151" s="301">
        <f t="shared" si="99"/>
        <v>1.0779050950959528</v>
      </c>
      <c r="M3151" s="459">
        <f>IFERROR((Tableau1[[#This Row],[Scope 1
(kg CO2-eq)]]+Tableau1[[#This Row],[Scope 2 energy
(kg CO2-eq)]]+Tableau1[[#This Row],[Scope 2 Infrastructure
(kg CO2-eq)]])/Tableau1[[#This Row],[Total CO2-emissions
(kg CO2-eq)
for scope 3 use ]],"")</f>
        <v>1.0000000006531629</v>
      </c>
      <c r="N3151" s="436" t="s">
        <v>436</v>
      </c>
      <c r="O3151" s="259">
        <v>3.6</v>
      </c>
      <c r="P3151" s="259" t="s">
        <v>5277</v>
      </c>
      <c r="Q3151" s="259" t="s">
        <v>4133</v>
      </c>
    </row>
    <row r="3152" spans="1:17" ht="21.75" customHeight="1">
      <c r="A3152" s="301" t="s">
        <v>5277</v>
      </c>
      <c r="B3152" s="301" t="s">
        <v>4133</v>
      </c>
      <c r="C3152" s="316" t="s">
        <v>9211</v>
      </c>
      <c r="D3152" s="465" t="s">
        <v>436</v>
      </c>
      <c r="E3152" s="465" t="s">
        <v>6052</v>
      </c>
      <c r="F3152" s="469" t="str">
        <f t="shared" si="98"/>
        <v>other</v>
      </c>
      <c r="G3152" s="260">
        <v>0</v>
      </c>
      <c r="H3152" s="260">
        <v>0.20891547296666699</v>
      </c>
      <c r="I3152" s="260">
        <v>5.9724589516666697E-2</v>
      </c>
      <c r="J3152" s="260">
        <v>0</v>
      </c>
      <c r="K3152" s="260">
        <v>0.26864006292558901</v>
      </c>
      <c r="L3152" s="301">
        <f t="shared" si="99"/>
        <v>0.96710422653212047</v>
      </c>
      <c r="M3152" s="459">
        <f>IFERROR((Tableau1[[#This Row],[Scope 1
(kg CO2-eq)]]+Tableau1[[#This Row],[Scope 2 energy
(kg CO2-eq)]]+Tableau1[[#This Row],[Scope 2 Infrastructure
(kg CO2-eq)]])/Tableau1[[#This Row],[Total CO2-emissions
(kg CO2-eq)
for scope 3 use ]],"")</f>
        <v>0.99999999835372533</v>
      </c>
      <c r="N3152" s="436" t="s">
        <v>436</v>
      </c>
      <c r="O3152" s="259">
        <v>3.6</v>
      </c>
      <c r="P3152" s="259" t="s">
        <v>5277</v>
      </c>
      <c r="Q3152" s="259" t="s">
        <v>4133</v>
      </c>
    </row>
    <row r="3153" spans="1:17" ht="21.75" customHeight="1">
      <c r="A3153" s="301" t="s">
        <v>5277</v>
      </c>
      <c r="B3153" s="301" t="s">
        <v>4133</v>
      </c>
      <c r="C3153" s="316" t="s">
        <v>9212</v>
      </c>
      <c r="D3153" s="465" t="s">
        <v>436</v>
      </c>
      <c r="E3153" s="465" t="s">
        <v>6061</v>
      </c>
      <c r="F3153" s="469" t="str">
        <f t="shared" si="98"/>
        <v>other</v>
      </c>
      <c r="G3153" s="260">
        <v>0</v>
      </c>
      <c r="H3153" s="260">
        <v>0.20890903213611101</v>
      </c>
      <c r="I3153" s="260">
        <v>6.07553237194444E-2</v>
      </c>
      <c r="J3153" s="260">
        <v>0</v>
      </c>
      <c r="K3153" s="260">
        <v>0.26966435495709301</v>
      </c>
      <c r="L3153" s="301">
        <f t="shared" si="99"/>
        <v>0.97079167784553488</v>
      </c>
      <c r="M3153" s="459">
        <f>IFERROR((Tableau1[[#This Row],[Scope 1
(kg CO2-eq)]]+Tableau1[[#This Row],[Scope 2 energy
(kg CO2-eq)]]+Tableau1[[#This Row],[Scope 2 Infrastructure
(kg CO2-eq)]])/Tableau1[[#This Row],[Total CO2-emissions
(kg CO2-eq)
for scope 3 use ]],"")</f>
        <v>1.0000000033317804</v>
      </c>
      <c r="N3153" s="436" t="s">
        <v>436</v>
      </c>
      <c r="O3153" s="259">
        <v>3.6</v>
      </c>
      <c r="P3153" s="259" t="s">
        <v>5277</v>
      </c>
      <c r="Q3153" s="259" t="s">
        <v>4133</v>
      </c>
    </row>
    <row r="3154" spans="1:17" ht="21.75" customHeight="1">
      <c r="A3154" s="301" t="s">
        <v>5277</v>
      </c>
      <c r="B3154" s="301" t="s">
        <v>4133</v>
      </c>
      <c r="C3154" s="316" t="s">
        <v>9213</v>
      </c>
      <c r="D3154" s="465" t="s">
        <v>436</v>
      </c>
      <c r="E3154" s="465" t="s">
        <v>6047</v>
      </c>
      <c r="F3154" s="469" t="str">
        <f t="shared" si="98"/>
        <v>other</v>
      </c>
      <c r="G3154" s="260">
        <v>0</v>
      </c>
      <c r="H3154" s="260">
        <v>0.21448236672222201</v>
      </c>
      <c r="I3154" s="260">
        <v>5.8117095388888901E-2</v>
      </c>
      <c r="J3154" s="260">
        <v>0</v>
      </c>
      <c r="K3154" s="260">
        <v>0.27259947481181002</v>
      </c>
      <c r="L3154" s="301">
        <f t="shared" si="99"/>
        <v>0.9813581093225161</v>
      </c>
      <c r="M3154" s="459">
        <f>IFERROR((Tableau1[[#This Row],[Scope 1
(kg CO2-eq)]]+Tableau1[[#This Row],[Scope 2 energy
(kg CO2-eq)]]+Tableau1[[#This Row],[Scope 2 Infrastructure
(kg CO2-eq)]])/Tableau1[[#This Row],[Total CO2-emissions
(kg CO2-eq)
for scope 3 use ]],"")</f>
        <v>0.99999995340893777</v>
      </c>
      <c r="N3154" s="436" t="s">
        <v>436</v>
      </c>
      <c r="O3154" s="259">
        <v>3.6</v>
      </c>
      <c r="P3154" s="259" t="s">
        <v>5277</v>
      </c>
      <c r="Q3154" s="259" t="s">
        <v>4133</v>
      </c>
    </row>
    <row r="3155" spans="1:17" ht="21.75" customHeight="1">
      <c r="A3155" s="301" t="s">
        <v>5277</v>
      </c>
      <c r="B3155" s="301" t="s">
        <v>4133</v>
      </c>
      <c r="C3155" s="316" t="s">
        <v>9214</v>
      </c>
      <c r="D3155" s="465" t="s">
        <v>436</v>
      </c>
      <c r="E3155" s="465" t="s">
        <v>6029</v>
      </c>
      <c r="F3155" s="469" t="str">
        <f t="shared" si="98"/>
        <v>other</v>
      </c>
      <c r="G3155" s="260">
        <v>0</v>
      </c>
      <c r="H3155" s="260">
        <v>0.17151247489444399</v>
      </c>
      <c r="I3155" s="260">
        <v>5.0326931538888897E-2</v>
      </c>
      <c r="J3155" s="260">
        <v>0</v>
      </c>
      <c r="K3155" s="260">
        <v>0.22183940626628801</v>
      </c>
      <c r="L3155" s="301">
        <f t="shared" si="99"/>
        <v>0.79862186255863687</v>
      </c>
      <c r="M3155" s="459">
        <f>IFERROR((Tableau1[[#This Row],[Scope 1
(kg CO2-eq)]]+Tableau1[[#This Row],[Scope 2 energy
(kg CO2-eq)]]+Tableau1[[#This Row],[Scope 2 Infrastructure
(kg CO2-eq)]])/Tableau1[[#This Row],[Total CO2-emissions
(kg CO2-eq)
for scope 3 use ]],"")</f>
        <v>1.0000000007529992</v>
      </c>
      <c r="N3155" s="436" t="s">
        <v>436</v>
      </c>
      <c r="O3155" s="259">
        <v>3.6</v>
      </c>
      <c r="P3155" s="259" t="s">
        <v>5277</v>
      </c>
      <c r="Q3155" s="259" t="s">
        <v>4133</v>
      </c>
    </row>
    <row r="3156" spans="1:17" ht="21.75" customHeight="1">
      <c r="A3156" s="301" t="s">
        <v>5277</v>
      </c>
      <c r="B3156" s="301" t="s">
        <v>4133</v>
      </c>
      <c r="C3156" s="316" t="s">
        <v>9215</v>
      </c>
      <c r="D3156" s="465" t="s">
        <v>436</v>
      </c>
      <c r="E3156" s="465" t="s">
        <v>6030</v>
      </c>
      <c r="F3156" s="469" t="str">
        <f t="shared" si="98"/>
        <v>other</v>
      </c>
      <c r="G3156" s="260">
        <v>0</v>
      </c>
      <c r="H3156" s="260">
        <v>0.22094643008333301</v>
      </c>
      <c r="I3156" s="260">
        <v>6.3092733305555607E-2</v>
      </c>
      <c r="J3156" s="260">
        <v>0</v>
      </c>
      <c r="K3156" s="260">
        <v>0.28403916258698497</v>
      </c>
      <c r="L3156" s="301">
        <f t="shared" si="99"/>
        <v>1.022540985313146</v>
      </c>
      <c r="M3156" s="459">
        <f>IFERROR((Tableau1[[#This Row],[Scope 1
(kg CO2-eq)]]+Tableau1[[#This Row],[Scope 2 energy
(kg CO2-eq)]]+Tableau1[[#This Row],[Scope 2 Infrastructure
(kg CO2-eq)]])/Tableau1[[#This Row],[Total CO2-emissions
(kg CO2-eq)
for scope 3 use ]],"")</f>
        <v>1.0000000028232152</v>
      </c>
      <c r="N3156" s="436" t="s">
        <v>436</v>
      </c>
      <c r="O3156" s="259">
        <v>3.6</v>
      </c>
      <c r="P3156" s="259" t="s">
        <v>5277</v>
      </c>
      <c r="Q3156" s="259" t="s">
        <v>4133</v>
      </c>
    </row>
    <row r="3157" spans="1:17" ht="21.75" customHeight="1">
      <c r="A3157" s="301" t="s">
        <v>5277</v>
      </c>
      <c r="B3157" s="301" t="s">
        <v>4133</v>
      </c>
      <c r="C3157" s="316" t="s">
        <v>9216</v>
      </c>
      <c r="D3157" s="465" t="s">
        <v>436</v>
      </c>
      <c r="E3157" s="465" t="s">
        <v>6028</v>
      </c>
      <c r="F3157" s="469" t="str">
        <f t="shared" si="98"/>
        <v>other</v>
      </c>
      <c r="G3157" s="260">
        <v>0</v>
      </c>
      <c r="H3157" s="260">
        <v>0.14663715187500001</v>
      </c>
      <c r="I3157" s="260">
        <v>4.1733020624999999E-2</v>
      </c>
      <c r="J3157" s="260">
        <v>0</v>
      </c>
      <c r="K3157" s="260">
        <v>0.188370172587005</v>
      </c>
      <c r="L3157" s="301">
        <f t="shared" si="99"/>
        <v>0.67813262131321805</v>
      </c>
      <c r="M3157" s="459">
        <f>IFERROR((Tableau1[[#This Row],[Scope 1
(kg CO2-eq)]]+Tableau1[[#This Row],[Scope 2 energy
(kg CO2-eq)]]+Tableau1[[#This Row],[Scope 2 Infrastructure
(kg CO2-eq)]])/Tableau1[[#This Row],[Total CO2-emissions
(kg CO2-eq)
for scope 3 use ]],"")</f>
        <v>0.99999999953811691</v>
      </c>
      <c r="N3157" s="436" t="s">
        <v>436</v>
      </c>
      <c r="O3157" s="259">
        <v>3.6</v>
      </c>
      <c r="P3157" s="259" t="s">
        <v>5277</v>
      </c>
      <c r="Q3157" s="259" t="s">
        <v>4133</v>
      </c>
    </row>
    <row r="3158" spans="1:17" ht="21.75" customHeight="1">
      <c r="A3158" s="301" t="s">
        <v>5277</v>
      </c>
      <c r="B3158" s="301" t="s">
        <v>4133</v>
      </c>
      <c r="C3158" s="316" t="s">
        <v>9217</v>
      </c>
      <c r="D3158" s="465" t="s">
        <v>436</v>
      </c>
      <c r="E3158" s="465" t="s">
        <v>6054</v>
      </c>
      <c r="F3158" s="469" t="str">
        <f t="shared" si="98"/>
        <v>other</v>
      </c>
      <c r="G3158" s="260">
        <v>0</v>
      </c>
      <c r="H3158" s="260">
        <v>0.19938295750000001</v>
      </c>
      <c r="I3158" s="260">
        <v>5.5644027499999998E-2</v>
      </c>
      <c r="J3158" s="260">
        <v>0</v>
      </c>
      <c r="K3158" s="260">
        <v>0.25502698484283098</v>
      </c>
      <c r="L3158" s="301">
        <f t="shared" si="99"/>
        <v>0.91809714543419152</v>
      </c>
      <c r="M3158" s="459">
        <f>IFERROR((Tableau1[[#This Row],[Scope 1
(kg CO2-eq)]]+Tableau1[[#This Row],[Scope 2 energy
(kg CO2-eq)]]+Tableau1[[#This Row],[Scope 2 Infrastructure
(kg CO2-eq)]])/Tableau1[[#This Row],[Total CO2-emissions
(kg CO2-eq)
for scope 3 use ]],"")</f>
        <v>1.0000000006162839</v>
      </c>
      <c r="N3158" s="436" t="s">
        <v>436</v>
      </c>
      <c r="O3158" s="259">
        <v>3.6</v>
      </c>
      <c r="P3158" s="259" t="s">
        <v>5277</v>
      </c>
      <c r="Q3158" s="259" t="s">
        <v>4133</v>
      </c>
    </row>
    <row r="3159" spans="1:17" ht="21.75" customHeight="1">
      <c r="A3159" s="301" t="s">
        <v>5277</v>
      </c>
      <c r="B3159" s="301" t="s">
        <v>4133</v>
      </c>
      <c r="C3159" s="316" t="s">
        <v>9218</v>
      </c>
      <c r="D3159" s="465" t="s">
        <v>436</v>
      </c>
      <c r="E3159" s="465" t="s">
        <v>6049</v>
      </c>
      <c r="F3159" s="469" t="str">
        <f t="shared" si="98"/>
        <v>other</v>
      </c>
      <c r="G3159" s="260">
        <v>0</v>
      </c>
      <c r="H3159" s="260">
        <v>0.223909318388889</v>
      </c>
      <c r="I3159" s="260">
        <v>6.2113855333333301E-2</v>
      </c>
      <c r="J3159" s="260">
        <v>0</v>
      </c>
      <c r="K3159" s="260">
        <v>0.28602317191319798</v>
      </c>
      <c r="L3159" s="301">
        <f t="shared" si="99"/>
        <v>1.0296834188875128</v>
      </c>
      <c r="M3159" s="459">
        <f>IFERROR((Tableau1[[#This Row],[Scope 1
(kg CO2-eq)]]+Tableau1[[#This Row],[Scope 2 energy
(kg CO2-eq)]]+Tableau1[[#This Row],[Scope 2 Infrastructure
(kg CO2-eq)]])/Tableau1[[#This Row],[Total CO2-emissions
(kg CO2-eq)
for scope 3 use ]],"")</f>
        <v>1.0000000063247474</v>
      </c>
      <c r="N3159" s="436" t="s">
        <v>436</v>
      </c>
      <c r="O3159" s="259">
        <v>3.6</v>
      </c>
      <c r="P3159" s="259" t="s">
        <v>5277</v>
      </c>
      <c r="Q3159" s="259" t="s">
        <v>4133</v>
      </c>
    </row>
    <row r="3160" spans="1:17" ht="21.75" customHeight="1">
      <c r="A3160" s="301" t="s">
        <v>5277</v>
      </c>
      <c r="B3160" s="301" t="s">
        <v>4133</v>
      </c>
      <c r="C3160" s="316" t="s">
        <v>9219</v>
      </c>
      <c r="D3160" s="465" t="s">
        <v>436</v>
      </c>
      <c r="E3160" s="465" t="s">
        <v>6091</v>
      </c>
      <c r="F3160" s="469" t="str">
        <f t="shared" si="98"/>
        <v>other</v>
      </c>
      <c r="G3160" s="260">
        <v>0</v>
      </c>
      <c r="H3160" s="260">
        <v>0.27443048264286002</v>
      </c>
      <c r="I3160" s="260">
        <v>0</v>
      </c>
      <c r="J3160" s="260">
        <v>0</v>
      </c>
      <c r="K3160" s="260">
        <v>0.27443048065683101</v>
      </c>
      <c r="L3160" s="301">
        <f t="shared" si="99"/>
        <v>0.98794973036459166</v>
      </c>
      <c r="M3160" s="459">
        <f>IFERROR((Tableau1[[#This Row],[Scope 1
(kg CO2-eq)]]+Tableau1[[#This Row],[Scope 2 energy
(kg CO2-eq)]]+Tableau1[[#This Row],[Scope 2 Infrastructure
(kg CO2-eq)]])/Tableau1[[#This Row],[Total CO2-emissions
(kg CO2-eq)
for scope 3 use ]],"")</f>
        <v>1.0000000072369111</v>
      </c>
      <c r="N3160" s="436" t="s">
        <v>436</v>
      </c>
      <c r="O3160" s="259">
        <v>3.6</v>
      </c>
      <c r="P3160" s="259" t="s">
        <v>5277</v>
      </c>
      <c r="Q3160" s="259" t="s">
        <v>4133</v>
      </c>
    </row>
    <row r="3161" spans="1:17" ht="21.75" customHeight="1">
      <c r="A3161" s="301" t="s">
        <v>5277</v>
      </c>
      <c r="B3161" s="301" t="s">
        <v>5296</v>
      </c>
      <c r="C3161" s="316" t="s">
        <v>9220</v>
      </c>
      <c r="D3161" s="465" t="s">
        <v>436</v>
      </c>
      <c r="E3161" s="465" t="s">
        <v>6091</v>
      </c>
      <c r="F3161" s="469" t="str">
        <f t="shared" si="98"/>
        <v>other</v>
      </c>
      <c r="G3161" s="260">
        <v>0</v>
      </c>
      <c r="H3161" s="260">
        <v>0.26551155772777801</v>
      </c>
      <c r="I3161" s="260">
        <v>1.41432829833333E-2</v>
      </c>
      <c r="J3161" s="260">
        <v>0</v>
      </c>
      <c r="K3161" s="260">
        <v>0.27965484050595202</v>
      </c>
      <c r="L3161" s="301">
        <f t="shared" si="99"/>
        <v>1.0067574258214274</v>
      </c>
      <c r="M3161" s="459">
        <f>IFERROR((Tableau1[[#This Row],[Scope 1
(kg CO2-eq)]]+Tableau1[[#This Row],[Scope 2 energy
(kg CO2-eq)]]+Tableau1[[#This Row],[Scope 2 Infrastructure
(kg CO2-eq)]])/Tableau1[[#This Row],[Total CO2-emissions
(kg CO2-eq)
for scope 3 use ]],"")</f>
        <v>1.0000000007336161</v>
      </c>
      <c r="N3161" s="436" t="s">
        <v>436</v>
      </c>
      <c r="O3161" s="259">
        <v>3.6</v>
      </c>
      <c r="P3161" s="259" t="s">
        <v>5277</v>
      </c>
      <c r="Q3161" s="259" t="s">
        <v>5296</v>
      </c>
    </row>
    <row r="3162" spans="1:17" ht="21.75" customHeight="1">
      <c r="A3162" s="301" t="s">
        <v>5277</v>
      </c>
      <c r="B3162" s="301" t="s">
        <v>5296</v>
      </c>
      <c r="C3162" s="316" t="s">
        <v>9221</v>
      </c>
      <c r="D3162" s="465" t="s">
        <v>436</v>
      </c>
      <c r="E3162" s="465" t="s">
        <v>6078</v>
      </c>
      <c r="F3162" s="469" t="str">
        <f t="shared" si="98"/>
        <v>other</v>
      </c>
      <c r="G3162" s="260">
        <v>0</v>
      </c>
      <c r="H3162" s="260">
        <v>0.3025560625</v>
      </c>
      <c r="I3162" s="260">
        <v>1.2366277277777799E-2</v>
      </c>
      <c r="J3162" s="260">
        <v>0</v>
      </c>
      <c r="K3162" s="260">
        <v>0.31492233978924</v>
      </c>
      <c r="L3162" s="301">
        <f t="shared" si="99"/>
        <v>1.1337204232412641</v>
      </c>
      <c r="M3162" s="459">
        <f>IFERROR((Tableau1[[#This Row],[Scope 1
(kg CO2-eq)]]+Tableau1[[#This Row],[Scope 2 energy
(kg CO2-eq)]]+Tableau1[[#This Row],[Scope 2 Infrastructure
(kg CO2-eq)]])/Tableau1[[#This Row],[Total CO2-emissions
(kg CO2-eq)
for scope 3 use ]],"")</f>
        <v>0.999999999963603</v>
      </c>
      <c r="N3162" s="436" t="s">
        <v>436</v>
      </c>
      <c r="O3162" s="259">
        <v>3.6</v>
      </c>
      <c r="P3162" s="259" t="s">
        <v>5277</v>
      </c>
      <c r="Q3162" s="259" t="s">
        <v>5296</v>
      </c>
    </row>
    <row r="3163" spans="1:17" ht="21.75" customHeight="1">
      <c r="A3163" s="301" t="s">
        <v>5180</v>
      </c>
      <c r="B3163" s="301" t="s">
        <v>5279</v>
      </c>
      <c r="C3163" s="316" t="s">
        <v>9222</v>
      </c>
      <c r="D3163" s="465" t="s">
        <v>436</v>
      </c>
      <c r="E3163" s="465" t="s">
        <v>700</v>
      </c>
      <c r="F3163" s="469" t="str">
        <f t="shared" si="98"/>
        <v>CH</v>
      </c>
      <c r="G3163" s="260">
        <v>0</v>
      </c>
      <c r="H3163" s="260">
        <v>0</v>
      </c>
      <c r="I3163" s="260">
        <v>1.5280356704660001E-2</v>
      </c>
      <c r="J3163" s="260">
        <v>0</v>
      </c>
      <c r="K3163" s="260">
        <v>1.52803564980973E-2</v>
      </c>
      <c r="L3163" s="301">
        <f t="shared" si="99"/>
        <v>5.5009283393150282E-2</v>
      </c>
      <c r="M3163" s="459">
        <f>IFERROR((Tableau1[[#This Row],[Scope 1
(kg CO2-eq)]]+Tableau1[[#This Row],[Scope 2 energy
(kg CO2-eq)]]+Tableau1[[#This Row],[Scope 2 Infrastructure
(kg CO2-eq)]])/Tableau1[[#This Row],[Total CO2-emissions
(kg CO2-eq)
for scope 3 use ]],"")</f>
        <v>1.0000000135181859</v>
      </c>
      <c r="N3163" s="436" t="s">
        <v>436</v>
      </c>
      <c r="O3163" s="259">
        <v>3.6</v>
      </c>
      <c r="P3163" s="259" t="s">
        <v>5180</v>
      </c>
      <c r="Q3163" s="259" t="s">
        <v>5279</v>
      </c>
    </row>
    <row r="3164" spans="1:17" ht="21.75" customHeight="1">
      <c r="A3164" s="301" t="s">
        <v>5180</v>
      </c>
      <c r="B3164" s="301" t="s">
        <v>5279</v>
      </c>
      <c r="C3164" s="316" t="s">
        <v>9223</v>
      </c>
      <c r="D3164" s="465" t="s">
        <v>436</v>
      </c>
      <c r="E3164" s="465" t="s">
        <v>700</v>
      </c>
      <c r="F3164" s="469" t="str">
        <f t="shared" si="98"/>
        <v>CH</v>
      </c>
      <c r="G3164" s="260">
        <v>0</v>
      </c>
      <c r="H3164" s="260">
        <v>0</v>
      </c>
      <c r="I3164" s="260">
        <v>1.0738698666859999E-2</v>
      </c>
      <c r="J3164" s="260">
        <v>0</v>
      </c>
      <c r="K3164" s="260">
        <v>1.0738698694669001E-2</v>
      </c>
      <c r="L3164" s="301">
        <f t="shared" si="99"/>
        <v>3.8659315300808406E-2</v>
      </c>
      <c r="M3164" s="459">
        <f>IFERROR((Tableau1[[#This Row],[Scope 1
(kg CO2-eq)]]+Tableau1[[#This Row],[Scope 2 energy
(kg CO2-eq)]]+Tableau1[[#This Row],[Scope 2 Infrastructure
(kg CO2-eq)]])/Tableau1[[#This Row],[Total CO2-emissions
(kg CO2-eq)
for scope 3 use ]],"")</f>
        <v>0.99999999741039369</v>
      </c>
      <c r="N3164" s="436" t="s">
        <v>436</v>
      </c>
      <c r="O3164" s="259">
        <v>3.6</v>
      </c>
      <c r="P3164" s="259" t="s">
        <v>5180</v>
      </c>
      <c r="Q3164" s="259" t="s">
        <v>5279</v>
      </c>
    </row>
    <row r="3165" spans="1:17" ht="21.75" customHeight="1">
      <c r="A3165" s="301" t="s">
        <v>5180</v>
      </c>
      <c r="B3165" s="301" t="s">
        <v>5279</v>
      </c>
      <c r="C3165" s="316" t="s">
        <v>9224</v>
      </c>
      <c r="D3165" s="465" t="s">
        <v>436</v>
      </c>
      <c r="E3165" s="465" t="s">
        <v>700</v>
      </c>
      <c r="F3165" s="469" t="str">
        <f t="shared" si="98"/>
        <v>CH</v>
      </c>
      <c r="G3165" s="260">
        <v>0</v>
      </c>
      <c r="H3165" s="260">
        <v>0</v>
      </c>
      <c r="I3165" s="260">
        <v>1.14326733002676E-2</v>
      </c>
      <c r="J3165" s="260">
        <v>0</v>
      </c>
      <c r="K3165" s="260">
        <v>1.14326734677662E-2</v>
      </c>
      <c r="L3165" s="301">
        <f t="shared" si="99"/>
        <v>4.1157624483958322E-2</v>
      </c>
      <c r="M3165" s="459">
        <f>IFERROR((Tableau1[[#This Row],[Scope 1
(kg CO2-eq)]]+Tableau1[[#This Row],[Scope 2 energy
(kg CO2-eq)]]+Tableau1[[#This Row],[Scope 2 Infrastructure
(kg CO2-eq)]])/Tableau1[[#This Row],[Total CO2-emissions
(kg CO2-eq)
for scope 3 use ]],"")</f>
        <v>0.99999998534913115</v>
      </c>
      <c r="N3165" s="436" t="s">
        <v>436</v>
      </c>
      <c r="O3165" s="259">
        <v>3.6</v>
      </c>
      <c r="P3165" s="259" t="s">
        <v>5180</v>
      </c>
      <c r="Q3165" s="259" t="s">
        <v>5279</v>
      </c>
    </row>
    <row r="3166" spans="1:17" ht="21.75" customHeight="1">
      <c r="A3166" s="301" t="s">
        <v>5285</v>
      </c>
      <c r="B3166" s="301" t="s">
        <v>5209</v>
      </c>
      <c r="C3166" s="316" t="s">
        <v>9225</v>
      </c>
      <c r="D3166" s="465" t="s">
        <v>436</v>
      </c>
      <c r="E3166" s="465" t="s">
        <v>700</v>
      </c>
      <c r="F3166" s="469" t="str">
        <f t="shared" si="98"/>
        <v>CH</v>
      </c>
      <c r="G3166" s="260">
        <v>0</v>
      </c>
      <c r="H3166" s="260">
        <v>5.9933920659999997E-4</v>
      </c>
      <c r="I3166" s="260">
        <v>7.3042395820999996E-4</v>
      </c>
      <c r="J3166" s="260">
        <v>0</v>
      </c>
      <c r="K3166" s="260">
        <v>1.3297630532825399E-3</v>
      </c>
      <c r="L3166" s="301">
        <f t="shared" si="99"/>
        <v>4.787146991817144E-3</v>
      </c>
      <c r="M3166" s="459">
        <f>IFERROR((Tableau1[[#This Row],[Scope 1
(kg CO2-eq)]]+Tableau1[[#This Row],[Scope 2 energy
(kg CO2-eq)]]+Tableau1[[#This Row],[Scope 2 Infrastructure
(kg CO2-eq)]])/Tableau1[[#This Row],[Total CO2-emissions
(kg CO2-eq)
for scope 3 use ]],"")</f>
        <v>1.000000083870175</v>
      </c>
      <c r="N3166" s="436" t="s">
        <v>436</v>
      </c>
      <c r="O3166" s="259">
        <v>3.6</v>
      </c>
      <c r="P3166" s="259" t="s">
        <v>5285</v>
      </c>
      <c r="Q3166" s="259" t="s">
        <v>5209</v>
      </c>
    </row>
    <row r="3167" spans="1:17" ht="21.75" customHeight="1">
      <c r="A3167" s="301" t="s">
        <v>4258</v>
      </c>
      <c r="B3167" s="301" t="s">
        <v>5280</v>
      </c>
      <c r="C3167" s="316" t="s">
        <v>9226</v>
      </c>
      <c r="D3167" s="465" t="s">
        <v>436</v>
      </c>
      <c r="E3167" s="465" t="s">
        <v>6044</v>
      </c>
      <c r="F3167" s="469" t="str">
        <f t="shared" si="98"/>
        <v>other</v>
      </c>
      <c r="G3167" s="260">
        <v>0</v>
      </c>
      <c r="H3167" s="260">
        <v>6.7225371405202197E-2</v>
      </c>
      <c r="I3167" s="260">
        <v>8.4490764797241996E-4</v>
      </c>
      <c r="J3167" s="260">
        <v>0</v>
      </c>
      <c r="K3167" s="260">
        <v>6.8070280050341395E-2</v>
      </c>
      <c r="L3167" s="301">
        <f t="shared" si="99"/>
        <v>0.24505300818122902</v>
      </c>
      <c r="M3167" s="459">
        <f>IFERROR((Tableau1[[#This Row],[Scope 1
(kg CO2-eq)]]+Tableau1[[#This Row],[Scope 2 energy
(kg CO2-eq)]]+Tableau1[[#This Row],[Scope 2 Infrastructure
(kg CO2-eq)]])/Tableau1[[#This Row],[Total CO2-emissions
(kg CO2-eq)
for scope 3 use ]],"")</f>
        <v>0.99999998535092294</v>
      </c>
      <c r="N3167" s="436" t="s">
        <v>436</v>
      </c>
      <c r="O3167" s="259">
        <v>3.6</v>
      </c>
      <c r="P3167" s="259" t="s">
        <v>4258</v>
      </c>
      <c r="Q3167" s="259" t="s">
        <v>5280</v>
      </c>
    </row>
    <row r="3168" spans="1:17" ht="21.75" customHeight="1">
      <c r="A3168" s="301" t="s">
        <v>4258</v>
      </c>
      <c r="B3168" s="301" t="s">
        <v>5280</v>
      </c>
      <c r="C3168" s="316" t="s">
        <v>9227</v>
      </c>
      <c r="D3168" s="465" t="s">
        <v>436</v>
      </c>
      <c r="E3168" s="465" t="s">
        <v>6055</v>
      </c>
      <c r="F3168" s="469" t="str">
        <f t="shared" si="98"/>
        <v>other</v>
      </c>
      <c r="G3168" s="260">
        <v>0</v>
      </c>
      <c r="H3168" s="260">
        <v>0.26947423760475703</v>
      </c>
      <c r="I3168" s="260">
        <v>1.7854546970936001E-4</v>
      </c>
      <c r="J3168" s="260">
        <v>0</v>
      </c>
      <c r="K3168" s="260">
        <v>0.269652783028553</v>
      </c>
      <c r="L3168" s="301">
        <f t="shared" si="99"/>
        <v>0.97075001890279078</v>
      </c>
      <c r="M3168" s="459">
        <f>IFERROR((Tableau1[[#This Row],[Scope 1
(kg CO2-eq)]]+Tableau1[[#This Row],[Scope 2 energy
(kg CO2-eq)]]+Tableau1[[#This Row],[Scope 2 Infrastructure
(kg CO2-eq)]])/Tableau1[[#This Row],[Total CO2-emissions
(kg CO2-eq)
for scope 3 use ]],"")</f>
        <v>1.0000000001702685</v>
      </c>
      <c r="N3168" s="436" t="s">
        <v>436</v>
      </c>
      <c r="O3168" s="259">
        <v>3.6</v>
      </c>
      <c r="P3168" s="259" t="s">
        <v>4258</v>
      </c>
      <c r="Q3168" s="259" t="s">
        <v>5280</v>
      </c>
    </row>
    <row r="3169" spans="1:17" ht="21.75" customHeight="1">
      <c r="A3169" s="301" t="s">
        <v>4258</v>
      </c>
      <c r="B3169" s="301" t="s">
        <v>5280</v>
      </c>
      <c r="C3169" s="316" t="s">
        <v>9228</v>
      </c>
      <c r="D3169" s="465" t="s">
        <v>436</v>
      </c>
      <c r="E3169" s="465" t="s">
        <v>6050</v>
      </c>
      <c r="F3169" s="469" t="str">
        <f t="shared" si="98"/>
        <v>other</v>
      </c>
      <c r="G3169" s="260">
        <v>0</v>
      </c>
      <c r="H3169" s="260">
        <v>0.20932731966374399</v>
      </c>
      <c r="I3169" s="260">
        <v>1.5286624767E-4</v>
      </c>
      <c r="J3169" s="260">
        <v>0</v>
      </c>
      <c r="K3169" s="260">
        <v>0.20948018519139</v>
      </c>
      <c r="L3169" s="301">
        <f t="shared" si="99"/>
        <v>0.75412866668900402</v>
      </c>
      <c r="M3169" s="459">
        <f>IFERROR((Tableau1[[#This Row],[Scope 1
(kg CO2-eq)]]+Tableau1[[#This Row],[Scope 2 energy
(kg CO2-eq)]]+Tableau1[[#This Row],[Scope 2 Infrastructure
(kg CO2-eq)]])/Tableau1[[#This Row],[Total CO2-emissions
(kg CO2-eq)
for scope 3 use ]],"")</f>
        <v>1.0000000034371939</v>
      </c>
      <c r="N3169" s="436" t="s">
        <v>436</v>
      </c>
      <c r="O3169" s="259">
        <v>3.6</v>
      </c>
      <c r="P3169" s="259" t="s">
        <v>4258</v>
      </c>
      <c r="Q3169" s="259" t="s">
        <v>5280</v>
      </c>
    </row>
    <row r="3170" spans="1:17" ht="21.75" customHeight="1">
      <c r="A3170" s="301" t="s">
        <v>4258</v>
      </c>
      <c r="B3170" s="301" t="s">
        <v>5280</v>
      </c>
      <c r="C3170" s="316" t="s">
        <v>9229</v>
      </c>
      <c r="D3170" s="465" t="s">
        <v>436</v>
      </c>
      <c r="E3170" s="465" t="s">
        <v>117</v>
      </c>
      <c r="F3170" s="469" t="str">
        <f t="shared" si="98"/>
        <v>other</v>
      </c>
      <c r="G3170" s="260">
        <v>0</v>
      </c>
      <c r="H3170" s="260">
        <v>7.6556295938720403E-2</v>
      </c>
      <c r="I3170" s="260">
        <v>1.24836658102446E-3</v>
      </c>
      <c r="J3170" s="260">
        <v>0</v>
      </c>
      <c r="K3170" s="260">
        <v>7.7804663100961194E-2</v>
      </c>
      <c r="L3170" s="301">
        <f t="shared" si="99"/>
        <v>0.28009678716346031</v>
      </c>
      <c r="M3170" s="459">
        <f>IFERROR((Tableau1[[#This Row],[Scope 1
(kg CO2-eq)]]+Tableau1[[#This Row],[Scope 2 energy
(kg CO2-eq)]]+Tableau1[[#This Row],[Scope 2 Infrastructure
(kg CO2-eq)]])/Tableau1[[#This Row],[Total CO2-emissions
(kg CO2-eq)
for scope 3 use ]],"")</f>
        <v>0.99999999252980087</v>
      </c>
      <c r="N3170" s="436" t="s">
        <v>436</v>
      </c>
      <c r="O3170" s="259">
        <v>3.6</v>
      </c>
      <c r="P3170" s="259" t="s">
        <v>4258</v>
      </c>
      <c r="Q3170" s="259" t="s">
        <v>5280</v>
      </c>
    </row>
    <row r="3171" spans="1:17" ht="21.75" customHeight="1">
      <c r="A3171" s="301" t="s">
        <v>4258</v>
      </c>
      <c r="B3171" s="301" t="s">
        <v>5280</v>
      </c>
      <c r="C3171" s="316" t="s">
        <v>9230</v>
      </c>
      <c r="D3171" s="465" t="s">
        <v>436</v>
      </c>
      <c r="E3171" s="465" t="s">
        <v>6056</v>
      </c>
      <c r="F3171" s="469" t="str">
        <f t="shared" si="98"/>
        <v>other</v>
      </c>
      <c r="G3171" s="260">
        <v>0</v>
      </c>
      <c r="H3171" s="260">
        <v>0.17933613585621599</v>
      </c>
      <c r="I3171" s="260">
        <v>8.2191982305999999E-4</v>
      </c>
      <c r="J3171" s="260">
        <v>0</v>
      </c>
      <c r="K3171" s="260">
        <v>0.18015805571367999</v>
      </c>
      <c r="L3171" s="301">
        <f t="shared" si="99"/>
        <v>0.64856900056924793</v>
      </c>
      <c r="M3171" s="459">
        <f>IFERROR((Tableau1[[#This Row],[Scope 1
(kg CO2-eq)]]+Tableau1[[#This Row],[Scope 2 energy
(kg CO2-eq)]]+Tableau1[[#This Row],[Scope 2 Infrastructure
(kg CO2-eq)]])/Tableau1[[#This Row],[Total CO2-emissions
(kg CO2-eq)
for scope 3 use ]],"")</f>
        <v>0.99999999980903442</v>
      </c>
      <c r="N3171" s="436" t="s">
        <v>436</v>
      </c>
      <c r="O3171" s="259">
        <v>3.6</v>
      </c>
      <c r="P3171" s="259" t="s">
        <v>4258</v>
      </c>
      <c r="Q3171" s="259" t="s">
        <v>5280</v>
      </c>
    </row>
    <row r="3172" spans="1:17" ht="21.75" customHeight="1">
      <c r="A3172" s="301" t="s">
        <v>4258</v>
      </c>
      <c r="B3172" s="301" t="s">
        <v>5280</v>
      </c>
      <c r="C3172" s="316" t="s">
        <v>9231</v>
      </c>
      <c r="D3172" s="465" t="s">
        <v>436</v>
      </c>
      <c r="E3172" s="465" t="s">
        <v>6023</v>
      </c>
      <c r="F3172" s="469" t="str">
        <f t="shared" si="98"/>
        <v>other</v>
      </c>
      <c r="G3172" s="260">
        <v>0</v>
      </c>
      <c r="H3172" s="260">
        <v>4.1863419472654102E-2</v>
      </c>
      <c r="I3172" s="260">
        <v>4.4765145310399999E-4</v>
      </c>
      <c r="J3172" s="260">
        <v>0</v>
      </c>
      <c r="K3172" s="260">
        <v>4.23110710790984E-2</v>
      </c>
      <c r="L3172" s="301">
        <f t="shared" si="99"/>
        <v>0.15231985588475425</v>
      </c>
      <c r="M3172" s="459">
        <f>IFERROR((Tableau1[[#This Row],[Scope 1
(kg CO2-eq)]]+Tableau1[[#This Row],[Scope 2 energy
(kg CO2-eq)]]+Tableau1[[#This Row],[Scope 2 Infrastructure
(kg CO2-eq)]])/Tableau1[[#This Row],[Total CO2-emissions
(kg CO2-eq)
for scope 3 use ]],"")</f>
        <v>0.99999999637588233</v>
      </c>
      <c r="N3172" s="436" t="s">
        <v>436</v>
      </c>
      <c r="O3172" s="259">
        <v>3.6</v>
      </c>
      <c r="P3172" s="259" t="s">
        <v>4258</v>
      </c>
      <c r="Q3172" s="259" t="s">
        <v>5280</v>
      </c>
    </row>
    <row r="3173" spans="1:17" ht="21.75" customHeight="1">
      <c r="A3173" s="301" t="s">
        <v>4258</v>
      </c>
      <c r="B3173" s="301" t="s">
        <v>5280</v>
      </c>
      <c r="C3173" s="316" t="s">
        <v>9232</v>
      </c>
      <c r="D3173" s="465" t="s">
        <v>436</v>
      </c>
      <c r="E3173" s="465" t="s">
        <v>6057</v>
      </c>
      <c r="F3173" s="469" t="str">
        <f t="shared" si="98"/>
        <v>other</v>
      </c>
      <c r="G3173" s="260">
        <v>0</v>
      </c>
      <c r="H3173" s="260">
        <v>6.6920812222185405E-2</v>
      </c>
      <c r="I3173" s="260">
        <v>6.8438242580913804E-4</v>
      </c>
      <c r="J3173" s="260">
        <v>0</v>
      </c>
      <c r="K3173" s="260">
        <v>6.7605193933729199E-2</v>
      </c>
      <c r="L3173" s="301">
        <f t="shared" si="99"/>
        <v>0.24337869816142513</v>
      </c>
      <c r="M3173" s="459">
        <f>IFERROR((Tableau1[[#This Row],[Scope 1
(kg CO2-eq)]]+Tableau1[[#This Row],[Scope 2 energy
(kg CO2-eq)]]+Tableau1[[#This Row],[Scope 2 Infrastructure
(kg CO2-eq)]])/Tableau1[[#This Row],[Total CO2-emissions
(kg CO2-eq)
for scope 3 use ]],"")</f>
        <v>1.0000000105652436</v>
      </c>
      <c r="N3173" s="436" t="s">
        <v>436</v>
      </c>
      <c r="O3173" s="259">
        <v>3.6</v>
      </c>
      <c r="P3173" s="259" t="s">
        <v>4258</v>
      </c>
      <c r="Q3173" s="259" t="s">
        <v>5280</v>
      </c>
    </row>
    <row r="3174" spans="1:17" ht="21.75" customHeight="1">
      <c r="A3174" s="301" t="s">
        <v>4258</v>
      </c>
      <c r="B3174" s="301" t="s">
        <v>5280</v>
      </c>
      <c r="C3174" s="316" t="s">
        <v>9233</v>
      </c>
      <c r="D3174" s="465" t="s">
        <v>436</v>
      </c>
      <c r="E3174" s="465" t="s">
        <v>6094</v>
      </c>
      <c r="F3174" s="469" t="str">
        <f t="shared" si="98"/>
        <v>other</v>
      </c>
      <c r="G3174" s="260">
        <v>0</v>
      </c>
      <c r="H3174" s="260">
        <v>0.22503897900120001</v>
      </c>
      <c r="I3174" s="260">
        <v>0</v>
      </c>
      <c r="J3174" s="260">
        <v>0</v>
      </c>
      <c r="K3174" s="260">
        <v>0.22503897848408599</v>
      </c>
      <c r="L3174" s="301">
        <f t="shared" si="99"/>
        <v>0.81014032254270962</v>
      </c>
      <c r="M3174" s="459">
        <f>IFERROR((Tableau1[[#This Row],[Scope 1
(kg CO2-eq)]]+Tableau1[[#This Row],[Scope 2 energy
(kg CO2-eq)]]+Tableau1[[#This Row],[Scope 2 Infrastructure
(kg CO2-eq)]])/Tableau1[[#This Row],[Total CO2-emissions
(kg CO2-eq)
for scope 3 use ]],"")</f>
        <v>1.0000000022978865</v>
      </c>
      <c r="N3174" s="436" t="s">
        <v>436</v>
      </c>
      <c r="O3174" s="259">
        <v>3.6</v>
      </c>
      <c r="P3174" s="259" t="s">
        <v>4258</v>
      </c>
      <c r="Q3174" s="259" t="s">
        <v>5280</v>
      </c>
    </row>
    <row r="3175" spans="1:17" ht="21.75" customHeight="1">
      <c r="A3175" s="301" t="s">
        <v>4258</v>
      </c>
      <c r="B3175" s="301" t="s">
        <v>5280</v>
      </c>
      <c r="C3175" s="316" t="s">
        <v>9234</v>
      </c>
      <c r="D3175" s="465" t="s">
        <v>436</v>
      </c>
      <c r="E3175" s="465" t="s">
        <v>700</v>
      </c>
      <c r="F3175" s="469" t="str">
        <f t="shared" si="98"/>
        <v>CH</v>
      </c>
      <c r="G3175" s="260">
        <v>0</v>
      </c>
      <c r="H3175" s="260">
        <v>4.1226232776037696E-3</v>
      </c>
      <c r="I3175" s="260">
        <v>2.2625374457279999E-3</v>
      </c>
      <c r="J3175" s="260">
        <v>0</v>
      </c>
      <c r="K3175" s="260">
        <v>6.3851616046785697E-3</v>
      </c>
      <c r="L3175" s="301">
        <f t="shared" si="99"/>
        <v>2.2986581776842853E-2</v>
      </c>
      <c r="M3175" s="459">
        <f>IFERROR((Tableau1[[#This Row],[Scope 1
(kg CO2-eq)]]+Tableau1[[#This Row],[Scope 2 energy
(kg CO2-eq)]]+Tableau1[[#This Row],[Scope 2 Infrastructure
(kg CO2-eq)]])/Tableau1[[#This Row],[Total CO2-emissions
(kg CO2-eq)
for scope 3 use ]],"")</f>
        <v>0.99999986196953894</v>
      </c>
      <c r="N3175" s="436" t="s">
        <v>436</v>
      </c>
      <c r="O3175" s="259">
        <v>3.6</v>
      </c>
      <c r="P3175" s="259" t="s">
        <v>4258</v>
      </c>
      <c r="Q3175" s="259" t="s">
        <v>5280</v>
      </c>
    </row>
    <row r="3176" spans="1:17" ht="21.75" customHeight="1">
      <c r="A3176" s="301" t="s">
        <v>4258</v>
      </c>
      <c r="B3176" s="301" t="s">
        <v>5280</v>
      </c>
      <c r="C3176" s="316" t="s">
        <v>9235</v>
      </c>
      <c r="D3176" s="465" t="s">
        <v>436</v>
      </c>
      <c r="E3176" s="465" t="s">
        <v>700</v>
      </c>
      <c r="F3176" s="469" t="str">
        <f t="shared" si="98"/>
        <v>CH</v>
      </c>
      <c r="G3176" s="260">
        <v>0</v>
      </c>
      <c r="H3176" s="260">
        <v>4.1226232776037696E-3</v>
      </c>
      <c r="I3176" s="260">
        <v>2.2625374457279999E-3</v>
      </c>
      <c r="J3176" s="260">
        <v>4.3217789505482504E-3</v>
      </c>
      <c r="K3176" s="260">
        <v>1.0706941741525601E-2</v>
      </c>
      <c r="L3176" s="301">
        <f t="shared" si="99"/>
        <v>3.8544990269492166E-2</v>
      </c>
      <c r="M3176" s="459">
        <f>IFERROR((Tableau1[[#This Row],[Scope 1
(kg CO2-eq)]]+Tableau1[[#This Row],[Scope 2 energy
(kg CO2-eq)]]+Tableau1[[#This Row],[Scope 2 Infrastructure
(kg CO2-eq)]])/Tableau1[[#This Row],[Total CO2-emissions
(kg CO2-eq)
for scope 3 use ]],"")</f>
        <v>0.5963570996718589</v>
      </c>
      <c r="N3176" s="436" t="s">
        <v>436</v>
      </c>
      <c r="O3176" s="259">
        <v>3.6</v>
      </c>
      <c r="P3176" s="259" t="s">
        <v>4258</v>
      </c>
      <c r="Q3176" s="259" t="s">
        <v>5280</v>
      </c>
    </row>
    <row r="3177" spans="1:17" ht="21.75" customHeight="1">
      <c r="A3177" s="301" t="s">
        <v>4258</v>
      </c>
      <c r="B3177" s="301" t="s">
        <v>5280</v>
      </c>
      <c r="C3177" s="316" t="s">
        <v>9236</v>
      </c>
      <c r="D3177" s="465" t="s">
        <v>436</v>
      </c>
      <c r="E3177" s="465" t="s">
        <v>700</v>
      </c>
      <c r="F3177" s="469" t="str">
        <f t="shared" si="98"/>
        <v>CH</v>
      </c>
      <c r="G3177" s="260">
        <v>0</v>
      </c>
      <c r="H3177" s="260">
        <v>4.1226232776037696E-3</v>
      </c>
      <c r="I3177" s="260">
        <v>2.2625374457279999E-3</v>
      </c>
      <c r="J3177" s="260">
        <v>-4.3217789505482504E-3</v>
      </c>
      <c r="K3177" s="260">
        <v>2.06338380111025E-3</v>
      </c>
      <c r="L3177" s="301">
        <f t="shared" si="99"/>
        <v>7.4281816839968998E-3</v>
      </c>
      <c r="M3177" s="459">
        <f>IFERROR((Tableau1[[#This Row],[Scope 1
(kg CO2-eq)]]+Tableau1[[#This Row],[Scope 2 energy
(kg CO2-eq)]]+Tableau1[[#This Row],[Scope 2 Infrastructure
(kg CO2-eq)]])/Tableau1[[#This Row],[Total CO2-emissions
(kg CO2-eq)
for scope 3 use ]],"")</f>
        <v>3.0945094751136897</v>
      </c>
      <c r="N3177" s="436" t="s">
        <v>436</v>
      </c>
      <c r="O3177" s="259">
        <v>3.6</v>
      </c>
      <c r="P3177" s="259" t="s">
        <v>4258</v>
      </c>
      <c r="Q3177" s="259" t="s">
        <v>5280</v>
      </c>
    </row>
    <row r="3178" spans="1:17" ht="21.75" customHeight="1">
      <c r="A3178" s="301" t="s">
        <v>4258</v>
      </c>
      <c r="B3178" s="301" t="s">
        <v>5280</v>
      </c>
      <c r="C3178" s="316" t="s">
        <v>9237</v>
      </c>
      <c r="D3178" s="465" t="s">
        <v>436</v>
      </c>
      <c r="E3178" s="465" t="s">
        <v>6058</v>
      </c>
      <c r="F3178" s="469" t="str">
        <f t="shared" si="98"/>
        <v>other</v>
      </c>
      <c r="G3178" s="260">
        <v>0</v>
      </c>
      <c r="H3178" s="260">
        <v>0.15178614889853001</v>
      </c>
      <c r="I3178" s="260">
        <v>0</v>
      </c>
      <c r="J3178" s="260">
        <v>0</v>
      </c>
      <c r="K3178" s="260">
        <v>0.15178614666735701</v>
      </c>
      <c r="L3178" s="301">
        <f t="shared" si="99"/>
        <v>0.54643012800248525</v>
      </c>
      <c r="M3178" s="459">
        <f>IFERROR((Tableau1[[#This Row],[Scope 1
(kg CO2-eq)]]+Tableau1[[#This Row],[Scope 2 energy
(kg CO2-eq)]]+Tableau1[[#This Row],[Scope 2 Infrastructure
(kg CO2-eq)]])/Tableau1[[#This Row],[Total CO2-emissions
(kg CO2-eq)
for scope 3 use ]],"")</f>
        <v>1.0000000146994508</v>
      </c>
      <c r="N3178" s="436" t="s">
        <v>436</v>
      </c>
      <c r="O3178" s="259">
        <v>3.6</v>
      </c>
      <c r="P3178" s="259" t="s">
        <v>4258</v>
      </c>
      <c r="Q3178" s="259" t="s">
        <v>5280</v>
      </c>
    </row>
    <row r="3179" spans="1:17" ht="21.75" customHeight="1">
      <c r="A3179" s="301" t="s">
        <v>4258</v>
      </c>
      <c r="B3179" s="301" t="s">
        <v>5280</v>
      </c>
      <c r="C3179" s="316" t="s">
        <v>9238</v>
      </c>
      <c r="D3179" s="465" t="s">
        <v>436</v>
      </c>
      <c r="E3179" s="465" t="s">
        <v>6017</v>
      </c>
      <c r="F3179" s="469" t="str">
        <f t="shared" si="98"/>
        <v>other</v>
      </c>
      <c r="G3179" s="260">
        <v>0</v>
      </c>
      <c r="H3179" s="260">
        <v>0.243547089647006</v>
      </c>
      <c r="I3179" s="260">
        <v>2.2343630645910799E-4</v>
      </c>
      <c r="J3179" s="260">
        <v>0</v>
      </c>
      <c r="K3179" s="260">
        <v>0.24377052605628999</v>
      </c>
      <c r="L3179" s="301">
        <f t="shared" si="99"/>
        <v>0.87757389380264395</v>
      </c>
      <c r="M3179" s="459">
        <f>IFERROR((Tableau1[[#This Row],[Scope 1
(kg CO2-eq)]]+Tableau1[[#This Row],[Scope 2 energy
(kg CO2-eq)]]+Tableau1[[#This Row],[Scope 2 Infrastructure
(kg CO2-eq)]])/Tableau1[[#This Row],[Total CO2-emissions
(kg CO2-eq)
for scope 3 use ]],"")</f>
        <v>0.99999999957818986</v>
      </c>
      <c r="N3179" s="436" t="s">
        <v>436</v>
      </c>
      <c r="O3179" s="259">
        <v>3.6</v>
      </c>
      <c r="P3179" s="259" t="s">
        <v>4258</v>
      </c>
      <c r="Q3179" s="259" t="s">
        <v>5280</v>
      </c>
    </row>
    <row r="3180" spans="1:17" ht="21.75" customHeight="1">
      <c r="A3180" s="301" t="s">
        <v>4258</v>
      </c>
      <c r="B3180" s="301" t="s">
        <v>5280</v>
      </c>
      <c r="C3180" s="316" t="s">
        <v>9239</v>
      </c>
      <c r="D3180" s="465" t="s">
        <v>436</v>
      </c>
      <c r="E3180" s="465" t="s">
        <v>6051</v>
      </c>
      <c r="F3180" s="469" t="str">
        <f t="shared" si="98"/>
        <v>other</v>
      </c>
      <c r="G3180" s="260">
        <v>0</v>
      </c>
      <c r="H3180" s="260">
        <v>0.24698638770380901</v>
      </c>
      <c r="I3180" s="260">
        <v>7.0320134100000002E-5</v>
      </c>
      <c r="J3180" s="260">
        <v>0</v>
      </c>
      <c r="K3180" s="260">
        <v>0.24705670706962901</v>
      </c>
      <c r="L3180" s="301">
        <f t="shared" si="99"/>
        <v>0.88940414545066449</v>
      </c>
      <c r="M3180" s="459">
        <f>IFERROR((Tableau1[[#This Row],[Scope 1
(kg CO2-eq)]]+Tableau1[[#This Row],[Scope 2 energy
(kg CO2-eq)]]+Tableau1[[#This Row],[Scope 2 Infrastructure
(kg CO2-eq)]])/Tableau1[[#This Row],[Total CO2-emissions
(kg CO2-eq)
for scope 3 use ]],"")</f>
        <v>1.0000000031097314</v>
      </c>
      <c r="N3180" s="436" t="s">
        <v>436</v>
      </c>
      <c r="O3180" s="259">
        <v>3.6</v>
      </c>
      <c r="P3180" s="259" t="s">
        <v>4258</v>
      </c>
      <c r="Q3180" s="259" t="s">
        <v>5280</v>
      </c>
    </row>
    <row r="3181" spans="1:17" ht="21.75" customHeight="1">
      <c r="A3181" s="301" t="s">
        <v>4258</v>
      </c>
      <c r="B3181" s="301" t="s">
        <v>5280</v>
      </c>
      <c r="C3181" s="316" t="s">
        <v>9240</v>
      </c>
      <c r="D3181" s="465" t="s">
        <v>436</v>
      </c>
      <c r="E3181" s="465" t="s">
        <v>6045</v>
      </c>
      <c r="F3181" s="469" t="str">
        <f t="shared" si="98"/>
        <v>other</v>
      </c>
      <c r="G3181" s="260">
        <v>0</v>
      </c>
      <c r="H3181" s="260">
        <v>0.19385763279198001</v>
      </c>
      <c r="I3181" s="260">
        <v>8.9296277988420005E-4</v>
      </c>
      <c r="J3181" s="260">
        <v>0</v>
      </c>
      <c r="K3181" s="260">
        <v>0.19475059536480299</v>
      </c>
      <c r="L3181" s="301">
        <f t="shared" si="99"/>
        <v>0.70110214331329079</v>
      </c>
      <c r="M3181" s="459">
        <f>IFERROR((Tableau1[[#This Row],[Scope 1
(kg CO2-eq)]]+Tableau1[[#This Row],[Scope 2 energy
(kg CO2-eq)]]+Tableau1[[#This Row],[Scope 2 Infrastructure
(kg CO2-eq)]])/Tableau1[[#This Row],[Total CO2-emissions
(kg CO2-eq)
for scope 3 use ]],"")</f>
        <v>1.0000000010632124</v>
      </c>
      <c r="N3181" s="436" t="s">
        <v>436</v>
      </c>
      <c r="O3181" s="259">
        <v>3.6</v>
      </c>
      <c r="P3181" s="259" t="s">
        <v>4258</v>
      </c>
      <c r="Q3181" s="260" t="s">
        <v>5280</v>
      </c>
    </row>
    <row r="3182" spans="1:17" ht="21.75" customHeight="1">
      <c r="A3182" s="301" t="s">
        <v>4258</v>
      </c>
      <c r="B3182" s="301" t="s">
        <v>5280</v>
      </c>
      <c r="C3182" s="316" t="s">
        <v>9241</v>
      </c>
      <c r="D3182" s="465" t="s">
        <v>436</v>
      </c>
      <c r="E3182" s="465" t="s">
        <v>6016</v>
      </c>
      <c r="F3182" s="469" t="str">
        <f t="shared" si="98"/>
        <v>other</v>
      </c>
      <c r="G3182" s="260">
        <v>0</v>
      </c>
      <c r="H3182" s="260">
        <v>0.16095412628358399</v>
      </c>
      <c r="I3182" s="260">
        <v>1.4875562900629E-3</v>
      </c>
      <c r="J3182" s="260">
        <v>0</v>
      </c>
      <c r="K3182" s="260">
        <v>0.16244168263193101</v>
      </c>
      <c r="L3182" s="301">
        <f t="shared" si="99"/>
        <v>0.58479005747495161</v>
      </c>
      <c r="M3182" s="459">
        <f>IFERROR((Tableau1[[#This Row],[Scope 1
(kg CO2-eq)]]+Tableau1[[#This Row],[Scope 2 energy
(kg CO2-eq)]]+Tableau1[[#This Row],[Scope 2 Infrastructure
(kg CO2-eq)]])/Tableau1[[#This Row],[Total CO2-emissions
(kg CO2-eq)
for scope 3 use ]],"")</f>
        <v>0.99999999964119968</v>
      </c>
      <c r="N3182" s="436" t="s">
        <v>436</v>
      </c>
      <c r="O3182" s="259">
        <v>3.6</v>
      </c>
      <c r="P3182" s="259" t="s">
        <v>4258</v>
      </c>
      <c r="Q3182" s="259" t="s">
        <v>5280</v>
      </c>
    </row>
    <row r="3183" spans="1:17" ht="21.75" customHeight="1">
      <c r="A3183" s="301" t="s">
        <v>4258</v>
      </c>
      <c r="B3183" s="301" t="s">
        <v>5280</v>
      </c>
      <c r="C3183" s="316" t="s">
        <v>9242</v>
      </c>
      <c r="D3183" s="465" t="s">
        <v>436</v>
      </c>
      <c r="E3183" s="465" t="s">
        <v>6022</v>
      </c>
      <c r="F3183" s="469" t="str">
        <f t="shared" si="98"/>
        <v>other</v>
      </c>
      <c r="G3183" s="260">
        <v>0</v>
      </c>
      <c r="H3183" s="260">
        <v>0.18415464750803501</v>
      </c>
      <c r="I3183" s="260">
        <v>3.0376170313922701E-4</v>
      </c>
      <c r="J3183" s="260">
        <v>0</v>
      </c>
      <c r="K3183" s="260">
        <v>0.18445840966506699</v>
      </c>
      <c r="L3183" s="301">
        <f t="shared" si="99"/>
        <v>0.66405027479424117</v>
      </c>
      <c r="M3183" s="459">
        <f>IFERROR((Tableau1[[#This Row],[Scope 1
(kg CO2-eq)]]+Tableau1[[#This Row],[Scope 2 energy
(kg CO2-eq)]]+Tableau1[[#This Row],[Scope 2 Infrastructure
(kg CO2-eq)]])/Tableau1[[#This Row],[Total CO2-emissions
(kg CO2-eq)
for scope 3 use ]],"")</f>
        <v>0.99999999753932201</v>
      </c>
      <c r="N3183" s="436" t="s">
        <v>436</v>
      </c>
      <c r="O3183" s="259">
        <v>3.6</v>
      </c>
      <c r="P3183" s="259" t="s">
        <v>4258</v>
      </c>
      <c r="Q3183" s="259" t="s">
        <v>5280</v>
      </c>
    </row>
    <row r="3184" spans="1:17" ht="39" customHeight="1">
      <c r="A3184" s="301" t="s">
        <v>4258</v>
      </c>
      <c r="B3184" s="301" t="s">
        <v>5280</v>
      </c>
      <c r="C3184" s="316" t="s">
        <v>9243</v>
      </c>
      <c r="D3184" s="465" t="s">
        <v>436</v>
      </c>
      <c r="E3184" s="465" t="s">
        <v>6097</v>
      </c>
      <c r="F3184" s="469" t="str">
        <f t="shared" si="98"/>
        <v>other</v>
      </c>
      <c r="G3184" s="260">
        <v>0</v>
      </c>
      <c r="H3184" s="260">
        <v>0.182335029032582</v>
      </c>
      <c r="I3184" s="260">
        <v>7.6000965247999997E-6</v>
      </c>
      <c r="J3184" s="260">
        <v>0</v>
      </c>
      <c r="K3184" s="260">
        <v>0.182342629048595</v>
      </c>
      <c r="L3184" s="301">
        <f t="shared" si="99"/>
        <v>0.656433464574942</v>
      </c>
      <c r="M3184" s="459">
        <f>IFERROR((Tableau1[[#This Row],[Scope 1
(kg CO2-eq)]]+Tableau1[[#This Row],[Scope 2 energy
(kg CO2-eq)]]+Tableau1[[#This Row],[Scope 2 Infrastructure
(kg CO2-eq)]])/Tableau1[[#This Row],[Total CO2-emissions
(kg CO2-eq)
for scope 3 use ]],"")</f>
        <v>1.0000000004415415</v>
      </c>
      <c r="N3184" s="436" t="s">
        <v>436</v>
      </c>
      <c r="O3184" s="259">
        <v>3.6</v>
      </c>
      <c r="P3184" s="259" t="s">
        <v>4258</v>
      </c>
      <c r="Q3184" s="259" t="s">
        <v>5280</v>
      </c>
    </row>
    <row r="3185" spans="1:17" ht="21.75" customHeight="1">
      <c r="A3185" s="301" t="s">
        <v>4258</v>
      </c>
      <c r="B3185" s="301" t="s">
        <v>5280</v>
      </c>
      <c r="C3185" s="316" t="s">
        <v>9244</v>
      </c>
      <c r="D3185" s="465" t="s">
        <v>436</v>
      </c>
      <c r="E3185" s="465" t="s">
        <v>6059</v>
      </c>
      <c r="F3185" s="469" t="str">
        <f t="shared" si="98"/>
        <v>other</v>
      </c>
      <c r="G3185" s="260">
        <v>0</v>
      </c>
      <c r="H3185" s="260">
        <v>0.33074786214528901</v>
      </c>
      <c r="I3185" s="260">
        <v>3.8009283929279998E-5</v>
      </c>
      <c r="J3185" s="260">
        <v>0</v>
      </c>
      <c r="K3185" s="260">
        <v>0.33078587133544401</v>
      </c>
      <c r="L3185" s="301">
        <f t="shared" si="99"/>
        <v>1.1908291368075985</v>
      </c>
      <c r="M3185" s="459">
        <f>IFERROR((Tableau1[[#This Row],[Scope 1
(kg CO2-eq)]]+Tableau1[[#This Row],[Scope 2 energy
(kg CO2-eq)]]+Tableau1[[#This Row],[Scope 2 Infrastructure
(kg CO2-eq)]])/Tableau1[[#This Row],[Total CO2-emissions
(kg CO2-eq)
for scope 3 use ]],"")</f>
        <v>1.0000000002834892</v>
      </c>
      <c r="N3185" s="436" t="s">
        <v>436</v>
      </c>
      <c r="O3185" s="259">
        <v>3.6</v>
      </c>
      <c r="P3185" s="259" t="s">
        <v>4258</v>
      </c>
      <c r="Q3185" s="260" t="s">
        <v>5280</v>
      </c>
    </row>
    <row r="3186" spans="1:17" ht="21.75" customHeight="1">
      <c r="A3186" s="301" t="s">
        <v>4258</v>
      </c>
      <c r="B3186" s="301" t="s">
        <v>5280</v>
      </c>
      <c r="C3186" s="316" t="s">
        <v>9245</v>
      </c>
      <c r="D3186" s="465" t="s">
        <v>436</v>
      </c>
      <c r="E3186" s="465" t="s">
        <v>6091</v>
      </c>
      <c r="F3186" s="469" t="str">
        <f t="shared" si="98"/>
        <v>other</v>
      </c>
      <c r="G3186" s="260">
        <v>0</v>
      </c>
      <c r="H3186" s="260">
        <v>0.129340076040453</v>
      </c>
      <c r="I3186" s="260">
        <v>0</v>
      </c>
      <c r="J3186" s="260">
        <v>0</v>
      </c>
      <c r="K3186" s="260">
        <v>0.129340075739585</v>
      </c>
      <c r="L3186" s="301">
        <f t="shared" si="99"/>
        <v>0.465624272662506</v>
      </c>
      <c r="M3186" s="459">
        <f>IFERROR((Tableau1[[#This Row],[Scope 1
(kg CO2-eq)]]+Tableau1[[#This Row],[Scope 2 energy
(kg CO2-eq)]]+Tableau1[[#This Row],[Scope 2 Infrastructure
(kg CO2-eq)]])/Tableau1[[#This Row],[Total CO2-emissions
(kg CO2-eq)
for scope 3 use ]],"")</f>
        <v>1.0000000023261777</v>
      </c>
      <c r="N3186" s="436" t="s">
        <v>436</v>
      </c>
      <c r="O3186" s="259">
        <v>3.6</v>
      </c>
      <c r="P3186" s="259" t="s">
        <v>4258</v>
      </c>
      <c r="Q3186" s="260" t="s">
        <v>5280</v>
      </c>
    </row>
    <row r="3187" spans="1:17" ht="21.75" customHeight="1">
      <c r="A3187" s="301" t="s">
        <v>4258</v>
      </c>
      <c r="B3187" s="301" t="s">
        <v>5280</v>
      </c>
      <c r="C3187" s="316" t="s">
        <v>9246</v>
      </c>
      <c r="D3187" s="465" t="s">
        <v>436</v>
      </c>
      <c r="E3187" s="465" t="s">
        <v>6018</v>
      </c>
      <c r="F3187" s="469" t="str">
        <f t="shared" si="98"/>
        <v>other</v>
      </c>
      <c r="G3187" s="260">
        <v>0</v>
      </c>
      <c r="H3187" s="260">
        <v>0.134115043991613</v>
      </c>
      <c r="I3187" s="260">
        <v>5.9193500969710003E-4</v>
      </c>
      <c r="J3187" s="260">
        <v>0</v>
      </c>
      <c r="K3187" s="260">
        <v>0.134706978312782</v>
      </c>
      <c r="L3187" s="301">
        <f t="shared" si="99"/>
        <v>0.48494512192601519</v>
      </c>
      <c r="M3187" s="459">
        <f>IFERROR((Tableau1[[#This Row],[Scope 1
(kg CO2-eq)]]+Tableau1[[#This Row],[Scope 2 energy
(kg CO2-eq)]]+Tableau1[[#This Row],[Scope 2 Infrastructure
(kg CO2-eq)]])/Tableau1[[#This Row],[Total CO2-emissions
(kg CO2-eq)
for scope 3 use ]],"")</f>
        <v>1.0000000051113023</v>
      </c>
      <c r="N3187" s="436" t="s">
        <v>436</v>
      </c>
      <c r="O3187" s="259">
        <v>3.6</v>
      </c>
      <c r="P3187" s="259" t="s">
        <v>4258</v>
      </c>
      <c r="Q3187" s="259" t="s">
        <v>5280</v>
      </c>
    </row>
    <row r="3188" spans="1:17" ht="21.75" customHeight="1">
      <c r="A3188" s="301" t="s">
        <v>4258</v>
      </c>
      <c r="B3188" s="301" t="s">
        <v>5280</v>
      </c>
      <c r="C3188" s="316" t="s">
        <v>9247</v>
      </c>
      <c r="D3188" s="465" t="s">
        <v>436</v>
      </c>
      <c r="E3188" s="465" t="s">
        <v>6060</v>
      </c>
      <c r="F3188" s="469" t="str">
        <f t="shared" si="98"/>
        <v>other</v>
      </c>
      <c r="G3188" s="260">
        <v>0</v>
      </c>
      <c r="H3188" s="260">
        <v>8.2568559418595797E-2</v>
      </c>
      <c r="I3188" s="260">
        <v>7.5738254554973605E-4</v>
      </c>
      <c r="J3188" s="260">
        <v>0</v>
      </c>
      <c r="K3188" s="260">
        <v>8.3325941982894405E-2</v>
      </c>
      <c r="L3188" s="301">
        <f t="shared" si="99"/>
        <v>0.29997339113841986</v>
      </c>
      <c r="M3188" s="459">
        <f>IFERROR((Tableau1[[#This Row],[Scope 1
(kg CO2-eq)]]+Tableau1[[#This Row],[Scope 2 energy
(kg CO2-eq)]]+Tableau1[[#This Row],[Scope 2 Infrastructure
(kg CO2-eq)]])/Tableau1[[#This Row],[Total CO2-emissions
(kg CO2-eq)
for scope 3 use ]],"")</f>
        <v>0.99999999977499354</v>
      </c>
      <c r="N3188" s="436" t="s">
        <v>436</v>
      </c>
      <c r="O3188" s="259">
        <v>3.6</v>
      </c>
      <c r="P3188" s="259" t="s">
        <v>4258</v>
      </c>
      <c r="Q3188" s="259" t="s">
        <v>5280</v>
      </c>
    </row>
    <row r="3189" spans="1:17" ht="21.75" customHeight="1">
      <c r="A3189" s="301" t="s">
        <v>4258</v>
      </c>
      <c r="B3189" s="301" t="s">
        <v>5280</v>
      </c>
      <c r="C3189" s="316" t="s">
        <v>9248</v>
      </c>
      <c r="D3189" s="465" t="s">
        <v>436</v>
      </c>
      <c r="E3189" s="465" t="s">
        <v>119</v>
      </c>
      <c r="F3189" s="469" t="str">
        <f t="shared" si="98"/>
        <v>other</v>
      </c>
      <c r="G3189" s="260">
        <v>0</v>
      </c>
      <c r="H3189" s="260">
        <v>2.4184079488628201E-2</v>
      </c>
      <c r="I3189" s="260">
        <v>1.4529812962086499E-3</v>
      </c>
      <c r="J3189" s="260">
        <v>0</v>
      </c>
      <c r="K3189" s="260">
        <v>2.56370604874855E-2</v>
      </c>
      <c r="L3189" s="301">
        <f t="shared" si="99"/>
        <v>9.2293417754947801E-2</v>
      </c>
      <c r="M3189" s="459">
        <f>IFERROR((Tableau1[[#This Row],[Scope 1
(kg CO2-eq)]]+Tableau1[[#This Row],[Scope 2 energy
(kg CO2-eq)]]+Tableau1[[#This Row],[Scope 2 Infrastructure
(kg CO2-eq)]])/Tableau1[[#This Row],[Total CO2-emissions
(kg CO2-eq)
for scope 3 use ]],"")</f>
        <v>1.0000000115984964</v>
      </c>
      <c r="N3189" s="436" t="s">
        <v>436</v>
      </c>
      <c r="O3189" s="259">
        <v>3.6</v>
      </c>
      <c r="P3189" s="259" t="s">
        <v>4258</v>
      </c>
      <c r="Q3189" s="259" t="s">
        <v>5280</v>
      </c>
    </row>
    <row r="3190" spans="1:17" ht="21.75" customHeight="1">
      <c r="A3190" s="301" t="s">
        <v>4258</v>
      </c>
      <c r="B3190" s="301" t="s">
        <v>5280</v>
      </c>
      <c r="C3190" s="316" t="s">
        <v>9249</v>
      </c>
      <c r="D3190" s="465" t="s">
        <v>436</v>
      </c>
      <c r="E3190" s="465" t="s">
        <v>6034</v>
      </c>
      <c r="F3190" s="469" t="str">
        <f t="shared" si="98"/>
        <v>other</v>
      </c>
      <c r="G3190" s="260">
        <v>0</v>
      </c>
      <c r="H3190" s="260">
        <v>0.173788622002924</v>
      </c>
      <c r="I3190" s="260">
        <v>9.2901507282628704E-4</v>
      </c>
      <c r="J3190" s="260">
        <v>0</v>
      </c>
      <c r="K3190" s="260">
        <v>0.174717637299041</v>
      </c>
      <c r="L3190" s="301">
        <f t="shared" si="99"/>
        <v>0.62898349427654765</v>
      </c>
      <c r="M3190" s="459">
        <f>IFERROR((Tableau1[[#This Row],[Scope 1
(kg CO2-eq)]]+Tableau1[[#This Row],[Scope 2 energy
(kg CO2-eq)]]+Tableau1[[#This Row],[Scope 2 Infrastructure
(kg CO2-eq)]])/Tableau1[[#This Row],[Total CO2-emissions
(kg CO2-eq)
for scope 3 use ]],"")</f>
        <v>0.99999999872199097</v>
      </c>
      <c r="N3190" s="436" t="s">
        <v>436</v>
      </c>
      <c r="O3190" s="259">
        <v>3.6</v>
      </c>
      <c r="P3190" s="259" t="s">
        <v>4258</v>
      </c>
      <c r="Q3190" s="259" t="s">
        <v>5280</v>
      </c>
    </row>
    <row r="3191" spans="1:17" ht="21.75" customHeight="1">
      <c r="A3191" s="301" t="s">
        <v>4258</v>
      </c>
      <c r="B3191" s="301" t="s">
        <v>5280</v>
      </c>
      <c r="C3191" s="316" t="s">
        <v>9250</v>
      </c>
      <c r="D3191" s="465" t="s">
        <v>436</v>
      </c>
      <c r="E3191" s="465" t="s">
        <v>6101</v>
      </c>
      <c r="F3191" s="469" t="str">
        <f t="shared" si="98"/>
        <v>other</v>
      </c>
      <c r="G3191" s="260">
        <v>0</v>
      </c>
      <c r="H3191" s="260">
        <v>0.186153730617198</v>
      </c>
      <c r="I3191" s="260">
        <v>0</v>
      </c>
      <c r="J3191" s="260">
        <v>0</v>
      </c>
      <c r="K3191" s="260">
        <v>0.186153730334748</v>
      </c>
      <c r="L3191" s="301">
        <f t="shared" si="99"/>
        <v>0.6701534292050928</v>
      </c>
      <c r="M3191" s="459">
        <f>IFERROR((Tableau1[[#This Row],[Scope 1
(kg CO2-eq)]]+Tableau1[[#This Row],[Scope 2 energy
(kg CO2-eq)]]+Tableau1[[#This Row],[Scope 2 Infrastructure
(kg CO2-eq)]])/Tableau1[[#This Row],[Total CO2-emissions
(kg CO2-eq)
for scope 3 use ]],"")</f>
        <v>1.0000000015172943</v>
      </c>
      <c r="N3191" s="436" t="s">
        <v>436</v>
      </c>
      <c r="O3191" s="259">
        <v>3.6</v>
      </c>
      <c r="P3191" s="259" t="s">
        <v>4258</v>
      </c>
      <c r="Q3191" s="259" t="s">
        <v>5280</v>
      </c>
    </row>
    <row r="3192" spans="1:17" ht="21.75" customHeight="1">
      <c r="A3192" s="301" t="s">
        <v>4258</v>
      </c>
      <c r="B3192" s="301" t="s">
        <v>5280</v>
      </c>
      <c r="C3192" s="316" t="s">
        <v>9251</v>
      </c>
      <c r="D3192" s="465" t="s">
        <v>436</v>
      </c>
      <c r="E3192" s="465" t="s">
        <v>122</v>
      </c>
      <c r="F3192" s="469" t="str">
        <f t="shared" si="98"/>
        <v>other</v>
      </c>
      <c r="G3192" s="260">
        <v>0</v>
      </c>
      <c r="H3192" s="260">
        <v>0.27577473881701398</v>
      </c>
      <c r="I3192" s="260">
        <v>1.50374932025354E-4</v>
      </c>
      <c r="J3192" s="260">
        <v>0</v>
      </c>
      <c r="K3192" s="260">
        <v>0.27592511360303501</v>
      </c>
      <c r="L3192" s="301">
        <f t="shared" si="99"/>
        <v>0.99333040897092606</v>
      </c>
      <c r="M3192" s="459">
        <f>IFERROR((Tableau1[[#This Row],[Scope 1
(kg CO2-eq)]]+Tableau1[[#This Row],[Scope 2 energy
(kg CO2-eq)]]+Tableau1[[#This Row],[Scope 2 Infrastructure
(kg CO2-eq)]])/Tableau1[[#This Row],[Total CO2-emissions
(kg CO2-eq)
for scope 3 use ]],"")</f>
        <v>1.0000000005291447</v>
      </c>
      <c r="N3192" s="436" t="s">
        <v>436</v>
      </c>
      <c r="O3192" s="259">
        <v>3.6</v>
      </c>
      <c r="P3192" s="259" t="s">
        <v>4258</v>
      </c>
      <c r="Q3192" s="259" t="s">
        <v>5280</v>
      </c>
    </row>
    <row r="3193" spans="1:17" ht="21.75" customHeight="1">
      <c r="A3193" s="301" t="s">
        <v>4258</v>
      </c>
      <c r="B3193" s="301" t="s">
        <v>5280</v>
      </c>
      <c r="C3193" s="316" t="s">
        <v>9252</v>
      </c>
      <c r="D3193" s="465" t="s">
        <v>436</v>
      </c>
      <c r="E3193" s="465" t="s">
        <v>6046</v>
      </c>
      <c r="F3193" s="469" t="str">
        <f t="shared" si="98"/>
        <v>other</v>
      </c>
      <c r="G3193" s="260">
        <v>0</v>
      </c>
      <c r="H3193" s="260">
        <v>0.17021589713698901</v>
      </c>
      <c r="I3193" s="260">
        <v>5.2664799925500002E-4</v>
      </c>
      <c r="J3193" s="260">
        <v>0</v>
      </c>
      <c r="K3193" s="260">
        <v>0.17074254019664101</v>
      </c>
      <c r="L3193" s="301">
        <f t="shared" si="99"/>
        <v>0.61467314470790768</v>
      </c>
      <c r="M3193" s="459">
        <f>IFERROR((Tableau1[[#This Row],[Scope 1
(kg CO2-eq)]]+Tableau1[[#This Row],[Scope 2 energy
(kg CO2-eq)]]+Tableau1[[#This Row],[Scope 2 Infrastructure
(kg CO2-eq)]])/Tableau1[[#This Row],[Total CO2-emissions
(kg CO2-eq)
for scope 3 use ]],"")</f>
        <v>1.0000000289301247</v>
      </c>
      <c r="N3193" s="436" t="s">
        <v>436</v>
      </c>
      <c r="O3193" s="259">
        <v>3.6</v>
      </c>
      <c r="P3193" s="259" t="s">
        <v>4258</v>
      </c>
      <c r="Q3193" s="259" t="s">
        <v>5280</v>
      </c>
    </row>
    <row r="3194" spans="1:17" ht="21.75" customHeight="1">
      <c r="A3194" s="301" t="s">
        <v>4258</v>
      </c>
      <c r="B3194" s="301" t="s">
        <v>5280</v>
      </c>
      <c r="C3194" s="316" t="s">
        <v>9253</v>
      </c>
      <c r="D3194" s="465" t="s">
        <v>436</v>
      </c>
      <c r="E3194" s="465" t="s">
        <v>6052</v>
      </c>
      <c r="F3194" s="469" t="str">
        <f t="shared" si="98"/>
        <v>other</v>
      </c>
      <c r="G3194" s="260">
        <v>0</v>
      </c>
      <c r="H3194" s="260">
        <v>0.14029092543645499</v>
      </c>
      <c r="I3194" s="260">
        <v>9.5196423501308801E-4</v>
      </c>
      <c r="J3194" s="260">
        <v>0</v>
      </c>
      <c r="K3194" s="260">
        <v>0.141242890303729</v>
      </c>
      <c r="L3194" s="301">
        <f t="shared" si="99"/>
        <v>0.50847440509342445</v>
      </c>
      <c r="M3194" s="459">
        <f>IFERROR((Tableau1[[#This Row],[Scope 1
(kg CO2-eq)]]+Tableau1[[#This Row],[Scope 2 energy
(kg CO2-eq)]]+Tableau1[[#This Row],[Scope 2 Infrastructure
(kg CO2-eq)]])/Tableau1[[#This Row],[Total CO2-emissions
(kg CO2-eq)
for scope 3 use ]],"")</f>
        <v>0.9999999955235912</v>
      </c>
      <c r="N3194" s="436" t="s">
        <v>436</v>
      </c>
      <c r="O3194" s="259">
        <v>3.6</v>
      </c>
      <c r="P3194" s="259" t="s">
        <v>4258</v>
      </c>
      <c r="Q3194" s="259" t="s">
        <v>5280</v>
      </c>
    </row>
    <row r="3195" spans="1:17" ht="21.75" customHeight="1">
      <c r="A3195" s="301" t="s">
        <v>4258</v>
      </c>
      <c r="B3195" s="301" t="s">
        <v>5280</v>
      </c>
      <c r="C3195" s="316" t="s">
        <v>9254</v>
      </c>
      <c r="D3195" s="465" t="s">
        <v>436</v>
      </c>
      <c r="E3195" s="465" t="s">
        <v>4165</v>
      </c>
      <c r="F3195" s="469" t="str">
        <f t="shared" si="98"/>
        <v>other</v>
      </c>
      <c r="G3195" s="260">
        <v>0</v>
      </c>
      <c r="H3195" s="260">
        <v>0.25407611154895898</v>
      </c>
      <c r="I3195" s="260">
        <v>8.2860834449999993E-6</v>
      </c>
      <c r="J3195" s="260">
        <v>0</v>
      </c>
      <c r="K3195" s="260">
        <v>0.254084396873621</v>
      </c>
      <c r="L3195" s="301">
        <f t="shared" si="99"/>
        <v>0.91470382874503564</v>
      </c>
      <c r="M3195" s="459">
        <f>IFERROR((Tableau1[[#This Row],[Scope 1
(kg CO2-eq)]]+Tableau1[[#This Row],[Scope 2 energy
(kg CO2-eq)]]+Tableau1[[#This Row],[Scope 2 Infrastructure
(kg CO2-eq)]])/Tableau1[[#This Row],[Total CO2-emissions
(kg CO2-eq)
for scope 3 use ]],"")</f>
        <v>1.0000000029863423</v>
      </c>
      <c r="N3195" s="436" t="s">
        <v>436</v>
      </c>
      <c r="O3195" s="259">
        <v>3.6</v>
      </c>
      <c r="P3195" s="259" t="s">
        <v>4258</v>
      </c>
      <c r="Q3195" s="259" t="s">
        <v>5280</v>
      </c>
    </row>
    <row r="3196" spans="1:17" ht="21.75" customHeight="1">
      <c r="A3196" s="301" t="s">
        <v>4258</v>
      </c>
      <c r="B3196" s="301" t="s">
        <v>5280</v>
      </c>
      <c r="C3196" s="316" t="s">
        <v>9255</v>
      </c>
      <c r="D3196" s="465" t="s">
        <v>436</v>
      </c>
      <c r="E3196" s="465" t="s">
        <v>6061</v>
      </c>
      <c r="F3196" s="469" t="str">
        <f t="shared" si="98"/>
        <v>other</v>
      </c>
      <c r="G3196" s="260">
        <v>0</v>
      </c>
      <c r="H3196" s="260">
        <v>0.20664541771815201</v>
      </c>
      <c r="I3196" s="260">
        <v>2.05447137705E-4</v>
      </c>
      <c r="J3196" s="260">
        <v>0</v>
      </c>
      <c r="K3196" s="260">
        <v>0.20685086518628501</v>
      </c>
      <c r="L3196" s="301">
        <f t="shared" si="99"/>
        <v>0.74466311467062607</v>
      </c>
      <c r="M3196" s="459">
        <f>IFERROR((Tableau1[[#This Row],[Scope 1
(kg CO2-eq)]]+Tableau1[[#This Row],[Scope 2 energy
(kg CO2-eq)]]+Tableau1[[#This Row],[Scope 2 Infrastructure
(kg CO2-eq)]])/Tableau1[[#This Row],[Total CO2-emissions
(kg CO2-eq)
for scope 3 use ]],"")</f>
        <v>0.99999999840257869</v>
      </c>
      <c r="N3196" s="436" t="s">
        <v>436</v>
      </c>
      <c r="O3196" s="259">
        <v>3.6</v>
      </c>
      <c r="P3196" s="259" t="s">
        <v>4258</v>
      </c>
      <c r="Q3196" s="260" t="s">
        <v>5280</v>
      </c>
    </row>
    <row r="3197" spans="1:17" ht="21.75" customHeight="1">
      <c r="A3197" s="301" t="s">
        <v>4258</v>
      </c>
      <c r="B3197" s="301" t="s">
        <v>5280</v>
      </c>
      <c r="C3197" s="316" t="s">
        <v>9256</v>
      </c>
      <c r="D3197" s="465" t="s">
        <v>436</v>
      </c>
      <c r="E3197" s="465" t="s">
        <v>6062</v>
      </c>
      <c r="F3197" s="469" t="str">
        <f t="shared" si="98"/>
        <v>other</v>
      </c>
      <c r="G3197" s="260">
        <v>0</v>
      </c>
      <c r="H3197" s="260">
        <v>0.34913003535284198</v>
      </c>
      <c r="I3197" s="260">
        <v>6.5620628585279997E-7</v>
      </c>
      <c r="J3197" s="260">
        <v>0</v>
      </c>
      <c r="K3197" s="260">
        <v>0.34913069134595998</v>
      </c>
      <c r="L3197" s="301">
        <f t="shared" si="99"/>
        <v>1.256870488845456</v>
      </c>
      <c r="M3197" s="459">
        <f>IFERROR((Tableau1[[#This Row],[Scope 1
(kg CO2-eq)]]+Tableau1[[#This Row],[Scope 2 energy
(kg CO2-eq)]]+Tableau1[[#This Row],[Scope 2 Infrastructure
(kg CO2-eq)]])/Tableau1[[#This Row],[Total CO2-emissions
(kg CO2-eq)
for scope 3 use ]],"")</f>
        <v>1.0000000006105676</v>
      </c>
      <c r="N3197" s="436" t="s">
        <v>436</v>
      </c>
      <c r="O3197" s="259">
        <v>3.6</v>
      </c>
      <c r="P3197" s="259" t="s">
        <v>4258</v>
      </c>
      <c r="Q3197" s="259" t="s">
        <v>5280</v>
      </c>
    </row>
    <row r="3198" spans="1:17" ht="21.75" customHeight="1">
      <c r="A3198" s="301" t="s">
        <v>4258</v>
      </c>
      <c r="B3198" s="301" t="s">
        <v>5280</v>
      </c>
      <c r="C3198" s="316" t="s">
        <v>9257</v>
      </c>
      <c r="D3198" s="465" t="s">
        <v>436</v>
      </c>
      <c r="E3198" s="465" t="s">
        <v>6063</v>
      </c>
      <c r="F3198" s="469" t="str">
        <f t="shared" si="98"/>
        <v>other</v>
      </c>
      <c r="G3198" s="260">
        <v>0</v>
      </c>
      <c r="H3198" s="260">
        <v>0.269801523746726</v>
      </c>
      <c r="I3198" s="260">
        <v>1.6606001301545299E-4</v>
      </c>
      <c r="J3198" s="260">
        <v>0</v>
      </c>
      <c r="K3198" s="260">
        <v>0.26996758307683799</v>
      </c>
      <c r="L3198" s="301">
        <f t="shared" si="99"/>
        <v>0.97188329907661675</v>
      </c>
      <c r="M3198" s="459">
        <f>IFERROR((Tableau1[[#This Row],[Scope 1
(kg CO2-eq)]]+Tableau1[[#This Row],[Scope 2 energy
(kg CO2-eq)]]+Tableau1[[#This Row],[Scope 2 Infrastructure
(kg CO2-eq)]])/Tableau1[[#This Row],[Total CO2-emissions
(kg CO2-eq)
for scope 3 use ]],"")</f>
        <v>1.0000000025295757</v>
      </c>
      <c r="N3198" s="436" t="s">
        <v>436</v>
      </c>
      <c r="O3198" s="259">
        <v>3.6</v>
      </c>
      <c r="P3198" s="259" t="s">
        <v>4258</v>
      </c>
      <c r="Q3198" s="260" t="s">
        <v>5280</v>
      </c>
    </row>
    <row r="3199" spans="1:17" ht="21.75" customHeight="1">
      <c r="A3199" s="301" t="s">
        <v>4258</v>
      </c>
      <c r="B3199" s="301" t="s">
        <v>5280</v>
      </c>
      <c r="C3199" s="316" t="s">
        <v>9258</v>
      </c>
      <c r="D3199" s="465" t="s">
        <v>436</v>
      </c>
      <c r="E3199" s="465" t="s">
        <v>6064</v>
      </c>
      <c r="F3199" s="469" t="str">
        <f t="shared" si="98"/>
        <v>other</v>
      </c>
      <c r="G3199" s="260">
        <v>0</v>
      </c>
      <c r="H3199" s="260">
        <v>0.204685760071215</v>
      </c>
      <c r="I3199" s="260">
        <v>0</v>
      </c>
      <c r="J3199" s="260">
        <v>0</v>
      </c>
      <c r="K3199" s="260">
        <v>0.204685760316835</v>
      </c>
      <c r="L3199" s="301">
        <f t="shared" si="99"/>
        <v>0.73686873714060597</v>
      </c>
      <c r="M3199" s="459">
        <f>IFERROR((Tableau1[[#This Row],[Scope 1
(kg CO2-eq)]]+Tableau1[[#This Row],[Scope 2 energy
(kg CO2-eq)]]+Tableau1[[#This Row],[Scope 2 Infrastructure
(kg CO2-eq)]])/Tableau1[[#This Row],[Total CO2-emissions
(kg CO2-eq)
for scope 3 use ]],"")</f>
        <v>0.99999999880001422</v>
      </c>
      <c r="N3199" s="436" t="s">
        <v>436</v>
      </c>
      <c r="O3199" s="259">
        <v>3.6</v>
      </c>
      <c r="P3199" s="259" t="s">
        <v>4258</v>
      </c>
      <c r="Q3199" s="259" t="s">
        <v>5280</v>
      </c>
    </row>
    <row r="3200" spans="1:17" ht="21.75" customHeight="1">
      <c r="A3200" s="301" t="s">
        <v>4258</v>
      </c>
      <c r="B3200" s="301" t="s">
        <v>5280</v>
      </c>
      <c r="C3200" s="316" t="s">
        <v>9259</v>
      </c>
      <c r="D3200" s="465" t="s">
        <v>436</v>
      </c>
      <c r="E3200" s="465" t="s">
        <v>6065</v>
      </c>
      <c r="F3200" s="469" t="str">
        <f t="shared" si="98"/>
        <v>other</v>
      </c>
      <c r="G3200" s="260">
        <v>0</v>
      </c>
      <c r="H3200" s="260">
        <v>3.4947117839815999E-3</v>
      </c>
      <c r="I3200" s="260">
        <v>9.0155629598999995E-4</v>
      </c>
      <c r="J3200" s="260">
        <v>0</v>
      </c>
      <c r="K3200" s="260">
        <v>4.39624505560783E-3</v>
      </c>
      <c r="L3200" s="301">
        <f t="shared" si="99"/>
        <v>1.5826482200188188E-2</v>
      </c>
      <c r="M3200" s="459">
        <f>IFERROR((Tableau1[[#This Row],[Scope 1
(kg CO2-eq)]]+Tableau1[[#This Row],[Scope 2 energy
(kg CO2-eq)]]+Tableau1[[#This Row],[Scope 2 Infrastructure
(kg CO2-eq)]])/Tableau1[[#This Row],[Total CO2-emissions
(kg CO2-eq)
for scope 3 use ]],"")</f>
        <v>1.0000052372794233</v>
      </c>
      <c r="N3200" s="436" t="s">
        <v>436</v>
      </c>
      <c r="O3200" s="259">
        <v>3.6</v>
      </c>
      <c r="P3200" s="259" t="s">
        <v>4258</v>
      </c>
      <c r="Q3200" s="259" t="s">
        <v>5280</v>
      </c>
    </row>
    <row r="3201" spans="1:17" ht="21.75" customHeight="1">
      <c r="A3201" s="301" t="s">
        <v>4258</v>
      </c>
      <c r="B3201" s="301" t="s">
        <v>5280</v>
      </c>
      <c r="C3201" s="316" t="s">
        <v>9260</v>
      </c>
      <c r="D3201" s="465" t="s">
        <v>436</v>
      </c>
      <c r="E3201" s="465" t="s">
        <v>6047</v>
      </c>
      <c r="F3201" s="469" t="str">
        <f t="shared" si="98"/>
        <v>other</v>
      </c>
      <c r="G3201" s="260">
        <v>0</v>
      </c>
      <c r="H3201" s="260">
        <v>0.19517461010103901</v>
      </c>
      <c r="I3201" s="260">
        <v>3.6270438490273999E-4</v>
      </c>
      <c r="J3201" s="260">
        <v>0</v>
      </c>
      <c r="K3201" s="260">
        <v>0.19553731440681199</v>
      </c>
      <c r="L3201" s="301">
        <f t="shared" si="99"/>
        <v>0.70393433186452314</v>
      </c>
      <c r="M3201" s="459">
        <f>IFERROR((Tableau1[[#This Row],[Scope 1
(kg CO2-eq)]]+Tableau1[[#This Row],[Scope 2 energy
(kg CO2-eq)]]+Tableau1[[#This Row],[Scope 2 Infrastructure
(kg CO2-eq)]])/Tableau1[[#This Row],[Total CO2-emissions
(kg CO2-eq)
for scope 3 use ]],"")</f>
        <v>1.0000000004046785</v>
      </c>
      <c r="N3201" s="436" t="s">
        <v>436</v>
      </c>
      <c r="O3201" s="259">
        <v>3.6</v>
      </c>
      <c r="P3201" s="259" t="s">
        <v>4258</v>
      </c>
      <c r="Q3201" s="259" t="s">
        <v>5280</v>
      </c>
    </row>
    <row r="3202" spans="1:17" ht="21.75" customHeight="1">
      <c r="A3202" s="301" t="s">
        <v>4258</v>
      </c>
      <c r="B3202" s="301" t="s">
        <v>5280</v>
      </c>
      <c r="C3202" s="316" t="s">
        <v>9261</v>
      </c>
      <c r="D3202" s="465" t="s">
        <v>436</v>
      </c>
      <c r="E3202" s="465" t="s">
        <v>6019</v>
      </c>
      <c r="F3202" s="469" t="str">
        <f t="shared" ref="F3202:F3265" si="100">IF(ISNUMBER(SEARCH("{CH}", C3202)), "CH", "other")</f>
        <v>other</v>
      </c>
      <c r="G3202" s="260">
        <v>0</v>
      </c>
      <c r="H3202" s="260">
        <v>0.18111957040784499</v>
      </c>
      <c r="I3202" s="260">
        <v>5.6555609234499996E-4</v>
      </c>
      <c r="J3202" s="260">
        <v>0</v>
      </c>
      <c r="K3202" s="260">
        <v>0.18168512599867201</v>
      </c>
      <c r="L3202" s="301">
        <f t="shared" ref="L3202:L3265" si="101">IF(N3202="MJ", K3202*3.6, IF(N3202="m", K3202*1000, ""))</f>
        <v>0.6540664535952192</v>
      </c>
      <c r="M3202" s="459">
        <f>IFERROR((Tableau1[[#This Row],[Scope 1
(kg CO2-eq)]]+Tableau1[[#This Row],[Scope 2 energy
(kg CO2-eq)]]+Tableau1[[#This Row],[Scope 2 Infrastructure
(kg CO2-eq)]])/Tableau1[[#This Row],[Total CO2-emissions
(kg CO2-eq)
for scope 3 use ]],"")</f>
        <v>1.0000000027603688</v>
      </c>
      <c r="N3202" s="436" t="s">
        <v>436</v>
      </c>
      <c r="O3202" s="259">
        <v>3.6</v>
      </c>
      <c r="P3202" s="259" t="s">
        <v>4258</v>
      </c>
      <c r="Q3202" s="259" t="s">
        <v>5280</v>
      </c>
    </row>
    <row r="3203" spans="1:17" ht="21.75" customHeight="1">
      <c r="A3203" s="301" t="s">
        <v>4258</v>
      </c>
      <c r="B3203" s="301" t="s">
        <v>5280</v>
      </c>
      <c r="C3203" s="316" t="s">
        <v>9262</v>
      </c>
      <c r="D3203" s="465" t="s">
        <v>436</v>
      </c>
      <c r="E3203" s="465" t="s">
        <v>6020</v>
      </c>
      <c r="F3203" s="469" t="str">
        <f t="shared" si="100"/>
        <v>other</v>
      </c>
      <c r="G3203" s="260">
        <v>0</v>
      </c>
      <c r="H3203" s="260">
        <v>0.18706304162888701</v>
      </c>
      <c r="I3203" s="260">
        <v>8.1119571637038002E-4</v>
      </c>
      <c r="J3203" s="260">
        <v>0</v>
      </c>
      <c r="K3203" s="260">
        <v>0.18787423738322301</v>
      </c>
      <c r="L3203" s="301">
        <f t="shared" si="101"/>
        <v>0.67634725457960287</v>
      </c>
      <c r="M3203" s="459">
        <f>IFERROR((Tableau1[[#This Row],[Scope 1
(kg CO2-eq)]]+Tableau1[[#This Row],[Scope 2 energy
(kg CO2-eq)]]+Tableau1[[#This Row],[Scope 2 Infrastructure
(kg CO2-eq)]])/Tableau1[[#This Row],[Total CO2-emissions
(kg CO2-eq)
for scope 3 use ]],"")</f>
        <v>0.99999999979791998</v>
      </c>
      <c r="N3203" s="436" t="s">
        <v>436</v>
      </c>
      <c r="O3203" s="259">
        <v>3.6</v>
      </c>
      <c r="P3203" s="259" t="s">
        <v>4258</v>
      </c>
      <c r="Q3203" s="259" t="s">
        <v>5280</v>
      </c>
    </row>
    <row r="3204" spans="1:17" ht="21.75" customHeight="1">
      <c r="A3204" s="301" t="s">
        <v>4258</v>
      </c>
      <c r="B3204" s="301" t="s">
        <v>5280</v>
      </c>
      <c r="C3204" s="316" t="s">
        <v>9263</v>
      </c>
      <c r="D3204" s="465" t="s">
        <v>436</v>
      </c>
      <c r="E3204" s="465" t="s">
        <v>6066</v>
      </c>
      <c r="F3204" s="469" t="str">
        <f t="shared" si="100"/>
        <v>other</v>
      </c>
      <c r="G3204" s="260">
        <v>0</v>
      </c>
      <c r="H3204" s="260">
        <v>4.3022480969348603E-2</v>
      </c>
      <c r="I3204" s="260">
        <v>1.6686296874782399E-3</v>
      </c>
      <c r="J3204" s="260">
        <v>0</v>
      </c>
      <c r="K3204" s="260">
        <v>4.4691110857175198E-2</v>
      </c>
      <c r="L3204" s="301">
        <f t="shared" si="101"/>
        <v>0.16088799908583071</v>
      </c>
      <c r="M3204" s="459">
        <f>IFERROR((Tableau1[[#This Row],[Scope 1
(kg CO2-eq)]]+Tableau1[[#This Row],[Scope 2 energy
(kg CO2-eq)]]+Tableau1[[#This Row],[Scope 2 Infrastructure
(kg CO2-eq)]])/Tableau1[[#This Row],[Total CO2-emissions
(kg CO2-eq)
for scope 3 use ]],"")</f>
        <v>0.99999999551704233</v>
      </c>
      <c r="N3204" s="436" t="s">
        <v>436</v>
      </c>
      <c r="O3204" s="259">
        <v>3.6</v>
      </c>
      <c r="P3204" s="259" t="s">
        <v>4258</v>
      </c>
      <c r="Q3204" s="259" t="s">
        <v>5280</v>
      </c>
    </row>
    <row r="3205" spans="1:17" ht="21.75" customHeight="1">
      <c r="A3205" s="301" t="s">
        <v>4258</v>
      </c>
      <c r="B3205" s="301" t="s">
        <v>5280</v>
      </c>
      <c r="C3205" s="316" t="s">
        <v>9264</v>
      </c>
      <c r="D3205" s="465" t="s">
        <v>436</v>
      </c>
      <c r="E3205" s="465" t="s">
        <v>123</v>
      </c>
      <c r="F3205" s="469" t="str">
        <f t="shared" si="100"/>
        <v>other</v>
      </c>
      <c r="G3205" s="260">
        <v>0</v>
      </c>
      <c r="H3205" s="260">
        <v>0.24798812391872699</v>
      </c>
      <c r="I3205" s="260">
        <v>9.1697597441330004E-4</v>
      </c>
      <c r="J3205" s="260">
        <v>0</v>
      </c>
      <c r="K3205" s="260">
        <v>0.24890510007979999</v>
      </c>
      <c r="L3205" s="301">
        <f t="shared" si="101"/>
        <v>0.89605836028728003</v>
      </c>
      <c r="M3205" s="459">
        <f>IFERROR((Tableau1[[#This Row],[Scope 1
(kg CO2-eq)]]+Tableau1[[#This Row],[Scope 2 energy
(kg CO2-eq)]]+Tableau1[[#This Row],[Scope 2 Infrastructure
(kg CO2-eq)]])/Tableau1[[#This Row],[Total CO2-emissions
(kg CO2-eq)
for scope 3 use ]],"")</f>
        <v>0.99999999925007677</v>
      </c>
      <c r="N3205" s="436" t="s">
        <v>436</v>
      </c>
      <c r="O3205" s="259">
        <v>3.6</v>
      </c>
      <c r="P3205" s="259" t="s">
        <v>4258</v>
      </c>
      <c r="Q3205" s="259" t="s">
        <v>5280</v>
      </c>
    </row>
    <row r="3206" spans="1:17" ht="21.75" customHeight="1">
      <c r="A3206" s="301" t="s">
        <v>4258</v>
      </c>
      <c r="B3206" s="301" t="s">
        <v>5280</v>
      </c>
      <c r="C3206" s="316" t="s">
        <v>9265</v>
      </c>
      <c r="D3206" s="465" t="s">
        <v>436</v>
      </c>
      <c r="E3206" s="465" t="s">
        <v>6067</v>
      </c>
      <c r="F3206" s="469" t="str">
        <f t="shared" si="100"/>
        <v>other</v>
      </c>
      <c r="G3206" s="260">
        <v>0</v>
      </c>
      <c r="H3206" s="260">
        <v>9.8283741261248794E-2</v>
      </c>
      <c r="I3206" s="260">
        <v>2.8784934338400001E-4</v>
      </c>
      <c r="J3206" s="260">
        <v>0</v>
      </c>
      <c r="K3206" s="260">
        <v>9.8571590693214597E-2</v>
      </c>
      <c r="L3206" s="301">
        <f t="shared" si="101"/>
        <v>0.35485772649557257</v>
      </c>
      <c r="M3206" s="459">
        <f>IFERROR((Tableau1[[#This Row],[Scope 1
(kg CO2-eq)]]+Tableau1[[#This Row],[Scope 2 energy
(kg CO2-eq)]]+Tableau1[[#This Row],[Scope 2 Infrastructure
(kg CO2-eq)]])/Tableau1[[#This Row],[Total CO2-emissions
(kg CO2-eq)
for scope 3 use ]],"")</f>
        <v>0.9999999991013454</v>
      </c>
      <c r="N3206" s="436" t="s">
        <v>436</v>
      </c>
      <c r="O3206" s="259">
        <v>3.6</v>
      </c>
      <c r="P3206" s="259" t="s">
        <v>4258</v>
      </c>
      <c r="Q3206" s="259" t="s">
        <v>5280</v>
      </c>
    </row>
    <row r="3207" spans="1:17" ht="21.75" customHeight="1">
      <c r="A3207" s="301" t="s">
        <v>4258</v>
      </c>
      <c r="B3207" s="301" t="s">
        <v>5280</v>
      </c>
      <c r="C3207" s="316" t="s">
        <v>9266</v>
      </c>
      <c r="D3207" s="465" t="s">
        <v>436</v>
      </c>
      <c r="E3207" s="465" t="s">
        <v>6053</v>
      </c>
      <c r="F3207" s="469" t="str">
        <f t="shared" si="100"/>
        <v>other</v>
      </c>
      <c r="G3207" s="260">
        <v>0</v>
      </c>
      <c r="H3207" s="260">
        <v>0.28352793413715399</v>
      </c>
      <c r="I3207" s="260">
        <v>1.4203955586000001E-4</v>
      </c>
      <c r="J3207" s="260">
        <v>0</v>
      </c>
      <c r="K3207" s="260">
        <v>0.28366997198143201</v>
      </c>
      <c r="L3207" s="301">
        <f t="shared" si="101"/>
        <v>1.0212118991331554</v>
      </c>
      <c r="M3207" s="459">
        <f>IFERROR((Tableau1[[#This Row],[Scope 1
(kg CO2-eq)]]+Tableau1[[#This Row],[Scope 2 energy
(kg CO2-eq)]]+Tableau1[[#This Row],[Scope 2 Infrastructure
(kg CO2-eq)]])/Tableau1[[#This Row],[Total CO2-emissions
(kg CO2-eq)
for scope 3 use ]],"")</f>
        <v>1.0000000060337086</v>
      </c>
      <c r="N3207" s="436" t="s">
        <v>436</v>
      </c>
      <c r="O3207" s="259">
        <v>3.6</v>
      </c>
      <c r="P3207" s="259" t="s">
        <v>4258</v>
      </c>
      <c r="Q3207" s="259" t="s">
        <v>5280</v>
      </c>
    </row>
    <row r="3208" spans="1:17" ht="21.75" customHeight="1">
      <c r="A3208" s="301" t="s">
        <v>4258</v>
      </c>
      <c r="B3208" s="301" t="s">
        <v>5280</v>
      </c>
      <c r="C3208" s="316" t="s">
        <v>9267</v>
      </c>
      <c r="D3208" s="465" t="s">
        <v>436</v>
      </c>
      <c r="E3208" s="465" t="s">
        <v>6024</v>
      </c>
      <c r="F3208" s="469" t="str">
        <f t="shared" si="100"/>
        <v>other</v>
      </c>
      <c r="G3208" s="260">
        <v>0</v>
      </c>
      <c r="H3208" s="260">
        <v>0.17718709704232599</v>
      </c>
      <c r="I3208" s="260">
        <v>1.29439207558752E-4</v>
      </c>
      <c r="J3208" s="260">
        <v>0</v>
      </c>
      <c r="K3208" s="260">
        <v>0.17731653474460299</v>
      </c>
      <c r="L3208" s="301">
        <f t="shared" si="101"/>
        <v>0.63833952508057079</v>
      </c>
      <c r="M3208" s="459">
        <f>IFERROR((Tableau1[[#This Row],[Scope 1
(kg CO2-eq)]]+Tableau1[[#This Row],[Scope 2 energy
(kg CO2-eq)]]+Tableau1[[#This Row],[Scope 2 Infrastructure
(kg CO2-eq)]])/Tableau1[[#This Row],[Total CO2-emissions
(kg CO2-eq)
for scope 3 use ]],"")</f>
        <v>1.0000000084892351</v>
      </c>
      <c r="N3208" s="436" t="s">
        <v>436</v>
      </c>
      <c r="O3208" s="259">
        <v>3.6</v>
      </c>
      <c r="P3208" s="259" t="s">
        <v>4258</v>
      </c>
      <c r="Q3208" s="259" t="s">
        <v>5280</v>
      </c>
    </row>
    <row r="3209" spans="1:17" ht="21.75" customHeight="1">
      <c r="A3209" s="301" t="s">
        <v>4258</v>
      </c>
      <c r="B3209" s="301" t="s">
        <v>5280</v>
      </c>
      <c r="C3209" s="316" t="s">
        <v>9268</v>
      </c>
      <c r="D3209" s="465" t="s">
        <v>436</v>
      </c>
      <c r="E3209" s="465" t="s">
        <v>6068</v>
      </c>
      <c r="F3209" s="469" t="str">
        <f t="shared" si="100"/>
        <v>other</v>
      </c>
      <c r="G3209" s="260">
        <v>0</v>
      </c>
      <c r="H3209" s="260">
        <v>0.212225216801434</v>
      </c>
      <c r="I3209" s="260">
        <v>8.1599086160609994E-6</v>
      </c>
      <c r="J3209" s="260">
        <v>0</v>
      </c>
      <c r="K3209" s="260">
        <v>0.212233376932182</v>
      </c>
      <c r="L3209" s="301">
        <f t="shared" si="101"/>
        <v>0.76404015695585525</v>
      </c>
      <c r="M3209" s="459">
        <f>IFERROR((Tableau1[[#This Row],[Scope 1
(kg CO2-eq)]]+Tableau1[[#This Row],[Scope 2 energy
(kg CO2-eq)]]+Tableau1[[#This Row],[Scope 2 Infrastructure
(kg CO2-eq)]])/Tableau1[[#This Row],[Total CO2-emissions
(kg CO2-eq)
for scope 3 use ]],"")</f>
        <v>0.99999999895336</v>
      </c>
      <c r="N3209" s="436" t="s">
        <v>436</v>
      </c>
      <c r="O3209" s="259">
        <v>3.6</v>
      </c>
      <c r="P3209" s="259" t="s">
        <v>4258</v>
      </c>
      <c r="Q3209" s="259" t="s">
        <v>5280</v>
      </c>
    </row>
    <row r="3210" spans="1:17" ht="21.75" customHeight="1">
      <c r="A3210" s="301" t="s">
        <v>4258</v>
      </c>
      <c r="B3210" s="301" t="s">
        <v>5280</v>
      </c>
      <c r="C3210" s="316" t="s">
        <v>9269</v>
      </c>
      <c r="D3210" s="465" t="s">
        <v>436</v>
      </c>
      <c r="E3210" s="465" t="s">
        <v>6029</v>
      </c>
      <c r="F3210" s="469" t="str">
        <f t="shared" si="100"/>
        <v>other</v>
      </c>
      <c r="G3210" s="260">
        <v>0</v>
      </c>
      <c r="H3210" s="260">
        <v>0.178922754260749</v>
      </c>
      <c r="I3210" s="260">
        <v>5.7215304603400001E-4</v>
      </c>
      <c r="J3210" s="260">
        <v>0</v>
      </c>
      <c r="K3210" s="260">
        <v>0.17949490729981399</v>
      </c>
      <c r="L3210" s="301">
        <f t="shared" si="101"/>
        <v>0.64618166627933038</v>
      </c>
      <c r="M3210" s="459">
        <f>IFERROR((Tableau1[[#This Row],[Scope 1
(kg CO2-eq)]]+Tableau1[[#This Row],[Scope 2 energy
(kg CO2-eq)]]+Tableau1[[#This Row],[Scope 2 Infrastructure
(kg CO2-eq)]])/Tableau1[[#This Row],[Total CO2-emissions
(kg CO2-eq)
for scope 3 use ]],"")</f>
        <v>1.0000000000388256</v>
      </c>
      <c r="N3210" s="436" t="s">
        <v>436</v>
      </c>
      <c r="O3210" s="259">
        <v>3.6</v>
      </c>
      <c r="P3210" s="259" t="s">
        <v>4258</v>
      </c>
      <c r="Q3210" s="260" t="s">
        <v>5280</v>
      </c>
    </row>
    <row r="3211" spans="1:17" ht="21.75" customHeight="1">
      <c r="A3211" s="301" t="s">
        <v>4258</v>
      </c>
      <c r="B3211" s="301" t="s">
        <v>5280</v>
      </c>
      <c r="C3211" s="316" t="s">
        <v>9270</v>
      </c>
      <c r="D3211" s="465" t="s">
        <v>436</v>
      </c>
      <c r="E3211" s="465" t="s">
        <v>6027</v>
      </c>
      <c r="F3211" s="469" t="str">
        <f t="shared" si="100"/>
        <v>other</v>
      </c>
      <c r="G3211" s="260">
        <v>0</v>
      </c>
      <c r="H3211" s="260">
        <v>1.3075566323736301E-3</v>
      </c>
      <c r="I3211" s="260">
        <v>1.1700884445337699E-3</v>
      </c>
      <c r="J3211" s="260">
        <v>0</v>
      </c>
      <c r="K3211" s="260">
        <v>2.4776449904047198E-3</v>
      </c>
      <c r="L3211" s="301">
        <f t="shared" si="101"/>
        <v>8.9195219654569918E-3</v>
      </c>
      <c r="M3211" s="459">
        <f>IFERROR((Tableau1[[#This Row],[Scope 1
(kg CO2-eq)]]+Tableau1[[#This Row],[Scope 2 energy
(kg CO2-eq)]]+Tableau1[[#This Row],[Scope 2 Infrastructure
(kg CO2-eq)]])/Tableau1[[#This Row],[Total CO2-emissions
(kg CO2-eq)
for scope 3 use ]],"")</f>
        <v>1.0000000349132667</v>
      </c>
      <c r="N3211" s="436" t="s">
        <v>436</v>
      </c>
      <c r="O3211" s="259">
        <v>3.6</v>
      </c>
      <c r="P3211" s="259" t="s">
        <v>4258</v>
      </c>
      <c r="Q3211" s="259" t="s">
        <v>5280</v>
      </c>
    </row>
    <row r="3212" spans="1:17" ht="21.75" customHeight="1">
      <c r="A3212" s="301" t="s">
        <v>4258</v>
      </c>
      <c r="B3212" s="301" t="s">
        <v>5280</v>
      </c>
      <c r="C3212" s="316" t="s">
        <v>9271</v>
      </c>
      <c r="D3212" s="465" t="s">
        <v>436</v>
      </c>
      <c r="E3212" s="465" t="s">
        <v>6078</v>
      </c>
      <c r="F3212" s="469" t="str">
        <f t="shared" si="100"/>
        <v>other</v>
      </c>
      <c r="G3212" s="260">
        <v>0</v>
      </c>
      <c r="H3212" s="260">
        <v>3.5693680286450001E-2</v>
      </c>
      <c r="I3212" s="260">
        <v>0</v>
      </c>
      <c r="J3212" s="260">
        <v>0</v>
      </c>
      <c r="K3212" s="260">
        <v>3.5693681645330502E-2</v>
      </c>
      <c r="L3212" s="301">
        <f t="shared" si="101"/>
        <v>0.12849725392318981</v>
      </c>
      <c r="M3212" s="459">
        <f>IFERROR((Tableau1[[#This Row],[Scope 1
(kg CO2-eq)]]+Tableau1[[#This Row],[Scope 2 energy
(kg CO2-eq)]]+Tableau1[[#This Row],[Scope 2 Infrastructure
(kg CO2-eq)]])/Tableau1[[#This Row],[Total CO2-emissions
(kg CO2-eq)
for scope 3 use ]],"")</f>
        <v>0.99999996192938245</v>
      </c>
      <c r="N3212" s="436" t="s">
        <v>436</v>
      </c>
      <c r="O3212" s="259">
        <v>3.6</v>
      </c>
      <c r="P3212" s="259" t="s">
        <v>4258</v>
      </c>
      <c r="Q3212" s="259" t="s">
        <v>5280</v>
      </c>
    </row>
    <row r="3213" spans="1:17" ht="21.75" customHeight="1">
      <c r="A3213" s="301" t="s">
        <v>4258</v>
      </c>
      <c r="B3213" s="301" t="s">
        <v>5280</v>
      </c>
      <c r="C3213" s="316" t="s">
        <v>9272</v>
      </c>
      <c r="D3213" s="465" t="s">
        <v>436</v>
      </c>
      <c r="E3213" s="465" t="s">
        <v>6069</v>
      </c>
      <c r="F3213" s="469" t="str">
        <f t="shared" si="100"/>
        <v>other</v>
      </c>
      <c r="G3213" s="260">
        <v>0</v>
      </c>
      <c r="H3213" s="260">
        <v>8.0547477209050602E-2</v>
      </c>
      <c r="I3213" s="260">
        <v>9.834364562583001E-4</v>
      </c>
      <c r="J3213" s="260">
        <v>0</v>
      </c>
      <c r="K3213" s="260">
        <v>8.1530913563707993E-2</v>
      </c>
      <c r="L3213" s="301">
        <f t="shared" si="101"/>
        <v>0.29351128882934879</v>
      </c>
      <c r="M3213" s="459">
        <f>IFERROR((Tableau1[[#This Row],[Scope 1
(kg CO2-eq)]]+Tableau1[[#This Row],[Scope 2 energy
(kg CO2-eq)]]+Tableau1[[#This Row],[Scope 2 Infrastructure
(kg CO2-eq)]])/Tableau1[[#This Row],[Total CO2-emissions
(kg CO2-eq)
for scope 3 use ]],"")</f>
        <v>1.0000000012461643</v>
      </c>
      <c r="N3213" s="436" t="s">
        <v>436</v>
      </c>
      <c r="O3213" s="259">
        <v>3.6</v>
      </c>
      <c r="P3213" s="259" t="s">
        <v>4258</v>
      </c>
      <c r="Q3213" s="259" t="s">
        <v>5280</v>
      </c>
    </row>
    <row r="3214" spans="1:17" ht="21.75" customHeight="1">
      <c r="A3214" s="301" t="s">
        <v>4258</v>
      </c>
      <c r="B3214" s="301" t="s">
        <v>5280</v>
      </c>
      <c r="C3214" s="316" t="s">
        <v>9273</v>
      </c>
      <c r="D3214" s="465" t="s">
        <v>436</v>
      </c>
      <c r="E3214" s="465" t="s">
        <v>6025</v>
      </c>
      <c r="F3214" s="469" t="str">
        <f t="shared" si="100"/>
        <v>other</v>
      </c>
      <c r="G3214" s="260">
        <v>0</v>
      </c>
      <c r="H3214" s="260">
        <v>9.5340752168733098E-2</v>
      </c>
      <c r="I3214" s="260">
        <v>6.1687977349999997E-5</v>
      </c>
      <c r="J3214" s="260">
        <v>0</v>
      </c>
      <c r="K3214" s="260">
        <v>9.5402440377836406E-2</v>
      </c>
      <c r="L3214" s="301">
        <f t="shared" si="101"/>
        <v>0.34344878536021106</v>
      </c>
      <c r="M3214" s="459">
        <f>IFERROR((Tableau1[[#This Row],[Scope 1
(kg CO2-eq)]]+Tableau1[[#This Row],[Scope 2 energy
(kg CO2-eq)]]+Tableau1[[#This Row],[Scope 2 Infrastructure
(kg CO2-eq)]])/Tableau1[[#This Row],[Total CO2-emissions
(kg CO2-eq)
for scope 3 use ]],"")</f>
        <v>0.99999999757078217</v>
      </c>
      <c r="N3214" s="436" t="s">
        <v>436</v>
      </c>
      <c r="O3214" s="259">
        <v>3.6</v>
      </c>
      <c r="P3214" s="259" t="s">
        <v>4258</v>
      </c>
      <c r="Q3214" s="259" t="s">
        <v>5280</v>
      </c>
    </row>
    <row r="3215" spans="1:17" ht="21.75" customHeight="1">
      <c r="A3215" s="301" t="s">
        <v>5132</v>
      </c>
      <c r="B3215" s="301" t="s">
        <v>5209</v>
      </c>
      <c r="C3215" s="316" t="s">
        <v>9274</v>
      </c>
      <c r="D3215" s="465" t="s">
        <v>436</v>
      </c>
      <c r="E3215" s="465" t="s">
        <v>6044</v>
      </c>
      <c r="F3215" s="469" t="str">
        <f t="shared" si="100"/>
        <v>other</v>
      </c>
      <c r="G3215" s="260">
        <v>0</v>
      </c>
      <c r="H3215" s="260">
        <v>0</v>
      </c>
      <c r="I3215" s="260">
        <v>0</v>
      </c>
      <c r="J3215" s="260">
        <v>9.0090471713094294E-3</v>
      </c>
      <c r="K3215" s="260">
        <v>9.0090471712510108E-3</v>
      </c>
      <c r="L3215" s="301">
        <f t="shared" si="101"/>
        <v>3.2432569816503637E-2</v>
      </c>
      <c r="M3215" s="459">
        <f>IFERROR((Tableau1[[#This Row],[Scope 1
(kg CO2-eq)]]+Tableau1[[#This Row],[Scope 2 energy
(kg CO2-eq)]]+Tableau1[[#This Row],[Scope 2 Infrastructure
(kg CO2-eq)]])/Tableau1[[#This Row],[Total CO2-emissions
(kg CO2-eq)
for scope 3 use ]],"")</f>
        <v>0</v>
      </c>
      <c r="N3215" s="436" t="s">
        <v>436</v>
      </c>
      <c r="O3215" s="259">
        <v>3.6</v>
      </c>
      <c r="P3215" s="259" t="s">
        <v>5132</v>
      </c>
      <c r="Q3215" s="260" t="s">
        <v>5209</v>
      </c>
    </row>
    <row r="3216" spans="1:17" ht="21.75" customHeight="1">
      <c r="A3216" s="301" t="s">
        <v>5132</v>
      </c>
      <c r="B3216" s="301" t="s">
        <v>5209</v>
      </c>
      <c r="C3216" s="316" t="s">
        <v>9275</v>
      </c>
      <c r="D3216" s="465" t="s">
        <v>436</v>
      </c>
      <c r="E3216" s="465" t="s">
        <v>6055</v>
      </c>
      <c r="F3216" s="469" t="str">
        <f t="shared" si="100"/>
        <v>other</v>
      </c>
      <c r="G3216" s="260">
        <v>0</v>
      </c>
      <c r="H3216" s="260">
        <v>0</v>
      </c>
      <c r="I3216" s="260">
        <v>0</v>
      </c>
      <c r="J3216" s="260">
        <v>7.4161396530021901E-3</v>
      </c>
      <c r="K3216" s="260">
        <v>7.4161396529933898E-3</v>
      </c>
      <c r="L3216" s="301">
        <f t="shared" si="101"/>
        <v>2.6698102750776203E-2</v>
      </c>
      <c r="M3216" s="459">
        <f>IFERROR((Tableau1[[#This Row],[Scope 1
(kg CO2-eq)]]+Tableau1[[#This Row],[Scope 2 energy
(kg CO2-eq)]]+Tableau1[[#This Row],[Scope 2 Infrastructure
(kg CO2-eq)]])/Tableau1[[#This Row],[Total CO2-emissions
(kg CO2-eq)
for scope 3 use ]],"")</f>
        <v>0</v>
      </c>
      <c r="N3216" s="436" t="s">
        <v>436</v>
      </c>
      <c r="O3216" s="259">
        <v>3.6</v>
      </c>
      <c r="P3216" s="259" t="s">
        <v>5132</v>
      </c>
      <c r="Q3216" s="259" t="s">
        <v>5209</v>
      </c>
    </row>
    <row r="3217" spans="1:17" ht="21.75" customHeight="1">
      <c r="A3217" s="301" t="s">
        <v>5132</v>
      </c>
      <c r="B3217" s="301" t="s">
        <v>5209</v>
      </c>
      <c r="C3217" s="316" t="s">
        <v>9276</v>
      </c>
      <c r="D3217" s="465" t="s">
        <v>436</v>
      </c>
      <c r="E3217" s="465" t="s">
        <v>117</v>
      </c>
      <c r="F3217" s="469" t="str">
        <f t="shared" si="100"/>
        <v>other</v>
      </c>
      <c r="G3217" s="260">
        <v>0</v>
      </c>
      <c r="H3217" s="260">
        <v>0</v>
      </c>
      <c r="I3217" s="260">
        <v>0</v>
      </c>
      <c r="J3217" s="260">
        <v>1.0247101595182301E-2</v>
      </c>
      <c r="K3217" s="260">
        <v>1.0247101595146701E-2</v>
      </c>
      <c r="L3217" s="301">
        <f t="shared" si="101"/>
        <v>3.6889565742528121E-2</v>
      </c>
      <c r="M3217" s="459">
        <f>IFERROR((Tableau1[[#This Row],[Scope 1
(kg CO2-eq)]]+Tableau1[[#This Row],[Scope 2 energy
(kg CO2-eq)]]+Tableau1[[#This Row],[Scope 2 Infrastructure
(kg CO2-eq)]])/Tableau1[[#This Row],[Total CO2-emissions
(kg CO2-eq)
for scope 3 use ]],"")</f>
        <v>0</v>
      </c>
      <c r="N3217" s="436" t="s">
        <v>436</v>
      </c>
      <c r="O3217" s="259">
        <v>3.6</v>
      </c>
      <c r="P3217" s="259" t="s">
        <v>5132</v>
      </c>
      <c r="Q3217" s="259" t="s">
        <v>5209</v>
      </c>
    </row>
    <row r="3218" spans="1:17" ht="21.75" customHeight="1">
      <c r="A3218" s="301" t="s">
        <v>5132</v>
      </c>
      <c r="B3218" s="301" t="s">
        <v>5209</v>
      </c>
      <c r="C3218" s="316" t="s">
        <v>9277</v>
      </c>
      <c r="D3218" s="465" t="s">
        <v>436</v>
      </c>
      <c r="E3218" s="465" t="s">
        <v>6057</v>
      </c>
      <c r="F3218" s="469" t="str">
        <f t="shared" si="100"/>
        <v>other</v>
      </c>
      <c r="G3218" s="260">
        <v>0</v>
      </c>
      <c r="H3218" s="260">
        <v>0</v>
      </c>
      <c r="I3218" s="260">
        <v>0</v>
      </c>
      <c r="J3218" s="260">
        <v>7.7504078704715897E-3</v>
      </c>
      <c r="K3218" s="260">
        <v>7.7504078704202098E-3</v>
      </c>
      <c r="L3218" s="301">
        <f t="shared" si="101"/>
        <v>2.7901468333512754E-2</v>
      </c>
      <c r="M3218" s="459">
        <f>IFERROR((Tableau1[[#This Row],[Scope 1
(kg CO2-eq)]]+Tableau1[[#This Row],[Scope 2 energy
(kg CO2-eq)]]+Tableau1[[#This Row],[Scope 2 Infrastructure
(kg CO2-eq)]])/Tableau1[[#This Row],[Total CO2-emissions
(kg CO2-eq)
for scope 3 use ]],"")</f>
        <v>0</v>
      </c>
      <c r="N3218" s="436" t="s">
        <v>436</v>
      </c>
      <c r="O3218" s="259">
        <v>3.6</v>
      </c>
      <c r="P3218" s="259" t="s">
        <v>5132</v>
      </c>
      <c r="Q3218" s="259" t="s">
        <v>5209</v>
      </c>
    </row>
    <row r="3219" spans="1:17" ht="21.75" customHeight="1">
      <c r="A3219" s="301" t="s">
        <v>5132</v>
      </c>
      <c r="B3219" s="301" t="s">
        <v>5209</v>
      </c>
      <c r="C3219" s="316" t="s">
        <v>9278</v>
      </c>
      <c r="D3219" s="465" t="s">
        <v>436</v>
      </c>
      <c r="E3219" s="465" t="s">
        <v>700</v>
      </c>
      <c r="F3219" s="469" t="str">
        <f t="shared" si="100"/>
        <v>CH</v>
      </c>
      <c r="G3219" s="260">
        <v>0</v>
      </c>
      <c r="H3219" s="260">
        <v>0</v>
      </c>
      <c r="I3219" s="260">
        <v>0</v>
      </c>
      <c r="J3219" s="260">
        <v>9.5019866633601398E-3</v>
      </c>
      <c r="K3219" s="260">
        <v>9.5019866585179004E-3</v>
      </c>
      <c r="L3219" s="301">
        <f t="shared" si="101"/>
        <v>3.4207151970664443E-2</v>
      </c>
      <c r="M3219" s="459">
        <f>IFERROR((Tableau1[[#This Row],[Scope 1
(kg CO2-eq)]]+Tableau1[[#This Row],[Scope 2 energy
(kg CO2-eq)]]+Tableau1[[#This Row],[Scope 2 Infrastructure
(kg CO2-eq)]])/Tableau1[[#This Row],[Total CO2-emissions
(kg CO2-eq)
for scope 3 use ]],"")</f>
        <v>0</v>
      </c>
      <c r="N3219" s="436" t="s">
        <v>436</v>
      </c>
      <c r="O3219" s="259">
        <v>3.6</v>
      </c>
      <c r="P3219" s="259" t="s">
        <v>5132</v>
      </c>
      <c r="Q3219" s="259" t="s">
        <v>5209</v>
      </c>
    </row>
    <row r="3220" spans="1:17" ht="21.75" customHeight="1">
      <c r="A3220" s="301" t="s">
        <v>5132</v>
      </c>
      <c r="B3220" s="301" t="s">
        <v>5209</v>
      </c>
      <c r="C3220" s="316" t="s">
        <v>9279</v>
      </c>
      <c r="D3220" s="465" t="s">
        <v>436</v>
      </c>
      <c r="E3220" s="465" t="s">
        <v>6058</v>
      </c>
      <c r="F3220" s="469" t="str">
        <f t="shared" si="100"/>
        <v>other</v>
      </c>
      <c r="G3220" s="260">
        <v>0</v>
      </c>
      <c r="H3220" s="260">
        <v>0</v>
      </c>
      <c r="I3220" s="260">
        <v>0</v>
      </c>
      <c r="J3220" s="260">
        <v>5.5708851270930499E-3</v>
      </c>
      <c r="K3220" s="260">
        <v>5.570885127074E-3</v>
      </c>
      <c r="L3220" s="301">
        <f t="shared" si="101"/>
        <v>2.0055186457466401E-2</v>
      </c>
      <c r="M3220" s="459">
        <f>IFERROR((Tableau1[[#This Row],[Scope 1
(kg CO2-eq)]]+Tableau1[[#This Row],[Scope 2 energy
(kg CO2-eq)]]+Tableau1[[#This Row],[Scope 2 Infrastructure
(kg CO2-eq)]])/Tableau1[[#This Row],[Total CO2-emissions
(kg CO2-eq)
for scope 3 use ]],"")</f>
        <v>0</v>
      </c>
      <c r="N3220" s="436" t="s">
        <v>436</v>
      </c>
      <c r="O3220" s="259">
        <v>3.6</v>
      </c>
      <c r="P3220" s="259" t="s">
        <v>5132</v>
      </c>
      <c r="Q3220" s="259" t="s">
        <v>5209</v>
      </c>
    </row>
    <row r="3221" spans="1:17" ht="21.75" customHeight="1">
      <c r="A3221" s="301" t="s">
        <v>5132</v>
      </c>
      <c r="B3221" s="301" t="s">
        <v>5209</v>
      </c>
      <c r="C3221" s="316" t="s">
        <v>9280</v>
      </c>
      <c r="D3221" s="465" t="s">
        <v>436</v>
      </c>
      <c r="E3221" s="465" t="s">
        <v>6017</v>
      </c>
      <c r="F3221" s="469" t="str">
        <f t="shared" si="100"/>
        <v>other</v>
      </c>
      <c r="G3221" s="260">
        <v>0</v>
      </c>
      <c r="H3221" s="260">
        <v>0</v>
      </c>
      <c r="I3221" s="260">
        <v>0</v>
      </c>
      <c r="J3221" s="260">
        <v>9.3802490050594999E-3</v>
      </c>
      <c r="K3221" s="260">
        <v>9.3802490050451798E-3</v>
      </c>
      <c r="L3221" s="301">
        <f t="shared" si="101"/>
        <v>3.376889641816265E-2</v>
      </c>
      <c r="M3221" s="459">
        <f>IFERROR((Tableau1[[#This Row],[Scope 1
(kg CO2-eq)]]+Tableau1[[#This Row],[Scope 2 energy
(kg CO2-eq)]]+Tableau1[[#This Row],[Scope 2 Infrastructure
(kg CO2-eq)]])/Tableau1[[#This Row],[Total CO2-emissions
(kg CO2-eq)
for scope 3 use ]],"")</f>
        <v>0</v>
      </c>
      <c r="N3221" s="436" t="s">
        <v>436</v>
      </c>
      <c r="O3221" s="259">
        <v>3.6</v>
      </c>
      <c r="P3221" s="259" t="s">
        <v>5132</v>
      </c>
      <c r="Q3221" s="259" t="s">
        <v>5209</v>
      </c>
    </row>
    <row r="3222" spans="1:17" ht="21.75" customHeight="1">
      <c r="A3222" s="301" t="s">
        <v>5132</v>
      </c>
      <c r="B3222" s="301" t="s">
        <v>5209</v>
      </c>
      <c r="C3222" s="316" t="s">
        <v>9281</v>
      </c>
      <c r="D3222" s="465" t="s">
        <v>436</v>
      </c>
      <c r="E3222" s="465" t="s">
        <v>6045</v>
      </c>
      <c r="F3222" s="469" t="str">
        <f t="shared" si="100"/>
        <v>other</v>
      </c>
      <c r="G3222" s="260">
        <v>0</v>
      </c>
      <c r="H3222" s="260">
        <v>0</v>
      </c>
      <c r="I3222" s="260">
        <v>0</v>
      </c>
      <c r="J3222" s="260">
        <v>9.7577803301772507E-3</v>
      </c>
      <c r="K3222" s="260">
        <v>9.7577803301862106E-3</v>
      </c>
      <c r="L3222" s="301">
        <f t="shared" si="101"/>
        <v>3.5128009188670359E-2</v>
      </c>
      <c r="M3222" s="459">
        <f>IFERROR((Tableau1[[#This Row],[Scope 1
(kg CO2-eq)]]+Tableau1[[#This Row],[Scope 2 energy
(kg CO2-eq)]]+Tableau1[[#This Row],[Scope 2 Infrastructure
(kg CO2-eq)]])/Tableau1[[#This Row],[Total CO2-emissions
(kg CO2-eq)
for scope 3 use ]],"")</f>
        <v>0</v>
      </c>
      <c r="N3222" s="436" t="s">
        <v>436</v>
      </c>
      <c r="O3222" s="259">
        <v>3.6</v>
      </c>
      <c r="P3222" s="259" t="s">
        <v>5132</v>
      </c>
      <c r="Q3222" s="259" t="s">
        <v>5209</v>
      </c>
    </row>
    <row r="3223" spans="1:17" ht="21.75" customHeight="1">
      <c r="A3223" s="301" t="s">
        <v>5132</v>
      </c>
      <c r="B3223" s="301" t="s">
        <v>5209</v>
      </c>
      <c r="C3223" s="316" t="s">
        <v>9282</v>
      </c>
      <c r="D3223" s="465" t="s">
        <v>436</v>
      </c>
      <c r="E3223" s="465" t="s">
        <v>6016</v>
      </c>
      <c r="F3223" s="469" t="str">
        <f t="shared" si="100"/>
        <v>other</v>
      </c>
      <c r="G3223" s="260">
        <v>0</v>
      </c>
      <c r="H3223" s="260">
        <v>0</v>
      </c>
      <c r="I3223" s="260">
        <v>0</v>
      </c>
      <c r="J3223" s="260">
        <v>1.0049716489892901E-2</v>
      </c>
      <c r="K3223" s="260">
        <v>1.00497164898578E-2</v>
      </c>
      <c r="L3223" s="301">
        <f t="shared" si="101"/>
        <v>3.617897936348808E-2</v>
      </c>
      <c r="M3223" s="459">
        <f>IFERROR((Tableau1[[#This Row],[Scope 1
(kg CO2-eq)]]+Tableau1[[#This Row],[Scope 2 energy
(kg CO2-eq)]]+Tableau1[[#This Row],[Scope 2 Infrastructure
(kg CO2-eq)]])/Tableau1[[#This Row],[Total CO2-emissions
(kg CO2-eq)
for scope 3 use ]],"")</f>
        <v>0</v>
      </c>
      <c r="N3223" s="436" t="s">
        <v>436</v>
      </c>
      <c r="O3223" s="259">
        <v>3.6</v>
      </c>
      <c r="P3223" s="259" t="s">
        <v>5132</v>
      </c>
      <c r="Q3223" s="259" t="s">
        <v>5209</v>
      </c>
    </row>
    <row r="3224" spans="1:17" ht="21.75" customHeight="1">
      <c r="A3224" s="301" t="s">
        <v>5132</v>
      </c>
      <c r="B3224" s="301" t="s">
        <v>5209</v>
      </c>
      <c r="C3224" s="316" t="s">
        <v>9283</v>
      </c>
      <c r="D3224" s="465" t="s">
        <v>436</v>
      </c>
      <c r="E3224" s="465" t="s">
        <v>6022</v>
      </c>
      <c r="F3224" s="469" t="str">
        <f t="shared" si="100"/>
        <v>other</v>
      </c>
      <c r="G3224" s="260">
        <v>0</v>
      </c>
      <c r="H3224" s="260">
        <v>0</v>
      </c>
      <c r="I3224" s="260">
        <v>0</v>
      </c>
      <c r="J3224" s="260">
        <v>9.5366125072512496E-3</v>
      </c>
      <c r="K3224" s="260">
        <v>9.5366125072173895E-3</v>
      </c>
      <c r="L3224" s="301">
        <f t="shared" si="101"/>
        <v>3.4331805025982605E-2</v>
      </c>
      <c r="M3224" s="459">
        <f>IFERROR((Tableau1[[#This Row],[Scope 1
(kg CO2-eq)]]+Tableau1[[#This Row],[Scope 2 energy
(kg CO2-eq)]]+Tableau1[[#This Row],[Scope 2 Infrastructure
(kg CO2-eq)]])/Tableau1[[#This Row],[Total CO2-emissions
(kg CO2-eq)
for scope 3 use ]],"")</f>
        <v>0</v>
      </c>
      <c r="N3224" s="436" t="s">
        <v>436</v>
      </c>
      <c r="O3224" s="259">
        <v>3.6</v>
      </c>
      <c r="P3224" s="259" t="s">
        <v>5132</v>
      </c>
      <c r="Q3224" s="259" t="s">
        <v>5209</v>
      </c>
    </row>
    <row r="3225" spans="1:17" ht="21.75" customHeight="1">
      <c r="A3225" s="301" t="s">
        <v>5132</v>
      </c>
      <c r="B3225" s="301" t="s">
        <v>5209</v>
      </c>
      <c r="C3225" s="316" t="s">
        <v>9284</v>
      </c>
      <c r="D3225" s="465" t="s">
        <v>436</v>
      </c>
      <c r="E3225" s="465" t="s">
        <v>6018</v>
      </c>
      <c r="F3225" s="469" t="str">
        <f t="shared" si="100"/>
        <v>other</v>
      </c>
      <c r="G3225" s="260">
        <v>0</v>
      </c>
      <c r="H3225" s="260">
        <v>0</v>
      </c>
      <c r="I3225" s="260">
        <v>0</v>
      </c>
      <c r="J3225" s="260">
        <v>6.2900936167431601E-3</v>
      </c>
      <c r="K3225" s="260">
        <v>6.2900936167273897E-3</v>
      </c>
      <c r="L3225" s="301">
        <f t="shared" si="101"/>
        <v>2.2644337020218605E-2</v>
      </c>
      <c r="M3225" s="459">
        <f>IFERROR((Tableau1[[#This Row],[Scope 1
(kg CO2-eq)]]+Tableau1[[#This Row],[Scope 2 energy
(kg CO2-eq)]]+Tableau1[[#This Row],[Scope 2 Infrastructure
(kg CO2-eq)]])/Tableau1[[#This Row],[Total CO2-emissions
(kg CO2-eq)
for scope 3 use ]],"")</f>
        <v>0</v>
      </c>
      <c r="N3225" s="436" t="s">
        <v>436</v>
      </c>
      <c r="O3225" s="259">
        <v>3.6</v>
      </c>
      <c r="P3225" s="259" t="s">
        <v>5132</v>
      </c>
      <c r="Q3225" s="259" t="s">
        <v>5209</v>
      </c>
    </row>
    <row r="3226" spans="1:17" ht="21.75" customHeight="1">
      <c r="A3226" s="301" t="s">
        <v>5132</v>
      </c>
      <c r="B3226" s="301" t="s">
        <v>5209</v>
      </c>
      <c r="C3226" s="316" t="s">
        <v>9285</v>
      </c>
      <c r="D3226" s="465" t="s">
        <v>436</v>
      </c>
      <c r="E3226" s="465" t="s">
        <v>6060</v>
      </c>
      <c r="F3226" s="469" t="str">
        <f t="shared" si="100"/>
        <v>other</v>
      </c>
      <c r="G3226" s="260">
        <v>0</v>
      </c>
      <c r="H3226" s="260">
        <v>0</v>
      </c>
      <c r="I3226" s="260">
        <v>0</v>
      </c>
      <c r="J3226" s="260">
        <v>1.0529992258033E-2</v>
      </c>
      <c r="K3226" s="260">
        <v>1.05299922580333E-2</v>
      </c>
      <c r="L3226" s="301">
        <f t="shared" si="101"/>
        <v>3.790797212891988E-2</v>
      </c>
      <c r="M3226" s="459">
        <f>IFERROR((Tableau1[[#This Row],[Scope 1
(kg CO2-eq)]]+Tableau1[[#This Row],[Scope 2 energy
(kg CO2-eq)]]+Tableau1[[#This Row],[Scope 2 Infrastructure
(kg CO2-eq)]])/Tableau1[[#This Row],[Total CO2-emissions
(kg CO2-eq)
for scope 3 use ]],"")</f>
        <v>0</v>
      </c>
      <c r="N3226" s="436" t="s">
        <v>436</v>
      </c>
      <c r="O3226" s="259">
        <v>3.6</v>
      </c>
      <c r="P3226" s="259" t="s">
        <v>5132</v>
      </c>
      <c r="Q3226" s="259" t="s">
        <v>5209</v>
      </c>
    </row>
    <row r="3227" spans="1:17" ht="21.75" customHeight="1">
      <c r="A3227" s="301" t="s">
        <v>5132</v>
      </c>
      <c r="B3227" s="301" t="s">
        <v>5209</v>
      </c>
      <c r="C3227" s="316" t="s">
        <v>9286</v>
      </c>
      <c r="D3227" s="465" t="s">
        <v>436</v>
      </c>
      <c r="E3227" s="465" t="s">
        <v>119</v>
      </c>
      <c r="F3227" s="469" t="str">
        <f t="shared" si="100"/>
        <v>other</v>
      </c>
      <c r="G3227" s="260">
        <v>0</v>
      </c>
      <c r="H3227" s="260">
        <v>0</v>
      </c>
      <c r="I3227" s="260">
        <v>0</v>
      </c>
      <c r="J3227" s="260">
        <v>9.5014282621244794E-3</v>
      </c>
      <c r="K3227" s="260">
        <v>9.5014282620971193E-3</v>
      </c>
      <c r="L3227" s="301">
        <f t="shared" si="101"/>
        <v>3.4205141743549633E-2</v>
      </c>
      <c r="M3227" s="459">
        <f>IFERROR((Tableau1[[#This Row],[Scope 1
(kg CO2-eq)]]+Tableau1[[#This Row],[Scope 2 energy
(kg CO2-eq)]]+Tableau1[[#This Row],[Scope 2 Infrastructure
(kg CO2-eq)]])/Tableau1[[#This Row],[Total CO2-emissions
(kg CO2-eq)
for scope 3 use ]],"")</f>
        <v>0</v>
      </c>
      <c r="N3227" s="436" t="s">
        <v>436</v>
      </c>
      <c r="O3227" s="259">
        <v>3.6</v>
      </c>
      <c r="P3227" s="259" t="s">
        <v>5132</v>
      </c>
      <c r="Q3227" s="259" t="s">
        <v>5209</v>
      </c>
    </row>
    <row r="3228" spans="1:17" ht="21.75" customHeight="1">
      <c r="A3228" s="301" t="s">
        <v>5132</v>
      </c>
      <c r="B3228" s="301" t="s">
        <v>5209</v>
      </c>
      <c r="C3228" s="316" t="s">
        <v>9287</v>
      </c>
      <c r="D3228" s="465" t="s">
        <v>436</v>
      </c>
      <c r="E3228" s="465" t="s">
        <v>6034</v>
      </c>
      <c r="F3228" s="469" t="str">
        <f t="shared" si="100"/>
        <v>other</v>
      </c>
      <c r="G3228" s="260">
        <v>0</v>
      </c>
      <c r="H3228" s="260">
        <v>0</v>
      </c>
      <c r="I3228" s="260">
        <v>0</v>
      </c>
      <c r="J3228" s="260">
        <v>1.08661313354928E-2</v>
      </c>
      <c r="K3228" s="260">
        <v>1.08661313355257E-2</v>
      </c>
      <c r="L3228" s="301">
        <f t="shared" si="101"/>
        <v>3.9118072807892521E-2</v>
      </c>
      <c r="M3228" s="459">
        <f>IFERROR((Tableau1[[#This Row],[Scope 1
(kg CO2-eq)]]+Tableau1[[#This Row],[Scope 2 energy
(kg CO2-eq)]]+Tableau1[[#This Row],[Scope 2 Infrastructure
(kg CO2-eq)]])/Tableau1[[#This Row],[Total CO2-emissions
(kg CO2-eq)
for scope 3 use ]],"")</f>
        <v>0</v>
      </c>
      <c r="N3228" s="436" t="s">
        <v>436</v>
      </c>
      <c r="O3228" s="259">
        <v>3.6</v>
      </c>
      <c r="P3228" s="259" t="s">
        <v>5132</v>
      </c>
      <c r="Q3228" s="259" t="s">
        <v>5209</v>
      </c>
    </row>
    <row r="3229" spans="1:17" ht="21.75" customHeight="1">
      <c r="A3229" s="301" t="s">
        <v>5132</v>
      </c>
      <c r="B3229" s="301" t="s">
        <v>5209</v>
      </c>
      <c r="C3229" s="316" t="s">
        <v>9288</v>
      </c>
      <c r="D3229" s="465" t="s">
        <v>436</v>
      </c>
      <c r="E3229" s="465" t="s">
        <v>122</v>
      </c>
      <c r="F3229" s="469" t="str">
        <f t="shared" si="100"/>
        <v>other</v>
      </c>
      <c r="G3229" s="260">
        <v>0</v>
      </c>
      <c r="H3229" s="260">
        <v>0</v>
      </c>
      <c r="I3229" s="260">
        <v>0</v>
      </c>
      <c r="J3229" s="260">
        <v>6.9635016957958996E-3</v>
      </c>
      <c r="K3229" s="260">
        <v>6.96350169578412E-3</v>
      </c>
      <c r="L3229" s="301">
        <f t="shared" si="101"/>
        <v>2.5068606104822831E-2</v>
      </c>
      <c r="M3229" s="459">
        <f>IFERROR((Tableau1[[#This Row],[Scope 1
(kg CO2-eq)]]+Tableau1[[#This Row],[Scope 2 energy
(kg CO2-eq)]]+Tableau1[[#This Row],[Scope 2 Infrastructure
(kg CO2-eq)]])/Tableau1[[#This Row],[Total CO2-emissions
(kg CO2-eq)
for scope 3 use ]],"")</f>
        <v>0</v>
      </c>
      <c r="N3229" s="436" t="s">
        <v>436</v>
      </c>
      <c r="O3229" s="259">
        <v>3.6</v>
      </c>
      <c r="P3229" s="259" t="s">
        <v>5132</v>
      </c>
      <c r="Q3229" s="259" t="s">
        <v>5209</v>
      </c>
    </row>
    <row r="3230" spans="1:17" ht="21.75" customHeight="1">
      <c r="A3230" s="301" t="s">
        <v>5132</v>
      </c>
      <c r="B3230" s="301" t="s">
        <v>5209</v>
      </c>
      <c r="C3230" s="316" t="s">
        <v>9289</v>
      </c>
      <c r="D3230" s="465" t="s">
        <v>436</v>
      </c>
      <c r="E3230" s="465" t="s">
        <v>6052</v>
      </c>
      <c r="F3230" s="469" t="str">
        <f t="shared" si="100"/>
        <v>other</v>
      </c>
      <c r="G3230" s="260">
        <v>0</v>
      </c>
      <c r="H3230" s="260">
        <v>0</v>
      </c>
      <c r="I3230" s="260">
        <v>0</v>
      </c>
      <c r="J3230" s="260">
        <v>8.4475355356104908E-3</v>
      </c>
      <c r="K3230" s="260">
        <v>8.4475355355996904E-3</v>
      </c>
      <c r="L3230" s="301">
        <f t="shared" si="101"/>
        <v>3.0411127928158886E-2</v>
      </c>
      <c r="M3230" s="459">
        <f>IFERROR((Tableau1[[#This Row],[Scope 1
(kg CO2-eq)]]+Tableau1[[#This Row],[Scope 2 energy
(kg CO2-eq)]]+Tableau1[[#This Row],[Scope 2 Infrastructure
(kg CO2-eq)]])/Tableau1[[#This Row],[Total CO2-emissions
(kg CO2-eq)
for scope 3 use ]],"")</f>
        <v>0</v>
      </c>
      <c r="N3230" s="436" t="s">
        <v>436</v>
      </c>
      <c r="O3230" s="259">
        <v>3.6</v>
      </c>
      <c r="P3230" s="259" t="s">
        <v>5132</v>
      </c>
      <c r="Q3230" s="259" t="s">
        <v>5209</v>
      </c>
    </row>
    <row r="3231" spans="1:17" ht="21.75" customHeight="1">
      <c r="A3231" s="301" t="s">
        <v>5132</v>
      </c>
      <c r="B3231" s="301" t="s">
        <v>5209</v>
      </c>
      <c r="C3231" s="316" t="s">
        <v>9290</v>
      </c>
      <c r="D3231" s="465" t="s">
        <v>436</v>
      </c>
      <c r="E3231" s="465" t="s">
        <v>6061</v>
      </c>
      <c r="F3231" s="469" t="str">
        <f t="shared" si="100"/>
        <v>other</v>
      </c>
      <c r="G3231" s="260">
        <v>0</v>
      </c>
      <c r="H3231" s="260">
        <v>0</v>
      </c>
      <c r="I3231" s="260">
        <v>0</v>
      </c>
      <c r="J3231" s="260">
        <v>1.1570510997177199E-2</v>
      </c>
      <c r="K3231" s="260">
        <v>1.15705109971414E-2</v>
      </c>
      <c r="L3231" s="301">
        <f t="shared" si="101"/>
        <v>4.1653839589709044E-2</v>
      </c>
      <c r="M3231" s="459">
        <f>IFERROR((Tableau1[[#This Row],[Scope 1
(kg CO2-eq)]]+Tableau1[[#This Row],[Scope 2 energy
(kg CO2-eq)]]+Tableau1[[#This Row],[Scope 2 Infrastructure
(kg CO2-eq)]])/Tableau1[[#This Row],[Total CO2-emissions
(kg CO2-eq)
for scope 3 use ]],"")</f>
        <v>0</v>
      </c>
      <c r="N3231" s="436" t="s">
        <v>436</v>
      </c>
      <c r="O3231" s="259">
        <v>3.6</v>
      </c>
      <c r="P3231" s="259" t="s">
        <v>5132</v>
      </c>
      <c r="Q3231" s="259" t="s">
        <v>5209</v>
      </c>
    </row>
    <row r="3232" spans="1:17" ht="21.75" customHeight="1">
      <c r="A3232" s="301" t="s">
        <v>5132</v>
      </c>
      <c r="B3232" s="301" t="s">
        <v>5209</v>
      </c>
      <c r="C3232" s="316" t="s">
        <v>9291</v>
      </c>
      <c r="D3232" s="465" t="s">
        <v>436</v>
      </c>
      <c r="E3232" s="465" t="s">
        <v>6062</v>
      </c>
      <c r="F3232" s="469" t="str">
        <f t="shared" si="100"/>
        <v>other</v>
      </c>
      <c r="G3232" s="260">
        <v>0</v>
      </c>
      <c r="H3232" s="260">
        <v>0</v>
      </c>
      <c r="I3232" s="260">
        <v>0</v>
      </c>
      <c r="J3232" s="260">
        <v>5.3469868581803703E-3</v>
      </c>
      <c r="K3232" s="260">
        <v>5.346986858168E-3</v>
      </c>
      <c r="L3232" s="301">
        <f t="shared" si="101"/>
        <v>1.9249152689404799E-2</v>
      </c>
      <c r="M3232" s="459">
        <f>IFERROR((Tableau1[[#This Row],[Scope 1
(kg CO2-eq)]]+Tableau1[[#This Row],[Scope 2 energy
(kg CO2-eq)]]+Tableau1[[#This Row],[Scope 2 Infrastructure
(kg CO2-eq)]])/Tableau1[[#This Row],[Total CO2-emissions
(kg CO2-eq)
for scope 3 use ]],"")</f>
        <v>0</v>
      </c>
      <c r="N3232" s="436" t="s">
        <v>436</v>
      </c>
      <c r="O3232" s="259">
        <v>3.6</v>
      </c>
      <c r="P3232" s="259" t="s">
        <v>5132</v>
      </c>
      <c r="Q3232" s="259" t="s">
        <v>5209</v>
      </c>
    </row>
    <row r="3233" spans="1:17" ht="21.75" customHeight="1">
      <c r="A3233" s="301" t="s">
        <v>5132</v>
      </c>
      <c r="B3233" s="301" t="s">
        <v>5209</v>
      </c>
      <c r="C3233" s="316" t="s">
        <v>9292</v>
      </c>
      <c r="D3233" s="465" t="s">
        <v>436</v>
      </c>
      <c r="E3233" s="465" t="s">
        <v>6047</v>
      </c>
      <c r="F3233" s="469" t="str">
        <f t="shared" si="100"/>
        <v>other</v>
      </c>
      <c r="G3233" s="260">
        <v>0</v>
      </c>
      <c r="H3233" s="260">
        <v>0</v>
      </c>
      <c r="I3233" s="260">
        <v>0</v>
      </c>
      <c r="J3233" s="260">
        <v>7.0249206802998803E-3</v>
      </c>
      <c r="K3233" s="260">
        <v>7.0249206802701298E-3</v>
      </c>
      <c r="L3233" s="301">
        <f t="shared" si="101"/>
        <v>2.5289714448972468E-2</v>
      </c>
      <c r="M3233" s="459">
        <f>IFERROR((Tableau1[[#This Row],[Scope 1
(kg CO2-eq)]]+Tableau1[[#This Row],[Scope 2 energy
(kg CO2-eq)]]+Tableau1[[#This Row],[Scope 2 Infrastructure
(kg CO2-eq)]])/Tableau1[[#This Row],[Total CO2-emissions
(kg CO2-eq)
for scope 3 use ]],"")</f>
        <v>0</v>
      </c>
      <c r="N3233" s="436" t="s">
        <v>436</v>
      </c>
      <c r="O3233" s="259">
        <v>3.6</v>
      </c>
      <c r="P3233" s="259" t="s">
        <v>5132</v>
      </c>
      <c r="Q3233" s="259" t="s">
        <v>5209</v>
      </c>
    </row>
    <row r="3234" spans="1:17" ht="21.75" customHeight="1">
      <c r="A3234" s="301" t="s">
        <v>5132</v>
      </c>
      <c r="B3234" s="301" t="s">
        <v>5209</v>
      </c>
      <c r="C3234" s="316" t="s">
        <v>9293</v>
      </c>
      <c r="D3234" s="465" t="s">
        <v>436</v>
      </c>
      <c r="E3234" s="465" t="s">
        <v>6019</v>
      </c>
      <c r="F3234" s="469" t="str">
        <f t="shared" si="100"/>
        <v>other</v>
      </c>
      <c r="G3234" s="260">
        <v>0</v>
      </c>
      <c r="H3234" s="260">
        <v>0</v>
      </c>
      <c r="I3234" s="260">
        <v>0</v>
      </c>
      <c r="J3234" s="260">
        <v>8.9674427480799894E-3</v>
      </c>
      <c r="K3234" s="260">
        <v>8.9674427481429494E-3</v>
      </c>
      <c r="L3234" s="301">
        <f t="shared" si="101"/>
        <v>3.2282793893314621E-2</v>
      </c>
      <c r="M3234" s="459">
        <f>IFERROR((Tableau1[[#This Row],[Scope 1
(kg CO2-eq)]]+Tableau1[[#This Row],[Scope 2 energy
(kg CO2-eq)]]+Tableau1[[#This Row],[Scope 2 Infrastructure
(kg CO2-eq)]])/Tableau1[[#This Row],[Total CO2-emissions
(kg CO2-eq)
for scope 3 use ]],"")</f>
        <v>0</v>
      </c>
      <c r="N3234" s="436" t="s">
        <v>436</v>
      </c>
      <c r="O3234" s="259">
        <v>3.6</v>
      </c>
      <c r="P3234" s="259" t="s">
        <v>5132</v>
      </c>
      <c r="Q3234" s="259" t="s">
        <v>5209</v>
      </c>
    </row>
    <row r="3235" spans="1:17" ht="21.75" customHeight="1">
      <c r="A3235" s="301" t="s">
        <v>5132</v>
      </c>
      <c r="B3235" s="301" t="s">
        <v>5209</v>
      </c>
      <c r="C3235" s="316" t="s">
        <v>9294</v>
      </c>
      <c r="D3235" s="465" t="s">
        <v>436</v>
      </c>
      <c r="E3235" s="465" t="s">
        <v>6020</v>
      </c>
      <c r="F3235" s="469" t="str">
        <f t="shared" si="100"/>
        <v>other</v>
      </c>
      <c r="G3235" s="260">
        <v>0</v>
      </c>
      <c r="H3235" s="260">
        <v>0</v>
      </c>
      <c r="I3235" s="260">
        <v>0</v>
      </c>
      <c r="J3235" s="260">
        <v>8.0308227406532696E-3</v>
      </c>
      <c r="K3235" s="260">
        <v>8.0308227406207296E-3</v>
      </c>
      <c r="L3235" s="301">
        <f t="shared" si="101"/>
        <v>2.8910961866234628E-2</v>
      </c>
      <c r="M3235" s="459">
        <f>IFERROR((Tableau1[[#This Row],[Scope 1
(kg CO2-eq)]]+Tableau1[[#This Row],[Scope 2 energy
(kg CO2-eq)]]+Tableau1[[#This Row],[Scope 2 Infrastructure
(kg CO2-eq)]])/Tableau1[[#This Row],[Total CO2-emissions
(kg CO2-eq)
for scope 3 use ]],"")</f>
        <v>0</v>
      </c>
      <c r="N3235" s="436" t="s">
        <v>436</v>
      </c>
      <c r="O3235" s="259">
        <v>3.6</v>
      </c>
      <c r="P3235" s="259" t="s">
        <v>5132</v>
      </c>
      <c r="Q3235" s="259" t="s">
        <v>5209</v>
      </c>
    </row>
    <row r="3236" spans="1:17" ht="21.75" customHeight="1">
      <c r="A3236" s="301" t="s">
        <v>5132</v>
      </c>
      <c r="B3236" s="301" t="s">
        <v>5209</v>
      </c>
      <c r="C3236" s="316" t="s">
        <v>9295</v>
      </c>
      <c r="D3236" s="465" t="s">
        <v>436</v>
      </c>
      <c r="E3236" s="465" t="s">
        <v>123</v>
      </c>
      <c r="F3236" s="469" t="str">
        <f t="shared" si="100"/>
        <v>other</v>
      </c>
      <c r="G3236" s="260">
        <v>0</v>
      </c>
      <c r="H3236" s="260">
        <v>0</v>
      </c>
      <c r="I3236" s="260">
        <v>0</v>
      </c>
      <c r="J3236" s="260">
        <v>1.0147061174116401E-2</v>
      </c>
      <c r="K3236" s="260">
        <v>1.01470611741364E-2</v>
      </c>
      <c r="L3236" s="301">
        <f t="shared" si="101"/>
        <v>3.6529420226891041E-2</v>
      </c>
      <c r="M3236" s="459">
        <f>IFERROR((Tableau1[[#This Row],[Scope 1
(kg CO2-eq)]]+Tableau1[[#This Row],[Scope 2 energy
(kg CO2-eq)]]+Tableau1[[#This Row],[Scope 2 Infrastructure
(kg CO2-eq)]])/Tableau1[[#This Row],[Total CO2-emissions
(kg CO2-eq)
for scope 3 use ]],"")</f>
        <v>0</v>
      </c>
      <c r="N3236" s="436" t="s">
        <v>436</v>
      </c>
      <c r="O3236" s="259">
        <v>3.6</v>
      </c>
      <c r="P3236" s="259" t="s">
        <v>5132</v>
      </c>
      <c r="Q3236" s="259" t="s">
        <v>5209</v>
      </c>
    </row>
    <row r="3237" spans="1:17" ht="21.75" customHeight="1">
      <c r="A3237" s="301" t="s">
        <v>5132</v>
      </c>
      <c r="B3237" s="301" t="s">
        <v>5209</v>
      </c>
      <c r="C3237" s="316" t="s">
        <v>9296</v>
      </c>
      <c r="D3237" s="465" t="s">
        <v>436</v>
      </c>
      <c r="E3237" s="465" t="s">
        <v>6024</v>
      </c>
      <c r="F3237" s="469" t="str">
        <f t="shared" si="100"/>
        <v>other</v>
      </c>
      <c r="G3237" s="260">
        <v>0</v>
      </c>
      <c r="H3237" s="260">
        <v>0</v>
      </c>
      <c r="I3237" s="260">
        <v>0</v>
      </c>
      <c r="J3237" s="260">
        <v>5.5774716067524604E-3</v>
      </c>
      <c r="K3237" s="260">
        <v>5.5774716067414501E-3</v>
      </c>
      <c r="L3237" s="301">
        <f t="shared" si="101"/>
        <v>2.0078897784269221E-2</v>
      </c>
      <c r="M3237" s="459">
        <f>IFERROR((Tableau1[[#This Row],[Scope 1
(kg CO2-eq)]]+Tableau1[[#This Row],[Scope 2 energy
(kg CO2-eq)]]+Tableau1[[#This Row],[Scope 2 Infrastructure
(kg CO2-eq)]])/Tableau1[[#This Row],[Total CO2-emissions
(kg CO2-eq)
for scope 3 use ]],"")</f>
        <v>0</v>
      </c>
      <c r="N3237" s="436" t="s">
        <v>436</v>
      </c>
      <c r="O3237" s="259">
        <v>3.6</v>
      </c>
      <c r="P3237" s="259" t="s">
        <v>5132</v>
      </c>
      <c r="Q3237" s="259" t="s">
        <v>5209</v>
      </c>
    </row>
    <row r="3238" spans="1:17" ht="21.75" customHeight="1">
      <c r="A3238" s="301" t="s">
        <v>5132</v>
      </c>
      <c r="B3238" s="301" t="s">
        <v>5209</v>
      </c>
      <c r="C3238" s="316" t="s">
        <v>9297</v>
      </c>
      <c r="D3238" s="465" t="s">
        <v>436</v>
      </c>
      <c r="E3238" s="465" t="s">
        <v>6068</v>
      </c>
      <c r="F3238" s="469" t="str">
        <f t="shared" si="100"/>
        <v>other</v>
      </c>
      <c r="G3238" s="260">
        <v>0</v>
      </c>
      <c r="H3238" s="260">
        <v>0</v>
      </c>
      <c r="I3238" s="260">
        <v>0</v>
      </c>
      <c r="J3238" s="260">
        <v>6.7983301177452797E-3</v>
      </c>
      <c r="K3238" s="260">
        <v>6.7983301177549499E-3</v>
      </c>
      <c r="L3238" s="301">
        <f t="shared" si="101"/>
        <v>2.447398842391782E-2</v>
      </c>
      <c r="M3238" s="459">
        <f>IFERROR((Tableau1[[#This Row],[Scope 1
(kg CO2-eq)]]+Tableau1[[#This Row],[Scope 2 energy
(kg CO2-eq)]]+Tableau1[[#This Row],[Scope 2 Infrastructure
(kg CO2-eq)]])/Tableau1[[#This Row],[Total CO2-emissions
(kg CO2-eq)
for scope 3 use ]],"")</f>
        <v>0</v>
      </c>
      <c r="N3238" s="436" t="s">
        <v>436</v>
      </c>
      <c r="O3238" s="259">
        <v>3.6</v>
      </c>
      <c r="P3238" s="259" t="s">
        <v>5132</v>
      </c>
      <c r="Q3238" s="259" t="s">
        <v>5209</v>
      </c>
    </row>
    <row r="3239" spans="1:17" ht="21.75" customHeight="1">
      <c r="A3239" s="301" t="s">
        <v>5132</v>
      </c>
      <c r="B3239" s="301" t="s">
        <v>5209</v>
      </c>
      <c r="C3239" s="316" t="s">
        <v>9298</v>
      </c>
      <c r="D3239" s="465" t="s">
        <v>436</v>
      </c>
      <c r="E3239" s="465" t="s">
        <v>6029</v>
      </c>
      <c r="F3239" s="469" t="str">
        <f t="shared" si="100"/>
        <v>other</v>
      </c>
      <c r="G3239" s="260">
        <v>0</v>
      </c>
      <c r="H3239" s="260">
        <v>0</v>
      </c>
      <c r="I3239" s="260">
        <v>0</v>
      </c>
      <c r="J3239" s="260">
        <v>9.7788160986971399E-3</v>
      </c>
      <c r="K3239" s="260">
        <v>9.7788160986822994E-3</v>
      </c>
      <c r="L3239" s="301">
        <f t="shared" si="101"/>
        <v>3.5203737955256276E-2</v>
      </c>
      <c r="M3239" s="459">
        <f>IFERROR((Tableau1[[#This Row],[Scope 1
(kg CO2-eq)]]+Tableau1[[#This Row],[Scope 2 energy
(kg CO2-eq)]]+Tableau1[[#This Row],[Scope 2 Infrastructure
(kg CO2-eq)]])/Tableau1[[#This Row],[Total CO2-emissions
(kg CO2-eq)
for scope 3 use ]],"")</f>
        <v>0</v>
      </c>
      <c r="N3239" s="436" t="s">
        <v>436</v>
      </c>
      <c r="O3239" s="259">
        <v>3.6</v>
      </c>
      <c r="P3239" s="259" t="s">
        <v>5132</v>
      </c>
      <c r="Q3239" s="259" t="s">
        <v>5209</v>
      </c>
    </row>
    <row r="3240" spans="1:17" ht="21.75" customHeight="1">
      <c r="A3240" s="301" t="s">
        <v>5132</v>
      </c>
      <c r="B3240" s="301" t="s">
        <v>5209</v>
      </c>
      <c r="C3240" s="316" t="s">
        <v>9299</v>
      </c>
      <c r="D3240" s="465" t="s">
        <v>436</v>
      </c>
      <c r="E3240" s="465" t="s">
        <v>6027</v>
      </c>
      <c r="F3240" s="469" t="str">
        <f t="shared" si="100"/>
        <v>other</v>
      </c>
      <c r="G3240" s="260">
        <v>0</v>
      </c>
      <c r="H3240" s="260">
        <v>0</v>
      </c>
      <c r="I3240" s="260">
        <v>0</v>
      </c>
      <c r="J3240" s="260">
        <v>1.12743613653106E-2</v>
      </c>
      <c r="K3240" s="260">
        <v>1.12743613652259E-2</v>
      </c>
      <c r="L3240" s="301">
        <f t="shared" si="101"/>
        <v>4.0587700914813243E-2</v>
      </c>
      <c r="M3240" s="459">
        <f>IFERROR((Tableau1[[#This Row],[Scope 1
(kg CO2-eq)]]+Tableau1[[#This Row],[Scope 2 energy
(kg CO2-eq)]]+Tableau1[[#This Row],[Scope 2 Infrastructure
(kg CO2-eq)]])/Tableau1[[#This Row],[Total CO2-emissions
(kg CO2-eq)
for scope 3 use ]],"")</f>
        <v>0</v>
      </c>
      <c r="N3240" s="436" t="s">
        <v>436</v>
      </c>
      <c r="O3240" s="259">
        <v>3.6</v>
      </c>
      <c r="P3240" s="259" t="s">
        <v>5132</v>
      </c>
      <c r="Q3240" s="259" t="s">
        <v>5209</v>
      </c>
    </row>
    <row r="3241" spans="1:17" ht="21.75" customHeight="1">
      <c r="A3241" s="301" t="s">
        <v>5132</v>
      </c>
      <c r="B3241" s="301" t="s">
        <v>5209</v>
      </c>
      <c r="C3241" s="316" t="s">
        <v>9300</v>
      </c>
      <c r="D3241" s="465" t="s">
        <v>436</v>
      </c>
      <c r="E3241" s="465" t="s">
        <v>6069</v>
      </c>
      <c r="F3241" s="469" t="str">
        <f t="shared" si="100"/>
        <v>other</v>
      </c>
      <c r="G3241" s="260">
        <v>0</v>
      </c>
      <c r="H3241" s="260">
        <v>0</v>
      </c>
      <c r="I3241" s="260">
        <v>0</v>
      </c>
      <c r="J3241" s="260">
        <v>7.4117896536083404E-3</v>
      </c>
      <c r="K3241" s="260">
        <v>7.4117896535805701E-3</v>
      </c>
      <c r="L3241" s="301">
        <f t="shared" si="101"/>
        <v>2.6682442752890053E-2</v>
      </c>
      <c r="M3241" s="459">
        <f>IFERROR((Tableau1[[#This Row],[Scope 1
(kg CO2-eq)]]+Tableau1[[#This Row],[Scope 2 energy
(kg CO2-eq)]]+Tableau1[[#This Row],[Scope 2 Infrastructure
(kg CO2-eq)]])/Tableau1[[#This Row],[Total CO2-emissions
(kg CO2-eq)
for scope 3 use ]],"")</f>
        <v>0</v>
      </c>
      <c r="N3241" s="436" t="s">
        <v>436</v>
      </c>
      <c r="O3241" s="259">
        <v>3.6</v>
      </c>
      <c r="P3241" s="259" t="s">
        <v>5132</v>
      </c>
      <c r="Q3241" s="259" t="s">
        <v>5209</v>
      </c>
    </row>
    <row r="3242" spans="1:17" ht="21.75" customHeight="1">
      <c r="A3242" s="301" t="s">
        <v>5132</v>
      </c>
      <c r="B3242" s="301" t="s">
        <v>5209</v>
      </c>
      <c r="C3242" s="316" t="s">
        <v>9301</v>
      </c>
      <c r="D3242" s="465" t="s">
        <v>436</v>
      </c>
      <c r="E3242" s="465" t="s">
        <v>6030</v>
      </c>
      <c r="F3242" s="469" t="str">
        <f t="shared" si="100"/>
        <v>other</v>
      </c>
      <c r="G3242" s="260">
        <v>0</v>
      </c>
      <c r="H3242" s="260">
        <v>0</v>
      </c>
      <c r="I3242" s="260">
        <v>0</v>
      </c>
      <c r="J3242" s="260">
        <v>6.3657440074243402E-3</v>
      </c>
      <c r="K3242" s="260">
        <v>6.3657440074152997E-3</v>
      </c>
      <c r="L3242" s="301">
        <f t="shared" si="101"/>
        <v>2.2916678426695078E-2</v>
      </c>
      <c r="M3242" s="459">
        <f>IFERROR((Tableau1[[#This Row],[Scope 1
(kg CO2-eq)]]+Tableau1[[#This Row],[Scope 2 energy
(kg CO2-eq)]]+Tableau1[[#This Row],[Scope 2 Infrastructure
(kg CO2-eq)]])/Tableau1[[#This Row],[Total CO2-emissions
(kg CO2-eq)
for scope 3 use ]],"")</f>
        <v>0</v>
      </c>
      <c r="N3242" s="436" t="s">
        <v>436</v>
      </c>
      <c r="O3242" s="259">
        <v>3.6</v>
      </c>
      <c r="P3242" s="259" t="s">
        <v>5132</v>
      </c>
      <c r="Q3242" s="259" t="s">
        <v>5209</v>
      </c>
    </row>
    <row r="3243" spans="1:17" ht="21.75" customHeight="1">
      <c r="A3243" s="301" t="s">
        <v>5132</v>
      </c>
      <c r="B3243" s="301" t="s">
        <v>5209</v>
      </c>
      <c r="C3243" s="316" t="s">
        <v>9302</v>
      </c>
      <c r="D3243" s="465" t="s">
        <v>436</v>
      </c>
      <c r="E3243" s="465" t="s">
        <v>6028</v>
      </c>
      <c r="F3243" s="469" t="str">
        <f t="shared" si="100"/>
        <v>other</v>
      </c>
      <c r="G3243" s="260">
        <v>0</v>
      </c>
      <c r="H3243" s="260">
        <v>0</v>
      </c>
      <c r="I3243" s="260">
        <v>0</v>
      </c>
      <c r="J3243" s="260">
        <v>1.01856704471554E-2</v>
      </c>
      <c r="K3243" s="260">
        <v>1.0185670447152399E-2</v>
      </c>
      <c r="L3243" s="301">
        <f t="shared" si="101"/>
        <v>3.6668413609748637E-2</v>
      </c>
      <c r="M3243" s="459">
        <f>IFERROR((Tableau1[[#This Row],[Scope 1
(kg CO2-eq)]]+Tableau1[[#This Row],[Scope 2 energy
(kg CO2-eq)]]+Tableau1[[#This Row],[Scope 2 Infrastructure
(kg CO2-eq)]])/Tableau1[[#This Row],[Total CO2-emissions
(kg CO2-eq)
for scope 3 use ]],"")</f>
        <v>0</v>
      </c>
      <c r="N3243" s="436" t="s">
        <v>436</v>
      </c>
      <c r="O3243" s="259">
        <v>3.6</v>
      </c>
      <c r="P3243" s="259" t="s">
        <v>5132</v>
      </c>
      <c r="Q3243" s="259" t="s">
        <v>5209</v>
      </c>
    </row>
    <row r="3244" spans="1:17" ht="21.75" customHeight="1">
      <c r="A3244" s="301" t="s">
        <v>5132</v>
      </c>
      <c r="B3244" s="301" t="s">
        <v>5209</v>
      </c>
      <c r="C3244" s="316" t="s">
        <v>9303</v>
      </c>
      <c r="D3244" s="465" t="s">
        <v>436</v>
      </c>
      <c r="E3244" s="465" t="s">
        <v>6070</v>
      </c>
      <c r="F3244" s="469" t="str">
        <f t="shared" si="100"/>
        <v>other</v>
      </c>
      <c r="G3244" s="260">
        <v>0</v>
      </c>
      <c r="H3244" s="260">
        <v>0</v>
      </c>
      <c r="I3244" s="260">
        <v>0</v>
      </c>
      <c r="J3244" s="260">
        <v>6.2595601677627498E-3</v>
      </c>
      <c r="K3244" s="260">
        <v>6.2595601677660302E-3</v>
      </c>
      <c r="L3244" s="301">
        <f t="shared" si="101"/>
        <v>2.2534416603957708E-2</v>
      </c>
      <c r="M3244" s="459">
        <f>IFERROR((Tableau1[[#This Row],[Scope 1
(kg CO2-eq)]]+Tableau1[[#This Row],[Scope 2 energy
(kg CO2-eq)]]+Tableau1[[#This Row],[Scope 2 Infrastructure
(kg CO2-eq)]])/Tableau1[[#This Row],[Total CO2-emissions
(kg CO2-eq)
for scope 3 use ]],"")</f>
        <v>0</v>
      </c>
      <c r="N3244" s="436" t="s">
        <v>436</v>
      </c>
      <c r="O3244" s="259">
        <v>3.6</v>
      </c>
      <c r="P3244" s="259" t="s">
        <v>5132</v>
      </c>
      <c r="Q3244" s="259" t="s">
        <v>5209</v>
      </c>
    </row>
    <row r="3245" spans="1:17" ht="21.75" customHeight="1">
      <c r="A3245" s="301" t="s">
        <v>5132</v>
      </c>
      <c r="B3245" s="301" t="s">
        <v>5209</v>
      </c>
      <c r="C3245" s="316" t="s">
        <v>9304</v>
      </c>
      <c r="D3245" s="465" t="s">
        <v>436</v>
      </c>
      <c r="E3245" s="465" t="s">
        <v>6021</v>
      </c>
      <c r="F3245" s="469" t="str">
        <f t="shared" si="100"/>
        <v>other</v>
      </c>
      <c r="G3245" s="260">
        <v>0</v>
      </c>
      <c r="H3245" s="260">
        <v>0</v>
      </c>
      <c r="I3245" s="260">
        <v>0</v>
      </c>
      <c r="J3245" s="260">
        <v>6.4312904245693997E-3</v>
      </c>
      <c r="K3245" s="260">
        <v>6.4312904245653699E-3</v>
      </c>
      <c r="L3245" s="301">
        <f t="shared" si="101"/>
        <v>2.3152645528435333E-2</v>
      </c>
      <c r="M3245" s="459">
        <f>IFERROR((Tableau1[[#This Row],[Scope 1
(kg CO2-eq)]]+Tableau1[[#This Row],[Scope 2 energy
(kg CO2-eq)]]+Tableau1[[#This Row],[Scope 2 Infrastructure
(kg CO2-eq)]])/Tableau1[[#This Row],[Total CO2-emissions
(kg CO2-eq)
for scope 3 use ]],"")</f>
        <v>0</v>
      </c>
      <c r="N3245" s="436" t="s">
        <v>436</v>
      </c>
      <c r="O3245" s="259">
        <v>3.6</v>
      </c>
      <c r="P3245" s="259" t="s">
        <v>5132</v>
      </c>
      <c r="Q3245" s="259" t="s">
        <v>5209</v>
      </c>
    </row>
    <row r="3246" spans="1:17" ht="21.75" customHeight="1">
      <c r="A3246" s="301" t="s">
        <v>5132</v>
      </c>
      <c r="B3246" s="301" t="s">
        <v>5209</v>
      </c>
      <c r="C3246" s="316" t="s">
        <v>9305</v>
      </c>
      <c r="D3246" s="465" t="s">
        <v>436</v>
      </c>
      <c r="E3246" s="465" t="s">
        <v>6015</v>
      </c>
      <c r="F3246" s="469" t="str">
        <f t="shared" si="100"/>
        <v>other</v>
      </c>
      <c r="G3246" s="260">
        <v>0</v>
      </c>
      <c r="H3246" s="260">
        <v>0</v>
      </c>
      <c r="I3246" s="260">
        <v>0</v>
      </c>
      <c r="J3246" s="260">
        <v>6.1054758464666702E-3</v>
      </c>
      <c r="K3246" s="260">
        <v>6.1054758464620896E-3</v>
      </c>
      <c r="L3246" s="301">
        <f t="shared" si="101"/>
        <v>2.1979713047263524E-2</v>
      </c>
      <c r="M3246" s="459">
        <f>IFERROR((Tableau1[[#This Row],[Scope 1
(kg CO2-eq)]]+Tableau1[[#This Row],[Scope 2 energy
(kg CO2-eq)]]+Tableau1[[#This Row],[Scope 2 Infrastructure
(kg CO2-eq)]])/Tableau1[[#This Row],[Total CO2-emissions
(kg CO2-eq)
for scope 3 use ]],"")</f>
        <v>0</v>
      </c>
      <c r="N3246" s="436" t="s">
        <v>436</v>
      </c>
      <c r="O3246" s="259">
        <v>3.6</v>
      </c>
      <c r="P3246" s="259" t="s">
        <v>5132</v>
      </c>
      <c r="Q3246" s="259" t="s">
        <v>5209</v>
      </c>
    </row>
    <row r="3247" spans="1:17" ht="21.75" customHeight="1">
      <c r="A3247" s="301" t="s">
        <v>5132</v>
      </c>
      <c r="B3247" s="301" t="s">
        <v>5209</v>
      </c>
      <c r="C3247" s="316" t="s">
        <v>9306</v>
      </c>
      <c r="D3247" s="465" t="s">
        <v>436</v>
      </c>
      <c r="E3247" s="465" t="s">
        <v>6075</v>
      </c>
      <c r="F3247" s="469" t="str">
        <f t="shared" si="100"/>
        <v>other</v>
      </c>
      <c r="G3247" s="260">
        <v>0</v>
      </c>
      <c r="H3247" s="260">
        <v>0</v>
      </c>
      <c r="I3247" s="260">
        <v>0</v>
      </c>
      <c r="J3247" s="260">
        <v>5.4923801827756599E-3</v>
      </c>
      <c r="K3247" s="260">
        <v>5.4923801827907398E-3</v>
      </c>
      <c r="L3247" s="301">
        <f t="shared" si="101"/>
        <v>1.9772568658046663E-2</v>
      </c>
      <c r="M3247" s="459">
        <f>IFERROR((Tableau1[[#This Row],[Scope 1
(kg CO2-eq)]]+Tableau1[[#This Row],[Scope 2 energy
(kg CO2-eq)]]+Tableau1[[#This Row],[Scope 2 Infrastructure
(kg CO2-eq)]])/Tableau1[[#This Row],[Total CO2-emissions
(kg CO2-eq)
for scope 3 use ]],"")</f>
        <v>0</v>
      </c>
      <c r="N3247" s="436" t="s">
        <v>436</v>
      </c>
      <c r="O3247" s="259">
        <v>3.6</v>
      </c>
      <c r="P3247" s="259" t="s">
        <v>5132</v>
      </c>
      <c r="Q3247" s="259" t="s">
        <v>5209</v>
      </c>
    </row>
    <row r="3248" spans="1:17" ht="21.75" customHeight="1">
      <c r="A3248" s="301" t="s">
        <v>4258</v>
      </c>
      <c r="B3248" s="301" t="s">
        <v>5280</v>
      </c>
      <c r="C3248" s="316" t="s">
        <v>9307</v>
      </c>
      <c r="D3248" s="465" t="s">
        <v>436</v>
      </c>
      <c r="E3248" s="465" t="s">
        <v>6048</v>
      </c>
      <c r="F3248" s="469" t="str">
        <f t="shared" si="100"/>
        <v>other</v>
      </c>
      <c r="G3248" s="260">
        <v>0</v>
      </c>
      <c r="H3248" s="260">
        <v>0.29493797854205001</v>
      </c>
      <c r="I3248" s="260">
        <v>7.6988639538600004E-5</v>
      </c>
      <c r="J3248" s="260">
        <v>0</v>
      </c>
      <c r="K3248" s="260">
        <v>0.29501496733442001</v>
      </c>
      <c r="L3248" s="301">
        <f t="shared" si="101"/>
        <v>1.0620538824039121</v>
      </c>
      <c r="M3248" s="459">
        <f>IFERROR((Tableau1[[#This Row],[Scope 1
(kg CO2-eq)]]+Tableau1[[#This Row],[Scope 2 energy
(kg CO2-eq)]]+Tableau1[[#This Row],[Scope 2 Infrastructure
(kg CO2-eq)]])/Tableau1[[#This Row],[Total CO2-emissions
(kg CO2-eq)
for scope 3 use ]],"")</f>
        <v>0.99999999948195373</v>
      </c>
      <c r="N3248" s="436" t="s">
        <v>436</v>
      </c>
      <c r="O3248" s="259">
        <v>3.6</v>
      </c>
      <c r="P3248" s="259" t="s">
        <v>4258</v>
      </c>
      <c r="Q3248" s="259" t="s">
        <v>5280</v>
      </c>
    </row>
    <row r="3249" spans="1:17" ht="21.75" customHeight="1">
      <c r="A3249" s="301" t="s">
        <v>4258</v>
      </c>
      <c r="B3249" s="301" t="s">
        <v>5280</v>
      </c>
      <c r="C3249" s="316" t="s">
        <v>9308</v>
      </c>
      <c r="D3249" s="465" t="s">
        <v>436</v>
      </c>
      <c r="E3249" s="465" t="s">
        <v>6030</v>
      </c>
      <c r="F3249" s="469" t="str">
        <f t="shared" si="100"/>
        <v>other</v>
      </c>
      <c r="G3249" s="260">
        <v>0</v>
      </c>
      <c r="H3249" s="260">
        <v>0.16656810856537399</v>
      </c>
      <c r="I3249" s="260">
        <v>1.4841518743879999E-4</v>
      </c>
      <c r="J3249" s="260">
        <v>0</v>
      </c>
      <c r="K3249" s="260">
        <v>0.16671652283861901</v>
      </c>
      <c r="L3249" s="301">
        <f t="shared" si="101"/>
        <v>0.6001794822190285</v>
      </c>
      <c r="M3249" s="459">
        <f>IFERROR((Tableau1[[#This Row],[Scope 1
(kg CO2-eq)]]+Tableau1[[#This Row],[Scope 2 energy
(kg CO2-eq)]]+Tableau1[[#This Row],[Scope 2 Infrastructure
(kg CO2-eq)]])/Tableau1[[#This Row],[Total CO2-emissions
(kg CO2-eq)
for scope 3 use ]],"")</f>
        <v>1.0000000054835223</v>
      </c>
      <c r="N3249" s="436" t="s">
        <v>436</v>
      </c>
      <c r="O3249" s="259">
        <v>3.6</v>
      </c>
      <c r="P3249" s="259" t="s">
        <v>4258</v>
      </c>
      <c r="Q3249" s="260" t="s">
        <v>5280</v>
      </c>
    </row>
    <row r="3250" spans="1:17" ht="21.75" customHeight="1">
      <c r="A3250" s="301" t="s">
        <v>4258</v>
      </c>
      <c r="B3250" s="301" t="s">
        <v>5280</v>
      </c>
      <c r="C3250" s="316" t="s">
        <v>9309</v>
      </c>
      <c r="D3250" s="465" t="s">
        <v>436</v>
      </c>
      <c r="E3250" s="465" t="s">
        <v>6040</v>
      </c>
      <c r="F3250" s="469" t="str">
        <f t="shared" si="100"/>
        <v>other</v>
      </c>
      <c r="G3250" s="260">
        <v>0</v>
      </c>
      <c r="H3250" s="260">
        <v>0.16779520178305299</v>
      </c>
      <c r="I3250" s="260">
        <v>4.0819110821999999E-4</v>
      </c>
      <c r="J3250" s="260">
        <v>0</v>
      </c>
      <c r="K3250" s="260">
        <v>0.16820339303187001</v>
      </c>
      <c r="L3250" s="301">
        <f t="shared" si="101"/>
        <v>0.60553221491473208</v>
      </c>
      <c r="M3250" s="459">
        <f>IFERROR((Tableau1[[#This Row],[Scope 1
(kg CO2-eq)]]+Tableau1[[#This Row],[Scope 2 energy
(kg CO2-eq)]]+Tableau1[[#This Row],[Scope 2 Infrastructure
(kg CO2-eq)]])/Tableau1[[#This Row],[Total CO2-emissions
(kg CO2-eq)
for scope 3 use ]],"")</f>
        <v>0.99999999916412485</v>
      </c>
      <c r="N3250" s="436" t="s">
        <v>436</v>
      </c>
      <c r="O3250" s="259">
        <v>3.6</v>
      </c>
      <c r="P3250" s="259" t="s">
        <v>4258</v>
      </c>
      <c r="Q3250" s="259" t="s">
        <v>5280</v>
      </c>
    </row>
    <row r="3251" spans="1:17" ht="21.75" customHeight="1">
      <c r="A3251" s="301" t="s">
        <v>4258</v>
      </c>
      <c r="B3251" s="301" t="s">
        <v>5280</v>
      </c>
      <c r="C3251" s="316" t="s">
        <v>9310</v>
      </c>
      <c r="D3251" s="465" t="s">
        <v>436</v>
      </c>
      <c r="E3251" s="465" t="s">
        <v>6041</v>
      </c>
      <c r="F3251" s="469" t="str">
        <f t="shared" si="100"/>
        <v>other</v>
      </c>
      <c r="G3251" s="260">
        <v>0</v>
      </c>
      <c r="H3251" s="260">
        <v>0.17898536715646701</v>
      </c>
      <c r="I3251" s="260">
        <v>4.29502772323E-4</v>
      </c>
      <c r="J3251" s="260">
        <v>0</v>
      </c>
      <c r="K3251" s="260">
        <v>0.179414869029553</v>
      </c>
      <c r="L3251" s="301">
        <f t="shared" si="101"/>
        <v>0.64589352850639081</v>
      </c>
      <c r="M3251" s="459">
        <f>IFERROR((Tableau1[[#This Row],[Scope 1
(kg CO2-eq)]]+Tableau1[[#This Row],[Scope 2 energy
(kg CO2-eq)]]+Tableau1[[#This Row],[Scope 2 Infrastructure
(kg CO2-eq)]])/Tableau1[[#This Row],[Total CO2-emissions
(kg CO2-eq)
for scope 3 use ]],"")</f>
        <v>1.0000000050120541</v>
      </c>
      <c r="N3251" s="436" t="s">
        <v>436</v>
      </c>
      <c r="O3251" s="259">
        <v>3.6</v>
      </c>
      <c r="P3251" s="259" t="s">
        <v>4258</v>
      </c>
      <c r="Q3251" s="259" t="s">
        <v>5280</v>
      </c>
    </row>
    <row r="3252" spans="1:17" ht="21.75" customHeight="1">
      <c r="A3252" s="301" t="s">
        <v>4258</v>
      </c>
      <c r="B3252" s="301" t="s">
        <v>5280</v>
      </c>
      <c r="C3252" s="316" t="s">
        <v>9311</v>
      </c>
      <c r="D3252" s="465" t="s">
        <v>436</v>
      </c>
      <c r="E3252" s="465" t="s">
        <v>6042</v>
      </c>
      <c r="F3252" s="469" t="str">
        <f t="shared" si="100"/>
        <v>other</v>
      </c>
      <c r="G3252" s="260">
        <v>0</v>
      </c>
      <c r="H3252" s="260">
        <v>0.24080537175356001</v>
      </c>
      <c r="I3252" s="260">
        <v>0</v>
      </c>
      <c r="J3252" s="260">
        <v>0</v>
      </c>
      <c r="K3252" s="260">
        <v>0.240805367698775</v>
      </c>
      <c r="L3252" s="301">
        <f t="shared" si="101"/>
        <v>0.86689932371558998</v>
      </c>
      <c r="M3252" s="459">
        <f>IFERROR((Tableau1[[#This Row],[Scope 1
(kg CO2-eq)]]+Tableau1[[#This Row],[Scope 2 energy
(kg CO2-eq)]]+Tableau1[[#This Row],[Scope 2 Infrastructure
(kg CO2-eq)]])/Tableau1[[#This Row],[Total CO2-emissions
(kg CO2-eq)
for scope 3 use ]],"")</f>
        <v>1.0000000168384329</v>
      </c>
      <c r="N3252" s="436" t="s">
        <v>436</v>
      </c>
      <c r="O3252" s="259">
        <v>3.6</v>
      </c>
      <c r="P3252" s="259" t="s">
        <v>4258</v>
      </c>
      <c r="Q3252" s="259" t="s">
        <v>5280</v>
      </c>
    </row>
    <row r="3253" spans="1:17" ht="21.75" customHeight="1">
      <c r="A3253" s="301" t="s">
        <v>4258</v>
      </c>
      <c r="B3253" s="301" t="s">
        <v>5280</v>
      </c>
      <c r="C3253" s="316" t="s">
        <v>9312</v>
      </c>
      <c r="D3253" s="465" t="s">
        <v>436</v>
      </c>
      <c r="E3253" s="465" t="s">
        <v>6028</v>
      </c>
      <c r="F3253" s="469" t="str">
        <f t="shared" si="100"/>
        <v>other</v>
      </c>
      <c r="G3253" s="260">
        <v>0</v>
      </c>
      <c r="H3253" s="260">
        <v>7.0839636955461402E-3</v>
      </c>
      <c r="I3253" s="260">
        <v>1.05592601731387E-3</v>
      </c>
      <c r="J3253" s="260">
        <v>0</v>
      </c>
      <c r="K3253" s="260">
        <v>8.1398910537571895E-3</v>
      </c>
      <c r="L3253" s="301">
        <f t="shared" si="101"/>
        <v>2.9303607793525883E-2</v>
      </c>
      <c r="M3253" s="459">
        <f>IFERROR((Tableau1[[#This Row],[Scope 1
(kg CO2-eq)]]+Tableau1[[#This Row],[Scope 2 energy
(kg CO2-eq)]]+Tableau1[[#This Row],[Scope 2 Infrastructure
(kg CO2-eq)]])/Tableau1[[#This Row],[Total CO2-emissions
(kg CO2-eq)
for scope 3 use ]],"")</f>
        <v>0.99999983526841196</v>
      </c>
      <c r="N3253" s="436" t="s">
        <v>436</v>
      </c>
      <c r="O3253" s="259">
        <v>3.6</v>
      </c>
      <c r="P3253" s="259" t="s">
        <v>4258</v>
      </c>
      <c r="Q3253" s="259" t="s">
        <v>5280</v>
      </c>
    </row>
    <row r="3254" spans="1:17" ht="21.75" customHeight="1">
      <c r="A3254" s="301" t="s">
        <v>4258</v>
      </c>
      <c r="B3254" s="301" t="s">
        <v>5280</v>
      </c>
      <c r="C3254" s="316" t="s">
        <v>9313</v>
      </c>
      <c r="D3254" s="465" t="s">
        <v>436</v>
      </c>
      <c r="E3254" s="465" t="s">
        <v>6054</v>
      </c>
      <c r="F3254" s="469" t="str">
        <f t="shared" si="100"/>
        <v>other</v>
      </c>
      <c r="G3254" s="260">
        <v>0</v>
      </c>
      <c r="H3254" s="260">
        <v>0.116054190525366</v>
      </c>
      <c r="I3254" s="260">
        <v>1.0112069914938299E-3</v>
      </c>
      <c r="J3254" s="260">
        <v>0</v>
      </c>
      <c r="K3254" s="260">
        <v>0.117065397655881</v>
      </c>
      <c r="L3254" s="301">
        <f t="shared" si="101"/>
        <v>0.42143543156117164</v>
      </c>
      <c r="M3254" s="459">
        <f>IFERROR((Tableau1[[#This Row],[Scope 1
(kg CO2-eq)]]+Tableau1[[#This Row],[Scope 2 energy
(kg CO2-eq)]]+Tableau1[[#This Row],[Scope 2 Infrastructure
(kg CO2-eq)]])/Tableau1[[#This Row],[Total CO2-emissions
(kg CO2-eq)
for scope 3 use ]],"")</f>
        <v>0.99999999881244861</v>
      </c>
      <c r="N3254" s="436" t="s">
        <v>436</v>
      </c>
      <c r="O3254" s="259">
        <v>3.6</v>
      </c>
      <c r="P3254" s="259" t="s">
        <v>4258</v>
      </c>
      <c r="Q3254" s="259" t="s">
        <v>5280</v>
      </c>
    </row>
    <row r="3255" spans="1:17" ht="21.75" customHeight="1">
      <c r="A3255" s="301" t="s">
        <v>4258</v>
      </c>
      <c r="B3255" s="301" t="s">
        <v>5280</v>
      </c>
      <c r="C3255" s="316" t="s">
        <v>9314</v>
      </c>
      <c r="D3255" s="465" t="s">
        <v>436</v>
      </c>
      <c r="E3255" s="465" t="s">
        <v>6049</v>
      </c>
      <c r="F3255" s="469" t="str">
        <f t="shared" si="100"/>
        <v>other</v>
      </c>
      <c r="G3255" s="260">
        <v>0</v>
      </c>
      <c r="H3255" s="260">
        <v>7.5778112576227893E-2</v>
      </c>
      <c r="I3255" s="260">
        <v>1.3837159013543601E-3</v>
      </c>
      <c r="J3255" s="260">
        <v>0</v>
      </c>
      <c r="K3255" s="260">
        <v>7.7161828568323806E-2</v>
      </c>
      <c r="L3255" s="301">
        <f t="shared" si="101"/>
        <v>0.27778258284596569</v>
      </c>
      <c r="M3255" s="459">
        <f>IFERROR((Tableau1[[#This Row],[Scope 1
(kg CO2-eq)]]+Tableau1[[#This Row],[Scope 2 energy
(kg CO2-eq)]]+Tableau1[[#This Row],[Scope 2 Infrastructure
(kg CO2-eq)]])/Tableau1[[#This Row],[Total CO2-emissions
(kg CO2-eq)
for scope 3 use ]],"")</f>
        <v>0.99999999882400981</v>
      </c>
      <c r="N3255" s="436" t="s">
        <v>436</v>
      </c>
      <c r="O3255" s="259">
        <v>3.6</v>
      </c>
      <c r="P3255" s="259" t="s">
        <v>4258</v>
      </c>
      <c r="Q3255" s="259" t="s">
        <v>5280</v>
      </c>
    </row>
    <row r="3256" spans="1:17" ht="21.75" customHeight="1">
      <c r="A3256" s="301" t="s">
        <v>4258</v>
      </c>
      <c r="B3256" s="301" t="s">
        <v>5280</v>
      </c>
      <c r="C3256" s="316" t="s">
        <v>9315</v>
      </c>
      <c r="D3256" s="465" t="s">
        <v>436</v>
      </c>
      <c r="E3256" s="465" t="s">
        <v>6070</v>
      </c>
      <c r="F3256" s="469" t="str">
        <f t="shared" si="100"/>
        <v>other</v>
      </c>
      <c r="G3256" s="260">
        <v>0</v>
      </c>
      <c r="H3256" s="260">
        <v>0.20986107474545701</v>
      </c>
      <c r="I3256" s="260">
        <v>1.741434606112E-5</v>
      </c>
      <c r="J3256" s="260">
        <v>0</v>
      </c>
      <c r="K3256" s="260">
        <v>0.20987848883650301</v>
      </c>
      <c r="L3256" s="301">
        <f t="shared" si="101"/>
        <v>0.75556255981141085</v>
      </c>
      <c r="M3256" s="459">
        <f>IFERROR((Tableau1[[#This Row],[Scope 1
(kg CO2-eq)]]+Tableau1[[#This Row],[Scope 2 energy
(kg CO2-eq)]]+Tableau1[[#This Row],[Scope 2 Infrastructure
(kg CO2-eq)]])/Tableau1[[#This Row],[Total CO2-emissions
(kg CO2-eq)
for scope 3 use ]],"")</f>
        <v>1.0000000012150607</v>
      </c>
      <c r="N3256" s="436" t="s">
        <v>436</v>
      </c>
      <c r="O3256" s="259">
        <v>3.6</v>
      </c>
      <c r="P3256" s="259" t="s">
        <v>4258</v>
      </c>
      <c r="Q3256" s="259" t="s">
        <v>5280</v>
      </c>
    </row>
    <row r="3257" spans="1:17" ht="21.75" customHeight="1">
      <c r="A3257" s="301" t="s">
        <v>4258</v>
      </c>
      <c r="B3257" s="301" t="s">
        <v>5280</v>
      </c>
      <c r="C3257" s="316" t="s">
        <v>9316</v>
      </c>
      <c r="D3257" s="465" t="s">
        <v>436</v>
      </c>
      <c r="E3257" s="465" t="s">
        <v>6071</v>
      </c>
      <c r="F3257" s="469" t="str">
        <f t="shared" si="100"/>
        <v>other</v>
      </c>
      <c r="G3257" s="260">
        <v>0</v>
      </c>
      <c r="H3257" s="260">
        <v>0.20379805723010799</v>
      </c>
      <c r="I3257" s="260">
        <v>0</v>
      </c>
      <c r="J3257" s="260">
        <v>0</v>
      </c>
      <c r="K3257" s="260">
        <v>0.20379805753944799</v>
      </c>
      <c r="L3257" s="301">
        <f t="shared" si="101"/>
        <v>0.73367300714201278</v>
      </c>
      <c r="M3257" s="459">
        <f>IFERROR((Tableau1[[#This Row],[Scope 1
(kg CO2-eq)]]+Tableau1[[#This Row],[Scope 2 energy
(kg CO2-eq)]]+Tableau1[[#This Row],[Scope 2 Infrastructure
(kg CO2-eq)]])/Tableau1[[#This Row],[Total CO2-emissions
(kg CO2-eq)
for scope 3 use ]],"")</f>
        <v>0.99999999848212484</v>
      </c>
      <c r="N3257" s="436" t="s">
        <v>436</v>
      </c>
      <c r="O3257" s="259">
        <v>3.6</v>
      </c>
      <c r="P3257" s="259" t="s">
        <v>4258</v>
      </c>
      <c r="Q3257" s="260" t="s">
        <v>5280</v>
      </c>
    </row>
    <row r="3258" spans="1:17" ht="21.75" customHeight="1">
      <c r="A3258" s="301" t="s">
        <v>4258</v>
      </c>
      <c r="B3258" s="301" t="s">
        <v>5280</v>
      </c>
      <c r="C3258" s="316" t="s">
        <v>9317</v>
      </c>
      <c r="D3258" s="465" t="s">
        <v>436</v>
      </c>
      <c r="E3258" s="465" t="s">
        <v>6021</v>
      </c>
      <c r="F3258" s="469" t="str">
        <f t="shared" si="100"/>
        <v>other</v>
      </c>
      <c r="G3258" s="260">
        <v>0</v>
      </c>
      <c r="H3258" s="260">
        <v>0.24093428838143099</v>
      </c>
      <c r="I3258" s="260">
        <v>1.2984087354192E-4</v>
      </c>
      <c r="J3258" s="260">
        <v>0</v>
      </c>
      <c r="K3258" s="260">
        <v>0.24106412827029899</v>
      </c>
      <c r="L3258" s="301">
        <f t="shared" si="101"/>
        <v>0.86783086177307645</v>
      </c>
      <c r="M3258" s="459">
        <f>IFERROR((Tableau1[[#This Row],[Scope 1
(kg CO2-eq)]]+Tableau1[[#This Row],[Scope 2 energy
(kg CO2-eq)]]+Tableau1[[#This Row],[Scope 2 Infrastructure
(kg CO2-eq)]])/Tableau1[[#This Row],[Total CO2-emissions
(kg CO2-eq)
for scope 3 use ]],"")</f>
        <v>1.000000004084697</v>
      </c>
      <c r="N3258" s="436" t="s">
        <v>436</v>
      </c>
      <c r="O3258" s="259">
        <v>3.6</v>
      </c>
      <c r="P3258" s="259" t="s">
        <v>4258</v>
      </c>
      <c r="Q3258" s="259" t="s">
        <v>5280</v>
      </c>
    </row>
    <row r="3259" spans="1:17" ht="21.75" customHeight="1">
      <c r="A3259" s="301" t="s">
        <v>4258</v>
      </c>
      <c r="B3259" s="301" t="s">
        <v>5280</v>
      </c>
      <c r="C3259" s="316" t="s">
        <v>9318</v>
      </c>
      <c r="D3259" s="465" t="s">
        <v>436</v>
      </c>
      <c r="E3259" s="465" t="s">
        <v>6072</v>
      </c>
      <c r="F3259" s="469" t="str">
        <f t="shared" si="100"/>
        <v>other</v>
      </c>
      <c r="G3259" s="260">
        <v>0</v>
      </c>
      <c r="H3259" s="260">
        <v>0.22453073378323901</v>
      </c>
      <c r="I3259" s="260">
        <v>4.1698322773101699E-4</v>
      </c>
      <c r="J3259" s="260">
        <v>0</v>
      </c>
      <c r="K3259" s="260">
        <v>0.22494771684463599</v>
      </c>
      <c r="L3259" s="301">
        <f t="shared" si="101"/>
        <v>0.80981178064068959</v>
      </c>
      <c r="M3259" s="459">
        <f>IFERROR((Tableau1[[#This Row],[Scope 1
(kg CO2-eq)]]+Tableau1[[#This Row],[Scope 2 energy
(kg CO2-eq)]]+Tableau1[[#This Row],[Scope 2 Infrastructure
(kg CO2-eq)]])/Tableau1[[#This Row],[Total CO2-emissions
(kg CO2-eq)
for scope 3 use ]],"")</f>
        <v>1.0000000007394341</v>
      </c>
      <c r="N3259" s="436" t="s">
        <v>436</v>
      </c>
      <c r="O3259" s="259">
        <v>3.6</v>
      </c>
      <c r="P3259" s="259" t="s">
        <v>4258</v>
      </c>
      <c r="Q3259" s="259" t="s">
        <v>5280</v>
      </c>
    </row>
    <row r="3260" spans="1:17" ht="21.75" customHeight="1">
      <c r="A3260" s="301" t="s">
        <v>4258</v>
      </c>
      <c r="B3260" s="301" t="s">
        <v>5280</v>
      </c>
      <c r="C3260" s="316" t="s">
        <v>9319</v>
      </c>
      <c r="D3260" s="465" t="s">
        <v>436</v>
      </c>
      <c r="E3260" s="465" t="s">
        <v>6073</v>
      </c>
      <c r="F3260" s="469" t="str">
        <f t="shared" si="100"/>
        <v>other</v>
      </c>
      <c r="G3260" s="260">
        <v>0</v>
      </c>
      <c r="H3260" s="260">
        <v>8.8787762400500403E-2</v>
      </c>
      <c r="I3260" s="260">
        <v>6.3460939549999995E-5</v>
      </c>
      <c r="J3260" s="260">
        <v>0</v>
      </c>
      <c r="K3260" s="260">
        <v>8.8851223698797596E-2</v>
      </c>
      <c r="L3260" s="301">
        <f t="shared" si="101"/>
        <v>0.31986440531567134</v>
      </c>
      <c r="M3260" s="459">
        <f>IFERROR((Tableau1[[#This Row],[Scope 1
(kg CO2-eq)]]+Tableau1[[#This Row],[Scope 2 energy
(kg CO2-eq)]]+Tableau1[[#This Row],[Scope 2 Infrastructure
(kg CO2-eq)]])/Tableau1[[#This Row],[Total CO2-emissions
(kg CO2-eq)
for scope 3 use ]],"")</f>
        <v>0.99999999596238309</v>
      </c>
      <c r="N3260" s="436" t="s">
        <v>436</v>
      </c>
      <c r="O3260" s="259">
        <v>3.6</v>
      </c>
      <c r="P3260" s="259" t="s">
        <v>4258</v>
      </c>
      <c r="Q3260" s="259" t="s">
        <v>5280</v>
      </c>
    </row>
    <row r="3261" spans="1:17" ht="21.75" customHeight="1">
      <c r="A3261" s="301" t="s">
        <v>4258</v>
      </c>
      <c r="B3261" s="301" t="s">
        <v>5280</v>
      </c>
      <c r="C3261" s="316" t="s">
        <v>9320</v>
      </c>
      <c r="D3261" s="465" t="s">
        <v>436</v>
      </c>
      <c r="E3261" s="465" t="s">
        <v>6074</v>
      </c>
      <c r="F3261" s="469" t="str">
        <f t="shared" si="100"/>
        <v>other</v>
      </c>
      <c r="G3261" s="260">
        <v>0</v>
      </c>
      <c r="H3261" s="260">
        <v>0.13324521088900701</v>
      </c>
      <c r="I3261" s="260">
        <v>1.09113269874E-3</v>
      </c>
      <c r="J3261" s="260">
        <v>0</v>
      </c>
      <c r="K3261" s="260">
        <v>0.13433634361317301</v>
      </c>
      <c r="L3261" s="301">
        <f t="shared" si="101"/>
        <v>0.48361083700742286</v>
      </c>
      <c r="M3261" s="459">
        <f>IFERROR((Tableau1[[#This Row],[Scope 1
(kg CO2-eq)]]+Tableau1[[#This Row],[Scope 2 energy
(kg CO2-eq)]]+Tableau1[[#This Row],[Scope 2 Infrastructure
(kg CO2-eq)]])/Tableau1[[#This Row],[Total CO2-emissions
(kg CO2-eq)
for scope 3 use ]],"")</f>
        <v>0.99999999981072885</v>
      </c>
      <c r="N3261" s="436" t="s">
        <v>436</v>
      </c>
      <c r="O3261" s="259">
        <v>3.6</v>
      </c>
      <c r="P3261" s="259" t="s">
        <v>4258</v>
      </c>
      <c r="Q3261" s="260" t="s">
        <v>5280</v>
      </c>
    </row>
    <row r="3262" spans="1:17" ht="21.75" customHeight="1">
      <c r="A3262" s="301" t="s">
        <v>4258</v>
      </c>
      <c r="B3262" s="301" t="s">
        <v>5280</v>
      </c>
      <c r="C3262" s="316" t="s">
        <v>9321</v>
      </c>
      <c r="D3262" s="465" t="s">
        <v>436</v>
      </c>
      <c r="E3262" s="465" t="s">
        <v>6015</v>
      </c>
      <c r="F3262" s="469" t="str">
        <f t="shared" si="100"/>
        <v>other</v>
      </c>
      <c r="G3262" s="260">
        <v>0</v>
      </c>
      <c r="H3262" s="260">
        <v>0.19125879695821499</v>
      </c>
      <c r="I3262" s="260">
        <v>7.6492406321411997E-4</v>
      </c>
      <c r="J3262" s="260">
        <v>0</v>
      </c>
      <c r="K3262" s="260">
        <v>0.192023720776065</v>
      </c>
      <c r="L3262" s="301">
        <f t="shared" si="101"/>
        <v>0.691285394793834</v>
      </c>
      <c r="M3262" s="459">
        <f>IFERROR((Tableau1[[#This Row],[Scope 1
(kg CO2-eq)]]+Tableau1[[#This Row],[Scope 2 energy
(kg CO2-eq)]]+Tableau1[[#This Row],[Scope 2 Infrastructure
(kg CO2-eq)]])/Tableau1[[#This Row],[Total CO2-emissions
(kg CO2-eq)
for scope 3 use ]],"")</f>
        <v>1.0000000012777803</v>
      </c>
      <c r="N3262" s="436" t="s">
        <v>436</v>
      </c>
      <c r="O3262" s="259">
        <v>3.6</v>
      </c>
      <c r="P3262" s="259" t="s">
        <v>4258</v>
      </c>
      <c r="Q3262" s="259" t="s">
        <v>5280</v>
      </c>
    </row>
    <row r="3263" spans="1:17" ht="21.75" customHeight="1">
      <c r="A3263" s="301" t="s">
        <v>4258</v>
      </c>
      <c r="B3263" s="301" t="s">
        <v>5280</v>
      </c>
      <c r="C3263" s="316" t="s">
        <v>9322</v>
      </c>
      <c r="D3263" s="465" t="s">
        <v>436</v>
      </c>
      <c r="E3263" s="465" t="s">
        <v>6075</v>
      </c>
      <c r="F3263" s="469" t="str">
        <f t="shared" si="100"/>
        <v>other</v>
      </c>
      <c r="G3263" s="260">
        <v>0</v>
      </c>
      <c r="H3263" s="260">
        <v>0.28519657902868101</v>
      </c>
      <c r="I3263" s="260">
        <v>1.3487950411402E-4</v>
      </c>
      <c r="J3263" s="260">
        <v>0</v>
      </c>
      <c r="K3263" s="260">
        <v>0.285331458721716</v>
      </c>
      <c r="L3263" s="301">
        <f t="shared" si="101"/>
        <v>1.0271932513981776</v>
      </c>
      <c r="M3263" s="459">
        <f>IFERROR((Tableau1[[#This Row],[Scope 1
(kg CO2-eq)]]+Tableau1[[#This Row],[Scope 2 energy
(kg CO2-eq)]]+Tableau1[[#This Row],[Scope 2 Infrastructure
(kg CO2-eq)]])/Tableau1[[#This Row],[Total CO2-emissions
(kg CO2-eq)
for scope 3 use ]],"")</f>
        <v>0.99999999933788941</v>
      </c>
      <c r="N3263" s="436" t="s">
        <v>436</v>
      </c>
      <c r="O3263" s="259">
        <v>3.6</v>
      </c>
      <c r="P3263" s="259" t="s">
        <v>4258</v>
      </c>
      <c r="Q3263" s="259" t="s">
        <v>5280</v>
      </c>
    </row>
    <row r="3264" spans="1:17" ht="21.75" customHeight="1">
      <c r="A3264" s="301" t="s">
        <v>5134</v>
      </c>
      <c r="B3264" s="301" t="s">
        <v>5135</v>
      </c>
      <c r="C3264" s="316" t="s">
        <v>9323</v>
      </c>
      <c r="D3264" s="465" t="s">
        <v>436</v>
      </c>
      <c r="E3264" s="465" t="s">
        <v>700</v>
      </c>
      <c r="F3264" s="469" t="str">
        <f t="shared" si="100"/>
        <v>CH</v>
      </c>
      <c r="G3264" s="260">
        <v>0</v>
      </c>
      <c r="H3264" s="260">
        <v>0</v>
      </c>
      <c r="I3264" s="260">
        <v>0</v>
      </c>
      <c r="J3264" s="260">
        <v>1.27672903875806E-2</v>
      </c>
      <c r="K3264" s="260">
        <v>1.2767290386082999E-2</v>
      </c>
      <c r="L3264" s="301">
        <f t="shared" si="101"/>
        <v>4.59622453898988E-2</v>
      </c>
      <c r="M3264" s="459">
        <f>IFERROR((Tableau1[[#This Row],[Scope 1
(kg CO2-eq)]]+Tableau1[[#This Row],[Scope 2 energy
(kg CO2-eq)]]+Tableau1[[#This Row],[Scope 2 Infrastructure
(kg CO2-eq)]])/Tableau1[[#This Row],[Total CO2-emissions
(kg CO2-eq)
for scope 3 use ]],"")</f>
        <v>0</v>
      </c>
      <c r="N3264" s="436" t="s">
        <v>436</v>
      </c>
      <c r="O3264" s="259">
        <v>3.6</v>
      </c>
      <c r="P3264" s="259" t="s">
        <v>5134</v>
      </c>
      <c r="Q3264" s="259" t="s">
        <v>5135</v>
      </c>
    </row>
    <row r="3265" spans="1:17" ht="21.75" customHeight="1">
      <c r="A3265" s="301" t="s">
        <v>5277</v>
      </c>
      <c r="B3265" s="301" t="s">
        <v>5132</v>
      </c>
      <c r="C3265" s="316" t="s">
        <v>9324</v>
      </c>
      <c r="D3265" s="465" t="s">
        <v>436</v>
      </c>
      <c r="E3265" s="465" t="s">
        <v>700</v>
      </c>
      <c r="F3265" s="469" t="str">
        <f t="shared" si="100"/>
        <v>CH</v>
      </c>
      <c r="G3265" s="260">
        <v>0</v>
      </c>
      <c r="H3265" s="260">
        <v>0</v>
      </c>
      <c r="I3265" s="260">
        <v>0</v>
      </c>
      <c r="J3265" s="260">
        <v>9.3063363637317705E-3</v>
      </c>
      <c r="K3265" s="260">
        <v>9.3063363484802604E-3</v>
      </c>
      <c r="L3265" s="301">
        <f t="shared" si="101"/>
        <v>3.3502810854528942E-2</v>
      </c>
      <c r="M3265" s="459">
        <f>IFERROR((Tableau1[[#This Row],[Scope 1
(kg CO2-eq)]]+Tableau1[[#This Row],[Scope 2 energy
(kg CO2-eq)]]+Tableau1[[#This Row],[Scope 2 Infrastructure
(kg CO2-eq)]])/Tableau1[[#This Row],[Total CO2-emissions
(kg CO2-eq)
for scope 3 use ]],"")</f>
        <v>0</v>
      </c>
      <c r="N3265" s="436" t="s">
        <v>436</v>
      </c>
      <c r="O3265" s="259">
        <v>3.6</v>
      </c>
      <c r="P3265" s="259" t="s">
        <v>5277</v>
      </c>
      <c r="Q3265" s="259" t="s">
        <v>5132</v>
      </c>
    </row>
    <row r="3266" spans="1:17" ht="21.75" customHeight="1">
      <c r="A3266" s="301" t="s">
        <v>5277</v>
      </c>
      <c r="B3266" s="301" t="s">
        <v>5132</v>
      </c>
      <c r="C3266" s="316" t="s">
        <v>9325</v>
      </c>
      <c r="D3266" s="465" t="s">
        <v>436</v>
      </c>
      <c r="E3266" s="465" t="s">
        <v>700</v>
      </c>
      <c r="F3266" s="469" t="str">
        <f t="shared" ref="F3266:F3329" si="102">IF(ISNUMBER(SEARCH("{CH}", C3266)), "CH", "other")</f>
        <v>CH</v>
      </c>
      <c r="G3266" s="260">
        <v>0</v>
      </c>
      <c r="H3266" s="260">
        <v>0</v>
      </c>
      <c r="I3266" s="260">
        <v>0</v>
      </c>
      <c r="J3266" s="260">
        <v>1.0423333244186501E-2</v>
      </c>
      <c r="K3266" s="260">
        <v>1.0423333238140301E-2</v>
      </c>
      <c r="L3266" s="301">
        <f t="shared" ref="L3266:L3329" si="103">IF(N3266="MJ", K3266*3.6, IF(N3266="m", K3266*1000, ""))</f>
        <v>3.7523999657305081E-2</v>
      </c>
      <c r="M3266" s="459">
        <f>IFERROR((Tableau1[[#This Row],[Scope 1
(kg CO2-eq)]]+Tableau1[[#This Row],[Scope 2 energy
(kg CO2-eq)]]+Tableau1[[#This Row],[Scope 2 Infrastructure
(kg CO2-eq)]])/Tableau1[[#This Row],[Total CO2-emissions
(kg CO2-eq)
for scope 3 use ]],"")</f>
        <v>0</v>
      </c>
      <c r="N3266" s="436" t="s">
        <v>436</v>
      </c>
      <c r="O3266" s="259">
        <v>3.6</v>
      </c>
      <c r="P3266" s="259" t="s">
        <v>5277</v>
      </c>
      <c r="Q3266" s="259" t="s">
        <v>5132</v>
      </c>
    </row>
    <row r="3267" spans="1:17" ht="21.75" customHeight="1">
      <c r="A3267" s="301" t="s">
        <v>5277</v>
      </c>
      <c r="B3267" s="301" t="s">
        <v>5132</v>
      </c>
      <c r="C3267" s="316" t="s">
        <v>9326</v>
      </c>
      <c r="D3267" s="465" t="s">
        <v>436</v>
      </c>
      <c r="E3267" s="465" t="s">
        <v>700</v>
      </c>
      <c r="F3267" s="469" t="str">
        <f t="shared" si="102"/>
        <v>CH</v>
      </c>
      <c r="G3267" s="260">
        <v>0</v>
      </c>
      <c r="H3267" s="260">
        <v>0</v>
      </c>
      <c r="I3267" s="260">
        <v>0</v>
      </c>
      <c r="J3267" s="260">
        <v>1.0350313848604501E-2</v>
      </c>
      <c r="K3267" s="260">
        <v>1.03503138504534E-2</v>
      </c>
      <c r="L3267" s="301">
        <f t="shared" si="103"/>
        <v>3.7261129861632242E-2</v>
      </c>
      <c r="M3267" s="459">
        <f>IFERROR((Tableau1[[#This Row],[Scope 1
(kg CO2-eq)]]+Tableau1[[#This Row],[Scope 2 energy
(kg CO2-eq)]]+Tableau1[[#This Row],[Scope 2 Infrastructure
(kg CO2-eq)]])/Tableau1[[#This Row],[Total CO2-emissions
(kg CO2-eq)
for scope 3 use ]],"")</f>
        <v>0</v>
      </c>
      <c r="N3267" s="436" t="s">
        <v>436</v>
      </c>
      <c r="O3267" s="259">
        <v>3.6</v>
      </c>
      <c r="P3267" s="259" t="s">
        <v>5277</v>
      </c>
      <c r="Q3267" s="259" t="s">
        <v>5132</v>
      </c>
    </row>
    <row r="3268" spans="1:17" ht="21.75" customHeight="1">
      <c r="A3268" s="301" t="s">
        <v>5277</v>
      </c>
      <c r="B3268" s="301" t="s">
        <v>5132</v>
      </c>
      <c r="C3268" s="316" t="s">
        <v>9327</v>
      </c>
      <c r="D3268" s="465" t="s">
        <v>436</v>
      </c>
      <c r="E3268" s="465" t="s">
        <v>700</v>
      </c>
      <c r="F3268" s="469" t="str">
        <f t="shared" si="102"/>
        <v>CH</v>
      </c>
      <c r="G3268" s="260">
        <v>0</v>
      </c>
      <c r="H3268" s="260">
        <v>0</v>
      </c>
      <c r="I3268" s="260">
        <v>0</v>
      </c>
      <c r="J3268" s="260">
        <v>1.0217819703874399E-2</v>
      </c>
      <c r="K3268" s="260">
        <v>1.02178197135362E-2</v>
      </c>
      <c r="L3268" s="301">
        <f t="shared" si="103"/>
        <v>3.678415096873032E-2</v>
      </c>
      <c r="M3268" s="459">
        <f>IFERROR((Tableau1[[#This Row],[Scope 1
(kg CO2-eq)]]+Tableau1[[#This Row],[Scope 2 energy
(kg CO2-eq)]]+Tableau1[[#This Row],[Scope 2 Infrastructure
(kg CO2-eq)]])/Tableau1[[#This Row],[Total CO2-emissions
(kg CO2-eq)
for scope 3 use ]],"")</f>
        <v>0</v>
      </c>
      <c r="N3268" s="436" t="s">
        <v>436</v>
      </c>
      <c r="O3268" s="259">
        <v>3.6</v>
      </c>
      <c r="P3268" s="259" t="s">
        <v>5277</v>
      </c>
      <c r="Q3268" s="259" t="s">
        <v>5132</v>
      </c>
    </row>
    <row r="3269" spans="1:17" ht="21.75" customHeight="1">
      <c r="A3269" s="301" t="s">
        <v>5277</v>
      </c>
      <c r="B3269" s="301" t="s">
        <v>5132</v>
      </c>
      <c r="C3269" s="316" t="s">
        <v>9328</v>
      </c>
      <c r="D3269" s="465" t="s">
        <v>436</v>
      </c>
      <c r="E3269" s="465" t="s">
        <v>700</v>
      </c>
      <c r="F3269" s="469" t="str">
        <f t="shared" si="102"/>
        <v>CH</v>
      </c>
      <c r="G3269" s="260">
        <v>0</v>
      </c>
      <c r="H3269" s="260">
        <v>0</v>
      </c>
      <c r="I3269" s="260">
        <v>0</v>
      </c>
      <c r="J3269" s="260">
        <v>1.0145039091402099E-2</v>
      </c>
      <c r="K3269" s="260">
        <v>1.01450390784268E-2</v>
      </c>
      <c r="L3269" s="301">
        <f t="shared" si="103"/>
        <v>3.6522140682336481E-2</v>
      </c>
      <c r="M3269" s="459">
        <f>IFERROR((Tableau1[[#This Row],[Scope 1
(kg CO2-eq)]]+Tableau1[[#This Row],[Scope 2 energy
(kg CO2-eq)]]+Tableau1[[#This Row],[Scope 2 Infrastructure
(kg CO2-eq)]])/Tableau1[[#This Row],[Total CO2-emissions
(kg CO2-eq)
for scope 3 use ]],"")</f>
        <v>0</v>
      </c>
      <c r="N3269" s="436" t="s">
        <v>436</v>
      </c>
      <c r="O3269" s="259">
        <v>3.6</v>
      </c>
      <c r="P3269" s="259" t="s">
        <v>5277</v>
      </c>
      <c r="Q3269" s="259" t="s">
        <v>5132</v>
      </c>
    </row>
    <row r="3270" spans="1:17" ht="21.75" customHeight="1">
      <c r="A3270" s="301" t="s">
        <v>5277</v>
      </c>
      <c r="B3270" s="301" t="s">
        <v>5132</v>
      </c>
      <c r="C3270" s="316" t="s">
        <v>9329</v>
      </c>
      <c r="D3270" s="465" t="s">
        <v>436</v>
      </c>
      <c r="E3270" s="465" t="s">
        <v>6015</v>
      </c>
      <c r="F3270" s="469" t="str">
        <f t="shared" si="102"/>
        <v>other</v>
      </c>
      <c r="G3270" s="260">
        <v>0</v>
      </c>
      <c r="H3270" s="260">
        <v>0</v>
      </c>
      <c r="I3270" s="260">
        <v>0</v>
      </c>
      <c r="J3270" s="260">
        <v>6.9361115293598797E-3</v>
      </c>
      <c r="K3270" s="260">
        <v>6.9361115293980402E-3</v>
      </c>
      <c r="L3270" s="301">
        <f t="shared" si="103"/>
        <v>2.4970001505832944E-2</v>
      </c>
      <c r="M3270" s="459">
        <f>IFERROR((Tableau1[[#This Row],[Scope 1
(kg CO2-eq)]]+Tableau1[[#This Row],[Scope 2 energy
(kg CO2-eq)]]+Tableau1[[#This Row],[Scope 2 Infrastructure
(kg CO2-eq)]])/Tableau1[[#This Row],[Total CO2-emissions
(kg CO2-eq)
for scope 3 use ]],"")</f>
        <v>0</v>
      </c>
      <c r="N3270" s="436" t="s">
        <v>436</v>
      </c>
      <c r="O3270" s="259">
        <v>3.6</v>
      </c>
      <c r="P3270" s="259" t="s">
        <v>5277</v>
      </c>
      <c r="Q3270" s="259" t="s">
        <v>5132</v>
      </c>
    </row>
    <row r="3271" spans="1:17" ht="21.75" customHeight="1">
      <c r="A3271" s="301" t="s">
        <v>5277</v>
      </c>
      <c r="B3271" s="301" t="s">
        <v>5132</v>
      </c>
      <c r="C3271" s="316" t="s">
        <v>9330</v>
      </c>
      <c r="D3271" s="465" t="s">
        <v>436</v>
      </c>
      <c r="E3271" s="465" t="s">
        <v>6016</v>
      </c>
      <c r="F3271" s="469" t="str">
        <f t="shared" si="102"/>
        <v>other</v>
      </c>
      <c r="G3271" s="260">
        <v>0</v>
      </c>
      <c r="H3271" s="260">
        <v>0</v>
      </c>
      <c r="I3271" s="260">
        <v>0</v>
      </c>
      <c r="J3271" s="260">
        <v>1.0757565438295201E-2</v>
      </c>
      <c r="K3271" s="260">
        <v>1.07575654382889E-2</v>
      </c>
      <c r="L3271" s="301">
        <f t="shared" si="103"/>
        <v>3.8727235577840038E-2</v>
      </c>
      <c r="M3271" s="459">
        <f>IFERROR((Tableau1[[#This Row],[Scope 1
(kg CO2-eq)]]+Tableau1[[#This Row],[Scope 2 energy
(kg CO2-eq)]]+Tableau1[[#This Row],[Scope 2 Infrastructure
(kg CO2-eq)]])/Tableau1[[#This Row],[Total CO2-emissions
(kg CO2-eq)
for scope 3 use ]],"")</f>
        <v>0</v>
      </c>
      <c r="N3271" s="436" t="s">
        <v>436</v>
      </c>
      <c r="O3271" s="259">
        <v>3.6</v>
      </c>
      <c r="P3271" s="259" t="s">
        <v>5277</v>
      </c>
      <c r="Q3271" s="259" t="s">
        <v>5132</v>
      </c>
    </row>
    <row r="3272" spans="1:17" ht="21.75" customHeight="1">
      <c r="A3272" s="301" t="s">
        <v>5132</v>
      </c>
      <c r="B3272" s="301" t="s">
        <v>5209</v>
      </c>
      <c r="C3272" s="316" t="s">
        <v>9331</v>
      </c>
      <c r="D3272" s="465" t="s">
        <v>436</v>
      </c>
      <c r="E3272" s="465" t="s">
        <v>700</v>
      </c>
      <c r="F3272" s="469" t="str">
        <f t="shared" si="102"/>
        <v>CH</v>
      </c>
      <c r="G3272" s="260">
        <v>0</v>
      </c>
      <c r="H3272" s="260">
        <v>0</v>
      </c>
      <c r="I3272" s="260">
        <v>0</v>
      </c>
      <c r="J3272" s="260">
        <v>1.5971647582796001E-2</v>
      </c>
      <c r="K3272" s="260">
        <v>1.59716475763634E-2</v>
      </c>
      <c r="L3272" s="301">
        <f t="shared" si="103"/>
        <v>5.7497931274908244E-2</v>
      </c>
      <c r="M3272" s="459">
        <f>IFERROR((Tableau1[[#This Row],[Scope 1
(kg CO2-eq)]]+Tableau1[[#This Row],[Scope 2 energy
(kg CO2-eq)]]+Tableau1[[#This Row],[Scope 2 Infrastructure
(kg CO2-eq)]])/Tableau1[[#This Row],[Total CO2-emissions
(kg CO2-eq)
for scope 3 use ]],"")</f>
        <v>0</v>
      </c>
      <c r="N3272" s="436" t="s">
        <v>436</v>
      </c>
      <c r="O3272" s="259">
        <v>3.6</v>
      </c>
      <c r="P3272" s="259" t="s">
        <v>5132</v>
      </c>
      <c r="Q3272" s="259" t="s">
        <v>5209</v>
      </c>
    </row>
    <row r="3273" spans="1:17" ht="21.75" customHeight="1">
      <c r="A3273" s="301" t="s">
        <v>5132</v>
      </c>
      <c r="B3273" s="301" t="s">
        <v>5209</v>
      </c>
      <c r="C3273" s="316" t="s">
        <v>9332</v>
      </c>
      <c r="D3273" s="465" t="s">
        <v>436</v>
      </c>
      <c r="E3273" s="465" t="s">
        <v>700</v>
      </c>
      <c r="F3273" s="469" t="str">
        <f t="shared" si="102"/>
        <v>CH</v>
      </c>
      <c r="G3273" s="260">
        <v>0</v>
      </c>
      <c r="H3273" s="260">
        <v>0</v>
      </c>
      <c r="I3273" s="260">
        <v>0</v>
      </c>
      <c r="J3273" s="260">
        <v>1.5906259821538499E-2</v>
      </c>
      <c r="K3273" s="260">
        <v>1.5906259813794999E-2</v>
      </c>
      <c r="L3273" s="301">
        <f t="shared" si="103"/>
        <v>5.7262535329661995E-2</v>
      </c>
      <c r="M3273" s="459">
        <f>IFERROR((Tableau1[[#This Row],[Scope 1
(kg CO2-eq)]]+Tableau1[[#This Row],[Scope 2 energy
(kg CO2-eq)]]+Tableau1[[#This Row],[Scope 2 Infrastructure
(kg CO2-eq)]])/Tableau1[[#This Row],[Total CO2-emissions
(kg CO2-eq)
for scope 3 use ]],"")</f>
        <v>0</v>
      </c>
      <c r="N3273" s="436" t="s">
        <v>436</v>
      </c>
      <c r="O3273" s="259">
        <v>3.6</v>
      </c>
      <c r="P3273" s="259" t="s">
        <v>5132</v>
      </c>
      <c r="Q3273" s="259" t="s">
        <v>5209</v>
      </c>
    </row>
    <row r="3274" spans="1:17" ht="21.75" customHeight="1">
      <c r="A3274" s="301" t="s">
        <v>5132</v>
      </c>
      <c r="B3274" s="301" t="s">
        <v>5209</v>
      </c>
      <c r="C3274" s="316" t="s">
        <v>9333</v>
      </c>
      <c r="D3274" s="465" t="s">
        <v>436</v>
      </c>
      <c r="E3274" s="465" t="s">
        <v>700</v>
      </c>
      <c r="F3274" s="469" t="str">
        <f t="shared" si="102"/>
        <v>CH</v>
      </c>
      <c r="G3274" s="260">
        <v>0</v>
      </c>
      <c r="H3274" s="260">
        <v>0</v>
      </c>
      <c r="I3274" s="260">
        <v>0</v>
      </c>
      <c r="J3274" s="260">
        <v>1.4599205615594199E-2</v>
      </c>
      <c r="K3274" s="260">
        <v>1.4599205628750901E-2</v>
      </c>
      <c r="L3274" s="301">
        <f t="shared" si="103"/>
        <v>5.2557140263503242E-2</v>
      </c>
      <c r="M3274" s="459">
        <f>IFERROR((Tableau1[[#This Row],[Scope 1
(kg CO2-eq)]]+Tableau1[[#This Row],[Scope 2 energy
(kg CO2-eq)]]+Tableau1[[#This Row],[Scope 2 Infrastructure
(kg CO2-eq)]])/Tableau1[[#This Row],[Total CO2-emissions
(kg CO2-eq)
for scope 3 use ]],"")</f>
        <v>0</v>
      </c>
      <c r="N3274" s="436" t="s">
        <v>436</v>
      </c>
      <c r="O3274" s="259">
        <v>3.6</v>
      </c>
      <c r="P3274" s="259" t="s">
        <v>5132</v>
      </c>
      <c r="Q3274" s="259" t="s">
        <v>5209</v>
      </c>
    </row>
    <row r="3275" spans="1:17" ht="21.75" customHeight="1">
      <c r="A3275" s="301" t="s">
        <v>5132</v>
      </c>
      <c r="B3275" s="301" t="s">
        <v>5209</v>
      </c>
      <c r="C3275" s="316" t="s">
        <v>9334</v>
      </c>
      <c r="D3275" s="465" t="s">
        <v>436</v>
      </c>
      <c r="E3275" s="465" t="s">
        <v>700</v>
      </c>
      <c r="F3275" s="469" t="str">
        <f t="shared" si="102"/>
        <v>CH</v>
      </c>
      <c r="G3275" s="260">
        <v>0</v>
      </c>
      <c r="H3275" s="260">
        <v>0</v>
      </c>
      <c r="I3275" s="260">
        <v>0</v>
      </c>
      <c r="J3275" s="260">
        <v>1.46394202873082E-2</v>
      </c>
      <c r="K3275" s="260">
        <v>1.4639420311024101E-2</v>
      </c>
      <c r="L3275" s="301">
        <f t="shared" si="103"/>
        <v>5.2701913119686764E-2</v>
      </c>
      <c r="M3275" s="459">
        <f>IFERROR((Tableau1[[#This Row],[Scope 1
(kg CO2-eq)]]+Tableau1[[#This Row],[Scope 2 energy
(kg CO2-eq)]]+Tableau1[[#This Row],[Scope 2 Infrastructure
(kg CO2-eq)]])/Tableau1[[#This Row],[Total CO2-emissions
(kg CO2-eq)
for scope 3 use ]],"")</f>
        <v>0</v>
      </c>
      <c r="N3275" s="436" t="s">
        <v>436</v>
      </c>
      <c r="O3275" s="259">
        <v>3.6</v>
      </c>
      <c r="P3275" s="259" t="s">
        <v>5132</v>
      </c>
      <c r="Q3275" s="259" t="s">
        <v>5209</v>
      </c>
    </row>
    <row r="3276" spans="1:17" ht="21.75" customHeight="1">
      <c r="A3276" s="301" t="s">
        <v>5132</v>
      </c>
      <c r="B3276" s="301" t="s">
        <v>5209</v>
      </c>
      <c r="C3276" s="316" t="s">
        <v>9335</v>
      </c>
      <c r="D3276" s="465" t="s">
        <v>436</v>
      </c>
      <c r="E3276" s="465" t="s">
        <v>700</v>
      </c>
      <c r="F3276" s="469" t="str">
        <f t="shared" si="102"/>
        <v>CH</v>
      </c>
      <c r="G3276" s="260">
        <v>0</v>
      </c>
      <c r="H3276" s="260">
        <v>0</v>
      </c>
      <c r="I3276" s="260">
        <v>0</v>
      </c>
      <c r="J3276" s="260">
        <v>1.14474357484894E-2</v>
      </c>
      <c r="K3276" s="260">
        <v>1.14474357658914E-2</v>
      </c>
      <c r="L3276" s="301">
        <f t="shared" si="103"/>
        <v>4.121076875720904E-2</v>
      </c>
      <c r="M3276" s="459">
        <f>IFERROR((Tableau1[[#This Row],[Scope 1
(kg CO2-eq)]]+Tableau1[[#This Row],[Scope 2 energy
(kg CO2-eq)]]+Tableau1[[#This Row],[Scope 2 Infrastructure
(kg CO2-eq)]])/Tableau1[[#This Row],[Total CO2-emissions
(kg CO2-eq)
for scope 3 use ]],"")</f>
        <v>0</v>
      </c>
      <c r="N3276" s="436" t="s">
        <v>436</v>
      </c>
      <c r="O3276" s="259">
        <v>3.6</v>
      </c>
      <c r="P3276" s="259" t="s">
        <v>5132</v>
      </c>
      <c r="Q3276" s="259" t="s">
        <v>5209</v>
      </c>
    </row>
    <row r="3277" spans="1:17" ht="21.75" customHeight="1">
      <c r="A3277" s="301" t="s">
        <v>5132</v>
      </c>
      <c r="B3277" s="301" t="s">
        <v>5209</v>
      </c>
      <c r="C3277" s="316" t="s">
        <v>9336</v>
      </c>
      <c r="D3277" s="465" t="s">
        <v>436</v>
      </c>
      <c r="E3277" s="465" t="s">
        <v>700</v>
      </c>
      <c r="F3277" s="469" t="str">
        <f t="shared" si="102"/>
        <v>CH</v>
      </c>
      <c r="G3277" s="260">
        <v>0</v>
      </c>
      <c r="H3277" s="260">
        <v>0</v>
      </c>
      <c r="I3277" s="260">
        <v>0</v>
      </c>
      <c r="J3277" s="260">
        <v>1.1381155825289599E-2</v>
      </c>
      <c r="K3277" s="260">
        <v>1.138115582857E-2</v>
      </c>
      <c r="L3277" s="301">
        <f t="shared" si="103"/>
        <v>4.0972160982852002E-2</v>
      </c>
      <c r="M3277" s="459">
        <f>IFERROR((Tableau1[[#This Row],[Scope 1
(kg CO2-eq)]]+Tableau1[[#This Row],[Scope 2 energy
(kg CO2-eq)]]+Tableau1[[#This Row],[Scope 2 Infrastructure
(kg CO2-eq)]])/Tableau1[[#This Row],[Total CO2-emissions
(kg CO2-eq)
for scope 3 use ]],"")</f>
        <v>0</v>
      </c>
      <c r="N3277" s="436" t="s">
        <v>436</v>
      </c>
      <c r="O3277" s="259">
        <v>3.6</v>
      </c>
      <c r="P3277" s="259" t="s">
        <v>5132</v>
      </c>
      <c r="Q3277" s="259" t="s">
        <v>5209</v>
      </c>
    </row>
    <row r="3278" spans="1:17" ht="21.75" customHeight="1">
      <c r="A3278" s="301" t="s">
        <v>5132</v>
      </c>
      <c r="B3278" s="301" t="s">
        <v>5209</v>
      </c>
      <c r="C3278" s="316" t="s">
        <v>9337</v>
      </c>
      <c r="D3278" s="465" t="s">
        <v>436</v>
      </c>
      <c r="E3278" s="465" t="s">
        <v>700</v>
      </c>
      <c r="F3278" s="469" t="str">
        <f t="shared" si="102"/>
        <v>CH</v>
      </c>
      <c r="G3278" s="260">
        <v>0</v>
      </c>
      <c r="H3278" s="260">
        <v>0</v>
      </c>
      <c r="I3278" s="260">
        <v>0</v>
      </c>
      <c r="J3278" s="260">
        <v>1.4002506304532E-2</v>
      </c>
      <c r="K3278" s="260">
        <v>1.4002506304399301E-2</v>
      </c>
      <c r="L3278" s="301">
        <f t="shared" si="103"/>
        <v>5.0409022695837483E-2</v>
      </c>
      <c r="M3278" s="459">
        <f>IFERROR((Tableau1[[#This Row],[Scope 1
(kg CO2-eq)]]+Tableau1[[#This Row],[Scope 2 energy
(kg CO2-eq)]]+Tableau1[[#This Row],[Scope 2 Infrastructure
(kg CO2-eq)]])/Tableau1[[#This Row],[Total CO2-emissions
(kg CO2-eq)
for scope 3 use ]],"")</f>
        <v>0</v>
      </c>
      <c r="N3278" s="436" t="s">
        <v>436</v>
      </c>
      <c r="O3278" s="259">
        <v>3.6</v>
      </c>
      <c r="P3278" s="259" t="s">
        <v>5132</v>
      </c>
      <c r="Q3278" s="259" t="s">
        <v>5209</v>
      </c>
    </row>
    <row r="3279" spans="1:17" ht="21.75" customHeight="1">
      <c r="A3279" s="301" t="s">
        <v>5132</v>
      </c>
      <c r="B3279" s="301" t="s">
        <v>5209</v>
      </c>
      <c r="C3279" s="316" t="s">
        <v>9338</v>
      </c>
      <c r="D3279" s="465" t="s">
        <v>436</v>
      </c>
      <c r="E3279" s="465" t="s">
        <v>700</v>
      </c>
      <c r="F3279" s="469" t="str">
        <f t="shared" si="102"/>
        <v>CH</v>
      </c>
      <c r="G3279" s="260">
        <v>0</v>
      </c>
      <c r="H3279" s="260">
        <v>0</v>
      </c>
      <c r="I3279" s="260">
        <v>0</v>
      </c>
      <c r="J3279" s="260">
        <v>1.9298949211919499E-2</v>
      </c>
      <c r="K3279" s="260">
        <v>1.9298949211784201E-2</v>
      </c>
      <c r="L3279" s="301">
        <f t="shared" si="103"/>
        <v>6.9476217162423123E-2</v>
      </c>
      <c r="M3279" s="459">
        <f>IFERROR((Tableau1[[#This Row],[Scope 1
(kg CO2-eq)]]+Tableau1[[#This Row],[Scope 2 energy
(kg CO2-eq)]]+Tableau1[[#This Row],[Scope 2 Infrastructure
(kg CO2-eq)]])/Tableau1[[#This Row],[Total CO2-emissions
(kg CO2-eq)
for scope 3 use ]],"")</f>
        <v>0</v>
      </c>
      <c r="N3279" s="436" t="s">
        <v>436</v>
      </c>
      <c r="O3279" s="259">
        <v>3.6</v>
      </c>
      <c r="P3279" s="259" t="s">
        <v>5132</v>
      </c>
      <c r="Q3279" s="259" t="s">
        <v>5209</v>
      </c>
    </row>
    <row r="3280" spans="1:17" ht="21.75" customHeight="1">
      <c r="A3280" s="301" t="s">
        <v>5132</v>
      </c>
      <c r="B3280" s="301" t="s">
        <v>5209</v>
      </c>
      <c r="C3280" s="316" t="s">
        <v>9339</v>
      </c>
      <c r="D3280" s="465" t="s">
        <v>436</v>
      </c>
      <c r="E3280" s="465" t="s">
        <v>700</v>
      </c>
      <c r="F3280" s="469" t="str">
        <f t="shared" si="102"/>
        <v>CH</v>
      </c>
      <c r="G3280" s="260">
        <v>0</v>
      </c>
      <c r="H3280" s="260">
        <v>0</v>
      </c>
      <c r="I3280" s="260">
        <v>0</v>
      </c>
      <c r="J3280" s="260">
        <v>7.6867553617756797E-3</v>
      </c>
      <c r="K3280" s="260">
        <v>7.6867553891396502E-3</v>
      </c>
      <c r="L3280" s="301">
        <f t="shared" si="103"/>
        <v>2.7672319400902742E-2</v>
      </c>
      <c r="M3280" s="459">
        <f>IFERROR((Tableau1[[#This Row],[Scope 1
(kg CO2-eq)]]+Tableau1[[#This Row],[Scope 2 energy
(kg CO2-eq)]]+Tableau1[[#This Row],[Scope 2 Infrastructure
(kg CO2-eq)]])/Tableau1[[#This Row],[Total CO2-emissions
(kg CO2-eq)
for scope 3 use ]],"")</f>
        <v>0</v>
      </c>
      <c r="N3280" s="436" t="s">
        <v>436</v>
      </c>
      <c r="O3280" s="259">
        <v>3.6</v>
      </c>
      <c r="P3280" s="259" t="s">
        <v>5132</v>
      </c>
      <c r="Q3280" s="259" t="s">
        <v>5209</v>
      </c>
    </row>
    <row r="3281" spans="1:17" ht="21.75" customHeight="1">
      <c r="A3281" s="301" t="s">
        <v>5132</v>
      </c>
      <c r="B3281" s="301" t="s">
        <v>5209</v>
      </c>
      <c r="C3281" s="316" t="s">
        <v>9340</v>
      </c>
      <c r="D3281" s="465" t="s">
        <v>436</v>
      </c>
      <c r="E3281" s="465" t="s">
        <v>700</v>
      </c>
      <c r="F3281" s="469" t="str">
        <f t="shared" si="102"/>
        <v>CH</v>
      </c>
      <c r="G3281" s="260">
        <v>0</v>
      </c>
      <c r="H3281" s="260">
        <v>0</v>
      </c>
      <c r="I3281" s="260">
        <v>0</v>
      </c>
      <c r="J3281" s="260">
        <v>7.6532473289336296E-3</v>
      </c>
      <c r="K3281" s="260">
        <v>7.65324732426501E-3</v>
      </c>
      <c r="L3281" s="301">
        <f t="shared" si="103"/>
        <v>2.7551690367354036E-2</v>
      </c>
      <c r="M3281" s="459">
        <f>IFERROR((Tableau1[[#This Row],[Scope 1
(kg CO2-eq)]]+Tableau1[[#This Row],[Scope 2 energy
(kg CO2-eq)]]+Tableau1[[#This Row],[Scope 2 Infrastructure
(kg CO2-eq)]])/Tableau1[[#This Row],[Total CO2-emissions
(kg CO2-eq)
for scope 3 use ]],"")</f>
        <v>0</v>
      </c>
      <c r="N3281" s="436" t="s">
        <v>436</v>
      </c>
      <c r="O3281" s="259">
        <v>3.6</v>
      </c>
      <c r="P3281" s="259" t="s">
        <v>5132</v>
      </c>
      <c r="Q3281" s="259" t="s">
        <v>5209</v>
      </c>
    </row>
    <row r="3282" spans="1:17" ht="21.75" customHeight="1">
      <c r="A3282" s="301" t="s">
        <v>5132</v>
      </c>
      <c r="B3282" s="301" t="s">
        <v>5209</v>
      </c>
      <c r="C3282" s="316" t="s">
        <v>9341</v>
      </c>
      <c r="D3282" s="465" t="s">
        <v>436</v>
      </c>
      <c r="E3282" s="465" t="s">
        <v>700</v>
      </c>
      <c r="F3282" s="469" t="str">
        <f t="shared" si="102"/>
        <v>CH</v>
      </c>
      <c r="G3282" s="260">
        <v>0</v>
      </c>
      <c r="H3282" s="260">
        <v>0</v>
      </c>
      <c r="I3282" s="260">
        <v>0</v>
      </c>
      <c r="J3282" s="260">
        <v>9.1009665645892298E-3</v>
      </c>
      <c r="K3282" s="260">
        <v>9.1009665670858195E-3</v>
      </c>
      <c r="L3282" s="301">
        <f t="shared" si="103"/>
        <v>3.2763479641508948E-2</v>
      </c>
      <c r="M3282" s="459">
        <f>IFERROR((Tableau1[[#This Row],[Scope 1
(kg CO2-eq)]]+Tableau1[[#This Row],[Scope 2 energy
(kg CO2-eq)]]+Tableau1[[#This Row],[Scope 2 Infrastructure
(kg CO2-eq)]])/Tableau1[[#This Row],[Total CO2-emissions
(kg CO2-eq)
for scope 3 use ]],"")</f>
        <v>0</v>
      </c>
      <c r="N3282" s="436" t="s">
        <v>436</v>
      </c>
      <c r="O3282" s="259">
        <v>3.6</v>
      </c>
      <c r="P3282" s="259" t="s">
        <v>5132</v>
      </c>
      <c r="Q3282" s="259" t="s">
        <v>5209</v>
      </c>
    </row>
    <row r="3283" spans="1:17" ht="21.75" customHeight="1">
      <c r="A3283" s="301" t="s">
        <v>5132</v>
      </c>
      <c r="B3283" s="301" t="s">
        <v>5209</v>
      </c>
      <c r="C3283" s="316" t="s">
        <v>9342</v>
      </c>
      <c r="D3283" s="465" t="s">
        <v>436</v>
      </c>
      <c r="E3283" s="465" t="s">
        <v>700</v>
      </c>
      <c r="F3283" s="469" t="str">
        <f t="shared" si="102"/>
        <v>CH</v>
      </c>
      <c r="G3283" s="260">
        <v>0</v>
      </c>
      <c r="H3283" s="260">
        <v>0</v>
      </c>
      <c r="I3283" s="260">
        <v>0</v>
      </c>
      <c r="J3283" s="260">
        <v>1.0249048306756299E-2</v>
      </c>
      <c r="K3283" s="260">
        <v>1.0249048328082801E-2</v>
      </c>
      <c r="L3283" s="301">
        <f t="shared" si="103"/>
        <v>3.6896573981098087E-2</v>
      </c>
      <c r="M3283" s="459">
        <f>IFERROR((Tableau1[[#This Row],[Scope 1
(kg CO2-eq)]]+Tableau1[[#This Row],[Scope 2 energy
(kg CO2-eq)]]+Tableau1[[#This Row],[Scope 2 Infrastructure
(kg CO2-eq)]])/Tableau1[[#This Row],[Total CO2-emissions
(kg CO2-eq)
for scope 3 use ]],"")</f>
        <v>0</v>
      </c>
      <c r="N3283" s="436" t="s">
        <v>436</v>
      </c>
      <c r="O3283" s="259">
        <v>3.6</v>
      </c>
      <c r="P3283" s="259" t="s">
        <v>5132</v>
      </c>
      <c r="Q3283" s="259" t="s">
        <v>5209</v>
      </c>
    </row>
    <row r="3284" spans="1:17" ht="21.75" customHeight="1">
      <c r="A3284" s="301" t="s">
        <v>5132</v>
      </c>
      <c r="B3284" s="301" t="s">
        <v>5209</v>
      </c>
      <c r="C3284" s="316" t="s">
        <v>9343</v>
      </c>
      <c r="D3284" s="465" t="s">
        <v>436</v>
      </c>
      <c r="E3284" s="465" t="s">
        <v>700</v>
      </c>
      <c r="F3284" s="469" t="str">
        <f t="shared" si="102"/>
        <v>CH</v>
      </c>
      <c r="G3284" s="260">
        <v>0</v>
      </c>
      <c r="H3284" s="260">
        <v>0</v>
      </c>
      <c r="I3284" s="260">
        <v>0</v>
      </c>
      <c r="J3284" s="260">
        <v>1.03548430701153E-2</v>
      </c>
      <c r="K3284" s="260">
        <v>1.0354843076778201E-2</v>
      </c>
      <c r="L3284" s="301">
        <f t="shared" si="103"/>
        <v>3.7277435076401522E-2</v>
      </c>
      <c r="M3284" s="459">
        <f>IFERROR((Tableau1[[#This Row],[Scope 1
(kg CO2-eq)]]+Tableau1[[#This Row],[Scope 2 energy
(kg CO2-eq)]]+Tableau1[[#This Row],[Scope 2 Infrastructure
(kg CO2-eq)]])/Tableau1[[#This Row],[Total CO2-emissions
(kg CO2-eq)
for scope 3 use ]],"")</f>
        <v>0</v>
      </c>
      <c r="N3284" s="436" t="s">
        <v>436</v>
      </c>
      <c r="O3284" s="259">
        <v>3.6</v>
      </c>
      <c r="P3284" s="259" t="s">
        <v>5132</v>
      </c>
      <c r="Q3284" s="259" t="s">
        <v>5209</v>
      </c>
    </row>
    <row r="3285" spans="1:17" ht="21.75" customHeight="1">
      <c r="A3285" s="301" t="s">
        <v>5132</v>
      </c>
      <c r="B3285" s="301" t="s">
        <v>5209</v>
      </c>
      <c r="C3285" s="316" t="s">
        <v>9344</v>
      </c>
      <c r="D3285" s="465" t="s">
        <v>436</v>
      </c>
      <c r="E3285" s="465" t="s">
        <v>700</v>
      </c>
      <c r="F3285" s="469" t="str">
        <f t="shared" si="102"/>
        <v>CH</v>
      </c>
      <c r="G3285" s="260">
        <v>0</v>
      </c>
      <c r="H3285" s="260">
        <v>0</v>
      </c>
      <c r="I3285" s="260">
        <v>0</v>
      </c>
      <c r="J3285" s="260">
        <v>1.1228481453685501E-2</v>
      </c>
      <c r="K3285" s="260">
        <v>1.12284814634343E-2</v>
      </c>
      <c r="L3285" s="301">
        <f t="shared" si="103"/>
        <v>4.0422533268363481E-2</v>
      </c>
      <c r="M3285" s="459">
        <f>IFERROR((Tableau1[[#This Row],[Scope 1
(kg CO2-eq)]]+Tableau1[[#This Row],[Scope 2 energy
(kg CO2-eq)]]+Tableau1[[#This Row],[Scope 2 Infrastructure
(kg CO2-eq)]])/Tableau1[[#This Row],[Total CO2-emissions
(kg CO2-eq)
for scope 3 use ]],"")</f>
        <v>0</v>
      </c>
      <c r="N3285" s="436" t="s">
        <v>436</v>
      </c>
      <c r="O3285" s="259">
        <v>3.6</v>
      </c>
      <c r="P3285" s="259" t="s">
        <v>5132</v>
      </c>
      <c r="Q3285" s="259" t="s">
        <v>5209</v>
      </c>
    </row>
    <row r="3286" spans="1:17" ht="21.75" customHeight="1">
      <c r="A3286" s="301" t="s">
        <v>5132</v>
      </c>
      <c r="B3286" s="301" t="s">
        <v>5209</v>
      </c>
      <c r="C3286" s="316" t="s">
        <v>9345</v>
      </c>
      <c r="D3286" s="465" t="s">
        <v>436</v>
      </c>
      <c r="E3286" s="465" t="s">
        <v>700</v>
      </c>
      <c r="F3286" s="469" t="str">
        <f t="shared" si="102"/>
        <v>CH</v>
      </c>
      <c r="G3286" s="260">
        <v>0</v>
      </c>
      <c r="H3286" s="260">
        <v>0</v>
      </c>
      <c r="I3286" s="260">
        <v>0</v>
      </c>
      <c r="J3286" s="260">
        <v>1.35465417884923E-2</v>
      </c>
      <c r="K3286" s="260">
        <v>1.35465417883731E-2</v>
      </c>
      <c r="L3286" s="301">
        <f t="shared" si="103"/>
        <v>4.876755043814316E-2</v>
      </c>
      <c r="M3286" s="459">
        <f>IFERROR((Tableau1[[#This Row],[Scope 1
(kg CO2-eq)]]+Tableau1[[#This Row],[Scope 2 energy
(kg CO2-eq)]]+Tableau1[[#This Row],[Scope 2 Infrastructure
(kg CO2-eq)]])/Tableau1[[#This Row],[Total CO2-emissions
(kg CO2-eq)
for scope 3 use ]],"")</f>
        <v>0</v>
      </c>
      <c r="N3286" s="436" t="s">
        <v>436</v>
      </c>
      <c r="O3286" s="259">
        <v>3.6</v>
      </c>
      <c r="P3286" s="259" t="s">
        <v>5132</v>
      </c>
      <c r="Q3286" s="259" t="s">
        <v>5209</v>
      </c>
    </row>
    <row r="3287" spans="1:17" ht="21.75" customHeight="1">
      <c r="A3287" s="301" t="s">
        <v>5132</v>
      </c>
      <c r="B3287" s="301" t="s">
        <v>5209</v>
      </c>
      <c r="C3287" s="316" t="s">
        <v>9346</v>
      </c>
      <c r="D3287" s="465" t="s">
        <v>436</v>
      </c>
      <c r="E3287" s="465" t="s">
        <v>700</v>
      </c>
      <c r="F3287" s="469" t="str">
        <f t="shared" si="102"/>
        <v>CH</v>
      </c>
      <c r="G3287" s="260">
        <v>0</v>
      </c>
      <c r="H3287" s="260">
        <v>0</v>
      </c>
      <c r="I3287" s="260">
        <v>0</v>
      </c>
      <c r="J3287" s="260">
        <v>1.5206158560104001E-2</v>
      </c>
      <c r="K3287" s="260">
        <v>1.52061585600799E-2</v>
      </c>
      <c r="L3287" s="301">
        <f t="shared" si="103"/>
        <v>5.4742170816287641E-2</v>
      </c>
      <c r="M3287" s="459">
        <f>IFERROR((Tableau1[[#This Row],[Scope 1
(kg CO2-eq)]]+Tableau1[[#This Row],[Scope 2 energy
(kg CO2-eq)]]+Tableau1[[#This Row],[Scope 2 Infrastructure
(kg CO2-eq)]])/Tableau1[[#This Row],[Total CO2-emissions
(kg CO2-eq)
for scope 3 use ]],"")</f>
        <v>0</v>
      </c>
      <c r="N3287" s="436" t="s">
        <v>436</v>
      </c>
      <c r="O3287" s="259">
        <v>3.6</v>
      </c>
      <c r="P3287" s="259" t="s">
        <v>5132</v>
      </c>
      <c r="Q3287" s="259" t="s">
        <v>5209</v>
      </c>
    </row>
    <row r="3288" spans="1:17" ht="21.75" customHeight="1">
      <c r="A3288" s="301" t="s">
        <v>5132</v>
      </c>
      <c r="B3288" s="301" t="s">
        <v>5209</v>
      </c>
      <c r="C3288" s="316" t="s">
        <v>9347</v>
      </c>
      <c r="D3288" s="465" t="s">
        <v>436</v>
      </c>
      <c r="E3288" s="465" t="s">
        <v>700</v>
      </c>
      <c r="F3288" s="469" t="str">
        <f t="shared" si="102"/>
        <v>CH</v>
      </c>
      <c r="G3288" s="260">
        <v>0</v>
      </c>
      <c r="H3288" s="260">
        <v>0</v>
      </c>
      <c r="I3288" s="260">
        <v>0</v>
      </c>
      <c r="J3288" s="260">
        <v>1.0372605260210501E-2</v>
      </c>
      <c r="K3288" s="260">
        <v>1.03726052700718E-2</v>
      </c>
      <c r="L3288" s="301">
        <f t="shared" si="103"/>
        <v>3.7341378972258484E-2</v>
      </c>
      <c r="M3288" s="459">
        <f>IFERROR((Tableau1[[#This Row],[Scope 1
(kg CO2-eq)]]+Tableau1[[#This Row],[Scope 2 energy
(kg CO2-eq)]]+Tableau1[[#This Row],[Scope 2 Infrastructure
(kg CO2-eq)]])/Tableau1[[#This Row],[Total CO2-emissions
(kg CO2-eq)
for scope 3 use ]],"")</f>
        <v>0</v>
      </c>
      <c r="N3288" s="436" t="s">
        <v>436</v>
      </c>
      <c r="O3288" s="259">
        <v>3.6</v>
      </c>
      <c r="P3288" s="259" t="s">
        <v>5132</v>
      </c>
      <c r="Q3288" s="259" t="s">
        <v>5209</v>
      </c>
    </row>
    <row r="3289" spans="1:17" ht="21.75" customHeight="1">
      <c r="A3289" s="301" t="s">
        <v>5132</v>
      </c>
      <c r="B3289" s="301" t="s">
        <v>5209</v>
      </c>
      <c r="C3289" s="316" t="s">
        <v>9348</v>
      </c>
      <c r="D3289" s="465" t="s">
        <v>436</v>
      </c>
      <c r="E3289" s="465" t="s">
        <v>700</v>
      </c>
      <c r="F3289" s="469" t="str">
        <f t="shared" si="102"/>
        <v>CH</v>
      </c>
      <c r="G3289" s="260">
        <v>0</v>
      </c>
      <c r="H3289" s="260">
        <v>0</v>
      </c>
      <c r="I3289" s="260">
        <v>0</v>
      </c>
      <c r="J3289" s="260">
        <v>1.1179019768246199E-2</v>
      </c>
      <c r="K3289" s="260">
        <v>1.11790197745321E-2</v>
      </c>
      <c r="L3289" s="301">
        <f t="shared" si="103"/>
        <v>4.0244471188315561E-2</v>
      </c>
      <c r="M3289" s="459">
        <f>IFERROR((Tableau1[[#This Row],[Scope 1
(kg CO2-eq)]]+Tableau1[[#This Row],[Scope 2 energy
(kg CO2-eq)]]+Tableau1[[#This Row],[Scope 2 Infrastructure
(kg CO2-eq)]])/Tableau1[[#This Row],[Total CO2-emissions
(kg CO2-eq)
for scope 3 use ]],"")</f>
        <v>0</v>
      </c>
      <c r="N3289" s="436" t="s">
        <v>436</v>
      </c>
      <c r="O3289" s="259">
        <v>3.6</v>
      </c>
      <c r="P3289" s="259" t="s">
        <v>5132</v>
      </c>
      <c r="Q3289" s="259" t="s">
        <v>5209</v>
      </c>
    </row>
    <row r="3290" spans="1:17" ht="21.75" customHeight="1">
      <c r="A3290" s="301" t="s">
        <v>5277</v>
      </c>
      <c r="B3290" s="301" t="s">
        <v>5132</v>
      </c>
      <c r="C3290" s="316" t="s">
        <v>9349</v>
      </c>
      <c r="D3290" s="465" t="s">
        <v>436</v>
      </c>
      <c r="E3290" s="465" t="s">
        <v>6016</v>
      </c>
      <c r="F3290" s="469" t="str">
        <f t="shared" si="102"/>
        <v>other</v>
      </c>
      <c r="G3290" s="260">
        <v>0</v>
      </c>
      <c r="H3290" s="260">
        <v>0</v>
      </c>
      <c r="I3290" s="260">
        <v>0</v>
      </c>
      <c r="J3290" s="260">
        <v>1.06287629661743E-2</v>
      </c>
      <c r="K3290" s="260">
        <v>1.0628762966146101E-2</v>
      </c>
      <c r="L3290" s="301">
        <f t="shared" si="103"/>
        <v>3.8263546678125961E-2</v>
      </c>
      <c r="M3290" s="459">
        <f>IFERROR((Tableau1[[#This Row],[Scope 1
(kg CO2-eq)]]+Tableau1[[#This Row],[Scope 2 energy
(kg CO2-eq)]]+Tableau1[[#This Row],[Scope 2 Infrastructure
(kg CO2-eq)]])/Tableau1[[#This Row],[Total CO2-emissions
(kg CO2-eq)
for scope 3 use ]],"")</f>
        <v>0</v>
      </c>
      <c r="N3290" s="436" t="s">
        <v>436</v>
      </c>
      <c r="O3290" s="259">
        <v>3.6</v>
      </c>
      <c r="P3290" s="259" t="s">
        <v>5277</v>
      </c>
      <c r="Q3290" s="259" t="s">
        <v>5132</v>
      </c>
    </row>
    <row r="3291" spans="1:17" ht="21.75" customHeight="1">
      <c r="A3291" s="301" t="s">
        <v>5277</v>
      </c>
      <c r="B3291" s="301" t="s">
        <v>5132</v>
      </c>
      <c r="C3291" s="316" t="s">
        <v>9350</v>
      </c>
      <c r="D3291" s="465" t="s">
        <v>436</v>
      </c>
      <c r="E3291" s="465" t="s">
        <v>700</v>
      </c>
      <c r="F3291" s="469" t="str">
        <f t="shared" si="102"/>
        <v>CH</v>
      </c>
      <c r="G3291" s="260">
        <v>0</v>
      </c>
      <c r="H3291" s="260">
        <v>0</v>
      </c>
      <c r="I3291" s="260">
        <v>0</v>
      </c>
      <c r="J3291" s="260">
        <v>1.4288934212160501E-2</v>
      </c>
      <c r="K3291" s="260">
        <v>1.4288934221802401E-2</v>
      </c>
      <c r="L3291" s="301">
        <f t="shared" si="103"/>
        <v>5.1440163198488646E-2</v>
      </c>
      <c r="M3291" s="459">
        <f>IFERROR((Tableau1[[#This Row],[Scope 1
(kg CO2-eq)]]+Tableau1[[#This Row],[Scope 2 energy
(kg CO2-eq)]]+Tableau1[[#This Row],[Scope 2 Infrastructure
(kg CO2-eq)]])/Tableau1[[#This Row],[Total CO2-emissions
(kg CO2-eq)
for scope 3 use ]],"")</f>
        <v>0</v>
      </c>
      <c r="N3291" s="436" t="s">
        <v>436</v>
      </c>
      <c r="O3291" s="259">
        <v>3.6</v>
      </c>
      <c r="P3291" s="259" t="s">
        <v>5277</v>
      </c>
      <c r="Q3291" s="259" t="s">
        <v>5132</v>
      </c>
    </row>
    <row r="3292" spans="1:17" ht="21.75" customHeight="1">
      <c r="A3292" s="301" t="s">
        <v>5277</v>
      </c>
      <c r="B3292" s="301" t="s">
        <v>5132</v>
      </c>
      <c r="C3292" s="316" t="s">
        <v>9351</v>
      </c>
      <c r="D3292" s="465" t="s">
        <v>436</v>
      </c>
      <c r="E3292" s="465" t="s">
        <v>6018</v>
      </c>
      <c r="F3292" s="469" t="str">
        <f t="shared" si="102"/>
        <v>other</v>
      </c>
      <c r="G3292" s="260">
        <v>0</v>
      </c>
      <c r="H3292" s="260">
        <v>0</v>
      </c>
      <c r="I3292" s="260">
        <v>0</v>
      </c>
      <c r="J3292" s="260">
        <v>7.2340906219724799E-3</v>
      </c>
      <c r="K3292" s="260">
        <v>7.2340906219728798E-3</v>
      </c>
      <c r="L3292" s="301">
        <f t="shared" si="103"/>
        <v>2.6042726239102369E-2</v>
      </c>
      <c r="M3292" s="459">
        <f>IFERROR((Tableau1[[#This Row],[Scope 1
(kg CO2-eq)]]+Tableau1[[#This Row],[Scope 2 energy
(kg CO2-eq)]]+Tableau1[[#This Row],[Scope 2 Infrastructure
(kg CO2-eq)]])/Tableau1[[#This Row],[Total CO2-emissions
(kg CO2-eq)
for scope 3 use ]],"")</f>
        <v>0</v>
      </c>
      <c r="N3292" s="436" t="s">
        <v>436</v>
      </c>
      <c r="O3292" s="259">
        <v>3.6</v>
      </c>
      <c r="P3292" s="259" t="s">
        <v>5277</v>
      </c>
      <c r="Q3292" s="259" t="s">
        <v>5132</v>
      </c>
    </row>
    <row r="3293" spans="1:17" ht="21.75" customHeight="1">
      <c r="A3293" s="301" t="s">
        <v>5277</v>
      </c>
      <c r="B3293" s="301" t="s">
        <v>5132</v>
      </c>
      <c r="C3293" s="316" t="s">
        <v>9352</v>
      </c>
      <c r="D3293" s="465" t="s">
        <v>436</v>
      </c>
      <c r="E3293" s="465" t="s">
        <v>6018</v>
      </c>
      <c r="F3293" s="469" t="str">
        <f t="shared" si="102"/>
        <v>other</v>
      </c>
      <c r="G3293" s="260">
        <v>0</v>
      </c>
      <c r="H3293" s="260">
        <v>0</v>
      </c>
      <c r="I3293" s="260">
        <v>0</v>
      </c>
      <c r="J3293" s="260">
        <v>7.2331253681305E-3</v>
      </c>
      <c r="K3293" s="260">
        <v>7.2331253681276499E-3</v>
      </c>
      <c r="L3293" s="301">
        <f t="shared" si="103"/>
        <v>2.6039251325259541E-2</v>
      </c>
      <c r="M3293" s="459">
        <f>IFERROR((Tableau1[[#This Row],[Scope 1
(kg CO2-eq)]]+Tableau1[[#This Row],[Scope 2 energy
(kg CO2-eq)]]+Tableau1[[#This Row],[Scope 2 Infrastructure
(kg CO2-eq)]])/Tableau1[[#This Row],[Total CO2-emissions
(kg CO2-eq)
for scope 3 use ]],"")</f>
        <v>0</v>
      </c>
      <c r="N3293" s="436" t="s">
        <v>436</v>
      </c>
      <c r="O3293" s="259">
        <v>3.6</v>
      </c>
      <c r="P3293" s="259" t="s">
        <v>5277</v>
      </c>
      <c r="Q3293" s="259" t="s">
        <v>5132</v>
      </c>
    </row>
    <row r="3294" spans="1:17" ht="21.75" customHeight="1">
      <c r="A3294" s="301" t="s">
        <v>5277</v>
      </c>
      <c r="B3294" s="301" t="s">
        <v>5132</v>
      </c>
      <c r="C3294" s="316" t="s">
        <v>9353</v>
      </c>
      <c r="D3294" s="465" t="s">
        <v>436</v>
      </c>
      <c r="E3294" s="465" t="s">
        <v>700</v>
      </c>
      <c r="F3294" s="469" t="str">
        <f t="shared" si="102"/>
        <v>CH</v>
      </c>
      <c r="G3294" s="260">
        <v>0</v>
      </c>
      <c r="H3294" s="260">
        <v>0</v>
      </c>
      <c r="I3294" s="260">
        <v>0</v>
      </c>
      <c r="J3294" s="260">
        <v>8.3324453493830806E-3</v>
      </c>
      <c r="K3294" s="260">
        <v>8.3324453350301694E-3</v>
      </c>
      <c r="L3294" s="301">
        <f t="shared" si="103"/>
        <v>2.9996803206108612E-2</v>
      </c>
      <c r="M3294" s="459">
        <f>IFERROR((Tableau1[[#This Row],[Scope 1
(kg CO2-eq)]]+Tableau1[[#This Row],[Scope 2 energy
(kg CO2-eq)]]+Tableau1[[#This Row],[Scope 2 Infrastructure
(kg CO2-eq)]])/Tableau1[[#This Row],[Total CO2-emissions
(kg CO2-eq)
for scope 3 use ]],"")</f>
        <v>0</v>
      </c>
      <c r="N3294" s="436" t="s">
        <v>436</v>
      </c>
      <c r="O3294" s="259">
        <v>3.6</v>
      </c>
      <c r="P3294" s="259" t="s">
        <v>5277</v>
      </c>
      <c r="Q3294" s="259" t="s">
        <v>5132</v>
      </c>
    </row>
    <row r="3295" spans="1:17" ht="21.75" customHeight="1">
      <c r="A3295" s="301" t="s">
        <v>5277</v>
      </c>
      <c r="B3295" s="301" t="s">
        <v>5132</v>
      </c>
      <c r="C3295" s="316" t="s">
        <v>9354</v>
      </c>
      <c r="D3295" s="465" t="s">
        <v>436</v>
      </c>
      <c r="E3295" s="465" t="s">
        <v>700</v>
      </c>
      <c r="F3295" s="469" t="str">
        <f t="shared" si="102"/>
        <v>CH</v>
      </c>
      <c r="G3295" s="260">
        <v>0</v>
      </c>
      <c r="H3295" s="260">
        <v>0</v>
      </c>
      <c r="I3295" s="260">
        <v>0</v>
      </c>
      <c r="J3295" s="260">
        <v>9.30684616186391E-3</v>
      </c>
      <c r="K3295" s="260">
        <v>9.3068461423665393E-3</v>
      </c>
      <c r="L3295" s="301">
        <f t="shared" si="103"/>
        <v>3.3504646112519541E-2</v>
      </c>
      <c r="M3295" s="459">
        <f>IFERROR((Tableau1[[#This Row],[Scope 1
(kg CO2-eq)]]+Tableau1[[#This Row],[Scope 2 energy
(kg CO2-eq)]]+Tableau1[[#This Row],[Scope 2 Infrastructure
(kg CO2-eq)]])/Tableau1[[#This Row],[Total CO2-emissions
(kg CO2-eq)
for scope 3 use ]],"")</f>
        <v>0</v>
      </c>
      <c r="N3295" s="436" t="s">
        <v>436</v>
      </c>
      <c r="O3295" s="259">
        <v>3.6</v>
      </c>
      <c r="P3295" s="259" t="s">
        <v>5277</v>
      </c>
      <c r="Q3295" s="259" t="s">
        <v>5132</v>
      </c>
    </row>
    <row r="3296" spans="1:17" ht="21.75" customHeight="1">
      <c r="A3296" s="301" t="s">
        <v>5277</v>
      </c>
      <c r="B3296" s="301" t="s">
        <v>5132</v>
      </c>
      <c r="C3296" s="316" t="s">
        <v>9355</v>
      </c>
      <c r="D3296" s="465" t="s">
        <v>436</v>
      </c>
      <c r="E3296" s="465" t="s">
        <v>700</v>
      </c>
      <c r="F3296" s="469" t="str">
        <f t="shared" si="102"/>
        <v>CH</v>
      </c>
      <c r="G3296" s="260">
        <v>0</v>
      </c>
      <c r="H3296" s="260">
        <v>0</v>
      </c>
      <c r="I3296" s="260">
        <v>0</v>
      </c>
      <c r="J3296" s="260">
        <v>8.3531410729531207E-3</v>
      </c>
      <c r="K3296" s="260">
        <v>8.3531410847899196E-3</v>
      </c>
      <c r="L3296" s="301">
        <f t="shared" si="103"/>
        <v>3.0071307905243712E-2</v>
      </c>
      <c r="M3296" s="459">
        <f>IFERROR((Tableau1[[#This Row],[Scope 1
(kg CO2-eq)]]+Tableau1[[#This Row],[Scope 2 energy
(kg CO2-eq)]]+Tableau1[[#This Row],[Scope 2 Infrastructure
(kg CO2-eq)]])/Tableau1[[#This Row],[Total CO2-emissions
(kg CO2-eq)
for scope 3 use ]],"")</f>
        <v>0</v>
      </c>
      <c r="N3296" s="436" t="s">
        <v>436</v>
      </c>
      <c r="O3296" s="259">
        <v>3.6</v>
      </c>
      <c r="P3296" s="259" t="s">
        <v>5277</v>
      </c>
      <c r="Q3296" s="259" t="s">
        <v>5132</v>
      </c>
    </row>
    <row r="3297" spans="1:17" ht="21.75" customHeight="1">
      <c r="A3297" s="301" t="s">
        <v>5277</v>
      </c>
      <c r="B3297" s="301" t="s">
        <v>5132</v>
      </c>
      <c r="C3297" s="316" t="s">
        <v>9356</v>
      </c>
      <c r="D3297" s="465" t="s">
        <v>436</v>
      </c>
      <c r="E3297" s="465" t="s">
        <v>700</v>
      </c>
      <c r="F3297" s="469" t="str">
        <f t="shared" si="102"/>
        <v>CH</v>
      </c>
      <c r="G3297" s="260">
        <v>0</v>
      </c>
      <c r="H3297" s="260">
        <v>0</v>
      </c>
      <c r="I3297" s="260">
        <v>0</v>
      </c>
      <c r="J3297" s="260">
        <v>9.2525749269029307E-3</v>
      </c>
      <c r="K3297" s="260">
        <v>9.2525749303190696E-3</v>
      </c>
      <c r="L3297" s="301">
        <f t="shared" si="103"/>
        <v>3.3309269749148648E-2</v>
      </c>
      <c r="M3297" s="459">
        <f>IFERROR((Tableau1[[#This Row],[Scope 1
(kg CO2-eq)]]+Tableau1[[#This Row],[Scope 2 energy
(kg CO2-eq)]]+Tableau1[[#This Row],[Scope 2 Infrastructure
(kg CO2-eq)]])/Tableau1[[#This Row],[Total CO2-emissions
(kg CO2-eq)
for scope 3 use ]],"")</f>
        <v>0</v>
      </c>
      <c r="N3297" s="436" t="s">
        <v>436</v>
      </c>
      <c r="O3297" s="259">
        <v>3.6</v>
      </c>
      <c r="P3297" s="259" t="s">
        <v>5277</v>
      </c>
      <c r="Q3297" s="259" t="s">
        <v>5132</v>
      </c>
    </row>
    <row r="3298" spans="1:17" ht="21.75" customHeight="1">
      <c r="A3298" s="301" t="s">
        <v>4258</v>
      </c>
      <c r="B3298" s="301" t="s">
        <v>5278</v>
      </c>
      <c r="C3298" s="316" t="s">
        <v>9357</v>
      </c>
      <c r="D3298" s="465" t="s">
        <v>436</v>
      </c>
      <c r="E3298" s="465" t="s">
        <v>6044</v>
      </c>
      <c r="F3298" s="469" t="str">
        <f t="shared" si="102"/>
        <v>other</v>
      </c>
      <c r="G3298" s="260">
        <v>0</v>
      </c>
      <c r="H3298" s="260">
        <v>0</v>
      </c>
      <c r="I3298" s="260">
        <v>0</v>
      </c>
      <c r="J3298" s="260">
        <v>0</v>
      </c>
      <c r="K3298" s="260">
        <v>0</v>
      </c>
      <c r="L3298" s="301">
        <f t="shared" si="103"/>
        <v>0</v>
      </c>
      <c r="M3298" s="459" t="str">
        <f>IFERROR((Tableau1[[#This Row],[Scope 1
(kg CO2-eq)]]+Tableau1[[#This Row],[Scope 2 energy
(kg CO2-eq)]]+Tableau1[[#This Row],[Scope 2 Infrastructure
(kg CO2-eq)]])/Tableau1[[#This Row],[Total CO2-emissions
(kg CO2-eq)
for scope 3 use ]],"")</f>
        <v/>
      </c>
      <c r="N3298" s="436" t="s">
        <v>436</v>
      </c>
      <c r="O3298" s="259">
        <v>3.6</v>
      </c>
      <c r="P3298" s="259" t="s">
        <v>4258</v>
      </c>
      <c r="Q3298" s="259" t="s">
        <v>5278</v>
      </c>
    </row>
    <row r="3299" spans="1:17" ht="21.75" customHeight="1">
      <c r="A3299" s="301" t="s">
        <v>4258</v>
      </c>
      <c r="B3299" s="301" t="s">
        <v>5278</v>
      </c>
      <c r="C3299" s="316" t="s">
        <v>9358</v>
      </c>
      <c r="D3299" s="465" t="s">
        <v>436</v>
      </c>
      <c r="E3299" s="465" t="s">
        <v>117</v>
      </c>
      <c r="F3299" s="469" t="str">
        <f t="shared" si="102"/>
        <v>other</v>
      </c>
      <c r="G3299" s="260">
        <v>0</v>
      </c>
      <c r="H3299" s="260">
        <v>9.1529118094428305E-2</v>
      </c>
      <c r="I3299" s="260">
        <v>8.3200434241140003E-4</v>
      </c>
      <c r="J3299" s="260">
        <v>0</v>
      </c>
      <c r="K3299" s="260">
        <v>9.2361122939766796E-2</v>
      </c>
      <c r="L3299" s="301">
        <f t="shared" si="103"/>
        <v>0.33250004258316046</v>
      </c>
      <c r="M3299" s="459">
        <f>IFERROR((Tableau1[[#This Row],[Scope 1
(kg CO2-eq)]]+Tableau1[[#This Row],[Scope 2 energy
(kg CO2-eq)]]+Tableau1[[#This Row],[Scope 2 Infrastructure
(kg CO2-eq)]])/Tableau1[[#This Row],[Total CO2-emissions
(kg CO2-eq)
for scope 3 use ]],"")</f>
        <v>0.99999999455477506</v>
      </c>
      <c r="N3299" s="436" t="s">
        <v>436</v>
      </c>
      <c r="O3299" s="259">
        <v>3.6</v>
      </c>
      <c r="P3299" s="259" t="s">
        <v>4258</v>
      </c>
      <c r="Q3299" s="259" t="s">
        <v>5278</v>
      </c>
    </row>
    <row r="3300" spans="1:17" ht="21.75" customHeight="1">
      <c r="A3300" s="301" t="s">
        <v>4258</v>
      </c>
      <c r="B3300" s="301" t="s">
        <v>5278</v>
      </c>
      <c r="C3300" s="316" t="s">
        <v>9359</v>
      </c>
      <c r="D3300" s="465" t="s">
        <v>436</v>
      </c>
      <c r="E3300" s="465" t="s">
        <v>6056</v>
      </c>
      <c r="F3300" s="469" t="str">
        <f t="shared" si="102"/>
        <v>other</v>
      </c>
      <c r="G3300" s="260">
        <v>0</v>
      </c>
      <c r="H3300" s="260">
        <v>0.14797541603082101</v>
      </c>
      <c r="I3300" s="260">
        <v>4.0185416182600002E-4</v>
      </c>
      <c r="J3300" s="260">
        <v>0</v>
      </c>
      <c r="K3300" s="260">
        <v>0.14837726968704501</v>
      </c>
      <c r="L3300" s="301">
        <f t="shared" si="103"/>
        <v>0.53415817087336204</v>
      </c>
      <c r="M3300" s="459">
        <f>IFERROR((Tableau1[[#This Row],[Scope 1
(kg CO2-eq)]]+Tableau1[[#This Row],[Scope 2 energy
(kg CO2-eq)]]+Tableau1[[#This Row],[Scope 2 Infrastructure
(kg CO2-eq)]])/Tableau1[[#This Row],[Total CO2-emissions
(kg CO2-eq)
for scope 3 use ]],"")</f>
        <v>1.0000000034075436</v>
      </c>
      <c r="N3300" s="436" t="s">
        <v>436</v>
      </c>
      <c r="O3300" s="259">
        <v>3.6</v>
      </c>
      <c r="P3300" s="259" t="s">
        <v>4258</v>
      </c>
      <c r="Q3300" s="259" t="s">
        <v>5278</v>
      </c>
    </row>
    <row r="3301" spans="1:17" ht="21.75" customHeight="1">
      <c r="A3301" s="301" t="s">
        <v>4258</v>
      </c>
      <c r="B3301" s="301" t="s">
        <v>5278</v>
      </c>
      <c r="C3301" s="316" t="s">
        <v>9360</v>
      </c>
      <c r="D3301" s="465" t="s">
        <v>436</v>
      </c>
      <c r="E3301" s="465" t="s">
        <v>700</v>
      </c>
      <c r="F3301" s="469" t="str">
        <f t="shared" si="102"/>
        <v>CH</v>
      </c>
      <c r="G3301" s="260">
        <v>0</v>
      </c>
      <c r="H3301" s="260">
        <v>7.3904432656802702E-2</v>
      </c>
      <c r="I3301" s="260">
        <v>8.5697136674800002E-4</v>
      </c>
      <c r="J3301" s="260">
        <v>0</v>
      </c>
      <c r="K3301" s="260">
        <v>7.4761404447299798E-2</v>
      </c>
      <c r="L3301" s="301">
        <f t="shared" si="103"/>
        <v>0.26914105601027927</v>
      </c>
      <c r="M3301" s="459">
        <f>IFERROR((Tableau1[[#This Row],[Scope 1
(kg CO2-eq)]]+Tableau1[[#This Row],[Scope 2 energy
(kg CO2-eq)]]+Tableau1[[#This Row],[Scope 2 Infrastructure
(kg CO2-eq)]])/Tableau1[[#This Row],[Total CO2-emissions
(kg CO2-eq)
for scope 3 use ]],"")</f>
        <v>0.99999999433198061</v>
      </c>
      <c r="N3301" s="436" t="s">
        <v>436</v>
      </c>
      <c r="O3301" s="259">
        <v>3.6</v>
      </c>
      <c r="P3301" s="259" t="s">
        <v>4258</v>
      </c>
      <c r="Q3301" s="259" t="s">
        <v>5278</v>
      </c>
    </row>
    <row r="3302" spans="1:17" ht="21.75" customHeight="1">
      <c r="A3302" s="301" t="s">
        <v>4258</v>
      </c>
      <c r="B3302" s="301" t="s">
        <v>5278</v>
      </c>
      <c r="C3302" s="316" t="s">
        <v>9361</v>
      </c>
      <c r="D3302" s="465" t="s">
        <v>436</v>
      </c>
      <c r="E3302" s="465" t="s">
        <v>6043</v>
      </c>
      <c r="F3302" s="469" t="str">
        <f t="shared" si="102"/>
        <v>other</v>
      </c>
      <c r="G3302" s="260">
        <v>0</v>
      </c>
      <c r="H3302" s="260">
        <v>0.250632988834813</v>
      </c>
      <c r="I3302" s="260">
        <v>3.5232474008646298E-4</v>
      </c>
      <c r="J3302" s="260">
        <v>0</v>
      </c>
      <c r="K3302" s="260">
        <v>0.250985310314431</v>
      </c>
      <c r="L3302" s="301">
        <f t="shared" si="103"/>
        <v>0.90354711713195157</v>
      </c>
      <c r="M3302" s="459">
        <f>IFERROR((Tableau1[[#This Row],[Scope 1
(kg CO2-eq)]]+Tableau1[[#This Row],[Scope 2 energy
(kg CO2-eq)]]+Tableau1[[#This Row],[Scope 2 Infrastructure
(kg CO2-eq)]])/Tableau1[[#This Row],[Total CO2-emissions
(kg CO2-eq)
for scope 3 use ]],"")</f>
        <v>1.0000000129906743</v>
      </c>
      <c r="N3302" s="436" t="s">
        <v>436</v>
      </c>
      <c r="O3302" s="259">
        <v>3.6</v>
      </c>
      <c r="P3302" s="259" t="s">
        <v>4258</v>
      </c>
      <c r="Q3302" s="259" t="s">
        <v>5278</v>
      </c>
    </row>
    <row r="3303" spans="1:17" ht="21.75" customHeight="1">
      <c r="A3303" s="301" t="s">
        <v>4258</v>
      </c>
      <c r="B3303" s="301" t="s">
        <v>5278</v>
      </c>
      <c r="C3303" s="316" t="s">
        <v>9362</v>
      </c>
      <c r="D3303" s="465" t="s">
        <v>436</v>
      </c>
      <c r="E3303" s="465" t="s">
        <v>6045</v>
      </c>
      <c r="F3303" s="469" t="str">
        <f t="shared" si="102"/>
        <v>other</v>
      </c>
      <c r="G3303" s="260">
        <v>0</v>
      </c>
      <c r="H3303" s="260">
        <v>0.18644477086903199</v>
      </c>
      <c r="I3303" s="260">
        <v>2.0550507263940001E-4</v>
      </c>
      <c r="J3303" s="260">
        <v>0</v>
      </c>
      <c r="K3303" s="260">
        <v>0.18665027588800601</v>
      </c>
      <c r="L3303" s="301">
        <f t="shared" si="103"/>
        <v>0.67194099319682166</v>
      </c>
      <c r="M3303" s="459">
        <f>IFERROR((Tableau1[[#This Row],[Scope 1
(kg CO2-eq)]]+Tableau1[[#This Row],[Scope 2 energy
(kg CO2-eq)]]+Tableau1[[#This Row],[Scope 2 Infrastructure
(kg CO2-eq)]])/Tableau1[[#This Row],[Total CO2-emissions
(kg CO2-eq)
for scope 3 use ]],"")</f>
        <v>1.0000000002875182</v>
      </c>
      <c r="N3303" s="436" t="s">
        <v>436</v>
      </c>
      <c r="O3303" s="259">
        <v>3.6</v>
      </c>
      <c r="P3303" s="259" t="s">
        <v>4258</v>
      </c>
      <c r="Q3303" s="259" t="s">
        <v>5278</v>
      </c>
    </row>
    <row r="3304" spans="1:17" ht="21.75" customHeight="1">
      <c r="A3304" s="301" t="s">
        <v>4258</v>
      </c>
      <c r="B3304" s="301" t="s">
        <v>5278</v>
      </c>
      <c r="C3304" s="316" t="s">
        <v>9363</v>
      </c>
      <c r="D3304" s="465" t="s">
        <v>436</v>
      </c>
      <c r="E3304" s="465" t="s">
        <v>6016</v>
      </c>
      <c r="F3304" s="469" t="str">
        <f t="shared" si="102"/>
        <v>other</v>
      </c>
      <c r="G3304" s="260">
        <v>0</v>
      </c>
      <c r="H3304" s="260">
        <v>0.231831109876104</v>
      </c>
      <c r="I3304" s="260">
        <v>8.3174822059599998E-5</v>
      </c>
      <c r="J3304" s="260">
        <v>0</v>
      </c>
      <c r="K3304" s="260">
        <v>0.23191428462726499</v>
      </c>
      <c r="L3304" s="301">
        <f t="shared" si="103"/>
        <v>0.83489142465815402</v>
      </c>
      <c r="M3304" s="459">
        <f>IFERROR((Tableau1[[#This Row],[Scope 1
(kg CO2-eq)]]+Tableau1[[#This Row],[Scope 2 energy
(kg CO2-eq)]]+Tableau1[[#This Row],[Scope 2 Infrastructure
(kg CO2-eq)]])/Tableau1[[#This Row],[Total CO2-emissions
(kg CO2-eq)
for scope 3 use ]],"")</f>
        <v>1.0000000003057103</v>
      </c>
      <c r="N3304" s="436" t="s">
        <v>436</v>
      </c>
      <c r="O3304" s="259">
        <v>3.6</v>
      </c>
      <c r="P3304" s="259" t="s">
        <v>4258</v>
      </c>
      <c r="Q3304" s="259" t="s">
        <v>5278</v>
      </c>
    </row>
    <row r="3305" spans="1:17" ht="21.75" customHeight="1">
      <c r="A3305" s="301" t="s">
        <v>4258</v>
      </c>
      <c r="B3305" s="301" t="s">
        <v>5278</v>
      </c>
      <c r="C3305" s="316" t="s">
        <v>9364</v>
      </c>
      <c r="D3305" s="465" t="s">
        <v>436</v>
      </c>
      <c r="E3305" s="465" t="s">
        <v>6022</v>
      </c>
      <c r="F3305" s="469" t="str">
        <f t="shared" si="102"/>
        <v>other</v>
      </c>
      <c r="G3305" s="260">
        <v>0</v>
      </c>
      <c r="H3305" s="260">
        <v>0.19487421195705901</v>
      </c>
      <c r="I3305" s="260">
        <v>3.0077261310840003E-4</v>
      </c>
      <c r="J3305" s="260">
        <v>0</v>
      </c>
      <c r="K3305" s="260">
        <v>0.19517498474995701</v>
      </c>
      <c r="L3305" s="301">
        <f t="shared" si="103"/>
        <v>0.70262994509984522</v>
      </c>
      <c r="M3305" s="459">
        <f>IFERROR((Tableau1[[#This Row],[Scope 1
(kg CO2-eq)]]+Tableau1[[#This Row],[Scope 2 energy
(kg CO2-eq)]]+Tableau1[[#This Row],[Scope 2 Infrastructure
(kg CO2-eq)]])/Tableau1[[#This Row],[Total CO2-emissions
(kg CO2-eq)
for scope 3 use ]],"")</f>
        <v>0.99999999907882864</v>
      </c>
      <c r="N3305" s="436" t="s">
        <v>436</v>
      </c>
      <c r="O3305" s="259">
        <v>3.6</v>
      </c>
      <c r="P3305" s="259" t="s">
        <v>4258</v>
      </c>
      <c r="Q3305" s="260" t="s">
        <v>5278</v>
      </c>
    </row>
    <row r="3306" spans="1:17" ht="21.75" customHeight="1">
      <c r="A3306" s="301" t="s">
        <v>4258</v>
      </c>
      <c r="B3306" s="301" t="s">
        <v>5278</v>
      </c>
      <c r="C3306" s="316" t="s">
        <v>9365</v>
      </c>
      <c r="D3306" s="465" t="s">
        <v>436</v>
      </c>
      <c r="E3306" s="465" t="s">
        <v>6059</v>
      </c>
      <c r="F3306" s="469" t="str">
        <f t="shared" si="102"/>
        <v>other</v>
      </c>
      <c r="G3306" s="260">
        <v>0</v>
      </c>
      <c r="H3306" s="260">
        <v>0.184781891603087</v>
      </c>
      <c r="I3306" s="260">
        <v>7.0987396146599998E-6</v>
      </c>
      <c r="J3306" s="260">
        <v>0</v>
      </c>
      <c r="K3306" s="260">
        <v>0.18478899125283599</v>
      </c>
      <c r="L3306" s="301">
        <f t="shared" si="103"/>
        <v>0.66524036851020962</v>
      </c>
      <c r="M3306" s="459">
        <f>IFERROR((Tableau1[[#This Row],[Scope 1
(kg CO2-eq)]]+Tableau1[[#This Row],[Scope 2 energy
(kg CO2-eq)]]+Tableau1[[#This Row],[Scope 2 Infrastructure
(kg CO2-eq)]])/Tableau1[[#This Row],[Total CO2-emissions
(kg CO2-eq)
for scope 3 use ]],"")</f>
        <v>0.99999999507473725</v>
      </c>
      <c r="N3306" s="436" t="s">
        <v>436</v>
      </c>
      <c r="O3306" s="259">
        <v>3.6</v>
      </c>
      <c r="P3306" s="259" t="s">
        <v>4258</v>
      </c>
      <c r="Q3306" s="259" t="s">
        <v>5278</v>
      </c>
    </row>
    <row r="3307" spans="1:17" ht="21.75" customHeight="1">
      <c r="A3307" s="301" t="s">
        <v>4258</v>
      </c>
      <c r="B3307" s="301" t="s">
        <v>5278</v>
      </c>
      <c r="C3307" s="316" t="s">
        <v>9366</v>
      </c>
      <c r="D3307" s="465" t="s">
        <v>436</v>
      </c>
      <c r="E3307" s="465" t="s">
        <v>6018</v>
      </c>
      <c r="F3307" s="469" t="str">
        <f t="shared" si="102"/>
        <v>other</v>
      </c>
      <c r="G3307" s="260">
        <v>0</v>
      </c>
      <c r="H3307" s="260">
        <v>0.157350140620927</v>
      </c>
      <c r="I3307" s="260">
        <v>1.9880855177620001E-4</v>
      </c>
      <c r="J3307" s="260">
        <v>0</v>
      </c>
      <c r="K3307" s="260">
        <v>0.157548948935327</v>
      </c>
      <c r="L3307" s="301">
        <f t="shared" si="103"/>
        <v>0.56717621616717728</v>
      </c>
      <c r="M3307" s="459">
        <f>IFERROR((Tableau1[[#This Row],[Scope 1
(kg CO2-eq)]]+Tableau1[[#This Row],[Scope 2 energy
(kg CO2-eq)]]+Tableau1[[#This Row],[Scope 2 Infrastructure
(kg CO2-eq)]])/Tableau1[[#This Row],[Total CO2-emissions
(kg CO2-eq)
for scope 3 use ]],"")</f>
        <v>1.0000000015066823</v>
      </c>
      <c r="N3307" s="436" t="s">
        <v>436</v>
      </c>
      <c r="O3307" s="259">
        <v>3.6</v>
      </c>
      <c r="P3307" s="259" t="s">
        <v>4258</v>
      </c>
      <c r="Q3307" s="260" t="s">
        <v>5278</v>
      </c>
    </row>
    <row r="3308" spans="1:17" ht="21.75" customHeight="1">
      <c r="A3308" s="301" t="s">
        <v>4258</v>
      </c>
      <c r="B3308" s="301" t="s">
        <v>5278</v>
      </c>
      <c r="C3308" s="316" t="s">
        <v>9367</v>
      </c>
      <c r="D3308" s="465" t="s">
        <v>436</v>
      </c>
      <c r="E3308" s="465" t="s">
        <v>6060</v>
      </c>
      <c r="F3308" s="469" t="str">
        <f t="shared" si="102"/>
        <v>other</v>
      </c>
      <c r="G3308" s="260">
        <v>0</v>
      </c>
      <c r="H3308" s="260">
        <v>0.11800024063923201</v>
      </c>
      <c r="I3308" s="260">
        <v>5.2625086425399997E-5</v>
      </c>
      <c r="J3308" s="260">
        <v>0</v>
      </c>
      <c r="K3308" s="260">
        <v>0.11805286569791699</v>
      </c>
      <c r="L3308" s="301">
        <f t="shared" si="103"/>
        <v>0.42499031651250119</v>
      </c>
      <c r="M3308" s="459">
        <f>IFERROR((Tableau1[[#This Row],[Scope 1
(kg CO2-eq)]]+Tableau1[[#This Row],[Scope 2 energy
(kg CO2-eq)]]+Tableau1[[#This Row],[Scope 2 Infrastructure
(kg CO2-eq)]])/Tableau1[[#This Row],[Total CO2-emissions
(kg CO2-eq)
for scope 3 use ]],"")</f>
        <v>1.0000000002349829</v>
      </c>
      <c r="N3308" s="436" t="s">
        <v>436</v>
      </c>
      <c r="O3308" s="259">
        <v>3.6</v>
      </c>
      <c r="P3308" s="259" t="s">
        <v>4258</v>
      </c>
      <c r="Q3308" s="259" t="s">
        <v>5278</v>
      </c>
    </row>
    <row r="3309" spans="1:17" ht="21.75" customHeight="1">
      <c r="A3309" s="301" t="s">
        <v>4258</v>
      </c>
      <c r="B3309" s="301" t="s">
        <v>5278</v>
      </c>
      <c r="C3309" s="316" t="s">
        <v>9368</v>
      </c>
      <c r="D3309" s="465" t="s">
        <v>436</v>
      </c>
      <c r="E3309" s="465" t="s">
        <v>119</v>
      </c>
      <c r="F3309" s="469" t="str">
        <f t="shared" si="102"/>
        <v>other</v>
      </c>
      <c r="G3309" s="260">
        <v>0</v>
      </c>
      <c r="H3309" s="260">
        <v>2.2354816543001501E-2</v>
      </c>
      <c r="I3309" s="260">
        <v>2.213482068586E-4</v>
      </c>
      <c r="J3309" s="260">
        <v>0</v>
      </c>
      <c r="K3309" s="260">
        <v>2.25761636728718E-2</v>
      </c>
      <c r="L3309" s="301">
        <f t="shared" si="103"/>
        <v>8.1274189222338478E-2</v>
      </c>
      <c r="M3309" s="459">
        <f>IFERROR((Tableau1[[#This Row],[Scope 1
(kg CO2-eq)]]+Tableau1[[#This Row],[Scope 2 energy
(kg CO2-eq)]]+Tableau1[[#This Row],[Scope 2 Infrastructure
(kg CO2-eq)]])/Tableau1[[#This Row],[Total CO2-emissions
(kg CO2-eq)
for scope 3 use ]],"")</f>
        <v>1.000000047704664</v>
      </c>
      <c r="N3309" s="436" t="s">
        <v>436</v>
      </c>
      <c r="O3309" s="259">
        <v>3.6</v>
      </c>
      <c r="P3309" s="259" t="s">
        <v>4258</v>
      </c>
      <c r="Q3309" s="260" t="s">
        <v>5278</v>
      </c>
    </row>
    <row r="3310" spans="1:17" ht="21.75" customHeight="1">
      <c r="A3310" s="301" t="s">
        <v>4258</v>
      </c>
      <c r="B3310" s="301" t="s">
        <v>5278</v>
      </c>
      <c r="C3310" s="316" t="s">
        <v>9369</v>
      </c>
      <c r="D3310" s="465" t="s">
        <v>436</v>
      </c>
      <c r="E3310" s="465" t="s">
        <v>6034</v>
      </c>
      <c r="F3310" s="469" t="str">
        <f t="shared" si="102"/>
        <v>other</v>
      </c>
      <c r="G3310" s="260">
        <v>0</v>
      </c>
      <c r="H3310" s="260">
        <v>0.14675670115775</v>
      </c>
      <c r="I3310" s="260">
        <v>1.4039078842040001E-6</v>
      </c>
      <c r="J3310" s="260">
        <v>0</v>
      </c>
      <c r="K3310" s="260">
        <v>0.14675810533954101</v>
      </c>
      <c r="L3310" s="301">
        <f t="shared" si="103"/>
        <v>0.52832917922234768</v>
      </c>
      <c r="M3310" s="459">
        <f>IFERROR((Tableau1[[#This Row],[Scope 1
(kg CO2-eq)]]+Tableau1[[#This Row],[Scope 2 energy
(kg CO2-eq)]]+Tableau1[[#This Row],[Scope 2 Infrastructure
(kg CO2-eq)]])/Tableau1[[#This Row],[Total CO2-emissions
(kg CO2-eq)
for scope 3 use ]],"")</f>
        <v>0.99999999813361717</v>
      </c>
      <c r="N3310" s="436" t="s">
        <v>436</v>
      </c>
      <c r="O3310" s="259">
        <v>3.6</v>
      </c>
      <c r="P3310" s="259" t="s">
        <v>4258</v>
      </c>
      <c r="Q3310" s="259" t="s">
        <v>5278</v>
      </c>
    </row>
    <row r="3311" spans="1:17" ht="21.75" customHeight="1">
      <c r="A3311" s="301" t="s">
        <v>4258</v>
      </c>
      <c r="B3311" s="301" t="s">
        <v>5278</v>
      </c>
      <c r="C3311" s="316" t="s">
        <v>9370</v>
      </c>
      <c r="D3311" s="465" t="s">
        <v>436</v>
      </c>
      <c r="E3311" s="465" t="s">
        <v>122</v>
      </c>
      <c r="F3311" s="469" t="str">
        <f t="shared" si="102"/>
        <v>other</v>
      </c>
      <c r="G3311" s="260">
        <v>0</v>
      </c>
      <c r="H3311" s="260">
        <v>0.17565100099836101</v>
      </c>
      <c r="I3311" s="260">
        <v>7.6174016732400004E-4</v>
      </c>
      <c r="J3311" s="260">
        <v>0</v>
      </c>
      <c r="K3311" s="260">
        <v>0.17641274045638899</v>
      </c>
      <c r="L3311" s="301">
        <f t="shared" si="103"/>
        <v>0.6350858656430004</v>
      </c>
      <c r="M3311" s="459">
        <f>IFERROR((Tableau1[[#This Row],[Scope 1
(kg CO2-eq)]]+Tableau1[[#This Row],[Scope 2 energy
(kg CO2-eq)]]+Tableau1[[#This Row],[Scope 2 Infrastructure
(kg CO2-eq)]])/Tableau1[[#This Row],[Total CO2-emissions
(kg CO2-eq)
for scope 3 use ]],"")</f>
        <v>1.000000004020662</v>
      </c>
      <c r="N3311" s="436" t="s">
        <v>436</v>
      </c>
      <c r="O3311" s="259">
        <v>3.6</v>
      </c>
      <c r="P3311" s="259" t="s">
        <v>4258</v>
      </c>
      <c r="Q3311" s="260" t="s">
        <v>5278</v>
      </c>
    </row>
    <row r="3312" spans="1:17" ht="21.75" customHeight="1">
      <c r="A3312" s="301" t="s">
        <v>4258</v>
      </c>
      <c r="B3312" s="301" t="s">
        <v>5278</v>
      </c>
      <c r="C3312" s="316" t="s">
        <v>9371</v>
      </c>
      <c r="D3312" s="465" t="s">
        <v>436</v>
      </c>
      <c r="E3312" s="465" t="s">
        <v>6046</v>
      </c>
      <c r="F3312" s="469" t="str">
        <f t="shared" si="102"/>
        <v>other</v>
      </c>
      <c r="G3312" s="260">
        <v>0</v>
      </c>
      <c r="H3312" s="260">
        <v>0.16398812731728701</v>
      </c>
      <c r="I3312" s="260">
        <v>2.6957768386684001E-4</v>
      </c>
      <c r="J3312" s="260">
        <v>0</v>
      </c>
      <c r="K3312" s="260">
        <v>0.16425770348587301</v>
      </c>
      <c r="L3312" s="301">
        <f t="shared" si="103"/>
        <v>0.59132773254914284</v>
      </c>
      <c r="M3312" s="459">
        <f>IFERROR((Tableau1[[#This Row],[Scope 1
(kg CO2-eq)]]+Tableau1[[#This Row],[Scope 2 energy
(kg CO2-eq)]]+Tableau1[[#This Row],[Scope 2 Infrastructure
(kg CO2-eq)]])/Tableau1[[#This Row],[Total CO2-emissions
(kg CO2-eq)
for scope 3 use ]],"")</f>
        <v>1.0000000092250214</v>
      </c>
      <c r="N3312" s="436" t="s">
        <v>436</v>
      </c>
      <c r="O3312" s="259">
        <v>3.6</v>
      </c>
      <c r="P3312" s="259" t="s">
        <v>4258</v>
      </c>
      <c r="Q3312" s="259" t="s">
        <v>5278</v>
      </c>
    </row>
    <row r="3313" spans="1:17" ht="21.75" customHeight="1">
      <c r="A3313" s="301" t="s">
        <v>4258</v>
      </c>
      <c r="B3313" s="301" t="s">
        <v>5278</v>
      </c>
      <c r="C3313" s="316" t="s">
        <v>9372</v>
      </c>
      <c r="D3313" s="465" t="s">
        <v>436</v>
      </c>
      <c r="E3313" s="465" t="s">
        <v>6052</v>
      </c>
      <c r="F3313" s="469" t="str">
        <f t="shared" si="102"/>
        <v>other</v>
      </c>
      <c r="G3313" s="260">
        <v>0</v>
      </c>
      <c r="H3313" s="260">
        <v>0.115446611097981</v>
      </c>
      <c r="I3313" s="260">
        <v>9.9447301571999996E-5</v>
      </c>
      <c r="J3313" s="260">
        <v>0</v>
      </c>
      <c r="K3313" s="260">
        <v>0.115546058549037</v>
      </c>
      <c r="L3313" s="301">
        <f t="shared" si="103"/>
        <v>0.41596581077653322</v>
      </c>
      <c r="M3313" s="459">
        <f>IFERROR((Tableau1[[#This Row],[Scope 1
(kg CO2-eq)]]+Tableau1[[#This Row],[Scope 2 energy
(kg CO2-eq)]]+Tableau1[[#This Row],[Scope 2 Infrastructure
(kg CO2-eq)]])/Tableau1[[#This Row],[Total CO2-emissions
(kg CO2-eq)
for scope 3 use ]],"")</f>
        <v>0.9999999987062822</v>
      </c>
      <c r="N3313" s="436" t="s">
        <v>436</v>
      </c>
      <c r="O3313" s="259">
        <v>3.6</v>
      </c>
      <c r="P3313" s="259" t="s">
        <v>4258</v>
      </c>
      <c r="Q3313" s="259" t="s">
        <v>5278</v>
      </c>
    </row>
    <row r="3314" spans="1:17" ht="21.75" customHeight="1">
      <c r="A3314" s="301" t="s">
        <v>4258</v>
      </c>
      <c r="B3314" s="301" t="s">
        <v>5278</v>
      </c>
      <c r="C3314" s="316" t="s">
        <v>9373</v>
      </c>
      <c r="D3314" s="465" t="s">
        <v>436</v>
      </c>
      <c r="E3314" s="465" t="s">
        <v>6061</v>
      </c>
      <c r="F3314" s="469" t="str">
        <f t="shared" si="102"/>
        <v>other</v>
      </c>
      <c r="G3314" s="260">
        <v>0</v>
      </c>
      <c r="H3314" s="260">
        <v>0.19602561208059599</v>
      </c>
      <c r="I3314" s="260">
        <v>5.2643386532199999E-6</v>
      </c>
      <c r="J3314" s="260">
        <v>0</v>
      </c>
      <c r="K3314" s="260">
        <v>0.19603087719237</v>
      </c>
      <c r="L3314" s="301">
        <f t="shared" si="103"/>
        <v>0.70571115789253203</v>
      </c>
      <c r="M3314" s="459">
        <f>IFERROR((Tableau1[[#This Row],[Scope 1
(kg CO2-eq)]]+Tableau1[[#This Row],[Scope 2 energy
(kg CO2-eq)]]+Tableau1[[#This Row],[Scope 2 Infrastructure
(kg CO2-eq)]])/Tableau1[[#This Row],[Total CO2-emissions
(kg CO2-eq)
for scope 3 use ]],"")</f>
        <v>0.99999999605612744</v>
      </c>
      <c r="N3314" s="436" t="s">
        <v>436</v>
      </c>
      <c r="O3314" s="259">
        <v>3.6</v>
      </c>
      <c r="P3314" s="259" t="s">
        <v>4258</v>
      </c>
      <c r="Q3314" s="260" t="s">
        <v>5278</v>
      </c>
    </row>
    <row r="3315" spans="1:17" ht="21.75" customHeight="1">
      <c r="A3315" s="301" t="s">
        <v>4258</v>
      </c>
      <c r="B3315" s="301" t="s">
        <v>5278</v>
      </c>
      <c r="C3315" s="316" t="s">
        <v>9374</v>
      </c>
      <c r="D3315" s="465" t="s">
        <v>436</v>
      </c>
      <c r="E3315" s="465" t="s">
        <v>6065</v>
      </c>
      <c r="F3315" s="469" t="str">
        <f t="shared" si="102"/>
        <v>other</v>
      </c>
      <c r="G3315" s="260">
        <v>0</v>
      </c>
      <c r="H3315" s="260">
        <v>0.16204341218927201</v>
      </c>
      <c r="I3315" s="260">
        <v>6.3126687799800002E-5</v>
      </c>
      <c r="J3315" s="260">
        <v>0</v>
      </c>
      <c r="K3315" s="260">
        <v>0.16210653909800599</v>
      </c>
      <c r="L3315" s="301">
        <f t="shared" si="103"/>
        <v>0.58358354075282159</v>
      </c>
      <c r="M3315" s="459">
        <f>IFERROR((Tableau1[[#This Row],[Scope 1
(kg CO2-eq)]]+Tableau1[[#This Row],[Scope 2 energy
(kg CO2-eq)]]+Tableau1[[#This Row],[Scope 2 Infrastructure
(kg CO2-eq)]])/Tableau1[[#This Row],[Total CO2-emissions
(kg CO2-eq)
for scope 3 use ]],"")</f>
        <v>0.9999999986371052</v>
      </c>
      <c r="N3315" s="436" t="s">
        <v>436</v>
      </c>
      <c r="O3315" s="259">
        <v>3.6</v>
      </c>
      <c r="P3315" s="259" t="s">
        <v>4258</v>
      </c>
      <c r="Q3315" s="260" t="s">
        <v>5278</v>
      </c>
    </row>
    <row r="3316" spans="1:17" ht="21.75" customHeight="1">
      <c r="A3316" s="301" t="s">
        <v>4258</v>
      </c>
      <c r="B3316" s="301" t="s">
        <v>5278</v>
      </c>
      <c r="C3316" s="316" t="s">
        <v>9375</v>
      </c>
      <c r="D3316" s="465" t="s">
        <v>436</v>
      </c>
      <c r="E3316" s="465" t="s">
        <v>6047</v>
      </c>
      <c r="F3316" s="469" t="str">
        <f t="shared" si="102"/>
        <v>other</v>
      </c>
      <c r="G3316" s="260">
        <v>0</v>
      </c>
      <c r="H3316" s="260">
        <v>0.185252267967216</v>
      </c>
      <c r="I3316" s="260">
        <v>4.3991104674499998E-4</v>
      </c>
      <c r="J3316" s="260">
        <v>0</v>
      </c>
      <c r="K3316" s="260">
        <v>0.18569217922331799</v>
      </c>
      <c r="L3316" s="301">
        <f t="shared" si="103"/>
        <v>0.66849184520394478</v>
      </c>
      <c r="M3316" s="459">
        <f>IFERROR((Tableau1[[#This Row],[Scope 1
(kg CO2-eq)]]+Tableau1[[#This Row],[Scope 2 energy
(kg CO2-eq)]]+Tableau1[[#This Row],[Scope 2 Infrastructure
(kg CO2-eq)]])/Tableau1[[#This Row],[Total CO2-emissions
(kg CO2-eq)
for scope 3 use ]],"")</f>
        <v>0.99999999887255897</v>
      </c>
      <c r="N3316" s="436" t="s">
        <v>436</v>
      </c>
      <c r="O3316" s="259">
        <v>3.6</v>
      </c>
      <c r="P3316" s="259" t="s">
        <v>4258</v>
      </c>
      <c r="Q3316" s="260" t="s">
        <v>5278</v>
      </c>
    </row>
    <row r="3317" spans="1:17" ht="21.75" customHeight="1">
      <c r="A3317" s="301" t="s">
        <v>4258</v>
      </c>
      <c r="B3317" s="301" t="s">
        <v>5278</v>
      </c>
      <c r="C3317" s="316" t="s">
        <v>9376</v>
      </c>
      <c r="D3317" s="465" t="s">
        <v>436</v>
      </c>
      <c r="E3317" s="465" t="s">
        <v>6066</v>
      </c>
      <c r="F3317" s="469" t="str">
        <f t="shared" si="102"/>
        <v>other</v>
      </c>
      <c r="G3317" s="260">
        <v>0</v>
      </c>
      <c r="H3317" s="260">
        <v>0.16518971899273099</v>
      </c>
      <c r="I3317" s="260">
        <v>7.9329473549200001E-5</v>
      </c>
      <c r="J3317" s="260">
        <v>0</v>
      </c>
      <c r="K3317" s="260">
        <v>0.16526904841717599</v>
      </c>
      <c r="L3317" s="301">
        <f t="shared" si="103"/>
        <v>0.59496857430183359</v>
      </c>
      <c r="M3317" s="459">
        <f>IFERROR((Tableau1[[#This Row],[Scope 1
(kg CO2-eq)]]+Tableau1[[#This Row],[Scope 2 energy
(kg CO2-eq)]]+Tableau1[[#This Row],[Scope 2 Infrastructure
(kg CO2-eq)]])/Tableau1[[#This Row],[Total CO2-emissions
(kg CO2-eq)
for scope 3 use ]],"")</f>
        <v>1.0000000002971168</v>
      </c>
      <c r="N3317" s="436" t="s">
        <v>436</v>
      </c>
      <c r="O3317" s="259">
        <v>3.6</v>
      </c>
      <c r="P3317" s="259" t="s">
        <v>4258</v>
      </c>
      <c r="Q3317" s="259" t="s">
        <v>5278</v>
      </c>
    </row>
    <row r="3318" spans="1:17" ht="21.75" customHeight="1">
      <c r="A3318" s="301" t="s">
        <v>4258</v>
      </c>
      <c r="B3318" s="301" t="s">
        <v>5278</v>
      </c>
      <c r="C3318" s="316" t="s">
        <v>9377</v>
      </c>
      <c r="D3318" s="465" t="s">
        <v>436</v>
      </c>
      <c r="E3318" s="465" t="s">
        <v>123</v>
      </c>
      <c r="F3318" s="469" t="str">
        <f t="shared" si="102"/>
        <v>other</v>
      </c>
      <c r="G3318" s="260">
        <v>0</v>
      </c>
      <c r="H3318" s="260">
        <v>0.171284746357039</v>
      </c>
      <c r="I3318" s="260">
        <v>5.1080816792599999E-5</v>
      </c>
      <c r="J3318" s="260">
        <v>0</v>
      </c>
      <c r="K3318" s="260">
        <v>0.171335827370862</v>
      </c>
      <c r="L3318" s="301">
        <f t="shared" si="103"/>
        <v>0.61680897853510319</v>
      </c>
      <c r="M3318" s="459">
        <f>IFERROR((Tableau1[[#This Row],[Scope 1
(kg CO2-eq)]]+Tableau1[[#This Row],[Scope 2 energy
(kg CO2-eq)]]+Tableau1[[#This Row],[Scope 2 Infrastructure
(kg CO2-eq)]])/Tableau1[[#This Row],[Total CO2-emissions
(kg CO2-eq)
for scope 3 use ]],"")</f>
        <v>0.99999999885003377</v>
      </c>
      <c r="N3318" s="436" t="s">
        <v>436</v>
      </c>
      <c r="O3318" s="259">
        <v>3.6</v>
      </c>
      <c r="P3318" s="259" t="s">
        <v>4258</v>
      </c>
      <c r="Q3318" s="260" t="s">
        <v>5278</v>
      </c>
    </row>
    <row r="3319" spans="1:17" ht="21.75" customHeight="1">
      <c r="A3319" s="301" t="s">
        <v>4258</v>
      </c>
      <c r="B3319" s="301" t="s">
        <v>5278</v>
      </c>
      <c r="C3319" s="316" t="s">
        <v>9378</v>
      </c>
      <c r="D3319" s="465" t="s">
        <v>436</v>
      </c>
      <c r="E3319" s="465" t="s">
        <v>6067</v>
      </c>
      <c r="F3319" s="469" t="str">
        <f t="shared" si="102"/>
        <v>other</v>
      </c>
      <c r="G3319" s="260">
        <v>0</v>
      </c>
      <c r="H3319" s="260">
        <v>0.10320922881326</v>
      </c>
      <c r="I3319" s="260">
        <v>2.0563522680543201E-4</v>
      </c>
      <c r="J3319" s="260">
        <v>0</v>
      </c>
      <c r="K3319" s="260">
        <v>0.10341486444954</v>
      </c>
      <c r="L3319" s="301">
        <f t="shared" si="103"/>
        <v>0.37229351201834399</v>
      </c>
      <c r="M3319" s="459">
        <f>IFERROR((Tableau1[[#This Row],[Scope 1
(kg CO2-eq)]]+Tableau1[[#This Row],[Scope 2 energy
(kg CO2-eq)]]+Tableau1[[#This Row],[Scope 2 Infrastructure
(kg CO2-eq)]])/Tableau1[[#This Row],[Total CO2-emissions
(kg CO2-eq)
for scope 3 use ]],"")</f>
        <v>0.99999999604046708</v>
      </c>
      <c r="N3319" s="436" t="s">
        <v>436</v>
      </c>
      <c r="O3319" s="259">
        <v>3.6</v>
      </c>
      <c r="P3319" s="259" t="s">
        <v>4258</v>
      </c>
      <c r="Q3319" s="260" t="s">
        <v>5278</v>
      </c>
    </row>
    <row r="3320" spans="1:17" ht="21.75" customHeight="1">
      <c r="A3320" s="301" t="s">
        <v>4258</v>
      </c>
      <c r="B3320" s="301" t="s">
        <v>5278</v>
      </c>
      <c r="C3320" s="316" t="s">
        <v>9379</v>
      </c>
      <c r="D3320" s="465" t="s">
        <v>436</v>
      </c>
      <c r="E3320" s="465" t="s">
        <v>6076</v>
      </c>
      <c r="F3320" s="469" t="str">
        <f t="shared" si="102"/>
        <v>other</v>
      </c>
      <c r="G3320" s="260">
        <v>0</v>
      </c>
      <c r="H3320" s="260">
        <v>0.22085680452546899</v>
      </c>
      <c r="I3320" s="260">
        <v>4.5532348716806001E-4</v>
      </c>
      <c r="J3320" s="260">
        <v>0</v>
      </c>
      <c r="K3320" s="260">
        <v>0.22131212856212801</v>
      </c>
      <c r="L3320" s="301">
        <f t="shared" si="103"/>
        <v>0.79672366282366081</v>
      </c>
      <c r="M3320" s="459">
        <f>IFERROR((Tableau1[[#This Row],[Scope 1
(kg CO2-eq)]]+Tableau1[[#This Row],[Scope 2 energy
(kg CO2-eq)]]+Tableau1[[#This Row],[Scope 2 Infrastructure
(kg CO2-eq)]])/Tableau1[[#This Row],[Total CO2-emissions
(kg CO2-eq)
for scope 3 use ]],"")</f>
        <v>0.99999999751712232</v>
      </c>
      <c r="N3320" s="436" t="s">
        <v>436</v>
      </c>
      <c r="O3320" s="259">
        <v>3.6</v>
      </c>
      <c r="P3320" s="259" t="s">
        <v>4258</v>
      </c>
      <c r="Q3320" s="259" t="s">
        <v>5278</v>
      </c>
    </row>
    <row r="3321" spans="1:17" ht="21.75" customHeight="1">
      <c r="A3321" s="301" t="s">
        <v>4258</v>
      </c>
      <c r="B3321" s="301" t="s">
        <v>5278</v>
      </c>
      <c r="C3321" s="316" t="s">
        <v>9380</v>
      </c>
      <c r="D3321" s="465" t="s">
        <v>436</v>
      </c>
      <c r="E3321" s="465" t="s">
        <v>6029</v>
      </c>
      <c r="F3321" s="469" t="str">
        <f t="shared" si="102"/>
        <v>other</v>
      </c>
      <c r="G3321" s="260">
        <v>0</v>
      </c>
      <c r="H3321" s="260">
        <v>0.20192930547655799</v>
      </c>
      <c r="I3321" s="260">
        <v>2.9500519124040002E-4</v>
      </c>
      <c r="J3321" s="260">
        <v>0</v>
      </c>
      <c r="K3321" s="260">
        <v>0.202224311027251</v>
      </c>
      <c r="L3321" s="301">
        <f t="shared" si="103"/>
        <v>0.72800751969810362</v>
      </c>
      <c r="M3321" s="459">
        <f>IFERROR((Tableau1[[#This Row],[Scope 1
(kg CO2-eq)]]+Tableau1[[#This Row],[Scope 2 energy
(kg CO2-eq)]]+Tableau1[[#This Row],[Scope 2 Infrastructure
(kg CO2-eq)]])/Tableau1[[#This Row],[Total CO2-emissions
(kg CO2-eq)
for scope 3 use ]],"")</f>
        <v>0.99999999822250552</v>
      </c>
      <c r="N3321" s="436" t="s">
        <v>436</v>
      </c>
      <c r="O3321" s="259">
        <v>3.6</v>
      </c>
      <c r="P3321" s="259" t="s">
        <v>4258</v>
      </c>
      <c r="Q3321" s="259" t="s">
        <v>5278</v>
      </c>
    </row>
    <row r="3322" spans="1:17" ht="21.75" customHeight="1">
      <c r="A3322" s="301" t="s">
        <v>4258</v>
      </c>
      <c r="B3322" s="301" t="s">
        <v>5278</v>
      </c>
      <c r="C3322" s="316" t="s">
        <v>9381</v>
      </c>
      <c r="D3322" s="465" t="s">
        <v>436</v>
      </c>
      <c r="E3322" s="465" t="s">
        <v>6027</v>
      </c>
      <c r="F3322" s="469" t="str">
        <f t="shared" si="102"/>
        <v>other</v>
      </c>
      <c r="G3322" s="260">
        <v>0</v>
      </c>
      <c r="H3322" s="260">
        <v>0.15685679105178901</v>
      </c>
      <c r="I3322" s="260">
        <v>8.6820892145199999E-5</v>
      </c>
      <c r="J3322" s="260">
        <v>0</v>
      </c>
      <c r="K3322" s="260">
        <v>0.15694361178337099</v>
      </c>
      <c r="L3322" s="301">
        <f t="shared" si="103"/>
        <v>0.56499700242013562</v>
      </c>
      <c r="M3322" s="459">
        <f>IFERROR((Tableau1[[#This Row],[Scope 1
(kg CO2-eq)]]+Tableau1[[#This Row],[Scope 2 energy
(kg CO2-eq)]]+Tableau1[[#This Row],[Scope 2 Infrastructure
(kg CO2-eq)]])/Tableau1[[#This Row],[Total CO2-emissions
(kg CO2-eq)
for scope 3 use ]],"")</f>
        <v>1.0000000010230632</v>
      </c>
      <c r="N3322" s="436" t="s">
        <v>436</v>
      </c>
      <c r="O3322" s="259">
        <v>3.6</v>
      </c>
      <c r="P3322" s="259" t="s">
        <v>4258</v>
      </c>
      <c r="Q3322" s="259" t="s">
        <v>5278</v>
      </c>
    </row>
    <row r="3323" spans="1:17" ht="21.75" customHeight="1">
      <c r="A3323" s="301" t="s">
        <v>4258</v>
      </c>
      <c r="B3323" s="301" t="s">
        <v>5278</v>
      </c>
      <c r="C3323" s="316" t="s">
        <v>9382</v>
      </c>
      <c r="D3323" s="465" t="s">
        <v>436</v>
      </c>
      <c r="E3323" s="465" t="s">
        <v>6048</v>
      </c>
      <c r="F3323" s="469" t="str">
        <f t="shared" si="102"/>
        <v>other</v>
      </c>
      <c r="G3323" s="260">
        <v>0</v>
      </c>
      <c r="H3323" s="260">
        <v>0.27821208004603398</v>
      </c>
      <c r="I3323" s="260">
        <v>2.6345700092799999E-5</v>
      </c>
      <c r="J3323" s="260">
        <v>0</v>
      </c>
      <c r="K3323" s="260">
        <v>0.27823842596186299</v>
      </c>
      <c r="L3323" s="301">
        <f t="shared" si="103"/>
        <v>1.0016583334627067</v>
      </c>
      <c r="M3323" s="459">
        <f>IFERROR((Tableau1[[#This Row],[Scope 1
(kg CO2-eq)]]+Tableau1[[#This Row],[Scope 2 energy
(kg CO2-eq)]]+Tableau1[[#This Row],[Scope 2 Infrastructure
(kg CO2-eq)]])/Tableau1[[#This Row],[Total CO2-emissions
(kg CO2-eq)
for scope 3 use ]],"")</f>
        <v>0.99999999922463545</v>
      </c>
      <c r="N3323" s="436" t="s">
        <v>436</v>
      </c>
      <c r="O3323" s="259">
        <v>3.6</v>
      </c>
      <c r="P3323" s="259" t="s">
        <v>4258</v>
      </c>
      <c r="Q3323" s="260" t="s">
        <v>5278</v>
      </c>
    </row>
    <row r="3324" spans="1:17" ht="21.75" customHeight="1">
      <c r="A3324" s="301" t="s">
        <v>4258</v>
      </c>
      <c r="B3324" s="301" t="s">
        <v>5278</v>
      </c>
      <c r="C3324" s="316" t="s">
        <v>9383</v>
      </c>
      <c r="D3324" s="465" t="s">
        <v>436</v>
      </c>
      <c r="E3324" s="465" t="s">
        <v>6030</v>
      </c>
      <c r="F3324" s="469" t="str">
        <f t="shared" si="102"/>
        <v>other</v>
      </c>
      <c r="G3324" s="260">
        <v>0</v>
      </c>
      <c r="H3324" s="260">
        <v>0.118006711456371</v>
      </c>
      <c r="I3324" s="260">
        <v>2.8805490660200001E-4</v>
      </c>
      <c r="J3324" s="260">
        <v>0</v>
      </c>
      <c r="K3324" s="260">
        <v>0.118294765044547</v>
      </c>
      <c r="L3324" s="301">
        <f t="shared" si="103"/>
        <v>0.42586115416036924</v>
      </c>
      <c r="M3324" s="459">
        <f>IFERROR((Tableau1[[#This Row],[Scope 1
(kg CO2-eq)]]+Tableau1[[#This Row],[Scope 2 energy
(kg CO2-eq)]]+Tableau1[[#This Row],[Scope 2 Infrastructure
(kg CO2-eq)]])/Tableau1[[#This Row],[Total CO2-emissions
(kg CO2-eq)
for scope 3 use ]],"")</f>
        <v>1.0000000111452607</v>
      </c>
      <c r="N3324" s="436" t="s">
        <v>436</v>
      </c>
      <c r="O3324" s="259">
        <v>3.6</v>
      </c>
      <c r="P3324" s="259" t="s">
        <v>4258</v>
      </c>
      <c r="Q3324" s="260" t="s">
        <v>5278</v>
      </c>
    </row>
    <row r="3325" spans="1:17" ht="21.75" customHeight="1">
      <c r="A3325" s="301" t="s">
        <v>4258</v>
      </c>
      <c r="B3325" s="301" t="s">
        <v>5278</v>
      </c>
      <c r="C3325" s="316" t="s">
        <v>9384</v>
      </c>
      <c r="D3325" s="465" t="s">
        <v>436</v>
      </c>
      <c r="E3325" s="465" t="s">
        <v>6040</v>
      </c>
      <c r="F3325" s="469" t="str">
        <f t="shared" si="102"/>
        <v>other</v>
      </c>
      <c r="G3325" s="260">
        <v>0</v>
      </c>
      <c r="H3325" s="260">
        <v>0.122274335871166</v>
      </c>
      <c r="I3325" s="260">
        <v>4.6323350273800001E-4</v>
      </c>
      <c r="J3325" s="260">
        <v>0</v>
      </c>
      <c r="K3325" s="260">
        <v>0.12273757043214201</v>
      </c>
      <c r="L3325" s="301">
        <f t="shared" si="103"/>
        <v>0.44185525355571126</v>
      </c>
      <c r="M3325" s="459">
        <f>IFERROR((Tableau1[[#This Row],[Scope 1
(kg CO2-eq)]]+Tableau1[[#This Row],[Scope 2 energy
(kg CO2-eq)]]+Tableau1[[#This Row],[Scope 2 Infrastructure
(kg CO2-eq)]])/Tableau1[[#This Row],[Total CO2-emissions
(kg CO2-eq)
for scope 3 use ]],"")</f>
        <v>0.99999999137804341</v>
      </c>
      <c r="N3325" s="436" t="s">
        <v>436</v>
      </c>
      <c r="O3325" s="259">
        <v>3.6</v>
      </c>
      <c r="P3325" s="259" t="s">
        <v>4258</v>
      </c>
      <c r="Q3325" s="259" t="s">
        <v>5278</v>
      </c>
    </row>
    <row r="3326" spans="1:17" ht="21.75" customHeight="1">
      <c r="A3326" s="301" t="s">
        <v>4258</v>
      </c>
      <c r="B3326" s="301" t="s">
        <v>5278</v>
      </c>
      <c r="C3326" s="316" t="s">
        <v>9385</v>
      </c>
      <c r="D3326" s="465" t="s">
        <v>436</v>
      </c>
      <c r="E3326" s="465" t="s">
        <v>6028</v>
      </c>
      <c r="F3326" s="469" t="str">
        <f t="shared" si="102"/>
        <v>other</v>
      </c>
      <c r="G3326" s="260">
        <v>0</v>
      </c>
      <c r="H3326" s="260">
        <v>1.98037826964205E-2</v>
      </c>
      <c r="I3326" s="260">
        <v>6.6679614510000004E-6</v>
      </c>
      <c r="J3326" s="260">
        <v>0</v>
      </c>
      <c r="K3326" s="260">
        <v>1.9810451404142601E-2</v>
      </c>
      <c r="L3326" s="301">
        <f t="shared" si="103"/>
        <v>7.1317625054913361E-2</v>
      </c>
      <c r="M3326" s="459">
        <f>IFERROR((Tableau1[[#This Row],[Scope 1
(kg CO2-eq)]]+Tableau1[[#This Row],[Scope 2 energy
(kg CO2-eq)]]+Tableau1[[#This Row],[Scope 2 Infrastructure
(kg CO2-eq)]])/Tableau1[[#This Row],[Total CO2-emissions
(kg CO2-eq)
for scope 3 use ]],"")</f>
        <v>0.99999996232942479</v>
      </c>
      <c r="N3326" s="436" t="s">
        <v>436</v>
      </c>
      <c r="O3326" s="259">
        <v>3.6</v>
      </c>
      <c r="P3326" s="259" t="s">
        <v>4258</v>
      </c>
      <c r="Q3326" s="259" t="s">
        <v>5278</v>
      </c>
    </row>
    <row r="3327" spans="1:17" ht="21.75" customHeight="1">
      <c r="A3327" s="301" t="s">
        <v>4258</v>
      </c>
      <c r="B3327" s="301" t="s">
        <v>5278</v>
      </c>
      <c r="C3327" s="316" t="s">
        <v>9386</v>
      </c>
      <c r="D3327" s="465" t="s">
        <v>436</v>
      </c>
      <c r="E3327" s="465" t="s">
        <v>6054</v>
      </c>
      <c r="F3327" s="469" t="str">
        <f t="shared" si="102"/>
        <v>other</v>
      </c>
      <c r="G3327" s="260">
        <v>0</v>
      </c>
      <c r="H3327" s="260">
        <v>0.15263724942093601</v>
      </c>
      <c r="I3327" s="260">
        <v>8.9685145550599994E-5</v>
      </c>
      <c r="J3327" s="260">
        <v>0</v>
      </c>
      <c r="K3327" s="260">
        <v>0.15272693551477801</v>
      </c>
      <c r="L3327" s="301">
        <f t="shared" si="103"/>
        <v>0.54981696785320089</v>
      </c>
      <c r="M3327" s="459">
        <f>IFERROR((Tableau1[[#This Row],[Scope 1
(kg CO2-eq)]]+Tableau1[[#This Row],[Scope 2 energy
(kg CO2-eq)]]+Tableau1[[#This Row],[Scope 2 Infrastructure
(kg CO2-eq)]])/Tableau1[[#This Row],[Total CO2-emissions
(kg CO2-eq)
for scope 3 use ]],"")</f>
        <v>0.99999999379093552</v>
      </c>
      <c r="N3327" s="436" t="s">
        <v>436</v>
      </c>
      <c r="O3327" s="259">
        <v>3.6</v>
      </c>
      <c r="P3327" s="259" t="s">
        <v>4258</v>
      </c>
      <c r="Q3327" s="260" t="s">
        <v>5278</v>
      </c>
    </row>
    <row r="3328" spans="1:17" ht="21.75" customHeight="1">
      <c r="A3328" s="301" t="s">
        <v>4258</v>
      </c>
      <c r="B3328" s="301" t="s">
        <v>5278</v>
      </c>
      <c r="C3328" s="316" t="s">
        <v>9387</v>
      </c>
      <c r="D3328" s="465" t="s">
        <v>436</v>
      </c>
      <c r="E3328" s="465" t="s">
        <v>6049</v>
      </c>
      <c r="F3328" s="469" t="str">
        <f t="shared" si="102"/>
        <v>other</v>
      </c>
      <c r="G3328" s="260">
        <v>0</v>
      </c>
      <c r="H3328" s="260">
        <v>6.5210242312097905E-2</v>
      </c>
      <c r="I3328" s="260">
        <v>3.0342866699000002E-4</v>
      </c>
      <c r="J3328" s="260">
        <v>0</v>
      </c>
      <c r="K3328" s="260">
        <v>6.5513670687590106E-2</v>
      </c>
      <c r="L3328" s="301">
        <f t="shared" si="103"/>
        <v>0.23584921447532439</v>
      </c>
      <c r="M3328" s="459">
        <f>IFERROR((Tableau1[[#This Row],[Scope 1
(kg CO2-eq)]]+Tableau1[[#This Row],[Scope 2 energy
(kg CO2-eq)]]+Tableau1[[#This Row],[Scope 2 Infrastructure
(kg CO2-eq)]])/Tableau1[[#This Row],[Total CO2-emissions
(kg CO2-eq)
for scope 3 use ]],"")</f>
        <v>1.0000000044494195</v>
      </c>
      <c r="N3328" s="436" t="s">
        <v>436</v>
      </c>
      <c r="O3328" s="259">
        <v>3.6</v>
      </c>
      <c r="P3328" s="259" t="s">
        <v>4258</v>
      </c>
      <c r="Q3328" s="260" t="s">
        <v>5278</v>
      </c>
    </row>
    <row r="3329" spans="1:17" ht="21.75" customHeight="1">
      <c r="A3329" s="301" t="s">
        <v>4258</v>
      </c>
      <c r="B3329" s="301" t="s">
        <v>5278</v>
      </c>
      <c r="C3329" s="316" t="s">
        <v>9388</v>
      </c>
      <c r="D3329" s="465" t="s">
        <v>436</v>
      </c>
      <c r="E3329" s="465" t="s">
        <v>700</v>
      </c>
      <c r="F3329" s="469" t="str">
        <f t="shared" si="102"/>
        <v>CH</v>
      </c>
      <c r="G3329" s="260">
        <v>0</v>
      </c>
      <c r="H3329" s="260">
        <v>1.44485068674196E-2</v>
      </c>
      <c r="I3329" s="260">
        <v>1.6754511690030499E-3</v>
      </c>
      <c r="J3329" s="260">
        <v>0</v>
      </c>
      <c r="K3329" s="260">
        <v>1.6123959305310399E-2</v>
      </c>
      <c r="L3329" s="301">
        <f t="shared" si="103"/>
        <v>5.8046253499117434E-2</v>
      </c>
      <c r="M3329" s="459">
        <f>IFERROR((Tableau1[[#This Row],[Scope 1
(kg CO2-eq)]]+Tableau1[[#This Row],[Scope 2 energy
(kg CO2-eq)]]+Tableau1[[#This Row],[Scope 2 Infrastructure
(kg CO2-eq)]])/Tableau1[[#This Row],[Total CO2-emissions
(kg CO2-eq)
for scope 3 use ]],"")</f>
        <v>0.99999992130420801</v>
      </c>
      <c r="N3329" s="436" t="s">
        <v>436</v>
      </c>
      <c r="O3329" s="259">
        <v>3.6</v>
      </c>
      <c r="P3329" s="259" t="s">
        <v>4258</v>
      </c>
      <c r="Q3329" s="259" t="s">
        <v>5278</v>
      </c>
    </row>
    <row r="3330" spans="1:17" ht="21.75" customHeight="1">
      <c r="A3330" s="301" t="s">
        <v>5194</v>
      </c>
      <c r="B3330" s="301" t="s">
        <v>5176</v>
      </c>
      <c r="C3330" s="316" t="s">
        <v>9389</v>
      </c>
      <c r="D3330" s="465" t="s">
        <v>3730</v>
      </c>
      <c r="E3330" s="465" t="s">
        <v>6101</v>
      </c>
      <c r="F3330" s="469" t="str">
        <f t="shared" ref="F3330:F3393" si="104">IF(ISNUMBER(SEARCH("{CH}", C3330)), "CH", "other")</f>
        <v>other</v>
      </c>
      <c r="G3330" s="260">
        <v>0</v>
      </c>
      <c r="H3330" s="260">
        <v>0.57845756328800002</v>
      </c>
      <c r="I3330" s="260">
        <v>4.1548446720000002E-4</v>
      </c>
      <c r="J3330" s="260">
        <v>10.921531072767801</v>
      </c>
      <c r="K3330" s="260">
        <v>11.500404124483699</v>
      </c>
      <c r="L3330" s="301" t="str">
        <f t="shared" ref="L3330:L3393" si="105">IF(N3330="MJ", K3330*3.6, IF(N3330="m", K3330*1000, ""))</f>
        <v/>
      </c>
      <c r="M3330" s="459">
        <f>IFERROR((Tableau1[[#This Row],[Scope 1
(kg CO2-eq)]]+Tableau1[[#This Row],[Scope 2 energy
(kg CO2-eq)]]+Tableau1[[#This Row],[Scope 2 Infrastructure
(kg CO2-eq)]])/Tableau1[[#This Row],[Total CO2-emissions
(kg CO2-eq)
for scope 3 use ]],"")</f>
        <v>5.0335017925397296E-2</v>
      </c>
      <c r="N3330" s="436" t="s">
        <v>3730</v>
      </c>
      <c r="O3330" s="259">
        <v>1</v>
      </c>
      <c r="P3330" s="259" t="s">
        <v>5194</v>
      </c>
      <c r="Q3330" s="259" t="s">
        <v>5176</v>
      </c>
    </row>
    <row r="3331" spans="1:17" ht="21.75" customHeight="1">
      <c r="A3331" s="301" t="s">
        <v>5176</v>
      </c>
      <c r="B3331" s="301" t="s">
        <v>5177</v>
      </c>
      <c r="C3331" s="316" t="s">
        <v>9390</v>
      </c>
      <c r="D3331" s="465" t="s">
        <v>3730</v>
      </c>
      <c r="E3331" s="465" t="s">
        <v>6101</v>
      </c>
      <c r="F3331" s="469" t="str">
        <f t="shared" si="104"/>
        <v>other</v>
      </c>
      <c r="G3331" s="260">
        <v>0</v>
      </c>
      <c r="H3331" s="260">
        <v>4.1649951399209996E-3</v>
      </c>
      <c r="I3331" s="260">
        <v>3.1838071104E-6</v>
      </c>
      <c r="J3331" s="260">
        <v>18.669952369898699</v>
      </c>
      <c r="K3331" s="260">
        <v>18.6741205478816</v>
      </c>
      <c r="L3331" s="301" t="str">
        <f t="shared" si="105"/>
        <v/>
      </c>
      <c r="M3331" s="459">
        <f>IFERROR((Tableau1[[#This Row],[Scope 1
(kg CO2-eq)]]+Tableau1[[#This Row],[Scope 2 energy
(kg CO2-eq)]]+Tableau1[[#This Row],[Scope 2 Infrastructure
(kg CO2-eq)]])/Tableau1[[#This Row],[Total CO2-emissions
(kg CO2-eq)
for scope 3 use ]],"")</f>
        <v>2.2320617114706583E-4</v>
      </c>
      <c r="N3331" s="436" t="s">
        <v>3730</v>
      </c>
      <c r="O3331" s="259">
        <v>1</v>
      </c>
      <c r="P3331" s="259" t="s">
        <v>5176</v>
      </c>
      <c r="Q3331" s="259" t="s">
        <v>5177</v>
      </c>
    </row>
    <row r="3332" spans="1:17" ht="21.75" customHeight="1">
      <c r="A3332" s="301" t="s">
        <v>5176</v>
      </c>
      <c r="B3332" s="301" t="s">
        <v>5177</v>
      </c>
      <c r="C3332" s="316" t="s">
        <v>9391</v>
      </c>
      <c r="D3332" s="465" t="s">
        <v>3730</v>
      </c>
      <c r="E3332" s="465" t="s">
        <v>6101</v>
      </c>
      <c r="F3332" s="469" t="str">
        <f t="shared" si="104"/>
        <v>other</v>
      </c>
      <c r="G3332" s="260">
        <v>0</v>
      </c>
      <c r="H3332" s="260">
        <v>0</v>
      </c>
      <c r="I3332" s="260">
        <v>0</v>
      </c>
      <c r="J3332" s="260">
        <v>1.3510398245217199</v>
      </c>
      <c r="K3332" s="260">
        <v>1.3510398256571801</v>
      </c>
      <c r="L3332" s="301" t="str">
        <f t="shared" si="105"/>
        <v/>
      </c>
      <c r="M3332" s="459">
        <f>IFERROR((Tableau1[[#This Row],[Scope 1
(kg CO2-eq)]]+Tableau1[[#This Row],[Scope 2 energy
(kg CO2-eq)]]+Tableau1[[#This Row],[Scope 2 Infrastructure
(kg CO2-eq)]])/Tableau1[[#This Row],[Total CO2-emissions
(kg CO2-eq)
for scope 3 use ]],"")</f>
        <v>0</v>
      </c>
      <c r="N3332" s="436" t="s">
        <v>3730</v>
      </c>
      <c r="O3332" s="259">
        <v>1</v>
      </c>
      <c r="P3332" s="259" t="s">
        <v>5176</v>
      </c>
      <c r="Q3332" s="260" t="s">
        <v>5177</v>
      </c>
    </row>
    <row r="3333" spans="1:17" ht="39" customHeight="1">
      <c r="A3333" s="301" t="s">
        <v>5178</v>
      </c>
      <c r="B3333" s="301" t="s">
        <v>5177</v>
      </c>
      <c r="C3333" s="316" t="s">
        <v>9392</v>
      </c>
      <c r="D3333" s="465" t="s">
        <v>3730</v>
      </c>
      <c r="E3333" s="465" t="s">
        <v>6097</v>
      </c>
      <c r="F3333" s="469" t="str">
        <f t="shared" si="104"/>
        <v>other</v>
      </c>
      <c r="G3333" s="260">
        <v>0</v>
      </c>
      <c r="H3333" s="260">
        <v>0</v>
      </c>
      <c r="I3333" s="260">
        <v>0</v>
      </c>
      <c r="J3333" s="260">
        <v>4.4847069233202497</v>
      </c>
      <c r="K3333" s="260">
        <v>4.4847069207638901</v>
      </c>
      <c r="L3333" s="301" t="str">
        <f t="shared" si="105"/>
        <v/>
      </c>
      <c r="M3333" s="459">
        <f>IFERROR((Tableau1[[#This Row],[Scope 1
(kg CO2-eq)]]+Tableau1[[#This Row],[Scope 2 energy
(kg CO2-eq)]]+Tableau1[[#This Row],[Scope 2 Infrastructure
(kg CO2-eq)]])/Tableau1[[#This Row],[Total CO2-emissions
(kg CO2-eq)
for scope 3 use ]],"")</f>
        <v>0</v>
      </c>
      <c r="N3333" s="436" t="s">
        <v>3730</v>
      </c>
      <c r="O3333" s="259">
        <v>1</v>
      </c>
      <c r="P3333" s="259" t="s">
        <v>5178</v>
      </c>
      <c r="Q3333" s="259" t="s">
        <v>5177</v>
      </c>
    </row>
    <row r="3334" spans="1:17" ht="21.75" customHeight="1">
      <c r="A3334" s="301" t="s">
        <v>5176</v>
      </c>
      <c r="B3334" s="301" t="s">
        <v>5177</v>
      </c>
      <c r="C3334" s="316" t="s">
        <v>9393</v>
      </c>
      <c r="D3334" s="465" t="s">
        <v>3730</v>
      </c>
      <c r="E3334" s="465" t="s">
        <v>6101</v>
      </c>
      <c r="F3334" s="469" t="str">
        <f t="shared" si="104"/>
        <v>other</v>
      </c>
      <c r="G3334" s="260">
        <v>0</v>
      </c>
      <c r="H3334" s="260">
        <v>0</v>
      </c>
      <c r="I3334" s="260">
        <v>0</v>
      </c>
      <c r="J3334" s="260">
        <v>6.0552149835618998</v>
      </c>
      <c r="K3334" s="260">
        <v>6.0552149835724096</v>
      </c>
      <c r="L3334" s="301" t="str">
        <f t="shared" si="105"/>
        <v/>
      </c>
      <c r="M3334" s="459">
        <f>IFERROR((Tableau1[[#This Row],[Scope 1
(kg CO2-eq)]]+Tableau1[[#This Row],[Scope 2 energy
(kg CO2-eq)]]+Tableau1[[#This Row],[Scope 2 Infrastructure
(kg CO2-eq)]])/Tableau1[[#This Row],[Total CO2-emissions
(kg CO2-eq)
for scope 3 use ]],"")</f>
        <v>0</v>
      </c>
      <c r="N3334" s="436" t="s">
        <v>3730</v>
      </c>
      <c r="O3334" s="259">
        <v>1</v>
      </c>
      <c r="P3334" s="259" t="s">
        <v>5176</v>
      </c>
      <c r="Q3334" s="259" t="s">
        <v>5177</v>
      </c>
    </row>
    <row r="3335" spans="1:17" ht="21.75" customHeight="1">
      <c r="A3335" s="301" t="s">
        <v>5177</v>
      </c>
      <c r="B3335" s="301" t="s">
        <v>5133</v>
      </c>
      <c r="C3335" s="316" t="s">
        <v>9394</v>
      </c>
      <c r="D3335" s="465" t="s">
        <v>3646</v>
      </c>
      <c r="E3335" s="465" t="s">
        <v>6101</v>
      </c>
      <c r="F3335" s="469" t="str">
        <f t="shared" si="104"/>
        <v>other</v>
      </c>
      <c r="G3335" s="260">
        <v>0</v>
      </c>
      <c r="H3335" s="260">
        <v>0</v>
      </c>
      <c r="I3335" s="260">
        <v>0</v>
      </c>
      <c r="J3335" s="260">
        <v>19991.200270761899</v>
      </c>
      <c r="K3335" s="260">
        <v>19991.200270708199</v>
      </c>
      <c r="L3335" s="301" t="str">
        <f t="shared" si="105"/>
        <v/>
      </c>
      <c r="M3335" s="459">
        <f>IFERROR((Tableau1[[#This Row],[Scope 1
(kg CO2-eq)]]+Tableau1[[#This Row],[Scope 2 energy
(kg CO2-eq)]]+Tableau1[[#This Row],[Scope 2 Infrastructure
(kg CO2-eq)]])/Tableau1[[#This Row],[Total CO2-emissions
(kg CO2-eq)
for scope 3 use ]],"")</f>
        <v>0</v>
      </c>
      <c r="N3335" s="436" t="s">
        <v>3646</v>
      </c>
      <c r="O3335" s="259">
        <v>1</v>
      </c>
      <c r="P3335" s="259" t="s">
        <v>5177</v>
      </c>
      <c r="Q3335" s="259" t="s">
        <v>5133</v>
      </c>
    </row>
    <row r="3336" spans="1:17" ht="21.75" customHeight="1">
      <c r="A3336" s="301" t="s">
        <v>5177</v>
      </c>
      <c r="B3336" s="301" t="s">
        <v>5133</v>
      </c>
      <c r="C3336" s="316" t="s">
        <v>9395</v>
      </c>
      <c r="D3336" s="465" t="s">
        <v>3646</v>
      </c>
      <c r="E3336" s="465" t="s">
        <v>6101</v>
      </c>
      <c r="F3336" s="469" t="str">
        <f t="shared" si="104"/>
        <v>other</v>
      </c>
      <c r="G3336" s="260">
        <v>0</v>
      </c>
      <c r="H3336" s="260">
        <v>0</v>
      </c>
      <c r="I3336" s="260">
        <v>0</v>
      </c>
      <c r="J3336" s="260">
        <v>267879682.53035399</v>
      </c>
      <c r="K3336" s="260">
        <v>267879682.52797401</v>
      </c>
      <c r="L3336" s="301" t="str">
        <f t="shared" si="105"/>
        <v/>
      </c>
      <c r="M3336" s="459">
        <f>IFERROR((Tableau1[[#This Row],[Scope 1
(kg CO2-eq)]]+Tableau1[[#This Row],[Scope 2 energy
(kg CO2-eq)]]+Tableau1[[#This Row],[Scope 2 Infrastructure
(kg CO2-eq)]])/Tableau1[[#This Row],[Total CO2-emissions
(kg CO2-eq)
for scope 3 use ]],"")</f>
        <v>0</v>
      </c>
      <c r="N3336" s="436" t="s">
        <v>3646</v>
      </c>
      <c r="O3336" s="259">
        <v>1</v>
      </c>
      <c r="P3336" s="259" t="s">
        <v>5177</v>
      </c>
      <c r="Q3336" s="259" t="s">
        <v>5133</v>
      </c>
    </row>
    <row r="3337" spans="1:17" ht="21.75" customHeight="1">
      <c r="A3337" s="301" t="s">
        <v>5176</v>
      </c>
      <c r="B3337" s="301" t="s">
        <v>5177</v>
      </c>
      <c r="C3337" s="316" t="s">
        <v>9396</v>
      </c>
      <c r="D3337" s="465" t="s">
        <v>3730</v>
      </c>
      <c r="E3337" s="465" t="s">
        <v>6101</v>
      </c>
      <c r="F3337" s="469" t="str">
        <f t="shared" si="104"/>
        <v>other</v>
      </c>
      <c r="G3337" s="260">
        <v>0</v>
      </c>
      <c r="H3337" s="260">
        <v>0</v>
      </c>
      <c r="I3337" s="260">
        <v>0</v>
      </c>
      <c r="J3337" s="260">
        <v>704.17153520136605</v>
      </c>
      <c r="K3337" s="260">
        <v>704.171535201202</v>
      </c>
      <c r="L3337" s="301" t="str">
        <f t="shared" si="105"/>
        <v/>
      </c>
      <c r="M3337" s="459">
        <f>IFERROR((Tableau1[[#This Row],[Scope 1
(kg CO2-eq)]]+Tableau1[[#This Row],[Scope 2 energy
(kg CO2-eq)]]+Tableau1[[#This Row],[Scope 2 Infrastructure
(kg CO2-eq)]])/Tableau1[[#This Row],[Total CO2-emissions
(kg CO2-eq)
for scope 3 use ]],"")</f>
        <v>0</v>
      </c>
      <c r="N3337" s="436" t="s">
        <v>3730</v>
      </c>
      <c r="O3337" s="259">
        <v>1</v>
      </c>
      <c r="P3337" s="259" t="s">
        <v>5176</v>
      </c>
      <c r="Q3337" s="259" t="s">
        <v>5177</v>
      </c>
    </row>
    <row r="3338" spans="1:17" ht="21.75" customHeight="1">
      <c r="A3338" s="301" t="s">
        <v>5176</v>
      </c>
      <c r="B3338" s="301" t="s">
        <v>5177</v>
      </c>
      <c r="C3338" s="316" t="s">
        <v>9397</v>
      </c>
      <c r="D3338" s="465" t="s">
        <v>3730</v>
      </c>
      <c r="E3338" s="465" t="s">
        <v>6101</v>
      </c>
      <c r="F3338" s="469" t="str">
        <f t="shared" si="104"/>
        <v>other</v>
      </c>
      <c r="G3338" s="260">
        <v>0</v>
      </c>
      <c r="H3338" s="260">
        <v>0</v>
      </c>
      <c r="I3338" s="260">
        <v>0</v>
      </c>
      <c r="J3338" s="260">
        <v>48.402649711714503</v>
      </c>
      <c r="K3338" s="260">
        <v>48.402649716643502</v>
      </c>
      <c r="L3338" s="301" t="str">
        <f t="shared" si="105"/>
        <v/>
      </c>
      <c r="M3338" s="459">
        <f>IFERROR((Tableau1[[#This Row],[Scope 1
(kg CO2-eq)]]+Tableau1[[#This Row],[Scope 2 energy
(kg CO2-eq)]]+Tableau1[[#This Row],[Scope 2 Infrastructure
(kg CO2-eq)]])/Tableau1[[#This Row],[Total CO2-emissions
(kg CO2-eq)
for scope 3 use ]],"")</f>
        <v>0</v>
      </c>
      <c r="N3338" s="436" t="s">
        <v>3730</v>
      </c>
      <c r="O3338" s="259">
        <v>1</v>
      </c>
      <c r="P3338" s="259" t="s">
        <v>5176</v>
      </c>
      <c r="Q3338" s="259" t="s">
        <v>5177</v>
      </c>
    </row>
    <row r="3339" spans="1:17" ht="21.75" customHeight="1">
      <c r="A3339" s="301" t="s">
        <v>5176</v>
      </c>
      <c r="B3339" s="301" t="s">
        <v>5177</v>
      </c>
      <c r="C3339" s="316" t="s">
        <v>9398</v>
      </c>
      <c r="D3339" s="465" t="s">
        <v>3730</v>
      </c>
      <c r="E3339" s="465" t="s">
        <v>6101</v>
      </c>
      <c r="F3339" s="469" t="str">
        <f t="shared" si="104"/>
        <v>other</v>
      </c>
      <c r="G3339" s="260">
        <v>0</v>
      </c>
      <c r="H3339" s="260">
        <v>0</v>
      </c>
      <c r="I3339" s="260">
        <v>0</v>
      </c>
      <c r="J3339" s="260">
        <v>264.806381926548</v>
      </c>
      <c r="K3339" s="260">
        <v>264.80638192633501</v>
      </c>
      <c r="L3339" s="301" t="str">
        <f t="shared" si="105"/>
        <v/>
      </c>
      <c r="M3339" s="459">
        <f>IFERROR((Tableau1[[#This Row],[Scope 1
(kg CO2-eq)]]+Tableau1[[#This Row],[Scope 2 energy
(kg CO2-eq)]]+Tableau1[[#This Row],[Scope 2 Infrastructure
(kg CO2-eq)]])/Tableau1[[#This Row],[Total CO2-emissions
(kg CO2-eq)
for scope 3 use ]],"")</f>
        <v>0</v>
      </c>
      <c r="N3339" s="436" t="s">
        <v>3730</v>
      </c>
      <c r="O3339" s="259">
        <v>1</v>
      </c>
      <c r="P3339" s="259" t="s">
        <v>5176</v>
      </c>
      <c r="Q3339" s="259" t="s">
        <v>5177</v>
      </c>
    </row>
    <row r="3340" spans="1:17" ht="21.75" customHeight="1">
      <c r="A3340" s="301" t="s">
        <v>5297</v>
      </c>
      <c r="B3340" s="301" t="s">
        <v>5298</v>
      </c>
      <c r="C3340" s="316" t="s">
        <v>9399</v>
      </c>
      <c r="D3340" s="465" t="s">
        <v>3646</v>
      </c>
      <c r="E3340" s="465" t="s">
        <v>700</v>
      </c>
      <c r="F3340" s="469" t="str">
        <f t="shared" si="104"/>
        <v>CH</v>
      </c>
      <c r="G3340" s="260">
        <v>0</v>
      </c>
      <c r="H3340" s="260">
        <v>0</v>
      </c>
      <c r="I3340" s="260">
        <v>0</v>
      </c>
      <c r="J3340" s="260">
        <v>31.5655560496952</v>
      </c>
      <c r="K3340" s="260">
        <v>31.565556049793901</v>
      </c>
      <c r="L3340" s="301" t="str">
        <f t="shared" si="105"/>
        <v/>
      </c>
      <c r="M3340" s="459">
        <f>IFERROR((Tableau1[[#This Row],[Scope 1
(kg CO2-eq)]]+Tableau1[[#This Row],[Scope 2 energy
(kg CO2-eq)]]+Tableau1[[#This Row],[Scope 2 Infrastructure
(kg CO2-eq)]])/Tableau1[[#This Row],[Total CO2-emissions
(kg CO2-eq)
for scope 3 use ]],"")</f>
        <v>0</v>
      </c>
      <c r="N3340" s="436" t="s">
        <v>3646</v>
      </c>
      <c r="O3340" s="259">
        <v>1</v>
      </c>
      <c r="P3340" s="259" t="s">
        <v>5297</v>
      </c>
      <c r="Q3340" s="259" t="s">
        <v>5298</v>
      </c>
    </row>
    <row r="3341" spans="1:17" ht="21.75" customHeight="1">
      <c r="A3341" s="301" t="s">
        <v>5297</v>
      </c>
      <c r="B3341" s="301" t="s">
        <v>5298</v>
      </c>
      <c r="C3341" s="316" t="s">
        <v>9400</v>
      </c>
      <c r="D3341" s="465" t="s">
        <v>3646</v>
      </c>
      <c r="E3341" s="465" t="s">
        <v>700</v>
      </c>
      <c r="F3341" s="469" t="str">
        <f t="shared" si="104"/>
        <v>CH</v>
      </c>
      <c r="G3341" s="260">
        <v>0</v>
      </c>
      <c r="H3341" s="260">
        <v>0</v>
      </c>
      <c r="I3341" s="260">
        <v>0</v>
      </c>
      <c r="J3341" s="260">
        <v>2.0913491408507201</v>
      </c>
      <c r="K3341" s="260">
        <v>2.0913491408568401</v>
      </c>
      <c r="L3341" s="301" t="str">
        <f t="shared" si="105"/>
        <v/>
      </c>
      <c r="M3341" s="459">
        <f>IFERROR((Tableau1[[#This Row],[Scope 1
(kg CO2-eq)]]+Tableau1[[#This Row],[Scope 2 energy
(kg CO2-eq)]]+Tableau1[[#This Row],[Scope 2 Infrastructure
(kg CO2-eq)]])/Tableau1[[#This Row],[Total CO2-emissions
(kg CO2-eq)
for scope 3 use ]],"")</f>
        <v>0</v>
      </c>
      <c r="N3341" s="436" t="s">
        <v>3646</v>
      </c>
      <c r="O3341" s="259">
        <v>1</v>
      </c>
      <c r="P3341" s="259" t="s">
        <v>5297</v>
      </c>
      <c r="Q3341" s="259" t="s">
        <v>5298</v>
      </c>
    </row>
    <row r="3342" spans="1:17" ht="21.75" customHeight="1">
      <c r="A3342" s="301" t="s">
        <v>5178</v>
      </c>
      <c r="B3342" s="301" t="s">
        <v>5146</v>
      </c>
      <c r="C3342" s="316" t="s">
        <v>9401</v>
      </c>
      <c r="D3342" s="465" t="s">
        <v>3730</v>
      </c>
      <c r="E3342" s="465" t="s">
        <v>6091</v>
      </c>
      <c r="F3342" s="469" t="str">
        <f t="shared" si="104"/>
        <v>other</v>
      </c>
      <c r="G3342" s="260">
        <v>0</v>
      </c>
      <c r="H3342" s="260">
        <v>0</v>
      </c>
      <c r="I3342" s="260">
        <v>0</v>
      </c>
      <c r="J3342" s="260">
        <v>25.341792755620499</v>
      </c>
      <c r="K3342" s="260">
        <v>25.3417927555091</v>
      </c>
      <c r="L3342" s="301" t="str">
        <f t="shared" si="105"/>
        <v/>
      </c>
      <c r="M3342" s="459">
        <f>IFERROR((Tableau1[[#This Row],[Scope 1
(kg CO2-eq)]]+Tableau1[[#This Row],[Scope 2 energy
(kg CO2-eq)]]+Tableau1[[#This Row],[Scope 2 Infrastructure
(kg CO2-eq)]])/Tableau1[[#This Row],[Total CO2-emissions
(kg CO2-eq)
for scope 3 use ]],"")</f>
        <v>0</v>
      </c>
      <c r="N3342" s="436" t="s">
        <v>3730</v>
      </c>
      <c r="O3342" s="259">
        <v>1</v>
      </c>
      <c r="P3342" s="259" t="s">
        <v>5178</v>
      </c>
      <c r="Q3342" s="259" t="s">
        <v>5146</v>
      </c>
    </row>
    <row r="3343" spans="1:17" ht="21.75" customHeight="1">
      <c r="A3343" s="301" t="s">
        <v>5129</v>
      </c>
      <c r="B3343" s="301" t="s">
        <v>5138</v>
      </c>
      <c r="C3343" s="316" t="s">
        <v>9402</v>
      </c>
      <c r="D3343" s="465" t="s">
        <v>3730</v>
      </c>
      <c r="E3343" s="465" t="s">
        <v>6091</v>
      </c>
      <c r="F3343" s="469" t="str">
        <f t="shared" si="104"/>
        <v>other</v>
      </c>
      <c r="G3343" s="260">
        <v>0</v>
      </c>
      <c r="H3343" s="260">
        <v>0.25120308068601599</v>
      </c>
      <c r="I3343" s="260">
        <v>2.6954775542400002E-4</v>
      </c>
      <c r="J3343" s="260">
        <v>5.2356065349015903</v>
      </c>
      <c r="K3343" s="260">
        <v>5.4870791644338697</v>
      </c>
      <c r="L3343" s="301" t="str">
        <f t="shared" si="105"/>
        <v/>
      </c>
      <c r="M3343" s="459">
        <f>IFERROR((Tableau1[[#This Row],[Scope 1
(kg CO2-eq)]]+Tableau1[[#This Row],[Scope 2 energy
(kg CO2-eq)]]+Tableau1[[#This Row],[Scope 2 Infrastructure
(kg CO2-eq)]])/Tableau1[[#This Row],[Total CO2-emissions
(kg CO2-eq)
for scope 3 use ]],"")</f>
        <v>4.5829961789404162E-2</v>
      </c>
      <c r="N3343" s="436" t="s">
        <v>3730</v>
      </c>
      <c r="O3343" s="259">
        <v>1</v>
      </c>
      <c r="P3343" s="259" t="s">
        <v>5129</v>
      </c>
      <c r="Q3343" s="259" t="s">
        <v>5138</v>
      </c>
    </row>
    <row r="3344" spans="1:17" ht="21.75" customHeight="1">
      <c r="A3344" s="301" t="s">
        <v>5157</v>
      </c>
      <c r="B3344" s="301" t="s">
        <v>5179</v>
      </c>
      <c r="C3344" s="316" t="s">
        <v>9403</v>
      </c>
      <c r="D3344" s="465" t="s">
        <v>3731</v>
      </c>
      <c r="E3344" s="465" t="s">
        <v>6091</v>
      </c>
      <c r="F3344" s="469" t="str">
        <f t="shared" si="104"/>
        <v>other</v>
      </c>
      <c r="G3344" s="260">
        <v>0</v>
      </c>
      <c r="H3344" s="260">
        <v>7.0584827673600001</v>
      </c>
      <c r="I3344" s="260">
        <v>8.9090150399999991E-3</v>
      </c>
      <c r="J3344" s="260">
        <v>1.0761015781544601</v>
      </c>
      <c r="K3344" s="260">
        <v>8.1434933587748706</v>
      </c>
      <c r="L3344" s="301" t="str">
        <f t="shared" si="105"/>
        <v/>
      </c>
      <c r="M3344" s="459">
        <f>IFERROR((Tableau1[[#This Row],[Scope 1
(kg CO2-eq)]]+Tableau1[[#This Row],[Scope 2 energy
(kg CO2-eq)]]+Tableau1[[#This Row],[Scope 2 Infrastructure
(kg CO2-eq)]])/Tableau1[[#This Row],[Total CO2-emissions
(kg CO2-eq)
for scope 3 use ]],"")</f>
        <v>0.86785749935986178</v>
      </c>
      <c r="N3344" s="436" t="s">
        <v>3731</v>
      </c>
      <c r="O3344" s="259">
        <v>1</v>
      </c>
      <c r="P3344" s="259" t="s">
        <v>5157</v>
      </c>
      <c r="Q3344" s="259" t="s">
        <v>5179</v>
      </c>
    </row>
    <row r="3345" spans="1:17" ht="21.75" customHeight="1">
      <c r="A3345" s="301" t="s">
        <v>5198</v>
      </c>
      <c r="B3345" s="301" t="s">
        <v>5199</v>
      </c>
      <c r="C3345" s="316" t="s">
        <v>9404</v>
      </c>
      <c r="D3345" s="465" t="s">
        <v>3646</v>
      </c>
      <c r="E3345" s="465" t="s">
        <v>6091</v>
      </c>
      <c r="F3345" s="469" t="str">
        <f t="shared" si="104"/>
        <v>other</v>
      </c>
      <c r="G3345" s="260">
        <v>16.899999999999999</v>
      </c>
      <c r="H3345" s="260">
        <v>40379.01788616</v>
      </c>
      <c r="I3345" s="260">
        <v>41.699139840000001</v>
      </c>
      <c r="J3345" s="260">
        <v>93923.195927445602</v>
      </c>
      <c r="K3345" s="260">
        <v>134360.81285335601</v>
      </c>
      <c r="L3345" s="301" t="str">
        <f t="shared" si="105"/>
        <v/>
      </c>
      <c r="M3345" s="459">
        <f>IFERROR((Tableau1[[#This Row],[Scope 1
(kg CO2-eq)]]+Tableau1[[#This Row],[Scope 2 energy
(kg CO2-eq)]]+Tableau1[[#This Row],[Scope 2 Infrastructure
(kg CO2-eq)]])/Tableau1[[#This Row],[Total CO2-emissions
(kg CO2-eq)
for scope 3 use ]],"")</f>
        <v>0.30096287873856792</v>
      </c>
      <c r="N3345" s="436" t="s">
        <v>3646</v>
      </c>
      <c r="O3345" s="259">
        <v>1</v>
      </c>
      <c r="P3345" s="259" t="s">
        <v>5198</v>
      </c>
      <c r="Q3345" s="259" t="s">
        <v>5199</v>
      </c>
    </row>
    <row r="3346" spans="1:17" ht="21.75" customHeight="1">
      <c r="A3346" s="301" t="s">
        <v>5297</v>
      </c>
      <c r="B3346" s="301" t="s">
        <v>5299</v>
      </c>
      <c r="C3346" s="316" t="s">
        <v>3792</v>
      </c>
      <c r="D3346" s="465" t="s">
        <v>3646</v>
      </c>
      <c r="E3346" s="465" t="s">
        <v>6091</v>
      </c>
      <c r="F3346" s="469" t="str">
        <f t="shared" si="104"/>
        <v>other</v>
      </c>
      <c r="G3346" s="260">
        <v>1.6666046086818</v>
      </c>
      <c r="H3346" s="260">
        <v>0</v>
      </c>
      <c r="I3346" s="260">
        <v>0</v>
      </c>
      <c r="J3346" s="260">
        <v>0</v>
      </c>
      <c r="K3346" s="260">
        <v>1.6666046086818</v>
      </c>
      <c r="L3346" s="301" t="str">
        <f t="shared" si="105"/>
        <v/>
      </c>
      <c r="M3346" s="459">
        <f>IFERROR((Tableau1[[#This Row],[Scope 1
(kg CO2-eq)]]+Tableau1[[#This Row],[Scope 2 energy
(kg CO2-eq)]]+Tableau1[[#This Row],[Scope 2 Infrastructure
(kg CO2-eq)]])/Tableau1[[#This Row],[Total CO2-emissions
(kg CO2-eq)
for scope 3 use ]],"")</f>
        <v>1</v>
      </c>
      <c r="N3346" s="436" t="s">
        <v>3646</v>
      </c>
      <c r="O3346" s="259">
        <v>1</v>
      </c>
      <c r="P3346" s="259" t="s">
        <v>5297</v>
      </c>
      <c r="Q3346" s="259" t="s">
        <v>5299</v>
      </c>
    </row>
    <row r="3347" spans="1:17" ht="21.75" customHeight="1">
      <c r="A3347" s="301" t="s">
        <v>5297</v>
      </c>
      <c r="B3347" s="301" t="s">
        <v>5299</v>
      </c>
      <c r="C3347" s="316" t="s">
        <v>3793</v>
      </c>
      <c r="D3347" s="465" t="s">
        <v>3646</v>
      </c>
      <c r="E3347" s="465" t="s">
        <v>6091</v>
      </c>
      <c r="F3347" s="469" t="str">
        <f t="shared" si="104"/>
        <v>other</v>
      </c>
      <c r="G3347" s="260">
        <v>0</v>
      </c>
      <c r="H3347" s="260">
        <v>1.4250499157436001</v>
      </c>
      <c r="I3347" s="260">
        <v>5.49939887424E-5</v>
      </c>
      <c r="J3347" s="260">
        <v>0.39663432157717299</v>
      </c>
      <c r="K3347" s="260">
        <v>1.82173923191315</v>
      </c>
      <c r="L3347" s="301" t="str">
        <f t="shared" si="105"/>
        <v/>
      </c>
      <c r="M3347" s="459">
        <f>IFERROR((Tableau1[[#This Row],[Scope 1
(kg CO2-eq)]]+Tableau1[[#This Row],[Scope 2 energy
(kg CO2-eq)]]+Tableau1[[#This Row],[Scope 2 Infrastructure
(kg CO2-eq)]])/Tableau1[[#This Row],[Total CO2-emissions
(kg CO2-eq)
for scope 3 use ]],"")</f>
        <v>0.78227711451091109</v>
      </c>
      <c r="N3347" s="436" t="s">
        <v>3646</v>
      </c>
      <c r="O3347" s="259">
        <v>1</v>
      </c>
      <c r="P3347" s="259" t="s">
        <v>5297</v>
      </c>
      <c r="Q3347" s="260" t="s">
        <v>5299</v>
      </c>
    </row>
    <row r="3348" spans="1:17" ht="21.75" customHeight="1">
      <c r="A3348" s="301" t="s">
        <v>5129</v>
      </c>
      <c r="B3348" s="301" t="s">
        <v>5136</v>
      </c>
      <c r="C3348" s="316" t="s">
        <v>9405</v>
      </c>
      <c r="D3348" s="465" t="s">
        <v>3730</v>
      </c>
      <c r="E3348" s="465" t="s">
        <v>6091</v>
      </c>
      <c r="F3348" s="469" t="str">
        <f t="shared" si="104"/>
        <v>other</v>
      </c>
      <c r="G3348" s="260">
        <v>0</v>
      </c>
      <c r="H3348" s="260">
        <v>0.18606197971456001</v>
      </c>
      <c r="I3348" s="260">
        <v>3.823452288E-5</v>
      </c>
      <c r="J3348" s="260">
        <v>3.2311258651611401</v>
      </c>
      <c r="K3348" s="260">
        <v>3.41722600416225</v>
      </c>
      <c r="L3348" s="301" t="str">
        <f t="shared" si="105"/>
        <v/>
      </c>
      <c r="M3348" s="459">
        <f>IFERROR((Tableau1[[#This Row],[Scope 1
(kg CO2-eq)]]+Tableau1[[#This Row],[Scope 2 energy
(kg CO2-eq)]]+Tableau1[[#This Row],[Scope 2 Infrastructure
(kg CO2-eq)]])/Tableau1[[#This Row],[Total CO2-emissions
(kg CO2-eq)
for scope 3 use ]],"")</f>
        <v>5.4459439911427043E-2</v>
      </c>
      <c r="N3348" s="436" t="s">
        <v>3730</v>
      </c>
      <c r="O3348" s="259">
        <v>1</v>
      </c>
      <c r="P3348" s="259" t="s">
        <v>5129</v>
      </c>
      <c r="Q3348" s="259" t="s">
        <v>5136</v>
      </c>
    </row>
    <row r="3349" spans="1:17" ht="21.75" customHeight="1">
      <c r="A3349" s="301" t="s">
        <v>5129</v>
      </c>
      <c r="B3349" s="301" t="s">
        <v>5136</v>
      </c>
      <c r="C3349" s="316" t="s">
        <v>9406</v>
      </c>
      <c r="D3349" s="465" t="s">
        <v>3730</v>
      </c>
      <c r="E3349" s="465" t="s">
        <v>6091</v>
      </c>
      <c r="F3349" s="469" t="str">
        <f t="shared" si="104"/>
        <v>other</v>
      </c>
      <c r="G3349" s="260">
        <v>0</v>
      </c>
      <c r="H3349" s="260">
        <v>0</v>
      </c>
      <c r="I3349" s="260">
        <v>0</v>
      </c>
      <c r="J3349" s="260">
        <v>3.5425764673441198</v>
      </c>
      <c r="K3349" s="260">
        <v>3.5425764755500002</v>
      </c>
      <c r="L3349" s="301" t="str">
        <f t="shared" si="105"/>
        <v/>
      </c>
      <c r="M3349" s="459">
        <f>IFERROR((Tableau1[[#This Row],[Scope 1
(kg CO2-eq)]]+Tableau1[[#This Row],[Scope 2 energy
(kg CO2-eq)]]+Tableau1[[#This Row],[Scope 2 Infrastructure
(kg CO2-eq)]])/Tableau1[[#This Row],[Total CO2-emissions
(kg CO2-eq)
for scope 3 use ]],"")</f>
        <v>0</v>
      </c>
      <c r="N3349" s="436" t="s">
        <v>3730</v>
      </c>
      <c r="O3349" s="259">
        <v>1</v>
      </c>
      <c r="P3349" s="259" t="s">
        <v>5129</v>
      </c>
      <c r="Q3349" s="260" t="s">
        <v>5136</v>
      </c>
    </row>
    <row r="3350" spans="1:17" ht="21.75" customHeight="1">
      <c r="A3350" s="301" t="s">
        <v>5129</v>
      </c>
      <c r="B3350" s="301" t="s">
        <v>5136</v>
      </c>
      <c r="C3350" s="316" t="s">
        <v>9407</v>
      </c>
      <c r="D3350" s="465" t="s">
        <v>3730</v>
      </c>
      <c r="E3350" s="465" t="s">
        <v>6091</v>
      </c>
      <c r="F3350" s="469" t="str">
        <f t="shared" si="104"/>
        <v>other</v>
      </c>
      <c r="G3350" s="260">
        <v>0</v>
      </c>
      <c r="H3350" s="260">
        <v>0</v>
      </c>
      <c r="I3350" s="260">
        <v>0</v>
      </c>
      <c r="J3350" s="260">
        <v>2.7880069233328499</v>
      </c>
      <c r="K3350" s="260">
        <v>2.78800692444569</v>
      </c>
      <c r="L3350" s="301" t="str">
        <f t="shared" si="105"/>
        <v/>
      </c>
      <c r="M3350" s="459">
        <f>IFERROR((Tableau1[[#This Row],[Scope 1
(kg CO2-eq)]]+Tableau1[[#This Row],[Scope 2 energy
(kg CO2-eq)]]+Tableau1[[#This Row],[Scope 2 Infrastructure
(kg CO2-eq)]])/Tableau1[[#This Row],[Total CO2-emissions
(kg CO2-eq)
for scope 3 use ]],"")</f>
        <v>0</v>
      </c>
      <c r="N3350" s="436" t="s">
        <v>3730</v>
      </c>
      <c r="O3350" s="259">
        <v>1</v>
      </c>
      <c r="P3350" s="259" t="s">
        <v>5129</v>
      </c>
      <c r="Q3350" s="259" t="s">
        <v>5136</v>
      </c>
    </row>
    <row r="3351" spans="1:17" ht="21.75" customHeight="1">
      <c r="A3351" s="301" t="s">
        <v>5129</v>
      </c>
      <c r="B3351" s="301" t="s">
        <v>5136</v>
      </c>
      <c r="C3351" s="316" t="s">
        <v>9408</v>
      </c>
      <c r="D3351" s="465" t="s">
        <v>3730</v>
      </c>
      <c r="E3351" s="465" t="s">
        <v>6091</v>
      </c>
      <c r="F3351" s="469" t="str">
        <f t="shared" si="104"/>
        <v>other</v>
      </c>
      <c r="G3351" s="260">
        <v>6.8335869489999999</v>
      </c>
      <c r="H3351" s="260">
        <v>0</v>
      </c>
      <c r="I3351" s="260">
        <v>0</v>
      </c>
      <c r="J3351" s="260">
        <v>5.5292287682989993E-2</v>
      </c>
      <c r="K3351" s="260">
        <v>6.8888792367413201</v>
      </c>
      <c r="L3351" s="301" t="str">
        <f t="shared" si="105"/>
        <v/>
      </c>
      <c r="M3351" s="459">
        <f>IFERROR((Tableau1[[#This Row],[Scope 1
(kg CO2-eq)]]+Tableau1[[#This Row],[Scope 2 energy
(kg CO2-eq)]]+Tableau1[[#This Row],[Scope 2 Infrastructure
(kg CO2-eq)]])/Tableau1[[#This Row],[Total CO2-emissions
(kg CO2-eq)
for scope 3 use ]],"")</f>
        <v>0.99197368892077209</v>
      </c>
      <c r="N3351" s="436" t="s">
        <v>3730</v>
      </c>
      <c r="O3351" s="259">
        <v>1</v>
      </c>
      <c r="P3351" s="259" t="s">
        <v>5129</v>
      </c>
      <c r="Q3351" s="259" t="s">
        <v>5136</v>
      </c>
    </row>
    <row r="3352" spans="1:17" ht="21.75" customHeight="1">
      <c r="A3352" s="301" t="s">
        <v>5129</v>
      </c>
      <c r="B3352" s="301" t="s">
        <v>5136</v>
      </c>
      <c r="C3352" s="316" t="s">
        <v>9409</v>
      </c>
      <c r="D3352" s="465" t="s">
        <v>3730</v>
      </c>
      <c r="E3352" s="465" t="s">
        <v>6091</v>
      </c>
      <c r="F3352" s="469" t="str">
        <f t="shared" si="104"/>
        <v>other</v>
      </c>
      <c r="G3352" s="260">
        <v>0.76755220000000002</v>
      </c>
      <c r="H3352" s="260">
        <v>6.2999138331360003</v>
      </c>
      <c r="I3352" s="260">
        <v>0.24858022946399999</v>
      </c>
      <c r="J3352" s="260">
        <v>8.3611062562840992</v>
      </c>
      <c r="K3352" s="260">
        <v>15.6771525164607</v>
      </c>
      <c r="L3352" s="301" t="str">
        <f t="shared" si="105"/>
        <v/>
      </c>
      <c r="M3352" s="459">
        <f>IFERROR((Tableau1[[#This Row],[Scope 1
(kg CO2-eq)]]+Tableau1[[#This Row],[Scope 2 energy
(kg CO2-eq)]]+Tableau1[[#This Row],[Scope 2 Infrastructure
(kg CO2-eq)]])/Tableau1[[#This Row],[Total CO2-emissions
(kg CO2-eq)
for scope 3 use ]],"")</f>
        <v>0.46666933009156458</v>
      </c>
      <c r="N3352" s="436" t="s">
        <v>3730</v>
      </c>
      <c r="O3352" s="259">
        <v>1</v>
      </c>
      <c r="P3352" s="259" t="s">
        <v>5129</v>
      </c>
      <c r="Q3352" s="259" t="s">
        <v>5136</v>
      </c>
    </row>
    <row r="3353" spans="1:17" ht="21.75" customHeight="1">
      <c r="A3353" s="301" t="s">
        <v>5129</v>
      </c>
      <c r="B3353" s="301" t="s">
        <v>5136</v>
      </c>
      <c r="C3353" s="316" t="s">
        <v>3794</v>
      </c>
      <c r="D3353" s="465" t="s">
        <v>3730</v>
      </c>
      <c r="E3353" s="465" t="s">
        <v>6091</v>
      </c>
      <c r="F3353" s="469" t="str">
        <f t="shared" si="104"/>
        <v>other</v>
      </c>
      <c r="G3353" s="260">
        <v>2.0874555674947399</v>
      </c>
      <c r="H3353" s="260">
        <v>0</v>
      </c>
      <c r="I3353" s="260">
        <v>0</v>
      </c>
      <c r="J3353" s="260">
        <v>0</v>
      </c>
      <c r="K3353" s="260">
        <v>2.0874555674947399</v>
      </c>
      <c r="L3353" s="301" t="str">
        <f t="shared" si="105"/>
        <v/>
      </c>
      <c r="M3353" s="459">
        <f>IFERROR((Tableau1[[#This Row],[Scope 1
(kg CO2-eq)]]+Tableau1[[#This Row],[Scope 2 energy
(kg CO2-eq)]]+Tableau1[[#This Row],[Scope 2 Infrastructure
(kg CO2-eq)]])/Tableau1[[#This Row],[Total CO2-emissions
(kg CO2-eq)
for scope 3 use ]],"")</f>
        <v>1</v>
      </c>
      <c r="N3353" s="436" t="s">
        <v>3730</v>
      </c>
      <c r="O3353" s="259">
        <v>1</v>
      </c>
      <c r="P3353" s="259" t="s">
        <v>5129</v>
      </c>
      <c r="Q3353" s="259" t="s">
        <v>5136</v>
      </c>
    </row>
    <row r="3354" spans="1:17" ht="21.75" customHeight="1">
      <c r="A3354" s="301" t="s">
        <v>5171</v>
      </c>
      <c r="B3354" s="301" t="s">
        <v>5133</v>
      </c>
      <c r="C3354" s="316" t="s">
        <v>9410</v>
      </c>
      <c r="D3354" s="465" t="s">
        <v>3646</v>
      </c>
      <c r="E3354" s="465" t="s">
        <v>700</v>
      </c>
      <c r="F3354" s="469" t="str">
        <f t="shared" si="104"/>
        <v>CH</v>
      </c>
      <c r="G3354" s="260">
        <v>0</v>
      </c>
      <c r="H3354" s="260">
        <v>10770.703309505599</v>
      </c>
      <c r="I3354" s="260">
        <v>4369.7813972807999</v>
      </c>
      <c r="J3354" s="260">
        <v>4816654.5996351503</v>
      </c>
      <c r="K3354" s="260">
        <v>4831795.0856990302</v>
      </c>
      <c r="L3354" s="301" t="str">
        <f t="shared" si="105"/>
        <v/>
      </c>
      <c r="M3354" s="459">
        <f>IFERROR((Tableau1[[#This Row],[Scope 1
(kg CO2-eq)]]+Tableau1[[#This Row],[Scope 2 energy
(kg CO2-eq)]]+Tableau1[[#This Row],[Scope 2 Infrastructure
(kg CO2-eq)]])/Tableau1[[#This Row],[Total CO2-emissions
(kg CO2-eq)
for scope 3 use ]],"")</f>
        <v>3.1335113427302932E-3</v>
      </c>
      <c r="N3354" s="436" t="s">
        <v>3646</v>
      </c>
      <c r="O3354" s="259">
        <v>1</v>
      </c>
      <c r="P3354" s="259" t="s">
        <v>5171</v>
      </c>
      <c r="Q3354" s="259" t="s">
        <v>5133</v>
      </c>
    </row>
    <row r="3355" spans="1:17" ht="21.75" customHeight="1">
      <c r="A3355" s="301" t="s">
        <v>5129</v>
      </c>
      <c r="B3355" s="301" t="s">
        <v>5136</v>
      </c>
      <c r="C3355" s="316" t="s">
        <v>9411</v>
      </c>
      <c r="D3355" s="465" t="s">
        <v>3730</v>
      </c>
      <c r="E3355" s="465" t="s">
        <v>6091</v>
      </c>
      <c r="F3355" s="469" t="str">
        <f t="shared" si="104"/>
        <v>other</v>
      </c>
      <c r="G3355" s="260">
        <v>1.1521999999999999E-2</v>
      </c>
      <c r="H3355" s="260">
        <v>0.324760666758729</v>
      </c>
      <c r="I3355" s="260">
        <v>1.04322091392E-5</v>
      </c>
      <c r="J3355" s="260">
        <v>0.96528779603940695</v>
      </c>
      <c r="K3355" s="260">
        <v>1.3015808905983099</v>
      </c>
      <c r="L3355" s="301" t="str">
        <f t="shared" si="105"/>
        <v/>
      </c>
      <c r="M3355" s="459">
        <f>IFERROR((Tableau1[[#This Row],[Scope 1
(kg CO2-eq)]]+Tableau1[[#This Row],[Scope 2 energy
(kg CO2-eq)]]+Tableau1[[#This Row],[Scope 2 Infrastructure
(kg CO2-eq)]])/Tableau1[[#This Row],[Total CO2-emissions
(kg CO2-eq)
for scope 3 use ]],"")</f>
        <v>0.2583727998751435</v>
      </c>
      <c r="N3355" s="436" t="s">
        <v>3730</v>
      </c>
      <c r="O3355" s="259">
        <v>1</v>
      </c>
      <c r="P3355" s="259" t="s">
        <v>5129</v>
      </c>
      <c r="Q3355" s="259" t="s">
        <v>5136</v>
      </c>
    </row>
    <row r="3356" spans="1:17" ht="21.75" customHeight="1">
      <c r="A3356" s="301" t="s">
        <v>5171</v>
      </c>
      <c r="B3356" s="301" t="s">
        <v>5187</v>
      </c>
      <c r="C3356" s="316" t="s">
        <v>9412</v>
      </c>
      <c r="D3356" s="465" t="s">
        <v>3730</v>
      </c>
      <c r="E3356" s="465" t="s">
        <v>6015</v>
      </c>
      <c r="F3356" s="469" t="str">
        <f t="shared" si="104"/>
        <v>other</v>
      </c>
      <c r="G3356" s="260">
        <v>0</v>
      </c>
      <c r="H3356" s="260">
        <v>0.384452396597738</v>
      </c>
      <c r="I3356" s="260">
        <v>8.3466657179999998E-5</v>
      </c>
      <c r="J3356" s="260">
        <v>1.54053092153452</v>
      </c>
      <c r="K3356" s="260">
        <v>1.92506678611016</v>
      </c>
      <c r="L3356" s="301" t="str">
        <f t="shared" si="105"/>
        <v/>
      </c>
      <c r="M3356" s="459">
        <f>IFERROR((Tableau1[[#This Row],[Scope 1
(kg CO2-eq)]]+Tableau1[[#This Row],[Scope 2 energy
(kg CO2-eq)]]+Tableau1[[#This Row],[Scope 2 Infrastructure
(kg CO2-eq)]])/Tableau1[[#This Row],[Total CO2-emissions
(kg CO2-eq)
for scope 3 use ]],"")</f>
        <v>0.19975195979144245</v>
      </c>
      <c r="N3356" s="436" t="s">
        <v>3730</v>
      </c>
      <c r="O3356" s="259">
        <v>1</v>
      </c>
      <c r="P3356" s="259" t="s">
        <v>5171</v>
      </c>
      <c r="Q3356" s="260" t="s">
        <v>5187</v>
      </c>
    </row>
    <row r="3357" spans="1:17" ht="21.75" customHeight="1">
      <c r="A3357" s="301" t="s">
        <v>5171</v>
      </c>
      <c r="B3357" s="301" t="s">
        <v>5187</v>
      </c>
      <c r="C3357" s="316" t="s">
        <v>9413</v>
      </c>
      <c r="D3357" s="465" t="s">
        <v>3730</v>
      </c>
      <c r="E3357" s="465" t="s">
        <v>700</v>
      </c>
      <c r="F3357" s="469" t="str">
        <f t="shared" si="104"/>
        <v>CH</v>
      </c>
      <c r="G3357" s="260">
        <v>0</v>
      </c>
      <c r="H3357" s="260">
        <v>8.1073178301223403E-2</v>
      </c>
      <c r="I3357" s="260">
        <v>0.119502454141118</v>
      </c>
      <c r="J3357" s="260">
        <v>0.31019749102141397</v>
      </c>
      <c r="K3357" s="260">
        <v>0.51077312421731802</v>
      </c>
      <c r="L3357" s="301" t="str">
        <f t="shared" si="105"/>
        <v/>
      </c>
      <c r="M3357" s="459">
        <f>IFERROR((Tableau1[[#This Row],[Scope 1
(kg CO2-eq)]]+Tableau1[[#This Row],[Scope 2 energy
(kg CO2-eq)]]+Tableau1[[#This Row],[Scope 2 Infrastructure
(kg CO2-eq)]])/Tableau1[[#This Row],[Total CO2-emissions
(kg CO2-eq)
for scope 3 use ]],"")</f>
        <v>0.3926902629219049</v>
      </c>
      <c r="N3357" s="436" t="s">
        <v>3730</v>
      </c>
      <c r="O3357" s="259">
        <v>1</v>
      </c>
      <c r="P3357" s="259" t="s">
        <v>5171</v>
      </c>
      <c r="Q3357" s="260" t="s">
        <v>5187</v>
      </c>
    </row>
    <row r="3358" spans="1:17" ht="21.75" customHeight="1">
      <c r="A3358" s="301" t="s">
        <v>5171</v>
      </c>
      <c r="B3358" s="301" t="s">
        <v>5187</v>
      </c>
      <c r="C3358" s="316" t="s">
        <v>9414</v>
      </c>
      <c r="D3358" s="465" t="s">
        <v>3730</v>
      </c>
      <c r="E3358" s="465" t="s">
        <v>6091</v>
      </c>
      <c r="F3358" s="469" t="str">
        <f t="shared" si="104"/>
        <v>other</v>
      </c>
      <c r="G3358" s="260">
        <v>0</v>
      </c>
      <c r="H3358" s="260">
        <v>0.35865706441670497</v>
      </c>
      <c r="I3358" s="260">
        <v>8.5371873984000006E-5</v>
      </c>
      <c r="J3358" s="260">
        <v>1.77448067894001</v>
      </c>
      <c r="K3358" s="260">
        <v>2.1332231213847499</v>
      </c>
      <c r="L3358" s="301" t="str">
        <f t="shared" si="105"/>
        <v/>
      </c>
      <c r="M3358" s="459">
        <f>IFERROR((Tableau1[[#This Row],[Scope 1
(kg CO2-eq)]]+Tableau1[[#This Row],[Scope 2 energy
(kg CO2-eq)]]+Tableau1[[#This Row],[Scope 2 Infrastructure
(kg CO2-eq)]])/Tableau1[[#This Row],[Total CO2-emissions
(kg CO2-eq)
for scope 3 use ]],"")</f>
        <v>0.16816920494365198</v>
      </c>
      <c r="N3358" s="436" t="s">
        <v>3730</v>
      </c>
      <c r="O3358" s="259">
        <v>1</v>
      </c>
      <c r="P3358" s="259" t="s">
        <v>5171</v>
      </c>
      <c r="Q3358" s="259" t="s">
        <v>5187</v>
      </c>
    </row>
    <row r="3359" spans="1:17" ht="21.75" customHeight="1">
      <c r="A3359" s="301" t="s">
        <v>5171</v>
      </c>
      <c r="B3359" s="301" t="s">
        <v>5187</v>
      </c>
      <c r="C3359" s="316" t="s">
        <v>9415</v>
      </c>
      <c r="D3359" s="465" t="s">
        <v>3730</v>
      </c>
      <c r="E3359" s="465" t="s">
        <v>700</v>
      </c>
      <c r="F3359" s="469" t="str">
        <f t="shared" si="104"/>
        <v>CH</v>
      </c>
      <c r="G3359" s="260">
        <v>0</v>
      </c>
      <c r="H3359" s="260">
        <v>0.26723473977856199</v>
      </c>
      <c r="I3359" s="260">
        <v>4.5386345718819998E-3</v>
      </c>
      <c r="J3359" s="260">
        <v>0.43439618245721701</v>
      </c>
      <c r="K3359" s="260">
        <v>0.70616955789072999</v>
      </c>
      <c r="L3359" s="301" t="str">
        <f t="shared" si="105"/>
        <v/>
      </c>
      <c r="M3359" s="459">
        <f>IFERROR((Tableau1[[#This Row],[Scope 1
(kg CO2-eq)]]+Tableau1[[#This Row],[Scope 2 energy
(kg CO2-eq)]]+Tableau1[[#This Row],[Scope 2 Infrastructure
(kg CO2-eq)]])/Tableau1[[#This Row],[Total CO2-emissions
(kg CO2-eq)
for scope 3 use ]],"")</f>
        <v>0.3848556926784108</v>
      </c>
      <c r="N3359" s="436" t="s">
        <v>3730</v>
      </c>
      <c r="O3359" s="259">
        <v>1</v>
      </c>
      <c r="P3359" s="259" t="s">
        <v>5171</v>
      </c>
      <c r="Q3359" s="260" t="s">
        <v>5187</v>
      </c>
    </row>
    <row r="3360" spans="1:17" ht="21.75" customHeight="1">
      <c r="A3360" s="301" t="s">
        <v>5171</v>
      </c>
      <c r="B3360" s="301" t="s">
        <v>5187</v>
      </c>
      <c r="C3360" s="316" t="s">
        <v>9416</v>
      </c>
      <c r="D3360" s="465" t="s">
        <v>3730</v>
      </c>
      <c r="E3360" s="465" t="s">
        <v>6023</v>
      </c>
      <c r="F3360" s="469" t="str">
        <f t="shared" si="104"/>
        <v>other</v>
      </c>
      <c r="G3360" s="260">
        <v>1.6923794999999998E-2</v>
      </c>
      <c r="H3360" s="260">
        <v>0</v>
      </c>
      <c r="I3360" s="260">
        <v>0</v>
      </c>
      <c r="J3360" s="260">
        <v>0.40806967730278598</v>
      </c>
      <c r="K3360" s="260">
        <v>0.42499347254569397</v>
      </c>
      <c r="L3360" s="301" t="str">
        <f t="shared" si="105"/>
        <v/>
      </c>
      <c r="M3360" s="459">
        <f>IFERROR((Tableau1[[#This Row],[Scope 1
(kg CO2-eq)]]+Tableau1[[#This Row],[Scope 2 energy
(kg CO2-eq)]]+Tableau1[[#This Row],[Scope 2 Infrastructure
(kg CO2-eq)]])/Tableau1[[#This Row],[Total CO2-emissions
(kg CO2-eq)
for scope 3 use ]],"")</f>
        <v>3.9821305721772948E-2</v>
      </c>
      <c r="N3360" s="436" t="s">
        <v>3730</v>
      </c>
      <c r="O3360" s="259">
        <v>1</v>
      </c>
      <c r="P3360" s="259" t="s">
        <v>5171</v>
      </c>
      <c r="Q3360" s="259" t="s">
        <v>5187</v>
      </c>
    </row>
    <row r="3361" spans="1:17" ht="21.75" customHeight="1">
      <c r="A3361" s="301" t="s">
        <v>5171</v>
      </c>
      <c r="B3361" s="301" t="s">
        <v>5187</v>
      </c>
      <c r="C3361" s="316" t="s">
        <v>9417</v>
      </c>
      <c r="D3361" s="465" t="s">
        <v>3730</v>
      </c>
      <c r="E3361" s="465" t="s">
        <v>6023</v>
      </c>
      <c r="F3361" s="469" t="str">
        <f t="shared" si="104"/>
        <v>other</v>
      </c>
      <c r="G3361" s="260">
        <v>1.7786973000000001E-2</v>
      </c>
      <c r="H3361" s="260">
        <v>9.4532643148999995E-5</v>
      </c>
      <c r="I3361" s="260">
        <v>4.9599758108600004E-4</v>
      </c>
      <c r="J3361" s="260">
        <v>0.42768576358108501</v>
      </c>
      <c r="K3361" s="260">
        <v>0.44606327081605102</v>
      </c>
      <c r="L3361" s="301" t="str">
        <f t="shared" si="105"/>
        <v/>
      </c>
      <c r="M3361" s="459">
        <f>IFERROR((Tableau1[[#This Row],[Scope 1
(kg CO2-eq)]]+Tableau1[[#This Row],[Scope 2 energy
(kg CO2-eq)]]+Tableau1[[#This Row],[Scope 2 Infrastructure
(kg CO2-eq)]])/Tableau1[[#This Row],[Total CO2-emissions
(kg CO2-eq)
for scope 3 use ]],"")</f>
        <v>4.1199319528402903E-2</v>
      </c>
      <c r="N3361" s="437" t="s">
        <v>3730</v>
      </c>
      <c r="O3361" s="259">
        <v>1</v>
      </c>
      <c r="P3361" s="259" t="s">
        <v>5171</v>
      </c>
      <c r="Q3361" s="259" t="s">
        <v>5187</v>
      </c>
    </row>
    <row r="3362" spans="1:17" ht="21.75" customHeight="1">
      <c r="A3362" s="301" t="s">
        <v>5171</v>
      </c>
      <c r="B3362" s="301" t="s">
        <v>5187</v>
      </c>
      <c r="C3362" s="316" t="s">
        <v>9418</v>
      </c>
      <c r="D3362" s="465" t="s">
        <v>3730</v>
      </c>
      <c r="E3362" s="465" t="s">
        <v>6017</v>
      </c>
      <c r="F3362" s="469" t="str">
        <f t="shared" si="104"/>
        <v>other</v>
      </c>
      <c r="G3362" s="260">
        <v>1.54114818E-2</v>
      </c>
      <c r="H3362" s="260">
        <v>0</v>
      </c>
      <c r="I3362" s="260">
        <v>0</v>
      </c>
      <c r="J3362" s="260">
        <v>0.57241851784678799</v>
      </c>
      <c r="K3362" s="260">
        <v>0.58783000042057598</v>
      </c>
      <c r="L3362" s="301" t="str">
        <f t="shared" si="105"/>
        <v/>
      </c>
      <c r="M3362" s="459">
        <f>IFERROR((Tableau1[[#This Row],[Scope 1
(kg CO2-eq)]]+Tableau1[[#This Row],[Scope 2 energy
(kg CO2-eq)]]+Tableau1[[#This Row],[Scope 2 Infrastructure
(kg CO2-eq)]])/Tableau1[[#This Row],[Total CO2-emissions
(kg CO2-eq)
for scope 3 use ]],"")</f>
        <v>2.6217582955911596E-2</v>
      </c>
      <c r="N3362" s="436" t="s">
        <v>3730</v>
      </c>
      <c r="O3362" s="259">
        <v>1</v>
      </c>
      <c r="P3362" s="260" t="s">
        <v>5171</v>
      </c>
      <c r="Q3362" s="259" t="s">
        <v>5187</v>
      </c>
    </row>
    <row r="3363" spans="1:17" ht="21.75" customHeight="1">
      <c r="A3363" s="301" t="s">
        <v>5171</v>
      </c>
      <c r="B3363" s="301" t="s">
        <v>5187</v>
      </c>
      <c r="C3363" s="316" t="s">
        <v>9419</v>
      </c>
      <c r="D3363" s="465" t="s">
        <v>3730</v>
      </c>
      <c r="E3363" s="465" t="s">
        <v>700</v>
      </c>
      <c r="F3363" s="469" t="str">
        <f t="shared" si="104"/>
        <v>CH</v>
      </c>
      <c r="G3363" s="260">
        <v>0</v>
      </c>
      <c r="H3363" s="260">
        <v>0.13010579617630799</v>
      </c>
      <c r="I3363" s="260">
        <v>6.4674023079900004E-3</v>
      </c>
      <c r="J3363" s="260">
        <v>0.17160221976439199</v>
      </c>
      <c r="K3363" s="260">
        <v>0.30817541883522398</v>
      </c>
      <c r="L3363" s="301" t="str">
        <f t="shared" si="105"/>
        <v/>
      </c>
      <c r="M3363" s="459">
        <f>IFERROR((Tableau1[[#This Row],[Scope 1
(kg CO2-eq)]]+Tableau1[[#This Row],[Scope 2 energy
(kg CO2-eq)]]+Tableau1[[#This Row],[Scope 2 Infrastructure
(kg CO2-eq)]])/Tableau1[[#This Row],[Total CO2-emissions
(kg CO2-eq)
for scope 3 use ]],"")</f>
        <v>0.44316707348200701</v>
      </c>
      <c r="N3363" s="436" t="s">
        <v>3730</v>
      </c>
      <c r="O3363" s="259">
        <v>1</v>
      </c>
      <c r="P3363" s="259" t="s">
        <v>5171</v>
      </c>
      <c r="Q3363" s="259" t="s">
        <v>5187</v>
      </c>
    </row>
    <row r="3364" spans="1:17" ht="21.75" customHeight="1">
      <c r="A3364" s="301" t="s">
        <v>5171</v>
      </c>
      <c r="B3364" s="301" t="s">
        <v>5187</v>
      </c>
      <c r="C3364" s="316" t="s">
        <v>9420</v>
      </c>
      <c r="D3364" s="465" t="s">
        <v>3730</v>
      </c>
      <c r="E3364" s="465" t="s">
        <v>6028</v>
      </c>
      <c r="F3364" s="469" t="str">
        <f t="shared" si="104"/>
        <v>other</v>
      </c>
      <c r="G3364" s="260">
        <v>0.10945035359999999</v>
      </c>
      <c r="H3364" s="260">
        <v>0</v>
      </c>
      <c r="I3364" s="260">
        <v>0</v>
      </c>
      <c r="J3364" s="260">
        <v>0.51263168237075396</v>
      </c>
      <c r="K3364" s="260">
        <v>0.62208203572474896</v>
      </c>
      <c r="L3364" s="301" t="str">
        <f t="shared" si="105"/>
        <v/>
      </c>
      <c r="M3364" s="459">
        <f>IFERROR((Tableau1[[#This Row],[Scope 1
(kg CO2-eq)]]+Tableau1[[#This Row],[Scope 2 energy
(kg CO2-eq)]]+Tableau1[[#This Row],[Scope 2 Infrastructure
(kg CO2-eq)]])/Tableau1[[#This Row],[Total CO2-emissions
(kg CO2-eq)
for scope 3 use ]],"")</f>
        <v>0.17594199368333505</v>
      </c>
      <c r="N3364" s="436" t="s">
        <v>3730</v>
      </c>
      <c r="O3364" s="259">
        <v>1</v>
      </c>
      <c r="P3364" s="259" t="s">
        <v>5171</v>
      </c>
      <c r="Q3364" s="259" t="s">
        <v>5187</v>
      </c>
    </row>
    <row r="3365" spans="1:17" ht="21.75" customHeight="1">
      <c r="A3365" s="301" t="s">
        <v>5171</v>
      </c>
      <c r="B3365" s="301" t="s">
        <v>5187</v>
      </c>
      <c r="C3365" s="316" t="s">
        <v>9421</v>
      </c>
      <c r="D3365" s="465" t="s">
        <v>3730</v>
      </c>
      <c r="E3365" s="465" t="s">
        <v>6023</v>
      </c>
      <c r="F3365" s="469" t="str">
        <f t="shared" si="104"/>
        <v>other</v>
      </c>
      <c r="G3365" s="260">
        <v>0</v>
      </c>
      <c r="H3365" s="260">
        <v>8.929814256E-8</v>
      </c>
      <c r="I3365" s="260">
        <v>2.1531587299199998E-6</v>
      </c>
      <c r="J3365" s="260">
        <v>0.428575338251655</v>
      </c>
      <c r="K3365" s="260">
        <v>0.42857758032239501</v>
      </c>
      <c r="L3365" s="301" t="str">
        <f t="shared" si="105"/>
        <v/>
      </c>
      <c r="M3365" s="459">
        <f>IFERROR((Tableau1[[#This Row],[Scope 1
(kg CO2-eq)]]+Tableau1[[#This Row],[Scope 2 energy
(kg CO2-eq)]]+Tableau1[[#This Row],[Scope 2 Infrastructure
(kg CO2-eq)]])/Tableau1[[#This Row],[Total CO2-emissions
(kg CO2-eq)
for scope 3 use ]],"")</f>
        <v>5.2323242638896898E-6</v>
      </c>
      <c r="N3365" s="437" t="s">
        <v>3730</v>
      </c>
      <c r="O3365" s="259">
        <v>1</v>
      </c>
      <c r="P3365" s="259" t="s">
        <v>5171</v>
      </c>
      <c r="Q3365" s="259" t="s">
        <v>5187</v>
      </c>
    </row>
    <row r="3366" spans="1:17" ht="21.75" customHeight="1">
      <c r="A3366" s="301" t="s">
        <v>5171</v>
      </c>
      <c r="B3366" s="301" t="s">
        <v>5187</v>
      </c>
      <c r="C3366" s="316" t="s">
        <v>9422</v>
      </c>
      <c r="D3366" s="465" t="s">
        <v>3730</v>
      </c>
      <c r="E3366" s="465" t="s">
        <v>700</v>
      </c>
      <c r="F3366" s="469" t="str">
        <f t="shared" si="104"/>
        <v>CH</v>
      </c>
      <c r="G3366" s="260">
        <v>0</v>
      </c>
      <c r="H3366" s="260">
        <v>4.9708498175267202E-3</v>
      </c>
      <c r="I3366" s="260">
        <v>5.1193596960000003E-8</v>
      </c>
      <c r="J3366" s="260">
        <v>0.55213428090578098</v>
      </c>
      <c r="K3366" s="260">
        <v>0.55710518200437198</v>
      </c>
      <c r="L3366" s="301" t="str">
        <f t="shared" si="105"/>
        <v/>
      </c>
      <c r="M3366" s="459">
        <f>IFERROR((Tableau1[[#This Row],[Scope 1
(kg CO2-eq)]]+Tableau1[[#This Row],[Scope 2 energy
(kg CO2-eq)]]+Tableau1[[#This Row],[Scope 2 Infrastructure
(kg CO2-eq)]])/Tableau1[[#This Row],[Total CO2-emissions
(kg CO2-eq)
for scope 3 use ]],"")</f>
        <v>8.9227333934306687E-3</v>
      </c>
      <c r="N3366" s="436" t="s">
        <v>3730</v>
      </c>
      <c r="O3366" s="259">
        <v>1</v>
      </c>
      <c r="P3366" s="260" t="s">
        <v>5171</v>
      </c>
      <c r="Q3366" s="260" t="s">
        <v>5187</v>
      </c>
    </row>
    <row r="3367" spans="1:17" ht="21.75" customHeight="1">
      <c r="A3367" s="301" t="s">
        <v>5171</v>
      </c>
      <c r="B3367" s="301" t="s">
        <v>5187</v>
      </c>
      <c r="C3367" s="316" t="s">
        <v>9423</v>
      </c>
      <c r="D3367" s="465" t="s">
        <v>3730</v>
      </c>
      <c r="E3367" s="465" t="s">
        <v>6017</v>
      </c>
      <c r="F3367" s="469" t="str">
        <f t="shared" si="104"/>
        <v>other</v>
      </c>
      <c r="G3367" s="260">
        <v>8.3518982000000005E-4</v>
      </c>
      <c r="H3367" s="260">
        <v>0</v>
      </c>
      <c r="I3367" s="260">
        <v>0</v>
      </c>
      <c r="J3367" s="260">
        <v>0.589213460498626</v>
      </c>
      <c r="K3367" s="260">
        <v>0.59004865023258102</v>
      </c>
      <c r="L3367" s="301" t="str">
        <f t="shared" si="105"/>
        <v/>
      </c>
      <c r="M3367" s="459">
        <f>IFERROR((Tableau1[[#This Row],[Scope 1
(kg CO2-eq)]]+Tableau1[[#This Row],[Scope 2 energy
(kg CO2-eq)]]+Tableau1[[#This Row],[Scope 2 Infrastructure
(kg CO2-eq)]])/Tableau1[[#This Row],[Total CO2-emissions
(kg CO2-eq)
for scope 3 use ]],"")</f>
        <v>1.4154592501326646E-3</v>
      </c>
      <c r="N3367" s="436" t="s">
        <v>3730</v>
      </c>
      <c r="O3367" s="259">
        <v>1</v>
      </c>
      <c r="P3367" s="259" t="s">
        <v>5171</v>
      </c>
      <c r="Q3367" s="260" t="s">
        <v>5187</v>
      </c>
    </row>
    <row r="3368" spans="1:17" ht="21.75" customHeight="1">
      <c r="A3368" s="301" t="s">
        <v>4140</v>
      </c>
      <c r="B3368" s="301" t="s">
        <v>5202</v>
      </c>
      <c r="C3368" s="316" t="s">
        <v>9424</v>
      </c>
      <c r="D3368" s="465" t="s">
        <v>3730</v>
      </c>
      <c r="E3368" s="465" t="s">
        <v>6091</v>
      </c>
      <c r="F3368" s="469" t="str">
        <f t="shared" si="104"/>
        <v>other</v>
      </c>
      <c r="G3368" s="260">
        <v>0</v>
      </c>
      <c r="H3368" s="260">
        <v>8.5350789765212806E-2</v>
      </c>
      <c r="I3368" s="260">
        <v>2.27646535284E-5</v>
      </c>
      <c r="J3368" s="260">
        <v>1.65092116888509</v>
      </c>
      <c r="K3368" s="260">
        <v>1.73629472347712</v>
      </c>
      <c r="L3368" s="301" t="str">
        <f t="shared" si="105"/>
        <v/>
      </c>
      <c r="M3368" s="459">
        <f>IFERROR((Tableau1[[#This Row],[Scope 1
(kg CO2-eq)]]+Tableau1[[#This Row],[Scope 2 energy
(kg CO2-eq)]]+Tableau1[[#This Row],[Scope 2 Infrastructure
(kg CO2-eq)]])/Tableau1[[#This Row],[Total CO2-emissions
(kg CO2-eq)
for scope 3 use ]],"")</f>
        <v>4.9169967093933994E-2</v>
      </c>
      <c r="N3368" s="436" t="s">
        <v>3730</v>
      </c>
      <c r="O3368" s="259">
        <v>1</v>
      </c>
      <c r="P3368" s="259" t="s">
        <v>4140</v>
      </c>
      <c r="Q3368" s="259" t="s">
        <v>5202</v>
      </c>
    </row>
    <row r="3369" spans="1:17" ht="21.75" customHeight="1">
      <c r="A3369" s="301" t="s">
        <v>5171</v>
      </c>
      <c r="B3369" s="301" t="s">
        <v>5187</v>
      </c>
      <c r="C3369" s="316" t="s">
        <v>9425</v>
      </c>
      <c r="D3369" s="465" t="s">
        <v>3730</v>
      </c>
      <c r="E3369" s="465" t="s">
        <v>6015</v>
      </c>
      <c r="F3369" s="469" t="str">
        <f t="shared" si="104"/>
        <v>other</v>
      </c>
      <c r="G3369" s="260">
        <v>0</v>
      </c>
      <c r="H3369" s="260">
        <v>8.6080838963352196E-2</v>
      </c>
      <c r="I3369" s="260">
        <v>5.4912797629200001E-6</v>
      </c>
      <c r="J3369" s="260">
        <v>1.9253432070671901</v>
      </c>
      <c r="K3369" s="260">
        <v>2.0114295378128202</v>
      </c>
      <c r="L3369" s="301" t="str">
        <f t="shared" si="105"/>
        <v/>
      </c>
      <c r="M3369" s="459">
        <f>IFERROR((Tableau1[[#This Row],[Scope 1
(kg CO2-eq)]]+Tableau1[[#This Row],[Scope 2 energy
(kg CO2-eq)]]+Tableau1[[#This Row],[Scope 2 Infrastructure
(kg CO2-eq)]])/Tableau1[[#This Row],[Total CO2-emissions
(kg CO2-eq)
for scope 3 use ]],"")</f>
        <v>4.2798581120929199E-2</v>
      </c>
      <c r="N3369" s="436" t="s">
        <v>3730</v>
      </c>
      <c r="O3369" s="259">
        <v>1</v>
      </c>
      <c r="P3369" s="259" t="s">
        <v>5171</v>
      </c>
      <c r="Q3369" s="260" t="s">
        <v>5187</v>
      </c>
    </row>
    <row r="3370" spans="1:17" ht="21.75" customHeight="1">
      <c r="A3370" s="301" t="s">
        <v>5171</v>
      </c>
      <c r="B3370" s="301" t="s">
        <v>5187</v>
      </c>
      <c r="C3370" s="316" t="s">
        <v>9426</v>
      </c>
      <c r="D3370" s="465" t="s">
        <v>3730</v>
      </c>
      <c r="E3370" s="465" t="s">
        <v>700</v>
      </c>
      <c r="F3370" s="469" t="str">
        <f t="shared" si="104"/>
        <v>CH</v>
      </c>
      <c r="G3370" s="260">
        <v>0</v>
      </c>
      <c r="H3370" s="260">
        <v>8.4450731675399997E-4</v>
      </c>
      <c r="I3370" s="260">
        <v>3.2462920953E-5</v>
      </c>
      <c r="J3370" s="260">
        <v>0.58809097800995502</v>
      </c>
      <c r="K3370" s="260">
        <v>0.58896794823807297</v>
      </c>
      <c r="L3370" s="301" t="str">
        <f t="shared" si="105"/>
        <v/>
      </c>
      <c r="M3370" s="459">
        <f>IFERROR((Tableau1[[#This Row],[Scope 1
(kg CO2-eq)]]+Tableau1[[#This Row],[Scope 2 energy
(kg CO2-eq)]]+Tableau1[[#This Row],[Scope 2 Infrastructure
(kg CO2-eq)]])/Tableau1[[#This Row],[Total CO2-emissions
(kg CO2-eq)
for scope 3 use ]],"")</f>
        <v>1.4889948431497846E-3</v>
      </c>
      <c r="N3370" s="436" t="s">
        <v>3730</v>
      </c>
      <c r="O3370" s="259">
        <v>1</v>
      </c>
      <c r="P3370" s="259" t="s">
        <v>5171</v>
      </c>
      <c r="Q3370" s="260" t="s">
        <v>5187</v>
      </c>
    </row>
    <row r="3371" spans="1:17" ht="21.75" customHeight="1">
      <c r="A3371" s="301" t="s">
        <v>5171</v>
      </c>
      <c r="B3371" s="301" t="s">
        <v>5187</v>
      </c>
      <c r="C3371" s="316" t="s">
        <v>9427</v>
      </c>
      <c r="D3371" s="465" t="s">
        <v>3730</v>
      </c>
      <c r="E3371" s="465" t="s">
        <v>700</v>
      </c>
      <c r="F3371" s="469" t="str">
        <f t="shared" si="104"/>
        <v>CH</v>
      </c>
      <c r="G3371" s="260">
        <v>0</v>
      </c>
      <c r="H3371" s="260">
        <v>8.4450731675399997E-4</v>
      </c>
      <c r="I3371" s="260">
        <v>3.2462920953E-5</v>
      </c>
      <c r="J3371" s="260">
        <v>0.57468536063184295</v>
      </c>
      <c r="K3371" s="260">
        <v>0.57556233090406295</v>
      </c>
      <c r="L3371" s="301" t="str">
        <f t="shared" si="105"/>
        <v/>
      </c>
      <c r="M3371" s="459">
        <f>IFERROR((Tableau1[[#This Row],[Scope 1
(kg CO2-eq)]]+Tableau1[[#This Row],[Scope 2 energy
(kg CO2-eq)]]+Tableau1[[#This Row],[Scope 2 Infrastructure
(kg CO2-eq)]])/Tableau1[[#This Row],[Total CO2-emissions
(kg CO2-eq)
for scope 3 use ]],"")</f>
        <v>1.5236755267313991E-3</v>
      </c>
      <c r="N3371" s="436" t="s">
        <v>3730</v>
      </c>
      <c r="O3371" s="259">
        <v>1</v>
      </c>
      <c r="P3371" s="259" t="s">
        <v>5171</v>
      </c>
      <c r="Q3371" s="260" t="s">
        <v>5187</v>
      </c>
    </row>
    <row r="3372" spans="1:17" ht="21.75" customHeight="1">
      <c r="A3372" s="301" t="s">
        <v>5171</v>
      </c>
      <c r="B3372" s="301" t="s">
        <v>5187</v>
      </c>
      <c r="C3372" s="316" t="s">
        <v>9428</v>
      </c>
      <c r="D3372" s="465" t="s">
        <v>3730</v>
      </c>
      <c r="E3372" s="465" t="s">
        <v>700</v>
      </c>
      <c r="F3372" s="469" t="str">
        <f t="shared" si="104"/>
        <v>CH</v>
      </c>
      <c r="G3372" s="260">
        <v>0</v>
      </c>
      <c r="H3372" s="260">
        <v>8.4450731675399997E-4</v>
      </c>
      <c r="I3372" s="260">
        <v>3.2462920953E-5</v>
      </c>
      <c r="J3372" s="260">
        <v>1.8038151094405199</v>
      </c>
      <c r="K3372" s="260">
        <v>1.80469207908623</v>
      </c>
      <c r="L3372" s="301" t="str">
        <f t="shared" si="105"/>
        <v/>
      </c>
      <c r="M3372" s="459">
        <f>IFERROR((Tableau1[[#This Row],[Scope 1
(kg CO2-eq)]]+Tableau1[[#This Row],[Scope 2 energy
(kg CO2-eq)]]+Tableau1[[#This Row],[Scope 2 Infrastructure
(kg CO2-eq)]])/Tableau1[[#This Row],[Total CO2-emissions
(kg CO2-eq)
for scope 3 use ]],"")</f>
        <v>4.8593898530935895E-4</v>
      </c>
      <c r="N3372" s="436" t="s">
        <v>3730</v>
      </c>
      <c r="O3372" s="259">
        <v>1</v>
      </c>
      <c r="P3372" s="259" t="s">
        <v>5171</v>
      </c>
      <c r="Q3372" s="260" t="s">
        <v>5187</v>
      </c>
    </row>
    <row r="3373" spans="1:17" ht="21.75" customHeight="1">
      <c r="A3373" s="301" t="s">
        <v>5171</v>
      </c>
      <c r="B3373" s="301" t="s">
        <v>5187</v>
      </c>
      <c r="C3373" s="316" t="s">
        <v>9429</v>
      </c>
      <c r="D3373" s="465" t="s">
        <v>3730</v>
      </c>
      <c r="E3373" s="465" t="s">
        <v>6023</v>
      </c>
      <c r="F3373" s="469" t="str">
        <f t="shared" si="104"/>
        <v>other</v>
      </c>
      <c r="G3373" s="260">
        <v>0</v>
      </c>
      <c r="H3373" s="260">
        <v>8.929814256E-8</v>
      </c>
      <c r="I3373" s="260">
        <v>2.1531587299199998E-6</v>
      </c>
      <c r="J3373" s="260">
        <v>0.44606327081605102</v>
      </c>
      <c r="K3373" s="260">
        <v>0.44606551322353</v>
      </c>
      <c r="L3373" s="301" t="str">
        <f t="shared" si="105"/>
        <v/>
      </c>
      <c r="M3373" s="459">
        <f>IFERROR((Tableau1[[#This Row],[Scope 1
(kg CO2-eq)]]+Tableau1[[#This Row],[Scope 2 energy
(kg CO2-eq)]]+Tableau1[[#This Row],[Scope 2 Infrastructure
(kg CO2-eq)]])/Tableau1[[#This Row],[Total CO2-emissions
(kg CO2-eq)
for scope 3 use ]],"")</f>
        <v>5.0271917599607659E-6</v>
      </c>
      <c r="N3373" s="437" t="s">
        <v>3730</v>
      </c>
      <c r="O3373" s="259">
        <v>1</v>
      </c>
      <c r="P3373" s="259" t="s">
        <v>5171</v>
      </c>
      <c r="Q3373" s="260" t="s">
        <v>5187</v>
      </c>
    </row>
    <row r="3374" spans="1:17" ht="21.75" customHeight="1">
      <c r="A3374" s="301" t="s">
        <v>5171</v>
      </c>
      <c r="B3374" s="301" t="s">
        <v>5187</v>
      </c>
      <c r="C3374" s="316" t="s">
        <v>9430</v>
      </c>
      <c r="D3374" s="465" t="s">
        <v>3730</v>
      </c>
      <c r="E3374" s="465" t="s">
        <v>700</v>
      </c>
      <c r="F3374" s="469" t="str">
        <f t="shared" si="104"/>
        <v>CH</v>
      </c>
      <c r="G3374" s="260">
        <v>0</v>
      </c>
      <c r="H3374" s="260">
        <v>8.4450731675399997E-4</v>
      </c>
      <c r="I3374" s="260">
        <v>3.2462920953E-5</v>
      </c>
      <c r="J3374" s="260">
        <v>0.78380631918114396</v>
      </c>
      <c r="K3374" s="260">
        <v>0.78468329001044101</v>
      </c>
      <c r="L3374" s="301" t="str">
        <f t="shared" si="105"/>
        <v/>
      </c>
      <c r="M3374" s="459">
        <f>IFERROR((Tableau1[[#This Row],[Scope 1
(kg CO2-eq)]]+Tableau1[[#This Row],[Scope 2 energy
(kg CO2-eq)]]+Tableau1[[#This Row],[Scope 2 Infrastructure
(kg CO2-eq)]])/Tableau1[[#This Row],[Total CO2-emissions
(kg CO2-eq)
for scope 3 use ]],"")</f>
        <v>1.1176104408892548E-3</v>
      </c>
      <c r="N3374" s="436" t="s">
        <v>3730</v>
      </c>
      <c r="O3374" s="259">
        <v>1</v>
      </c>
      <c r="P3374" s="260" t="s">
        <v>5171</v>
      </c>
      <c r="Q3374" s="260" t="s">
        <v>5187</v>
      </c>
    </row>
    <row r="3375" spans="1:17" ht="21.75" customHeight="1">
      <c r="A3375" s="301" t="s">
        <v>5171</v>
      </c>
      <c r="B3375" s="301" t="s">
        <v>5187</v>
      </c>
      <c r="C3375" s="316" t="s">
        <v>9431</v>
      </c>
      <c r="D3375" s="465" t="s">
        <v>3730</v>
      </c>
      <c r="E3375" s="465" t="s">
        <v>6028</v>
      </c>
      <c r="F3375" s="469" t="str">
        <f t="shared" si="104"/>
        <v>other</v>
      </c>
      <c r="G3375" s="260">
        <v>0</v>
      </c>
      <c r="H3375" s="260">
        <v>8.1046951252488397E-2</v>
      </c>
      <c r="I3375" s="260">
        <v>5.6613247164000001E-6</v>
      </c>
      <c r="J3375" s="260">
        <v>0.62235845668177403</v>
      </c>
      <c r="K3375" s="260">
        <v>0.70341106759898897</v>
      </c>
      <c r="L3375" s="301" t="str">
        <f t="shared" si="105"/>
        <v/>
      </c>
      <c r="M3375" s="459">
        <f>IFERROR((Tableau1[[#This Row],[Scope 1
(kg CO2-eq)]]+Tableau1[[#This Row],[Scope 2 energy
(kg CO2-eq)]]+Tableau1[[#This Row],[Scope 2 Infrastructure
(kg CO2-eq)]])/Tableau1[[#This Row],[Total CO2-emissions
(kg CO2-eq)
for scope 3 use ]],"")</f>
        <v>0.1152279460911361</v>
      </c>
      <c r="N3375" s="436" t="s">
        <v>3730</v>
      </c>
      <c r="O3375" s="259">
        <v>1</v>
      </c>
      <c r="P3375" s="259" t="s">
        <v>5171</v>
      </c>
      <c r="Q3375" s="260" t="s">
        <v>5187</v>
      </c>
    </row>
    <row r="3376" spans="1:17" ht="21.75" customHeight="1">
      <c r="A3376" s="301" t="s">
        <v>5155</v>
      </c>
      <c r="B3376" s="301" t="s">
        <v>5156</v>
      </c>
      <c r="C3376" s="316" t="s">
        <v>9432</v>
      </c>
      <c r="D3376" s="465" t="s">
        <v>3730</v>
      </c>
      <c r="E3376" s="465" t="s">
        <v>6091</v>
      </c>
      <c r="F3376" s="469" t="str">
        <f t="shared" si="104"/>
        <v>other</v>
      </c>
      <c r="G3376" s="260">
        <v>8.2000000000000007E-3</v>
      </c>
      <c r="H3376" s="260">
        <v>0.10348773985856</v>
      </c>
      <c r="I3376" s="260">
        <v>3.8605731839999999E-5</v>
      </c>
      <c r="J3376" s="260">
        <v>1.73240495607792</v>
      </c>
      <c r="K3376" s="260">
        <v>1.84413130183115</v>
      </c>
      <c r="L3376" s="301" t="str">
        <f t="shared" si="105"/>
        <v/>
      </c>
      <c r="M3376" s="459">
        <f>IFERROR((Tableau1[[#This Row],[Scope 1
(kg CO2-eq)]]+Tableau1[[#This Row],[Scope 2 energy
(kg CO2-eq)]]+Tableau1[[#This Row],[Scope 2 Infrastructure
(kg CO2-eq)]])/Tableau1[[#This Row],[Total CO2-emissions
(kg CO2-eq)
for scope 3 use ]],"")</f>
        <v>6.0584810571492453E-2</v>
      </c>
      <c r="N3376" s="436" t="s">
        <v>3730</v>
      </c>
      <c r="O3376" s="259">
        <v>1</v>
      </c>
      <c r="P3376" s="259" t="s">
        <v>5155</v>
      </c>
      <c r="Q3376" s="260" t="s">
        <v>5156</v>
      </c>
    </row>
    <row r="3377" spans="1:17" ht="21.75" customHeight="1">
      <c r="A3377" s="301" t="s">
        <v>5155</v>
      </c>
      <c r="B3377" s="301" t="s">
        <v>5156</v>
      </c>
      <c r="C3377" s="316" t="s">
        <v>9433</v>
      </c>
      <c r="D3377" s="465" t="s">
        <v>3730</v>
      </c>
      <c r="E3377" s="465" t="s">
        <v>6091</v>
      </c>
      <c r="F3377" s="469" t="str">
        <f t="shared" si="104"/>
        <v>other</v>
      </c>
      <c r="G3377" s="260">
        <v>9.4129999999999995E-3</v>
      </c>
      <c r="H3377" s="260">
        <v>0.10348773985856</v>
      </c>
      <c r="I3377" s="260">
        <v>3.8605731839999999E-5</v>
      </c>
      <c r="J3377" s="260">
        <v>3.4031933503025202</v>
      </c>
      <c r="K3377" s="260">
        <v>3.5161326963446999</v>
      </c>
      <c r="L3377" s="301" t="str">
        <f t="shared" si="105"/>
        <v/>
      </c>
      <c r="M3377" s="459">
        <f>IFERROR((Tableau1[[#This Row],[Scope 1
(kg CO2-eq)]]+Tableau1[[#This Row],[Scope 2 energy
(kg CO2-eq)]]+Tableau1[[#This Row],[Scope 2 Infrastructure
(kg CO2-eq)]])/Tableau1[[#This Row],[Total CO2-emissions
(kg CO2-eq)
for scope 3 use ]],"")</f>
        <v>3.2120330870279566E-2</v>
      </c>
      <c r="N3377" s="436" t="s">
        <v>3730</v>
      </c>
      <c r="O3377" s="259">
        <v>1</v>
      </c>
      <c r="P3377" s="259" t="s">
        <v>5155</v>
      </c>
      <c r="Q3377" s="260" t="s">
        <v>5156</v>
      </c>
    </row>
    <row r="3378" spans="1:17" ht="21.75" customHeight="1">
      <c r="A3378" s="301" t="s">
        <v>5155</v>
      </c>
      <c r="B3378" s="301" t="s">
        <v>5156</v>
      </c>
      <c r="C3378" s="316" t="s">
        <v>9434</v>
      </c>
      <c r="D3378" s="465" t="s">
        <v>3730</v>
      </c>
      <c r="E3378" s="465" t="s">
        <v>6091</v>
      </c>
      <c r="F3378" s="469" t="str">
        <f t="shared" si="104"/>
        <v>other</v>
      </c>
      <c r="G3378" s="260">
        <v>4.5320020000000003E-3</v>
      </c>
      <c r="H3378" s="260">
        <v>0.10348773985856</v>
      </c>
      <c r="I3378" s="260">
        <v>3.8605731839999999E-5</v>
      </c>
      <c r="J3378" s="260">
        <v>2.5239761148667501</v>
      </c>
      <c r="K3378" s="260">
        <v>2.63203446569266</v>
      </c>
      <c r="L3378" s="301" t="str">
        <f t="shared" si="105"/>
        <v/>
      </c>
      <c r="M3378" s="459">
        <f>IFERROR((Tableau1[[#This Row],[Scope 1
(kg CO2-eq)]]+Tableau1[[#This Row],[Scope 2 energy
(kg CO2-eq)]]+Tableau1[[#This Row],[Scope 2 Infrastructure
(kg CO2-eq)]])/Tableau1[[#This Row],[Total CO2-emissions
(kg CO2-eq)
for scope 3 use ]],"")</f>
        <v>4.105506557717617E-2</v>
      </c>
      <c r="N3378" s="436" t="s">
        <v>3730</v>
      </c>
      <c r="O3378" s="259">
        <v>1</v>
      </c>
      <c r="P3378" s="259" t="s">
        <v>5155</v>
      </c>
      <c r="Q3378" s="260" t="s">
        <v>5156</v>
      </c>
    </row>
    <row r="3379" spans="1:17" ht="21.75" customHeight="1">
      <c r="A3379" s="301" t="s">
        <v>5155</v>
      </c>
      <c r="B3379" s="301" t="s">
        <v>5156</v>
      </c>
      <c r="C3379" s="316" t="s">
        <v>9435</v>
      </c>
      <c r="D3379" s="465" t="s">
        <v>3730</v>
      </c>
      <c r="E3379" s="465" t="s">
        <v>6091</v>
      </c>
      <c r="F3379" s="469" t="str">
        <f t="shared" si="104"/>
        <v>other</v>
      </c>
      <c r="G3379" s="260">
        <v>1.11E-2</v>
      </c>
      <c r="H3379" s="260">
        <v>0.10348773985856</v>
      </c>
      <c r="I3379" s="260">
        <v>3.8605731839999999E-5</v>
      </c>
      <c r="J3379" s="260">
        <v>1.8265847992673698</v>
      </c>
      <c r="K3379" s="260">
        <v>1.94121114513363</v>
      </c>
      <c r="L3379" s="301" t="str">
        <f t="shared" si="105"/>
        <v/>
      </c>
      <c r="M3379" s="459">
        <f>IFERROR((Tableau1[[#This Row],[Scope 1
(kg CO2-eq)]]+Tableau1[[#This Row],[Scope 2 energy
(kg CO2-eq)]]+Tableau1[[#This Row],[Scope 2 Infrastructure
(kg CO2-eq)]])/Tableau1[[#This Row],[Total CO2-emissions
(kg CO2-eq)
for scope 3 use ]],"")</f>
        <v>5.9048880838003477E-2</v>
      </c>
      <c r="N3379" s="436" t="s">
        <v>3730</v>
      </c>
      <c r="O3379" s="259">
        <v>1</v>
      </c>
      <c r="P3379" s="259" t="s">
        <v>5155</v>
      </c>
      <c r="Q3379" s="260" t="s">
        <v>5156</v>
      </c>
    </row>
    <row r="3380" spans="1:17" ht="21.75" customHeight="1">
      <c r="A3380" s="301" t="s">
        <v>5155</v>
      </c>
      <c r="B3380" s="301" t="s">
        <v>5156</v>
      </c>
      <c r="C3380" s="316" t="s">
        <v>9436</v>
      </c>
      <c r="D3380" s="465" t="s">
        <v>3730</v>
      </c>
      <c r="E3380" s="465" t="s">
        <v>6091</v>
      </c>
      <c r="F3380" s="469" t="str">
        <f t="shared" si="104"/>
        <v>other</v>
      </c>
      <c r="G3380" s="260">
        <v>1.12E-2</v>
      </c>
      <c r="H3380" s="260">
        <v>0.10348773985856</v>
      </c>
      <c r="I3380" s="260">
        <v>3.8605731839999999E-5</v>
      </c>
      <c r="J3380" s="260">
        <v>2.9961366752245899</v>
      </c>
      <c r="K3380" s="260">
        <v>3.1108630212590902</v>
      </c>
      <c r="L3380" s="301" t="str">
        <f t="shared" si="105"/>
        <v/>
      </c>
      <c r="M3380" s="459">
        <f>IFERROR((Tableau1[[#This Row],[Scope 1
(kg CO2-eq)]]+Tableau1[[#This Row],[Scope 2 energy
(kg CO2-eq)]]+Tableau1[[#This Row],[Scope 2 Infrastructure
(kg CO2-eq)]])/Tableau1[[#This Row],[Total CO2-emissions
(kg CO2-eq)
for scope 3 use ]],"")</f>
        <v>3.6879266237819008E-2</v>
      </c>
      <c r="N3380" s="436" t="s">
        <v>3730</v>
      </c>
      <c r="O3380" s="259">
        <v>1</v>
      </c>
      <c r="P3380" s="259" t="s">
        <v>5155</v>
      </c>
      <c r="Q3380" s="260" t="s">
        <v>5156</v>
      </c>
    </row>
    <row r="3381" spans="1:17" ht="21.75" customHeight="1">
      <c r="A3381" s="301" t="s">
        <v>5155</v>
      </c>
      <c r="B3381" s="301" t="s">
        <v>5156</v>
      </c>
      <c r="C3381" s="316" t="s">
        <v>9437</v>
      </c>
      <c r="D3381" s="465" t="s">
        <v>3730</v>
      </c>
      <c r="E3381" s="465" t="s">
        <v>6091</v>
      </c>
      <c r="F3381" s="469" t="str">
        <f t="shared" si="104"/>
        <v>other</v>
      </c>
      <c r="G3381" s="260">
        <v>2.1381325999999999E-2</v>
      </c>
      <c r="H3381" s="260">
        <v>0.10348773985856</v>
      </c>
      <c r="I3381" s="260">
        <v>3.8605731839999999E-5</v>
      </c>
      <c r="J3381" s="260">
        <v>2.2940909728426897</v>
      </c>
      <c r="K3381" s="260">
        <v>2.4189986463890998</v>
      </c>
      <c r="L3381" s="301" t="str">
        <f t="shared" si="105"/>
        <v/>
      </c>
      <c r="M3381" s="459">
        <f>IFERROR((Tableau1[[#This Row],[Scope 1
(kg CO2-eq)]]+Tableau1[[#This Row],[Scope 2 energy
(kg CO2-eq)]]+Tableau1[[#This Row],[Scope 2 Infrastructure
(kg CO2-eq)]])/Tableau1[[#This Row],[Total CO2-emissions
(kg CO2-eq)
for scope 3 use ]],"")</f>
        <v>5.163610644299154E-2</v>
      </c>
      <c r="N3381" s="436" t="s">
        <v>3730</v>
      </c>
      <c r="O3381" s="259">
        <v>1</v>
      </c>
      <c r="P3381" s="259" t="s">
        <v>5155</v>
      </c>
      <c r="Q3381" s="260" t="s">
        <v>5156</v>
      </c>
    </row>
    <row r="3382" spans="1:17" ht="21.75" customHeight="1">
      <c r="A3382" s="301" t="s">
        <v>5155</v>
      </c>
      <c r="B3382" s="301" t="s">
        <v>5156</v>
      </c>
      <c r="C3382" s="316" t="s">
        <v>9438</v>
      </c>
      <c r="D3382" s="465" t="s">
        <v>3730</v>
      </c>
      <c r="E3382" s="465" t="s">
        <v>6091</v>
      </c>
      <c r="F3382" s="469" t="str">
        <f t="shared" si="104"/>
        <v>other</v>
      </c>
      <c r="G3382" s="260">
        <v>0</v>
      </c>
      <c r="H3382" s="260">
        <v>0</v>
      </c>
      <c r="I3382" s="260">
        <v>0</v>
      </c>
      <c r="J3382" s="260">
        <v>2.5823830032006101</v>
      </c>
      <c r="K3382" s="260">
        <v>2.5823830030274899</v>
      </c>
      <c r="L3382" s="301" t="str">
        <f t="shared" si="105"/>
        <v/>
      </c>
      <c r="M3382" s="459">
        <f>IFERROR((Tableau1[[#This Row],[Scope 1
(kg CO2-eq)]]+Tableau1[[#This Row],[Scope 2 energy
(kg CO2-eq)]]+Tableau1[[#This Row],[Scope 2 Infrastructure
(kg CO2-eq)]])/Tableau1[[#This Row],[Total CO2-emissions
(kg CO2-eq)
for scope 3 use ]],"")</f>
        <v>0</v>
      </c>
      <c r="N3382" s="436" t="s">
        <v>3730</v>
      </c>
      <c r="O3382" s="259">
        <v>1</v>
      </c>
      <c r="P3382" s="259" t="s">
        <v>5155</v>
      </c>
      <c r="Q3382" s="260" t="s">
        <v>5156</v>
      </c>
    </row>
    <row r="3383" spans="1:17" ht="21.75" customHeight="1">
      <c r="A3383" s="301" t="s">
        <v>5129</v>
      </c>
      <c r="B3383" s="301" t="s">
        <v>5136</v>
      </c>
      <c r="C3383" s="316" t="s">
        <v>9439</v>
      </c>
      <c r="D3383" s="465" t="s">
        <v>3730</v>
      </c>
      <c r="E3383" s="465" t="s">
        <v>6091</v>
      </c>
      <c r="F3383" s="469" t="str">
        <f t="shared" si="104"/>
        <v>other</v>
      </c>
      <c r="G3383" s="260">
        <v>9.4208999999999994E-3</v>
      </c>
      <c r="H3383" s="260">
        <v>0.709225502606884</v>
      </c>
      <c r="I3383" s="260">
        <v>1.0396325606399999E-4</v>
      </c>
      <c r="J3383" s="260">
        <v>0.96959329939564609</v>
      </c>
      <c r="K3383" s="260">
        <v>1.68834366279792</v>
      </c>
      <c r="L3383" s="301" t="str">
        <f t="shared" si="105"/>
        <v/>
      </c>
      <c r="M3383" s="459">
        <f>IFERROR((Tableau1[[#This Row],[Scope 1
(kg CO2-eq)]]+Tableau1[[#This Row],[Scope 2 energy
(kg CO2-eq)]]+Tableau1[[#This Row],[Scope 2 Infrastructure
(kg CO2-eq)]])/Tableau1[[#This Row],[Total CO2-emissions
(kg CO2-eq)
for scope 3 use ]],"")</f>
        <v>0.42571330807842528</v>
      </c>
      <c r="N3383" s="436" t="s">
        <v>3730</v>
      </c>
      <c r="O3383" s="259">
        <v>1</v>
      </c>
      <c r="P3383" s="259" t="s">
        <v>5129</v>
      </c>
      <c r="Q3383" s="259" t="s">
        <v>5136</v>
      </c>
    </row>
    <row r="3384" spans="1:17" ht="21.75" customHeight="1">
      <c r="A3384" s="301" t="s">
        <v>5129</v>
      </c>
      <c r="B3384" s="301" t="s">
        <v>5136</v>
      </c>
      <c r="C3384" s="316" t="s">
        <v>9440</v>
      </c>
      <c r="D3384" s="465" t="s">
        <v>3730</v>
      </c>
      <c r="E3384" s="465" t="s">
        <v>6091</v>
      </c>
      <c r="F3384" s="469" t="str">
        <f t="shared" si="104"/>
        <v>other</v>
      </c>
      <c r="G3384" s="260">
        <v>8.5398000000000002E-3</v>
      </c>
      <c r="H3384" s="260">
        <v>0.96951762888439996</v>
      </c>
      <c r="I3384" s="260">
        <v>4.4854416000000004E-6</v>
      </c>
      <c r="J3384" s="260">
        <v>2.16329801957145</v>
      </c>
      <c r="K3384" s="260">
        <v>3.14135993174949</v>
      </c>
      <c r="L3384" s="301" t="str">
        <f t="shared" si="105"/>
        <v/>
      </c>
      <c r="M3384" s="459">
        <f>IFERROR((Tableau1[[#This Row],[Scope 1
(kg CO2-eq)]]+Tableau1[[#This Row],[Scope 2 energy
(kg CO2-eq)]]+Tableau1[[#This Row],[Scope 2 Infrastructure
(kg CO2-eq)]])/Tableau1[[#This Row],[Total CO2-emissions
(kg CO2-eq)
for scope 3 use ]],"")</f>
        <v>0.31134984069822796</v>
      </c>
      <c r="N3384" s="436" t="s">
        <v>3730</v>
      </c>
      <c r="O3384" s="259">
        <v>1</v>
      </c>
      <c r="P3384" s="259" t="s">
        <v>5129</v>
      </c>
      <c r="Q3384" s="259" t="s">
        <v>5136</v>
      </c>
    </row>
    <row r="3385" spans="1:17" ht="21.75" customHeight="1">
      <c r="A3385" s="301" t="s">
        <v>5129</v>
      </c>
      <c r="B3385" s="301" t="s">
        <v>5136</v>
      </c>
      <c r="C3385" s="316" t="s">
        <v>9441</v>
      </c>
      <c r="D3385" s="465" t="s">
        <v>3730</v>
      </c>
      <c r="E3385" s="465" t="s">
        <v>6091</v>
      </c>
      <c r="F3385" s="469" t="str">
        <f t="shared" si="104"/>
        <v>other</v>
      </c>
      <c r="G3385" s="260">
        <v>8.6099999999999996E-2</v>
      </c>
      <c r="H3385" s="260">
        <v>0.32199462199520001</v>
      </c>
      <c r="I3385" s="260">
        <v>2.0602097279999999E-4</v>
      </c>
      <c r="J3385" s="260">
        <v>1.87735147144932</v>
      </c>
      <c r="K3385" s="260">
        <v>2.2856521149580802</v>
      </c>
      <c r="L3385" s="301" t="str">
        <f t="shared" si="105"/>
        <v/>
      </c>
      <c r="M3385" s="459">
        <f>IFERROR((Tableau1[[#This Row],[Scope 1
(kg CO2-eq)]]+Tableau1[[#This Row],[Scope 2 energy
(kg CO2-eq)]]+Tableau1[[#This Row],[Scope 2 Infrastructure
(kg CO2-eq)]])/Tableau1[[#This Row],[Total CO2-emissions
(kg CO2-eq)
for scope 3 use ]],"")</f>
        <v>0.17863639015576455</v>
      </c>
      <c r="N3385" s="436" t="s">
        <v>3730</v>
      </c>
      <c r="O3385" s="259">
        <v>1</v>
      </c>
      <c r="P3385" s="259" t="s">
        <v>5129</v>
      </c>
      <c r="Q3385" s="260" t="s">
        <v>5136</v>
      </c>
    </row>
    <row r="3386" spans="1:17" ht="21.75" customHeight="1">
      <c r="A3386" s="301" t="s">
        <v>5202</v>
      </c>
      <c r="B3386" s="301" t="s">
        <v>5171</v>
      </c>
      <c r="C3386" s="316" t="s">
        <v>9442</v>
      </c>
      <c r="D3386" s="465" t="s">
        <v>3730</v>
      </c>
      <c r="E3386" s="465" t="s">
        <v>6091</v>
      </c>
      <c r="F3386" s="469" t="str">
        <f t="shared" si="104"/>
        <v>other</v>
      </c>
      <c r="G3386" s="260">
        <v>0</v>
      </c>
      <c r="H3386" s="260">
        <v>0.23947864808521099</v>
      </c>
      <c r="I3386" s="260">
        <v>1.4831653996800001E-5</v>
      </c>
      <c r="J3386" s="260">
        <v>1.3042671849292899</v>
      </c>
      <c r="K3386" s="260">
        <v>1.54376066569343</v>
      </c>
      <c r="L3386" s="301" t="str">
        <f t="shared" si="105"/>
        <v/>
      </c>
      <c r="M3386" s="459">
        <f>IFERROR((Tableau1[[#This Row],[Scope 1
(kg CO2-eq)]]+Tableau1[[#This Row],[Scope 2 energy
(kg CO2-eq)]]+Tableau1[[#This Row],[Scope 2 Infrastructure
(kg CO2-eq)]])/Tableau1[[#This Row],[Total CO2-emissions
(kg CO2-eq)
for scope 3 use ]],"")</f>
        <v>0.15513640492429023</v>
      </c>
      <c r="N3386" s="436" t="s">
        <v>3730</v>
      </c>
      <c r="O3386" s="259">
        <v>1</v>
      </c>
      <c r="P3386" s="259" t="s">
        <v>5202</v>
      </c>
      <c r="Q3386" s="259" t="s">
        <v>5171</v>
      </c>
    </row>
    <row r="3387" spans="1:17" ht="21.75" customHeight="1">
      <c r="A3387" s="301" t="s">
        <v>5129</v>
      </c>
      <c r="B3387" s="301" t="s">
        <v>5131</v>
      </c>
      <c r="C3387" s="316" t="s">
        <v>9443</v>
      </c>
      <c r="D3387" s="465" t="s">
        <v>3730</v>
      </c>
      <c r="E3387" s="465" t="s">
        <v>6091</v>
      </c>
      <c r="F3387" s="469" t="str">
        <f t="shared" si="104"/>
        <v>other</v>
      </c>
      <c r="G3387" s="260">
        <v>2.1285999999999999E-2</v>
      </c>
      <c r="H3387" s="260">
        <v>0.3817712779952</v>
      </c>
      <c r="I3387" s="260">
        <v>2.0602097279999999E-4</v>
      </c>
      <c r="J3387" s="260">
        <v>5.3378127642559798</v>
      </c>
      <c r="K3387" s="260">
        <v>5.7410760653867197</v>
      </c>
      <c r="L3387" s="301" t="str">
        <f t="shared" si="105"/>
        <v/>
      </c>
      <c r="M3387" s="459">
        <f>IFERROR((Tableau1[[#This Row],[Scope 1
(kg CO2-eq)]]+Tableau1[[#This Row],[Scope 2 energy
(kg CO2-eq)]]+Tableau1[[#This Row],[Scope 2 Infrastructure
(kg CO2-eq)]])/Tableau1[[#This Row],[Total CO2-emissions
(kg CO2-eq)
for scope 3 use ]],"")</f>
        <v>7.0241762062568325E-2</v>
      </c>
      <c r="N3387" s="436" t="s">
        <v>3730</v>
      </c>
      <c r="O3387" s="259">
        <v>1</v>
      </c>
      <c r="P3387" s="259" t="s">
        <v>5129</v>
      </c>
      <c r="Q3387" s="260" t="s">
        <v>5131</v>
      </c>
    </row>
    <row r="3388" spans="1:17" ht="21.75" customHeight="1">
      <c r="A3388" s="301" t="s">
        <v>5129</v>
      </c>
      <c r="B3388" s="301" t="s">
        <v>5136</v>
      </c>
      <c r="C3388" s="316" t="s">
        <v>9444</v>
      </c>
      <c r="D3388" s="465" t="s">
        <v>3730</v>
      </c>
      <c r="E3388" s="465" t="s">
        <v>6017</v>
      </c>
      <c r="F3388" s="469" t="str">
        <f t="shared" si="104"/>
        <v>other</v>
      </c>
      <c r="G3388" s="260">
        <v>5.3020999999999997E-3</v>
      </c>
      <c r="H3388" s="260">
        <v>1.3219482885320001E-2</v>
      </c>
      <c r="I3388" s="260">
        <v>1.2902111999999999E-6</v>
      </c>
      <c r="J3388" s="260">
        <v>1.42608718448534</v>
      </c>
      <c r="K3388" s="260">
        <v>1.4446100578584899</v>
      </c>
      <c r="L3388" s="301" t="str">
        <f t="shared" si="105"/>
        <v/>
      </c>
      <c r="M3388" s="459">
        <f>IFERROR((Tableau1[[#This Row],[Scope 1
(kg CO2-eq)]]+Tableau1[[#This Row],[Scope 2 energy
(kg CO2-eq)]]+Tableau1[[#This Row],[Scope 2 Infrastructure
(kg CO2-eq)]])/Tableau1[[#This Row],[Total CO2-emissions
(kg CO2-eq)
for scope 3 use ]],"")</f>
        <v>1.2822057409719661E-2</v>
      </c>
      <c r="N3388" s="436" t="s">
        <v>3730</v>
      </c>
      <c r="O3388" s="259">
        <v>1</v>
      </c>
      <c r="P3388" s="259" t="s">
        <v>5129</v>
      </c>
      <c r="Q3388" s="259" t="s">
        <v>5136</v>
      </c>
    </row>
    <row r="3389" spans="1:17" ht="21.75" customHeight="1">
      <c r="A3389" s="301" t="s">
        <v>5129</v>
      </c>
      <c r="B3389" s="301" t="s">
        <v>5136</v>
      </c>
      <c r="C3389" s="316" t="s">
        <v>9445</v>
      </c>
      <c r="D3389" s="465" t="s">
        <v>3730</v>
      </c>
      <c r="E3389" s="465" t="s">
        <v>6091</v>
      </c>
      <c r="F3389" s="469" t="str">
        <f t="shared" si="104"/>
        <v>other</v>
      </c>
      <c r="G3389" s="260">
        <v>2.901256E-2</v>
      </c>
      <c r="H3389" s="260">
        <v>0</v>
      </c>
      <c r="I3389" s="260">
        <v>0</v>
      </c>
      <c r="J3389" s="260">
        <v>1.23289914812032</v>
      </c>
      <c r="K3389" s="260">
        <v>1.2619117077233599</v>
      </c>
      <c r="L3389" s="301" t="str">
        <f t="shared" si="105"/>
        <v/>
      </c>
      <c r="M3389" s="459">
        <f>IFERROR((Tableau1[[#This Row],[Scope 1
(kg CO2-eq)]]+Tableau1[[#This Row],[Scope 2 energy
(kg CO2-eq)]]+Tableau1[[#This Row],[Scope 2 Infrastructure
(kg CO2-eq)]])/Tableau1[[#This Row],[Total CO2-emissions
(kg CO2-eq)
for scope 3 use ]],"")</f>
        <v>2.2990958735411161E-2</v>
      </c>
      <c r="N3389" s="436" t="s">
        <v>3730</v>
      </c>
      <c r="O3389" s="259">
        <v>1</v>
      </c>
      <c r="P3389" s="259" t="s">
        <v>5129</v>
      </c>
      <c r="Q3389" s="260" t="s">
        <v>5136</v>
      </c>
    </row>
    <row r="3390" spans="1:17" ht="21.75" customHeight="1">
      <c r="A3390" s="301" t="s">
        <v>5129</v>
      </c>
      <c r="B3390" s="301" t="s">
        <v>5136</v>
      </c>
      <c r="C3390" s="316" t="s">
        <v>9446</v>
      </c>
      <c r="D3390" s="465" t="s">
        <v>3730</v>
      </c>
      <c r="E3390" s="465" t="s">
        <v>6091</v>
      </c>
      <c r="F3390" s="469" t="str">
        <f t="shared" si="104"/>
        <v>other</v>
      </c>
      <c r="G3390" s="260">
        <v>9.2446E-2</v>
      </c>
      <c r="H3390" s="260">
        <v>0.32199462199520001</v>
      </c>
      <c r="I3390" s="260">
        <v>2.0602097279999999E-4</v>
      </c>
      <c r="J3390" s="260">
        <v>1.7161395624743099</v>
      </c>
      <c r="K3390" s="260">
        <v>2.1307862074640802</v>
      </c>
      <c r="L3390" s="301" t="str">
        <f t="shared" si="105"/>
        <v/>
      </c>
      <c r="M3390" s="459">
        <f>IFERROR((Tableau1[[#This Row],[Scope 1
(kg CO2-eq)]]+Tableau1[[#This Row],[Scope 2 energy
(kg CO2-eq)]]+Tableau1[[#This Row],[Scope 2 Infrastructure
(kg CO2-eq)]])/Tableau1[[#This Row],[Total CO2-emissions
(kg CO2-eq)
for scope 3 use ]],"")</f>
        <v>0.19459795708997235</v>
      </c>
      <c r="N3390" s="436" t="s">
        <v>3730</v>
      </c>
      <c r="O3390" s="259">
        <v>1</v>
      </c>
      <c r="P3390" s="259" t="s">
        <v>5129</v>
      </c>
      <c r="Q3390" s="259" t="s">
        <v>5136</v>
      </c>
    </row>
    <row r="3391" spans="1:17" ht="21.75" customHeight="1">
      <c r="A3391" s="301" t="s">
        <v>5129</v>
      </c>
      <c r="B3391" s="301" t="s">
        <v>5136</v>
      </c>
      <c r="C3391" s="316" t="s">
        <v>9447</v>
      </c>
      <c r="D3391" s="465" t="s">
        <v>3730</v>
      </c>
      <c r="E3391" s="465" t="s">
        <v>6091</v>
      </c>
      <c r="F3391" s="469" t="str">
        <f t="shared" si="104"/>
        <v>other</v>
      </c>
      <c r="G3391" s="260">
        <v>0</v>
      </c>
      <c r="H3391" s="260">
        <v>0.19039276920124801</v>
      </c>
      <c r="I3391" s="260">
        <v>2.4030830707199999E-4</v>
      </c>
      <c r="J3391" s="260">
        <v>1.36989965598425</v>
      </c>
      <c r="K3391" s="260">
        <v>1.56053273285341</v>
      </c>
      <c r="L3391" s="301" t="str">
        <f t="shared" si="105"/>
        <v/>
      </c>
      <c r="M3391" s="459">
        <f>IFERROR((Tableau1[[#This Row],[Scope 1
(kg CO2-eq)]]+Tableau1[[#This Row],[Scope 2 energy
(kg CO2-eq)]]+Tableau1[[#This Row],[Scope 2 Infrastructure
(kg CO2-eq)]])/Tableau1[[#This Row],[Total CO2-emissions
(kg CO2-eq)
for scope 3 use ]],"")</f>
        <v>0.12215897398047548</v>
      </c>
      <c r="N3391" s="436" t="s">
        <v>3730</v>
      </c>
      <c r="O3391" s="259">
        <v>1</v>
      </c>
      <c r="P3391" s="259" t="s">
        <v>5129</v>
      </c>
      <c r="Q3391" s="259" t="s">
        <v>5136</v>
      </c>
    </row>
    <row r="3392" spans="1:17" ht="21.75" customHeight="1">
      <c r="A3392" s="301" t="s">
        <v>5129</v>
      </c>
      <c r="B3392" s="301" t="s">
        <v>5136</v>
      </c>
      <c r="C3392" s="316" t="s">
        <v>9448</v>
      </c>
      <c r="D3392" s="465" t="s">
        <v>3730</v>
      </c>
      <c r="E3392" s="465" t="s">
        <v>6091</v>
      </c>
      <c r="F3392" s="469" t="str">
        <f t="shared" si="104"/>
        <v>other</v>
      </c>
      <c r="G3392" s="260">
        <v>0.21242269999999999</v>
      </c>
      <c r="H3392" s="260">
        <v>0.161756896752</v>
      </c>
      <c r="I3392" s="260">
        <v>2.0416492800000001E-4</v>
      </c>
      <c r="J3392" s="260">
        <v>1.4483073783337999</v>
      </c>
      <c r="K3392" s="260">
        <v>1.8226911396965499</v>
      </c>
      <c r="L3392" s="301" t="str">
        <f t="shared" si="105"/>
        <v/>
      </c>
      <c r="M3392" s="459">
        <f>IFERROR((Tableau1[[#This Row],[Scope 1
(kg CO2-eq)]]+Tableau1[[#This Row],[Scope 2 energy
(kg CO2-eq)]]+Tableau1[[#This Row],[Scope 2 Infrastructure
(kg CO2-eq)]])/Tableau1[[#This Row],[Total CO2-emissions
(kg CO2-eq)
for scope 3 use ]],"")</f>
        <v>0.20540164678823705</v>
      </c>
      <c r="N3392" s="436" t="s">
        <v>3730</v>
      </c>
      <c r="O3392" s="259">
        <v>1</v>
      </c>
      <c r="P3392" s="259" t="s">
        <v>5129</v>
      </c>
      <c r="Q3392" s="259" t="s">
        <v>5136</v>
      </c>
    </row>
    <row r="3393" spans="1:17" ht="21.75" customHeight="1">
      <c r="A3393" s="301" t="s">
        <v>5147</v>
      </c>
      <c r="B3393" s="301" t="s">
        <v>5300</v>
      </c>
      <c r="C3393" s="316" t="s">
        <v>9449</v>
      </c>
      <c r="D3393" s="465" t="s">
        <v>3730</v>
      </c>
      <c r="E3393" s="465" t="s">
        <v>6091</v>
      </c>
      <c r="F3393" s="469" t="str">
        <f t="shared" si="104"/>
        <v>other</v>
      </c>
      <c r="G3393" s="260">
        <v>8.3113999999999993E-2</v>
      </c>
      <c r="H3393" s="260">
        <v>0.32199462199520001</v>
      </c>
      <c r="I3393" s="260">
        <v>2.0602097279999999E-4</v>
      </c>
      <c r="J3393" s="260">
        <v>1.77974433986372</v>
      </c>
      <c r="K3393" s="260">
        <v>2.1850589846469202</v>
      </c>
      <c r="L3393" s="301" t="str">
        <f t="shared" si="105"/>
        <v/>
      </c>
      <c r="M3393" s="459">
        <f>IFERROR((Tableau1[[#This Row],[Scope 1
(kg CO2-eq)]]+Tableau1[[#This Row],[Scope 2 energy
(kg CO2-eq)]]+Tableau1[[#This Row],[Scope 2 Infrastructure
(kg CO2-eq)]])/Tableau1[[#This Row],[Total CO2-emissions
(kg CO2-eq)
for scope 3 use ]],"")</f>
        <v>0.1854936849832885</v>
      </c>
      <c r="N3393" s="436" t="s">
        <v>3730</v>
      </c>
      <c r="O3393" s="259">
        <v>1</v>
      </c>
      <c r="P3393" s="259" t="s">
        <v>5147</v>
      </c>
      <c r="Q3393" s="259" t="s">
        <v>5300</v>
      </c>
    </row>
    <row r="3394" spans="1:17" ht="21.75" customHeight="1">
      <c r="A3394" s="301" t="s">
        <v>5129</v>
      </c>
      <c r="B3394" s="301" t="s">
        <v>5136</v>
      </c>
      <c r="C3394" s="316" t="s">
        <v>9450</v>
      </c>
      <c r="D3394" s="465" t="s">
        <v>3730</v>
      </c>
      <c r="E3394" s="465" t="s">
        <v>6091</v>
      </c>
      <c r="F3394" s="469" t="str">
        <f t="shared" ref="F3394:F3457" si="106">IF(ISNUMBER(SEARCH("{CH}", C3394)), "CH", "other")</f>
        <v>other</v>
      </c>
      <c r="G3394" s="260">
        <v>1.44462688108342</v>
      </c>
      <c r="H3394" s="260">
        <v>0</v>
      </c>
      <c r="I3394" s="260">
        <v>0</v>
      </c>
      <c r="J3394" s="260">
        <v>7.1889068988899574E-3</v>
      </c>
      <c r="K3394" s="260">
        <v>1.45181578760355</v>
      </c>
      <c r="L3394" s="301" t="str">
        <f t="shared" ref="L3394:L3457" si="107">IF(N3394="MJ", K3394*3.6, IF(N3394="m", K3394*1000, ""))</f>
        <v/>
      </c>
      <c r="M3394" s="459">
        <f>IFERROR((Tableau1[[#This Row],[Scope 1
(kg CO2-eq)]]+Tableau1[[#This Row],[Scope 2 energy
(kg CO2-eq)]]+Tableau1[[#This Row],[Scope 2 Infrastructure
(kg CO2-eq)]])/Tableau1[[#This Row],[Total CO2-emissions
(kg CO2-eq)
for scope 3 use ]],"")</f>
        <v>0.99504833424356376</v>
      </c>
      <c r="N3394" s="436" t="s">
        <v>3730</v>
      </c>
      <c r="O3394" s="259">
        <v>1</v>
      </c>
      <c r="P3394" s="259" t="s">
        <v>5129</v>
      </c>
      <c r="Q3394" s="259" t="s">
        <v>5136</v>
      </c>
    </row>
    <row r="3395" spans="1:17" ht="21.75" customHeight="1">
      <c r="A3395" s="301" t="s">
        <v>5129</v>
      </c>
      <c r="B3395" s="301" t="s">
        <v>5136</v>
      </c>
      <c r="C3395" s="316" t="s">
        <v>9451</v>
      </c>
      <c r="D3395" s="465" t="s">
        <v>3730</v>
      </c>
      <c r="E3395" s="465" t="s">
        <v>6091</v>
      </c>
      <c r="F3395" s="469" t="str">
        <f t="shared" si="106"/>
        <v>other</v>
      </c>
      <c r="G3395" s="260">
        <v>6.9716059999999996E-2</v>
      </c>
      <c r="H3395" s="260">
        <v>0.32199462199520001</v>
      </c>
      <c r="I3395" s="260">
        <v>2.0602097279999999E-4</v>
      </c>
      <c r="J3395" s="260">
        <v>5.1703548180789998</v>
      </c>
      <c r="K3395" s="260">
        <v>5.5622715240814697</v>
      </c>
      <c r="L3395" s="301" t="str">
        <f t="shared" si="107"/>
        <v/>
      </c>
      <c r="M3395" s="459">
        <f>IFERROR((Tableau1[[#This Row],[Scope 1
(kg CO2-eq)]]+Tableau1[[#This Row],[Scope 2 energy
(kg CO2-eq)]]+Tableau1[[#This Row],[Scope 2 Infrastructure
(kg CO2-eq)]])/Tableau1[[#This Row],[Total CO2-emissions
(kg CO2-eq)
for scope 3 use ]],"")</f>
        <v>7.0459829454787265E-2</v>
      </c>
      <c r="N3395" s="436" t="s">
        <v>3730</v>
      </c>
      <c r="O3395" s="259">
        <v>1</v>
      </c>
      <c r="P3395" s="259" t="s">
        <v>5129</v>
      </c>
      <c r="Q3395" s="259" t="s">
        <v>5136</v>
      </c>
    </row>
    <row r="3396" spans="1:17" ht="21.75" customHeight="1">
      <c r="A3396" s="301" t="s">
        <v>5147</v>
      </c>
      <c r="B3396" s="301" t="s">
        <v>5300</v>
      </c>
      <c r="C3396" s="316" t="s">
        <v>9452</v>
      </c>
      <c r="D3396" s="465" t="s">
        <v>3730</v>
      </c>
      <c r="E3396" s="465" t="s">
        <v>6091</v>
      </c>
      <c r="F3396" s="469" t="str">
        <f t="shared" si="106"/>
        <v>other</v>
      </c>
      <c r="G3396" s="260">
        <v>0</v>
      </c>
      <c r="H3396" s="260">
        <v>0</v>
      </c>
      <c r="I3396" s="260">
        <v>0</v>
      </c>
      <c r="J3396" s="260">
        <v>2.7607391067572702</v>
      </c>
      <c r="K3396" s="260">
        <v>2.7607391074824998</v>
      </c>
      <c r="L3396" s="301" t="str">
        <f t="shared" si="107"/>
        <v/>
      </c>
      <c r="M3396" s="459">
        <f>IFERROR((Tableau1[[#This Row],[Scope 1
(kg CO2-eq)]]+Tableau1[[#This Row],[Scope 2 energy
(kg CO2-eq)]]+Tableau1[[#This Row],[Scope 2 Infrastructure
(kg CO2-eq)]])/Tableau1[[#This Row],[Total CO2-emissions
(kg CO2-eq)
for scope 3 use ]],"")</f>
        <v>0</v>
      </c>
      <c r="N3396" s="436" t="s">
        <v>3730</v>
      </c>
      <c r="O3396" s="259">
        <v>1</v>
      </c>
      <c r="P3396" s="259" t="s">
        <v>5147</v>
      </c>
      <c r="Q3396" s="259" t="s">
        <v>5300</v>
      </c>
    </row>
    <row r="3397" spans="1:17" ht="21.75" customHeight="1">
      <c r="A3397" s="301" t="s">
        <v>4137</v>
      </c>
      <c r="B3397" s="301" t="s">
        <v>5166</v>
      </c>
      <c r="C3397" s="316" t="s">
        <v>9453</v>
      </c>
      <c r="D3397" s="465" t="s">
        <v>50</v>
      </c>
      <c r="E3397" s="465" t="s">
        <v>6070</v>
      </c>
      <c r="F3397" s="469" t="str">
        <f t="shared" si="106"/>
        <v>other</v>
      </c>
      <c r="G3397" s="260">
        <v>0</v>
      </c>
      <c r="H3397" s="260">
        <v>0</v>
      </c>
      <c r="I3397" s="260">
        <v>0</v>
      </c>
      <c r="J3397" s="260">
        <v>0</v>
      </c>
      <c r="K3397" s="260">
        <v>0</v>
      </c>
      <c r="L3397" s="301" t="str">
        <f t="shared" si="107"/>
        <v/>
      </c>
      <c r="M3397" s="459" t="str">
        <f>IFERROR((Tableau1[[#This Row],[Scope 1
(kg CO2-eq)]]+Tableau1[[#This Row],[Scope 2 energy
(kg CO2-eq)]]+Tableau1[[#This Row],[Scope 2 Infrastructure
(kg CO2-eq)]])/Tableau1[[#This Row],[Total CO2-emissions
(kg CO2-eq)
for scope 3 use ]],"")</f>
        <v/>
      </c>
      <c r="N3397" s="436" t="s">
        <v>50</v>
      </c>
      <c r="O3397" s="259">
        <v>1</v>
      </c>
      <c r="P3397" s="259" t="s">
        <v>4137</v>
      </c>
      <c r="Q3397" s="259" t="s">
        <v>5166</v>
      </c>
    </row>
    <row r="3398" spans="1:17" ht="21.75" customHeight="1">
      <c r="A3398" s="301" t="s">
        <v>5301</v>
      </c>
      <c r="B3398" s="301" t="s">
        <v>5199</v>
      </c>
      <c r="C3398" s="316" t="s">
        <v>9454</v>
      </c>
      <c r="D3398" s="465" t="s">
        <v>3646</v>
      </c>
      <c r="E3398" s="465" t="s">
        <v>6091</v>
      </c>
      <c r="F3398" s="469" t="str">
        <f t="shared" si="106"/>
        <v>other</v>
      </c>
      <c r="G3398" s="260">
        <v>0</v>
      </c>
      <c r="H3398" s="260">
        <v>0</v>
      </c>
      <c r="I3398" s="260">
        <v>0</v>
      </c>
      <c r="J3398" s="260">
        <v>5.1087857760885598</v>
      </c>
      <c r="K3398" s="260">
        <v>5.10878577594824</v>
      </c>
      <c r="L3398" s="301" t="str">
        <f t="shared" si="107"/>
        <v/>
      </c>
      <c r="M3398" s="459">
        <f>IFERROR((Tableau1[[#This Row],[Scope 1
(kg CO2-eq)]]+Tableau1[[#This Row],[Scope 2 energy
(kg CO2-eq)]]+Tableau1[[#This Row],[Scope 2 Infrastructure
(kg CO2-eq)]])/Tableau1[[#This Row],[Total CO2-emissions
(kg CO2-eq)
for scope 3 use ]],"")</f>
        <v>0</v>
      </c>
      <c r="N3398" s="436" t="s">
        <v>3646</v>
      </c>
      <c r="O3398" s="259">
        <v>1</v>
      </c>
      <c r="P3398" s="259" t="s">
        <v>5301</v>
      </c>
      <c r="Q3398" s="259" t="s">
        <v>5199</v>
      </c>
    </row>
    <row r="3399" spans="1:17" ht="21.75" customHeight="1">
      <c r="A3399" s="301" t="s">
        <v>4139</v>
      </c>
      <c r="B3399" s="301" t="s">
        <v>5133</v>
      </c>
      <c r="C3399" s="316" t="s">
        <v>9455</v>
      </c>
      <c r="D3399" s="465" t="s">
        <v>3731</v>
      </c>
      <c r="E3399" s="465" t="s">
        <v>6034</v>
      </c>
      <c r="F3399" s="469" t="str">
        <f t="shared" si="106"/>
        <v>other</v>
      </c>
      <c r="G3399" s="260">
        <v>0</v>
      </c>
      <c r="H3399" s="260">
        <v>12.22221713942</v>
      </c>
      <c r="I3399" s="260">
        <v>1.1219206484799999E-2</v>
      </c>
      <c r="J3399" s="260">
        <v>66.079848046293804</v>
      </c>
      <c r="K3399" s="260">
        <v>78.3132844385932</v>
      </c>
      <c r="L3399" s="301" t="str">
        <f t="shared" si="107"/>
        <v/>
      </c>
      <c r="M3399" s="459">
        <f>IFERROR((Tableau1[[#This Row],[Scope 1
(kg CO2-eq)]]+Tableau1[[#This Row],[Scope 2 energy
(kg CO2-eq)]]+Tableau1[[#This Row],[Scope 2 Infrastructure
(kg CO2-eq)]])/Tableau1[[#This Row],[Total CO2-emissions
(kg CO2-eq)
for scope 3 use ]],"")</f>
        <v>0.15621150911499884</v>
      </c>
      <c r="N3399" s="436" t="s">
        <v>3731</v>
      </c>
      <c r="O3399" s="259">
        <v>1</v>
      </c>
      <c r="P3399" s="259" t="s">
        <v>4139</v>
      </c>
      <c r="Q3399" s="259" t="s">
        <v>5133</v>
      </c>
    </row>
    <row r="3400" spans="1:17" ht="21.75" customHeight="1">
      <c r="A3400" s="301" t="s">
        <v>5241</v>
      </c>
      <c r="B3400" s="301" t="s">
        <v>5217</v>
      </c>
      <c r="C3400" s="316" t="s">
        <v>9456</v>
      </c>
      <c r="D3400" s="465" t="s">
        <v>50</v>
      </c>
      <c r="E3400" s="465" t="s">
        <v>6091</v>
      </c>
      <c r="F3400" s="469" t="str">
        <f t="shared" si="106"/>
        <v>other</v>
      </c>
      <c r="G3400" s="260">
        <v>0.41512680000000002</v>
      </c>
      <c r="H3400" s="260">
        <v>0</v>
      </c>
      <c r="I3400" s="260">
        <v>0</v>
      </c>
      <c r="J3400" s="260">
        <v>0.17525623972636195</v>
      </c>
      <c r="K3400" s="260">
        <v>0.59038303969731898</v>
      </c>
      <c r="L3400" s="301" t="str">
        <f t="shared" si="107"/>
        <v/>
      </c>
      <c r="M3400" s="459">
        <f>IFERROR((Tableau1[[#This Row],[Scope 1
(kg CO2-eq)]]+Tableau1[[#This Row],[Scope 2 energy
(kg CO2-eq)]]+Tableau1[[#This Row],[Scope 2 Infrastructure
(kg CO2-eq)]])/Tableau1[[#This Row],[Total CO2-emissions
(kg CO2-eq)
for scope 3 use ]],"")</f>
        <v>0.70314824797953146</v>
      </c>
      <c r="N3400" s="436" t="s">
        <v>50</v>
      </c>
      <c r="O3400" s="259">
        <v>1</v>
      </c>
      <c r="P3400" s="259" t="s">
        <v>5241</v>
      </c>
      <c r="Q3400" s="259" t="s">
        <v>5217</v>
      </c>
    </row>
    <row r="3401" spans="1:17" ht="21.75" customHeight="1">
      <c r="A3401" s="301" t="s">
        <v>5203</v>
      </c>
      <c r="B3401" s="301" t="s">
        <v>5204</v>
      </c>
      <c r="C3401" s="316" t="s">
        <v>9457</v>
      </c>
      <c r="D3401" s="465" t="s">
        <v>50</v>
      </c>
      <c r="E3401" s="465" t="s">
        <v>700</v>
      </c>
      <c r="F3401" s="469" t="str">
        <f t="shared" si="106"/>
        <v>CH</v>
      </c>
      <c r="G3401" s="260">
        <v>0.30340889869999998</v>
      </c>
      <c r="H3401" s="260">
        <v>0</v>
      </c>
      <c r="I3401" s="260">
        <v>0</v>
      </c>
      <c r="J3401" s="260">
        <v>0.148229443174132</v>
      </c>
      <c r="K3401" s="260">
        <v>0.45163833619474902</v>
      </c>
      <c r="L3401" s="301" t="str">
        <f t="shared" si="107"/>
        <v/>
      </c>
      <c r="M3401" s="459">
        <f>IFERROR((Tableau1[[#This Row],[Scope 1
(kg CO2-eq)]]+Tableau1[[#This Row],[Scope 2 energy
(kg CO2-eq)]]+Tableau1[[#This Row],[Scope 2 Infrastructure
(kg CO2-eq)]])/Tableau1[[#This Row],[Total CO2-emissions
(kg CO2-eq)
for scope 3 use ]],"")</f>
        <v>0.67179615720036734</v>
      </c>
      <c r="N3401" s="436" t="s">
        <v>50</v>
      </c>
      <c r="O3401" s="259">
        <v>1</v>
      </c>
      <c r="P3401" s="259" t="s">
        <v>5203</v>
      </c>
      <c r="Q3401" s="259" t="s">
        <v>5204</v>
      </c>
    </row>
    <row r="3402" spans="1:17" ht="21.75" customHeight="1">
      <c r="A3402" s="301" t="s">
        <v>5213</v>
      </c>
      <c r="B3402" s="301" t="s">
        <v>476</v>
      </c>
      <c r="C3402" s="316" t="s">
        <v>9458</v>
      </c>
      <c r="D3402" s="465" t="s">
        <v>50</v>
      </c>
      <c r="E3402" s="465" t="s">
        <v>700</v>
      </c>
      <c r="F3402" s="469" t="str">
        <f t="shared" si="106"/>
        <v>CH</v>
      </c>
      <c r="G3402" s="260">
        <v>0.30340889869999998</v>
      </c>
      <c r="H3402" s="260">
        <v>0</v>
      </c>
      <c r="I3402" s="260">
        <v>0</v>
      </c>
      <c r="J3402" s="260">
        <v>0.101434515999621</v>
      </c>
      <c r="K3402" s="260">
        <v>0.40484341483415098</v>
      </c>
      <c r="L3402" s="301" t="str">
        <f t="shared" si="107"/>
        <v/>
      </c>
      <c r="M3402" s="459">
        <f>IFERROR((Tableau1[[#This Row],[Scope 1
(kg CO2-eq)]]+Tableau1[[#This Row],[Scope 2 energy
(kg CO2-eq)]]+Tableau1[[#This Row],[Scope 2 Infrastructure
(kg CO2-eq)]])/Tableau1[[#This Row],[Total CO2-emissions
(kg CO2-eq)
for scope 3 use ]],"")</f>
        <v>0.74944753349710558</v>
      </c>
      <c r="N3402" s="436" t="s">
        <v>50</v>
      </c>
      <c r="O3402" s="259">
        <v>1</v>
      </c>
      <c r="P3402" s="259" t="s">
        <v>5213</v>
      </c>
      <c r="Q3402" s="259" t="s">
        <v>476</v>
      </c>
    </row>
    <row r="3403" spans="1:17" ht="21.75" customHeight="1">
      <c r="A3403" s="301" t="s">
        <v>5213</v>
      </c>
      <c r="B3403" s="301" t="s">
        <v>476</v>
      </c>
      <c r="C3403" s="316" t="s">
        <v>9459</v>
      </c>
      <c r="D3403" s="465" t="s">
        <v>50</v>
      </c>
      <c r="E3403" s="465" t="s">
        <v>700</v>
      </c>
      <c r="F3403" s="469" t="str">
        <f t="shared" si="106"/>
        <v>CH</v>
      </c>
      <c r="G3403" s="260">
        <v>0</v>
      </c>
      <c r="H3403" s="260">
        <v>0</v>
      </c>
      <c r="I3403" s="260">
        <v>0</v>
      </c>
      <c r="J3403" s="260">
        <v>4.6794927174510503E-2</v>
      </c>
      <c r="K3403" s="260">
        <v>4.67949271744535E-2</v>
      </c>
      <c r="L3403" s="301" t="str">
        <f t="shared" si="107"/>
        <v/>
      </c>
      <c r="M3403" s="459">
        <f>IFERROR((Tableau1[[#This Row],[Scope 1
(kg CO2-eq)]]+Tableau1[[#This Row],[Scope 2 energy
(kg CO2-eq)]]+Tableau1[[#This Row],[Scope 2 Infrastructure
(kg CO2-eq)]])/Tableau1[[#This Row],[Total CO2-emissions
(kg CO2-eq)
for scope 3 use ]],"")</f>
        <v>0</v>
      </c>
      <c r="N3403" s="436" t="s">
        <v>50</v>
      </c>
      <c r="O3403" s="259">
        <v>1</v>
      </c>
      <c r="P3403" s="259" t="s">
        <v>5213</v>
      </c>
      <c r="Q3403" s="259" t="s">
        <v>476</v>
      </c>
    </row>
    <row r="3404" spans="1:17" ht="21.75" customHeight="1">
      <c r="A3404" s="301" t="s">
        <v>5213</v>
      </c>
      <c r="B3404" s="301" t="s">
        <v>476</v>
      </c>
      <c r="C3404" s="316" t="s">
        <v>9460</v>
      </c>
      <c r="D3404" s="465" t="s">
        <v>50</v>
      </c>
      <c r="E3404" s="465" t="s">
        <v>700</v>
      </c>
      <c r="F3404" s="469" t="str">
        <f t="shared" si="106"/>
        <v>CH</v>
      </c>
      <c r="G3404" s="260">
        <v>0.30340889869999998</v>
      </c>
      <c r="H3404" s="260">
        <v>0</v>
      </c>
      <c r="I3404" s="260">
        <v>0</v>
      </c>
      <c r="J3404" s="260">
        <v>0.101434515999621</v>
      </c>
      <c r="K3404" s="260">
        <v>0.40484341483415098</v>
      </c>
      <c r="L3404" s="301" t="str">
        <f t="shared" si="107"/>
        <v/>
      </c>
      <c r="M3404" s="459">
        <f>IFERROR((Tableau1[[#This Row],[Scope 1
(kg CO2-eq)]]+Tableau1[[#This Row],[Scope 2 energy
(kg CO2-eq)]]+Tableau1[[#This Row],[Scope 2 Infrastructure
(kg CO2-eq)]])/Tableau1[[#This Row],[Total CO2-emissions
(kg CO2-eq)
for scope 3 use ]],"")</f>
        <v>0.74944753349710558</v>
      </c>
      <c r="N3404" s="436" t="s">
        <v>50</v>
      </c>
      <c r="O3404" s="259">
        <v>1</v>
      </c>
      <c r="P3404" s="259" t="s">
        <v>5213</v>
      </c>
      <c r="Q3404" s="259" t="s">
        <v>476</v>
      </c>
    </row>
    <row r="3405" spans="1:17" ht="21.75" customHeight="1">
      <c r="A3405" s="301" t="s">
        <v>5203</v>
      </c>
      <c r="B3405" s="301" t="s">
        <v>5204</v>
      </c>
      <c r="C3405" s="316" t="s">
        <v>9461</v>
      </c>
      <c r="D3405" s="465" t="s">
        <v>50</v>
      </c>
      <c r="E3405" s="465" t="s">
        <v>700</v>
      </c>
      <c r="F3405" s="469" t="str">
        <f t="shared" si="106"/>
        <v>CH</v>
      </c>
      <c r="G3405" s="260">
        <v>0.30346889869999999</v>
      </c>
      <c r="H3405" s="260">
        <v>0</v>
      </c>
      <c r="I3405" s="260">
        <v>0</v>
      </c>
      <c r="J3405" s="260">
        <v>0.14824896967128603</v>
      </c>
      <c r="K3405" s="260">
        <v>0.45171786851349499</v>
      </c>
      <c r="L3405" s="301" t="str">
        <f t="shared" si="107"/>
        <v/>
      </c>
      <c r="M3405" s="459">
        <f>IFERROR((Tableau1[[#This Row],[Scope 1
(kg CO2-eq)]]+Tableau1[[#This Row],[Scope 2 energy
(kg CO2-eq)]]+Tableau1[[#This Row],[Scope 2 Infrastructure
(kg CO2-eq)]])/Tableau1[[#This Row],[Total CO2-emissions
(kg CO2-eq)
for scope 3 use ]],"")</f>
        <v>0.67181070277040389</v>
      </c>
      <c r="N3405" s="436" t="s">
        <v>50</v>
      </c>
      <c r="O3405" s="259">
        <v>1</v>
      </c>
      <c r="P3405" s="259" t="s">
        <v>5203</v>
      </c>
      <c r="Q3405" s="259" t="s">
        <v>5204</v>
      </c>
    </row>
    <row r="3406" spans="1:17" ht="21.75" customHeight="1">
      <c r="A3406" s="301" t="s">
        <v>5213</v>
      </c>
      <c r="B3406" s="301" t="s">
        <v>476</v>
      </c>
      <c r="C3406" s="316" t="s">
        <v>9462</v>
      </c>
      <c r="D3406" s="465" t="s">
        <v>50</v>
      </c>
      <c r="E3406" s="465" t="s">
        <v>700</v>
      </c>
      <c r="F3406" s="469" t="str">
        <f t="shared" si="106"/>
        <v>CH</v>
      </c>
      <c r="G3406" s="260">
        <v>0.30346889869999999</v>
      </c>
      <c r="H3406" s="260">
        <v>0</v>
      </c>
      <c r="I3406" s="260">
        <v>0</v>
      </c>
      <c r="J3406" s="260">
        <v>0.10145404249677603</v>
      </c>
      <c r="K3406" s="260">
        <v>0.40492294133893098</v>
      </c>
      <c r="L3406" s="301" t="str">
        <f t="shared" si="107"/>
        <v/>
      </c>
      <c r="M3406" s="459">
        <f>IFERROR((Tableau1[[#This Row],[Scope 1
(kg CO2-eq)]]+Tableau1[[#This Row],[Scope 2 energy
(kg CO2-eq)]]+Tableau1[[#This Row],[Scope 2 Infrastructure
(kg CO2-eq)]])/Tableau1[[#This Row],[Total CO2-emissions
(kg CO2-eq)
for scope 3 use ]],"")</f>
        <v>0.74944851901090159</v>
      </c>
      <c r="N3406" s="436" t="s">
        <v>50</v>
      </c>
      <c r="O3406" s="259">
        <v>1</v>
      </c>
      <c r="P3406" s="259" t="s">
        <v>5213</v>
      </c>
      <c r="Q3406" s="259" t="s">
        <v>476</v>
      </c>
    </row>
    <row r="3407" spans="1:17" ht="21.75" customHeight="1">
      <c r="A3407" s="301" t="s">
        <v>5180</v>
      </c>
      <c r="B3407" s="301" t="s">
        <v>5181</v>
      </c>
      <c r="C3407" s="316" t="s">
        <v>9463</v>
      </c>
      <c r="D3407" s="465" t="s">
        <v>50</v>
      </c>
      <c r="E3407" s="465" t="s">
        <v>700</v>
      </c>
      <c r="F3407" s="469" t="str">
        <f t="shared" si="106"/>
        <v>CH</v>
      </c>
      <c r="G3407" s="260">
        <v>0.41512680000000002</v>
      </c>
      <c r="H3407" s="260">
        <v>0</v>
      </c>
      <c r="I3407" s="260">
        <v>0</v>
      </c>
      <c r="J3407" s="260">
        <v>0.128461312551851</v>
      </c>
      <c r="K3407" s="260">
        <v>0.54358811253023598</v>
      </c>
      <c r="L3407" s="301" t="str">
        <f t="shared" si="107"/>
        <v/>
      </c>
      <c r="M3407" s="459">
        <f>IFERROR((Tableau1[[#This Row],[Scope 1
(kg CO2-eq)]]+Tableau1[[#This Row],[Scope 2 energy
(kg CO2-eq)]]+Tableau1[[#This Row],[Scope 2 Infrastructure
(kg CO2-eq)]])/Tableau1[[#This Row],[Total CO2-emissions
(kg CO2-eq)
for scope 3 use ]],"")</f>
        <v>0.76367895182201839</v>
      </c>
      <c r="N3407" s="436" t="s">
        <v>50</v>
      </c>
      <c r="O3407" s="259">
        <v>1</v>
      </c>
      <c r="P3407" s="259" t="s">
        <v>5180</v>
      </c>
      <c r="Q3407" s="259" t="s">
        <v>5181</v>
      </c>
    </row>
    <row r="3408" spans="1:17" ht="21.75" customHeight="1">
      <c r="A3408" s="301" t="s">
        <v>5203</v>
      </c>
      <c r="B3408" s="301" t="s">
        <v>5204</v>
      </c>
      <c r="C3408" s="316" t="s">
        <v>9464</v>
      </c>
      <c r="D3408" s="465" t="s">
        <v>50</v>
      </c>
      <c r="E3408" s="465" t="s">
        <v>700</v>
      </c>
      <c r="F3408" s="469" t="str">
        <f t="shared" si="106"/>
        <v>CH</v>
      </c>
      <c r="G3408" s="260">
        <v>0.2947688987</v>
      </c>
      <c r="H3408" s="260">
        <v>0</v>
      </c>
      <c r="I3408" s="260">
        <v>0</v>
      </c>
      <c r="J3408" s="260">
        <v>0.14529401965280597</v>
      </c>
      <c r="K3408" s="260">
        <v>0.44006291851179802</v>
      </c>
      <c r="L3408" s="301" t="str">
        <f t="shared" si="107"/>
        <v/>
      </c>
      <c r="M3408" s="459">
        <f>IFERROR((Tableau1[[#This Row],[Scope 1
(kg CO2-eq)]]+Tableau1[[#This Row],[Scope 2 energy
(kg CO2-eq)]]+Tableau1[[#This Row],[Scope 2 Infrastructure
(kg CO2-eq)]])/Tableau1[[#This Row],[Total CO2-emissions
(kg CO2-eq)
for scope 3 use ]],"")</f>
        <v>0.66983353129785983</v>
      </c>
      <c r="N3408" s="436" t="s">
        <v>50</v>
      </c>
      <c r="O3408" s="259">
        <v>1</v>
      </c>
      <c r="P3408" s="259" t="s">
        <v>5203</v>
      </c>
      <c r="Q3408" s="259" t="s">
        <v>5204</v>
      </c>
    </row>
    <row r="3409" spans="1:17" ht="21.75" customHeight="1">
      <c r="A3409" s="301" t="s">
        <v>5213</v>
      </c>
      <c r="B3409" s="301" t="s">
        <v>476</v>
      </c>
      <c r="C3409" s="316" t="s">
        <v>9465</v>
      </c>
      <c r="D3409" s="465" t="s">
        <v>50</v>
      </c>
      <c r="E3409" s="465" t="s">
        <v>700</v>
      </c>
      <c r="F3409" s="469" t="str">
        <f t="shared" si="106"/>
        <v>CH</v>
      </c>
      <c r="G3409" s="260">
        <v>0.2947688987</v>
      </c>
      <c r="H3409" s="260">
        <v>0</v>
      </c>
      <c r="I3409" s="260">
        <v>0</v>
      </c>
      <c r="J3409" s="260">
        <v>9.8499092478295969E-2</v>
      </c>
      <c r="K3409" s="260">
        <v>0.39326799133706702</v>
      </c>
      <c r="L3409" s="301" t="str">
        <f t="shared" si="107"/>
        <v/>
      </c>
      <c r="M3409" s="459">
        <f>IFERROR((Tableau1[[#This Row],[Scope 1
(kg CO2-eq)]]+Tableau1[[#This Row],[Scope 2 energy
(kg CO2-eq)]]+Tableau1[[#This Row],[Scope 2 Infrastructure
(kg CO2-eq)]])/Tableau1[[#This Row],[Total CO2-emissions
(kg CO2-eq)
for scope 3 use ]],"")</f>
        <v>0.74953697019129073</v>
      </c>
      <c r="N3409" s="436" t="s">
        <v>50</v>
      </c>
      <c r="O3409" s="259">
        <v>1</v>
      </c>
      <c r="P3409" s="259" t="s">
        <v>5213</v>
      </c>
      <c r="Q3409" s="259" t="s">
        <v>476</v>
      </c>
    </row>
    <row r="3410" spans="1:17" ht="21.75" customHeight="1">
      <c r="A3410" s="301" t="s">
        <v>5241</v>
      </c>
      <c r="B3410" s="301" t="s">
        <v>5217</v>
      </c>
      <c r="C3410" s="316" t="s">
        <v>9466</v>
      </c>
      <c r="D3410" s="465" t="s">
        <v>50</v>
      </c>
      <c r="E3410" s="465" t="s">
        <v>6091</v>
      </c>
      <c r="F3410" s="469" t="str">
        <f t="shared" si="106"/>
        <v>other</v>
      </c>
      <c r="G3410" s="260">
        <v>0.41511110000000001</v>
      </c>
      <c r="H3410" s="260">
        <v>0</v>
      </c>
      <c r="I3410" s="260">
        <v>0</v>
      </c>
      <c r="J3410" s="260">
        <v>0.15808767110918903</v>
      </c>
      <c r="K3410" s="260">
        <v>0.57319876612935505</v>
      </c>
      <c r="L3410" s="301" t="str">
        <f t="shared" si="107"/>
        <v/>
      </c>
      <c r="M3410" s="459">
        <f>IFERROR((Tableau1[[#This Row],[Scope 1
(kg CO2-eq)]]+Tableau1[[#This Row],[Scope 2 energy
(kg CO2-eq)]]+Tableau1[[#This Row],[Scope 2 Infrastructure
(kg CO2-eq)]])/Tableau1[[#This Row],[Total CO2-emissions
(kg CO2-eq)
for scope 3 use ]],"")</f>
        <v>0.72420096575420922</v>
      </c>
      <c r="N3410" s="436" t="s">
        <v>50</v>
      </c>
      <c r="O3410" s="259">
        <v>1</v>
      </c>
      <c r="P3410" s="259" t="s">
        <v>5241</v>
      </c>
      <c r="Q3410" s="259" t="s">
        <v>5217</v>
      </c>
    </row>
    <row r="3411" spans="1:17" ht="21.75" customHeight="1">
      <c r="A3411" s="301" t="s">
        <v>5152</v>
      </c>
      <c r="B3411" s="301" t="s">
        <v>5153</v>
      </c>
      <c r="C3411" s="316" t="s">
        <v>9467</v>
      </c>
      <c r="D3411" s="465" t="s">
        <v>3646</v>
      </c>
      <c r="E3411" s="465" t="s">
        <v>700</v>
      </c>
      <c r="F3411" s="469" t="str">
        <f t="shared" si="106"/>
        <v>CH</v>
      </c>
      <c r="G3411" s="260">
        <v>0</v>
      </c>
      <c r="H3411" s="260">
        <v>0.93943068302400001</v>
      </c>
      <c r="I3411" s="260">
        <v>0.12233745583199999</v>
      </c>
      <c r="J3411" s="260">
        <v>11.021114930105099</v>
      </c>
      <c r="K3411" s="260">
        <v>12.0828830686229</v>
      </c>
      <c r="L3411" s="301" t="str">
        <f t="shared" si="107"/>
        <v/>
      </c>
      <c r="M3411" s="459">
        <f>IFERROR((Tableau1[[#This Row],[Scope 1
(kg CO2-eq)]]+Tableau1[[#This Row],[Scope 2 energy
(kg CO2-eq)]]+Tableau1[[#This Row],[Scope 2 Infrastructure
(kg CO2-eq)]])/Tableau1[[#This Row],[Total CO2-emissions
(kg CO2-eq)
for scope 3 use ]],"")</f>
        <v>8.7873741128325841E-2</v>
      </c>
      <c r="N3411" s="436" t="s">
        <v>3646</v>
      </c>
      <c r="O3411" s="259">
        <v>1</v>
      </c>
      <c r="P3411" s="259" t="s">
        <v>5152</v>
      </c>
      <c r="Q3411" s="259" t="s">
        <v>5153</v>
      </c>
    </row>
    <row r="3412" spans="1:17" ht="21.75" customHeight="1">
      <c r="A3412" s="301" t="s">
        <v>5152</v>
      </c>
      <c r="B3412" s="301" t="s">
        <v>5153</v>
      </c>
      <c r="C3412" s="316" t="s">
        <v>9468</v>
      </c>
      <c r="D3412" s="465" t="s">
        <v>3646</v>
      </c>
      <c r="E3412" s="465" t="s">
        <v>700</v>
      </c>
      <c r="F3412" s="469" t="str">
        <f t="shared" si="106"/>
        <v>CH</v>
      </c>
      <c r="G3412" s="260">
        <v>0</v>
      </c>
      <c r="H3412" s="260">
        <v>5.9131206536159997</v>
      </c>
      <c r="I3412" s="260">
        <v>0.82930072744799999</v>
      </c>
      <c r="J3412" s="260">
        <v>57.342681105440498</v>
      </c>
      <c r="K3412" s="260">
        <v>64.085102490565802</v>
      </c>
      <c r="L3412" s="301" t="str">
        <f t="shared" si="107"/>
        <v/>
      </c>
      <c r="M3412" s="459">
        <f>IFERROR((Tableau1[[#This Row],[Scope 1
(kg CO2-eq)]]+Tableau1[[#This Row],[Scope 2 energy
(kg CO2-eq)]]+Tableau1[[#This Row],[Scope 2 Infrastructure
(kg CO2-eq)]])/Tableau1[[#This Row],[Total CO2-emissions
(kg CO2-eq)
for scope 3 use ]],"")</f>
        <v>0.10521043298723874</v>
      </c>
      <c r="N3412" s="436" t="s">
        <v>3646</v>
      </c>
      <c r="O3412" s="259">
        <v>1</v>
      </c>
      <c r="P3412" s="259" t="s">
        <v>5152</v>
      </c>
      <c r="Q3412" s="259" t="s">
        <v>5153</v>
      </c>
    </row>
    <row r="3413" spans="1:17" ht="21.75" customHeight="1">
      <c r="A3413" s="301" t="s">
        <v>5152</v>
      </c>
      <c r="B3413" s="301" t="s">
        <v>5302</v>
      </c>
      <c r="C3413" s="316" t="s">
        <v>9469</v>
      </c>
      <c r="D3413" s="465" t="s">
        <v>3731</v>
      </c>
      <c r="E3413" s="465" t="s">
        <v>700</v>
      </c>
      <c r="F3413" s="469" t="str">
        <f t="shared" si="106"/>
        <v>CH</v>
      </c>
      <c r="G3413" s="260">
        <v>0</v>
      </c>
      <c r="H3413" s="260">
        <v>0</v>
      </c>
      <c r="I3413" s="260">
        <v>0</v>
      </c>
      <c r="J3413" s="260">
        <v>3.6093707701510702</v>
      </c>
      <c r="K3413" s="260">
        <v>3.6093707700714099</v>
      </c>
      <c r="L3413" s="301" t="str">
        <f t="shared" si="107"/>
        <v/>
      </c>
      <c r="M3413" s="459">
        <f>IFERROR((Tableau1[[#This Row],[Scope 1
(kg CO2-eq)]]+Tableau1[[#This Row],[Scope 2 energy
(kg CO2-eq)]]+Tableau1[[#This Row],[Scope 2 Infrastructure
(kg CO2-eq)]])/Tableau1[[#This Row],[Total CO2-emissions
(kg CO2-eq)
for scope 3 use ]],"")</f>
        <v>0</v>
      </c>
      <c r="N3413" s="436" t="s">
        <v>3731</v>
      </c>
      <c r="O3413" s="259">
        <v>1</v>
      </c>
      <c r="P3413" s="259" t="s">
        <v>5152</v>
      </c>
      <c r="Q3413" s="259" t="s">
        <v>5302</v>
      </c>
    </row>
    <row r="3414" spans="1:17" ht="21.75" customHeight="1">
      <c r="A3414" s="301" t="s">
        <v>5152</v>
      </c>
      <c r="B3414" s="301" t="s">
        <v>5302</v>
      </c>
      <c r="C3414" s="316" t="s">
        <v>9470</v>
      </c>
      <c r="D3414" s="465" t="s">
        <v>3731</v>
      </c>
      <c r="E3414" s="465" t="s">
        <v>700</v>
      </c>
      <c r="F3414" s="469" t="str">
        <f t="shared" si="106"/>
        <v>CH</v>
      </c>
      <c r="G3414" s="260">
        <v>0</v>
      </c>
      <c r="H3414" s="260">
        <v>0</v>
      </c>
      <c r="I3414" s="260">
        <v>0</v>
      </c>
      <c r="J3414" s="260">
        <v>1.2760368570468199</v>
      </c>
      <c r="K3414" s="260">
        <v>1.2760368571331899</v>
      </c>
      <c r="L3414" s="301" t="str">
        <f t="shared" si="107"/>
        <v/>
      </c>
      <c r="M3414" s="459">
        <f>IFERROR((Tableau1[[#This Row],[Scope 1
(kg CO2-eq)]]+Tableau1[[#This Row],[Scope 2 energy
(kg CO2-eq)]]+Tableau1[[#This Row],[Scope 2 Infrastructure
(kg CO2-eq)]])/Tableau1[[#This Row],[Total CO2-emissions
(kg CO2-eq)
for scope 3 use ]],"")</f>
        <v>0</v>
      </c>
      <c r="N3414" s="436" t="s">
        <v>3731</v>
      </c>
      <c r="O3414" s="259">
        <v>1</v>
      </c>
      <c r="P3414" s="259" t="s">
        <v>5152</v>
      </c>
      <c r="Q3414" s="259" t="s">
        <v>5302</v>
      </c>
    </row>
    <row r="3415" spans="1:17" ht="21.75" customHeight="1">
      <c r="A3415" s="301" t="s">
        <v>5152</v>
      </c>
      <c r="B3415" s="301" t="s">
        <v>5153</v>
      </c>
      <c r="C3415" s="316" t="s">
        <v>9471</v>
      </c>
      <c r="D3415" s="465" t="s">
        <v>3646</v>
      </c>
      <c r="E3415" s="465" t="s">
        <v>700</v>
      </c>
      <c r="F3415" s="469" t="str">
        <f t="shared" si="106"/>
        <v>CH</v>
      </c>
      <c r="G3415" s="260">
        <v>0</v>
      </c>
      <c r="H3415" s="260">
        <v>0.1837371055224</v>
      </c>
      <c r="I3415" s="260">
        <v>2.4444833713200002E-2</v>
      </c>
      <c r="J3415" s="260">
        <v>1.8910624111779699</v>
      </c>
      <c r="K3415" s="260">
        <v>2.0992443510568202</v>
      </c>
      <c r="L3415" s="301" t="str">
        <f t="shared" si="107"/>
        <v/>
      </c>
      <c r="M3415" s="459">
        <f>IFERROR((Tableau1[[#This Row],[Scope 1
(kg CO2-eq)]]+Tableau1[[#This Row],[Scope 2 energy
(kg CO2-eq)]]+Tableau1[[#This Row],[Scope 2 Infrastructure
(kg CO2-eq)]])/Tableau1[[#This Row],[Total CO2-emissions
(kg CO2-eq)
for scope 3 use ]],"")</f>
        <v>9.916994137952316E-2</v>
      </c>
      <c r="N3415" s="436" t="s">
        <v>3646</v>
      </c>
      <c r="O3415" s="259">
        <v>1</v>
      </c>
      <c r="P3415" s="259" t="s">
        <v>5152</v>
      </c>
      <c r="Q3415" s="259" t="s">
        <v>5153</v>
      </c>
    </row>
    <row r="3416" spans="1:17" ht="21.75" customHeight="1">
      <c r="A3416" s="301" t="s">
        <v>5174</v>
      </c>
      <c r="B3416" s="301" t="s">
        <v>5175</v>
      </c>
      <c r="C3416" s="316" t="s">
        <v>9472</v>
      </c>
      <c r="D3416" s="465" t="s">
        <v>3730</v>
      </c>
      <c r="E3416" s="465" t="s">
        <v>6016</v>
      </c>
      <c r="F3416" s="469" t="str">
        <f t="shared" si="106"/>
        <v>other</v>
      </c>
      <c r="G3416" s="260">
        <v>0</v>
      </c>
      <c r="H3416" s="260">
        <v>0.341350217953998</v>
      </c>
      <c r="I3416" s="260">
        <v>3.6527952877440001E-4</v>
      </c>
      <c r="J3416" s="260">
        <v>1.6015879050116599E-2</v>
      </c>
      <c r="K3416" s="260">
        <v>0.35773137789514398</v>
      </c>
      <c r="L3416" s="301" t="str">
        <f t="shared" si="107"/>
        <v/>
      </c>
      <c r="M3416" s="459">
        <f>IFERROR((Tableau1[[#This Row],[Scope 1
(kg CO2-eq)]]+Tableau1[[#This Row],[Scope 2 energy
(kg CO2-eq)]]+Tableau1[[#This Row],[Scope 2 Infrastructure
(kg CO2-eq)]])/Tableau1[[#This Row],[Total CO2-emissions
(kg CO2-eq)
for scope 3 use ]],"")</f>
        <v>0.95522931058883509</v>
      </c>
      <c r="N3416" s="436" t="s">
        <v>3730</v>
      </c>
      <c r="O3416" s="259">
        <v>1</v>
      </c>
      <c r="P3416" s="259" t="s">
        <v>5174</v>
      </c>
      <c r="Q3416" s="259" t="s">
        <v>5175</v>
      </c>
    </row>
    <row r="3417" spans="1:17" ht="21.75" customHeight="1">
      <c r="A3417" s="301" t="s">
        <v>5174</v>
      </c>
      <c r="B3417" s="301" t="s">
        <v>5175</v>
      </c>
      <c r="C3417" s="316" t="s">
        <v>9473</v>
      </c>
      <c r="D3417" s="465" t="s">
        <v>3730</v>
      </c>
      <c r="E3417" s="465" t="s">
        <v>700</v>
      </c>
      <c r="F3417" s="469" t="str">
        <f t="shared" si="106"/>
        <v>CH</v>
      </c>
      <c r="G3417" s="260">
        <v>0</v>
      </c>
      <c r="H3417" s="260">
        <v>0.66059838693600004</v>
      </c>
      <c r="I3417" s="260">
        <v>0.21330308930399999</v>
      </c>
      <c r="J3417" s="260">
        <v>0.209038545148723</v>
      </c>
      <c r="K3417" s="260">
        <v>1.08294002023626</v>
      </c>
      <c r="L3417" s="301" t="str">
        <f t="shared" si="107"/>
        <v/>
      </c>
      <c r="M3417" s="459">
        <f>IFERROR((Tableau1[[#This Row],[Scope 1
(kg CO2-eq)]]+Tableau1[[#This Row],[Scope 2 energy
(kg CO2-eq)]]+Tableau1[[#This Row],[Scope 2 Infrastructure
(kg CO2-eq)]])/Tableau1[[#This Row],[Total CO2-emissions
(kg CO2-eq)
for scope 3 use ]],"")</f>
        <v>0.80697126332938085</v>
      </c>
      <c r="N3417" s="436" t="s">
        <v>3730</v>
      </c>
      <c r="O3417" s="259">
        <v>1</v>
      </c>
      <c r="P3417" s="259" t="s">
        <v>5174</v>
      </c>
      <c r="Q3417" s="259" t="s">
        <v>5175</v>
      </c>
    </row>
    <row r="3418" spans="1:17" ht="21.75" customHeight="1">
      <c r="A3418" s="301" t="s">
        <v>5174</v>
      </c>
      <c r="B3418" s="301" t="s">
        <v>5175</v>
      </c>
      <c r="C3418" s="316" t="s">
        <v>9474</v>
      </c>
      <c r="D3418" s="465" t="s">
        <v>3730</v>
      </c>
      <c r="E3418" s="465" t="s">
        <v>700</v>
      </c>
      <c r="F3418" s="469" t="str">
        <f t="shared" si="106"/>
        <v>CH</v>
      </c>
      <c r="G3418" s="260">
        <v>0</v>
      </c>
      <c r="H3418" s="260">
        <v>0.19234572368681399</v>
      </c>
      <c r="I3418" s="260">
        <v>5.5803119091398401E-2</v>
      </c>
      <c r="J3418" s="260">
        <v>0.14044545442954801</v>
      </c>
      <c r="K3418" s="260">
        <v>0.38859429828875103</v>
      </c>
      <c r="L3418" s="301" t="str">
        <f t="shared" si="107"/>
        <v/>
      </c>
      <c r="M3418" s="459">
        <f>IFERROR((Tableau1[[#This Row],[Scope 1
(kg CO2-eq)]]+Tableau1[[#This Row],[Scope 2 energy
(kg CO2-eq)]]+Tableau1[[#This Row],[Scope 2 Infrastructure
(kg CO2-eq)]])/Tableau1[[#This Row],[Total CO2-emissions
(kg CO2-eq)
for scope 3 use ]],"")</f>
        <v>0.63858076114596396</v>
      </c>
      <c r="N3418" s="436" t="s">
        <v>3730</v>
      </c>
      <c r="O3418" s="259">
        <v>1</v>
      </c>
      <c r="P3418" s="259" t="s">
        <v>5174</v>
      </c>
      <c r="Q3418" s="259" t="s">
        <v>5175</v>
      </c>
    </row>
    <row r="3419" spans="1:17" ht="21.75" customHeight="1">
      <c r="A3419" s="301" t="s">
        <v>4139</v>
      </c>
      <c r="B3419" s="301" t="s">
        <v>5133</v>
      </c>
      <c r="C3419" s="316" t="s">
        <v>9475</v>
      </c>
      <c r="D3419" s="465" t="s">
        <v>3646</v>
      </c>
      <c r="E3419" s="465" t="s">
        <v>700</v>
      </c>
      <c r="F3419" s="469" t="str">
        <f t="shared" si="106"/>
        <v>CH</v>
      </c>
      <c r="G3419" s="260">
        <v>0</v>
      </c>
      <c r="H3419" s="260">
        <v>2.4448723464720001</v>
      </c>
      <c r="I3419" s="260">
        <v>0.507067450596</v>
      </c>
      <c r="J3419" s="260">
        <v>17.602166167215199</v>
      </c>
      <c r="K3419" s="260">
        <v>20.554105939687499</v>
      </c>
      <c r="L3419" s="301" t="str">
        <f t="shared" si="107"/>
        <v/>
      </c>
      <c r="M3419" s="459">
        <f>IFERROR((Tableau1[[#This Row],[Scope 1
(kg CO2-eq)]]+Tableau1[[#This Row],[Scope 2 energy
(kg CO2-eq)]]+Tableau1[[#This Row],[Scope 2 Infrastructure
(kg CO2-eq)]])/Tableau1[[#This Row],[Total CO2-emissions
(kg CO2-eq)
for scope 3 use ]],"")</f>
        <v>0.1436180102277356</v>
      </c>
      <c r="N3419" s="436" t="s">
        <v>3646</v>
      </c>
      <c r="O3419" s="259">
        <v>1</v>
      </c>
      <c r="P3419" s="259" t="s">
        <v>4139</v>
      </c>
      <c r="Q3419" s="259" t="s">
        <v>5133</v>
      </c>
    </row>
    <row r="3420" spans="1:17" ht="21.75" customHeight="1">
      <c r="A3420" s="301" t="s">
        <v>4139</v>
      </c>
      <c r="B3420" s="301" t="s">
        <v>5133</v>
      </c>
      <c r="C3420" s="316" t="s">
        <v>9476</v>
      </c>
      <c r="D3420" s="465" t="s">
        <v>3646</v>
      </c>
      <c r="E3420" s="465" t="s">
        <v>700</v>
      </c>
      <c r="F3420" s="469" t="str">
        <f t="shared" si="106"/>
        <v>CH</v>
      </c>
      <c r="G3420" s="260">
        <v>0</v>
      </c>
      <c r="H3420" s="260">
        <v>4.9022957894400001</v>
      </c>
      <c r="I3420" s="260">
        <v>1.0191406039199999</v>
      </c>
      <c r="J3420" s="260">
        <v>43.190529983256397</v>
      </c>
      <c r="K3420" s="260">
        <v>49.111966334104999</v>
      </c>
      <c r="L3420" s="301" t="str">
        <f t="shared" si="107"/>
        <v/>
      </c>
      <c r="M3420" s="459">
        <f>IFERROR((Tableau1[[#This Row],[Scope 1
(kg CO2-eq)]]+Tableau1[[#This Row],[Scope 2 energy
(kg CO2-eq)]]+Tableau1[[#This Row],[Scope 2 Infrastructure
(kg CO2-eq)]])/Tableau1[[#This Row],[Total CO2-emissions
(kg CO2-eq)
for scope 3 use ]],"")</f>
        <v>0.12057013464044417</v>
      </c>
      <c r="N3420" s="436" t="s">
        <v>3646</v>
      </c>
      <c r="O3420" s="259">
        <v>1</v>
      </c>
      <c r="P3420" s="259" t="s">
        <v>4139</v>
      </c>
      <c r="Q3420" s="259" t="s">
        <v>5133</v>
      </c>
    </row>
    <row r="3421" spans="1:17" ht="21.75" customHeight="1">
      <c r="A3421" s="301" t="s">
        <v>5146</v>
      </c>
      <c r="B3421" s="301" t="s">
        <v>5133</v>
      </c>
      <c r="C3421" s="316" t="s">
        <v>9477</v>
      </c>
      <c r="D3421" s="465" t="s">
        <v>3646</v>
      </c>
      <c r="E3421" s="465" t="s">
        <v>700</v>
      </c>
      <c r="F3421" s="469" t="str">
        <f t="shared" si="106"/>
        <v>CH</v>
      </c>
      <c r="G3421" s="260">
        <v>0</v>
      </c>
      <c r="H3421" s="260">
        <v>0</v>
      </c>
      <c r="I3421" s="260">
        <v>0</v>
      </c>
      <c r="J3421" s="260">
        <v>4825746.7358457297</v>
      </c>
      <c r="K3421" s="260">
        <v>4825746.7358448599</v>
      </c>
      <c r="L3421" s="301" t="str">
        <f t="shared" si="107"/>
        <v/>
      </c>
      <c r="M3421" s="459">
        <f>IFERROR((Tableau1[[#This Row],[Scope 1
(kg CO2-eq)]]+Tableau1[[#This Row],[Scope 2 energy
(kg CO2-eq)]]+Tableau1[[#This Row],[Scope 2 Infrastructure
(kg CO2-eq)]])/Tableau1[[#This Row],[Total CO2-emissions
(kg CO2-eq)
for scope 3 use ]],"")</f>
        <v>0</v>
      </c>
      <c r="N3421" s="436" t="s">
        <v>3646</v>
      </c>
      <c r="O3421" s="259">
        <v>1</v>
      </c>
      <c r="P3421" s="259" t="s">
        <v>5146</v>
      </c>
      <c r="Q3421" s="259" t="s">
        <v>5133</v>
      </c>
    </row>
    <row r="3422" spans="1:17" ht="21.75" customHeight="1">
      <c r="A3422" s="301" t="s">
        <v>5129</v>
      </c>
      <c r="B3422" s="301" t="s">
        <v>5146</v>
      </c>
      <c r="C3422" s="316" t="s">
        <v>9478</v>
      </c>
      <c r="D3422" s="465" t="s">
        <v>3730</v>
      </c>
      <c r="E3422" s="465" t="s">
        <v>700</v>
      </c>
      <c r="F3422" s="469" t="str">
        <f t="shared" si="106"/>
        <v>CH</v>
      </c>
      <c r="G3422" s="260">
        <v>0</v>
      </c>
      <c r="H3422" s="260">
        <v>2.2832365255360001E-2</v>
      </c>
      <c r="I3422" s="260">
        <v>4.78616091228E-3</v>
      </c>
      <c r="J3422" s="260">
        <v>2.19598100159513</v>
      </c>
      <c r="K3422" s="260">
        <v>2.2235995344381299</v>
      </c>
      <c r="L3422" s="301" t="str">
        <f t="shared" si="107"/>
        <v/>
      </c>
      <c r="M3422" s="459">
        <f>IFERROR((Tableau1[[#This Row],[Scope 1
(kg CO2-eq)]]+Tableau1[[#This Row],[Scope 2 energy
(kg CO2-eq)]]+Tableau1[[#This Row],[Scope 2 Infrastructure
(kg CO2-eq)]])/Tableau1[[#This Row],[Total CO2-emissions
(kg CO2-eq)
for scope 3 use ]],"")</f>
        <v>1.2420638581676437E-2</v>
      </c>
      <c r="N3422" s="436" t="s">
        <v>3730</v>
      </c>
      <c r="O3422" s="259">
        <v>1</v>
      </c>
      <c r="P3422" s="259" t="s">
        <v>5129</v>
      </c>
      <c r="Q3422" s="259" t="s">
        <v>5146</v>
      </c>
    </row>
    <row r="3423" spans="1:17" ht="21.75" customHeight="1">
      <c r="A3423" s="301" t="s">
        <v>5138</v>
      </c>
      <c r="B3423" s="301" t="s">
        <v>5147</v>
      </c>
      <c r="C3423" s="316" t="s">
        <v>9479</v>
      </c>
      <c r="D3423" s="465" t="s">
        <v>3730</v>
      </c>
      <c r="E3423" s="465" t="s">
        <v>6091</v>
      </c>
      <c r="F3423" s="469" t="str">
        <f t="shared" si="106"/>
        <v>other</v>
      </c>
      <c r="G3423" s="260">
        <v>0</v>
      </c>
      <c r="H3423" s="260">
        <v>0.39548855625419999</v>
      </c>
      <c r="I3423" s="260">
        <v>4.0832985600000002E-4</v>
      </c>
      <c r="J3423" s="260">
        <v>0.107744841809921</v>
      </c>
      <c r="K3423" s="260">
        <v>0.50364172897162995</v>
      </c>
      <c r="L3423" s="301" t="str">
        <f t="shared" si="107"/>
        <v/>
      </c>
      <c r="M3423" s="459">
        <f>IFERROR((Tableau1[[#This Row],[Scope 1
(kg CO2-eq)]]+Tableau1[[#This Row],[Scope 2 energy
(kg CO2-eq)]]+Tableau1[[#This Row],[Scope 2 Infrastructure
(kg CO2-eq)]])/Tableau1[[#This Row],[Total CO2-emissions
(kg CO2-eq)
for scope 3 use ]],"")</f>
        <v>0.78606847553829429</v>
      </c>
      <c r="N3423" s="436" t="s">
        <v>3730</v>
      </c>
      <c r="O3423" s="259">
        <v>1</v>
      </c>
      <c r="P3423" s="259" t="s">
        <v>5138</v>
      </c>
      <c r="Q3423" s="259" t="s">
        <v>5147</v>
      </c>
    </row>
    <row r="3424" spans="1:17" ht="21.75" customHeight="1">
      <c r="A3424" s="301" t="s">
        <v>5138</v>
      </c>
      <c r="B3424" s="301" t="s">
        <v>5147</v>
      </c>
      <c r="C3424" s="316" t="s">
        <v>9480</v>
      </c>
      <c r="D3424" s="465" t="s">
        <v>3730</v>
      </c>
      <c r="E3424" s="465" t="s">
        <v>6091</v>
      </c>
      <c r="F3424" s="469" t="str">
        <f t="shared" si="106"/>
        <v>other</v>
      </c>
      <c r="G3424" s="260">
        <v>0</v>
      </c>
      <c r="H3424" s="260">
        <v>0.33011272168220002</v>
      </c>
      <c r="I3424" s="260">
        <v>3.1429025280000001E-4</v>
      </c>
      <c r="J3424" s="260">
        <v>3.4069709677368401E-2</v>
      </c>
      <c r="K3424" s="260">
        <v>0.36449672142384698</v>
      </c>
      <c r="L3424" s="301" t="str">
        <f t="shared" si="107"/>
        <v/>
      </c>
      <c r="M3424" s="459">
        <f>IFERROR((Tableau1[[#This Row],[Scope 1
(kg CO2-eq)]]+Tableau1[[#This Row],[Scope 2 energy
(kg CO2-eq)]]+Tableau1[[#This Row],[Scope 2 Infrastructure
(kg CO2-eq)]])/Tableau1[[#This Row],[Total CO2-emissions
(kg CO2-eq)
for scope 3 use ]],"")</f>
        <v>0.90652944872656416</v>
      </c>
      <c r="N3424" s="436" t="s">
        <v>3730</v>
      </c>
      <c r="O3424" s="259">
        <v>1</v>
      </c>
      <c r="P3424" s="259" t="s">
        <v>5138</v>
      </c>
      <c r="Q3424" s="259" t="s">
        <v>5147</v>
      </c>
    </row>
    <row r="3425" spans="1:17" ht="21.75" customHeight="1">
      <c r="A3425" s="301" t="s">
        <v>5132</v>
      </c>
      <c r="B3425" s="301" t="s">
        <v>5137</v>
      </c>
      <c r="C3425" s="316" t="s">
        <v>9481</v>
      </c>
      <c r="D3425" s="465" t="s">
        <v>3731</v>
      </c>
      <c r="E3425" s="465" t="s">
        <v>6091</v>
      </c>
      <c r="F3425" s="469" t="str">
        <f t="shared" si="106"/>
        <v>other</v>
      </c>
      <c r="G3425" s="260">
        <v>0</v>
      </c>
      <c r="H3425" s="260">
        <v>0</v>
      </c>
      <c r="I3425" s="260">
        <v>0</v>
      </c>
      <c r="J3425" s="260">
        <v>21.304242744143199</v>
      </c>
      <c r="K3425" s="260">
        <v>21.304242744137799</v>
      </c>
      <c r="L3425" s="301" t="str">
        <f t="shared" si="107"/>
        <v/>
      </c>
      <c r="M3425" s="459">
        <f>IFERROR((Tableau1[[#This Row],[Scope 1
(kg CO2-eq)]]+Tableau1[[#This Row],[Scope 2 energy
(kg CO2-eq)]]+Tableau1[[#This Row],[Scope 2 Infrastructure
(kg CO2-eq)]])/Tableau1[[#This Row],[Total CO2-emissions
(kg CO2-eq)
for scope 3 use ]],"")</f>
        <v>0</v>
      </c>
      <c r="N3425" s="436" t="s">
        <v>3731</v>
      </c>
      <c r="O3425" s="259">
        <v>1</v>
      </c>
      <c r="P3425" s="259" t="s">
        <v>5132</v>
      </c>
      <c r="Q3425" s="259" t="s">
        <v>5137</v>
      </c>
    </row>
    <row r="3426" spans="1:17" ht="21.75" customHeight="1">
      <c r="A3426" s="301" t="s">
        <v>5132</v>
      </c>
      <c r="B3426" s="301" t="s">
        <v>5137</v>
      </c>
      <c r="C3426" s="316" t="s">
        <v>9482</v>
      </c>
      <c r="D3426" s="465" t="s">
        <v>3731</v>
      </c>
      <c r="E3426" s="465" t="s">
        <v>6091</v>
      </c>
      <c r="F3426" s="469" t="str">
        <f t="shared" si="106"/>
        <v>other</v>
      </c>
      <c r="G3426" s="260">
        <v>0</v>
      </c>
      <c r="H3426" s="260">
        <v>0</v>
      </c>
      <c r="I3426" s="260">
        <v>0</v>
      </c>
      <c r="J3426" s="260">
        <v>22.292118427624601</v>
      </c>
      <c r="K3426" s="260">
        <v>22.292118428382999</v>
      </c>
      <c r="L3426" s="301" t="str">
        <f t="shared" si="107"/>
        <v/>
      </c>
      <c r="M3426" s="459">
        <f>IFERROR((Tableau1[[#This Row],[Scope 1
(kg CO2-eq)]]+Tableau1[[#This Row],[Scope 2 energy
(kg CO2-eq)]]+Tableau1[[#This Row],[Scope 2 Infrastructure
(kg CO2-eq)]])/Tableau1[[#This Row],[Total CO2-emissions
(kg CO2-eq)
for scope 3 use ]],"")</f>
        <v>0</v>
      </c>
      <c r="N3426" s="436" t="s">
        <v>3731</v>
      </c>
      <c r="O3426" s="259">
        <v>1</v>
      </c>
      <c r="P3426" s="259" t="s">
        <v>5132</v>
      </c>
      <c r="Q3426" s="259" t="s">
        <v>5137</v>
      </c>
    </row>
    <row r="3427" spans="1:17" ht="21.75" customHeight="1">
      <c r="A3427" s="301" t="s">
        <v>5132</v>
      </c>
      <c r="B3427" s="301" t="s">
        <v>5137</v>
      </c>
      <c r="C3427" s="316" t="s">
        <v>9483</v>
      </c>
      <c r="D3427" s="465" t="s">
        <v>3731</v>
      </c>
      <c r="E3427" s="465" t="s">
        <v>700</v>
      </c>
      <c r="F3427" s="469" t="str">
        <f t="shared" si="106"/>
        <v>CH</v>
      </c>
      <c r="G3427" s="260">
        <v>0</v>
      </c>
      <c r="H3427" s="260">
        <v>0</v>
      </c>
      <c r="I3427" s="260">
        <v>0</v>
      </c>
      <c r="J3427" s="260">
        <v>55.4315337137132</v>
      </c>
      <c r="K3427" s="260">
        <v>55.431533714836</v>
      </c>
      <c r="L3427" s="301" t="str">
        <f t="shared" si="107"/>
        <v/>
      </c>
      <c r="M3427" s="459">
        <f>IFERROR((Tableau1[[#This Row],[Scope 1
(kg CO2-eq)]]+Tableau1[[#This Row],[Scope 2 energy
(kg CO2-eq)]]+Tableau1[[#This Row],[Scope 2 Infrastructure
(kg CO2-eq)]])/Tableau1[[#This Row],[Total CO2-emissions
(kg CO2-eq)
for scope 3 use ]],"")</f>
        <v>0</v>
      </c>
      <c r="N3427" s="436" t="s">
        <v>3731</v>
      </c>
      <c r="O3427" s="259">
        <v>1</v>
      </c>
      <c r="P3427" s="259" t="s">
        <v>5132</v>
      </c>
      <c r="Q3427" s="259" t="s">
        <v>5137</v>
      </c>
    </row>
    <row r="3428" spans="1:17" ht="21.75" customHeight="1">
      <c r="A3428" s="301" t="s">
        <v>5132</v>
      </c>
      <c r="B3428" s="301" t="s">
        <v>5137</v>
      </c>
      <c r="C3428" s="316" t="s">
        <v>9484</v>
      </c>
      <c r="D3428" s="465" t="s">
        <v>3731</v>
      </c>
      <c r="E3428" s="465" t="s">
        <v>700</v>
      </c>
      <c r="F3428" s="469" t="str">
        <f t="shared" si="106"/>
        <v>CH</v>
      </c>
      <c r="G3428" s="260">
        <v>0</v>
      </c>
      <c r="H3428" s="260">
        <v>0</v>
      </c>
      <c r="I3428" s="260">
        <v>0</v>
      </c>
      <c r="J3428" s="260">
        <v>58.993727232723998</v>
      </c>
      <c r="K3428" s="260">
        <v>58.993727235867802</v>
      </c>
      <c r="L3428" s="301" t="str">
        <f t="shared" si="107"/>
        <v/>
      </c>
      <c r="M3428" s="459">
        <f>IFERROR((Tableau1[[#This Row],[Scope 1
(kg CO2-eq)]]+Tableau1[[#This Row],[Scope 2 energy
(kg CO2-eq)]]+Tableau1[[#This Row],[Scope 2 Infrastructure
(kg CO2-eq)]])/Tableau1[[#This Row],[Total CO2-emissions
(kg CO2-eq)
for scope 3 use ]],"")</f>
        <v>0</v>
      </c>
      <c r="N3428" s="436" t="s">
        <v>3731</v>
      </c>
      <c r="O3428" s="259">
        <v>1</v>
      </c>
      <c r="P3428" s="259" t="s">
        <v>5132</v>
      </c>
      <c r="Q3428" s="259" t="s">
        <v>5137</v>
      </c>
    </row>
    <row r="3429" spans="1:17" ht="21.75" customHeight="1">
      <c r="A3429" s="301" t="s">
        <v>5132</v>
      </c>
      <c r="B3429" s="301" t="s">
        <v>5137</v>
      </c>
      <c r="C3429" s="316" t="s">
        <v>9485</v>
      </c>
      <c r="D3429" s="465" t="s">
        <v>3731</v>
      </c>
      <c r="E3429" s="465" t="s">
        <v>700</v>
      </c>
      <c r="F3429" s="469" t="str">
        <f t="shared" si="106"/>
        <v>CH</v>
      </c>
      <c r="G3429" s="260">
        <v>0</v>
      </c>
      <c r="H3429" s="260">
        <v>0</v>
      </c>
      <c r="I3429" s="260">
        <v>0</v>
      </c>
      <c r="J3429" s="260">
        <v>50.088837629387299</v>
      </c>
      <c r="K3429" s="260">
        <v>50.088837632746099</v>
      </c>
      <c r="L3429" s="301" t="str">
        <f t="shared" si="107"/>
        <v/>
      </c>
      <c r="M3429" s="459">
        <f>IFERROR((Tableau1[[#This Row],[Scope 1
(kg CO2-eq)]]+Tableau1[[#This Row],[Scope 2 energy
(kg CO2-eq)]]+Tableau1[[#This Row],[Scope 2 Infrastructure
(kg CO2-eq)]])/Tableau1[[#This Row],[Total CO2-emissions
(kg CO2-eq)
for scope 3 use ]],"")</f>
        <v>0</v>
      </c>
      <c r="N3429" s="436" t="s">
        <v>3731</v>
      </c>
      <c r="O3429" s="259">
        <v>1</v>
      </c>
      <c r="P3429" s="259" t="s">
        <v>5132</v>
      </c>
      <c r="Q3429" s="259" t="s">
        <v>5137</v>
      </c>
    </row>
    <row r="3430" spans="1:17" ht="21.75" customHeight="1">
      <c r="A3430" s="301" t="s">
        <v>5132</v>
      </c>
      <c r="B3430" s="301" t="s">
        <v>5137</v>
      </c>
      <c r="C3430" s="316" t="s">
        <v>9486</v>
      </c>
      <c r="D3430" s="465" t="s">
        <v>3731</v>
      </c>
      <c r="E3430" s="465" t="s">
        <v>6044</v>
      </c>
      <c r="F3430" s="469" t="str">
        <f t="shared" si="106"/>
        <v>other</v>
      </c>
      <c r="G3430" s="260">
        <v>0</v>
      </c>
      <c r="H3430" s="260">
        <v>0</v>
      </c>
      <c r="I3430" s="260">
        <v>0</v>
      </c>
      <c r="J3430" s="260">
        <v>2.7328553974788701</v>
      </c>
      <c r="K3430" s="260">
        <v>2.73285539746623</v>
      </c>
      <c r="L3430" s="301" t="str">
        <f t="shared" si="107"/>
        <v/>
      </c>
      <c r="M3430" s="459">
        <f>IFERROR((Tableau1[[#This Row],[Scope 1
(kg CO2-eq)]]+Tableau1[[#This Row],[Scope 2 energy
(kg CO2-eq)]]+Tableau1[[#This Row],[Scope 2 Infrastructure
(kg CO2-eq)]])/Tableau1[[#This Row],[Total CO2-emissions
(kg CO2-eq)
for scope 3 use ]],"")</f>
        <v>0</v>
      </c>
      <c r="N3430" s="436" t="s">
        <v>3731</v>
      </c>
      <c r="O3430" s="259">
        <v>1</v>
      </c>
      <c r="P3430" s="259" t="s">
        <v>5132</v>
      </c>
      <c r="Q3430" s="259" t="s">
        <v>5137</v>
      </c>
    </row>
    <row r="3431" spans="1:17" ht="21.75" customHeight="1">
      <c r="A3431" s="301" t="s">
        <v>5132</v>
      </c>
      <c r="B3431" s="301" t="s">
        <v>5137</v>
      </c>
      <c r="C3431" s="316" t="s">
        <v>9487</v>
      </c>
      <c r="D3431" s="465" t="s">
        <v>3731</v>
      </c>
      <c r="E3431" s="465" t="s">
        <v>700</v>
      </c>
      <c r="F3431" s="469" t="str">
        <f t="shared" si="106"/>
        <v>CH</v>
      </c>
      <c r="G3431" s="260">
        <v>0</v>
      </c>
      <c r="H3431" s="260">
        <v>0</v>
      </c>
      <c r="I3431" s="260">
        <v>0</v>
      </c>
      <c r="J3431" s="260">
        <v>33.647888333329902</v>
      </c>
      <c r="K3431" s="260">
        <v>33.647888333230199</v>
      </c>
      <c r="L3431" s="301" t="str">
        <f t="shared" si="107"/>
        <v/>
      </c>
      <c r="M3431" s="459">
        <f>IFERROR((Tableau1[[#This Row],[Scope 1
(kg CO2-eq)]]+Tableau1[[#This Row],[Scope 2 energy
(kg CO2-eq)]]+Tableau1[[#This Row],[Scope 2 Infrastructure
(kg CO2-eq)]])/Tableau1[[#This Row],[Total CO2-emissions
(kg CO2-eq)
for scope 3 use ]],"")</f>
        <v>0</v>
      </c>
      <c r="N3431" s="436" t="s">
        <v>3731</v>
      </c>
      <c r="O3431" s="259">
        <v>1</v>
      </c>
      <c r="P3431" s="259" t="s">
        <v>5132</v>
      </c>
      <c r="Q3431" s="259" t="s">
        <v>5137</v>
      </c>
    </row>
    <row r="3432" spans="1:17" ht="21.75" customHeight="1">
      <c r="A3432" s="301" t="s">
        <v>5132</v>
      </c>
      <c r="B3432" s="301" t="s">
        <v>5137</v>
      </c>
      <c r="C3432" s="316" t="s">
        <v>9488</v>
      </c>
      <c r="D3432" s="465" t="s">
        <v>3731</v>
      </c>
      <c r="E3432" s="465" t="s">
        <v>700</v>
      </c>
      <c r="F3432" s="469" t="str">
        <f t="shared" si="106"/>
        <v>CH</v>
      </c>
      <c r="G3432" s="260">
        <v>0</v>
      </c>
      <c r="H3432" s="260">
        <v>0</v>
      </c>
      <c r="I3432" s="260">
        <v>0</v>
      </c>
      <c r="J3432" s="260">
        <v>41.889325293210902</v>
      </c>
      <c r="K3432" s="260">
        <v>41.889325294096899</v>
      </c>
      <c r="L3432" s="301" t="str">
        <f t="shared" si="107"/>
        <v/>
      </c>
      <c r="M3432" s="459">
        <f>IFERROR((Tableau1[[#This Row],[Scope 1
(kg CO2-eq)]]+Tableau1[[#This Row],[Scope 2 energy
(kg CO2-eq)]]+Tableau1[[#This Row],[Scope 2 Infrastructure
(kg CO2-eq)]])/Tableau1[[#This Row],[Total CO2-emissions
(kg CO2-eq)
for scope 3 use ]],"")</f>
        <v>0</v>
      </c>
      <c r="N3432" s="436" t="s">
        <v>3731</v>
      </c>
      <c r="O3432" s="259">
        <v>1</v>
      </c>
      <c r="P3432" s="259" t="s">
        <v>5132</v>
      </c>
      <c r="Q3432" s="259" t="s">
        <v>5137</v>
      </c>
    </row>
    <row r="3433" spans="1:17" ht="21.75" customHeight="1">
      <c r="A3433" s="301" t="s">
        <v>5132</v>
      </c>
      <c r="B3433" s="301" t="s">
        <v>5137</v>
      </c>
      <c r="C3433" s="316" t="s">
        <v>9489</v>
      </c>
      <c r="D3433" s="465" t="s">
        <v>3731</v>
      </c>
      <c r="E3433" s="465" t="s">
        <v>700</v>
      </c>
      <c r="F3433" s="469" t="str">
        <f t="shared" si="106"/>
        <v>CH</v>
      </c>
      <c r="G3433" s="260">
        <v>0</v>
      </c>
      <c r="H3433" s="260">
        <v>0</v>
      </c>
      <c r="I3433" s="260">
        <v>0</v>
      </c>
      <c r="J3433" s="260">
        <v>83.552064675633005</v>
      </c>
      <c r="K3433" s="260">
        <v>83.552064678271705</v>
      </c>
      <c r="L3433" s="301" t="str">
        <f t="shared" si="107"/>
        <v/>
      </c>
      <c r="M3433" s="459">
        <f>IFERROR((Tableau1[[#This Row],[Scope 1
(kg CO2-eq)]]+Tableau1[[#This Row],[Scope 2 energy
(kg CO2-eq)]]+Tableau1[[#This Row],[Scope 2 Infrastructure
(kg CO2-eq)]])/Tableau1[[#This Row],[Total CO2-emissions
(kg CO2-eq)
for scope 3 use ]],"")</f>
        <v>0</v>
      </c>
      <c r="N3433" s="436" t="s">
        <v>3731</v>
      </c>
      <c r="O3433" s="259">
        <v>1</v>
      </c>
      <c r="P3433" s="259" t="s">
        <v>5132</v>
      </c>
      <c r="Q3433" s="259" t="s">
        <v>5137</v>
      </c>
    </row>
    <row r="3434" spans="1:17" ht="21.75" customHeight="1">
      <c r="A3434" s="301" t="s">
        <v>5132</v>
      </c>
      <c r="B3434" s="301" t="s">
        <v>5137</v>
      </c>
      <c r="C3434" s="316" t="s">
        <v>9490</v>
      </c>
      <c r="D3434" s="465" t="s">
        <v>3731</v>
      </c>
      <c r="E3434" s="465" t="s">
        <v>6016</v>
      </c>
      <c r="F3434" s="469" t="str">
        <f t="shared" si="106"/>
        <v>other</v>
      </c>
      <c r="G3434" s="260">
        <v>0</v>
      </c>
      <c r="H3434" s="260">
        <v>0</v>
      </c>
      <c r="I3434" s="260">
        <v>0</v>
      </c>
      <c r="J3434" s="260">
        <v>29.132938087777202</v>
      </c>
      <c r="K3434" s="260">
        <v>29.132938088869999</v>
      </c>
      <c r="L3434" s="301" t="str">
        <f t="shared" si="107"/>
        <v/>
      </c>
      <c r="M3434" s="459">
        <f>IFERROR((Tableau1[[#This Row],[Scope 1
(kg CO2-eq)]]+Tableau1[[#This Row],[Scope 2 energy
(kg CO2-eq)]]+Tableau1[[#This Row],[Scope 2 Infrastructure
(kg CO2-eq)]])/Tableau1[[#This Row],[Total CO2-emissions
(kg CO2-eq)
for scope 3 use ]],"")</f>
        <v>0</v>
      </c>
      <c r="N3434" s="436" t="s">
        <v>3731</v>
      </c>
      <c r="O3434" s="259">
        <v>1</v>
      </c>
      <c r="P3434" s="259" t="s">
        <v>5132</v>
      </c>
      <c r="Q3434" s="259" t="s">
        <v>5137</v>
      </c>
    </row>
    <row r="3435" spans="1:17" ht="21.75" customHeight="1">
      <c r="A3435" s="301" t="s">
        <v>5132</v>
      </c>
      <c r="B3435" s="301" t="s">
        <v>5137</v>
      </c>
      <c r="C3435" s="316" t="s">
        <v>9491</v>
      </c>
      <c r="D3435" s="465" t="s">
        <v>3731</v>
      </c>
      <c r="E3435" s="465" t="s">
        <v>6016</v>
      </c>
      <c r="F3435" s="469" t="str">
        <f t="shared" si="106"/>
        <v>other</v>
      </c>
      <c r="G3435" s="260">
        <v>0</v>
      </c>
      <c r="H3435" s="260">
        <v>0</v>
      </c>
      <c r="I3435" s="260">
        <v>0</v>
      </c>
      <c r="J3435" s="260">
        <v>40.001130888936402</v>
      </c>
      <c r="K3435" s="260">
        <v>40.001130893762998</v>
      </c>
      <c r="L3435" s="301" t="str">
        <f t="shared" si="107"/>
        <v/>
      </c>
      <c r="M3435" s="459">
        <f>IFERROR((Tableau1[[#This Row],[Scope 1
(kg CO2-eq)]]+Tableau1[[#This Row],[Scope 2 energy
(kg CO2-eq)]]+Tableau1[[#This Row],[Scope 2 Infrastructure
(kg CO2-eq)]])/Tableau1[[#This Row],[Total CO2-emissions
(kg CO2-eq)
for scope 3 use ]],"")</f>
        <v>0</v>
      </c>
      <c r="N3435" s="436" t="s">
        <v>3731</v>
      </c>
      <c r="O3435" s="259">
        <v>1</v>
      </c>
      <c r="P3435" s="259" t="s">
        <v>5132</v>
      </c>
      <c r="Q3435" s="259" t="s">
        <v>5137</v>
      </c>
    </row>
    <row r="3436" spans="1:17" ht="21.75" customHeight="1">
      <c r="A3436" s="301" t="s">
        <v>5132</v>
      </c>
      <c r="B3436" s="301" t="s">
        <v>5137</v>
      </c>
      <c r="C3436" s="316" t="s">
        <v>9492</v>
      </c>
      <c r="D3436" s="465" t="s">
        <v>3731</v>
      </c>
      <c r="E3436" s="465" t="s">
        <v>700</v>
      </c>
      <c r="F3436" s="469" t="str">
        <f t="shared" si="106"/>
        <v>CH</v>
      </c>
      <c r="G3436" s="260">
        <v>0</v>
      </c>
      <c r="H3436" s="260">
        <v>0</v>
      </c>
      <c r="I3436" s="260">
        <v>0</v>
      </c>
      <c r="J3436" s="260">
        <v>14.2185317122635</v>
      </c>
      <c r="K3436" s="260">
        <v>14.218531712432601</v>
      </c>
      <c r="L3436" s="301" t="str">
        <f t="shared" si="107"/>
        <v/>
      </c>
      <c r="M3436" s="459">
        <f>IFERROR((Tableau1[[#This Row],[Scope 1
(kg CO2-eq)]]+Tableau1[[#This Row],[Scope 2 energy
(kg CO2-eq)]]+Tableau1[[#This Row],[Scope 2 Infrastructure
(kg CO2-eq)]])/Tableau1[[#This Row],[Total CO2-emissions
(kg CO2-eq)
for scope 3 use ]],"")</f>
        <v>0</v>
      </c>
      <c r="N3436" s="436" t="s">
        <v>3731</v>
      </c>
      <c r="O3436" s="259">
        <v>1</v>
      </c>
      <c r="P3436" s="259" t="s">
        <v>5132</v>
      </c>
      <c r="Q3436" s="259" t="s">
        <v>5137</v>
      </c>
    </row>
    <row r="3437" spans="1:17" ht="21.75" customHeight="1">
      <c r="A3437" s="301" t="s">
        <v>5160</v>
      </c>
      <c r="B3437" s="301" t="s">
        <v>5133</v>
      </c>
      <c r="C3437" s="316" t="s">
        <v>9493</v>
      </c>
      <c r="D3437" s="465" t="s">
        <v>3646</v>
      </c>
      <c r="E3437" s="465" t="s">
        <v>6028</v>
      </c>
      <c r="F3437" s="469" t="str">
        <f t="shared" si="106"/>
        <v>other</v>
      </c>
      <c r="G3437" s="260">
        <v>0</v>
      </c>
      <c r="H3437" s="260">
        <v>0</v>
      </c>
      <c r="I3437" s="260">
        <v>0</v>
      </c>
      <c r="J3437" s="260">
        <v>20194902.188057799</v>
      </c>
      <c r="K3437" s="260">
        <v>20194902.188163001</v>
      </c>
      <c r="L3437" s="301" t="str">
        <f t="shared" si="107"/>
        <v/>
      </c>
      <c r="M3437" s="459">
        <f>IFERROR((Tableau1[[#This Row],[Scope 1
(kg CO2-eq)]]+Tableau1[[#This Row],[Scope 2 energy
(kg CO2-eq)]]+Tableau1[[#This Row],[Scope 2 Infrastructure
(kg CO2-eq)]])/Tableau1[[#This Row],[Total CO2-emissions
(kg CO2-eq)
for scope 3 use ]],"")</f>
        <v>0</v>
      </c>
      <c r="N3437" s="436" t="s">
        <v>3646</v>
      </c>
      <c r="O3437" s="259">
        <v>1</v>
      </c>
      <c r="P3437" s="259" t="s">
        <v>5160</v>
      </c>
      <c r="Q3437" s="259" t="s">
        <v>5133</v>
      </c>
    </row>
    <row r="3438" spans="1:17" ht="21.75" customHeight="1">
      <c r="A3438" s="301" t="s">
        <v>5160</v>
      </c>
      <c r="B3438" s="301" t="s">
        <v>5133</v>
      </c>
      <c r="C3438" s="316" t="s">
        <v>9494</v>
      </c>
      <c r="D3438" s="465" t="s">
        <v>3646</v>
      </c>
      <c r="E3438" s="465" t="s">
        <v>6028</v>
      </c>
      <c r="F3438" s="469" t="str">
        <f t="shared" si="106"/>
        <v>other</v>
      </c>
      <c r="G3438" s="260">
        <v>0</v>
      </c>
      <c r="H3438" s="260">
        <v>0</v>
      </c>
      <c r="I3438" s="260">
        <v>0</v>
      </c>
      <c r="J3438" s="260">
        <v>8603597.2566113994</v>
      </c>
      <c r="K3438" s="260">
        <v>8603597.2566174399</v>
      </c>
      <c r="L3438" s="301" t="str">
        <f t="shared" si="107"/>
        <v/>
      </c>
      <c r="M3438" s="459">
        <f>IFERROR((Tableau1[[#This Row],[Scope 1
(kg CO2-eq)]]+Tableau1[[#This Row],[Scope 2 energy
(kg CO2-eq)]]+Tableau1[[#This Row],[Scope 2 Infrastructure
(kg CO2-eq)]])/Tableau1[[#This Row],[Total CO2-emissions
(kg CO2-eq)
for scope 3 use ]],"")</f>
        <v>0</v>
      </c>
      <c r="N3438" s="436" t="s">
        <v>3646</v>
      </c>
      <c r="O3438" s="259">
        <v>1</v>
      </c>
      <c r="P3438" s="259" t="s">
        <v>5160</v>
      </c>
      <c r="Q3438" s="259" t="s">
        <v>5133</v>
      </c>
    </row>
    <row r="3439" spans="1:17" ht="21.75" customHeight="1">
      <c r="A3439" s="301" t="s">
        <v>4143</v>
      </c>
      <c r="B3439" s="301" t="s">
        <v>5133</v>
      </c>
      <c r="C3439" s="316" t="s">
        <v>9495</v>
      </c>
      <c r="D3439" s="465" t="s">
        <v>3646</v>
      </c>
      <c r="E3439" s="465" t="s">
        <v>6101</v>
      </c>
      <c r="F3439" s="469" t="str">
        <f t="shared" si="106"/>
        <v>other</v>
      </c>
      <c r="G3439" s="260">
        <v>0</v>
      </c>
      <c r="H3439" s="260">
        <v>0</v>
      </c>
      <c r="I3439" s="260">
        <v>0</v>
      </c>
      <c r="J3439" s="260">
        <v>171866.26079925799</v>
      </c>
      <c r="K3439" s="260">
        <v>171866.26079865999</v>
      </c>
      <c r="L3439" s="301" t="str">
        <f t="shared" si="107"/>
        <v/>
      </c>
      <c r="M3439" s="459">
        <f>IFERROR((Tableau1[[#This Row],[Scope 1
(kg CO2-eq)]]+Tableau1[[#This Row],[Scope 2 energy
(kg CO2-eq)]]+Tableau1[[#This Row],[Scope 2 Infrastructure
(kg CO2-eq)]])/Tableau1[[#This Row],[Total CO2-emissions
(kg CO2-eq)
for scope 3 use ]],"")</f>
        <v>0</v>
      </c>
      <c r="N3439" s="436" t="s">
        <v>3646</v>
      </c>
      <c r="O3439" s="259">
        <v>1</v>
      </c>
      <c r="P3439" s="259" t="s">
        <v>4143</v>
      </c>
      <c r="Q3439" s="259" t="s">
        <v>5133</v>
      </c>
    </row>
    <row r="3440" spans="1:17" ht="21.75" customHeight="1">
      <c r="A3440" s="301" t="s">
        <v>5160</v>
      </c>
      <c r="B3440" s="301" t="s">
        <v>5133</v>
      </c>
      <c r="C3440" s="316" t="s">
        <v>9496</v>
      </c>
      <c r="D3440" s="465" t="s">
        <v>3646</v>
      </c>
      <c r="E3440" s="465" t="s">
        <v>6028</v>
      </c>
      <c r="F3440" s="469" t="str">
        <f t="shared" si="106"/>
        <v>other</v>
      </c>
      <c r="G3440" s="260">
        <v>0</v>
      </c>
      <c r="H3440" s="260">
        <v>0</v>
      </c>
      <c r="I3440" s="260">
        <v>0</v>
      </c>
      <c r="J3440" s="260">
        <v>949043.22748146497</v>
      </c>
      <c r="K3440" s="260">
        <v>949043.22748070594</v>
      </c>
      <c r="L3440" s="301" t="str">
        <f t="shared" si="107"/>
        <v/>
      </c>
      <c r="M3440" s="459">
        <f>IFERROR((Tableau1[[#This Row],[Scope 1
(kg CO2-eq)]]+Tableau1[[#This Row],[Scope 2 energy
(kg CO2-eq)]]+Tableau1[[#This Row],[Scope 2 Infrastructure
(kg CO2-eq)]])/Tableau1[[#This Row],[Total CO2-emissions
(kg CO2-eq)
for scope 3 use ]],"")</f>
        <v>0</v>
      </c>
      <c r="N3440" s="436" t="s">
        <v>3646</v>
      </c>
      <c r="O3440" s="259">
        <v>1</v>
      </c>
      <c r="P3440" s="259" t="s">
        <v>5160</v>
      </c>
      <c r="Q3440" s="259" t="s">
        <v>5133</v>
      </c>
    </row>
    <row r="3441" spans="1:17" ht="21.75" customHeight="1">
      <c r="A3441" s="301" t="s">
        <v>5146</v>
      </c>
      <c r="B3441" s="301" t="s">
        <v>5133</v>
      </c>
      <c r="C3441" s="316" t="s">
        <v>9497</v>
      </c>
      <c r="D3441" s="465" t="s">
        <v>3730</v>
      </c>
      <c r="E3441" s="465" t="s">
        <v>6091</v>
      </c>
      <c r="F3441" s="469" t="str">
        <f t="shared" si="106"/>
        <v>other</v>
      </c>
      <c r="G3441" s="260">
        <v>0</v>
      </c>
      <c r="H3441" s="260">
        <v>3.3215965976519999</v>
      </c>
      <c r="I3441" s="260">
        <v>3.575979648E-3</v>
      </c>
      <c r="J3441" s="260">
        <v>3.7308996753475498</v>
      </c>
      <c r="K3441" s="260">
        <v>7.0560722462022598</v>
      </c>
      <c r="L3441" s="301" t="str">
        <f t="shared" si="107"/>
        <v/>
      </c>
      <c r="M3441" s="459">
        <f>IFERROR((Tableau1[[#This Row],[Scope 1
(kg CO2-eq)]]+Tableau1[[#This Row],[Scope 2 energy
(kg CO2-eq)]]+Tableau1[[#This Row],[Scope 2 Infrastructure
(kg CO2-eq)]])/Tableau1[[#This Row],[Total CO2-emissions
(kg CO2-eq)
for scope 3 use ]],"")</f>
        <v>0.47124979184980487</v>
      </c>
      <c r="N3441" s="436" t="s">
        <v>3730</v>
      </c>
      <c r="O3441" s="259">
        <v>1</v>
      </c>
      <c r="P3441" s="259" t="s">
        <v>5146</v>
      </c>
      <c r="Q3441" s="259" t="s">
        <v>5133</v>
      </c>
    </row>
    <row r="3442" spans="1:17" ht="21.75" customHeight="1">
      <c r="A3442" s="301" t="s">
        <v>5194</v>
      </c>
      <c r="B3442" s="301" t="s">
        <v>5176</v>
      </c>
      <c r="C3442" s="316" t="s">
        <v>9498</v>
      </c>
      <c r="D3442" s="465" t="s">
        <v>3730</v>
      </c>
      <c r="E3442" s="465" t="s">
        <v>6101</v>
      </c>
      <c r="F3442" s="469" t="str">
        <f t="shared" si="106"/>
        <v>other</v>
      </c>
      <c r="G3442" s="260">
        <v>0</v>
      </c>
      <c r="H3442" s="260">
        <v>0</v>
      </c>
      <c r="I3442" s="260">
        <v>0</v>
      </c>
      <c r="J3442" s="260">
        <v>11.1467812658101</v>
      </c>
      <c r="K3442" s="260">
        <v>11.1467812650555</v>
      </c>
      <c r="L3442" s="301" t="str">
        <f t="shared" si="107"/>
        <v/>
      </c>
      <c r="M3442" s="459">
        <f>IFERROR((Tableau1[[#This Row],[Scope 1
(kg CO2-eq)]]+Tableau1[[#This Row],[Scope 2 energy
(kg CO2-eq)]]+Tableau1[[#This Row],[Scope 2 Infrastructure
(kg CO2-eq)]])/Tableau1[[#This Row],[Total CO2-emissions
(kg CO2-eq)
for scope 3 use ]],"")</f>
        <v>0</v>
      </c>
      <c r="N3442" s="436" t="s">
        <v>3730</v>
      </c>
      <c r="O3442" s="259">
        <v>1</v>
      </c>
      <c r="P3442" s="259" t="s">
        <v>5194</v>
      </c>
      <c r="Q3442" s="259" t="s">
        <v>5176</v>
      </c>
    </row>
    <row r="3443" spans="1:17" ht="21.75" customHeight="1">
      <c r="A3443" s="301" t="s">
        <v>5129</v>
      </c>
      <c r="B3443" s="301" t="s">
        <v>5136</v>
      </c>
      <c r="C3443" s="316" t="s">
        <v>9499</v>
      </c>
      <c r="D3443" s="465" t="s">
        <v>3730</v>
      </c>
      <c r="E3443" s="465" t="s">
        <v>6091</v>
      </c>
      <c r="F3443" s="469" t="str">
        <f t="shared" si="106"/>
        <v>other</v>
      </c>
      <c r="G3443" s="260">
        <v>0</v>
      </c>
      <c r="H3443" s="260">
        <v>0.28239435582</v>
      </c>
      <c r="I3443" s="260">
        <v>1.5467039999999999E-5</v>
      </c>
      <c r="J3443" s="260">
        <v>1.7481664850346299</v>
      </c>
      <c r="K3443" s="260">
        <v>2.03057630933522</v>
      </c>
      <c r="L3443" s="301" t="str">
        <f t="shared" si="107"/>
        <v/>
      </c>
      <c r="M3443" s="459">
        <f>IFERROR((Tableau1[[#This Row],[Scope 1
(kg CO2-eq)]]+Tableau1[[#This Row],[Scope 2 energy
(kg CO2-eq)]]+Tableau1[[#This Row],[Scope 2 Infrastructure
(kg CO2-eq)]])/Tableau1[[#This Row],[Total CO2-emissions
(kg CO2-eq)
for scope 3 use ]],"")</f>
        <v>0.13907865543475029</v>
      </c>
      <c r="N3443" s="436" t="s">
        <v>3730</v>
      </c>
      <c r="O3443" s="259">
        <v>1</v>
      </c>
      <c r="P3443" s="259" t="s">
        <v>5129</v>
      </c>
      <c r="Q3443" s="259" t="s">
        <v>5136</v>
      </c>
    </row>
    <row r="3444" spans="1:17" ht="21.75" customHeight="1">
      <c r="A3444" s="301" t="s">
        <v>5155</v>
      </c>
      <c r="B3444" s="301" t="s">
        <v>5156</v>
      </c>
      <c r="C3444" s="316" t="s">
        <v>9500</v>
      </c>
      <c r="D3444" s="465" t="s">
        <v>3730</v>
      </c>
      <c r="E3444" s="465" t="s">
        <v>6091</v>
      </c>
      <c r="F3444" s="469" t="str">
        <f t="shared" si="106"/>
        <v>other</v>
      </c>
      <c r="G3444" s="260">
        <v>1.1555199999999999E-6</v>
      </c>
      <c r="H3444" s="260">
        <v>0.27737420258560003</v>
      </c>
      <c r="I3444" s="260">
        <v>9.2183558399999994E-5</v>
      </c>
      <c r="J3444" s="260">
        <v>1.2904067359257301</v>
      </c>
      <c r="K3444" s="260">
        <v>1.5678742777105299</v>
      </c>
      <c r="L3444" s="301" t="str">
        <f t="shared" si="107"/>
        <v/>
      </c>
      <c r="M3444" s="459">
        <f>IFERROR((Tableau1[[#This Row],[Scope 1
(kg CO2-eq)]]+Tableau1[[#This Row],[Scope 2 energy
(kg CO2-eq)]]+Tableau1[[#This Row],[Scope 2 Infrastructure
(kg CO2-eq)]])/Tableau1[[#This Row],[Total CO2-emissions
(kg CO2-eq)
for scope 3 use ]],"")</f>
        <v>0.17697052984960554</v>
      </c>
      <c r="N3444" s="436" t="s">
        <v>3730</v>
      </c>
      <c r="O3444" s="259">
        <v>1</v>
      </c>
      <c r="P3444" s="259" t="s">
        <v>5155</v>
      </c>
      <c r="Q3444" s="260" t="s">
        <v>5156</v>
      </c>
    </row>
    <row r="3445" spans="1:17" ht="21.75" customHeight="1">
      <c r="A3445" s="301" t="s">
        <v>5155</v>
      </c>
      <c r="B3445" s="301" t="s">
        <v>5156</v>
      </c>
      <c r="C3445" s="316" t="s">
        <v>9501</v>
      </c>
      <c r="D3445" s="465" t="s">
        <v>3730</v>
      </c>
      <c r="E3445" s="465" t="s">
        <v>6091</v>
      </c>
      <c r="F3445" s="469" t="str">
        <f t="shared" si="106"/>
        <v>other</v>
      </c>
      <c r="G3445" s="260">
        <v>0</v>
      </c>
      <c r="H3445" s="260">
        <v>0</v>
      </c>
      <c r="I3445" s="260">
        <v>0</v>
      </c>
      <c r="J3445" s="260">
        <v>2.4703833908659898</v>
      </c>
      <c r="K3445" s="260">
        <v>2.4703833907181498</v>
      </c>
      <c r="L3445" s="301" t="str">
        <f t="shared" si="107"/>
        <v/>
      </c>
      <c r="M3445" s="459">
        <f>IFERROR((Tableau1[[#This Row],[Scope 1
(kg CO2-eq)]]+Tableau1[[#This Row],[Scope 2 energy
(kg CO2-eq)]]+Tableau1[[#This Row],[Scope 2 Infrastructure
(kg CO2-eq)]])/Tableau1[[#This Row],[Total CO2-emissions
(kg CO2-eq)
for scope 3 use ]],"")</f>
        <v>0</v>
      </c>
      <c r="N3445" s="436" t="s">
        <v>3730</v>
      </c>
      <c r="O3445" s="259">
        <v>1</v>
      </c>
      <c r="P3445" s="259" t="s">
        <v>5155</v>
      </c>
      <c r="Q3445" s="260" t="s">
        <v>5156</v>
      </c>
    </row>
    <row r="3446" spans="1:17" ht="21.75" customHeight="1">
      <c r="A3446" s="301" t="s">
        <v>5155</v>
      </c>
      <c r="B3446" s="301" t="s">
        <v>5156</v>
      </c>
      <c r="C3446" s="316" t="s">
        <v>9502</v>
      </c>
      <c r="D3446" s="465" t="s">
        <v>3730</v>
      </c>
      <c r="E3446" s="465" t="s">
        <v>6091</v>
      </c>
      <c r="F3446" s="469" t="str">
        <f t="shared" si="106"/>
        <v>other</v>
      </c>
      <c r="G3446" s="260">
        <v>0</v>
      </c>
      <c r="H3446" s="260">
        <v>0.27737420258560003</v>
      </c>
      <c r="I3446" s="260">
        <v>9.2183558399999994E-5</v>
      </c>
      <c r="J3446" s="260">
        <v>3.26703436163552</v>
      </c>
      <c r="K3446" s="260">
        <v>3.5445007486767701</v>
      </c>
      <c r="L3446" s="301" t="str">
        <f t="shared" si="107"/>
        <v/>
      </c>
      <c r="M3446" s="459">
        <f>IFERROR((Tableau1[[#This Row],[Scope 1
(kg CO2-eq)]]+Tableau1[[#This Row],[Scope 2 energy
(kg CO2-eq)]]+Tableau1[[#This Row],[Scope 2 Infrastructure
(kg CO2-eq)]])/Tableau1[[#This Row],[Total CO2-emissions
(kg CO2-eq)
for scope 3 use ]],"")</f>
        <v>7.8280809010291094E-2</v>
      </c>
      <c r="N3446" s="436" t="s">
        <v>3730</v>
      </c>
      <c r="O3446" s="259">
        <v>1</v>
      </c>
      <c r="P3446" s="259" t="s">
        <v>5155</v>
      </c>
      <c r="Q3446" s="259" t="s">
        <v>5156</v>
      </c>
    </row>
    <row r="3447" spans="1:17" ht="21.75" customHeight="1">
      <c r="A3447" s="301" t="s">
        <v>5155</v>
      </c>
      <c r="B3447" s="301" t="s">
        <v>5156</v>
      </c>
      <c r="C3447" s="316" t="s">
        <v>9503</v>
      </c>
      <c r="D3447" s="465" t="s">
        <v>3730</v>
      </c>
      <c r="E3447" s="465" t="s">
        <v>6091</v>
      </c>
      <c r="F3447" s="469" t="str">
        <f t="shared" si="106"/>
        <v>other</v>
      </c>
      <c r="G3447" s="260">
        <v>3.1509796800000003E-2</v>
      </c>
      <c r="H3447" s="260">
        <v>0.27737420258560003</v>
      </c>
      <c r="I3447" s="260">
        <v>9.2183558399999994E-5</v>
      </c>
      <c r="J3447" s="260">
        <v>2.0141139563325701</v>
      </c>
      <c r="K3447" s="260">
        <v>2.32309013941072</v>
      </c>
      <c r="L3447" s="301" t="str">
        <f t="shared" si="107"/>
        <v/>
      </c>
      <c r="M3447" s="459">
        <f>IFERROR((Tableau1[[#This Row],[Scope 1
(kg CO2-eq)]]+Tableau1[[#This Row],[Scope 2 energy
(kg CO2-eq)]]+Tableau1[[#This Row],[Scope 2 Infrastructure
(kg CO2-eq)]])/Tableau1[[#This Row],[Total CO2-emissions
(kg CO2-eq)
for scope 3 use ]],"")</f>
        <v>0.13300223598830116</v>
      </c>
      <c r="N3447" s="436" t="s">
        <v>3730</v>
      </c>
      <c r="O3447" s="259">
        <v>1</v>
      </c>
      <c r="P3447" s="259" t="s">
        <v>5155</v>
      </c>
      <c r="Q3447" s="260" t="s">
        <v>5156</v>
      </c>
    </row>
    <row r="3448" spans="1:17" ht="21.75" customHeight="1">
      <c r="A3448" s="301" t="s">
        <v>5155</v>
      </c>
      <c r="B3448" s="301" t="s">
        <v>5156</v>
      </c>
      <c r="C3448" s="316" t="s">
        <v>9504</v>
      </c>
      <c r="D3448" s="465" t="s">
        <v>3730</v>
      </c>
      <c r="E3448" s="465" t="s">
        <v>6091</v>
      </c>
      <c r="F3448" s="469" t="str">
        <f t="shared" si="106"/>
        <v>other</v>
      </c>
      <c r="G3448" s="260">
        <v>8.9176000000000001E-5</v>
      </c>
      <c r="H3448" s="260">
        <v>0.27737420258560003</v>
      </c>
      <c r="I3448" s="260">
        <v>9.2183558399999994E-5</v>
      </c>
      <c r="J3448" s="260">
        <v>2.1685128354441803</v>
      </c>
      <c r="K3448" s="260">
        <v>2.4460683976659299</v>
      </c>
      <c r="L3448" s="301" t="str">
        <f t="shared" si="107"/>
        <v/>
      </c>
      <c r="M3448" s="459">
        <f>IFERROR((Tableau1[[#This Row],[Scope 1
(kg CO2-eq)]]+Tableau1[[#This Row],[Scope 2 energy
(kg CO2-eq)]]+Tableau1[[#This Row],[Scope 2 Infrastructure
(kg CO2-eq)]])/Tableau1[[#This Row],[Total CO2-emissions
(kg CO2-eq)
for scope 3 use ]],"")</f>
        <v>0.11347007402117094</v>
      </c>
      <c r="N3448" s="436" t="s">
        <v>3730</v>
      </c>
      <c r="O3448" s="259">
        <v>1</v>
      </c>
      <c r="P3448" s="259" t="s">
        <v>5155</v>
      </c>
      <c r="Q3448" s="260" t="s">
        <v>5156</v>
      </c>
    </row>
    <row r="3449" spans="1:17" ht="21.75" customHeight="1">
      <c r="A3449" s="301" t="s">
        <v>5129</v>
      </c>
      <c r="B3449" s="301" t="s">
        <v>5136</v>
      </c>
      <c r="C3449" s="316" t="s">
        <v>9505</v>
      </c>
      <c r="D3449" s="465" t="s">
        <v>3730</v>
      </c>
      <c r="E3449" s="465" t="s">
        <v>6091</v>
      </c>
      <c r="F3449" s="469" t="str">
        <f t="shared" si="106"/>
        <v>other</v>
      </c>
      <c r="G3449" s="260">
        <v>7.5486699999999999E-4</v>
      </c>
      <c r="H3449" s="260">
        <v>1.0400908612824</v>
      </c>
      <c r="I3449" s="260">
        <v>7.4860473599999995E-5</v>
      </c>
      <c r="J3449" s="260">
        <v>0.39701611623456301</v>
      </c>
      <c r="K3449" s="260">
        <v>1.4379367085340899</v>
      </c>
      <c r="L3449" s="301" t="str">
        <f t="shared" si="107"/>
        <v/>
      </c>
      <c r="M3449" s="459">
        <f>IFERROR((Tableau1[[#This Row],[Scope 1
(kg CO2-eq)]]+Tableau1[[#This Row],[Scope 2 energy
(kg CO2-eq)]]+Tableau1[[#This Row],[Scope 2 Infrastructure
(kg CO2-eq)]])/Tableau1[[#This Row],[Total CO2-emissions
(kg CO2-eq)
for scope 3 use ]],"")</f>
        <v>0.72389875199526021</v>
      </c>
      <c r="N3449" s="436" t="s">
        <v>3730</v>
      </c>
      <c r="O3449" s="259">
        <v>1</v>
      </c>
      <c r="P3449" s="259" t="s">
        <v>5129</v>
      </c>
      <c r="Q3449" s="260" t="s">
        <v>5136</v>
      </c>
    </row>
    <row r="3450" spans="1:17" ht="21.75" customHeight="1">
      <c r="A3450" s="301" t="s">
        <v>5129</v>
      </c>
      <c r="B3450" s="301" t="s">
        <v>5136</v>
      </c>
      <c r="C3450" s="316" t="s">
        <v>9506</v>
      </c>
      <c r="D3450" s="465" t="s">
        <v>3730</v>
      </c>
      <c r="E3450" s="465" t="s">
        <v>6091</v>
      </c>
      <c r="F3450" s="469" t="str">
        <f t="shared" si="106"/>
        <v>other</v>
      </c>
      <c r="G3450" s="260">
        <v>6.0999999999999999E-5</v>
      </c>
      <c r="H3450" s="260">
        <v>1.1910315199284001</v>
      </c>
      <c r="I3450" s="260">
        <v>9.9607737599999996E-5</v>
      </c>
      <c r="J3450" s="260">
        <v>3.07858931350381</v>
      </c>
      <c r="K3450" s="260">
        <v>4.2697814445079896</v>
      </c>
      <c r="L3450" s="301" t="str">
        <f t="shared" si="107"/>
        <v/>
      </c>
      <c r="M3450" s="459">
        <f>IFERROR((Tableau1[[#This Row],[Scope 1
(kg CO2-eq)]]+Tableau1[[#This Row],[Scope 2 energy
(kg CO2-eq)]]+Tableau1[[#This Row],[Scope 2 Infrastructure
(kg CO2-eq)]])/Tableau1[[#This Row],[Total CO2-emissions
(kg CO2-eq)
for scope 3 use ]],"")</f>
        <v>0.27898199079912445</v>
      </c>
      <c r="N3450" s="436" t="s">
        <v>3730</v>
      </c>
      <c r="O3450" s="259">
        <v>1</v>
      </c>
      <c r="P3450" s="259" t="s">
        <v>5129</v>
      </c>
      <c r="Q3450" s="260" t="s">
        <v>5136</v>
      </c>
    </row>
    <row r="3451" spans="1:17" ht="21.75" customHeight="1">
      <c r="A3451" s="301" t="s">
        <v>5129</v>
      </c>
      <c r="B3451" s="301" t="s">
        <v>5136</v>
      </c>
      <c r="C3451" s="316" t="s">
        <v>9507</v>
      </c>
      <c r="D3451" s="465" t="s">
        <v>3730</v>
      </c>
      <c r="E3451" s="465" t="s">
        <v>6091</v>
      </c>
      <c r="F3451" s="469" t="str">
        <f t="shared" si="106"/>
        <v>other</v>
      </c>
      <c r="G3451" s="260">
        <v>5.0000000000000002E-5</v>
      </c>
      <c r="H3451" s="260">
        <v>0.72816633503039996</v>
      </c>
      <c r="I3451" s="260">
        <v>7.4860473599999995E-5</v>
      </c>
      <c r="J3451" s="260">
        <v>1.7464753390247898</v>
      </c>
      <c r="K3451" s="260">
        <v>2.4747665371971799</v>
      </c>
      <c r="L3451" s="301" t="str">
        <f t="shared" si="107"/>
        <v/>
      </c>
      <c r="M3451" s="459">
        <f>IFERROR((Tableau1[[#This Row],[Scope 1
(kg CO2-eq)]]+Tableau1[[#This Row],[Scope 2 energy
(kg CO2-eq)]]+Tableau1[[#This Row],[Scope 2 Infrastructure
(kg CO2-eq)]])/Tableau1[[#This Row],[Total CO2-emissions
(kg CO2-eq)
for scope 3 use ]],"")</f>
        <v>0.29428682849770266</v>
      </c>
      <c r="N3451" s="436" t="s">
        <v>3730</v>
      </c>
      <c r="O3451" s="259">
        <v>1</v>
      </c>
      <c r="P3451" s="259" t="s">
        <v>5129</v>
      </c>
      <c r="Q3451" s="260" t="s">
        <v>5136</v>
      </c>
    </row>
    <row r="3452" spans="1:17" ht="21.75" customHeight="1">
      <c r="A3452" s="301" t="s">
        <v>5129</v>
      </c>
      <c r="B3452" s="301" t="s">
        <v>5136</v>
      </c>
      <c r="C3452" s="316" t="s">
        <v>9508</v>
      </c>
      <c r="D3452" s="465" t="s">
        <v>3730</v>
      </c>
      <c r="E3452" s="465" t="s">
        <v>6091</v>
      </c>
      <c r="F3452" s="469" t="str">
        <f t="shared" si="106"/>
        <v>other</v>
      </c>
      <c r="G3452" s="260">
        <v>2.2137E-4</v>
      </c>
      <c r="H3452" s="260">
        <v>0.62598254219240002</v>
      </c>
      <c r="I3452" s="260">
        <v>1.027011456E-4</v>
      </c>
      <c r="J3452" s="260">
        <v>2.0696617573277498</v>
      </c>
      <c r="K3452" s="260">
        <v>2.6959683697352999</v>
      </c>
      <c r="L3452" s="301" t="str">
        <f t="shared" si="107"/>
        <v/>
      </c>
      <c r="M3452" s="459">
        <f>IFERROR((Tableau1[[#This Row],[Scope 1
(kg CO2-eq)]]+Tableau1[[#This Row],[Scope 2 energy
(kg CO2-eq)]]+Tableau1[[#This Row],[Scope 2 Infrastructure
(kg CO2-eq)]])/Tableau1[[#This Row],[Total CO2-emissions
(kg CO2-eq)
for scope 3 use ]],"")</f>
        <v>0.23231230023647981</v>
      </c>
      <c r="N3452" s="436" t="s">
        <v>3730</v>
      </c>
      <c r="O3452" s="259">
        <v>1</v>
      </c>
      <c r="P3452" s="259" t="s">
        <v>5129</v>
      </c>
      <c r="Q3452" s="260" t="s">
        <v>5136</v>
      </c>
    </row>
    <row r="3453" spans="1:17" ht="21.75" customHeight="1">
      <c r="A3453" s="301" t="s">
        <v>5185</v>
      </c>
      <c r="B3453" s="301" t="s">
        <v>5192</v>
      </c>
      <c r="C3453" s="316" t="s">
        <v>9509</v>
      </c>
      <c r="D3453" s="465" t="s">
        <v>3730</v>
      </c>
      <c r="E3453" s="465" t="s">
        <v>700</v>
      </c>
      <c r="F3453" s="469" t="str">
        <f t="shared" si="106"/>
        <v>CH</v>
      </c>
      <c r="G3453" s="260">
        <v>0.43465300000000001</v>
      </c>
      <c r="H3453" s="260">
        <v>0</v>
      </c>
      <c r="I3453" s="260">
        <v>0</v>
      </c>
      <c r="J3453" s="260">
        <v>0.46356368866022396</v>
      </c>
      <c r="K3453" s="260">
        <v>0.89821668866330895</v>
      </c>
      <c r="L3453" s="301" t="str">
        <f t="shared" si="107"/>
        <v/>
      </c>
      <c r="M3453" s="459">
        <f>IFERROR((Tableau1[[#This Row],[Scope 1
(kg CO2-eq)]]+Tableau1[[#This Row],[Scope 2 energy
(kg CO2-eq)]]+Tableau1[[#This Row],[Scope 2 Infrastructure
(kg CO2-eq)]])/Tableau1[[#This Row],[Total CO2-emissions
(kg CO2-eq)
for scope 3 use ]],"")</f>
        <v>0.48390661795299489</v>
      </c>
      <c r="N3453" s="436" t="s">
        <v>3730</v>
      </c>
      <c r="O3453" s="259">
        <v>1</v>
      </c>
      <c r="P3453" s="259" t="s">
        <v>5185</v>
      </c>
      <c r="Q3453" s="259" t="s">
        <v>5192</v>
      </c>
    </row>
    <row r="3454" spans="1:17" ht="21.75" customHeight="1">
      <c r="A3454" s="301" t="s">
        <v>5174</v>
      </c>
      <c r="B3454" s="301" t="s">
        <v>5175</v>
      </c>
      <c r="C3454" s="316" t="s">
        <v>3795</v>
      </c>
      <c r="D3454" s="465" t="s">
        <v>3730</v>
      </c>
      <c r="E3454" s="465" t="s">
        <v>6091</v>
      </c>
      <c r="F3454" s="469" t="str">
        <f t="shared" si="106"/>
        <v>other</v>
      </c>
      <c r="G3454" s="260">
        <v>3.4362562972376998E-2</v>
      </c>
      <c r="H3454" s="260">
        <v>0</v>
      </c>
      <c r="I3454" s="260">
        <v>0</v>
      </c>
      <c r="J3454" s="260">
        <v>0</v>
      </c>
      <c r="K3454" s="260">
        <v>3.4362562972376998E-2</v>
      </c>
      <c r="L3454" s="301" t="str">
        <f t="shared" si="107"/>
        <v/>
      </c>
      <c r="M3454" s="459">
        <f>IFERROR((Tableau1[[#This Row],[Scope 1
(kg CO2-eq)]]+Tableau1[[#This Row],[Scope 2 energy
(kg CO2-eq)]]+Tableau1[[#This Row],[Scope 2 Infrastructure
(kg CO2-eq)]])/Tableau1[[#This Row],[Total CO2-emissions
(kg CO2-eq)
for scope 3 use ]],"")</f>
        <v>1</v>
      </c>
      <c r="N3454" s="436" t="s">
        <v>3730</v>
      </c>
      <c r="O3454" s="259">
        <v>1</v>
      </c>
      <c r="P3454" s="259" t="s">
        <v>5174</v>
      </c>
      <c r="Q3454" s="259" t="s">
        <v>5175</v>
      </c>
    </row>
    <row r="3455" spans="1:17" ht="21.75" customHeight="1">
      <c r="A3455" s="301" t="s">
        <v>5157</v>
      </c>
      <c r="B3455" s="301" t="s">
        <v>5223</v>
      </c>
      <c r="C3455" s="316" t="s">
        <v>9510</v>
      </c>
      <c r="D3455" s="465" t="s">
        <v>3730</v>
      </c>
      <c r="E3455" s="465" t="s">
        <v>6101</v>
      </c>
      <c r="F3455" s="469" t="str">
        <f t="shared" si="106"/>
        <v>other</v>
      </c>
      <c r="G3455" s="260">
        <v>0</v>
      </c>
      <c r="H3455" s="260">
        <v>0.27360093671919999</v>
      </c>
      <c r="I3455" s="260">
        <v>6.1868160000000002E-6</v>
      </c>
      <c r="J3455" s="260">
        <v>1.23546759996166</v>
      </c>
      <c r="K3455" s="260">
        <v>1.5090747232372499</v>
      </c>
      <c r="L3455" s="301" t="str">
        <f t="shared" si="107"/>
        <v/>
      </c>
      <c r="M3455" s="459">
        <f>IFERROR((Tableau1[[#This Row],[Scope 1
(kg CO2-eq)]]+Tableau1[[#This Row],[Scope 2 energy
(kg CO2-eq)]]+Tableau1[[#This Row],[Scope 2 Infrastructure
(kg CO2-eq)]])/Tableau1[[#This Row],[Total CO2-emissions
(kg CO2-eq)
for scope 3 use ]],"")</f>
        <v>0.18130786986363479</v>
      </c>
      <c r="N3455" s="436" t="s">
        <v>3730</v>
      </c>
      <c r="O3455" s="259">
        <v>1</v>
      </c>
      <c r="P3455" s="259" t="s">
        <v>5157</v>
      </c>
      <c r="Q3455" s="259" t="s">
        <v>5223</v>
      </c>
    </row>
    <row r="3456" spans="1:17" ht="21.75" customHeight="1">
      <c r="A3456" s="301" t="s">
        <v>5157</v>
      </c>
      <c r="B3456" s="301" t="s">
        <v>5158</v>
      </c>
      <c r="C3456" s="316" t="s">
        <v>9511</v>
      </c>
      <c r="D3456" s="465" t="s">
        <v>3730</v>
      </c>
      <c r="E3456" s="465" t="s">
        <v>6101</v>
      </c>
      <c r="F3456" s="469" t="str">
        <f t="shared" si="106"/>
        <v>other</v>
      </c>
      <c r="G3456" s="260">
        <v>1.57E-3</v>
      </c>
      <c r="H3456" s="260">
        <v>1.5769157016006401</v>
      </c>
      <c r="I3456" s="260">
        <v>0.14454937528015999</v>
      </c>
      <c r="J3456" s="260">
        <v>0.16934474465831101</v>
      </c>
      <c r="K3456" s="260">
        <v>1.89237981701683</v>
      </c>
      <c r="L3456" s="301" t="str">
        <f t="shared" si="107"/>
        <v/>
      </c>
      <c r="M3456" s="459">
        <f>IFERROR((Tableau1[[#This Row],[Scope 1
(kg CO2-eq)]]+Tableau1[[#This Row],[Scope 2 energy
(kg CO2-eq)]]+Tableau1[[#This Row],[Scope 2 Infrastructure
(kg CO2-eq)]])/Tableau1[[#This Row],[Total CO2-emissions
(kg CO2-eq)
for scope 3 use ]],"")</f>
        <v>0.91051228795972539</v>
      </c>
      <c r="N3456" s="436" t="s">
        <v>3730</v>
      </c>
      <c r="O3456" s="259">
        <v>1</v>
      </c>
      <c r="P3456" s="259" t="s">
        <v>5157</v>
      </c>
      <c r="Q3456" s="260" t="s">
        <v>5158</v>
      </c>
    </row>
    <row r="3457" spans="1:17" ht="21.75" customHeight="1">
      <c r="A3457" s="301" t="s">
        <v>5157</v>
      </c>
      <c r="B3457" s="301" t="s">
        <v>5158</v>
      </c>
      <c r="C3457" s="316" t="s">
        <v>9512</v>
      </c>
      <c r="D3457" s="465" t="s">
        <v>3730</v>
      </c>
      <c r="E3457" s="465" t="s">
        <v>6091</v>
      </c>
      <c r="F3457" s="469" t="str">
        <f t="shared" si="106"/>
        <v>other</v>
      </c>
      <c r="G3457" s="260">
        <v>0</v>
      </c>
      <c r="H3457" s="260">
        <v>0</v>
      </c>
      <c r="I3457" s="260">
        <v>0</v>
      </c>
      <c r="J3457" s="260">
        <v>2.0417494820943198</v>
      </c>
      <c r="K3457" s="260">
        <v>2.0417494834971901</v>
      </c>
      <c r="L3457" s="301" t="str">
        <f t="shared" si="107"/>
        <v/>
      </c>
      <c r="M3457" s="459">
        <f>IFERROR((Tableau1[[#This Row],[Scope 1
(kg CO2-eq)]]+Tableau1[[#This Row],[Scope 2 energy
(kg CO2-eq)]]+Tableau1[[#This Row],[Scope 2 Infrastructure
(kg CO2-eq)]])/Tableau1[[#This Row],[Total CO2-emissions
(kg CO2-eq)
for scope 3 use ]],"")</f>
        <v>0</v>
      </c>
      <c r="N3457" s="436" t="s">
        <v>3730</v>
      </c>
      <c r="O3457" s="259">
        <v>1</v>
      </c>
      <c r="P3457" s="259" t="s">
        <v>5157</v>
      </c>
      <c r="Q3457" s="259" t="s">
        <v>5158</v>
      </c>
    </row>
    <row r="3458" spans="1:17" ht="21.75" customHeight="1">
      <c r="A3458" s="301" t="s">
        <v>5157</v>
      </c>
      <c r="B3458" s="301" t="s">
        <v>5158</v>
      </c>
      <c r="C3458" s="316" t="s">
        <v>9513</v>
      </c>
      <c r="D3458" s="465" t="s">
        <v>3730</v>
      </c>
      <c r="E3458" s="465" t="s">
        <v>6091</v>
      </c>
      <c r="F3458" s="469" t="str">
        <f t="shared" ref="F3458:F3521" si="108">IF(ISNUMBER(SEARCH("{CH}", C3458)), "CH", "other")</f>
        <v>other</v>
      </c>
      <c r="G3458" s="260">
        <v>0.11057</v>
      </c>
      <c r="H3458" s="260">
        <v>0.55364699266200001</v>
      </c>
      <c r="I3458" s="260">
        <v>7.288507998E-3</v>
      </c>
      <c r="J3458" s="260">
        <v>0.25088522498926502</v>
      </c>
      <c r="K3458" s="260">
        <v>0.92239072630446794</v>
      </c>
      <c r="L3458" s="301" t="str">
        <f t="shared" ref="L3458:L3521" si="109">IF(N3458="MJ", K3458*3.6, IF(N3458="m", K3458*1000, ""))</f>
        <v/>
      </c>
      <c r="M3458" s="459">
        <f>IFERROR((Tableau1[[#This Row],[Scope 1
(kg CO2-eq)]]+Tableau1[[#This Row],[Scope 2 energy
(kg CO2-eq)]]+Tableau1[[#This Row],[Scope 2 Infrastructure
(kg CO2-eq)]])/Tableau1[[#This Row],[Total CO2-emissions
(kg CO2-eq)
for scope 3 use ]],"")</f>
        <v>0.72800547697434859</v>
      </c>
      <c r="N3458" s="436" t="s">
        <v>3730</v>
      </c>
      <c r="O3458" s="259">
        <v>1</v>
      </c>
      <c r="P3458" s="259" t="s">
        <v>5157</v>
      </c>
      <c r="Q3458" s="259" t="s">
        <v>5158</v>
      </c>
    </row>
    <row r="3459" spans="1:17" ht="21.75" customHeight="1">
      <c r="A3459" s="301" t="s">
        <v>5157</v>
      </c>
      <c r="B3459" s="301" t="s">
        <v>5158</v>
      </c>
      <c r="C3459" s="316" t="s">
        <v>9514</v>
      </c>
      <c r="D3459" s="465" t="s">
        <v>3730</v>
      </c>
      <c r="E3459" s="465" t="s">
        <v>6101</v>
      </c>
      <c r="F3459" s="469" t="str">
        <f t="shared" si="108"/>
        <v>other</v>
      </c>
      <c r="G3459" s="260">
        <v>0.20648</v>
      </c>
      <c r="H3459" s="260">
        <v>8.2593007825878004</v>
      </c>
      <c r="I3459" s="260">
        <v>0.74701085276264001</v>
      </c>
      <c r="J3459" s="260">
        <v>0.32675616173796895</v>
      </c>
      <c r="K3459" s="260">
        <v>9.5395477719243704</v>
      </c>
      <c r="L3459" s="301" t="str">
        <f t="shared" si="109"/>
        <v/>
      </c>
      <c r="M3459" s="459">
        <f>IFERROR((Tableau1[[#This Row],[Scope 1
(kg CO2-eq)]]+Tableau1[[#This Row],[Scope 2 energy
(kg CO2-eq)]]+Tableau1[[#This Row],[Scope 2 Infrastructure
(kg CO2-eq)]])/Tableau1[[#This Row],[Total CO2-emissions
(kg CO2-eq)
for scope 3 use ]],"")</f>
        <v>0.96574720894678057</v>
      </c>
      <c r="N3459" s="436" t="s">
        <v>3730</v>
      </c>
      <c r="O3459" s="259">
        <v>1</v>
      </c>
      <c r="P3459" s="259" t="s">
        <v>5157</v>
      </c>
      <c r="Q3459" s="259" t="s">
        <v>5158</v>
      </c>
    </row>
    <row r="3460" spans="1:17" ht="21.75" customHeight="1">
      <c r="A3460" s="301" t="s">
        <v>5138</v>
      </c>
      <c r="B3460" s="301" t="s">
        <v>5185</v>
      </c>
      <c r="C3460" s="316" t="s">
        <v>9515</v>
      </c>
      <c r="D3460" s="465" t="s">
        <v>3731</v>
      </c>
      <c r="E3460" s="465" t="s">
        <v>700</v>
      </c>
      <c r="F3460" s="469" t="str">
        <f t="shared" si="108"/>
        <v>CH</v>
      </c>
      <c r="G3460" s="260">
        <v>1.6721735000000001E-3</v>
      </c>
      <c r="H3460" s="260">
        <v>0</v>
      </c>
      <c r="I3460" s="260">
        <v>0</v>
      </c>
      <c r="J3460" s="260">
        <v>1.1761041080057899E-3</v>
      </c>
      <c r="K3460" s="260">
        <v>2.8482776077006101E-3</v>
      </c>
      <c r="L3460" s="301" t="str">
        <f t="shared" si="109"/>
        <v/>
      </c>
      <c r="M3460" s="459">
        <f>IFERROR((Tableau1[[#This Row],[Scope 1
(kg CO2-eq)]]+Tableau1[[#This Row],[Scope 2 energy
(kg CO2-eq)]]+Tableau1[[#This Row],[Scope 2 Infrastructure
(kg CO2-eq)]])/Tableau1[[#This Row],[Total CO2-emissions
(kg CO2-eq)
for scope 3 use ]],"")</f>
        <v>0.58708234600416331</v>
      </c>
      <c r="N3460" s="436" t="s">
        <v>3731</v>
      </c>
      <c r="O3460" s="259">
        <v>10000</v>
      </c>
      <c r="P3460" s="259" t="s">
        <v>5138</v>
      </c>
      <c r="Q3460" s="259" t="s">
        <v>5185</v>
      </c>
    </row>
    <row r="3461" spans="1:17" ht="21.75" customHeight="1">
      <c r="A3461" s="301" t="s">
        <v>5141</v>
      </c>
      <c r="B3461" s="301" t="s">
        <v>5142</v>
      </c>
      <c r="C3461" s="316" t="s">
        <v>9516</v>
      </c>
      <c r="D3461" s="465" t="s">
        <v>3730</v>
      </c>
      <c r="E3461" s="465" t="s">
        <v>700</v>
      </c>
      <c r="F3461" s="469" t="str">
        <f t="shared" si="108"/>
        <v>CH</v>
      </c>
      <c r="G3461" s="260">
        <v>-8.2799999999999996E-4</v>
      </c>
      <c r="H3461" s="260">
        <v>4.92847122774E-2</v>
      </c>
      <c r="I3461" s="260">
        <v>6.7291781966999998E-3</v>
      </c>
      <c r="J3461" s="260">
        <v>0.58548873818283609</v>
      </c>
      <c r="K3461" s="260">
        <v>0.64067462818968801</v>
      </c>
      <c r="L3461" s="301" t="str">
        <f t="shared" si="109"/>
        <v/>
      </c>
      <c r="M3461" s="459">
        <f>IFERROR((Tableau1[[#This Row],[Scope 1
(kg CO2-eq)]]+Tableau1[[#This Row],[Scope 2 energy
(kg CO2-eq)]]+Tableau1[[#This Row],[Scope 2 Infrastructure
(kg CO2-eq)]])/Tableau1[[#This Row],[Total CO2-emissions
(kg CO2-eq)
for scope 3 use ]],"")</f>
        <v>8.6137156125622019E-2</v>
      </c>
      <c r="N3461" s="436" t="s">
        <v>3730</v>
      </c>
      <c r="O3461" s="259">
        <v>1</v>
      </c>
      <c r="P3461" s="259" t="s">
        <v>5141</v>
      </c>
      <c r="Q3461" s="259" t="s">
        <v>5142</v>
      </c>
    </row>
    <row r="3462" spans="1:17" ht="21.75" customHeight="1">
      <c r="A3462" s="301" t="s">
        <v>5141</v>
      </c>
      <c r="B3462" s="301" t="s">
        <v>5142</v>
      </c>
      <c r="C3462" s="316" t="s">
        <v>9517</v>
      </c>
      <c r="D3462" s="465" t="s">
        <v>3730</v>
      </c>
      <c r="E3462" s="465" t="s">
        <v>700</v>
      </c>
      <c r="F3462" s="469" t="str">
        <f t="shared" si="108"/>
        <v>CH</v>
      </c>
      <c r="G3462" s="260">
        <v>0</v>
      </c>
      <c r="H3462" s="260">
        <v>0</v>
      </c>
      <c r="I3462" s="260">
        <v>0</v>
      </c>
      <c r="J3462" s="260">
        <v>1.0314911955159001</v>
      </c>
      <c r="K3462" s="260">
        <v>1.0314911955080901</v>
      </c>
      <c r="L3462" s="301" t="str">
        <f t="shared" si="109"/>
        <v/>
      </c>
      <c r="M3462" s="459">
        <f>IFERROR((Tableau1[[#This Row],[Scope 1
(kg CO2-eq)]]+Tableau1[[#This Row],[Scope 2 energy
(kg CO2-eq)]]+Tableau1[[#This Row],[Scope 2 Infrastructure
(kg CO2-eq)]])/Tableau1[[#This Row],[Total CO2-emissions
(kg CO2-eq)
for scope 3 use ]],"")</f>
        <v>0</v>
      </c>
      <c r="N3462" s="436" t="s">
        <v>3730</v>
      </c>
      <c r="O3462" s="259">
        <v>1</v>
      </c>
      <c r="P3462" s="259" t="s">
        <v>5141</v>
      </c>
      <c r="Q3462" s="259" t="s">
        <v>5142</v>
      </c>
    </row>
    <row r="3463" spans="1:17" ht="21.75" customHeight="1">
      <c r="A3463" s="301" t="s">
        <v>5141</v>
      </c>
      <c r="B3463" s="301" t="s">
        <v>5142</v>
      </c>
      <c r="C3463" s="316" t="s">
        <v>9518</v>
      </c>
      <c r="D3463" s="465" t="s">
        <v>3730</v>
      </c>
      <c r="E3463" s="465" t="s">
        <v>700</v>
      </c>
      <c r="F3463" s="469" t="str">
        <f t="shared" si="108"/>
        <v>CH</v>
      </c>
      <c r="G3463" s="260">
        <v>0</v>
      </c>
      <c r="H3463" s="260">
        <v>0.12664539647952</v>
      </c>
      <c r="I3463" s="260">
        <v>8.9329061757999998E-4</v>
      </c>
      <c r="J3463" s="260">
        <v>0.93151375081046395</v>
      </c>
      <c r="K3463" s="260">
        <v>1.05905243715815</v>
      </c>
      <c r="L3463" s="301" t="str">
        <f t="shared" si="109"/>
        <v/>
      </c>
      <c r="M3463" s="459">
        <f>IFERROR((Tableau1[[#This Row],[Scope 1
(kg CO2-eq)]]+Tableau1[[#This Row],[Scope 2 energy
(kg CO2-eq)]]+Tableau1[[#This Row],[Scope 2 Infrastructure
(kg CO2-eq)]])/Tableau1[[#This Row],[Total CO2-emissions
(kg CO2-eq)
for scope 3 use ]],"")</f>
        <v>0.12042716925267266</v>
      </c>
      <c r="N3463" s="436" t="s">
        <v>3730</v>
      </c>
      <c r="O3463" s="259">
        <v>1</v>
      </c>
      <c r="P3463" s="259" t="s">
        <v>5141</v>
      </c>
      <c r="Q3463" s="259" t="s">
        <v>5142</v>
      </c>
    </row>
    <row r="3464" spans="1:17" ht="21.75" customHeight="1">
      <c r="A3464" s="301" t="s">
        <v>5141</v>
      </c>
      <c r="B3464" s="301" t="s">
        <v>5142</v>
      </c>
      <c r="C3464" s="316" t="s">
        <v>9519</v>
      </c>
      <c r="D3464" s="465" t="s">
        <v>3730</v>
      </c>
      <c r="E3464" s="465" t="s">
        <v>700</v>
      </c>
      <c r="F3464" s="469" t="str">
        <f t="shared" si="108"/>
        <v>CH</v>
      </c>
      <c r="G3464" s="260">
        <v>0</v>
      </c>
      <c r="H3464" s="260">
        <v>9.4570086521789998E-2</v>
      </c>
      <c r="I3464" s="260">
        <v>9.2504789110500003E-4</v>
      </c>
      <c r="J3464" s="260">
        <v>0.87168649791295705</v>
      </c>
      <c r="K3464" s="260">
        <v>0.96718163168397198</v>
      </c>
      <c r="L3464" s="301" t="str">
        <f t="shared" si="109"/>
        <v/>
      </c>
      <c r="M3464" s="459">
        <f>IFERROR((Tableau1[[#This Row],[Scope 1
(kg CO2-eq)]]+Tableau1[[#This Row],[Scope 2 energy
(kg CO2-eq)]]+Tableau1[[#This Row],[Scope 2 Infrastructure
(kg CO2-eq)]])/Tableau1[[#This Row],[Total CO2-emissions
(kg CO2-eq)
for scope 3 use ]],"")</f>
        <v>9.8735471481842793E-2</v>
      </c>
      <c r="N3464" s="436" t="s">
        <v>3730</v>
      </c>
      <c r="O3464" s="259">
        <v>1</v>
      </c>
      <c r="P3464" s="259" t="s">
        <v>5141</v>
      </c>
      <c r="Q3464" s="259" t="s">
        <v>5142</v>
      </c>
    </row>
    <row r="3465" spans="1:17" ht="21.75" customHeight="1">
      <c r="A3465" s="301" t="s">
        <v>5141</v>
      </c>
      <c r="B3465" s="301" t="s">
        <v>5142</v>
      </c>
      <c r="C3465" s="316" t="s">
        <v>9520</v>
      </c>
      <c r="D3465" s="465" t="s">
        <v>3730</v>
      </c>
      <c r="E3465" s="465" t="s">
        <v>700</v>
      </c>
      <c r="F3465" s="469" t="str">
        <f t="shared" si="108"/>
        <v>CH</v>
      </c>
      <c r="G3465" s="260">
        <v>-1.1000000000000001E-3</v>
      </c>
      <c r="H3465" s="260">
        <v>7.4254019562599999E-2</v>
      </c>
      <c r="I3465" s="260">
        <v>6.6241930178999996E-3</v>
      </c>
      <c r="J3465" s="260">
        <v>0.61411372997587499</v>
      </c>
      <c r="K3465" s="260">
        <v>0.69389194202228399</v>
      </c>
      <c r="L3465" s="301" t="str">
        <f t="shared" si="109"/>
        <v/>
      </c>
      <c r="M3465" s="459">
        <f>IFERROR((Tableau1[[#This Row],[Scope 1
(kg CO2-eq)]]+Tableau1[[#This Row],[Scope 2 energy
(kg CO2-eq)]]+Tableau1[[#This Row],[Scope 2 Infrastructure
(kg CO2-eq)]])/Tableau1[[#This Row],[Total CO2-emissions
(kg CO2-eq)
for scope 3 use ]],"")</f>
        <v>0.11497209831835453</v>
      </c>
      <c r="N3465" s="436" t="s">
        <v>3730</v>
      </c>
      <c r="O3465" s="259">
        <v>1</v>
      </c>
      <c r="P3465" s="259" t="s">
        <v>5141</v>
      </c>
      <c r="Q3465" s="259" t="s">
        <v>5142</v>
      </c>
    </row>
    <row r="3466" spans="1:17" ht="21.75" customHeight="1">
      <c r="A3466" s="301" t="s">
        <v>5301</v>
      </c>
      <c r="B3466" s="301" t="s">
        <v>5199</v>
      </c>
      <c r="C3466" s="316" t="s">
        <v>9521</v>
      </c>
      <c r="D3466" s="465" t="s">
        <v>50</v>
      </c>
      <c r="E3466" s="465" t="s">
        <v>700</v>
      </c>
      <c r="F3466" s="469" t="str">
        <f t="shared" si="108"/>
        <v>CH</v>
      </c>
      <c r="G3466" s="260">
        <v>-11.385</v>
      </c>
      <c r="H3466" s="260">
        <v>58.716587226960002</v>
      </c>
      <c r="I3466" s="260">
        <v>3.3964480411200002</v>
      </c>
      <c r="J3466" s="260">
        <v>10.38371227300242</v>
      </c>
      <c r="K3466" s="260">
        <v>61.111747493140903</v>
      </c>
      <c r="L3466" s="301" t="str">
        <f t="shared" si="109"/>
        <v/>
      </c>
      <c r="M3466" s="459">
        <f>IFERROR((Tableau1[[#This Row],[Scope 1
(kg CO2-eq)]]+Tableau1[[#This Row],[Scope 2 energy
(kg CO2-eq)]]+Tableau1[[#This Row],[Scope 2 Infrastructure
(kg CO2-eq)]])/Tableau1[[#This Row],[Total CO2-emissions
(kg CO2-eq)
for scope 3 use ]],"")</f>
        <v>0.83008647844301375</v>
      </c>
      <c r="N3466" s="436" t="s">
        <v>50</v>
      </c>
      <c r="O3466" s="259">
        <v>1</v>
      </c>
      <c r="P3466" s="259" t="s">
        <v>5301</v>
      </c>
      <c r="Q3466" s="259" t="s">
        <v>5199</v>
      </c>
    </row>
    <row r="3467" spans="1:17" ht="21.75" customHeight="1">
      <c r="A3467" s="301" t="s">
        <v>5198</v>
      </c>
      <c r="B3467" s="301" t="s">
        <v>5199</v>
      </c>
      <c r="C3467" s="316" t="s">
        <v>9522</v>
      </c>
      <c r="D3467" s="465" t="s">
        <v>50</v>
      </c>
      <c r="E3467" s="465" t="s">
        <v>6091</v>
      </c>
      <c r="F3467" s="469" t="str">
        <f t="shared" si="108"/>
        <v>other</v>
      </c>
      <c r="G3467" s="260">
        <v>2.5352700000000001</v>
      </c>
      <c r="H3467" s="260">
        <v>761.05557969098902</v>
      </c>
      <c r="I3467" s="260">
        <v>1.80460999896</v>
      </c>
      <c r="J3467" s="260">
        <v>141.635613962533</v>
      </c>
      <c r="K3467" s="260">
        <v>907.03107303724198</v>
      </c>
      <c r="L3467" s="301" t="str">
        <f t="shared" si="109"/>
        <v/>
      </c>
      <c r="M3467" s="459">
        <f>IFERROR((Tableau1[[#This Row],[Scope 1
(kg CO2-eq)]]+Tableau1[[#This Row],[Scope 2 energy
(kg CO2-eq)]]+Tableau1[[#This Row],[Scope 2 Infrastructure
(kg CO2-eq)]])/Tableau1[[#This Row],[Total CO2-emissions
(kg CO2-eq)
for scope 3 use ]],"")</f>
        <v>0.84384701080524338</v>
      </c>
      <c r="N3467" s="436" t="s">
        <v>50</v>
      </c>
      <c r="O3467" s="259">
        <v>1</v>
      </c>
      <c r="P3467" s="259" t="s">
        <v>5198</v>
      </c>
      <c r="Q3467" s="259" t="s">
        <v>5199</v>
      </c>
    </row>
    <row r="3468" spans="1:17" ht="21.75" customHeight="1">
      <c r="A3468" s="301" t="s">
        <v>5303</v>
      </c>
      <c r="B3468" s="301" t="s">
        <v>5199</v>
      </c>
      <c r="C3468" s="316" t="s">
        <v>9523</v>
      </c>
      <c r="D3468" s="465" t="s">
        <v>3730</v>
      </c>
      <c r="E3468" s="465" t="s">
        <v>700</v>
      </c>
      <c r="F3468" s="469" t="str">
        <f t="shared" si="108"/>
        <v>CH</v>
      </c>
      <c r="G3468" s="260">
        <v>0</v>
      </c>
      <c r="H3468" s="260">
        <v>0</v>
      </c>
      <c r="I3468" s="260">
        <v>0</v>
      </c>
      <c r="J3468" s="260">
        <v>1.0323422240043201</v>
      </c>
      <c r="K3468" s="260">
        <v>1.0323422240256901</v>
      </c>
      <c r="L3468" s="301" t="str">
        <f t="shared" si="109"/>
        <v/>
      </c>
      <c r="M3468" s="459">
        <f>IFERROR((Tableau1[[#This Row],[Scope 1
(kg CO2-eq)]]+Tableau1[[#This Row],[Scope 2 energy
(kg CO2-eq)]]+Tableau1[[#This Row],[Scope 2 Infrastructure
(kg CO2-eq)]])/Tableau1[[#This Row],[Total CO2-emissions
(kg CO2-eq)
for scope 3 use ]],"")</f>
        <v>0</v>
      </c>
      <c r="N3468" s="436" t="s">
        <v>3730</v>
      </c>
      <c r="O3468" s="259">
        <v>1</v>
      </c>
      <c r="P3468" s="259" t="s">
        <v>5303</v>
      </c>
      <c r="Q3468" s="259" t="s">
        <v>5199</v>
      </c>
    </row>
    <row r="3469" spans="1:17" ht="21.75" customHeight="1">
      <c r="A3469" s="301" t="s">
        <v>5303</v>
      </c>
      <c r="B3469" s="301" t="s">
        <v>5199</v>
      </c>
      <c r="C3469" s="316" t="s">
        <v>9524</v>
      </c>
      <c r="D3469" s="465" t="s">
        <v>3730</v>
      </c>
      <c r="E3469" s="465" t="s">
        <v>700</v>
      </c>
      <c r="F3469" s="469" t="str">
        <f t="shared" si="108"/>
        <v>CH</v>
      </c>
      <c r="G3469" s="260">
        <v>0</v>
      </c>
      <c r="H3469" s="260">
        <v>0</v>
      </c>
      <c r="I3469" s="260">
        <v>0</v>
      </c>
      <c r="J3469" s="260">
        <v>1.0323422240043201</v>
      </c>
      <c r="K3469" s="260">
        <v>1.0323422240256901</v>
      </c>
      <c r="L3469" s="301" t="str">
        <f t="shared" si="109"/>
        <v/>
      </c>
      <c r="M3469" s="459">
        <f>IFERROR((Tableau1[[#This Row],[Scope 1
(kg CO2-eq)]]+Tableau1[[#This Row],[Scope 2 energy
(kg CO2-eq)]]+Tableau1[[#This Row],[Scope 2 Infrastructure
(kg CO2-eq)]])/Tableau1[[#This Row],[Total CO2-emissions
(kg CO2-eq)
for scope 3 use ]],"")</f>
        <v>0</v>
      </c>
      <c r="N3469" s="436" t="s">
        <v>3730</v>
      </c>
      <c r="O3469" s="259">
        <v>1</v>
      </c>
      <c r="P3469" s="259" t="s">
        <v>5303</v>
      </c>
      <c r="Q3469" s="259" t="s">
        <v>5199</v>
      </c>
    </row>
    <row r="3470" spans="1:17" ht="21.75" customHeight="1">
      <c r="A3470" s="301" t="s">
        <v>5303</v>
      </c>
      <c r="B3470" s="301" t="s">
        <v>5199</v>
      </c>
      <c r="C3470" s="316" t="s">
        <v>9525</v>
      </c>
      <c r="D3470" s="465" t="s">
        <v>3730</v>
      </c>
      <c r="E3470" s="465" t="s">
        <v>700</v>
      </c>
      <c r="F3470" s="469" t="str">
        <f t="shared" si="108"/>
        <v>CH</v>
      </c>
      <c r="G3470" s="260">
        <v>0</v>
      </c>
      <c r="H3470" s="260">
        <v>0</v>
      </c>
      <c r="I3470" s="260">
        <v>0</v>
      </c>
      <c r="J3470" s="260">
        <v>0.64747782637152795</v>
      </c>
      <c r="K3470" s="260">
        <v>0.64747782636169804</v>
      </c>
      <c r="L3470" s="301" t="str">
        <f t="shared" si="109"/>
        <v/>
      </c>
      <c r="M3470" s="459">
        <f>IFERROR((Tableau1[[#This Row],[Scope 1
(kg CO2-eq)]]+Tableau1[[#This Row],[Scope 2 energy
(kg CO2-eq)]]+Tableau1[[#This Row],[Scope 2 Infrastructure
(kg CO2-eq)]])/Tableau1[[#This Row],[Total CO2-emissions
(kg CO2-eq)
for scope 3 use ]],"")</f>
        <v>0</v>
      </c>
      <c r="N3470" s="436" t="s">
        <v>3730</v>
      </c>
      <c r="O3470" s="259">
        <v>1</v>
      </c>
      <c r="P3470" s="259" t="s">
        <v>5303</v>
      </c>
      <c r="Q3470" s="259" t="s">
        <v>5199</v>
      </c>
    </row>
    <row r="3471" spans="1:17" ht="21.75" customHeight="1">
      <c r="A3471" s="301" t="s">
        <v>5303</v>
      </c>
      <c r="B3471" s="301" t="s">
        <v>5199</v>
      </c>
      <c r="C3471" s="316" t="s">
        <v>9526</v>
      </c>
      <c r="D3471" s="465" t="s">
        <v>3730</v>
      </c>
      <c r="E3471" s="465" t="s">
        <v>700</v>
      </c>
      <c r="F3471" s="469" t="str">
        <f t="shared" si="108"/>
        <v>CH</v>
      </c>
      <c r="G3471" s="260">
        <v>0</v>
      </c>
      <c r="H3471" s="260">
        <v>0</v>
      </c>
      <c r="I3471" s="260">
        <v>0</v>
      </c>
      <c r="J3471" s="260">
        <v>0.64747782637152795</v>
      </c>
      <c r="K3471" s="260">
        <v>0.64747782636169804</v>
      </c>
      <c r="L3471" s="301" t="str">
        <f t="shared" si="109"/>
        <v/>
      </c>
      <c r="M3471" s="459">
        <f>IFERROR((Tableau1[[#This Row],[Scope 1
(kg CO2-eq)]]+Tableau1[[#This Row],[Scope 2 energy
(kg CO2-eq)]]+Tableau1[[#This Row],[Scope 2 Infrastructure
(kg CO2-eq)]])/Tableau1[[#This Row],[Total CO2-emissions
(kg CO2-eq)
for scope 3 use ]],"")</f>
        <v>0</v>
      </c>
      <c r="N3471" s="436" t="s">
        <v>3730</v>
      </c>
      <c r="O3471" s="259">
        <v>1</v>
      </c>
      <c r="P3471" s="259" t="s">
        <v>5303</v>
      </c>
      <c r="Q3471" s="259" t="s">
        <v>5199</v>
      </c>
    </row>
    <row r="3472" spans="1:17" ht="21.75" customHeight="1">
      <c r="A3472" s="301" t="s">
        <v>5198</v>
      </c>
      <c r="B3472" s="301" t="s">
        <v>5199</v>
      </c>
      <c r="C3472" s="316" t="s">
        <v>9527</v>
      </c>
      <c r="D3472" s="465" t="s">
        <v>50</v>
      </c>
      <c r="E3472" s="465" t="s">
        <v>6091</v>
      </c>
      <c r="F3472" s="469" t="str">
        <f t="shared" si="108"/>
        <v>other</v>
      </c>
      <c r="G3472" s="260">
        <v>0.37382399999999999</v>
      </c>
      <c r="H3472" s="260">
        <v>118.298867631552</v>
      </c>
      <c r="I3472" s="260">
        <v>0.33622396846800001</v>
      </c>
      <c r="J3472" s="260">
        <v>33.752446495445604</v>
      </c>
      <c r="K3472" s="260">
        <v>152.76136202491401</v>
      </c>
      <c r="L3472" s="301" t="str">
        <f t="shared" si="109"/>
        <v/>
      </c>
      <c r="M3472" s="459">
        <f>IFERROR((Tableau1[[#This Row],[Scope 1
(kg CO2-eq)]]+Tableau1[[#This Row],[Scope 2 energy
(kg CO2-eq)]]+Tableau1[[#This Row],[Scope 2 Infrastructure
(kg CO2-eq)]])/Tableau1[[#This Row],[Total CO2-emissions
(kg CO2-eq)
for scope 3 use ]],"")</f>
        <v>0.77905115549186266</v>
      </c>
      <c r="N3472" s="436" t="s">
        <v>50</v>
      </c>
      <c r="O3472" s="259">
        <v>1</v>
      </c>
      <c r="P3472" s="259" t="s">
        <v>5198</v>
      </c>
      <c r="Q3472" s="259" t="s">
        <v>5199</v>
      </c>
    </row>
    <row r="3473" spans="1:17" ht="21.75" customHeight="1">
      <c r="A3473" s="301" t="s">
        <v>5270</v>
      </c>
      <c r="B3473" s="301" t="s">
        <v>5133</v>
      </c>
      <c r="C3473" s="316" t="s">
        <v>9528</v>
      </c>
      <c r="D3473" s="465" t="s">
        <v>3646</v>
      </c>
      <c r="E3473" s="465" t="s">
        <v>700</v>
      </c>
      <c r="F3473" s="469" t="str">
        <f t="shared" si="108"/>
        <v>CH</v>
      </c>
      <c r="G3473" s="260">
        <v>48000000</v>
      </c>
      <c r="H3473" s="260">
        <v>9407367.9772800002</v>
      </c>
      <c r="I3473" s="260">
        <v>581409.23004000005</v>
      </c>
      <c r="J3473" s="260">
        <v>80127389.144670993</v>
      </c>
      <c r="K3473" s="260">
        <v>138116166.24569601</v>
      </c>
      <c r="L3473" s="301" t="str">
        <f t="shared" si="109"/>
        <v/>
      </c>
      <c r="M3473" s="459">
        <f>IFERROR((Tableau1[[#This Row],[Scope 1
(kg CO2-eq)]]+Tableau1[[#This Row],[Scope 2 energy
(kg CO2-eq)]]+Tableau1[[#This Row],[Scope 2 Infrastructure
(kg CO2-eq)]])/Tableau1[[#This Row],[Total CO2-emissions
(kg CO2-eq)
for scope 3 use ]],"")</f>
        <v>0.41985510301642226</v>
      </c>
      <c r="N3473" s="436" t="s">
        <v>3646</v>
      </c>
      <c r="O3473" s="259">
        <v>1</v>
      </c>
      <c r="P3473" s="259" t="s">
        <v>5270</v>
      </c>
      <c r="Q3473" s="259" t="s">
        <v>5133</v>
      </c>
    </row>
    <row r="3474" spans="1:17" ht="21.75" customHeight="1">
      <c r="A3474" s="301" t="s">
        <v>5270</v>
      </c>
      <c r="B3474" s="301" t="s">
        <v>5133</v>
      </c>
      <c r="C3474" s="316" t="s">
        <v>9529</v>
      </c>
      <c r="D3474" s="465" t="s">
        <v>3646</v>
      </c>
      <c r="E3474" s="465" t="s">
        <v>700</v>
      </c>
      <c r="F3474" s="469" t="str">
        <f t="shared" si="108"/>
        <v>CH</v>
      </c>
      <c r="G3474" s="260">
        <v>0</v>
      </c>
      <c r="H3474" s="260">
        <v>7643644.32424</v>
      </c>
      <c r="I3474" s="260">
        <v>225487.18572000001</v>
      </c>
      <c r="J3474" s="260">
        <v>129498821.296077</v>
      </c>
      <c r="K3474" s="260">
        <v>137367952.70733199</v>
      </c>
      <c r="L3474" s="301" t="str">
        <f t="shared" si="109"/>
        <v/>
      </c>
      <c r="M3474" s="459">
        <f>IFERROR((Tableau1[[#This Row],[Scope 1
(kg CO2-eq)]]+Tableau1[[#This Row],[Scope 2 energy
(kg CO2-eq)]]+Tableau1[[#This Row],[Scope 2 Infrastructure
(kg CO2-eq)]])/Tableau1[[#This Row],[Total CO2-emissions
(kg CO2-eq)
for scope 3 use ]],"")</f>
        <v>5.7285060706448072E-2</v>
      </c>
      <c r="N3474" s="436" t="s">
        <v>3646</v>
      </c>
      <c r="O3474" s="259">
        <v>1</v>
      </c>
      <c r="P3474" s="259" t="s">
        <v>5270</v>
      </c>
      <c r="Q3474" s="259" t="s">
        <v>5133</v>
      </c>
    </row>
    <row r="3475" spans="1:17" ht="21.75" customHeight="1">
      <c r="A3475" s="301" t="s">
        <v>5143</v>
      </c>
      <c r="B3475" s="301" t="s">
        <v>5265</v>
      </c>
      <c r="C3475" s="316" t="s">
        <v>3796</v>
      </c>
      <c r="D3475" s="465" t="s">
        <v>3730</v>
      </c>
      <c r="E3475" s="465" t="s">
        <v>117</v>
      </c>
      <c r="F3475" s="469" t="str">
        <f t="shared" si="108"/>
        <v>other</v>
      </c>
      <c r="G3475" s="260">
        <v>2.0180892670720998</v>
      </c>
      <c r="H3475" s="260">
        <v>0</v>
      </c>
      <c r="I3475" s="260">
        <v>0</v>
      </c>
      <c r="J3475" s="260">
        <v>0</v>
      </c>
      <c r="K3475" s="260">
        <v>2.0180892670720998</v>
      </c>
      <c r="L3475" s="301" t="str">
        <f t="shared" si="109"/>
        <v/>
      </c>
      <c r="M3475" s="459">
        <f>IFERROR((Tableau1[[#This Row],[Scope 1
(kg CO2-eq)]]+Tableau1[[#This Row],[Scope 2 energy
(kg CO2-eq)]]+Tableau1[[#This Row],[Scope 2 Infrastructure
(kg CO2-eq)]])/Tableau1[[#This Row],[Total CO2-emissions
(kg CO2-eq)
for scope 3 use ]],"")</f>
        <v>1</v>
      </c>
      <c r="N3475" s="436" t="s">
        <v>3730</v>
      </c>
      <c r="O3475" s="259">
        <v>1</v>
      </c>
      <c r="P3475" s="259" t="s">
        <v>5143</v>
      </c>
      <c r="Q3475" s="259" t="s">
        <v>5265</v>
      </c>
    </row>
    <row r="3476" spans="1:17" ht="21.75" customHeight="1">
      <c r="A3476" s="301" t="s">
        <v>5143</v>
      </c>
      <c r="B3476" s="301" t="s">
        <v>5265</v>
      </c>
      <c r="C3476" s="316" t="s">
        <v>3797</v>
      </c>
      <c r="D3476" s="465" t="s">
        <v>3730</v>
      </c>
      <c r="E3476" s="465" t="s">
        <v>117</v>
      </c>
      <c r="F3476" s="469" t="str">
        <f t="shared" si="108"/>
        <v>other</v>
      </c>
      <c r="G3476" s="260">
        <v>0.68914943079725</v>
      </c>
      <c r="H3476" s="260">
        <v>0</v>
      </c>
      <c r="I3476" s="260">
        <v>0</v>
      </c>
      <c r="J3476" s="260">
        <v>0</v>
      </c>
      <c r="K3476" s="260">
        <v>0.68914943079725</v>
      </c>
      <c r="L3476" s="301" t="str">
        <f t="shared" si="109"/>
        <v/>
      </c>
      <c r="M3476" s="459">
        <f>IFERROR((Tableau1[[#This Row],[Scope 1
(kg CO2-eq)]]+Tableau1[[#This Row],[Scope 2 energy
(kg CO2-eq)]]+Tableau1[[#This Row],[Scope 2 Infrastructure
(kg CO2-eq)]])/Tableau1[[#This Row],[Total CO2-emissions
(kg CO2-eq)
for scope 3 use ]],"")</f>
        <v>1</v>
      </c>
      <c r="N3476" s="436" t="s">
        <v>3730</v>
      </c>
      <c r="O3476" s="259">
        <v>1</v>
      </c>
      <c r="P3476" s="259" t="s">
        <v>5143</v>
      </c>
      <c r="Q3476" s="259" t="s">
        <v>5265</v>
      </c>
    </row>
    <row r="3477" spans="1:17" ht="21.75" customHeight="1">
      <c r="A3477" s="301" t="s">
        <v>5143</v>
      </c>
      <c r="B3477" s="301" t="s">
        <v>5265</v>
      </c>
      <c r="C3477" s="316" t="s">
        <v>3798</v>
      </c>
      <c r="D3477" s="465" t="s">
        <v>3730</v>
      </c>
      <c r="E3477" s="465" t="s">
        <v>117</v>
      </c>
      <c r="F3477" s="469" t="str">
        <f t="shared" si="108"/>
        <v>other</v>
      </c>
      <c r="G3477" s="260">
        <v>0.59273165072494904</v>
      </c>
      <c r="H3477" s="260">
        <v>0</v>
      </c>
      <c r="I3477" s="260">
        <v>0</v>
      </c>
      <c r="J3477" s="260">
        <v>0</v>
      </c>
      <c r="K3477" s="260">
        <v>0.59273165072494904</v>
      </c>
      <c r="L3477" s="301" t="str">
        <f t="shared" si="109"/>
        <v/>
      </c>
      <c r="M3477" s="459">
        <f>IFERROR((Tableau1[[#This Row],[Scope 1
(kg CO2-eq)]]+Tableau1[[#This Row],[Scope 2 energy
(kg CO2-eq)]]+Tableau1[[#This Row],[Scope 2 Infrastructure
(kg CO2-eq)]])/Tableau1[[#This Row],[Total CO2-emissions
(kg CO2-eq)
for scope 3 use ]],"")</f>
        <v>1</v>
      </c>
      <c r="N3477" s="436" t="s">
        <v>3730</v>
      </c>
      <c r="O3477" s="259">
        <v>1</v>
      </c>
      <c r="P3477" s="259" t="s">
        <v>5143</v>
      </c>
      <c r="Q3477" s="259" t="s">
        <v>5265</v>
      </c>
    </row>
    <row r="3478" spans="1:17" ht="21.75" customHeight="1">
      <c r="A3478" s="301" t="s">
        <v>5259</v>
      </c>
      <c r="B3478" s="301" t="s">
        <v>5274</v>
      </c>
      <c r="C3478" s="316" t="s">
        <v>9530</v>
      </c>
      <c r="D3478" s="465" t="s">
        <v>3646</v>
      </c>
      <c r="E3478" s="465" t="s">
        <v>700</v>
      </c>
      <c r="F3478" s="469" t="str">
        <f t="shared" si="108"/>
        <v>CH</v>
      </c>
      <c r="G3478" s="260">
        <v>0</v>
      </c>
      <c r="H3478" s="260">
        <v>0</v>
      </c>
      <c r="I3478" s="260">
        <v>0</v>
      </c>
      <c r="J3478" s="260">
        <v>16.5889505038678</v>
      </c>
      <c r="K3478" s="260">
        <v>16.588950509005901</v>
      </c>
      <c r="L3478" s="301" t="str">
        <f t="shared" si="109"/>
        <v/>
      </c>
      <c r="M3478" s="459">
        <f>IFERROR((Tableau1[[#This Row],[Scope 1
(kg CO2-eq)]]+Tableau1[[#This Row],[Scope 2 energy
(kg CO2-eq)]]+Tableau1[[#This Row],[Scope 2 Infrastructure
(kg CO2-eq)]])/Tableau1[[#This Row],[Total CO2-emissions
(kg CO2-eq)
for scope 3 use ]],"")</f>
        <v>0</v>
      </c>
      <c r="N3478" s="436" t="s">
        <v>3646</v>
      </c>
      <c r="O3478" s="259">
        <v>1</v>
      </c>
      <c r="P3478" s="259" t="s">
        <v>5259</v>
      </c>
      <c r="Q3478" s="259" t="s">
        <v>5274</v>
      </c>
    </row>
    <row r="3479" spans="1:17" ht="21.75" customHeight="1">
      <c r="A3479" s="301" t="s">
        <v>5259</v>
      </c>
      <c r="B3479" s="301" t="s">
        <v>5274</v>
      </c>
      <c r="C3479" s="316" t="s">
        <v>9531</v>
      </c>
      <c r="D3479" s="465" t="s">
        <v>3646</v>
      </c>
      <c r="E3479" s="465" t="s">
        <v>700</v>
      </c>
      <c r="F3479" s="469" t="str">
        <f t="shared" si="108"/>
        <v>CH</v>
      </c>
      <c r="G3479" s="260">
        <v>0</v>
      </c>
      <c r="H3479" s="260">
        <v>0</v>
      </c>
      <c r="I3479" s="260">
        <v>0</v>
      </c>
      <c r="J3479" s="260">
        <v>20.891790548164501</v>
      </c>
      <c r="K3479" s="260">
        <v>20.891790549824002</v>
      </c>
      <c r="L3479" s="301" t="str">
        <f t="shared" si="109"/>
        <v/>
      </c>
      <c r="M3479" s="459">
        <f>IFERROR((Tableau1[[#This Row],[Scope 1
(kg CO2-eq)]]+Tableau1[[#This Row],[Scope 2 energy
(kg CO2-eq)]]+Tableau1[[#This Row],[Scope 2 Infrastructure
(kg CO2-eq)]])/Tableau1[[#This Row],[Total CO2-emissions
(kg CO2-eq)
for scope 3 use ]],"")</f>
        <v>0</v>
      </c>
      <c r="N3479" s="436" t="s">
        <v>3646</v>
      </c>
      <c r="O3479" s="259">
        <v>1</v>
      </c>
      <c r="P3479" s="259" t="s">
        <v>5259</v>
      </c>
      <c r="Q3479" s="259" t="s">
        <v>5274</v>
      </c>
    </row>
    <row r="3480" spans="1:17" ht="21.75" customHeight="1">
      <c r="A3480" s="301" t="s">
        <v>5141</v>
      </c>
      <c r="B3480" s="301" t="s">
        <v>5133</v>
      </c>
      <c r="C3480" s="316" t="s">
        <v>9532</v>
      </c>
      <c r="D3480" s="465" t="s">
        <v>3646</v>
      </c>
      <c r="E3480" s="465" t="s">
        <v>6091</v>
      </c>
      <c r="F3480" s="469" t="str">
        <f t="shared" si="108"/>
        <v>other</v>
      </c>
      <c r="G3480" s="260">
        <v>0</v>
      </c>
      <c r="H3480" s="260">
        <v>0</v>
      </c>
      <c r="I3480" s="260">
        <v>0</v>
      </c>
      <c r="J3480" s="260">
        <v>33701601.042117998</v>
      </c>
      <c r="K3480" s="260">
        <v>33701601.042111397</v>
      </c>
      <c r="L3480" s="301" t="str">
        <f t="shared" si="109"/>
        <v/>
      </c>
      <c r="M3480" s="459">
        <f>IFERROR((Tableau1[[#This Row],[Scope 1
(kg CO2-eq)]]+Tableau1[[#This Row],[Scope 2 energy
(kg CO2-eq)]]+Tableau1[[#This Row],[Scope 2 Infrastructure
(kg CO2-eq)]])/Tableau1[[#This Row],[Total CO2-emissions
(kg CO2-eq)
for scope 3 use ]],"")</f>
        <v>0</v>
      </c>
      <c r="N3480" s="436" t="s">
        <v>3646</v>
      </c>
      <c r="O3480" s="259">
        <v>1</v>
      </c>
      <c r="P3480" s="259" t="s">
        <v>5141</v>
      </c>
      <c r="Q3480" s="259" t="s">
        <v>5133</v>
      </c>
    </row>
    <row r="3481" spans="1:17" ht="21.75" customHeight="1">
      <c r="A3481" s="301" t="s">
        <v>5184</v>
      </c>
      <c r="B3481" s="301" t="s">
        <v>5141</v>
      </c>
      <c r="C3481" s="316" t="s">
        <v>9533</v>
      </c>
      <c r="D3481" s="465" t="s">
        <v>3730</v>
      </c>
      <c r="E3481" s="465" t="s">
        <v>6091</v>
      </c>
      <c r="F3481" s="469" t="str">
        <f t="shared" si="108"/>
        <v>other</v>
      </c>
      <c r="G3481" s="260">
        <v>0</v>
      </c>
      <c r="H3481" s="260">
        <v>3.4720959206339899E-2</v>
      </c>
      <c r="I3481" s="260">
        <v>7.2829096538198001E-4</v>
      </c>
      <c r="J3481" s="260">
        <v>1.1095361385372999</v>
      </c>
      <c r="K3481" s="260">
        <v>1.14498538820759</v>
      </c>
      <c r="L3481" s="301" t="str">
        <f t="shared" si="109"/>
        <v/>
      </c>
      <c r="M3481" s="459">
        <f>IFERROR((Tableau1[[#This Row],[Scope 1
(kg CO2-eq)]]+Tableau1[[#This Row],[Scope 2 energy
(kg CO2-eq)]]+Tableau1[[#This Row],[Scope 2 Infrastructure
(kg CO2-eq)]])/Tableau1[[#This Row],[Total CO2-emissions
(kg CO2-eq)
for scope 3 use ]],"")</f>
        <v>3.096043891635655E-2</v>
      </c>
      <c r="N3481" s="436" t="s">
        <v>3730</v>
      </c>
      <c r="O3481" s="259">
        <v>1</v>
      </c>
      <c r="P3481" s="259" t="s">
        <v>5184</v>
      </c>
      <c r="Q3481" s="259" t="s">
        <v>5141</v>
      </c>
    </row>
    <row r="3482" spans="1:17" ht="21.75" customHeight="1">
      <c r="A3482" s="301" t="s">
        <v>5184</v>
      </c>
      <c r="B3482" s="301" t="s">
        <v>5141</v>
      </c>
      <c r="C3482" s="316" t="s">
        <v>9534</v>
      </c>
      <c r="D3482" s="465" t="s">
        <v>3730</v>
      </c>
      <c r="E3482" s="465" t="s">
        <v>6091</v>
      </c>
      <c r="F3482" s="469" t="str">
        <f t="shared" si="108"/>
        <v>other</v>
      </c>
      <c r="G3482" s="260">
        <v>0.69307850000000004</v>
      </c>
      <c r="H3482" s="260">
        <v>5.8611798158400001E-2</v>
      </c>
      <c r="I3482" s="260">
        <v>7.8972291657600002E-2</v>
      </c>
      <c r="J3482" s="260">
        <v>0.21186293510466492</v>
      </c>
      <c r="K3482" s="260">
        <v>1.04252552935021</v>
      </c>
      <c r="L3482" s="301" t="str">
        <f t="shared" si="109"/>
        <v/>
      </c>
      <c r="M3482" s="459">
        <f>IFERROR((Tableau1[[#This Row],[Scope 1
(kg CO2-eq)]]+Tableau1[[#This Row],[Scope 2 energy
(kg CO2-eq)]]+Tableau1[[#This Row],[Scope 2 Infrastructure
(kg CO2-eq)]])/Tableau1[[#This Row],[Total CO2-emissions
(kg CO2-eq)
for scope 3 use ]],"")</f>
        <v>0.79677913531166866</v>
      </c>
      <c r="N3482" s="436" t="s">
        <v>3730</v>
      </c>
      <c r="O3482" s="259">
        <v>1</v>
      </c>
      <c r="P3482" s="259" t="s">
        <v>5184</v>
      </c>
      <c r="Q3482" s="259" t="s">
        <v>5141</v>
      </c>
    </row>
    <row r="3483" spans="1:17" ht="21.75" customHeight="1">
      <c r="A3483" s="301" t="s">
        <v>5134</v>
      </c>
      <c r="B3483" s="301" t="s">
        <v>5135</v>
      </c>
      <c r="C3483" s="316" t="s">
        <v>9535</v>
      </c>
      <c r="D3483" s="465" t="s">
        <v>3731</v>
      </c>
      <c r="E3483" s="465" t="s">
        <v>700</v>
      </c>
      <c r="F3483" s="469" t="str">
        <f t="shared" si="108"/>
        <v>CH</v>
      </c>
      <c r="G3483" s="260">
        <v>0</v>
      </c>
      <c r="H3483" s="260">
        <v>0.12967404172128</v>
      </c>
      <c r="I3483" s="260">
        <v>7.0813726703999999E-4</v>
      </c>
      <c r="J3483" s="260">
        <v>61.651089783456896</v>
      </c>
      <c r="K3483" s="260">
        <v>61.781471966769203</v>
      </c>
      <c r="L3483" s="301" t="str">
        <f t="shared" si="109"/>
        <v/>
      </c>
      <c r="M3483" s="459">
        <f>IFERROR((Tableau1[[#This Row],[Scope 1
(kg CO2-eq)]]+Tableau1[[#This Row],[Scope 2 energy
(kg CO2-eq)]]+Tableau1[[#This Row],[Scope 2 Infrastructure
(kg CO2-eq)]])/Tableau1[[#This Row],[Total CO2-emissions
(kg CO2-eq)
for scope 3 use ]],"")</f>
        <v>2.1103767009379363E-3</v>
      </c>
      <c r="N3483" s="436" t="s">
        <v>3731</v>
      </c>
      <c r="O3483" s="259">
        <v>1</v>
      </c>
      <c r="P3483" s="259" t="s">
        <v>5134</v>
      </c>
      <c r="Q3483" s="259" t="s">
        <v>5135</v>
      </c>
    </row>
    <row r="3484" spans="1:17" ht="21.75" customHeight="1">
      <c r="A3484" s="301" t="s">
        <v>4139</v>
      </c>
      <c r="B3484" s="301" t="s">
        <v>5133</v>
      </c>
      <c r="C3484" s="316" t="s">
        <v>9536</v>
      </c>
      <c r="D3484" s="465" t="s">
        <v>3731</v>
      </c>
      <c r="E3484" s="465" t="s">
        <v>700</v>
      </c>
      <c r="F3484" s="469" t="str">
        <f t="shared" si="108"/>
        <v>CH</v>
      </c>
      <c r="G3484" s="260">
        <v>0</v>
      </c>
      <c r="H3484" s="260">
        <v>0.12967404172128</v>
      </c>
      <c r="I3484" s="260">
        <v>7.0813726703999999E-4</v>
      </c>
      <c r="J3484" s="260">
        <v>73.044022512293395</v>
      </c>
      <c r="K3484" s="260">
        <v>73.1744046977106</v>
      </c>
      <c r="L3484" s="301" t="str">
        <f t="shared" si="109"/>
        <v/>
      </c>
      <c r="M3484" s="459">
        <f>IFERROR((Tableau1[[#This Row],[Scope 1
(kg CO2-eq)]]+Tableau1[[#This Row],[Scope 2 energy
(kg CO2-eq)]]+Tableau1[[#This Row],[Scope 2 Infrastructure
(kg CO2-eq)]])/Tableau1[[#This Row],[Total CO2-emissions
(kg CO2-eq)
for scope 3 use ]],"")</f>
        <v>1.7818003375215602E-3</v>
      </c>
      <c r="N3484" s="436" t="s">
        <v>3731</v>
      </c>
      <c r="O3484" s="259">
        <v>1</v>
      </c>
      <c r="P3484" s="259" t="s">
        <v>4139</v>
      </c>
      <c r="Q3484" s="259" t="s">
        <v>5133</v>
      </c>
    </row>
    <row r="3485" spans="1:17" ht="21.75" customHeight="1">
      <c r="A3485" s="301" t="s">
        <v>4139</v>
      </c>
      <c r="B3485" s="301" t="s">
        <v>5133</v>
      </c>
      <c r="C3485" s="316" t="s">
        <v>9537</v>
      </c>
      <c r="D3485" s="465" t="s">
        <v>3731</v>
      </c>
      <c r="E3485" s="465" t="s">
        <v>700</v>
      </c>
      <c r="F3485" s="469" t="str">
        <f t="shared" si="108"/>
        <v>CH</v>
      </c>
      <c r="G3485" s="260">
        <v>0</v>
      </c>
      <c r="H3485" s="260">
        <v>0.12967404172128</v>
      </c>
      <c r="I3485" s="260">
        <v>7.0813726703999999E-4</v>
      </c>
      <c r="J3485" s="260">
        <v>64.760917891831596</v>
      </c>
      <c r="K3485" s="260">
        <v>64.891300077564793</v>
      </c>
      <c r="L3485" s="301" t="str">
        <f t="shared" si="109"/>
        <v/>
      </c>
      <c r="M3485" s="459">
        <f>IFERROR((Tableau1[[#This Row],[Scope 1
(kg CO2-eq)]]+Tableau1[[#This Row],[Scope 2 energy
(kg CO2-eq)]]+Tableau1[[#This Row],[Scope 2 Infrastructure
(kg CO2-eq)]])/Tableau1[[#This Row],[Total CO2-emissions
(kg CO2-eq)
for scope 3 use ]],"")</f>
        <v>2.0092397414210182E-3</v>
      </c>
      <c r="N3485" s="436" t="s">
        <v>3731</v>
      </c>
      <c r="O3485" s="259">
        <v>1</v>
      </c>
      <c r="P3485" s="259" t="s">
        <v>4139</v>
      </c>
      <c r="Q3485" s="259" t="s">
        <v>5133</v>
      </c>
    </row>
    <row r="3486" spans="1:17" ht="21.75" customHeight="1">
      <c r="A3486" s="301" t="s">
        <v>5132</v>
      </c>
      <c r="B3486" s="301" t="s">
        <v>5137</v>
      </c>
      <c r="C3486" s="316" t="s">
        <v>9538</v>
      </c>
      <c r="D3486" s="465" t="s">
        <v>3731</v>
      </c>
      <c r="E3486" s="465" t="s">
        <v>6091</v>
      </c>
      <c r="F3486" s="469" t="str">
        <f t="shared" si="108"/>
        <v>other</v>
      </c>
      <c r="G3486" s="260">
        <v>0</v>
      </c>
      <c r="H3486" s="260">
        <v>0</v>
      </c>
      <c r="I3486" s="260">
        <v>0</v>
      </c>
      <c r="J3486" s="260">
        <v>27.341969916462698</v>
      </c>
      <c r="K3486" s="260">
        <v>27.341969916429498</v>
      </c>
      <c r="L3486" s="301" t="str">
        <f t="shared" si="109"/>
        <v/>
      </c>
      <c r="M3486" s="459">
        <f>IFERROR((Tableau1[[#This Row],[Scope 1
(kg CO2-eq)]]+Tableau1[[#This Row],[Scope 2 energy
(kg CO2-eq)]]+Tableau1[[#This Row],[Scope 2 Infrastructure
(kg CO2-eq)]])/Tableau1[[#This Row],[Total CO2-emissions
(kg CO2-eq)
for scope 3 use ]],"")</f>
        <v>0</v>
      </c>
      <c r="N3486" s="436" t="s">
        <v>3731</v>
      </c>
      <c r="O3486" s="259">
        <v>1</v>
      </c>
      <c r="P3486" s="259" t="s">
        <v>5132</v>
      </c>
      <c r="Q3486" s="259" t="s">
        <v>5137</v>
      </c>
    </row>
    <row r="3487" spans="1:17" ht="21.75" customHeight="1">
      <c r="A3487" s="301" t="s">
        <v>5143</v>
      </c>
      <c r="B3487" s="301" t="s">
        <v>5265</v>
      </c>
      <c r="C3487" s="316" t="s">
        <v>3799</v>
      </c>
      <c r="D3487" s="465" t="s">
        <v>3730</v>
      </c>
      <c r="E3487" s="465" t="s">
        <v>119</v>
      </c>
      <c r="F3487" s="469" t="str">
        <f t="shared" si="108"/>
        <v>other</v>
      </c>
      <c r="G3487" s="260">
        <v>0.76719432478315897</v>
      </c>
      <c r="H3487" s="260">
        <v>0</v>
      </c>
      <c r="I3487" s="260">
        <v>0</v>
      </c>
      <c r="J3487" s="260">
        <v>0</v>
      </c>
      <c r="K3487" s="260">
        <v>0.76719432478315897</v>
      </c>
      <c r="L3487" s="301" t="str">
        <f t="shared" si="109"/>
        <v/>
      </c>
      <c r="M3487" s="459">
        <f>IFERROR((Tableau1[[#This Row],[Scope 1
(kg CO2-eq)]]+Tableau1[[#This Row],[Scope 2 energy
(kg CO2-eq)]]+Tableau1[[#This Row],[Scope 2 Infrastructure
(kg CO2-eq)]])/Tableau1[[#This Row],[Total CO2-emissions
(kg CO2-eq)
for scope 3 use ]],"")</f>
        <v>1</v>
      </c>
      <c r="N3487" s="436" t="s">
        <v>3730</v>
      </c>
      <c r="O3487" s="259">
        <v>1</v>
      </c>
      <c r="P3487" s="259" t="s">
        <v>5143</v>
      </c>
      <c r="Q3487" s="259" t="s">
        <v>5265</v>
      </c>
    </row>
    <row r="3488" spans="1:17" ht="21.75" customHeight="1">
      <c r="A3488" s="301" t="s">
        <v>5143</v>
      </c>
      <c r="B3488" s="301" t="s">
        <v>5265</v>
      </c>
      <c r="C3488" s="316" t="s">
        <v>3800</v>
      </c>
      <c r="D3488" s="465" t="s">
        <v>3730</v>
      </c>
      <c r="E3488" s="465" t="s">
        <v>119</v>
      </c>
      <c r="F3488" s="469" t="str">
        <f t="shared" si="108"/>
        <v>other</v>
      </c>
      <c r="G3488" s="260">
        <v>0.13415901376560799</v>
      </c>
      <c r="H3488" s="260">
        <v>0</v>
      </c>
      <c r="I3488" s="260">
        <v>0</v>
      </c>
      <c r="J3488" s="260">
        <v>0</v>
      </c>
      <c r="K3488" s="260">
        <v>0.13415901376560799</v>
      </c>
      <c r="L3488" s="301" t="str">
        <f t="shared" si="109"/>
        <v/>
      </c>
      <c r="M3488" s="459">
        <f>IFERROR((Tableau1[[#This Row],[Scope 1
(kg CO2-eq)]]+Tableau1[[#This Row],[Scope 2 energy
(kg CO2-eq)]]+Tableau1[[#This Row],[Scope 2 Infrastructure
(kg CO2-eq)]])/Tableau1[[#This Row],[Total CO2-emissions
(kg CO2-eq)
for scope 3 use ]],"")</f>
        <v>1</v>
      </c>
      <c r="N3488" s="436" t="s">
        <v>3730</v>
      </c>
      <c r="O3488" s="259">
        <v>1</v>
      </c>
      <c r="P3488" s="259" t="s">
        <v>5143</v>
      </c>
      <c r="Q3488" s="259" t="s">
        <v>5265</v>
      </c>
    </row>
    <row r="3489" spans="1:17" ht="21.75" customHeight="1">
      <c r="A3489" s="301" t="s">
        <v>5143</v>
      </c>
      <c r="B3489" s="301" t="s">
        <v>5265</v>
      </c>
      <c r="C3489" s="316" t="s">
        <v>3801</v>
      </c>
      <c r="D3489" s="465" t="s">
        <v>3730</v>
      </c>
      <c r="E3489" s="465" t="s">
        <v>700</v>
      </c>
      <c r="F3489" s="469" t="str">
        <f t="shared" si="108"/>
        <v>CH</v>
      </c>
      <c r="G3489" s="260">
        <v>0.74854857382288098</v>
      </c>
      <c r="H3489" s="260">
        <v>0</v>
      </c>
      <c r="I3489" s="260">
        <v>0</v>
      </c>
      <c r="J3489" s="260">
        <v>0</v>
      </c>
      <c r="K3489" s="260">
        <v>0.74854857382288098</v>
      </c>
      <c r="L3489" s="301" t="str">
        <f t="shared" si="109"/>
        <v/>
      </c>
      <c r="M3489" s="459">
        <f>IFERROR((Tableau1[[#This Row],[Scope 1
(kg CO2-eq)]]+Tableau1[[#This Row],[Scope 2 energy
(kg CO2-eq)]]+Tableau1[[#This Row],[Scope 2 Infrastructure
(kg CO2-eq)]])/Tableau1[[#This Row],[Total CO2-emissions
(kg CO2-eq)
for scope 3 use ]],"")</f>
        <v>1</v>
      </c>
      <c r="N3489" s="436" t="s">
        <v>3730</v>
      </c>
      <c r="O3489" s="259">
        <v>1</v>
      </c>
      <c r="P3489" s="259" t="s">
        <v>5143</v>
      </c>
      <c r="Q3489" s="259" t="s">
        <v>5265</v>
      </c>
    </row>
    <row r="3490" spans="1:17" ht="21.75" customHeight="1">
      <c r="A3490" s="301" t="s">
        <v>5143</v>
      </c>
      <c r="B3490" s="301" t="s">
        <v>5265</v>
      </c>
      <c r="C3490" s="316" t="s">
        <v>3802</v>
      </c>
      <c r="D3490" s="465" t="s">
        <v>3730</v>
      </c>
      <c r="E3490" s="465" t="s">
        <v>700</v>
      </c>
      <c r="F3490" s="469" t="str">
        <f t="shared" si="108"/>
        <v>CH</v>
      </c>
      <c r="G3490" s="260">
        <v>0.77713329209758497</v>
      </c>
      <c r="H3490" s="260">
        <v>0</v>
      </c>
      <c r="I3490" s="260">
        <v>0</v>
      </c>
      <c r="J3490" s="260">
        <v>0</v>
      </c>
      <c r="K3490" s="260">
        <v>0.77713329209758497</v>
      </c>
      <c r="L3490" s="301" t="str">
        <f t="shared" si="109"/>
        <v/>
      </c>
      <c r="M3490" s="459">
        <f>IFERROR((Tableau1[[#This Row],[Scope 1
(kg CO2-eq)]]+Tableau1[[#This Row],[Scope 2 energy
(kg CO2-eq)]]+Tableau1[[#This Row],[Scope 2 Infrastructure
(kg CO2-eq)]])/Tableau1[[#This Row],[Total CO2-emissions
(kg CO2-eq)
for scope 3 use ]],"")</f>
        <v>1</v>
      </c>
      <c r="N3490" s="436" t="s">
        <v>3730</v>
      </c>
      <c r="O3490" s="259">
        <v>1</v>
      </c>
      <c r="P3490" s="259" t="s">
        <v>5143</v>
      </c>
      <c r="Q3490" s="259" t="s">
        <v>5265</v>
      </c>
    </row>
    <row r="3491" spans="1:17" ht="21.75" customHeight="1">
      <c r="A3491" s="301" t="s">
        <v>5143</v>
      </c>
      <c r="B3491" s="301" t="s">
        <v>5265</v>
      </c>
      <c r="C3491" s="316" t="s">
        <v>3803</v>
      </c>
      <c r="D3491" s="465" t="s">
        <v>3730</v>
      </c>
      <c r="E3491" s="465" t="s">
        <v>700</v>
      </c>
      <c r="F3491" s="469" t="str">
        <f t="shared" si="108"/>
        <v>CH</v>
      </c>
      <c r="G3491" s="260">
        <v>1.1845615849115001</v>
      </c>
      <c r="H3491" s="260">
        <v>0</v>
      </c>
      <c r="I3491" s="260">
        <v>0</v>
      </c>
      <c r="J3491" s="260">
        <v>0</v>
      </c>
      <c r="K3491" s="260">
        <v>1.1845615849115001</v>
      </c>
      <c r="L3491" s="301" t="str">
        <f t="shared" si="109"/>
        <v/>
      </c>
      <c r="M3491" s="459">
        <f>IFERROR((Tableau1[[#This Row],[Scope 1
(kg CO2-eq)]]+Tableau1[[#This Row],[Scope 2 energy
(kg CO2-eq)]]+Tableau1[[#This Row],[Scope 2 Infrastructure
(kg CO2-eq)]])/Tableau1[[#This Row],[Total CO2-emissions
(kg CO2-eq)
for scope 3 use ]],"")</f>
        <v>1</v>
      </c>
      <c r="N3491" s="436" t="s">
        <v>3730</v>
      </c>
      <c r="O3491" s="259">
        <v>1</v>
      </c>
      <c r="P3491" s="259" t="s">
        <v>5143</v>
      </c>
      <c r="Q3491" s="259" t="s">
        <v>5265</v>
      </c>
    </row>
    <row r="3492" spans="1:17" ht="21.75" customHeight="1">
      <c r="A3492" s="301" t="s">
        <v>5143</v>
      </c>
      <c r="B3492" s="301" t="s">
        <v>5265</v>
      </c>
      <c r="C3492" s="316" t="s">
        <v>3804</v>
      </c>
      <c r="D3492" s="465" t="s">
        <v>3730</v>
      </c>
      <c r="E3492" s="465" t="s">
        <v>700</v>
      </c>
      <c r="F3492" s="469" t="str">
        <f t="shared" si="108"/>
        <v>CH</v>
      </c>
      <c r="G3492" s="260">
        <v>1.2175064378621401</v>
      </c>
      <c r="H3492" s="260">
        <v>0</v>
      </c>
      <c r="I3492" s="260">
        <v>0</v>
      </c>
      <c r="J3492" s="260">
        <v>0</v>
      </c>
      <c r="K3492" s="260">
        <v>1.2175064378621401</v>
      </c>
      <c r="L3492" s="301" t="str">
        <f t="shared" si="109"/>
        <v/>
      </c>
      <c r="M3492" s="459">
        <f>IFERROR((Tableau1[[#This Row],[Scope 1
(kg CO2-eq)]]+Tableau1[[#This Row],[Scope 2 energy
(kg CO2-eq)]]+Tableau1[[#This Row],[Scope 2 Infrastructure
(kg CO2-eq)]])/Tableau1[[#This Row],[Total CO2-emissions
(kg CO2-eq)
for scope 3 use ]],"")</f>
        <v>1</v>
      </c>
      <c r="N3492" s="436" t="s">
        <v>3730</v>
      </c>
      <c r="O3492" s="259">
        <v>1</v>
      </c>
      <c r="P3492" s="259" t="s">
        <v>5143</v>
      </c>
      <c r="Q3492" s="259" t="s">
        <v>5265</v>
      </c>
    </row>
    <row r="3493" spans="1:17" ht="21.75" customHeight="1">
      <c r="A3493" s="301" t="s">
        <v>5143</v>
      </c>
      <c r="B3493" s="301" t="s">
        <v>5265</v>
      </c>
      <c r="C3493" s="316" t="s">
        <v>3805</v>
      </c>
      <c r="D3493" s="465" t="s">
        <v>3730</v>
      </c>
      <c r="E3493" s="465" t="s">
        <v>119</v>
      </c>
      <c r="F3493" s="469" t="str">
        <f t="shared" si="108"/>
        <v>other</v>
      </c>
      <c r="G3493" s="260">
        <v>0.49492900536303303</v>
      </c>
      <c r="H3493" s="260">
        <v>0</v>
      </c>
      <c r="I3493" s="260">
        <v>0</v>
      </c>
      <c r="J3493" s="260">
        <v>0</v>
      </c>
      <c r="K3493" s="260">
        <v>0.49492900536303303</v>
      </c>
      <c r="L3493" s="301" t="str">
        <f t="shared" si="109"/>
        <v/>
      </c>
      <c r="M3493" s="459">
        <f>IFERROR((Tableau1[[#This Row],[Scope 1
(kg CO2-eq)]]+Tableau1[[#This Row],[Scope 2 energy
(kg CO2-eq)]]+Tableau1[[#This Row],[Scope 2 Infrastructure
(kg CO2-eq)]])/Tableau1[[#This Row],[Total CO2-emissions
(kg CO2-eq)
for scope 3 use ]],"")</f>
        <v>1</v>
      </c>
      <c r="N3493" s="436" t="s">
        <v>3730</v>
      </c>
      <c r="O3493" s="259">
        <v>1</v>
      </c>
      <c r="P3493" s="259" t="s">
        <v>5143</v>
      </c>
      <c r="Q3493" s="259" t="s">
        <v>5265</v>
      </c>
    </row>
    <row r="3494" spans="1:17" ht="21.75" customHeight="1">
      <c r="A3494" s="301" t="s">
        <v>5143</v>
      </c>
      <c r="B3494" s="301" t="s">
        <v>5265</v>
      </c>
      <c r="C3494" s="316" t="s">
        <v>3806</v>
      </c>
      <c r="D3494" s="465" t="s">
        <v>3730</v>
      </c>
      <c r="E3494" s="465" t="s">
        <v>119</v>
      </c>
      <c r="F3494" s="469" t="str">
        <f t="shared" si="108"/>
        <v>other</v>
      </c>
      <c r="G3494" s="260">
        <v>0.120003778162487</v>
      </c>
      <c r="H3494" s="260">
        <v>0</v>
      </c>
      <c r="I3494" s="260">
        <v>0</v>
      </c>
      <c r="J3494" s="260">
        <v>0</v>
      </c>
      <c r="K3494" s="260">
        <v>0.120003778162487</v>
      </c>
      <c r="L3494" s="301" t="str">
        <f t="shared" si="109"/>
        <v/>
      </c>
      <c r="M3494" s="459">
        <f>IFERROR((Tableau1[[#This Row],[Scope 1
(kg CO2-eq)]]+Tableau1[[#This Row],[Scope 2 energy
(kg CO2-eq)]]+Tableau1[[#This Row],[Scope 2 Infrastructure
(kg CO2-eq)]])/Tableau1[[#This Row],[Total CO2-emissions
(kg CO2-eq)
for scope 3 use ]],"")</f>
        <v>1</v>
      </c>
      <c r="N3494" s="436" t="s">
        <v>3730</v>
      </c>
      <c r="O3494" s="259">
        <v>1</v>
      </c>
      <c r="P3494" s="259" t="s">
        <v>5143</v>
      </c>
      <c r="Q3494" s="259" t="s">
        <v>5265</v>
      </c>
    </row>
    <row r="3495" spans="1:17" ht="21.75" customHeight="1">
      <c r="A3495" s="301" t="s">
        <v>5143</v>
      </c>
      <c r="B3495" s="301" t="s">
        <v>5265</v>
      </c>
      <c r="C3495" s="316" t="s">
        <v>3807</v>
      </c>
      <c r="D3495" s="465" t="s">
        <v>3730</v>
      </c>
      <c r="E3495" s="465" t="s">
        <v>119</v>
      </c>
      <c r="F3495" s="469" t="str">
        <f t="shared" si="108"/>
        <v>other</v>
      </c>
      <c r="G3495" s="260">
        <v>1.41690574140718E-2</v>
      </c>
      <c r="H3495" s="260">
        <v>0</v>
      </c>
      <c r="I3495" s="260">
        <v>0</v>
      </c>
      <c r="J3495" s="260">
        <v>0</v>
      </c>
      <c r="K3495" s="260">
        <v>1.41690574140718E-2</v>
      </c>
      <c r="L3495" s="301" t="str">
        <f t="shared" si="109"/>
        <v/>
      </c>
      <c r="M3495" s="459">
        <f>IFERROR((Tableau1[[#This Row],[Scope 1
(kg CO2-eq)]]+Tableau1[[#This Row],[Scope 2 energy
(kg CO2-eq)]]+Tableau1[[#This Row],[Scope 2 Infrastructure
(kg CO2-eq)]])/Tableau1[[#This Row],[Total CO2-emissions
(kg CO2-eq)
for scope 3 use ]],"")</f>
        <v>1</v>
      </c>
      <c r="N3495" s="436" t="s">
        <v>3730</v>
      </c>
      <c r="O3495" s="259">
        <v>1</v>
      </c>
      <c r="P3495" s="259" t="s">
        <v>5143</v>
      </c>
      <c r="Q3495" s="259" t="s">
        <v>5265</v>
      </c>
    </row>
    <row r="3496" spans="1:17" ht="21.75" customHeight="1">
      <c r="A3496" s="301" t="s">
        <v>5143</v>
      </c>
      <c r="B3496" s="301" t="s">
        <v>5265</v>
      </c>
      <c r="C3496" s="316" t="s">
        <v>3808</v>
      </c>
      <c r="D3496" s="465" t="s">
        <v>3730</v>
      </c>
      <c r="E3496" s="465" t="s">
        <v>119</v>
      </c>
      <c r="F3496" s="469" t="str">
        <f t="shared" si="108"/>
        <v>other</v>
      </c>
      <c r="G3496" s="260">
        <v>0.212502815094402</v>
      </c>
      <c r="H3496" s="260">
        <v>0</v>
      </c>
      <c r="I3496" s="260">
        <v>0</v>
      </c>
      <c r="J3496" s="260">
        <v>0</v>
      </c>
      <c r="K3496" s="260">
        <v>0.212502815094402</v>
      </c>
      <c r="L3496" s="301" t="str">
        <f t="shared" si="109"/>
        <v/>
      </c>
      <c r="M3496" s="459">
        <f>IFERROR((Tableau1[[#This Row],[Scope 1
(kg CO2-eq)]]+Tableau1[[#This Row],[Scope 2 energy
(kg CO2-eq)]]+Tableau1[[#This Row],[Scope 2 Infrastructure
(kg CO2-eq)]])/Tableau1[[#This Row],[Total CO2-emissions
(kg CO2-eq)
for scope 3 use ]],"")</f>
        <v>1</v>
      </c>
      <c r="N3496" s="436" t="s">
        <v>3730</v>
      </c>
      <c r="O3496" s="259">
        <v>1</v>
      </c>
      <c r="P3496" s="259" t="s">
        <v>5143</v>
      </c>
      <c r="Q3496" s="259" t="s">
        <v>5265</v>
      </c>
    </row>
    <row r="3497" spans="1:17" ht="21.75" customHeight="1">
      <c r="A3497" s="301" t="s">
        <v>5138</v>
      </c>
      <c r="B3497" s="301" t="s">
        <v>5147</v>
      </c>
      <c r="C3497" s="316" t="s">
        <v>9539</v>
      </c>
      <c r="D3497" s="465" t="s">
        <v>3730</v>
      </c>
      <c r="E3497" s="465" t="s">
        <v>6091</v>
      </c>
      <c r="F3497" s="469" t="str">
        <f t="shared" si="108"/>
        <v>other</v>
      </c>
      <c r="G3497" s="260">
        <v>0</v>
      </c>
      <c r="H3497" s="260">
        <v>5.0936405559519997</v>
      </c>
      <c r="I3497" s="260">
        <v>0.319328931328</v>
      </c>
      <c r="J3497" s="260">
        <v>0</v>
      </c>
      <c r="K3497" s="260">
        <v>5.4129694855806303</v>
      </c>
      <c r="L3497" s="301" t="str">
        <f t="shared" si="109"/>
        <v/>
      </c>
      <c r="M3497" s="459">
        <f>IFERROR((Tableau1[[#This Row],[Scope 1
(kg CO2-eq)]]+Tableau1[[#This Row],[Scope 2 energy
(kg CO2-eq)]]+Tableau1[[#This Row],[Scope 2 Infrastructure
(kg CO2-eq)]])/Tableau1[[#This Row],[Total CO2-emissions
(kg CO2-eq)
for scope 3 use ]],"")</f>
        <v>1.000000000313944</v>
      </c>
      <c r="N3497" s="436" t="s">
        <v>3730</v>
      </c>
      <c r="O3497" s="259">
        <v>1</v>
      </c>
      <c r="P3497" s="259" t="s">
        <v>5138</v>
      </c>
      <c r="Q3497" s="259" t="s">
        <v>5147</v>
      </c>
    </row>
    <row r="3498" spans="1:17" ht="21.75" customHeight="1">
      <c r="A3498" s="301" t="s">
        <v>5147</v>
      </c>
      <c r="B3498" s="301" t="s">
        <v>5300</v>
      </c>
      <c r="C3498" s="316" t="s">
        <v>9540</v>
      </c>
      <c r="D3498" s="465" t="s">
        <v>3730</v>
      </c>
      <c r="E3498" s="465" t="s">
        <v>6091</v>
      </c>
      <c r="F3498" s="469" t="str">
        <f t="shared" si="108"/>
        <v>other</v>
      </c>
      <c r="G3498" s="260">
        <v>0</v>
      </c>
      <c r="H3498" s="260">
        <v>0.29466681637600001</v>
      </c>
      <c r="I3498" s="260">
        <v>1.4848358400000001E-4</v>
      </c>
      <c r="J3498" s="260">
        <v>2.6787641074425999</v>
      </c>
      <c r="K3498" s="260">
        <v>2.9735794075047601</v>
      </c>
      <c r="L3498" s="301" t="str">
        <f t="shared" si="109"/>
        <v/>
      </c>
      <c r="M3498" s="459">
        <f>IFERROR((Tableau1[[#This Row],[Scope 1
(kg CO2-eq)]]+Tableau1[[#This Row],[Scope 2 energy
(kg CO2-eq)]]+Tableau1[[#This Row],[Scope 2 Infrastructure
(kg CO2-eq)]])/Tableau1[[#This Row],[Total CO2-emissions
(kg CO2-eq)
for scope 3 use ]],"")</f>
        <v>9.9144922518612122E-2</v>
      </c>
      <c r="N3498" s="436" t="s">
        <v>3730</v>
      </c>
      <c r="O3498" s="259">
        <v>1</v>
      </c>
      <c r="P3498" s="259" t="s">
        <v>5147</v>
      </c>
      <c r="Q3498" s="259" t="s">
        <v>5300</v>
      </c>
    </row>
    <row r="3499" spans="1:17" ht="21.75" customHeight="1">
      <c r="A3499" s="301" t="s">
        <v>5152</v>
      </c>
      <c r="B3499" s="301" t="s">
        <v>5153</v>
      </c>
      <c r="C3499" s="316" t="s">
        <v>9541</v>
      </c>
      <c r="D3499" s="465" t="s">
        <v>3647</v>
      </c>
      <c r="E3499" s="465" t="s">
        <v>6091</v>
      </c>
      <c r="F3499" s="469" t="str">
        <f t="shared" si="108"/>
        <v>other</v>
      </c>
      <c r="G3499" s="260">
        <v>0</v>
      </c>
      <c r="H3499" s="260">
        <v>6.0482715266879997E-2</v>
      </c>
      <c r="I3499" s="260">
        <v>6.8935756039199998E-3</v>
      </c>
      <c r="J3499" s="260">
        <v>0.85343056284928498</v>
      </c>
      <c r="K3499" s="260">
        <v>0.92080685367768</v>
      </c>
      <c r="L3499" s="301">
        <f t="shared" si="109"/>
        <v>920.80685367768001</v>
      </c>
      <c r="M3499" s="459">
        <f>IFERROR((Tableau1[[#This Row],[Scope 1
(kg CO2-eq)]]+Tableau1[[#This Row],[Scope 2 energy
(kg CO2-eq)]]+Tableau1[[#This Row],[Scope 2 Infrastructure
(kg CO2-eq)]])/Tableau1[[#This Row],[Total CO2-emissions
(kg CO2-eq)
for scope 3 use ]],"")</f>
        <v>7.3170926781985543E-2</v>
      </c>
      <c r="N3499" s="436" t="s">
        <v>3647</v>
      </c>
      <c r="O3499" s="259">
        <v>1</v>
      </c>
      <c r="P3499" s="259" t="s">
        <v>5152</v>
      </c>
      <c r="Q3499" s="259" t="s">
        <v>5153</v>
      </c>
    </row>
    <row r="3500" spans="1:17" ht="21.75" customHeight="1">
      <c r="A3500" s="301" t="s">
        <v>5143</v>
      </c>
      <c r="B3500" s="301" t="s">
        <v>5229</v>
      </c>
      <c r="C3500" s="316" t="s">
        <v>9542</v>
      </c>
      <c r="D3500" s="465" t="s">
        <v>3730</v>
      </c>
      <c r="E3500" s="465" t="s">
        <v>6091</v>
      </c>
      <c r="F3500" s="469" t="str">
        <f t="shared" si="108"/>
        <v>other</v>
      </c>
      <c r="G3500" s="260">
        <v>0.7005652</v>
      </c>
      <c r="H3500" s="260">
        <v>0.11453829007968</v>
      </c>
      <c r="I3500" s="260">
        <v>0.10568836355152</v>
      </c>
      <c r="J3500" s="260">
        <v>0.23071021211263298</v>
      </c>
      <c r="K3500" s="260">
        <v>1.1515020698771301</v>
      </c>
      <c r="L3500" s="301" t="str">
        <f t="shared" si="109"/>
        <v/>
      </c>
      <c r="M3500" s="459">
        <f>IFERROR((Tableau1[[#This Row],[Scope 1
(kg CO2-eq)]]+Tableau1[[#This Row],[Scope 2 energy
(kg CO2-eq)]]+Tableau1[[#This Row],[Scope 2 Infrastructure
(kg CO2-eq)]])/Tableau1[[#This Row],[Total CO2-emissions
(kg CO2-eq)
for scope 3 use ]],"")</f>
        <v>0.79964411503789323</v>
      </c>
      <c r="N3500" s="436" t="s">
        <v>3730</v>
      </c>
      <c r="O3500" s="259">
        <v>1</v>
      </c>
      <c r="P3500" s="259" t="s">
        <v>5143</v>
      </c>
      <c r="Q3500" s="259" t="s">
        <v>5229</v>
      </c>
    </row>
    <row r="3501" spans="1:17" ht="21.75" customHeight="1">
      <c r="A3501" s="301" t="s">
        <v>5184</v>
      </c>
      <c r="B3501" s="301" t="s">
        <v>5141</v>
      </c>
      <c r="C3501" s="316" t="s">
        <v>9543</v>
      </c>
      <c r="D3501" s="465" t="s">
        <v>3730</v>
      </c>
      <c r="E3501" s="465" t="s">
        <v>700</v>
      </c>
      <c r="F3501" s="469" t="str">
        <f t="shared" si="108"/>
        <v>CH</v>
      </c>
      <c r="G3501" s="260">
        <v>0</v>
      </c>
      <c r="H3501" s="260">
        <v>0</v>
      </c>
      <c r="I3501" s="260">
        <v>0</v>
      </c>
      <c r="J3501" s="260">
        <v>1.2741331445890101</v>
      </c>
      <c r="K3501" s="260">
        <v>1.2741331443922399</v>
      </c>
      <c r="L3501" s="301" t="str">
        <f t="shared" si="109"/>
        <v/>
      </c>
      <c r="M3501" s="459">
        <f>IFERROR((Tableau1[[#This Row],[Scope 1
(kg CO2-eq)]]+Tableau1[[#This Row],[Scope 2 energy
(kg CO2-eq)]]+Tableau1[[#This Row],[Scope 2 Infrastructure
(kg CO2-eq)]])/Tableau1[[#This Row],[Total CO2-emissions
(kg CO2-eq)
for scope 3 use ]],"")</f>
        <v>0</v>
      </c>
      <c r="N3501" s="436" t="s">
        <v>3730</v>
      </c>
      <c r="O3501" s="259">
        <v>1</v>
      </c>
      <c r="P3501" s="259" t="s">
        <v>5184</v>
      </c>
      <c r="Q3501" s="259" t="s">
        <v>5141</v>
      </c>
    </row>
    <row r="3502" spans="1:17" ht="21.75" customHeight="1">
      <c r="A3502" s="301" t="s">
        <v>5184</v>
      </c>
      <c r="B3502" s="301" t="s">
        <v>5141</v>
      </c>
      <c r="C3502" s="316" t="s">
        <v>9544</v>
      </c>
      <c r="D3502" s="465" t="s">
        <v>3730</v>
      </c>
      <c r="E3502" s="465" t="s">
        <v>6091</v>
      </c>
      <c r="F3502" s="469" t="str">
        <f t="shared" si="108"/>
        <v>other</v>
      </c>
      <c r="G3502" s="260">
        <v>0</v>
      </c>
      <c r="H3502" s="260">
        <v>0</v>
      </c>
      <c r="I3502" s="260">
        <v>0</v>
      </c>
      <c r="J3502" s="260">
        <v>1.2194940864236199</v>
      </c>
      <c r="K3502" s="260">
        <v>1.2194940863406101</v>
      </c>
      <c r="L3502" s="301" t="str">
        <f t="shared" si="109"/>
        <v/>
      </c>
      <c r="M3502" s="459">
        <f>IFERROR((Tableau1[[#This Row],[Scope 1
(kg CO2-eq)]]+Tableau1[[#This Row],[Scope 2 energy
(kg CO2-eq)]]+Tableau1[[#This Row],[Scope 2 Infrastructure
(kg CO2-eq)]])/Tableau1[[#This Row],[Total CO2-emissions
(kg CO2-eq)
for scope 3 use ]],"")</f>
        <v>0</v>
      </c>
      <c r="N3502" s="436" t="s">
        <v>3730</v>
      </c>
      <c r="O3502" s="259">
        <v>1</v>
      </c>
      <c r="P3502" s="259" t="s">
        <v>5184</v>
      </c>
      <c r="Q3502" s="259" t="s">
        <v>5141</v>
      </c>
    </row>
    <row r="3503" spans="1:17" ht="21.75" customHeight="1">
      <c r="A3503" s="301" t="s">
        <v>5214</v>
      </c>
      <c r="B3503" s="301" t="s">
        <v>5137</v>
      </c>
      <c r="C3503" s="316" t="s">
        <v>9545</v>
      </c>
      <c r="D3503" s="465" t="s">
        <v>3647</v>
      </c>
      <c r="E3503" s="465" t="s">
        <v>700</v>
      </c>
      <c r="F3503" s="469" t="str">
        <f t="shared" si="108"/>
        <v>CH</v>
      </c>
      <c r="G3503" s="260">
        <v>0</v>
      </c>
      <c r="H3503" s="260">
        <v>0</v>
      </c>
      <c r="I3503" s="260">
        <v>0</v>
      </c>
      <c r="J3503" s="260">
        <v>0.481746398519593</v>
      </c>
      <c r="K3503" s="260">
        <v>0.48174639838176597</v>
      </c>
      <c r="L3503" s="301">
        <f t="shared" si="109"/>
        <v>481.74639838176597</v>
      </c>
      <c r="M3503" s="459">
        <f>IFERROR((Tableau1[[#This Row],[Scope 1
(kg CO2-eq)]]+Tableau1[[#This Row],[Scope 2 energy
(kg CO2-eq)]]+Tableau1[[#This Row],[Scope 2 Infrastructure
(kg CO2-eq)]])/Tableau1[[#This Row],[Total CO2-emissions
(kg CO2-eq)
for scope 3 use ]],"")</f>
        <v>0</v>
      </c>
      <c r="N3503" s="436" t="s">
        <v>3647</v>
      </c>
      <c r="O3503" s="259">
        <v>1</v>
      </c>
      <c r="P3503" s="259" t="s">
        <v>5214</v>
      </c>
      <c r="Q3503" s="259" t="s">
        <v>5137</v>
      </c>
    </row>
    <row r="3504" spans="1:17" ht="21.75" customHeight="1">
      <c r="A3504" s="301" t="s">
        <v>5304</v>
      </c>
      <c r="B3504" s="301" t="s">
        <v>5305</v>
      </c>
      <c r="C3504" s="316" t="s">
        <v>9546</v>
      </c>
      <c r="D3504" s="465" t="s">
        <v>3731</v>
      </c>
      <c r="E3504" s="465" t="s">
        <v>700</v>
      </c>
      <c r="F3504" s="469" t="str">
        <f t="shared" si="108"/>
        <v>CH</v>
      </c>
      <c r="G3504" s="260">
        <v>1.59E-5</v>
      </c>
      <c r="H3504" s="260">
        <v>0.64459542285607996</v>
      </c>
      <c r="I3504" s="260">
        <v>2.4636828809440001E-2</v>
      </c>
      <c r="J3504" s="260">
        <v>10.584427972064701</v>
      </c>
      <c r="K3504" s="260">
        <v>11.253676116681</v>
      </c>
      <c r="L3504" s="301" t="str">
        <f t="shared" si="109"/>
        <v/>
      </c>
      <c r="M3504" s="459">
        <f>IFERROR((Tableau1[[#This Row],[Scope 1
(kg CO2-eq)]]+Tableau1[[#This Row],[Scope 2 energy
(kg CO2-eq)]]+Tableau1[[#This Row],[Scope 2 Infrastructure
(kg CO2-eq)]])/Tableau1[[#This Row],[Total CO2-emissions
(kg CO2-eq)
for scope 3 use ]],"")</f>
        <v>5.9469292054132664E-2</v>
      </c>
      <c r="N3504" s="436" t="s">
        <v>3731</v>
      </c>
      <c r="O3504" s="259">
        <v>1</v>
      </c>
      <c r="P3504" s="259" t="s">
        <v>5304</v>
      </c>
      <c r="Q3504" s="259" t="s">
        <v>5305</v>
      </c>
    </row>
    <row r="3505" spans="1:17" ht="21.75" customHeight="1">
      <c r="A3505" s="301" t="s">
        <v>5304</v>
      </c>
      <c r="B3505" s="301" t="s">
        <v>5305</v>
      </c>
      <c r="C3505" s="316" t="s">
        <v>9547</v>
      </c>
      <c r="D3505" s="465" t="s">
        <v>3731</v>
      </c>
      <c r="E3505" s="465" t="s">
        <v>700</v>
      </c>
      <c r="F3505" s="469" t="str">
        <f t="shared" si="108"/>
        <v>CH</v>
      </c>
      <c r="G3505" s="260">
        <v>0</v>
      </c>
      <c r="H3505" s="260">
        <v>2.22029230896E-2</v>
      </c>
      <c r="I3505" s="260">
        <v>1.2124799280000001E-4</v>
      </c>
      <c r="J3505" s="260">
        <v>10.0593172748986</v>
      </c>
      <c r="K3505" s="260">
        <v>10.081641448628</v>
      </c>
      <c r="L3505" s="301" t="str">
        <f t="shared" si="109"/>
        <v/>
      </c>
      <c r="M3505" s="459">
        <f>IFERROR((Tableau1[[#This Row],[Scope 1
(kg CO2-eq)]]+Tableau1[[#This Row],[Scope 2 energy
(kg CO2-eq)]]+Tableau1[[#This Row],[Scope 2 Infrastructure
(kg CO2-eq)]])/Tableau1[[#This Row],[Total CO2-emissions
(kg CO2-eq)
for scope 3 use ]],"")</f>
        <v>2.2143389244851665E-3</v>
      </c>
      <c r="N3505" s="436" t="s">
        <v>3731</v>
      </c>
      <c r="O3505" s="259">
        <v>1</v>
      </c>
      <c r="P3505" s="259" t="s">
        <v>5304</v>
      </c>
      <c r="Q3505" s="259" t="s">
        <v>5305</v>
      </c>
    </row>
    <row r="3506" spans="1:17" ht="21.75" customHeight="1">
      <c r="A3506" s="301" t="s">
        <v>5304</v>
      </c>
      <c r="B3506" s="301" t="s">
        <v>5305</v>
      </c>
      <c r="C3506" s="316" t="s">
        <v>9548</v>
      </c>
      <c r="D3506" s="465" t="s">
        <v>3731</v>
      </c>
      <c r="E3506" s="465" t="s">
        <v>700</v>
      </c>
      <c r="F3506" s="469" t="str">
        <f t="shared" si="108"/>
        <v>CH</v>
      </c>
      <c r="G3506" s="260">
        <v>0</v>
      </c>
      <c r="H3506" s="260">
        <v>0.67160193018280001</v>
      </c>
      <c r="I3506" s="260">
        <v>1.39510168282E-2</v>
      </c>
      <c r="J3506" s="260">
        <v>2.5692330974839699</v>
      </c>
      <c r="K3506" s="260">
        <v>3.2547860435730498</v>
      </c>
      <c r="L3506" s="301" t="str">
        <f t="shared" si="109"/>
        <v/>
      </c>
      <c r="M3506" s="459">
        <f>IFERROR((Tableau1[[#This Row],[Scope 1
(kg CO2-eq)]]+Tableau1[[#This Row],[Scope 2 energy
(kg CO2-eq)]]+Tableau1[[#This Row],[Scope 2 Infrastructure
(kg CO2-eq)]])/Tableau1[[#This Row],[Total CO2-emissions
(kg CO2-eq)
for scope 3 use ]],"")</f>
        <v>0.2106291897019478</v>
      </c>
      <c r="N3506" s="436" t="s">
        <v>3731</v>
      </c>
      <c r="O3506" s="259">
        <v>1</v>
      </c>
      <c r="P3506" s="259" t="s">
        <v>5304</v>
      </c>
      <c r="Q3506" s="259" t="s">
        <v>5305</v>
      </c>
    </row>
    <row r="3507" spans="1:17" ht="21.75" customHeight="1">
      <c r="A3507" s="301" t="s">
        <v>5304</v>
      </c>
      <c r="B3507" s="301" t="s">
        <v>5305</v>
      </c>
      <c r="C3507" s="316" t="s">
        <v>9549</v>
      </c>
      <c r="D3507" s="465" t="s">
        <v>3731</v>
      </c>
      <c r="E3507" s="465" t="s">
        <v>700</v>
      </c>
      <c r="F3507" s="469" t="str">
        <f t="shared" si="108"/>
        <v>CH</v>
      </c>
      <c r="G3507" s="260">
        <v>0</v>
      </c>
      <c r="H3507" s="260">
        <v>0.87985948384799995</v>
      </c>
      <c r="I3507" s="260">
        <v>1.110533472E-3</v>
      </c>
      <c r="J3507" s="260">
        <v>1.0866153088553301</v>
      </c>
      <c r="K3507" s="260">
        <v>1.9675853245445301</v>
      </c>
      <c r="L3507" s="301" t="str">
        <f t="shared" si="109"/>
        <v/>
      </c>
      <c r="M3507" s="459">
        <f>IFERROR((Tableau1[[#This Row],[Scope 1
(kg CO2-eq)]]+Tableau1[[#This Row],[Scope 2 energy
(kg CO2-eq)]]+Tableau1[[#This Row],[Scope 2 Infrastructure
(kg CO2-eq)]])/Tableau1[[#This Row],[Total CO2-emissions
(kg CO2-eq)
for scope 3 use ]],"")</f>
        <v>0.44774170976495403</v>
      </c>
      <c r="N3507" s="436" t="s">
        <v>3731</v>
      </c>
      <c r="O3507" s="259">
        <v>1</v>
      </c>
      <c r="P3507" s="259" t="s">
        <v>5304</v>
      </c>
      <c r="Q3507" s="259" t="s">
        <v>5305</v>
      </c>
    </row>
    <row r="3508" spans="1:17" ht="21.75" customHeight="1">
      <c r="A3508" s="301" t="s">
        <v>5304</v>
      </c>
      <c r="B3508" s="301" t="s">
        <v>5305</v>
      </c>
      <c r="C3508" s="316" t="s">
        <v>9550</v>
      </c>
      <c r="D3508" s="465" t="s">
        <v>3731</v>
      </c>
      <c r="E3508" s="465" t="s">
        <v>700</v>
      </c>
      <c r="F3508" s="469" t="str">
        <f t="shared" si="108"/>
        <v>CH</v>
      </c>
      <c r="G3508" s="260">
        <v>0</v>
      </c>
      <c r="H3508" s="260">
        <v>0.86368379417279995</v>
      </c>
      <c r="I3508" s="260">
        <v>1.0901169792000001E-3</v>
      </c>
      <c r="J3508" s="260">
        <v>7.1216904893791702</v>
      </c>
      <c r="K3508" s="260">
        <v>7.9864643984546797</v>
      </c>
      <c r="L3508" s="301" t="str">
        <f t="shared" si="109"/>
        <v/>
      </c>
      <c r="M3508" s="459">
        <f>IFERROR((Tableau1[[#This Row],[Scope 1
(kg CO2-eq)]]+Tableau1[[#This Row],[Scope 2 energy
(kg CO2-eq)]]+Tableau1[[#This Row],[Scope 2 Infrastructure
(kg CO2-eq)]])/Tableau1[[#This Row],[Total CO2-emissions
(kg CO2-eq)
for scope 3 use ]],"")</f>
        <v>0.10827994316475351</v>
      </c>
      <c r="N3508" s="436" t="s">
        <v>3731</v>
      </c>
      <c r="O3508" s="259">
        <v>1</v>
      </c>
      <c r="P3508" s="259" t="s">
        <v>5304</v>
      </c>
      <c r="Q3508" s="259" t="s">
        <v>5305</v>
      </c>
    </row>
    <row r="3509" spans="1:17" ht="21.75" customHeight="1">
      <c r="A3509" s="301" t="s">
        <v>5304</v>
      </c>
      <c r="B3509" s="301" t="s">
        <v>5305</v>
      </c>
      <c r="C3509" s="316" t="s">
        <v>9551</v>
      </c>
      <c r="D3509" s="465" t="s">
        <v>3731</v>
      </c>
      <c r="E3509" s="465" t="s">
        <v>700</v>
      </c>
      <c r="F3509" s="469" t="str">
        <f t="shared" si="108"/>
        <v>CH</v>
      </c>
      <c r="G3509" s="260">
        <v>0</v>
      </c>
      <c r="H3509" s="260">
        <v>0.59653982832480001</v>
      </c>
      <c r="I3509" s="260">
        <v>7.5293550720000003E-4</v>
      </c>
      <c r="J3509" s="260">
        <v>4.1871266042937201</v>
      </c>
      <c r="K3509" s="260">
        <v>4.7844193562639097</v>
      </c>
      <c r="L3509" s="301" t="str">
        <f t="shared" si="109"/>
        <v/>
      </c>
      <c r="M3509" s="459">
        <f>IFERROR((Tableau1[[#This Row],[Scope 1
(kg CO2-eq)]]+Tableau1[[#This Row],[Scope 2 energy
(kg CO2-eq)]]+Tableau1[[#This Row],[Scope 2 Infrastructure
(kg CO2-eq)]])/Tableau1[[#This Row],[Total CO2-emissions
(kg CO2-eq)
for scope 3 use ]],"")</f>
        <v>0.12484122301068903</v>
      </c>
      <c r="N3509" s="436" t="s">
        <v>3731</v>
      </c>
      <c r="O3509" s="259">
        <v>1</v>
      </c>
      <c r="P3509" s="259" t="s">
        <v>5304</v>
      </c>
      <c r="Q3509" s="259" t="s">
        <v>5305</v>
      </c>
    </row>
    <row r="3510" spans="1:17" ht="21.75" customHeight="1">
      <c r="A3510" s="301" t="s">
        <v>5304</v>
      </c>
      <c r="B3510" s="301" t="s">
        <v>5305</v>
      </c>
      <c r="C3510" s="316" t="s">
        <v>9552</v>
      </c>
      <c r="D3510" s="465" t="s">
        <v>3731</v>
      </c>
      <c r="E3510" s="465" t="s">
        <v>700</v>
      </c>
      <c r="F3510" s="469" t="str">
        <f t="shared" si="108"/>
        <v>CH</v>
      </c>
      <c r="G3510" s="260">
        <v>0</v>
      </c>
      <c r="H3510" s="260">
        <v>0.25537982790239999</v>
      </c>
      <c r="I3510" s="260">
        <v>3.2233311360000002E-4</v>
      </c>
      <c r="J3510" s="260">
        <v>14.6890701736297</v>
      </c>
      <c r="K3510" s="260">
        <v>14.9447723359084</v>
      </c>
      <c r="L3510" s="301" t="str">
        <f t="shared" si="109"/>
        <v/>
      </c>
      <c r="M3510" s="459">
        <f>IFERROR((Tableau1[[#This Row],[Scope 1
(kg CO2-eq)]]+Tableau1[[#This Row],[Scope 2 energy
(kg CO2-eq)]]+Tableau1[[#This Row],[Scope 2 Infrastructure
(kg CO2-eq)]])/Tableau1[[#This Row],[Total CO2-emissions
(kg CO2-eq)
for scope 3 use ]],"")</f>
        <v>1.7109806377017485E-2</v>
      </c>
      <c r="N3510" s="436" t="s">
        <v>3731</v>
      </c>
      <c r="O3510" s="259">
        <v>1</v>
      </c>
      <c r="P3510" s="259" t="s">
        <v>5304</v>
      </c>
      <c r="Q3510" s="259" t="s">
        <v>5305</v>
      </c>
    </row>
    <row r="3511" spans="1:17" ht="21.75" customHeight="1">
      <c r="A3511" s="301" t="s">
        <v>5304</v>
      </c>
      <c r="B3511" s="301" t="s">
        <v>5305</v>
      </c>
      <c r="C3511" s="316" t="s">
        <v>9553</v>
      </c>
      <c r="D3511" s="465" t="s">
        <v>3731</v>
      </c>
      <c r="E3511" s="465" t="s">
        <v>700</v>
      </c>
      <c r="F3511" s="469" t="str">
        <f t="shared" si="108"/>
        <v>CH</v>
      </c>
      <c r="G3511" s="260">
        <v>0</v>
      </c>
      <c r="H3511" s="260">
        <v>0</v>
      </c>
      <c r="I3511" s="260">
        <v>0</v>
      </c>
      <c r="J3511" s="260">
        <v>15.9052885844697</v>
      </c>
      <c r="K3511" s="260">
        <v>15.905288659275</v>
      </c>
      <c r="L3511" s="301" t="str">
        <f t="shared" si="109"/>
        <v/>
      </c>
      <c r="M3511" s="459">
        <f>IFERROR((Tableau1[[#This Row],[Scope 1
(kg CO2-eq)]]+Tableau1[[#This Row],[Scope 2 energy
(kg CO2-eq)]]+Tableau1[[#This Row],[Scope 2 Infrastructure
(kg CO2-eq)]])/Tableau1[[#This Row],[Total CO2-emissions
(kg CO2-eq)
for scope 3 use ]],"")</f>
        <v>0</v>
      </c>
      <c r="N3511" s="436" t="s">
        <v>3731</v>
      </c>
      <c r="O3511" s="259">
        <v>1</v>
      </c>
      <c r="P3511" s="259" t="s">
        <v>5304</v>
      </c>
      <c r="Q3511" s="259" t="s">
        <v>5305</v>
      </c>
    </row>
    <row r="3512" spans="1:17" ht="21.75" customHeight="1">
      <c r="A3512" s="301" t="s">
        <v>5304</v>
      </c>
      <c r="B3512" s="301" t="s">
        <v>5305</v>
      </c>
      <c r="C3512" s="316" t="s">
        <v>9554</v>
      </c>
      <c r="D3512" s="465" t="s">
        <v>3731</v>
      </c>
      <c r="E3512" s="465" t="s">
        <v>700</v>
      </c>
      <c r="F3512" s="469" t="str">
        <f t="shared" si="108"/>
        <v>CH</v>
      </c>
      <c r="G3512" s="260">
        <v>0</v>
      </c>
      <c r="H3512" s="260">
        <v>0</v>
      </c>
      <c r="I3512" s="260">
        <v>0</v>
      </c>
      <c r="J3512" s="260">
        <v>15.6209251917748</v>
      </c>
      <c r="K3512" s="260">
        <v>15.6209255179318</v>
      </c>
      <c r="L3512" s="301" t="str">
        <f t="shared" si="109"/>
        <v/>
      </c>
      <c r="M3512" s="459">
        <f>IFERROR((Tableau1[[#This Row],[Scope 1
(kg CO2-eq)]]+Tableau1[[#This Row],[Scope 2 energy
(kg CO2-eq)]]+Tableau1[[#This Row],[Scope 2 Infrastructure
(kg CO2-eq)]])/Tableau1[[#This Row],[Total CO2-emissions
(kg CO2-eq)
for scope 3 use ]],"")</f>
        <v>0</v>
      </c>
      <c r="N3512" s="436" t="s">
        <v>3731</v>
      </c>
      <c r="O3512" s="259">
        <v>1</v>
      </c>
      <c r="P3512" s="259" t="s">
        <v>5304</v>
      </c>
      <c r="Q3512" s="259" t="s">
        <v>5305</v>
      </c>
    </row>
    <row r="3513" spans="1:17" ht="21.75" customHeight="1">
      <c r="A3513" s="301" t="s">
        <v>5304</v>
      </c>
      <c r="B3513" s="301" t="s">
        <v>5305</v>
      </c>
      <c r="C3513" s="316" t="s">
        <v>9555</v>
      </c>
      <c r="D3513" s="465" t="s">
        <v>3731</v>
      </c>
      <c r="E3513" s="465" t="s">
        <v>700</v>
      </c>
      <c r="F3513" s="469" t="str">
        <f t="shared" si="108"/>
        <v>CH</v>
      </c>
      <c r="G3513" s="260">
        <v>0</v>
      </c>
      <c r="H3513" s="260">
        <v>0</v>
      </c>
      <c r="I3513" s="260">
        <v>0</v>
      </c>
      <c r="J3513" s="260">
        <v>8.4887738590583108</v>
      </c>
      <c r="K3513" s="260">
        <v>8.4887738587198598</v>
      </c>
      <c r="L3513" s="301" t="str">
        <f t="shared" si="109"/>
        <v/>
      </c>
      <c r="M3513" s="459">
        <f>IFERROR((Tableau1[[#This Row],[Scope 1
(kg CO2-eq)]]+Tableau1[[#This Row],[Scope 2 energy
(kg CO2-eq)]]+Tableau1[[#This Row],[Scope 2 Infrastructure
(kg CO2-eq)]])/Tableau1[[#This Row],[Total CO2-emissions
(kg CO2-eq)
for scope 3 use ]],"")</f>
        <v>0</v>
      </c>
      <c r="N3513" s="436" t="s">
        <v>3731</v>
      </c>
      <c r="O3513" s="259">
        <v>1</v>
      </c>
      <c r="P3513" s="259" t="s">
        <v>5304</v>
      </c>
      <c r="Q3513" s="259" t="s">
        <v>5305</v>
      </c>
    </row>
    <row r="3514" spans="1:17" ht="21.75" customHeight="1">
      <c r="A3514" s="301" t="s">
        <v>5304</v>
      </c>
      <c r="B3514" s="301" t="s">
        <v>5305</v>
      </c>
      <c r="C3514" s="316" t="s">
        <v>9556</v>
      </c>
      <c r="D3514" s="465" t="s">
        <v>3731</v>
      </c>
      <c r="E3514" s="465" t="s">
        <v>700</v>
      </c>
      <c r="F3514" s="469" t="str">
        <f t="shared" si="108"/>
        <v>CH</v>
      </c>
      <c r="G3514" s="260">
        <v>0</v>
      </c>
      <c r="H3514" s="260">
        <v>2.9559112215728001</v>
      </c>
      <c r="I3514" s="260">
        <v>3.3828295735999999E-3</v>
      </c>
      <c r="J3514" s="260">
        <v>3.0117874005156602</v>
      </c>
      <c r="K3514" s="260">
        <v>5.9710814480368297</v>
      </c>
      <c r="L3514" s="301" t="str">
        <f t="shared" si="109"/>
        <v/>
      </c>
      <c r="M3514" s="459">
        <f>IFERROR((Tableau1[[#This Row],[Scope 1
(kg CO2-eq)]]+Tableau1[[#This Row],[Scope 2 energy
(kg CO2-eq)]]+Tableau1[[#This Row],[Scope 2 Infrastructure
(kg CO2-eq)]])/Tableau1[[#This Row],[Total CO2-emissions
(kg CO2-eq)
for scope 3 use ]],"")</f>
        <v>0.4956043686390102</v>
      </c>
      <c r="N3514" s="436" t="s">
        <v>3731</v>
      </c>
      <c r="O3514" s="259">
        <v>1</v>
      </c>
      <c r="P3514" s="259" t="s">
        <v>5304</v>
      </c>
      <c r="Q3514" s="259" t="s">
        <v>5305</v>
      </c>
    </row>
    <row r="3515" spans="1:17" ht="21.75" customHeight="1">
      <c r="A3515" s="301" t="s">
        <v>5304</v>
      </c>
      <c r="B3515" s="301" t="s">
        <v>5305</v>
      </c>
      <c r="C3515" s="316" t="s">
        <v>9557</v>
      </c>
      <c r="D3515" s="465" t="s">
        <v>3731</v>
      </c>
      <c r="E3515" s="465" t="s">
        <v>700</v>
      </c>
      <c r="F3515" s="469" t="str">
        <f t="shared" si="108"/>
        <v>CH</v>
      </c>
      <c r="G3515" s="260">
        <v>0</v>
      </c>
      <c r="H3515" s="260">
        <v>0.58216481187000002</v>
      </c>
      <c r="I3515" s="260">
        <v>2.4019857309600001E-2</v>
      </c>
      <c r="J3515" s="260">
        <v>2.7878047488170798</v>
      </c>
      <c r="K3515" s="260">
        <v>3.3939894192168301</v>
      </c>
      <c r="L3515" s="301" t="str">
        <f t="shared" si="109"/>
        <v/>
      </c>
      <c r="M3515" s="459">
        <f>IFERROR((Tableau1[[#This Row],[Scope 1
(kg CO2-eq)]]+Tableau1[[#This Row],[Scope 2 energy
(kg CO2-eq)]]+Tableau1[[#This Row],[Scope 2 Infrastructure
(kg CO2-eq)]])/Tableau1[[#This Row],[Total CO2-emissions
(kg CO2-eq)
for scope 3 use ]],"")</f>
        <v>0.17860535031351935</v>
      </c>
      <c r="N3515" s="436" t="s">
        <v>3731</v>
      </c>
      <c r="O3515" s="259">
        <v>1</v>
      </c>
      <c r="P3515" s="259" t="s">
        <v>5304</v>
      </c>
      <c r="Q3515" s="259" t="s">
        <v>5305</v>
      </c>
    </row>
    <row r="3516" spans="1:17" ht="21.75" customHeight="1">
      <c r="A3516" s="301" t="s">
        <v>5304</v>
      </c>
      <c r="B3516" s="301" t="s">
        <v>5305</v>
      </c>
      <c r="C3516" s="316" t="s">
        <v>9558</v>
      </c>
      <c r="D3516" s="465" t="s">
        <v>3731</v>
      </c>
      <c r="E3516" s="465" t="s">
        <v>700</v>
      </c>
      <c r="F3516" s="469" t="str">
        <f t="shared" si="108"/>
        <v>CH</v>
      </c>
      <c r="G3516" s="260">
        <v>0</v>
      </c>
      <c r="H3516" s="260">
        <v>0.58216481187000002</v>
      </c>
      <c r="I3516" s="260">
        <v>2.4019857309600001E-2</v>
      </c>
      <c r="J3516" s="260">
        <v>2.7878047488170798</v>
      </c>
      <c r="K3516" s="260">
        <v>3.3939894192168301</v>
      </c>
      <c r="L3516" s="301" t="str">
        <f t="shared" si="109"/>
        <v/>
      </c>
      <c r="M3516" s="459">
        <f>IFERROR((Tableau1[[#This Row],[Scope 1
(kg CO2-eq)]]+Tableau1[[#This Row],[Scope 2 energy
(kg CO2-eq)]]+Tableau1[[#This Row],[Scope 2 Infrastructure
(kg CO2-eq)]])/Tableau1[[#This Row],[Total CO2-emissions
(kg CO2-eq)
for scope 3 use ]],"")</f>
        <v>0.17860535031351935</v>
      </c>
      <c r="N3516" s="436" t="s">
        <v>3731</v>
      </c>
      <c r="O3516" s="259">
        <v>1</v>
      </c>
      <c r="P3516" s="259" t="s">
        <v>5304</v>
      </c>
      <c r="Q3516" s="259" t="s">
        <v>5305</v>
      </c>
    </row>
    <row r="3517" spans="1:17" ht="21.75" customHeight="1">
      <c r="A3517" s="301" t="s">
        <v>5304</v>
      </c>
      <c r="B3517" s="301" t="s">
        <v>5305</v>
      </c>
      <c r="C3517" s="316" t="s">
        <v>9559</v>
      </c>
      <c r="D3517" s="465" t="s">
        <v>3731</v>
      </c>
      <c r="E3517" s="465" t="s">
        <v>700</v>
      </c>
      <c r="F3517" s="469" t="str">
        <f t="shared" si="108"/>
        <v>CH</v>
      </c>
      <c r="G3517" s="260">
        <v>0</v>
      </c>
      <c r="H3517" s="260">
        <v>4.4287813991179998</v>
      </c>
      <c r="I3517" s="260">
        <v>3.7220013978800003E-2</v>
      </c>
      <c r="J3517" s="260">
        <v>6.5291716880558903</v>
      </c>
      <c r="K3517" s="260">
        <v>10.995173093279901</v>
      </c>
      <c r="L3517" s="301" t="str">
        <f t="shared" si="109"/>
        <v/>
      </c>
      <c r="M3517" s="459">
        <f>IFERROR((Tableau1[[#This Row],[Scope 1
(kg CO2-eq)]]+Tableau1[[#This Row],[Scope 2 energy
(kg CO2-eq)]]+Tableau1[[#This Row],[Scope 2 Infrastructure
(kg CO2-eq)]])/Tableau1[[#This Row],[Total CO2-emissions
(kg CO2-eq)
for scope 3 use ]],"")</f>
        <v>0.40617836346990832</v>
      </c>
      <c r="N3517" s="436" t="s">
        <v>3731</v>
      </c>
      <c r="O3517" s="259">
        <v>1</v>
      </c>
      <c r="P3517" s="259" t="s">
        <v>5304</v>
      </c>
      <c r="Q3517" s="259" t="s">
        <v>5305</v>
      </c>
    </row>
    <row r="3518" spans="1:17" ht="21.75" customHeight="1">
      <c r="A3518" s="301" t="s">
        <v>5304</v>
      </c>
      <c r="B3518" s="301" t="s">
        <v>5305</v>
      </c>
      <c r="C3518" s="316" t="s">
        <v>9560</v>
      </c>
      <c r="D3518" s="465" t="s">
        <v>3731</v>
      </c>
      <c r="E3518" s="465" t="s">
        <v>700</v>
      </c>
      <c r="F3518" s="469" t="str">
        <f t="shared" si="108"/>
        <v>CH</v>
      </c>
      <c r="G3518" s="260">
        <v>0</v>
      </c>
      <c r="H3518" s="260">
        <v>0.58323520462279999</v>
      </c>
      <c r="I3518" s="260">
        <v>1.2116026152199999E-2</v>
      </c>
      <c r="J3518" s="260">
        <v>5.3991566756164104</v>
      </c>
      <c r="K3518" s="260">
        <v>5.9945079055377199</v>
      </c>
      <c r="L3518" s="301" t="str">
        <f t="shared" si="109"/>
        <v/>
      </c>
      <c r="M3518" s="459">
        <f>IFERROR((Tableau1[[#This Row],[Scope 1
(kg CO2-eq)]]+Tableau1[[#This Row],[Scope 2 energy
(kg CO2-eq)]]+Tableau1[[#This Row],[Scope 2 Infrastructure
(kg CO2-eq)]])/Tableau1[[#This Row],[Total CO2-emissions
(kg CO2-eq)
for scope 3 use ]],"")</f>
        <v>9.9316114042491313E-2</v>
      </c>
      <c r="N3518" s="436" t="s">
        <v>3731</v>
      </c>
      <c r="O3518" s="259">
        <v>1</v>
      </c>
      <c r="P3518" s="259" t="s">
        <v>5304</v>
      </c>
      <c r="Q3518" s="259" t="s">
        <v>5305</v>
      </c>
    </row>
    <row r="3519" spans="1:17" ht="21.75" customHeight="1">
      <c r="A3519" s="301" t="s">
        <v>5304</v>
      </c>
      <c r="B3519" s="301" t="s">
        <v>5305</v>
      </c>
      <c r="C3519" s="316" t="s">
        <v>9561</v>
      </c>
      <c r="D3519" s="465" t="s">
        <v>3731</v>
      </c>
      <c r="E3519" s="465" t="s">
        <v>700</v>
      </c>
      <c r="F3519" s="469" t="str">
        <f t="shared" si="108"/>
        <v>CH</v>
      </c>
      <c r="G3519" s="260">
        <v>0</v>
      </c>
      <c r="H3519" s="260">
        <v>1.3273147725604799</v>
      </c>
      <c r="I3519" s="260">
        <v>2.3420540393639999E-2</v>
      </c>
      <c r="J3519" s="260">
        <v>6.4602178365558096</v>
      </c>
      <c r="K3519" s="260">
        <v>7.8109531460159696</v>
      </c>
      <c r="L3519" s="301" t="str">
        <f t="shared" si="109"/>
        <v/>
      </c>
      <c r="M3519" s="459">
        <f>IFERROR((Tableau1[[#This Row],[Scope 1
(kg CO2-eq)]]+Tableau1[[#This Row],[Scope 2 energy
(kg CO2-eq)]]+Tableau1[[#This Row],[Scope 2 Infrastructure
(kg CO2-eq)]])/Tableau1[[#This Row],[Total CO2-emissions
(kg CO2-eq)
for scope 3 use ]],"")</f>
        <v>0.17292835940810525</v>
      </c>
      <c r="N3519" s="436" t="s">
        <v>3731</v>
      </c>
      <c r="O3519" s="259">
        <v>1</v>
      </c>
      <c r="P3519" s="259" t="s">
        <v>5304</v>
      </c>
      <c r="Q3519" s="259" t="s">
        <v>5305</v>
      </c>
    </row>
    <row r="3520" spans="1:17" ht="21.75" customHeight="1">
      <c r="A3520" s="301" t="s">
        <v>5304</v>
      </c>
      <c r="B3520" s="301" t="s">
        <v>5305</v>
      </c>
      <c r="C3520" s="316" t="s">
        <v>9562</v>
      </c>
      <c r="D3520" s="465" t="s">
        <v>3731</v>
      </c>
      <c r="E3520" s="465" t="s">
        <v>700</v>
      </c>
      <c r="F3520" s="469" t="str">
        <f t="shared" si="108"/>
        <v>CH</v>
      </c>
      <c r="G3520" s="260">
        <v>0</v>
      </c>
      <c r="H3520" s="260">
        <v>1.3273147725604799</v>
      </c>
      <c r="I3520" s="260">
        <v>2.3420540393639999E-2</v>
      </c>
      <c r="J3520" s="260">
        <v>6.4602178365558096</v>
      </c>
      <c r="K3520" s="260">
        <v>7.8109531460159696</v>
      </c>
      <c r="L3520" s="301" t="str">
        <f t="shared" si="109"/>
        <v/>
      </c>
      <c r="M3520" s="459">
        <f>IFERROR((Tableau1[[#This Row],[Scope 1
(kg CO2-eq)]]+Tableau1[[#This Row],[Scope 2 energy
(kg CO2-eq)]]+Tableau1[[#This Row],[Scope 2 Infrastructure
(kg CO2-eq)]])/Tableau1[[#This Row],[Total CO2-emissions
(kg CO2-eq)
for scope 3 use ]],"")</f>
        <v>0.17292835940810525</v>
      </c>
      <c r="N3520" s="436" t="s">
        <v>3731</v>
      </c>
      <c r="O3520" s="259">
        <v>1</v>
      </c>
      <c r="P3520" s="259" t="s">
        <v>5304</v>
      </c>
      <c r="Q3520" s="259" t="s">
        <v>5305</v>
      </c>
    </row>
    <row r="3521" spans="1:17" ht="21.75" customHeight="1">
      <c r="A3521" s="301" t="s">
        <v>5304</v>
      </c>
      <c r="B3521" s="301" t="s">
        <v>5305</v>
      </c>
      <c r="C3521" s="316" t="s">
        <v>9563</v>
      </c>
      <c r="D3521" s="465" t="s">
        <v>3731</v>
      </c>
      <c r="E3521" s="465" t="s">
        <v>700</v>
      </c>
      <c r="F3521" s="469" t="str">
        <f t="shared" si="108"/>
        <v>CH</v>
      </c>
      <c r="G3521" s="260">
        <v>0</v>
      </c>
      <c r="H3521" s="260">
        <v>2.7247004207916001</v>
      </c>
      <c r="I3521" s="260">
        <v>2.0243949606000001E-2</v>
      </c>
      <c r="J3521" s="260">
        <v>4.87213885325614</v>
      </c>
      <c r="K3521" s="260">
        <v>7.6170832159561996</v>
      </c>
      <c r="L3521" s="301" t="str">
        <f t="shared" si="109"/>
        <v/>
      </c>
      <c r="M3521" s="459">
        <f>IFERROR((Tableau1[[#This Row],[Scope 1
(kg CO2-eq)]]+Tableau1[[#This Row],[Scope 2 energy
(kg CO2-eq)]]+Tableau1[[#This Row],[Scope 2 Infrastructure
(kg CO2-eq)]])/Tableau1[[#This Row],[Total CO2-emissions
(kg CO2-eq)
for scope 3 use ]],"")</f>
        <v>0.3603668612478218</v>
      </c>
      <c r="N3521" s="436" t="s">
        <v>3731</v>
      </c>
      <c r="O3521" s="259">
        <v>1</v>
      </c>
      <c r="P3521" s="259" t="s">
        <v>5304</v>
      </c>
      <c r="Q3521" s="259" t="s">
        <v>5305</v>
      </c>
    </row>
    <row r="3522" spans="1:17" ht="21.75" customHeight="1">
      <c r="A3522" s="301" t="s">
        <v>5304</v>
      </c>
      <c r="B3522" s="301" t="s">
        <v>5305</v>
      </c>
      <c r="C3522" s="316" t="s">
        <v>9564</v>
      </c>
      <c r="D3522" s="465" t="s">
        <v>3731</v>
      </c>
      <c r="E3522" s="465" t="s">
        <v>700</v>
      </c>
      <c r="F3522" s="469" t="str">
        <f t="shared" ref="F3522:F3585" si="110">IF(ISNUMBER(SEARCH("{CH}", C3522)), "CH", "other")</f>
        <v>CH</v>
      </c>
      <c r="G3522" s="260">
        <v>0</v>
      </c>
      <c r="H3522" s="260">
        <v>2.7247004207916001</v>
      </c>
      <c r="I3522" s="260">
        <v>2.0243949606000001E-2</v>
      </c>
      <c r="J3522" s="260">
        <v>4.87213885325614</v>
      </c>
      <c r="K3522" s="260">
        <v>7.6170832159561996</v>
      </c>
      <c r="L3522" s="301" t="str">
        <f t="shared" ref="L3522:L3585" si="111">IF(N3522="MJ", K3522*3.6, IF(N3522="m", K3522*1000, ""))</f>
        <v/>
      </c>
      <c r="M3522" s="459">
        <f>IFERROR((Tableau1[[#This Row],[Scope 1
(kg CO2-eq)]]+Tableau1[[#This Row],[Scope 2 energy
(kg CO2-eq)]]+Tableau1[[#This Row],[Scope 2 Infrastructure
(kg CO2-eq)]])/Tableau1[[#This Row],[Total CO2-emissions
(kg CO2-eq)
for scope 3 use ]],"")</f>
        <v>0.3603668612478218</v>
      </c>
      <c r="N3522" s="436" t="s">
        <v>3731</v>
      </c>
      <c r="O3522" s="259">
        <v>1</v>
      </c>
      <c r="P3522" s="259" t="s">
        <v>5304</v>
      </c>
      <c r="Q3522" s="259" t="s">
        <v>5305</v>
      </c>
    </row>
    <row r="3523" spans="1:17" ht="21.75" customHeight="1">
      <c r="A3523" s="301" t="s">
        <v>5304</v>
      </c>
      <c r="B3523" s="301" t="s">
        <v>5305</v>
      </c>
      <c r="C3523" s="316" t="s">
        <v>9565</v>
      </c>
      <c r="D3523" s="465" t="s">
        <v>3731</v>
      </c>
      <c r="E3523" s="465" t="s">
        <v>700</v>
      </c>
      <c r="F3523" s="469" t="str">
        <f t="shared" si="110"/>
        <v>CH</v>
      </c>
      <c r="G3523" s="260">
        <v>0</v>
      </c>
      <c r="H3523" s="260">
        <v>0</v>
      </c>
      <c r="I3523" s="260">
        <v>0</v>
      </c>
      <c r="J3523" s="260">
        <v>5.89605545809418</v>
      </c>
      <c r="K3523" s="260">
        <v>5.8960554590970098</v>
      </c>
      <c r="L3523" s="301" t="str">
        <f t="shared" si="111"/>
        <v/>
      </c>
      <c r="M3523" s="459">
        <f>IFERROR((Tableau1[[#This Row],[Scope 1
(kg CO2-eq)]]+Tableau1[[#This Row],[Scope 2 energy
(kg CO2-eq)]]+Tableau1[[#This Row],[Scope 2 Infrastructure
(kg CO2-eq)]])/Tableau1[[#This Row],[Total CO2-emissions
(kg CO2-eq)
for scope 3 use ]],"")</f>
        <v>0</v>
      </c>
      <c r="N3523" s="436" t="s">
        <v>3731</v>
      </c>
      <c r="O3523" s="259">
        <v>1</v>
      </c>
      <c r="P3523" s="259" t="s">
        <v>5304</v>
      </c>
      <c r="Q3523" s="259" t="s">
        <v>5305</v>
      </c>
    </row>
    <row r="3524" spans="1:17" ht="21.75" customHeight="1">
      <c r="A3524" s="301" t="s">
        <v>5304</v>
      </c>
      <c r="B3524" s="301" t="s">
        <v>5305</v>
      </c>
      <c r="C3524" s="316" t="s">
        <v>9566</v>
      </c>
      <c r="D3524" s="465" t="s">
        <v>3731</v>
      </c>
      <c r="E3524" s="465" t="s">
        <v>700</v>
      </c>
      <c r="F3524" s="469" t="str">
        <f t="shared" si="110"/>
        <v>CH</v>
      </c>
      <c r="G3524" s="260">
        <v>0</v>
      </c>
      <c r="H3524" s="260">
        <v>2.7096420590000001</v>
      </c>
      <c r="I3524" s="260">
        <v>0.15903803678</v>
      </c>
      <c r="J3524" s="260">
        <v>5.34314847862957</v>
      </c>
      <c r="K3524" s="260">
        <v>8.2118285519096599</v>
      </c>
      <c r="L3524" s="301" t="str">
        <f t="shared" si="111"/>
        <v/>
      </c>
      <c r="M3524" s="459">
        <f>IFERROR((Tableau1[[#This Row],[Scope 1
(kg CO2-eq)]]+Tableau1[[#This Row],[Scope 2 energy
(kg CO2-eq)]]+Tableau1[[#This Row],[Scope 2 Infrastructure
(kg CO2-eq)]])/Tableau1[[#This Row],[Total CO2-emissions
(kg CO2-eq)
for scope 3 use ]],"")</f>
        <v>0.3493351179516393</v>
      </c>
      <c r="N3524" s="436" t="s">
        <v>3731</v>
      </c>
      <c r="O3524" s="259">
        <v>1</v>
      </c>
      <c r="P3524" s="259" t="s">
        <v>5304</v>
      </c>
      <c r="Q3524" s="259" t="s">
        <v>5305</v>
      </c>
    </row>
    <row r="3525" spans="1:17" ht="21.75" customHeight="1">
      <c r="A3525" s="301" t="s">
        <v>5304</v>
      </c>
      <c r="B3525" s="301" t="s">
        <v>5305</v>
      </c>
      <c r="C3525" s="316" t="s">
        <v>9567</v>
      </c>
      <c r="D3525" s="465" t="s">
        <v>3731</v>
      </c>
      <c r="E3525" s="465" t="s">
        <v>700</v>
      </c>
      <c r="F3525" s="469" t="str">
        <f t="shared" si="110"/>
        <v>CH</v>
      </c>
      <c r="G3525" s="260">
        <v>0</v>
      </c>
      <c r="H3525" s="260">
        <v>0.35883512064</v>
      </c>
      <c r="I3525" s="260">
        <v>1.9595635200000002E-3</v>
      </c>
      <c r="J3525" s="260">
        <v>15.827427302628999</v>
      </c>
      <c r="K3525" s="260">
        <v>16.188222046440401</v>
      </c>
      <c r="L3525" s="301" t="str">
        <f t="shared" si="111"/>
        <v/>
      </c>
      <c r="M3525" s="459">
        <f>IFERROR((Tableau1[[#This Row],[Scope 1
(kg CO2-eq)]]+Tableau1[[#This Row],[Scope 2 energy
(kg CO2-eq)]]+Tableau1[[#This Row],[Scope 2 Infrastructure
(kg CO2-eq)]])/Tableau1[[#This Row],[Total CO2-emissions
(kg CO2-eq)
for scope 3 use ]],"")</f>
        <v>2.2287480559937987E-2</v>
      </c>
      <c r="N3525" s="436" t="s">
        <v>3731</v>
      </c>
      <c r="O3525" s="259">
        <v>1</v>
      </c>
      <c r="P3525" s="259" t="s">
        <v>5304</v>
      </c>
      <c r="Q3525" s="259" t="s">
        <v>5305</v>
      </c>
    </row>
    <row r="3526" spans="1:17" ht="21.75" customHeight="1">
      <c r="A3526" s="301" t="s">
        <v>5304</v>
      </c>
      <c r="B3526" s="301" t="s">
        <v>5305</v>
      </c>
      <c r="C3526" s="316" t="s">
        <v>9568</v>
      </c>
      <c r="D3526" s="465" t="s">
        <v>3731</v>
      </c>
      <c r="E3526" s="465" t="s">
        <v>700</v>
      </c>
      <c r="F3526" s="469" t="str">
        <f t="shared" si="110"/>
        <v>CH</v>
      </c>
      <c r="G3526" s="260">
        <v>0</v>
      </c>
      <c r="H3526" s="260">
        <v>0.54628465381439995</v>
      </c>
      <c r="I3526" s="260">
        <v>1.13343846216E-2</v>
      </c>
      <c r="J3526" s="260">
        <v>9.9166001728176099</v>
      </c>
      <c r="K3526" s="260">
        <v>10.4742192097914</v>
      </c>
      <c r="L3526" s="301" t="str">
        <f t="shared" si="111"/>
        <v/>
      </c>
      <c r="M3526" s="459">
        <f>IFERROR((Tableau1[[#This Row],[Scope 1
(kg CO2-eq)]]+Tableau1[[#This Row],[Scope 2 energy
(kg CO2-eq)]]+Tableau1[[#This Row],[Scope 2 Infrastructure
(kg CO2-eq)]])/Tableau1[[#This Row],[Total CO2-emissions
(kg CO2-eq)
for scope 3 use ]],"")</f>
        <v>5.32372893164898E-2</v>
      </c>
      <c r="N3526" s="436" t="s">
        <v>3731</v>
      </c>
      <c r="O3526" s="259">
        <v>1</v>
      </c>
      <c r="P3526" s="259" t="s">
        <v>5304</v>
      </c>
      <c r="Q3526" s="259" t="s">
        <v>5305</v>
      </c>
    </row>
    <row r="3527" spans="1:17" ht="21.75" customHeight="1">
      <c r="A3527" s="301" t="s">
        <v>5304</v>
      </c>
      <c r="B3527" s="301" t="s">
        <v>5305</v>
      </c>
      <c r="C3527" s="316" t="s">
        <v>9569</v>
      </c>
      <c r="D3527" s="465" t="s">
        <v>3731</v>
      </c>
      <c r="E3527" s="465" t="s">
        <v>700</v>
      </c>
      <c r="F3527" s="469" t="str">
        <f t="shared" si="110"/>
        <v>CH</v>
      </c>
      <c r="G3527" s="260">
        <v>7.6059999999999999</v>
      </c>
      <c r="H3527" s="260">
        <v>3.3587739382435999</v>
      </c>
      <c r="I3527" s="260">
        <v>2.3214637767999999E-3</v>
      </c>
      <c r="J3527" s="260">
        <v>1.8912306400863699</v>
      </c>
      <c r="K3527" s="260">
        <v>12.8583260539072</v>
      </c>
      <c r="L3527" s="301" t="str">
        <f t="shared" si="111"/>
        <v/>
      </c>
      <c r="M3527" s="459">
        <f>IFERROR((Tableau1[[#This Row],[Scope 1
(kg CO2-eq)]]+Tableau1[[#This Row],[Scope 2 energy
(kg CO2-eq)]]+Tableau1[[#This Row],[Scope 2 Infrastructure
(kg CO2-eq)]])/Tableau1[[#This Row],[Total CO2-emissions
(kg CO2-eq)
for scope 3 use ]],"")</f>
        <v>0.85291781807694</v>
      </c>
      <c r="N3527" s="436" t="s">
        <v>3731</v>
      </c>
      <c r="O3527" s="259">
        <v>1</v>
      </c>
      <c r="P3527" s="259" t="s">
        <v>5304</v>
      </c>
      <c r="Q3527" s="259" t="s">
        <v>5305</v>
      </c>
    </row>
    <row r="3528" spans="1:17" ht="21.75" customHeight="1">
      <c r="A3528" s="301" t="s">
        <v>5155</v>
      </c>
      <c r="B3528" s="301" t="s">
        <v>5222</v>
      </c>
      <c r="C3528" s="316" t="s">
        <v>9570</v>
      </c>
      <c r="D3528" s="465" t="s">
        <v>3730</v>
      </c>
      <c r="E3528" s="465" t="s">
        <v>6091</v>
      </c>
      <c r="F3528" s="469" t="str">
        <f t="shared" si="110"/>
        <v>other</v>
      </c>
      <c r="G3528" s="260">
        <v>21.9294923</v>
      </c>
      <c r="H3528" s="260">
        <v>0</v>
      </c>
      <c r="I3528" s="260">
        <v>0</v>
      </c>
      <c r="J3528" s="260">
        <v>0.57108288577460087</v>
      </c>
      <c r="K3528" s="260">
        <v>22.5005751876866</v>
      </c>
      <c r="L3528" s="301" t="str">
        <f t="shared" si="111"/>
        <v/>
      </c>
      <c r="M3528" s="459">
        <f>IFERROR((Tableau1[[#This Row],[Scope 1
(kg CO2-eq)]]+Tableau1[[#This Row],[Scope 2 energy
(kg CO2-eq)]]+Tableau1[[#This Row],[Scope 2 Infrastructure
(kg CO2-eq)]])/Tableau1[[#This Row],[Total CO2-emissions
(kg CO2-eq)
for scope 3 use ]],"")</f>
        <v>0.97461918715752993</v>
      </c>
      <c r="N3528" s="436" t="s">
        <v>3730</v>
      </c>
      <c r="O3528" s="259">
        <v>1</v>
      </c>
      <c r="P3528" s="259" t="s">
        <v>5155</v>
      </c>
      <c r="Q3528" s="259" t="s">
        <v>5222</v>
      </c>
    </row>
    <row r="3529" spans="1:17" ht="21.75" customHeight="1">
      <c r="A3529" s="301" t="s">
        <v>5129</v>
      </c>
      <c r="B3529" s="301" t="s">
        <v>5154</v>
      </c>
      <c r="C3529" s="316" t="s">
        <v>9571</v>
      </c>
      <c r="D3529" s="465" t="s">
        <v>3730</v>
      </c>
      <c r="E3529" s="465" t="s">
        <v>6091</v>
      </c>
      <c r="F3529" s="469" t="str">
        <f t="shared" si="110"/>
        <v>other</v>
      </c>
      <c r="G3529" s="260">
        <v>0</v>
      </c>
      <c r="H3529" s="260">
        <v>7.4996379403200004</v>
      </c>
      <c r="I3529" s="260">
        <v>9.4658284800000006E-3</v>
      </c>
      <c r="J3529" s="260">
        <v>3.2852586744232601</v>
      </c>
      <c r="K3529" s="260">
        <v>10.7943624312369</v>
      </c>
      <c r="L3529" s="301" t="str">
        <f t="shared" si="111"/>
        <v/>
      </c>
      <c r="M3529" s="459">
        <f>IFERROR((Tableau1[[#This Row],[Scope 1
(kg CO2-eq)]]+Tableau1[[#This Row],[Scope 2 energy
(kg CO2-eq)]]+Tableau1[[#This Row],[Scope 2 Infrastructure
(kg CO2-eq)]])/Tableau1[[#This Row],[Total CO2-emissions
(kg CO2-eq)
for scope 3 use ]],"")</f>
        <v>0.69565051355604246</v>
      </c>
      <c r="N3529" s="436" t="s">
        <v>3730</v>
      </c>
      <c r="O3529" s="259">
        <v>1</v>
      </c>
      <c r="P3529" s="259" t="s">
        <v>5129</v>
      </c>
      <c r="Q3529" s="259" t="s">
        <v>5154</v>
      </c>
    </row>
    <row r="3530" spans="1:17" ht="21.75" customHeight="1">
      <c r="A3530" s="301" t="s">
        <v>5129</v>
      </c>
      <c r="B3530" s="301" t="s">
        <v>5163</v>
      </c>
      <c r="C3530" s="316" t="s">
        <v>9572</v>
      </c>
      <c r="D3530" s="465" t="s">
        <v>3730</v>
      </c>
      <c r="E3530" s="465" t="s">
        <v>6101</v>
      </c>
      <c r="F3530" s="469" t="str">
        <f t="shared" si="110"/>
        <v>other</v>
      </c>
      <c r="G3530" s="260">
        <v>0</v>
      </c>
      <c r="H3530" s="260">
        <v>8.0382466885878801E-2</v>
      </c>
      <c r="I3530" s="260">
        <v>1.2748718594923601E-2</v>
      </c>
      <c r="J3530" s="260">
        <v>4.8262121228800997E-2</v>
      </c>
      <c r="K3530" s="260">
        <v>0.14139330683894499</v>
      </c>
      <c r="L3530" s="301" t="str">
        <f t="shared" si="111"/>
        <v/>
      </c>
      <c r="M3530" s="459">
        <f>IFERROR((Tableau1[[#This Row],[Scope 1
(kg CO2-eq)]]+Tableau1[[#This Row],[Scope 2 energy
(kg CO2-eq)]]+Tableau1[[#This Row],[Scope 2 Infrastructure
(kg CO2-eq)]])/Tableau1[[#This Row],[Total CO2-emissions
(kg CO2-eq)
for scope 3 use ]],"")</f>
        <v>0.65866756753121358</v>
      </c>
      <c r="N3530" s="436" t="s">
        <v>3730</v>
      </c>
      <c r="O3530" s="259">
        <v>1</v>
      </c>
      <c r="P3530" s="259" t="s">
        <v>5129</v>
      </c>
      <c r="Q3530" s="259" t="s">
        <v>5163</v>
      </c>
    </row>
    <row r="3531" spans="1:17" ht="21.75" customHeight="1">
      <c r="A3531" s="301" t="s">
        <v>5129</v>
      </c>
      <c r="B3531" s="301" t="s">
        <v>5212</v>
      </c>
      <c r="C3531" s="316" t="s">
        <v>9573</v>
      </c>
      <c r="D3531" s="465" t="s">
        <v>3730</v>
      </c>
      <c r="E3531" s="465" t="s">
        <v>6082</v>
      </c>
      <c r="F3531" s="469" t="str">
        <f t="shared" si="110"/>
        <v>other</v>
      </c>
      <c r="G3531" s="260">
        <v>0.125</v>
      </c>
      <c r="H3531" s="260">
        <v>0.3783434233072</v>
      </c>
      <c r="I3531" s="260">
        <v>8.5378060799999998E-5</v>
      </c>
      <c r="J3531" s="260">
        <v>0.603371505522042</v>
      </c>
      <c r="K3531" s="260">
        <v>1.1068003082359801</v>
      </c>
      <c r="L3531" s="301" t="str">
        <f t="shared" si="111"/>
        <v/>
      </c>
      <c r="M3531" s="459">
        <f>IFERROR((Tableau1[[#This Row],[Scope 1
(kg CO2-eq)]]+Tableau1[[#This Row],[Scope 2 energy
(kg CO2-eq)]]+Tableau1[[#This Row],[Scope 2 Infrastructure
(kg CO2-eq)]])/Tableau1[[#This Row],[Total CO2-emissions
(kg CO2-eq)
for scope 3 use ]],"")</f>
        <v>0.45485061543790639</v>
      </c>
      <c r="N3531" s="436" t="s">
        <v>3730</v>
      </c>
      <c r="O3531" s="259">
        <v>1</v>
      </c>
      <c r="P3531" s="259" t="s">
        <v>5129</v>
      </c>
      <c r="Q3531" s="259" t="s">
        <v>5212</v>
      </c>
    </row>
    <row r="3532" spans="1:17" ht="21.75" customHeight="1">
      <c r="A3532" s="301" t="s">
        <v>5129</v>
      </c>
      <c r="B3532" s="301" t="s">
        <v>5212</v>
      </c>
      <c r="C3532" s="316" t="s">
        <v>9574</v>
      </c>
      <c r="D3532" s="465" t="s">
        <v>3730</v>
      </c>
      <c r="E3532" s="465" t="s">
        <v>6091</v>
      </c>
      <c r="F3532" s="469" t="str">
        <f t="shared" si="110"/>
        <v>other</v>
      </c>
      <c r="G3532" s="260">
        <v>0</v>
      </c>
      <c r="H3532" s="260">
        <v>0</v>
      </c>
      <c r="I3532" s="260">
        <v>0</v>
      </c>
      <c r="J3532" s="260">
        <v>1.07555432788633</v>
      </c>
      <c r="K3532" s="260">
        <v>1.07555432809267</v>
      </c>
      <c r="L3532" s="301" t="str">
        <f t="shared" si="111"/>
        <v/>
      </c>
      <c r="M3532" s="459">
        <f>IFERROR((Tableau1[[#This Row],[Scope 1
(kg CO2-eq)]]+Tableau1[[#This Row],[Scope 2 energy
(kg CO2-eq)]]+Tableau1[[#This Row],[Scope 2 Infrastructure
(kg CO2-eq)]])/Tableau1[[#This Row],[Total CO2-emissions
(kg CO2-eq)
for scope 3 use ]],"")</f>
        <v>0</v>
      </c>
      <c r="N3532" s="436" t="s">
        <v>3730</v>
      </c>
      <c r="O3532" s="259">
        <v>1</v>
      </c>
      <c r="P3532" s="259" t="s">
        <v>5129</v>
      </c>
      <c r="Q3532" s="260" t="s">
        <v>5212</v>
      </c>
    </row>
    <row r="3533" spans="1:17" ht="21.75" customHeight="1">
      <c r="A3533" s="301" t="s">
        <v>5129</v>
      </c>
      <c r="B3533" s="301" t="s">
        <v>5212</v>
      </c>
      <c r="C3533" s="316" t="s">
        <v>9575</v>
      </c>
      <c r="D3533" s="465" t="s">
        <v>3730</v>
      </c>
      <c r="E3533" s="465" t="s">
        <v>6015</v>
      </c>
      <c r="F3533" s="469" t="str">
        <f t="shared" si="110"/>
        <v>other</v>
      </c>
      <c r="G3533" s="260">
        <v>0</v>
      </c>
      <c r="H3533" s="260">
        <v>0.3783434233072</v>
      </c>
      <c r="I3533" s="260">
        <v>8.5378060799999998E-5</v>
      </c>
      <c r="J3533" s="260">
        <v>0.67877470768739101</v>
      </c>
      <c r="K3533" s="260">
        <v>1.0572035140301901</v>
      </c>
      <c r="L3533" s="301" t="str">
        <f t="shared" si="111"/>
        <v/>
      </c>
      <c r="M3533" s="459">
        <f>IFERROR((Tableau1[[#This Row],[Scope 1
(kg CO2-eq)]]+Tableau1[[#This Row],[Scope 2 energy
(kg CO2-eq)]]+Tableau1[[#This Row],[Scope 2 Infrastructure
(kg CO2-eq)]])/Tableau1[[#This Row],[Total CO2-emissions
(kg CO2-eq)
for scope 3 use ]],"")</f>
        <v>0.35795265182706665</v>
      </c>
      <c r="N3533" s="436" t="s">
        <v>3730</v>
      </c>
      <c r="O3533" s="259">
        <v>1</v>
      </c>
      <c r="P3533" s="259" t="s">
        <v>5129</v>
      </c>
      <c r="Q3533" s="259" t="s">
        <v>5212</v>
      </c>
    </row>
    <row r="3534" spans="1:17" ht="21.75" customHeight="1">
      <c r="A3534" s="301" t="s">
        <v>5129</v>
      </c>
      <c r="B3534" s="301" t="s">
        <v>5146</v>
      </c>
      <c r="C3534" s="316" t="s">
        <v>9576</v>
      </c>
      <c r="D3534" s="465" t="s">
        <v>3730</v>
      </c>
      <c r="E3534" s="465" t="s">
        <v>6101</v>
      </c>
      <c r="F3534" s="469" t="str">
        <f t="shared" si="110"/>
        <v>other</v>
      </c>
      <c r="G3534" s="260">
        <v>0</v>
      </c>
      <c r="H3534" s="260">
        <v>0</v>
      </c>
      <c r="I3534" s="260">
        <v>0</v>
      </c>
      <c r="J3534" s="260">
        <v>2.1290744262785899</v>
      </c>
      <c r="K3534" s="260">
        <v>2.12907443234859</v>
      </c>
      <c r="L3534" s="301" t="str">
        <f t="shared" si="111"/>
        <v/>
      </c>
      <c r="M3534" s="459">
        <f>IFERROR((Tableau1[[#This Row],[Scope 1
(kg CO2-eq)]]+Tableau1[[#This Row],[Scope 2 energy
(kg CO2-eq)]]+Tableau1[[#This Row],[Scope 2 Infrastructure
(kg CO2-eq)]])/Tableau1[[#This Row],[Total CO2-emissions
(kg CO2-eq)
for scope 3 use ]],"")</f>
        <v>0</v>
      </c>
      <c r="N3534" s="436" t="s">
        <v>3730</v>
      </c>
      <c r="O3534" s="259">
        <v>1</v>
      </c>
      <c r="P3534" s="259" t="s">
        <v>5129</v>
      </c>
      <c r="Q3534" s="260" t="s">
        <v>5146</v>
      </c>
    </row>
    <row r="3535" spans="1:17" ht="21.75" customHeight="1">
      <c r="A3535" s="301" t="s">
        <v>5238</v>
      </c>
      <c r="B3535" s="301" t="s">
        <v>5133</v>
      </c>
      <c r="C3535" s="316" t="s">
        <v>9577</v>
      </c>
      <c r="D3535" s="465" t="s">
        <v>3646</v>
      </c>
      <c r="E3535" s="465" t="s">
        <v>117</v>
      </c>
      <c r="F3535" s="469" t="str">
        <f t="shared" si="110"/>
        <v>other</v>
      </c>
      <c r="G3535" s="260">
        <v>0</v>
      </c>
      <c r="H3535" s="260">
        <v>0</v>
      </c>
      <c r="I3535" s="260">
        <v>0</v>
      </c>
      <c r="J3535" s="260">
        <v>20682701.4332918</v>
      </c>
      <c r="K3535" s="260">
        <v>20682701.433294799</v>
      </c>
      <c r="L3535" s="301" t="str">
        <f t="shared" si="111"/>
        <v/>
      </c>
      <c r="M3535" s="459">
        <f>IFERROR((Tableau1[[#This Row],[Scope 1
(kg CO2-eq)]]+Tableau1[[#This Row],[Scope 2 energy
(kg CO2-eq)]]+Tableau1[[#This Row],[Scope 2 Infrastructure
(kg CO2-eq)]])/Tableau1[[#This Row],[Total CO2-emissions
(kg CO2-eq)
for scope 3 use ]],"")</f>
        <v>0</v>
      </c>
      <c r="N3535" s="436" t="s">
        <v>3646</v>
      </c>
      <c r="O3535" s="259">
        <v>1</v>
      </c>
      <c r="P3535" s="259" t="s">
        <v>5238</v>
      </c>
      <c r="Q3535" s="259" t="s">
        <v>5133</v>
      </c>
    </row>
    <row r="3536" spans="1:17" ht="21.75" customHeight="1">
      <c r="A3536" s="301" t="s">
        <v>5141</v>
      </c>
      <c r="B3536" s="301" t="s">
        <v>5238</v>
      </c>
      <c r="C3536" s="316" t="s">
        <v>9578</v>
      </c>
      <c r="D3536" s="465" t="s">
        <v>3730</v>
      </c>
      <c r="E3536" s="465" t="s">
        <v>6091</v>
      </c>
      <c r="F3536" s="469" t="str">
        <f t="shared" si="110"/>
        <v>other</v>
      </c>
      <c r="G3536" s="260">
        <v>2.9385000000000001E-2</v>
      </c>
      <c r="H3536" s="260">
        <v>1.3673666197791201</v>
      </c>
      <c r="I3536" s="260">
        <v>5.9232427640719997E-3</v>
      </c>
      <c r="J3536" s="260">
        <v>0.23597282631011701</v>
      </c>
      <c r="K3536" s="260">
        <v>1.63864768812928</v>
      </c>
      <c r="L3536" s="301" t="str">
        <f t="shared" si="111"/>
        <v/>
      </c>
      <c r="M3536" s="459">
        <f>IFERROR((Tableau1[[#This Row],[Scope 1
(kg CO2-eq)]]+Tableau1[[#This Row],[Scope 2 energy
(kg CO2-eq)]]+Tableau1[[#This Row],[Scope 2 Infrastructure
(kg CO2-eq)]])/Tableau1[[#This Row],[Total CO2-emissions
(kg CO2-eq)
for scope 3 use ]],"")</f>
        <v>0.85599538735780345</v>
      </c>
      <c r="N3536" s="436" t="s">
        <v>3730</v>
      </c>
      <c r="O3536" s="259">
        <v>1</v>
      </c>
      <c r="P3536" s="259" t="s">
        <v>5141</v>
      </c>
      <c r="Q3536" s="259" t="s">
        <v>5238</v>
      </c>
    </row>
    <row r="3537" spans="1:17" ht="21.75" customHeight="1">
      <c r="A3537" s="301" t="s">
        <v>5141</v>
      </c>
      <c r="B3537" s="301" t="s">
        <v>5238</v>
      </c>
      <c r="C3537" s="316" t="s">
        <v>9579</v>
      </c>
      <c r="D3537" s="465" t="s">
        <v>3730</v>
      </c>
      <c r="E3537" s="465" t="s">
        <v>700</v>
      </c>
      <c r="F3537" s="469" t="str">
        <f t="shared" si="110"/>
        <v>CH</v>
      </c>
      <c r="G3537" s="260">
        <v>5.2547557400000004E-3</v>
      </c>
      <c r="H3537" s="260">
        <v>-0.473863821609535</v>
      </c>
      <c r="I3537" s="260">
        <v>-9.2581887852000004E-4</v>
      </c>
      <c r="J3537" s="260">
        <v>1.7125717452684599</v>
      </c>
      <c r="K3537" s="260">
        <v>1.24303686482458</v>
      </c>
      <c r="L3537" s="301" t="str">
        <f t="shared" si="111"/>
        <v/>
      </c>
      <c r="M3537" s="459">
        <f>IFERROR((Tableau1[[#This Row],[Scope 1
(kg CO2-eq)]]+Tableau1[[#This Row],[Scope 2 energy
(kg CO2-eq)]]+Tableau1[[#This Row],[Scope 2 Infrastructure
(kg CO2-eq)]])/Tableau1[[#This Row],[Total CO2-emissions
(kg CO2-eq)
for scope 3 use ]],"")</f>
        <v>-0.37773206735450826</v>
      </c>
      <c r="N3537" s="436" t="s">
        <v>3730</v>
      </c>
      <c r="O3537" s="259">
        <v>1</v>
      </c>
      <c r="P3537" s="259" t="s">
        <v>5141</v>
      </c>
      <c r="Q3537" s="259" t="s">
        <v>5238</v>
      </c>
    </row>
    <row r="3538" spans="1:17" ht="21.75" customHeight="1">
      <c r="A3538" s="301" t="s">
        <v>5138</v>
      </c>
      <c r="B3538" s="301" t="s">
        <v>5147</v>
      </c>
      <c r="C3538" s="316" t="s">
        <v>9580</v>
      </c>
      <c r="D3538" s="465" t="s">
        <v>3730</v>
      </c>
      <c r="E3538" s="465" t="s">
        <v>6091</v>
      </c>
      <c r="F3538" s="469" t="str">
        <f t="shared" si="110"/>
        <v>other</v>
      </c>
      <c r="G3538" s="260">
        <v>0</v>
      </c>
      <c r="H3538" s="260">
        <v>0.6107426464522</v>
      </c>
      <c r="I3538" s="260">
        <v>8.1108136350799998E-2</v>
      </c>
      <c r="J3538" s="260">
        <v>0</v>
      </c>
      <c r="K3538" s="260">
        <v>0.691850781548633</v>
      </c>
      <c r="L3538" s="301" t="str">
        <f t="shared" si="111"/>
        <v/>
      </c>
      <c r="M3538" s="459">
        <f>IFERROR((Tableau1[[#This Row],[Scope 1
(kg CO2-eq)]]+Tableau1[[#This Row],[Scope 2 energy
(kg CO2-eq)]]+Tableau1[[#This Row],[Scope 2 Infrastructure
(kg CO2-eq)]])/Tableau1[[#This Row],[Total CO2-emissions
(kg CO2-eq)
for scope 3 use ]],"")</f>
        <v>1.0000000018130601</v>
      </c>
      <c r="N3538" s="436" t="s">
        <v>3730</v>
      </c>
      <c r="O3538" s="259">
        <v>1</v>
      </c>
      <c r="P3538" s="259" t="s">
        <v>5138</v>
      </c>
      <c r="Q3538" s="259" t="s">
        <v>5147</v>
      </c>
    </row>
    <row r="3539" spans="1:17" ht="21.75" customHeight="1">
      <c r="A3539" s="301" t="s">
        <v>5185</v>
      </c>
      <c r="B3539" s="301" t="s">
        <v>5192</v>
      </c>
      <c r="C3539" s="316" t="s">
        <v>9581</v>
      </c>
      <c r="D3539" s="465" t="s">
        <v>3730</v>
      </c>
      <c r="E3539" s="465" t="s">
        <v>700</v>
      </c>
      <c r="F3539" s="469" t="str">
        <f t="shared" si="110"/>
        <v>CH</v>
      </c>
      <c r="G3539" s="260">
        <v>1.8271784999999999E-2</v>
      </c>
      <c r="H3539" s="260">
        <v>0</v>
      </c>
      <c r="I3539" s="260">
        <v>0</v>
      </c>
      <c r="J3539" s="260">
        <v>2.2240431060557904E-2</v>
      </c>
      <c r="K3539" s="260">
        <v>4.0512216063030203E-2</v>
      </c>
      <c r="L3539" s="301" t="str">
        <f t="shared" si="111"/>
        <v/>
      </c>
      <c r="M3539" s="459">
        <f>IFERROR((Tableau1[[#This Row],[Scope 1
(kg CO2-eq)]]+Tableau1[[#This Row],[Scope 2 energy
(kg CO2-eq)]]+Tableau1[[#This Row],[Scope 2 Infrastructure
(kg CO2-eq)]])/Tableau1[[#This Row],[Total CO2-emissions
(kg CO2-eq)
for scope 3 use ]],"")</f>
        <v>0.45101914374597951</v>
      </c>
      <c r="N3539" s="436" t="s">
        <v>3730</v>
      </c>
      <c r="O3539" s="259">
        <v>1</v>
      </c>
      <c r="P3539" s="259" t="s">
        <v>5185</v>
      </c>
      <c r="Q3539" s="259" t="s">
        <v>5192</v>
      </c>
    </row>
    <row r="3540" spans="1:17" ht="21.75" customHeight="1">
      <c r="A3540" s="301" t="s">
        <v>5138</v>
      </c>
      <c r="B3540" s="301" t="s">
        <v>5185</v>
      </c>
      <c r="C3540" s="316" t="s">
        <v>9582</v>
      </c>
      <c r="D3540" s="465" t="s">
        <v>50</v>
      </c>
      <c r="E3540" s="465" t="s">
        <v>700</v>
      </c>
      <c r="F3540" s="469" t="str">
        <f t="shared" si="110"/>
        <v>CH</v>
      </c>
      <c r="G3540" s="260">
        <v>0.33349869999999998</v>
      </c>
      <c r="H3540" s="260">
        <v>0</v>
      </c>
      <c r="I3540" s="260">
        <v>0</v>
      </c>
      <c r="J3540" s="260">
        <v>0.39433331373238006</v>
      </c>
      <c r="K3540" s="260">
        <v>0.72783201363587702</v>
      </c>
      <c r="L3540" s="301" t="str">
        <f t="shared" si="111"/>
        <v/>
      </c>
      <c r="M3540" s="459">
        <f>IFERROR((Tableau1[[#This Row],[Scope 1
(kg CO2-eq)]]+Tableau1[[#This Row],[Scope 2 energy
(kg CO2-eq)]]+Tableau1[[#This Row],[Scope 2 Infrastructure
(kg CO2-eq)]])/Tableau1[[#This Row],[Total CO2-emissions
(kg CO2-eq)
for scope 3 use ]],"")</f>
        <v>0.45820834169413738</v>
      </c>
      <c r="N3540" s="436" t="s">
        <v>50</v>
      </c>
      <c r="O3540" s="259">
        <v>1</v>
      </c>
      <c r="P3540" s="259" t="s">
        <v>5138</v>
      </c>
      <c r="Q3540" s="259" t="s">
        <v>5185</v>
      </c>
    </row>
    <row r="3541" spans="1:17" ht="21.75" customHeight="1">
      <c r="A3541" s="301" t="s">
        <v>5138</v>
      </c>
      <c r="B3541" s="301" t="s">
        <v>5306</v>
      </c>
      <c r="C3541" s="316" t="s">
        <v>9583</v>
      </c>
      <c r="D3541" s="465" t="s">
        <v>3730</v>
      </c>
      <c r="E3541" s="465" t="s">
        <v>6091</v>
      </c>
      <c r="F3541" s="469" t="str">
        <f t="shared" si="110"/>
        <v>other</v>
      </c>
      <c r="G3541" s="260">
        <v>0</v>
      </c>
      <c r="H3541" s="260">
        <v>0.93888509111200003</v>
      </c>
      <c r="I3541" s="260">
        <v>9.3025926652000004E-2</v>
      </c>
      <c r="J3541" s="260">
        <v>0.296286384481947</v>
      </c>
      <c r="K3541" s="260">
        <v>1.32819740365182</v>
      </c>
      <c r="L3541" s="301" t="str">
        <f t="shared" si="111"/>
        <v/>
      </c>
      <c r="M3541" s="459">
        <f>IFERROR((Tableau1[[#This Row],[Scope 1
(kg CO2-eq)]]+Tableau1[[#This Row],[Scope 2 energy
(kg CO2-eq)]]+Tableau1[[#This Row],[Scope 2 Infrastructure
(kg CO2-eq)]])/Tableau1[[#This Row],[Total CO2-emissions
(kg CO2-eq)
for scope 3 use ]],"")</f>
        <v>0.77692594107382407</v>
      </c>
      <c r="N3541" s="436" t="s">
        <v>3730</v>
      </c>
      <c r="O3541" s="259">
        <v>1</v>
      </c>
      <c r="P3541" s="259" t="s">
        <v>5138</v>
      </c>
      <c r="Q3541" s="259" t="s">
        <v>5306</v>
      </c>
    </row>
    <row r="3542" spans="1:17" ht="21.75" customHeight="1">
      <c r="A3542" s="301" t="s">
        <v>5198</v>
      </c>
      <c r="B3542" s="301" t="s">
        <v>5199</v>
      </c>
      <c r="C3542" s="316" t="s">
        <v>9584</v>
      </c>
      <c r="D3542" s="465" t="s">
        <v>3646</v>
      </c>
      <c r="E3542" s="465" t="s">
        <v>6091</v>
      </c>
      <c r="F3542" s="469" t="str">
        <f t="shared" si="110"/>
        <v>other</v>
      </c>
      <c r="G3542" s="260">
        <v>16.899999999999999</v>
      </c>
      <c r="H3542" s="260">
        <v>42848.003107359997</v>
      </c>
      <c r="I3542" s="260">
        <v>45.720570240000001</v>
      </c>
      <c r="J3542" s="260">
        <v>67733.645468168601</v>
      </c>
      <c r="K3542" s="260">
        <v>110644.269037166</v>
      </c>
      <c r="L3542" s="301" t="str">
        <f t="shared" si="111"/>
        <v/>
      </c>
      <c r="M3542" s="459">
        <f>IFERROR((Tableau1[[#This Row],[Scope 1
(kg CO2-eq)]]+Tableau1[[#This Row],[Scope 2 energy
(kg CO2-eq)]]+Tableau1[[#This Row],[Scope 2 Infrastructure
(kg CO2-eq)]])/Tableau1[[#This Row],[Total CO2-emissions
(kg CO2-eq)
for scope 3 use ]],"")</f>
        <v>0.38782509072554039</v>
      </c>
      <c r="N3542" s="436" t="s">
        <v>3646</v>
      </c>
      <c r="O3542" s="259">
        <v>1</v>
      </c>
      <c r="P3542" s="259" t="s">
        <v>5198</v>
      </c>
      <c r="Q3542" s="259" t="s">
        <v>5199</v>
      </c>
    </row>
    <row r="3543" spans="1:17" ht="21.75" customHeight="1">
      <c r="A3543" s="301" t="s">
        <v>5129</v>
      </c>
      <c r="B3543" s="301" t="s">
        <v>5136</v>
      </c>
      <c r="C3543" s="316" t="s">
        <v>9585</v>
      </c>
      <c r="D3543" s="465" t="s">
        <v>3730</v>
      </c>
      <c r="E3543" s="465" t="s">
        <v>6091</v>
      </c>
      <c r="F3543" s="469" t="str">
        <f t="shared" si="110"/>
        <v>other</v>
      </c>
      <c r="G3543" s="260">
        <v>0.10354758</v>
      </c>
      <c r="H3543" s="260">
        <v>6.9114310430400006E-2</v>
      </c>
      <c r="I3543" s="260">
        <v>8.7234105600000002E-5</v>
      </c>
      <c r="J3543" s="260">
        <v>1.29998402259876</v>
      </c>
      <c r="K3543" s="260">
        <v>1.47273314753065</v>
      </c>
      <c r="L3543" s="301" t="str">
        <f t="shared" si="111"/>
        <v/>
      </c>
      <c r="M3543" s="459">
        <f>IFERROR((Tableau1[[#This Row],[Scope 1
(kg CO2-eq)]]+Tableau1[[#This Row],[Scope 2 energy
(kg CO2-eq)]]+Tableau1[[#This Row],[Scope 2 Infrastructure
(kg CO2-eq)]])/Tableau1[[#This Row],[Total CO2-emissions
(kg CO2-eq)
for scope 3 use ]],"")</f>
        <v>0.11729832035467566</v>
      </c>
      <c r="N3543" s="436" t="s">
        <v>3730</v>
      </c>
      <c r="O3543" s="259">
        <v>1</v>
      </c>
      <c r="P3543" s="259" t="s">
        <v>5129</v>
      </c>
      <c r="Q3543" s="259" t="s">
        <v>5136</v>
      </c>
    </row>
    <row r="3544" spans="1:17" ht="21.75" customHeight="1">
      <c r="A3544" s="301" t="s">
        <v>5129</v>
      </c>
      <c r="B3544" s="301" t="s">
        <v>5140</v>
      </c>
      <c r="C3544" s="316" t="s">
        <v>9586</v>
      </c>
      <c r="D3544" s="465" t="s">
        <v>3730</v>
      </c>
      <c r="E3544" s="465" t="s">
        <v>6091</v>
      </c>
      <c r="F3544" s="469" t="str">
        <f t="shared" si="110"/>
        <v>other</v>
      </c>
      <c r="G3544" s="260">
        <v>9.4198000000000007E-3</v>
      </c>
      <c r="H3544" s="260">
        <v>0.70913830941414002</v>
      </c>
      <c r="I3544" s="260">
        <v>1.03950882432E-4</v>
      </c>
      <c r="J3544" s="260">
        <v>0.96946893443081306</v>
      </c>
      <c r="K3544" s="260">
        <v>1.6881309921486101</v>
      </c>
      <c r="L3544" s="301" t="str">
        <f t="shared" si="111"/>
        <v/>
      </c>
      <c r="M3544" s="459">
        <f>IFERROR((Tableau1[[#This Row],[Scope 1
(kg CO2-eq)]]+Tableau1[[#This Row],[Scope 2 energy
(kg CO2-eq)]]+Tableau1[[#This Row],[Scope 2 Infrastructure
(kg CO2-eq)]])/Tableau1[[#This Row],[Total CO2-emissions
(kg CO2-eq)
for scope 3 use ]],"")</f>
        <v>0.42571462975268126</v>
      </c>
      <c r="N3544" s="436" t="s">
        <v>3730</v>
      </c>
      <c r="O3544" s="259">
        <v>1</v>
      </c>
      <c r="P3544" s="259" t="s">
        <v>5129</v>
      </c>
      <c r="Q3544" s="260" t="s">
        <v>5140</v>
      </c>
    </row>
    <row r="3545" spans="1:17" ht="21.75" customHeight="1">
      <c r="A3545" s="301" t="s">
        <v>5129</v>
      </c>
      <c r="B3545" s="301" t="s">
        <v>5140</v>
      </c>
      <c r="C3545" s="316" t="s">
        <v>9587</v>
      </c>
      <c r="D3545" s="465" t="s">
        <v>3730</v>
      </c>
      <c r="E3545" s="465" t="s">
        <v>6091</v>
      </c>
      <c r="F3545" s="469" t="str">
        <f t="shared" si="110"/>
        <v>other</v>
      </c>
      <c r="G3545" s="260">
        <v>2.355908E-2</v>
      </c>
      <c r="H3545" s="260">
        <v>2.1683345014251199</v>
      </c>
      <c r="I3545" s="260">
        <v>8.1851575679999994E-5</v>
      </c>
      <c r="J3545" s="260">
        <v>1.17962898271101</v>
      </c>
      <c r="K3545" s="260">
        <v>3.3716044080860099</v>
      </c>
      <c r="L3545" s="301" t="str">
        <f t="shared" si="111"/>
        <v/>
      </c>
      <c r="M3545" s="459">
        <f>IFERROR((Tableau1[[#This Row],[Scope 1
(kg CO2-eq)]]+Tableau1[[#This Row],[Scope 2 energy
(kg CO2-eq)]]+Tableau1[[#This Row],[Scope 2 Infrastructure
(kg CO2-eq)]])/Tableau1[[#This Row],[Total CO2-emissions
(kg CO2-eq)
for scope 3 use ]],"")</f>
        <v>0.65012829730079125</v>
      </c>
      <c r="N3545" s="436" t="s">
        <v>3730</v>
      </c>
      <c r="O3545" s="259">
        <v>1</v>
      </c>
      <c r="P3545" s="259" t="s">
        <v>5129</v>
      </c>
      <c r="Q3545" s="259" t="s">
        <v>5140</v>
      </c>
    </row>
    <row r="3546" spans="1:17" ht="21.75" customHeight="1">
      <c r="A3546" s="301" t="s">
        <v>5129</v>
      </c>
      <c r="B3546" s="301" t="s">
        <v>5140</v>
      </c>
      <c r="C3546" s="316" t="s">
        <v>9588</v>
      </c>
      <c r="D3546" s="465" t="s">
        <v>3730</v>
      </c>
      <c r="E3546" s="465" t="s">
        <v>6091</v>
      </c>
      <c r="F3546" s="469" t="str">
        <f t="shared" si="110"/>
        <v>other</v>
      </c>
      <c r="G3546" s="260">
        <v>0</v>
      </c>
      <c r="H3546" s="260">
        <v>0</v>
      </c>
      <c r="I3546" s="260">
        <v>0</v>
      </c>
      <c r="J3546" s="260">
        <v>2.84972764914541</v>
      </c>
      <c r="K3546" s="260">
        <v>2.8497276492342598</v>
      </c>
      <c r="L3546" s="301" t="str">
        <f t="shared" si="111"/>
        <v/>
      </c>
      <c r="M3546" s="459">
        <f>IFERROR((Tableau1[[#This Row],[Scope 1
(kg CO2-eq)]]+Tableau1[[#This Row],[Scope 2 energy
(kg CO2-eq)]]+Tableau1[[#This Row],[Scope 2 Infrastructure
(kg CO2-eq)]])/Tableau1[[#This Row],[Total CO2-emissions
(kg CO2-eq)
for scope 3 use ]],"")</f>
        <v>0</v>
      </c>
      <c r="N3546" s="436" t="s">
        <v>3730</v>
      </c>
      <c r="O3546" s="259">
        <v>1</v>
      </c>
      <c r="P3546" s="259" t="s">
        <v>5129</v>
      </c>
      <c r="Q3546" s="260" t="s">
        <v>5140</v>
      </c>
    </row>
    <row r="3547" spans="1:17" ht="21.75" customHeight="1">
      <c r="A3547" s="301" t="s">
        <v>5198</v>
      </c>
      <c r="B3547" s="301" t="s">
        <v>5199</v>
      </c>
      <c r="C3547" s="316" t="s">
        <v>9589</v>
      </c>
      <c r="D3547" s="465" t="s">
        <v>3646</v>
      </c>
      <c r="E3547" s="465" t="s">
        <v>6091</v>
      </c>
      <c r="F3547" s="469" t="str">
        <f t="shared" si="110"/>
        <v>other</v>
      </c>
      <c r="G3547" s="260">
        <v>16.899999999999999</v>
      </c>
      <c r="H3547" s="260">
        <v>22406.675555599999</v>
      </c>
      <c r="I3547" s="260">
        <v>24.128582399999999</v>
      </c>
      <c r="J3547" s="260">
        <v>54114.418820984996</v>
      </c>
      <c r="K3547" s="260">
        <v>76562.122909578102</v>
      </c>
      <c r="L3547" s="301" t="str">
        <f t="shared" si="111"/>
        <v/>
      </c>
      <c r="M3547" s="459">
        <f>IFERROR((Tableau1[[#This Row],[Scope 1
(kg CO2-eq)]]+Tableau1[[#This Row],[Scope 2 energy
(kg CO2-eq)]]+Tableau1[[#This Row],[Scope 2 Infrastructure
(kg CO2-eq)]])/Tableau1[[#This Row],[Total CO2-emissions
(kg CO2-eq)
for scope 3 use ]],"")</f>
        <v>0.29319594709398711</v>
      </c>
      <c r="N3547" s="436" t="s">
        <v>3646</v>
      </c>
      <c r="O3547" s="259">
        <v>1</v>
      </c>
      <c r="P3547" s="259" t="s">
        <v>5198</v>
      </c>
      <c r="Q3547" s="259" t="s">
        <v>5199</v>
      </c>
    </row>
    <row r="3548" spans="1:17" ht="21.75" customHeight="1">
      <c r="A3548" s="301" t="s">
        <v>5198</v>
      </c>
      <c r="B3548" s="301" t="s">
        <v>5199</v>
      </c>
      <c r="C3548" s="316" t="s">
        <v>9590</v>
      </c>
      <c r="D3548" s="465" t="s">
        <v>3657</v>
      </c>
      <c r="E3548" s="465" t="s">
        <v>6091</v>
      </c>
      <c r="F3548" s="469" t="str">
        <f t="shared" si="110"/>
        <v>other</v>
      </c>
      <c r="G3548" s="260">
        <v>9.3130105276509404E-7</v>
      </c>
      <c r="H3548" s="260">
        <v>0</v>
      </c>
      <c r="I3548" s="260">
        <v>0</v>
      </c>
      <c r="J3548" s="260">
        <v>6.8322949033052593E-7</v>
      </c>
      <c r="K3548" s="260">
        <v>1.6145305435541401E-6</v>
      </c>
      <c r="L3548" s="301" t="str">
        <f t="shared" si="111"/>
        <v/>
      </c>
      <c r="M3548" s="459">
        <f>IFERROR((Tableau1[[#This Row],[Scope 1
(kg CO2-eq)]]+Tableau1[[#This Row],[Scope 2 energy
(kg CO2-eq)]]+Tableau1[[#This Row],[Scope 2 Infrastructure
(kg CO2-eq)]])/Tableau1[[#This Row],[Total CO2-emissions
(kg CO2-eq)
for scope 3 use ]],"")</f>
        <v>0.57682467295724138</v>
      </c>
      <c r="N3548" s="436" t="s">
        <v>3657</v>
      </c>
      <c r="O3548" s="259">
        <v>31536000</v>
      </c>
      <c r="P3548" s="259" t="s">
        <v>5198</v>
      </c>
      <c r="Q3548" s="259" t="s">
        <v>5199</v>
      </c>
    </row>
    <row r="3549" spans="1:17" ht="21.75" customHeight="1">
      <c r="A3549" s="301" t="s">
        <v>5259</v>
      </c>
      <c r="B3549" s="301" t="s">
        <v>5260</v>
      </c>
      <c r="C3549" s="316" t="s">
        <v>9591</v>
      </c>
      <c r="D3549" s="465" t="s">
        <v>3731</v>
      </c>
      <c r="E3549" s="465" t="s">
        <v>700</v>
      </c>
      <c r="F3549" s="469" t="str">
        <f t="shared" si="110"/>
        <v>CH</v>
      </c>
      <c r="G3549" s="260">
        <v>0</v>
      </c>
      <c r="H3549" s="260">
        <v>1.08868399161827</v>
      </c>
      <c r="I3549" s="260">
        <v>0.11399769691392</v>
      </c>
      <c r="J3549" s="260">
        <v>18.7778688938123</v>
      </c>
      <c r="K3549" s="260">
        <v>19.980550572271799</v>
      </c>
      <c r="L3549" s="301" t="str">
        <f t="shared" si="111"/>
        <v/>
      </c>
      <c r="M3549" s="459">
        <f>IFERROR((Tableau1[[#This Row],[Scope 1
(kg CO2-eq)]]+Tableau1[[#This Row],[Scope 2 energy
(kg CO2-eq)]]+Tableau1[[#This Row],[Scope 2 Infrastructure
(kg CO2-eq)]])/Tableau1[[#This Row],[Total CO2-emissions
(kg CO2-eq)
for scope 3 use ]],"")</f>
        <v>6.0192620027259065E-2</v>
      </c>
      <c r="N3549" s="436" t="s">
        <v>3731</v>
      </c>
      <c r="O3549" s="259">
        <v>1</v>
      </c>
      <c r="P3549" s="259" t="s">
        <v>5259</v>
      </c>
      <c r="Q3549" s="259" t="s">
        <v>5260</v>
      </c>
    </row>
    <row r="3550" spans="1:17" ht="21.75" customHeight="1">
      <c r="A3550" s="301" t="s">
        <v>5259</v>
      </c>
      <c r="B3550" s="301" t="s">
        <v>5260</v>
      </c>
      <c r="C3550" s="316" t="s">
        <v>9592</v>
      </c>
      <c r="D3550" s="465" t="s">
        <v>3731</v>
      </c>
      <c r="E3550" s="465" t="s">
        <v>700</v>
      </c>
      <c r="F3550" s="469" t="str">
        <f t="shared" si="110"/>
        <v>CH</v>
      </c>
      <c r="G3550" s="260">
        <v>0</v>
      </c>
      <c r="H3550" s="260">
        <v>1.08868399161827</v>
      </c>
      <c r="I3550" s="260">
        <v>0.11399769691392</v>
      </c>
      <c r="J3550" s="260">
        <v>18.7778688938123</v>
      </c>
      <c r="K3550" s="260">
        <v>19.980550572271799</v>
      </c>
      <c r="L3550" s="301" t="str">
        <f t="shared" si="111"/>
        <v/>
      </c>
      <c r="M3550" s="459">
        <f>IFERROR((Tableau1[[#This Row],[Scope 1
(kg CO2-eq)]]+Tableau1[[#This Row],[Scope 2 energy
(kg CO2-eq)]]+Tableau1[[#This Row],[Scope 2 Infrastructure
(kg CO2-eq)]])/Tableau1[[#This Row],[Total CO2-emissions
(kg CO2-eq)
for scope 3 use ]],"")</f>
        <v>6.0192620027259065E-2</v>
      </c>
      <c r="N3550" s="436" t="s">
        <v>3731</v>
      </c>
      <c r="O3550" s="259">
        <v>1</v>
      </c>
      <c r="P3550" s="259" t="s">
        <v>5259</v>
      </c>
      <c r="Q3550" s="259" t="s">
        <v>5260</v>
      </c>
    </row>
    <row r="3551" spans="1:17" ht="21.75" customHeight="1">
      <c r="A3551" s="301" t="s">
        <v>5259</v>
      </c>
      <c r="B3551" s="301" t="s">
        <v>5260</v>
      </c>
      <c r="C3551" s="316" t="s">
        <v>9593</v>
      </c>
      <c r="D3551" s="465" t="s">
        <v>3731</v>
      </c>
      <c r="E3551" s="465" t="s">
        <v>700</v>
      </c>
      <c r="F3551" s="469" t="str">
        <f t="shared" si="110"/>
        <v>CH</v>
      </c>
      <c r="G3551" s="260">
        <v>0</v>
      </c>
      <c r="H3551" s="260">
        <v>1.08868399161827</v>
      </c>
      <c r="I3551" s="260">
        <v>0.11399769691392</v>
      </c>
      <c r="J3551" s="260">
        <v>38.5667701352724</v>
      </c>
      <c r="K3551" s="260">
        <v>39.769451818289802</v>
      </c>
      <c r="L3551" s="301" t="str">
        <f t="shared" si="111"/>
        <v/>
      </c>
      <c r="M3551" s="459">
        <f>IFERROR((Tableau1[[#This Row],[Scope 1
(kg CO2-eq)]]+Tableau1[[#This Row],[Scope 2 energy
(kg CO2-eq)]]+Tableau1[[#This Row],[Scope 2 Infrastructure
(kg CO2-eq)]])/Tableau1[[#This Row],[Total CO2-emissions
(kg CO2-eq)
for scope 3 use ]],"")</f>
        <v>3.0241344387329016E-2</v>
      </c>
      <c r="N3551" s="436" t="s">
        <v>3731</v>
      </c>
      <c r="O3551" s="259">
        <v>1</v>
      </c>
      <c r="P3551" s="259" t="s">
        <v>5259</v>
      </c>
      <c r="Q3551" s="259" t="s">
        <v>5260</v>
      </c>
    </row>
    <row r="3552" spans="1:17" ht="21.75" customHeight="1">
      <c r="A3552" s="301" t="s">
        <v>5259</v>
      </c>
      <c r="B3552" s="301" t="s">
        <v>5260</v>
      </c>
      <c r="C3552" s="316" t="s">
        <v>9594</v>
      </c>
      <c r="D3552" s="465" t="s">
        <v>3731</v>
      </c>
      <c r="E3552" s="465" t="s">
        <v>700</v>
      </c>
      <c r="F3552" s="469" t="str">
        <f t="shared" si="110"/>
        <v>CH</v>
      </c>
      <c r="G3552" s="260">
        <v>0</v>
      </c>
      <c r="H3552" s="260">
        <v>1.08868399161827</v>
      </c>
      <c r="I3552" s="260">
        <v>0.11399769691392</v>
      </c>
      <c r="J3552" s="260">
        <v>38.5667701352724</v>
      </c>
      <c r="K3552" s="260">
        <v>39.769451818289802</v>
      </c>
      <c r="L3552" s="301" t="str">
        <f t="shared" si="111"/>
        <v/>
      </c>
      <c r="M3552" s="459">
        <f>IFERROR((Tableau1[[#This Row],[Scope 1
(kg CO2-eq)]]+Tableau1[[#This Row],[Scope 2 energy
(kg CO2-eq)]]+Tableau1[[#This Row],[Scope 2 Infrastructure
(kg CO2-eq)]])/Tableau1[[#This Row],[Total CO2-emissions
(kg CO2-eq)
for scope 3 use ]],"")</f>
        <v>3.0241344387329016E-2</v>
      </c>
      <c r="N3552" s="436" t="s">
        <v>3731</v>
      </c>
      <c r="O3552" s="259">
        <v>1</v>
      </c>
      <c r="P3552" s="259" t="s">
        <v>5259</v>
      </c>
      <c r="Q3552" s="259" t="s">
        <v>5260</v>
      </c>
    </row>
    <row r="3553" spans="1:17" ht="21.75" customHeight="1">
      <c r="A3553" s="301" t="s">
        <v>5221</v>
      </c>
      <c r="B3553" s="301" t="s">
        <v>5138</v>
      </c>
      <c r="C3553" s="316" t="s">
        <v>9595</v>
      </c>
      <c r="D3553" s="465" t="s">
        <v>3730</v>
      </c>
      <c r="E3553" s="465" t="s">
        <v>700</v>
      </c>
      <c r="F3553" s="469" t="str">
        <f t="shared" si="110"/>
        <v>CH</v>
      </c>
      <c r="G3553" s="260">
        <v>4.1830799999999996E-3</v>
      </c>
      <c r="H3553" s="260">
        <v>0.12990585250799999</v>
      </c>
      <c r="I3553" s="260">
        <v>2.7112760280000002E-3</v>
      </c>
      <c r="J3553" s="260">
        <v>1.2065530307200301E-2</v>
      </c>
      <c r="K3553" s="260">
        <v>0.148865739696768</v>
      </c>
      <c r="L3553" s="301" t="str">
        <f t="shared" si="111"/>
        <v/>
      </c>
      <c r="M3553" s="459">
        <f>IFERROR((Tableau1[[#This Row],[Scope 1
(kg CO2-eq)]]+Tableau1[[#This Row],[Scope 2 energy
(kg CO2-eq)]]+Tableau1[[#This Row],[Scope 2 Infrastructure
(kg CO2-eq)]])/Tableau1[[#This Row],[Total CO2-emissions
(kg CO2-eq)
for scope 3 use ]],"")</f>
        <v>0.9189502488259228</v>
      </c>
      <c r="N3553" s="436" t="s">
        <v>3730</v>
      </c>
      <c r="O3553" s="259">
        <v>1</v>
      </c>
      <c r="P3553" s="259" t="s">
        <v>5221</v>
      </c>
      <c r="Q3553" s="259" t="s">
        <v>5138</v>
      </c>
    </row>
    <row r="3554" spans="1:17" ht="21.75" customHeight="1">
      <c r="A3554" s="301" t="s">
        <v>5176</v>
      </c>
      <c r="B3554" s="301" t="s">
        <v>5177</v>
      </c>
      <c r="C3554" s="316" t="s">
        <v>9596</v>
      </c>
      <c r="D3554" s="465" t="s">
        <v>3730</v>
      </c>
      <c r="E3554" s="465" t="s">
        <v>6101</v>
      </c>
      <c r="F3554" s="469" t="str">
        <f t="shared" si="110"/>
        <v>other</v>
      </c>
      <c r="G3554" s="260">
        <v>0</v>
      </c>
      <c r="H3554" s="260">
        <v>0.89386762226966399</v>
      </c>
      <c r="I3554" s="260">
        <v>1.5347015769600001E-4</v>
      </c>
      <c r="J3554" s="260">
        <v>0.47139203041522298</v>
      </c>
      <c r="K3554" s="260">
        <v>1.3654131260329201</v>
      </c>
      <c r="L3554" s="301" t="str">
        <f t="shared" si="111"/>
        <v/>
      </c>
      <c r="M3554" s="459">
        <f>IFERROR((Tableau1[[#This Row],[Scope 1
(kg CO2-eq)]]+Tableau1[[#This Row],[Scope 2 energy
(kg CO2-eq)]]+Tableau1[[#This Row],[Scope 2 Infrastructure
(kg CO2-eq)]])/Tableau1[[#This Row],[Total CO2-emissions
(kg CO2-eq)
for scope 3 use ]],"")</f>
        <v>0.65476233923783522</v>
      </c>
      <c r="N3554" s="436" t="s">
        <v>3730</v>
      </c>
      <c r="O3554" s="259">
        <v>1</v>
      </c>
      <c r="P3554" s="259" t="s">
        <v>5176</v>
      </c>
      <c r="Q3554" s="259" t="s">
        <v>5177</v>
      </c>
    </row>
    <row r="3555" spans="1:17" ht="21.75" customHeight="1">
      <c r="A3555" s="301" t="s">
        <v>5307</v>
      </c>
      <c r="B3555" s="301" t="s">
        <v>5308</v>
      </c>
      <c r="C3555" s="316" t="s">
        <v>9597</v>
      </c>
      <c r="D3555" s="465" t="s">
        <v>3730</v>
      </c>
      <c r="E3555" s="465" t="s">
        <v>6016</v>
      </c>
      <c r="F3555" s="469" t="str">
        <f t="shared" si="110"/>
        <v>other</v>
      </c>
      <c r="G3555" s="260">
        <v>0</v>
      </c>
      <c r="H3555" s="260">
        <v>0</v>
      </c>
      <c r="I3555" s="260">
        <v>0</v>
      </c>
      <c r="J3555" s="260">
        <v>2968.5266405409998</v>
      </c>
      <c r="K3555" s="260">
        <v>2968.52664054666</v>
      </c>
      <c r="L3555" s="301" t="str">
        <f t="shared" si="111"/>
        <v/>
      </c>
      <c r="M3555" s="459">
        <f>IFERROR((Tableau1[[#This Row],[Scope 1
(kg CO2-eq)]]+Tableau1[[#This Row],[Scope 2 energy
(kg CO2-eq)]]+Tableau1[[#This Row],[Scope 2 Infrastructure
(kg CO2-eq)]])/Tableau1[[#This Row],[Total CO2-emissions
(kg CO2-eq)
for scope 3 use ]],"")</f>
        <v>0</v>
      </c>
      <c r="N3555" s="436" t="s">
        <v>3730</v>
      </c>
      <c r="O3555" s="259">
        <v>1</v>
      </c>
      <c r="P3555" s="259" t="s">
        <v>5307</v>
      </c>
      <c r="Q3555" s="259" t="s">
        <v>5308</v>
      </c>
    </row>
    <row r="3556" spans="1:17" ht="21.75" customHeight="1">
      <c r="A3556" s="301" t="s">
        <v>5307</v>
      </c>
      <c r="B3556" s="301" t="s">
        <v>5308</v>
      </c>
      <c r="C3556" s="316" t="s">
        <v>9598</v>
      </c>
      <c r="D3556" s="465" t="s">
        <v>3730</v>
      </c>
      <c r="E3556" s="465" t="s">
        <v>6091</v>
      </c>
      <c r="F3556" s="469" t="str">
        <f t="shared" si="110"/>
        <v>other</v>
      </c>
      <c r="G3556" s="260">
        <v>0</v>
      </c>
      <c r="H3556" s="260">
        <v>0</v>
      </c>
      <c r="I3556" s="260">
        <v>0</v>
      </c>
      <c r="J3556" s="260">
        <v>1986.78412361081</v>
      </c>
      <c r="K3556" s="260">
        <v>1986.7841235005501</v>
      </c>
      <c r="L3556" s="301" t="str">
        <f t="shared" si="111"/>
        <v/>
      </c>
      <c r="M3556" s="459">
        <f>IFERROR((Tableau1[[#This Row],[Scope 1
(kg CO2-eq)]]+Tableau1[[#This Row],[Scope 2 energy
(kg CO2-eq)]]+Tableau1[[#This Row],[Scope 2 Infrastructure
(kg CO2-eq)]])/Tableau1[[#This Row],[Total CO2-emissions
(kg CO2-eq)
for scope 3 use ]],"")</f>
        <v>0</v>
      </c>
      <c r="N3556" s="436" t="s">
        <v>3730</v>
      </c>
      <c r="O3556" s="259">
        <v>1</v>
      </c>
      <c r="P3556" s="259" t="s">
        <v>5307</v>
      </c>
      <c r="Q3556" s="259" t="s">
        <v>5308</v>
      </c>
    </row>
    <row r="3557" spans="1:17" ht="21.75" customHeight="1">
      <c r="A3557" s="301" t="s">
        <v>5307</v>
      </c>
      <c r="B3557" s="301" t="s">
        <v>5308</v>
      </c>
      <c r="C3557" s="316" t="s">
        <v>9599</v>
      </c>
      <c r="D3557" s="465" t="s">
        <v>3730</v>
      </c>
      <c r="E3557" s="465" t="s">
        <v>119</v>
      </c>
      <c r="F3557" s="469" t="str">
        <f t="shared" si="110"/>
        <v>other</v>
      </c>
      <c r="G3557" s="260">
        <v>0</v>
      </c>
      <c r="H3557" s="260">
        <v>0</v>
      </c>
      <c r="I3557" s="260">
        <v>0</v>
      </c>
      <c r="J3557" s="260">
        <v>1365.4822968835199</v>
      </c>
      <c r="K3557" s="260">
        <v>1365.48229683254</v>
      </c>
      <c r="L3557" s="301" t="str">
        <f t="shared" si="111"/>
        <v/>
      </c>
      <c r="M3557" s="459">
        <f>IFERROR((Tableau1[[#This Row],[Scope 1
(kg CO2-eq)]]+Tableau1[[#This Row],[Scope 2 energy
(kg CO2-eq)]]+Tableau1[[#This Row],[Scope 2 Infrastructure
(kg CO2-eq)]])/Tableau1[[#This Row],[Total CO2-emissions
(kg CO2-eq)
for scope 3 use ]],"")</f>
        <v>0</v>
      </c>
      <c r="N3557" s="436" t="s">
        <v>3730</v>
      </c>
      <c r="O3557" s="259">
        <v>1</v>
      </c>
      <c r="P3557" s="259" t="s">
        <v>5307</v>
      </c>
      <c r="Q3557" s="259" t="s">
        <v>5308</v>
      </c>
    </row>
    <row r="3558" spans="1:17" ht="21.75" customHeight="1">
      <c r="A3558" s="301" t="s">
        <v>5307</v>
      </c>
      <c r="B3558" s="301" t="s">
        <v>5308</v>
      </c>
      <c r="C3558" s="316" t="s">
        <v>9600</v>
      </c>
      <c r="D3558" s="465" t="s">
        <v>3730</v>
      </c>
      <c r="E3558" s="465" t="s">
        <v>6091</v>
      </c>
      <c r="F3558" s="469" t="str">
        <f t="shared" si="110"/>
        <v>other</v>
      </c>
      <c r="G3558" s="260">
        <v>0</v>
      </c>
      <c r="H3558" s="260">
        <v>0</v>
      </c>
      <c r="I3558" s="260">
        <v>0</v>
      </c>
      <c r="J3558" s="260">
        <v>1832.4638266219099</v>
      </c>
      <c r="K3558" s="260">
        <v>1832.4638266443301</v>
      </c>
      <c r="L3558" s="301" t="str">
        <f t="shared" si="111"/>
        <v/>
      </c>
      <c r="M3558" s="459">
        <f>IFERROR((Tableau1[[#This Row],[Scope 1
(kg CO2-eq)]]+Tableau1[[#This Row],[Scope 2 energy
(kg CO2-eq)]]+Tableau1[[#This Row],[Scope 2 Infrastructure
(kg CO2-eq)]])/Tableau1[[#This Row],[Total CO2-emissions
(kg CO2-eq)
for scope 3 use ]],"")</f>
        <v>0</v>
      </c>
      <c r="N3558" s="436" t="s">
        <v>3730</v>
      </c>
      <c r="O3558" s="259">
        <v>1</v>
      </c>
      <c r="P3558" s="259" t="s">
        <v>5307</v>
      </c>
      <c r="Q3558" s="259" t="s">
        <v>5308</v>
      </c>
    </row>
    <row r="3559" spans="1:17" ht="21.75" customHeight="1">
      <c r="A3559" s="301" t="s">
        <v>5307</v>
      </c>
      <c r="B3559" s="301" t="s">
        <v>5308</v>
      </c>
      <c r="C3559" s="316" t="s">
        <v>9601</v>
      </c>
      <c r="D3559" s="465" t="s">
        <v>3730</v>
      </c>
      <c r="E3559" s="465" t="s">
        <v>6016</v>
      </c>
      <c r="F3559" s="469" t="str">
        <f t="shared" si="110"/>
        <v>other</v>
      </c>
      <c r="G3559" s="260">
        <v>0</v>
      </c>
      <c r="H3559" s="260">
        <v>0</v>
      </c>
      <c r="I3559" s="260">
        <v>0</v>
      </c>
      <c r="J3559" s="260">
        <v>2805.8065030265898</v>
      </c>
      <c r="K3559" s="260">
        <v>2805.80650302719</v>
      </c>
      <c r="L3559" s="301" t="str">
        <f t="shared" si="111"/>
        <v/>
      </c>
      <c r="M3559" s="459">
        <f>IFERROR((Tableau1[[#This Row],[Scope 1
(kg CO2-eq)]]+Tableau1[[#This Row],[Scope 2 energy
(kg CO2-eq)]]+Tableau1[[#This Row],[Scope 2 Infrastructure
(kg CO2-eq)]])/Tableau1[[#This Row],[Total CO2-emissions
(kg CO2-eq)
for scope 3 use ]],"")</f>
        <v>0</v>
      </c>
      <c r="N3559" s="436" t="s">
        <v>3730</v>
      </c>
      <c r="O3559" s="259">
        <v>1</v>
      </c>
      <c r="P3559" s="259" t="s">
        <v>5307</v>
      </c>
      <c r="Q3559" s="259" t="s">
        <v>5308</v>
      </c>
    </row>
    <row r="3560" spans="1:17" ht="21.75" customHeight="1">
      <c r="A3560" s="301" t="s">
        <v>5307</v>
      </c>
      <c r="B3560" s="301" t="s">
        <v>5308</v>
      </c>
      <c r="C3560" s="316" t="s">
        <v>9602</v>
      </c>
      <c r="D3560" s="465" t="s">
        <v>3730</v>
      </c>
      <c r="E3560" s="465" t="s">
        <v>700</v>
      </c>
      <c r="F3560" s="469" t="str">
        <f t="shared" si="110"/>
        <v>CH</v>
      </c>
      <c r="G3560" s="260">
        <v>0</v>
      </c>
      <c r="H3560" s="260">
        <v>0</v>
      </c>
      <c r="I3560" s="260">
        <v>0</v>
      </c>
      <c r="J3560" s="260">
        <v>1544.42416958593</v>
      </c>
      <c r="K3560" s="260">
        <v>1544.42416958851</v>
      </c>
      <c r="L3560" s="301" t="str">
        <f t="shared" si="111"/>
        <v/>
      </c>
      <c r="M3560" s="459">
        <f>IFERROR((Tableau1[[#This Row],[Scope 1
(kg CO2-eq)]]+Tableau1[[#This Row],[Scope 2 energy
(kg CO2-eq)]]+Tableau1[[#This Row],[Scope 2 Infrastructure
(kg CO2-eq)]])/Tableau1[[#This Row],[Total CO2-emissions
(kg CO2-eq)
for scope 3 use ]],"")</f>
        <v>0</v>
      </c>
      <c r="N3560" s="436" t="s">
        <v>3730</v>
      </c>
      <c r="O3560" s="259">
        <v>1</v>
      </c>
      <c r="P3560" s="259" t="s">
        <v>5307</v>
      </c>
      <c r="Q3560" s="259" t="s">
        <v>5308</v>
      </c>
    </row>
    <row r="3561" spans="1:17" ht="21.75" customHeight="1">
      <c r="A3561" s="301" t="s">
        <v>5180</v>
      </c>
      <c r="B3561" s="301" t="s">
        <v>5309</v>
      </c>
      <c r="C3561" s="316" t="s">
        <v>9603</v>
      </c>
      <c r="D3561" s="465" t="s">
        <v>436</v>
      </c>
      <c r="E3561" s="465" t="s">
        <v>700</v>
      </c>
      <c r="F3561" s="469" t="str">
        <f t="shared" si="110"/>
        <v>CH</v>
      </c>
      <c r="G3561" s="260">
        <v>0</v>
      </c>
      <c r="H3561" s="260">
        <v>0</v>
      </c>
      <c r="I3561" s="260">
        <v>0</v>
      </c>
      <c r="J3561" s="260">
        <v>9.2007723926867693E-2</v>
      </c>
      <c r="K3561" s="260">
        <v>9.2007723927519797E-2</v>
      </c>
      <c r="L3561" s="301">
        <f t="shared" si="111"/>
        <v>0.33122780613907127</v>
      </c>
      <c r="M3561" s="459">
        <f>IFERROR((Tableau1[[#This Row],[Scope 1
(kg CO2-eq)]]+Tableau1[[#This Row],[Scope 2 energy
(kg CO2-eq)]]+Tableau1[[#This Row],[Scope 2 Infrastructure
(kg CO2-eq)]])/Tableau1[[#This Row],[Total CO2-emissions
(kg CO2-eq)
for scope 3 use ]],"")</f>
        <v>0</v>
      </c>
      <c r="N3561" s="436" t="s">
        <v>436</v>
      </c>
      <c r="O3561" s="259">
        <v>1</v>
      </c>
      <c r="P3561" s="259" t="s">
        <v>5180</v>
      </c>
      <c r="Q3561" s="259" t="s">
        <v>5309</v>
      </c>
    </row>
    <row r="3562" spans="1:17" ht="21.75" customHeight="1">
      <c r="A3562" s="301" t="s">
        <v>5213</v>
      </c>
      <c r="B3562" s="301" t="s">
        <v>476</v>
      </c>
      <c r="C3562" s="316" t="s">
        <v>9604</v>
      </c>
      <c r="D3562" s="465" t="s">
        <v>436</v>
      </c>
      <c r="E3562" s="465" t="s">
        <v>700</v>
      </c>
      <c r="F3562" s="469" t="str">
        <f t="shared" si="110"/>
        <v>CH</v>
      </c>
      <c r="G3562" s="260">
        <v>0</v>
      </c>
      <c r="H3562" s="260">
        <v>0</v>
      </c>
      <c r="I3562" s="260">
        <v>0</v>
      </c>
      <c r="J3562" s="260">
        <v>9.4148295966653001E-2</v>
      </c>
      <c r="K3562" s="260">
        <v>9.4148295962397099E-2</v>
      </c>
      <c r="L3562" s="301">
        <f t="shared" si="111"/>
        <v>0.33893386546462956</v>
      </c>
      <c r="M3562" s="459">
        <f>IFERROR((Tableau1[[#This Row],[Scope 1
(kg CO2-eq)]]+Tableau1[[#This Row],[Scope 2 energy
(kg CO2-eq)]]+Tableau1[[#This Row],[Scope 2 Infrastructure
(kg CO2-eq)]])/Tableau1[[#This Row],[Total CO2-emissions
(kg CO2-eq)
for scope 3 use ]],"")</f>
        <v>0</v>
      </c>
      <c r="N3562" s="436" t="s">
        <v>436</v>
      </c>
      <c r="O3562" s="259">
        <v>1</v>
      </c>
      <c r="P3562" s="259" t="s">
        <v>5213</v>
      </c>
      <c r="Q3562" s="259" t="s">
        <v>476</v>
      </c>
    </row>
    <row r="3563" spans="1:17" ht="21.75" customHeight="1">
      <c r="A3563" s="301" t="s">
        <v>5213</v>
      </c>
      <c r="B3563" s="301" t="s">
        <v>5310</v>
      </c>
      <c r="C3563" s="316" t="s">
        <v>9605</v>
      </c>
      <c r="D3563" s="465" t="s">
        <v>436</v>
      </c>
      <c r="E3563" s="465" t="s">
        <v>6091</v>
      </c>
      <c r="F3563" s="469" t="str">
        <f t="shared" si="110"/>
        <v>other</v>
      </c>
      <c r="G3563" s="260">
        <v>0</v>
      </c>
      <c r="H3563" s="260">
        <v>0</v>
      </c>
      <c r="I3563" s="260">
        <v>0</v>
      </c>
      <c r="J3563" s="260">
        <v>4.5645987240936103E-2</v>
      </c>
      <c r="K3563" s="260">
        <v>4.5645987240933002E-2</v>
      </c>
      <c r="L3563" s="301">
        <f t="shared" si="111"/>
        <v>0.1643255540673588</v>
      </c>
      <c r="M3563" s="459">
        <f>IFERROR((Tableau1[[#This Row],[Scope 1
(kg CO2-eq)]]+Tableau1[[#This Row],[Scope 2 energy
(kg CO2-eq)]]+Tableau1[[#This Row],[Scope 2 Infrastructure
(kg CO2-eq)]])/Tableau1[[#This Row],[Total CO2-emissions
(kg CO2-eq)
for scope 3 use ]],"")</f>
        <v>0</v>
      </c>
      <c r="N3563" s="436" t="s">
        <v>436</v>
      </c>
      <c r="O3563" s="259">
        <v>1</v>
      </c>
      <c r="P3563" s="259" t="s">
        <v>5213</v>
      </c>
      <c r="Q3563" s="259" t="s">
        <v>5310</v>
      </c>
    </row>
    <row r="3564" spans="1:17" ht="21.75" customHeight="1">
      <c r="A3564" s="301" t="s">
        <v>5213</v>
      </c>
      <c r="B3564" s="301" t="s">
        <v>476</v>
      </c>
      <c r="C3564" s="316" t="s">
        <v>9606</v>
      </c>
      <c r="D3564" s="465" t="s">
        <v>436</v>
      </c>
      <c r="E3564" s="465" t="s">
        <v>700</v>
      </c>
      <c r="F3564" s="469" t="str">
        <f t="shared" si="110"/>
        <v>CH</v>
      </c>
      <c r="G3564" s="260">
        <v>0</v>
      </c>
      <c r="H3564" s="260">
        <v>0</v>
      </c>
      <c r="I3564" s="260">
        <v>0</v>
      </c>
      <c r="J3564" s="260">
        <v>9.0829251876369796E-2</v>
      </c>
      <c r="K3564" s="260">
        <v>9.0829251870190406E-2</v>
      </c>
      <c r="L3564" s="301">
        <f t="shared" si="111"/>
        <v>0.32698530673268544</v>
      </c>
      <c r="M3564" s="459">
        <f>IFERROR((Tableau1[[#This Row],[Scope 1
(kg CO2-eq)]]+Tableau1[[#This Row],[Scope 2 energy
(kg CO2-eq)]]+Tableau1[[#This Row],[Scope 2 Infrastructure
(kg CO2-eq)]])/Tableau1[[#This Row],[Total CO2-emissions
(kg CO2-eq)
for scope 3 use ]],"")</f>
        <v>0</v>
      </c>
      <c r="N3564" s="436" t="s">
        <v>436</v>
      </c>
      <c r="O3564" s="259">
        <v>1</v>
      </c>
      <c r="P3564" s="259" t="s">
        <v>5213</v>
      </c>
      <c r="Q3564" s="259" t="s">
        <v>476</v>
      </c>
    </row>
    <row r="3565" spans="1:17" ht="21.75" customHeight="1">
      <c r="A3565" s="301" t="s">
        <v>5213</v>
      </c>
      <c r="B3565" s="301" t="s">
        <v>476</v>
      </c>
      <c r="C3565" s="316" t="s">
        <v>9607</v>
      </c>
      <c r="D3565" s="465" t="s">
        <v>436</v>
      </c>
      <c r="E3565" s="465" t="s">
        <v>700</v>
      </c>
      <c r="F3565" s="469" t="str">
        <f t="shared" si="110"/>
        <v>CH</v>
      </c>
      <c r="G3565" s="260">
        <v>0</v>
      </c>
      <c r="H3565" s="260">
        <v>0</v>
      </c>
      <c r="I3565" s="260">
        <v>0</v>
      </c>
      <c r="J3565" s="260">
        <v>9.5234067560338101E-2</v>
      </c>
      <c r="K3565" s="260">
        <v>9.5234067592452107E-2</v>
      </c>
      <c r="L3565" s="301">
        <f t="shared" si="111"/>
        <v>0.3428426433328276</v>
      </c>
      <c r="M3565" s="459">
        <f>IFERROR((Tableau1[[#This Row],[Scope 1
(kg CO2-eq)]]+Tableau1[[#This Row],[Scope 2 energy
(kg CO2-eq)]]+Tableau1[[#This Row],[Scope 2 Infrastructure
(kg CO2-eq)]])/Tableau1[[#This Row],[Total CO2-emissions
(kg CO2-eq)
for scope 3 use ]],"")</f>
        <v>0</v>
      </c>
      <c r="N3565" s="436" t="s">
        <v>436</v>
      </c>
      <c r="O3565" s="259">
        <v>1</v>
      </c>
      <c r="P3565" s="259" t="s">
        <v>5213</v>
      </c>
      <c r="Q3565" s="259" t="s">
        <v>476</v>
      </c>
    </row>
    <row r="3566" spans="1:17" ht="21.75" customHeight="1">
      <c r="A3566" s="301" t="s">
        <v>5213</v>
      </c>
      <c r="B3566" s="301" t="s">
        <v>476</v>
      </c>
      <c r="C3566" s="316" t="s">
        <v>9608</v>
      </c>
      <c r="D3566" s="465" t="s">
        <v>436</v>
      </c>
      <c r="E3566" s="465" t="s">
        <v>700</v>
      </c>
      <c r="F3566" s="469" t="str">
        <f t="shared" si="110"/>
        <v>CH</v>
      </c>
      <c r="G3566" s="260">
        <v>0</v>
      </c>
      <c r="H3566" s="260">
        <v>0</v>
      </c>
      <c r="I3566" s="260">
        <v>0</v>
      </c>
      <c r="J3566" s="260">
        <v>4.2850168921695998E-2</v>
      </c>
      <c r="K3566" s="260">
        <v>4.2850169201298298E-2</v>
      </c>
      <c r="L3566" s="301">
        <f t="shared" si="111"/>
        <v>0.15426060912467388</v>
      </c>
      <c r="M3566" s="459">
        <f>IFERROR((Tableau1[[#This Row],[Scope 1
(kg CO2-eq)]]+Tableau1[[#This Row],[Scope 2 energy
(kg CO2-eq)]]+Tableau1[[#This Row],[Scope 2 Infrastructure
(kg CO2-eq)]])/Tableau1[[#This Row],[Total CO2-emissions
(kg CO2-eq)
for scope 3 use ]],"")</f>
        <v>0</v>
      </c>
      <c r="N3566" s="436" t="s">
        <v>436</v>
      </c>
      <c r="O3566" s="259">
        <v>1</v>
      </c>
      <c r="P3566" s="259" t="s">
        <v>5213</v>
      </c>
      <c r="Q3566" s="259" t="s">
        <v>476</v>
      </c>
    </row>
    <row r="3567" spans="1:17" ht="21.75" customHeight="1">
      <c r="A3567" s="301" t="s">
        <v>5213</v>
      </c>
      <c r="B3567" s="301" t="s">
        <v>476</v>
      </c>
      <c r="C3567" s="316" t="s">
        <v>9609</v>
      </c>
      <c r="D3567" s="465" t="s">
        <v>436</v>
      </c>
      <c r="E3567" s="465" t="s">
        <v>700</v>
      </c>
      <c r="F3567" s="469" t="str">
        <f t="shared" si="110"/>
        <v>CH</v>
      </c>
      <c r="G3567" s="260">
        <v>0</v>
      </c>
      <c r="H3567" s="260">
        <v>0</v>
      </c>
      <c r="I3567" s="260">
        <v>0</v>
      </c>
      <c r="J3567" s="260">
        <v>1.33418633247509E-2</v>
      </c>
      <c r="K3567" s="260">
        <v>1.3341863253689801E-2</v>
      </c>
      <c r="L3567" s="301">
        <f t="shared" si="111"/>
        <v>4.8030707713283285E-2</v>
      </c>
      <c r="M3567" s="459">
        <f>IFERROR((Tableau1[[#This Row],[Scope 1
(kg CO2-eq)]]+Tableau1[[#This Row],[Scope 2 energy
(kg CO2-eq)]]+Tableau1[[#This Row],[Scope 2 Infrastructure
(kg CO2-eq)]])/Tableau1[[#This Row],[Total CO2-emissions
(kg CO2-eq)
for scope 3 use ]],"")</f>
        <v>0</v>
      </c>
      <c r="N3567" s="436" t="s">
        <v>436</v>
      </c>
      <c r="O3567" s="259">
        <v>1</v>
      </c>
      <c r="P3567" s="259" t="s">
        <v>5213</v>
      </c>
      <c r="Q3567" s="259" t="s">
        <v>476</v>
      </c>
    </row>
    <row r="3568" spans="1:17" ht="21.75" customHeight="1">
      <c r="A3568" s="301" t="s">
        <v>5180</v>
      </c>
      <c r="B3568" s="301" t="s">
        <v>5309</v>
      </c>
      <c r="C3568" s="316" t="s">
        <v>9610</v>
      </c>
      <c r="D3568" s="465" t="s">
        <v>436</v>
      </c>
      <c r="E3568" s="465" t="s">
        <v>700</v>
      </c>
      <c r="F3568" s="469" t="str">
        <f t="shared" si="110"/>
        <v>CH</v>
      </c>
      <c r="G3568" s="260">
        <v>0</v>
      </c>
      <c r="H3568" s="260">
        <v>0</v>
      </c>
      <c r="I3568" s="260">
        <v>0</v>
      </c>
      <c r="J3568" s="260">
        <v>3.2436261618725398E-2</v>
      </c>
      <c r="K3568" s="260">
        <v>3.2436261616639199E-2</v>
      </c>
      <c r="L3568" s="301">
        <f t="shared" si="111"/>
        <v>0.11677054181990112</v>
      </c>
      <c r="M3568" s="459">
        <f>IFERROR((Tableau1[[#This Row],[Scope 1
(kg CO2-eq)]]+Tableau1[[#This Row],[Scope 2 energy
(kg CO2-eq)]]+Tableau1[[#This Row],[Scope 2 Infrastructure
(kg CO2-eq)]])/Tableau1[[#This Row],[Total CO2-emissions
(kg CO2-eq)
for scope 3 use ]],"")</f>
        <v>0</v>
      </c>
      <c r="N3568" s="436" t="s">
        <v>436</v>
      </c>
      <c r="O3568" s="259">
        <v>1</v>
      </c>
      <c r="P3568" s="259" t="s">
        <v>5180</v>
      </c>
      <c r="Q3568" s="259" t="s">
        <v>5309</v>
      </c>
    </row>
    <row r="3569" spans="1:17" ht="21.75" customHeight="1">
      <c r="A3569" s="301" t="s">
        <v>5180</v>
      </c>
      <c r="B3569" s="301" t="s">
        <v>5309</v>
      </c>
      <c r="C3569" s="316" t="s">
        <v>9611</v>
      </c>
      <c r="D3569" s="465" t="s">
        <v>436</v>
      </c>
      <c r="E3569" s="465" t="s">
        <v>700</v>
      </c>
      <c r="F3569" s="469" t="str">
        <f t="shared" si="110"/>
        <v>CH</v>
      </c>
      <c r="G3569" s="260">
        <v>0</v>
      </c>
      <c r="H3569" s="260">
        <v>0</v>
      </c>
      <c r="I3569" s="260">
        <v>0</v>
      </c>
      <c r="J3569" s="260">
        <v>7.0862975624507399E-2</v>
      </c>
      <c r="K3569" s="260">
        <v>7.0862975624545202E-2</v>
      </c>
      <c r="L3569" s="301">
        <f t="shared" si="111"/>
        <v>0.25510671224836273</v>
      </c>
      <c r="M3569" s="459">
        <f>IFERROR((Tableau1[[#This Row],[Scope 1
(kg CO2-eq)]]+Tableau1[[#This Row],[Scope 2 energy
(kg CO2-eq)]]+Tableau1[[#This Row],[Scope 2 Infrastructure
(kg CO2-eq)]])/Tableau1[[#This Row],[Total CO2-emissions
(kg CO2-eq)
for scope 3 use ]],"")</f>
        <v>0</v>
      </c>
      <c r="N3569" s="436" t="s">
        <v>436</v>
      </c>
      <c r="O3569" s="259">
        <v>1</v>
      </c>
      <c r="P3569" s="259" t="s">
        <v>5180</v>
      </c>
      <c r="Q3569" s="259" t="s">
        <v>5309</v>
      </c>
    </row>
    <row r="3570" spans="1:17" ht="21.75" customHeight="1">
      <c r="A3570" s="301" t="s">
        <v>5213</v>
      </c>
      <c r="B3570" s="301" t="s">
        <v>476</v>
      </c>
      <c r="C3570" s="316" t="s">
        <v>9612</v>
      </c>
      <c r="D3570" s="465" t="s">
        <v>436</v>
      </c>
      <c r="E3570" s="465" t="s">
        <v>700</v>
      </c>
      <c r="F3570" s="469" t="str">
        <f t="shared" si="110"/>
        <v>CH</v>
      </c>
      <c r="G3570" s="260">
        <v>0</v>
      </c>
      <c r="H3570" s="260">
        <v>0</v>
      </c>
      <c r="I3570" s="260">
        <v>0</v>
      </c>
      <c r="J3570" s="260">
        <v>9.7728863073950803E-2</v>
      </c>
      <c r="K3570" s="260">
        <v>9.7728863051913195E-2</v>
      </c>
      <c r="L3570" s="301">
        <f t="shared" si="111"/>
        <v>0.35182390698688754</v>
      </c>
      <c r="M3570" s="459">
        <f>IFERROR((Tableau1[[#This Row],[Scope 1
(kg CO2-eq)]]+Tableau1[[#This Row],[Scope 2 energy
(kg CO2-eq)]]+Tableau1[[#This Row],[Scope 2 Infrastructure
(kg CO2-eq)]])/Tableau1[[#This Row],[Total CO2-emissions
(kg CO2-eq)
for scope 3 use ]],"")</f>
        <v>0</v>
      </c>
      <c r="N3570" s="436" t="s">
        <v>436</v>
      </c>
      <c r="O3570" s="259">
        <v>1</v>
      </c>
      <c r="P3570" s="259" t="s">
        <v>5213</v>
      </c>
      <c r="Q3570" s="259" t="s">
        <v>476</v>
      </c>
    </row>
    <row r="3571" spans="1:17" ht="21.75" customHeight="1">
      <c r="A3571" s="301" t="s">
        <v>5180</v>
      </c>
      <c r="B3571" s="301" t="s">
        <v>5309</v>
      </c>
      <c r="C3571" s="316" t="s">
        <v>9613</v>
      </c>
      <c r="D3571" s="465" t="s">
        <v>436</v>
      </c>
      <c r="E3571" s="465" t="s">
        <v>700</v>
      </c>
      <c r="F3571" s="469" t="str">
        <f t="shared" si="110"/>
        <v>CH</v>
      </c>
      <c r="G3571" s="260">
        <v>0</v>
      </c>
      <c r="H3571" s="260">
        <v>0</v>
      </c>
      <c r="I3571" s="260">
        <v>0</v>
      </c>
      <c r="J3571" s="260">
        <v>0.11405365778542</v>
      </c>
      <c r="K3571" s="260">
        <v>0.114053657802674</v>
      </c>
      <c r="L3571" s="301">
        <f t="shared" si="111"/>
        <v>0.41059316808962643</v>
      </c>
      <c r="M3571" s="459">
        <f>IFERROR((Tableau1[[#This Row],[Scope 1
(kg CO2-eq)]]+Tableau1[[#This Row],[Scope 2 energy
(kg CO2-eq)]]+Tableau1[[#This Row],[Scope 2 Infrastructure
(kg CO2-eq)]])/Tableau1[[#This Row],[Total CO2-emissions
(kg CO2-eq)
for scope 3 use ]],"")</f>
        <v>0</v>
      </c>
      <c r="N3571" s="436" t="s">
        <v>436</v>
      </c>
      <c r="O3571" s="259">
        <v>1</v>
      </c>
      <c r="P3571" s="259" t="s">
        <v>5180</v>
      </c>
      <c r="Q3571" s="259" t="s">
        <v>5309</v>
      </c>
    </row>
    <row r="3572" spans="1:17" ht="21.75" customHeight="1">
      <c r="A3572" s="301" t="s">
        <v>5176</v>
      </c>
      <c r="B3572" s="301" t="s">
        <v>5177</v>
      </c>
      <c r="C3572" s="316" t="s">
        <v>9614</v>
      </c>
      <c r="D3572" s="465" t="s">
        <v>3730</v>
      </c>
      <c r="E3572" s="465" t="s">
        <v>6101</v>
      </c>
      <c r="F3572" s="469" t="str">
        <f t="shared" si="110"/>
        <v>other</v>
      </c>
      <c r="G3572" s="260">
        <v>0</v>
      </c>
      <c r="H3572" s="260">
        <v>0.89386762226966399</v>
      </c>
      <c r="I3572" s="260">
        <v>1.5347015769600001E-4</v>
      </c>
      <c r="J3572" s="260">
        <v>0.18745475503779399</v>
      </c>
      <c r="K3572" s="260">
        <v>1.0814758523550601</v>
      </c>
      <c r="L3572" s="301" t="str">
        <f t="shared" si="111"/>
        <v/>
      </c>
      <c r="M3572" s="459">
        <f>IFERROR((Tableau1[[#This Row],[Scope 1
(kg CO2-eq)]]+Tableau1[[#This Row],[Scope 2 energy
(kg CO2-eq)]]+Tableau1[[#This Row],[Scope 2 Infrastructure
(kg CO2-eq)]])/Tableau1[[#This Row],[Total CO2-emissions
(kg CO2-eq)
for scope 3 use ]],"")</f>
        <v>0.82666764170509033</v>
      </c>
      <c r="N3572" s="436" t="s">
        <v>3730</v>
      </c>
      <c r="O3572" s="259">
        <v>1</v>
      </c>
      <c r="P3572" s="259" t="s">
        <v>5176</v>
      </c>
      <c r="Q3572" s="259" t="s">
        <v>5177</v>
      </c>
    </row>
    <row r="3573" spans="1:17" ht="21.75" customHeight="1">
      <c r="A3573" s="301" t="s">
        <v>5272</v>
      </c>
      <c r="B3573" s="301" t="s">
        <v>5135</v>
      </c>
      <c r="C3573" s="316" t="s">
        <v>9615</v>
      </c>
      <c r="D3573" s="465" t="s">
        <v>3646</v>
      </c>
      <c r="E3573" s="465" t="s">
        <v>700</v>
      </c>
      <c r="F3573" s="469" t="str">
        <f t="shared" si="110"/>
        <v>CH</v>
      </c>
      <c r="G3573" s="260">
        <v>0</v>
      </c>
      <c r="H3573" s="260">
        <v>780.52494766560005</v>
      </c>
      <c r="I3573" s="260">
        <v>0.73260946559999995</v>
      </c>
      <c r="J3573" s="260">
        <v>1646.87736870822</v>
      </c>
      <c r="K3573" s="260">
        <v>2428.1349232307698</v>
      </c>
      <c r="L3573" s="301" t="str">
        <f t="shared" si="111"/>
        <v/>
      </c>
      <c r="M3573" s="459">
        <f>IFERROR((Tableau1[[#This Row],[Scope 1
(kg CO2-eq)]]+Tableau1[[#This Row],[Scope 2 energy
(kg CO2-eq)]]+Tableau1[[#This Row],[Scope 2 Infrastructure
(kg CO2-eq)]])/Tableau1[[#This Row],[Total CO2-emissions
(kg CO2-eq)
for scope 3 use ]],"")</f>
        <v>0.32175211914982593</v>
      </c>
      <c r="N3573" s="436" t="s">
        <v>3646</v>
      </c>
      <c r="O3573" s="259">
        <v>1</v>
      </c>
      <c r="P3573" s="259" t="s">
        <v>5272</v>
      </c>
      <c r="Q3573" s="259" t="s">
        <v>5135</v>
      </c>
    </row>
    <row r="3574" spans="1:17" ht="21.75" customHeight="1">
      <c r="A3574" s="301" t="s">
        <v>5272</v>
      </c>
      <c r="B3574" s="301" t="s">
        <v>5135</v>
      </c>
      <c r="C3574" s="316" t="s">
        <v>9616</v>
      </c>
      <c r="D3574" s="465" t="s">
        <v>3646</v>
      </c>
      <c r="E3574" s="465" t="s">
        <v>700</v>
      </c>
      <c r="F3574" s="469" t="str">
        <f t="shared" si="110"/>
        <v>CH</v>
      </c>
      <c r="G3574" s="260">
        <v>0</v>
      </c>
      <c r="H3574" s="260">
        <v>1480.8825417202399</v>
      </c>
      <c r="I3574" s="260">
        <v>1.3899221848000001</v>
      </c>
      <c r="J3574" s="260">
        <v>2925.4294910119302</v>
      </c>
      <c r="K3574" s="260">
        <v>4407.7019509709799</v>
      </c>
      <c r="L3574" s="301" t="str">
        <f t="shared" si="111"/>
        <v/>
      </c>
      <c r="M3574" s="459">
        <f>IFERROR((Tableau1[[#This Row],[Scope 1
(kg CO2-eq)]]+Tableau1[[#This Row],[Scope 2 energy
(kg CO2-eq)]]+Tableau1[[#This Row],[Scope 2 Infrastructure
(kg CO2-eq)]])/Tableau1[[#This Row],[Total CO2-emissions
(kg CO2-eq)
for scope 3 use ]],"")</f>
        <v>0.33629144628949054</v>
      </c>
      <c r="N3574" s="436" t="s">
        <v>3646</v>
      </c>
      <c r="O3574" s="259">
        <v>1</v>
      </c>
      <c r="P3574" s="259" t="s">
        <v>5272</v>
      </c>
      <c r="Q3574" s="259" t="s">
        <v>5135</v>
      </c>
    </row>
    <row r="3575" spans="1:17" ht="21.75" customHeight="1">
      <c r="A3575" s="301" t="s">
        <v>5272</v>
      </c>
      <c r="B3575" s="301" t="s">
        <v>5135</v>
      </c>
      <c r="C3575" s="316" t="s">
        <v>9617</v>
      </c>
      <c r="D3575" s="465" t="s">
        <v>3646</v>
      </c>
      <c r="E3575" s="465" t="s">
        <v>700</v>
      </c>
      <c r="F3575" s="469" t="str">
        <f t="shared" si="110"/>
        <v>CH</v>
      </c>
      <c r="G3575" s="260">
        <v>0</v>
      </c>
      <c r="H3575" s="260">
        <v>290.87327924160002</v>
      </c>
      <c r="I3575" s="260">
        <v>0.27307113599999999</v>
      </c>
      <c r="J3575" s="260">
        <v>674.18584964655395</v>
      </c>
      <c r="K3575" s="260">
        <v>965.33219945862902</v>
      </c>
      <c r="L3575" s="301" t="str">
        <f t="shared" si="111"/>
        <v/>
      </c>
      <c r="M3575" s="459">
        <f>IFERROR((Tableau1[[#This Row],[Scope 1
(kg CO2-eq)]]+Tableau1[[#This Row],[Scope 2 energy
(kg CO2-eq)]]+Tableau1[[#This Row],[Scope 2 Infrastructure
(kg CO2-eq)]])/Tableau1[[#This Row],[Total CO2-emissions
(kg CO2-eq)
for scope 3 use ]],"")</f>
        <v>0.30160223655740348</v>
      </c>
      <c r="N3575" s="436" t="s">
        <v>3646</v>
      </c>
      <c r="O3575" s="259">
        <v>1</v>
      </c>
      <c r="P3575" s="259" t="s">
        <v>5272</v>
      </c>
      <c r="Q3575" s="259" t="s">
        <v>5135</v>
      </c>
    </row>
    <row r="3576" spans="1:17" ht="21.75" customHeight="1">
      <c r="A3576" s="301" t="s">
        <v>5272</v>
      </c>
      <c r="B3576" s="301" t="s">
        <v>5135</v>
      </c>
      <c r="C3576" s="316" t="s">
        <v>9618</v>
      </c>
      <c r="D3576" s="465" t="s">
        <v>3646</v>
      </c>
      <c r="E3576" s="465" t="s">
        <v>700</v>
      </c>
      <c r="F3576" s="469" t="str">
        <f t="shared" si="110"/>
        <v>CH</v>
      </c>
      <c r="G3576" s="260">
        <v>0</v>
      </c>
      <c r="H3576" s="260">
        <v>780.52494766560005</v>
      </c>
      <c r="I3576" s="260">
        <v>0.73260946559999995</v>
      </c>
      <c r="J3576" s="260">
        <v>1646.87736870822</v>
      </c>
      <c r="K3576" s="260">
        <v>2428.13492323014</v>
      </c>
      <c r="L3576" s="301" t="str">
        <f t="shared" si="111"/>
        <v/>
      </c>
      <c r="M3576" s="459">
        <f>IFERROR((Tableau1[[#This Row],[Scope 1
(kg CO2-eq)]]+Tableau1[[#This Row],[Scope 2 energy
(kg CO2-eq)]]+Tableau1[[#This Row],[Scope 2 Infrastructure
(kg CO2-eq)]])/Tableau1[[#This Row],[Total CO2-emissions
(kg CO2-eq)
for scope 3 use ]],"")</f>
        <v>0.32175211914990937</v>
      </c>
      <c r="N3576" s="436" t="s">
        <v>3646</v>
      </c>
      <c r="O3576" s="259">
        <v>1</v>
      </c>
      <c r="P3576" s="259" t="s">
        <v>5272</v>
      </c>
      <c r="Q3576" s="259" t="s">
        <v>5135</v>
      </c>
    </row>
    <row r="3577" spans="1:17" ht="21.75" customHeight="1">
      <c r="A3577" s="301" t="s">
        <v>5272</v>
      </c>
      <c r="B3577" s="301" t="s">
        <v>5135</v>
      </c>
      <c r="C3577" s="316" t="s">
        <v>9619</v>
      </c>
      <c r="D3577" s="465" t="s">
        <v>3646</v>
      </c>
      <c r="E3577" s="465" t="s">
        <v>700</v>
      </c>
      <c r="F3577" s="469" t="str">
        <f t="shared" si="110"/>
        <v>CH</v>
      </c>
      <c r="G3577" s="260">
        <v>0</v>
      </c>
      <c r="H3577" s="260">
        <v>1480.8825417202399</v>
      </c>
      <c r="I3577" s="260">
        <v>1.3899221848000001</v>
      </c>
      <c r="J3577" s="260">
        <v>2925.4294910119302</v>
      </c>
      <c r="K3577" s="260">
        <v>4407.7019509690899</v>
      </c>
      <c r="L3577" s="301" t="str">
        <f t="shared" si="111"/>
        <v/>
      </c>
      <c r="M3577" s="459">
        <f>IFERROR((Tableau1[[#This Row],[Scope 1
(kg CO2-eq)]]+Tableau1[[#This Row],[Scope 2 energy
(kg CO2-eq)]]+Tableau1[[#This Row],[Scope 2 Infrastructure
(kg CO2-eq)]])/Tableau1[[#This Row],[Total CO2-emissions
(kg CO2-eq)
for scope 3 use ]],"")</f>
        <v>0.33629144628963475</v>
      </c>
      <c r="N3577" s="436" t="s">
        <v>3646</v>
      </c>
      <c r="O3577" s="259">
        <v>1</v>
      </c>
      <c r="P3577" s="259" t="s">
        <v>5272</v>
      </c>
      <c r="Q3577" s="259" t="s">
        <v>5135</v>
      </c>
    </row>
    <row r="3578" spans="1:17" ht="21.75" customHeight="1">
      <c r="A3578" s="301" t="s">
        <v>5272</v>
      </c>
      <c r="B3578" s="301" t="s">
        <v>5135</v>
      </c>
      <c r="C3578" s="316" t="s">
        <v>9620</v>
      </c>
      <c r="D3578" s="465" t="s">
        <v>3646</v>
      </c>
      <c r="E3578" s="465" t="s">
        <v>700</v>
      </c>
      <c r="F3578" s="469" t="str">
        <f t="shared" si="110"/>
        <v>CH</v>
      </c>
      <c r="G3578" s="260">
        <v>0</v>
      </c>
      <c r="H3578" s="260">
        <v>290.87327924160002</v>
      </c>
      <c r="I3578" s="260">
        <v>0.27307113599999999</v>
      </c>
      <c r="J3578" s="260">
        <v>672.67113567843705</v>
      </c>
      <c r="K3578" s="260">
        <v>963.81748599965499</v>
      </c>
      <c r="L3578" s="301" t="str">
        <f t="shared" si="111"/>
        <v/>
      </c>
      <c r="M3578" s="459">
        <f>IFERROR((Tableau1[[#This Row],[Scope 1
(kg CO2-eq)]]+Tableau1[[#This Row],[Scope 2 energy
(kg CO2-eq)]]+Tableau1[[#This Row],[Scope 2 Infrastructure
(kg CO2-eq)]])/Tableau1[[#This Row],[Total CO2-emissions
(kg CO2-eq)
for scope 3 use ]],"")</f>
        <v>0.30207622771610954</v>
      </c>
      <c r="N3578" s="436" t="s">
        <v>3646</v>
      </c>
      <c r="O3578" s="259">
        <v>1</v>
      </c>
      <c r="P3578" s="259" t="s">
        <v>5272</v>
      </c>
      <c r="Q3578" s="259" t="s">
        <v>5135</v>
      </c>
    </row>
    <row r="3579" spans="1:17" ht="21.75" customHeight="1">
      <c r="A3579" s="301" t="s">
        <v>5272</v>
      </c>
      <c r="B3579" s="301" t="s">
        <v>5135</v>
      </c>
      <c r="C3579" s="316" t="s">
        <v>9621</v>
      </c>
      <c r="D3579" s="465" t="s">
        <v>3646</v>
      </c>
      <c r="E3579" s="465" t="s">
        <v>700</v>
      </c>
      <c r="F3579" s="469" t="str">
        <f t="shared" si="110"/>
        <v>CH</v>
      </c>
      <c r="G3579" s="260">
        <v>0</v>
      </c>
      <c r="H3579" s="260">
        <v>780.52494766560005</v>
      </c>
      <c r="I3579" s="260">
        <v>0.73260946559999995</v>
      </c>
      <c r="J3579" s="260">
        <v>1646.87736870822</v>
      </c>
      <c r="K3579" s="260">
        <v>2428.13492323014</v>
      </c>
      <c r="L3579" s="301" t="str">
        <f t="shared" si="111"/>
        <v/>
      </c>
      <c r="M3579" s="459">
        <f>IFERROR((Tableau1[[#This Row],[Scope 1
(kg CO2-eq)]]+Tableau1[[#This Row],[Scope 2 energy
(kg CO2-eq)]]+Tableau1[[#This Row],[Scope 2 Infrastructure
(kg CO2-eq)]])/Tableau1[[#This Row],[Total CO2-emissions
(kg CO2-eq)
for scope 3 use ]],"")</f>
        <v>0.32175211914990937</v>
      </c>
      <c r="N3579" s="436" t="s">
        <v>3646</v>
      </c>
      <c r="O3579" s="259">
        <v>1</v>
      </c>
      <c r="P3579" s="259" t="s">
        <v>5272</v>
      </c>
      <c r="Q3579" s="259" t="s">
        <v>5135</v>
      </c>
    </row>
    <row r="3580" spans="1:17" ht="21.75" customHeight="1">
      <c r="A3580" s="301" t="s">
        <v>5272</v>
      </c>
      <c r="B3580" s="301" t="s">
        <v>5135</v>
      </c>
      <c r="C3580" s="316" t="s">
        <v>9622</v>
      </c>
      <c r="D3580" s="465" t="s">
        <v>3646</v>
      </c>
      <c r="E3580" s="465" t="s">
        <v>700</v>
      </c>
      <c r="F3580" s="469" t="str">
        <f t="shared" si="110"/>
        <v>CH</v>
      </c>
      <c r="G3580" s="260">
        <v>0</v>
      </c>
      <c r="H3580" s="260">
        <v>1480.8825417202399</v>
      </c>
      <c r="I3580" s="260">
        <v>1.3899221848000001</v>
      </c>
      <c r="J3580" s="260">
        <v>2925.4294910119302</v>
      </c>
      <c r="K3580" s="260">
        <v>4407.7019509690899</v>
      </c>
      <c r="L3580" s="301" t="str">
        <f t="shared" si="111"/>
        <v/>
      </c>
      <c r="M3580" s="459">
        <f>IFERROR((Tableau1[[#This Row],[Scope 1
(kg CO2-eq)]]+Tableau1[[#This Row],[Scope 2 energy
(kg CO2-eq)]]+Tableau1[[#This Row],[Scope 2 Infrastructure
(kg CO2-eq)]])/Tableau1[[#This Row],[Total CO2-emissions
(kg CO2-eq)
for scope 3 use ]],"")</f>
        <v>0.33629144628963475</v>
      </c>
      <c r="N3580" s="436" t="s">
        <v>3646</v>
      </c>
      <c r="O3580" s="259">
        <v>1</v>
      </c>
      <c r="P3580" s="259" t="s">
        <v>5272</v>
      </c>
      <c r="Q3580" s="259" t="s">
        <v>5135</v>
      </c>
    </row>
    <row r="3581" spans="1:17" ht="21.75" customHeight="1">
      <c r="A3581" s="301" t="s">
        <v>5272</v>
      </c>
      <c r="B3581" s="301" t="s">
        <v>5135</v>
      </c>
      <c r="C3581" s="316" t="s">
        <v>9623</v>
      </c>
      <c r="D3581" s="465" t="s">
        <v>3646</v>
      </c>
      <c r="E3581" s="465" t="s">
        <v>700</v>
      </c>
      <c r="F3581" s="469" t="str">
        <f t="shared" si="110"/>
        <v>CH</v>
      </c>
      <c r="G3581" s="260">
        <v>0</v>
      </c>
      <c r="H3581" s="260">
        <v>290.69191544827203</v>
      </c>
      <c r="I3581" s="260">
        <v>0.272842223808</v>
      </c>
      <c r="J3581" s="260">
        <v>672.670765739746</v>
      </c>
      <c r="K3581" s="260">
        <v>963.635522673433</v>
      </c>
      <c r="L3581" s="301" t="str">
        <f t="shared" si="111"/>
        <v/>
      </c>
      <c r="M3581" s="459">
        <f>IFERROR((Tableau1[[#This Row],[Scope 1
(kg CO2-eq)]]+Tableau1[[#This Row],[Scope 2 energy
(kg CO2-eq)]]+Tableau1[[#This Row],[Scope 2 Infrastructure
(kg CO2-eq)]])/Tableau1[[#This Row],[Total CO2-emissions
(kg CO2-eq)
for scope 3 use ]],"")</f>
        <v>0.30194482335484146</v>
      </c>
      <c r="N3581" s="436" t="s">
        <v>3646</v>
      </c>
      <c r="O3581" s="259">
        <v>1</v>
      </c>
      <c r="P3581" s="259" t="s">
        <v>5272</v>
      </c>
      <c r="Q3581" s="259" t="s">
        <v>5135</v>
      </c>
    </row>
    <row r="3582" spans="1:17" ht="21.75" customHeight="1">
      <c r="A3582" s="301" t="s">
        <v>5272</v>
      </c>
      <c r="B3582" s="301" t="s">
        <v>5135</v>
      </c>
      <c r="C3582" s="316" t="s">
        <v>9624</v>
      </c>
      <c r="D3582" s="465" t="s">
        <v>3646</v>
      </c>
      <c r="E3582" s="465" t="s">
        <v>700</v>
      </c>
      <c r="F3582" s="469" t="str">
        <f t="shared" si="110"/>
        <v>CH</v>
      </c>
      <c r="G3582" s="260">
        <v>0</v>
      </c>
      <c r="H3582" s="260">
        <v>513.51566499799196</v>
      </c>
      <c r="I3582" s="260">
        <v>0.48197607796800002</v>
      </c>
      <c r="J3582" s="260">
        <v>2459.7448994729002</v>
      </c>
      <c r="K3582" s="260">
        <v>2973.74251006443</v>
      </c>
      <c r="L3582" s="301" t="str">
        <f t="shared" si="111"/>
        <v/>
      </c>
      <c r="M3582" s="459">
        <f>IFERROR((Tableau1[[#This Row],[Scope 1
(kg CO2-eq)]]+Tableau1[[#This Row],[Scope 2 energy
(kg CO2-eq)]]+Tableau1[[#This Row],[Scope 2 Infrastructure
(kg CO2-eq)]])/Tableau1[[#This Row],[Total CO2-emissions
(kg CO2-eq)
for scope 3 use ]],"")</f>
        <v>0.17284537559535496</v>
      </c>
      <c r="N3582" s="436" t="s">
        <v>3646</v>
      </c>
      <c r="O3582" s="259">
        <v>1</v>
      </c>
      <c r="P3582" s="259" t="s">
        <v>5272</v>
      </c>
      <c r="Q3582" s="259" t="s">
        <v>5135</v>
      </c>
    </row>
    <row r="3583" spans="1:17" ht="21.75" customHeight="1">
      <c r="A3583" s="301" t="s">
        <v>5272</v>
      </c>
      <c r="B3583" s="301" t="s">
        <v>5135</v>
      </c>
      <c r="C3583" s="316" t="s">
        <v>9625</v>
      </c>
      <c r="D3583" s="465" t="s">
        <v>3646</v>
      </c>
      <c r="E3583" s="465" t="s">
        <v>700</v>
      </c>
      <c r="F3583" s="469" t="str">
        <f t="shared" si="110"/>
        <v>CH</v>
      </c>
      <c r="G3583" s="260">
        <v>0</v>
      </c>
      <c r="H3583" s="260">
        <v>3753.44846008584</v>
      </c>
      <c r="I3583" s="260">
        <v>3.5229191361600001</v>
      </c>
      <c r="J3583" s="260">
        <v>26927.2283436834</v>
      </c>
      <c r="K3583" s="260">
        <v>30684.198803861102</v>
      </c>
      <c r="L3583" s="301" t="str">
        <f t="shared" si="111"/>
        <v/>
      </c>
      <c r="M3583" s="459">
        <f>IFERROR((Tableau1[[#This Row],[Scope 1
(kg CO2-eq)]]+Tableau1[[#This Row],[Scope 2 energy
(kg CO2-eq)]]+Tableau1[[#This Row],[Scope 2 Infrastructure
(kg CO2-eq)]])/Tableau1[[#This Row],[Total CO2-emissions
(kg CO2-eq)
for scope 3 use ]],"")</f>
        <v>0.12243993735137862</v>
      </c>
      <c r="N3583" s="436" t="s">
        <v>3646</v>
      </c>
      <c r="O3583" s="259">
        <v>1</v>
      </c>
      <c r="P3583" s="259" t="s">
        <v>5272</v>
      </c>
      <c r="Q3583" s="259" t="s">
        <v>5135</v>
      </c>
    </row>
    <row r="3584" spans="1:17" ht="21.75" customHeight="1">
      <c r="A3584" s="301" t="s">
        <v>5272</v>
      </c>
      <c r="B3584" s="301" t="s">
        <v>5135</v>
      </c>
      <c r="C3584" s="316" t="s">
        <v>9626</v>
      </c>
      <c r="D3584" s="465" t="s">
        <v>3646</v>
      </c>
      <c r="E3584" s="465" t="s">
        <v>700</v>
      </c>
      <c r="F3584" s="469" t="str">
        <f t="shared" si="110"/>
        <v>CH</v>
      </c>
      <c r="G3584" s="260">
        <v>0</v>
      </c>
      <c r="H3584" s="260">
        <v>1113.2234450983201</v>
      </c>
      <c r="I3584" s="260">
        <v>1.04484526512</v>
      </c>
      <c r="J3584" s="260">
        <v>5416.50350719771</v>
      </c>
      <c r="K3584" s="260">
        <v>6530.77183473074</v>
      </c>
      <c r="L3584" s="301" t="str">
        <f t="shared" si="111"/>
        <v/>
      </c>
      <c r="M3584" s="459">
        <f>IFERROR((Tableau1[[#This Row],[Scope 1
(kg CO2-eq)]]+Tableau1[[#This Row],[Scope 2 energy
(kg CO2-eq)]]+Tableau1[[#This Row],[Scope 2 Infrastructure
(kg CO2-eq)]])/Tableau1[[#This Row],[Total CO2-emissions
(kg CO2-eq)
for scope 3 use ]],"")</f>
        <v>0.17061816253290998</v>
      </c>
      <c r="N3584" s="436" t="s">
        <v>3646</v>
      </c>
      <c r="O3584" s="259">
        <v>1</v>
      </c>
      <c r="P3584" s="259" t="s">
        <v>5272</v>
      </c>
      <c r="Q3584" s="259" t="s">
        <v>5135</v>
      </c>
    </row>
    <row r="3585" spans="1:17" ht="21.75" customHeight="1">
      <c r="A3585" s="301" t="s">
        <v>5272</v>
      </c>
      <c r="B3585" s="301" t="s">
        <v>5135</v>
      </c>
      <c r="C3585" s="316" t="s">
        <v>9627</v>
      </c>
      <c r="D3585" s="465" t="s">
        <v>3646</v>
      </c>
      <c r="E3585" s="465" t="s">
        <v>700</v>
      </c>
      <c r="F3585" s="469" t="str">
        <f t="shared" si="110"/>
        <v>CH</v>
      </c>
      <c r="G3585" s="260">
        <v>0</v>
      </c>
      <c r="H3585" s="260">
        <v>26489.1048273216</v>
      </c>
      <c r="I3585" s="260">
        <v>24.8620171104</v>
      </c>
      <c r="J3585" s="260">
        <v>56233.282638272503</v>
      </c>
      <c r="K3585" s="260">
        <v>82747.249226252505</v>
      </c>
      <c r="L3585" s="301" t="str">
        <f t="shared" si="111"/>
        <v/>
      </c>
      <c r="M3585" s="459">
        <f>IFERROR((Tableau1[[#This Row],[Scope 1
(kg CO2-eq)]]+Tableau1[[#This Row],[Scope 2 energy
(kg CO2-eq)]]+Tableau1[[#This Row],[Scope 2 Infrastructure
(kg CO2-eq)]])/Tableau1[[#This Row],[Total CO2-emissions
(kg CO2-eq)
for scope 3 use ]],"")</f>
        <v>0.32042112689372815</v>
      </c>
      <c r="N3585" s="436" t="s">
        <v>3646</v>
      </c>
      <c r="O3585" s="259">
        <v>1</v>
      </c>
      <c r="P3585" s="259" t="s">
        <v>5272</v>
      </c>
      <c r="Q3585" s="259" t="s">
        <v>5135</v>
      </c>
    </row>
    <row r="3586" spans="1:17" ht="21.75" customHeight="1">
      <c r="A3586" s="301" t="s">
        <v>5272</v>
      </c>
      <c r="B3586" s="301" t="s">
        <v>5135</v>
      </c>
      <c r="C3586" s="316" t="s">
        <v>9628</v>
      </c>
      <c r="D3586" s="465" t="s">
        <v>3646</v>
      </c>
      <c r="E3586" s="465" t="s">
        <v>700</v>
      </c>
      <c r="F3586" s="469" t="str">
        <f t="shared" ref="F3586:F3649" si="112">IF(ISNUMBER(SEARCH("{CH}", C3586)), "CH", "other")</f>
        <v>CH</v>
      </c>
      <c r="G3586" s="260">
        <v>0</v>
      </c>
      <c r="H3586" s="260">
        <v>3947.6881397771199</v>
      </c>
      <c r="I3586" s="260">
        <v>3.7052146428800001</v>
      </c>
      <c r="J3586" s="260">
        <v>9298.4218588579697</v>
      </c>
      <c r="K3586" s="260">
        <v>13249.814872352399</v>
      </c>
      <c r="L3586" s="301" t="str">
        <f t="shared" ref="L3586:L3649" si="113">IF(N3586="MJ", K3586*3.6, IF(N3586="m", K3586*1000, ""))</f>
        <v/>
      </c>
      <c r="M3586" s="459">
        <f>IFERROR((Tableau1[[#This Row],[Scope 1
(kg CO2-eq)]]+Tableau1[[#This Row],[Scope 2 energy
(kg CO2-eq)]]+Tableau1[[#This Row],[Scope 2 Infrastructure
(kg CO2-eq)]])/Tableau1[[#This Row],[Total CO2-emissions
(kg CO2-eq)
for scope 3 use ]],"")</f>
        <v>0.29822253310611435</v>
      </c>
      <c r="N3586" s="436" t="s">
        <v>3646</v>
      </c>
      <c r="O3586" s="259">
        <v>1</v>
      </c>
      <c r="P3586" s="259" t="s">
        <v>5272</v>
      </c>
      <c r="Q3586" s="259" t="s">
        <v>5135</v>
      </c>
    </row>
    <row r="3587" spans="1:17" ht="21.75" customHeight="1">
      <c r="A3587" s="301" t="s">
        <v>5272</v>
      </c>
      <c r="B3587" s="301" t="s">
        <v>5135</v>
      </c>
      <c r="C3587" s="316" t="s">
        <v>9629</v>
      </c>
      <c r="D3587" s="465" t="s">
        <v>3646</v>
      </c>
      <c r="E3587" s="465" t="s">
        <v>700</v>
      </c>
      <c r="F3587" s="469" t="str">
        <f t="shared" si="112"/>
        <v>CH</v>
      </c>
      <c r="G3587" s="260">
        <v>0</v>
      </c>
      <c r="H3587" s="260">
        <v>126323.652850272</v>
      </c>
      <c r="I3587" s="260">
        <v>118.564309728</v>
      </c>
      <c r="J3587" s="260">
        <v>217656.013670774</v>
      </c>
      <c r="K3587" s="260">
        <v>344098.23054650699</v>
      </c>
      <c r="L3587" s="301" t="str">
        <f t="shared" si="113"/>
        <v/>
      </c>
      <c r="M3587" s="459">
        <f>IFERROR((Tableau1[[#This Row],[Scope 1
(kg CO2-eq)]]+Tableau1[[#This Row],[Scope 2 energy
(kg CO2-eq)]]+Tableau1[[#This Row],[Scope 2 Infrastructure
(kg CO2-eq)]])/Tableau1[[#This Row],[Total CO2-emissions
(kg CO2-eq)
for scope 3 use ]],"")</f>
        <v>0.3674596552245582</v>
      </c>
      <c r="N3587" s="436" t="s">
        <v>3646</v>
      </c>
      <c r="O3587" s="259">
        <v>1</v>
      </c>
      <c r="P3587" s="259" t="s">
        <v>5272</v>
      </c>
      <c r="Q3587" s="259" t="s">
        <v>5135</v>
      </c>
    </row>
    <row r="3588" spans="1:17" ht="21.75" customHeight="1">
      <c r="A3588" s="301" t="s">
        <v>5272</v>
      </c>
      <c r="B3588" s="301" t="s">
        <v>5135</v>
      </c>
      <c r="C3588" s="316" t="s">
        <v>9630</v>
      </c>
      <c r="D3588" s="465" t="s">
        <v>3646</v>
      </c>
      <c r="E3588" s="465" t="s">
        <v>700</v>
      </c>
      <c r="F3588" s="469" t="str">
        <f t="shared" si="112"/>
        <v>CH</v>
      </c>
      <c r="G3588" s="260">
        <v>0</v>
      </c>
      <c r="H3588" s="260">
        <v>1273.9086705136799</v>
      </c>
      <c r="I3588" s="260">
        <v>1.1956664212799999</v>
      </c>
      <c r="J3588" s="260">
        <v>10570.285330405201</v>
      </c>
      <c r="K3588" s="260">
        <v>11845.389228591899</v>
      </c>
      <c r="L3588" s="301" t="str">
        <f t="shared" si="113"/>
        <v/>
      </c>
      <c r="M3588" s="459">
        <f>IFERROR((Tableau1[[#This Row],[Scope 1
(kg CO2-eq)]]+Tableau1[[#This Row],[Scope 2 energy
(kg CO2-eq)]]+Tableau1[[#This Row],[Scope 2 Infrastructure
(kg CO2-eq)]])/Tableau1[[#This Row],[Total CO2-emissions
(kg CO2-eq)
for scope 3 use ]],"")</f>
        <v>0.10764562584884649</v>
      </c>
      <c r="N3588" s="436" t="s">
        <v>3646</v>
      </c>
      <c r="O3588" s="259">
        <v>1</v>
      </c>
      <c r="P3588" s="259" t="s">
        <v>5272</v>
      </c>
      <c r="Q3588" s="259" t="s">
        <v>5135</v>
      </c>
    </row>
    <row r="3589" spans="1:17" ht="21.75" customHeight="1">
      <c r="A3589" s="301" t="s">
        <v>5272</v>
      </c>
      <c r="B3589" s="301" t="s">
        <v>5135</v>
      </c>
      <c r="C3589" s="316" t="s">
        <v>9631</v>
      </c>
      <c r="D3589" s="465" t="s">
        <v>3646</v>
      </c>
      <c r="E3589" s="465" t="s">
        <v>700</v>
      </c>
      <c r="F3589" s="469" t="str">
        <f t="shared" si="112"/>
        <v>CH</v>
      </c>
      <c r="G3589" s="260">
        <v>0</v>
      </c>
      <c r="H3589" s="260">
        <v>26489.1048273216</v>
      </c>
      <c r="I3589" s="260">
        <v>24.8620171104</v>
      </c>
      <c r="J3589" s="260">
        <v>59073.608389415502</v>
      </c>
      <c r="K3589" s="260">
        <v>85587.575017483701</v>
      </c>
      <c r="L3589" s="301" t="str">
        <f t="shared" si="113"/>
        <v/>
      </c>
      <c r="M3589" s="459">
        <f>IFERROR((Tableau1[[#This Row],[Scope 1
(kg CO2-eq)]]+Tableau1[[#This Row],[Scope 2 energy
(kg CO2-eq)]]+Tableau1[[#This Row],[Scope 2 Infrastructure
(kg CO2-eq)]])/Tableau1[[#This Row],[Total CO2-emissions
(kg CO2-eq)
for scope 3 use ]],"")</f>
        <v>0.30978756950428571</v>
      </c>
      <c r="N3589" s="436" t="s">
        <v>3646</v>
      </c>
      <c r="O3589" s="259">
        <v>1</v>
      </c>
      <c r="P3589" s="259" t="s">
        <v>5272</v>
      </c>
      <c r="Q3589" s="259" t="s">
        <v>5135</v>
      </c>
    </row>
    <row r="3590" spans="1:17" ht="21.75" customHeight="1">
      <c r="A3590" s="301" t="s">
        <v>5272</v>
      </c>
      <c r="B3590" s="301" t="s">
        <v>5135</v>
      </c>
      <c r="C3590" s="316" t="s">
        <v>9632</v>
      </c>
      <c r="D3590" s="465" t="s">
        <v>3646</v>
      </c>
      <c r="E3590" s="465" t="s">
        <v>700</v>
      </c>
      <c r="F3590" s="469" t="str">
        <f t="shared" si="112"/>
        <v>CH</v>
      </c>
      <c r="G3590" s="260">
        <v>0</v>
      </c>
      <c r="H3590" s="260">
        <v>3947.6881397771199</v>
      </c>
      <c r="I3590" s="260">
        <v>3.7052146428800001</v>
      </c>
      <c r="J3590" s="260">
        <v>22741.137527724601</v>
      </c>
      <c r="K3590" s="260">
        <v>26692.530199056</v>
      </c>
      <c r="L3590" s="301" t="str">
        <f t="shared" si="113"/>
        <v/>
      </c>
      <c r="M3590" s="459">
        <f>IFERROR((Tableau1[[#This Row],[Scope 1
(kg CO2-eq)]]+Tableau1[[#This Row],[Scope 2 energy
(kg CO2-eq)]]+Tableau1[[#This Row],[Scope 2 Infrastructure
(kg CO2-eq)]])/Tableau1[[#This Row],[Total CO2-emissions
(kg CO2-eq)
for scope 3 use ]],"")</f>
        <v>0.14803367552468832</v>
      </c>
      <c r="N3590" s="436" t="s">
        <v>3646</v>
      </c>
      <c r="O3590" s="259">
        <v>1</v>
      </c>
      <c r="P3590" s="259" t="s">
        <v>5272</v>
      </c>
      <c r="Q3590" s="259" t="s">
        <v>5135</v>
      </c>
    </row>
    <row r="3591" spans="1:17" ht="21.75" customHeight="1">
      <c r="A3591" s="301" t="s">
        <v>5272</v>
      </c>
      <c r="B3591" s="301" t="s">
        <v>5135</v>
      </c>
      <c r="C3591" s="316" t="s">
        <v>9633</v>
      </c>
      <c r="D3591" s="465" t="s">
        <v>3646</v>
      </c>
      <c r="E3591" s="465" t="s">
        <v>700</v>
      </c>
      <c r="F3591" s="469" t="str">
        <f t="shared" si="112"/>
        <v>CH</v>
      </c>
      <c r="G3591" s="260">
        <v>0</v>
      </c>
      <c r="H3591" s="260">
        <v>126323.652850272</v>
      </c>
      <c r="I3591" s="260">
        <v>118.564309728</v>
      </c>
      <c r="J3591" s="260">
        <v>221846.98973111901</v>
      </c>
      <c r="K3591" s="260">
        <v>348289.20403137198</v>
      </c>
      <c r="L3591" s="301" t="str">
        <f t="shared" si="113"/>
        <v/>
      </c>
      <c r="M3591" s="459">
        <f>IFERROR((Tableau1[[#This Row],[Scope 1
(kg CO2-eq)]]+Tableau1[[#This Row],[Scope 2 energy
(kg CO2-eq)]]+Tableau1[[#This Row],[Scope 2 Infrastructure
(kg CO2-eq)]])/Tableau1[[#This Row],[Total CO2-emissions
(kg CO2-eq)
for scope 3 use ]],"")</f>
        <v>0.36303800317798762</v>
      </c>
      <c r="N3591" s="436" t="s">
        <v>3646</v>
      </c>
      <c r="O3591" s="259">
        <v>1</v>
      </c>
      <c r="P3591" s="259" t="s">
        <v>5272</v>
      </c>
      <c r="Q3591" s="259" t="s">
        <v>5135</v>
      </c>
    </row>
    <row r="3592" spans="1:17" ht="21.75" customHeight="1">
      <c r="A3592" s="301" t="s">
        <v>5272</v>
      </c>
      <c r="B3592" s="301" t="s">
        <v>5135</v>
      </c>
      <c r="C3592" s="316" t="s">
        <v>9634</v>
      </c>
      <c r="D3592" s="465" t="s">
        <v>3646</v>
      </c>
      <c r="E3592" s="465" t="s">
        <v>700</v>
      </c>
      <c r="F3592" s="469" t="str">
        <f t="shared" si="112"/>
        <v>CH</v>
      </c>
      <c r="G3592" s="260">
        <v>0</v>
      </c>
      <c r="H3592" s="260">
        <v>1273.9086705136799</v>
      </c>
      <c r="I3592" s="260">
        <v>1.1956664212799999</v>
      </c>
      <c r="J3592" s="260">
        <v>12167.5440738415</v>
      </c>
      <c r="K3592" s="260">
        <v>13442.6484011923</v>
      </c>
      <c r="L3592" s="301" t="str">
        <f t="shared" si="113"/>
        <v/>
      </c>
      <c r="M3592" s="459">
        <f>IFERROR((Tableau1[[#This Row],[Scope 1
(kg CO2-eq)]]+Tableau1[[#This Row],[Scope 2 energy
(kg CO2-eq)]]+Tableau1[[#This Row],[Scope 2 Infrastructure
(kg CO2-eq)]])/Tableau1[[#This Row],[Total CO2-emissions
(kg CO2-eq)
for scope 3 use ]],"")</f>
        <v>9.4855143040255677E-2</v>
      </c>
      <c r="N3592" s="436" t="s">
        <v>3646</v>
      </c>
      <c r="O3592" s="259">
        <v>1</v>
      </c>
      <c r="P3592" s="259" t="s">
        <v>5272</v>
      </c>
      <c r="Q3592" s="259" t="s">
        <v>5135</v>
      </c>
    </row>
    <row r="3593" spans="1:17" ht="21.75" customHeight="1">
      <c r="A3593" s="301" t="s">
        <v>5272</v>
      </c>
      <c r="B3593" s="301" t="s">
        <v>5135</v>
      </c>
      <c r="C3593" s="316" t="s">
        <v>9635</v>
      </c>
      <c r="D3593" s="465" t="s">
        <v>3646</v>
      </c>
      <c r="E3593" s="465" t="s">
        <v>700</v>
      </c>
      <c r="F3593" s="469" t="str">
        <f t="shared" si="112"/>
        <v>CH</v>
      </c>
      <c r="G3593" s="260">
        <v>0</v>
      </c>
      <c r="H3593" s="260">
        <v>26489.1048273216</v>
      </c>
      <c r="I3593" s="260">
        <v>24.8620171104</v>
      </c>
      <c r="J3593" s="260">
        <v>60233.417085357301</v>
      </c>
      <c r="K3593" s="260">
        <v>86747.383588851197</v>
      </c>
      <c r="L3593" s="301" t="str">
        <f t="shared" si="113"/>
        <v/>
      </c>
      <c r="M3593" s="459">
        <f>IFERROR((Tableau1[[#This Row],[Scope 1
(kg CO2-eq)]]+Tableau1[[#This Row],[Scope 2 energy
(kg CO2-eq)]]+Tableau1[[#This Row],[Scope 2 Infrastructure
(kg CO2-eq)]])/Tableau1[[#This Row],[Total CO2-emissions
(kg CO2-eq)
for scope 3 use ]],"")</f>
        <v>0.30564572379609595</v>
      </c>
      <c r="N3593" s="436" t="s">
        <v>3646</v>
      </c>
      <c r="O3593" s="259">
        <v>1</v>
      </c>
      <c r="P3593" s="259" t="s">
        <v>5272</v>
      </c>
      <c r="Q3593" s="259" t="s">
        <v>5135</v>
      </c>
    </row>
    <row r="3594" spans="1:17" ht="21.75" customHeight="1">
      <c r="A3594" s="301" t="s">
        <v>5272</v>
      </c>
      <c r="B3594" s="301" t="s">
        <v>5135</v>
      </c>
      <c r="C3594" s="316" t="s">
        <v>9636</v>
      </c>
      <c r="D3594" s="465" t="s">
        <v>3646</v>
      </c>
      <c r="E3594" s="465" t="s">
        <v>700</v>
      </c>
      <c r="F3594" s="469" t="str">
        <f t="shared" si="112"/>
        <v>CH</v>
      </c>
      <c r="G3594" s="260">
        <v>0</v>
      </c>
      <c r="H3594" s="260">
        <v>3947.6881397771199</v>
      </c>
      <c r="I3594" s="260">
        <v>3.7052146428800001</v>
      </c>
      <c r="J3594" s="260">
        <v>23836.4470298694</v>
      </c>
      <c r="K3594" s="260">
        <v>27787.840549993802</v>
      </c>
      <c r="L3594" s="301" t="str">
        <f t="shared" si="113"/>
        <v/>
      </c>
      <c r="M3594" s="459">
        <f>IFERROR((Tableau1[[#This Row],[Scope 1
(kg CO2-eq)]]+Tableau1[[#This Row],[Scope 2 energy
(kg CO2-eq)]]+Tableau1[[#This Row],[Scope 2 Infrastructure
(kg CO2-eq)]])/Tableau1[[#This Row],[Total CO2-emissions
(kg CO2-eq)
for scope 3 use ]],"")</f>
        <v>0.14219864790540124</v>
      </c>
      <c r="N3594" s="436" t="s">
        <v>3646</v>
      </c>
      <c r="O3594" s="259">
        <v>1</v>
      </c>
      <c r="P3594" s="259" t="s">
        <v>5272</v>
      </c>
      <c r="Q3594" s="259" t="s">
        <v>5135</v>
      </c>
    </row>
    <row r="3595" spans="1:17" ht="21.75" customHeight="1">
      <c r="A3595" s="301" t="s">
        <v>5272</v>
      </c>
      <c r="B3595" s="301" t="s">
        <v>5135</v>
      </c>
      <c r="C3595" s="316" t="s">
        <v>9637</v>
      </c>
      <c r="D3595" s="465" t="s">
        <v>3646</v>
      </c>
      <c r="E3595" s="465" t="s">
        <v>700</v>
      </c>
      <c r="F3595" s="469" t="str">
        <f t="shared" si="112"/>
        <v>CH</v>
      </c>
      <c r="G3595" s="260">
        <v>0</v>
      </c>
      <c r="H3595" s="260">
        <v>126323.652850272</v>
      </c>
      <c r="I3595" s="260">
        <v>118.564309728</v>
      </c>
      <c r="J3595" s="260">
        <v>223539.24925843699</v>
      </c>
      <c r="K3595" s="260">
        <v>349981.46477233397</v>
      </c>
      <c r="L3595" s="301" t="str">
        <f t="shared" si="113"/>
        <v/>
      </c>
      <c r="M3595" s="459">
        <f>IFERROR((Tableau1[[#This Row],[Scope 1
(kg CO2-eq)]]+Tableau1[[#This Row],[Scope 2 energy
(kg CO2-eq)]]+Tableau1[[#This Row],[Scope 2 Infrastructure
(kg CO2-eq)]])/Tableau1[[#This Row],[Total CO2-emissions
(kg CO2-eq)
for scope 3 use ]],"")</f>
        <v>0.36128261032981213</v>
      </c>
      <c r="N3595" s="436" t="s">
        <v>3646</v>
      </c>
      <c r="O3595" s="259">
        <v>1</v>
      </c>
      <c r="P3595" s="259" t="s">
        <v>5272</v>
      </c>
      <c r="Q3595" s="259" t="s">
        <v>5135</v>
      </c>
    </row>
    <row r="3596" spans="1:17" ht="21.75" customHeight="1">
      <c r="A3596" s="301" t="s">
        <v>5272</v>
      </c>
      <c r="B3596" s="301" t="s">
        <v>5135</v>
      </c>
      <c r="C3596" s="316" t="s">
        <v>9638</v>
      </c>
      <c r="D3596" s="465" t="s">
        <v>3646</v>
      </c>
      <c r="E3596" s="465" t="s">
        <v>700</v>
      </c>
      <c r="F3596" s="469" t="str">
        <f t="shared" si="112"/>
        <v>CH</v>
      </c>
      <c r="G3596" s="260">
        <v>0</v>
      </c>
      <c r="H3596" s="260">
        <v>1273.9086705136799</v>
      </c>
      <c r="I3596" s="260">
        <v>1.1956664212799999</v>
      </c>
      <c r="J3596" s="260">
        <v>12817.0433017096</v>
      </c>
      <c r="K3596" s="260">
        <v>14092.147526552901</v>
      </c>
      <c r="L3596" s="301" t="str">
        <f t="shared" si="113"/>
        <v/>
      </c>
      <c r="M3596" s="459">
        <f>IFERROR((Tableau1[[#This Row],[Scope 1
(kg CO2-eq)]]+Tableau1[[#This Row],[Scope 2 energy
(kg CO2-eq)]]+Tableau1[[#This Row],[Scope 2 Infrastructure
(kg CO2-eq)]])/Tableau1[[#This Row],[Total CO2-emissions
(kg CO2-eq)
for scope 3 use ]],"")</f>
        <v>9.0483323037341565E-2</v>
      </c>
      <c r="N3596" s="436" t="s">
        <v>3646</v>
      </c>
      <c r="O3596" s="259">
        <v>1</v>
      </c>
      <c r="P3596" s="259" t="s">
        <v>5272</v>
      </c>
      <c r="Q3596" s="259" t="s">
        <v>5135</v>
      </c>
    </row>
    <row r="3597" spans="1:17" ht="21.75" customHeight="1">
      <c r="A3597" s="301" t="s">
        <v>5157</v>
      </c>
      <c r="B3597" s="301" t="s">
        <v>5183</v>
      </c>
      <c r="C3597" s="316" t="s">
        <v>9639</v>
      </c>
      <c r="D3597" s="465" t="s">
        <v>3730</v>
      </c>
      <c r="E3597" s="465" t="s">
        <v>6101</v>
      </c>
      <c r="F3597" s="469" t="str">
        <f t="shared" si="112"/>
        <v>other</v>
      </c>
      <c r="G3597" s="260">
        <v>0</v>
      </c>
      <c r="H3597" s="260">
        <v>0</v>
      </c>
      <c r="I3597" s="260">
        <v>0</v>
      </c>
      <c r="J3597" s="260">
        <v>0</v>
      </c>
      <c r="K3597" s="260">
        <v>0</v>
      </c>
      <c r="L3597" s="301" t="str">
        <f t="shared" si="113"/>
        <v/>
      </c>
      <c r="M3597" s="459" t="str">
        <f>IFERROR((Tableau1[[#This Row],[Scope 1
(kg CO2-eq)]]+Tableau1[[#This Row],[Scope 2 energy
(kg CO2-eq)]]+Tableau1[[#This Row],[Scope 2 Infrastructure
(kg CO2-eq)]])/Tableau1[[#This Row],[Total CO2-emissions
(kg CO2-eq)
for scope 3 use ]],"")</f>
        <v/>
      </c>
      <c r="N3597" s="436" t="s">
        <v>3730</v>
      </c>
      <c r="O3597" s="259">
        <v>1</v>
      </c>
      <c r="P3597" s="259" t="s">
        <v>5157</v>
      </c>
      <c r="Q3597" s="259" t="s">
        <v>5183</v>
      </c>
    </row>
    <row r="3598" spans="1:17" ht="21.75" customHeight="1">
      <c r="A3598" s="301" t="s">
        <v>5157</v>
      </c>
      <c r="B3598" s="301" t="s">
        <v>5183</v>
      </c>
      <c r="C3598" s="316" t="s">
        <v>9640</v>
      </c>
      <c r="D3598" s="465" t="s">
        <v>3730</v>
      </c>
      <c r="E3598" s="465" t="s">
        <v>6101</v>
      </c>
      <c r="F3598" s="469" t="str">
        <f t="shared" si="112"/>
        <v>other</v>
      </c>
      <c r="G3598" s="260">
        <v>0</v>
      </c>
      <c r="H3598" s="260">
        <v>1.2874378464216001</v>
      </c>
      <c r="I3598" s="260">
        <v>1.6249672224000001E-3</v>
      </c>
      <c r="J3598" s="260">
        <v>211.62709090134501</v>
      </c>
      <c r="K3598" s="260">
        <v>212.916153708227</v>
      </c>
      <c r="L3598" s="301" t="str">
        <f t="shared" si="113"/>
        <v/>
      </c>
      <c r="M3598" s="459">
        <f>IFERROR((Tableau1[[#This Row],[Scope 1
(kg CO2-eq)]]+Tableau1[[#This Row],[Scope 2 energy
(kg CO2-eq)]]+Tableau1[[#This Row],[Scope 2 Infrastructure
(kg CO2-eq)]])/Tableau1[[#This Row],[Total CO2-emissions
(kg CO2-eq)
for scope 3 use ]],"")</f>
        <v>6.0543213429004906E-3</v>
      </c>
      <c r="N3598" s="436" t="s">
        <v>3730</v>
      </c>
      <c r="O3598" s="259">
        <v>1</v>
      </c>
      <c r="P3598" s="259" t="s">
        <v>5157</v>
      </c>
      <c r="Q3598" s="259" t="s">
        <v>5183</v>
      </c>
    </row>
    <row r="3599" spans="1:17" ht="21.75" customHeight="1">
      <c r="A3599" s="301" t="s">
        <v>5157</v>
      </c>
      <c r="B3599" s="301" t="s">
        <v>5183</v>
      </c>
      <c r="C3599" s="316" t="s">
        <v>9641</v>
      </c>
      <c r="D3599" s="465" t="s">
        <v>3730</v>
      </c>
      <c r="E3599" s="465" t="s">
        <v>6091</v>
      </c>
      <c r="F3599" s="469" t="str">
        <f t="shared" si="112"/>
        <v>other</v>
      </c>
      <c r="G3599" s="260">
        <v>0</v>
      </c>
      <c r="H3599" s="260">
        <v>0</v>
      </c>
      <c r="I3599" s="260">
        <v>0</v>
      </c>
      <c r="J3599" s="260">
        <v>214.389713368608</v>
      </c>
      <c r="K3599" s="260">
        <v>214.389713377661</v>
      </c>
      <c r="L3599" s="301" t="str">
        <f t="shared" si="113"/>
        <v/>
      </c>
      <c r="M3599" s="459">
        <f>IFERROR((Tableau1[[#This Row],[Scope 1
(kg CO2-eq)]]+Tableau1[[#This Row],[Scope 2 energy
(kg CO2-eq)]]+Tableau1[[#This Row],[Scope 2 Infrastructure
(kg CO2-eq)]])/Tableau1[[#This Row],[Total CO2-emissions
(kg CO2-eq)
for scope 3 use ]],"")</f>
        <v>0</v>
      </c>
      <c r="N3599" s="436" t="s">
        <v>3730</v>
      </c>
      <c r="O3599" s="259">
        <v>1</v>
      </c>
      <c r="P3599" s="259" t="s">
        <v>5157</v>
      </c>
      <c r="Q3599" s="259" t="s">
        <v>5183</v>
      </c>
    </row>
    <row r="3600" spans="1:17" ht="21.75" customHeight="1">
      <c r="A3600" s="301" t="s">
        <v>4134</v>
      </c>
      <c r="B3600" s="301" t="s">
        <v>5135</v>
      </c>
      <c r="C3600" s="316" t="s">
        <v>9642</v>
      </c>
      <c r="D3600" s="465" t="s">
        <v>3646</v>
      </c>
      <c r="E3600" s="465" t="s">
        <v>6091</v>
      </c>
      <c r="F3600" s="469" t="str">
        <f t="shared" si="112"/>
        <v>other</v>
      </c>
      <c r="G3600" s="260">
        <v>0</v>
      </c>
      <c r="H3600" s="260">
        <v>62.170570181591998</v>
      </c>
      <c r="I3600" s="260">
        <v>5.3836938863999997E-2</v>
      </c>
      <c r="J3600" s="260">
        <v>439.48758647474398</v>
      </c>
      <c r="K3600" s="260">
        <v>501.71199355453899</v>
      </c>
      <c r="L3600" s="301" t="str">
        <f t="shared" si="113"/>
        <v/>
      </c>
      <c r="M3600" s="459">
        <f>IFERROR((Tableau1[[#This Row],[Scope 1
(kg CO2-eq)]]+Tableau1[[#This Row],[Scope 2 energy
(kg CO2-eq)]]+Tableau1[[#This Row],[Scope 2 Infrastructure
(kg CO2-eq)]])/Tableau1[[#This Row],[Total CO2-emissions
(kg CO2-eq)
for scope 3 use ]],"")</f>
        <v>0.12402415712569935</v>
      </c>
      <c r="N3600" s="436" t="s">
        <v>3646</v>
      </c>
      <c r="O3600" s="259">
        <v>1</v>
      </c>
      <c r="P3600" s="259" t="s">
        <v>4134</v>
      </c>
      <c r="Q3600" s="259" t="s">
        <v>5135</v>
      </c>
    </row>
    <row r="3601" spans="1:17" ht="21.75" customHeight="1">
      <c r="A3601" s="301" t="s">
        <v>4134</v>
      </c>
      <c r="B3601" s="301" t="s">
        <v>5135</v>
      </c>
      <c r="C3601" s="316" t="s">
        <v>9643</v>
      </c>
      <c r="D3601" s="465" t="s">
        <v>3646</v>
      </c>
      <c r="E3601" s="465" t="s">
        <v>6091</v>
      </c>
      <c r="F3601" s="469" t="str">
        <f t="shared" si="112"/>
        <v>other</v>
      </c>
      <c r="G3601" s="260">
        <v>0</v>
      </c>
      <c r="H3601" s="260">
        <v>272.01584560685598</v>
      </c>
      <c r="I3601" s="260">
        <v>0.235552623184</v>
      </c>
      <c r="J3601" s="260">
        <v>1922.85390195984</v>
      </c>
      <c r="K3601" s="260">
        <v>2195.1053000223701</v>
      </c>
      <c r="L3601" s="301" t="str">
        <f t="shared" si="113"/>
        <v/>
      </c>
      <c r="M3601" s="459">
        <f>IFERROR((Tableau1[[#This Row],[Scope 1
(kg CO2-eq)]]+Tableau1[[#This Row],[Scope 2 energy
(kg CO2-eq)]]+Tableau1[[#This Row],[Scope 2 Infrastructure
(kg CO2-eq)]])/Tableau1[[#This Row],[Total CO2-emissions
(kg CO2-eq)
for scope 3 use ]],"")</f>
        <v>0.12402657778069484</v>
      </c>
      <c r="N3601" s="436" t="s">
        <v>3646</v>
      </c>
      <c r="O3601" s="259">
        <v>1</v>
      </c>
      <c r="P3601" s="259" t="s">
        <v>4134</v>
      </c>
      <c r="Q3601" s="259" t="s">
        <v>5135</v>
      </c>
    </row>
    <row r="3602" spans="1:17" ht="21.75" customHeight="1">
      <c r="A3602" s="301" t="s">
        <v>4134</v>
      </c>
      <c r="B3602" s="301" t="s">
        <v>5135</v>
      </c>
      <c r="C3602" s="316" t="s">
        <v>9644</v>
      </c>
      <c r="D3602" s="465" t="s">
        <v>3646</v>
      </c>
      <c r="E3602" s="465" t="s">
        <v>6091</v>
      </c>
      <c r="F3602" s="469" t="str">
        <f t="shared" si="112"/>
        <v>other</v>
      </c>
      <c r="G3602" s="260">
        <v>0</v>
      </c>
      <c r="H3602" s="260">
        <v>115.08160268056</v>
      </c>
      <c r="I3602" s="260">
        <v>9.9663285727999998E-2</v>
      </c>
      <c r="J3602" s="260">
        <v>816.69989081262702</v>
      </c>
      <c r="K3602" s="260">
        <v>931.88115668461796</v>
      </c>
      <c r="L3602" s="301" t="str">
        <f t="shared" si="113"/>
        <v/>
      </c>
      <c r="M3602" s="459">
        <f>IFERROR((Tableau1[[#This Row],[Scope 1
(kg CO2-eq)]]+Tableau1[[#This Row],[Scope 2 energy
(kg CO2-eq)]]+Tableau1[[#This Row],[Scope 2 Infrastructure
(kg CO2-eq)]])/Tableau1[[#This Row],[Total CO2-emissions
(kg CO2-eq)
for scope 3 use ]],"")</f>
        <v>0.12360081018922188</v>
      </c>
      <c r="N3602" s="436" t="s">
        <v>3646</v>
      </c>
      <c r="O3602" s="259">
        <v>1</v>
      </c>
      <c r="P3602" s="259" t="s">
        <v>4134</v>
      </c>
      <c r="Q3602" s="259" t="s">
        <v>5135</v>
      </c>
    </row>
    <row r="3603" spans="1:17" ht="21.75" customHeight="1">
      <c r="A3603" s="301" t="s">
        <v>5139</v>
      </c>
      <c r="B3603" s="301" t="s">
        <v>5133</v>
      </c>
      <c r="C3603" s="316" t="s">
        <v>9645</v>
      </c>
      <c r="D3603" s="465" t="s">
        <v>3646</v>
      </c>
      <c r="E3603" s="465" t="s">
        <v>6091</v>
      </c>
      <c r="F3603" s="469" t="str">
        <f t="shared" si="112"/>
        <v>other</v>
      </c>
      <c r="G3603" s="260">
        <v>0</v>
      </c>
      <c r="H3603" s="260">
        <v>24039510.327488001</v>
      </c>
      <c r="I3603" s="260">
        <v>8527266.1904320009</v>
      </c>
      <c r="J3603" s="260">
        <v>31958746.123900801</v>
      </c>
      <c r="K3603" s="260">
        <v>64525522.813349903</v>
      </c>
      <c r="L3603" s="301" t="str">
        <f t="shared" si="113"/>
        <v/>
      </c>
      <c r="M3603" s="459">
        <f>IFERROR((Tableau1[[#This Row],[Scope 1
(kg CO2-eq)]]+Tableau1[[#This Row],[Scope 2 energy
(kg CO2-eq)]]+Tableau1[[#This Row],[Scope 2 Infrastructure
(kg CO2-eq)]])/Tableau1[[#This Row],[Total CO2-emissions
(kg CO2-eq)
for scope 3 use ]],"")</f>
        <v>0.50471154820588537</v>
      </c>
      <c r="N3603" s="436" t="s">
        <v>3646</v>
      </c>
      <c r="O3603" s="259">
        <v>1</v>
      </c>
      <c r="P3603" s="259" t="s">
        <v>5139</v>
      </c>
      <c r="Q3603" s="259" t="s">
        <v>5133</v>
      </c>
    </row>
    <row r="3604" spans="1:17" ht="21.75" customHeight="1">
      <c r="A3604" s="301" t="s">
        <v>5139</v>
      </c>
      <c r="B3604" s="301" t="s">
        <v>5133</v>
      </c>
      <c r="C3604" s="316" t="s">
        <v>9646</v>
      </c>
      <c r="D3604" s="465" t="s">
        <v>3646</v>
      </c>
      <c r="E3604" s="465" t="s">
        <v>6091</v>
      </c>
      <c r="F3604" s="469" t="str">
        <f t="shared" si="112"/>
        <v>other</v>
      </c>
      <c r="G3604" s="260">
        <v>0</v>
      </c>
      <c r="H3604" s="260">
        <v>1255.7509845584</v>
      </c>
      <c r="I3604" s="260">
        <v>198.1334542816</v>
      </c>
      <c r="J3604" s="260">
        <v>3313.5180964052902</v>
      </c>
      <c r="K3604" s="260">
        <v>4767.4025335389497</v>
      </c>
      <c r="L3604" s="301" t="str">
        <f t="shared" si="113"/>
        <v/>
      </c>
      <c r="M3604" s="459">
        <f>IFERROR((Tableau1[[#This Row],[Scope 1
(kg CO2-eq)]]+Tableau1[[#This Row],[Scope 2 energy
(kg CO2-eq)]]+Tableau1[[#This Row],[Scope 2 Infrastructure
(kg CO2-eq)]])/Tableau1[[#This Row],[Total CO2-emissions
(kg CO2-eq)
for scope 3 use ]],"")</f>
        <v>0.30496364185986807</v>
      </c>
      <c r="N3604" s="436" t="s">
        <v>3646</v>
      </c>
      <c r="O3604" s="259">
        <v>1</v>
      </c>
      <c r="P3604" s="259" t="s">
        <v>5139</v>
      </c>
      <c r="Q3604" s="259" t="s">
        <v>5133</v>
      </c>
    </row>
    <row r="3605" spans="1:17" ht="21.75" customHeight="1">
      <c r="A3605" s="301" t="s">
        <v>5139</v>
      </c>
      <c r="B3605" s="301" t="s">
        <v>5133</v>
      </c>
      <c r="C3605" s="316" t="s">
        <v>9647</v>
      </c>
      <c r="D3605" s="465" t="s">
        <v>3646</v>
      </c>
      <c r="E3605" s="465" t="s">
        <v>700</v>
      </c>
      <c r="F3605" s="469" t="str">
        <f t="shared" si="112"/>
        <v>CH</v>
      </c>
      <c r="G3605" s="260">
        <v>0</v>
      </c>
      <c r="H3605" s="260">
        <v>26.925382847536</v>
      </c>
      <c r="I3605" s="260">
        <v>4.2493008619039996</v>
      </c>
      <c r="J3605" s="260">
        <v>170.17923948999399</v>
      </c>
      <c r="K3605" s="260">
        <v>201.353923163036</v>
      </c>
      <c r="L3605" s="301" t="str">
        <f t="shared" si="113"/>
        <v/>
      </c>
      <c r="M3605" s="459">
        <f>IFERROR((Tableau1[[#This Row],[Scope 1
(kg CO2-eq)]]+Tableau1[[#This Row],[Scope 2 energy
(kg CO2-eq)]]+Tableau1[[#This Row],[Scope 2 Infrastructure
(kg CO2-eq)]])/Tableau1[[#This Row],[Total CO2-emissions
(kg CO2-eq)
for scope 3 use ]],"")</f>
        <v>0.15482531067546124</v>
      </c>
      <c r="N3605" s="436" t="s">
        <v>3646</v>
      </c>
      <c r="O3605" s="259">
        <v>1</v>
      </c>
      <c r="P3605" s="259" t="s">
        <v>5139</v>
      </c>
      <c r="Q3605" s="259" t="s">
        <v>5133</v>
      </c>
    </row>
    <row r="3606" spans="1:17" ht="21.75" customHeight="1">
      <c r="A3606" s="301" t="s">
        <v>5232</v>
      </c>
      <c r="B3606" s="301" t="s">
        <v>5133</v>
      </c>
      <c r="C3606" s="316" t="s">
        <v>9648</v>
      </c>
      <c r="D3606" s="465" t="s">
        <v>3646</v>
      </c>
      <c r="E3606" s="465" t="s">
        <v>6091</v>
      </c>
      <c r="F3606" s="469" t="str">
        <f t="shared" si="112"/>
        <v>other</v>
      </c>
      <c r="G3606" s="260">
        <v>0</v>
      </c>
      <c r="H3606" s="260">
        <v>1883833.3909984</v>
      </c>
      <c r="I3606" s="260">
        <v>668352.86125760002</v>
      </c>
      <c r="J3606" s="260">
        <v>2394828.9751795498</v>
      </c>
      <c r="K3606" s="260">
        <v>4947015.2412267895</v>
      </c>
      <c r="L3606" s="301" t="str">
        <f t="shared" si="113"/>
        <v/>
      </c>
      <c r="M3606" s="459">
        <f>IFERROR((Tableau1[[#This Row],[Scope 1
(kg CO2-eq)]]+Tableau1[[#This Row],[Scope 2 energy
(kg CO2-eq)]]+Tableau1[[#This Row],[Scope 2 Infrastructure
(kg CO2-eq)]])/Tableau1[[#This Row],[Total CO2-emissions
(kg CO2-eq)
for scope 3 use ]],"")</f>
        <v>0.51590426303661319</v>
      </c>
      <c r="N3606" s="436" t="s">
        <v>3646</v>
      </c>
      <c r="O3606" s="259">
        <v>1</v>
      </c>
      <c r="P3606" s="259" t="s">
        <v>5232</v>
      </c>
      <c r="Q3606" s="259" t="s">
        <v>5133</v>
      </c>
    </row>
    <row r="3607" spans="1:17" ht="21.75" customHeight="1">
      <c r="A3607" s="301" t="s">
        <v>5232</v>
      </c>
      <c r="B3607" s="301" t="s">
        <v>5133</v>
      </c>
      <c r="C3607" s="316" t="s">
        <v>9649</v>
      </c>
      <c r="D3607" s="465" t="s">
        <v>3646</v>
      </c>
      <c r="E3607" s="465" t="s">
        <v>6101</v>
      </c>
      <c r="F3607" s="469" t="str">
        <f t="shared" si="112"/>
        <v>other</v>
      </c>
      <c r="G3607" s="260">
        <v>0</v>
      </c>
      <c r="H3607" s="260">
        <v>5651500.1729952004</v>
      </c>
      <c r="I3607" s="260">
        <v>2005058.5837727999</v>
      </c>
      <c r="J3607" s="260">
        <v>7182072.8425976196</v>
      </c>
      <c r="K3607" s="260">
        <v>14838631.6402169</v>
      </c>
      <c r="L3607" s="301" t="str">
        <f t="shared" si="113"/>
        <v/>
      </c>
      <c r="M3607" s="459">
        <f>IFERROR((Tableau1[[#This Row],[Scope 1
(kg CO2-eq)]]+Tableau1[[#This Row],[Scope 2 energy
(kg CO2-eq)]]+Tableau1[[#This Row],[Scope 2 Infrastructure
(kg CO2-eq)]])/Tableau1[[#This Row],[Total CO2-emissions
(kg CO2-eq)
for scope 3 use ]],"")</f>
        <v>0.51598819503117488</v>
      </c>
      <c r="N3607" s="436" t="s">
        <v>3646</v>
      </c>
      <c r="O3607" s="259">
        <v>1</v>
      </c>
      <c r="P3607" s="259" t="s">
        <v>5232</v>
      </c>
      <c r="Q3607" s="259" t="s">
        <v>5133</v>
      </c>
    </row>
    <row r="3608" spans="1:17" ht="21.75" customHeight="1">
      <c r="A3608" s="301" t="s">
        <v>5311</v>
      </c>
      <c r="B3608" s="301" t="s">
        <v>5133</v>
      </c>
      <c r="C3608" s="316" t="s">
        <v>9650</v>
      </c>
      <c r="D3608" s="465" t="s">
        <v>3646</v>
      </c>
      <c r="E3608" s="465" t="s">
        <v>6091</v>
      </c>
      <c r="F3608" s="469" t="str">
        <f t="shared" si="112"/>
        <v>other</v>
      </c>
      <c r="G3608" s="260">
        <v>0</v>
      </c>
      <c r="H3608" s="260">
        <v>138681.14659836001</v>
      </c>
      <c r="I3608" s="260">
        <v>43750.481768040001</v>
      </c>
      <c r="J3608" s="260">
        <v>143825.02527089199</v>
      </c>
      <c r="K3608" s="260">
        <v>326256.65450281597</v>
      </c>
      <c r="L3608" s="301" t="str">
        <f t="shared" si="113"/>
        <v/>
      </c>
      <c r="M3608" s="459">
        <f>IFERROR((Tableau1[[#This Row],[Scope 1
(kg CO2-eq)]]+Tableau1[[#This Row],[Scope 2 energy
(kg CO2-eq)]]+Tableau1[[#This Row],[Scope 2 Infrastructure
(kg CO2-eq)]])/Tableau1[[#This Row],[Total CO2-emissions
(kg CO2-eq)
for scope 3 use ]],"")</f>
        <v>0.55916599967718184</v>
      </c>
      <c r="N3608" s="436" t="s">
        <v>3646</v>
      </c>
      <c r="O3608" s="259">
        <v>1</v>
      </c>
      <c r="P3608" s="259" t="s">
        <v>5311</v>
      </c>
      <c r="Q3608" s="259" t="s">
        <v>5133</v>
      </c>
    </row>
    <row r="3609" spans="1:17" ht="21.75" customHeight="1">
      <c r="A3609" s="301" t="s">
        <v>5139</v>
      </c>
      <c r="B3609" s="301" t="s">
        <v>5133</v>
      </c>
      <c r="C3609" s="316" t="s">
        <v>9651</v>
      </c>
      <c r="D3609" s="465" t="s">
        <v>3646</v>
      </c>
      <c r="E3609" s="465" t="s">
        <v>6091</v>
      </c>
      <c r="F3609" s="469" t="str">
        <f t="shared" si="112"/>
        <v>other</v>
      </c>
      <c r="G3609" s="260">
        <v>0</v>
      </c>
      <c r="H3609" s="260">
        <v>1449.7493109039999</v>
      </c>
      <c r="I3609" s="260">
        <v>210.24903527999999</v>
      </c>
      <c r="J3609" s="260">
        <v>1760.8967757419</v>
      </c>
      <c r="K3609" s="260">
        <v>3420.8951250705099</v>
      </c>
      <c r="L3609" s="301" t="str">
        <f t="shared" si="113"/>
        <v/>
      </c>
      <c r="M3609" s="459">
        <f>IFERROR((Tableau1[[#This Row],[Scope 1
(kg CO2-eq)]]+Tableau1[[#This Row],[Scope 2 energy
(kg CO2-eq)]]+Tableau1[[#This Row],[Scope 2 Infrastructure
(kg CO2-eq)]])/Tableau1[[#This Row],[Total CO2-emissions
(kg CO2-eq)
for scope 3 use ]],"")</f>
        <v>0.48525262701521282</v>
      </c>
      <c r="N3609" s="436" t="s">
        <v>3646</v>
      </c>
      <c r="O3609" s="259">
        <v>1</v>
      </c>
      <c r="P3609" s="259" t="s">
        <v>5139</v>
      </c>
      <c r="Q3609" s="259" t="s">
        <v>5133</v>
      </c>
    </row>
    <row r="3610" spans="1:17" ht="21.75" customHeight="1">
      <c r="A3610" s="301" t="s">
        <v>5139</v>
      </c>
      <c r="B3610" s="301" t="s">
        <v>5133</v>
      </c>
      <c r="C3610" s="316" t="s">
        <v>9652</v>
      </c>
      <c r="D3610" s="465" t="s">
        <v>3646</v>
      </c>
      <c r="E3610" s="465" t="s">
        <v>700</v>
      </c>
      <c r="F3610" s="469" t="str">
        <f t="shared" si="112"/>
        <v>CH</v>
      </c>
      <c r="G3610" s="260">
        <v>0</v>
      </c>
      <c r="H3610" s="260">
        <v>15.9147766288</v>
      </c>
      <c r="I3610" s="260">
        <v>2.5143572432000001</v>
      </c>
      <c r="J3610" s="260">
        <v>36.656848371596297</v>
      </c>
      <c r="K3610" s="260">
        <v>55.085982221998002</v>
      </c>
      <c r="L3610" s="301" t="str">
        <f t="shared" si="113"/>
        <v/>
      </c>
      <c r="M3610" s="459">
        <f>IFERROR((Tableau1[[#This Row],[Scope 1
(kg CO2-eq)]]+Tableau1[[#This Row],[Scope 2 energy
(kg CO2-eq)]]+Tableau1[[#This Row],[Scope 2 Infrastructure
(kg CO2-eq)]])/Tableau1[[#This Row],[Total CO2-emissions
(kg CO2-eq)
for scope 3 use ]],"")</f>
        <v>0.3345521515388451</v>
      </c>
      <c r="N3610" s="436" t="s">
        <v>3646</v>
      </c>
      <c r="O3610" s="259">
        <v>1</v>
      </c>
      <c r="P3610" s="259" t="s">
        <v>5139</v>
      </c>
      <c r="Q3610" s="259" t="s">
        <v>5133</v>
      </c>
    </row>
    <row r="3611" spans="1:17" ht="21.75" customHeight="1">
      <c r="A3611" s="301" t="s">
        <v>5213</v>
      </c>
      <c r="B3611" s="301" t="s">
        <v>476</v>
      </c>
      <c r="C3611" s="316" t="s">
        <v>9653</v>
      </c>
      <c r="D3611" s="465" t="s">
        <v>3730</v>
      </c>
      <c r="E3611" s="465" t="s">
        <v>6091</v>
      </c>
      <c r="F3611" s="469" t="str">
        <f t="shared" si="112"/>
        <v>other</v>
      </c>
      <c r="G3611" s="260">
        <v>0</v>
      </c>
      <c r="H3611" s="260">
        <v>0</v>
      </c>
      <c r="I3611" s="260">
        <v>0</v>
      </c>
      <c r="J3611" s="260">
        <v>7.3095809158148999</v>
      </c>
      <c r="K3611" s="260">
        <v>7.3095809156336502</v>
      </c>
      <c r="L3611" s="301" t="str">
        <f t="shared" si="113"/>
        <v/>
      </c>
      <c r="M3611" s="459">
        <f>IFERROR((Tableau1[[#This Row],[Scope 1
(kg CO2-eq)]]+Tableau1[[#This Row],[Scope 2 energy
(kg CO2-eq)]]+Tableau1[[#This Row],[Scope 2 Infrastructure
(kg CO2-eq)]])/Tableau1[[#This Row],[Total CO2-emissions
(kg CO2-eq)
for scope 3 use ]],"")</f>
        <v>0</v>
      </c>
      <c r="N3611" s="436" t="s">
        <v>3730</v>
      </c>
      <c r="O3611" s="259">
        <v>1</v>
      </c>
      <c r="P3611" s="259" t="s">
        <v>5213</v>
      </c>
      <c r="Q3611" s="259" t="s">
        <v>476</v>
      </c>
    </row>
    <row r="3612" spans="1:17" ht="21.75" customHeight="1">
      <c r="A3612" s="301" t="s">
        <v>5167</v>
      </c>
      <c r="B3612" s="301" t="s">
        <v>5168</v>
      </c>
      <c r="C3612" s="316" t="s">
        <v>9654</v>
      </c>
      <c r="D3612" s="465" t="s">
        <v>3730</v>
      </c>
      <c r="E3612" s="465" t="s">
        <v>6016</v>
      </c>
      <c r="F3612" s="469" t="str">
        <f t="shared" si="112"/>
        <v>other</v>
      </c>
      <c r="G3612" s="260">
        <v>0</v>
      </c>
      <c r="H3612" s="260">
        <v>8.9673130938815997E-3</v>
      </c>
      <c r="I3612" s="260">
        <v>9.3309323760000004E-6</v>
      </c>
      <c r="J3612" s="260">
        <v>1.0539805785126999E-2</v>
      </c>
      <c r="K3612" s="260">
        <v>1.9516449810930502E-2</v>
      </c>
      <c r="L3612" s="301" t="str">
        <f t="shared" si="113"/>
        <v/>
      </c>
      <c r="M3612" s="459">
        <f>IFERROR((Tableau1[[#This Row],[Scope 1
(kg CO2-eq)]]+Tableau1[[#This Row],[Scope 2 energy
(kg CO2-eq)]]+Tableau1[[#This Row],[Scope 2 Infrastructure
(kg CO2-eq)]])/Tableau1[[#This Row],[Total CO2-emissions
(kg CO2-eq)
for scope 3 use ]],"")</f>
        <v>0.45995271236421725</v>
      </c>
      <c r="N3612" s="436" t="s">
        <v>3730</v>
      </c>
      <c r="O3612" s="259">
        <v>1</v>
      </c>
      <c r="P3612" s="259" t="s">
        <v>5167</v>
      </c>
      <c r="Q3612" s="259" t="s">
        <v>5168</v>
      </c>
    </row>
    <row r="3613" spans="1:17" ht="21.75" customHeight="1">
      <c r="A3613" s="301" t="s">
        <v>5167</v>
      </c>
      <c r="B3613" s="301" t="s">
        <v>5168</v>
      </c>
      <c r="C3613" s="316" t="s">
        <v>9655</v>
      </c>
      <c r="D3613" s="465" t="s">
        <v>3730</v>
      </c>
      <c r="E3613" s="465" t="s">
        <v>6091</v>
      </c>
      <c r="F3613" s="469" t="str">
        <f t="shared" si="112"/>
        <v>other</v>
      </c>
      <c r="G3613" s="260">
        <v>0</v>
      </c>
      <c r="H3613" s="260">
        <v>2.1595386845688E-3</v>
      </c>
      <c r="I3613" s="260">
        <v>8.6744256681600001E-5</v>
      </c>
      <c r="J3613" s="260">
        <v>1.68012919012616E-2</v>
      </c>
      <c r="K3613" s="260">
        <v>1.9047574840768099E-2</v>
      </c>
      <c r="L3613" s="301" t="str">
        <f t="shared" si="113"/>
        <v/>
      </c>
      <c r="M3613" s="459">
        <f>IFERROR((Tableau1[[#This Row],[Scope 1
(kg CO2-eq)]]+Tableau1[[#This Row],[Scope 2 energy
(kg CO2-eq)]]+Tableau1[[#This Row],[Scope 2 Infrastructure
(kg CO2-eq)]])/Tableau1[[#This Row],[Total CO2-emissions
(kg CO2-eq)
for scope 3 use ]],"")</f>
        <v>0.1179301281149248</v>
      </c>
      <c r="N3613" s="436" t="s">
        <v>3730</v>
      </c>
      <c r="O3613" s="259">
        <v>1</v>
      </c>
      <c r="P3613" s="259" t="s">
        <v>5167</v>
      </c>
      <c r="Q3613" s="260" t="s">
        <v>5168</v>
      </c>
    </row>
    <row r="3614" spans="1:17" ht="21.75" customHeight="1">
      <c r="A3614" s="301" t="s">
        <v>5184</v>
      </c>
      <c r="B3614" s="301" t="s">
        <v>5312</v>
      </c>
      <c r="C3614" s="316" t="s">
        <v>9656</v>
      </c>
      <c r="D3614" s="465" t="s">
        <v>3730</v>
      </c>
      <c r="E3614" s="465" t="s">
        <v>6091</v>
      </c>
      <c r="F3614" s="469" t="str">
        <f t="shared" si="112"/>
        <v>other</v>
      </c>
      <c r="G3614" s="260">
        <v>0</v>
      </c>
      <c r="H3614" s="260">
        <v>1.8381465540000001E-3</v>
      </c>
      <c r="I3614" s="260">
        <v>2.3200560000000001E-6</v>
      </c>
      <c r="J3614" s="260">
        <v>4.1235956001058199E-2</v>
      </c>
      <c r="K3614" s="260">
        <v>4.3076422607136899E-2</v>
      </c>
      <c r="L3614" s="301" t="str">
        <f t="shared" si="113"/>
        <v/>
      </c>
      <c r="M3614" s="459">
        <f>IFERROR((Tableau1[[#This Row],[Scope 1
(kg CO2-eq)]]+Tableau1[[#This Row],[Scope 2 energy
(kg CO2-eq)]]+Tableau1[[#This Row],[Scope 2 Infrastructure
(kg CO2-eq)]])/Tableau1[[#This Row],[Total CO2-emissions
(kg CO2-eq)
for scope 3 use ]],"")</f>
        <v>4.2725614120404508E-2</v>
      </c>
      <c r="N3614" s="436" t="s">
        <v>3730</v>
      </c>
      <c r="O3614" s="259">
        <v>1</v>
      </c>
      <c r="P3614" s="259" t="s">
        <v>5184</v>
      </c>
      <c r="Q3614" s="260" t="s">
        <v>5312</v>
      </c>
    </row>
    <row r="3615" spans="1:17" ht="21.75" customHeight="1">
      <c r="A3615" s="301" t="s">
        <v>5141</v>
      </c>
      <c r="B3615" s="301" t="s">
        <v>5133</v>
      </c>
      <c r="C3615" s="316" t="s">
        <v>9657</v>
      </c>
      <c r="D3615" s="465" t="s">
        <v>3646</v>
      </c>
      <c r="E3615" s="465" t="s">
        <v>6022</v>
      </c>
      <c r="F3615" s="469" t="str">
        <f t="shared" si="112"/>
        <v>other</v>
      </c>
      <c r="G3615" s="260">
        <v>0</v>
      </c>
      <c r="H3615" s="260">
        <v>0</v>
      </c>
      <c r="I3615" s="260">
        <v>0</v>
      </c>
      <c r="J3615" s="260">
        <v>349294.028577713</v>
      </c>
      <c r="K3615" s="260">
        <v>349294.02857654099</v>
      </c>
      <c r="L3615" s="301" t="str">
        <f t="shared" si="113"/>
        <v/>
      </c>
      <c r="M3615" s="459">
        <f>IFERROR((Tableau1[[#This Row],[Scope 1
(kg CO2-eq)]]+Tableau1[[#This Row],[Scope 2 energy
(kg CO2-eq)]]+Tableau1[[#This Row],[Scope 2 Infrastructure
(kg CO2-eq)]])/Tableau1[[#This Row],[Total CO2-emissions
(kg CO2-eq)
for scope 3 use ]],"")</f>
        <v>0</v>
      </c>
      <c r="N3615" s="436" t="s">
        <v>3646</v>
      </c>
      <c r="O3615" s="259">
        <v>1</v>
      </c>
      <c r="P3615" s="259" t="s">
        <v>5141</v>
      </c>
      <c r="Q3615" s="260" t="s">
        <v>5133</v>
      </c>
    </row>
    <row r="3616" spans="1:17" ht="21.75" customHeight="1">
      <c r="A3616" s="301" t="s">
        <v>5147</v>
      </c>
      <c r="B3616" s="301" t="s">
        <v>5300</v>
      </c>
      <c r="C3616" s="316" t="s">
        <v>9658</v>
      </c>
      <c r="D3616" s="465" t="s">
        <v>3730</v>
      </c>
      <c r="E3616" s="465" t="s">
        <v>6091</v>
      </c>
      <c r="F3616" s="469" t="str">
        <f t="shared" si="112"/>
        <v>other</v>
      </c>
      <c r="G3616" s="260">
        <v>0</v>
      </c>
      <c r="H3616" s="260">
        <v>0</v>
      </c>
      <c r="I3616" s="260">
        <v>0</v>
      </c>
      <c r="J3616" s="260">
        <v>8.9147656346826896</v>
      </c>
      <c r="K3616" s="260">
        <v>8.9147656350095996</v>
      </c>
      <c r="L3616" s="301" t="str">
        <f t="shared" si="113"/>
        <v/>
      </c>
      <c r="M3616" s="459">
        <f>IFERROR((Tableau1[[#This Row],[Scope 1
(kg CO2-eq)]]+Tableau1[[#This Row],[Scope 2 energy
(kg CO2-eq)]]+Tableau1[[#This Row],[Scope 2 Infrastructure
(kg CO2-eq)]])/Tableau1[[#This Row],[Total CO2-emissions
(kg CO2-eq)
for scope 3 use ]],"")</f>
        <v>0</v>
      </c>
      <c r="N3616" s="436" t="s">
        <v>3730</v>
      </c>
      <c r="O3616" s="259">
        <v>1</v>
      </c>
      <c r="P3616" s="259" t="s">
        <v>5147</v>
      </c>
      <c r="Q3616" s="259" t="s">
        <v>5300</v>
      </c>
    </row>
    <row r="3617" spans="1:17" ht="21.75" customHeight="1">
      <c r="A3617" s="301" t="s">
        <v>5147</v>
      </c>
      <c r="B3617" s="301" t="s">
        <v>5300</v>
      </c>
      <c r="C3617" s="316" t="s">
        <v>9659</v>
      </c>
      <c r="D3617" s="465" t="s">
        <v>3730</v>
      </c>
      <c r="E3617" s="465" t="s">
        <v>6091</v>
      </c>
      <c r="F3617" s="469" t="str">
        <f t="shared" si="112"/>
        <v>other</v>
      </c>
      <c r="G3617" s="260">
        <v>0</v>
      </c>
      <c r="H3617" s="260">
        <v>0</v>
      </c>
      <c r="I3617" s="260">
        <v>0</v>
      </c>
      <c r="J3617" s="260">
        <v>4.8104321258581004</v>
      </c>
      <c r="K3617" s="260">
        <v>4.81043212600032</v>
      </c>
      <c r="L3617" s="301" t="str">
        <f t="shared" si="113"/>
        <v/>
      </c>
      <c r="M3617" s="459">
        <f>IFERROR((Tableau1[[#This Row],[Scope 1
(kg CO2-eq)]]+Tableau1[[#This Row],[Scope 2 energy
(kg CO2-eq)]]+Tableau1[[#This Row],[Scope 2 Infrastructure
(kg CO2-eq)]])/Tableau1[[#This Row],[Total CO2-emissions
(kg CO2-eq)
for scope 3 use ]],"")</f>
        <v>0</v>
      </c>
      <c r="N3617" s="436" t="s">
        <v>3730</v>
      </c>
      <c r="O3617" s="259">
        <v>1</v>
      </c>
      <c r="P3617" s="259" t="s">
        <v>5147</v>
      </c>
      <c r="Q3617" s="260" t="s">
        <v>5300</v>
      </c>
    </row>
    <row r="3618" spans="1:17" ht="21.75" customHeight="1">
      <c r="A3618" s="301" t="s">
        <v>5184</v>
      </c>
      <c r="B3618" s="301" t="s">
        <v>5141</v>
      </c>
      <c r="C3618" s="316" t="s">
        <v>9660</v>
      </c>
      <c r="D3618" s="465" t="s">
        <v>3730</v>
      </c>
      <c r="E3618" s="465" t="s">
        <v>6091</v>
      </c>
      <c r="F3618" s="469" t="str">
        <f t="shared" si="112"/>
        <v>other</v>
      </c>
      <c r="G3618" s="260">
        <v>0.155</v>
      </c>
      <c r="H3618" s="260">
        <v>1.9951813951840001</v>
      </c>
      <c r="I3618" s="260">
        <v>1.659258176E-3</v>
      </c>
      <c r="J3618" s="260">
        <v>0.51489454777239896</v>
      </c>
      <c r="K3618" s="260">
        <v>2.66673520099841</v>
      </c>
      <c r="L3618" s="301" t="str">
        <f t="shared" si="113"/>
        <v/>
      </c>
      <c r="M3618" s="459">
        <f>IFERROR((Tableau1[[#This Row],[Scope 1
(kg CO2-eq)]]+Tableau1[[#This Row],[Scope 2 energy
(kg CO2-eq)]]+Tableau1[[#This Row],[Scope 2 Infrastructure
(kg CO2-eq)]])/Tableau1[[#This Row],[Total CO2-emissions
(kg CO2-eq)
for scope 3 use ]],"")</f>
        <v>0.80691950687655967</v>
      </c>
      <c r="N3618" s="436" t="s">
        <v>3730</v>
      </c>
      <c r="O3618" s="259">
        <v>1</v>
      </c>
      <c r="P3618" s="259" t="s">
        <v>5184</v>
      </c>
      <c r="Q3618" s="259" t="s">
        <v>5141</v>
      </c>
    </row>
    <row r="3619" spans="1:17" ht="21.75" customHeight="1">
      <c r="A3619" s="301" t="s">
        <v>5143</v>
      </c>
      <c r="B3619" s="301" t="s">
        <v>5313</v>
      </c>
      <c r="C3619" s="316" t="s">
        <v>9661</v>
      </c>
      <c r="D3619" s="465" t="s">
        <v>3731</v>
      </c>
      <c r="E3619" s="465" t="s">
        <v>6021</v>
      </c>
      <c r="F3619" s="469" t="str">
        <f t="shared" si="112"/>
        <v>other</v>
      </c>
      <c r="G3619" s="260">
        <v>0</v>
      </c>
      <c r="H3619" s="260">
        <v>7.2154524205788398E-2</v>
      </c>
      <c r="I3619" s="260">
        <v>3.4553755290621603E-5</v>
      </c>
      <c r="J3619" s="260">
        <v>15.1448644107333</v>
      </c>
      <c r="K3619" s="260">
        <v>15.2170534888535</v>
      </c>
      <c r="L3619" s="301" t="str">
        <f t="shared" si="113"/>
        <v/>
      </c>
      <c r="M3619" s="459">
        <f>IFERROR((Tableau1[[#This Row],[Scope 1
(kg CO2-eq)]]+Tableau1[[#This Row],[Scope 2 energy
(kg CO2-eq)]]+Tableau1[[#This Row],[Scope 2 Infrastructure
(kg CO2-eq)]])/Tableau1[[#This Row],[Total CO2-emissions
(kg CO2-eq)
for scope 3 use ]],"")</f>
        <v>4.7439590071729435E-3</v>
      </c>
      <c r="N3619" s="436" t="s">
        <v>3731</v>
      </c>
      <c r="O3619" s="259">
        <v>1</v>
      </c>
      <c r="P3619" s="259" t="s">
        <v>5143</v>
      </c>
      <c r="Q3619" s="259" t="s">
        <v>5313</v>
      </c>
    </row>
    <row r="3620" spans="1:17" ht="21.75" customHeight="1">
      <c r="A3620" s="301" t="s">
        <v>5143</v>
      </c>
      <c r="B3620" s="301" t="s">
        <v>5313</v>
      </c>
      <c r="C3620" s="316" t="s">
        <v>9662</v>
      </c>
      <c r="D3620" s="465" t="s">
        <v>3731</v>
      </c>
      <c r="E3620" s="465" t="s">
        <v>700</v>
      </c>
      <c r="F3620" s="469" t="str">
        <f t="shared" si="112"/>
        <v>CH</v>
      </c>
      <c r="G3620" s="260">
        <v>0</v>
      </c>
      <c r="H3620" s="260">
        <v>0</v>
      </c>
      <c r="I3620" s="260">
        <v>0</v>
      </c>
      <c r="J3620" s="260">
        <v>16.8662389211954</v>
      </c>
      <c r="K3620" s="260">
        <v>16.866238921148199</v>
      </c>
      <c r="L3620" s="301" t="str">
        <f t="shared" si="113"/>
        <v/>
      </c>
      <c r="M3620" s="459">
        <f>IFERROR((Tableau1[[#This Row],[Scope 1
(kg CO2-eq)]]+Tableau1[[#This Row],[Scope 2 energy
(kg CO2-eq)]]+Tableau1[[#This Row],[Scope 2 Infrastructure
(kg CO2-eq)]])/Tableau1[[#This Row],[Total CO2-emissions
(kg CO2-eq)
for scope 3 use ]],"")</f>
        <v>0</v>
      </c>
      <c r="N3620" s="436" t="s">
        <v>3731</v>
      </c>
      <c r="O3620" s="259">
        <v>1</v>
      </c>
      <c r="P3620" s="259" t="s">
        <v>5143</v>
      </c>
      <c r="Q3620" s="259" t="s">
        <v>5313</v>
      </c>
    </row>
    <row r="3621" spans="1:17" ht="21.75" customHeight="1">
      <c r="A3621" s="301" t="s">
        <v>5143</v>
      </c>
      <c r="B3621" s="301" t="s">
        <v>5313</v>
      </c>
      <c r="C3621" s="316" t="s">
        <v>9663</v>
      </c>
      <c r="D3621" s="465" t="s">
        <v>3731</v>
      </c>
      <c r="E3621" s="465" t="s">
        <v>6091</v>
      </c>
      <c r="F3621" s="469" t="str">
        <f t="shared" si="112"/>
        <v>other</v>
      </c>
      <c r="G3621" s="260">
        <v>0</v>
      </c>
      <c r="H3621" s="260">
        <v>0</v>
      </c>
      <c r="I3621" s="260">
        <v>0</v>
      </c>
      <c r="J3621" s="260">
        <v>7.5820284564069598E-2</v>
      </c>
      <c r="K3621" s="260">
        <v>7.5820284583279704E-2</v>
      </c>
      <c r="L3621" s="301" t="str">
        <f t="shared" si="113"/>
        <v/>
      </c>
      <c r="M3621" s="459">
        <f>IFERROR((Tableau1[[#This Row],[Scope 1
(kg CO2-eq)]]+Tableau1[[#This Row],[Scope 2 energy
(kg CO2-eq)]]+Tableau1[[#This Row],[Scope 2 Infrastructure
(kg CO2-eq)]])/Tableau1[[#This Row],[Total CO2-emissions
(kg CO2-eq)
for scope 3 use ]],"")</f>
        <v>0</v>
      </c>
      <c r="N3621" s="436" t="s">
        <v>3731</v>
      </c>
      <c r="O3621" s="259">
        <v>1</v>
      </c>
      <c r="P3621" s="259" t="s">
        <v>5143</v>
      </c>
      <c r="Q3621" s="259" t="s">
        <v>5313</v>
      </c>
    </row>
    <row r="3622" spans="1:17" ht="21.75" customHeight="1">
      <c r="A3622" s="301" t="s">
        <v>5143</v>
      </c>
      <c r="B3622" s="301" t="s">
        <v>5313</v>
      </c>
      <c r="C3622" s="316" t="s">
        <v>9664</v>
      </c>
      <c r="D3622" s="465" t="s">
        <v>3731</v>
      </c>
      <c r="E3622" s="465" t="s">
        <v>6091</v>
      </c>
      <c r="F3622" s="469" t="str">
        <f t="shared" si="112"/>
        <v>other</v>
      </c>
      <c r="G3622" s="260">
        <v>0</v>
      </c>
      <c r="H3622" s="260">
        <v>0</v>
      </c>
      <c r="I3622" s="260">
        <v>0</v>
      </c>
      <c r="J3622" s="260">
        <v>0.77021091343012404</v>
      </c>
      <c r="K3622" s="260">
        <v>0.77021091341605596</v>
      </c>
      <c r="L3622" s="301" t="str">
        <f t="shared" si="113"/>
        <v/>
      </c>
      <c r="M3622" s="459">
        <f>IFERROR((Tableau1[[#This Row],[Scope 1
(kg CO2-eq)]]+Tableau1[[#This Row],[Scope 2 energy
(kg CO2-eq)]]+Tableau1[[#This Row],[Scope 2 Infrastructure
(kg CO2-eq)]])/Tableau1[[#This Row],[Total CO2-emissions
(kg CO2-eq)
for scope 3 use ]],"")</f>
        <v>0</v>
      </c>
      <c r="N3622" s="436" t="s">
        <v>3731</v>
      </c>
      <c r="O3622" s="259">
        <v>1</v>
      </c>
      <c r="P3622" s="259" t="s">
        <v>5143</v>
      </c>
      <c r="Q3622" s="259" t="s">
        <v>5313</v>
      </c>
    </row>
    <row r="3623" spans="1:17" ht="21.75" customHeight="1">
      <c r="A3623" s="301" t="s">
        <v>5314</v>
      </c>
      <c r="B3623" s="301" t="s">
        <v>5133</v>
      </c>
      <c r="C3623" s="316" t="s">
        <v>9665</v>
      </c>
      <c r="D3623" s="465" t="s">
        <v>3646</v>
      </c>
      <c r="E3623" s="465" t="s">
        <v>6091</v>
      </c>
      <c r="F3623" s="469" t="str">
        <f t="shared" si="112"/>
        <v>other</v>
      </c>
      <c r="G3623" s="260">
        <v>0</v>
      </c>
      <c r="H3623" s="260">
        <v>6928.8052571152002</v>
      </c>
      <c r="I3623" s="260">
        <v>1004.9340421728</v>
      </c>
      <c r="J3623" s="260">
        <v>167058108.53520101</v>
      </c>
      <c r="K3623" s="260">
        <v>167066042.18586001</v>
      </c>
      <c r="L3623" s="301" t="str">
        <f t="shared" si="113"/>
        <v/>
      </c>
      <c r="M3623" s="459">
        <f>IFERROR((Tableau1[[#This Row],[Scope 1
(kg CO2-eq)]]+Tableau1[[#This Row],[Scope 2 energy
(kg CO2-eq)]]+Tableau1[[#This Row],[Scope 2 Infrastructure
(kg CO2-eq)]])/Tableau1[[#This Row],[Total CO2-emissions
(kg CO2-eq)
for scope 3 use ]],"")</f>
        <v>4.7488640991816642E-5</v>
      </c>
      <c r="N3623" s="436" t="s">
        <v>3646</v>
      </c>
      <c r="O3623" s="259">
        <v>1</v>
      </c>
      <c r="P3623" s="259" t="s">
        <v>5314</v>
      </c>
      <c r="Q3623" s="259" t="s">
        <v>5133</v>
      </c>
    </row>
    <row r="3624" spans="1:17" ht="21.75" customHeight="1">
      <c r="A3624" s="301" t="s">
        <v>5312</v>
      </c>
      <c r="B3624" s="301" t="s">
        <v>5133</v>
      </c>
      <c r="C3624" s="316" t="s">
        <v>9666</v>
      </c>
      <c r="D3624" s="465" t="s">
        <v>3646</v>
      </c>
      <c r="E3624" s="465" t="s">
        <v>6091</v>
      </c>
      <c r="F3624" s="469" t="str">
        <f t="shared" si="112"/>
        <v>other</v>
      </c>
      <c r="G3624" s="260">
        <v>0</v>
      </c>
      <c r="H3624" s="260">
        <v>0</v>
      </c>
      <c r="I3624" s="260">
        <v>0</v>
      </c>
      <c r="J3624" s="260">
        <v>2404046.3771502799</v>
      </c>
      <c r="K3624" s="260">
        <v>2404046.3771432498</v>
      </c>
      <c r="L3624" s="301" t="str">
        <f t="shared" si="113"/>
        <v/>
      </c>
      <c r="M3624" s="459">
        <f>IFERROR((Tableau1[[#This Row],[Scope 1
(kg CO2-eq)]]+Tableau1[[#This Row],[Scope 2 energy
(kg CO2-eq)]]+Tableau1[[#This Row],[Scope 2 Infrastructure
(kg CO2-eq)]])/Tableau1[[#This Row],[Total CO2-emissions
(kg CO2-eq)
for scope 3 use ]],"")</f>
        <v>0</v>
      </c>
      <c r="N3624" s="436" t="s">
        <v>3646</v>
      </c>
      <c r="O3624" s="259">
        <v>1</v>
      </c>
      <c r="P3624" s="259" t="s">
        <v>5312</v>
      </c>
      <c r="Q3624" s="259" t="s">
        <v>5133</v>
      </c>
    </row>
    <row r="3625" spans="1:17" ht="21.75" customHeight="1">
      <c r="A3625" s="301" t="s">
        <v>5141</v>
      </c>
      <c r="B3625" s="301" t="s">
        <v>5133</v>
      </c>
      <c r="C3625" s="316" t="s">
        <v>9667</v>
      </c>
      <c r="D3625" s="465" t="s">
        <v>3646</v>
      </c>
      <c r="E3625" s="465" t="s">
        <v>6016</v>
      </c>
      <c r="F3625" s="469" t="str">
        <f t="shared" si="112"/>
        <v>other</v>
      </c>
      <c r="G3625" s="260">
        <v>0</v>
      </c>
      <c r="H3625" s="260">
        <v>0</v>
      </c>
      <c r="I3625" s="260">
        <v>0</v>
      </c>
      <c r="J3625" s="260">
        <v>25673111.1004619</v>
      </c>
      <c r="K3625" s="260">
        <v>25673111.100378402</v>
      </c>
      <c r="L3625" s="301" t="str">
        <f t="shared" si="113"/>
        <v/>
      </c>
      <c r="M3625" s="459">
        <f>IFERROR((Tableau1[[#This Row],[Scope 1
(kg CO2-eq)]]+Tableau1[[#This Row],[Scope 2 energy
(kg CO2-eq)]]+Tableau1[[#This Row],[Scope 2 Infrastructure
(kg CO2-eq)]])/Tableau1[[#This Row],[Total CO2-emissions
(kg CO2-eq)
for scope 3 use ]],"")</f>
        <v>0</v>
      </c>
      <c r="N3625" s="436" t="s">
        <v>3646</v>
      </c>
      <c r="O3625" s="259">
        <v>1</v>
      </c>
      <c r="P3625" s="259" t="s">
        <v>5141</v>
      </c>
      <c r="Q3625" s="259" t="s">
        <v>5133</v>
      </c>
    </row>
    <row r="3626" spans="1:17" ht="21.75" customHeight="1">
      <c r="A3626" s="301" t="s">
        <v>5184</v>
      </c>
      <c r="B3626" s="301" t="s">
        <v>5141</v>
      </c>
      <c r="C3626" s="316" t="s">
        <v>9668</v>
      </c>
      <c r="D3626" s="465" t="s">
        <v>3730</v>
      </c>
      <c r="E3626" s="465" t="s">
        <v>6016</v>
      </c>
      <c r="F3626" s="469" t="str">
        <f t="shared" si="112"/>
        <v>other</v>
      </c>
      <c r="G3626" s="260">
        <v>1.0999999999999999E-2</v>
      </c>
      <c r="H3626" s="260">
        <v>1.911199958828</v>
      </c>
      <c r="I3626" s="260">
        <v>7.4942784060000003E-2</v>
      </c>
      <c r="J3626" s="260">
        <v>0.50306185766565203</v>
      </c>
      <c r="K3626" s="260">
        <v>2.50020460097537</v>
      </c>
      <c r="L3626" s="301" t="str">
        <f t="shared" si="113"/>
        <v/>
      </c>
      <c r="M3626" s="459">
        <f>IFERROR((Tableau1[[#This Row],[Scope 1
(kg CO2-eq)]]+Tableau1[[#This Row],[Scope 2 energy
(kg CO2-eq)]]+Tableau1[[#This Row],[Scope 2 Infrastructure
(kg CO2-eq)]])/Tableau1[[#This Row],[Total CO2-emissions
(kg CO2-eq)
for scope 3 use ]],"")</f>
        <v>0.79879172372888307</v>
      </c>
      <c r="N3626" s="436" t="s">
        <v>3730</v>
      </c>
      <c r="O3626" s="259">
        <v>1</v>
      </c>
      <c r="P3626" s="259" t="s">
        <v>5184</v>
      </c>
      <c r="Q3626" s="259" t="s">
        <v>5141</v>
      </c>
    </row>
    <row r="3627" spans="1:17" ht="21.75" customHeight="1">
      <c r="A3627" s="301" t="s">
        <v>5141</v>
      </c>
      <c r="B3627" s="301" t="s">
        <v>5238</v>
      </c>
      <c r="C3627" s="316" t="s">
        <v>9669</v>
      </c>
      <c r="D3627" s="465" t="s">
        <v>3730</v>
      </c>
      <c r="E3627" s="465" t="s">
        <v>700</v>
      </c>
      <c r="F3627" s="469" t="str">
        <f t="shared" si="112"/>
        <v>CH</v>
      </c>
      <c r="G3627" s="260">
        <v>0</v>
      </c>
      <c r="H3627" s="260">
        <v>0.81668982688000002</v>
      </c>
      <c r="I3627" s="260">
        <v>3.654663272E-3</v>
      </c>
      <c r="J3627" s="260">
        <v>0.72626570439035398</v>
      </c>
      <c r="K3627" s="260">
        <v>1.5466101896131701</v>
      </c>
      <c r="L3627" s="301" t="str">
        <f t="shared" si="113"/>
        <v/>
      </c>
      <c r="M3627" s="459">
        <f>IFERROR((Tableau1[[#This Row],[Scope 1
(kg CO2-eq)]]+Tableau1[[#This Row],[Scope 2 energy
(kg CO2-eq)]]+Tableau1[[#This Row],[Scope 2 Infrastructure
(kg CO2-eq)]])/Tableau1[[#This Row],[Total CO2-emissions
(kg CO2-eq)
for scope 3 use ]],"")</f>
        <v>0.53041451275914597</v>
      </c>
      <c r="N3627" s="436" t="s">
        <v>3730</v>
      </c>
      <c r="O3627" s="259">
        <v>1</v>
      </c>
      <c r="P3627" s="259" t="s">
        <v>5141</v>
      </c>
      <c r="Q3627" s="259" t="s">
        <v>5238</v>
      </c>
    </row>
    <row r="3628" spans="1:17" ht="21.75" customHeight="1">
      <c r="A3628" s="301" t="s">
        <v>5143</v>
      </c>
      <c r="B3628" s="301" t="s">
        <v>5146</v>
      </c>
      <c r="C3628" s="316" t="s">
        <v>3809</v>
      </c>
      <c r="D3628" s="465" t="s">
        <v>3730</v>
      </c>
      <c r="E3628" s="465" t="s">
        <v>700</v>
      </c>
      <c r="F3628" s="469" t="str">
        <f t="shared" si="112"/>
        <v>CH</v>
      </c>
      <c r="G3628" s="260">
        <v>0.83078726094866895</v>
      </c>
      <c r="H3628" s="260">
        <v>0</v>
      </c>
      <c r="I3628" s="260">
        <v>0</v>
      </c>
      <c r="J3628" s="260">
        <v>0</v>
      </c>
      <c r="K3628" s="260">
        <v>0.83078726094866895</v>
      </c>
      <c r="L3628" s="301" t="str">
        <f t="shared" si="113"/>
        <v/>
      </c>
      <c r="M3628" s="459">
        <f>IFERROR((Tableau1[[#This Row],[Scope 1
(kg CO2-eq)]]+Tableau1[[#This Row],[Scope 2 energy
(kg CO2-eq)]]+Tableau1[[#This Row],[Scope 2 Infrastructure
(kg CO2-eq)]])/Tableau1[[#This Row],[Total CO2-emissions
(kg CO2-eq)
for scope 3 use ]],"")</f>
        <v>1</v>
      </c>
      <c r="N3628" s="436" t="s">
        <v>3730</v>
      </c>
      <c r="O3628" s="259">
        <v>1</v>
      </c>
      <c r="P3628" s="259" t="s">
        <v>5143</v>
      </c>
      <c r="Q3628" s="259" t="s">
        <v>5146</v>
      </c>
    </row>
    <row r="3629" spans="1:17" ht="21.75" customHeight="1">
      <c r="A3629" s="301" t="s">
        <v>5143</v>
      </c>
      <c r="B3629" s="301" t="s">
        <v>5146</v>
      </c>
      <c r="C3629" s="316" t="s">
        <v>3810</v>
      </c>
      <c r="D3629" s="465" t="s">
        <v>3730</v>
      </c>
      <c r="E3629" s="465" t="s">
        <v>700</v>
      </c>
      <c r="F3629" s="469" t="str">
        <f t="shared" si="112"/>
        <v>CH</v>
      </c>
      <c r="G3629" s="260">
        <v>0.96952442301946495</v>
      </c>
      <c r="H3629" s="260">
        <v>0</v>
      </c>
      <c r="I3629" s="260">
        <v>0</v>
      </c>
      <c r="J3629" s="260">
        <v>0</v>
      </c>
      <c r="K3629" s="260">
        <v>0.96952442301946495</v>
      </c>
      <c r="L3629" s="301" t="str">
        <f t="shared" si="113"/>
        <v/>
      </c>
      <c r="M3629" s="459">
        <f>IFERROR((Tableau1[[#This Row],[Scope 1
(kg CO2-eq)]]+Tableau1[[#This Row],[Scope 2 energy
(kg CO2-eq)]]+Tableau1[[#This Row],[Scope 2 Infrastructure
(kg CO2-eq)]])/Tableau1[[#This Row],[Total CO2-emissions
(kg CO2-eq)
for scope 3 use ]],"")</f>
        <v>1</v>
      </c>
      <c r="N3629" s="436" t="s">
        <v>3730</v>
      </c>
      <c r="O3629" s="259">
        <v>1</v>
      </c>
      <c r="P3629" s="259" t="s">
        <v>5143</v>
      </c>
      <c r="Q3629" s="259" t="s">
        <v>5146</v>
      </c>
    </row>
    <row r="3630" spans="1:17" ht="21.75" customHeight="1">
      <c r="A3630" s="301" t="s">
        <v>5143</v>
      </c>
      <c r="B3630" s="301" t="s">
        <v>5146</v>
      </c>
      <c r="C3630" s="316" t="s">
        <v>9670</v>
      </c>
      <c r="D3630" s="465" t="s">
        <v>3730</v>
      </c>
      <c r="E3630" s="465" t="s">
        <v>700</v>
      </c>
      <c r="F3630" s="469" t="str">
        <f t="shared" si="112"/>
        <v>CH</v>
      </c>
      <c r="G3630" s="260">
        <v>0</v>
      </c>
      <c r="H3630" s="260">
        <v>0</v>
      </c>
      <c r="I3630" s="260">
        <v>0</v>
      </c>
      <c r="J3630" s="260">
        <v>1.0437056079382601</v>
      </c>
      <c r="K3630" s="260">
        <v>1.04370560793971</v>
      </c>
      <c r="L3630" s="301" t="str">
        <f t="shared" si="113"/>
        <v/>
      </c>
      <c r="M3630" s="459">
        <f>IFERROR((Tableau1[[#This Row],[Scope 1
(kg CO2-eq)]]+Tableau1[[#This Row],[Scope 2 energy
(kg CO2-eq)]]+Tableau1[[#This Row],[Scope 2 Infrastructure
(kg CO2-eq)]])/Tableau1[[#This Row],[Total CO2-emissions
(kg CO2-eq)
for scope 3 use ]],"")</f>
        <v>0</v>
      </c>
      <c r="N3630" s="436" t="s">
        <v>3730</v>
      </c>
      <c r="O3630" s="259">
        <v>1</v>
      </c>
      <c r="P3630" s="259" t="s">
        <v>5143</v>
      </c>
      <c r="Q3630" s="259" t="s">
        <v>5146</v>
      </c>
    </row>
    <row r="3631" spans="1:17" ht="21.75" customHeight="1">
      <c r="A3631" s="301" t="s">
        <v>5143</v>
      </c>
      <c r="B3631" s="301" t="s">
        <v>5146</v>
      </c>
      <c r="C3631" s="316" t="s">
        <v>3811</v>
      </c>
      <c r="D3631" s="465" t="s">
        <v>3730</v>
      </c>
      <c r="E3631" s="465" t="s">
        <v>700</v>
      </c>
      <c r="F3631" s="469" t="str">
        <f t="shared" si="112"/>
        <v>CH</v>
      </c>
      <c r="G3631" s="260">
        <v>1.08416643884616</v>
      </c>
      <c r="H3631" s="260">
        <v>0</v>
      </c>
      <c r="I3631" s="260">
        <v>0</v>
      </c>
      <c r="J3631" s="260">
        <v>0</v>
      </c>
      <c r="K3631" s="260">
        <v>1.08416643884616</v>
      </c>
      <c r="L3631" s="301" t="str">
        <f t="shared" si="113"/>
        <v/>
      </c>
      <c r="M3631" s="459">
        <f>IFERROR((Tableau1[[#This Row],[Scope 1
(kg CO2-eq)]]+Tableau1[[#This Row],[Scope 2 energy
(kg CO2-eq)]]+Tableau1[[#This Row],[Scope 2 Infrastructure
(kg CO2-eq)]])/Tableau1[[#This Row],[Total CO2-emissions
(kg CO2-eq)
for scope 3 use ]],"")</f>
        <v>1</v>
      </c>
      <c r="N3631" s="436" t="s">
        <v>3730</v>
      </c>
      <c r="O3631" s="259">
        <v>1</v>
      </c>
      <c r="P3631" s="259" t="s">
        <v>5143</v>
      </c>
      <c r="Q3631" s="259" t="s">
        <v>5146</v>
      </c>
    </row>
    <row r="3632" spans="1:17" ht="21.75" customHeight="1">
      <c r="A3632" s="301" t="s">
        <v>5184</v>
      </c>
      <c r="B3632" s="301" t="s">
        <v>5312</v>
      </c>
      <c r="C3632" s="316" t="s">
        <v>9671</v>
      </c>
      <c r="D3632" s="465" t="s">
        <v>3730</v>
      </c>
      <c r="E3632" s="465" t="s">
        <v>6091</v>
      </c>
      <c r="F3632" s="469" t="str">
        <f t="shared" si="112"/>
        <v>other</v>
      </c>
      <c r="G3632" s="260">
        <v>0</v>
      </c>
      <c r="H3632" s="260">
        <v>0</v>
      </c>
      <c r="I3632" s="260">
        <v>0</v>
      </c>
      <c r="J3632" s="260">
        <v>2.6407661288066101E-2</v>
      </c>
      <c r="K3632" s="260">
        <v>2.6407661291007498E-2</v>
      </c>
      <c r="L3632" s="301" t="str">
        <f t="shared" si="113"/>
        <v/>
      </c>
      <c r="M3632" s="459">
        <f>IFERROR((Tableau1[[#This Row],[Scope 1
(kg CO2-eq)]]+Tableau1[[#This Row],[Scope 2 energy
(kg CO2-eq)]]+Tableau1[[#This Row],[Scope 2 Infrastructure
(kg CO2-eq)]])/Tableau1[[#This Row],[Total CO2-emissions
(kg CO2-eq)
for scope 3 use ]],"")</f>
        <v>0</v>
      </c>
      <c r="N3632" s="436" t="s">
        <v>3730</v>
      </c>
      <c r="O3632" s="259">
        <v>1</v>
      </c>
      <c r="P3632" s="259" t="s">
        <v>5184</v>
      </c>
      <c r="Q3632" s="259" t="s">
        <v>5312</v>
      </c>
    </row>
    <row r="3633" spans="1:17" ht="21.75" customHeight="1">
      <c r="A3633" s="301" t="s">
        <v>5184</v>
      </c>
      <c r="B3633" s="301" t="s">
        <v>5141</v>
      </c>
      <c r="C3633" s="316" t="s">
        <v>9672</v>
      </c>
      <c r="D3633" s="465" t="s">
        <v>3731</v>
      </c>
      <c r="E3633" s="465" t="s">
        <v>6091</v>
      </c>
      <c r="F3633" s="469" t="str">
        <f t="shared" si="112"/>
        <v>other</v>
      </c>
      <c r="G3633" s="260">
        <v>0</v>
      </c>
      <c r="H3633" s="260">
        <v>1.6668175929523199</v>
      </c>
      <c r="I3633" s="260">
        <v>7.9839229629599991E-3</v>
      </c>
      <c r="J3633" s="260">
        <v>29.325085910180398</v>
      </c>
      <c r="K3633" s="260">
        <v>30.9998874252951</v>
      </c>
      <c r="L3633" s="301" t="str">
        <f t="shared" si="113"/>
        <v/>
      </c>
      <c r="M3633" s="459">
        <f>IFERROR((Tableau1[[#This Row],[Scope 1
(kg CO2-eq)]]+Tableau1[[#This Row],[Scope 2 energy
(kg CO2-eq)]]+Tableau1[[#This Row],[Scope 2 Infrastructure
(kg CO2-eq)]])/Tableau1[[#This Row],[Total CO2-emissions
(kg CO2-eq)
for scope 3 use ]],"")</f>
        <v>5.402605154458353E-2</v>
      </c>
      <c r="N3633" s="436" t="s">
        <v>3731</v>
      </c>
      <c r="O3633" s="259">
        <v>1</v>
      </c>
      <c r="P3633" s="259" t="s">
        <v>5184</v>
      </c>
      <c r="Q3633" s="259" t="s">
        <v>5141</v>
      </c>
    </row>
    <row r="3634" spans="1:17" ht="21.75" customHeight="1">
      <c r="A3634" s="301" t="s">
        <v>5143</v>
      </c>
      <c r="B3634" s="301" t="s">
        <v>5229</v>
      </c>
      <c r="C3634" s="316" t="s">
        <v>9673</v>
      </c>
      <c r="D3634" s="465" t="s">
        <v>3731</v>
      </c>
      <c r="E3634" s="465" t="s">
        <v>700</v>
      </c>
      <c r="F3634" s="469" t="str">
        <f t="shared" si="112"/>
        <v>CH</v>
      </c>
      <c r="G3634" s="260">
        <v>0</v>
      </c>
      <c r="H3634" s="260">
        <v>1.416901439448</v>
      </c>
      <c r="I3634" s="260">
        <v>3.0556943640000001E-3</v>
      </c>
      <c r="J3634" s="260">
        <v>48.361087781749198</v>
      </c>
      <c r="K3634" s="260">
        <v>49.781044910282297</v>
      </c>
      <c r="L3634" s="301" t="str">
        <f t="shared" si="113"/>
        <v/>
      </c>
      <c r="M3634" s="459">
        <f>IFERROR((Tableau1[[#This Row],[Scope 1
(kg CO2-eq)]]+Tableau1[[#This Row],[Scope 2 energy
(kg CO2-eq)]]+Tableau1[[#This Row],[Scope 2 Infrastructure
(kg CO2-eq)]])/Tableau1[[#This Row],[Total CO2-emissions
(kg CO2-eq)
for scope 3 use ]],"")</f>
        <v>2.8524052405310345E-2</v>
      </c>
      <c r="N3634" s="436" t="s">
        <v>3731</v>
      </c>
      <c r="O3634" s="259">
        <v>1</v>
      </c>
      <c r="P3634" s="259" t="s">
        <v>5143</v>
      </c>
      <c r="Q3634" s="259" t="s">
        <v>5229</v>
      </c>
    </row>
    <row r="3635" spans="1:17" ht="21.75" customHeight="1">
      <c r="A3635" s="301" t="s">
        <v>5143</v>
      </c>
      <c r="B3635" s="301" t="s">
        <v>5229</v>
      </c>
      <c r="C3635" s="316" t="s">
        <v>9674</v>
      </c>
      <c r="D3635" s="465" t="s">
        <v>3731</v>
      </c>
      <c r="E3635" s="465" t="s">
        <v>700</v>
      </c>
      <c r="F3635" s="469" t="str">
        <f t="shared" si="112"/>
        <v>CH</v>
      </c>
      <c r="G3635" s="260">
        <v>0</v>
      </c>
      <c r="H3635" s="260">
        <v>1.931338191184</v>
      </c>
      <c r="I3635" s="260">
        <v>4.7352113719999998E-3</v>
      </c>
      <c r="J3635" s="260">
        <v>80.514586850786998</v>
      </c>
      <c r="K3635" s="260">
        <v>82.450660237533498</v>
      </c>
      <c r="L3635" s="301" t="str">
        <f t="shared" si="113"/>
        <v/>
      </c>
      <c r="M3635" s="459">
        <f>IFERROR((Tableau1[[#This Row],[Scope 1
(kg CO2-eq)]]+Tableau1[[#This Row],[Scope 2 energy
(kg CO2-eq)]]+Tableau1[[#This Row],[Scope 2 Infrastructure
(kg CO2-eq)]])/Tableau1[[#This Row],[Total CO2-emissions
(kg CO2-eq)
for scope 3 use ]],"")</f>
        <v>2.3481599746785937E-2</v>
      </c>
      <c r="N3635" s="436" t="s">
        <v>3731</v>
      </c>
      <c r="O3635" s="259">
        <v>1</v>
      </c>
      <c r="P3635" s="259" t="s">
        <v>5143</v>
      </c>
      <c r="Q3635" s="259" t="s">
        <v>5229</v>
      </c>
    </row>
    <row r="3636" spans="1:17" ht="21.75" customHeight="1">
      <c r="A3636" s="301" t="s">
        <v>5143</v>
      </c>
      <c r="B3636" s="301" t="s">
        <v>5229</v>
      </c>
      <c r="C3636" s="316" t="s">
        <v>9675</v>
      </c>
      <c r="D3636" s="465" t="s">
        <v>3731</v>
      </c>
      <c r="E3636" s="465" t="s">
        <v>700</v>
      </c>
      <c r="F3636" s="469" t="str">
        <f t="shared" si="112"/>
        <v>CH</v>
      </c>
      <c r="G3636" s="260">
        <v>0</v>
      </c>
      <c r="H3636" s="260">
        <v>1.4044776400400001</v>
      </c>
      <c r="I3636" s="260">
        <v>3.0311998199999998E-3</v>
      </c>
      <c r="J3636" s="260">
        <v>45.446539382357003</v>
      </c>
      <c r="K3636" s="260">
        <v>46.854048213304097</v>
      </c>
      <c r="L3636" s="301" t="str">
        <f t="shared" si="113"/>
        <v/>
      </c>
      <c r="M3636" s="459">
        <f>IFERROR((Tableau1[[#This Row],[Scope 1
(kg CO2-eq)]]+Tableau1[[#This Row],[Scope 2 energy
(kg CO2-eq)]]+Tableau1[[#This Row],[Scope 2 Infrastructure
(kg CO2-eq)]])/Tableau1[[#This Row],[Total CO2-emissions
(kg CO2-eq)
for scope 3 use ]],"")</f>
        <v>3.0040282398914282E-2</v>
      </c>
      <c r="N3636" s="436" t="s">
        <v>3731</v>
      </c>
      <c r="O3636" s="259">
        <v>1</v>
      </c>
      <c r="P3636" s="259" t="s">
        <v>5143</v>
      </c>
      <c r="Q3636" s="259" t="s">
        <v>5229</v>
      </c>
    </row>
    <row r="3637" spans="1:17" ht="21.75" customHeight="1">
      <c r="A3637" s="301" t="s">
        <v>5143</v>
      </c>
      <c r="B3637" s="301" t="s">
        <v>5229</v>
      </c>
      <c r="C3637" s="316" t="s">
        <v>9676</v>
      </c>
      <c r="D3637" s="465" t="s">
        <v>3731</v>
      </c>
      <c r="E3637" s="465" t="s">
        <v>700</v>
      </c>
      <c r="F3637" s="469" t="str">
        <f t="shared" si="112"/>
        <v>CH</v>
      </c>
      <c r="G3637" s="260">
        <v>0</v>
      </c>
      <c r="H3637" s="260">
        <v>1.373611086648</v>
      </c>
      <c r="I3637" s="260">
        <v>3.5033414040000002E-3</v>
      </c>
      <c r="J3637" s="260">
        <v>40.475036378811097</v>
      </c>
      <c r="K3637" s="260">
        <v>41.852150793470898</v>
      </c>
      <c r="L3637" s="301" t="str">
        <f t="shared" si="113"/>
        <v/>
      </c>
      <c r="M3637" s="459">
        <f>IFERROR((Tableau1[[#This Row],[Scope 1
(kg CO2-eq)]]+Tableau1[[#This Row],[Scope 2 energy
(kg CO2-eq)]]+Tableau1[[#This Row],[Scope 2 Infrastructure
(kg CO2-eq)]])/Tableau1[[#This Row],[Total CO2-emissions
(kg CO2-eq)
for scope 3 use ]],"")</f>
        <v>3.2904269002749446E-2</v>
      </c>
      <c r="N3637" s="436" t="s">
        <v>3731</v>
      </c>
      <c r="O3637" s="259">
        <v>1</v>
      </c>
      <c r="P3637" s="259" t="s">
        <v>5143</v>
      </c>
      <c r="Q3637" s="259" t="s">
        <v>5229</v>
      </c>
    </row>
    <row r="3638" spans="1:17" ht="21.75" customHeight="1">
      <c r="A3638" s="301" t="s">
        <v>5143</v>
      </c>
      <c r="B3638" s="301" t="s">
        <v>5229</v>
      </c>
      <c r="C3638" s="316" t="s">
        <v>9677</v>
      </c>
      <c r="D3638" s="465" t="s">
        <v>3731</v>
      </c>
      <c r="E3638" s="465" t="s">
        <v>700</v>
      </c>
      <c r="F3638" s="469" t="str">
        <f t="shared" si="112"/>
        <v>CH</v>
      </c>
      <c r="G3638" s="260">
        <v>0</v>
      </c>
      <c r="H3638" s="260">
        <v>1.931338191184</v>
      </c>
      <c r="I3638" s="260">
        <v>4.7352113719999998E-3</v>
      </c>
      <c r="J3638" s="260">
        <v>72.622211748708594</v>
      </c>
      <c r="K3638" s="260">
        <v>74.558285130675799</v>
      </c>
      <c r="L3638" s="301" t="str">
        <f t="shared" si="113"/>
        <v/>
      </c>
      <c r="M3638" s="459">
        <f>IFERROR((Tableau1[[#This Row],[Scope 1
(kg CO2-eq)]]+Tableau1[[#This Row],[Scope 2 energy
(kg CO2-eq)]]+Tableau1[[#This Row],[Scope 2 Infrastructure
(kg CO2-eq)]])/Tableau1[[#This Row],[Total CO2-emissions
(kg CO2-eq)
for scope 3 use ]],"")</f>
        <v>2.5967246955354583E-2</v>
      </c>
      <c r="N3638" s="436" t="s">
        <v>3731</v>
      </c>
      <c r="O3638" s="259">
        <v>1</v>
      </c>
      <c r="P3638" s="259" t="s">
        <v>5143</v>
      </c>
      <c r="Q3638" s="259" t="s">
        <v>5229</v>
      </c>
    </row>
    <row r="3639" spans="1:17" ht="21.75" customHeight="1">
      <c r="A3639" s="301" t="s">
        <v>5143</v>
      </c>
      <c r="B3639" s="301" t="s">
        <v>5229</v>
      </c>
      <c r="C3639" s="316" t="s">
        <v>9678</v>
      </c>
      <c r="D3639" s="465" t="s">
        <v>3731</v>
      </c>
      <c r="E3639" s="465" t="s">
        <v>700</v>
      </c>
      <c r="F3639" s="469" t="str">
        <f t="shared" si="112"/>
        <v>CH</v>
      </c>
      <c r="G3639" s="260">
        <v>0</v>
      </c>
      <c r="H3639" s="260">
        <v>1.907292265568</v>
      </c>
      <c r="I3639" s="260">
        <v>4.6779325239999997E-3</v>
      </c>
      <c r="J3639" s="260">
        <v>73.1507520853107</v>
      </c>
      <c r="K3639" s="260">
        <v>75.062722271432804</v>
      </c>
      <c r="L3639" s="301" t="str">
        <f t="shared" si="113"/>
        <v/>
      </c>
      <c r="M3639" s="459">
        <f>IFERROR((Tableau1[[#This Row],[Scope 1
(kg CO2-eq)]]+Tableau1[[#This Row],[Scope 2 energy
(kg CO2-eq)]]+Tableau1[[#This Row],[Scope 2 Infrastructure
(kg CO2-eq)]])/Tableau1[[#This Row],[Total CO2-emissions
(kg CO2-eq)
for scope 3 use ]],"")</f>
        <v>2.5471634124568026E-2</v>
      </c>
      <c r="N3639" s="436" t="s">
        <v>3731</v>
      </c>
      <c r="O3639" s="259">
        <v>1</v>
      </c>
      <c r="P3639" s="259" t="s">
        <v>5143</v>
      </c>
      <c r="Q3639" s="259" t="s">
        <v>5229</v>
      </c>
    </row>
    <row r="3640" spans="1:17" ht="21.75" customHeight="1">
      <c r="A3640" s="301" t="s">
        <v>5143</v>
      </c>
      <c r="B3640" s="301" t="s">
        <v>5229</v>
      </c>
      <c r="C3640" s="316" t="s">
        <v>9679</v>
      </c>
      <c r="D3640" s="465" t="s">
        <v>3731</v>
      </c>
      <c r="E3640" s="465" t="s">
        <v>700</v>
      </c>
      <c r="F3640" s="469" t="str">
        <f t="shared" si="112"/>
        <v>CH</v>
      </c>
      <c r="G3640" s="260">
        <v>0</v>
      </c>
      <c r="H3640" s="260">
        <v>1.9204365881280001</v>
      </c>
      <c r="I3640" s="260">
        <v>4.7126955839999997E-3</v>
      </c>
      <c r="J3640" s="260">
        <v>77.728037620961501</v>
      </c>
      <c r="K3640" s="260">
        <v>79.653186890857697</v>
      </c>
      <c r="L3640" s="301" t="str">
        <f t="shared" si="113"/>
        <v/>
      </c>
      <c r="M3640" s="459">
        <f>IFERROR((Tableau1[[#This Row],[Scope 1
(kg CO2-eq)]]+Tableau1[[#This Row],[Scope 2 energy
(kg CO2-eq)]]+Tableau1[[#This Row],[Scope 2 Infrastructure
(kg CO2-eq)]])/Tableau1[[#This Row],[Total CO2-emissions
(kg CO2-eq)
for scope 3 use ]],"")</f>
        <v>2.416914324281684E-2</v>
      </c>
      <c r="N3640" s="436" t="s">
        <v>3731</v>
      </c>
      <c r="O3640" s="259">
        <v>1</v>
      </c>
      <c r="P3640" s="259" t="s">
        <v>5143</v>
      </c>
      <c r="Q3640" s="259" t="s">
        <v>5229</v>
      </c>
    </row>
    <row r="3641" spans="1:17" ht="21.75" customHeight="1">
      <c r="A3641" s="301" t="s">
        <v>5143</v>
      </c>
      <c r="B3641" s="301" t="s">
        <v>5229</v>
      </c>
      <c r="C3641" s="316" t="s">
        <v>9680</v>
      </c>
      <c r="D3641" s="465" t="s">
        <v>3731</v>
      </c>
      <c r="E3641" s="465" t="s">
        <v>700</v>
      </c>
      <c r="F3641" s="469" t="str">
        <f t="shared" si="112"/>
        <v>CH</v>
      </c>
      <c r="G3641" s="260">
        <v>0</v>
      </c>
      <c r="H3641" s="260">
        <v>2.4781636926639998</v>
      </c>
      <c r="I3641" s="260">
        <v>5.9445655520000001E-3</v>
      </c>
      <c r="J3641" s="260">
        <v>102.82835873441699</v>
      </c>
      <c r="K3641" s="260">
        <v>105.312466981228</v>
      </c>
      <c r="L3641" s="301" t="str">
        <f t="shared" si="113"/>
        <v/>
      </c>
      <c r="M3641" s="459">
        <f>IFERROR((Tableau1[[#This Row],[Scope 1
(kg CO2-eq)]]+Tableau1[[#This Row],[Scope 2 energy
(kg CO2-eq)]]+Tableau1[[#This Row],[Scope 2 Infrastructure
(kg CO2-eq)]])/Tableau1[[#This Row],[Total CO2-emissions
(kg CO2-eq)
for scope 3 use ]],"")</f>
        <v>2.3587978986939821E-2</v>
      </c>
      <c r="N3641" s="436" t="s">
        <v>3731</v>
      </c>
      <c r="O3641" s="259">
        <v>1</v>
      </c>
      <c r="P3641" s="259" t="s">
        <v>5143</v>
      </c>
      <c r="Q3641" s="259" t="s">
        <v>5229</v>
      </c>
    </row>
    <row r="3642" spans="1:17" ht="21.75" customHeight="1">
      <c r="A3642" s="301" t="s">
        <v>5143</v>
      </c>
      <c r="B3642" s="301" t="s">
        <v>5229</v>
      </c>
      <c r="C3642" s="316" t="s">
        <v>9681</v>
      </c>
      <c r="D3642" s="465" t="s">
        <v>3731</v>
      </c>
      <c r="E3642" s="465" t="s">
        <v>700</v>
      </c>
      <c r="F3642" s="469" t="str">
        <f t="shared" si="112"/>
        <v>CH</v>
      </c>
      <c r="G3642" s="260">
        <v>0</v>
      </c>
      <c r="H3642" s="260">
        <v>1.9204365881280001</v>
      </c>
      <c r="I3642" s="260">
        <v>4.7126955839999997E-3</v>
      </c>
      <c r="J3642" s="260">
        <v>61.894147903709303</v>
      </c>
      <c r="K3642" s="260">
        <v>63.819297164519497</v>
      </c>
      <c r="L3642" s="301" t="str">
        <f t="shared" si="113"/>
        <v/>
      </c>
      <c r="M3642" s="459">
        <f>IFERROR((Tableau1[[#This Row],[Scope 1
(kg CO2-eq)]]+Tableau1[[#This Row],[Scope 2 energy
(kg CO2-eq)]]+Tableau1[[#This Row],[Scope 2 Infrastructure
(kg CO2-eq)]])/Tableau1[[#This Row],[Total CO2-emissions
(kg CO2-eq)
for scope 3 use ]],"")</f>
        <v>3.0165629664475401E-2</v>
      </c>
      <c r="N3642" s="436" t="s">
        <v>3731</v>
      </c>
      <c r="O3642" s="259">
        <v>1</v>
      </c>
      <c r="P3642" s="259" t="s">
        <v>5143</v>
      </c>
      <c r="Q3642" s="259" t="s">
        <v>5229</v>
      </c>
    </row>
    <row r="3643" spans="1:17" ht="21.75" customHeight="1">
      <c r="A3643" s="301" t="s">
        <v>5143</v>
      </c>
      <c r="B3643" s="301" t="s">
        <v>5229</v>
      </c>
      <c r="C3643" s="316" t="s">
        <v>9682</v>
      </c>
      <c r="D3643" s="465" t="s">
        <v>3731</v>
      </c>
      <c r="E3643" s="465" t="s">
        <v>700</v>
      </c>
      <c r="F3643" s="469" t="str">
        <f t="shared" si="112"/>
        <v>CH</v>
      </c>
      <c r="G3643" s="260">
        <v>0</v>
      </c>
      <c r="H3643" s="260">
        <v>2.4704509161639998</v>
      </c>
      <c r="I3643" s="260">
        <v>5.6867883019999996E-3</v>
      </c>
      <c r="J3643" s="260">
        <v>94.079384737984597</v>
      </c>
      <c r="K3643" s="260">
        <v>96.555522409520705</v>
      </c>
      <c r="L3643" s="301" t="str">
        <f t="shared" si="113"/>
        <v/>
      </c>
      <c r="M3643" s="459">
        <f>IFERROR((Tableau1[[#This Row],[Scope 1
(kg CO2-eq)]]+Tableau1[[#This Row],[Scope 2 energy
(kg CO2-eq)]]+Tableau1[[#This Row],[Scope 2 Infrastructure
(kg CO2-eq)]])/Tableau1[[#This Row],[Total CO2-emissions
(kg CO2-eq)
for scope 3 use ]],"")</f>
        <v>2.5644703095944764E-2</v>
      </c>
      <c r="N3643" s="436" t="s">
        <v>3731</v>
      </c>
      <c r="O3643" s="259">
        <v>1</v>
      </c>
      <c r="P3643" s="259" t="s">
        <v>5143</v>
      </c>
      <c r="Q3643" s="259" t="s">
        <v>5229</v>
      </c>
    </row>
    <row r="3644" spans="1:17" ht="21.75" customHeight="1">
      <c r="A3644" s="301" t="s">
        <v>5143</v>
      </c>
      <c r="B3644" s="301" t="s">
        <v>5229</v>
      </c>
      <c r="C3644" s="316" t="s">
        <v>9683</v>
      </c>
      <c r="D3644" s="465" t="s">
        <v>3731</v>
      </c>
      <c r="E3644" s="465" t="s">
        <v>700</v>
      </c>
      <c r="F3644" s="469" t="str">
        <f t="shared" si="112"/>
        <v>CH</v>
      </c>
      <c r="G3644" s="260">
        <v>0</v>
      </c>
      <c r="H3644" s="260">
        <v>1.9204365881280001</v>
      </c>
      <c r="I3644" s="260">
        <v>4.7126955839999997E-3</v>
      </c>
      <c r="J3644" s="260">
        <v>85.625743362861002</v>
      </c>
      <c r="K3644" s="260">
        <v>87.550892634802295</v>
      </c>
      <c r="L3644" s="301" t="str">
        <f t="shared" si="113"/>
        <v/>
      </c>
      <c r="M3644" s="459">
        <f>IFERROR((Tableau1[[#This Row],[Scope 1
(kg CO2-eq)]]+Tableau1[[#This Row],[Scope 2 energy
(kg CO2-eq)]]+Tableau1[[#This Row],[Scope 2 Infrastructure
(kg CO2-eq)]])/Tableau1[[#This Row],[Total CO2-emissions
(kg CO2-eq)
for scope 3 use ]],"")</f>
        <v>2.198891668349176E-2</v>
      </c>
      <c r="N3644" s="436" t="s">
        <v>3731</v>
      </c>
      <c r="O3644" s="259">
        <v>1</v>
      </c>
      <c r="P3644" s="259" t="s">
        <v>5143</v>
      </c>
      <c r="Q3644" s="259" t="s">
        <v>5229</v>
      </c>
    </row>
    <row r="3645" spans="1:17" ht="21.75" customHeight="1">
      <c r="A3645" s="301" t="s">
        <v>5213</v>
      </c>
      <c r="B3645" s="301" t="s">
        <v>476</v>
      </c>
      <c r="C3645" s="316" t="s">
        <v>9684</v>
      </c>
      <c r="D3645" s="465" t="s">
        <v>3730</v>
      </c>
      <c r="E3645" s="465" t="s">
        <v>6091</v>
      </c>
      <c r="F3645" s="469" t="str">
        <f t="shared" si="112"/>
        <v>other</v>
      </c>
      <c r="G3645" s="260">
        <v>0</v>
      </c>
      <c r="H3645" s="260">
        <v>0.217692670687748</v>
      </c>
      <c r="I3645" s="260">
        <v>1.3920335999999999E-4</v>
      </c>
      <c r="J3645" s="260">
        <v>4.5511852505066202</v>
      </c>
      <c r="K3645" s="260">
        <v>4.7690171254223701</v>
      </c>
      <c r="L3645" s="301" t="str">
        <f t="shared" si="113"/>
        <v/>
      </c>
      <c r="M3645" s="459">
        <f>IFERROR((Tableau1[[#This Row],[Scope 1
(kg CO2-eq)]]+Tableau1[[#This Row],[Scope 2 energy
(kg CO2-eq)]]+Tableau1[[#This Row],[Scope 2 Infrastructure
(kg CO2-eq)]])/Tableau1[[#This Row],[Total CO2-emissions
(kg CO2-eq)
for scope 3 use ]],"")</f>
        <v>4.5676471339669518E-2</v>
      </c>
      <c r="N3645" s="436" t="s">
        <v>3730</v>
      </c>
      <c r="O3645" s="259">
        <v>1</v>
      </c>
      <c r="P3645" s="259" t="s">
        <v>5213</v>
      </c>
      <c r="Q3645" s="259" t="s">
        <v>476</v>
      </c>
    </row>
    <row r="3646" spans="1:17" ht="21.75" customHeight="1">
      <c r="A3646" s="301" t="s">
        <v>5213</v>
      </c>
      <c r="B3646" s="301" t="s">
        <v>476</v>
      </c>
      <c r="C3646" s="316" t="s">
        <v>9685</v>
      </c>
      <c r="D3646" s="465" t="s">
        <v>3730</v>
      </c>
      <c r="E3646" s="465" t="s">
        <v>6091</v>
      </c>
      <c r="F3646" s="469" t="str">
        <f t="shared" si="112"/>
        <v>other</v>
      </c>
      <c r="G3646" s="260">
        <v>0</v>
      </c>
      <c r="H3646" s="260">
        <v>0</v>
      </c>
      <c r="I3646" s="260">
        <v>0</v>
      </c>
      <c r="J3646" s="260">
        <v>4.7266054812890204</v>
      </c>
      <c r="K3646" s="260">
        <v>4.7266054836083802</v>
      </c>
      <c r="L3646" s="301" t="str">
        <f t="shared" si="113"/>
        <v/>
      </c>
      <c r="M3646" s="459">
        <f>IFERROR((Tableau1[[#This Row],[Scope 1
(kg CO2-eq)]]+Tableau1[[#This Row],[Scope 2 energy
(kg CO2-eq)]]+Tableau1[[#This Row],[Scope 2 Infrastructure
(kg CO2-eq)]])/Tableau1[[#This Row],[Total CO2-emissions
(kg CO2-eq)
for scope 3 use ]],"")</f>
        <v>0</v>
      </c>
      <c r="N3646" s="436" t="s">
        <v>3730</v>
      </c>
      <c r="O3646" s="259">
        <v>1</v>
      </c>
      <c r="P3646" s="259" t="s">
        <v>5213</v>
      </c>
      <c r="Q3646" s="259" t="s">
        <v>476</v>
      </c>
    </row>
    <row r="3647" spans="1:17" ht="21.75" customHeight="1">
      <c r="A3647" s="301" t="s">
        <v>5198</v>
      </c>
      <c r="B3647" s="301" t="s">
        <v>5199</v>
      </c>
      <c r="C3647" s="316" t="s">
        <v>9686</v>
      </c>
      <c r="D3647" s="465" t="s">
        <v>50</v>
      </c>
      <c r="E3647" s="465" t="s">
        <v>700</v>
      </c>
      <c r="F3647" s="469" t="str">
        <f t="shared" si="112"/>
        <v>CH</v>
      </c>
      <c r="G3647" s="260">
        <v>0</v>
      </c>
      <c r="H3647" s="260">
        <v>0</v>
      </c>
      <c r="I3647" s="260">
        <v>0</v>
      </c>
      <c r="J3647" s="260">
        <v>91.101454007565394</v>
      </c>
      <c r="K3647" s="260">
        <v>91.101454011453995</v>
      </c>
      <c r="L3647" s="301" t="str">
        <f t="shared" si="113"/>
        <v/>
      </c>
      <c r="M3647" s="459">
        <f>IFERROR((Tableau1[[#This Row],[Scope 1
(kg CO2-eq)]]+Tableau1[[#This Row],[Scope 2 energy
(kg CO2-eq)]]+Tableau1[[#This Row],[Scope 2 Infrastructure
(kg CO2-eq)]])/Tableau1[[#This Row],[Total CO2-emissions
(kg CO2-eq)
for scope 3 use ]],"")</f>
        <v>0</v>
      </c>
      <c r="N3647" s="436" t="s">
        <v>50</v>
      </c>
      <c r="O3647" s="259">
        <v>1</v>
      </c>
      <c r="P3647" s="259" t="s">
        <v>5198</v>
      </c>
      <c r="Q3647" s="259" t="s">
        <v>5199</v>
      </c>
    </row>
    <row r="3648" spans="1:17" ht="21.75" customHeight="1">
      <c r="A3648" s="301" t="s">
        <v>5198</v>
      </c>
      <c r="B3648" s="301" t="s">
        <v>5199</v>
      </c>
      <c r="C3648" s="316" t="s">
        <v>9687</v>
      </c>
      <c r="D3648" s="465" t="s">
        <v>50</v>
      </c>
      <c r="E3648" s="465" t="s">
        <v>6091</v>
      </c>
      <c r="F3648" s="469" t="str">
        <f t="shared" si="112"/>
        <v>other</v>
      </c>
      <c r="G3648" s="260">
        <v>0</v>
      </c>
      <c r="H3648" s="260">
        <v>48.486393763290003</v>
      </c>
      <c r="I3648" s="260">
        <v>2.9940759666179999</v>
      </c>
      <c r="J3648" s="260">
        <v>90.566724264957102</v>
      </c>
      <c r="K3648" s="260">
        <v>142.04719398874599</v>
      </c>
      <c r="L3648" s="301" t="str">
        <f t="shared" si="113"/>
        <v/>
      </c>
      <c r="M3648" s="459">
        <f>IFERROR((Tableau1[[#This Row],[Scope 1
(kg CO2-eq)]]+Tableau1[[#This Row],[Scope 2 energy
(kg CO2-eq)]]+Tableau1[[#This Row],[Scope 2 Infrastructure
(kg CO2-eq)]])/Tableau1[[#This Row],[Total CO2-emissions
(kg CO2-eq)
for scope 3 use ]],"")</f>
        <v>0.36241806884257538</v>
      </c>
      <c r="N3648" s="436" t="s">
        <v>50</v>
      </c>
      <c r="O3648" s="259">
        <v>1</v>
      </c>
      <c r="P3648" s="259" t="s">
        <v>5198</v>
      </c>
      <c r="Q3648" s="259" t="s">
        <v>5199</v>
      </c>
    </row>
    <row r="3649" spans="1:17" ht="21.75" customHeight="1">
      <c r="A3649" s="301" t="s">
        <v>5198</v>
      </c>
      <c r="B3649" s="301" t="s">
        <v>5199</v>
      </c>
      <c r="C3649" s="316" t="s">
        <v>9688</v>
      </c>
      <c r="D3649" s="465" t="s">
        <v>50</v>
      </c>
      <c r="E3649" s="465" t="s">
        <v>700</v>
      </c>
      <c r="F3649" s="469" t="str">
        <f t="shared" si="112"/>
        <v>CH</v>
      </c>
      <c r="G3649" s="260">
        <v>0</v>
      </c>
      <c r="H3649" s="260">
        <v>0</v>
      </c>
      <c r="I3649" s="260">
        <v>0</v>
      </c>
      <c r="J3649" s="260">
        <v>91.101454007565394</v>
      </c>
      <c r="K3649" s="260">
        <v>91.101454011453995</v>
      </c>
      <c r="L3649" s="301" t="str">
        <f t="shared" si="113"/>
        <v/>
      </c>
      <c r="M3649" s="459">
        <f>IFERROR((Tableau1[[#This Row],[Scope 1
(kg CO2-eq)]]+Tableau1[[#This Row],[Scope 2 energy
(kg CO2-eq)]]+Tableau1[[#This Row],[Scope 2 Infrastructure
(kg CO2-eq)]])/Tableau1[[#This Row],[Total CO2-emissions
(kg CO2-eq)
for scope 3 use ]],"")</f>
        <v>0</v>
      </c>
      <c r="N3649" s="436" t="s">
        <v>50</v>
      </c>
      <c r="O3649" s="259">
        <v>1</v>
      </c>
      <c r="P3649" s="259" t="s">
        <v>5198</v>
      </c>
      <c r="Q3649" s="259" t="s">
        <v>5199</v>
      </c>
    </row>
    <row r="3650" spans="1:17" ht="21.75" customHeight="1">
      <c r="A3650" s="301" t="s">
        <v>5198</v>
      </c>
      <c r="B3650" s="301" t="s">
        <v>5199</v>
      </c>
      <c r="C3650" s="316" t="s">
        <v>9689</v>
      </c>
      <c r="D3650" s="465" t="s">
        <v>50</v>
      </c>
      <c r="E3650" s="465" t="s">
        <v>700</v>
      </c>
      <c r="F3650" s="469" t="str">
        <f t="shared" ref="F3650:F3713" si="114">IF(ISNUMBER(SEARCH("{CH}", C3650)), "CH", "other")</f>
        <v>CH</v>
      </c>
      <c r="G3650" s="260">
        <v>0</v>
      </c>
      <c r="H3650" s="260">
        <v>0</v>
      </c>
      <c r="I3650" s="260">
        <v>0</v>
      </c>
      <c r="J3650" s="260">
        <v>128.16556113544399</v>
      </c>
      <c r="K3650" s="260">
        <v>128.16556115032299</v>
      </c>
      <c r="L3650" s="301" t="str">
        <f t="shared" ref="L3650:L3713" si="115">IF(N3650="MJ", K3650*3.6, IF(N3650="m", K3650*1000, ""))</f>
        <v/>
      </c>
      <c r="M3650" s="459">
        <f>IFERROR((Tableau1[[#This Row],[Scope 1
(kg CO2-eq)]]+Tableau1[[#This Row],[Scope 2 energy
(kg CO2-eq)]]+Tableau1[[#This Row],[Scope 2 Infrastructure
(kg CO2-eq)]])/Tableau1[[#This Row],[Total CO2-emissions
(kg CO2-eq)
for scope 3 use ]],"")</f>
        <v>0</v>
      </c>
      <c r="N3650" s="436" t="s">
        <v>50</v>
      </c>
      <c r="O3650" s="259">
        <v>1</v>
      </c>
      <c r="P3650" s="259" t="s">
        <v>5198</v>
      </c>
      <c r="Q3650" s="259" t="s">
        <v>5199</v>
      </c>
    </row>
    <row r="3651" spans="1:17" ht="21.75" customHeight="1">
      <c r="A3651" s="301" t="s">
        <v>5198</v>
      </c>
      <c r="B3651" s="301" t="s">
        <v>5199</v>
      </c>
      <c r="C3651" s="316" t="s">
        <v>9690</v>
      </c>
      <c r="D3651" s="465" t="s">
        <v>50</v>
      </c>
      <c r="E3651" s="465" t="s">
        <v>700</v>
      </c>
      <c r="F3651" s="469" t="str">
        <f t="shared" si="114"/>
        <v>CH</v>
      </c>
      <c r="G3651" s="260">
        <v>0</v>
      </c>
      <c r="H3651" s="260">
        <v>0</v>
      </c>
      <c r="I3651" s="260">
        <v>0</v>
      </c>
      <c r="J3651" s="260">
        <v>128.16556113544399</v>
      </c>
      <c r="K3651" s="260">
        <v>128.16556115032299</v>
      </c>
      <c r="L3651" s="301" t="str">
        <f t="shared" si="115"/>
        <v/>
      </c>
      <c r="M3651" s="459">
        <f>IFERROR((Tableau1[[#This Row],[Scope 1
(kg CO2-eq)]]+Tableau1[[#This Row],[Scope 2 energy
(kg CO2-eq)]]+Tableau1[[#This Row],[Scope 2 Infrastructure
(kg CO2-eq)]])/Tableau1[[#This Row],[Total CO2-emissions
(kg CO2-eq)
for scope 3 use ]],"")</f>
        <v>0</v>
      </c>
      <c r="N3651" s="436" t="s">
        <v>50</v>
      </c>
      <c r="O3651" s="259">
        <v>1</v>
      </c>
      <c r="P3651" s="259" t="s">
        <v>5198</v>
      </c>
      <c r="Q3651" s="259" t="s">
        <v>5199</v>
      </c>
    </row>
    <row r="3652" spans="1:17" ht="21.75" customHeight="1">
      <c r="A3652" s="301" t="s">
        <v>5198</v>
      </c>
      <c r="B3652" s="301" t="s">
        <v>5199</v>
      </c>
      <c r="C3652" s="316" t="s">
        <v>9691</v>
      </c>
      <c r="D3652" s="465" t="s">
        <v>50</v>
      </c>
      <c r="E3652" s="465" t="s">
        <v>700</v>
      </c>
      <c r="F3652" s="469" t="str">
        <f t="shared" si="114"/>
        <v>CH</v>
      </c>
      <c r="G3652" s="260">
        <v>0</v>
      </c>
      <c r="H3652" s="260">
        <v>4.2389888769999997</v>
      </c>
      <c r="I3652" s="260">
        <v>0.71915600589999995</v>
      </c>
      <c r="J3652" s="260">
        <v>89.765186002707296</v>
      </c>
      <c r="K3652" s="260">
        <v>94.723330899492296</v>
      </c>
      <c r="L3652" s="301" t="str">
        <f t="shared" si="115"/>
        <v/>
      </c>
      <c r="M3652" s="459">
        <f>IFERROR((Tableau1[[#This Row],[Scope 1
(kg CO2-eq)]]+Tableau1[[#This Row],[Scope 2 energy
(kg CO2-eq)]]+Tableau1[[#This Row],[Scope 2 Infrastructure
(kg CO2-eq)]])/Tableau1[[#This Row],[Total CO2-emissions
(kg CO2-eq)
for scope 3 use ]],"")</f>
        <v>5.2343438895333168E-2</v>
      </c>
      <c r="N3652" s="436" t="s">
        <v>50</v>
      </c>
      <c r="O3652" s="259">
        <v>1</v>
      </c>
      <c r="P3652" s="259" t="s">
        <v>5198</v>
      </c>
      <c r="Q3652" s="259" t="s">
        <v>5199</v>
      </c>
    </row>
    <row r="3653" spans="1:17" ht="21.75" customHeight="1">
      <c r="A3653" s="301" t="s">
        <v>5198</v>
      </c>
      <c r="B3653" s="301" t="s">
        <v>5199</v>
      </c>
      <c r="C3653" s="316" t="s">
        <v>9692</v>
      </c>
      <c r="D3653" s="465" t="s">
        <v>50</v>
      </c>
      <c r="E3653" s="465" t="s">
        <v>700</v>
      </c>
      <c r="F3653" s="469" t="str">
        <f t="shared" si="114"/>
        <v>CH</v>
      </c>
      <c r="G3653" s="260">
        <v>0</v>
      </c>
      <c r="H3653" s="260">
        <v>4.2389888769999997</v>
      </c>
      <c r="I3653" s="260">
        <v>0.71915600589999995</v>
      </c>
      <c r="J3653" s="260">
        <v>85.740878340749504</v>
      </c>
      <c r="K3653" s="260">
        <v>90.6990232417957</v>
      </c>
      <c r="L3653" s="301" t="str">
        <f t="shared" si="115"/>
        <v/>
      </c>
      <c r="M3653" s="459">
        <f>IFERROR((Tableau1[[#This Row],[Scope 1
(kg CO2-eq)]]+Tableau1[[#This Row],[Scope 2 energy
(kg CO2-eq)]]+Tableau1[[#This Row],[Scope 2 Infrastructure
(kg CO2-eq)]])/Tableau1[[#This Row],[Total CO2-emissions
(kg CO2-eq)
for scope 3 use ]],"")</f>
        <v>5.4665912660183967E-2</v>
      </c>
      <c r="N3653" s="436" t="s">
        <v>50</v>
      </c>
      <c r="O3653" s="259">
        <v>1</v>
      </c>
      <c r="P3653" s="259" t="s">
        <v>5198</v>
      </c>
      <c r="Q3653" s="259" t="s">
        <v>5199</v>
      </c>
    </row>
    <row r="3654" spans="1:17" ht="21.75" customHeight="1">
      <c r="A3654" s="301" t="s">
        <v>5198</v>
      </c>
      <c r="B3654" s="301" t="s">
        <v>5199</v>
      </c>
      <c r="C3654" s="316" t="s">
        <v>9693</v>
      </c>
      <c r="D3654" s="465" t="s">
        <v>50</v>
      </c>
      <c r="E3654" s="465" t="s">
        <v>6091</v>
      </c>
      <c r="F3654" s="469" t="str">
        <f t="shared" si="114"/>
        <v>other</v>
      </c>
      <c r="G3654" s="260">
        <v>0</v>
      </c>
      <c r="H3654" s="260">
        <v>54.356521347639998</v>
      </c>
      <c r="I3654" s="260">
        <v>2.7878420197799998</v>
      </c>
      <c r="J3654" s="260">
        <v>91.547486431752006</v>
      </c>
      <c r="K3654" s="260">
        <v>148.69184976524801</v>
      </c>
      <c r="L3654" s="301" t="str">
        <f t="shared" si="115"/>
        <v/>
      </c>
      <c r="M3654" s="459">
        <f>IFERROR((Tableau1[[#This Row],[Scope 1
(kg CO2-eq)]]+Tableau1[[#This Row],[Scope 2 energy
(kg CO2-eq)]]+Tableau1[[#This Row],[Scope 2 Infrastructure
(kg CO2-eq)]])/Tableau1[[#This Row],[Total CO2-emissions
(kg CO2-eq)
for scope 3 use ]],"")</f>
        <v>0.38431402566878065</v>
      </c>
      <c r="N3654" s="436" t="s">
        <v>50</v>
      </c>
      <c r="O3654" s="259">
        <v>1</v>
      </c>
      <c r="P3654" s="259" t="s">
        <v>5198</v>
      </c>
      <c r="Q3654" s="259" t="s">
        <v>5199</v>
      </c>
    </row>
    <row r="3655" spans="1:17" ht="21.75" customHeight="1">
      <c r="A3655" s="301" t="s">
        <v>5198</v>
      </c>
      <c r="B3655" s="301" t="s">
        <v>5199</v>
      </c>
      <c r="C3655" s="316" t="s">
        <v>9694</v>
      </c>
      <c r="D3655" s="465" t="s">
        <v>50</v>
      </c>
      <c r="E3655" s="465" t="s">
        <v>700</v>
      </c>
      <c r="F3655" s="469" t="str">
        <f t="shared" si="114"/>
        <v>CH</v>
      </c>
      <c r="G3655" s="260">
        <v>0</v>
      </c>
      <c r="H3655" s="260">
        <v>0</v>
      </c>
      <c r="I3655" s="260">
        <v>0</v>
      </c>
      <c r="J3655" s="260">
        <v>85.950253843173797</v>
      </c>
      <c r="K3655" s="260">
        <v>85.950253844859404</v>
      </c>
      <c r="L3655" s="301" t="str">
        <f t="shared" si="115"/>
        <v/>
      </c>
      <c r="M3655" s="459">
        <f>IFERROR((Tableau1[[#This Row],[Scope 1
(kg CO2-eq)]]+Tableau1[[#This Row],[Scope 2 energy
(kg CO2-eq)]]+Tableau1[[#This Row],[Scope 2 Infrastructure
(kg CO2-eq)]])/Tableau1[[#This Row],[Total CO2-emissions
(kg CO2-eq)
for scope 3 use ]],"")</f>
        <v>0</v>
      </c>
      <c r="N3655" s="436" t="s">
        <v>50</v>
      </c>
      <c r="O3655" s="259">
        <v>1</v>
      </c>
      <c r="P3655" s="259" t="s">
        <v>5198</v>
      </c>
      <c r="Q3655" s="259" t="s">
        <v>5199</v>
      </c>
    </row>
    <row r="3656" spans="1:17" ht="21.75" customHeight="1">
      <c r="A3656" s="301" t="s">
        <v>5198</v>
      </c>
      <c r="B3656" s="301" t="s">
        <v>5199</v>
      </c>
      <c r="C3656" s="316" t="s">
        <v>9695</v>
      </c>
      <c r="D3656" s="465" t="s">
        <v>50</v>
      </c>
      <c r="E3656" s="465" t="s">
        <v>700</v>
      </c>
      <c r="F3656" s="469" t="str">
        <f t="shared" si="114"/>
        <v>CH</v>
      </c>
      <c r="G3656" s="260">
        <v>0</v>
      </c>
      <c r="H3656" s="260">
        <v>0</v>
      </c>
      <c r="I3656" s="260">
        <v>0</v>
      </c>
      <c r="J3656" s="260">
        <v>130.87555222711799</v>
      </c>
      <c r="K3656" s="260">
        <v>130.87555222644099</v>
      </c>
      <c r="L3656" s="301" t="str">
        <f t="shared" si="115"/>
        <v/>
      </c>
      <c r="M3656" s="459">
        <f>IFERROR((Tableau1[[#This Row],[Scope 1
(kg CO2-eq)]]+Tableau1[[#This Row],[Scope 2 energy
(kg CO2-eq)]]+Tableau1[[#This Row],[Scope 2 Infrastructure
(kg CO2-eq)]])/Tableau1[[#This Row],[Total CO2-emissions
(kg CO2-eq)
for scope 3 use ]],"")</f>
        <v>0</v>
      </c>
      <c r="N3656" s="436" t="s">
        <v>50</v>
      </c>
      <c r="O3656" s="259">
        <v>1</v>
      </c>
      <c r="P3656" s="259" t="s">
        <v>5198</v>
      </c>
      <c r="Q3656" s="259" t="s">
        <v>5199</v>
      </c>
    </row>
    <row r="3657" spans="1:17" ht="21.75" customHeight="1">
      <c r="A3657" s="301" t="s">
        <v>5198</v>
      </c>
      <c r="B3657" s="301" t="s">
        <v>5199</v>
      </c>
      <c r="C3657" s="316" t="s">
        <v>9696</v>
      </c>
      <c r="D3657" s="465" t="s">
        <v>50</v>
      </c>
      <c r="E3657" s="465" t="s">
        <v>700</v>
      </c>
      <c r="F3657" s="469" t="str">
        <f t="shared" si="114"/>
        <v>CH</v>
      </c>
      <c r="G3657" s="260">
        <v>0</v>
      </c>
      <c r="H3657" s="260">
        <v>0</v>
      </c>
      <c r="I3657" s="260">
        <v>0</v>
      </c>
      <c r="J3657" s="260">
        <v>130.87555222711799</v>
      </c>
      <c r="K3657" s="260">
        <v>130.87555222644099</v>
      </c>
      <c r="L3657" s="301" t="str">
        <f t="shared" si="115"/>
        <v/>
      </c>
      <c r="M3657" s="459">
        <f>IFERROR((Tableau1[[#This Row],[Scope 1
(kg CO2-eq)]]+Tableau1[[#This Row],[Scope 2 energy
(kg CO2-eq)]]+Tableau1[[#This Row],[Scope 2 Infrastructure
(kg CO2-eq)]])/Tableau1[[#This Row],[Total CO2-emissions
(kg CO2-eq)
for scope 3 use ]],"")</f>
        <v>0</v>
      </c>
      <c r="N3657" s="436" t="s">
        <v>50</v>
      </c>
      <c r="O3657" s="259">
        <v>1</v>
      </c>
      <c r="P3657" s="259" t="s">
        <v>5198</v>
      </c>
      <c r="Q3657" s="259" t="s">
        <v>5199</v>
      </c>
    </row>
    <row r="3658" spans="1:17" ht="21.75" customHeight="1">
      <c r="A3658" s="301" t="s">
        <v>5198</v>
      </c>
      <c r="B3658" s="301" t="s">
        <v>5199</v>
      </c>
      <c r="C3658" s="316" t="s">
        <v>9697</v>
      </c>
      <c r="D3658" s="465" t="s">
        <v>50</v>
      </c>
      <c r="E3658" s="465" t="s">
        <v>700</v>
      </c>
      <c r="F3658" s="469" t="str">
        <f t="shared" si="114"/>
        <v>CH</v>
      </c>
      <c r="G3658" s="260">
        <v>0</v>
      </c>
      <c r="H3658" s="260">
        <v>3.4606756089999999</v>
      </c>
      <c r="I3658" s="260">
        <v>0.3827510039</v>
      </c>
      <c r="J3658" s="260">
        <v>85.728704160229498</v>
      </c>
      <c r="K3658" s="260">
        <v>89.572130731791503</v>
      </c>
      <c r="L3658" s="301" t="str">
        <f t="shared" si="115"/>
        <v/>
      </c>
      <c r="M3658" s="459">
        <f>IFERROR((Tableau1[[#This Row],[Scope 1
(kg CO2-eq)]]+Tableau1[[#This Row],[Scope 2 energy
(kg CO2-eq)]]+Tableau1[[#This Row],[Scope 2 Infrastructure
(kg CO2-eq)]])/Tableau1[[#This Row],[Total CO2-emissions
(kg CO2-eq)
for scope 3 use ]],"")</f>
        <v>4.2908732677226211E-2</v>
      </c>
      <c r="N3658" s="436" t="s">
        <v>50</v>
      </c>
      <c r="O3658" s="259">
        <v>1</v>
      </c>
      <c r="P3658" s="259" t="s">
        <v>5198</v>
      </c>
      <c r="Q3658" s="259" t="s">
        <v>5199</v>
      </c>
    </row>
    <row r="3659" spans="1:17" ht="21.75" customHeight="1">
      <c r="A3659" s="301" t="s">
        <v>5198</v>
      </c>
      <c r="B3659" s="301" t="s">
        <v>5199</v>
      </c>
      <c r="C3659" s="316" t="s">
        <v>9698</v>
      </c>
      <c r="D3659" s="465" t="s">
        <v>50</v>
      </c>
      <c r="E3659" s="465" t="s">
        <v>700</v>
      </c>
      <c r="F3659" s="469" t="str">
        <f t="shared" si="114"/>
        <v>CH</v>
      </c>
      <c r="G3659" s="260">
        <v>0</v>
      </c>
      <c r="H3659" s="260">
        <v>3.4606756089999999</v>
      </c>
      <c r="I3659" s="260">
        <v>0.3827510039</v>
      </c>
      <c r="J3659" s="260">
        <v>81.704396498271706</v>
      </c>
      <c r="K3659" s="260">
        <v>85.547823077771895</v>
      </c>
      <c r="L3659" s="301" t="str">
        <f t="shared" si="115"/>
        <v/>
      </c>
      <c r="M3659" s="459">
        <f>IFERROR((Tableau1[[#This Row],[Scope 1
(kg CO2-eq)]]+Tableau1[[#This Row],[Scope 2 energy
(kg CO2-eq)]]+Tableau1[[#This Row],[Scope 2 Infrastructure
(kg CO2-eq)]])/Tableau1[[#This Row],[Total CO2-emissions
(kg CO2-eq)
for scope 3 use ]],"")</f>
        <v>4.4927228708156894E-2</v>
      </c>
      <c r="N3659" s="436" t="s">
        <v>50</v>
      </c>
      <c r="O3659" s="259">
        <v>1</v>
      </c>
      <c r="P3659" s="259" t="s">
        <v>5198</v>
      </c>
      <c r="Q3659" s="259" t="s">
        <v>5199</v>
      </c>
    </row>
    <row r="3660" spans="1:17" ht="21.75" customHeight="1">
      <c r="A3660" s="301" t="s">
        <v>5198</v>
      </c>
      <c r="B3660" s="301" t="s">
        <v>5199</v>
      </c>
      <c r="C3660" s="316" t="s">
        <v>9699</v>
      </c>
      <c r="D3660" s="465" t="s">
        <v>3646</v>
      </c>
      <c r="E3660" s="465" t="s">
        <v>700</v>
      </c>
      <c r="F3660" s="469" t="str">
        <f t="shared" si="114"/>
        <v>CH</v>
      </c>
      <c r="G3660" s="260">
        <v>0</v>
      </c>
      <c r="H3660" s="260">
        <v>0</v>
      </c>
      <c r="I3660" s="260">
        <v>0</v>
      </c>
      <c r="J3660" s="260">
        <v>3091042.9739294099</v>
      </c>
      <c r="K3660" s="260">
        <v>3091042.9739271998</v>
      </c>
      <c r="L3660" s="301" t="str">
        <f t="shared" si="115"/>
        <v/>
      </c>
      <c r="M3660" s="459">
        <f>IFERROR((Tableau1[[#This Row],[Scope 1
(kg CO2-eq)]]+Tableau1[[#This Row],[Scope 2 energy
(kg CO2-eq)]]+Tableau1[[#This Row],[Scope 2 Infrastructure
(kg CO2-eq)]])/Tableau1[[#This Row],[Total CO2-emissions
(kg CO2-eq)
for scope 3 use ]],"")</f>
        <v>0</v>
      </c>
      <c r="N3660" s="436" t="s">
        <v>3646</v>
      </c>
      <c r="O3660" s="259">
        <v>1</v>
      </c>
      <c r="P3660" s="259" t="s">
        <v>5198</v>
      </c>
      <c r="Q3660" s="259" t="s">
        <v>5199</v>
      </c>
    </row>
    <row r="3661" spans="1:17" ht="21.75" customHeight="1">
      <c r="A3661" s="301" t="s">
        <v>5129</v>
      </c>
      <c r="B3661" s="301" t="s">
        <v>5136</v>
      </c>
      <c r="C3661" s="316" t="s">
        <v>9700</v>
      </c>
      <c r="D3661" s="465" t="s">
        <v>3730</v>
      </c>
      <c r="E3661" s="465" t="s">
        <v>700</v>
      </c>
      <c r="F3661" s="469" t="str">
        <f t="shared" si="114"/>
        <v>CH</v>
      </c>
      <c r="G3661" s="260">
        <v>0</v>
      </c>
      <c r="H3661" s="260">
        <v>3.5030166823567998E-3</v>
      </c>
      <c r="I3661" s="260">
        <v>1.05167324664E-5</v>
      </c>
      <c r="J3661" s="260">
        <v>0.46708891908223499</v>
      </c>
      <c r="K3661" s="260">
        <v>0.47060245241227899</v>
      </c>
      <c r="L3661" s="301" t="str">
        <f t="shared" si="115"/>
        <v/>
      </c>
      <c r="M3661" s="459">
        <f>IFERROR((Tableau1[[#This Row],[Scope 1
(kg CO2-eq)]]+Tableau1[[#This Row],[Scope 2 energy
(kg CO2-eq)]]+Tableau1[[#This Row],[Scope 2 Infrastructure
(kg CO2-eq)]])/Tableau1[[#This Row],[Total CO2-emissions
(kg CO2-eq)
for scope 3 use ]],"")</f>
        <v>7.4660329473700045E-3</v>
      </c>
      <c r="N3661" s="436" t="s">
        <v>3730</v>
      </c>
      <c r="O3661" s="259">
        <v>1</v>
      </c>
      <c r="P3661" s="259" t="s">
        <v>5129</v>
      </c>
      <c r="Q3661" s="259" t="s">
        <v>5136</v>
      </c>
    </row>
    <row r="3662" spans="1:17" ht="21.75" customHeight="1">
      <c r="A3662" s="301" t="s">
        <v>5129</v>
      </c>
      <c r="B3662" s="301" t="s">
        <v>5136</v>
      </c>
      <c r="C3662" s="316" t="s">
        <v>9701</v>
      </c>
      <c r="D3662" s="465" t="s">
        <v>3730</v>
      </c>
      <c r="E3662" s="465" t="s">
        <v>119</v>
      </c>
      <c r="F3662" s="469" t="str">
        <f t="shared" si="114"/>
        <v>other</v>
      </c>
      <c r="G3662" s="260">
        <v>0</v>
      </c>
      <c r="H3662" s="260">
        <v>1.5685552883109102E-2</v>
      </c>
      <c r="I3662" s="260">
        <v>5.2067162131199999E-6</v>
      </c>
      <c r="J3662" s="260">
        <v>5.9775402349053201E-2</v>
      </c>
      <c r="K3662" s="260">
        <v>7.54661620640594E-2</v>
      </c>
      <c r="L3662" s="301" t="str">
        <f t="shared" si="115"/>
        <v/>
      </c>
      <c r="M3662" s="459">
        <f>IFERROR((Tableau1[[#This Row],[Scope 1
(kg CO2-eq)]]+Tableau1[[#This Row],[Scope 2 energy
(kg CO2-eq)]]+Tableau1[[#This Row],[Scope 2 Infrastructure
(kg CO2-eq)]])/Tableau1[[#This Row],[Total CO2-emissions
(kg CO2-eq)
for scope 3 use ]],"")</f>
        <v>0.20791781601405848</v>
      </c>
      <c r="N3662" s="436" t="s">
        <v>3730</v>
      </c>
      <c r="O3662" s="259">
        <v>1</v>
      </c>
      <c r="P3662" s="259" t="s">
        <v>5129</v>
      </c>
      <c r="Q3662" s="260" t="s">
        <v>5136</v>
      </c>
    </row>
    <row r="3663" spans="1:17" ht="21.75" customHeight="1">
      <c r="A3663" s="301" t="s">
        <v>5129</v>
      </c>
      <c r="B3663" s="301" t="s">
        <v>5130</v>
      </c>
      <c r="C3663" s="316" t="s">
        <v>9702</v>
      </c>
      <c r="D3663" s="465" t="s">
        <v>3730</v>
      </c>
      <c r="E3663" s="465" t="s">
        <v>700</v>
      </c>
      <c r="F3663" s="469" t="str">
        <f t="shared" si="114"/>
        <v>CH</v>
      </c>
      <c r="G3663" s="260">
        <v>0.39677000000000001</v>
      </c>
      <c r="H3663" s="260">
        <v>1.2012464868931201</v>
      </c>
      <c r="I3663" s="260">
        <v>6.8652083195999995E-4</v>
      </c>
      <c r="J3663" s="260">
        <v>8.5915927535092607</v>
      </c>
      <c r="K3663" s="260">
        <v>10.1902957517144</v>
      </c>
      <c r="L3663" s="301" t="str">
        <f t="shared" si="115"/>
        <v/>
      </c>
      <c r="M3663" s="459">
        <f>IFERROR((Tableau1[[#This Row],[Scope 1
(kg CO2-eq)]]+Tableau1[[#This Row],[Scope 2 energy
(kg CO2-eq)]]+Tableau1[[#This Row],[Scope 2 Infrastructure
(kg CO2-eq)]])/Tableau1[[#This Row],[Total CO2-emissions
(kg CO2-eq)
for scope 3 use ]],"")</f>
        <v>0.15688484874996064</v>
      </c>
      <c r="N3663" s="436" t="s">
        <v>3730</v>
      </c>
      <c r="O3663" s="259">
        <v>1</v>
      </c>
      <c r="P3663" s="259" t="s">
        <v>5129</v>
      </c>
      <c r="Q3663" s="260" t="s">
        <v>5130</v>
      </c>
    </row>
    <row r="3664" spans="1:17" ht="21.75" customHeight="1">
      <c r="A3664" s="301" t="s">
        <v>5129</v>
      </c>
      <c r="B3664" s="301" t="s">
        <v>5130</v>
      </c>
      <c r="C3664" s="316" t="s">
        <v>9703</v>
      </c>
      <c r="D3664" s="465" t="s">
        <v>3730</v>
      </c>
      <c r="E3664" s="465" t="s">
        <v>6091</v>
      </c>
      <c r="F3664" s="469" t="str">
        <f t="shared" si="114"/>
        <v>other</v>
      </c>
      <c r="G3664" s="260">
        <v>0.39677000000000001</v>
      </c>
      <c r="H3664" s="260">
        <v>1.6250631388802399</v>
      </c>
      <c r="I3664" s="260">
        <v>6.9360394175999995E-4</v>
      </c>
      <c r="J3664" s="260">
        <v>8.5915927535092607</v>
      </c>
      <c r="K3664" s="260">
        <v>10.614119497665101</v>
      </c>
      <c r="L3664" s="301" t="str">
        <f t="shared" si="115"/>
        <v/>
      </c>
      <c r="M3664" s="459">
        <f>IFERROR((Tableau1[[#This Row],[Scope 1
(kg CO2-eq)]]+Tableau1[[#This Row],[Scope 2 energy
(kg CO2-eq)]]+Tableau1[[#This Row],[Scope 2 Infrastructure
(kg CO2-eq)]])/Tableau1[[#This Row],[Total CO2-emissions
(kg CO2-eq)
for scope 3 use ]],"")</f>
        <v>0.1905505909620592</v>
      </c>
      <c r="N3664" s="436" t="s">
        <v>3730</v>
      </c>
      <c r="O3664" s="259">
        <v>1</v>
      </c>
      <c r="P3664" s="259" t="s">
        <v>5129</v>
      </c>
      <c r="Q3664" s="259" t="s">
        <v>5130</v>
      </c>
    </row>
    <row r="3665" spans="1:17" ht="21.75" customHeight="1">
      <c r="A3665" s="301" t="s">
        <v>5157</v>
      </c>
      <c r="B3665" s="301" t="s">
        <v>5183</v>
      </c>
      <c r="C3665" s="316" t="s">
        <v>9704</v>
      </c>
      <c r="D3665" s="465" t="s">
        <v>3730</v>
      </c>
      <c r="E3665" s="465" t="s">
        <v>6055</v>
      </c>
      <c r="F3665" s="469" t="str">
        <f t="shared" si="114"/>
        <v>other</v>
      </c>
      <c r="G3665" s="260">
        <v>61.374000000000002</v>
      </c>
      <c r="H3665" s="260">
        <v>11401.383807391499</v>
      </c>
      <c r="I3665" s="260">
        <v>2622.5090519404998</v>
      </c>
      <c r="J3665" s="260">
        <v>1760.4217106858</v>
      </c>
      <c r="K3665" s="260">
        <v>15845.688651357999</v>
      </c>
      <c r="L3665" s="301" t="str">
        <f t="shared" si="115"/>
        <v/>
      </c>
      <c r="M3665" s="459">
        <f>IFERROR((Tableau1[[#This Row],[Scope 1
(kg CO2-eq)]]+Tableau1[[#This Row],[Scope 2 energy
(kg CO2-eq)]]+Tableau1[[#This Row],[Scope 2 Infrastructure
(kg CO2-eq)]])/Tableau1[[#This Row],[Total CO2-emissions
(kg CO2-eq)
for scope 3 use ]],"")</f>
        <v>0.88890215939746309</v>
      </c>
      <c r="N3665" s="436" t="s">
        <v>3730</v>
      </c>
      <c r="O3665" s="259">
        <v>1</v>
      </c>
      <c r="P3665" s="259" t="s">
        <v>5157</v>
      </c>
      <c r="Q3665" s="259" t="s">
        <v>5183</v>
      </c>
    </row>
    <row r="3666" spans="1:17" ht="21.75" customHeight="1">
      <c r="A3666" s="301" t="s">
        <v>5157</v>
      </c>
      <c r="B3666" s="301" t="s">
        <v>5183</v>
      </c>
      <c r="C3666" s="316" t="s">
        <v>9705</v>
      </c>
      <c r="D3666" s="465" t="s">
        <v>3730</v>
      </c>
      <c r="E3666" s="465" t="s">
        <v>6057</v>
      </c>
      <c r="F3666" s="469" t="str">
        <f t="shared" si="114"/>
        <v>other</v>
      </c>
      <c r="G3666" s="260">
        <v>2.5366</v>
      </c>
      <c r="H3666" s="260">
        <v>9245.9548260570009</v>
      </c>
      <c r="I3666" s="260">
        <v>394.67922564010001</v>
      </c>
      <c r="J3666" s="260">
        <v>1171.4324462581001</v>
      </c>
      <c r="K3666" s="260">
        <v>10814.603015856799</v>
      </c>
      <c r="L3666" s="301" t="str">
        <f t="shared" si="115"/>
        <v/>
      </c>
      <c r="M3666" s="459">
        <f>IFERROR((Tableau1[[#This Row],[Scope 1
(kg CO2-eq)]]+Tableau1[[#This Row],[Scope 2 energy
(kg CO2-eq)]]+Tableau1[[#This Row],[Scope 2 Infrastructure
(kg CO2-eq)]])/Tableau1[[#This Row],[Total CO2-emissions
(kg CO2-eq)
for scope 3 use ]],"")</f>
        <v>0.89168050251663444</v>
      </c>
      <c r="N3666" s="436" t="s">
        <v>3730</v>
      </c>
      <c r="O3666" s="259">
        <v>1</v>
      </c>
      <c r="P3666" s="259" t="s">
        <v>5157</v>
      </c>
      <c r="Q3666" s="259" t="s">
        <v>5183</v>
      </c>
    </row>
    <row r="3667" spans="1:17" ht="21.75" customHeight="1">
      <c r="A3667" s="301" t="s">
        <v>5157</v>
      </c>
      <c r="B3667" s="301" t="s">
        <v>5183</v>
      </c>
      <c r="C3667" s="316" t="s">
        <v>9706</v>
      </c>
      <c r="D3667" s="465" t="s">
        <v>3730</v>
      </c>
      <c r="E3667" s="465" t="s">
        <v>6073</v>
      </c>
      <c r="F3667" s="469" t="str">
        <f t="shared" si="114"/>
        <v>other</v>
      </c>
      <c r="G3667" s="260">
        <v>21.391999999999999</v>
      </c>
      <c r="H3667" s="260">
        <v>9970.9092259774407</v>
      </c>
      <c r="I3667" s="260">
        <v>3484.6186079200102</v>
      </c>
      <c r="J3667" s="260">
        <v>2943.1477398341403</v>
      </c>
      <c r="K3667" s="260">
        <v>16420.067581133699</v>
      </c>
      <c r="L3667" s="301" t="str">
        <f t="shared" si="115"/>
        <v/>
      </c>
      <c r="M3667" s="459">
        <f>IFERROR((Tableau1[[#This Row],[Scope 1
(kg CO2-eq)]]+Tableau1[[#This Row],[Scope 2 energy
(kg CO2-eq)]]+Tableau1[[#This Row],[Scope 2 Infrastructure
(kg CO2-eq)]])/Tableau1[[#This Row],[Total CO2-emissions
(kg CO2-eq)
for scope 3 use ]],"")</f>
        <v>0.82075909659361812</v>
      </c>
      <c r="N3667" s="436" t="s">
        <v>3730</v>
      </c>
      <c r="O3667" s="259">
        <v>1</v>
      </c>
      <c r="P3667" s="259" t="s">
        <v>5157</v>
      </c>
      <c r="Q3667" s="259" t="s">
        <v>5183</v>
      </c>
    </row>
    <row r="3668" spans="1:17" ht="21.75" customHeight="1">
      <c r="A3668" s="301" t="s">
        <v>5157</v>
      </c>
      <c r="B3668" s="301" t="s">
        <v>5183</v>
      </c>
      <c r="C3668" s="316" t="s">
        <v>9707</v>
      </c>
      <c r="D3668" s="465" t="s">
        <v>3730</v>
      </c>
      <c r="E3668" s="465" t="s">
        <v>6015</v>
      </c>
      <c r="F3668" s="469" t="str">
        <f t="shared" si="114"/>
        <v>other</v>
      </c>
      <c r="G3668" s="260">
        <v>76.308000000000007</v>
      </c>
      <c r="H3668" s="260">
        <v>14400.1605007503</v>
      </c>
      <c r="I3668" s="260">
        <v>3185.23587342979</v>
      </c>
      <c r="J3668" s="260">
        <v>1006.4664054612299</v>
      </c>
      <c r="K3668" s="260">
        <v>18668.170813310699</v>
      </c>
      <c r="L3668" s="301" t="str">
        <f t="shared" si="115"/>
        <v/>
      </c>
      <c r="M3668" s="459">
        <f>IFERROR((Tableau1[[#This Row],[Scope 1
(kg CO2-eq)]]+Tableau1[[#This Row],[Scope 2 energy
(kg CO2-eq)]]+Tableau1[[#This Row],[Scope 2 Infrastructure
(kg CO2-eq)]])/Tableau1[[#This Row],[Total CO2-emissions
(kg CO2-eq)
for scope 3 use ]],"")</f>
        <v>0.94608649935788136</v>
      </c>
      <c r="N3668" s="436" t="s">
        <v>3730</v>
      </c>
      <c r="O3668" s="259">
        <v>1</v>
      </c>
      <c r="P3668" s="259" t="s">
        <v>5157</v>
      </c>
      <c r="Q3668" s="259" t="s">
        <v>5183</v>
      </c>
    </row>
    <row r="3669" spans="1:17" ht="21.75" customHeight="1">
      <c r="A3669" s="301" t="s">
        <v>5157</v>
      </c>
      <c r="B3669" s="301" t="s">
        <v>5183</v>
      </c>
      <c r="C3669" s="316" t="s">
        <v>9708</v>
      </c>
      <c r="D3669" s="465" t="s">
        <v>3730</v>
      </c>
      <c r="E3669" s="465" t="s">
        <v>6075</v>
      </c>
      <c r="F3669" s="469" t="str">
        <f t="shared" si="114"/>
        <v>other</v>
      </c>
      <c r="G3669" s="260">
        <v>11.925000000000001</v>
      </c>
      <c r="H3669" s="260">
        <v>10474.5021133602</v>
      </c>
      <c r="I3669" s="260">
        <v>236.92658478480001</v>
      </c>
      <c r="J3669" s="260">
        <v>1329.69747201365</v>
      </c>
      <c r="K3669" s="260">
        <v>12053.051219085</v>
      </c>
      <c r="L3669" s="301" t="str">
        <f t="shared" si="115"/>
        <v/>
      </c>
      <c r="M3669" s="459">
        <f>IFERROR((Tableau1[[#This Row],[Scope 1
(kg CO2-eq)]]+Tableau1[[#This Row],[Scope 2 energy
(kg CO2-eq)]]+Tableau1[[#This Row],[Scope 2 Infrastructure
(kg CO2-eq)]])/Tableau1[[#This Row],[Total CO2-emissions
(kg CO2-eq)
for scope 3 use ]],"")</f>
        <v>0.88967959259689067</v>
      </c>
      <c r="N3669" s="436" t="s">
        <v>3730</v>
      </c>
      <c r="O3669" s="259">
        <v>1</v>
      </c>
      <c r="P3669" s="259" t="s">
        <v>5157</v>
      </c>
      <c r="Q3669" s="259" t="s">
        <v>5183</v>
      </c>
    </row>
    <row r="3670" spans="1:17" ht="21.75" customHeight="1">
      <c r="A3670" s="301" t="s">
        <v>5157</v>
      </c>
      <c r="B3670" s="301" t="s">
        <v>5183</v>
      </c>
      <c r="C3670" s="316" t="s">
        <v>9709</v>
      </c>
      <c r="D3670" s="465" t="s">
        <v>3730</v>
      </c>
      <c r="E3670" s="465" t="s">
        <v>6091</v>
      </c>
      <c r="F3670" s="469" t="str">
        <f t="shared" si="114"/>
        <v>other</v>
      </c>
      <c r="G3670" s="260">
        <v>0</v>
      </c>
      <c r="H3670" s="260">
        <v>0</v>
      </c>
      <c r="I3670" s="260">
        <v>0</v>
      </c>
      <c r="J3670" s="260">
        <v>13925.6066535502</v>
      </c>
      <c r="K3670" s="260">
        <v>13925.6066535547</v>
      </c>
      <c r="L3670" s="301" t="str">
        <f t="shared" si="115"/>
        <v/>
      </c>
      <c r="M3670" s="459">
        <f>IFERROR((Tableau1[[#This Row],[Scope 1
(kg CO2-eq)]]+Tableau1[[#This Row],[Scope 2 energy
(kg CO2-eq)]]+Tableau1[[#This Row],[Scope 2 Infrastructure
(kg CO2-eq)]])/Tableau1[[#This Row],[Total CO2-emissions
(kg CO2-eq)
for scope 3 use ]],"")</f>
        <v>0</v>
      </c>
      <c r="N3670" s="436" t="s">
        <v>3730</v>
      </c>
      <c r="O3670" s="259">
        <v>1</v>
      </c>
      <c r="P3670" s="259" t="s">
        <v>5157</v>
      </c>
      <c r="Q3670" s="259" t="s">
        <v>5183</v>
      </c>
    </row>
    <row r="3671" spans="1:17" ht="21.75" customHeight="1">
      <c r="A3671" s="301" t="s">
        <v>5157</v>
      </c>
      <c r="B3671" s="301" t="s">
        <v>5183</v>
      </c>
      <c r="C3671" s="316" t="s">
        <v>9710</v>
      </c>
      <c r="D3671" s="465" t="s">
        <v>3730</v>
      </c>
      <c r="E3671" s="465" t="s">
        <v>6058</v>
      </c>
      <c r="F3671" s="469" t="str">
        <f t="shared" si="114"/>
        <v>other</v>
      </c>
      <c r="G3671" s="260">
        <v>56.111508361204002</v>
      </c>
      <c r="H3671" s="260">
        <v>36104.5922753411</v>
      </c>
      <c r="I3671" s="260">
        <v>2523.4597189595602</v>
      </c>
      <c r="J3671" s="260">
        <v>3735.5783514859259</v>
      </c>
      <c r="K3671" s="260">
        <v>42419.741634597201</v>
      </c>
      <c r="L3671" s="301" t="str">
        <f t="shared" si="115"/>
        <v/>
      </c>
      <c r="M3671" s="459">
        <f>IFERROR((Tableau1[[#This Row],[Scope 1
(kg CO2-eq)]]+Tableau1[[#This Row],[Scope 2 energy
(kg CO2-eq)]]+Tableau1[[#This Row],[Scope 2 Infrastructure
(kg CO2-eq)]])/Tableau1[[#This Row],[Total CO2-emissions
(kg CO2-eq)
for scope 3 use ]],"")</f>
        <v>0.91193774436172814</v>
      </c>
      <c r="N3671" s="436" t="s">
        <v>3730</v>
      </c>
      <c r="O3671" s="259">
        <v>1</v>
      </c>
      <c r="P3671" s="259" t="s">
        <v>5157</v>
      </c>
      <c r="Q3671" s="259" t="s">
        <v>5183</v>
      </c>
    </row>
    <row r="3672" spans="1:17" ht="21.75" customHeight="1">
      <c r="A3672" s="301" t="s">
        <v>5157</v>
      </c>
      <c r="B3672" s="301" t="s">
        <v>5183</v>
      </c>
      <c r="C3672" s="316" t="s">
        <v>9711</v>
      </c>
      <c r="D3672" s="465" t="s">
        <v>3730</v>
      </c>
      <c r="E3672" s="465" t="s">
        <v>6025</v>
      </c>
      <c r="F3672" s="469" t="str">
        <f t="shared" si="114"/>
        <v>other</v>
      </c>
      <c r="G3672" s="260">
        <v>67.755041845284495</v>
      </c>
      <c r="H3672" s="260">
        <v>4103.1732498899501</v>
      </c>
      <c r="I3672" s="260">
        <v>1687.5500984559801</v>
      </c>
      <c r="J3672" s="260">
        <v>1530.2643432294956</v>
      </c>
      <c r="K3672" s="260">
        <v>7388.7427632979798</v>
      </c>
      <c r="L3672" s="301" t="str">
        <f t="shared" si="115"/>
        <v/>
      </c>
      <c r="M3672" s="459">
        <f>IFERROR((Tableau1[[#This Row],[Scope 1
(kg CO2-eq)]]+Tableau1[[#This Row],[Scope 2 energy
(kg CO2-eq)]]+Tableau1[[#This Row],[Scope 2 Infrastructure
(kg CO2-eq)]])/Tableau1[[#This Row],[Total CO2-emissions
(kg CO2-eq)
for scope 3 use ]],"")</f>
        <v>0.79289245516733509</v>
      </c>
      <c r="N3672" s="436" t="s">
        <v>3730</v>
      </c>
      <c r="O3672" s="259">
        <v>1</v>
      </c>
      <c r="P3672" s="259" t="s">
        <v>5157</v>
      </c>
      <c r="Q3672" s="259" t="s">
        <v>5183</v>
      </c>
    </row>
    <row r="3673" spans="1:17" ht="21.75" customHeight="1">
      <c r="A3673" s="301" t="s">
        <v>5157</v>
      </c>
      <c r="B3673" s="301" t="s">
        <v>5183</v>
      </c>
      <c r="C3673" s="316" t="s">
        <v>9712</v>
      </c>
      <c r="D3673" s="465" t="s">
        <v>3730</v>
      </c>
      <c r="E3673" s="465" t="s">
        <v>6083</v>
      </c>
      <c r="F3673" s="469" t="str">
        <f t="shared" si="114"/>
        <v>other</v>
      </c>
      <c r="G3673" s="260">
        <v>33.0804785744591</v>
      </c>
      <c r="H3673" s="260">
        <v>31269.125914623899</v>
      </c>
      <c r="I3673" s="260">
        <v>6367.7701332001898</v>
      </c>
      <c r="J3673" s="260">
        <v>2990.2142545199008</v>
      </c>
      <c r="K3673" s="260">
        <v>40660.190904662399</v>
      </c>
      <c r="L3673" s="301" t="str">
        <f t="shared" si="115"/>
        <v/>
      </c>
      <c r="M3673" s="459">
        <f>IFERROR((Tableau1[[#This Row],[Scope 1
(kg CO2-eq)]]+Tableau1[[#This Row],[Scope 2 energy
(kg CO2-eq)]]+Tableau1[[#This Row],[Scope 2 Infrastructure
(kg CO2-eq)]])/Tableau1[[#This Row],[Total CO2-emissions
(kg CO2-eq)
for scope 3 use ]],"")</f>
        <v>0.92645842747578022</v>
      </c>
      <c r="N3673" s="436" t="s">
        <v>3730</v>
      </c>
      <c r="O3673" s="259">
        <v>1</v>
      </c>
      <c r="P3673" s="259" t="s">
        <v>5157</v>
      </c>
      <c r="Q3673" s="259" t="s">
        <v>5183</v>
      </c>
    </row>
    <row r="3674" spans="1:17" ht="21.75" customHeight="1">
      <c r="A3674" s="301" t="s">
        <v>5157</v>
      </c>
      <c r="B3674" s="301" t="s">
        <v>5183</v>
      </c>
      <c r="C3674" s="316" t="s">
        <v>9713</v>
      </c>
      <c r="D3674" s="465" t="s">
        <v>3730</v>
      </c>
      <c r="E3674" s="465" t="s">
        <v>6028</v>
      </c>
      <c r="F3674" s="469" t="str">
        <f t="shared" si="114"/>
        <v>other</v>
      </c>
      <c r="G3674" s="260">
        <v>65.036546633862699</v>
      </c>
      <c r="H3674" s="260">
        <v>1695.1048451813499</v>
      </c>
      <c r="I3674" s="260">
        <v>269.23772635975098</v>
      </c>
      <c r="J3674" s="260">
        <v>1211.9908581571774</v>
      </c>
      <c r="K3674" s="260">
        <v>3241.3698371997202</v>
      </c>
      <c r="L3674" s="301" t="str">
        <f t="shared" si="115"/>
        <v/>
      </c>
      <c r="M3674" s="459">
        <f>IFERROR((Tableau1[[#This Row],[Scope 1
(kg CO2-eq)]]+Tableau1[[#This Row],[Scope 2 energy
(kg CO2-eq)]]+Tableau1[[#This Row],[Scope 2 Infrastructure
(kg CO2-eq)]])/Tableau1[[#This Row],[Total CO2-emissions
(kg CO2-eq)
for scope 3 use ]],"")</f>
        <v>0.62608687687677811</v>
      </c>
      <c r="N3674" s="436" t="s">
        <v>3730</v>
      </c>
      <c r="O3674" s="259">
        <v>1</v>
      </c>
      <c r="P3674" s="259" t="s">
        <v>5157</v>
      </c>
      <c r="Q3674" s="259" t="s">
        <v>5183</v>
      </c>
    </row>
    <row r="3675" spans="1:17" ht="21.75" customHeight="1">
      <c r="A3675" s="301" t="s">
        <v>5157</v>
      </c>
      <c r="B3675" s="301" t="s">
        <v>5183</v>
      </c>
      <c r="C3675" s="316" t="s">
        <v>9714</v>
      </c>
      <c r="D3675" s="465" t="s">
        <v>3730</v>
      </c>
      <c r="E3675" s="465" t="s">
        <v>6028</v>
      </c>
      <c r="F3675" s="469" t="str">
        <f t="shared" si="114"/>
        <v>other</v>
      </c>
      <c r="G3675" s="260">
        <v>0</v>
      </c>
      <c r="H3675" s="260">
        <v>4260.6153885746198</v>
      </c>
      <c r="I3675" s="260">
        <v>667.66668777208201</v>
      </c>
      <c r="J3675" s="260">
        <v>3856.6850559688401</v>
      </c>
      <c r="K3675" s="260">
        <v>8784.9671041547899</v>
      </c>
      <c r="L3675" s="301" t="str">
        <f t="shared" si="115"/>
        <v/>
      </c>
      <c r="M3675" s="459">
        <f>IFERROR((Tableau1[[#This Row],[Scope 1
(kg CO2-eq)]]+Tableau1[[#This Row],[Scope 2 energy
(kg CO2-eq)]]+Tableau1[[#This Row],[Scope 2 Infrastructure
(kg CO2-eq)]])/Tableau1[[#This Row],[Total CO2-emissions
(kg CO2-eq)
for scope 3 use ]],"")</f>
        <v>0.5609903848149761</v>
      </c>
      <c r="N3675" s="436" t="s">
        <v>3730</v>
      </c>
      <c r="O3675" s="259">
        <v>1</v>
      </c>
      <c r="P3675" s="259" t="s">
        <v>5157</v>
      </c>
      <c r="Q3675" s="259" t="s">
        <v>5183</v>
      </c>
    </row>
    <row r="3676" spans="1:17" ht="21.75" customHeight="1">
      <c r="A3676" s="301" t="s">
        <v>5157</v>
      </c>
      <c r="B3676" s="301" t="s">
        <v>5183</v>
      </c>
      <c r="C3676" s="316" t="s">
        <v>9715</v>
      </c>
      <c r="D3676" s="465" t="s">
        <v>3730</v>
      </c>
      <c r="E3676" s="465" t="s">
        <v>6101</v>
      </c>
      <c r="F3676" s="469" t="str">
        <f t="shared" si="114"/>
        <v>other</v>
      </c>
      <c r="G3676" s="260">
        <v>0</v>
      </c>
      <c r="H3676" s="260">
        <v>0</v>
      </c>
      <c r="I3676" s="260">
        <v>0</v>
      </c>
      <c r="J3676" s="260">
        <v>19741.618275263801</v>
      </c>
      <c r="K3676" s="260">
        <v>19741.618275253299</v>
      </c>
      <c r="L3676" s="301" t="str">
        <f t="shared" si="115"/>
        <v/>
      </c>
      <c r="M3676" s="459">
        <f>IFERROR((Tableau1[[#This Row],[Scope 1
(kg CO2-eq)]]+Tableau1[[#This Row],[Scope 2 energy
(kg CO2-eq)]]+Tableau1[[#This Row],[Scope 2 Infrastructure
(kg CO2-eq)]])/Tableau1[[#This Row],[Total CO2-emissions
(kg CO2-eq)
for scope 3 use ]],"")</f>
        <v>0</v>
      </c>
      <c r="N3676" s="436" t="s">
        <v>3730</v>
      </c>
      <c r="O3676" s="259">
        <v>1</v>
      </c>
      <c r="P3676" s="259" t="s">
        <v>5157</v>
      </c>
      <c r="Q3676" s="259" t="s">
        <v>5183</v>
      </c>
    </row>
    <row r="3677" spans="1:17" ht="21.75" customHeight="1">
      <c r="A3677" s="301" t="s">
        <v>5157</v>
      </c>
      <c r="B3677" s="301" t="s">
        <v>5183</v>
      </c>
      <c r="C3677" s="316" t="s">
        <v>9716</v>
      </c>
      <c r="D3677" s="465" t="s">
        <v>3730</v>
      </c>
      <c r="E3677" s="465" t="s">
        <v>6028</v>
      </c>
      <c r="F3677" s="469" t="str">
        <f t="shared" si="114"/>
        <v>other</v>
      </c>
      <c r="G3677" s="260">
        <v>0</v>
      </c>
      <c r="H3677" s="260">
        <v>9.5086642052911898</v>
      </c>
      <c r="I3677" s="260">
        <v>8.1742426711182495E-2</v>
      </c>
      <c r="J3677" s="260">
        <v>986.40098485968099</v>
      </c>
      <c r="K3677" s="260">
        <v>995.99139146933499</v>
      </c>
      <c r="L3677" s="301" t="str">
        <f t="shared" si="115"/>
        <v/>
      </c>
      <c r="M3677" s="459">
        <f>IFERROR((Tableau1[[#This Row],[Scope 1
(kg CO2-eq)]]+Tableau1[[#This Row],[Scope 2 energy
(kg CO2-eq)]]+Tableau1[[#This Row],[Scope 2 Infrastructure
(kg CO2-eq)]])/Tableau1[[#This Row],[Total CO2-emissions
(kg CO2-eq)
for scope 3 use ]],"")</f>
        <v>9.6290055457749855E-3</v>
      </c>
      <c r="N3677" s="436" t="s">
        <v>3730</v>
      </c>
      <c r="O3677" s="259">
        <v>1</v>
      </c>
      <c r="P3677" s="259" t="s">
        <v>5157</v>
      </c>
      <c r="Q3677" s="259" t="s">
        <v>5183</v>
      </c>
    </row>
    <row r="3678" spans="1:17" ht="21.75" customHeight="1">
      <c r="A3678" s="301" t="s">
        <v>5150</v>
      </c>
      <c r="B3678" s="301" t="s">
        <v>5133</v>
      </c>
      <c r="C3678" s="316" t="s">
        <v>9717</v>
      </c>
      <c r="D3678" s="465" t="s">
        <v>3646</v>
      </c>
      <c r="E3678" s="465" t="s">
        <v>6091</v>
      </c>
      <c r="F3678" s="469" t="str">
        <f t="shared" si="114"/>
        <v>other</v>
      </c>
      <c r="G3678" s="260">
        <v>0</v>
      </c>
      <c r="H3678" s="260">
        <v>7937.272000768</v>
      </c>
      <c r="I3678" s="260">
        <v>1068.356040352</v>
      </c>
      <c r="J3678" s="260">
        <v>56979.9153869972</v>
      </c>
      <c r="K3678" s="260">
        <v>65985.543440499197</v>
      </c>
      <c r="L3678" s="301" t="str">
        <f t="shared" si="115"/>
        <v/>
      </c>
      <c r="M3678" s="459">
        <f>IFERROR((Tableau1[[#This Row],[Scope 1
(kg CO2-eq)]]+Tableau1[[#This Row],[Scope 2 energy
(kg CO2-eq)]]+Tableau1[[#This Row],[Scope 2 Infrastructure
(kg CO2-eq)]])/Tableau1[[#This Row],[Total CO2-emissions
(kg CO2-eq)
for scope 3 use ]],"")</f>
        <v>0.13647880386467678</v>
      </c>
      <c r="N3678" s="436" t="s">
        <v>3646</v>
      </c>
      <c r="O3678" s="259">
        <v>1</v>
      </c>
      <c r="P3678" s="259" t="s">
        <v>5150</v>
      </c>
      <c r="Q3678" s="259" t="s">
        <v>5133</v>
      </c>
    </row>
    <row r="3679" spans="1:17" ht="21.75" customHeight="1">
      <c r="A3679" s="301" t="s">
        <v>5138</v>
      </c>
      <c r="B3679" s="301" t="s">
        <v>5185</v>
      </c>
      <c r="C3679" s="316" t="s">
        <v>9718</v>
      </c>
      <c r="D3679" s="465" t="s">
        <v>3730</v>
      </c>
      <c r="E3679" s="465" t="s">
        <v>700</v>
      </c>
      <c r="F3679" s="469" t="str">
        <f t="shared" si="114"/>
        <v>CH</v>
      </c>
      <c r="G3679" s="260">
        <v>0</v>
      </c>
      <c r="H3679" s="260">
        <v>0.48902508119999999</v>
      </c>
      <c r="I3679" s="260">
        <v>0.12793615920000001</v>
      </c>
      <c r="J3679" s="260">
        <v>1.6023693772496701E-2</v>
      </c>
      <c r="K3679" s="260">
        <v>0.63298493439694403</v>
      </c>
      <c r="L3679" s="301" t="str">
        <f t="shared" si="115"/>
        <v/>
      </c>
      <c r="M3679" s="459">
        <f>IFERROR((Tableau1[[#This Row],[Scope 1
(kg CO2-eq)]]+Tableau1[[#This Row],[Scope 2 energy
(kg CO2-eq)]]+Tableau1[[#This Row],[Scope 2 Infrastructure
(kg CO2-eq)]])/Tableau1[[#This Row],[Total CO2-emissions
(kg CO2-eq)
for scope 3 use ]],"")</f>
        <v>0.97468550493668527</v>
      </c>
      <c r="N3679" s="436" t="s">
        <v>3730</v>
      </c>
      <c r="O3679" s="259">
        <v>1</v>
      </c>
      <c r="P3679" s="259" t="s">
        <v>5138</v>
      </c>
      <c r="Q3679" s="259" t="s">
        <v>5185</v>
      </c>
    </row>
    <row r="3680" spans="1:17" ht="21.75" customHeight="1">
      <c r="A3680" s="301" t="s">
        <v>5138</v>
      </c>
      <c r="B3680" s="301" t="s">
        <v>5185</v>
      </c>
      <c r="C3680" s="316" t="s">
        <v>9719</v>
      </c>
      <c r="D3680" s="465" t="s">
        <v>3730</v>
      </c>
      <c r="E3680" s="465" t="s">
        <v>700</v>
      </c>
      <c r="F3680" s="469" t="str">
        <f t="shared" si="114"/>
        <v>CH</v>
      </c>
      <c r="G3680" s="260">
        <v>0</v>
      </c>
      <c r="H3680" s="260">
        <v>0.63696324120000003</v>
      </c>
      <c r="I3680" s="260">
        <v>0.1781156592</v>
      </c>
      <c r="J3680" s="260">
        <v>1.6023693772496701E-2</v>
      </c>
      <c r="K3680" s="260">
        <v>0.83110259433351497</v>
      </c>
      <c r="L3680" s="301" t="str">
        <f t="shared" si="115"/>
        <v/>
      </c>
      <c r="M3680" s="459">
        <f>IFERROR((Tableau1[[#This Row],[Scope 1
(kg CO2-eq)]]+Tableau1[[#This Row],[Scope 2 energy
(kg CO2-eq)]]+Tableau1[[#This Row],[Scope 2 Infrastructure
(kg CO2-eq)]])/Tableau1[[#This Row],[Total CO2-emissions
(kg CO2-eq)
for scope 3 use ]],"")</f>
        <v>0.98071995678660495</v>
      </c>
      <c r="N3680" s="436" t="s">
        <v>3730</v>
      </c>
      <c r="O3680" s="259">
        <v>1</v>
      </c>
      <c r="P3680" s="259" t="s">
        <v>5138</v>
      </c>
      <c r="Q3680" s="259" t="s">
        <v>5185</v>
      </c>
    </row>
    <row r="3681" spans="1:17" ht="21.75" customHeight="1">
      <c r="A3681" s="301" t="s">
        <v>5185</v>
      </c>
      <c r="B3681" s="301" t="s">
        <v>5192</v>
      </c>
      <c r="C3681" s="316" t="s">
        <v>9720</v>
      </c>
      <c r="D3681" s="465" t="s">
        <v>3730</v>
      </c>
      <c r="E3681" s="465" t="s">
        <v>700</v>
      </c>
      <c r="F3681" s="469" t="str">
        <f t="shared" si="114"/>
        <v>CH</v>
      </c>
      <c r="G3681" s="260">
        <v>0.17268705000000001</v>
      </c>
      <c r="H3681" s="260">
        <v>5.0091220008360003E-4</v>
      </c>
      <c r="I3681" s="260">
        <v>1.04545808676E-5</v>
      </c>
      <c r="J3681" s="260">
        <v>0.36198091474863697</v>
      </c>
      <c r="K3681" s="260">
        <v>0.53517933152865405</v>
      </c>
      <c r="L3681" s="301" t="str">
        <f t="shared" si="115"/>
        <v/>
      </c>
      <c r="M3681" s="459">
        <f>IFERROR((Tableau1[[#This Row],[Scope 1
(kg CO2-eq)]]+Tableau1[[#This Row],[Scope 2 energy
(kg CO2-eq)]]+Tableau1[[#This Row],[Scope 2 Infrastructure
(kg CO2-eq)]])/Tableau1[[#This Row],[Total CO2-emissions
(kg CO2-eq)
for scope 3 use ]],"")</f>
        <v>0.32362687902434062</v>
      </c>
      <c r="N3681" s="436" t="s">
        <v>3730</v>
      </c>
      <c r="O3681" s="259">
        <v>1</v>
      </c>
      <c r="P3681" s="259" t="s">
        <v>5185</v>
      </c>
      <c r="Q3681" s="259" t="s">
        <v>5192</v>
      </c>
    </row>
    <row r="3682" spans="1:17" ht="21.75" customHeight="1">
      <c r="A3682" s="301" t="s">
        <v>5315</v>
      </c>
      <c r="B3682" s="301" t="s">
        <v>5316</v>
      </c>
      <c r="C3682" s="316" t="s">
        <v>9721</v>
      </c>
      <c r="D3682" s="465" t="s">
        <v>3730</v>
      </c>
      <c r="E3682" s="465" t="s">
        <v>700</v>
      </c>
      <c r="F3682" s="469" t="str">
        <f t="shared" si="114"/>
        <v>CH</v>
      </c>
      <c r="G3682" s="260">
        <v>0</v>
      </c>
      <c r="H3682" s="260">
        <v>1.5100698352E-2</v>
      </c>
      <c r="I3682" s="260">
        <v>9.3069397999999995E-5</v>
      </c>
      <c r="J3682" s="260">
        <v>0.56667829049386997</v>
      </c>
      <c r="K3682" s="260">
        <v>0.58187205843478695</v>
      </c>
      <c r="L3682" s="301" t="str">
        <f t="shared" si="115"/>
        <v/>
      </c>
      <c r="M3682" s="459">
        <f>IFERROR((Tableau1[[#This Row],[Scope 1
(kg CO2-eq)]]+Tableau1[[#This Row],[Scope 2 energy
(kg CO2-eq)]]+Tableau1[[#This Row],[Scope 2 Infrastructure
(kg CO2-eq)]])/Tableau1[[#This Row],[Total CO2-emissions
(kg CO2-eq)
for scope 3 use ]],"")</f>
        <v>2.6111870349764931E-2</v>
      </c>
      <c r="N3682" s="436" t="s">
        <v>3730</v>
      </c>
      <c r="O3682" s="259">
        <v>1</v>
      </c>
      <c r="P3682" s="259" t="s">
        <v>5315</v>
      </c>
      <c r="Q3682" s="260" t="s">
        <v>5316</v>
      </c>
    </row>
    <row r="3683" spans="1:17" ht="21.75" customHeight="1">
      <c r="A3683" s="301" t="s">
        <v>5185</v>
      </c>
      <c r="B3683" s="301" t="s">
        <v>5192</v>
      </c>
      <c r="C3683" s="316" t="s">
        <v>9722</v>
      </c>
      <c r="D3683" s="465" t="s">
        <v>3730</v>
      </c>
      <c r="E3683" s="465" t="s">
        <v>700</v>
      </c>
      <c r="F3683" s="469" t="str">
        <f t="shared" si="114"/>
        <v>CH</v>
      </c>
      <c r="G3683" s="260">
        <v>0.14879485000000001</v>
      </c>
      <c r="H3683" s="260">
        <v>5.9768610121799996E-4</v>
      </c>
      <c r="I3683" s="260">
        <v>1.2474357138E-5</v>
      </c>
      <c r="J3683" s="260">
        <v>0.27198294815711999</v>
      </c>
      <c r="K3683" s="260">
        <v>0.42138795856595501</v>
      </c>
      <c r="L3683" s="301" t="str">
        <f t="shared" si="115"/>
        <v/>
      </c>
      <c r="M3683" s="459">
        <f>IFERROR((Tableau1[[#This Row],[Scope 1
(kg CO2-eq)]]+Tableau1[[#This Row],[Scope 2 energy
(kg CO2-eq)]]+Tableau1[[#This Row],[Scope 2 Infrastructure
(kg CO2-eq)]])/Tableau1[[#This Row],[Total CO2-emissions
(kg CO2-eq)
for scope 3 use ]],"")</f>
        <v>0.3545545320440649</v>
      </c>
      <c r="N3683" s="436" t="s">
        <v>3730</v>
      </c>
      <c r="O3683" s="259">
        <v>1</v>
      </c>
      <c r="P3683" s="259" t="s">
        <v>5185</v>
      </c>
      <c r="Q3683" s="260" t="s">
        <v>5192</v>
      </c>
    </row>
    <row r="3684" spans="1:17" ht="21.75" customHeight="1">
      <c r="A3684" s="301" t="s">
        <v>5143</v>
      </c>
      <c r="B3684" s="301" t="s">
        <v>5317</v>
      </c>
      <c r="C3684" s="316" t="s">
        <v>9723</v>
      </c>
      <c r="D3684" s="465" t="s">
        <v>3730</v>
      </c>
      <c r="E3684" s="465" t="s">
        <v>700</v>
      </c>
      <c r="F3684" s="469" t="str">
        <f t="shared" si="114"/>
        <v>CH</v>
      </c>
      <c r="G3684" s="260">
        <v>0</v>
      </c>
      <c r="H3684" s="260">
        <v>4.0085526292285303E-2</v>
      </c>
      <c r="I3684" s="260">
        <v>1.6104255737523498E-2</v>
      </c>
      <c r="J3684" s="260">
        <v>2.27045321577289E-3</v>
      </c>
      <c r="K3684" s="260">
        <v>5.8460235539618301E-2</v>
      </c>
      <c r="L3684" s="301" t="str">
        <f t="shared" si="115"/>
        <v/>
      </c>
      <c r="M3684" s="459">
        <f>IFERROR((Tableau1[[#This Row],[Scope 1
(kg CO2-eq)]]+Tableau1[[#This Row],[Scope 2 energy
(kg CO2-eq)]]+Tableau1[[#This Row],[Scope 2 Infrastructure
(kg CO2-eq)]])/Tableau1[[#This Row],[Total CO2-emissions
(kg CO2-eq)
for scope 3 use ]],"")</f>
        <v>0.96116242966091336</v>
      </c>
      <c r="N3684" s="436" t="s">
        <v>3730</v>
      </c>
      <c r="O3684" s="259">
        <v>1</v>
      </c>
      <c r="P3684" s="259" t="s">
        <v>5143</v>
      </c>
      <c r="Q3684" s="260" t="s">
        <v>5317</v>
      </c>
    </row>
    <row r="3685" spans="1:17" ht="21.75" customHeight="1">
      <c r="A3685" s="301" t="s">
        <v>5143</v>
      </c>
      <c r="B3685" s="301" t="s">
        <v>5146</v>
      </c>
      <c r="C3685" s="316" t="s">
        <v>9724</v>
      </c>
      <c r="D3685" s="465" t="s">
        <v>3730</v>
      </c>
      <c r="E3685" s="465" t="s">
        <v>700</v>
      </c>
      <c r="F3685" s="469" t="str">
        <f t="shared" si="114"/>
        <v>CH</v>
      </c>
      <c r="G3685" s="260">
        <v>0</v>
      </c>
      <c r="H3685" s="260">
        <v>1.385937338647E-4</v>
      </c>
      <c r="I3685" s="260">
        <v>4.16407248E-8</v>
      </c>
      <c r="J3685" s="260">
        <v>5.8517639578692701E-2</v>
      </c>
      <c r="K3685" s="260">
        <v>5.8656274953461297E-2</v>
      </c>
      <c r="L3685" s="301" t="str">
        <f t="shared" si="115"/>
        <v/>
      </c>
      <c r="M3685" s="459">
        <f>IFERROR((Tableau1[[#This Row],[Scope 1
(kg CO2-eq)]]+Tableau1[[#This Row],[Scope 2 energy
(kg CO2-eq)]]+Tableau1[[#This Row],[Scope 2 Infrastructure
(kg CO2-eq)]])/Tableau1[[#This Row],[Total CO2-emissions
(kg CO2-eq)
for scope 3 use ]],"")</f>
        <v>2.3635216300301244E-3</v>
      </c>
      <c r="N3685" s="437" t="s">
        <v>3730</v>
      </c>
      <c r="O3685" s="259">
        <v>1</v>
      </c>
      <c r="P3685" s="259" t="s">
        <v>5143</v>
      </c>
      <c r="Q3685" s="259" t="s">
        <v>5146</v>
      </c>
    </row>
    <row r="3686" spans="1:17" ht="21.75" customHeight="1">
      <c r="A3686" s="301" t="s">
        <v>5143</v>
      </c>
      <c r="B3686" s="301" t="s">
        <v>5146</v>
      </c>
      <c r="C3686" s="316" t="s">
        <v>9725</v>
      </c>
      <c r="D3686" s="465" t="s">
        <v>3730</v>
      </c>
      <c r="E3686" s="465" t="s">
        <v>700</v>
      </c>
      <c r="F3686" s="469" t="str">
        <f t="shared" si="114"/>
        <v>CH</v>
      </c>
      <c r="G3686" s="260">
        <v>0</v>
      </c>
      <c r="H3686" s="260">
        <v>8.4498378733218402E-3</v>
      </c>
      <c r="I3686" s="260">
        <v>2.6127717721199999E-6</v>
      </c>
      <c r="J3686" s="260">
        <v>5.9242270461643001E-2</v>
      </c>
      <c r="K3686" s="260">
        <v>6.7694721118356102E-2</v>
      </c>
      <c r="L3686" s="301" t="str">
        <f t="shared" si="115"/>
        <v/>
      </c>
      <c r="M3686" s="459">
        <f>IFERROR((Tableau1[[#This Row],[Scope 1
(kg CO2-eq)]]+Tableau1[[#This Row],[Scope 2 energy
(kg CO2-eq)]]+Tableau1[[#This Row],[Scope 2 Infrastructure
(kg CO2-eq)]])/Tableau1[[#This Row],[Total CO2-emissions
(kg CO2-eq)
for scope 3 use ]],"")</f>
        <v>0.12486129650073989</v>
      </c>
      <c r="N3686" s="436" t="s">
        <v>3730</v>
      </c>
      <c r="O3686" s="259">
        <v>1</v>
      </c>
      <c r="P3686" s="259" t="s">
        <v>5143</v>
      </c>
      <c r="Q3686" s="260" t="s">
        <v>5146</v>
      </c>
    </row>
    <row r="3687" spans="1:17" ht="21.75" customHeight="1">
      <c r="A3687" s="301" t="s">
        <v>5129</v>
      </c>
      <c r="B3687" s="301" t="s">
        <v>5162</v>
      </c>
      <c r="C3687" s="316" t="s">
        <v>9726</v>
      </c>
      <c r="D3687" s="465" t="s">
        <v>3730</v>
      </c>
      <c r="E3687" s="465" t="s">
        <v>6091</v>
      </c>
      <c r="F3687" s="469" t="str">
        <f t="shared" si="114"/>
        <v>other</v>
      </c>
      <c r="G3687" s="260">
        <v>0</v>
      </c>
      <c r="H3687" s="260">
        <v>2.6735789796860001E-2</v>
      </c>
      <c r="I3687" s="260">
        <v>7.5481787027000002E-4</v>
      </c>
      <c r="J3687" s="260">
        <v>8.41746395761216E-4</v>
      </c>
      <c r="K3687" s="260">
        <v>2.8332354028663999E-2</v>
      </c>
      <c r="L3687" s="301" t="str">
        <f t="shared" si="115"/>
        <v/>
      </c>
      <c r="M3687" s="459">
        <f>IFERROR((Tableau1[[#This Row],[Scope 1
(kg CO2-eq)]]+Tableau1[[#This Row],[Scope 2 energy
(kg CO2-eq)]]+Tableau1[[#This Row],[Scope 2 Infrastructure
(kg CO2-eq)]])/Tableau1[[#This Row],[Total CO2-emissions
(kg CO2-eq)
for scope 3 use ]],"")</f>
        <v>0.97029027800928935</v>
      </c>
      <c r="N3687" s="436" t="s">
        <v>3730</v>
      </c>
      <c r="O3687" s="259">
        <v>1</v>
      </c>
      <c r="P3687" s="259" t="s">
        <v>5129</v>
      </c>
      <c r="Q3687" s="260" t="s">
        <v>5162</v>
      </c>
    </row>
    <row r="3688" spans="1:17" ht="21.75" customHeight="1">
      <c r="A3688" s="301" t="s">
        <v>5129</v>
      </c>
      <c r="B3688" s="301" t="s">
        <v>5162</v>
      </c>
      <c r="C3688" s="316" t="s">
        <v>9727</v>
      </c>
      <c r="D3688" s="465" t="s">
        <v>3730</v>
      </c>
      <c r="E3688" s="465" t="s">
        <v>6017</v>
      </c>
      <c r="F3688" s="469" t="str">
        <f t="shared" si="114"/>
        <v>other</v>
      </c>
      <c r="G3688" s="260">
        <v>0</v>
      </c>
      <c r="H3688" s="260">
        <v>1.37135386084386</v>
      </c>
      <c r="I3688" s="260">
        <v>0.82699702225027005</v>
      </c>
      <c r="J3688" s="260">
        <v>8.41746395761216E-4</v>
      </c>
      <c r="K3688" s="260">
        <v>2.1991926037833802</v>
      </c>
      <c r="L3688" s="301" t="str">
        <f t="shared" si="115"/>
        <v/>
      </c>
      <c r="M3688" s="459">
        <f>IFERROR((Tableau1[[#This Row],[Scope 1
(kg CO2-eq)]]+Tableau1[[#This Row],[Scope 2 energy
(kg CO2-eq)]]+Tableau1[[#This Row],[Scope 2 Infrastructure
(kg CO2-eq)]])/Tableau1[[#This Row],[Total CO2-emissions
(kg CO2-eq)
for scope 3 use ]],"")</f>
        <v>0.99961725922149691</v>
      </c>
      <c r="N3688" s="436" t="s">
        <v>3730</v>
      </c>
      <c r="O3688" s="259">
        <v>1</v>
      </c>
      <c r="P3688" s="259" t="s">
        <v>5129</v>
      </c>
      <c r="Q3688" s="259" t="s">
        <v>5162</v>
      </c>
    </row>
    <row r="3689" spans="1:17" ht="21.75" customHeight="1">
      <c r="A3689" s="301" t="s">
        <v>5315</v>
      </c>
      <c r="B3689" s="301" t="s">
        <v>5316</v>
      </c>
      <c r="C3689" s="316" t="s">
        <v>9728</v>
      </c>
      <c r="D3689" s="465" t="s">
        <v>3730</v>
      </c>
      <c r="E3689" s="465" t="s">
        <v>700</v>
      </c>
      <c r="F3689" s="469" t="str">
        <f t="shared" si="114"/>
        <v>CH</v>
      </c>
      <c r="G3689" s="260">
        <v>0.1088355</v>
      </c>
      <c r="H3689" s="260">
        <v>0</v>
      </c>
      <c r="I3689" s="260">
        <v>0</v>
      </c>
      <c r="J3689" s="260">
        <v>8.8639383464371002E-2</v>
      </c>
      <c r="K3689" s="260">
        <v>0.19747488347500999</v>
      </c>
      <c r="L3689" s="301" t="str">
        <f t="shared" si="115"/>
        <v/>
      </c>
      <c r="M3689" s="459">
        <f>IFERROR((Tableau1[[#This Row],[Scope 1
(kg CO2-eq)]]+Tableau1[[#This Row],[Scope 2 energy
(kg CO2-eq)]]+Tableau1[[#This Row],[Scope 2 Infrastructure
(kg CO2-eq)]])/Tableau1[[#This Row],[Total CO2-emissions
(kg CO2-eq)
for scope 3 use ]],"")</f>
        <v>0.55113591199446332</v>
      </c>
      <c r="N3689" s="436" t="s">
        <v>3730</v>
      </c>
      <c r="O3689" s="259">
        <v>1</v>
      </c>
      <c r="P3689" s="259" t="s">
        <v>5315</v>
      </c>
      <c r="Q3689" s="259" t="s">
        <v>5316</v>
      </c>
    </row>
    <row r="3690" spans="1:17" ht="21.75" customHeight="1">
      <c r="A3690" s="301" t="s">
        <v>5185</v>
      </c>
      <c r="B3690" s="301" t="s">
        <v>5192</v>
      </c>
      <c r="C3690" s="316" t="s">
        <v>9729</v>
      </c>
      <c r="D3690" s="465" t="s">
        <v>3730</v>
      </c>
      <c r="E3690" s="465" t="s">
        <v>700</v>
      </c>
      <c r="F3690" s="469" t="str">
        <f t="shared" si="114"/>
        <v>CH</v>
      </c>
      <c r="G3690" s="260">
        <v>4.3725E-2</v>
      </c>
      <c r="H3690" s="260">
        <v>0</v>
      </c>
      <c r="I3690" s="260">
        <v>0</v>
      </c>
      <c r="J3690" s="260">
        <v>5.0058954937047997E-2</v>
      </c>
      <c r="K3690" s="260">
        <v>9.3783954939875194E-2</v>
      </c>
      <c r="L3690" s="301" t="str">
        <f t="shared" si="115"/>
        <v/>
      </c>
      <c r="M3690" s="459">
        <f>IFERROR((Tableau1[[#This Row],[Scope 1
(kg CO2-eq)]]+Tableau1[[#This Row],[Scope 2 energy
(kg CO2-eq)]]+Tableau1[[#This Row],[Scope 2 Infrastructure
(kg CO2-eq)]])/Tableau1[[#This Row],[Total CO2-emissions
(kg CO2-eq)
for scope 3 use ]],"")</f>
        <v>0.46623113759738599</v>
      </c>
      <c r="N3690" s="436" t="s">
        <v>3730</v>
      </c>
      <c r="O3690" s="259">
        <v>1</v>
      </c>
      <c r="P3690" s="259" t="s">
        <v>5185</v>
      </c>
      <c r="Q3690" s="259" t="s">
        <v>5192</v>
      </c>
    </row>
    <row r="3691" spans="1:17" ht="21.75" customHeight="1">
      <c r="A3691" s="301" t="s">
        <v>5315</v>
      </c>
      <c r="B3691" s="301" t="s">
        <v>5316</v>
      </c>
      <c r="C3691" s="316" t="s">
        <v>9730</v>
      </c>
      <c r="D3691" s="465" t="s">
        <v>3730</v>
      </c>
      <c r="E3691" s="465" t="s">
        <v>700</v>
      </c>
      <c r="F3691" s="469" t="str">
        <f t="shared" si="114"/>
        <v>CH</v>
      </c>
      <c r="G3691" s="260">
        <v>9.5452999999999996E-2</v>
      </c>
      <c r="H3691" s="260">
        <v>0</v>
      </c>
      <c r="I3691" s="260">
        <v>0</v>
      </c>
      <c r="J3691" s="260">
        <v>7.9838511871521009E-2</v>
      </c>
      <c r="K3691" s="260">
        <v>0.17529151189617201</v>
      </c>
      <c r="L3691" s="301" t="str">
        <f t="shared" si="115"/>
        <v/>
      </c>
      <c r="M3691" s="459">
        <f>IFERROR((Tableau1[[#This Row],[Scope 1
(kg CO2-eq)]]+Tableau1[[#This Row],[Scope 2 energy
(kg CO2-eq)]]+Tableau1[[#This Row],[Scope 2 Infrastructure
(kg CO2-eq)]])/Tableau1[[#This Row],[Total CO2-emissions
(kg CO2-eq)
for scope 3 use ]],"")</f>
        <v>0.54453863149140014</v>
      </c>
      <c r="N3691" s="436" t="s">
        <v>3730</v>
      </c>
      <c r="O3691" s="259">
        <v>1</v>
      </c>
      <c r="P3691" s="259" t="s">
        <v>5315</v>
      </c>
      <c r="Q3691" s="259" t="s">
        <v>5316</v>
      </c>
    </row>
    <row r="3692" spans="1:17" ht="21.75" customHeight="1">
      <c r="A3692" s="301" t="s">
        <v>5192</v>
      </c>
      <c r="B3692" s="301" t="s">
        <v>5201</v>
      </c>
      <c r="C3692" s="316" t="s">
        <v>9731</v>
      </c>
      <c r="D3692" s="465" t="s">
        <v>3730</v>
      </c>
      <c r="E3692" s="465" t="s">
        <v>700</v>
      </c>
      <c r="F3692" s="469" t="str">
        <f t="shared" si="114"/>
        <v>CH</v>
      </c>
      <c r="G3692" s="260">
        <v>0.26802100000000001</v>
      </c>
      <c r="H3692" s="260">
        <v>0</v>
      </c>
      <c r="I3692" s="260">
        <v>0</v>
      </c>
      <c r="J3692" s="260">
        <v>1.6246310623748599</v>
      </c>
      <c r="K3692" s="260">
        <v>1.89265206206668</v>
      </c>
      <c r="L3692" s="301" t="str">
        <f t="shared" si="115"/>
        <v/>
      </c>
      <c r="M3692" s="459">
        <f>IFERROR((Tableau1[[#This Row],[Scope 1
(kg CO2-eq)]]+Tableau1[[#This Row],[Scope 2 energy
(kg CO2-eq)]]+Tableau1[[#This Row],[Scope 2 Infrastructure
(kg CO2-eq)]])/Tableau1[[#This Row],[Total CO2-emissions
(kg CO2-eq)
for scope 3 use ]],"")</f>
        <v>0.14161134281983909</v>
      </c>
      <c r="N3692" s="436" t="s">
        <v>3730</v>
      </c>
      <c r="O3692" s="259">
        <v>1</v>
      </c>
      <c r="P3692" s="259" t="s">
        <v>5192</v>
      </c>
      <c r="Q3692" s="259" t="s">
        <v>5201</v>
      </c>
    </row>
    <row r="3693" spans="1:17" ht="21.75" customHeight="1">
      <c r="A3693" s="301" t="s">
        <v>5192</v>
      </c>
      <c r="B3693" s="301" t="s">
        <v>5201</v>
      </c>
      <c r="C3693" s="316" t="s">
        <v>9732</v>
      </c>
      <c r="D3693" s="465" t="s">
        <v>3730</v>
      </c>
      <c r="E3693" s="465" t="s">
        <v>700</v>
      </c>
      <c r="F3693" s="469" t="str">
        <f t="shared" si="114"/>
        <v>CH</v>
      </c>
      <c r="G3693" s="260">
        <v>0</v>
      </c>
      <c r="H3693" s="260">
        <v>6.9124215096000004E-3</v>
      </c>
      <c r="I3693" s="260">
        <v>1.4426973360000001E-4</v>
      </c>
      <c r="J3693" s="260">
        <v>2.0161089002577</v>
      </c>
      <c r="K3693" s="260">
        <v>2.02316559198364</v>
      </c>
      <c r="L3693" s="301" t="str">
        <f t="shared" si="115"/>
        <v/>
      </c>
      <c r="M3693" s="459">
        <f>IFERROR((Tableau1[[#This Row],[Scope 1
(kg CO2-eq)]]+Tableau1[[#This Row],[Scope 2 energy
(kg CO2-eq)]]+Tableau1[[#This Row],[Scope 2 Infrastructure
(kg CO2-eq)]])/Tableau1[[#This Row],[Total CO2-emissions
(kg CO2-eq)
for scope 3 use ]],"")</f>
        <v>3.4879454608958489E-3</v>
      </c>
      <c r="N3693" s="436" t="s">
        <v>3730</v>
      </c>
      <c r="O3693" s="259">
        <v>1</v>
      </c>
      <c r="P3693" s="259" t="s">
        <v>5192</v>
      </c>
      <c r="Q3693" s="259" t="s">
        <v>5201</v>
      </c>
    </row>
    <row r="3694" spans="1:17" ht="21.75" customHeight="1">
      <c r="A3694" s="301" t="s">
        <v>5192</v>
      </c>
      <c r="B3694" s="301" t="s">
        <v>5201</v>
      </c>
      <c r="C3694" s="316" t="s">
        <v>9733</v>
      </c>
      <c r="D3694" s="465" t="s">
        <v>3730</v>
      </c>
      <c r="E3694" s="465" t="s">
        <v>700</v>
      </c>
      <c r="F3694" s="469" t="str">
        <f t="shared" si="114"/>
        <v>CH</v>
      </c>
      <c r="G3694" s="260">
        <v>0.64257200000000003</v>
      </c>
      <c r="H3694" s="260">
        <v>6.9124215096000004E-3</v>
      </c>
      <c r="I3694" s="260">
        <v>1.4426973360000001E-4</v>
      </c>
      <c r="J3694" s="260">
        <v>0.87754283417194989</v>
      </c>
      <c r="K3694" s="260">
        <v>1.5271715253808</v>
      </c>
      <c r="L3694" s="301" t="str">
        <f t="shared" si="115"/>
        <v/>
      </c>
      <c r="M3694" s="459">
        <f>IFERROR((Tableau1[[#This Row],[Scope 1
(kg CO2-eq)]]+Tableau1[[#This Row],[Scope 2 energy
(kg CO2-eq)]]+Tableau1[[#This Row],[Scope 2 Infrastructure
(kg CO2-eq)]])/Tableau1[[#This Row],[Total CO2-emissions
(kg CO2-eq)
for scope 3 use ]],"")</f>
        <v>0.42538030630266976</v>
      </c>
      <c r="N3694" s="436" t="s">
        <v>3730</v>
      </c>
      <c r="O3694" s="259">
        <v>1</v>
      </c>
      <c r="P3694" s="259" t="s">
        <v>5192</v>
      </c>
      <c r="Q3694" s="259" t="s">
        <v>5201</v>
      </c>
    </row>
    <row r="3695" spans="1:17" ht="21.75" customHeight="1">
      <c r="A3695" s="301" t="s">
        <v>5174</v>
      </c>
      <c r="B3695" s="301" t="s">
        <v>5175</v>
      </c>
      <c r="C3695" s="316" t="s">
        <v>9734</v>
      </c>
      <c r="D3695" s="465" t="s">
        <v>3730</v>
      </c>
      <c r="E3695" s="465" t="s">
        <v>700</v>
      </c>
      <c r="F3695" s="469" t="str">
        <f t="shared" si="114"/>
        <v>CH</v>
      </c>
      <c r="G3695" s="260">
        <v>0</v>
      </c>
      <c r="H3695" s="260">
        <v>2.6097018540920001E-3</v>
      </c>
      <c r="I3695" s="260">
        <v>5.1668298141599998E-4</v>
      </c>
      <c r="J3695" s="260">
        <v>1.55557761305306E-3</v>
      </c>
      <c r="K3695" s="260">
        <v>4.6819624481574699E-3</v>
      </c>
      <c r="L3695" s="301" t="str">
        <f t="shared" si="115"/>
        <v/>
      </c>
      <c r="M3695" s="459">
        <f>IFERROR((Tableau1[[#This Row],[Scope 1
(kg CO2-eq)]]+Tableau1[[#This Row],[Scope 2 energy
(kg CO2-eq)]]+Tableau1[[#This Row],[Scope 2 Infrastructure
(kg CO2-eq)]])/Tableau1[[#This Row],[Total CO2-emissions
(kg CO2-eq)
for scope 3 use ]],"")</f>
        <v>0.66775094207309393</v>
      </c>
      <c r="N3695" s="436" t="s">
        <v>3730</v>
      </c>
      <c r="O3695" s="259">
        <v>1</v>
      </c>
      <c r="P3695" s="259" t="s">
        <v>5174</v>
      </c>
      <c r="Q3695" s="259" t="s">
        <v>5175</v>
      </c>
    </row>
    <row r="3696" spans="1:17" ht="21.75" customHeight="1">
      <c r="A3696" s="301" t="s">
        <v>5143</v>
      </c>
      <c r="B3696" s="301" t="s">
        <v>5146</v>
      </c>
      <c r="C3696" s="316" t="s">
        <v>9735</v>
      </c>
      <c r="D3696" s="465" t="s">
        <v>3730</v>
      </c>
      <c r="E3696" s="465" t="s">
        <v>700</v>
      </c>
      <c r="F3696" s="469" t="str">
        <f t="shared" si="114"/>
        <v>CH</v>
      </c>
      <c r="G3696" s="260">
        <v>0</v>
      </c>
      <c r="H3696" s="260">
        <v>0</v>
      </c>
      <c r="I3696" s="260">
        <v>0</v>
      </c>
      <c r="J3696" s="260">
        <v>5.1094639026346101E-3</v>
      </c>
      <c r="K3696" s="260">
        <v>5.1094638963326703E-3</v>
      </c>
      <c r="L3696" s="301" t="str">
        <f t="shared" si="115"/>
        <v/>
      </c>
      <c r="M3696" s="459">
        <f>IFERROR((Tableau1[[#This Row],[Scope 1
(kg CO2-eq)]]+Tableau1[[#This Row],[Scope 2 energy
(kg CO2-eq)]]+Tableau1[[#This Row],[Scope 2 Infrastructure
(kg CO2-eq)]])/Tableau1[[#This Row],[Total CO2-emissions
(kg CO2-eq)
for scope 3 use ]],"")</f>
        <v>0</v>
      </c>
      <c r="N3696" s="436" t="s">
        <v>3730</v>
      </c>
      <c r="O3696" s="259">
        <v>1</v>
      </c>
      <c r="P3696" s="259" t="s">
        <v>5143</v>
      </c>
      <c r="Q3696" s="259" t="s">
        <v>5146</v>
      </c>
    </row>
    <row r="3697" spans="1:17" ht="21.75" customHeight="1">
      <c r="A3697" s="301" t="s">
        <v>5143</v>
      </c>
      <c r="B3697" s="301" t="s">
        <v>5146</v>
      </c>
      <c r="C3697" s="316" t="s">
        <v>9736</v>
      </c>
      <c r="D3697" s="465" t="s">
        <v>3730</v>
      </c>
      <c r="E3697" s="465" t="s">
        <v>700</v>
      </c>
      <c r="F3697" s="469" t="str">
        <f t="shared" si="114"/>
        <v>CH</v>
      </c>
      <c r="G3697" s="260">
        <v>0</v>
      </c>
      <c r="H3697" s="260">
        <v>0</v>
      </c>
      <c r="I3697" s="260">
        <v>0</v>
      </c>
      <c r="J3697" s="260">
        <v>5.1094639026346101E-3</v>
      </c>
      <c r="K3697" s="260">
        <v>5.1094638963326703E-3</v>
      </c>
      <c r="L3697" s="301" t="str">
        <f t="shared" si="115"/>
        <v/>
      </c>
      <c r="M3697" s="459">
        <f>IFERROR((Tableau1[[#This Row],[Scope 1
(kg CO2-eq)]]+Tableau1[[#This Row],[Scope 2 energy
(kg CO2-eq)]]+Tableau1[[#This Row],[Scope 2 Infrastructure
(kg CO2-eq)]])/Tableau1[[#This Row],[Total CO2-emissions
(kg CO2-eq)
for scope 3 use ]],"")</f>
        <v>0</v>
      </c>
      <c r="N3697" s="436" t="s">
        <v>3730</v>
      </c>
      <c r="O3697" s="259">
        <v>1</v>
      </c>
      <c r="P3697" s="259" t="s">
        <v>5143</v>
      </c>
      <c r="Q3697" s="259" t="s">
        <v>5146</v>
      </c>
    </row>
    <row r="3698" spans="1:17" ht="21.75" customHeight="1">
      <c r="A3698" s="301" t="s">
        <v>5174</v>
      </c>
      <c r="B3698" s="301" t="s">
        <v>5175</v>
      </c>
      <c r="C3698" s="316" t="s">
        <v>9737</v>
      </c>
      <c r="D3698" s="465" t="s">
        <v>3730</v>
      </c>
      <c r="E3698" s="465" t="s">
        <v>700</v>
      </c>
      <c r="F3698" s="469" t="str">
        <f t="shared" si="114"/>
        <v>CH</v>
      </c>
      <c r="G3698" s="260">
        <v>0</v>
      </c>
      <c r="H3698" s="260">
        <v>1.6642741190640001E-3</v>
      </c>
      <c r="I3698" s="260">
        <v>5.2709807779199999E-4</v>
      </c>
      <c r="J3698" s="260">
        <v>5.2525568638547501E-4</v>
      </c>
      <c r="K3698" s="260">
        <v>2.7166278983870298E-3</v>
      </c>
      <c r="L3698" s="301" t="str">
        <f t="shared" si="115"/>
        <v/>
      </c>
      <c r="M3698" s="459">
        <f>IFERROR((Tableau1[[#This Row],[Scope 1
(kg CO2-eq)]]+Tableau1[[#This Row],[Scope 2 energy
(kg CO2-eq)]]+Tableau1[[#This Row],[Scope 2 Infrastructure
(kg CO2-eq)]])/Tableau1[[#This Row],[Total CO2-emissions
(kg CO2-eq)
for scope 3 use ]],"")</f>
        <v>0.80665158380987867</v>
      </c>
      <c r="N3698" s="436" t="s">
        <v>3730</v>
      </c>
      <c r="O3698" s="259">
        <v>1</v>
      </c>
      <c r="P3698" s="259" t="s">
        <v>5174</v>
      </c>
      <c r="Q3698" s="259" t="s">
        <v>5175</v>
      </c>
    </row>
    <row r="3699" spans="1:17" ht="21.75" customHeight="1">
      <c r="A3699" s="301" t="s">
        <v>5143</v>
      </c>
      <c r="B3699" s="301" t="s">
        <v>5146</v>
      </c>
      <c r="C3699" s="316" t="s">
        <v>9738</v>
      </c>
      <c r="D3699" s="465" t="s">
        <v>3730</v>
      </c>
      <c r="E3699" s="465" t="s">
        <v>700</v>
      </c>
      <c r="F3699" s="469" t="str">
        <f t="shared" si="114"/>
        <v>CH</v>
      </c>
      <c r="G3699" s="260">
        <v>0</v>
      </c>
      <c r="H3699" s="260">
        <v>0</v>
      </c>
      <c r="I3699" s="260">
        <v>0</v>
      </c>
      <c r="J3699" s="260">
        <v>3.14412935286417E-3</v>
      </c>
      <c r="K3699" s="260">
        <v>3.14412935345481E-3</v>
      </c>
      <c r="L3699" s="301" t="str">
        <f t="shared" si="115"/>
        <v/>
      </c>
      <c r="M3699" s="459">
        <f>IFERROR((Tableau1[[#This Row],[Scope 1
(kg CO2-eq)]]+Tableau1[[#This Row],[Scope 2 energy
(kg CO2-eq)]]+Tableau1[[#This Row],[Scope 2 Infrastructure
(kg CO2-eq)]])/Tableau1[[#This Row],[Total CO2-emissions
(kg CO2-eq)
for scope 3 use ]],"")</f>
        <v>0</v>
      </c>
      <c r="N3699" s="436" t="s">
        <v>3730</v>
      </c>
      <c r="O3699" s="259">
        <v>1</v>
      </c>
      <c r="P3699" s="259" t="s">
        <v>5143</v>
      </c>
      <c r="Q3699" s="259" t="s">
        <v>5146</v>
      </c>
    </row>
    <row r="3700" spans="1:17" ht="21.75" customHeight="1">
      <c r="A3700" s="301" t="s">
        <v>5143</v>
      </c>
      <c r="B3700" s="301" t="s">
        <v>5146</v>
      </c>
      <c r="C3700" s="316" t="s">
        <v>9739</v>
      </c>
      <c r="D3700" s="465" t="s">
        <v>3730</v>
      </c>
      <c r="E3700" s="465" t="s">
        <v>700</v>
      </c>
      <c r="F3700" s="469" t="str">
        <f t="shared" si="114"/>
        <v>CH</v>
      </c>
      <c r="G3700" s="260">
        <v>0</v>
      </c>
      <c r="H3700" s="260">
        <v>0</v>
      </c>
      <c r="I3700" s="260">
        <v>0</v>
      </c>
      <c r="J3700" s="260">
        <v>3.14412935286417E-3</v>
      </c>
      <c r="K3700" s="260">
        <v>3.14412935345481E-3</v>
      </c>
      <c r="L3700" s="301" t="str">
        <f t="shared" si="115"/>
        <v/>
      </c>
      <c r="M3700" s="459">
        <f>IFERROR((Tableau1[[#This Row],[Scope 1
(kg CO2-eq)]]+Tableau1[[#This Row],[Scope 2 energy
(kg CO2-eq)]]+Tableau1[[#This Row],[Scope 2 Infrastructure
(kg CO2-eq)]])/Tableau1[[#This Row],[Total CO2-emissions
(kg CO2-eq)
for scope 3 use ]],"")</f>
        <v>0</v>
      </c>
      <c r="N3700" s="436" t="s">
        <v>3730</v>
      </c>
      <c r="O3700" s="259">
        <v>1</v>
      </c>
      <c r="P3700" s="259" t="s">
        <v>5143</v>
      </c>
      <c r="Q3700" s="259" t="s">
        <v>5146</v>
      </c>
    </row>
    <row r="3701" spans="1:17" ht="21.75" customHeight="1">
      <c r="A3701" s="301" t="s">
        <v>5174</v>
      </c>
      <c r="B3701" s="301" t="s">
        <v>5175</v>
      </c>
      <c r="C3701" s="316" t="s">
        <v>9740</v>
      </c>
      <c r="D3701" s="465" t="s">
        <v>3730</v>
      </c>
      <c r="E3701" s="465" t="s">
        <v>700</v>
      </c>
      <c r="F3701" s="469" t="str">
        <f t="shared" si="114"/>
        <v>CH</v>
      </c>
      <c r="G3701" s="260">
        <v>0</v>
      </c>
      <c r="H3701" s="260">
        <v>0</v>
      </c>
      <c r="I3701" s="260">
        <v>0</v>
      </c>
      <c r="J3701" s="260">
        <v>3.1293481538388198E-3</v>
      </c>
      <c r="K3701" s="260">
        <v>3.1293481540276501E-3</v>
      </c>
      <c r="L3701" s="301" t="str">
        <f t="shared" si="115"/>
        <v/>
      </c>
      <c r="M3701" s="459">
        <f>IFERROR((Tableau1[[#This Row],[Scope 1
(kg CO2-eq)]]+Tableau1[[#This Row],[Scope 2 energy
(kg CO2-eq)]]+Tableau1[[#This Row],[Scope 2 Infrastructure
(kg CO2-eq)]])/Tableau1[[#This Row],[Total CO2-emissions
(kg CO2-eq)
for scope 3 use ]],"")</f>
        <v>0</v>
      </c>
      <c r="N3701" s="436" t="s">
        <v>3730</v>
      </c>
      <c r="O3701" s="259">
        <v>1</v>
      </c>
      <c r="P3701" s="259" t="s">
        <v>5174</v>
      </c>
      <c r="Q3701" s="259" t="s">
        <v>5175</v>
      </c>
    </row>
    <row r="3702" spans="1:17" ht="21.75" customHeight="1">
      <c r="A3702" s="301" t="s">
        <v>5191</v>
      </c>
      <c r="B3702" s="301" t="s">
        <v>5192</v>
      </c>
      <c r="C3702" s="316" t="s">
        <v>9741</v>
      </c>
      <c r="D3702" s="465" t="s">
        <v>3730</v>
      </c>
      <c r="E3702" s="465" t="s">
        <v>6084</v>
      </c>
      <c r="F3702" s="469" t="str">
        <f t="shared" si="114"/>
        <v>other</v>
      </c>
      <c r="G3702" s="260">
        <v>9.6698500000000007E-2</v>
      </c>
      <c r="H3702" s="260">
        <v>0.13382445830699999</v>
      </c>
      <c r="I3702" s="260">
        <v>3.7726705284299999E-2</v>
      </c>
      <c r="J3702" s="260">
        <v>2.9384312950127986E-2</v>
      </c>
      <c r="K3702" s="260">
        <v>0.297633975895992</v>
      </c>
      <c r="L3702" s="301" t="str">
        <f t="shared" si="115"/>
        <v/>
      </c>
      <c r="M3702" s="459">
        <f>IFERROR((Tableau1[[#This Row],[Scope 1
(kg CO2-eq)]]+Tableau1[[#This Row],[Scope 2 energy
(kg CO2-eq)]]+Tableau1[[#This Row],[Scope 2 Infrastructure
(kg CO2-eq)]])/Tableau1[[#This Row],[Total CO2-emissions
(kg CO2-eq)
for scope 3 use ]],"")</f>
        <v>0.90127366267162878</v>
      </c>
      <c r="N3702" s="436" t="s">
        <v>3730</v>
      </c>
      <c r="O3702" s="259">
        <v>1</v>
      </c>
      <c r="P3702" s="259" t="s">
        <v>5191</v>
      </c>
      <c r="Q3702" s="259" t="s">
        <v>5192</v>
      </c>
    </row>
    <row r="3703" spans="1:17" ht="21.75" customHeight="1">
      <c r="A3703" s="301" t="s">
        <v>5191</v>
      </c>
      <c r="B3703" s="301" t="s">
        <v>5192</v>
      </c>
      <c r="C3703" s="316" t="s">
        <v>9742</v>
      </c>
      <c r="D3703" s="465" t="s">
        <v>3730</v>
      </c>
      <c r="E3703" s="465" t="s">
        <v>700</v>
      </c>
      <c r="F3703" s="469" t="str">
        <f t="shared" si="114"/>
        <v>CH</v>
      </c>
      <c r="G3703" s="260">
        <v>2.4756299999999998E-2</v>
      </c>
      <c r="H3703" s="260">
        <v>0</v>
      </c>
      <c r="I3703" s="260">
        <v>0</v>
      </c>
      <c r="J3703" s="260">
        <v>0.162210448611082</v>
      </c>
      <c r="K3703" s="260">
        <v>0.18696674857020701</v>
      </c>
      <c r="L3703" s="301" t="str">
        <f t="shared" si="115"/>
        <v/>
      </c>
      <c r="M3703" s="459">
        <f>IFERROR((Tableau1[[#This Row],[Scope 1
(kg CO2-eq)]]+Tableau1[[#This Row],[Scope 2 energy
(kg CO2-eq)]]+Tableau1[[#This Row],[Scope 2 Infrastructure
(kg CO2-eq)]])/Tableau1[[#This Row],[Total CO2-emissions
(kg CO2-eq)
for scope 3 use ]],"")</f>
        <v>0.13241017554896334</v>
      </c>
      <c r="N3703" s="436" t="s">
        <v>3730</v>
      </c>
      <c r="O3703" s="259">
        <v>1</v>
      </c>
      <c r="P3703" s="259" t="s">
        <v>5191</v>
      </c>
      <c r="Q3703" s="259" t="s">
        <v>5192</v>
      </c>
    </row>
    <row r="3704" spans="1:17" ht="21.75" customHeight="1">
      <c r="A3704" s="301" t="s">
        <v>5191</v>
      </c>
      <c r="B3704" s="301" t="s">
        <v>5192</v>
      </c>
      <c r="C3704" s="316" t="s">
        <v>9743</v>
      </c>
      <c r="D3704" s="465" t="s">
        <v>3730</v>
      </c>
      <c r="E3704" s="465" t="s">
        <v>700</v>
      </c>
      <c r="F3704" s="469" t="str">
        <f t="shared" si="114"/>
        <v>CH</v>
      </c>
      <c r="G3704" s="260">
        <v>3.727225E-2</v>
      </c>
      <c r="H3704" s="260">
        <v>0</v>
      </c>
      <c r="I3704" s="260">
        <v>0</v>
      </c>
      <c r="J3704" s="260">
        <v>0.15594945691023598</v>
      </c>
      <c r="K3704" s="260">
        <v>0.19322170691430299</v>
      </c>
      <c r="L3704" s="301" t="str">
        <f t="shared" si="115"/>
        <v/>
      </c>
      <c r="M3704" s="459">
        <f>IFERROR((Tableau1[[#This Row],[Scope 1
(kg CO2-eq)]]+Tableau1[[#This Row],[Scope 2 energy
(kg CO2-eq)]]+Tableau1[[#This Row],[Scope 2 Infrastructure
(kg CO2-eq)]])/Tableau1[[#This Row],[Total CO2-emissions
(kg CO2-eq)
for scope 3 use ]],"")</f>
        <v>0.19289887557266461</v>
      </c>
      <c r="N3704" s="436" t="s">
        <v>3730</v>
      </c>
      <c r="O3704" s="259">
        <v>1</v>
      </c>
      <c r="P3704" s="259" t="s">
        <v>5191</v>
      </c>
      <c r="Q3704" s="259" t="s">
        <v>5192</v>
      </c>
    </row>
    <row r="3705" spans="1:17" ht="21.75" customHeight="1">
      <c r="A3705" s="301" t="s">
        <v>5185</v>
      </c>
      <c r="B3705" s="301" t="s">
        <v>5192</v>
      </c>
      <c r="C3705" s="316" t="s">
        <v>9744</v>
      </c>
      <c r="D3705" s="465" t="s">
        <v>3731</v>
      </c>
      <c r="E3705" s="465" t="s">
        <v>700</v>
      </c>
      <c r="F3705" s="469" t="str">
        <f t="shared" si="114"/>
        <v>CH</v>
      </c>
      <c r="G3705" s="260">
        <v>5.5370900000000001E-2</v>
      </c>
      <c r="H3705" s="260">
        <v>0</v>
      </c>
      <c r="I3705" s="260">
        <v>0</v>
      </c>
      <c r="J3705" s="260">
        <v>3.4550186181233497E-2</v>
      </c>
      <c r="K3705" s="260">
        <v>8.9921086188566104E-2</v>
      </c>
      <c r="L3705" s="301" t="str">
        <f t="shared" si="115"/>
        <v/>
      </c>
      <c r="M3705" s="459">
        <f>IFERROR((Tableau1[[#This Row],[Scope 1
(kg CO2-eq)]]+Tableau1[[#This Row],[Scope 2 energy
(kg CO2-eq)]]+Tableau1[[#This Row],[Scope 2 Infrastructure
(kg CO2-eq)]])/Tableau1[[#This Row],[Total CO2-emissions
(kg CO2-eq)
for scope 3 use ]],"")</f>
        <v>0.61577214363143085</v>
      </c>
      <c r="N3705" s="436" t="s">
        <v>3731</v>
      </c>
      <c r="O3705" s="259">
        <v>10000</v>
      </c>
      <c r="P3705" s="259" t="s">
        <v>5185</v>
      </c>
      <c r="Q3705" s="259" t="s">
        <v>5192</v>
      </c>
    </row>
    <row r="3706" spans="1:17" ht="21.75" customHeight="1">
      <c r="A3706" s="301" t="s">
        <v>5185</v>
      </c>
      <c r="B3706" s="301" t="s">
        <v>5192</v>
      </c>
      <c r="C3706" s="316" t="s">
        <v>9745</v>
      </c>
      <c r="D3706" s="465" t="s">
        <v>3731</v>
      </c>
      <c r="E3706" s="465" t="s">
        <v>700</v>
      </c>
      <c r="F3706" s="469" t="str">
        <f t="shared" si="114"/>
        <v>CH</v>
      </c>
      <c r="G3706" s="260">
        <v>5.5370900000000001E-2</v>
      </c>
      <c r="H3706" s="260">
        <v>0</v>
      </c>
      <c r="I3706" s="260">
        <v>0</v>
      </c>
      <c r="J3706" s="260">
        <v>3.4550186181233497E-2</v>
      </c>
      <c r="K3706" s="260">
        <v>8.9921086158991095E-2</v>
      </c>
      <c r="L3706" s="301" t="str">
        <f t="shared" si="115"/>
        <v/>
      </c>
      <c r="M3706" s="459">
        <f>IFERROR((Tableau1[[#This Row],[Scope 1
(kg CO2-eq)]]+Tableau1[[#This Row],[Scope 2 energy
(kg CO2-eq)]]+Tableau1[[#This Row],[Scope 2 Infrastructure
(kg CO2-eq)]])/Tableau1[[#This Row],[Total CO2-emissions
(kg CO2-eq)
for scope 3 use ]],"")</f>
        <v>0.61577214383395806</v>
      </c>
      <c r="N3706" s="436" t="s">
        <v>3731</v>
      </c>
      <c r="O3706" s="259">
        <v>10000</v>
      </c>
      <c r="P3706" s="259" t="s">
        <v>5185</v>
      </c>
      <c r="Q3706" s="259" t="s">
        <v>5192</v>
      </c>
    </row>
    <row r="3707" spans="1:17" ht="21.75" customHeight="1">
      <c r="A3707" s="301" t="s">
        <v>5185</v>
      </c>
      <c r="B3707" s="301" t="s">
        <v>5192</v>
      </c>
      <c r="C3707" s="316" t="s">
        <v>9746</v>
      </c>
      <c r="D3707" s="465" t="s">
        <v>3731</v>
      </c>
      <c r="E3707" s="465" t="s">
        <v>700</v>
      </c>
      <c r="F3707" s="469" t="str">
        <f t="shared" si="114"/>
        <v>CH</v>
      </c>
      <c r="G3707" s="260">
        <v>5.5370900000000001E-2</v>
      </c>
      <c r="H3707" s="260">
        <v>0</v>
      </c>
      <c r="I3707" s="260">
        <v>0</v>
      </c>
      <c r="J3707" s="260">
        <v>3.4550186181233497E-2</v>
      </c>
      <c r="K3707" s="260">
        <v>8.9921086169551107E-2</v>
      </c>
      <c r="L3707" s="301" t="str">
        <f t="shared" si="115"/>
        <v/>
      </c>
      <c r="M3707" s="459">
        <f>IFERROR((Tableau1[[#This Row],[Scope 1
(kg CO2-eq)]]+Tableau1[[#This Row],[Scope 2 energy
(kg CO2-eq)]]+Tableau1[[#This Row],[Scope 2 Infrastructure
(kg CO2-eq)]])/Tableau1[[#This Row],[Total CO2-emissions
(kg CO2-eq)
for scope 3 use ]],"")</f>
        <v>0.61577214376164402</v>
      </c>
      <c r="N3707" s="436" t="s">
        <v>3731</v>
      </c>
      <c r="O3707" s="259">
        <v>10000</v>
      </c>
      <c r="P3707" s="259" t="s">
        <v>5185</v>
      </c>
      <c r="Q3707" s="259" t="s">
        <v>5192</v>
      </c>
    </row>
    <row r="3708" spans="1:17" ht="21.75" customHeight="1">
      <c r="A3708" s="301" t="s">
        <v>5185</v>
      </c>
      <c r="B3708" s="301" t="s">
        <v>5192</v>
      </c>
      <c r="C3708" s="316" t="s">
        <v>9747</v>
      </c>
      <c r="D3708" s="465" t="s">
        <v>3731</v>
      </c>
      <c r="E3708" s="465" t="s">
        <v>700</v>
      </c>
      <c r="F3708" s="469" t="str">
        <f t="shared" si="114"/>
        <v>CH</v>
      </c>
      <c r="G3708" s="260">
        <v>5.5370900000000001E-2</v>
      </c>
      <c r="H3708" s="260">
        <v>0</v>
      </c>
      <c r="I3708" s="260">
        <v>0</v>
      </c>
      <c r="J3708" s="260">
        <v>3.4550186181233497E-2</v>
      </c>
      <c r="K3708" s="260">
        <v>8.9921086175016096E-2</v>
      </c>
      <c r="L3708" s="301" t="str">
        <f t="shared" si="115"/>
        <v/>
      </c>
      <c r="M3708" s="459">
        <f>IFERROR((Tableau1[[#This Row],[Scope 1
(kg CO2-eq)]]+Tableau1[[#This Row],[Scope 2 energy
(kg CO2-eq)]]+Tableau1[[#This Row],[Scope 2 Infrastructure
(kg CO2-eq)]])/Tableau1[[#This Row],[Total CO2-emissions
(kg CO2-eq)
for scope 3 use ]],"")</f>
        <v>0.61577214372422018</v>
      </c>
      <c r="N3708" s="436" t="s">
        <v>3731</v>
      </c>
      <c r="O3708" s="259">
        <v>10000</v>
      </c>
      <c r="P3708" s="259" t="s">
        <v>5185</v>
      </c>
      <c r="Q3708" s="259" t="s">
        <v>5192</v>
      </c>
    </row>
    <row r="3709" spans="1:17" ht="21.75" customHeight="1">
      <c r="A3709" s="301" t="s">
        <v>5185</v>
      </c>
      <c r="B3709" s="301" t="s">
        <v>5192</v>
      </c>
      <c r="C3709" s="316" t="s">
        <v>9748</v>
      </c>
      <c r="D3709" s="465" t="s">
        <v>3731</v>
      </c>
      <c r="E3709" s="465" t="s">
        <v>700</v>
      </c>
      <c r="F3709" s="469" t="str">
        <f t="shared" si="114"/>
        <v>CH</v>
      </c>
      <c r="G3709" s="260">
        <v>3.90398E-2</v>
      </c>
      <c r="H3709" s="260">
        <v>0</v>
      </c>
      <c r="I3709" s="260">
        <v>0</v>
      </c>
      <c r="J3709" s="260">
        <v>9.6106139598821014E-3</v>
      </c>
      <c r="K3709" s="260">
        <v>4.8650413956282702E-2</v>
      </c>
      <c r="L3709" s="301" t="str">
        <f t="shared" si="115"/>
        <v/>
      </c>
      <c r="M3709" s="459">
        <f>IFERROR((Tableau1[[#This Row],[Scope 1
(kg CO2-eq)]]+Tableau1[[#This Row],[Scope 2 energy
(kg CO2-eq)]]+Tableau1[[#This Row],[Scope 2 Infrastructure
(kg CO2-eq)]])/Tableau1[[#This Row],[Total CO2-emissions
(kg CO2-eq)
for scope 3 use ]],"")</f>
        <v>0.80245565916625483</v>
      </c>
      <c r="N3709" s="436" t="s">
        <v>3731</v>
      </c>
      <c r="O3709" s="259">
        <v>10000</v>
      </c>
      <c r="P3709" s="259" t="s">
        <v>5185</v>
      </c>
      <c r="Q3709" s="259" t="s">
        <v>5192</v>
      </c>
    </row>
    <row r="3710" spans="1:17" ht="21.75" customHeight="1">
      <c r="A3710" s="301" t="s">
        <v>5185</v>
      </c>
      <c r="B3710" s="301" t="s">
        <v>5192</v>
      </c>
      <c r="C3710" s="316" t="s">
        <v>9749</v>
      </c>
      <c r="D3710" s="465" t="s">
        <v>3731</v>
      </c>
      <c r="E3710" s="465" t="s">
        <v>700</v>
      </c>
      <c r="F3710" s="469" t="str">
        <f t="shared" si="114"/>
        <v>CH</v>
      </c>
      <c r="G3710" s="260">
        <v>3.90398E-2</v>
      </c>
      <c r="H3710" s="260">
        <v>0</v>
      </c>
      <c r="I3710" s="260">
        <v>0</v>
      </c>
      <c r="J3710" s="260">
        <v>9.6106139598821014E-3</v>
      </c>
      <c r="K3710" s="260">
        <v>4.86504139598627E-2</v>
      </c>
      <c r="L3710" s="301" t="str">
        <f t="shared" si="115"/>
        <v/>
      </c>
      <c r="M3710" s="459">
        <f>IFERROR((Tableau1[[#This Row],[Scope 1
(kg CO2-eq)]]+Tableau1[[#This Row],[Scope 2 energy
(kg CO2-eq)]]+Tableau1[[#This Row],[Scope 2 Infrastructure
(kg CO2-eq)]])/Tableau1[[#This Row],[Total CO2-emissions
(kg CO2-eq)
for scope 3 use ]],"")</f>
        <v>0.80245565910720518</v>
      </c>
      <c r="N3710" s="436" t="s">
        <v>3731</v>
      </c>
      <c r="O3710" s="259">
        <v>10000</v>
      </c>
      <c r="P3710" s="259" t="s">
        <v>5185</v>
      </c>
      <c r="Q3710" s="259" t="s">
        <v>5192</v>
      </c>
    </row>
    <row r="3711" spans="1:17" ht="21.75" customHeight="1">
      <c r="A3711" s="301" t="s">
        <v>5185</v>
      </c>
      <c r="B3711" s="301" t="s">
        <v>5192</v>
      </c>
      <c r="C3711" s="316" t="s">
        <v>9750</v>
      </c>
      <c r="D3711" s="465" t="s">
        <v>3731</v>
      </c>
      <c r="E3711" s="465" t="s">
        <v>700</v>
      </c>
      <c r="F3711" s="469" t="str">
        <f t="shared" si="114"/>
        <v>CH</v>
      </c>
      <c r="G3711" s="260">
        <v>3.90398E-2</v>
      </c>
      <c r="H3711" s="260">
        <v>0</v>
      </c>
      <c r="I3711" s="260">
        <v>0</v>
      </c>
      <c r="J3711" s="260">
        <v>9.6106139598821014E-3</v>
      </c>
      <c r="K3711" s="260">
        <v>4.86504139598627E-2</v>
      </c>
      <c r="L3711" s="301" t="str">
        <f t="shared" si="115"/>
        <v/>
      </c>
      <c r="M3711" s="459">
        <f>IFERROR((Tableau1[[#This Row],[Scope 1
(kg CO2-eq)]]+Tableau1[[#This Row],[Scope 2 energy
(kg CO2-eq)]]+Tableau1[[#This Row],[Scope 2 Infrastructure
(kg CO2-eq)]])/Tableau1[[#This Row],[Total CO2-emissions
(kg CO2-eq)
for scope 3 use ]],"")</f>
        <v>0.80245565910720518</v>
      </c>
      <c r="N3711" s="436" t="s">
        <v>3731</v>
      </c>
      <c r="O3711" s="259">
        <v>10000</v>
      </c>
      <c r="P3711" s="259" t="s">
        <v>5185</v>
      </c>
      <c r="Q3711" s="259" t="s">
        <v>5192</v>
      </c>
    </row>
    <row r="3712" spans="1:17" ht="21.75" customHeight="1">
      <c r="A3712" s="301" t="s">
        <v>5189</v>
      </c>
      <c r="B3712" s="301" t="s">
        <v>5276</v>
      </c>
      <c r="C3712" s="316" t="s">
        <v>9751</v>
      </c>
      <c r="D3712" s="465" t="s">
        <v>3732</v>
      </c>
      <c r="E3712" s="465" t="s">
        <v>700</v>
      </c>
      <c r="F3712" s="469" t="str">
        <f t="shared" si="114"/>
        <v>CH</v>
      </c>
      <c r="G3712" s="260">
        <v>0</v>
      </c>
      <c r="H3712" s="260">
        <v>4.0313089751884003E-2</v>
      </c>
      <c r="I3712" s="260">
        <v>1.6121594591232E-2</v>
      </c>
      <c r="J3712" s="260">
        <v>4.8148291614064203</v>
      </c>
      <c r="K3712" s="260">
        <v>4.8712638463084303</v>
      </c>
      <c r="L3712" s="301" t="str">
        <f t="shared" si="115"/>
        <v/>
      </c>
      <c r="M3712" s="459">
        <f>IFERROR((Tableau1[[#This Row],[Scope 1
(kg CO2-eq)]]+Tableau1[[#This Row],[Scope 2 energy
(kg CO2-eq)]]+Tableau1[[#This Row],[Scope 2 Infrastructure
(kg CO2-eq)]])/Tableau1[[#This Row],[Total CO2-emissions
(kg CO2-eq)
for scope 3 use ]],"")</f>
        <v>1.1585224312143073E-2</v>
      </c>
      <c r="N3712" s="436" t="s">
        <v>3732</v>
      </c>
      <c r="O3712" s="259">
        <v>1</v>
      </c>
      <c r="P3712" s="259" t="s">
        <v>5189</v>
      </c>
      <c r="Q3712" s="259" t="s">
        <v>5276</v>
      </c>
    </row>
    <row r="3713" spans="1:17" ht="21.75" customHeight="1">
      <c r="A3713" s="301" t="s">
        <v>5143</v>
      </c>
      <c r="B3713" s="301" t="s">
        <v>5226</v>
      </c>
      <c r="C3713" s="316" t="s">
        <v>9752</v>
      </c>
      <c r="D3713" s="465" t="s">
        <v>3730</v>
      </c>
      <c r="E3713" s="465" t="s">
        <v>6091</v>
      </c>
      <c r="F3713" s="469" t="str">
        <f t="shared" si="114"/>
        <v>other</v>
      </c>
      <c r="G3713" s="260">
        <v>1.9829666570000001E-2</v>
      </c>
      <c r="H3713" s="260">
        <v>4.5320027391318601E-2</v>
      </c>
      <c r="I3713" s="260">
        <v>5.7983413771920001E-3</v>
      </c>
      <c r="J3713" s="260">
        <v>3.7785466034706977E-3</v>
      </c>
      <c r="K3713" s="260">
        <v>7.4726582060874597E-2</v>
      </c>
      <c r="L3713" s="301" t="str">
        <f t="shared" si="115"/>
        <v/>
      </c>
      <c r="M3713" s="459">
        <f>IFERROR((Tableau1[[#This Row],[Scope 1
(kg CO2-eq)]]+Tableau1[[#This Row],[Scope 2 energy
(kg CO2-eq)]]+Tableau1[[#This Row],[Scope 2 Infrastructure
(kg CO2-eq)]])/Tableau1[[#This Row],[Total CO2-emissions
(kg CO2-eq)
for scope 3 use ]],"")</f>
        <v>0.94943503880204405</v>
      </c>
      <c r="N3713" s="436" t="s">
        <v>3730</v>
      </c>
      <c r="O3713" s="259">
        <v>1</v>
      </c>
      <c r="P3713" s="259" t="s">
        <v>5143</v>
      </c>
      <c r="Q3713" s="259" t="s">
        <v>5226</v>
      </c>
    </row>
    <row r="3714" spans="1:17" ht="21.75" customHeight="1">
      <c r="A3714" s="301" t="s">
        <v>5143</v>
      </c>
      <c r="B3714" s="301" t="s">
        <v>5226</v>
      </c>
      <c r="C3714" s="316" t="s">
        <v>9753</v>
      </c>
      <c r="D3714" s="465" t="s">
        <v>3730</v>
      </c>
      <c r="E3714" s="465" t="s">
        <v>6091</v>
      </c>
      <c r="F3714" s="469" t="str">
        <f t="shared" ref="F3714:F3777" si="116">IF(ISNUMBER(SEARCH("{CH}", C3714)), "CH", "other")</f>
        <v>other</v>
      </c>
      <c r="G3714" s="260">
        <v>1.9829666570000001E-2</v>
      </c>
      <c r="H3714" s="260">
        <v>4.5320027391318601E-2</v>
      </c>
      <c r="I3714" s="260">
        <v>5.7983413771920001E-3</v>
      </c>
      <c r="J3714" s="260">
        <v>4.9163474245378799E-2</v>
      </c>
      <c r="K3714" s="260">
        <v>0.12011150973955501</v>
      </c>
      <c r="L3714" s="301" t="str">
        <f t="shared" ref="L3714:L3777" si="117">IF(N3714="MJ", K3714*3.6, IF(N3714="m", K3714*1000, ""))</f>
        <v/>
      </c>
      <c r="M3714" s="459">
        <f>IFERROR((Tableau1[[#This Row],[Scope 1
(kg CO2-eq)]]+Tableau1[[#This Row],[Scope 2 energy
(kg CO2-eq)]]+Tableau1[[#This Row],[Scope 2 Infrastructure
(kg CO2-eq)]])/Tableau1[[#This Row],[Total CO2-emissions
(kg CO2-eq)
for scope 3 use ]],"")</f>
        <v>0.59068473531263976</v>
      </c>
      <c r="N3714" s="436" t="s">
        <v>3730</v>
      </c>
      <c r="O3714" s="259">
        <v>1</v>
      </c>
      <c r="P3714" s="259" t="s">
        <v>5143</v>
      </c>
      <c r="Q3714" s="259" t="s">
        <v>5226</v>
      </c>
    </row>
    <row r="3715" spans="1:17" ht="21.75" customHeight="1">
      <c r="A3715" s="301" t="s">
        <v>5152</v>
      </c>
      <c r="B3715" s="301" t="s">
        <v>5137</v>
      </c>
      <c r="C3715" s="316" t="s">
        <v>9754</v>
      </c>
      <c r="D3715" s="465" t="s">
        <v>3731</v>
      </c>
      <c r="E3715" s="465" t="s">
        <v>700</v>
      </c>
      <c r="F3715" s="469" t="str">
        <f t="shared" si="116"/>
        <v>CH</v>
      </c>
      <c r="G3715" s="260">
        <v>0</v>
      </c>
      <c r="H3715" s="260">
        <v>0</v>
      </c>
      <c r="I3715" s="260">
        <v>0</v>
      </c>
      <c r="J3715" s="260">
        <v>2.8256044696989102</v>
      </c>
      <c r="K3715" s="260">
        <v>2.82560447012732</v>
      </c>
      <c r="L3715" s="301" t="str">
        <f t="shared" si="117"/>
        <v/>
      </c>
      <c r="M3715" s="459">
        <f>IFERROR((Tableau1[[#This Row],[Scope 1
(kg CO2-eq)]]+Tableau1[[#This Row],[Scope 2 energy
(kg CO2-eq)]]+Tableau1[[#This Row],[Scope 2 Infrastructure
(kg CO2-eq)]])/Tableau1[[#This Row],[Total CO2-emissions
(kg CO2-eq)
for scope 3 use ]],"")</f>
        <v>0</v>
      </c>
      <c r="N3715" s="436" t="s">
        <v>3731</v>
      </c>
      <c r="O3715" s="259">
        <v>1</v>
      </c>
      <c r="P3715" s="259" t="s">
        <v>5152</v>
      </c>
      <c r="Q3715" s="259" t="s">
        <v>5137</v>
      </c>
    </row>
    <row r="3716" spans="1:17" ht="21.75" customHeight="1">
      <c r="A3716" s="301" t="s">
        <v>5152</v>
      </c>
      <c r="B3716" s="301" t="s">
        <v>5137</v>
      </c>
      <c r="C3716" s="316" t="s">
        <v>9755</v>
      </c>
      <c r="D3716" s="465" t="s">
        <v>3731</v>
      </c>
      <c r="E3716" s="465" t="s">
        <v>700</v>
      </c>
      <c r="F3716" s="469" t="str">
        <f t="shared" si="116"/>
        <v>CH</v>
      </c>
      <c r="G3716" s="260">
        <v>0</v>
      </c>
      <c r="H3716" s="260">
        <v>0</v>
      </c>
      <c r="I3716" s="260">
        <v>0</v>
      </c>
      <c r="J3716" s="260">
        <v>12.243975715456701</v>
      </c>
      <c r="K3716" s="260">
        <v>12.243975717972299</v>
      </c>
      <c r="L3716" s="301" t="str">
        <f t="shared" si="117"/>
        <v/>
      </c>
      <c r="M3716" s="459">
        <f>IFERROR((Tableau1[[#This Row],[Scope 1
(kg CO2-eq)]]+Tableau1[[#This Row],[Scope 2 energy
(kg CO2-eq)]]+Tableau1[[#This Row],[Scope 2 Infrastructure
(kg CO2-eq)]])/Tableau1[[#This Row],[Total CO2-emissions
(kg CO2-eq)
for scope 3 use ]],"")</f>
        <v>0</v>
      </c>
      <c r="N3716" s="436" t="s">
        <v>3731</v>
      </c>
      <c r="O3716" s="259">
        <v>1</v>
      </c>
      <c r="P3716" s="259" t="s">
        <v>5152</v>
      </c>
      <c r="Q3716" s="259" t="s">
        <v>5137</v>
      </c>
    </row>
    <row r="3717" spans="1:17" ht="21.75" customHeight="1">
      <c r="A3717" s="301" t="s">
        <v>5152</v>
      </c>
      <c r="B3717" s="301" t="s">
        <v>5137</v>
      </c>
      <c r="C3717" s="316" t="s">
        <v>9756</v>
      </c>
      <c r="D3717" s="465" t="s">
        <v>3731</v>
      </c>
      <c r="E3717" s="465" t="s">
        <v>700</v>
      </c>
      <c r="F3717" s="469" t="str">
        <f t="shared" si="116"/>
        <v>CH</v>
      </c>
      <c r="G3717" s="260">
        <v>0</v>
      </c>
      <c r="H3717" s="260">
        <v>0</v>
      </c>
      <c r="I3717" s="260">
        <v>0</v>
      </c>
      <c r="J3717" s="260">
        <v>4.8976295742248199</v>
      </c>
      <c r="K3717" s="260">
        <v>4.8976295753023003</v>
      </c>
      <c r="L3717" s="301" t="str">
        <f t="shared" si="117"/>
        <v/>
      </c>
      <c r="M3717" s="459">
        <f>IFERROR((Tableau1[[#This Row],[Scope 1
(kg CO2-eq)]]+Tableau1[[#This Row],[Scope 2 energy
(kg CO2-eq)]]+Tableau1[[#This Row],[Scope 2 Infrastructure
(kg CO2-eq)]])/Tableau1[[#This Row],[Total CO2-emissions
(kg CO2-eq)
for scope 3 use ]],"")</f>
        <v>0</v>
      </c>
      <c r="N3717" s="436" t="s">
        <v>3731</v>
      </c>
      <c r="O3717" s="259">
        <v>1</v>
      </c>
      <c r="P3717" s="259" t="s">
        <v>5152</v>
      </c>
      <c r="Q3717" s="259" t="s">
        <v>5137</v>
      </c>
    </row>
    <row r="3718" spans="1:17" ht="21.75" customHeight="1">
      <c r="A3718" s="301" t="s">
        <v>5152</v>
      </c>
      <c r="B3718" s="301" t="s">
        <v>5153</v>
      </c>
      <c r="C3718" s="316" t="s">
        <v>9757</v>
      </c>
      <c r="D3718" s="465" t="s">
        <v>3647</v>
      </c>
      <c r="E3718" s="465" t="s">
        <v>6091</v>
      </c>
      <c r="F3718" s="469" t="str">
        <f t="shared" si="116"/>
        <v>other</v>
      </c>
      <c r="G3718" s="260">
        <v>0</v>
      </c>
      <c r="H3718" s="260">
        <v>0.81285196855200004</v>
      </c>
      <c r="I3718" s="260">
        <v>0.10087436530799999</v>
      </c>
      <c r="J3718" s="260">
        <v>8.2751524527789595</v>
      </c>
      <c r="K3718" s="260">
        <v>9.1888787840259596</v>
      </c>
      <c r="L3718" s="301">
        <f t="shared" si="117"/>
        <v>9188.8787840259592</v>
      </c>
      <c r="M3718" s="459">
        <f>IFERROR((Tableau1[[#This Row],[Scope 1
(kg CO2-eq)]]+Tableau1[[#This Row],[Scope 2 energy
(kg CO2-eq)]]+Tableau1[[#This Row],[Scope 2 Infrastructure
(kg CO2-eq)]])/Tableau1[[#This Row],[Total CO2-emissions
(kg CO2-eq)
for scope 3 use ]],"")</f>
        <v>9.9438283531221583E-2</v>
      </c>
      <c r="N3718" s="436" t="s">
        <v>3647</v>
      </c>
      <c r="O3718" s="259">
        <v>1</v>
      </c>
      <c r="P3718" s="259" t="s">
        <v>5152</v>
      </c>
      <c r="Q3718" s="259" t="s">
        <v>5153</v>
      </c>
    </row>
    <row r="3719" spans="1:17" ht="21.75" customHeight="1">
      <c r="A3719" s="301" t="s">
        <v>5143</v>
      </c>
      <c r="B3719" s="301" t="s">
        <v>5173</v>
      </c>
      <c r="C3719" s="316" t="s">
        <v>9758</v>
      </c>
      <c r="D3719" s="465" t="s">
        <v>3730</v>
      </c>
      <c r="E3719" s="465" t="s">
        <v>6016</v>
      </c>
      <c r="F3719" s="469" t="str">
        <f t="shared" si="116"/>
        <v>other</v>
      </c>
      <c r="G3719" s="260">
        <v>0</v>
      </c>
      <c r="H3719" s="260">
        <v>0.23666173745968</v>
      </c>
      <c r="I3719" s="260">
        <v>2.64724848E-5</v>
      </c>
      <c r="J3719" s="260">
        <v>5.7423953198729996E-3</v>
      </c>
      <c r="K3719" s="260">
        <v>0.242430605132504</v>
      </c>
      <c r="L3719" s="301" t="str">
        <f t="shared" si="117"/>
        <v/>
      </c>
      <c r="M3719" s="459">
        <f>IFERROR((Tableau1[[#This Row],[Scope 1
(kg CO2-eq)]]+Tableau1[[#This Row],[Scope 2 energy
(kg CO2-eq)]]+Tableau1[[#This Row],[Scope 2 Infrastructure
(kg CO2-eq)]])/Tableau1[[#This Row],[Total CO2-emissions
(kg CO2-eq)
for scope 3 use ]],"")</f>
        <v>0.97631324153612786</v>
      </c>
      <c r="N3719" s="436" t="s">
        <v>3730</v>
      </c>
      <c r="O3719" s="259">
        <v>1</v>
      </c>
      <c r="P3719" s="259" t="s">
        <v>5143</v>
      </c>
      <c r="Q3719" s="259" t="s">
        <v>5173</v>
      </c>
    </row>
    <row r="3720" spans="1:17" ht="21.75" customHeight="1">
      <c r="A3720" s="301" t="s">
        <v>5143</v>
      </c>
      <c r="B3720" s="301" t="s">
        <v>5173</v>
      </c>
      <c r="C3720" s="316" t="s">
        <v>9759</v>
      </c>
      <c r="D3720" s="465" t="s">
        <v>3730</v>
      </c>
      <c r="E3720" s="465" t="s">
        <v>6016</v>
      </c>
      <c r="F3720" s="469" t="str">
        <f t="shared" si="116"/>
        <v>other</v>
      </c>
      <c r="G3720" s="260">
        <v>0</v>
      </c>
      <c r="H3720" s="260">
        <v>0.10446016497792</v>
      </c>
      <c r="I3720" s="260">
        <v>1.5895861200000001E-5</v>
      </c>
      <c r="J3720" s="260">
        <v>5.6676509383074601E-3</v>
      </c>
      <c r="K3720" s="260">
        <v>0.11014371205632301</v>
      </c>
      <c r="L3720" s="301" t="str">
        <f t="shared" si="117"/>
        <v/>
      </c>
      <c r="M3720" s="459">
        <f>IFERROR((Tableau1[[#This Row],[Scope 1
(kg CO2-eq)]]+Tableau1[[#This Row],[Scope 2 energy
(kg CO2-eq)]]+Tableau1[[#This Row],[Scope 2 Infrastructure
(kg CO2-eq)]])/Tableau1[[#This Row],[Total CO2-emissions
(kg CO2-eq)
for scope 3 use ]],"")</f>
        <v>0.94854312505552019</v>
      </c>
      <c r="N3720" s="436" t="s">
        <v>3730</v>
      </c>
      <c r="O3720" s="259">
        <v>1</v>
      </c>
      <c r="P3720" s="259" t="s">
        <v>5143</v>
      </c>
      <c r="Q3720" s="260" t="s">
        <v>5173</v>
      </c>
    </row>
    <row r="3721" spans="1:17" ht="21.75" customHeight="1">
      <c r="A3721" s="301" t="s">
        <v>5143</v>
      </c>
      <c r="B3721" s="301" t="s">
        <v>5173</v>
      </c>
      <c r="C3721" s="316" t="s">
        <v>9760</v>
      </c>
      <c r="D3721" s="465" t="s">
        <v>3730</v>
      </c>
      <c r="E3721" s="465" t="s">
        <v>6016</v>
      </c>
      <c r="F3721" s="469" t="str">
        <f t="shared" si="116"/>
        <v>other</v>
      </c>
      <c r="G3721" s="260">
        <v>0</v>
      </c>
      <c r="H3721" s="260">
        <v>0.10446016497792</v>
      </c>
      <c r="I3721" s="260">
        <v>1.5895861200000001E-5</v>
      </c>
      <c r="J3721" s="260">
        <v>3.3345638184050798E-3</v>
      </c>
      <c r="K3721" s="260">
        <v>0.107810625875323</v>
      </c>
      <c r="L3721" s="301" t="str">
        <f t="shared" si="117"/>
        <v/>
      </c>
      <c r="M3721" s="459">
        <f>IFERROR((Tableau1[[#This Row],[Scope 1
(kg CO2-eq)]]+Tableau1[[#This Row],[Scope 2 energy
(kg CO2-eq)]]+Tableau1[[#This Row],[Scope 2 Infrastructure
(kg CO2-eq)]])/Tableau1[[#This Row],[Total CO2-emissions
(kg CO2-eq)
for scope 3 use ]],"")</f>
        <v>0.96907016345439612</v>
      </c>
      <c r="N3721" s="436" t="s">
        <v>3730</v>
      </c>
      <c r="O3721" s="259">
        <v>1</v>
      </c>
      <c r="P3721" s="259" t="s">
        <v>5143</v>
      </c>
      <c r="Q3721" s="259" t="s">
        <v>5173</v>
      </c>
    </row>
    <row r="3722" spans="1:17" ht="21.75" customHeight="1">
      <c r="A3722" s="301" t="s">
        <v>5143</v>
      </c>
      <c r="B3722" s="301" t="s">
        <v>5173</v>
      </c>
      <c r="C3722" s="316" t="s">
        <v>3812</v>
      </c>
      <c r="D3722" s="465" t="s">
        <v>3731</v>
      </c>
      <c r="E3722" s="465" t="s">
        <v>6016</v>
      </c>
      <c r="F3722" s="469" t="str">
        <f t="shared" si="116"/>
        <v>other</v>
      </c>
      <c r="G3722" s="260">
        <v>22.563303316052899</v>
      </c>
      <c r="H3722" s="260">
        <v>0</v>
      </c>
      <c r="I3722" s="260">
        <v>0</v>
      </c>
      <c r="J3722" s="260">
        <v>0</v>
      </c>
      <c r="K3722" s="260">
        <v>22.563303316052899</v>
      </c>
      <c r="L3722" s="301" t="str">
        <f t="shared" si="117"/>
        <v/>
      </c>
      <c r="M3722" s="459">
        <f>IFERROR((Tableau1[[#This Row],[Scope 1
(kg CO2-eq)]]+Tableau1[[#This Row],[Scope 2 energy
(kg CO2-eq)]]+Tableau1[[#This Row],[Scope 2 Infrastructure
(kg CO2-eq)]])/Tableau1[[#This Row],[Total CO2-emissions
(kg CO2-eq)
for scope 3 use ]],"")</f>
        <v>1</v>
      </c>
      <c r="N3722" s="436" t="s">
        <v>3731</v>
      </c>
      <c r="O3722" s="259">
        <v>1</v>
      </c>
      <c r="P3722" s="259" t="s">
        <v>5143</v>
      </c>
      <c r="Q3722" s="259" t="s">
        <v>5173</v>
      </c>
    </row>
    <row r="3723" spans="1:17" ht="21.75" customHeight="1">
      <c r="A3723" s="301" t="s">
        <v>5143</v>
      </c>
      <c r="B3723" s="301" t="s">
        <v>5173</v>
      </c>
      <c r="C3723" s="316" t="s">
        <v>9761</v>
      </c>
      <c r="D3723" s="465" t="s">
        <v>3731</v>
      </c>
      <c r="E3723" s="465" t="s">
        <v>700</v>
      </c>
      <c r="F3723" s="469" t="str">
        <f t="shared" si="116"/>
        <v>CH</v>
      </c>
      <c r="G3723" s="260">
        <v>0</v>
      </c>
      <c r="H3723" s="260">
        <v>0</v>
      </c>
      <c r="I3723" s="260">
        <v>0</v>
      </c>
      <c r="J3723" s="260">
        <v>25.071304048346999</v>
      </c>
      <c r="K3723" s="260">
        <v>25.071304048371498</v>
      </c>
      <c r="L3723" s="301" t="str">
        <f t="shared" si="117"/>
        <v/>
      </c>
      <c r="M3723" s="459">
        <f>IFERROR((Tableau1[[#This Row],[Scope 1
(kg CO2-eq)]]+Tableau1[[#This Row],[Scope 2 energy
(kg CO2-eq)]]+Tableau1[[#This Row],[Scope 2 Infrastructure
(kg CO2-eq)]])/Tableau1[[#This Row],[Total CO2-emissions
(kg CO2-eq)
for scope 3 use ]],"")</f>
        <v>0</v>
      </c>
      <c r="N3723" s="436" t="s">
        <v>3731</v>
      </c>
      <c r="O3723" s="259">
        <v>1</v>
      </c>
      <c r="P3723" s="259" t="s">
        <v>5143</v>
      </c>
      <c r="Q3723" s="259" t="s">
        <v>5173</v>
      </c>
    </row>
    <row r="3724" spans="1:17" ht="21.75" customHeight="1">
      <c r="A3724" s="301" t="s">
        <v>5143</v>
      </c>
      <c r="B3724" s="301" t="s">
        <v>5173</v>
      </c>
      <c r="C3724" s="316" t="s">
        <v>9762</v>
      </c>
      <c r="D3724" s="465" t="s">
        <v>3731</v>
      </c>
      <c r="E3724" s="465" t="s">
        <v>6016</v>
      </c>
      <c r="F3724" s="469" t="str">
        <f t="shared" si="116"/>
        <v>other</v>
      </c>
      <c r="G3724" s="260">
        <v>0</v>
      </c>
      <c r="H3724" s="260">
        <v>0</v>
      </c>
      <c r="I3724" s="260">
        <v>0</v>
      </c>
      <c r="J3724" s="260">
        <v>3.1275986520355098E-2</v>
      </c>
      <c r="K3724" s="260">
        <v>3.1275986518805303E-2</v>
      </c>
      <c r="L3724" s="301" t="str">
        <f t="shared" si="117"/>
        <v/>
      </c>
      <c r="M3724" s="459">
        <f>IFERROR((Tableau1[[#This Row],[Scope 1
(kg CO2-eq)]]+Tableau1[[#This Row],[Scope 2 energy
(kg CO2-eq)]]+Tableau1[[#This Row],[Scope 2 Infrastructure
(kg CO2-eq)]])/Tableau1[[#This Row],[Total CO2-emissions
(kg CO2-eq)
for scope 3 use ]],"")</f>
        <v>0</v>
      </c>
      <c r="N3724" s="436" t="s">
        <v>3731</v>
      </c>
      <c r="O3724" s="259">
        <v>1</v>
      </c>
      <c r="P3724" s="259" t="s">
        <v>5143</v>
      </c>
      <c r="Q3724" s="259" t="s">
        <v>5173</v>
      </c>
    </row>
    <row r="3725" spans="1:17" ht="21.75" customHeight="1">
      <c r="A3725" s="301" t="s">
        <v>5143</v>
      </c>
      <c r="B3725" s="301" t="s">
        <v>5173</v>
      </c>
      <c r="C3725" s="316" t="s">
        <v>9763</v>
      </c>
      <c r="D3725" s="465" t="s">
        <v>3731</v>
      </c>
      <c r="E3725" s="465" t="s">
        <v>6091</v>
      </c>
      <c r="F3725" s="469" t="str">
        <f t="shared" si="116"/>
        <v>other</v>
      </c>
      <c r="G3725" s="260">
        <v>0</v>
      </c>
      <c r="H3725" s="260">
        <v>0</v>
      </c>
      <c r="I3725" s="260">
        <v>0</v>
      </c>
      <c r="J3725" s="260">
        <v>4.9752931241737404</v>
      </c>
      <c r="K3725" s="260">
        <v>4.9752931242338603</v>
      </c>
      <c r="L3725" s="301" t="str">
        <f t="shared" si="117"/>
        <v/>
      </c>
      <c r="M3725" s="459">
        <f>IFERROR((Tableau1[[#This Row],[Scope 1
(kg CO2-eq)]]+Tableau1[[#This Row],[Scope 2 energy
(kg CO2-eq)]]+Tableau1[[#This Row],[Scope 2 Infrastructure
(kg CO2-eq)]])/Tableau1[[#This Row],[Total CO2-emissions
(kg CO2-eq)
for scope 3 use ]],"")</f>
        <v>0</v>
      </c>
      <c r="N3725" s="436" t="s">
        <v>3731</v>
      </c>
      <c r="O3725" s="259">
        <v>1</v>
      </c>
      <c r="P3725" s="259" t="s">
        <v>5143</v>
      </c>
      <c r="Q3725" s="259" t="s">
        <v>5173</v>
      </c>
    </row>
    <row r="3726" spans="1:17" ht="21.75" customHeight="1">
      <c r="A3726" s="301" t="s">
        <v>5141</v>
      </c>
      <c r="B3726" s="301" t="s">
        <v>5142</v>
      </c>
      <c r="C3726" s="316" t="s">
        <v>9764</v>
      </c>
      <c r="D3726" s="465" t="s">
        <v>3730</v>
      </c>
      <c r="E3726" s="465" t="s">
        <v>700</v>
      </c>
      <c r="F3726" s="469" t="str">
        <f t="shared" si="116"/>
        <v>CH</v>
      </c>
      <c r="G3726" s="260">
        <v>0</v>
      </c>
      <c r="H3726" s="260">
        <v>0.1398358464344</v>
      </c>
      <c r="I3726" s="260">
        <v>2.7543841574E-2</v>
      </c>
      <c r="J3726" s="260">
        <v>0.13571918875900801</v>
      </c>
      <c r="K3726" s="260">
        <v>0.30309887817730302</v>
      </c>
      <c r="L3726" s="301" t="str">
        <f t="shared" si="117"/>
        <v/>
      </c>
      <c r="M3726" s="459">
        <f>IFERROR((Tableau1[[#This Row],[Scope 1
(kg CO2-eq)]]+Tableau1[[#This Row],[Scope 2 energy
(kg CO2-eq)]]+Tableau1[[#This Row],[Scope 2 Infrastructure
(kg CO2-eq)]])/Tableau1[[#This Row],[Total CO2-emissions
(kg CO2-eq)
for scope 3 use ]],"")</f>
        <v>0.55222800234347391</v>
      </c>
      <c r="N3726" s="436" t="s">
        <v>3730</v>
      </c>
      <c r="O3726" s="259">
        <v>1</v>
      </c>
      <c r="P3726" s="259" t="s">
        <v>5141</v>
      </c>
      <c r="Q3726" s="259" t="s">
        <v>5142</v>
      </c>
    </row>
    <row r="3727" spans="1:17" ht="21.75" customHeight="1">
      <c r="A3727" s="301" t="s">
        <v>5143</v>
      </c>
      <c r="B3727" s="301" t="s">
        <v>5173</v>
      </c>
      <c r="C3727" s="316" t="s">
        <v>3813</v>
      </c>
      <c r="D3727" s="465" t="s">
        <v>3731</v>
      </c>
      <c r="E3727" s="465" t="s">
        <v>6016</v>
      </c>
      <c r="F3727" s="469" t="str">
        <f t="shared" si="116"/>
        <v>other</v>
      </c>
      <c r="G3727" s="260">
        <v>4.6254262857550996</v>
      </c>
      <c r="H3727" s="260">
        <v>0</v>
      </c>
      <c r="I3727" s="260">
        <v>0</v>
      </c>
      <c r="J3727" s="260">
        <v>0</v>
      </c>
      <c r="K3727" s="260">
        <v>4.6254262857550996</v>
      </c>
      <c r="L3727" s="301" t="str">
        <f t="shared" si="117"/>
        <v/>
      </c>
      <c r="M3727" s="459">
        <f>IFERROR((Tableau1[[#This Row],[Scope 1
(kg CO2-eq)]]+Tableau1[[#This Row],[Scope 2 energy
(kg CO2-eq)]]+Tableau1[[#This Row],[Scope 2 Infrastructure
(kg CO2-eq)]])/Tableau1[[#This Row],[Total CO2-emissions
(kg CO2-eq)
for scope 3 use ]],"")</f>
        <v>1</v>
      </c>
      <c r="N3727" s="436" t="s">
        <v>3731</v>
      </c>
      <c r="O3727" s="259">
        <v>1</v>
      </c>
      <c r="P3727" s="259" t="s">
        <v>5143</v>
      </c>
      <c r="Q3727" s="259" t="s">
        <v>5173</v>
      </c>
    </row>
    <row r="3728" spans="1:17" ht="21.75" customHeight="1">
      <c r="A3728" s="301" t="s">
        <v>5143</v>
      </c>
      <c r="B3728" s="301" t="s">
        <v>5173</v>
      </c>
      <c r="C3728" s="316" t="s">
        <v>9765</v>
      </c>
      <c r="D3728" s="465" t="s">
        <v>3731</v>
      </c>
      <c r="E3728" s="465" t="s">
        <v>700</v>
      </c>
      <c r="F3728" s="469" t="str">
        <f t="shared" si="116"/>
        <v>CH</v>
      </c>
      <c r="G3728" s="260">
        <v>0</v>
      </c>
      <c r="H3728" s="260">
        <v>0</v>
      </c>
      <c r="I3728" s="260">
        <v>0</v>
      </c>
      <c r="J3728" s="260">
        <v>5.3517511544872196</v>
      </c>
      <c r="K3728" s="260">
        <v>5.3517511544792598</v>
      </c>
      <c r="L3728" s="301" t="str">
        <f t="shared" si="117"/>
        <v/>
      </c>
      <c r="M3728" s="459">
        <f>IFERROR((Tableau1[[#This Row],[Scope 1
(kg CO2-eq)]]+Tableau1[[#This Row],[Scope 2 energy
(kg CO2-eq)]]+Tableau1[[#This Row],[Scope 2 Infrastructure
(kg CO2-eq)]])/Tableau1[[#This Row],[Total CO2-emissions
(kg CO2-eq)
for scope 3 use ]],"")</f>
        <v>0</v>
      </c>
      <c r="N3728" s="436" t="s">
        <v>3731</v>
      </c>
      <c r="O3728" s="259">
        <v>1</v>
      </c>
      <c r="P3728" s="259" t="s">
        <v>5143</v>
      </c>
      <c r="Q3728" s="259" t="s">
        <v>5173</v>
      </c>
    </row>
    <row r="3729" spans="1:17" ht="21.75" customHeight="1">
      <c r="A3729" s="301" t="s">
        <v>5143</v>
      </c>
      <c r="B3729" s="301" t="s">
        <v>5173</v>
      </c>
      <c r="C3729" s="316" t="s">
        <v>9766</v>
      </c>
      <c r="D3729" s="465" t="s">
        <v>3731</v>
      </c>
      <c r="E3729" s="465" t="s">
        <v>6091</v>
      </c>
      <c r="F3729" s="469" t="str">
        <f t="shared" si="116"/>
        <v>other</v>
      </c>
      <c r="G3729" s="260">
        <v>0</v>
      </c>
      <c r="H3729" s="260">
        <v>0</v>
      </c>
      <c r="I3729" s="260">
        <v>0</v>
      </c>
      <c r="J3729" s="260">
        <v>0.72260209660618502</v>
      </c>
      <c r="K3729" s="260">
        <v>0.72260209653719298</v>
      </c>
      <c r="L3729" s="301" t="str">
        <f t="shared" si="117"/>
        <v/>
      </c>
      <c r="M3729" s="459">
        <f>IFERROR((Tableau1[[#This Row],[Scope 1
(kg CO2-eq)]]+Tableau1[[#This Row],[Scope 2 energy
(kg CO2-eq)]]+Tableau1[[#This Row],[Scope 2 Infrastructure
(kg CO2-eq)]])/Tableau1[[#This Row],[Total CO2-emissions
(kg CO2-eq)
for scope 3 use ]],"")</f>
        <v>0</v>
      </c>
      <c r="N3729" s="436" t="s">
        <v>3731</v>
      </c>
      <c r="O3729" s="259">
        <v>1</v>
      </c>
      <c r="P3729" s="259" t="s">
        <v>5143</v>
      </c>
      <c r="Q3729" s="259" t="s">
        <v>5173</v>
      </c>
    </row>
    <row r="3730" spans="1:17" ht="21.75" customHeight="1">
      <c r="A3730" s="301" t="s">
        <v>5167</v>
      </c>
      <c r="B3730" s="301" t="s">
        <v>5216</v>
      </c>
      <c r="C3730" s="316" t="s">
        <v>9767</v>
      </c>
      <c r="D3730" s="465" t="s">
        <v>3730</v>
      </c>
      <c r="E3730" s="465" t="s">
        <v>700</v>
      </c>
      <c r="F3730" s="469" t="str">
        <f t="shared" si="116"/>
        <v>CH</v>
      </c>
      <c r="G3730" s="260">
        <v>0</v>
      </c>
      <c r="H3730" s="260">
        <v>0</v>
      </c>
      <c r="I3730" s="260">
        <v>0</v>
      </c>
      <c r="J3730" s="260">
        <v>0.23784051577352</v>
      </c>
      <c r="K3730" s="260">
        <v>0.23784051577352</v>
      </c>
      <c r="L3730" s="301" t="str">
        <f t="shared" si="117"/>
        <v/>
      </c>
      <c r="M3730" s="459">
        <f>IFERROR((Tableau1[[#This Row],[Scope 1
(kg CO2-eq)]]+Tableau1[[#This Row],[Scope 2 energy
(kg CO2-eq)]]+Tableau1[[#This Row],[Scope 2 Infrastructure
(kg CO2-eq)]])/Tableau1[[#This Row],[Total CO2-emissions
(kg CO2-eq)
for scope 3 use ]],"")</f>
        <v>0</v>
      </c>
      <c r="N3730" s="436" t="s">
        <v>3730</v>
      </c>
      <c r="O3730" s="259">
        <v>1</v>
      </c>
      <c r="P3730" s="259" t="s">
        <v>5167</v>
      </c>
      <c r="Q3730" s="259" t="s">
        <v>5216</v>
      </c>
    </row>
    <row r="3731" spans="1:17" ht="21.75" customHeight="1">
      <c r="A3731" s="301" t="s">
        <v>5143</v>
      </c>
      <c r="B3731" s="301" t="s">
        <v>5144</v>
      </c>
      <c r="C3731" s="316" t="s">
        <v>3814</v>
      </c>
      <c r="D3731" s="465" t="s">
        <v>3730</v>
      </c>
      <c r="E3731" s="465" t="s">
        <v>700</v>
      </c>
      <c r="F3731" s="469" t="str">
        <f t="shared" si="116"/>
        <v>CH</v>
      </c>
      <c r="G3731" s="260">
        <v>0.168581826060521</v>
      </c>
      <c r="H3731" s="260">
        <v>0</v>
      </c>
      <c r="I3731" s="260">
        <v>0</v>
      </c>
      <c r="J3731" s="260">
        <v>0</v>
      </c>
      <c r="K3731" s="260">
        <v>0.168581826060521</v>
      </c>
      <c r="L3731" s="301" t="str">
        <f t="shared" si="117"/>
        <v/>
      </c>
      <c r="M3731" s="459">
        <f>IFERROR((Tableau1[[#This Row],[Scope 1
(kg CO2-eq)]]+Tableau1[[#This Row],[Scope 2 energy
(kg CO2-eq)]]+Tableau1[[#This Row],[Scope 2 Infrastructure
(kg CO2-eq)]])/Tableau1[[#This Row],[Total CO2-emissions
(kg CO2-eq)
for scope 3 use ]],"")</f>
        <v>1</v>
      </c>
      <c r="N3731" s="436" t="s">
        <v>3730</v>
      </c>
      <c r="O3731" s="259">
        <v>1</v>
      </c>
      <c r="P3731" s="259" t="s">
        <v>5143</v>
      </c>
      <c r="Q3731" s="259" t="s">
        <v>5144</v>
      </c>
    </row>
    <row r="3732" spans="1:17" ht="21.75" customHeight="1">
      <c r="A3732" s="301" t="s">
        <v>5143</v>
      </c>
      <c r="B3732" s="301" t="s">
        <v>5144</v>
      </c>
      <c r="C3732" s="316" t="s">
        <v>9768</v>
      </c>
      <c r="D3732" s="465" t="s">
        <v>3730</v>
      </c>
      <c r="E3732" s="465" t="s">
        <v>700</v>
      </c>
      <c r="F3732" s="469" t="str">
        <f t="shared" si="116"/>
        <v>CH</v>
      </c>
      <c r="G3732" s="260">
        <v>0</v>
      </c>
      <c r="H3732" s="260">
        <v>0</v>
      </c>
      <c r="I3732" s="260">
        <v>0</v>
      </c>
      <c r="J3732" s="260">
        <v>0.14547444141666199</v>
      </c>
      <c r="K3732" s="260">
        <v>0.14547444141482099</v>
      </c>
      <c r="L3732" s="301" t="str">
        <f t="shared" si="117"/>
        <v/>
      </c>
      <c r="M3732" s="459">
        <f>IFERROR((Tableau1[[#This Row],[Scope 1
(kg CO2-eq)]]+Tableau1[[#This Row],[Scope 2 energy
(kg CO2-eq)]]+Tableau1[[#This Row],[Scope 2 Infrastructure
(kg CO2-eq)]])/Tableau1[[#This Row],[Total CO2-emissions
(kg CO2-eq)
for scope 3 use ]],"")</f>
        <v>0</v>
      </c>
      <c r="N3732" s="436" t="s">
        <v>3730</v>
      </c>
      <c r="O3732" s="259">
        <v>1</v>
      </c>
      <c r="P3732" s="259" t="s">
        <v>5143</v>
      </c>
      <c r="Q3732" s="259" t="s">
        <v>5144</v>
      </c>
    </row>
    <row r="3733" spans="1:17" ht="21.75" customHeight="1">
      <c r="A3733" s="301" t="s">
        <v>5143</v>
      </c>
      <c r="B3733" s="301" t="s">
        <v>5173</v>
      </c>
      <c r="C3733" s="316" t="s">
        <v>9769</v>
      </c>
      <c r="D3733" s="465" t="s">
        <v>3731</v>
      </c>
      <c r="E3733" s="465" t="s">
        <v>6016</v>
      </c>
      <c r="F3733" s="469" t="str">
        <f t="shared" si="116"/>
        <v>other</v>
      </c>
      <c r="G3733" s="260">
        <v>0</v>
      </c>
      <c r="H3733" s="260">
        <v>0</v>
      </c>
      <c r="I3733" s="260">
        <v>0</v>
      </c>
      <c r="J3733" s="260">
        <v>3.72277219493349E-3</v>
      </c>
      <c r="K3733" s="260">
        <v>3.7227721949220998E-3</v>
      </c>
      <c r="L3733" s="301" t="str">
        <f t="shared" si="117"/>
        <v/>
      </c>
      <c r="M3733" s="459">
        <f>IFERROR((Tableau1[[#This Row],[Scope 1
(kg CO2-eq)]]+Tableau1[[#This Row],[Scope 2 energy
(kg CO2-eq)]]+Tableau1[[#This Row],[Scope 2 Infrastructure
(kg CO2-eq)]])/Tableau1[[#This Row],[Total CO2-emissions
(kg CO2-eq)
for scope 3 use ]],"")</f>
        <v>0</v>
      </c>
      <c r="N3733" s="436" t="s">
        <v>3731</v>
      </c>
      <c r="O3733" s="259">
        <v>1</v>
      </c>
      <c r="P3733" s="259" t="s">
        <v>5143</v>
      </c>
      <c r="Q3733" s="259" t="s">
        <v>5173</v>
      </c>
    </row>
    <row r="3734" spans="1:17" ht="21.75" customHeight="1">
      <c r="A3734" s="301" t="s">
        <v>5143</v>
      </c>
      <c r="B3734" s="301" t="s">
        <v>5173</v>
      </c>
      <c r="C3734" s="316" t="s">
        <v>3815</v>
      </c>
      <c r="D3734" s="465" t="s">
        <v>3731</v>
      </c>
      <c r="E3734" s="465" t="s">
        <v>6016</v>
      </c>
      <c r="F3734" s="469" t="str">
        <f t="shared" si="116"/>
        <v>other</v>
      </c>
      <c r="G3734" s="260">
        <v>2.2699436112762199</v>
      </c>
      <c r="H3734" s="260">
        <v>0</v>
      </c>
      <c r="I3734" s="260">
        <v>0</v>
      </c>
      <c r="J3734" s="260">
        <v>0</v>
      </c>
      <c r="K3734" s="260">
        <v>2.2699436112762199</v>
      </c>
      <c r="L3734" s="301" t="str">
        <f t="shared" si="117"/>
        <v/>
      </c>
      <c r="M3734" s="459">
        <f>IFERROR((Tableau1[[#This Row],[Scope 1
(kg CO2-eq)]]+Tableau1[[#This Row],[Scope 2 energy
(kg CO2-eq)]]+Tableau1[[#This Row],[Scope 2 Infrastructure
(kg CO2-eq)]])/Tableau1[[#This Row],[Total CO2-emissions
(kg CO2-eq)
for scope 3 use ]],"")</f>
        <v>1</v>
      </c>
      <c r="N3734" s="436" t="s">
        <v>3731</v>
      </c>
      <c r="O3734" s="259">
        <v>1</v>
      </c>
      <c r="P3734" s="259" t="s">
        <v>5143</v>
      </c>
      <c r="Q3734" s="259" t="s">
        <v>5173</v>
      </c>
    </row>
    <row r="3735" spans="1:17" ht="21.75" customHeight="1">
      <c r="A3735" s="301" t="s">
        <v>5143</v>
      </c>
      <c r="B3735" s="301" t="s">
        <v>5173</v>
      </c>
      <c r="C3735" s="316" t="s">
        <v>9770</v>
      </c>
      <c r="D3735" s="465" t="s">
        <v>3731</v>
      </c>
      <c r="E3735" s="465" t="s">
        <v>700</v>
      </c>
      <c r="F3735" s="469" t="str">
        <f t="shared" si="116"/>
        <v>CH</v>
      </c>
      <c r="G3735" s="260">
        <v>0</v>
      </c>
      <c r="H3735" s="260">
        <v>0</v>
      </c>
      <c r="I3735" s="260">
        <v>0</v>
      </c>
      <c r="J3735" s="260">
        <v>2.8375409409670298</v>
      </c>
      <c r="K3735" s="260">
        <v>2.8375409410472501</v>
      </c>
      <c r="L3735" s="301" t="str">
        <f t="shared" si="117"/>
        <v/>
      </c>
      <c r="M3735" s="459">
        <f>IFERROR((Tableau1[[#This Row],[Scope 1
(kg CO2-eq)]]+Tableau1[[#This Row],[Scope 2 energy
(kg CO2-eq)]]+Tableau1[[#This Row],[Scope 2 Infrastructure
(kg CO2-eq)]])/Tableau1[[#This Row],[Total CO2-emissions
(kg CO2-eq)
for scope 3 use ]],"")</f>
        <v>0</v>
      </c>
      <c r="N3735" s="436" t="s">
        <v>3731</v>
      </c>
      <c r="O3735" s="259">
        <v>1</v>
      </c>
      <c r="P3735" s="259" t="s">
        <v>5143</v>
      </c>
      <c r="Q3735" s="259" t="s">
        <v>5173</v>
      </c>
    </row>
    <row r="3736" spans="1:17" ht="21.75" customHeight="1">
      <c r="A3736" s="301" t="s">
        <v>5143</v>
      </c>
      <c r="B3736" s="301" t="s">
        <v>5173</v>
      </c>
      <c r="C3736" s="316" t="s">
        <v>9771</v>
      </c>
      <c r="D3736" s="465" t="s">
        <v>3731</v>
      </c>
      <c r="E3736" s="465" t="s">
        <v>6091</v>
      </c>
      <c r="F3736" s="469" t="str">
        <f t="shared" si="116"/>
        <v>other</v>
      </c>
      <c r="G3736" s="260">
        <v>0</v>
      </c>
      <c r="H3736" s="260">
        <v>0</v>
      </c>
      <c r="I3736" s="260">
        <v>0</v>
      </c>
      <c r="J3736" s="260">
        <v>0.56387455754161198</v>
      </c>
      <c r="K3736" s="260">
        <v>0.563874557495886</v>
      </c>
      <c r="L3736" s="301" t="str">
        <f t="shared" si="117"/>
        <v/>
      </c>
      <c r="M3736" s="459">
        <f>IFERROR((Tableau1[[#This Row],[Scope 1
(kg CO2-eq)]]+Tableau1[[#This Row],[Scope 2 energy
(kg CO2-eq)]]+Tableau1[[#This Row],[Scope 2 Infrastructure
(kg CO2-eq)]])/Tableau1[[#This Row],[Total CO2-emissions
(kg CO2-eq)
for scope 3 use ]],"")</f>
        <v>0</v>
      </c>
      <c r="N3736" s="436" t="s">
        <v>3731</v>
      </c>
      <c r="O3736" s="259">
        <v>1</v>
      </c>
      <c r="P3736" s="259" t="s">
        <v>5143</v>
      </c>
      <c r="Q3736" s="259" t="s">
        <v>5173</v>
      </c>
    </row>
    <row r="3737" spans="1:17" ht="21.75" customHeight="1">
      <c r="A3737" s="301" t="s">
        <v>5143</v>
      </c>
      <c r="B3737" s="301" t="s">
        <v>5144</v>
      </c>
      <c r="C3737" s="316" t="s">
        <v>3816</v>
      </c>
      <c r="D3737" s="465" t="s">
        <v>3730</v>
      </c>
      <c r="E3737" s="465" t="s">
        <v>700</v>
      </c>
      <c r="F3737" s="469" t="str">
        <f t="shared" si="116"/>
        <v>CH</v>
      </c>
      <c r="G3737" s="260">
        <v>0.16349026871038799</v>
      </c>
      <c r="H3737" s="260">
        <v>0</v>
      </c>
      <c r="I3737" s="260">
        <v>0</v>
      </c>
      <c r="J3737" s="260">
        <v>0</v>
      </c>
      <c r="K3737" s="260">
        <v>0.16349026871038799</v>
      </c>
      <c r="L3737" s="301" t="str">
        <f t="shared" si="117"/>
        <v/>
      </c>
      <c r="M3737" s="459">
        <f>IFERROR((Tableau1[[#This Row],[Scope 1
(kg CO2-eq)]]+Tableau1[[#This Row],[Scope 2 energy
(kg CO2-eq)]]+Tableau1[[#This Row],[Scope 2 Infrastructure
(kg CO2-eq)]])/Tableau1[[#This Row],[Total CO2-emissions
(kg CO2-eq)
for scope 3 use ]],"")</f>
        <v>1</v>
      </c>
      <c r="N3737" s="436" t="s">
        <v>3730</v>
      </c>
      <c r="O3737" s="259">
        <v>1</v>
      </c>
      <c r="P3737" s="259" t="s">
        <v>5143</v>
      </c>
      <c r="Q3737" s="259" t="s">
        <v>5144</v>
      </c>
    </row>
    <row r="3738" spans="1:17" ht="21.75" customHeight="1">
      <c r="A3738" s="301" t="s">
        <v>5143</v>
      </c>
      <c r="B3738" s="301" t="s">
        <v>5144</v>
      </c>
      <c r="C3738" s="316" t="s">
        <v>9772</v>
      </c>
      <c r="D3738" s="465" t="s">
        <v>3730</v>
      </c>
      <c r="E3738" s="465" t="s">
        <v>700</v>
      </c>
      <c r="F3738" s="469" t="str">
        <f t="shared" si="116"/>
        <v>CH</v>
      </c>
      <c r="G3738" s="260">
        <v>0</v>
      </c>
      <c r="H3738" s="260">
        <v>0</v>
      </c>
      <c r="I3738" s="260">
        <v>0</v>
      </c>
      <c r="J3738" s="260">
        <v>0.138288509343717</v>
      </c>
      <c r="K3738" s="260">
        <v>0.13828850934409501</v>
      </c>
      <c r="L3738" s="301" t="str">
        <f t="shared" si="117"/>
        <v/>
      </c>
      <c r="M3738" s="459">
        <f>IFERROR((Tableau1[[#This Row],[Scope 1
(kg CO2-eq)]]+Tableau1[[#This Row],[Scope 2 energy
(kg CO2-eq)]]+Tableau1[[#This Row],[Scope 2 Infrastructure
(kg CO2-eq)]])/Tableau1[[#This Row],[Total CO2-emissions
(kg CO2-eq)
for scope 3 use ]],"")</f>
        <v>0</v>
      </c>
      <c r="N3738" s="436" t="s">
        <v>3730</v>
      </c>
      <c r="O3738" s="259">
        <v>1</v>
      </c>
      <c r="P3738" s="259" t="s">
        <v>5143</v>
      </c>
      <c r="Q3738" s="259" t="s">
        <v>5144</v>
      </c>
    </row>
    <row r="3739" spans="1:17" ht="21.75" customHeight="1">
      <c r="A3739" s="301" t="s">
        <v>5167</v>
      </c>
      <c r="B3739" s="301" t="s">
        <v>5216</v>
      </c>
      <c r="C3739" s="316" t="s">
        <v>9773</v>
      </c>
      <c r="D3739" s="465" t="s">
        <v>3730</v>
      </c>
      <c r="E3739" s="465" t="s">
        <v>700</v>
      </c>
      <c r="F3739" s="469" t="str">
        <f t="shared" si="116"/>
        <v>CH</v>
      </c>
      <c r="G3739" s="260">
        <v>0</v>
      </c>
      <c r="H3739" s="260">
        <v>0</v>
      </c>
      <c r="I3739" s="260">
        <v>0</v>
      </c>
      <c r="J3739" s="260">
        <v>1.4368774994716201E-2</v>
      </c>
      <c r="K3739" s="260">
        <v>1.4368774994716201E-2</v>
      </c>
      <c r="L3739" s="301" t="str">
        <f t="shared" si="117"/>
        <v/>
      </c>
      <c r="M3739" s="459">
        <f>IFERROR((Tableau1[[#This Row],[Scope 1
(kg CO2-eq)]]+Tableau1[[#This Row],[Scope 2 energy
(kg CO2-eq)]]+Tableau1[[#This Row],[Scope 2 Infrastructure
(kg CO2-eq)]])/Tableau1[[#This Row],[Total CO2-emissions
(kg CO2-eq)
for scope 3 use ]],"")</f>
        <v>0</v>
      </c>
      <c r="N3739" s="436" t="s">
        <v>3730</v>
      </c>
      <c r="O3739" s="259">
        <v>1</v>
      </c>
      <c r="P3739" s="259" t="s">
        <v>5167</v>
      </c>
      <c r="Q3739" s="260" t="s">
        <v>5216</v>
      </c>
    </row>
    <row r="3740" spans="1:17" ht="21.75" customHeight="1">
      <c r="A3740" s="301" t="s">
        <v>5174</v>
      </c>
      <c r="B3740" s="301" t="s">
        <v>5175</v>
      </c>
      <c r="C3740" s="316" t="s">
        <v>9774</v>
      </c>
      <c r="D3740" s="465" t="s">
        <v>3730</v>
      </c>
      <c r="E3740" s="465" t="s">
        <v>700</v>
      </c>
      <c r="F3740" s="469" t="str">
        <f t="shared" si="116"/>
        <v>CH</v>
      </c>
      <c r="G3740" s="260">
        <v>0</v>
      </c>
      <c r="H3740" s="260">
        <v>1.46293755703467E-3</v>
      </c>
      <c r="I3740" s="260">
        <v>6.5088791353869603E-4</v>
      </c>
      <c r="J3740" s="260">
        <v>2.3878897948138099E-4</v>
      </c>
      <c r="K3740" s="260">
        <v>2.3526140831629698E-3</v>
      </c>
      <c r="L3740" s="301" t="str">
        <f t="shared" si="117"/>
        <v/>
      </c>
      <c r="M3740" s="459">
        <f>IFERROR((Tableau1[[#This Row],[Scope 1
(kg CO2-eq)]]+Tableau1[[#This Row],[Scope 2 energy
(kg CO2-eq)]]+Tableau1[[#This Row],[Scope 2 Infrastructure
(kg CO2-eq)]])/Tableau1[[#This Row],[Total CO2-emissions
(kg CO2-eq)
for scope 3 use ]],"")</f>
        <v>0.89850072976330875</v>
      </c>
      <c r="N3740" s="436" t="s">
        <v>3730</v>
      </c>
      <c r="O3740" s="259">
        <v>1</v>
      </c>
      <c r="P3740" s="259" t="s">
        <v>5174</v>
      </c>
      <c r="Q3740" s="260" t="s">
        <v>5175</v>
      </c>
    </row>
    <row r="3741" spans="1:17" ht="21.75" customHeight="1">
      <c r="A3741" s="301" t="s">
        <v>5180</v>
      </c>
      <c r="B3741" s="301" t="s">
        <v>5181</v>
      </c>
      <c r="C3741" s="316" t="s">
        <v>9775</v>
      </c>
      <c r="D3741" s="465" t="s">
        <v>436</v>
      </c>
      <c r="E3741" s="465" t="s">
        <v>6091</v>
      </c>
      <c r="F3741" s="469" t="str">
        <f t="shared" si="116"/>
        <v>other</v>
      </c>
      <c r="G3741" s="260">
        <v>9.6842233009708706E-2</v>
      </c>
      <c r="H3741" s="260">
        <v>1.1250699029126199E-3</v>
      </c>
      <c r="I3741" s="260">
        <v>1.4893890291262099E-2</v>
      </c>
      <c r="J3741" s="260">
        <v>1.0886794705874947E-3</v>
      </c>
      <c r="K3741" s="260">
        <v>0.113949873207545</v>
      </c>
      <c r="L3741" s="301">
        <f t="shared" si="117"/>
        <v>0.410219543547162</v>
      </c>
      <c r="M3741" s="459">
        <f>IFERROR((Tableau1[[#This Row],[Scope 1
(kg CO2-eq)]]+Tableau1[[#This Row],[Scope 2 energy
(kg CO2-eq)]]+Tableau1[[#This Row],[Scope 2 Infrastructure
(kg CO2-eq)]])/Tableau1[[#This Row],[Total CO2-emissions
(kg CO2-eq)
for scope 3 use ]],"")</f>
        <v>0.99044597441825433</v>
      </c>
      <c r="N3741" s="436" t="s">
        <v>436</v>
      </c>
      <c r="O3741" s="259">
        <v>1.03</v>
      </c>
      <c r="P3741" s="259" t="s">
        <v>5180</v>
      </c>
      <c r="Q3741" s="259" t="s">
        <v>5181</v>
      </c>
    </row>
    <row r="3742" spans="1:17" ht="21.75" customHeight="1">
      <c r="A3742" s="301" t="s">
        <v>4136</v>
      </c>
      <c r="B3742" s="301" t="s">
        <v>5182</v>
      </c>
      <c r="C3742" s="316" t="s">
        <v>9776</v>
      </c>
      <c r="D3742" s="465" t="s">
        <v>436</v>
      </c>
      <c r="E3742" s="465" t="s">
        <v>6091</v>
      </c>
      <c r="F3742" s="469" t="str">
        <f t="shared" si="116"/>
        <v>other</v>
      </c>
      <c r="G3742" s="260">
        <v>9.9747500000000003E-2</v>
      </c>
      <c r="H3742" s="260">
        <v>1.1588220000000001E-3</v>
      </c>
      <c r="I3742" s="260">
        <v>1.5340707E-2</v>
      </c>
      <c r="J3742" s="260">
        <v>1.5969580413490031E-3</v>
      </c>
      <c r="K3742" s="260">
        <v>0.11784398759846899</v>
      </c>
      <c r="L3742" s="301">
        <f t="shared" si="117"/>
        <v>0.42423835535448839</v>
      </c>
      <c r="M3742" s="459">
        <f>IFERROR((Tableau1[[#This Row],[Scope 1
(kg CO2-eq)]]+Tableau1[[#This Row],[Scope 2 energy
(kg CO2-eq)]]+Tableau1[[#This Row],[Scope 2 Infrastructure
(kg CO2-eq)]])/Tableau1[[#This Row],[Total CO2-emissions
(kg CO2-eq)
for scope 3 use ]],"")</f>
        <v>0.98644853563585844</v>
      </c>
      <c r="N3742" s="436" t="s">
        <v>436</v>
      </c>
      <c r="O3742" s="259">
        <v>1</v>
      </c>
      <c r="P3742" s="259" t="s">
        <v>4136</v>
      </c>
      <c r="Q3742" s="259" t="s">
        <v>5182</v>
      </c>
    </row>
    <row r="3743" spans="1:17" ht="21.75" customHeight="1">
      <c r="A3743" s="301" t="s">
        <v>5318</v>
      </c>
      <c r="B3743" s="301" t="s">
        <v>5133</v>
      </c>
      <c r="C3743" s="316" t="s">
        <v>9777</v>
      </c>
      <c r="D3743" s="465" t="s">
        <v>3646</v>
      </c>
      <c r="E3743" s="465" t="s">
        <v>6091</v>
      </c>
      <c r="F3743" s="469" t="str">
        <f t="shared" si="116"/>
        <v>other</v>
      </c>
      <c r="G3743" s="260">
        <v>0</v>
      </c>
      <c r="H3743" s="260">
        <v>8001426.8399400003</v>
      </c>
      <c r="I3743" s="260">
        <v>1341997.4721599999</v>
      </c>
      <c r="J3743" s="260">
        <v>16545171.959381999</v>
      </c>
      <c r="K3743" s="260">
        <v>25888596.318062901</v>
      </c>
      <c r="L3743" s="301" t="str">
        <f t="shared" si="117"/>
        <v/>
      </c>
      <c r="M3743" s="459">
        <f>IFERROR((Tableau1[[#This Row],[Scope 1
(kg CO2-eq)]]+Tableau1[[#This Row],[Scope 2 energy
(kg CO2-eq)]]+Tableau1[[#This Row],[Scope 2 Infrastructure
(kg CO2-eq)]])/Tableau1[[#This Row],[Total CO2-emissions
(kg CO2-eq)
for scope 3 use ]],"")</f>
        <v>0.3609088803930609</v>
      </c>
      <c r="N3743" s="436" t="s">
        <v>3646</v>
      </c>
      <c r="O3743" s="259">
        <v>1</v>
      </c>
      <c r="P3743" s="259" t="s">
        <v>5318</v>
      </c>
      <c r="Q3743" s="259" t="s">
        <v>5133</v>
      </c>
    </row>
    <row r="3744" spans="1:17" ht="21.75" customHeight="1">
      <c r="A3744" s="301" t="s">
        <v>5319</v>
      </c>
      <c r="B3744" s="301" t="s">
        <v>5318</v>
      </c>
      <c r="C3744" s="316" t="s">
        <v>9778</v>
      </c>
      <c r="D3744" s="465" t="s">
        <v>436</v>
      </c>
      <c r="E3744" s="465" t="s">
        <v>6091</v>
      </c>
      <c r="F3744" s="469" t="str">
        <f t="shared" si="116"/>
        <v>other</v>
      </c>
      <c r="G3744" s="260">
        <v>0</v>
      </c>
      <c r="H3744" s="260">
        <v>1.1586500962031999E-3</v>
      </c>
      <c r="I3744" s="260">
        <v>1.7199348479999999E-7</v>
      </c>
      <c r="J3744" s="260">
        <v>1.53407074606708E-2</v>
      </c>
      <c r="K3744" s="260">
        <v>1.6499529536870498E-2</v>
      </c>
      <c r="L3744" s="301">
        <f t="shared" si="117"/>
        <v>5.9398306332733797E-2</v>
      </c>
      <c r="M3744" s="459">
        <f>IFERROR((Tableau1[[#This Row],[Scope 1
(kg CO2-eq)]]+Tableau1[[#This Row],[Scope 2 energy
(kg CO2-eq)]]+Tableau1[[#This Row],[Scope 2 Infrastructure
(kg CO2-eq)]])/Tableau1[[#This Row],[Total CO2-emissions
(kg CO2-eq)
for scope 3 use ]],"")</f>
        <v>7.0233644365340867E-2</v>
      </c>
      <c r="N3744" s="436" t="s">
        <v>436</v>
      </c>
      <c r="O3744" s="259">
        <v>1</v>
      </c>
      <c r="P3744" s="259" t="s">
        <v>5319</v>
      </c>
      <c r="Q3744" s="259" t="s">
        <v>5318</v>
      </c>
    </row>
    <row r="3745" spans="1:17" ht="21.75" customHeight="1">
      <c r="A3745" s="301" t="s">
        <v>5318</v>
      </c>
      <c r="B3745" s="301" t="s">
        <v>5133</v>
      </c>
      <c r="C3745" s="316" t="s">
        <v>9779</v>
      </c>
      <c r="D3745" s="465" t="s">
        <v>3646</v>
      </c>
      <c r="E3745" s="465" t="s">
        <v>6091</v>
      </c>
      <c r="F3745" s="469" t="str">
        <f t="shared" si="116"/>
        <v>other</v>
      </c>
      <c r="G3745" s="260">
        <v>0</v>
      </c>
      <c r="H3745" s="260">
        <v>160077554.04023999</v>
      </c>
      <c r="I3745" s="260">
        <v>26840011.311360002</v>
      </c>
      <c r="J3745" s="260">
        <v>330662030.893538</v>
      </c>
      <c r="K3745" s="260">
        <v>517579597.17547899</v>
      </c>
      <c r="L3745" s="301" t="str">
        <f t="shared" si="117"/>
        <v/>
      </c>
      <c r="M3745" s="459">
        <f>IFERROR((Tableau1[[#This Row],[Scope 1
(kg CO2-eq)]]+Tableau1[[#This Row],[Scope 2 energy
(kg CO2-eq)]]+Tableau1[[#This Row],[Scope 2 Infrastructure
(kg CO2-eq)]])/Tableau1[[#This Row],[Total CO2-emissions
(kg CO2-eq)
for scope 3 use ]],"")</f>
        <v>0.36113781604151579</v>
      </c>
      <c r="N3745" s="436" t="s">
        <v>3646</v>
      </c>
      <c r="O3745" s="259">
        <v>1</v>
      </c>
      <c r="P3745" s="259" t="s">
        <v>5318</v>
      </c>
      <c r="Q3745" s="260" t="s">
        <v>5133</v>
      </c>
    </row>
    <row r="3746" spans="1:17" ht="21.75" customHeight="1">
      <c r="A3746" s="301" t="s">
        <v>5319</v>
      </c>
      <c r="B3746" s="301" t="s">
        <v>5318</v>
      </c>
      <c r="C3746" s="316" t="s">
        <v>9780</v>
      </c>
      <c r="D3746" s="465" t="s">
        <v>436</v>
      </c>
      <c r="E3746" s="465" t="s">
        <v>6101</v>
      </c>
      <c r="F3746" s="469" t="str">
        <f t="shared" si="116"/>
        <v>other</v>
      </c>
      <c r="G3746" s="260">
        <v>9.4150723499999995E-3</v>
      </c>
      <c r="H3746" s="260">
        <v>8.3162651827104004E-4</v>
      </c>
      <c r="I3746" s="260">
        <v>1.04965520256E-6</v>
      </c>
      <c r="J3746" s="260">
        <v>2.0639905838198101E-2</v>
      </c>
      <c r="K3746" s="260">
        <v>3.0887654360895099E-2</v>
      </c>
      <c r="L3746" s="301">
        <f t="shared" si="117"/>
        <v>0.11119555569922236</v>
      </c>
      <c r="M3746" s="459">
        <f>IFERROR((Tableau1[[#This Row],[Scope 1
(kg CO2-eq)]]+Tableau1[[#This Row],[Scope 2 energy
(kg CO2-eq)]]+Tableau1[[#This Row],[Scope 2 Infrastructure
(kg CO2-eq)]])/Tableau1[[#This Row],[Total CO2-emissions
(kg CO2-eq)
for scope 3 use ]],"")</f>
        <v>0.33177490280542721</v>
      </c>
      <c r="N3746" s="436" t="s">
        <v>436</v>
      </c>
      <c r="O3746" s="259">
        <v>1</v>
      </c>
      <c r="P3746" s="259" t="s">
        <v>5319</v>
      </c>
      <c r="Q3746" s="259" t="s">
        <v>5318</v>
      </c>
    </row>
    <row r="3747" spans="1:17" ht="21.75" customHeight="1">
      <c r="A3747" s="301" t="s">
        <v>5319</v>
      </c>
      <c r="B3747" s="301" t="s">
        <v>5318</v>
      </c>
      <c r="C3747" s="316" t="s">
        <v>9781</v>
      </c>
      <c r="D3747" s="465" t="s">
        <v>436</v>
      </c>
      <c r="E3747" s="465" t="s">
        <v>6091</v>
      </c>
      <c r="F3747" s="469" t="str">
        <f t="shared" si="116"/>
        <v>other</v>
      </c>
      <c r="G3747" s="260">
        <v>3.1079253000000002E-3</v>
      </c>
      <c r="H3747" s="260">
        <v>8.2481312171087996E-4</v>
      </c>
      <c r="I3747" s="260">
        <v>1.0410555283200001E-6</v>
      </c>
      <c r="J3747" s="260">
        <v>2.0639905838198098E-2</v>
      </c>
      <c r="K3747" s="260">
        <v>2.4573685323376001E-2</v>
      </c>
      <c r="L3747" s="301">
        <f t="shared" si="117"/>
        <v>8.8465267164153608E-2</v>
      </c>
      <c r="M3747" s="459">
        <f>IFERROR((Tableau1[[#This Row],[Scope 1
(kg CO2-eq)]]+Tableau1[[#This Row],[Scope 2 energy
(kg CO2-eq)]]+Tableau1[[#This Row],[Scope 2 Infrastructure
(kg CO2-eq)]])/Tableau1[[#This Row],[Total CO2-emissions
(kg CO2-eq)
for scope 3 use ]],"")</f>
        <v>0.16008097383330402</v>
      </c>
      <c r="N3747" s="436" t="s">
        <v>436</v>
      </c>
      <c r="O3747" s="259">
        <v>1</v>
      </c>
      <c r="P3747" s="259" t="s">
        <v>5319</v>
      </c>
      <c r="Q3747" s="260" t="s">
        <v>5318</v>
      </c>
    </row>
    <row r="3748" spans="1:17" ht="21.75" customHeight="1">
      <c r="A3748" s="301" t="s">
        <v>5180</v>
      </c>
      <c r="B3748" s="301" t="s">
        <v>5181</v>
      </c>
      <c r="C3748" s="316" t="s">
        <v>9782</v>
      </c>
      <c r="D3748" s="465" t="s">
        <v>436</v>
      </c>
      <c r="E3748" s="465" t="s">
        <v>6091</v>
      </c>
      <c r="F3748" s="469" t="str">
        <f t="shared" si="116"/>
        <v>other</v>
      </c>
      <c r="G3748" s="260">
        <v>0.10057953443259</v>
      </c>
      <c r="H3748" s="260">
        <v>3.81549854510184E-3</v>
      </c>
      <c r="I3748" s="260">
        <v>2.0019307468477202E-2</v>
      </c>
      <c r="J3748" s="260">
        <v>1.2063076924929972E-3</v>
      </c>
      <c r="K3748" s="260">
        <v>0.12562064845399401</v>
      </c>
      <c r="L3748" s="301">
        <f t="shared" si="117"/>
        <v>0.45223433443437844</v>
      </c>
      <c r="M3748" s="459">
        <f>IFERROR((Tableau1[[#This Row],[Scope 1
(kg CO2-eq)]]+Tableau1[[#This Row],[Scope 2 energy
(kg CO2-eq)]]+Tableau1[[#This Row],[Scope 2 Infrastructure
(kg CO2-eq)]])/Tableau1[[#This Row],[Total CO2-emissions
(kg CO2-eq)
for scope 3 use ]],"")</f>
        <v>0.99039721556391458</v>
      </c>
      <c r="N3748" s="436" t="s">
        <v>436</v>
      </c>
      <c r="O3748" s="259">
        <v>1.0309999999999999</v>
      </c>
      <c r="P3748" s="259" t="s">
        <v>5180</v>
      </c>
      <c r="Q3748" s="260" t="s">
        <v>5181</v>
      </c>
    </row>
    <row r="3749" spans="1:17" ht="21.75" customHeight="1">
      <c r="A3749" s="301" t="s">
        <v>4136</v>
      </c>
      <c r="B3749" s="301" t="s">
        <v>5182</v>
      </c>
      <c r="C3749" s="316" t="s">
        <v>9783</v>
      </c>
      <c r="D3749" s="465" t="s">
        <v>436</v>
      </c>
      <c r="E3749" s="465" t="s">
        <v>6091</v>
      </c>
      <c r="F3749" s="469" t="str">
        <f t="shared" si="116"/>
        <v>other</v>
      </c>
      <c r="G3749" s="260">
        <v>0.1036975</v>
      </c>
      <c r="H3749" s="260">
        <v>3.9337790000000001E-3</v>
      </c>
      <c r="I3749" s="260">
        <v>2.0639906E-2</v>
      </c>
      <c r="J3749" s="260">
        <v>1.7193214176040028E-3</v>
      </c>
      <c r="K3749" s="260">
        <v>0.12999050673094301</v>
      </c>
      <c r="L3749" s="301">
        <f t="shared" si="117"/>
        <v>0.46796582423139482</v>
      </c>
      <c r="M3749" s="459">
        <f>IFERROR((Tableau1[[#This Row],[Scope 1
(kg CO2-eq)]]+Tableau1[[#This Row],[Scope 2 energy
(kg CO2-eq)]]+Tableau1[[#This Row],[Scope 2 Infrastructure
(kg CO2-eq)]])/Tableau1[[#This Row],[Total CO2-emissions
(kg CO2-eq)
for scope 3 use ]],"")</f>
        <v>0.98677348235512552</v>
      </c>
      <c r="N3749" s="436" t="s">
        <v>436</v>
      </c>
      <c r="O3749" s="259">
        <v>1</v>
      </c>
      <c r="P3749" s="259" t="s">
        <v>4136</v>
      </c>
      <c r="Q3749" s="259" t="s">
        <v>5182</v>
      </c>
    </row>
    <row r="3750" spans="1:17" ht="21.75" customHeight="1">
      <c r="A3750" s="301" t="s">
        <v>4136</v>
      </c>
      <c r="B3750" s="301" t="s">
        <v>5320</v>
      </c>
      <c r="C3750" s="316" t="s">
        <v>9784</v>
      </c>
      <c r="D3750" s="465" t="s">
        <v>3730</v>
      </c>
      <c r="E3750" s="465" t="s">
        <v>6091</v>
      </c>
      <c r="F3750" s="469" t="str">
        <f t="shared" si="116"/>
        <v>other</v>
      </c>
      <c r="G3750" s="260">
        <v>0</v>
      </c>
      <c r="H3750" s="260">
        <v>4.8036896611199998E-3</v>
      </c>
      <c r="I3750" s="260">
        <v>6.0630796799999996E-6</v>
      </c>
      <c r="J3750" s="260">
        <v>0.41697095035040499</v>
      </c>
      <c r="K3750" s="260">
        <v>0.42178070311108601</v>
      </c>
      <c r="L3750" s="301" t="str">
        <f t="shared" si="117"/>
        <v/>
      </c>
      <c r="M3750" s="459">
        <f>IFERROR((Tableau1[[#This Row],[Scope 1
(kg CO2-eq)]]+Tableau1[[#This Row],[Scope 2 energy
(kg CO2-eq)]]+Tableau1[[#This Row],[Scope 2 Infrastructure
(kg CO2-eq)]])/Tableau1[[#This Row],[Total CO2-emissions
(kg CO2-eq)
for scope 3 use ]],"")</f>
        <v>1.1403444266944656E-2</v>
      </c>
      <c r="N3750" s="436" t="s">
        <v>3730</v>
      </c>
      <c r="O3750" s="259">
        <v>1</v>
      </c>
      <c r="P3750" s="259" t="s">
        <v>4136</v>
      </c>
      <c r="Q3750" s="259" t="s">
        <v>5320</v>
      </c>
    </row>
    <row r="3751" spans="1:17" ht="21.75" customHeight="1">
      <c r="A3751" s="301" t="s">
        <v>5232</v>
      </c>
      <c r="B3751" s="301" t="s">
        <v>5133</v>
      </c>
      <c r="C3751" s="316" t="s">
        <v>9785</v>
      </c>
      <c r="D3751" s="465" t="s">
        <v>3646</v>
      </c>
      <c r="E3751" s="465" t="s">
        <v>6017</v>
      </c>
      <c r="F3751" s="469" t="str">
        <f t="shared" si="116"/>
        <v>other</v>
      </c>
      <c r="G3751" s="260">
        <v>0</v>
      </c>
      <c r="H3751" s="260">
        <v>54718808.369999997</v>
      </c>
      <c r="I3751" s="260">
        <v>8266472.2079999996</v>
      </c>
      <c r="J3751" s="260">
        <v>103035298.53901599</v>
      </c>
      <c r="K3751" s="260">
        <v>166020579.26525399</v>
      </c>
      <c r="L3751" s="301" t="str">
        <f t="shared" si="117"/>
        <v/>
      </c>
      <c r="M3751" s="459">
        <f>IFERROR((Tableau1[[#This Row],[Scope 1
(kg CO2-eq)]]+Tableau1[[#This Row],[Scope 2 energy
(kg CO2-eq)]]+Tableau1[[#This Row],[Scope 2 Infrastructure
(kg CO2-eq)]])/Tableau1[[#This Row],[Total CO2-emissions
(kg CO2-eq)
for scope 3 use ]],"")</f>
        <v>0.37938236847955642</v>
      </c>
      <c r="N3751" s="436" t="s">
        <v>3646</v>
      </c>
      <c r="O3751" s="259">
        <v>1</v>
      </c>
      <c r="P3751" s="259" t="s">
        <v>5232</v>
      </c>
      <c r="Q3751" s="260" t="s">
        <v>5133</v>
      </c>
    </row>
    <row r="3752" spans="1:17" ht="21.75" customHeight="1">
      <c r="A3752" s="301" t="s">
        <v>5232</v>
      </c>
      <c r="B3752" s="301" t="s">
        <v>5133</v>
      </c>
      <c r="C3752" s="316" t="s">
        <v>9786</v>
      </c>
      <c r="D3752" s="465" t="s">
        <v>3646</v>
      </c>
      <c r="E3752" s="465" t="s">
        <v>6091</v>
      </c>
      <c r="F3752" s="469" t="str">
        <f t="shared" si="116"/>
        <v>other</v>
      </c>
      <c r="G3752" s="260">
        <v>0</v>
      </c>
      <c r="H3752" s="260">
        <v>48260662.656000003</v>
      </c>
      <c r="I3752" s="260">
        <v>8266075.8480000002</v>
      </c>
      <c r="J3752" s="260">
        <v>102856675.057538</v>
      </c>
      <c r="K3752" s="260">
        <v>159383413.69438601</v>
      </c>
      <c r="L3752" s="301" t="str">
        <f t="shared" si="117"/>
        <v/>
      </c>
      <c r="M3752" s="459">
        <f>IFERROR((Tableau1[[#This Row],[Scope 1
(kg CO2-eq)]]+Tableau1[[#This Row],[Scope 2 energy
(kg CO2-eq)]]+Tableau1[[#This Row],[Scope 2 Infrastructure
(kg CO2-eq)]])/Tableau1[[#This Row],[Total CO2-emissions
(kg CO2-eq)
for scope 3 use ]],"")</f>
        <v>0.35465885184507784</v>
      </c>
      <c r="N3752" s="436" t="s">
        <v>3646</v>
      </c>
      <c r="O3752" s="259">
        <v>1</v>
      </c>
      <c r="P3752" s="259" t="s">
        <v>5232</v>
      </c>
      <c r="Q3752" s="259" t="s">
        <v>5133</v>
      </c>
    </row>
    <row r="3753" spans="1:17" ht="21.75" customHeight="1">
      <c r="A3753" s="301" t="s">
        <v>5232</v>
      </c>
      <c r="B3753" s="301" t="s">
        <v>5133</v>
      </c>
      <c r="C3753" s="316" t="s">
        <v>9787</v>
      </c>
      <c r="D3753" s="465" t="s">
        <v>3646</v>
      </c>
      <c r="E3753" s="465" t="s">
        <v>6101</v>
      </c>
      <c r="F3753" s="469" t="str">
        <f t="shared" si="116"/>
        <v>other</v>
      </c>
      <c r="G3753" s="260">
        <v>0</v>
      </c>
      <c r="H3753" s="260">
        <v>4486903.5434400002</v>
      </c>
      <c r="I3753" s="260">
        <v>772899.22655999998</v>
      </c>
      <c r="J3753" s="260">
        <v>27785889.393350098</v>
      </c>
      <c r="K3753" s="260">
        <v>33045692.175780199</v>
      </c>
      <c r="L3753" s="301" t="str">
        <f t="shared" si="117"/>
        <v/>
      </c>
      <c r="M3753" s="459">
        <f>IFERROR((Tableau1[[#This Row],[Scope 1
(kg CO2-eq)]]+Tableau1[[#This Row],[Scope 2 energy
(kg CO2-eq)]]+Tableau1[[#This Row],[Scope 2 Infrastructure
(kg CO2-eq)]])/Tableau1[[#This Row],[Total CO2-emissions
(kg CO2-eq)
for scope 3 use ]],"")</f>
        <v>0.15916757748699867</v>
      </c>
      <c r="N3753" s="436" t="s">
        <v>3646</v>
      </c>
      <c r="O3753" s="259">
        <v>1</v>
      </c>
      <c r="P3753" s="259" t="s">
        <v>5232</v>
      </c>
      <c r="Q3753" s="259" t="s">
        <v>5133</v>
      </c>
    </row>
    <row r="3754" spans="1:17" ht="21.75" customHeight="1">
      <c r="A3754" s="301" t="s">
        <v>5232</v>
      </c>
      <c r="B3754" s="301" t="s">
        <v>5133</v>
      </c>
      <c r="C3754" s="316" t="s">
        <v>9788</v>
      </c>
      <c r="D3754" s="465" t="s">
        <v>3646</v>
      </c>
      <c r="E3754" s="465" t="s">
        <v>6101</v>
      </c>
      <c r="F3754" s="469" t="str">
        <f t="shared" si="116"/>
        <v>other</v>
      </c>
      <c r="G3754" s="260">
        <v>0</v>
      </c>
      <c r="H3754" s="260">
        <v>16917795.615600001</v>
      </c>
      <c r="I3754" s="260">
        <v>2898488.1024000002</v>
      </c>
      <c r="J3754" s="260">
        <v>102945882.549603</v>
      </c>
      <c r="K3754" s="260">
        <v>122762166.31417</v>
      </c>
      <c r="L3754" s="301" t="str">
        <f t="shared" si="117"/>
        <v/>
      </c>
      <c r="M3754" s="459">
        <f>IFERROR((Tableau1[[#This Row],[Scope 1
(kg CO2-eq)]]+Tableau1[[#This Row],[Scope 2 energy
(kg CO2-eq)]]+Tableau1[[#This Row],[Scope 2 Infrastructure
(kg CO2-eq)]])/Tableau1[[#This Row],[Total CO2-emissions
(kg CO2-eq)
for scope 3 use ]],"")</f>
        <v>0.16142012081545257</v>
      </c>
      <c r="N3754" s="436" t="s">
        <v>3646</v>
      </c>
      <c r="O3754" s="259">
        <v>1</v>
      </c>
      <c r="P3754" s="259" t="s">
        <v>5232</v>
      </c>
      <c r="Q3754" s="259" t="s">
        <v>5133</v>
      </c>
    </row>
    <row r="3755" spans="1:17" ht="21.75" customHeight="1">
      <c r="A3755" s="301" t="s">
        <v>5320</v>
      </c>
      <c r="B3755" s="301" t="s">
        <v>5321</v>
      </c>
      <c r="C3755" s="316" t="s">
        <v>9789</v>
      </c>
      <c r="D3755" s="465" t="s">
        <v>3730</v>
      </c>
      <c r="E3755" s="465" t="s">
        <v>6044</v>
      </c>
      <c r="F3755" s="469" t="str">
        <f t="shared" si="116"/>
        <v>other</v>
      </c>
      <c r="G3755" s="260">
        <v>0</v>
      </c>
      <c r="H3755" s="260">
        <v>3.5292413836799999E-3</v>
      </c>
      <c r="I3755" s="260">
        <v>4.4545075199999996E-6</v>
      </c>
      <c r="J3755" s="260">
        <v>0.42218898988229903</v>
      </c>
      <c r="K3755" s="260">
        <v>0.42572268601970997</v>
      </c>
      <c r="L3755" s="301" t="str">
        <f t="shared" si="117"/>
        <v/>
      </c>
      <c r="M3755" s="459">
        <f>IFERROR((Tableau1[[#This Row],[Scope 1
(kg CO2-eq)]]+Tableau1[[#This Row],[Scope 2 energy
(kg CO2-eq)]]+Tableau1[[#This Row],[Scope 2 Infrastructure
(kg CO2-eq)]])/Tableau1[[#This Row],[Total CO2-emissions
(kg CO2-eq)
for scope 3 use ]],"")</f>
        <v>8.3004641454235261E-3</v>
      </c>
      <c r="N3755" s="436" t="s">
        <v>3730</v>
      </c>
      <c r="O3755" s="259">
        <v>1</v>
      </c>
      <c r="P3755" s="259" t="s">
        <v>5320</v>
      </c>
      <c r="Q3755" s="259" t="s">
        <v>5321</v>
      </c>
    </row>
    <row r="3756" spans="1:17" ht="21.75" customHeight="1">
      <c r="A3756" s="301" t="s">
        <v>5320</v>
      </c>
      <c r="B3756" s="301" t="s">
        <v>5321</v>
      </c>
      <c r="C3756" s="316" t="s">
        <v>9790</v>
      </c>
      <c r="D3756" s="465" t="s">
        <v>3730</v>
      </c>
      <c r="E3756" s="465" t="s">
        <v>117</v>
      </c>
      <c r="F3756" s="469" t="str">
        <f t="shared" si="116"/>
        <v>other</v>
      </c>
      <c r="G3756" s="260">
        <v>0</v>
      </c>
      <c r="H3756" s="260">
        <v>6.8624138016000003E-3</v>
      </c>
      <c r="I3756" s="260">
        <v>8.6615423999999996E-6</v>
      </c>
      <c r="J3756" s="260">
        <v>0.44059600135011201</v>
      </c>
      <c r="K3756" s="260">
        <v>0.447467076942206</v>
      </c>
      <c r="L3756" s="301" t="str">
        <f t="shared" si="117"/>
        <v/>
      </c>
      <c r="M3756" s="459">
        <f>IFERROR((Tableau1[[#This Row],[Scope 1
(kg CO2-eq)]]+Tableau1[[#This Row],[Scope 2 energy
(kg CO2-eq)]]+Tableau1[[#This Row],[Scope 2 Infrastructure
(kg CO2-eq)]])/Tableau1[[#This Row],[Total CO2-emissions
(kg CO2-eq)
for scope 3 use ]],"")</f>
        <v>1.535548803043549E-2</v>
      </c>
      <c r="N3756" s="436" t="s">
        <v>3730</v>
      </c>
      <c r="O3756" s="259">
        <v>1</v>
      </c>
      <c r="P3756" s="259" t="s">
        <v>5320</v>
      </c>
      <c r="Q3756" s="260" t="s">
        <v>5321</v>
      </c>
    </row>
    <row r="3757" spans="1:17" ht="21.75" customHeight="1">
      <c r="A3757" s="301" t="s">
        <v>5320</v>
      </c>
      <c r="B3757" s="301" t="s">
        <v>5321</v>
      </c>
      <c r="C3757" s="316" t="s">
        <v>9791</v>
      </c>
      <c r="D3757" s="465" t="s">
        <v>3730</v>
      </c>
      <c r="E3757" s="465" t="s">
        <v>6017</v>
      </c>
      <c r="F3757" s="469" t="str">
        <f t="shared" si="116"/>
        <v>other</v>
      </c>
      <c r="G3757" s="260">
        <v>0</v>
      </c>
      <c r="H3757" s="260">
        <v>1.5652162854E-2</v>
      </c>
      <c r="I3757" s="260">
        <v>1.0966795199999999E-5</v>
      </c>
      <c r="J3757" s="260">
        <v>0.27758765226847898</v>
      </c>
      <c r="K3757" s="260">
        <v>0.29325081572318101</v>
      </c>
      <c r="L3757" s="301" t="str">
        <f t="shared" si="117"/>
        <v/>
      </c>
      <c r="M3757" s="459">
        <f>IFERROR((Tableau1[[#This Row],[Scope 1
(kg CO2-eq)]]+Tableau1[[#This Row],[Scope 2 energy
(kg CO2-eq)]]+Tableau1[[#This Row],[Scope 2 Infrastructure
(kg CO2-eq)]])/Tableau1[[#This Row],[Total CO2-emissions
(kg CO2-eq)
for scope 3 use ]],"")</f>
        <v>5.3412058242952927E-2</v>
      </c>
      <c r="N3757" s="436" t="s">
        <v>3730</v>
      </c>
      <c r="O3757" s="259">
        <v>1</v>
      </c>
      <c r="P3757" s="259" t="s">
        <v>5320</v>
      </c>
      <c r="Q3757" s="260" t="s">
        <v>5321</v>
      </c>
    </row>
    <row r="3758" spans="1:17" ht="21.75" customHeight="1">
      <c r="A3758" s="301" t="s">
        <v>5320</v>
      </c>
      <c r="B3758" s="301" t="s">
        <v>5321</v>
      </c>
      <c r="C3758" s="316" t="s">
        <v>9792</v>
      </c>
      <c r="D3758" s="465" t="s">
        <v>3730</v>
      </c>
      <c r="E3758" s="465" t="s">
        <v>6045</v>
      </c>
      <c r="F3758" s="469" t="str">
        <f t="shared" si="116"/>
        <v>other</v>
      </c>
      <c r="G3758" s="260">
        <v>0</v>
      </c>
      <c r="H3758" s="260">
        <v>3.5292413836799999E-3</v>
      </c>
      <c r="I3758" s="260">
        <v>4.4545075199999996E-6</v>
      </c>
      <c r="J3758" s="260">
        <v>0.41580639215419402</v>
      </c>
      <c r="K3758" s="260">
        <v>0.41934008862703898</v>
      </c>
      <c r="L3758" s="301" t="str">
        <f t="shared" si="117"/>
        <v/>
      </c>
      <c r="M3758" s="459">
        <f>IFERROR((Tableau1[[#This Row],[Scope 1
(kg CO2-eq)]]+Tableau1[[#This Row],[Scope 2 energy
(kg CO2-eq)]]+Tableau1[[#This Row],[Scope 2 Infrastructure
(kg CO2-eq)]])/Tableau1[[#This Row],[Total CO2-emissions
(kg CO2-eq)
for scope 3 use ]],"")</f>
        <v>8.4268019849227174E-3</v>
      </c>
      <c r="N3758" s="436" t="s">
        <v>3730</v>
      </c>
      <c r="O3758" s="259">
        <v>1</v>
      </c>
      <c r="P3758" s="259" t="s">
        <v>5320</v>
      </c>
      <c r="Q3758" s="260" t="s">
        <v>5321</v>
      </c>
    </row>
    <row r="3759" spans="1:17" ht="21.75" customHeight="1">
      <c r="A3759" s="301" t="s">
        <v>5320</v>
      </c>
      <c r="B3759" s="301" t="s">
        <v>5321</v>
      </c>
      <c r="C3759" s="316" t="s">
        <v>9793</v>
      </c>
      <c r="D3759" s="465" t="s">
        <v>3730</v>
      </c>
      <c r="E3759" s="465" t="s">
        <v>6016</v>
      </c>
      <c r="F3759" s="469" t="str">
        <f t="shared" si="116"/>
        <v>other</v>
      </c>
      <c r="G3759" s="260">
        <v>0</v>
      </c>
      <c r="H3759" s="260">
        <v>4.3184189708640004E-3</v>
      </c>
      <c r="I3759" s="260">
        <v>5.4505848960000002E-6</v>
      </c>
      <c r="J3759" s="260">
        <v>0.41759482983920299</v>
      </c>
      <c r="K3759" s="260">
        <v>0.42191869995916897</v>
      </c>
      <c r="L3759" s="301" t="str">
        <f t="shared" si="117"/>
        <v/>
      </c>
      <c r="M3759" s="459">
        <f>IFERROR((Tableau1[[#This Row],[Scope 1
(kg CO2-eq)]]+Tableau1[[#This Row],[Scope 2 energy
(kg CO2-eq)]]+Tableau1[[#This Row],[Scope 2 Infrastructure
(kg CO2-eq)]])/Tableau1[[#This Row],[Total CO2-emissions
(kg CO2-eq)
for scope 3 use ]],"")</f>
        <v>1.0248110728864213E-2</v>
      </c>
      <c r="N3759" s="436" t="s">
        <v>3730</v>
      </c>
      <c r="O3759" s="259">
        <v>1</v>
      </c>
      <c r="P3759" s="259" t="s">
        <v>5320</v>
      </c>
      <c r="Q3759" s="260" t="s">
        <v>5321</v>
      </c>
    </row>
    <row r="3760" spans="1:17" ht="21.75" customHeight="1">
      <c r="A3760" s="301" t="s">
        <v>5320</v>
      </c>
      <c r="B3760" s="301" t="s">
        <v>5321</v>
      </c>
      <c r="C3760" s="316" t="s">
        <v>9794</v>
      </c>
      <c r="D3760" s="465" t="s">
        <v>3730</v>
      </c>
      <c r="E3760" s="465" t="s">
        <v>6018</v>
      </c>
      <c r="F3760" s="469" t="str">
        <f t="shared" si="116"/>
        <v>other</v>
      </c>
      <c r="G3760" s="260">
        <v>0</v>
      </c>
      <c r="H3760" s="260">
        <v>5.6369827655999996E-3</v>
      </c>
      <c r="I3760" s="260">
        <v>7.1148383999999996E-6</v>
      </c>
      <c r="J3760" s="260">
        <v>0.43729280279115601</v>
      </c>
      <c r="K3760" s="260">
        <v>0.44293690072880698</v>
      </c>
      <c r="L3760" s="301" t="str">
        <f t="shared" si="117"/>
        <v/>
      </c>
      <c r="M3760" s="459">
        <f>IFERROR((Tableau1[[#This Row],[Scope 1
(kg CO2-eq)]]+Tableau1[[#This Row],[Scope 2 energy
(kg CO2-eq)]]+Tableau1[[#This Row],[Scope 2 Infrastructure
(kg CO2-eq)]])/Tableau1[[#This Row],[Total CO2-emissions
(kg CO2-eq)
for scope 3 use ]],"")</f>
        <v>1.2742441631557948E-2</v>
      </c>
      <c r="N3760" s="436" t="s">
        <v>3730</v>
      </c>
      <c r="O3760" s="259">
        <v>1</v>
      </c>
      <c r="P3760" s="259" t="s">
        <v>5320</v>
      </c>
      <c r="Q3760" s="260" t="s">
        <v>5321</v>
      </c>
    </row>
    <row r="3761" spans="1:17" ht="21.75" customHeight="1">
      <c r="A3761" s="301" t="s">
        <v>5320</v>
      </c>
      <c r="B3761" s="301" t="s">
        <v>5321</v>
      </c>
      <c r="C3761" s="316" t="s">
        <v>9795</v>
      </c>
      <c r="D3761" s="465" t="s">
        <v>3730</v>
      </c>
      <c r="E3761" s="465" t="s">
        <v>119</v>
      </c>
      <c r="F3761" s="469" t="str">
        <f t="shared" si="116"/>
        <v>other</v>
      </c>
      <c r="G3761" s="260">
        <v>0</v>
      </c>
      <c r="H3761" s="260">
        <v>6.9114310430400004E-3</v>
      </c>
      <c r="I3761" s="260">
        <v>8.7234105599999995E-6</v>
      </c>
      <c r="J3761" s="260">
        <v>0.38194067532360598</v>
      </c>
      <c r="K3761" s="260">
        <v>0.38886082890319801</v>
      </c>
      <c r="L3761" s="301" t="str">
        <f t="shared" si="117"/>
        <v/>
      </c>
      <c r="M3761" s="459">
        <f>IFERROR((Tableau1[[#This Row],[Scope 1
(kg CO2-eq)]]+Tableau1[[#This Row],[Scope 2 energy
(kg CO2-eq)]]+Tableau1[[#This Row],[Scope 2 Infrastructure
(kg CO2-eq)]])/Tableau1[[#This Row],[Total CO2-emissions
(kg CO2-eq)
for scope 3 use ]],"")</f>
        <v>1.7795966935313726E-2</v>
      </c>
      <c r="N3761" s="436" t="s">
        <v>3730</v>
      </c>
      <c r="O3761" s="259">
        <v>1</v>
      </c>
      <c r="P3761" s="259" t="s">
        <v>5320</v>
      </c>
      <c r="Q3761" s="260" t="s">
        <v>5321</v>
      </c>
    </row>
    <row r="3762" spans="1:17" ht="21.75" customHeight="1">
      <c r="A3762" s="301" t="s">
        <v>5320</v>
      </c>
      <c r="B3762" s="301" t="s">
        <v>5321</v>
      </c>
      <c r="C3762" s="316" t="s">
        <v>9796</v>
      </c>
      <c r="D3762" s="465" t="s">
        <v>3730</v>
      </c>
      <c r="E3762" s="465" t="s">
        <v>6046</v>
      </c>
      <c r="F3762" s="469" t="str">
        <f t="shared" si="116"/>
        <v>other</v>
      </c>
      <c r="G3762" s="260">
        <v>0</v>
      </c>
      <c r="H3762" s="260">
        <v>3.8821655220479998E-3</v>
      </c>
      <c r="I3762" s="260">
        <v>4.8999582719999999E-6</v>
      </c>
      <c r="J3762" s="260">
        <v>0.40063162921282303</v>
      </c>
      <c r="K3762" s="260">
        <v>0.40451869653496503</v>
      </c>
      <c r="L3762" s="301" t="str">
        <f t="shared" si="117"/>
        <v/>
      </c>
      <c r="M3762" s="459">
        <f>IFERROR((Tableau1[[#This Row],[Scope 1
(kg CO2-eq)]]+Tableau1[[#This Row],[Scope 2 energy
(kg CO2-eq)]]+Tableau1[[#This Row],[Scope 2 Infrastructure
(kg CO2-eq)]])/Tableau1[[#This Row],[Total CO2-emissions
(kg CO2-eq)
for scope 3 use ]],"")</f>
        <v>9.6091120475169847E-3</v>
      </c>
      <c r="N3762" s="436" t="s">
        <v>3730</v>
      </c>
      <c r="O3762" s="259">
        <v>1</v>
      </c>
      <c r="P3762" s="259" t="s">
        <v>5320</v>
      </c>
      <c r="Q3762" s="260" t="s">
        <v>5321</v>
      </c>
    </row>
    <row r="3763" spans="1:17" ht="21.75" customHeight="1">
      <c r="A3763" s="301" t="s">
        <v>5320</v>
      </c>
      <c r="B3763" s="301" t="s">
        <v>5321</v>
      </c>
      <c r="C3763" s="316" t="s">
        <v>9797</v>
      </c>
      <c r="D3763" s="465" t="s">
        <v>3730</v>
      </c>
      <c r="E3763" s="465" t="s">
        <v>6063</v>
      </c>
      <c r="F3763" s="469" t="str">
        <f t="shared" si="116"/>
        <v>other</v>
      </c>
      <c r="G3763" s="260">
        <v>0</v>
      </c>
      <c r="H3763" s="260">
        <v>1.0329602799599999E-2</v>
      </c>
      <c r="I3763" s="260">
        <v>6.3356529599999998E-6</v>
      </c>
      <c r="J3763" s="260">
        <v>0.27837702819025001</v>
      </c>
      <c r="K3763" s="260">
        <v>0.28871297744618202</v>
      </c>
      <c r="L3763" s="301" t="str">
        <f t="shared" si="117"/>
        <v/>
      </c>
      <c r="M3763" s="459">
        <f>IFERROR((Tableau1[[#This Row],[Scope 1
(kg CO2-eq)]]+Tableau1[[#This Row],[Scope 2 energy
(kg CO2-eq)]]+Tableau1[[#This Row],[Scope 2 Infrastructure
(kg CO2-eq)]])/Tableau1[[#This Row],[Total CO2-emissions
(kg CO2-eq)
for scope 3 use ]],"")</f>
        <v>3.5800048006109066E-2</v>
      </c>
      <c r="N3763" s="436" t="s">
        <v>3730</v>
      </c>
      <c r="O3763" s="259">
        <v>1</v>
      </c>
      <c r="P3763" s="259" t="s">
        <v>5320</v>
      </c>
      <c r="Q3763" s="260" t="s">
        <v>5321</v>
      </c>
    </row>
    <row r="3764" spans="1:17" ht="21.75" customHeight="1">
      <c r="A3764" s="301" t="s">
        <v>5320</v>
      </c>
      <c r="B3764" s="301" t="s">
        <v>5321</v>
      </c>
      <c r="C3764" s="316" t="s">
        <v>9798</v>
      </c>
      <c r="D3764" s="465" t="s">
        <v>3730</v>
      </c>
      <c r="E3764" s="465" t="s">
        <v>6047</v>
      </c>
      <c r="F3764" s="469" t="str">
        <f t="shared" si="116"/>
        <v>other</v>
      </c>
      <c r="G3764" s="260">
        <v>0</v>
      </c>
      <c r="H3764" s="260">
        <v>6.9114310430400004E-3</v>
      </c>
      <c r="I3764" s="260">
        <v>8.7234105599999995E-6</v>
      </c>
      <c r="J3764" s="260">
        <v>0.34837824475253298</v>
      </c>
      <c r="K3764" s="260">
        <v>0.355298399210764</v>
      </c>
      <c r="L3764" s="301" t="str">
        <f t="shared" si="117"/>
        <v/>
      </c>
      <c r="M3764" s="459">
        <f>IFERROR((Tableau1[[#This Row],[Scope 1
(kg CO2-eq)]]+Tableau1[[#This Row],[Scope 2 energy
(kg CO2-eq)]]+Tableau1[[#This Row],[Scope 2 Infrastructure
(kg CO2-eq)]])/Tableau1[[#This Row],[Total CO2-emissions
(kg CO2-eq)
for scope 3 use ]],"")</f>
        <v>1.9477021199566243E-2</v>
      </c>
      <c r="N3764" s="436" t="s">
        <v>3730</v>
      </c>
      <c r="O3764" s="259">
        <v>1</v>
      </c>
      <c r="P3764" s="259" t="s">
        <v>5320</v>
      </c>
      <c r="Q3764" s="260" t="s">
        <v>5321</v>
      </c>
    </row>
    <row r="3765" spans="1:17" ht="21.75" customHeight="1">
      <c r="A3765" s="301" t="s">
        <v>5320</v>
      </c>
      <c r="B3765" s="301" t="s">
        <v>5321</v>
      </c>
      <c r="C3765" s="316" t="s">
        <v>9799</v>
      </c>
      <c r="D3765" s="465" t="s">
        <v>3730</v>
      </c>
      <c r="E3765" s="465" t="s">
        <v>6029</v>
      </c>
      <c r="F3765" s="469" t="str">
        <f t="shared" si="116"/>
        <v>other</v>
      </c>
      <c r="G3765" s="260">
        <v>0</v>
      </c>
      <c r="H3765" s="260">
        <v>6.7643793187200001E-3</v>
      </c>
      <c r="I3765" s="260">
        <v>8.5378060799999998E-6</v>
      </c>
      <c r="J3765" s="260">
        <v>0.40148461532656599</v>
      </c>
      <c r="K3765" s="260">
        <v>0.40825753182154501</v>
      </c>
      <c r="L3765" s="301" t="str">
        <f t="shared" si="117"/>
        <v/>
      </c>
      <c r="M3765" s="459">
        <f>IFERROR((Tableau1[[#This Row],[Scope 1
(kg CO2-eq)]]+Tableau1[[#This Row],[Scope 2 energy
(kg CO2-eq)]]+Tableau1[[#This Row],[Scope 2 Infrastructure
(kg CO2-eq)]])/Tableau1[[#This Row],[Total CO2-emissions
(kg CO2-eq)
for scope 3 use ]],"")</f>
        <v>1.6589815488720818E-2</v>
      </c>
      <c r="N3765" s="436" t="s">
        <v>3730</v>
      </c>
      <c r="O3765" s="259">
        <v>1</v>
      </c>
      <c r="P3765" s="259" t="s">
        <v>5320</v>
      </c>
      <c r="Q3765" s="260" t="s">
        <v>5321</v>
      </c>
    </row>
    <row r="3766" spans="1:17" ht="21.75" customHeight="1">
      <c r="A3766" s="301" t="s">
        <v>5320</v>
      </c>
      <c r="B3766" s="301" t="s">
        <v>5321</v>
      </c>
      <c r="C3766" s="316" t="s">
        <v>9800</v>
      </c>
      <c r="D3766" s="465" t="s">
        <v>3730</v>
      </c>
      <c r="E3766" s="465" t="s">
        <v>6048</v>
      </c>
      <c r="F3766" s="469" t="str">
        <f t="shared" si="116"/>
        <v>other</v>
      </c>
      <c r="G3766" s="260">
        <v>0</v>
      </c>
      <c r="H3766" s="260">
        <v>3.5292413836799999E-3</v>
      </c>
      <c r="I3766" s="260">
        <v>4.4545075199999996E-6</v>
      </c>
      <c r="J3766" s="260">
        <v>0.41480044515659098</v>
      </c>
      <c r="K3766" s="260">
        <v>0.41833414171785499</v>
      </c>
      <c r="L3766" s="301" t="str">
        <f t="shared" si="117"/>
        <v/>
      </c>
      <c r="M3766" s="459">
        <f>IFERROR((Tableau1[[#This Row],[Scope 1
(kg CO2-eq)]]+Tableau1[[#This Row],[Scope 2 energy
(kg CO2-eq)]]+Tableau1[[#This Row],[Scope 2 Infrastructure
(kg CO2-eq)]])/Tableau1[[#This Row],[Total CO2-emissions
(kg CO2-eq)
for scope 3 use ]],"")</f>
        <v>8.4470654885808894E-3</v>
      </c>
      <c r="N3766" s="436" t="s">
        <v>3730</v>
      </c>
      <c r="O3766" s="259">
        <v>1</v>
      </c>
      <c r="P3766" s="259" t="s">
        <v>5320</v>
      </c>
      <c r="Q3766" s="260" t="s">
        <v>5321</v>
      </c>
    </row>
    <row r="3767" spans="1:17" ht="21.75" customHeight="1">
      <c r="A3767" s="301" t="s">
        <v>5320</v>
      </c>
      <c r="B3767" s="301" t="s">
        <v>5321</v>
      </c>
      <c r="C3767" s="316" t="s">
        <v>9801</v>
      </c>
      <c r="D3767" s="465" t="s">
        <v>3730</v>
      </c>
      <c r="E3767" s="465" t="s">
        <v>6030</v>
      </c>
      <c r="F3767" s="469" t="str">
        <f t="shared" si="116"/>
        <v>other</v>
      </c>
      <c r="G3767" s="260">
        <v>0</v>
      </c>
      <c r="H3767" s="260">
        <v>7.1075000087999999E-3</v>
      </c>
      <c r="I3767" s="260">
        <v>8.9708832000000008E-6</v>
      </c>
      <c r="J3767" s="260">
        <v>0.40537309394311299</v>
      </c>
      <c r="K3767" s="260">
        <v>0.41248956586209001</v>
      </c>
      <c r="L3767" s="301" t="str">
        <f t="shared" si="117"/>
        <v/>
      </c>
      <c r="M3767" s="459">
        <f>IFERROR((Tableau1[[#This Row],[Scope 1
(kg CO2-eq)]]+Tableau1[[#This Row],[Scope 2 energy
(kg CO2-eq)]]+Tableau1[[#This Row],[Scope 2 Infrastructure
(kg CO2-eq)]])/Tableau1[[#This Row],[Total CO2-emissions
(kg CO2-eq)
for scope 3 use ]],"")</f>
        <v>1.7252487046858514E-2</v>
      </c>
      <c r="N3767" s="436" t="s">
        <v>3730</v>
      </c>
      <c r="O3767" s="259">
        <v>1</v>
      </c>
      <c r="P3767" s="259" t="s">
        <v>5320</v>
      </c>
      <c r="Q3767" s="260" t="s">
        <v>5321</v>
      </c>
    </row>
    <row r="3768" spans="1:17" ht="21.75" customHeight="1">
      <c r="A3768" s="301" t="s">
        <v>5320</v>
      </c>
      <c r="B3768" s="301" t="s">
        <v>5321</v>
      </c>
      <c r="C3768" s="316" t="s">
        <v>9802</v>
      </c>
      <c r="D3768" s="465" t="s">
        <v>3730</v>
      </c>
      <c r="E3768" s="465" t="s">
        <v>6049</v>
      </c>
      <c r="F3768" s="469" t="str">
        <f t="shared" si="116"/>
        <v>other</v>
      </c>
      <c r="G3768" s="260">
        <v>0</v>
      </c>
      <c r="H3768" s="260">
        <v>4.5193896607679997E-3</v>
      </c>
      <c r="I3768" s="260">
        <v>5.7042443520000003E-6</v>
      </c>
      <c r="J3768" s="260">
        <v>0.43900515807379298</v>
      </c>
      <c r="K3768" s="260">
        <v>0.44353025168101901</v>
      </c>
      <c r="L3768" s="301" t="str">
        <f t="shared" si="117"/>
        <v/>
      </c>
      <c r="M3768" s="459">
        <f>IFERROR((Tableau1[[#This Row],[Scope 1
(kg CO2-eq)]]+Tableau1[[#This Row],[Scope 2 energy
(kg CO2-eq)]]+Tableau1[[#This Row],[Scope 2 Infrastructure
(kg CO2-eq)]])/Tableau1[[#This Row],[Total CO2-emissions
(kg CO2-eq)
for scope 3 use ]],"")</f>
        <v>1.0202447043847613E-2</v>
      </c>
      <c r="N3768" s="436" t="s">
        <v>3730</v>
      </c>
      <c r="O3768" s="259">
        <v>1</v>
      </c>
      <c r="P3768" s="259" t="s">
        <v>5320</v>
      </c>
      <c r="Q3768" s="260" t="s">
        <v>5321</v>
      </c>
    </row>
    <row r="3769" spans="1:17" ht="21.75" customHeight="1">
      <c r="A3769" s="301" t="s">
        <v>5320</v>
      </c>
      <c r="B3769" s="301" t="s">
        <v>5321</v>
      </c>
      <c r="C3769" s="316" t="s">
        <v>9803</v>
      </c>
      <c r="D3769" s="465" t="s">
        <v>3730</v>
      </c>
      <c r="E3769" s="465" t="s">
        <v>6015</v>
      </c>
      <c r="F3769" s="469" t="str">
        <f t="shared" si="116"/>
        <v>other</v>
      </c>
      <c r="G3769" s="260">
        <v>0</v>
      </c>
      <c r="H3769" s="260">
        <v>5.4280217404800001E-3</v>
      </c>
      <c r="I3769" s="260">
        <v>1.7912223360000001E-5</v>
      </c>
      <c r="J3769" s="260">
        <v>0.16354635948594101</v>
      </c>
      <c r="K3769" s="260">
        <v>0.16899229340621599</v>
      </c>
      <c r="L3769" s="301" t="str">
        <f t="shared" si="117"/>
        <v/>
      </c>
      <c r="M3769" s="459">
        <f>IFERROR((Tableau1[[#This Row],[Scope 1
(kg CO2-eq)]]+Tableau1[[#This Row],[Scope 2 energy
(kg CO2-eq)]]+Tableau1[[#This Row],[Scope 2 Infrastructure
(kg CO2-eq)]])/Tableau1[[#This Row],[Total CO2-emissions
(kg CO2-eq)
for scope 3 use ]],"")</f>
        <v>3.2225930863896329E-2</v>
      </c>
      <c r="N3769" s="436" t="s">
        <v>3730</v>
      </c>
      <c r="O3769" s="259">
        <v>1</v>
      </c>
      <c r="P3769" s="259" t="s">
        <v>5320</v>
      </c>
      <c r="Q3769" s="260" t="s">
        <v>5321</v>
      </c>
    </row>
    <row r="3770" spans="1:17" ht="21.75" customHeight="1">
      <c r="A3770" s="301" t="s">
        <v>5320</v>
      </c>
      <c r="B3770" s="301" t="s">
        <v>5321</v>
      </c>
      <c r="C3770" s="316" t="s">
        <v>9804</v>
      </c>
      <c r="D3770" s="465" t="s">
        <v>3730</v>
      </c>
      <c r="E3770" s="465" t="s">
        <v>6055</v>
      </c>
      <c r="F3770" s="469" t="str">
        <f t="shared" si="116"/>
        <v>other</v>
      </c>
      <c r="G3770" s="260">
        <v>7.0437E-2</v>
      </c>
      <c r="H3770" s="260">
        <v>1.8315583166600001E-2</v>
      </c>
      <c r="I3770" s="260">
        <v>2.3622175388400002E-3</v>
      </c>
      <c r="J3770" s="260">
        <v>8.3683651784167007E-3</v>
      </c>
      <c r="K3770" s="260">
        <v>9.9483167047794294E-2</v>
      </c>
      <c r="L3770" s="301" t="str">
        <f t="shared" si="117"/>
        <v/>
      </c>
      <c r="M3770" s="459">
        <f>IFERROR((Tableau1[[#This Row],[Scope 1
(kg CO2-eq)]]+Tableau1[[#This Row],[Scope 2 energy
(kg CO2-eq)]]+Tableau1[[#This Row],[Scope 2 Infrastructure
(kg CO2-eq)]])/Tableau1[[#This Row],[Total CO2-emissions
(kg CO2-eq)
for scope 3 use ]],"")</f>
        <v>0.91588158488828664</v>
      </c>
      <c r="N3770" s="436" t="s">
        <v>3730</v>
      </c>
      <c r="O3770" s="259">
        <v>1</v>
      </c>
      <c r="P3770" s="259" t="s">
        <v>5320</v>
      </c>
      <c r="Q3770" s="260" t="s">
        <v>5321</v>
      </c>
    </row>
    <row r="3771" spans="1:17" ht="21.75" customHeight="1">
      <c r="A3771" s="301" t="s">
        <v>5320</v>
      </c>
      <c r="B3771" s="301" t="s">
        <v>5321</v>
      </c>
      <c r="C3771" s="316" t="s">
        <v>9805</v>
      </c>
      <c r="D3771" s="465" t="s">
        <v>3730</v>
      </c>
      <c r="E3771" s="465" t="s">
        <v>6017</v>
      </c>
      <c r="F3771" s="469" t="str">
        <f t="shared" si="116"/>
        <v>other</v>
      </c>
      <c r="G3771" s="260">
        <v>0.177588</v>
      </c>
      <c r="H3771" s="260">
        <v>6.3472390073799997E-2</v>
      </c>
      <c r="I3771" s="260">
        <v>8.6499763680000005E-4</v>
      </c>
      <c r="J3771" s="260">
        <v>6.6104014904959929E-3</v>
      </c>
      <c r="K3771" s="260">
        <v>0.24853577646254599</v>
      </c>
      <c r="L3771" s="301" t="str">
        <f t="shared" si="117"/>
        <v/>
      </c>
      <c r="M3771" s="459">
        <f>IFERROR((Tableau1[[#This Row],[Scope 1
(kg CO2-eq)]]+Tableau1[[#This Row],[Scope 2 energy
(kg CO2-eq)]]+Tableau1[[#This Row],[Scope 2 Infrastructure
(kg CO2-eq)]])/Tableau1[[#This Row],[Total CO2-emissions
(kg CO2-eq)
for scope 3 use ]],"")</f>
        <v>0.97340266722951185</v>
      </c>
      <c r="N3771" s="436" t="s">
        <v>3730</v>
      </c>
      <c r="O3771" s="259">
        <v>1</v>
      </c>
      <c r="P3771" s="259" t="s">
        <v>5320</v>
      </c>
      <c r="Q3771" s="259" t="s">
        <v>5321</v>
      </c>
    </row>
    <row r="3772" spans="1:17" ht="34.5" customHeight="1">
      <c r="A3772" s="301" t="s">
        <v>5320</v>
      </c>
      <c r="B3772" s="301" t="s">
        <v>5321</v>
      </c>
      <c r="C3772" s="316" t="s">
        <v>9806</v>
      </c>
      <c r="D3772" s="465" t="s">
        <v>3730</v>
      </c>
      <c r="E3772" s="465" t="s">
        <v>6085</v>
      </c>
      <c r="F3772" s="469" t="str">
        <f t="shared" si="116"/>
        <v>other</v>
      </c>
      <c r="G3772" s="260">
        <v>0.17449500000000001</v>
      </c>
      <c r="H3772" s="260">
        <v>2.2609011544E-2</v>
      </c>
      <c r="I3772" s="260">
        <v>8.8013526564E-4</v>
      </c>
      <c r="J3772" s="260">
        <v>4.6940968265649918E-3</v>
      </c>
      <c r="K3772" s="260">
        <v>0.20267824376385801</v>
      </c>
      <c r="L3772" s="301" t="str">
        <f t="shared" si="117"/>
        <v/>
      </c>
      <c r="M3772" s="459">
        <f>IFERROR((Tableau1[[#This Row],[Scope 1
(kg CO2-eq)]]+Tableau1[[#This Row],[Scope 2 energy
(kg CO2-eq)]]+Tableau1[[#This Row],[Scope 2 Infrastructure
(kg CO2-eq)]])/Tableau1[[#This Row],[Total CO2-emissions
(kg CO2-eq)
for scope 3 use ]],"")</f>
        <v>0.9768396604043641</v>
      </c>
      <c r="N3772" s="436" t="s">
        <v>3730</v>
      </c>
      <c r="O3772" s="259">
        <v>1</v>
      </c>
      <c r="P3772" s="259" t="s">
        <v>5320</v>
      </c>
      <c r="Q3772" s="259" t="s">
        <v>5321</v>
      </c>
    </row>
    <row r="3773" spans="1:17" ht="21.75" customHeight="1">
      <c r="A3773" s="301" t="s">
        <v>5320</v>
      </c>
      <c r="B3773" s="301" t="s">
        <v>5321</v>
      </c>
      <c r="C3773" s="316" t="s">
        <v>9807</v>
      </c>
      <c r="D3773" s="465" t="s">
        <v>3730</v>
      </c>
      <c r="E3773" s="465" t="s">
        <v>6086</v>
      </c>
      <c r="F3773" s="469" t="str">
        <f t="shared" si="116"/>
        <v>other</v>
      </c>
      <c r="G3773" s="260">
        <v>0.33635999999999999</v>
      </c>
      <c r="H3773" s="260">
        <v>3.8727340386600001E-2</v>
      </c>
      <c r="I3773" s="260">
        <v>8.5082904887999998E-4</v>
      </c>
      <c r="J3773" s="260">
        <v>4.5902059978130128E-3</v>
      </c>
      <c r="K3773" s="260">
        <v>0.38052837703162901</v>
      </c>
      <c r="L3773" s="301" t="str">
        <f t="shared" si="117"/>
        <v/>
      </c>
      <c r="M3773" s="459">
        <f>IFERROR((Tableau1[[#This Row],[Scope 1
(kg CO2-eq)]]+Tableau1[[#This Row],[Scope 2 energy
(kg CO2-eq)]]+Tableau1[[#This Row],[Scope 2 Infrastructure
(kg CO2-eq)]])/Tableau1[[#This Row],[Total CO2-emissions
(kg CO2-eq)
for scope 3 use ]],"")</f>
        <v>0.98793727912762863</v>
      </c>
      <c r="N3773" s="436" t="s">
        <v>3730</v>
      </c>
      <c r="O3773" s="259">
        <v>1</v>
      </c>
      <c r="P3773" s="259" t="s">
        <v>5320</v>
      </c>
      <c r="Q3773" s="259" t="s">
        <v>5321</v>
      </c>
    </row>
    <row r="3774" spans="1:17" ht="21.75" customHeight="1">
      <c r="A3774" s="301" t="s">
        <v>5320</v>
      </c>
      <c r="B3774" s="301" t="s">
        <v>5321</v>
      </c>
      <c r="C3774" s="316" t="s">
        <v>9808</v>
      </c>
      <c r="D3774" s="465" t="s">
        <v>3730</v>
      </c>
      <c r="E3774" s="465" t="s">
        <v>6063</v>
      </c>
      <c r="F3774" s="469" t="str">
        <f t="shared" si="116"/>
        <v>other</v>
      </c>
      <c r="G3774" s="260">
        <v>4.09821E-2</v>
      </c>
      <c r="H3774" s="260">
        <v>0.104280268635568</v>
      </c>
      <c r="I3774" s="260">
        <v>1.143798528E-2</v>
      </c>
      <c r="J3774" s="260">
        <v>7.1961139085671977E-3</v>
      </c>
      <c r="K3774" s="260">
        <v>0.16389646985984499</v>
      </c>
      <c r="L3774" s="301" t="str">
        <f t="shared" si="117"/>
        <v/>
      </c>
      <c r="M3774" s="459">
        <f>IFERROR((Tableau1[[#This Row],[Scope 1
(kg CO2-eq)]]+Tableau1[[#This Row],[Scope 2 energy
(kg CO2-eq)]]+Tableau1[[#This Row],[Scope 2 Infrastructure
(kg CO2-eq)]])/Tableau1[[#This Row],[Total CO2-emissions
(kg CO2-eq)
for scope 3 use ]],"")</f>
        <v>0.95609352690493754</v>
      </c>
      <c r="N3774" s="436" t="s">
        <v>3730</v>
      </c>
      <c r="O3774" s="259">
        <v>1</v>
      </c>
      <c r="P3774" s="259" t="s">
        <v>5320</v>
      </c>
      <c r="Q3774" s="259" t="s">
        <v>5321</v>
      </c>
    </row>
    <row r="3775" spans="1:17" ht="37.5" customHeight="1">
      <c r="A3775" s="301" t="s">
        <v>5320</v>
      </c>
      <c r="B3775" s="301" t="s">
        <v>5321</v>
      </c>
      <c r="C3775" s="316" t="s">
        <v>9809</v>
      </c>
      <c r="D3775" s="465" t="s">
        <v>3730</v>
      </c>
      <c r="E3775" s="465" t="s">
        <v>6098</v>
      </c>
      <c r="F3775" s="469" t="str">
        <f t="shared" si="116"/>
        <v>other</v>
      </c>
      <c r="G3775" s="260">
        <v>0.25153799999999998</v>
      </c>
      <c r="H3775" s="260">
        <v>1.378218216E-2</v>
      </c>
      <c r="I3775" s="260">
        <v>4.3009790759999996E-3</v>
      </c>
      <c r="J3775" s="260">
        <v>9.3678689748750155E-3</v>
      </c>
      <c r="K3775" s="260">
        <v>0.27898903019828297</v>
      </c>
      <c r="L3775" s="301" t="str">
        <f t="shared" si="117"/>
        <v/>
      </c>
      <c r="M3775" s="459">
        <f>IFERROR((Tableau1[[#This Row],[Scope 1
(kg CO2-eq)]]+Tableau1[[#This Row],[Scope 2 energy
(kg CO2-eq)]]+Tableau1[[#This Row],[Scope 2 Infrastructure
(kg CO2-eq)]])/Tableau1[[#This Row],[Total CO2-emissions
(kg CO2-eq)
for scope 3 use ]],"")</f>
        <v>0.96642208851141909</v>
      </c>
      <c r="N3775" s="436" t="s">
        <v>3730</v>
      </c>
      <c r="O3775" s="259">
        <v>1</v>
      </c>
      <c r="P3775" s="259" t="s">
        <v>5320</v>
      </c>
      <c r="Q3775" s="259" t="s">
        <v>5321</v>
      </c>
    </row>
    <row r="3776" spans="1:17" ht="21.75" customHeight="1">
      <c r="A3776" s="301" t="s">
        <v>5320</v>
      </c>
      <c r="B3776" s="301" t="s">
        <v>5321</v>
      </c>
      <c r="C3776" s="316" t="s">
        <v>9810</v>
      </c>
      <c r="D3776" s="465" t="s">
        <v>3730</v>
      </c>
      <c r="E3776" s="465" t="s">
        <v>6099</v>
      </c>
      <c r="F3776" s="469" t="str">
        <f t="shared" si="116"/>
        <v>other</v>
      </c>
      <c r="G3776" s="260">
        <v>0.103851</v>
      </c>
      <c r="H3776" s="260">
        <v>2.0908555212999998E-2</v>
      </c>
      <c r="I3776" s="260">
        <v>1.23401666076E-3</v>
      </c>
      <c r="J3776" s="260">
        <v>7.2229491518859962E-3</v>
      </c>
      <c r="K3776" s="260">
        <v>0.13321652112971399</v>
      </c>
      <c r="L3776" s="301" t="str">
        <f t="shared" si="117"/>
        <v/>
      </c>
      <c r="M3776" s="459">
        <f>IFERROR((Tableau1[[#This Row],[Scope 1
(kg CO2-eq)]]+Tableau1[[#This Row],[Scope 2 energy
(kg CO2-eq)]]+Tableau1[[#This Row],[Scope 2 Infrastructure
(kg CO2-eq)]])/Tableau1[[#This Row],[Total CO2-emissions
(kg CO2-eq)
for scope 3 use ]],"")</f>
        <v>0.94578037922998348</v>
      </c>
      <c r="N3776" s="436" t="s">
        <v>3730</v>
      </c>
      <c r="O3776" s="259">
        <v>1</v>
      </c>
      <c r="P3776" s="259" t="s">
        <v>5320</v>
      </c>
      <c r="Q3776" s="259" t="s">
        <v>5321</v>
      </c>
    </row>
    <row r="3777" spans="1:17" ht="21.75" customHeight="1">
      <c r="A3777" s="301" t="s">
        <v>5320</v>
      </c>
      <c r="B3777" s="301" t="s">
        <v>5321</v>
      </c>
      <c r="C3777" s="316" t="s">
        <v>9811</v>
      </c>
      <c r="D3777" s="465" t="s">
        <v>3730</v>
      </c>
      <c r="E3777" s="465" t="s">
        <v>6041</v>
      </c>
      <c r="F3777" s="469" t="str">
        <f t="shared" si="116"/>
        <v>other</v>
      </c>
      <c r="G3777" s="260">
        <v>0.23707500000000001</v>
      </c>
      <c r="H3777" s="260">
        <v>5.7976772814600001E-2</v>
      </c>
      <c r="I3777" s="260">
        <v>1.6032185699999999E-3</v>
      </c>
      <c r="J3777" s="260">
        <v>6.3265627591019835E-3</v>
      </c>
      <c r="K3777" s="260">
        <v>0.302981554185482</v>
      </c>
      <c r="L3777" s="301" t="str">
        <f t="shared" si="117"/>
        <v/>
      </c>
      <c r="M3777" s="459">
        <f>IFERROR((Tableau1[[#This Row],[Scope 1
(kg CO2-eq)]]+Tableau1[[#This Row],[Scope 2 energy
(kg CO2-eq)]]+Tableau1[[#This Row],[Scope 2 Infrastructure
(kg CO2-eq)]])/Tableau1[[#This Row],[Total CO2-emissions
(kg CO2-eq)
for scope 3 use ]],"")</f>
        <v>0.97911898360317684</v>
      </c>
      <c r="N3777" s="436" t="s">
        <v>3730</v>
      </c>
      <c r="O3777" s="259">
        <v>1</v>
      </c>
      <c r="P3777" s="259" t="s">
        <v>5320</v>
      </c>
      <c r="Q3777" s="259" t="s">
        <v>5321</v>
      </c>
    </row>
    <row r="3778" spans="1:17" ht="21.75" customHeight="1">
      <c r="A3778" s="301" t="s">
        <v>5320</v>
      </c>
      <c r="B3778" s="301" t="s">
        <v>5321</v>
      </c>
      <c r="C3778" s="316" t="s">
        <v>9812</v>
      </c>
      <c r="D3778" s="465" t="s">
        <v>3730</v>
      </c>
      <c r="E3778" s="465" t="s">
        <v>6015</v>
      </c>
      <c r="F3778" s="469" t="str">
        <f t="shared" ref="F3778:F3841" si="118">IF(ISNUMBER(SEARCH("{CH}", C3778)), "CH", "other")</f>
        <v>other</v>
      </c>
      <c r="G3778" s="260">
        <v>0.09</v>
      </c>
      <c r="H3778" s="260">
        <v>2.0908555212999998E-2</v>
      </c>
      <c r="I3778" s="260">
        <v>1.23401666076E-3</v>
      </c>
      <c r="J3778" s="260">
        <v>7.222949151885899E-3</v>
      </c>
      <c r="K3778" s="260">
        <v>0.119365521418533</v>
      </c>
      <c r="L3778" s="301" t="str">
        <f t="shared" ref="L3778:L3841" si="119">IF(N3778="MJ", K3778*3.6, IF(N3778="m", K3778*1000, ""))</f>
        <v/>
      </c>
      <c r="M3778" s="459">
        <f>IFERROR((Tableau1[[#This Row],[Scope 1
(kg CO2-eq)]]+Tableau1[[#This Row],[Scope 2 energy
(kg CO2-eq)]]+Tableau1[[#This Row],[Scope 2 Infrastructure
(kg CO2-eq)]])/Tableau1[[#This Row],[Total CO2-emissions
(kg CO2-eq)
for scope 3 use ]],"")</f>
        <v>0.93948881168585463</v>
      </c>
      <c r="N3778" s="436" t="s">
        <v>3730</v>
      </c>
      <c r="O3778" s="259">
        <v>1</v>
      </c>
      <c r="P3778" s="259" t="s">
        <v>5320</v>
      </c>
      <c r="Q3778" s="259" t="s">
        <v>5321</v>
      </c>
    </row>
    <row r="3779" spans="1:17" ht="21.75" customHeight="1">
      <c r="A3779" s="301" t="s">
        <v>5320</v>
      </c>
      <c r="B3779" s="301" t="s">
        <v>5321</v>
      </c>
      <c r="C3779" s="316" t="s">
        <v>9813</v>
      </c>
      <c r="D3779" s="465" t="s">
        <v>3730</v>
      </c>
      <c r="E3779" s="465" t="s">
        <v>6087</v>
      </c>
      <c r="F3779" s="469" t="str">
        <f t="shared" si="118"/>
        <v>other</v>
      </c>
      <c r="G3779" s="260">
        <v>0.40799999999999997</v>
      </c>
      <c r="H3779" s="260">
        <v>3.3640347531600001E-2</v>
      </c>
      <c r="I3779" s="260">
        <v>2.5167025607999999E-4</v>
      </c>
      <c r="J3779" s="260">
        <v>4.4855781284350305E-3</v>
      </c>
      <c r="K3779" s="260">
        <v>0.44637759589985698</v>
      </c>
      <c r="L3779" s="301" t="str">
        <f t="shared" si="119"/>
        <v/>
      </c>
      <c r="M3779" s="459">
        <f>IFERROR((Tableau1[[#This Row],[Scope 1
(kg CO2-eq)]]+Tableau1[[#This Row],[Scope 2 energy
(kg CO2-eq)]]+Tableau1[[#This Row],[Scope 2 Infrastructure
(kg CO2-eq)]])/Tableau1[[#This Row],[Total CO2-emissions
(kg CO2-eq)
for scope 3 use ]],"")</f>
        <v>0.9899511575998019</v>
      </c>
      <c r="N3779" s="436" t="s">
        <v>3730</v>
      </c>
      <c r="O3779" s="259">
        <v>1</v>
      </c>
      <c r="P3779" s="259" t="s">
        <v>5320</v>
      </c>
      <c r="Q3779" s="259" t="s">
        <v>5321</v>
      </c>
    </row>
    <row r="3780" spans="1:17" ht="21.75" customHeight="1">
      <c r="A3780" s="301" t="s">
        <v>5143</v>
      </c>
      <c r="B3780" s="301" t="s">
        <v>5146</v>
      </c>
      <c r="C3780" s="316" t="s">
        <v>9814</v>
      </c>
      <c r="D3780" s="465" t="s">
        <v>3730</v>
      </c>
      <c r="E3780" s="465" t="s">
        <v>6075</v>
      </c>
      <c r="F3780" s="469" t="str">
        <f t="shared" si="118"/>
        <v>other</v>
      </c>
      <c r="G3780" s="260">
        <v>1.59819E-2</v>
      </c>
      <c r="H3780" s="260">
        <v>1.784349436E-2</v>
      </c>
      <c r="I3780" s="260">
        <v>1.7427319916399999E-3</v>
      </c>
      <c r="J3780" s="260">
        <v>7.982766516451599E-3</v>
      </c>
      <c r="K3780" s="260">
        <v>4.35508931512349E-2</v>
      </c>
      <c r="L3780" s="301" t="str">
        <f t="shared" si="119"/>
        <v/>
      </c>
      <c r="M3780" s="459">
        <f>IFERROR((Tableau1[[#This Row],[Scope 1
(kg CO2-eq)]]+Tableau1[[#This Row],[Scope 2 energy
(kg CO2-eq)]]+Tableau1[[#This Row],[Scope 2 Infrastructure
(kg CO2-eq)]])/Tableau1[[#This Row],[Total CO2-emissions
(kg CO2-eq)
for scope 3 use ]],"")</f>
        <v>0.81670256975272726</v>
      </c>
      <c r="N3780" s="436" t="s">
        <v>3730</v>
      </c>
      <c r="O3780" s="259">
        <v>1</v>
      </c>
      <c r="P3780" s="259" t="s">
        <v>5143</v>
      </c>
      <c r="Q3780" s="259" t="s">
        <v>5146</v>
      </c>
    </row>
    <row r="3781" spans="1:17" ht="21.75" customHeight="1">
      <c r="A3781" s="301" t="s">
        <v>4136</v>
      </c>
      <c r="B3781" s="301" t="s">
        <v>5320</v>
      </c>
      <c r="C3781" s="316" t="s">
        <v>9815</v>
      </c>
      <c r="D3781" s="465" t="s">
        <v>3730</v>
      </c>
      <c r="E3781" s="465" t="s">
        <v>6055</v>
      </c>
      <c r="F3781" s="469" t="str">
        <f t="shared" si="118"/>
        <v>other</v>
      </c>
      <c r="G3781" s="260">
        <v>0</v>
      </c>
      <c r="H3781" s="260">
        <v>3.5292413836799999E-3</v>
      </c>
      <c r="I3781" s="260">
        <v>4.4545075199999996E-6</v>
      </c>
      <c r="J3781" s="260">
        <v>0.1044209463616</v>
      </c>
      <c r="K3781" s="260">
        <v>0.107954640776417</v>
      </c>
      <c r="L3781" s="301" t="str">
        <f t="shared" si="119"/>
        <v/>
      </c>
      <c r="M3781" s="459">
        <f>IFERROR((Tableau1[[#This Row],[Scope 1
(kg CO2-eq)]]+Tableau1[[#This Row],[Scope 2 energy
(kg CO2-eq)]]+Tableau1[[#This Row],[Scope 2 Infrastructure
(kg CO2-eq)]])/Tableau1[[#This Row],[Total CO2-emissions
(kg CO2-eq)
for scope 3 use ]],"")</f>
        <v>3.2733154089397386E-2</v>
      </c>
      <c r="N3781" s="436" t="s">
        <v>3730</v>
      </c>
      <c r="O3781" s="259">
        <v>1</v>
      </c>
      <c r="P3781" s="259" t="s">
        <v>4136</v>
      </c>
      <c r="Q3781" s="259" t="s">
        <v>5320</v>
      </c>
    </row>
    <row r="3782" spans="1:17" ht="34.5" customHeight="1">
      <c r="A3782" s="301" t="s">
        <v>4136</v>
      </c>
      <c r="B3782" s="301" t="s">
        <v>5320</v>
      </c>
      <c r="C3782" s="316" t="s">
        <v>9816</v>
      </c>
      <c r="D3782" s="465" t="s">
        <v>3730</v>
      </c>
      <c r="E3782" s="465" t="s">
        <v>6085</v>
      </c>
      <c r="F3782" s="469" t="str">
        <f t="shared" si="118"/>
        <v>other</v>
      </c>
      <c r="G3782" s="260">
        <v>0</v>
      </c>
      <c r="H3782" s="260">
        <v>3.5292413836799999E-3</v>
      </c>
      <c r="I3782" s="260">
        <v>4.4545075199999996E-6</v>
      </c>
      <c r="J3782" s="260">
        <v>0.207616023077664</v>
      </c>
      <c r="K3782" s="260">
        <v>0.211149718969775</v>
      </c>
      <c r="L3782" s="301" t="str">
        <f t="shared" si="119"/>
        <v/>
      </c>
      <c r="M3782" s="459">
        <f>IFERROR((Tableau1[[#This Row],[Scope 1
(kg CO2-eq)]]+Tableau1[[#This Row],[Scope 2 energy
(kg CO2-eq)]]+Tableau1[[#This Row],[Scope 2 Infrastructure
(kg CO2-eq)]])/Tableau1[[#This Row],[Total CO2-emissions
(kg CO2-eq)
for scope 3 use ]],"")</f>
        <v>1.6735498907795517E-2</v>
      </c>
      <c r="N3782" s="436" t="s">
        <v>3730</v>
      </c>
      <c r="O3782" s="259">
        <v>1</v>
      </c>
      <c r="P3782" s="259" t="s">
        <v>4136</v>
      </c>
      <c r="Q3782" s="260" t="s">
        <v>5320</v>
      </c>
    </row>
    <row r="3783" spans="1:17" ht="21.75" customHeight="1">
      <c r="A3783" s="301" t="s">
        <v>4136</v>
      </c>
      <c r="B3783" s="301" t="s">
        <v>5320</v>
      </c>
      <c r="C3783" s="316" t="s">
        <v>9817</v>
      </c>
      <c r="D3783" s="465" t="s">
        <v>3730</v>
      </c>
      <c r="E3783" s="465" t="s">
        <v>6086</v>
      </c>
      <c r="F3783" s="469" t="str">
        <f t="shared" si="118"/>
        <v>other</v>
      </c>
      <c r="G3783" s="260">
        <v>0</v>
      </c>
      <c r="H3783" s="260">
        <v>3.5292413836799999E-3</v>
      </c>
      <c r="I3783" s="260">
        <v>4.4545075199999996E-6</v>
      </c>
      <c r="J3783" s="260">
        <v>0.39151493600484499</v>
      </c>
      <c r="K3783" s="260">
        <v>0.39504863101308202</v>
      </c>
      <c r="L3783" s="301" t="str">
        <f t="shared" si="119"/>
        <v/>
      </c>
      <c r="M3783" s="459">
        <f>IFERROR((Tableau1[[#This Row],[Scope 1
(kg CO2-eq)]]+Tableau1[[#This Row],[Scope 2 energy
(kg CO2-eq)]]+Tableau1[[#This Row],[Scope 2 Infrastructure
(kg CO2-eq)]])/Tableau1[[#This Row],[Total CO2-emissions
(kg CO2-eq)
for scope 3 use ]],"")</f>
        <v>8.9449642747476878E-3</v>
      </c>
      <c r="N3783" s="436" t="s">
        <v>3730</v>
      </c>
      <c r="O3783" s="259">
        <v>1</v>
      </c>
      <c r="P3783" s="259" t="s">
        <v>4136</v>
      </c>
      <c r="Q3783" s="260" t="s">
        <v>5320</v>
      </c>
    </row>
    <row r="3784" spans="1:17" ht="21.75" customHeight="1">
      <c r="A3784" s="301" t="s">
        <v>5322</v>
      </c>
      <c r="B3784" s="301" t="s">
        <v>5202</v>
      </c>
      <c r="C3784" s="316" t="s">
        <v>9818</v>
      </c>
      <c r="D3784" s="465" t="s">
        <v>3730</v>
      </c>
      <c r="E3784" s="465" t="s">
        <v>6063</v>
      </c>
      <c r="F3784" s="469" t="str">
        <f t="shared" si="118"/>
        <v>other</v>
      </c>
      <c r="G3784" s="260">
        <v>0</v>
      </c>
      <c r="H3784" s="260">
        <v>7.5890959343999998E-3</v>
      </c>
      <c r="I3784" s="260">
        <v>4.6547654399999999E-6</v>
      </c>
      <c r="J3784" s="260">
        <v>0.24615749075737201</v>
      </c>
      <c r="K3784" s="260">
        <v>0.25375122813096601</v>
      </c>
      <c r="L3784" s="301" t="str">
        <f t="shared" si="119"/>
        <v/>
      </c>
      <c r="M3784" s="459">
        <f>IFERROR((Tableau1[[#This Row],[Scope 1
(kg CO2-eq)]]+Tableau1[[#This Row],[Scope 2 energy
(kg CO2-eq)]]+Tableau1[[#This Row],[Scope 2 Infrastructure
(kg CO2-eq)]])/Tableau1[[#This Row],[Total CO2-emissions
(kg CO2-eq)
for scope 3 use ]],"")</f>
        <v>2.9925966292942297E-2</v>
      </c>
      <c r="N3784" s="436" t="s">
        <v>3730</v>
      </c>
      <c r="O3784" s="259">
        <v>1</v>
      </c>
      <c r="P3784" s="259" t="s">
        <v>5322</v>
      </c>
      <c r="Q3784" s="260" t="s">
        <v>5202</v>
      </c>
    </row>
    <row r="3785" spans="1:17" ht="37.5" customHeight="1">
      <c r="A3785" s="301" t="s">
        <v>4136</v>
      </c>
      <c r="B3785" s="301" t="s">
        <v>5320</v>
      </c>
      <c r="C3785" s="316" t="s">
        <v>9819</v>
      </c>
      <c r="D3785" s="465" t="s">
        <v>3730</v>
      </c>
      <c r="E3785" s="465" t="s">
        <v>6098</v>
      </c>
      <c r="F3785" s="469" t="str">
        <f t="shared" si="118"/>
        <v>other</v>
      </c>
      <c r="G3785" s="260">
        <v>0</v>
      </c>
      <c r="H3785" s="260">
        <v>3.5292413836799999E-3</v>
      </c>
      <c r="I3785" s="260">
        <v>4.4545075199999996E-6</v>
      </c>
      <c r="J3785" s="260">
        <v>0.28421888470554602</v>
      </c>
      <c r="K3785" s="260">
        <v>0.28775258098682599</v>
      </c>
      <c r="L3785" s="301" t="str">
        <f t="shared" si="119"/>
        <v/>
      </c>
      <c r="M3785" s="459">
        <f>IFERROR((Tableau1[[#This Row],[Scope 1
(kg CO2-eq)]]+Tableau1[[#This Row],[Scope 2 energy
(kg CO2-eq)]]+Tableau1[[#This Row],[Scope 2 Infrastructure
(kg CO2-eq)]])/Tableau1[[#This Row],[Total CO2-emissions
(kg CO2-eq)
for scope 3 use ]],"")</f>
        <v>1.2280327353038689E-2</v>
      </c>
      <c r="N3785" s="436" t="s">
        <v>3730</v>
      </c>
      <c r="O3785" s="259">
        <v>1</v>
      </c>
      <c r="P3785" s="259" t="s">
        <v>4136</v>
      </c>
      <c r="Q3785" s="260" t="s">
        <v>5320</v>
      </c>
    </row>
    <row r="3786" spans="1:17" ht="21.75" customHeight="1">
      <c r="A3786" s="301" t="s">
        <v>4136</v>
      </c>
      <c r="B3786" s="301" t="s">
        <v>5320</v>
      </c>
      <c r="C3786" s="316" t="s">
        <v>9820</v>
      </c>
      <c r="D3786" s="465" t="s">
        <v>3730</v>
      </c>
      <c r="E3786" s="465" t="s">
        <v>6041</v>
      </c>
      <c r="F3786" s="469" t="str">
        <f t="shared" si="118"/>
        <v>other</v>
      </c>
      <c r="G3786" s="260">
        <v>0</v>
      </c>
      <c r="H3786" s="260">
        <v>3.5292413836799999E-3</v>
      </c>
      <c r="I3786" s="260">
        <v>4.4545075199999996E-6</v>
      </c>
      <c r="J3786" s="260">
        <v>0.31535069136656402</v>
      </c>
      <c r="K3786" s="260">
        <v>0.31888438707052402</v>
      </c>
      <c r="L3786" s="301" t="str">
        <f t="shared" si="119"/>
        <v/>
      </c>
      <c r="M3786" s="459">
        <f>IFERROR((Tableau1[[#This Row],[Scope 1
(kg CO2-eq)]]+Tableau1[[#This Row],[Scope 2 energy
(kg CO2-eq)]]+Tableau1[[#This Row],[Scope 2 Infrastructure
(kg CO2-eq)]])/Tableau1[[#This Row],[Total CO2-emissions
(kg CO2-eq)
for scope 3 use ]],"")</f>
        <v>1.108143275267501E-2</v>
      </c>
      <c r="N3786" s="436" t="s">
        <v>3730</v>
      </c>
      <c r="O3786" s="259">
        <v>1</v>
      </c>
      <c r="P3786" s="259" t="s">
        <v>4136</v>
      </c>
      <c r="Q3786" s="260" t="s">
        <v>5320</v>
      </c>
    </row>
    <row r="3787" spans="1:17" ht="21.75" customHeight="1">
      <c r="A3787" s="301" t="s">
        <v>4136</v>
      </c>
      <c r="B3787" s="301" t="s">
        <v>5320</v>
      </c>
      <c r="C3787" s="316" t="s">
        <v>9821</v>
      </c>
      <c r="D3787" s="465" t="s">
        <v>3730</v>
      </c>
      <c r="E3787" s="465" t="s">
        <v>6015</v>
      </c>
      <c r="F3787" s="469" t="str">
        <f t="shared" si="118"/>
        <v>other</v>
      </c>
      <c r="G3787" s="260">
        <v>0</v>
      </c>
      <c r="H3787" s="260">
        <v>3.5292413836799999E-3</v>
      </c>
      <c r="I3787" s="260">
        <v>4.4545075199999996E-6</v>
      </c>
      <c r="J3787" s="260">
        <v>0.13961041660513501</v>
      </c>
      <c r="K3787" s="260">
        <v>0.14314411377462399</v>
      </c>
      <c r="L3787" s="301" t="str">
        <f t="shared" si="119"/>
        <v/>
      </c>
      <c r="M3787" s="459">
        <f>IFERROR((Tableau1[[#This Row],[Scope 1
(kg CO2-eq)]]+Tableau1[[#This Row],[Scope 2 energy
(kg CO2-eq)]]+Tableau1[[#This Row],[Scope 2 Infrastructure
(kg CO2-eq)]])/Tableau1[[#This Row],[Total CO2-emissions
(kg CO2-eq)
for scope 3 use ]],"")</f>
        <v>2.4686281524392232E-2</v>
      </c>
      <c r="N3787" s="436" t="s">
        <v>3730</v>
      </c>
      <c r="O3787" s="259">
        <v>1</v>
      </c>
      <c r="P3787" s="259" t="s">
        <v>4136</v>
      </c>
      <c r="Q3787" s="260" t="s">
        <v>5320</v>
      </c>
    </row>
    <row r="3788" spans="1:17" ht="21.75" customHeight="1">
      <c r="A3788" s="301" t="s">
        <v>4136</v>
      </c>
      <c r="B3788" s="301" t="s">
        <v>5320</v>
      </c>
      <c r="C3788" s="316" t="s">
        <v>9822</v>
      </c>
      <c r="D3788" s="465" t="s">
        <v>3730</v>
      </c>
      <c r="E3788" s="465" t="s">
        <v>6087</v>
      </c>
      <c r="F3788" s="469" t="str">
        <f t="shared" si="118"/>
        <v>other</v>
      </c>
      <c r="G3788" s="260">
        <v>0</v>
      </c>
      <c r="H3788" s="260">
        <v>3.5292413836799999E-3</v>
      </c>
      <c r="I3788" s="260">
        <v>4.4545075199999996E-6</v>
      </c>
      <c r="J3788" s="260">
        <v>0.398184120877348</v>
      </c>
      <c r="K3788" s="260">
        <v>0.40171781669642598</v>
      </c>
      <c r="L3788" s="301" t="str">
        <f t="shared" si="119"/>
        <v/>
      </c>
      <c r="M3788" s="459">
        <f>IFERROR((Tableau1[[#This Row],[Scope 1
(kg CO2-eq)]]+Tableau1[[#This Row],[Scope 2 energy
(kg CO2-eq)]]+Tableau1[[#This Row],[Scope 2 Infrastructure
(kg CO2-eq)]])/Tableau1[[#This Row],[Total CO2-emissions
(kg CO2-eq)
for scope 3 use ]],"")</f>
        <v>8.7964629506845533E-3</v>
      </c>
      <c r="N3788" s="436" t="s">
        <v>3730</v>
      </c>
      <c r="O3788" s="259">
        <v>1</v>
      </c>
      <c r="P3788" s="259" t="s">
        <v>4136</v>
      </c>
      <c r="Q3788" s="260" t="s">
        <v>5320</v>
      </c>
    </row>
    <row r="3789" spans="1:17" ht="21.75" customHeight="1">
      <c r="A3789" s="301" t="s">
        <v>4136</v>
      </c>
      <c r="B3789" s="301" t="s">
        <v>5320</v>
      </c>
      <c r="C3789" s="316" t="s">
        <v>9823</v>
      </c>
      <c r="D3789" s="465" t="s">
        <v>3730</v>
      </c>
      <c r="E3789" s="465" t="s">
        <v>6075</v>
      </c>
      <c r="F3789" s="469" t="str">
        <f t="shared" si="118"/>
        <v>other</v>
      </c>
      <c r="G3789" s="260">
        <v>0</v>
      </c>
      <c r="H3789" s="260">
        <v>3.5292413836799999E-3</v>
      </c>
      <c r="I3789" s="260">
        <v>4.4545075199999996E-6</v>
      </c>
      <c r="J3789" s="260">
        <v>5.7895142057839397E-2</v>
      </c>
      <c r="K3789" s="260">
        <v>6.1428838019412402E-2</v>
      </c>
      <c r="L3789" s="301" t="str">
        <f t="shared" si="119"/>
        <v/>
      </c>
      <c r="M3789" s="459">
        <f>IFERROR((Tableau1[[#This Row],[Scope 1
(kg CO2-eq)]]+Tableau1[[#This Row],[Scope 2 energy
(kg CO2-eq)]]+Tableau1[[#This Row],[Scope 2 Infrastructure
(kg CO2-eq)]])/Tableau1[[#This Row],[Total CO2-emissions
(kg CO2-eq)
for scope 3 use ]],"")</f>
        <v>5.7525032299704265E-2</v>
      </c>
      <c r="N3789" s="436" t="s">
        <v>3730</v>
      </c>
      <c r="O3789" s="259">
        <v>1</v>
      </c>
      <c r="P3789" s="259" t="s">
        <v>4136</v>
      </c>
      <c r="Q3789" s="260" t="s">
        <v>5320</v>
      </c>
    </row>
    <row r="3790" spans="1:17" ht="21.75" customHeight="1">
      <c r="A3790" s="301" t="s">
        <v>4136</v>
      </c>
      <c r="B3790" s="301" t="s">
        <v>5232</v>
      </c>
      <c r="C3790" s="316" t="s">
        <v>9824</v>
      </c>
      <c r="D3790" s="465" t="s">
        <v>436</v>
      </c>
      <c r="E3790" s="465" t="s">
        <v>6017</v>
      </c>
      <c r="F3790" s="469" t="str">
        <f t="shared" si="118"/>
        <v>other</v>
      </c>
      <c r="G3790" s="260">
        <v>9.5225299999999999E-2</v>
      </c>
      <c r="H3790" s="260">
        <v>0</v>
      </c>
      <c r="I3790" s="260">
        <v>0</v>
      </c>
      <c r="J3790" s="260">
        <v>1.6014313357115006E-2</v>
      </c>
      <c r="K3790" s="260">
        <v>0.11123961622992801</v>
      </c>
      <c r="L3790" s="301">
        <f t="shared" si="119"/>
        <v>0.40046261842774084</v>
      </c>
      <c r="M3790" s="459">
        <f>IFERROR((Tableau1[[#This Row],[Scope 1
(kg CO2-eq)]]+Tableau1[[#This Row],[Scope 2 energy
(kg CO2-eq)]]+Tableau1[[#This Row],[Scope 2 Infrastructure
(kg CO2-eq)]])/Tableau1[[#This Row],[Total CO2-emissions
(kg CO2-eq)
for scope 3 use ]],"")</f>
        <v>0.8560376530171856</v>
      </c>
      <c r="N3790" s="436" t="s">
        <v>436</v>
      </c>
      <c r="O3790" s="259">
        <v>1</v>
      </c>
      <c r="P3790" s="259" t="s">
        <v>4136</v>
      </c>
      <c r="Q3790" s="260" t="s">
        <v>5232</v>
      </c>
    </row>
    <row r="3791" spans="1:17" ht="21.75" customHeight="1">
      <c r="A3791" s="301" t="s">
        <v>4136</v>
      </c>
      <c r="B3791" s="301" t="s">
        <v>5182</v>
      </c>
      <c r="C3791" s="316" t="s">
        <v>9825</v>
      </c>
      <c r="D3791" s="465" t="s">
        <v>436</v>
      </c>
      <c r="E3791" s="465" t="s">
        <v>6091</v>
      </c>
      <c r="F3791" s="469" t="str">
        <f t="shared" si="118"/>
        <v>other</v>
      </c>
      <c r="G3791" s="260">
        <v>9.2221999999999998E-2</v>
      </c>
      <c r="H3791" s="260">
        <v>2.048920692192E-3</v>
      </c>
      <c r="I3791" s="260">
        <v>2.5860890879999999E-6</v>
      </c>
      <c r="J3791" s="260">
        <v>1.4780590614612996E-2</v>
      </c>
      <c r="K3791" s="260">
        <v>0.10905409738958299</v>
      </c>
      <c r="L3791" s="301">
        <f t="shared" si="119"/>
        <v>0.39259475060249877</v>
      </c>
      <c r="M3791" s="459">
        <f>IFERROR((Tableau1[[#This Row],[Scope 1
(kg CO2-eq)]]+Tableau1[[#This Row],[Scope 2 energy
(kg CO2-eq)]]+Tableau1[[#This Row],[Scope 2 Infrastructure
(kg CO2-eq)]])/Tableau1[[#This Row],[Total CO2-emissions
(kg CO2-eq)
for scope 3 use ]],"")</f>
        <v>0.86446551792088033</v>
      </c>
      <c r="N3791" s="436" t="s">
        <v>436</v>
      </c>
      <c r="O3791" s="259">
        <v>1</v>
      </c>
      <c r="P3791" s="259" t="s">
        <v>4136</v>
      </c>
      <c r="Q3791" s="259" t="s">
        <v>5182</v>
      </c>
    </row>
    <row r="3792" spans="1:17" ht="21.75" customHeight="1">
      <c r="A3792" s="301" t="s">
        <v>4136</v>
      </c>
      <c r="B3792" s="301" t="s">
        <v>5232</v>
      </c>
      <c r="C3792" s="316" t="s">
        <v>9826</v>
      </c>
      <c r="D3792" s="465" t="s">
        <v>436</v>
      </c>
      <c r="E3792" s="465" t="s">
        <v>6044</v>
      </c>
      <c r="F3792" s="469" t="str">
        <f t="shared" si="118"/>
        <v>other</v>
      </c>
      <c r="G3792" s="260">
        <v>9.5311159000000006E-2</v>
      </c>
      <c r="H3792" s="260">
        <v>0</v>
      </c>
      <c r="I3792" s="260">
        <v>0</v>
      </c>
      <c r="J3792" s="260">
        <v>2.0292055494048E-2</v>
      </c>
      <c r="K3792" s="260">
        <v>0.115603214469591</v>
      </c>
      <c r="L3792" s="301">
        <f t="shared" si="119"/>
        <v>0.41617157209052763</v>
      </c>
      <c r="M3792" s="459">
        <f>IFERROR((Tableau1[[#This Row],[Scope 1
(kg CO2-eq)]]+Tableau1[[#This Row],[Scope 2 energy
(kg CO2-eq)]]+Tableau1[[#This Row],[Scope 2 Infrastructure
(kg CO2-eq)]])/Tableau1[[#This Row],[Total CO2-emissions
(kg CO2-eq)
for scope 3 use ]],"")</f>
        <v>0.82446806896594782</v>
      </c>
      <c r="N3792" s="436" t="s">
        <v>436</v>
      </c>
      <c r="O3792" s="259">
        <v>1</v>
      </c>
      <c r="P3792" s="259" t="s">
        <v>4136</v>
      </c>
      <c r="Q3792" s="260" t="s">
        <v>5232</v>
      </c>
    </row>
    <row r="3793" spans="1:17" ht="21.75" customHeight="1">
      <c r="A3793" s="301" t="s">
        <v>4136</v>
      </c>
      <c r="B3793" s="301" t="s">
        <v>5232</v>
      </c>
      <c r="C3793" s="316" t="s">
        <v>9827</v>
      </c>
      <c r="D3793" s="465" t="s">
        <v>436</v>
      </c>
      <c r="E3793" s="465" t="s">
        <v>117</v>
      </c>
      <c r="F3793" s="469" t="str">
        <f t="shared" si="118"/>
        <v>other</v>
      </c>
      <c r="G3793" s="260">
        <v>9.5311159000000006E-2</v>
      </c>
      <c r="H3793" s="260">
        <v>0</v>
      </c>
      <c r="I3793" s="260">
        <v>0</v>
      </c>
      <c r="J3793" s="260">
        <v>1.9560285731110988E-2</v>
      </c>
      <c r="K3793" s="260">
        <v>0.114871444706748</v>
      </c>
      <c r="L3793" s="301">
        <f t="shared" si="119"/>
        <v>0.4135372009442928</v>
      </c>
      <c r="M3793" s="459">
        <f>IFERROR((Tableau1[[#This Row],[Scope 1
(kg CO2-eq)]]+Tableau1[[#This Row],[Scope 2 energy
(kg CO2-eq)]]+Tableau1[[#This Row],[Scope 2 Infrastructure
(kg CO2-eq)]])/Tableau1[[#This Row],[Total CO2-emissions
(kg CO2-eq)
for scope 3 use ]],"")</f>
        <v>0.82972020804053714</v>
      </c>
      <c r="N3793" s="436" t="s">
        <v>436</v>
      </c>
      <c r="O3793" s="259">
        <v>1</v>
      </c>
      <c r="P3793" s="259" t="s">
        <v>4136</v>
      </c>
      <c r="Q3793" s="259" t="s">
        <v>5232</v>
      </c>
    </row>
    <row r="3794" spans="1:17" ht="21.75" customHeight="1">
      <c r="A3794" s="301" t="s">
        <v>4136</v>
      </c>
      <c r="B3794" s="301" t="s">
        <v>5232</v>
      </c>
      <c r="C3794" s="316" t="s">
        <v>9828</v>
      </c>
      <c r="D3794" s="465" t="s">
        <v>436</v>
      </c>
      <c r="E3794" s="465" t="s">
        <v>6017</v>
      </c>
      <c r="F3794" s="469" t="str">
        <f t="shared" si="118"/>
        <v>other</v>
      </c>
      <c r="G3794" s="260">
        <v>9.5311159000000006E-2</v>
      </c>
      <c r="H3794" s="260">
        <v>0</v>
      </c>
      <c r="I3794" s="260">
        <v>0</v>
      </c>
      <c r="J3794" s="260">
        <v>1.4474029734233992E-2</v>
      </c>
      <c r="K3794" s="260">
        <v>0.109785187879443</v>
      </c>
      <c r="L3794" s="301">
        <f t="shared" si="119"/>
        <v>0.39522667636599479</v>
      </c>
      <c r="M3794" s="459">
        <f>IFERROR((Tableau1[[#This Row],[Scope 1
(kg CO2-eq)]]+Tableau1[[#This Row],[Scope 2 energy
(kg CO2-eq)]]+Tableau1[[#This Row],[Scope 2 Infrastructure
(kg CO2-eq)]])/Tableau1[[#This Row],[Total CO2-emissions
(kg CO2-eq)
for scope 3 use ]],"")</f>
        <v>0.86816045808167519</v>
      </c>
      <c r="N3794" s="436" t="s">
        <v>436</v>
      </c>
      <c r="O3794" s="259">
        <v>1</v>
      </c>
      <c r="P3794" s="259" t="s">
        <v>4136</v>
      </c>
      <c r="Q3794" s="259" t="s">
        <v>5232</v>
      </c>
    </row>
    <row r="3795" spans="1:17" ht="21.75" customHeight="1">
      <c r="A3795" s="301" t="s">
        <v>4136</v>
      </c>
      <c r="B3795" s="301" t="s">
        <v>5232</v>
      </c>
      <c r="C3795" s="316" t="s">
        <v>9829</v>
      </c>
      <c r="D3795" s="465" t="s">
        <v>436</v>
      </c>
      <c r="E3795" s="465" t="s">
        <v>6045</v>
      </c>
      <c r="F3795" s="469" t="str">
        <f t="shared" si="118"/>
        <v>other</v>
      </c>
      <c r="G3795" s="260">
        <v>9.5265259000000005E-2</v>
      </c>
      <c r="H3795" s="260">
        <v>0</v>
      </c>
      <c r="I3795" s="260">
        <v>0</v>
      </c>
      <c r="J3795" s="260">
        <v>1.9911418056172997E-2</v>
      </c>
      <c r="K3795" s="260">
        <v>0.115176677031468</v>
      </c>
      <c r="L3795" s="301">
        <f t="shared" si="119"/>
        <v>0.4146360373132848</v>
      </c>
      <c r="M3795" s="459">
        <f>IFERROR((Tableau1[[#This Row],[Scope 1
(kg CO2-eq)]]+Tableau1[[#This Row],[Scope 2 energy
(kg CO2-eq)]]+Tableau1[[#This Row],[Scope 2 Infrastructure
(kg CO2-eq)]])/Tableau1[[#This Row],[Total CO2-emissions
(kg CO2-eq)
for scope 3 use ]],"")</f>
        <v>0.82712282951149996</v>
      </c>
      <c r="N3795" s="436" t="s">
        <v>436</v>
      </c>
      <c r="O3795" s="259">
        <v>1</v>
      </c>
      <c r="P3795" s="259" t="s">
        <v>4136</v>
      </c>
      <c r="Q3795" s="259" t="s">
        <v>5232</v>
      </c>
    </row>
    <row r="3796" spans="1:17" ht="21.75" customHeight="1">
      <c r="A3796" s="301" t="s">
        <v>4136</v>
      </c>
      <c r="B3796" s="301" t="s">
        <v>5232</v>
      </c>
      <c r="C3796" s="316" t="s">
        <v>9830</v>
      </c>
      <c r="D3796" s="465" t="s">
        <v>436</v>
      </c>
      <c r="E3796" s="465" t="s">
        <v>6016</v>
      </c>
      <c r="F3796" s="469" t="str">
        <f t="shared" si="118"/>
        <v>other</v>
      </c>
      <c r="G3796" s="260">
        <v>9.5345158999999999E-2</v>
      </c>
      <c r="H3796" s="260">
        <v>0</v>
      </c>
      <c r="I3796" s="260">
        <v>0</v>
      </c>
      <c r="J3796" s="260">
        <v>1.8668037610885008E-2</v>
      </c>
      <c r="K3796" s="260">
        <v>0.114013196623985</v>
      </c>
      <c r="L3796" s="301">
        <f t="shared" si="119"/>
        <v>0.41044750784634598</v>
      </c>
      <c r="M3796" s="459">
        <f>IFERROR((Tableau1[[#This Row],[Scope 1
(kg CO2-eq)]]+Tableau1[[#This Row],[Scope 2 energy
(kg CO2-eq)]]+Tableau1[[#This Row],[Scope 2 Infrastructure
(kg CO2-eq)]])/Tableau1[[#This Row],[Total CO2-emissions
(kg CO2-eq)
for scope 3 use ]],"")</f>
        <v>0.83626423802893535</v>
      </c>
      <c r="N3796" s="436" t="s">
        <v>436</v>
      </c>
      <c r="O3796" s="259">
        <v>1</v>
      </c>
      <c r="P3796" s="259" t="s">
        <v>4136</v>
      </c>
      <c r="Q3796" s="259" t="s">
        <v>5232</v>
      </c>
    </row>
    <row r="3797" spans="1:17" ht="39" customHeight="1">
      <c r="A3797" s="301" t="s">
        <v>4136</v>
      </c>
      <c r="B3797" s="301" t="s">
        <v>5232</v>
      </c>
      <c r="C3797" s="316" t="s">
        <v>9831</v>
      </c>
      <c r="D3797" s="465" t="s">
        <v>436</v>
      </c>
      <c r="E3797" s="465" t="s">
        <v>6096</v>
      </c>
      <c r="F3797" s="469" t="str">
        <f t="shared" si="118"/>
        <v>other</v>
      </c>
      <c r="G3797" s="260">
        <v>9.7024430433886005E-2</v>
      </c>
      <c r="H3797" s="260">
        <v>0</v>
      </c>
      <c r="I3797" s="260">
        <v>0</v>
      </c>
      <c r="J3797" s="260">
        <v>9.5710639627469979E-3</v>
      </c>
      <c r="K3797" s="260">
        <v>0.10659549440494399</v>
      </c>
      <c r="L3797" s="301">
        <f t="shared" si="119"/>
        <v>0.38374377985779839</v>
      </c>
      <c r="M3797" s="459">
        <f>IFERROR((Tableau1[[#This Row],[Scope 1
(kg CO2-eq)]]+Tableau1[[#This Row],[Scope 2 energy
(kg CO2-eq)]]+Tableau1[[#This Row],[Scope 2 Infrastructure
(kg CO2-eq)]])/Tableau1[[#This Row],[Total CO2-emissions
(kg CO2-eq)
for scope 3 use ]],"")</f>
        <v>0.91021136470647979</v>
      </c>
      <c r="N3797" s="436" t="s">
        <v>436</v>
      </c>
      <c r="O3797" s="259">
        <v>1</v>
      </c>
      <c r="P3797" s="259" t="s">
        <v>4136</v>
      </c>
      <c r="Q3797" s="259" t="s">
        <v>5232</v>
      </c>
    </row>
    <row r="3798" spans="1:17" ht="21.75" customHeight="1">
      <c r="A3798" s="301" t="s">
        <v>4136</v>
      </c>
      <c r="B3798" s="301" t="s">
        <v>5232</v>
      </c>
      <c r="C3798" s="316" t="s">
        <v>9832</v>
      </c>
      <c r="D3798" s="465" t="s">
        <v>436</v>
      </c>
      <c r="E3798" s="465" t="s">
        <v>6018</v>
      </c>
      <c r="F3798" s="469" t="str">
        <f t="shared" si="118"/>
        <v>other</v>
      </c>
      <c r="G3798" s="260">
        <v>9.5432159000000003E-2</v>
      </c>
      <c r="H3798" s="260">
        <v>0</v>
      </c>
      <c r="I3798" s="260">
        <v>0</v>
      </c>
      <c r="J3798" s="260">
        <v>1.9780326473570004E-2</v>
      </c>
      <c r="K3798" s="260">
        <v>0.115212485449492</v>
      </c>
      <c r="L3798" s="301">
        <f t="shared" si="119"/>
        <v>0.41476494761817123</v>
      </c>
      <c r="M3798" s="459">
        <f>IFERROR((Tableau1[[#This Row],[Scope 1
(kg CO2-eq)]]+Tableau1[[#This Row],[Scope 2 energy
(kg CO2-eq)]]+Tableau1[[#This Row],[Scope 2 Infrastructure
(kg CO2-eq)]])/Tableau1[[#This Row],[Total CO2-emissions
(kg CO2-eq)
for scope 3 use ]],"")</f>
        <v>0.82831438474466823</v>
      </c>
      <c r="N3798" s="436" t="s">
        <v>436</v>
      </c>
      <c r="O3798" s="259">
        <v>1</v>
      </c>
      <c r="P3798" s="259" t="s">
        <v>4136</v>
      </c>
      <c r="Q3798" s="259" t="s">
        <v>5232</v>
      </c>
    </row>
    <row r="3799" spans="1:17" ht="21.75" customHeight="1">
      <c r="A3799" s="301" t="s">
        <v>4136</v>
      </c>
      <c r="B3799" s="301" t="s">
        <v>5232</v>
      </c>
      <c r="C3799" s="316" t="s">
        <v>9833</v>
      </c>
      <c r="D3799" s="465" t="s">
        <v>436</v>
      </c>
      <c r="E3799" s="465" t="s">
        <v>119</v>
      </c>
      <c r="F3799" s="469" t="str">
        <f t="shared" si="118"/>
        <v>other</v>
      </c>
      <c r="G3799" s="260">
        <v>9.5311159000000006E-2</v>
      </c>
      <c r="H3799" s="260">
        <v>0</v>
      </c>
      <c r="I3799" s="260">
        <v>0</v>
      </c>
      <c r="J3799" s="260">
        <v>1.7418021109710996E-2</v>
      </c>
      <c r="K3799" s="260">
        <v>0.112729180156648</v>
      </c>
      <c r="L3799" s="301">
        <f t="shared" si="119"/>
        <v>0.40582504856393281</v>
      </c>
      <c r="M3799" s="459">
        <f>IFERROR((Tableau1[[#This Row],[Scope 1
(kg CO2-eq)]]+Tableau1[[#This Row],[Scope 2 energy
(kg CO2-eq)]]+Tableau1[[#This Row],[Scope 2 Infrastructure
(kg CO2-eq)]])/Tableau1[[#This Row],[Total CO2-emissions
(kg CO2-eq)
for scope 3 use ]],"")</f>
        <v>0.84548791065060547</v>
      </c>
      <c r="N3799" s="436" t="s">
        <v>436</v>
      </c>
      <c r="O3799" s="259">
        <v>1</v>
      </c>
      <c r="P3799" s="259" t="s">
        <v>4136</v>
      </c>
      <c r="Q3799" s="259" t="s">
        <v>5232</v>
      </c>
    </row>
    <row r="3800" spans="1:17" ht="39" customHeight="1">
      <c r="A3800" s="301" t="s">
        <v>4136</v>
      </c>
      <c r="B3800" s="301" t="s">
        <v>5232</v>
      </c>
      <c r="C3800" s="316" t="s">
        <v>9834</v>
      </c>
      <c r="D3800" s="465" t="s">
        <v>436</v>
      </c>
      <c r="E3800" s="465" t="s">
        <v>6095</v>
      </c>
      <c r="F3800" s="469" t="str">
        <f t="shared" si="118"/>
        <v>other</v>
      </c>
      <c r="G3800" s="260">
        <v>9.6824430433886E-2</v>
      </c>
      <c r="H3800" s="260">
        <v>0</v>
      </c>
      <c r="I3800" s="260">
        <v>0</v>
      </c>
      <c r="J3800" s="260">
        <v>7.1561064064099983E-3</v>
      </c>
      <c r="K3800" s="260">
        <v>0.103980536841729</v>
      </c>
      <c r="L3800" s="301">
        <f t="shared" si="119"/>
        <v>0.3743299326302244</v>
      </c>
      <c r="M3800" s="459">
        <f>IFERROR((Tableau1[[#This Row],[Scope 1
(kg CO2-eq)]]+Tableau1[[#This Row],[Scope 2 energy
(kg CO2-eq)]]+Tableau1[[#This Row],[Scope 2 Infrastructure
(kg CO2-eq)]])/Tableau1[[#This Row],[Total CO2-emissions
(kg CO2-eq)
for scope 3 use ]],"")</f>
        <v>0.93117840487075509</v>
      </c>
      <c r="N3800" s="436" t="s">
        <v>436</v>
      </c>
      <c r="O3800" s="259">
        <v>1</v>
      </c>
      <c r="P3800" s="259" t="s">
        <v>4136</v>
      </c>
      <c r="Q3800" s="259" t="s">
        <v>5232</v>
      </c>
    </row>
    <row r="3801" spans="1:17" ht="21.75" customHeight="1">
      <c r="A3801" s="301" t="s">
        <v>4136</v>
      </c>
      <c r="B3801" s="301" t="s">
        <v>5232</v>
      </c>
      <c r="C3801" s="316" t="s">
        <v>9835</v>
      </c>
      <c r="D3801" s="465" t="s">
        <v>436</v>
      </c>
      <c r="E3801" s="465" t="s">
        <v>6046</v>
      </c>
      <c r="F3801" s="469" t="str">
        <f t="shared" si="118"/>
        <v>other</v>
      </c>
      <c r="G3801" s="260">
        <v>9.5311159000000006E-2</v>
      </c>
      <c r="H3801" s="260">
        <v>0</v>
      </c>
      <c r="I3801" s="260">
        <v>0</v>
      </c>
      <c r="J3801" s="260">
        <v>1.9398873731624994E-2</v>
      </c>
      <c r="K3801" s="260">
        <v>0.114710032718346</v>
      </c>
      <c r="L3801" s="301">
        <f t="shared" si="119"/>
        <v>0.41295611778604557</v>
      </c>
      <c r="M3801" s="459">
        <f>IFERROR((Tableau1[[#This Row],[Scope 1
(kg CO2-eq)]]+Tableau1[[#This Row],[Scope 2 energy
(kg CO2-eq)]]+Tableau1[[#This Row],[Scope 2 Infrastructure
(kg CO2-eq)]])/Tableau1[[#This Row],[Total CO2-emissions
(kg CO2-eq)
for scope 3 use ]],"")</f>
        <v>0.83088773267132499</v>
      </c>
      <c r="N3801" s="436" t="s">
        <v>436</v>
      </c>
      <c r="O3801" s="259">
        <v>1</v>
      </c>
      <c r="P3801" s="259" t="s">
        <v>4136</v>
      </c>
      <c r="Q3801" s="259" t="s">
        <v>5232</v>
      </c>
    </row>
    <row r="3802" spans="1:17" ht="21.75" customHeight="1">
      <c r="A3802" s="301" t="s">
        <v>4136</v>
      </c>
      <c r="B3802" s="301" t="s">
        <v>5232</v>
      </c>
      <c r="C3802" s="316" t="s">
        <v>9836</v>
      </c>
      <c r="D3802" s="465" t="s">
        <v>436</v>
      </c>
      <c r="E3802" s="465" t="s">
        <v>6063</v>
      </c>
      <c r="F3802" s="469" t="str">
        <f t="shared" si="118"/>
        <v>other</v>
      </c>
      <c r="G3802" s="260">
        <v>9.5577158999999995E-2</v>
      </c>
      <c r="H3802" s="260">
        <v>0</v>
      </c>
      <c r="I3802" s="260">
        <v>0</v>
      </c>
      <c r="J3802" s="260">
        <v>2.0432258154971003E-2</v>
      </c>
      <c r="K3802" s="260">
        <v>0.116009417663776</v>
      </c>
      <c r="L3802" s="301">
        <f t="shared" si="119"/>
        <v>0.41763390358959357</v>
      </c>
      <c r="M3802" s="459">
        <f>IFERROR((Tableau1[[#This Row],[Scope 1
(kg CO2-eq)]]+Tableau1[[#This Row],[Scope 2 energy
(kg CO2-eq)]]+Tableau1[[#This Row],[Scope 2 Infrastructure
(kg CO2-eq)]])/Tableau1[[#This Row],[Total CO2-emissions
(kg CO2-eq)
for scope 3 use ]],"")</f>
        <v>0.82387413819286859</v>
      </c>
      <c r="N3802" s="436" t="s">
        <v>436</v>
      </c>
      <c r="O3802" s="259">
        <v>1</v>
      </c>
      <c r="P3802" s="259" t="s">
        <v>4136</v>
      </c>
      <c r="Q3802" s="259" t="s">
        <v>5232</v>
      </c>
    </row>
    <row r="3803" spans="1:17" ht="21.75" customHeight="1">
      <c r="A3803" s="301" t="s">
        <v>4136</v>
      </c>
      <c r="B3803" s="301" t="s">
        <v>5232</v>
      </c>
      <c r="C3803" s="316" t="s">
        <v>9837</v>
      </c>
      <c r="D3803" s="465" t="s">
        <v>436</v>
      </c>
      <c r="E3803" s="465" t="s">
        <v>6047</v>
      </c>
      <c r="F3803" s="469" t="str">
        <f t="shared" si="118"/>
        <v>other</v>
      </c>
      <c r="G3803" s="260">
        <v>9.5311159000000006E-2</v>
      </c>
      <c r="H3803" s="260">
        <v>0</v>
      </c>
      <c r="I3803" s="260">
        <v>0</v>
      </c>
      <c r="J3803" s="260">
        <v>1.6333819706613989E-2</v>
      </c>
      <c r="K3803" s="260">
        <v>0.11164497870453299</v>
      </c>
      <c r="L3803" s="301">
        <f t="shared" si="119"/>
        <v>0.40192192333631876</v>
      </c>
      <c r="M3803" s="459">
        <f>IFERROR((Tableau1[[#This Row],[Scope 1
(kg CO2-eq)]]+Tableau1[[#This Row],[Scope 2 energy
(kg CO2-eq)]]+Tableau1[[#This Row],[Scope 2 Infrastructure
(kg CO2-eq)]])/Tableau1[[#This Row],[Total CO2-emissions
(kg CO2-eq)
for scope 3 use ]],"")</f>
        <v>0.85369857297603835</v>
      </c>
      <c r="N3803" s="436" t="s">
        <v>436</v>
      </c>
      <c r="O3803" s="259">
        <v>1</v>
      </c>
      <c r="P3803" s="259" t="s">
        <v>4136</v>
      </c>
      <c r="Q3803" s="259" t="s">
        <v>5232</v>
      </c>
    </row>
    <row r="3804" spans="1:17" ht="21.75" customHeight="1">
      <c r="A3804" s="301" t="s">
        <v>4136</v>
      </c>
      <c r="B3804" s="301" t="s">
        <v>5232</v>
      </c>
      <c r="C3804" s="316" t="s">
        <v>9838</v>
      </c>
      <c r="D3804" s="465" t="s">
        <v>436</v>
      </c>
      <c r="E3804" s="465" t="s">
        <v>6077</v>
      </c>
      <c r="F3804" s="469" t="str">
        <f t="shared" si="118"/>
        <v>other</v>
      </c>
      <c r="G3804" s="260">
        <v>9.7524430433886006E-2</v>
      </c>
      <c r="H3804" s="260">
        <v>0</v>
      </c>
      <c r="I3804" s="260">
        <v>0</v>
      </c>
      <c r="J3804" s="260">
        <v>9.4466473226649944E-3</v>
      </c>
      <c r="K3804" s="260">
        <v>0.106971077759327</v>
      </c>
      <c r="L3804" s="301">
        <f t="shared" si="119"/>
        <v>0.38509587993357719</v>
      </c>
      <c r="M3804" s="459">
        <f>IFERROR((Tableau1[[#This Row],[Scope 1
(kg CO2-eq)]]+Tableau1[[#This Row],[Scope 2 energy
(kg CO2-eq)]]+Tableau1[[#This Row],[Scope 2 Infrastructure
(kg CO2-eq)]])/Tableau1[[#This Row],[Total CO2-emissions
(kg CO2-eq)
for scope 3 use ]],"")</f>
        <v>0.91168970600918031</v>
      </c>
      <c r="N3804" s="436" t="s">
        <v>436</v>
      </c>
      <c r="O3804" s="259">
        <v>1</v>
      </c>
      <c r="P3804" s="259" t="s">
        <v>4136</v>
      </c>
      <c r="Q3804" s="259" t="s">
        <v>5232</v>
      </c>
    </row>
    <row r="3805" spans="1:17" ht="21.75" customHeight="1">
      <c r="A3805" s="301" t="s">
        <v>4136</v>
      </c>
      <c r="B3805" s="301" t="s">
        <v>5232</v>
      </c>
      <c r="C3805" s="316" t="s">
        <v>9839</v>
      </c>
      <c r="D3805" s="465" t="s">
        <v>436</v>
      </c>
      <c r="E3805" s="465" t="s">
        <v>6029</v>
      </c>
      <c r="F3805" s="469" t="str">
        <f t="shared" si="118"/>
        <v>other</v>
      </c>
      <c r="G3805" s="260">
        <v>9.5311159000000006E-2</v>
      </c>
      <c r="H3805" s="260">
        <v>0</v>
      </c>
      <c r="I3805" s="260">
        <v>0</v>
      </c>
      <c r="J3805" s="260">
        <v>1.8756887041041989E-2</v>
      </c>
      <c r="K3805" s="260">
        <v>0.114068046019927</v>
      </c>
      <c r="L3805" s="301">
        <f t="shared" si="119"/>
        <v>0.41064496567173719</v>
      </c>
      <c r="M3805" s="459">
        <f>IFERROR((Tableau1[[#This Row],[Scope 1
(kg CO2-eq)]]+Tableau1[[#This Row],[Scope 2 energy
(kg CO2-eq)]]+Tableau1[[#This Row],[Scope 2 Infrastructure
(kg CO2-eq)]])/Tableau1[[#This Row],[Total CO2-emissions
(kg CO2-eq)
for scope 3 use ]],"")</f>
        <v>0.83556405431324499</v>
      </c>
      <c r="N3805" s="436" t="s">
        <v>436</v>
      </c>
      <c r="O3805" s="259">
        <v>1</v>
      </c>
      <c r="P3805" s="259" t="s">
        <v>4136</v>
      </c>
      <c r="Q3805" s="259" t="s">
        <v>5232</v>
      </c>
    </row>
    <row r="3806" spans="1:17" ht="21.75" customHeight="1">
      <c r="A3806" s="301" t="s">
        <v>4136</v>
      </c>
      <c r="B3806" s="301" t="s">
        <v>5232</v>
      </c>
      <c r="C3806" s="316" t="s">
        <v>9840</v>
      </c>
      <c r="D3806" s="465" t="s">
        <v>436</v>
      </c>
      <c r="E3806" s="465" t="s">
        <v>6078</v>
      </c>
      <c r="F3806" s="469" t="str">
        <f t="shared" si="118"/>
        <v>other</v>
      </c>
      <c r="G3806" s="260">
        <v>9.5076060000000004E-2</v>
      </c>
      <c r="H3806" s="260">
        <v>0</v>
      </c>
      <c r="I3806" s="260">
        <v>0</v>
      </c>
      <c r="J3806" s="260">
        <v>1.8982601195789997E-2</v>
      </c>
      <c r="K3806" s="260">
        <v>0.114058661142414</v>
      </c>
      <c r="L3806" s="301">
        <f t="shared" si="119"/>
        <v>0.41061118011269043</v>
      </c>
      <c r="M3806" s="459">
        <f>IFERROR((Tableau1[[#This Row],[Scope 1
(kg CO2-eq)]]+Tableau1[[#This Row],[Scope 2 energy
(kg CO2-eq)]]+Tableau1[[#This Row],[Scope 2 Infrastructure
(kg CO2-eq)]])/Tableau1[[#This Row],[Total CO2-emissions
(kg CO2-eq)
for scope 3 use ]],"")</f>
        <v>0.83357159419298932</v>
      </c>
      <c r="N3806" s="436" t="s">
        <v>436</v>
      </c>
      <c r="O3806" s="259">
        <v>1</v>
      </c>
      <c r="P3806" s="259" t="s">
        <v>4136</v>
      </c>
      <c r="Q3806" s="259" t="s">
        <v>5232</v>
      </c>
    </row>
    <row r="3807" spans="1:17" ht="21.75" customHeight="1">
      <c r="A3807" s="301" t="s">
        <v>4136</v>
      </c>
      <c r="B3807" s="301" t="s">
        <v>5232</v>
      </c>
      <c r="C3807" s="316" t="s">
        <v>9841</v>
      </c>
      <c r="D3807" s="465" t="s">
        <v>436</v>
      </c>
      <c r="E3807" s="465" t="s">
        <v>6079</v>
      </c>
      <c r="F3807" s="469" t="str">
        <f t="shared" si="118"/>
        <v>other</v>
      </c>
      <c r="G3807" s="260">
        <v>9.5824430433885999E-2</v>
      </c>
      <c r="H3807" s="260">
        <v>0</v>
      </c>
      <c r="I3807" s="260">
        <v>0</v>
      </c>
      <c r="J3807" s="260">
        <v>7.137110450761E-3</v>
      </c>
      <c r="K3807" s="260">
        <v>0.102961540887444</v>
      </c>
      <c r="L3807" s="301">
        <f t="shared" si="119"/>
        <v>0.37066154719479838</v>
      </c>
      <c r="M3807" s="459">
        <f>IFERROR((Tableau1[[#This Row],[Scope 1
(kg CO2-eq)]]+Tableau1[[#This Row],[Scope 2 energy
(kg CO2-eq)]]+Tableau1[[#This Row],[Scope 2 Infrastructure
(kg CO2-eq)]])/Tableau1[[#This Row],[Total CO2-emissions
(kg CO2-eq)
for scope 3 use ]],"")</f>
        <v>0.93068178280897929</v>
      </c>
      <c r="N3807" s="436" t="s">
        <v>436</v>
      </c>
      <c r="O3807" s="259">
        <v>1</v>
      </c>
      <c r="P3807" s="259" t="s">
        <v>4136</v>
      </c>
      <c r="Q3807" s="259" t="s">
        <v>5232</v>
      </c>
    </row>
    <row r="3808" spans="1:17" ht="21.75" customHeight="1">
      <c r="A3808" s="301" t="s">
        <v>4136</v>
      </c>
      <c r="B3808" s="301" t="s">
        <v>5232</v>
      </c>
      <c r="C3808" s="316" t="s">
        <v>9842</v>
      </c>
      <c r="D3808" s="465" t="s">
        <v>436</v>
      </c>
      <c r="E3808" s="465" t="s">
        <v>6048</v>
      </c>
      <c r="F3808" s="469" t="str">
        <f t="shared" si="118"/>
        <v>other</v>
      </c>
      <c r="G3808" s="260">
        <v>9.5311159000000006E-2</v>
      </c>
      <c r="H3808" s="260">
        <v>0</v>
      </c>
      <c r="I3808" s="260">
        <v>0</v>
      </c>
      <c r="J3808" s="260">
        <v>2.0047991908957993E-2</v>
      </c>
      <c r="K3808" s="260">
        <v>0.115359150886159</v>
      </c>
      <c r="L3808" s="301">
        <f t="shared" si="119"/>
        <v>0.4152929431901724</v>
      </c>
      <c r="M3808" s="459">
        <f>IFERROR((Tableau1[[#This Row],[Scope 1
(kg CO2-eq)]]+Tableau1[[#This Row],[Scope 2 energy
(kg CO2-eq)]]+Tableau1[[#This Row],[Scope 2 Infrastructure
(kg CO2-eq)]])/Tableau1[[#This Row],[Total CO2-emissions
(kg CO2-eq)
for scope 3 use ]],"")</f>
        <v>0.82621238339433378</v>
      </c>
      <c r="N3808" s="436" t="s">
        <v>436</v>
      </c>
      <c r="O3808" s="259">
        <v>1</v>
      </c>
      <c r="P3808" s="259" t="s">
        <v>4136</v>
      </c>
      <c r="Q3808" s="259" t="s">
        <v>5232</v>
      </c>
    </row>
    <row r="3809" spans="1:17" ht="21.75" customHeight="1">
      <c r="A3809" s="301" t="s">
        <v>4136</v>
      </c>
      <c r="B3809" s="301" t="s">
        <v>5232</v>
      </c>
      <c r="C3809" s="316" t="s">
        <v>9843</v>
      </c>
      <c r="D3809" s="465" t="s">
        <v>436</v>
      </c>
      <c r="E3809" s="465" t="s">
        <v>6030</v>
      </c>
      <c r="F3809" s="469" t="str">
        <f t="shared" si="118"/>
        <v>other</v>
      </c>
      <c r="G3809" s="260">
        <v>9.5311159000000006E-2</v>
      </c>
      <c r="H3809" s="260">
        <v>0</v>
      </c>
      <c r="I3809" s="260">
        <v>0</v>
      </c>
      <c r="J3809" s="260">
        <v>1.8593651179362E-2</v>
      </c>
      <c r="K3809" s="260">
        <v>0.113904810190089</v>
      </c>
      <c r="L3809" s="301">
        <f t="shared" si="119"/>
        <v>0.41005731668432038</v>
      </c>
      <c r="M3809" s="459">
        <f>IFERROR((Tableau1[[#This Row],[Scope 1
(kg CO2-eq)]]+Tableau1[[#This Row],[Scope 2 energy
(kg CO2-eq)]]+Tableau1[[#This Row],[Scope 2 Infrastructure
(kg CO2-eq)]])/Tableau1[[#This Row],[Total CO2-emissions
(kg CO2-eq)
for scope 3 use ]],"")</f>
        <v>0.83676149269676015</v>
      </c>
      <c r="N3809" s="436" t="s">
        <v>436</v>
      </c>
      <c r="O3809" s="259">
        <v>1</v>
      </c>
      <c r="P3809" s="259" t="s">
        <v>4136</v>
      </c>
      <c r="Q3809" s="259" t="s">
        <v>5232</v>
      </c>
    </row>
    <row r="3810" spans="1:17" ht="21.75" customHeight="1">
      <c r="A3810" s="301" t="s">
        <v>4136</v>
      </c>
      <c r="B3810" s="301" t="s">
        <v>5232</v>
      </c>
      <c r="C3810" s="316" t="s">
        <v>9844</v>
      </c>
      <c r="D3810" s="465" t="s">
        <v>436</v>
      </c>
      <c r="E3810" s="465" t="s">
        <v>6080</v>
      </c>
      <c r="F3810" s="469" t="str">
        <f t="shared" si="118"/>
        <v>other</v>
      </c>
      <c r="G3810" s="260">
        <v>9.7424430433886003E-2</v>
      </c>
      <c r="H3810" s="260">
        <v>0</v>
      </c>
      <c r="I3810" s="260">
        <v>0</v>
      </c>
      <c r="J3810" s="260">
        <v>6.9016218426870002E-3</v>
      </c>
      <c r="K3810" s="260">
        <v>0.104326052281149</v>
      </c>
      <c r="L3810" s="301">
        <f t="shared" si="119"/>
        <v>0.37557378821213638</v>
      </c>
      <c r="M3810" s="459">
        <f>IFERROR((Tableau1[[#This Row],[Scope 1
(kg CO2-eq)]]+Tableau1[[#This Row],[Scope 2 energy
(kg CO2-eq)]]+Tableau1[[#This Row],[Scope 2 Infrastructure
(kg CO2-eq)]])/Tableau1[[#This Row],[Total CO2-emissions
(kg CO2-eq)
for scope 3 use ]],"")</f>
        <v>0.93384565315800727</v>
      </c>
      <c r="N3810" s="436" t="s">
        <v>436</v>
      </c>
      <c r="O3810" s="259">
        <v>1</v>
      </c>
      <c r="P3810" s="259" t="s">
        <v>4136</v>
      </c>
      <c r="Q3810" s="259" t="s">
        <v>5232</v>
      </c>
    </row>
    <row r="3811" spans="1:17" ht="21.75" customHeight="1">
      <c r="A3811" s="301" t="s">
        <v>4136</v>
      </c>
      <c r="B3811" s="301" t="s">
        <v>5232</v>
      </c>
      <c r="C3811" s="316" t="s">
        <v>9845</v>
      </c>
      <c r="D3811" s="465" t="s">
        <v>436</v>
      </c>
      <c r="E3811" s="465" t="s">
        <v>6041</v>
      </c>
      <c r="F3811" s="469" t="str">
        <f t="shared" si="118"/>
        <v>other</v>
      </c>
      <c r="G3811" s="260">
        <v>9.5311159000000006E-2</v>
      </c>
      <c r="H3811" s="260">
        <v>0</v>
      </c>
      <c r="I3811" s="260">
        <v>0</v>
      </c>
      <c r="J3811" s="260">
        <v>1.6173286784465987E-2</v>
      </c>
      <c r="K3811" s="260">
        <v>0.111484445786855</v>
      </c>
      <c r="L3811" s="301">
        <f t="shared" si="119"/>
        <v>0.40134400483267801</v>
      </c>
      <c r="M3811" s="459">
        <f>IFERROR((Tableau1[[#This Row],[Scope 1
(kg CO2-eq)]]+Tableau1[[#This Row],[Scope 2 energy
(kg CO2-eq)]]+Tableau1[[#This Row],[Scope 2 Infrastructure
(kg CO2-eq)]])/Tableau1[[#This Row],[Total CO2-emissions
(kg CO2-eq)
for scope 3 use ]],"")</f>
        <v>0.85492786305117041</v>
      </c>
      <c r="N3811" s="436" t="s">
        <v>436</v>
      </c>
      <c r="O3811" s="259">
        <v>1</v>
      </c>
      <c r="P3811" s="259" t="s">
        <v>4136</v>
      </c>
      <c r="Q3811" s="259" t="s">
        <v>5232</v>
      </c>
    </row>
    <row r="3812" spans="1:17" ht="34.5" customHeight="1">
      <c r="A3812" s="301" t="s">
        <v>4136</v>
      </c>
      <c r="B3812" s="301" t="s">
        <v>5232</v>
      </c>
      <c r="C3812" s="316" t="s">
        <v>9846</v>
      </c>
      <c r="D3812" s="465" t="s">
        <v>436</v>
      </c>
      <c r="E3812" s="465" t="s">
        <v>6103</v>
      </c>
      <c r="F3812" s="469" t="str">
        <f t="shared" si="118"/>
        <v>other</v>
      </c>
      <c r="G3812" s="260">
        <v>9.7324430433886E-2</v>
      </c>
      <c r="H3812" s="260">
        <v>0</v>
      </c>
      <c r="I3812" s="260">
        <v>0</v>
      </c>
      <c r="J3812" s="260">
        <v>7.9485440382340011E-3</v>
      </c>
      <c r="K3812" s="260">
        <v>0.105272974469947</v>
      </c>
      <c r="L3812" s="301">
        <f t="shared" si="119"/>
        <v>0.37898270809180923</v>
      </c>
      <c r="M3812" s="459">
        <f>IFERROR((Tableau1[[#This Row],[Scope 1
(kg CO2-eq)]]+Tableau1[[#This Row],[Scope 2 energy
(kg CO2-eq)]]+Tableau1[[#This Row],[Scope 2 Infrastructure
(kg CO2-eq)]])/Tableau1[[#This Row],[Total CO2-emissions
(kg CO2-eq)
for scope 3 use ]],"")</f>
        <v>0.92449587298086533</v>
      </c>
      <c r="N3812" s="436" t="s">
        <v>436</v>
      </c>
      <c r="O3812" s="259">
        <v>1</v>
      </c>
      <c r="P3812" s="259" t="s">
        <v>4136</v>
      </c>
      <c r="Q3812" s="259" t="s">
        <v>5232</v>
      </c>
    </row>
    <row r="3813" spans="1:17" ht="21.75" customHeight="1">
      <c r="A3813" s="301" t="s">
        <v>4136</v>
      </c>
      <c r="B3813" s="301" t="s">
        <v>5232</v>
      </c>
      <c r="C3813" s="316" t="s">
        <v>9847</v>
      </c>
      <c r="D3813" s="465" t="s">
        <v>436</v>
      </c>
      <c r="E3813" s="465" t="s">
        <v>6049</v>
      </c>
      <c r="F3813" s="469" t="str">
        <f t="shared" si="118"/>
        <v>other</v>
      </c>
      <c r="G3813" s="260">
        <v>9.6008158999999996E-2</v>
      </c>
      <c r="H3813" s="260">
        <v>0</v>
      </c>
      <c r="I3813" s="260">
        <v>0</v>
      </c>
      <c r="J3813" s="260">
        <v>2.1074099706891003E-2</v>
      </c>
      <c r="K3813" s="260">
        <v>0.117082258734345</v>
      </c>
      <c r="L3813" s="301">
        <f t="shared" si="119"/>
        <v>0.42149613144364201</v>
      </c>
      <c r="M3813" s="459">
        <f>IFERROR((Tableau1[[#This Row],[Scope 1
(kg CO2-eq)]]+Tableau1[[#This Row],[Scope 2 energy
(kg CO2-eq)]]+Tableau1[[#This Row],[Scope 2 Infrastructure
(kg CO2-eq)]])/Tableau1[[#This Row],[Total CO2-emissions
(kg CO2-eq)
for scope 3 use ]],"")</f>
        <v>0.82000603710455144</v>
      </c>
      <c r="N3813" s="436" t="s">
        <v>436</v>
      </c>
      <c r="O3813" s="259">
        <v>1</v>
      </c>
      <c r="P3813" s="259" t="s">
        <v>4136</v>
      </c>
      <c r="Q3813" s="259" t="s">
        <v>5232</v>
      </c>
    </row>
    <row r="3814" spans="1:17" ht="21.75" customHeight="1">
      <c r="A3814" s="301" t="s">
        <v>4136</v>
      </c>
      <c r="B3814" s="301" t="s">
        <v>5232</v>
      </c>
      <c r="C3814" s="316" t="s">
        <v>9848</v>
      </c>
      <c r="D3814" s="465" t="s">
        <v>436</v>
      </c>
      <c r="E3814" s="465" t="s">
        <v>6102</v>
      </c>
      <c r="F3814" s="469" t="str">
        <f t="shared" si="118"/>
        <v>other</v>
      </c>
      <c r="G3814" s="260">
        <v>9.7124430433885994E-2</v>
      </c>
      <c r="H3814" s="260">
        <v>0</v>
      </c>
      <c r="I3814" s="260">
        <v>0</v>
      </c>
      <c r="J3814" s="260">
        <v>8.0054848586280092E-3</v>
      </c>
      <c r="K3814" s="260">
        <v>0.105129915289495</v>
      </c>
      <c r="L3814" s="301">
        <f t="shared" si="119"/>
        <v>0.37846769504218203</v>
      </c>
      <c r="M3814" s="459">
        <f>IFERROR((Tableau1[[#This Row],[Scope 1
(kg CO2-eq)]]+Tableau1[[#This Row],[Scope 2 energy
(kg CO2-eq)]]+Tableau1[[#This Row],[Scope 2 Infrastructure
(kg CO2-eq)]])/Tableau1[[#This Row],[Total CO2-emissions
(kg CO2-eq)
for scope 3 use ]],"")</f>
        <v>0.92385150474473032</v>
      </c>
      <c r="N3814" s="436" t="s">
        <v>436</v>
      </c>
      <c r="O3814" s="259">
        <v>1</v>
      </c>
      <c r="P3814" s="259" t="s">
        <v>4136</v>
      </c>
      <c r="Q3814" s="259" t="s">
        <v>5232</v>
      </c>
    </row>
    <row r="3815" spans="1:17" ht="21.75" customHeight="1">
      <c r="A3815" s="301" t="s">
        <v>4136</v>
      </c>
      <c r="B3815" s="301" t="s">
        <v>5232</v>
      </c>
      <c r="C3815" s="316" t="s">
        <v>9849</v>
      </c>
      <c r="D3815" s="465" t="s">
        <v>436</v>
      </c>
      <c r="E3815" s="465" t="s">
        <v>6015</v>
      </c>
      <c r="F3815" s="469" t="str">
        <f t="shared" si="118"/>
        <v>other</v>
      </c>
      <c r="G3815" s="260">
        <v>9.6168159000000003E-2</v>
      </c>
      <c r="H3815" s="260">
        <v>0</v>
      </c>
      <c r="I3815" s="260">
        <v>0</v>
      </c>
      <c r="J3815" s="260">
        <v>9.4122835275009947E-3</v>
      </c>
      <c r="K3815" s="260">
        <v>0.105580442527155</v>
      </c>
      <c r="L3815" s="301">
        <f t="shared" si="119"/>
        <v>0.38008959309775797</v>
      </c>
      <c r="M3815" s="459">
        <f>IFERROR((Tableau1[[#This Row],[Scope 1
(kg CO2-eq)]]+Tableau1[[#This Row],[Scope 2 energy
(kg CO2-eq)]]+Tableau1[[#This Row],[Scope 2 Infrastructure
(kg CO2-eq)]])/Tableau1[[#This Row],[Total CO2-emissions
(kg CO2-eq)
for scope 3 use ]],"")</f>
        <v>0.91085201670059135</v>
      </c>
      <c r="N3815" s="436" t="s">
        <v>436</v>
      </c>
      <c r="O3815" s="259">
        <v>1</v>
      </c>
      <c r="P3815" s="259" t="s">
        <v>4136</v>
      </c>
      <c r="Q3815" s="259" t="s">
        <v>5232</v>
      </c>
    </row>
    <row r="3816" spans="1:17" ht="21.75" customHeight="1">
      <c r="A3816" s="301" t="s">
        <v>4136</v>
      </c>
      <c r="B3816" s="301" t="s">
        <v>5232</v>
      </c>
      <c r="C3816" s="316" t="s">
        <v>9850</v>
      </c>
      <c r="D3816" s="465" t="s">
        <v>436</v>
      </c>
      <c r="E3816" s="465" t="s">
        <v>6099</v>
      </c>
      <c r="F3816" s="469" t="str">
        <f t="shared" si="118"/>
        <v>other</v>
      </c>
      <c r="G3816" s="260">
        <v>9.7624430433885995E-2</v>
      </c>
      <c r="H3816" s="260">
        <v>0</v>
      </c>
      <c r="I3816" s="260">
        <v>0</v>
      </c>
      <c r="J3816" s="260">
        <v>9.5645125697089994E-3</v>
      </c>
      <c r="K3816" s="260">
        <v>0.10718894300302299</v>
      </c>
      <c r="L3816" s="301">
        <f t="shared" si="119"/>
        <v>0.38588019481088276</v>
      </c>
      <c r="M3816" s="459">
        <f>IFERROR((Tableau1[[#This Row],[Scope 1
(kg CO2-eq)]]+Tableau1[[#This Row],[Scope 2 energy
(kg CO2-eq)]]+Tableau1[[#This Row],[Scope 2 Infrastructure
(kg CO2-eq)]])/Tableau1[[#This Row],[Total CO2-emissions
(kg CO2-eq)
for scope 3 use ]],"")</f>
        <v>0.91076959711350769</v>
      </c>
      <c r="N3816" s="436" t="s">
        <v>436</v>
      </c>
      <c r="O3816" s="259">
        <v>1</v>
      </c>
      <c r="P3816" s="259" t="s">
        <v>4136</v>
      </c>
      <c r="Q3816" s="259" t="s">
        <v>5232</v>
      </c>
    </row>
    <row r="3817" spans="1:17" ht="21.75" customHeight="1">
      <c r="A3817" s="301" t="s">
        <v>5143</v>
      </c>
      <c r="B3817" s="301" t="s">
        <v>5146</v>
      </c>
      <c r="C3817" s="316" t="s">
        <v>9851</v>
      </c>
      <c r="D3817" s="465" t="s">
        <v>50</v>
      </c>
      <c r="E3817" s="465" t="s">
        <v>700</v>
      </c>
      <c r="F3817" s="469" t="str">
        <f t="shared" si="118"/>
        <v>CH</v>
      </c>
      <c r="G3817" s="260">
        <v>0</v>
      </c>
      <c r="H3817" s="260">
        <v>11.121127960880001</v>
      </c>
      <c r="I3817" s="260">
        <v>4.1596804268399996</v>
      </c>
      <c r="J3817" s="260">
        <v>2.08080779858214</v>
      </c>
      <c r="K3817" s="260">
        <v>17.361616251426199</v>
      </c>
      <c r="L3817" s="301" t="str">
        <f t="shared" si="119"/>
        <v/>
      </c>
      <c r="M3817" s="459">
        <f>IFERROR((Tableau1[[#This Row],[Scope 1
(kg CO2-eq)]]+Tableau1[[#This Row],[Scope 2 energy
(kg CO2-eq)]]+Tableau1[[#This Row],[Scope 2 Infrastructure
(kg CO2-eq)]])/Tableau1[[#This Row],[Total CO2-emissions
(kg CO2-eq)
for scope 3 use ]],"")</f>
        <v>0.88014895424639583</v>
      </c>
      <c r="N3817" s="436" t="s">
        <v>50</v>
      </c>
      <c r="O3817" s="259">
        <v>1</v>
      </c>
      <c r="P3817" s="259" t="s">
        <v>5143</v>
      </c>
      <c r="Q3817" s="259" t="s">
        <v>5146</v>
      </c>
    </row>
    <row r="3818" spans="1:17" ht="21.75" customHeight="1">
      <c r="A3818" s="301" t="s">
        <v>5143</v>
      </c>
      <c r="B3818" s="301" t="s">
        <v>5146</v>
      </c>
      <c r="C3818" s="316" t="s">
        <v>9852</v>
      </c>
      <c r="D3818" s="465" t="s">
        <v>50</v>
      </c>
      <c r="E3818" s="465" t="s">
        <v>700</v>
      </c>
      <c r="F3818" s="469" t="str">
        <f t="shared" si="118"/>
        <v>CH</v>
      </c>
      <c r="G3818" s="260">
        <v>0</v>
      </c>
      <c r="H3818" s="260">
        <v>22.975950974</v>
      </c>
      <c r="I3818" s="260">
        <v>2.9311293647999999</v>
      </c>
      <c r="J3818" s="260">
        <v>44.968576114293299</v>
      </c>
      <c r="K3818" s="260">
        <v>70.875656275343502</v>
      </c>
      <c r="L3818" s="301" t="str">
        <f t="shared" si="119"/>
        <v/>
      </c>
      <c r="M3818" s="459">
        <f>IFERROR((Tableau1[[#This Row],[Scope 1
(kg CO2-eq)]]+Tableau1[[#This Row],[Scope 2 energy
(kg CO2-eq)]]+Tableau1[[#This Row],[Scope 2 Infrastructure
(kg CO2-eq)]])/Tableau1[[#This Row],[Total CO2-emissions
(kg CO2-eq)
for scope 3 use ]],"")</f>
        <v>0.36552861307067225</v>
      </c>
      <c r="N3818" s="436" t="s">
        <v>50</v>
      </c>
      <c r="O3818" s="259">
        <v>1</v>
      </c>
      <c r="P3818" s="259" t="s">
        <v>5143</v>
      </c>
      <c r="Q3818" s="259" t="s">
        <v>5146</v>
      </c>
    </row>
    <row r="3819" spans="1:17" ht="21.75" customHeight="1">
      <c r="A3819" s="301" t="s">
        <v>5166</v>
      </c>
      <c r="B3819" s="301" t="s">
        <v>5197</v>
      </c>
      <c r="C3819" s="316" t="s">
        <v>9853</v>
      </c>
      <c r="D3819" s="465" t="s">
        <v>50</v>
      </c>
      <c r="E3819" s="465" t="s">
        <v>6091</v>
      </c>
      <c r="F3819" s="469" t="str">
        <f t="shared" si="118"/>
        <v>other</v>
      </c>
      <c r="G3819" s="260">
        <v>0</v>
      </c>
      <c r="H3819" s="260">
        <v>0</v>
      </c>
      <c r="I3819" s="260">
        <v>0</v>
      </c>
      <c r="J3819" s="260">
        <v>0</v>
      </c>
      <c r="K3819" s="260">
        <v>0</v>
      </c>
      <c r="L3819" s="301" t="str">
        <f t="shared" si="119"/>
        <v/>
      </c>
      <c r="M3819" s="459" t="str">
        <f>IFERROR((Tableau1[[#This Row],[Scope 1
(kg CO2-eq)]]+Tableau1[[#This Row],[Scope 2 energy
(kg CO2-eq)]]+Tableau1[[#This Row],[Scope 2 Infrastructure
(kg CO2-eq)]])/Tableau1[[#This Row],[Total CO2-emissions
(kg CO2-eq)
for scope 3 use ]],"")</f>
        <v/>
      </c>
      <c r="N3819" s="436" t="s">
        <v>50</v>
      </c>
      <c r="O3819" s="259">
        <v>1</v>
      </c>
      <c r="P3819" s="259" t="s">
        <v>5166</v>
      </c>
      <c r="Q3819" s="259" t="s">
        <v>5197</v>
      </c>
    </row>
    <row r="3820" spans="1:17" ht="21.75" customHeight="1">
      <c r="A3820" s="301" t="s">
        <v>5150</v>
      </c>
      <c r="B3820" s="301" t="s">
        <v>5133</v>
      </c>
      <c r="C3820" s="316" t="s">
        <v>9854</v>
      </c>
      <c r="D3820" s="465" t="s">
        <v>3730</v>
      </c>
      <c r="E3820" s="465" t="s">
        <v>700</v>
      </c>
      <c r="F3820" s="469" t="str">
        <f t="shared" si="118"/>
        <v>CH</v>
      </c>
      <c r="G3820" s="260">
        <v>6.9999999999999999E-6</v>
      </c>
      <c r="H3820" s="260">
        <v>1.3171824927560001</v>
      </c>
      <c r="I3820" s="260">
        <v>0.225887508854</v>
      </c>
      <c r="J3820" s="260">
        <v>3.98842174121833</v>
      </c>
      <c r="K3820" s="260">
        <v>5.5314987412632304</v>
      </c>
      <c r="L3820" s="301" t="str">
        <f t="shared" si="119"/>
        <v/>
      </c>
      <c r="M3820" s="459">
        <f>IFERROR((Tableau1[[#This Row],[Scope 1
(kg CO2-eq)]]+Tableau1[[#This Row],[Scope 2 energy
(kg CO2-eq)]]+Tableau1[[#This Row],[Scope 2 Infrastructure
(kg CO2-eq)]])/Tableau1[[#This Row],[Total CO2-emissions
(kg CO2-eq)
for scope 3 use ]],"")</f>
        <v>0.27896182821106585</v>
      </c>
      <c r="N3820" s="436" t="s">
        <v>3730</v>
      </c>
      <c r="O3820" s="259">
        <v>1</v>
      </c>
      <c r="P3820" s="259" t="s">
        <v>5150</v>
      </c>
      <c r="Q3820" s="259" t="s">
        <v>5133</v>
      </c>
    </row>
    <row r="3821" spans="1:17" ht="21.75" customHeight="1">
      <c r="A3821" s="301" t="s">
        <v>5198</v>
      </c>
      <c r="B3821" s="301" t="s">
        <v>5199</v>
      </c>
      <c r="C3821" s="316" t="s">
        <v>9855</v>
      </c>
      <c r="D3821" s="465" t="s">
        <v>3657</v>
      </c>
      <c r="E3821" s="465" t="s">
        <v>6091</v>
      </c>
      <c r="F3821" s="469" t="str">
        <f t="shared" si="118"/>
        <v>other</v>
      </c>
      <c r="G3821" s="260">
        <v>9.7646277270421106E-7</v>
      </c>
      <c r="H3821" s="260">
        <v>0</v>
      </c>
      <c r="I3821" s="260">
        <v>0</v>
      </c>
      <c r="J3821" s="260">
        <v>1.7158047213436188E-6</v>
      </c>
      <c r="K3821" s="260">
        <v>2.6922674940148401E-6</v>
      </c>
      <c r="L3821" s="301" t="str">
        <f t="shared" si="119"/>
        <v/>
      </c>
      <c r="M3821" s="459">
        <f>IFERROR((Tableau1[[#This Row],[Scope 1
(kg CO2-eq)]]+Tableau1[[#This Row],[Scope 2 energy
(kg CO2-eq)]]+Tableau1[[#This Row],[Scope 2 Infrastructure
(kg CO2-eq)]])/Tableau1[[#This Row],[Total CO2-emissions
(kg CO2-eq)
for scope 3 use ]],"")</f>
        <v>0.3626915879922698</v>
      </c>
      <c r="N3821" s="436" t="s">
        <v>3657</v>
      </c>
      <c r="O3821" s="259">
        <v>31536000</v>
      </c>
      <c r="P3821" s="259" t="s">
        <v>5198</v>
      </c>
      <c r="Q3821" s="259" t="s">
        <v>5199</v>
      </c>
    </row>
    <row r="3822" spans="1:17" ht="21.75" customHeight="1">
      <c r="A3822" s="301" t="s">
        <v>5138</v>
      </c>
      <c r="B3822" s="301" t="s">
        <v>5185</v>
      </c>
      <c r="C3822" s="316" t="s">
        <v>9856</v>
      </c>
      <c r="D3822" s="465" t="s">
        <v>3731</v>
      </c>
      <c r="E3822" s="465" t="s">
        <v>700</v>
      </c>
      <c r="F3822" s="469" t="str">
        <f t="shared" si="118"/>
        <v>CH</v>
      </c>
      <c r="G3822" s="260">
        <v>3.2704148000000002E-2</v>
      </c>
      <c r="H3822" s="260">
        <v>0</v>
      </c>
      <c r="I3822" s="260">
        <v>0</v>
      </c>
      <c r="J3822" s="260">
        <v>1.8619634619392297E-2</v>
      </c>
      <c r="K3822" s="260">
        <v>5.1323782621729201E-2</v>
      </c>
      <c r="L3822" s="301" t="str">
        <f t="shared" si="119"/>
        <v/>
      </c>
      <c r="M3822" s="459">
        <f>IFERROR((Tableau1[[#This Row],[Scope 1
(kg CO2-eq)]]+Tableau1[[#This Row],[Scope 2 energy
(kg CO2-eq)]]+Tableau1[[#This Row],[Scope 2 Infrastructure
(kg CO2-eq)]])/Tableau1[[#This Row],[Total CO2-emissions
(kg CO2-eq)
for scope 3 use ]],"")</f>
        <v>0.6372123473641611</v>
      </c>
      <c r="N3822" s="436" t="s">
        <v>3731</v>
      </c>
      <c r="O3822" s="259">
        <v>10000</v>
      </c>
      <c r="P3822" s="259" t="s">
        <v>5138</v>
      </c>
      <c r="Q3822" s="259" t="s">
        <v>5185</v>
      </c>
    </row>
    <row r="3823" spans="1:17" ht="21.75" customHeight="1">
      <c r="A3823" s="301" t="s">
        <v>5138</v>
      </c>
      <c r="B3823" s="301" t="s">
        <v>5185</v>
      </c>
      <c r="C3823" s="316" t="s">
        <v>9857</v>
      </c>
      <c r="D3823" s="465" t="s">
        <v>3731</v>
      </c>
      <c r="E3823" s="465" t="s">
        <v>700</v>
      </c>
      <c r="F3823" s="469" t="str">
        <f t="shared" si="118"/>
        <v>CH</v>
      </c>
      <c r="G3823" s="260">
        <v>8.8910139999999992E-3</v>
      </c>
      <c r="H3823" s="260">
        <v>0</v>
      </c>
      <c r="I3823" s="260">
        <v>0</v>
      </c>
      <c r="J3823" s="260">
        <v>2.1996301073473102E-2</v>
      </c>
      <c r="K3823" s="260">
        <v>3.08873150693376E-2</v>
      </c>
      <c r="L3823" s="301" t="str">
        <f t="shared" si="119"/>
        <v/>
      </c>
      <c r="M3823" s="459">
        <f>IFERROR((Tableau1[[#This Row],[Scope 1
(kg CO2-eq)]]+Tableau1[[#This Row],[Scope 2 energy
(kg CO2-eq)]]+Tableau1[[#This Row],[Scope 2 Infrastructure
(kg CO2-eq)]])/Tableau1[[#This Row],[Total CO2-emissions
(kg CO2-eq)
for scope 3 use ]],"")</f>
        <v>0.28785324914259935</v>
      </c>
      <c r="N3823" s="436" t="s">
        <v>3731</v>
      </c>
      <c r="O3823" s="259">
        <v>10000</v>
      </c>
      <c r="P3823" s="259" t="s">
        <v>5138</v>
      </c>
      <c r="Q3823" s="259" t="s">
        <v>5185</v>
      </c>
    </row>
    <row r="3824" spans="1:17" ht="21.75" customHeight="1">
      <c r="A3824" s="301" t="s">
        <v>5198</v>
      </c>
      <c r="B3824" s="301" t="s">
        <v>5199</v>
      </c>
      <c r="C3824" s="316" t="s">
        <v>9858</v>
      </c>
      <c r="D3824" s="465" t="s">
        <v>3657</v>
      </c>
      <c r="E3824" s="465" t="s">
        <v>6091</v>
      </c>
      <c r="F3824" s="469" t="str">
        <f t="shared" si="118"/>
        <v>other</v>
      </c>
      <c r="G3824" s="260">
        <v>1.08265696347032E-6</v>
      </c>
      <c r="H3824" s="260">
        <v>0</v>
      </c>
      <c r="I3824" s="260">
        <v>0</v>
      </c>
      <c r="J3824" s="260">
        <v>9.0142344211198016E-7</v>
      </c>
      <c r="K3824" s="260">
        <v>1.9840804055016101E-6</v>
      </c>
      <c r="L3824" s="301" t="str">
        <f t="shared" si="119"/>
        <v/>
      </c>
      <c r="M3824" s="459">
        <f>IFERROR((Tableau1[[#This Row],[Scope 1
(kg CO2-eq)]]+Tableau1[[#This Row],[Scope 2 energy
(kg CO2-eq)]]+Tableau1[[#This Row],[Scope 2 Infrastructure
(kg CO2-eq)]])/Tableau1[[#This Row],[Total CO2-emissions
(kg CO2-eq)
for scope 3 use ]],"")</f>
        <v>0.5456719195795926</v>
      </c>
      <c r="N3824" s="436" t="s">
        <v>3657</v>
      </c>
      <c r="O3824" s="259">
        <v>31536000</v>
      </c>
      <c r="P3824" s="259" t="s">
        <v>5198</v>
      </c>
      <c r="Q3824" s="259" t="s">
        <v>5199</v>
      </c>
    </row>
    <row r="3825" spans="1:17" ht="21.75" customHeight="1">
      <c r="A3825" s="301" t="s">
        <v>5138</v>
      </c>
      <c r="B3825" s="301" t="s">
        <v>5185</v>
      </c>
      <c r="C3825" s="316" t="s">
        <v>9859</v>
      </c>
      <c r="D3825" s="465" t="s">
        <v>3731</v>
      </c>
      <c r="E3825" s="465" t="s">
        <v>700</v>
      </c>
      <c r="F3825" s="469" t="str">
        <f t="shared" si="118"/>
        <v>CH</v>
      </c>
      <c r="G3825" s="260">
        <v>6.0424899999999995E-4</v>
      </c>
      <c r="H3825" s="260">
        <v>0</v>
      </c>
      <c r="I3825" s="260">
        <v>0</v>
      </c>
      <c r="J3825" s="260">
        <v>6.3018519521499002E-4</v>
      </c>
      <c r="K3825" s="260">
        <v>1.23443419508107E-3</v>
      </c>
      <c r="L3825" s="301" t="str">
        <f t="shared" si="119"/>
        <v/>
      </c>
      <c r="M3825" s="459">
        <f>IFERROR((Tableau1[[#This Row],[Scope 1
(kg CO2-eq)]]+Tableau1[[#This Row],[Scope 2 energy
(kg CO2-eq)]]+Tableau1[[#This Row],[Scope 2 Infrastructure
(kg CO2-eq)]])/Tableau1[[#This Row],[Total CO2-emissions
(kg CO2-eq)
for scope 3 use ]],"")</f>
        <v>0.48949470324768235</v>
      </c>
      <c r="N3825" s="436" t="s">
        <v>3731</v>
      </c>
      <c r="O3825" s="259">
        <v>10000</v>
      </c>
      <c r="P3825" s="259" t="s">
        <v>5138</v>
      </c>
      <c r="Q3825" s="259" t="s">
        <v>5185</v>
      </c>
    </row>
    <row r="3826" spans="1:17" ht="21.75" customHeight="1">
      <c r="A3826" s="301" t="s">
        <v>4143</v>
      </c>
      <c r="B3826" s="301" t="s">
        <v>5133</v>
      </c>
      <c r="C3826" s="316" t="s">
        <v>9860</v>
      </c>
      <c r="D3826" s="465" t="s">
        <v>3646</v>
      </c>
      <c r="E3826" s="465" t="s">
        <v>700</v>
      </c>
      <c r="F3826" s="469" t="str">
        <f t="shared" si="118"/>
        <v>CH</v>
      </c>
      <c r="G3826" s="260">
        <v>0</v>
      </c>
      <c r="H3826" s="260">
        <v>0</v>
      </c>
      <c r="I3826" s="260">
        <v>0</v>
      </c>
      <c r="J3826" s="260">
        <v>5205844.8228606395</v>
      </c>
      <c r="K3826" s="260">
        <v>5205844.8146644896</v>
      </c>
      <c r="L3826" s="301" t="str">
        <f t="shared" si="119"/>
        <v/>
      </c>
      <c r="M3826" s="459">
        <f>IFERROR((Tableau1[[#This Row],[Scope 1
(kg CO2-eq)]]+Tableau1[[#This Row],[Scope 2 energy
(kg CO2-eq)]]+Tableau1[[#This Row],[Scope 2 Infrastructure
(kg CO2-eq)]])/Tableau1[[#This Row],[Total CO2-emissions
(kg CO2-eq)
for scope 3 use ]],"")</f>
        <v>0</v>
      </c>
      <c r="N3826" s="436" t="s">
        <v>3646</v>
      </c>
      <c r="O3826" s="259">
        <v>1</v>
      </c>
      <c r="P3826" s="259" t="s">
        <v>4143</v>
      </c>
      <c r="Q3826" s="259" t="s">
        <v>5133</v>
      </c>
    </row>
    <row r="3827" spans="1:17" ht="21.75" customHeight="1">
      <c r="A3827" s="301" t="s">
        <v>5275</v>
      </c>
      <c r="B3827" s="301" t="s">
        <v>5242</v>
      </c>
      <c r="C3827" s="316" t="s">
        <v>9861</v>
      </c>
      <c r="D3827" s="465" t="s">
        <v>3730</v>
      </c>
      <c r="E3827" s="465" t="s">
        <v>6027</v>
      </c>
      <c r="F3827" s="469" t="str">
        <f t="shared" si="118"/>
        <v>other</v>
      </c>
      <c r="G3827" s="260">
        <v>0</v>
      </c>
      <c r="H3827" s="260">
        <v>0</v>
      </c>
      <c r="I3827" s="260">
        <v>0</v>
      </c>
      <c r="J3827" s="260">
        <v>2.47810984114555</v>
      </c>
      <c r="K3827" s="260">
        <v>2.4781098412050899</v>
      </c>
      <c r="L3827" s="301" t="str">
        <f t="shared" si="119"/>
        <v/>
      </c>
      <c r="M3827" s="459">
        <f>IFERROR((Tableau1[[#This Row],[Scope 1
(kg CO2-eq)]]+Tableau1[[#This Row],[Scope 2 energy
(kg CO2-eq)]]+Tableau1[[#This Row],[Scope 2 Infrastructure
(kg CO2-eq)]])/Tableau1[[#This Row],[Total CO2-emissions
(kg CO2-eq)
for scope 3 use ]],"")</f>
        <v>0</v>
      </c>
      <c r="N3827" s="436" t="s">
        <v>3730</v>
      </c>
      <c r="O3827" s="259">
        <v>1</v>
      </c>
      <c r="P3827" s="259" t="s">
        <v>5275</v>
      </c>
      <c r="Q3827" s="259" t="s">
        <v>5242</v>
      </c>
    </row>
    <row r="3828" spans="1:17" ht="21.75" customHeight="1">
      <c r="A3828" s="301" t="s">
        <v>5194</v>
      </c>
      <c r="B3828" s="301" t="s">
        <v>5176</v>
      </c>
      <c r="C3828" s="316" t="s">
        <v>9862</v>
      </c>
      <c r="D3828" s="465" t="s">
        <v>3646</v>
      </c>
      <c r="E3828" s="465" t="s">
        <v>6101</v>
      </c>
      <c r="F3828" s="469" t="str">
        <f t="shared" si="118"/>
        <v>other</v>
      </c>
      <c r="G3828" s="260">
        <v>0</v>
      </c>
      <c r="H3828" s="260">
        <v>0.83942025966</v>
      </c>
      <c r="I3828" s="260">
        <v>1.0594922399999999E-3</v>
      </c>
      <c r="J3828" s="260">
        <v>9.5649833888223306</v>
      </c>
      <c r="K3828" s="260">
        <v>10.4054631391888</v>
      </c>
      <c r="L3828" s="301" t="str">
        <f t="shared" si="119"/>
        <v/>
      </c>
      <c r="M3828" s="459">
        <f>IFERROR((Tableau1[[#This Row],[Scope 1
(kg CO2-eq)]]+Tableau1[[#This Row],[Scope 2 energy
(kg CO2-eq)]]+Tableau1[[#This Row],[Scope 2 Infrastructure
(kg CO2-eq)]])/Tableau1[[#This Row],[Total CO2-emissions
(kg CO2-eq)
for scope 3 use ]],"")</f>
        <v>8.0772930590144107E-2</v>
      </c>
      <c r="N3828" s="436" t="s">
        <v>3646</v>
      </c>
      <c r="O3828" s="259">
        <v>1</v>
      </c>
      <c r="P3828" s="259" t="s">
        <v>5194</v>
      </c>
      <c r="Q3828" s="259" t="s">
        <v>5176</v>
      </c>
    </row>
    <row r="3829" spans="1:17" ht="21.75" customHeight="1">
      <c r="A3829" s="301" t="s">
        <v>5194</v>
      </c>
      <c r="B3829" s="301" t="s">
        <v>5176</v>
      </c>
      <c r="C3829" s="316" t="s">
        <v>9863</v>
      </c>
      <c r="D3829" s="465" t="s">
        <v>3646</v>
      </c>
      <c r="E3829" s="465" t="s">
        <v>6101</v>
      </c>
      <c r="F3829" s="469" t="str">
        <f t="shared" si="118"/>
        <v>other</v>
      </c>
      <c r="G3829" s="260">
        <v>0</v>
      </c>
      <c r="H3829" s="260">
        <v>0.83942025966</v>
      </c>
      <c r="I3829" s="260">
        <v>1.0594922399999999E-3</v>
      </c>
      <c r="J3829" s="260">
        <v>2.1047181199487799</v>
      </c>
      <c r="K3829" s="260">
        <v>2.9451978701455399</v>
      </c>
      <c r="L3829" s="301" t="str">
        <f t="shared" si="119"/>
        <v/>
      </c>
      <c r="M3829" s="459">
        <f>IFERROR((Tableau1[[#This Row],[Scope 1
(kg CO2-eq)]]+Tableau1[[#This Row],[Scope 2 energy
(kg CO2-eq)]]+Tableau1[[#This Row],[Scope 2 Infrastructure
(kg CO2-eq)]])/Tableau1[[#This Row],[Total CO2-emissions
(kg CO2-eq)
for scope 3 use ]],"")</f>
        <v>0.28537293212780535</v>
      </c>
      <c r="N3829" s="436" t="s">
        <v>3646</v>
      </c>
      <c r="O3829" s="259">
        <v>1</v>
      </c>
      <c r="P3829" s="259" t="s">
        <v>5194</v>
      </c>
      <c r="Q3829" s="259" t="s">
        <v>5176</v>
      </c>
    </row>
    <row r="3830" spans="1:17" ht="21.75" customHeight="1">
      <c r="A3830" s="301" t="s">
        <v>5211</v>
      </c>
      <c r="B3830" s="301" t="s">
        <v>5135</v>
      </c>
      <c r="C3830" s="316" t="s">
        <v>9864</v>
      </c>
      <c r="D3830" s="465" t="s">
        <v>436</v>
      </c>
      <c r="E3830" s="465" t="s">
        <v>700</v>
      </c>
      <c r="F3830" s="469" t="str">
        <f t="shared" si="118"/>
        <v>CH</v>
      </c>
      <c r="G3830" s="260">
        <v>0</v>
      </c>
      <c r="H3830" s="260">
        <v>3.6000387287999998E-3</v>
      </c>
      <c r="I3830" s="260">
        <v>6.9149975760000003E-4</v>
      </c>
      <c r="J3830" s="260">
        <v>5.5855603427136698E-4</v>
      </c>
      <c r="K3830" s="260">
        <v>4.8500948838960199E-3</v>
      </c>
      <c r="L3830" s="301">
        <f t="shared" si="119"/>
        <v>1.7460341582025671E-2</v>
      </c>
      <c r="M3830" s="459">
        <f>IFERROR((Tableau1[[#This Row],[Scope 1
(kg CO2-eq)]]+Tableau1[[#This Row],[Scope 2 energy
(kg CO2-eq)]]+Tableau1[[#This Row],[Scope 2 Infrastructure
(kg CO2-eq)]])/Tableau1[[#This Row],[Total CO2-emissions
(kg CO2-eq)
for scope 3 use ]],"")</f>
        <v>0.8848359855081146</v>
      </c>
      <c r="N3830" s="436" t="s">
        <v>436</v>
      </c>
      <c r="O3830" s="259">
        <v>1</v>
      </c>
      <c r="P3830" s="259" t="s">
        <v>5211</v>
      </c>
      <c r="Q3830" s="259" t="s">
        <v>5135</v>
      </c>
    </row>
    <row r="3831" spans="1:17" ht="21.75" customHeight="1">
      <c r="A3831" s="301" t="s">
        <v>5211</v>
      </c>
      <c r="B3831" s="301" t="s">
        <v>5135</v>
      </c>
      <c r="C3831" s="316" t="s">
        <v>9865</v>
      </c>
      <c r="D3831" s="465" t="s">
        <v>436</v>
      </c>
      <c r="E3831" s="465" t="s">
        <v>700</v>
      </c>
      <c r="F3831" s="469" t="str">
        <f t="shared" si="118"/>
        <v>CH</v>
      </c>
      <c r="G3831" s="260">
        <v>0</v>
      </c>
      <c r="H3831" s="260">
        <v>3.3131951373599998E-2</v>
      </c>
      <c r="I3831" s="260">
        <v>6.9149975760000003E-4</v>
      </c>
      <c r="J3831" s="260">
        <v>5.5855603427136698E-4</v>
      </c>
      <c r="K3831" s="260">
        <v>3.4382007399758101E-2</v>
      </c>
      <c r="L3831" s="301">
        <f t="shared" si="119"/>
        <v>0.12377522663912917</v>
      </c>
      <c r="M3831" s="459">
        <f>IFERROR((Tableau1[[#This Row],[Scope 1
(kg CO2-eq)]]+Tableau1[[#This Row],[Scope 2 energy
(kg CO2-eq)]]+Tableau1[[#This Row],[Scope 2 Infrastructure
(kg CO2-eq)]])/Tableau1[[#This Row],[Total CO2-emissions
(kg CO2-eq)
for scope 3 use ]],"")</f>
        <v>0.9837544020608282</v>
      </c>
      <c r="N3831" s="436" t="s">
        <v>436</v>
      </c>
      <c r="O3831" s="259">
        <v>1</v>
      </c>
      <c r="P3831" s="259" t="s">
        <v>5211</v>
      </c>
      <c r="Q3831" s="259" t="s">
        <v>5135</v>
      </c>
    </row>
    <row r="3832" spans="1:17" ht="21.75" customHeight="1">
      <c r="A3832" s="301" t="s">
        <v>5214</v>
      </c>
      <c r="B3832" s="301" t="s">
        <v>5135</v>
      </c>
      <c r="C3832" s="316" t="s">
        <v>9866</v>
      </c>
      <c r="D3832" s="465" t="s">
        <v>3731</v>
      </c>
      <c r="E3832" s="465" t="s">
        <v>700</v>
      </c>
      <c r="F3832" s="469" t="str">
        <f t="shared" si="118"/>
        <v>CH</v>
      </c>
      <c r="G3832" s="260">
        <v>0</v>
      </c>
      <c r="H3832" s="260">
        <v>0</v>
      </c>
      <c r="I3832" s="260">
        <v>0</v>
      </c>
      <c r="J3832" s="260">
        <v>1.8297314226361701</v>
      </c>
      <c r="K3832" s="260">
        <v>1.82973142328213</v>
      </c>
      <c r="L3832" s="301" t="str">
        <f t="shared" si="119"/>
        <v/>
      </c>
      <c r="M3832" s="459">
        <f>IFERROR((Tableau1[[#This Row],[Scope 1
(kg CO2-eq)]]+Tableau1[[#This Row],[Scope 2 energy
(kg CO2-eq)]]+Tableau1[[#This Row],[Scope 2 Infrastructure
(kg CO2-eq)]])/Tableau1[[#This Row],[Total CO2-emissions
(kg CO2-eq)
for scope 3 use ]],"")</f>
        <v>0</v>
      </c>
      <c r="N3832" s="436" t="s">
        <v>3731</v>
      </c>
      <c r="O3832" s="259">
        <v>1</v>
      </c>
      <c r="P3832" s="259" t="s">
        <v>5214</v>
      </c>
      <c r="Q3832" s="259" t="s">
        <v>5135</v>
      </c>
    </row>
    <row r="3833" spans="1:17" ht="21.75" customHeight="1">
      <c r="A3833" s="301" t="s">
        <v>4138</v>
      </c>
      <c r="B3833" s="301" t="s">
        <v>5133</v>
      </c>
      <c r="C3833" s="316" t="s">
        <v>9867</v>
      </c>
      <c r="D3833" s="465" t="s">
        <v>3646</v>
      </c>
      <c r="E3833" s="465" t="s">
        <v>700</v>
      </c>
      <c r="F3833" s="469" t="str">
        <f t="shared" si="118"/>
        <v>CH</v>
      </c>
      <c r="G3833" s="260">
        <v>0</v>
      </c>
      <c r="H3833" s="260">
        <v>0</v>
      </c>
      <c r="I3833" s="260">
        <v>0</v>
      </c>
      <c r="J3833" s="260">
        <v>2185.25901084732</v>
      </c>
      <c r="K3833" s="260">
        <v>2185.2589990627098</v>
      </c>
      <c r="L3833" s="301" t="str">
        <f t="shared" si="119"/>
        <v/>
      </c>
      <c r="M3833" s="459">
        <f>IFERROR((Tableau1[[#This Row],[Scope 1
(kg CO2-eq)]]+Tableau1[[#This Row],[Scope 2 energy
(kg CO2-eq)]]+Tableau1[[#This Row],[Scope 2 Infrastructure
(kg CO2-eq)]])/Tableau1[[#This Row],[Total CO2-emissions
(kg CO2-eq)
for scope 3 use ]],"")</f>
        <v>0</v>
      </c>
      <c r="N3833" s="436" t="s">
        <v>3646</v>
      </c>
      <c r="O3833" s="259">
        <v>1</v>
      </c>
      <c r="P3833" s="259" t="s">
        <v>4138</v>
      </c>
      <c r="Q3833" s="259" t="s">
        <v>5133</v>
      </c>
    </row>
    <row r="3834" spans="1:17" ht="21.75" customHeight="1">
      <c r="A3834" s="301" t="s">
        <v>5139</v>
      </c>
      <c r="B3834" s="301" t="s">
        <v>5133</v>
      </c>
      <c r="C3834" s="316" t="s">
        <v>9868</v>
      </c>
      <c r="D3834" s="465" t="s">
        <v>3646</v>
      </c>
      <c r="E3834" s="465" t="s">
        <v>6091</v>
      </c>
      <c r="F3834" s="469" t="str">
        <f t="shared" si="118"/>
        <v>other</v>
      </c>
      <c r="G3834" s="260">
        <v>0</v>
      </c>
      <c r="H3834" s="260">
        <v>0</v>
      </c>
      <c r="I3834" s="260">
        <v>0</v>
      </c>
      <c r="J3834" s="260">
        <v>2430.54298619371</v>
      </c>
      <c r="K3834" s="260">
        <v>2430.5429861979601</v>
      </c>
      <c r="L3834" s="301" t="str">
        <f t="shared" si="119"/>
        <v/>
      </c>
      <c r="M3834" s="459">
        <f>IFERROR((Tableau1[[#This Row],[Scope 1
(kg CO2-eq)]]+Tableau1[[#This Row],[Scope 2 energy
(kg CO2-eq)]]+Tableau1[[#This Row],[Scope 2 Infrastructure
(kg CO2-eq)]])/Tableau1[[#This Row],[Total CO2-emissions
(kg CO2-eq)
for scope 3 use ]],"")</f>
        <v>0</v>
      </c>
      <c r="N3834" s="436" t="s">
        <v>3646</v>
      </c>
      <c r="O3834" s="259">
        <v>1</v>
      </c>
      <c r="P3834" s="259" t="s">
        <v>5139</v>
      </c>
      <c r="Q3834" s="259" t="s">
        <v>5133</v>
      </c>
    </row>
    <row r="3835" spans="1:17" ht="21.75" customHeight="1">
      <c r="A3835" s="301" t="s">
        <v>5139</v>
      </c>
      <c r="B3835" s="301" t="s">
        <v>5133</v>
      </c>
      <c r="C3835" s="316" t="s">
        <v>9869</v>
      </c>
      <c r="D3835" s="465" t="s">
        <v>3646</v>
      </c>
      <c r="E3835" s="465" t="s">
        <v>700</v>
      </c>
      <c r="F3835" s="469" t="str">
        <f t="shared" si="118"/>
        <v>CH</v>
      </c>
      <c r="G3835" s="260">
        <v>0</v>
      </c>
      <c r="H3835" s="260">
        <v>0</v>
      </c>
      <c r="I3835" s="260">
        <v>0</v>
      </c>
      <c r="J3835" s="260">
        <v>98.934925931220505</v>
      </c>
      <c r="K3835" s="260">
        <v>98.934925931060405</v>
      </c>
      <c r="L3835" s="301" t="str">
        <f t="shared" si="119"/>
        <v/>
      </c>
      <c r="M3835" s="459">
        <f>IFERROR((Tableau1[[#This Row],[Scope 1
(kg CO2-eq)]]+Tableau1[[#This Row],[Scope 2 energy
(kg CO2-eq)]]+Tableau1[[#This Row],[Scope 2 Infrastructure
(kg CO2-eq)]])/Tableau1[[#This Row],[Total CO2-emissions
(kg CO2-eq)
for scope 3 use ]],"")</f>
        <v>0</v>
      </c>
      <c r="N3835" s="436" t="s">
        <v>3646</v>
      </c>
      <c r="O3835" s="259">
        <v>1</v>
      </c>
      <c r="P3835" s="259" t="s">
        <v>5139</v>
      </c>
      <c r="Q3835" s="259" t="s">
        <v>5133</v>
      </c>
    </row>
    <row r="3836" spans="1:17" ht="21.75" customHeight="1">
      <c r="A3836" s="301" t="s">
        <v>5180</v>
      </c>
      <c r="B3836" s="301" t="s">
        <v>5219</v>
      </c>
      <c r="C3836" s="316" t="s">
        <v>9870</v>
      </c>
      <c r="D3836" s="465" t="s">
        <v>3646</v>
      </c>
      <c r="E3836" s="465" t="s">
        <v>700</v>
      </c>
      <c r="F3836" s="469" t="str">
        <f t="shared" si="118"/>
        <v>CH</v>
      </c>
      <c r="G3836" s="260">
        <v>0</v>
      </c>
      <c r="H3836" s="260">
        <v>1203.5369104920001</v>
      </c>
      <c r="I3836" s="260">
        <v>2.7544846031999999</v>
      </c>
      <c r="J3836" s="260">
        <v>30677.778186494299</v>
      </c>
      <c r="K3836" s="260">
        <v>31884.069574814399</v>
      </c>
      <c r="L3836" s="301" t="str">
        <f t="shared" si="119"/>
        <v/>
      </c>
      <c r="M3836" s="459">
        <f>IFERROR((Tableau1[[#This Row],[Scope 1
(kg CO2-eq)]]+Tableau1[[#This Row],[Scope 2 energy
(kg CO2-eq)]]+Tableau1[[#This Row],[Scope 2 Infrastructure
(kg CO2-eq)]])/Tableau1[[#This Row],[Total CO2-emissions
(kg CO2-eq)
for scope 3 use ]],"")</f>
        <v>3.783367089526312E-2</v>
      </c>
      <c r="N3836" s="436" t="s">
        <v>3646</v>
      </c>
      <c r="O3836" s="259">
        <v>1</v>
      </c>
      <c r="P3836" s="259" t="s">
        <v>5180</v>
      </c>
      <c r="Q3836" s="259" t="s">
        <v>5219</v>
      </c>
    </row>
    <row r="3837" spans="1:17" ht="21.75" customHeight="1">
      <c r="A3837" s="301" t="s">
        <v>4260</v>
      </c>
      <c r="B3837" s="301" t="s">
        <v>4143</v>
      </c>
      <c r="C3837" s="316" t="s">
        <v>9871</v>
      </c>
      <c r="D3837" s="465" t="s">
        <v>436</v>
      </c>
      <c r="E3837" s="465" t="s">
        <v>700</v>
      </c>
      <c r="F3837" s="469" t="str">
        <f t="shared" si="118"/>
        <v>CH</v>
      </c>
      <c r="G3837" s="260">
        <v>0</v>
      </c>
      <c r="H3837" s="260">
        <v>0</v>
      </c>
      <c r="I3837" s="260">
        <v>0</v>
      </c>
      <c r="J3837" s="260">
        <v>0</v>
      </c>
      <c r="K3837" s="260">
        <v>0</v>
      </c>
      <c r="L3837" s="301">
        <f t="shared" si="119"/>
        <v>0</v>
      </c>
      <c r="M3837" s="459" t="str">
        <f>IFERROR((Tableau1[[#This Row],[Scope 1
(kg CO2-eq)]]+Tableau1[[#This Row],[Scope 2 energy
(kg CO2-eq)]]+Tableau1[[#This Row],[Scope 2 Infrastructure
(kg CO2-eq)]])/Tableau1[[#This Row],[Total CO2-emissions
(kg CO2-eq)
for scope 3 use ]],"")</f>
        <v/>
      </c>
      <c r="N3837" s="436" t="s">
        <v>436</v>
      </c>
      <c r="O3837" s="259">
        <v>1</v>
      </c>
      <c r="P3837" s="259" t="s">
        <v>4260</v>
      </c>
      <c r="Q3837" s="259" t="s">
        <v>4143</v>
      </c>
    </row>
    <row r="3838" spans="1:17" ht="21.75" customHeight="1">
      <c r="A3838" s="301" t="s">
        <v>5214</v>
      </c>
      <c r="B3838" s="301" t="s">
        <v>5135</v>
      </c>
      <c r="C3838" s="316" t="s">
        <v>9872</v>
      </c>
      <c r="D3838" s="465" t="s">
        <v>3731</v>
      </c>
      <c r="E3838" s="465" t="s">
        <v>700</v>
      </c>
      <c r="F3838" s="469" t="str">
        <f t="shared" si="118"/>
        <v>CH</v>
      </c>
      <c r="G3838" s="260">
        <v>0</v>
      </c>
      <c r="H3838" s="260">
        <v>0</v>
      </c>
      <c r="I3838" s="260">
        <v>0</v>
      </c>
      <c r="J3838" s="260">
        <v>0.87230433721553202</v>
      </c>
      <c r="K3838" s="260">
        <v>0.87230433719590705</v>
      </c>
      <c r="L3838" s="301" t="str">
        <f t="shared" si="119"/>
        <v/>
      </c>
      <c r="M3838" s="459">
        <f>IFERROR((Tableau1[[#This Row],[Scope 1
(kg CO2-eq)]]+Tableau1[[#This Row],[Scope 2 energy
(kg CO2-eq)]]+Tableau1[[#This Row],[Scope 2 Infrastructure
(kg CO2-eq)]])/Tableau1[[#This Row],[Total CO2-emissions
(kg CO2-eq)
for scope 3 use ]],"")</f>
        <v>0</v>
      </c>
      <c r="N3838" s="436" t="s">
        <v>3731</v>
      </c>
      <c r="O3838" s="259">
        <v>1</v>
      </c>
      <c r="P3838" s="259" t="s">
        <v>5214</v>
      </c>
      <c r="Q3838" s="259" t="s">
        <v>5135</v>
      </c>
    </row>
    <row r="3839" spans="1:17" ht="21.75" customHeight="1">
      <c r="A3839" s="301" t="s">
        <v>5214</v>
      </c>
      <c r="B3839" s="301" t="s">
        <v>5135</v>
      </c>
      <c r="C3839" s="316" t="s">
        <v>9873</v>
      </c>
      <c r="D3839" s="465" t="s">
        <v>3731</v>
      </c>
      <c r="E3839" s="465" t="s">
        <v>700</v>
      </c>
      <c r="F3839" s="469" t="str">
        <f t="shared" si="118"/>
        <v>CH</v>
      </c>
      <c r="G3839" s="260">
        <v>0</v>
      </c>
      <c r="H3839" s="260">
        <v>0</v>
      </c>
      <c r="I3839" s="260">
        <v>0</v>
      </c>
      <c r="J3839" s="260">
        <v>2.6169100086224399</v>
      </c>
      <c r="K3839" s="260">
        <v>2.61691000858093</v>
      </c>
      <c r="L3839" s="301" t="str">
        <f t="shared" si="119"/>
        <v/>
      </c>
      <c r="M3839" s="459">
        <f>IFERROR((Tableau1[[#This Row],[Scope 1
(kg CO2-eq)]]+Tableau1[[#This Row],[Scope 2 energy
(kg CO2-eq)]]+Tableau1[[#This Row],[Scope 2 Infrastructure
(kg CO2-eq)]])/Tableau1[[#This Row],[Total CO2-emissions
(kg CO2-eq)
for scope 3 use ]],"")</f>
        <v>0</v>
      </c>
      <c r="N3839" s="436" t="s">
        <v>3731</v>
      </c>
      <c r="O3839" s="259">
        <v>1</v>
      </c>
      <c r="P3839" s="259" t="s">
        <v>5214</v>
      </c>
      <c r="Q3839" s="259" t="s">
        <v>5135</v>
      </c>
    </row>
    <row r="3840" spans="1:17" ht="21.75" customHeight="1">
      <c r="A3840" s="301" t="s">
        <v>5214</v>
      </c>
      <c r="B3840" s="301" t="s">
        <v>5135</v>
      </c>
      <c r="C3840" s="316" t="s">
        <v>9874</v>
      </c>
      <c r="D3840" s="465" t="s">
        <v>3731</v>
      </c>
      <c r="E3840" s="465" t="s">
        <v>700</v>
      </c>
      <c r="F3840" s="469" t="str">
        <f t="shared" si="118"/>
        <v>CH</v>
      </c>
      <c r="G3840" s="260">
        <v>0</v>
      </c>
      <c r="H3840" s="260">
        <v>0</v>
      </c>
      <c r="I3840" s="260">
        <v>0</v>
      </c>
      <c r="J3840" s="260">
        <v>4.3615127831945104</v>
      </c>
      <c r="K3840" s="260">
        <v>4.3615127835681298</v>
      </c>
      <c r="L3840" s="301" t="str">
        <f t="shared" si="119"/>
        <v/>
      </c>
      <c r="M3840" s="459">
        <f>IFERROR((Tableau1[[#This Row],[Scope 1
(kg CO2-eq)]]+Tableau1[[#This Row],[Scope 2 energy
(kg CO2-eq)]]+Tableau1[[#This Row],[Scope 2 Infrastructure
(kg CO2-eq)]])/Tableau1[[#This Row],[Total CO2-emissions
(kg CO2-eq)
for scope 3 use ]],"")</f>
        <v>0</v>
      </c>
      <c r="N3840" s="436" t="s">
        <v>3731</v>
      </c>
      <c r="O3840" s="259">
        <v>1</v>
      </c>
      <c r="P3840" s="259" t="s">
        <v>5214</v>
      </c>
      <c r="Q3840" s="259" t="s">
        <v>5135</v>
      </c>
    </row>
    <row r="3841" spans="1:17" ht="21.75" customHeight="1">
      <c r="A3841" s="301" t="s">
        <v>4138</v>
      </c>
      <c r="B3841" s="301" t="s">
        <v>5133</v>
      </c>
      <c r="C3841" s="316" t="s">
        <v>9875</v>
      </c>
      <c r="D3841" s="465" t="s">
        <v>3646</v>
      </c>
      <c r="E3841" s="465" t="s">
        <v>6091</v>
      </c>
      <c r="F3841" s="469" t="str">
        <f t="shared" si="118"/>
        <v>other</v>
      </c>
      <c r="G3841" s="260">
        <v>0</v>
      </c>
      <c r="H3841" s="260">
        <v>0</v>
      </c>
      <c r="I3841" s="260">
        <v>0</v>
      </c>
      <c r="J3841" s="260">
        <v>4857.7462987733397</v>
      </c>
      <c r="K3841" s="260">
        <v>4857.7462987817698</v>
      </c>
      <c r="L3841" s="301" t="str">
        <f t="shared" si="119"/>
        <v/>
      </c>
      <c r="M3841" s="459">
        <f>IFERROR((Tableau1[[#This Row],[Scope 1
(kg CO2-eq)]]+Tableau1[[#This Row],[Scope 2 energy
(kg CO2-eq)]]+Tableau1[[#This Row],[Scope 2 Infrastructure
(kg CO2-eq)]])/Tableau1[[#This Row],[Total CO2-emissions
(kg CO2-eq)
for scope 3 use ]],"")</f>
        <v>0</v>
      </c>
      <c r="N3841" s="436" t="s">
        <v>3646</v>
      </c>
      <c r="O3841" s="259">
        <v>1</v>
      </c>
      <c r="P3841" s="259" t="s">
        <v>4138</v>
      </c>
      <c r="Q3841" s="259" t="s">
        <v>5133</v>
      </c>
    </row>
    <row r="3842" spans="1:17" ht="21.75" customHeight="1">
      <c r="A3842" s="301" t="s">
        <v>5180</v>
      </c>
      <c r="B3842" s="301" t="s">
        <v>5219</v>
      </c>
      <c r="C3842" s="316" t="s">
        <v>9876</v>
      </c>
      <c r="D3842" s="465" t="s">
        <v>3646</v>
      </c>
      <c r="E3842" s="465" t="s">
        <v>700</v>
      </c>
      <c r="F3842" s="469" t="str">
        <f t="shared" ref="F3842:F3905" si="120">IF(ISNUMBER(SEARCH("{CH}", C3842)), "CH", "other")</f>
        <v>CH</v>
      </c>
      <c r="G3842" s="260">
        <v>394.42570000000001</v>
      </c>
      <c r="H3842" s="260">
        <v>24.422300271504</v>
      </c>
      <c r="I3842" s="260">
        <v>0.50971989326400002</v>
      </c>
      <c r="J3842" s="260">
        <v>10105.929944417001</v>
      </c>
      <c r="K3842" s="260">
        <v>10525.287664559401</v>
      </c>
      <c r="L3842" s="301" t="str">
        <f t="shared" ref="L3842:L3905" si="121">IF(N3842="MJ", K3842*3.6, IF(N3842="m", K3842*1000, ""))</f>
        <v/>
      </c>
      <c r="M3842" s="459">
        <f>IFERROR((Tableau1[[#This Row],[Scope 1
(kg CO2-eq)]]+Tableau1[[#This Row],[Scope 2 energy
(kg CO2-eq)]]+Tableau1[[#This Row],[Scope 2 Infrastructure
(kg CO2-eq)]])/Tableau1[[#This Row],[Total CO2-emissions
(kg CO2-eq)
for scope 3 use ]],"")</f>
        <v>3.9842874943629654E-2</v>
      </c>
      <c r="N3842" s="436" t="s">
        <v>3646</v>
      </c>
      <c r="O3842" s="259">
        <v>1</v>
      </c>
      <c r="P3842" s="259" t="s">
        <v>5180</v>
      </c>
      <c r="Q3842" s="259" t="s">
        <v>5219</v>
      </c>
    </row>
    <row r="3843" spans="1:17" ht="21.75" customHeight="1">
      <c r="A3843" s="301" t="s">
        <v>5211</v>
      </c>
      <c r="B3843" s="301" t="s">
        <v>5135</v>
      </c>
      <c r="C3843" s="316" t="s">
        <v>9877</v>
      </c>
      <c r="D3843" s="465" t="s">
        <v>3646</v>
      </c>
      <c r="E3843" s="465" t="s">
        <v>6091</v>
      </c>
      <c r="F3843" s="469" t="str">
        <f t="shared" si="120"/>
        <v>other</v>
      </c>
      <c r="G3843" s="260">
        <v>1903.77</v>
      </c>
      <c r="H3843" s="260">
        <v>446.374901156416</v>
      </c>
      <c r="I3843" s="260">
        <v>1.586649586544</v>
      </c>
      <c r="J3843" s="260">
        <v>1475.4713740100801</v>
      </c>
      <c r="K3843" s="260">
        <v>3827.2029241304699</v>
      </c>
      <c r="L3843" s="301" t="str">
        <f t="shared" si="121"/>
        <v/>
      </c>
      <c r="M3843" s="459">
        <f>IFERROR((Tableau1[[#This Row],[Scope 1
(kg CO2-eq)]]+Tableau1[[#This Row],[Scope 2 energy
(kg CO2-eq)]]+Tableau1[[#This Row],[Scope 2 Infrastructure
(kg CO2-eq)]])/Tableau1[[#This Row],[Total CO2-emissions
(kg CO2-eq)
for scope 3 use ]],"")</f>
        <v>0.61447788302922735</v>
      </c>
      <c r="N3843" s="436" t="s">
        <v>3646</v>
      </c>
      <c r="O3843" s="259">
        <v>1</v>
      </c>
      <c r="P3843" s="259" t="s">
        <v>5211</v>
      </c>
      <c r="Q3843" s="259" t="s">
        <v>5135</v>
      </c>
    </row>
    <row r="3844" spans="1:17" ht="21.75" customHeight="1">
      <c r="A3844" s="301" t="s">
        <v>5211</v>
      </c>
      <c r="B3844" s="301" t="s">
        <v>5135</v>
      </c>
      <c r="C3844" s="316" t="s">
        <v>9878</v>
      </c>
      <c r="D3844" s="465" t="s">
        <v>3646</v>
      </c>
      <c r="E3844" s="465" t="s">
        <v>6091</v>
      </c>
      <c r="F3844" s="469" t="str">
        <f t="shared" si="120"/>
        <v>other</v>
      </c>
      <c r="G3844" s="260">
        <v>8461.2000000000007</v>
      </c>
      <c r="H3844" s="260">
        <v>1280.7596926986801</v>
      </c>
      <c r="I3844" s="260">
        <v>4.5661323927200002</v>
      </c>
      <c r="J3844" s="260">
        <v>4368.0574304529</v>
      </c>
      <c r="K3844" s="260">
        <v>14114.5832535846</v>
      </c>
      <c r="L3844" s="301" t="str">
        <f t="shared" si="121"/>
        <v/>
      </c>
      <c r="M3844" s="459">
        <f>IFERROR((Tableau1[[#This Row],[Scope 1
(kg CO2-eq)]]+Tableau1[[#This Row],[Scope 2 energy
(kg CO2-eq)]]+Tableau1[[#This Row],[Scope 2 Infrastructure
(kg CO2-eq)]])/Tableau1[[#This Row],[Total CO2-emissions
(kg CO2-eq)
for scope 3 use ]],"")</f>
        <v>0.69052877084529796</v>
      </c>
      <c r="N3844" s="436" t="s">
        <v>3646</v>
      </c>
      <c r="O3844" s="259">
        <v>1</v>
      </c>
      <c r="P3844" s="259" t="s">
        <v>5211</v>
      </c>
      <c r="Q3844" s="259" t="s">
        <v>5135</v>
      </c>
    </row>
    <row r="3845" spans="1:17" ht="21.75" customHeight="1">
      <c r="A3845" s="301" t="s">
        <v>5211</v>
      </c>
      <c r="B3845" s="301" t="s">
        <v>5135</v>
      </c>
      <c r="C3845" s="316" t="s">
        <v>9879</v>
      </c>
      <c r="D3845" s="465" t="s">
        <v>3646</v>
      </c>
      <c r="E3845" s="465" t="s">
        <v>6091</v>
      </c>
      <c r="F3845" s="469" t="str">
        <f t="shared" si="120"/>
        <v>other</v>
      </c>
      <c r="G3845" s="260">
        <v>1480.71</v>
      </c>
      <c r="H3845" s="260">
        <v>421.67666507576001</v>
      </c>
      <c r="I3845" s="260">
        <v>1.499427124736</v>
      </c>
      <c r="J3845" s="260">
        <v>1308.9809171658399</v>
      </c>
      <c r="K3845" s="260">
        <v>3212.8670087627202</v>
      </c>
      <c r="L3845" s="301" t="str">
        <f t="shared" si="121"/>
        <v/>
      </c>
      <c r="M3845" s="459">
        <f>IFERROR((Tableau1[[#This Row],[Scope 1
(kg CO2-eq)]]+Tableau1[[#This Row],[Scope 2 energy
(kg CO2-eq)]]+Tableau1[[#This Row],[Scope 2 Infrastructure
(kg CO2-eq)]])/Tableau1[[#This Row],[Total CO2-emissions
(kg CO2-eq)
for scope 3 use ]],"")</f>
        <v>0.59258166833792647</v>
      </c>
      <c r="N3845" s="436" t="s">
        <v>3646</v>
      </c>
      <c r="O3845" s="259">
        <v>1</v>
      </c>
      <c r="P3845" s="259" t="s">
        <v>5211</v>
      </c>
      <c r="Q3845" s="259" t="s">
        <v>5135</v>
      </c>
    </row>
    <row r="3846" spans="1:17" ht="21.75" customHeight="1">
      <c r="A3846" s="301" t="s">
        <v>5211</v>
      </c>
      <c r="B3846" s="301" t="s">
        <v>5137</v>
      </c>
      <c r="C3846" s="316" t="s">
        <v>9880</v>
      </c>
      <c r="D3846" s="465" t="s">
        <v>3730</v>
      </c>
      <c r="E3846" s="465" t="s">
        <v>700</v>
      </c>
      <c r="F3846" s="469" t="str">
        <f t="shared" si="120"/>
        <v>CH</v>
      </c>
      <c r="G3846" s="260">
        <v>0</v>
      </c>
      <c r="H3846" s="260">
        <v>0</v>
      </c>
      <c r="I3846" s="260">
        <v>0</v>
      </c>
      <c r="J3846" s="260">
        <v>12.549458536227201</v>
      </c>
      <c r="K3846" s="260">
        <v>12.549458536247499</v>
      </c>
      <c r="L3846" s="301" t="str">
        <f t="shared" si="121"/>
        <v/>
      </c>
      <c r="M3846" s="459">
        <f>IFERROR((Tableau1[[#This Row],[Scope 1
(kg CO2-eq)]]+Tableau1[[#This Row],[Scope 2 energy
(kg CO2-eq)]]+Tableau1[[#This Row],[Scope 2 Infrastructure
(kg CO2-eq)]])/Tableau1[[#This Row],[Total CO2-emissions
(kg CO2-eq)
for scope 3 use ]],"")</f>
        <v>0</v>
      </c>
      <c r="N3846" s="436" t="s">
        <v>3730</v>
      </c>
      <c r="O3846" s="259">
        <v>1</v>
      </c>
      <c r="P3846" s="259" t="s">
        <v>5211</v>
      </c>
      <c r="Q3846" s="259" t="s">
        <v>5137</v>
      </c>
    </row>
    <row r="3847" spans="1:17" ht="21.75" customHeight="1">
      <c r="A3847" s="301" t="s">
        <v>4138</v>
      </c>
      <c r="B3847" s="301" t="s">
        <v>5133</v>
      </c>
      <c r="C3847" s="316" t="s">
        <v>9881</v>
      </c>
      <c r="D3847" s="465" t="s">
        <v>3646</v>
      </c>
      <c r="E3847" s="465" t="s">
        <v>700</v>
      </c>
      <c r="F3847" s="469" t="str">
        <f t="shared" si="120"/>
        <v>CH</v>
      </c>
      <c r="G3847" s="260">
        <v>897.69</v>
      </c>
      <c r="H3847" s="260">
        <v>121.224369728</v>
      </c>
      <c r="I3847" s="260">
        <v>0.14375922399999999</v>
      </c>
      <c r="J3847" s="260">
        <v>600.19063767568991</v>
      </c>
      <c r="K3847" s="260">
        <v>1619.2487662577801</v>
      </c>
      <c r="L3847" s="301" t="str">
        <f t="shared" si="121"/>
        <v/>
      </c>
      <c r="M3847" s="459">
        <f>IFERROR((Tableau1[[#This Row],[Scope 1
(kg CO2-eq)]]+Tableau1[[#This Row],[Scope 2 energy
(kg CO2-eq)]]+Tableau1[[#This Row],[Scope 2 Infrastructure
(kg CO2-eq)]])/Tableau1[[#This Row],[Total CO2-emissions
(kg CO2-eq)
for scope 3 use ]],"")</f>
        <v>0.62934006817687993</v>
      </c>
      <c r="N3847" s="436" t="s">
        <v>3646</v>
      </c>
      <c r="O3847" s="259">
        <v>1</v>
      </c>
      <c r="P3847" s="259" t="s">
        <v>4138</v>
      </c>
      <c r="Q3847" s="259" t="s">
        <v>5133</v>
      </c>
    </row>
    <row r="3848" spans="1:17" ht="21.75" customHeight="1">
      <c r="A3848" s="301" t="s">
        <v>5211</v>
      </c>
      <c r="B3848" s="301" t="s">
        <v>5135</v>
      </c>
      <c r="C3848" s="316" t="s">
        <v>9882</v>
      </c>
      <c r="D3848" s="465" t="s">
        <v>3646</v>
      </c>
      <c r="E3848" s="465" t="s">
        <v>6091</v>
      </c>
      <c r="F3848" s="469" t="str">
        <f t="shared" si="120"/>
        <v>other</v>
      </c>
      <c r="G3848" s="260">
        <v>1184.568</v>
      </c>
      <c r="H3848" s="260">
        <v>299.75735991987199</v>
      </c>
      <c r="I3848" s="260">
        <v>1.0626553024480001</v>
      </c>
      <c r="J3848" s="260">
        <v>1044.24577225198</v>
      </c>
      <c r="K3848" s="260">
        <v>2529.6337870326001</v>
      </c>
      <c r="L3848" s="301" t="str">
        <f t="shared" si="121"/>
        <v/>
      </c>
      <c r="M3848" s="459">
        <f>IFERROR((Tableau1[[#This Row],[Scope 1
(kg CO2-eq)]]+Tableau1[[#This Row],[Scope 2 energy
(kg CO2-eq)]]+Tableau1[[#This Row],[Scope 2 Infrastructure
(kg CO2-eq)]])/Tableau1[[#This Row],[Total CO2-emissions
(kg CO2-eq)
for scope 3 use ]],"")</f>
        <v>0.58719488284696031</v>
      </c>
      <c r="N3848" s="436" t="s">
        <v>3646</v>
      </c>
      <c r="O3848" s="259">
        <v>1</v>
      </c>
      <c r="P3848" s="259" t="s">
        <v>5211</v>
      </c>
      <c r="Q3848" s="259" t="s">
        <v>5135</v>
      </c>
    </row>
    <row r="3849" spans="1:17" ht="21.75" customHeight="1">
      <c r="A3849" s="301" t="s">
        <v>5211</v>
      </c>
      <c r="B3849" s="301" t="s">
        <v>5135</v>
      </c>
      <c r="C3849" s="316" t="s">
        <v>9883</v>
      </c>
      <c r="D3849" s="465" t="s">
        <v>3646</v>
      </c>
      <c r="E3849" s="465" t="s">
        <v>6091</v>
      </c>
      <c r="F3849" s="469" t="str">
        <f t="shared" si="120"/>
        <v>other</v>
      </c>
      <c r="G3849" s="260">
        <v>4061.3760000000002</v>
      </c>
      <c r="H3849" s="260">
        <v>630.99271730692794</v>
      </c>
      <c r="I3849" s="260">
        <v>2.2470385799520001</v>
      </c>
      <c r="J3849" s="260">
        <v>2434.0722906700794</v>
      </c>
      <c r="K3849" s="260">
        <v>7128.6880458420101</v>
      </c>
      <c r="L3849" s="301" t="str">
        <f t="shared" si="121"/>
        <v/>
      </c>
      <c r="M3849" s="459">
        <f>IFERROR((Tableau1[[#This Row],[Scope 1
(kg CO2-eq)]]+Tableau1[[#This Row],[Scope 2 energy
(kg CO2-eq)]]+Tableau1[[#This Row],[Scope 2 Infrastructure
(kg CO2-eq)]])/Tableau1[[#This Row],[Total CO2-emissions
(kg CO2-eq)
for scope 3 use ]],"")</f>
        <v>0.65855255913816213</v>
      </c>
      <c r="N3849" s="436" t="s">
        <v>3646</v>
      </c>
      <c r="O3849" s="259">
        <v>1</v>
      </c>
      <c r="P3849" s="259" t="s">
        <v>5211</v>
      </c>
      <c r="Q3849" s="259" t="s">
        <v>5135</v>
      </c>
    </row>
    <row r="3850" spans="1:17" ht="21.75" customHeight="1">
      <c r="A3850" s="301" t="s">
        <v>5211</v>
      </c>
      <c r="B3850" s="301" t="s">
        <v>5135</v>
      </c>
      <c r="C3850" s="316" t="s">
        <v>9884</v>
      </c>
      <c r="D3850" s="465" t="s">
        <v>3646</v>
      </c>
      <c r="E3850" s="465" t="s">
        <v>6091</v>
      </c>
      <c r="F3850" s="469" t="str">
        <f t="shared" si="120"/>
        <v>other</v>
      </c>
      <c r="G3850" s="260">
        <v>846.12</v>
      </c>
      <c r="H3850" s="260">
        <v>260.25807195575601</v>
      </c>
      <c r="I3850" s="260">
        <v>0.92541130462800003</v>
      </c>
      <c r="J3850" s="260">
        <v>841.90978625438004</v>
      </c>
      <c r="K3850" s="260">
        <v>1949.21326914511</v>
      </c>
      <c r="L3850" s="301" t="str">
        <f t="shared" si="121"/>
        <v/>
      </c>
      <c r="M3850" s="459">
        <f>IFERROR((Tableau1[[#This Row],[Scope 1
(kg CO2-eq)]]+Tableau1[[#This Row],[Scope 2 energy
(kg CO2-eq)]]+Tableau1[[#This Row],[Scope 2 Infrastructure
(kg CO2-eq)]])/Tableau1[[#This Row],[Total CO2-emissions
(kg CO2-eq)
for scope 3 use ]],"")</f>
        <v>0.56807713182971886</v>
      </c>
      <c r="N3850" s="436" t="s">
        <v>3646</v>
      </c>
      <c r="O3850" s="259">
        <v>1</v>
      </c>
      <c r="P3850" s="259" t="s">
        <v>5211</v>
      </c>
      <c r="Q3850" s="259" t="s">
        <v>5135</v>
      </c>
    </row>
    <row r="3851" spans="1:17" ht="21.75" customHeight="1">
      <c r="A3851" s="301" t="s">
        <v>5211</v>
      </c>
      <c r="B3851" s="301" t="s">
        <v>5137</v>
      </c>
      <c r="C3851" s="316" t="s">
        <v>9885</v>
      </c>
      <c r="D3851" s="465" t="s">
        <v>3730</v>
      </c>
      <c r="E3851" s="465" t="s">
        <v>700</v>
      </c>
      <c r="F3851" s="469" t="str">
        <f t="shared" si="120"/>
        <v>CH</v>
      </c>
      <c r="G3851" s="260">
        <v>0</v>
      </c>
      <c r="H3851" s="260">
        <v>0</v>
      </c>
      <c r="I3851" s="260">
        <v>0</v>
      </c>
      <c r="J3851" s="260">
        <v>12.3365707804194</v>
      </c>
      <c r="K3851" s="260">
        <v>12.336570780448</v>
      </c>
      <c r="L3851" s="301" t="str">
        <f t="shared" si="121"/>
        <v/>
      </c>
      <c r="M3851" s="459">
        <f>IFERROR((Tableau1[[#This Row],[Scope 1
(kg CO2-eq)]]+Tableau1[[#This Row],[Scope 2 energy
(kg CO2-eq)]]+Tableau1[[#This Row],[Scope 2 Infrastructure
(kg CO2-eq)]])/Tableau1[[#This Row],[Total CO2-emissions
(kg CO2-eq)
for scope 3 use ]],"")</f>
        <v>0</v>
      </c>
      <c r="N3851" s="436" t="s">
        <v>3730</v>
      </c>
      <c r="O3851" s="259">
        <v>1</v>
      </c>
      <c r="P3851" s="259" t="s">
        <v>5211</v>
      </c>
      <c r="Q3851" s="259" t="s">
        <v>5137</v>
      </c>
    </row>
    <row r="3852" spans="1:17" ht="21.75" customHeight="1">
      <c r="A3852" s="301" t="s">
        <v>4139</v>
      </c>
      <c r="B3852" s="301" t="s">
        <v>5133</v>
      </c>
      <c r="C3852" s="316" t="s">
        <v>9886</v>
      </c>
      <c r="D3852" s="465" t="s">
        <v>3646</v>
      </c>
      <c r="E3852" s="465" t="s">
        <v>700</v>
      </c>
      <c r="F3852" s="469" t="str">
        <f t="shared" si="120"/>
        <v>CH</v>
      </c>
      <c r="G3852" s="260">
        <v>0</v>
      </c>
      <c r="H3852" s="260">
        <v>20.098497720000001</v>
      </c>
      <c r="I3852" s="260">
        <v>2.4234913844000001</v>
      </c>
      <c r="J3852" s="260">
        <v>986.27362539992305</v>
      </c>
      <c r="K3852" s="260">
        <v>1008.7956146289901</v>
      </c>
      <c r="L3852" s="301" t="str">
        <f t="shared" si="121"/>
        <v/>
      </c>
      <c r="M3852" s="459">
        <f>IFERROR((Tableau1[[#This Row],[Scope 1
(kg CO2-eq)]]+Tableau1[[#This Row],[Scope 2 energy
(kg CO2-eq)]]+Tableau1[[#This Row],[Scope 2 Infrastructure
(kg CO2-eq)]])/Tableau1[[#This Row],[Total CO2-emissions
(kg CO2-eq)
for scope 3 use ]],"")</f>
        <v>2.2325621540972923E-2</v>
      </c>
      <c r="N3852" s="436" t="s">
        <v>3646</v>
      </c>
      <c r="O3852" s="259">
        <v>1</v>
      </c>
      <c r="P3852" s="259" t="s">
        <v>4139</v>
      </c>
      <c r="Q3852" s="259" t="s">
        <v>5133</v>
      </c>
    </row>
    <row r="3853" spans="1:17" ht="21.75" customHeight="1">
      <c r="A3853" s="301" t="s">
        <v>5157</v>
      </c>
      <c r="B3853" s="301" t="s">
        <v>5224</v>
      </c>
      <c r="C3853" s="316" t="s">
        <v>9887</v>
      </c>
      <c r="D3853" s="465" t="s">
        <v>3730</v>
      </c>
      <c r="E3853" s="465" t="s">
        <v>6091</v>
      </c>
      <c r="F3853" s="469" t="str">
        <f t="shared" si="120"/>
        <v>other</v>
      </c>
      <c r="G3853" s="260">
        <v>0</v>
      </c>
      <c r="H3853" s="260">
        <v>0.15376548551999999</v>
      </c>
      <c r="I3853" s="260">
        <v>8.4555551999999996E-5</v>
      </c>
      <c r="J3853" s="260">
        <v>0</v>
      </c>
      <c r="K3853" s="260">
        <v>0.153850040894048</v>
      </c>
      <c r="L3853" s="301" t="str">
        <f t="shared" si="121"/>
        <v/>
      </c>
      <c r="M3853" s="459">
        <f>IFERROR((Tableau1[[#This Row],[Scope 1
(kg CO2-eq)]]+Tableau1[[#This Row],[Scope 2 energy
(kg CO2-eq)]]+Tableau1[[#This Row],[Scope 2 Infrastructure
(kg CO2-eq)]])/Tableau1[[#This Row],[Total CO2-emissions
(kg CO2-eq)
for scope 3 use ]],"")</f>
        <v>1.0000000011566588</v>
      </c>
      <c r="N3853" s="436" t="s">
        <v>3730</v>
      </c>
      <c r="O3853" s="259">
        <v>1</v>
      </c>
      <c r="P3853" s="259" t="s">
        <v>5157</v>
      </c>
      <c r="Q3853" s="259" t="s">
        <v>5224</v>
      </c>
    </row>
    <row r="3854" spans="1:17" ht="21.75" customHeight="1">
      <c r="A3854" s="301" t="s">
        <v>5157</v>
      </c>
      <c r="B3854" s="301" t="s">
        <v>5224</v>
      </c>
      <c r="C3854" s="316" t="s">
        <v>9888</v>
      </c>
      <c r="D3854" s="465" t="s">
        <v>3730</v>
      </c>
      <c r="E3854" s="465" t="s">
        <v>6091</v>
      </c>
      <c r="F3854" s="469" t="str">
        <f t="shared" si="120"/>
        <v>other</v>
      </c>
      <c r="G3854" s="260">
        <v>0</v>
      </c>
      <c r="H3854" s="260">
        <v>0.19522186642</v>
      </c>
      <c r="I3854" s="260">
        <v>1.07352392E-4</v>
      </c>
      <c r="J3854" s="260">
        <v>0</v>
      </c>
      <c r="K3854" s="260">
        <v>0.19532921858584601</v>
      </c>
      <c r="L3854" s="301" t="str">
        <f t="shared" si="121"/>
        <v/>
      </c>
      <c r="M3854" s="459">
        <f>IFERROR((Tableau1[[#This Row],[Scope 1
(kg CO2-eq)]]+Tableau1[[#This Row],[Scope 2 energy
(kg CO2-eq)]]+Tableau1[[#This Row],[Scope 2 Infrastructure
(kg CO2-eq)]])/Tableau1[[#This Row],[Total CO2-emissions
(kg CO2-eq)
for scope 3 use ]],"")</f>
        <v>1.0000000011578092</v>
      </c>
      <c r="N3854" s="436" t="s">
        <v>3730</v>
      </c>
      <c r="O3854" s="259">
        <v>1</v>
      </c>
      <c r="P3854" s="259" t="s">
        <v>5157</v>
      </c>
      <c r="Q3854" s="260" t="s">
        <v>5224</v>
      </c>
    </row>
    <row r="3855" spans="1:17" ht="21.75" customHeight="1">
      <c r="A3855" s="301" t="s">
        <v>5157</v>
      </c>
      <c r="B3855" s="301" t="s">
        <v>5224</v>
      </c>
      <c r="C3855" s="316" t="s">
        <v>9889</v>
      </c>
      <c r="D3855" s="465" t="s">
        <v>3730</v>
      </c>
      <c r="E3855" s="465" t="s">
        <v>6091</v>
      </c>
      <c r="F3855" s="469" t="str">
        <f t="shared" si="120"/>
        <v>other</v>
      </c>
      <c r="G3855" s="260">
        <v>0</v>
      </c>
      <c r="H3855" s="260">
        <v>1.8693059024000001E-2</v>
      </c>
      <c r="I3855" s="260">
        <v>1.02793024E-5</v>
      </c>
      <c r="J3855" s="260">
        <v>0</v>
      </c>
      <c r="K3855" s="260">
        <v>1.8703338304743099E-2</v>
      </c>
      <c r="L3855" s="301" t="str">
        <f t="shared" si="121"/>
        <v/>
      </c>
      <c r="M3855" s="459">
        <f>IFERROR((Tableau1[[#This Row],[Scope 1
(kg CO2-eq)]]+Tableau1[[#This Row],[Scope 2 energy
(kg CO2-eq)]]+Tableau1[[#This Row],[Scope 2 Infrastructure
(kg CO2-eq)]])/Tableau1[[#This Row],[Total CO2-emissions
(kg CO2-eq)
for scope 3 use ]],"")</f>
        <v>1.0000000011579164</v>
      </c>
      <c r="N3855" s="436" t="s">
        <v>3730</v>
      </c>
      <c r="O3855" s="259">
        <v>1</v>
      </c>
      <c r="P3855" s="259" t="s">
        <v>5157</v>
      </c>
      <c r="Q3855" s="259" t="s">
        <v>5224</v>
      </c>
    </row>
    <row r="3856" spans="1:17" ht="21.75" customHeight="1">
      <c r="A3856" s="301" t="s">
        <v>4260</v>
      </c>
      <c r="B3856" s="301" t="s">
        <v>4139</v>
      </c>
      <c r="C3856" s="316" t="s">
        <v>9890</v>
      </c>
      <c r="D3856" s="465" t="s">
        <v>436</v>
      </c>
      <c r="E3856" s="465" t="s">
        <v>700</v>
      </c>
      <c r="F3856" s="469" t="str">
        <f t="shared" si="120"/>
        <v>CH</v>
      </c>
      <c r="G3856" s="260">
        <v>0</v>
      </c>
      <c r="H3856" s="260">
        <v>9.0334622959164005E-4</v>
      </c>
      <c r="I3856" s="260">
        <v>1.885381551324E-5</v>
      </c>
      <c r="J3856" s="260">
        <v>8.8513825185509102E-3</v>
      </c>
      <c r="K3856" s="260">
        <v>9.7735825686725009E-3</v>
      </c>
      <c r="L3856" s="301">
        <f t="shared" si="121"/>
        <v>3.5184897247221007E-2</v>
      </c>
      <c r="M3856" s="459">
        <f>IFERROR((Tableau1[[#This Row],[Scope 1
(kg CO2-eq)]]+Tableau1[[#This Row],[Scope 2 energy
(kg CO2-eq)]]+Tableau1[[#This Row],[Scope 2 Infrastructure
(kg CO2-eq)]])/Tableau1[[#This Row],[Total CO2-emissions
(kg CO2-eq)
for scope 3 use ]],"")</f>
        <v>9.4356397833157926E-2</v>
      </c>
      <c r="N3856" s="436" t="s">
        <v>436</v>
      </c>
      <c r="O3856" s="259">
        <v>1</v>
      </c>
      <c r="P3856" s="259" t="s">
        <v>4260</v>
      </c>
      <c r="Q3856" s="260" t="s">
        <v>4139</v>
      </c>
    </row>
    <row r="3857" spans="1:17" ht="21.75" customHeight="1">
      <c r="A3857" s="301" t="s">
        <v>4260</v>
      </c>
      <c r="B3857" s="301" t="s">
        <v>4139</v>
      </c>
      <c r="C3857" s="316" t="s">
        <v>9891</v>
      </c>
      <c r="D3857" s="465" t="s">
        <v>436</v>
      </c>
      <c r="E3857" s="465" t="s">
        <v>700</v>
      </c>
      <c r="F3857" s="469" t="str">
        <f t="shared" si="120"/>
        <v>CH</v>
      </c>
      <c r="G3857" s="260">
        <v>0</v>
      </c>
      <c r="H3857" s="260">
        <v>9.0334622959164005E-4</v>
      </c>
      <c r="I3857" s="260">
        <v>1.885381551324E-5</v>
      </c>
      <c r="J3857" s="260">
        <v>7.14859812537697E-3</v>
      </c>
      <c r="K3857" s="260">
        <v>8.0707981754777804E-3</v>
      </c>
      <c r="L3857" s="301">
        <f t="shared" si="121"/>
        <v>2.9054873431720009E-2</v>
      </c>
      <c r="M3857" s="459">
        <f>IFERROR((Tableau1[[#This Row],[Scope 1
(kg CO2-eq)]]+Tableau1[[#This Row],[Scope 2 energy
(kg CO2-eq)]]+Tableau1[[#This Row],[Scope 2 Infrastructure
(kg CO2-eq)]])/Tableau1[[#This Row],[Total CO2-emissions
(kg CO2-eq)
for scope 3 use ]],"")</f>
        <v>0.11426379709343767</v>
      </c>
      <c r="N3857" s="436" t="s">
        <v>436</v>
      </c>
      <c r="O3857" s="259">
        <v>1</v>
      </c>
      <c r="P3857" s="259" t="s">
        <v>4260</v>
      </c>
      <c r="Q3857" s="260" t="s">
        <v>4139</v>
      </c>
    </row>
    <row r="3858" spans="1:17" ht="21.75" customHeight="1">
      <c r="A3858" s="301" t="s">
        <v>5134</v>
      </c>
      <c r="B3858" s="301" t="s">
        <v>5135</v>
      </c>
      <c r="C3858" s="316" t="s">
        <v>9892</v>
      </c>
      <c r="D3858" s="465" t="s">
        <v>436</v>
      </c>
      <c r="E3858" s="465" t="s">
        <v>700</v>
      </c>
      <c r="F3858" s="469" t="str">
        <f t="shared" si="120"/>
        <v>CH</v>
      </c>
      <c r="G3858" s="260">
        <v>0</v>
      </c>
      <c r="H3858" s="260">
        <v>0</v>
      </c>
      <c r="I3858" s="260">
        <v>9.8359202159999998E-6</v>
      </c>
      <c r="J3858" s="260">
        <v>3.8588664978938501E-3</v>
      </c>
      <c r="K3858" s="260">
        <v>3.8687024184062601E-3</v>
      </c>
      <c r="L3858" s="301">
        <f t="shared" si="121"/>
        <v>1.3927328706262537E-2</v>
      </c>
      <c r="M3858" s="459">
        <f>IFERROR((Tableau1[[#This Row],[Scope 1
(kg CO2-eq)]]+Tableau1[[#This Row],[Scope 2 energy
(kg CO2-eq)]]+Tableau1[[#This Row],[Scope 2 Infrastructure
(kg CO2-eq)]])/Tableau1[[#This Row],[Total CO2-emissions
(kg CO2-eq)
for scope 3 use ]],"")</f>
        <v>2.5424339099340649E-3</v>
      </c>
      <c r="N3858" s="436" t="s">
        <v>436</v>
      </c>
      <c r="O3858" s="259">
        <v>1</v>
      </c>
      <c r="P3858" s="259" t="s">
        <v>5134</v>
      </c>
      <c r="Q3858" s="260" t="s">
        <v>5135</v>
      </c>
    </row>
    <row r="3859" spans="1:17" ht="21.75" customHeight="1">
      <c r="A3859" s="301" t="s">
        <v>5134</v>
      </c>
      <c r="B3859" s="301" t="s">
        <v>5135</v>
      </c>
      <c r="C3859" s="316" t="s">
        <v>9893</v>
      </c>
      <c r="D3859" s="465" t="s">
        <v>436</v>
      </c>
      <c r="E3859" s="465" t="s">
        <v>700</v>
      </c>
      <c r="F3859" s="469" t="str">
        <f t="shared" si="120"/>
        <v>CH</v>
      </c>
      <c r="G3859" s="260">
        <v>0</v>
      </c>
      <c r="H3859" s="260">
        <v>0</v>
      </c>
      <c r="I3859" s="260">
        <v>9.8359202159999998E-6</v>
      </c>
      <c r="J3859" s="260">
        <v>4.7210494416369099E-3</v>
      </c>
      <c r="K3859" s="260">
        <v>4.73088536214531E-3</v>
      </c>
      <c r="L3859" s="301">
        <f t="shared" si="121"/>
        <v>1.7031187303723116E-2</v>
      </c>
      <c r="M3859" s="459">
        <f>IFERROR((Tableau1[[#This Row],[Scope 1
(kg CO2-eq)]]+Tableau1[[#This Row],[Scope 2 energy
(kg CO2-eq)]]+Tableau1[[#This Row],[Scope 2 Infrastructure
(kg CO2-eq)]])/Tableau1[[#This Row],[Total CO2-emissions
(kg CO2-eq)
for scope 3 use ]],"")</f>
        <v>2.0790865690179638E-3</v>
      </c>
      <c r="N3859" s="436" t="s">
        <v>436</v>
      </c>
      <c r="O3859" s="259">
        <v>1</v>
      </c>
      <c r="P3859" s="259" t="s">
        <v>5134</v>
      </c>
      <c r="Q3859" s="260" t="s">
        <v>5135</v>
      </c>
    </row>
    <row r="3860" spans="1:17" ht="21.75" customHeight="1">
      <c r="A3860" s="301" t="s">
        <v>4260</v>
      </c>
      <c r="B3860" s="301" t="s">
        <v>4139</v>
      </c>
      <c r="C3860" s="316" t="s">
        <v>9894</v>
      </c>
      <c r="D3860" s="465" t="s">
        <v>436</v>
      </c>
      <c r="E3860" s="465" t="s">
        <v>700</v>
      </c>
      <c r="F3860" s="469" t="str">
        <f t="shared" si="120"/>
        <v>CH</v>
      </c>
      <c r="G3860" s="260">
        <v>0</v>
      </c>
      <c r="H3860" s="260">
        <v>1.1270822451083999E-3</v>
      </c>
      <c r="I3860" s="260">
        <v>2.3523428804399999E-5</v>
      </c>
      <c r="J3860" s="260">
        <v>9.5610052350538505E-3</v>
      </c>
      <c r="K3860" s="260">
        <v>1.07116109192889E-2</v>
      </c>
      <c r="L3860" s="301">
        <f t="shared" si="121"/>
        <v>3.8561799309440044E-2</v>
      </c>
      <c r="M3860" s="459">
        <f>IFERROR((Tableau1[[#This Row],[Scope 1
(kg CO2-eq)]]+Tableau1[[#This Row],[Scope 2 energy
(kg CO2-eq)]]+Tableau1[[#This Row],[Scope 2 Infrastructure
(kg CO2-eq)]])/Tableau1[[#This Row],[Total CO2-emissions
(kg CO2-eq)
for scope 3 use ]],"")</f>
        <v>0.10741667920749907</v>
      </c>
      <c r="N3860" s="436" t="s">
        <v>436</v>
      </c>
      <c r="O3860" s="259">
        <v>1</v>
      </c>
      <c r="P3860" s="259" t="s">
        <v>4260</v>
      </c>
      <c r="Q3860" s="260" t="s">
        <v>4139</v>
      </c>
    </row>
    <row r="3861" spans="1:17" ht="21.75" customHeight="1">
      <c r="A3861" s="301" t="s">
        <v>4260</v>
      </c>
      <c r="B3861" s="301" t="s">
        <v>4139</v>
      </c>
      <c r="C3861" s="316" t="s">
        <v>9895</v>
      </c>
      <c r="D3861" s="465" t="s">
        <v>436</v>
      </c>
      <c r="E3861" s="465" t="s">
        <v>700</v>
      </c>
      <c r="F3861" s="469" t="str">
        <f t="shared" si="120"/>
        <v>CH</v>
      </c>
      <c r="G3861" s="260">
        <v>0</v>
      </c>
      <c r="H3861" s="260">
        <v>4.8230825184828E-4</v>
      </c>
      <c r="I3861" s="260">
        <v>1.006629629148E-5</v>
      </c>
      <c r="J3861" s="260">
        <v>3.9975932684676498E-3</v>
      </c>
      <c r="K3861" s="260">
        <v>4.4899678209115897E-3</v>
      </c>
      <c r="L3861" s="301">
        <f t="shared" si="121"/>
        <v>1.6163884155281725E-2</v>
      </c>
      <c r="M3861" s="459">
        <f>IFERROR((Tableau1[[#This Row],[Scope 1
(kg CO2-eq)]]+Tableau1[[#This Row],[Scope 2 energy
(kg CO2-eq)]]+Tableau1[[#This Row],[Scope 2 Infrastructure
(kg CO2-eq)]])/Tableau1[[#This Row],[Total CO2-emissions
(kg CO2-eq)
for scope 3 use ]],"")</f>
        <v>0.1096610416329875</v>
      </c>
      <c r="N3861" s="436" t="s">
        <v>436</v>
      </c>
      <c r="O3861" s="259">
        <v>1</v>
      </c>
      <c r="P3861" s="259" t="s">
        <v>4260</v>
      </c>
      <c r="Q3861" s="260" t="s">
        <v>4139</v>
      </c>
    </row>
    <row r="3862" spans="1:17" ht="21.75" customHeight="1">
      <c r="A3862" s="301" t="s">
        <v>4260</v>
      </c>
      <c r="B3862" s="301" t="s">
        <v>4139</v>
      </c>
      <c r="C3862" s="316" t="s">
        <v>9896</v>
      </c>
      <c r="D3862" s="465" t="s">
        <v>436</v>
      </c>
      <c r="E3862" s="465" t="s">
        <v>700</v>
      </c>
      <c r="F3862" s="469" t="str">
        <f t="shared" si="120"/>
        <v>CH</v>
      </c>
      <c r="G3862" s="260">
        <v>0</v>
      </c>
      <c r="H3862" s="260">
        <v>3.7577353482359999E-4</v>
      </c>
      <c r="I3862" s="260">
        <v>7.8428012075999995E-6</v>
      </c>
      <c r="J3862" s="260">
        <v>4.1549123817302197E-3</v>
      </c>
      <c r="K3862" s="260">
        <v>4.53852871806817E-3</v>
      </c>
      <c r="L3862" s="301">
        <f t="shared" si="121"/>
        <v>1.6338703385045412E-2</v>
      </c>
      <c r="M3862" s="459">
        <f>IFERROR((Tableau1[[#This Row],[Scope 1
(kg CO2-eq)]]+Tableau1[[#This Row],[Scope 2 energy
(kg CO2-eq)]]+Tableau1[[#This Row],[Scope 2 Infrastructure
(kg CO2-eq)]])/Tableau1[[#This Row],[Total CO2-emissions
(kg CO2-eq)
for scope 3 use ]],"")</f>
        <v>8.452438220870985E-2</v>
      </c>
      <c r="N3862" s="436" t="s">
        <v>436</v>
      </c>
      <c r="O3862" s="259">
        <v>1</v>
      </c>
      <c r="P3862" s="259" t="s">
        <v>4260</v>
      </c>
      <c r="Q3862" s="260" t="s">
        <v>4139</v>
      </c>
    </row>
    <row r="3863" spans="1:17" ht="21.75" customHeight="1">
      <c r="A3863" s="301" t="s">
        <v>4260</v>
      </c>
      <c r="B3863" s="301" t="s">
        <v>4139</v>
      </c>
      <c r="C3863" s="316" t="s">
        <v>9897</v>
      </c>
      <c r="D3863" s="465" t="s">
        <v>436</v>
      </c>
      <c r="E3863" s="465" t="s">
        <v>700</v>
      </c>
      <c r="F3863" s="469" t="str">
        <f t="shared" si="120"/>
        <v>CH</v>
      </c>
      <c r="G3863" s="260">
        <v>0</v>
      </c>
      <c r="H3863" s="260">
        <v>3.8748889748556001E-4</v>
      </c>
      <c r="I3863" s="260">
        <v>8.0873135319599997E-6</v>
      </c>
      <c r="J3863" s="260">
        <v>4.2803242730227497E-3</v>
      </c>
      <c r="K3863" s="260">
        <v>4.67590048668233E-3</v>
      </c>
      <c r="L3863" s="301">
        <f t="shared" si="121"/>
        <v>1.6833241752056388E-2</v>
      </c>
      <c r="M3863" s="459">
        <f>IFERROR((Tableau1[[#This Row],[Scope 1
(kg CO2-eq)]]+Tableau1[[#This Row],[Scope 2 energy
(kg CO2-eq)]]+Tableau1[[#This Row],[Scope 2 Infrastructure
(kg CO2-eq)]])/Tableau1[[#This Row],[Total CO2-emissions
(kg CO2-eq)
for scope 3 use ]],"")</f>
        <v>8.4598937069807353E-2</v>
      </c>
      <c r="N3863" s="436" t="s">
        <v>436</v>
      </c>
      <c r="O3863" s="259">
        <v>1</v>
      </c>
      <c r="P3863" s="259" t="s">
        <v>4260</v>
      </c>
      <c r="Q3863" s="260" t="s">
        <v>4139</v>
      </c>
    </row>
    <row r="3864" spans="1:17" ht="21.75" customHeight="1">
      <c r="A3864" s="301" t="s">
        <v>4260</v>
      </c>
      <c r="B3864" s="301" t="s">
        <v>4139</v>
      </c>
      <c r="C3864" s="316" t="s">
        <v>9898</v>
      </c>
      <c r="D3864" s="465" t="s">
        <v>436</v>
      </c>
      <c r="E3864" s="465" t="s">
        <v>700</v>
      </c>
      <c r="F3864" s="469" t="str">
        <f t="shared" si="120"/>
        <v>CH</v>
      </c>
      <c r="G3864" s="260">
        <v>0</v>
      </c>
      <c r="H3864" s="260">
        <v>3.7577353482359999E-4</v>
      </c>
      <c r="I3864" s="260">
        <v>7.8428012075999995E-6</v>
      </c>
      <c r="J3864" s="260">
        <v>3.9517766956051201E-3</v>
      </c>
      <c r="K3864" s="260">
        <v>4.3353930319451903E-3</v>
      </c>
      <c r="L3864" s="301">
        <f t="shared" si="121"/>
        <v>1.5607414915002685E-2</v>
      </c>
      <c r="M3864" s="459">
        <f>IFERROR((Tableau1[[#This Row],[Scope 1
(kg CO2-eq)]]+Tableau1[[#This Row],[Scope 2 energy
(kg CO2-eq)]]+Tableau1[[#This Row],[Scope 2 Infrastructure
(kg CO2-eq)]])/Tableau1[[#This Row],[Total CO2-emissions
(kg CO2-eq)
for scope 3 use ]],"")</f>
        <v>8.8484788623438879E-2</v>
      </c>
      <c r="N3864" s="436" t="s">
        <v>436</v>
      </c>
      <c r="O3864" s="259">
        <v>1</v>
      </c>
      <c r="P3864" s="259" t="s">
        <v>4260</v>
      </c>
      <c r="Q3864" s="260" t="s">
        <v>4139</v>
      </c>
    </row>
    <row r="3865" spans="1:17" ht="21.75" customHeight="1">
      <c r="A3865" s="301" t="s">
        <v>4260</v>
      </c>
      <c r="B3865" s="301" t="s">
        <v>4139</v>
      </c>
      <c r="C3865" s="316" t="s">
        <v>9899</v>
      </c>
      <c r="D3865" s="465" t="s">
        <v>436</v>
      </c>
      <c r="E3865" s="465" t="s">
        <v>700</v>
      </c>
      <c r="F3865" s="469" t="str">
        <f t="shared" si="120"/>
        <v>CH</v>
      </c>
      <c r="G3865" s="260">
        <v>0</v>
      </c>
      <c r="H3865" s="260">
        <v>1.7916281474795999E-3</v>
      </c>
      <c r="I3865" s="260">
        <v>3.7393222503600003E-5</v>
      </c>
      <c r="J3865" s="260">
        <v>1.0032277992856199E-2</v>
      </c>
      <c r="K3865" s="260">
        <v>1.18612993675944E-2</v>
      </c>
      <c r="L3865" s="301">
        <f t="shared" si="121"/>
        <v>4.2700677723339839E-2</v>
      </c>
      <c r="M3865" s="459">
        <f>IFERROR((Tableau1[[#This Row],[Scope 1
(kg CO2-eq)]]+Tableau1[[#This Row],[Scope 2 energy
(kg CO2-eq)]]+Tableau1[[#This Row],[Scope 2 Infrastructure
(kg CO2-eq)]])/Tableau1[[#This Row],[Total CO2-emissions
(kg CO2-eq)
for scope 3 use ]],"")</f>
        <v>0.15420075940247896</v>
      </c>
      <c r="N3865" s="436" t="s">
        <v>436</v>
      </c>
      <c r="O3865" s="259">
        <v>1</v>
      </c>
      <c r="P3865" s="259" t="s">
        <v>4260</v>
      </c>
      <c r="Q3865" s="260" t="s">
        <v>4139</v>
      </c>
    </row>
    <row r="3866" spans="1:17" ht="21.75" customHeight="1">
      <c r="A3866" s="301" t="s">
        <v>4260</v>
      </c>
      <c r="B3866" s="301" t="s">
        <v>4139</v>
      </c>
      <c r="C3866" s="316" t="s">
        <v>9900</v>
      </c>
      <c r="D3866" s="465" t="s">
        <v>436</v>
      </c>
      <c r="E3866" s="465" t="s">
        <v>700</v>
      </c>
      <c r="F3866" s="469" t="str">
        <f t="shared" si="120"/>
        <v>CH</v>
      </c>
      <c r="G3866" s="260">
        <v>0</v>
      </c>
      <c r="H3866" s="260">
        <v>7.2449328201479996E-4</v>
      </c>
      <c r="I3866" s="260">
        <v>1.51209605268E-5</v>
      </c>
      <c r="J3866" s="260">
        <v>2.93067403445154E-3</v>
      </c>
      <c r="K3866" s="260">
        <v>3.6702882797137598E-3</v>
      </c>
      <c r="L3866" s="301">
        <f t="shared" si="121"/>
        <v>1.3213037806969535E-2</v>
      </c>
      <c r="M3866" s="459">
        <f>IFERROR((Tableau1[[#This Row],[Scope 1
(kg CO2-eq)]]+Tableau1[[#This Row],[Scope 2 energy
(kg CO2-eq)]]+Tableau1[[#This Row],[Scope 2 Infrastructure
(kg CO2-eq)]])/Tableau1[[#This Row],[Total CO2-emissions
(kg CO2-eq)
for scope 3 use ]],"")</f>
        <v>0.20151393737368264</v>
      </c>
      <c r="N3866" s="436" t="s">
        <v>436</v>
      </c>
      <c r="O3866" s="259">
        <v>1</v>
      </c>
      <c r="P3866" s="259" t="s">
        <v>4260</v>
      </c>
      <c r="Q3866" s="260" t="s">
        <v>4139</v>
      </c>
    </row>
    <row r="3867" spans="1:17" ht="21.75" customHeight="1">
      <c r="A3867" s="301" t="s">
        <v>4260</v>
      </c>
      <c r="B3867" s="301" t="s">
        <v>4138</v>
      </c>
      <c r="C3867" s="316" t="s">
        <v>9901</v>
      </c>
      <c r="D3867" s="465" t="s">
        <v>436</v>
      </c>
      <c r="E3867" s="465" t="s">
        <v>6091</v>
      </c>
      <c r="F3867" s="469" t="str">
        <f t="shared" si="120"/>
        <v>other</v>
      </c>
      <c r="G3867" s="260">
        <v>5.2040000000000003E-3</v>
      </c>
      <c r="H3867" s="260">
        <v>5.1520005365759999E-2</v>
      </c>
      <c r="I3867" s="260">
        <v>2.4677670528000002E-4</v>
      </c>
      <c r="J3867" s="260">
        <v>2.1858961460082399E-3</v>
      </c>
      <c r="K3867" s="260">
        <v>5.9156678032369799E-2</v>
      </c>
      <c r="L3867" s="301">
        <f t="shared" si="121"/>
        <v>0.21296404091653129</v>
      </c>
      <c r="M3867" s="459">
        <f>IFERROR((Tableau1[[#This Row],[Scope 1
(kg CO2-eq)]]+Tableau1[[#This Row],[Scope 2 energy
(kg CO2-eq)]]+Tableau1[[#This Row],[Scope 2 Infrastructure
(kg CO2-eq)]])/Tableau1[[#This Row],[Total CO2-emissions
(kg CO2-eq)
for scope 3 use ]],"")</f>
        <v>0.96304904139252534</v>
      </c>
      <c r="N3867" s="436" t="s">
        <v>436</v>
      </c>
      <c r="O3867" s="259">
        <v>1</v>
      </c>
      <c r="P3867" s="259" t="s">
        <v>4260</v>
      </c>
      <c r="Q3867" s="260" t="s">
        <v>4138</v>
      </c>
    </row>
    <row r="3868" spans="1:17" ht="21.75" customHeight="1">
      <c r="A3868" s="301" t="s">
        <v>5211</v>
      </c>
      <c r="B3868" s="301" t="s">
        <v>5135</v>
      </c>
      <c r="C3868" s="316" t="s">
        <v>9902</v>
      </c>
      <c r="D3868" s="465" t="s">
        <v>436</v>
      </c>
      <c r="E3868" s="465" t="s">
        <v>700</v>
      </c>
      <c r="F3868" s="469" t="str">
        <f t="shared" si="120"/>
        <v>CH</v>
      </c>
      <c r="G3868" s="260">
        <v>9.4961586000000004E-4</v>
      </c>
      <c r="H3868" s="260">
        <v>6.7871089861560002E-4</v>
      </c>
      <c r="I3868" s="260">
        <v>1.3036760358119999E-4</v>
      </c>
      <c r="J3868" s="260">
        <v>2.3123635557150799E-3</v>
      </c>
      <c r="K3868" s="260">
        <v>4.0710579742485901E-3</v>
      </c>
      <c r="L3868" s="301">
        <f t="shared" si="121"/>
        <v>1.4655808707294925E-2</v>
      </c>
      <c r="M3868" s="459">
        <f>IFERROR((Tableau1[[#This Row],[Scope 1
(kg CO2-eq)]]+Tableau1[[#This Row],[Scope 2 energy
(kg CO2-eq)]]+Tableau1[[#This Row],[Scope 2 Infrastructure
(kg CO2-eq)]])/Tableau1[[#This Row],[Total CO2-emissions
(kg CO2-eq)
for scope 3 use ]],"")</f>
        <v>0.43199934103650506</v>
      </c>
      <c r="N3868" s="436" t="s">
        <v>436</v>
      </c>
      <c r="O3868" s="259">
        <v>1</v>
      </c>
      <c r="P3868" s="259" t="s">
        <v>5211</v>
      </c>
      <c r="Q3868" s="259" t="s">
        <v>5135</v>
      </c>
    </row>
    <row r="3869" spans="1:17" ht="21.75" customHeight="1">
      <c r="A3869" s="301" t="s">
        <v>5211</v>
      </c>
      <c r="B3869" s="301" t="s">
        <v>5135</v>
      </c>
      <c r="C3869" s="316" t="s">
        <v>9903</v>
      </c>
      <c r="D3869" s="465" t="s">
        <v>436</v>
      </c>
      <c r="E3869" s="465" t="s">
        <v>700</v>
      </c>
      <c r="F3869" s="469" t="str">
        <f t="shared" si="120"/>
        <v>CH</v>
      </c>
      <c r="G3869" s="260">
        <v>9.4961586000000004E-4</v>
      </c>
      <c r="H3869" s="260">
        <v>1.1241185679575999E-3</v>
      </c>
      <c r="I3869" s="260">
        <v>2.159220430152E-4</v>
      </c>
      <c r="J3869" s="260">
        <v>2.3123635557150799E-3</v>
      </c>
      <c r="K3869" s="260">
        <v>4.6020201448146699E-3</v>
      </c>
      <c r="L3869" s="301">
        <f t="shared" si="121"/>
        <v>1.6567272521332811E-2</v>
      </c>
      <c r="M3869" s="459">
        <f>IFERROR((Tableau1[[#This Row],[Scope 1
(kg CO2-eq)]]+Tableau1[[#This Row],[Scope 2 energy
(kg CO2-eq)]]+Tableau1[[#This Row],[Scope 2 Infrastructure
(kg CO2-eq)]])/Tableau1[[#This Row],[Total CO2-emissions
(kg CO2-eq)
for scope 3 use ]],"")</f>
        <v>0.49753290922741222</v>
      </c>
      <c r="N3869" s="436" t="s">
        <v>436</v>
      </c>
      <c r="O3869" s="259">
        <v>1</v>
      </c>
      <c r="P3869" s="259" t="s">
        <v>5211</v>
      </c>
      <c r="Q3869" s="259" t="s">
        <v>5135</v>
      </c>
    </row>
    <row r="3870" spans="1:17" ht="21.75" customHeight="1">
      <c r="A3870" s="301" t="s">
        <v>5211</v>
      </c>
      <c r="B3870" s="301" t="s">
        <v>5135</v>
      </c>
      <c r="C3870" s="316" t="s">
        <v>9904</v>
      </c>
      <c r="D3870" s="465" t="s">
        <v>436</v>
      </c>
      <c r="E3870" s="465" t="s">
        <v>700</v>
      </c>
      <c r="F3870" s="469" t="str">
        <f t="shared" si="120"/>
        <v>CH</v>
      </c>
      <c r="G3870" s="260">
        <v>9.4961586000000004E-4</v>
      </c>
      <c r="H3870" s="260">
        <v>6.2463262713731999E-3</v>
      </c>
      <c r="I3870" s="260">
        <v>1.3036760358119999E-4</v>
      </c>
      <c r="J3870" s="260">
        <v>2.3123635557150799E-3</v>
      </c>
      <c r="K3870" s="260">
        <v>9.6386733405361101E-3</v>
      </c>
      <c r="L3870" s="301">
        <f t="shared" si="121"/>
        <v>3.4699224025929995E-2</v>
      </c>
      <c r="M3870" s="459">
        <f>IFERROR((Tableau1[[#This Row],[Scope 1
(kg CO2-eq)]]+Tableau1[[#This Row],[Scope 2 energy
(kg CO2-eq)]]+Tableau1[[#This Row],[Scope 2 Infrastructure
(kg CO2-eq)]])/Tableau1[[#This Row],[Total CO2-emissions
(kg CO2-eq)
for scope 3 use ]],"")</f>
        <v>0.7600952409231565</v>
      </c>
      <c r="N3870" s="436" t="s">
        <v>436</v>
      </c>
      <c r="O3870" s="259">
        <v>1</v>
      </c>
      <c r="P3870" s="259" t="s">
        <v>5211</v>
      </c>
      <c r="Q3870" s="259" t="s">
        <v>5135</v>
      </c>
    </row>
    <row r="3871" spans="1:17" ht="21.75" customHeight="1">
      <c r="A3871" s="301" t="s">
        <v>5211</v>
      </c>
      <c r="B3871" s="301" t="s">
        <v>5135</v>
      </c>
      <c r="C3871" s="316" t="s">
        <v>9905</v>
      </c>
      <c r="D3871" s="465" t="s">
        <v>436</v>
      </c>
      <c r="E3871" s="465" t="s">
        <v>700</v>
      </c>
      <c r="F3871" s="469" t="str">
        <f t="shared" si="120"/>
        <v>CH</v>
      </c>
      <c r="G3871" s="260">
        <v>9.4961586000000004E-4</v>
      </c>
      <c r="H3871" s="260">
        <v>1.0345511406247201E-2</v>
      </c>
      <c r="I3871" s="260">
        <v>2.159220430152E-4</v>
      </c>
      <c r="J3871" s="260">
        <v>2.3123635557150799E-3</v>
      </c>
      <c r="K3871" s="260">
        <v>1.3823412922685499E-2</v>
      </c>
      <c r="L3871" s="301">
        <f t="shared" si="121"/>
        <v>4.9764286521667797E-2</v>
      </c>
      <c r="M3871" s="459">
        <f>IFERROR((Tableau1[[#This Row],[Scope 1
(kg CO2-eq)]]+Tableau1[[#This Row],[Scope 2 energy
(kg CO2-eq)]]+Tableau1[[#This Row],[Scope 2 Infrastructure
(kg CO2-eq)]])/Tableau1[[#This Row],[Total CO2-emissions
(kg CO2-eq)
for scope 3 use ]],"")</f>
        <v>0.83272122258401926</v>
      </c>
      <c r="N3871" s="436" t="s">
        <v>436</v>
      </c>
      <c r="O3871" s="259">
        <v>1</v>
      </c>
      <c r="P3871" s="259" t="s">
        <v>5211</v>
      </c>
      <c r="Q3871" s="259" t="s">
        <v>5135</v>
      </c>
    </row>
    <row r="3872" spans="1:17" ht="21.75" customHeight="1">
      <c r="A3872" s="301" t="s">
        <v>5211</v>
      </c>
      <c r="B3872" s="301" t="s">
        <v>5135</v>
      </c>
      <c r="C3872" s="316" t="s">
        <v>9906</v>
      </c>
      <c r="D3872" s="465" t="s">
        <v>436</v>
      </c>
      <c r="E3872" s="465" t="s">
        <v>700</v>
      </c>
      <c r="F3872" s="469" t="str">
        <f t="shared" si="120"/>
        <v>CH</v>
      </c>
      <c r="G3872" s="260">
        <v>9.7676861999999995E-4</v>
      </c>
      <c r="H3872" s="260">
        <v>6.5402861869800002E-4</v>
      </c>
      <c r="I3872" s="260">
        <v>1.2562660164599999E-4</v>
      </c>
      <c r="J3872" s="260">
        <v>2.1400909770538002E-3</v>
      </c>
      <c r="K3872" s="260">
        <v>3.8965148939322999E-3</v>
      </c>
      <c r="L3872" s="301">
        <f t="shared" si="121"/>
        <v>1.402745361815628E-2</v>
      </c>
      <c r="M3872" s="459">
        <f>IFERROR((Tableau1[[#This Row],[Scope 1
(kg CO2-eq)]]+Tableau1[[#This Row],[Scope 2 energy
(kg CO2-eq)]]+Tableau1[[#This Row],[Scope 2 Infrastructure
(kg CO2-eq)]])/Tableau1[[#This Row],[Total CO2-emissions
(kg CO2-eq)
for scope 3 use ]],"")</f>
        <v>0.45076790110032028</v>
      </c>
      <c r="N3872" s="436" t="s">
        <v>436</v>
      </c>
      <c r="O3872" s="259">
        <v>1</v>
      </c>
      <c r="P3872" s="259" t="s">
        <v>5211</v>
      </c>
      <c r="Q3872" s="259" t="s">
        <v>5135</v>
      </c>
    </row>
    <row r="3873" spans="1:17" ht="21.75" customHeight="1">
      <c r="A3873" s="301" t="s">
        <v>5211</v>
      </c>
      <c r="B3873" s="301" t="s">
        <v>5135</v>
      </c>
      <c r="C3873" s="316" t="s">
        <v>9907</v>
      </c>
      <c r="D3873" s="465" t="s">
        <v>436</v>
      </c>
      <c r="E3873" s="465" t="s">
        <v>700</v>
      </c>
      <c r="F3873" s="469" t="str">
        <f t="shared" si="120"/>
        <v>CH</v>
      </c>
      <c r="G3873" s="260">
        <v>9.7676861999999995E-4</v>
      </c>
      <c r="H3873" s="260">
        <v>1.0579840435403999E-3</v>
      </c>
      <c r="I3873" s="260">
        <v>2.0321884423080001E-4</v>
      </c>
      <c r="J3873" s="260">
        <v>2.1400909770538002E-3</v>
      </c>
      <c r="K3873" s="260">
        <v>4.3780625927391601E-3</v>
      </c>
      <c r="L3873" s="301">
        <f t="shared" si="121"/>
        <v>1.5761025333860978E-2</v>
      </c>
      <c r="M3873" s="459">
        <f>IFERROR((Tableau1[[#This Row],[Scope 1
(kg CO2-eq)]]+Tableau1[[#This Row],[Scope 2 energy
(kg CO2-eq)]]+Tableau1[[#This Row],[Scope 2 Infrastructure
(kg CO2-eq)]])/Tableau1[[#This Row],[Total CO2-emissions
(kg CO2-eq)
for scope 3 use ]],"")</f>
        <v>0.51117850884151017</v>
      </c>
      <c r="N3873" s="436" t="s">
        <v>436</v>
      </c>
      <c r="O3873" s="259">
        <v>1</v>
      </c>
      <c r="P3873" s="259" t="s">
        <v>5211</v>
      </c>
      <c r="Q3873" s="259" t="s">
        <v>5135</v>
      </c>
    </row>
    <row r="3874" spans="1:17" ht="21.75" customHeight="1">
      <c r="A3874" s="301" t="s">
        <v>5211</v>
      </c>
      <c r="B3874" s="301" t="s">
        <v>5135</v>
      </c>
      <c r="C3874" s="316" t="s">
        <v>9908</v>
      </c>
      <c r="D3874" s="465" t="s">
        <v>436</v>
      </c>
      <c r="E3874" s="465" t="s">
        <v>700</v>
      </c>
      <c r="F3874" s="469" t="str">
        <f t="shared" si="120"/>
        <v>CH</v>
      </c>
      <c r="G3874" s="260">
        <v>9.7676861999999995E-4</v>
      </c>
      <c r="H3874" s="260">
        <v>6.0191697990059998E-3</v>
      </c>
      <c r="I3874" s="260">
        <v>1.2562660164599999E-4</v>
      </c>
      <c r="J3874" s="260">
        <v>2.1400909770538002E-3</v>
      </c>
      <c r="K3874" s="260">
        <v>9.2616560319388596E-3</v>
      </c>
      <c r="L3874" s="301">
        <f t="shared" si="121"/>
        <v>3.3341961714979898E-2</v>
      </c>
      <c r="M3874" s="459">
        <f>IFERROR((Tableau1[[#This Row],[Scope 1
(kg CO2-eq)]]+Tableau1[[#This Row],[Scope 2 energy
(kg CO2-eq)]]+Tableau1[[#This Row],[Scope 2 Infrastructure
(kg CO2-eq)]])/Tableau1[[#This Row],[Total CO2-emissions
(kg CO2-eq)
for scope 3 use ]],"")</f>
        <v>0.76892998358967912</v>
      </c>
      <c r="N3874" s="436" t="s">
        <v>436</v>
      </c>
      <c r="O3874" s="259">
        <v>1</v>
      </c>
      <c r="P3874" s="259" t="s">
        <v>5211</v>
      </c>
      <c r="Q3874" s="259" t="s">
        <v>5135</v>
      </c>
    </row>
    <row r="3875" spans="1:17" ht="21.75" customHeight="1">
      <c r="A3875" s="301" t="s">
        <v>5211</v>
      </c>
      <c r="B3875" s="301" t="s">
        <v>5135</v>
      </c>
      <c r="C3875" s="316" t="s">
        <v>9909</v>
      </c>
      <c r="D3875" s="465" t="s">
        <v>436</v>
      </c>
      <c r="E3875" s="465" t="s">
        <v>700</v>
      </c>
      <c r="F3875" s="469" t="str">
        <f t="shared" si="120"/>
        <v>CH</v>
      </c>
      <c r="G3875" s="260">
        <v>9.7676861999999995E-4</v>
      </c>
      <c r="H3875" s="260">
        <v>9.7368607743587993E-3</v>
      </c>
      <c r="I3875" s="260">
        <v>2.0321884423080001E-4</v>
      </c>
      <c r="J3875" s="260">
        <v>2.1400909770538002E-3</v>
      </c>
      <c r="K3875" s="260">
        <v>1.30569393080542E-2</v>
      </c>
      <c r="L3875" s="301">
        <f t="shared" si="121"/>
        <v>4.7004981508995125E-2</v>
      </c>
      <c r="M3875" s="459">
        <f>IFERROR((Tableau1[[#This Row],[Scope 1
(kg CO2-eq)]]+Tableau1[[#This Row],[Scope 2 energy
(kg CO2-eq)]]+Tableau1[[#This Row],[Scope 2 Infrastructure
(kg CO2-eq)]])/Tableau1[[#This Row],[Total CO2-emissions
(kg CO2-eq)
for scope 3 use ]],"")</f>
        <v>0.83609550301390456</v>
      </c>
      <c r="N3875" s="436" t="s">
        <v>436</v>
      </c>
      <c r="O3875" s="259">
        <v>1</v>
      </c>
      <c r="P3875" s="259" t="s">
        <v>5211</v>
      </c>
      <c r="Q3875" s="259" t="s">
        <v>5135</v>
      </c>
    </row>
    <row r="3876" spans="1:17" ht="21.75" customHeight="1">
      <c r="A3876" s="301" t="s">
        <v>5211</v>
      </c>
      <c r="B3876" s="301" t="s">
        <v>5135</v>
      </c>
      <c r="C3876" s="316" t="s">
        <v>9910</v>
      </c>
      <c r="D3876" s="465" t="s">
        <v>436</v>
      </c>
      <c r="E3876" s="465" t="s">
        <v>700</v>
      </c>
      <c r="F3876" s="469" t="str">
        <f t="shared" si="120"/>
        <v>CH</v>
      </c>
      <c r="G3876" s="260">
        <v>9.7676861999999995E-4</v>
      </c>
      <c r="H3876" s="260">
        <v>1.06792145136072E-2</v>
      </c>
      <c r="I3876" s="260">
        <v>2.2288678877519999E-4</v>
      </c>
      <c r="J3876" s="260">
        <v>2.1400909770538002E-3</v>
      </c>
      <c r="K3876" s="260">
        <v>1.4018960971464701E-2</v>
      </c>
      <c r="L3876" s="301">
        <f t="shared" si="121"/>
        <v>5.0468259497272926E-2</v>
      </c>
      <c r="M3876" s="459">
        <f>IFERROR((Tableau1[[#This Row],[Scope 1
(kg CO2-eq)]]+Tableau1[[#This Row],[Scope 2 energy
(kg CO2-eq)]]+Tableau1[[#This Row],[Scope 2 Infrastructure
(kg CO2-eq)]])/Tableau1[[#This Row],[Total CO2-emissions
(kg CO2-eq)
for scope 3 use ]],"")</f>
        <v>0.84734310528159607</v>
      </c>
      <c r="N3876" s="436" t="s">
        <v>436</v>
      </c>
      <c r="O3876" s="259">
        <v>1</v>
      </c>
      <c r="P3876" s="259" t="s">
        <v>5211</v>
      </c>
      <c r="Q3876" s="259" t="s">
        <v>5135</v>
      </c>
    </row>
    <row r="3877" spans="1:17" ht="21.75" customHeight="1">
      <c r="A3877" s="301" t="s">
        <v>5211</v>
      </c>
      <c r="B3877" s="301" t="s">
        <v>5135</v>
      </c>
      <c r="C3877" s="316" t="s">
        <v>9911</v>
      </c>
      <c r="D3877" s="465" t="s">
        <v>436</v>
      </c>
      <c r="E3877" s="465" t="s">
        <v>700</v>
      </c>
      <c r="F3877" s="469" t="str">
        <f t="shared" si="120"/>
        <v>CH</v>
      </c>
      <c r="G3877" s="260">
        <v>1.4535187799999999E-3</v>
      </c>
      <c r="H3877" s="260">
        <v>6.7871089861560002E-4</v>
      </c>
      <c r="I3877" s="260">
        <v>1.3036760358119999E-4</v>
      </c>
      <c r="J3877" s="260">
        <v>2.0584988457335602E-3</v>
      </c>
      <c r="K3877" s="260">
        <v>4.3210961919079097E-3</v>
      </c>
      <c r="L3877" s="301">
        <f t="shared" si="121"/>
        <v>1.5555946290868474E-2</v>
      </c>
      <c r="M3877" s="459">
        <f>IFERROR((Tableau1[[#This Row],[Scope 1
(kg CO2-eq)]]+Tableau1[[#This Row],[Scope 2 energy
(kg CO2-eq)]]+Tableau1[[#This Row],[Scope 2 Infrastructure
(kg CO2-eq)]])/Tableau1[[#This Row],[Total CO2-emissions
(kg CO2-eq)
for scope 3 use ]],"")</f>
        <v>0.52361650417177741</v>
      </c>
      <c r="N3877" s="436" t="s">
        <v>436</v>
      </c>
      <c r="O3877" s="259">
        <v>1</v>
      </c>
      <c r="P3877" s="259" t="s">
        <v>5211</v>
      </c>
      <c r="Q3877" s="259" t="s">
        <v>5135</v>
      </c>
    </row>
    <row r="3878" spans="1:17" ht="21.75" customHeight="1">
      <c r="A3878" s="301" t="s">
        <v>5211</v>
      </c>
      <c r="B3878" s="301" t="s">
        <v>5135</v>
      </c>
      <c r="C3878" s="316" t="s">
        <v>9912</v>
      </c>
      <c r="D3878" s="465" t="s">
        <v>436</v>
      </c>
      <c r="E3878" s="465" t="s">
        <v>700</v>
      </c>
      <c r="F3878" s="469" t="str">
        <f t="shared" si="120"/>
        <v>CH</v>
      </c>
      <c r="G3878" s="260">
        <v>1.4535187799999999E-3</v>
      </c>
      <c r="H3878" s="260">
        <v>6.2463262713731999E-3</v>
      </c>
      <c r="I3878" s="260">
        <v>1.3036760358119999E-4</v>
      </c>
      <c r="J3878" s="260">
        <v>3.0407074120557798E-3</v>
      </c>
      <c r="K3878" s="260">
        <v>1.08709201160429E-2</v>
      </c>
      <c r="L3878" s="301">
        <f t="shared" si="121"/>
        <v>3.9135312417754441E-2</v>
      </c>
      <c r="M3878" s="459">
        <f>IFERROR((Tableau1[[#This Row],[Scope 1
(kg CO2-eq)]]+Tableau1[[#This Row],[Scope 2 energy
(kg CO2-eq)]]+Tableau1[[#This Row],[Scope 2 Infrastructure
(kg CO2-eq)]])/Tableau1[[#This Row],[Total CO2-emissions
(kg CO2-eq)
for scope 3 use ]],"")</f>
        <v>0.72028977964789409</v>
      </c>
      <c r="N3878" s="436" t="s">
        <v>436</v>
      </c>
      <c r="O3878" s="259">
        <v>1</v>
      </c>
      <c r="P3878" s="259" t="s">
        <v>5211</v>
      </c>
      <c r="Q3878" s="259" t="s">
        <v>5135</v>
      </c>
    </row>
    <row r="3879" spans="1:17" ht="21.75" customHeight="1">
      <c r="A3879" s="301" t="s">
        <v>5206</v>
      </c>
      <c r="B3879" s="301" t="s">
        <v>5207</v>
      </c>
      <c r="C3879" s="316" t="s">
        <v>9913</v>
      </c>
      <c r="D3879" s="465" t="s">
        <v>436</v>
      </c>
      <c r="E3879" s="465" t="s">
        <v>700</v>
      </c>
      <c r="F3879" s="469" t="str">
        <f t="shared" si="120"/>
        <v>CH</v>
      </c>
      <c r="G3879" s="260">
        <v>0</v>
      </c>
      <c r="H3879" s="260">
        <v>1.62771049896E-2</v>
      </c>
      <c r="I3879" s="260">
        <v>7.4571450135E-4</v>
      </c>
      <c r="J3879" s="260">
        <v>0</v>
      </c>
      <c r="K3879" s="260">
        <v>1.7022819420373401E-2</v>
      </c>
      <c r="L3879" s="301">
        <f t="shared" si="121"/>
        <v>6.1282149913344242E-2</v>
      </c>
      <c r="M3879" s="459">
        <f>IFERROR((Tableau1[[#This Row],[Scope 1
(kg CO2-eq)]]+Tableau1[[#This Row],[Scope 2 energy
(kg CO2-eq)]]+Tableau1[[#This Row],[Scope 2 Infrastructure
(kg CO2-eq)]])/Tableau1[[#This Row],[Total CO2-emissions
(kg CO2-eq)
for scope 3 use ]],"")</f>
        <v>1.0000000041459995</v>
      </c>
      <c r="N3879" s="436" t="s">
        <v>436</v>
      </c>
      <c r="O3879" s="259">
        <v>1</v>
      </c>
      <c r="P3879" s="259" t="s">
        <v>5206</v>
      </c>
      <c r="Q3879" s="259" t="s">
        <v>5207</v>
      </c>
    </row>
    <row r="3880" spans="1:17" ht="21.75" customHeight="1">
      <c r="A3880" s="301" t="s">
        <v>5206</v>
      </c>
      <c r="B3880" s="301" t="s">
        <v>5207</v>
      </c>
      <c r="C3880" s="316" t="s">
        <v>9914</v>
      </c>
      <c r="D3880" s="465" t="s">
        <v>436</v>
      </c>
      <c r="E3880" s="465" t="s">
        <v>700</v>
      </c>
      <c r="F3880" s="469" t="str">
        <f t="shared" si="120"/>
        <v>CH</v>
      </c>
      <c r="G3880" s="260">
        <v>0</v>
      </c>
      <c r="H3880" s="260">
        <v>3.0999486372639998E-2</v>
      </c>
      <c r="I3880" s="260">
        <v>1.42020135259E-3</v>
      </c>
      <c r="J3880" s="260">
        <v>0</v>
      </c>
      <c r="K3880" s="260">
        <v>3.2419687603778301E-2</v>
      </c>
      <c r="L3880" s="301">
        <f t="shared" si="121"/>
        <v>0.11671087537360189</v>
      </c>
      <c r="M3880" s="459">
        <f>IFERROR((Tableau1[[#This Row],[Scope 1
(kg CO2-eq)]]+Tableau1[[#This Row],[Scope 2 energy
(kg CO2-eq)]]+Tableau1[[#This Row],[Scope 2 Infrastructure
(kg CO2-eq)]])/Tableau1[[#This Row],[Total CO2-emissions
(kg CO2-eq)
for scope 3 use ]],"")</f>
        <v>1.0000000037462327</v>
      </c>
      <c r="N3880" s="436" t="s">
        <v>436</v>
      </c>
      <c r="O3880" s="259">
        <v>1</v>
      </c>
      <c r="P3880" s="259" t="s">
        <v>5206</v>
      </c>
      <c r="Q3880" s="259" t="s">
        <v>5207</v>
      </c>
    </row>
    <row r="3881" spans="1:17" ht="21.75" customHeight="1">
      <c r="A3881" s="301" t="s">
        <v>4133</v>
      </c>
      <c r="B3881" s="301" t="s">
        <v>5207</v>
      </c>
      <c r="C3881" s="316" t="s">
        <v>9915</v>
      </c>
      <c r="D3881" s="465" t="s">
        <v>436</v>
      </c>
      <c r="E3881" s="465" t="s">
        <v>700</v>
      </c>
      <c r="F3881" s="469" t="str">
        <f t="shared" si="120"/>
        <v>CH</v>
      </c>
      <c r="G3881" s="260">
        <v>0</v>
      </c>
      <c r="H3881" s="260">
        <v>2.6822248380009999E-2</v>
      </c>
      <c r="I3881" s="260">
        <v>1.019470032046E-2</v>
      </c>
      <c r="J3881" s="260">
        <v>0</v>
      </c>
      <c r="K3881" s="260">
        <v>3.7016948789602398E-2</v>
      </c>
      <c r="L3881" s="301">
        <f t="shared" si="121"/>
        <v>0.13326101564256865</v>
      </c>
      <c r="M3881" s="459">
        <f>IFERROR((Tableau1[[#This Row],[Scope 1
(kg CO2-eq)]]+Tableau1[[#This Row],[Scope 2 energy
(kg CO2-eq)]]+Tableau1[[#This Row],[Scope 2 Infrastructure
(kg CO2-eq)]])/Tableau1[[#This Row],[Total CO2-emissions
(kg CO2-eq)
for scope 3 use ]],"")</f>
        <v>0.99999999759211911</v>
      </c>
      <c r="N3881" s="436" t="s">
        <v>436</v>
      </c>
      <c r="O3881" s="259">
        <v>1</v>
      </c>
      <c r="P3881" s="259" t="s">
        <v>4133</v>
      </c>
      <c r="Q3881" s="259" t="s">
        <v>5207</v>
      </c>
    </row>
    <row r="3882" spans="1:17" ht="21.75" customHeight="1">
      <c r="A3882" s="301" t="s">
        <v>4133</v>
      </c>
      <c r="B3882" s="301" t="s">
        <v>5207</v>
      </c>
      <c r="C3882" s="316" t="s">
        <v>9916</v>
      </c>
      <c r="D3882" s="465" t="s">
        <v>436</v>
      </c>
      <c r="E3882" s="465" t="s">
        <v>700</v>
      </c>
      <c r="F3882" s="469" t="str">
        <f t="shared" si="120"/>
        <v>CH</v>
      </c>
      <c r="G3882" s="260">
        <v>0</v>
      </c>
      <c r="H3882" s="260">
        <v>6.1829623564360003E-2</v>
      </c>
      <c r="I3882" s="260">
        <v>2.350043420056E-2</v>
      </c>
      <c r="J3882" s="260">
        <v>0</v>
      </c>
      <c r="K3882" s="260">
        <v>8.5330057978861396E-2</v>
      </c>
      <c r="L3882" s="301">
        <f t="shared" si="121"/>
        <v>0.30718820872390101</v>
      </c>
      <c r="M3882" s="459">
        <f>IFERROR((Tableau1[[#This Row],[Scope 1
(kg CO2-eq)]]+Tableau1[[#This Row],[Scope 2 energy
(kg CO2-eq)]]+Tableau1[[#This Row],[Scope 2 Infrastructure
(kg CO2-eq)]])/Tableau1[[#This Row],[Total CO2-emissions
(kg CO2-eq)
for scope 3 use ]],"")</f>
        <v>0.99999999749277813</v>
      </c>
      <c r="N3882" s="436" t="s">
        <v>436</v>
      </c>
      <c r="O3882" s="259">
        <v>1</v>
      </c>
      <c r="P3882" s="259" t="s">
        <v>4133</v>
      </c>
      <c r="Q3882" s="259" t="s">
        <v>5207</v>
      </c>
    </row>
    <row r="3883" spans="1:17" ht="21.75" customHeight="1">
      <c r="A3883" s="301" t="s">
        <v>4134</v>
      </c>
      <c r="B3883" s="301" t="s">
        <v>5207</v>
      </c>
      <c r="C3883" s="316" t="s">
        <v>9917</v>
      </c>
      <c r="D3883" s="465" t="s">
        <v>436</v>
      </c>
      <c r="E3883" s="465" t="s">
        <v>700</v>
      </c>
      <c r="F3883" s="469" t="str">
        <f t="shared" si="120"/>
        <v>CH</v>
      </c>
      <c r="G3883" s="260">
        <v>0</v>
      </c>
      <c r="H3883" s="260">
        <v>3.0774811977000001E-2</v>
      </c>
      <c r="I3883" s="260">
        <v>7.4571450135E-4</v>
      </c>
      <c r="J3883" s="260">
        <v>0</v>
      </c>
      <c r="K3883" s="260">
        <v>3.1520526471614997E-2</v>
      </c>
      <c r="L3883" s="301">
        <f t="shared" si="121"/>
        <v>0.11347389529781399</v>
      </c>
      <c r="M3883" s="459">
        <f>IFERROR((Tableau1[[#This Row],[Scope 1
(kg CO2-eq)]]+Tableau1[[#This Row],[Scope 2 energy
(kg CO2-eq)]]+Tableau1[[#This Row],[Scope 2 Infrastructure
(kg CO2-eq)]])/Tableau1[[#This Row],[Total CO2-emissions
(kg CO2-eq)
for scope 3 use ]],"")</f>
        <v>1.0000000002136704</v>
      </c>
      <c r="N3883" s="436" t="s">
        <v>436</v>
      </c>
      <c r="O3883" s="259">
        <v>1</v>
      </c>
      <c r="P3883" s="259" t="s">
        <v>4134</v>
      </c>
      <c r="Q3883" s="259" t="s">
        <v>5207</v>
      </c>
    </row>
    <row r="3884" spans="1:17" ht="21.75" customHeight="1">
      <c r="A3884" s="301" t="s">
        <v>4134</v>
      </c>
      <c r="B3884" s="301" t="s">
        <v>5207</v>
      </c>
      <c r="C3884" s="316" t="s">
        <v>9918</v>
      </c>
      <c r="D3884" s="465" t="s">
        <v>436</v>
      </c>
      <c r="E3884" s="465" t="s">
        <v>700</v>
      </c>
      <c r="F3884" s="469" t="str">
        <f t="shared" si="120"/>
        <v>CH</v>
      </c>
      <c r="G3884" s="260">
        <v>0</v>
      </c>
      <c r="H3884" s="260">
        <v>5.8610137681799998E-2</v>
      </c>
      <c r="I3884" s="260">
        <v>1.42020135259E-3</v>
      </c>
      <c r="J3884" s="260">
        <v>0</v>
      </c>
      <c r="K3884" s="260">
        <v>6.0030339020387798E-2</v>
      </c>
      <c r="L3884" s="301">
        <f t="shared" si="121"/>
        <v>0.21610922047339606</v>
      </c>
      <c r="M3884" s="459">
        <f>IFERROR((Tableau1[[#This Row],[Scope 1
(kg CO2-eq)]]+Tableau1[[#This Row],[Scope 2 energy
(kg CO2-eq)]]+Tableau1[[#This Row],[Scope 2 Infrastructure
(kg CO2-eq)]])/Tableau1[[#This Row],[Total CO2-emissions
(kg CO2-eq)
for scope 3 use ]],"")</f>
        <v>1.0000000002332521</v>
      </c>
      <c r="N3884" s="436" t="s">
        <v>436</v>
      </c>
      <c r="O3884" s="259">
        <v>1</v>
      </c>
      <c r="P3884" s="259" t="s">
        <v>4134</v>
      </c>
      <c r="Q3884" s="259" t="s">
        <v>5207</v>
      </c>
    </row>
    <row r="3885" spans="1:17" ht="21.75" customHeight="1">
      <c r="A3885" s="301" t="s">
        <v>5207</v>
      </c>
      <c r="B3885" s="301" t="s">
        <v>5231</v>
      </c>
      <c r="C3885" s="316" t="s">
        <v>9919</v>
      </c>
      <c r="D3885" s="465" t="s">
        <v>436</v>
      </c>
      <c r="E3885" s="465" t="s">
        <v>700</v>
      </c>
      <c r="F3885" s="469" t="str">
        <f t="shared" si="120"/>
        <v>CH</v>
      </c>
      <c r="G3885" s="260">
        <v>0</v>
      </c>
      <c r="H3885" s="260">
        <v>0</v>
      </c>
      <c r="I3885" s="260">
        <v>0</v>
      </c>
      <c r="J3885" s="260">
        <v>1.8097785905264399E-4</v>
      </c>
      <c r="K3885" s="260">
        <v>1.80977859052583E-4</v>
      </c>
      <c r="L3885" s="301">
        <f t="shared" si="121"/>
        <v>6.5152029258929887E-4</v>
      </c>
      <c r="M3885" s="459">
        <f>IFERROR((Tableau1[[#This Row],[Scope 1
(kg CO2-eq)]]+Tableau1[[#This Row],[Scope 2 energy
(kg CO2-eq)]]+Tableau1[[#This Row],[Scope 2 Infrastructure
(kg CO2-eq)]])/Tableau1[[#This Row],[Total CO2-emissions
(kg CO2-eq)
for scope 3 use ]],"")</f>
        <v>0</v>
      </c>
      <c r="N3885" s="436" t="s">
        <v>436</v>
      </c>
      <c r="O3885" s="259">
        <v>1</v>
      </c>
      <c r="P3885" s="259" t="s">
        <v>5207</v>
      </c>
      <c r="Q3885" s="259" t="s">
        <v>5231</v>
      </c>
    </row>
    <row r="3886" spans="1:17" ht="21.75" customHeight="1">
      <c r="A3886" s="301" t="s">
        <v>5207</v>
      </c>
      <c r="B3886" s="301" t="s">
        <v>5231</v>
      </c>
      <c r="C3886" s="316" t="s">
        <v>9920</v>
      </c>
      <c r="D3886" s="465" t="s">
        <v>436</v>
      </c>
      <c r="E3886" s="465" t="s">
        <v>700</v>
      </c>
      <c r="F3886" s="469" t="str">
        <f t="shared" si="120"/>
        <v>CH</v>
      </c>
      <c r="G3886" s="260">
        <v>7.5007964080000003E-2</v>
      </c>
      <c r="H3886" s="260">
        <v>2.44391523265306E-2</v>
      </c>
      <c r="I3886" s="260">
        <v>3.8620081632652998E-4</v>
      </c>
      <c r="J3886" s="260">
        <v>9.2834376222969417E-4</v>
      </c>
      <c r="K3886" s="260">
        <v>0.10076166070702899</v>
      </c>
      <c r="L3886" s="301">
        <f t="shared" si="121"/>
        <v>0.36274197854530438</v>
      </c>
      <c r="M3886" s="459">
        <f>IFERROR((Tableau1[[#This Row],[Scope 1
(kg CO2-eq)]]+Tableau1[[#This Row],[Scope 2 energy
(kg CO2-eq)]]+Tableau1[[#This Row],[Scope 2 Infrastructure
(kg CO2-eq)]])/Tableau1[[#This Row],[Total CO2-emissions
(kg CO2-eq)
for scope 3 use ]],"")</f>
        <v>0.99078673894755387</v>
      </c>
      <c r="N3886" s="436" t="s">
        <v>436</v>
      </c>
      <c r="O3886" s="259">
        <v>1</v>
      </c>
      <c r="P3886" s="259" t="s">
        <v>5207</v>
      </c>
      <c r="Q3886" s="259" t="s">
        <v>5231</v>
      </c>
    </row>
    <row r="3887" spans="1:17" ht="21.75" customHeight="1">
      <c r="A3887" s="301" t="s">
        <v>5207</v>
      </c>
      <c r="B3887" s="301" t="s">
        <v>5231</v>
      </c>
      <c r="C3887" s="316" t="s">
        <v>9921</v>
      </c>
      <c r="D3887" s="465" t="s">
        <v>436</v>
      </c>
      <c r="E3887" s="465" t="s">
        <v>700</v>
      </c>
      <c r="F3887" s="469" t="str">
        <f t="shared" si="120"/>
        <v>CH</v>
      </c>
      <c r="G3887" s="260">
        <v>2.8128353200000001E-2</v>
      </c>
      <c r="H3887" s="260">
        <v>9.1647584947999999E-3</v>
      </c>
      <c r="I3887" s="260">
        <v>1.4482651300000001E-4</v>
      </c>
      <c r="J3887" s="260">
        <v>4.6124227132820009E-4</v>
      </c>
      <c r="K3887" s="260">
        <v>3.7899180375860403E-2</v>
      </c>
      <c r="L3887" s="301">
        <f t="shared" si="121"/>
        <v>0.13643704935309744</v>
      </c>
      <c r="M3887" s="459">
        <f>IFERROR((Tableau1[[#This Row],[Scope 1
(kg CO2-eq)]]+Tableau1[[#This Row],[Scope 2 energy
(kg CO2-eq)]]+Tableau1[[#This Row],[Scope 2 Infrastructure
(kg CO2-eq)]])/Tableau1[[#This Row],[Total CO2-emissions
(kg CO2-eq)
for scope 3 use ]],"")</f>
        <v>0.98782975875768042</v>
      </c>
      <c r="N3887" s="436" t="s">
        <v>436</v>
      </c>
      <c r="O3887" s="259">
        <v>1</v>
      </c>
      <c r="P3887" s="259" t="s">
        <v>5207</v>
      </c>
      <c r="Q3887" s="259" t="s">
        <v>5231</v>
      </c>
    </row>
    <row r="3888" spans="1:17" ht="21.75" customHeight="1">
      <c r="A3888" s="301" t="s">
        <v>5207</v>
      </c>
      <c r="B3888" s="301" t="s">
        <v>5231</v>
      </c>
      <c r="C3888" s="316" t="s">
        <v>9922</v>
      </c>
      <c r="D3888" s="465" t="s">
        <v>436</v>
      </c>
      <c r="E3888" s="465" t="s">
        <v>700</v>
      </c>
      <c r="F3888" s="469" t="str">
        <f t="shared" si="120"/>
        <v>CH</v>
      </c>
      <c r="G3888" s="260">
        <v>0.11720399563</v>
      </c>
      <c r="H3888" s="260">
        <v>3.8186175510204E-2</v>
      </c>
      <c r="I3888" s="260">
        <v>6.0343877551020302E-4</v>
      </c>
      <c r="J3888" s="260">
        <v>1.3487271701430048E-3</v>
      </c>
      <c r="K3888" s="260">
        <v>0.15734233665077901</v>
      </c>
      <c r="L3888" s="301">
        <f t="shared" si="121"/>
        <v>0.56643241194280447</v>
      </c>
      <c r="M3888" s="459">
        <f>IFERROR((Tableau1[[#This Row],[Scope 1
(kg CO2-eq)]]+Tableau1[[#This Row],[Scope 2 energy
(kg CO2-eq)]]+Tableau1[[#This Row],[Scope 2 Infrastructure
(kg CO2-eq)]])/Tableau1[[#This Row],[Total CO2-emissions
(kg CO2-eq)
for scope 3 use ]],"")</f>
        <v>0.99142807483494855</v>
      </c>
      <c r="N3888" s="436" t="s">
        <v>436</v>
      </c>
      <c r="O3888" s="259">
        <v>1</v>
      </c>
      <c r="P3888" s="259" t="s">
        <v>5207</v>
      </c>
      <c r="Q3888" s="259" t="s">
        <v>5231</v>
      </c>
    </row>
    <row r="3889" spans="1:17" ht="21.75" customHeight="1">
      <c r="A3889" s="301" t="s">
        <v>5207</v>
      </c>
      <c r="B3889" s="301" t="s">
        <v>5231</v>
      </c>
      <c r="C3889" s="316" t="s">
        <v>9923</v>
      </c>
      <c r="D3889" s="465" t="s">
        <v>436</v>
      </c>
      <c r="E3889" s="465" t="s">
        <v>700</v>
      </c>
      <c r="F3889" s="469" t="str">
        <f t="shared" si="120"/>
        <v>CH</v>
      </c>
      <c r="G3889" s="260">
        <v>4.1019909520000002E-2</v>
      </c>
      <c r="H3889" s="260">
        <v>1.3365241619540001E-2</v>
      </c>
      <c r="I3889" s="260">
        <v>2.1120483865E-4</v>
      </c>
      <c r="J3889" s="260">
        <v>5.8969276763219669E-4</v>
      </c>
      <c r="K3889" s="260">
        <v>5.5186048592644199E-2</v>
      </c>
      <c r="L3889" s="301">
        <f t="shared" si="121"/>
        <v>0.19866977493351912</v>
      </c>
      <c r="M3889" s="459">
        <f>IFERROR((Tableau1[[#This Row],[Scope 1
(kg CO2-eq)]]+Tableau1[[#This Row],[Scope 2 energy
(kg CO2-eq)]]+Tableau1[[#This Row],[Scope 2 Infrastructure
(kg CO2-eq)]])/Tableau1[[#This Row],[Total CO2-emissions
(kg CO2-eq)
for scope 3 use ]],"")</f>
        <v>0.98931446208792717</v>
      </c>
      <c r="N3889" s="436" t="s">
        <v>436</v>
      </c>
      <c r="O3889" s="259">
        <v>1</v>
      </c>
      <c r="P3889" s="259" t="s">
        <v>5207</v>
      </c>
      <c r="Q3889" s="259" t="s">
        <v>5231</v>
      </c>
    </row>
    <row r="3890" spans="1:17" ht="21.75" customHeight="1">
      <c r="A3890" s="301" t="s">
        <v>5207</v>
      </c>
      <c r="B3890" s="301" t="s">
        <v>5231</v>
      </c>
      <c r="C3890" s="316" t="s">
        <v>9924</v>
      </c>
      <c r="D3890" s="465" t="s">
        <v>436</v>
      </c>
      <c r="E3890" s="465" t="s">
        <v>700</v>
      </c>
      <c r="F3890" s="469" t="str">
        <f t="shared" si="120"/>
        <v>CH</v>
      </c>
      <c r="G3890" s="260">
        <v>2.4015118110000001E-2</v>
      </c>
      <c r="H3890" s="260">
        <v>7.8246604886799999E-3</v>
      </c>
      <c r="I3890" s="260">
        <v>1.2364955330000001E-4</v>
      </c>
      <c r="J3890" s="260">
        <v>4.0051750572400041E-4</v>
      </c>
      <c r="K3890" s="260">
        <v>3.2363945569149101E-2</v>
      </c>
      <c r="L3890" s="301">
        <f t="shared" si="121"/>
        <v>0.11651020404893676</v>
      </c>
      <c r="M3890" s="459">
        <f>IFERROR((Tableau1[[#This Row],[Scope 1
(kg CO2-eq)]]+Tableau1[[#This Row],[Scope 2 energy
(kg CO2-eq)]]+Tableau1[[#This Row],[Scope 2 Infrastructure
(kg CO2-eq)]])/Tableau1[[#This Row],[Total CO2-emissions
(kg CO2-eq)
for scope 3 use ]],"")</f>
        <v>0.98762458006508036</v>
      </c>
      <c r="N3890" s="436" t="s">
        <v>436</v>
      </c>
      <c r="O3890" s="259">
        <v>1</v>
      </c>
      <c r="P3890" s="259" t="s">
        <v>5207</v>
      </c>
      <c r="Q3890" s="259" t="s">
        <v>5231</v>
      </c>
    </row>
    <row r="3891" spans="1:17" ht="21.75" customHeight="1">
      <c r="A3891" s="301" t="s">
        <v>5207</v>
      </c>
      <c r="B3891" s="301" t="s">
        <v>5231</v>
      </c>
      <c r="C3891" s="316" t="s">
        <v>9925</v>
      </c>
      <c r="D3891" s="465" t="s">
        <v>436</v>
      </c>
      <c r="E3891" s="465" t="s">
        <v>6091</v>
      </c>
      <c r="F3891" s="469" t="str">
        <f t="shared" si="120"/>
        <v>other</v>
      </c>
      <c r="G3891" s="260">
        <v>2.3241450130000001E-2</v>
      </c>
      <c r="H3891" s="260">
        <v>3.3514371504000002E-4</v>
      </c>
      <c r="I3891" s="260">
        <v>6.2922174670000004E-3</v>
      </c>
      <c r="J3891" s="260">
        <v>2.4851360744369833E-4</v>
      </c>
      <c r="K3891" s="260">
        <v>3.01173250289281E-2</v>
      </c>
      <c r="L3891" s="301">
        <f t="shared" si="121"/>
        <v>0.10842237010414116</v>
      </c>
      <c r="M3891" s="459">
        <f>IFERROR((Tableau1[[#This Row],[Scope 1
(kg CO2-eq)]]+Tableau1[[#This Row],[Scope 2 energy
(kg CO2-eq)]]+Tableau1[[#This Row],[Scope 2 Infrastructure
(kg CO2-eq)]])/Tableau1[[#This Row],[Total CO2-emissions
(kg CO2-eq)
for scope 3 use ]],"")</f>
        <v>0.99174847976540415</v>
      </c>
      <c r="N3891" s="437" t="s">
        <v>436</v>
      </c>
      <c r="O3891" s="259">
        <v>1</v>
      </c>
      <c r="P3891" s="259" t="s">
        <v>5207</v>
      </c>
      <c r="Q3891" s="259" t="s">
        <v>5231</v>
      </c>
    </row>
    <row r="3892" spans="1:17" ht="21.75" customHeight="1">
      <c r="A3892" s="301" t="s">
        <v>5207</v>
      </c>
      <c r="B3892" s="301" t="s">
        <v>5231</v>
      </c>
      <c r="C3892" s="316" t="s">
        <v>9926</v>
      </c>
      <c r="D3892" s="465" t="s">
        <v>436</v>
      </c>
      <c r="E3892" s="465" t="s">
        <v>6091</v>
      </c>
      <c r="F3892" s="469" t="str">
        <f t="shared" si="120"/>
        <v>other</v>
      </c>
      <c r="G3892" s="260">
        <v>0.1452543526</v>
      </c>
      <c r="H3892" s="260">
        <v>2.09462727272727E-3</v>
      </c>
      <c r="I3892" s="260">
        <v>3.9325965909090897E-2</v>
      </c>
      <c r="J3892" s="260">
        <v>9.6843144294100902E-4</v>
      </c>
      <c r="K3892" s="260">
        <v>0.18764337790247901</v>
      </c>
      <c r="L3892" s="301">
        <f t="shared" si="121"/>
        <v>0.67551616044892449</v>
      </c>
      <c r="M3892" s="459">
        <f>IFERROR((Tableau1[[#This Row],[Scope 1
(kg CO2-eq)]]+Tableau1[[#This Row],[Scope 2 energy
(kg CO2-eq)]]+Tableau1[[#This Row],[Scope 2 Infrastructure
(kg CO2-eq)]])/Tableau1[[#This Row],[Total CO2-emissions
(kg CO2-eq)
for scope 3 use ]],"")</f>
        <v>0.99483897523330589</v>
      </c>
      <c r="N3892" s="436" t="s">
        <v>436</v>
      </c>
      <c r="O3892" s="259">
        <v>1</v>
      </c>
      <c r="P3892" s="259" t="s">
        <v>5207</v>
      </c>
      <c r="Q3892" s="259" t="s">
        <v>5231</v>
      </c>
    </row>
    <row r="3893" spans="1:17" ht="21.75" customHeight="1">
      <c r="A3893" s="301" t="s">
        <v>5206</v>
      </c>
      <c r="B3893" s="301" t="s">
        <v>5207</v>
      </c>
      <c r="C3893" s="316" t="s">
        <v>9927</v>
      </c>
      <c r="D3893" s="465" t="s">
        <v>436</v>
      </c>
      <c r="E3893" s="465" t="s">
        <v>700</v>
      </c>
      <c r="F3893" s="469" t="str">
        <f t="shared" si="120"/>
        <v>CH</v>
      </c>
      <c r="G3893" s="260">
        <v>0</v>
      </c>
      <c r="H3893" s="260">
        <v>1.438068216632E-2</v>
      </c>
      <c r="I3893" s="260">
        <v>1.6867512872999999E-4</v>
      </c>
      <c r="J3893" s="260">
        <v>0</v>
      </c>
      <c r="K3893" s="260">
        <v>1.4549357228575199E-2</v>
      </c>
      <c r="L3893" s="301">
        <f t="shared" si="121"/>
        <v>5.2377686022870719E-2</v>
      </c>
      <c r="M3893" s="459">
        <f>IFERROR((Tableau1[[#This Row],[Scope 1
(kg CO2-eq)]]+Tableau1[[#This Row],[Scope 2 energy
(kg CO2-eq)]]+Tableau1[[#This Row],[Scope 2 Infrastructure
(kg CO2-eq)]])/Tableau1[[#This Row],[Total CO2-emissions
(kg CO2-eq)
for scope 3 use ]],"")</f>
        <v>1.0000000045689168</v>
      </c>
      <c r="N3893" s="436" t="s">
        <v>436</v>
      </c>
      <c r="O3893" s="259">
        <v>1</v>
      </c>
      <c r="P3893" s="259" t="s">
        <v>5206</v>
      </c>
      <c r="Q3893" s="259" t="s">
        <v>5207</v>
      </c>
    </row>
    <row r="3894" spans="1:17" ht="21.75" customHeight="1">
      <c r="A3894" s="301" t="s">
        <v>5206</v>
      </c>
      <c r="B3894" s="301" t="s">
        <v>5207</v>
      </c>
      <c r="C3894" s="316" t="s">
        <v>9928</v>
      </c>
      <c r="D3894" s="465" t="s">
        <v>436</v>
      </c>
      <c r="E3894" s="465" t="s">
        <v>700</v>
      </c>
      <c r="F3894" s="469" t="str">
        <f t="shared" si="120"/>
        <v>CH</v>
      </c>
      <c r="G3894" s="260">
        <v>0</v>
      </c>
      <c r="H3894" s="260">
        <v>2.7332054544800002E-2</v>
      </c>
      <c r="I3894" s="260">
        <v>3.2058547469999998E-4</v>
      </c>
      <c r="J3894" s="260">
        <v>0</v>
      </c>
      <c r="K3894" s="260">
        <v>2.7652639894201698E-2</v>
      </c>
      <c r="L3894" s="301">
        <f t="shared" si="121"/>
        <v>9.9549503619126123E-2</v>
      </c>
      <c r="M3894" s="459">
        <f>IFERROR((Tableau1[[#This Row],[Scope 1
(kg CO2-eq)]]+Tableau1[[#This Row],[Scope 2 energy
(kg CO2-eq)]]+Tableau1[[#This Row],[Scope 2 Infrastructure
(kg CO2-eq)]])/Tableau1[[#This Row],[Total CO2-emissions
(kg CO2-eq)
for scope 3 use ]],"")</f>
        <v>1.0000000045311517</v>
      </c>
      <c r="N3894" s="436" t="s">
        <v>436</v>
      </c>
      <c r="O3894" s="259">
        <v>1</v>
      </c>
      <c r="P3894" s="259" t="s">
        <v>5206</v>
      </c>
      <c r="Q3894" s="259" t="s">
        <v>5207</v>
      </c>
    </row>
    <row r="3895" spans="1:17" ht="21.75" customHeight="1">
      <c r="A3895" s="301" t="s">
        <v>4133</v>
      </c>
      <c r="B3895" s="301" t="s">
        <v>5207</v>
      </c>
      <c r="C3895" s="316" t="s">
        <v>9929</v>
      </c>
      <c r="D3895" s="465" t="s">
        <v>436</v>
      </c>
      <c r="E3895" s="465" t="s">
        <v>700</v>
      </c>
      <c r="F3895" s="469" t="str">
        <f t="shared" si="120"/>
        <v>CH</v>
      </c>
      <c r="G3895" s="260">
        <v>0</v>
      </c>
      <c r="H3895" s="260">
        <v>2.4564141451919999E-2</v>
      </c>
      <c r="I3895" s="260">
        <v>8.8966995852000005E-3</v>
      </c>
      <c r="J3895" s="260">
        <v>0</v>
      </c>
      <c r="K3895" s="260">
        <v>3.3460841160608698E-2</v>
      </c>
      <c r="L3895" s="301">
        <f t="shared" si="121"/>
        <v>0.12045902817819132</v>
      </c>
      <c r="M3895" s="459">
        <f>IFERROR((Tableau1[[#This Row],[Scope 1
(kg CO2-eq)]]+Tableau1[[#This Row],[Scope 2 energy
(kg CO2-eq)]]+Tableau1[[#This Row],[Scope 2 Infrastructure
(kg CO2-eq)]])/Tableau1[[#This Row],[Total CO2-emissions
(kg CO2-eq)
for scope 3 use ]],"")</f>
        <v>0.99999999630945624</v>
      </c>
      <c r="N3895" s="436" t="s">
        <v>436</v>
      </c>
      <c r="O3895" s="259">
        <v>1</v>
      </c>
      <c r="P3895" s="259" t="s">
        <v>4133</v>
      </c>
      <c r="Q3895" s="259" t="s">
        <v>5207</v>
      </c>
    </row>
    <row r="3896" spans="1:17" ht="21.75" customHeight="1">
      <c r="A3896" s="301" t="s">
        <v>4133</v>
      </c>
      <c r="B3896" s="301" t="s">
        <v>5207</v>
      </c>
      <c r="C3896" s="316" t="s">
        <v>9930</v>
      </c>
      <c r="D3896" s="465" t="s">
        <v>436</v>
      </c>
      <c r="E3896" s="465" t="s">
        <v>700</v>
      </c>
      <c r="F3896" s="469" t="str">
        <f t="shared" si="120"/>
        <v>CH</v>
      </c>
      <c r="G3896" s="260">
        <v>0</v>
      </c>
      <c r="H3896" s="260">
        <v>5.6099849880449998E-2</v>
      </c>
      <c r="I3896" s="260">
        <v>2.0318377995749998E-2</v>
      </c>
      <c r="J3896" s="260">
        <v>0</v>
      </c>
      <c r="K3896" s="260">
        <v>7.6418228162598204E-2</v>
      </c>
      <c r="L3896" s="301">
        <f t="shared" si="121"/>
        <v>0.27510562138535355</v>
      </c>
      <c r="M3896" s="459">
        <f>IFERROR((Tableau1[[#This Row],[Scope 1
(kg CO2-eq)]]+Tableau1[[#This Row],[Scope 2 energy
(kg CO2-eq)]]+Tableau1[[#This Row],[Scope 2 Infrastructure
(kg CO2-eq)]])/Tableau1[[#This Row],[Total CO2-emissions
(kg CO2-eq)
for scope 3 use ]],"")</f>
        <v>0.99999999625222646</v>
      </c>
      <c r="N3896" s="436" t="s">
        <v>436</v>
      </c>
      <c r="O3896" s="259">
        <v>1</v>
      </c>
      <c r="P3896" s="259" t="s">
        <v>4133</v>
      </c>
      <c r="Q3896" s="259" t="s">
        <v>5207</v>
      </c>
    </row>
    <row r="3897" spans="1:17" ht="21.75" customHeight="1">
      <c r="A3897" s="301" t="s">
        <v>4134</v>
      </c>
      <c r="B3897" s="301" t="s">
        <v>5207</v>
      </c>
      <c r="C3897" s="316" t="s">
        <v>9931</v>
      </c>
      <c r="D3897" s="465" t="s">
        <v>436</v>
      </c>
      <c r="E3897" s="465" t="s">
        <v>700</v>
      </c>
      <c r="F3897" s="469" t="str">
        <f t="shared" si="120"/>
        <v>CH</v>
      </c>
      <c r="G3897" s="260">
        <v>0</v>
      </c>
      <c r="H3897" s="260">
        <v>2.7127782497239999E-2</v>
      </c>
      <c r="I3897" s="260">
        <v>1.6867512872999999E-4</v>
      </c>
      <c r="J3897" s="260">
        <v>0</v>
      </c>
      <c r="K3897" s="260">
        <v>2.7296457610553701E-2</v>
      </c>
      <c r="L3897" s="301">
        <f t="shared" si="121"/>
        <v>9.8267247397993321E-2</v>
      </c>
      <c r="M3897" s="459">
        <f>IFERROR((Tableau1[[#This Row],[Scope 1
(kg CO2-eq)]]+Tableau1[[#This Row],[Scope 2 energy
(kg CO2-eq)]]+Tableau1[[#This Row],[Scope 2 Infrastructure
(kg CO2-eq)]])/Tableau1[[#This Row],[Total CO2-emissions
(kg CO2-eq)
for scope 3 use ]],"")</f>
        <v>1.0000000005647729</v>
      </c>
      <c r="N3897" s="436" t="s">
        <v>436</v>
      </c>
      <c r="O3897" s="259">
        <v>1</v>
      </c>
      <c r="P3897" s="259" t="s">
        <v>4134</v>
      </c>
      <c r="Q3897" s="259" t="s">
        <v>5207</v>
      </c>
    </row>
    <row r="3898" spans="1:17" ht="21.75" customHeight="1">
      <c r="A3898" s="301" t="s">
        <v>4134</v>
      </c>
      <c r="B3898" s="301" t="s">
        <v>5207</v>
      </c>
      <c r="C3898" s="316" t="s">
        <v>9932</v>
      </c>
      <c r="D3898" s="465" t="s">
        <v>436</v>
      </c>
      <c r="E3898" s="465" t="s">
        <v>700</v>
      </c>
      <c r="F3898" s="469" t="str">
        <f t="shared" si="120"/>
        <v>CH</v>
      </c>
      <c r="G3898" s="260">
        <v>0</v>
      </c>
      <c r="H3898" s="260">
        <v>5.1559308683600001E-2</v>
      </c>
      <c r="I3898" s="260">
        <v>3.2058547469999998E-4</v>
      </c>
      <c r="J3898" s="260">
        <v>0</v>
      </c>
      <c r="K3898" s="260">
        <v>5.18798941289908E-2</v>
      </c>
      <c r="L3898" s="301">
        <f t="shared" si="121"/>
        <v>0.18676761886436688</v>
      </c>
      <c r="M3898" s="459">
        <f>IFERROR((Tableau1[[#This Row],[Scope 1
(kg CO2-eq)]]+Tableau1[[#This Row],[Scope 2 energy
(kg CO2-eq)]]+Tableau1[[#This Row],[Scope 2 Infrastructure
(kg CO2-eq)]])/Tableau1[[#This Row],[Total CO2-emissions
(kg CO2-eq)
for scope 3 use ]],"")</f>
        <v>1.0000000005649434</v>
      </c>
      <c r="N3898" s="436" t="s">
        <v>436</v>
      </c>
      <c r="O3898" s="259">
        <v>1</v>
      </c>
      <c r="P3898" s="259" t="s">
        <v>4134</v>
      </c>
      <c r="Q3898" s="259" t="s">
        <v>5207</v>
      </c>
    </row>
    <row r="3899" spans="1:17" ht="21.75" customHeight="1">
      <c r="A3899" s="301" t="s">
        <v>5272</v>
      </c>
      <c r="B3899" s="301" t="s">
        <v>5207</v>
      </c>
      <c r="C3899" s="316" t="s">
        <v>9933</v>
      </c>
      <c r="D3899" s="465" t="s">
        <v>436</v>
      </c>
      <c r="E3899" s="465" t="s">
        <v>700</v>
      </c>
      <c r="F3899" s="469" t="str">
        <f t="shared" si="120"/>
        <v>CH</v>
      </c>
      <c r="G3899" s="260">
        <v>0</v>
      </c>
      <c r="H3899" s="260">
        <v>4.4784226500000002E-4</v>
      </c>
      <c r="I3899" s="260">
        <v>4.3301493073300001E-3</v>
      </c>
      <c r="J3899" s="260">
        <v>0</v>
      </c>
      <c r="K3899" s="260">
        <v>4.7779884111959197E-3</v>
      </c>
      <c r="L3899" s="301">
        <f t="shared" si="121"/>
        <v>1.720075828030531E-2</v>
      </c>
      <c r="M3899" s="459">
        <f>IFERROR((Tableau1[[#This Row],[Scope 1
(kg CO2-eq)]]+Tableau1[[#This Row],[Scope 2 energy
(kg CO2-eq)]]+Tableau1[[#This Row],[Scope 2 Infrastructure
(kg CO2-eq)]])/Tableau1[[#This Row],[Total CO2-emissions
(kg CO2-eq)
for scope 3 use ]],"")</f>
        <v>1.0000006616035471</v>
      </c>
      <c r="N3899" s="436" t="s">
        <v>436</v>
      </c>
      <c r="O3899" s="259">
        <v>1</v>
      </c>
      <c r="P3899" s="259" t="s">
        <v>5272</v>
      </c>
      <c r="Q3899" s="259" t="s">
        <v>5207</v>
      </c>
    </row>
    <row r="3900" spans="1:17" ht="21.75" customHeight="1">
      <c r="A3900" s="301" t="s">
        <v>5272</v>
      </c>
      <c r="B3900" s="301" t="s">
        <v>5207</v>
      </c>
      <c r="C3900" s="316" t="s">
        <v>9934</v>
      </c>
      <c r="D3900" s="465" t="s">
        <v>436</v>
      </c>
      <c r="E3900" s="465" t="s">
        <v>700</v>
      </c>
      <c r="F3900" s="469" t="str">
        <f t="shared" si="120"/>
        <v>CH</v>
      </c>
      <c r="G3900" s="260">
        <v>0</v>
      </c>
      <c r="H3900" s="260">
        <v>6.096675E-4</v>
      </c>
      <c r="I3900" s="260">
        <v>5.8948239349999997E-3</v>
      </c>
      <c r="J3900" s="260">
        <v>0</v>
      </c>
      <c r="K3900" s="260">
        <v>6.50448140391222E-3</v>
      </c>
      <c r="L3900" s="301">
        <f t="shared" si="121"/>
        <v>2.3416133054083993E-2</v>
      </c>
      <c r="M3900" s="459">
        <f>IFERROR((Tableau1[[#This Row],[Scope 1
(kg CO2-eq)]]+Tableau1[[#This Row],[Scope 2 energy
(kg CO2-eq)]]+Tableau1[[#This Row],[Scope 2 Infrastructure
(kg CO2-eq)]])/Tableau1[[#This Row],[Total CO2-emissions
(kg CO2-eq)
for scope 3 use ]],"")</f>
        <v>1.0000015421810222</v>
      </c>
      <c r="N3900" s="436" t="s">
        <v>436</v>
      </c>
      <c r="O3900" s="259">
        <v>1</v>
      </c>
      <c r="P3900" s="259" t="s">
        <v>5272</v>
      </c>
      <c r="Q3900" s="259" t="s">
        <v>5207</v>
      </c>
    </row>
    <row r="3901" spans="1:17" ht="21.75" customHeight="1">
      <c r="A3901" s="301" t="s">
        <v>5206</v>
      </c>
      <c r="B3901" s="301" t="s">
        <v>5207</v>
      </c>
      <c r="C3901" s="316" t="s">
        <v>9935</v>
      </c>
      <c r="D3901" s="465" t="s">
        <v>436</v>
      </c>
      <c r="E3901" s="465" t="s">
        <v>700</v>
      </c>
      <c r="F3901" s="469" t="str">
        <f t="shared" si="120"/>
        <v>CH</v>
      </c>
      <c r="G3901" s="260">
        <v>0</v>
      </c>
      <c r="H3901" s="260">
        <v>1.522733028288E-2</v>
      </c>
      <c r="I3901" s="260">
        <v>2.6131075319999999E-4</v>
      </c>
      <c r="J3901" s="260">
        <v>0</v>
      </c>
      <c r="K3901" s="260">
        <v>1.5488641099565E-2</v>
      </c>
      <c r="L3901" s="301">
        <f t="shared" si="121"/>
        <v>5.5759107958434001E-2</v>
      </c>
      <c r="M3901" s="459">
        <f>IFERROR((Tableau1[[#This Row],[Scope 1
(kg CO2-eq)]]+Tableau1[[#This Row],[Scope 2 energy
(kg CO2-eq)]]+Tableau1[[#This Row],[Scope 2 Infrastructure
(kg CO2-eq)]])/Tableau1[[#This Row],[Total CO2-emissions
(kg CO2-eq)
for scope 3 use ]],"")</f>
        <v>0.99999999590118982</v>
      </c>
      <c r="N3901" s="436" t="s">
        <v>436</v>
      </c>
      <c r="O3901" s="259">
        <v>1</v>
      </c>
      <c r="P3901" s="259" t="s">
        <v>5206</v>
      </c>
      <c r="Q3901" s="259" t="s">
        <v>5207</v>
      </c>
    </row>
    <row r="3902" spans="1:17" ht="21.75" customHeight="1">
      <c r="A3902" s="301" t="s">
        <v>5206</v>
      </c>
      <c r="B3902" s="301" t="s">
        <v>5207</v>
      </c>
      <c r="C3902" s="316" t="s">
        <v>9936</v>
      </c>
      <c r="D3902" s="465" t="s">
        <v>436</v>
      </c>
      <c r="E3902" s="465" t="s">
        <v>700</v>
      </c>
      <c r="F3902" s="469" t="str">
        <f t="shared" si="120"/>
        <v>CH</v>
      </c>
      <c r="G3902" s="260">
        <v>0</v>
      </c>
      <c r="H3902" s="260">
        <v>2.8443511494319999E-2</v>
      </c>
      <c r="I3902" s="260">
        <v>4.8810889854999999E-4</v>
      </c>
      <c r="J3902" s="260">
        <v>0</v>
      </c>
      <c r="K3902" s="260">
        <v>2.8931620514795801E-2</v>
      </c>
      <c r="L3902" s="301">
        <f t="shared" si="121"/>
        <v>0.10415383385326489</v>
      </c>
      <c r="M3902" s="459">
        <f>IFERROR((Tableau1[[#This Row],[Scope 1
(kg CO2-eq)]]+Tableau1[[#This Row],[Scope 2 energy
(kg CO2-eq)]]+Tableau1[[#This Row],[Scope 2 Infrastructure
(kg CO2-eq)]])/Tableau1[[#This Row],[Total CO2-emissions
(kg CO2-eq)
for scope 3 use ]],"")</f>
        <v>0.99999999578572507</v>
      </c>
      <c r="N3902" s="436" t="s">
        <v>436</v>
      </c>
      <c r="O3902" s="259">
        <v>1</v>
      </c>
      <c r="P3902" s="259" t="s">
        <v>5206</v>
      </c>
      <c r="Q3902" s="259" t="s">
        <v>5207</v>
      </c>
    </row>
    <row r="3903" spans="1:17" ht="21.75" customHeight="1">
      <c r="A3903" s="301" t="s">
        <v>4133</v>
      </c>
      <c r="B3903" s="301" t="s">
        <v>5207</v>
      </c>
      <c r="C3903" s="316" t="s">
        <v>9937</v>
      </c>
      <c r="D3903" s="465" t="s">
        <v>436</v>
      </c>
      <c r="E3903" s="465" t="s">
        <v>700</v>
      </c>
      <c r="F3903" s="469" t="str">
        <f t="shared" si="120"/>
        <v>CH</v>
      </c>
      <c r="G3903" s="260">
        <v>0</v>
      </c>
      <c r="H3903" s="260">
        <v>2.6300909973720001E-2</v>
      </c>
      <c r="I3903" s="260">
        <v>9.5531749394400008E-3</v>
      </c>
      <c r="J3903" s="260">
        <v>0</v>
      </c>
      <c r="K3903" s="260">
        <v>3.5854085104983301E-2</v>
      </c>
      <c r="L3903" s="301">
        <f t="shared" si="121"/>
        <v>0.12907470637793989</v>
      </c>
      <c r="M3903" s="459">
        <f>IFERROR((Tableau1[[#This Row],[Scope 1
(kg CO2-eq)]]+Tableau1[[#This Row],[Scope 2 energy
(kg CO2-eq)]]+Tableau1[[#This Row],[Scope 2 Infrastructure
(kg CO2-eq)]])/Tableau1[[#This Row],[Total CO2-emissions
(kg CO2-eq)
for scope 3 use ]],"")</f>
        <v>0.99999999464988998</v>
      </c>
      <c r="N3903" s="436" t="s">
        <v>436</v>
      </c>
      <c r="O3903" s="259">
        <v>1</v>
      </c>
      <c r="P3903" s="259" t="s">
        <v>4133</v>
      </c>
      <c r="Q3903" s="259" t="s">
        <v>5207</v>
      </c>
    </row>
    <row r="3904" spans="1:17" ht="21.75" customHeight="1">
      <c r="A3904" s="301" t="s">
        <v>4133</v>
      </c>
      <c r="B3904" s="301" t="s">
        <v>5207</v>
      </c>
      <c r="C3904" s="316" t="s">
        <v>9938</v>
      </c>
      <c r="D3904" s="465" t="s">
        <v>436</v>
      </c>
      <c r="E3904" s="465" t="s">
        <v>700</v>
      </c>
      <c r="F3904" s="469" t="str">
        <f t="shared" si="120"/>
        <v>CH</v>
      </c>
      <c r="G3904" s="260">
        <v>0</v>
      </c>
      <c r="H3904" s="260">
        <v>5.3561495887049997E-2</v>
      </c>
      <c r="I3904" s="260">
        <v>1.9454929154099999E-2</v>
      </c>
      <c r="J3904" s="260">
        <v>0</v>
      </c>
      <c r="K3904" s="260">
        <v>7.30164254344777E-2</v>
      </c>
      <c r="L3904" s="301">
        <f t="shared" si="121"/>
        <v>0.26285913156411972</v>
      </c>
      <c r="M3904" s="459">
        <f>IFERROR((Tableau1[[#This Row],[Scope 1
(kg CO2-eq)]]+Tableau1[[#This Row],[Scope 2 energy
(kg CO2-eq)]]+Tableau1[[#This Row],[Scope 2 Infrastructure
(kg CO2-eq)]])/Tableau1[[#This Row],[Total CO2-emissions
(kg CO2-eq)
for scope 3 use ]],"")</f>
        <v>0.99999999461316136</v>
      </c>
      <c r="N3904" s="436" t="s">
        <v>436</v>
      </c>
      <c r="O3904" s="259">
        <v>1</v>
      </c>
      <c r="P3904" s="259" t="s">
        <v>4133</v>
      </c>
      <c r="Q3904" s="259" t="s">
        <v>5207</v>
      </c>
    </row>
    <row r="3905" spans="1:17" ht="21.75" customHeight="1">
      <c r="A3905" s="301" t="s">
        <v>4134</v>
      </c>
      <c r="B3905" s="301" t="s">
        <v>5207</v>
      </c>
      <c r="C3905" s="316" t="s">
        <v>9939</v>
      </c>
      <c r="D3905" s="465" t="s">
        <v>436</v>
      </c>
      <c r="E3905" s="465" t="s">
        <v>700</v>
      </c>
      <c r="F3905" s="469" t="str">
        <f t="shared" si="120"/>
        <v>CH</v>
      </c>
      <c r="G3905" s="260">
        <v>0</v>
      </c>
      <c r="H3905" s="260">
        <v>2.8724903252160001E-2</v>
      </c>
      <c r="I3905" s="260">
        <v>2.6131075319999999E-4</v>
      </c>
      <c r="J3905" s="260">
        <v>0</v>
      </c>
      <c r="K3905" s="260">
        <v>2.89862141234206E-2</v>
      </c>
      <c r="L3905" s="301">
        <f t="shared" si="121"/>
        <v>0.10435037084431416</v>
      </c>
      <c r="M3905" s="459">
        <f>IFERROR((Tableau1[[#This Row],[Scope 1
(kg CO2-eq)]]+Tableau1[[#This Row],[Scope 2 energy
(kg CO2-eq)]]+Tableau1[[#This Row],[Scope 2 Infrastructure
(kg CO2-eq)]])/Tableau1[[#This Row],[Total CO2-emissions
(kg CO2-eq)
for scope 3 use ]],"")</f>
        <v>0.99999999592700861</v>
      </c>
      <c r="N3905" s="436" t="s">
        <v>436</v>
      </c>
      <c r="O3905" s="259">
        <v>1</v>
      </c>
      <c r="P3905" s="259" t="s">
        <v>4134</v>
      </c>
      <c r="Q3905" s="259" t="s">
        <v>5207</v>
      </c>
    </row>
    <row r="3906" spans="1:17" ht="21.75" customHeight="1">
      <c r="A3906" s="301" t="s">
        <v>4134</v>
      </c>
      <c r="B3906" s="301" t="s">
        <v>5207</v>
      </c>
      <c r="C3906" s="316" t="s">
        <v>9940</v>
      </c>
      <c r="D3906" s="465" t="s">
        <v>436</v>
      </c>
      <c r="E3906" s="465" t="s">
        <v>700</v>
      </c>
      <c r="F3906" s="469" t="str">
        <f t="shared" ref="F3906:F3969" si="122">IF(ISNUMBER(SEARCH("{CH}", C3906)), "CH", "other")</f>
        <v>CH</v>
      </c>
      <c r="G3906" s="260">
        <v>0</v>
      </c>
      <c r="H3906" s="260">
        <v>5.3655965993239997E-2</v>
      </c>
      <c r="I3906" s="260">
        <v>4.8810889854999999E-4</v>
      </c>
      <c r="J3906" s="260">
        <v>0</v>
      </c>
      <c r="K3906" s="260">
        <v>5.4144075112294597E-2</v>
      </c>
      <c r="L3906" s="301">
        <f t="shared" ref="L3906:L3969" si="123">IF(N3906="MJ", K3906*3.6, IF(N3906="m", K3906*1000, ""))</f>
        <v>0.19491867040426056</v>
      </c>
      <c r="M3906" s="459">
        <f>IFERROR((Tableau1[[#This Row],[Scope 1
(kg CO2-eq)]]+Tableau1[[#This Row],[Scope 2 energy
(kg CO2-eq)]]+Tableau1[[#This Row],[Scope 2 Infrastructure
(kg CO2-eq)]])/Tableau1[[#This Row],[Total CO2-emissions
(kg CO2-eq)
for scope 3 use ]],"")</f>
        <v>0.99999999592744726</v>
      </c>
      <c r="N3906" s="436" t="s">
        <v>436</v>
      </c>
      <c r="O3906" s="259">
        <v>1</v>
      </c>
      <c r="P3906" s="259" t="s">
        <v>4134</v>
      </c>
      <c r="Q3906" s="259" t="s">
        <v>5207</v>
      </c>
    </row>
    <row r="3907" spans="1:17" ht="21.75" customHeight="1">
      <c r="A3907" s="301" t="s">
        <v>5272</v>
      </c>
      <c r="B3907" s="301" t="s">
        <v>5207</v>
      </c>
      <c r="C3907" s="316" t="s">
        <v>9941</v>
      </c>
      <c r="D3907" s="465" t="s">
        <v>436</v>
      </c>
      <c r="E3907" s="465" t="s">
        <v>700</v>
      </c>
      <c r="F3907" s="469" t="str">
        <f t="shared" si="122"/>
        <v>CH</v>
      </c>
      <c r="G3907" s="260">
        <v>0</v>
      </c>
      <c r="H3907" s="260">
        <v>3.0289085999999997E-4</v>
      </c>
      <c r="I3907" s="260">
        <v>5.1073073193600004E-3</v>
      </c>
      <c r="J3907" s="260">
        <v>0</v>
      </c>
      <c r="K3907" s="260">
        <v>5.4101982381907898E-3</v>
      </c>
      <c r="L3907" s="301">
        <f t="shared" si="123"/>
        <v>1.9476713657486842E-2</v>
      </c>
      <c r="M3907" s="459">
        <f>IFERROR((Tableau1[[#This Row],[Scope 1
(kg CO2-eq)]]+Tableau1[[#This Row],[Scope 2 energy
(kg CO2-eq)]]+Tableau1[[#This Row],[Scope 2 Infrastructure
(kg CO2-eq)]])/Tableau1[[#This Row],[Total CO2-emissions
(kg CO2-eq)
for scope 3 use ]],"")</f>
        <v>0.99999998912594579</v>
      </c>
      <c r="N3907" s="437" t="s">
        <v>436</v>
      </c>
      <c r="O3907" s="259">
        <v>1</v>
      </c>
      <c r="P3907" s="259" t="s">
        <v>5272</v>
      </c>
      <c r="Q3907" s="259" t="s">
        <v>5207</v>
      </c>
    </row>
    <row r="3908" spans="1:17" ht="21.75" customHeight="1">
      <c r="A3908" s="301" t="s">
        <v>5272</v>
      </c>
      <c r="B3908" s="301" t="s">
        <v>5207</v>
      </c>
      <c r="C3908" s="316" t="s">
        <v>9942</v>
      </c>
      <c r="D3908" s="465" t="s">
        <v>436</v>
      </c>
      <c r="E3908" s="465" t="s">
        <v>700</v>
      </c>
      <c r="F3908" s="469" t="str">
        <f t="shared" si="122"/>
        <v>CH</v>
      </c>
      <c r="G3908" s="260">
        <v>0</v>
      </c>
      <c r="H3908" s="260">
        <v>4.6790157E-4</v>
      </c>
      <c r="I3908" s="260">
        <v>7.8896970123200003E-3</v>
      </c>
      <c r="J3908" s="260">
        <v>0</v>
      </c>
      <c r="K3908" s="260">
        <v>8.3575986845930497E-3</v>
      </c>
      <c r="L3908" s="301">
        <f t="shared" si="123"/>
        <v>3.008735526453498E-2</v>
      </c>
      <c r="M3908" s="459">
        <f>IFERROR((Tableau1[[#This Row],[Scope 1
(kg CO2-eq)]]+Tableau1[[#This Row],[Scope 2 energy
(kg CO2-eq)]]+Tableau1[[#This Row],[Scope 2 Infrastructure
(kg CO2-eq)]])/Tableau1[[#This Row],[Total CO2-emissions
(kg CO2-eq)
for scope 3 use ]],"")</f>
        <v>0.99999998776286669</v>
      </c>
      <c r="N3908" s="436" t="s">
        <v>436</v>
      </c>
      <c r="O3908" s="259">
        <v>1</v>
      </c>
      <c r="P3908" s="259" t="s">
        <v>5272</v>
      </c>
      <c r="Q3908" s="259" t="s">
        <v>5207</v>
      </c>
    </row>
    <row r="3909" spans="1:17" ht="21.75" customHeight="1">
      <c r="A3909" s="301" t="s">
        <v>5272</v>
      </c>
      <c r="B3909" s="301" t="s">
        <v>5207</v>
      </c>
      <c r="C3909" s="316" t="s">
        <v>9943</v>
      </c>
      <c r="D3909" s="465" t="s">
        <v>436</v>
      </c>
      <c r="E3909" s="465" t="s">
        <v>700</v>
      </c>
      <c r="F3909" s="469" t="str">
        <f t="shared" si="122"/>
        <v>CH</v>
      </c>
      <c r="G3909" s="260">
        <v>0</v>
      </c>
      <c r="H3909" s="260">
        <v>3.5415086975999999E-4</v>
      </c>
      <c r="I3909" s="260">
        <v>2.9408544118799998E-3</v>
      </c>
      <c r="J3909" s="260">
        <v>0</v>
      </c>
      <c r="K3909" s="260">
        <v>3.29500518253204E-3</v>
      </c>
      <c r="L3909" s="301">
        <f t="shared" si="123"/>
        <v>1.1862018657115345E-2</v>
      </c>
      <c r="M3909" s="459">
        <f>IFERROR((Tableau1[[#This Row],[Scope 1
(kg CO2-eq)]]+Tableau1[[#This Row],[Scope 2 energy
(kg CO2-eq)]]+Tableau1[[#This Row],[Scope 2 Infrastructure
(kg CO2-eq)]])/Tableau1[[#This Row],[Total CO2-emissions
(kg CO2-eq)
for scope 3 use ]],"")</f>
        <v>1.000000030078241</v>
      </c>
      <c r="N3909" s="436" t="s">
        <v>436</v>
      </c>
      <c r="O3909" s="259">
        <v>1</v>
      </c>
      <c r="P3909" s="259" t="s">
        <v>5272</v>
      </c>
      <c r="Q3909" s="259" t="s">
        <v>5207</v>
      </c>
    </row>
    <row r="3910" spans="1:17" ht="21.75" customHeight="1">
      <c r="A3910" s="301" t="s">
        <v>5272</v>
      </c>
      <c r="B3910" s="301" t="s">
        <v>5207</v>
      </c>
      <c r="C3910" s="316" t="s">
        <v>9944</v>
      </c>
      <c r="D3910" s="465" t="s">
        <v>436</v>
      </c>
      <c r="E3910" s="465" t="s">
        <v>700</v>
      </c>
      <c r="F3910" s="469" t="str">
        <f t="shared" si="122"/>
        <v>CH</v>
      </c>
      <c r="G3910" s="260">
        <v>0</v>
      </c>
      <c r="H3910" s="260">
        <v>5.4708731711999999E-4</v>
      </c>
      <c r="I3910" s="260">
        <v>4.5429908200600002E-3</v>
      </c>
      <c r="J3910" s="260">
        <v>0</v>
      </c>
      <c r="K3910" s="260">
        <v>5.0900779843569902E-3</v>
      </c>
      <c r="L3910" s="301">
        <f t="shared" si="123"/>
        <v>1.8324280743685164E-2</v>
      </c>
      <c r="M3910" s="459">
        <f>IFERROR((Tableau1[[#This Row],[Scope 1
(kg CO2-eq)]]+Tableau1[[#This Row],[Scope 2 energy
(kg CO2-eq)]]+Tableau1[[#This Row],[Scope 2 Infrastructure
(kg CO2-eq)]])/Tableau1[[#This Row],[Total CO2-emissions
(kg CO2-eq)
for scope 3 use ]],"")</f>
        <v>1.0000000300237071</v>
      </c>
      <c r="N3910" s="436" t="s">
        <v>436</v>
      </c>
      <c r="O3910" s="259">
        <v>1</v>
      </c>
      <c r="P3910" s="259" t="s">
        <v>5272</v>
      </c>
      <c r="Q3910" s="259" t="s">
        <v>5207</v>
      </c>
    </row>
    <row r="3911" spans="1:17" ht="21.75" customHeight="1">
      <c r="A3911" s="301" t="s">
        <v>5206</v>
      </c>
      <c r="B3911" s="301" t="s">
        <v>5207</v>
      </c>
      <c r="C3911" s="316" t="s">
        <v>9945</v>
      </c>
      <c r="D3911" s="465" t="s">
        <v>436</v>
      </c>
      <c r="E3911" s="465" t="s">
        <v>700</v>
      </c>
      <c r="F3911" s="469" t="str">
        <f t="shared" si="122"/>
        <v>CH</v>
      </c>
      <c r="G3911" s="260">
        <v>0</v>
      </c>
      <c r="H3911" s="260">
        <v>1.7036168670560001E-2</v>
      </c>
      <c r="I3911" s="260">
        <v>4.0459153033000001E-4</v>
      </c>
      <c r="J3911" s="260">
        <v>0</v>
      </c>
      <c r="K3911" s="260">
        <v>1.7440760461193201E-2</v>
      </c>
      <c r="L3911" s="301">
        <f t="shared" si="123"/>
        <v>6.2786737660295522E-2</v>
      </c>
      <c r="M3911" s="459">
        <f>IFERROR((Tableau1[[#This Row],[Scope 1
(kg CO2-eq)]]+Tableau1[[#This Row],[Scope 2 energy
(kg CO2-eq)]]+Tableau1[[#This Row],[Scope 2 Infrastructure
(kg CO2-eq)]])/Tableau1[[#This Row],[Total CO2-emissions
(kg CO2-eq)
for scope 3 use ]],"")</f>
        <v>0.99999998507500865</v>
      </c>
      <c r="N3911" s="436" t="s">
        <v>436</v>
      </c>
      <c r="O3911" s="259">
        <v>1</v>
      </c>
      <c r="P3911" s="259" t="s">
        <v>5206</v>
      </c>
      <c r="Q3911" s="259" t="s">
        <v>5207</v>
      </c>
    </row>
    <row r="3912" spans="1:17" ht="21.75" customHeight="1">
      <c r="A3912" s="301" t="s">
        <v>5206</v>
      </c>
      <c r="B3912" s="301" t="s">
        <v>5207</v>
      </c>
      <c r="C3912" s="316" t="s">
        <v>9946</v>
      </c>
      <c r="D3912" s="465" t="s">
        <v>436</v>
      </c>
      <c r="E3912" s="465" t="s">
        <v>700</v>
      </c>
      <c r="F3912" s="469" t="str">
        <f t="shared" si="122"/>
        <v>CH</v>
      </c>
      <c r="G3912" s="260">
        <v>0</v>
      </c>
      <c r="H3912" s="260">
        <v>3.0016733286240001E-2</v>
      </c>
      <c r="I3912" s="260">
        <v>7.1286662457000004E-4</v>
      </c>
      <c r="J3912" s="260">
        <v>0</v>
      </c>
      <c r="K3912" s="260">
        <v>3.0729600373074501E-2</v>
      </c>
      <c r="L3912" s="301">
        <f t="shared" si="123"/>
        <v>0.11062656134306821</v>
      </c>
      <c r="M3912" s="459">
        <f>IFERROR((Tableau1[[#This Row],[Scope 1
(kg CO2-eq)]]+Tableau1[[#This Row],[Scope 2 energy
(kg CO2-eq)]]+Tableau1[[#This Row],[Scope 2 Infrastructure
(kg CO2-eq)]])/Tableau1[[#This Row],[Total CO2-emissions
(kg CO2-eq)
for scope 3 use ]],"")</f>
        <v>0.99999998495702858</v>
      </c>
      <c r="N3912" s="436" t="s">
        <v>436</v>
      </c>
      <c r="O3912" s="259">
        <v>1</v>
      </c>
      <c r="P3912" s="259" t="s">
        <v>5206</v>
      </c>
      <c r="Q3912" s="259" t="s">
        <v>5207</v>
      </c>
    </row>
    <row r="3913" spans="1:17" ht="21.75" customHeight="1">
      <c r="A3913" s="301" t="s">
        <v>4133</v>
      </c>
      <c r="B3913" s="301" t="s">
        <v>5207</v>
      </c>
      <c r="C3913" s="316" t="s">
        <v>9947</v>
      </c>
      <c r="D3913" s="465" t="s">
        <v>436</v>
      </c>
      <c r="E3913" s="465" t="s">
        <v>700</v>
      </c>
      <c r="F3913" s="469" t="str">
        <f t="shared" si="122"/>
        <v>CH</v>
      </c>
      <c r="G3913" s="260">
        <v>0</v>
      </c>
      <c r="H3913" s="260">
        <v>2.8541556509879999E-2</v>
      </c>
      <c r="I3913" s="260">
        <v>1.0394327198039999E-2</v>
      </c>
      <c r="J3913" s="260">
        <v>0</v>
      </c>
      <c r="K3913" s="260">
        <v>3.89358837833036E-2</v>
      </c>
      <c r="L3913" s="301">
        <f t="shared" si="123"/>
        <v>0.14016918161989297</v>
      </c>
      <c r="M3913" s="459">
        <f>IFERROR((Tableau1[[#This Row],[Scope 1
(kg CO2-eq)]]+Tableau1[[#This Row],[Scope 2 energy
(kg CO2-eq)]]+Tableau1[[#This Row],[Scope 2 Infrastructure
(kg CO2-eq)]])/Tableau1[[#This Row],[Total CO2-emissions
(kg CO2-eq)
for scope 3 use ]],"")</f>
        <v>0.99999999806390416</v>
      </c>
      <c r="N3913" s="436" t="s">
        <v>436</v>
      </c>
      <c r="O3913" s="259">
        <v>1</v>
      </c>
      <c r="P3913" s="259" t="s">
        <v>4133</v>
      </c>
      <c r="Q3913" s="259" t="s">
        <v>5207</v>
      </c>
    </row>
    <row r="3914" spans="1:17" ht="21.75" customHeight="1">
      <c r="A3914" s="301" t="s">
        <v>4133</v>
      </c>
      <c r="B3914" s="301" t="s">
        <v>5207</v>
      </c>
      <c r="C3914" s="316" t="s">
        <v>9948</v>
      </c>
      <c r="D3914" s="465" t="s">
        <v>436</v>
      </c>
      <c r="E3914" s="465" t="s">
        <v>700</v>
      </c>
      <c r="F3914" s="469" t="str">
        <f t="shared" si="122"/>
        <v>CH</v>
      </c>
      <c r="G3914" s="260">
        <v>0</v>
      </c>
      <c r="H3914" s="260">
        <v>6.4182047755900001E-2</v>
      </c>
      <c r="I3914" s="260">
        <v>2.3373960154699999E-2</v>
      </c>
      <c r="J3914" s="260">
        <v>0</v>
      </c>
      <c r="K3914" s="260">
        <v>8.7556008073421399E-2</v>
      </c>
      <c r="L3914" s="301">
        <f t="shared" si="123"/>
        <v>0.31520162906431703</v>
      </c>
      <c r="M3914" s="459">
        <f>IFERROR((Tableau1[[#This Row],[Scope 1
(kg CO2-eq)]]+Tableau1[[#This Row],[Scope 2 energy
(kg CO2-eq)]]+Tableau1[[#This Row],[Scope 2 Infrastructure
(kg CO2-eq)]])/Tableau1[[#This Row],[Total CO2-emissions
(kg CO2-eq)
for scope 3 use ]],"")</f>
        <v>0.99999999814037444</v>
      </c>
      <c r="N3914" s="436" t="s">
        <v>436</v>
      </c>
      <c r="O3914" s="259">
        <v>1</v>
      </c>
      <c r="P3914" s="259" t="s">
        <v>4133</v>
      </c>
      <c r="Q3914" s="259" t="s">
        <v>5207</v>
      </c>
    </row>
    <row r="3915" spans="1:17" ht="21.75" customHeight="1">
      <c r="A3915" s="301" t="s">
        <v>4134</v>
      </c>
      <c r="B3915" s="301" t="s">
        <v>5207</v>
      </c>
      <c r="C3915" s="316" t="s">
        <v>9949</v>
      </c>
      <c r="D3915" s="465" t="s">
        <v>436</v>
      </c>
      <c r="E3915" s="465" t="s">
        <v>700</v>
      </c>
      <c r="F3915" s="469" t="str">
        <f t="shared" si="122"/>
        <v>CH</v>
      </c>
      <c r="G3915" s="260">
        <v>0</v>
      </c>
      <c r="H3915" s="260">
        <v>3.2209959202200003E-2</v>
      </c>
      <c r="I3915" s="260">
        <v>4.0459153033000001E-4</v>
      </c>
      <c r="J3915" s="260">
        <v>0</v>
      </c>
      <c r="K3915" s="260">
        <v>3.2614551053630599E-2</v>
      </c>
      <c r="L3915" s="301">
        <f t="shared" si="123"/>
        <v>0.11741238379307016</v>
      </c>
      <c r="M3915" s="459">
        <f>IFERROR((Tableau1[[#This Row],[Scope 1
(kg CO2-eq)]]+Tableau1[[#This Row],[Scope 2 energy
(kg CO2-eq)]]+Tableau1[[#This Row],[Scope 2 Infrastructure
(kg CO2-eq)]])/Tableau1[[#This Row],[Total CO2-emissions
(kg CO2-eq)
for scope 3 use ]],"")</f>
        <v>0.99999999015468288</v>
      </c>
      <c r="N3915" s="436" t="s">
        <v>436</v>
      </c>
      <c r="O3915" s="259">
        <v>1</v>
      </c>
      <c r="P3915" s="259" t="s">
        <v>4134</v>
      </c>
      <c r="Q3915" s="259" t="s">
        <v>5207</v>
      </c>
    </row>
    <row r="3916" spans="1:17" ht="21.75" customHeight="1">
      <c r="A3916" s="301" t="s">
        <v>4134</v>
      </c>
      <c r="B3916" s="301" t="s">
        <v>5207</v>
      </c>
      <c r="C3916" s="316" t="s">
        <v>9950</v>
      </c>
      <c r="D3916" s="465" t="s">
        <v>436</v>
      </c>
      <c r="E3916" s="465" t="s">
        <v>700</v>
      </c>
      <c r="F3916" s="469" t="str">
        <f t="shared" si="122"/>
        <v>CH</v>
      </c>
      <c r="G3916" s="260">
        <v>0</v>
      </c>
      <c r="H3916" s="260">
        <v>5.6752065163799999E-2</v>
      </c>
      <c r="I3916" s="260">
        <v>7.1286662457000004E-4</v>
      </c>
      <c r="J3916" s="260">
        <v>0</v>
      </c>
      <c r="K3916" s="260">
        <v>5.7464932354070498E-2</v>
      </c>
      <c r="L3916" s="301">
        <f t="shared" si="123"/>
        <v>0.20687375647465381</v>
      </c>
      <c r="M3916" s="459">
        <f>IFERROR((Tableau1[[#This Row],[Scope 1
(kg CO2-eq)]]+Tableau1[[#This Row],[Scope 2 energy
(kg CO2-eq)]]+Tableau1[[#This Row],[Scope 2 Infrastructure
(kg CO2-eq)]])/Tableau1[[#This Row],[Total CO2-emissions
(kg CO2-eq)
for scope 3 use ]],"")</f>
        <v>0.99999999015572671</v>
      </c>
      <c r="N3916" s="436" t="s">
        <v>436</v>
      </c>
      <c r="O3916" s="259">
        <v>1</v>
      </c>
      <c r="P3916" s="259" t="s">
        <v>4134</v>
      </c>
      <c r="Q3916" s="259" t="s">
        <v>5207</v>
      </c>
    </row>
    <row r="3917" spans="1:17" ht="21.75" customHeight="1">
      <c r="A3917" s="301" t="s">
        <v>5272</v>
      </c>
      <c r="B3917" s="301" t="s">
        <v>5207</v>
      </c>
      <c r="C3917" s="316" t="s">
        <v>9951</v>
      </c>
      <c r="D3917" s="465" t="s">
        <v>436</v>
      </c>
      <c r="E3917" s="465" t="s">
        <v>700</v>
      </c>
      <c r="F3917" s="469" t="str">
        <f t="shared" si="122"/>
        <v>CH</v>
      </c>
      <c r="G3917" s="260">
        <v>0</v>
      </c>
      <c r="H3917" s="260">
        <v>3.2722595054000001E-4</v>
      </c>
      <c r="I3917" s="260">
        <v>5.3678770367800001E-3</v>
      </c>
      <c r="J3917" s="260">
        <v>0</v>
      </c>
      <c r="K3917" s="260">
        <v>5.6951028693078901E-3</v>
      </c>
      <c r="L3917" s="301">
        <f t="shared" si="123"/>
        <v>2.0502370329508406E-2</v>
      </c>
      <c r="M3917" s="459">
        <f>IFERROR((Tableau1[[#This Row],[Scope 1
(kg CO2-eq)]]+Tableau1[[#This Row],[Scope 2 energy
(kg CO2-eq)]]+Tableau1[[#This Row],[Scope 2 Infrastructure
(kg CO2-eq)]])/Tableau1[[#This Row],[Total CO2-emissions
(kg CO2-eq)
for scope 3 use ]],"")</f>
        <v>1.0000000207216819</v>
      </c>
      <c r="N3917" s="437" t="s">
        <v>436</v>
      </c>
      <c r="O3917" s="259">
        <v>1</v>
      </c>
      <c r="P3917" s="259" t="s">
        <v>5272</v>
      </c>
      <c r="Q3917" s="259" t="s">
        <v>5207</v>
      </c>
    </row>
    <row r="3918" spans="1:17" ht="21.75" customHeight="1">
      <c r="A3918" s="301" t="s">
        <v>5272</v>
      </c>
      <c r="B3918" s="301" t="s">
        <v>5207</v>
      </c>
      <c r="C3918" s="316" t="s">
        <v>9952</v>
      </c>
      <c r="D3918" s="465" t="s">
        <v>436</v>
      </c>
      <c r="E3918" s="465" t="s">
        <v>700</v>
      </c>
      <c r="F3918" s="469" t="str">
        <f t="shared" si="122"/>
        <v>CH</v>
      </c>
      <c r="G3918" s="260">
        <v>0</v>
      </c>
      <c r="H3918" s="260">
        <v>4.8580933901999998E-4</v>
      </c>
      <c r="I3918" s="260">
        <v>7.9693092521400007E-3</v>
      </c>
      <c r="J3918" s="260">
        <v>0</v>
      </c>
      <c r="K3918" s="260">
        <v>8.4551184187068203E-3</v>
      </c>
      <c r="L3918" s="301">
        <f t="shared" si="123"/>
        <v>3.0438426307344554E-2</v>
      </c>
      <c r="M3918" s="459">
        <f>IFERROR((Tableau1[[#This Row],[Scope 1
(kg CO2-eq)]]+Tableau1[[#This Row],[Scope 2 energy
(kg CO2-eq)]]+Tableau1[[#This Row],[Scope 2 Infrastructure
(kg CO2-eq)]])/Tableau1[[#This Row],[Total CO2-emissions
(kg CO2-eq)
for scope 3 use ]],"")</f>
        <v>1.0000000203963058</v>
      </c>
      <c r="N3918" s="436" t="s">
        <v>436</v>
      </c>
      <c r="O3918" s="259">
        <v>1</v>
      </c>
      <c r="P3918" s="259" t="s">
        <v>5272</v>
      </c>
      <c r="Q3918" s="259" t="s">
        <v>5207</v>
      </c>
    </row>
    <row r="3919" spans="1:17" ht="21.75" customHeight="1">
      <c r="A3919" s="301" t="s">
        <v>4140</v>
      </c>
      <c r="B3919" s="301" t="s">
        <v>5207</v>
      </c>
      <c r="C3919" s="316" t="s">
        <v>9953</v>
      </c>
      <c r="D3919" s="465" t="s">
        <v>436</v>
      </c>
      <c r="E3919" s="465" t="s">
        <v>700</v>
      </c>
      <c r="F3919" s="469" t="str">
        <f t="shared" si="122"/>
        <v>CH</v>
      </c>
      <c r="G3919" s="260">
        <v>3.2923799999999998E-4</v>
      </c>
      <c r="H3919" s="260">
        <v>0</v>
      </c>
      <c r="I3919" s="260">
        <v>0</v>
      </c>
      <c r="J3919" s="260">
        <v>3.8339146064552002E-3</v>
      </c>
      <c r="K3919" s="260">
        <v>4.1631526058477798E-3</v>
      </c>
      <c r="L3919" s="301">
        <f t="shared" si="123"/>
        <v>1.4987349381052008E-2</v>
      </c>
      <c r="M3919" s="459">
        <f>IFERROR((Tableau1[[#This Row],[Scope 1
(kg CO2-eq)]]+Tableau1[[#This Row],[Scope 2 energy
(kg CO2-eq)]]+Tableau1[[#This Row],[Scope 2 Infrastructure
(kg CO2-eq)]])/Tableau1[[#This Row],[Total CO2-emissions
(kg CO2-eq)
for scope 3 use ]],"")</f>
        <v>7.9083817282492891E-2</v>
      </c>
      <c r="N3919" s="436" t="s">
        <v>436</v>
      </c>
      <c r="O3919" s="259">
        <v>1</v>
      </c>
      <c r="P3919" s="259" t="s">
        <v>4140</v>
      </c>
      <c r="Q3919" s="259" t="s">
        <v>5207</v>
      </c>
    </row>
    <row r="3920" spans="1:17" ht="21.75" customHeight="1">
      <c r="A3920" s="301" t="s">
        <v>4140</v>
      </c>
      <c r="B3920" s="301" t="s">
        <v>5207</v>
      </c>
      <c r="C3920" s="316" t="s">
        <v>9954</v>
      </c>
      <c r="D3920" s="465" t="s">
        <v>436</v>
      </c>
      <c r="E3920" s="465" t="s">
        <v>700</v>
      </c>
      <c r="F3920" s="469" t="str">
        <f t="shared" si="122"/>
        <v>CH</v>
      </c>
      <c r="G3920" s="260">
        <v>3.2923799999999998E-4</v>
      </c>
      <c r="H3920" s="260">
        <v>0</v>
      </c>
      <c r="I3920" s="260">
        <v>0</v>
      </c>
      <c r="J3920" s="260">
        <v>1.0346913621740299E-2</v>
      </c>
      <c r="K3920" s="260">
        <v>1.06761516225383E-2</v>
      </c>
      <c r="L3920" s="301">
        <f t="shared" si="123"/>
        <v>3.8434145841137884E-2</v>
      </c>
      <c r="M3920" s="459">
        <f>IFERROR((Tableau1[[#This Row],[Scope 1
(kg CO2-eq)]]+Tableau1[[#This Row],[Scope 2 energy
(kg CO2-eq)]]+Tableau1[[#This Row],[Scope 2 Infrastructure
(kg CO2-eq)]])/Tableau1[[#This Row],[Total CO2-emissions
(kg CO2-eq)
for scope 3 use ]],"")</f>
        <v>3.0838640330374235E-2</v>
      </c>
      <c r="N3920" s="436" t="s">
        <v>436</v>
      </c>
      <c r="O3920" s="259">
        <v>1</v>
      </c>
      <c r="P3920" s="259" t="s">
        <v>4140</v>
      </c>
      <c r="Q3920" s="259" t="s">
        <v>5207</v>
      </c>
    </row>
    <row r="3921" spans="1:17" ht="21.75" customHeight="1">
      <c r="A3921" s="301" t="s">
        <v>4140</v>
      </c>
      <c r="B3921" s="301" t="s">
        <v>5207</v>
      </c>
      <c r="C3921" s="316" t="s">
        <v>9955</v>
      </c>
      <c r="D3921" s="465" t="s">
        <v>436</v>
      </c>
      <c r="E3921" s="465" t="s">
        <v>700</v>
      </c>
      <c r="F3921" s="469" t="str">
        <f t="shared" si="122"/>
        <v>CH</v>
      </c>
      <c r="G3921" s="260">
        <v>5.3713220000000002E-4</v>
      </c>
      <c r="H3921" s="260">
        <v>0</v>
      </c>
      <c r="I3921" s="260">
        <v>0</v>
      </c>
      <c r="J3921" s="260">
        <v>7.7420769208001398E-3</v>
      </c>
      <c r="K3921" s="260">
        <v>8.2792091214291992E-3</v>
      </c>
      <c r="L3921" s="301">
        <f t="shared" si="123"/>
        <v>2.9805152837145119E-2</v>
      </c>
      <c r="M3921" s="459">
        <f>IFERROR((Tableau1[[#This Row],[Scope 1
(kg CO2-eq)]]+Tableau1[[#This Row],[Scope 2 energy
(kg CO2-eq)]]+Tableau1[[#This Row],[Scope 2 Infrastructure
(kg CO2-eq)]])/Tableau1[[#This Row],[Total CO2-emissions
(kg CO2-eq)
for scope 3 use ]],"")</f>
        <v>6.4877235509093842E-2</v>
      </c>
      <c r="N3921" s="436" t="s">
        <v>436</v>
      </c>
      <c r="O3921" s="259">
        <v>1</v>
      </c>
      <c r="P3921" s="259" t="s">
        <v>4140</v>
      </c>
      <c r="Q3921" s="259" t="s">
        <v>5207</v>
      </c>
    </row>
    <row r="3922" spans="1:17" ht="21.75" customHeight="1">
      <c r="A3922" s="301" t="s">
        <v>5180</v>
      </c>
      <c r="B3922" s="301" t="s">
        <v>5323</v>
      </c>
      <c r="C3922" s="316" t="s">
        <v>9956</v>
      </c>
      <c r="D3922" s="465" t="s">
        <v>436</v>
      </c>
      <c r="E3922" s="465" t="s">
        <v>700</v>
      </c>
      <c r="F3922" s="469" t="str">
        <f t="shared" si="122"/>
        <v>CH</v>
      </c>
      <c r="G3922" s="260">
        <v>1.4655435000000001E-3</v>
      </c>
      <c r="H3922" s="260">
        <v>1.5892616073E-2</v>
      </c>
      <c r="I3922" s="260">
        <v>8.6134454430000004E-5</v>
      </c>
      <c r="J3922" s="260">
        <v>3.5507441234860983E-4</v>
      </c>
      <c r="K3922" s="260">
        <v>1.77993682919283E-2</v>
      </c>
      <c r="L3922" s="301">
        <f t="shared" si="123"/>
        <v>6.4077725850941888E-2</v>
      </c>
      <c r="M3922" s="459">
        <f>IFERROR((Tableau1[[#This Row],[Scope 1
(kg CO2-eq)]]+Tableau1[[#This Row],[Scope 2 energy
(kg CO2-eq)]]+Tableau1[[#This Row],[Scope 2 Infrastructure
(kg CO2-eq)]])/Tableau1[[#This Row],[Total CO2-emissions
(kg CO2-eq)
for scope 3 use ]],"")</f>
        <v>0.98005129964868909</v>
      </c>
      <c r="N3922" s="436" t="s">
        <v>436</v>
      </c>
      <c r="O3922" s="259">
        <v>1</v>
      </c>
      <c r="P3922" s="259" t="s">
        <v>5180</v>
      </c>
      <c r="Q3922" s="259" t="s">
        <v>5323</v>
      </c>
    </row>
    <row r="3923" spans="1:17" ht="21.75" customHeight="1">
      <c r="A3923" s="301" t="s">
        <v>4140</v>
      </c>
      <c r="B3923" s="301" t="s">
        <v>5207</v>
      </c>
      <c r="C3923" s="316" t="s">
        <v>9957</v>
      </c>
      <c r="D3923" s="465" t="s">
        <v>436</v>
      </c>
      <c r="E3923" s="465" t="s">
        <v>700</v>
      </c>
      <c r="F3923" s="469" t="str">
        <f t="shared" si="122"/>
        <v>CH</v>
      </c>
      <c r="G3923" s="260">
        <v>2.794912245E-3</v>
      </c>
      <c r="H3923" s="260">
        <v>0</v>
      </c>
      <c r="I3923" s="260">
        <v>0</v>
      </c>
      <c r="J3923" s="260">
        <v>4.1650007021836605E-3</v>
      </c>
      <c r="K3923" s="260">
        <v>6.9599129436240604E-3</v>
      </c>
      <c r="L3923" s="301">
        <f t="shared" si="123"/>
        <v>2.5055686597046618E-2</v>
      </c>
      <c r="M3923" s="459">
        <f>IFERROR((Tableau1[[#This Row],[Scope 1
(kg CO2-eq)]]+Tableau1[[#This Row],[Scope 2 energy
(kg CO2-eq)]]+Tableau1[[#This Row],[Scope 2 Infrastructure
(kg CO2-eq)]])/Tableau1[[#This Row],[Total CO2-emissions
(kg CO2-eq)
for scope 3 use ]],"")</f>
        <v>0.40157287420676785</v>
      </c>
      <c r="N3923" s="436" t="s">
        <v>436</v>
      </c>
      <c r="O3923" s="259">
        <v>1</v>
      </c>
      <c r="P3923" s="259" t="s">
        <v>4140</v>
      </c>
      <c r="Q3923" s="260" t="s">
        <v>5207</v>
      </c>
    </row>
    <row r="3924" spans="1:17" ht="21.75" customHeight="1">
      <c r="A3924" s="301" t="s">
        <v>4140</v>
      </c>
      <c r="B3924" s="301" t="s">
        <v>5207</v>
      </c>
      <c r="C3924" s="316" t="s">
        <v>9958</v>
      </c>
      <c r="D3924" s="465" t="s">
        <v>436</v>
      </c>
      <c r="E3924" s="465" t="s">
        <v>700</v>
      </c>
      <c r="F3924" s="469" t="str">
        <f t="shared" si="122"/>
        <v>CH</v>
      </c>
      <c r="G3924" s="260">
        <v>4.3886870600000003E-3</v>
      </c>
      <c r="H3924" s="260">
        <v>0</v>
      </c>
      <c r="I3924" s="260">
        <v>0</v>
      </c>
      <c r="J3924" s="260">
        <v>1.7538089013599399E-2</v>
      </c>
      <c r="K3924" s="260">
        <v>2.1926776073681101E-2</v>
      </c>
      <c r="L3924" s="301">
        <f t="shared" si="123"/>
        <v>7.8936393865251961E-2</v>
      </c>
      <c r="M3924" s="459">
        <f>IFERROR((Tableau1[[#This Row],[Scope 1
(kg CO2-eq)]]+Tableau1[[#This Row],[Scope 2 energy
(kg CO2-eq)]]+Tableau1[[#This Row],[Scope 2 Infrastructure
(kg CO2-eq)]])/Tableau1[[#This Row],[Total CO2-emissions
(kg CO2-eq)
for scope 3 use ]],"")</f>
        <v>0.20015195326721008</v>
      </c>
      <c r="N3924" s="436" t="s">
        <v>436</v>
      </c>
      <c r="O3924" s="259">
        <v>1</v>
      </c>
      <c r="P3924" s="259" t="s">
        <v>4140</v>
      </c>
      <c r="Q3924" s="259" t="s">
        <v>5207</v>
      </c>
    </row>
    <row r="3925" spans="1:17" ht="21.75" customHeight="1">
      <c r="A3925" s="301" t="s">
        <v>5211</v>
      </c>
      <c r="B3925" s="301" t="s">
        <v>5135</v>
      </c>
      <c r="C3925" s="316" t="s">
        <v>9959</v>
      </c>
      <c r="D3925" s="465" t="s">
        <v>436</v>
      </c>
      <c r="E3925" s="465" t="s">
        <v>700</v>
      </c>
      <c r="F3925" s="469" t="str">
        <f t="shared" si="122"/>
        <v>CH</v>
      </c>
      <c r="G3925" s="260">
        <v>9.4961586000000004E-4</v>
      </c>
      <c r="H3925" s="260">
        <v>6.7871089861560002E-4</v>
      </c>
      <c r="I3925" s="260">
        <v>1.3036760358119999E-4</v>
      </c>
      <c r="J3925" s="260">
        <v>1.3729509338084702E-3</v>
      </c>
      <c r="K3925" s="260">
        <v>3.1316453523568401E-3</v>
      </c>
      <c r="L3925" s="301">
        <f t="shared" si="123"/>
        <v>1.1273923268484625E-2</v>
      </c>
      <c r="M3925" s="459">
        <f>IFERROR((Tableau1[[#This Row],[Scope 1
(kg CO2-eq)]]+Tableau1[[#This Row],[Scope 2 energy
(kg CO2-eq)]]+Tableau1[[#This Row],[Scope 2 Infrastructure
(kg CO2-eq)]])/Tableau1[[#This Row],[Total CO2-emissions
(kg CO2-eq)
for scope 3 use ]],"")</f>
        <v>0.56158797191809318</v>
      </c>
      <c r="N3925" s="436" t="s">
        <v>436</v>
      </c>
      <c r="O3925" s="259">
        <v>1</v>
      </c>
      <c r="P3925" s="259" t="s">
        <v>5211</v>
      </c>
      <c r="Q3925" s="259" t="s">
        <v>5135</v>
      </c>
    </row>
    <row r="3926" spans="1:17" ht="21.75" customHeight="1">
      <c r="A3926" s="301" t="s">
        <v>5211</v>
      </c>
      <c r="B3926" s="301" t="s">
        <v>5135</v>
      </c>
      <c r="C3926" s="316" t="s">
        <v>9960</v>
      </c>
      <c r="D3926" s="465" t="s">
        <v>436</v>
      </c>
      <c r="E3926" s="465" t="s">
        <v>700</v>
      </c>
      <c r="F3926" s="469" t="str">
        <f t="shared" si="122"/>
        <v>CH</v>
      </c>
      <c r="G3926" s="260">
        <v>9.4961586000000004E-4</v>
      </c>
      <c r="H3926" s="260">
        <v>1.1241185679575999E-3</v>
      </c>
      <c r="I3926" s="260">
        <v>2.159220430152E-4</v>
      </c>
      <c r="J3926" s="260">
        <v>1.3729509338084702E-3</v>
      </c>
      <c r="K3926" s="260">
        <v>3.66260752282956E-3</v>
      </c>
      <c r="L3926" s="301">
        <f t="shared" si="123"/>
        <v>1.3185387082186417E-2</v>
      </c>
      <c r="M3926" s="459">
        <f>IFERROR((Tableau1[[#This Row],[Scope 1
(kg CO2-eq)]]+Tableau1[[#This Row],[Scope 2 energy
(kg CO2-eq)]]+Tableau1[[#This Row],[Scope 2 Infrastructure
(kg CO2-eq)]])/Tableau1[[#This Row],[Total CO2-emissions
(kg CO2-eq)
for scope 3 use ]],"")</f>
        <v>0.62514382354676035</v>
      </c>
      <c r="N3926" s="436" t="s">
        <v>436</v>
      </c>
      <c r="O3926" s="259">
        <v>1</v>
      </c>
      <c r="P3926" s="259" t="s">
        <v>5211</v>
      </c>
      <c r="Q3926" s="259" t="s">
        <v>5135</v>
      </c>
    </row>
    <row r="3927" spans="1:17" ht="21.75" customHeight="1">
      <c r="A3927" s="301" t="s">
        <v>5211</v>
      </c>
      <c r="B3927" s="301" t="s">
        <v>5135</v>
      </c>
      <c r="C3927" s="316" t="s">
        <v>9961</v>
      </c>
      <c r="D3927" s="465" t="s">
        <v>436</v>
      </c>
      <c r="E3927" s="465" t="s">
        <v>700</v>
      </c>
      <c r="F3927" s="469" t="str">
        <f t="shared" si="122"/>
        <v>CH</v>
      </c>
      <c r="G3927" s="260">
        <v>9.4961586000000004E-4</v>
      </c>
      <c r="H3927" s="260">
        <v>6.2463262713731999E-3</v>
      </c>
      <c r="I3927" s="260">
        <v>1.3036760358119999E-4</v>
      </c>
      <c r="J3927" s="260">
        <v>1.3729509338084702E-3</v>
      </c>
      <c r="K3927" s="260">
        <v>8.6992607186139603E-3</v>
      </c>
      <c r="L3927" s="301">
        <f t="shared" si="123"/>
        <v>3.131733858701026E-2</v>
      </c>
      <c r="M3927" s="459">
        <f>IFERROR((Tableau1[[#This Row],[Scope 1
(kg CO2-eq)]]+Tableau1[[#This Row],[Scope 2 energy
(kg CO2-eq)]]+Tableau1[[#This Row],[Scope 2 Infrastructure
(kg CO2-eq)]])/Tableau1[[#This Row],[Total CO2-emissions
(kg CO2-eq)
for scope 3 use ]],"")</f>
        <v>0.84217613104504008</v>
      </c>
      <c r="N3927" s="436" t="s">
        <v>436</v>
      </c>
      <c r="O3927" s="259">
        <v>1</v>
      </c>
      <c r="P3927" s="259" t="s">
        <v>5211</v>
      </c>
      <c r="Q3927" s="259" t="s">
        <v>5135</v>
      </c>
    </row>
    <row r="3928" spans="1:17" ht="21.75" customHeight="1">
      <c r="A3928" s="301" t="s">
        <v>5211</v>
      </c>
      <c r="B3928" s="301" t="s">
        <v>5135</v>
      </c>
      <c r="C3928" s="316" t="s">
        <v>9962</v>
      </c>
      <c r="D3928" s="465" t="s">
        <v>436</v>
      </c>
      <c r="E3928" s="465" t="s">
        <v>700</v>
      </c>
      <c r="F3928" s="469" t="str">
        <f t="shared" si="122"/>
        <v>CH</v>
      </c>
      <c r="G3928" s="260">
        <v>9.4961586000000004E-4</v>
      </c>
      <c r="H3928" s="260">
        <v>1.0345511406247201E-2</v>
      </c>
      <c r="I3928" s="260">
        <v>2.159220430152E-4</v>
      </c>
      <c r="J3928" s="260">
        <v>1.3729509338084702E-3</v>
      </c>
      <c r="K3928" s="260">
        <v>1.2884000300860499E-2</v>
      </c>
      <c r="L3928" s="301">
        <f t="shared" si="123"/>
        <v>4.6382401083097796E-2</v>
      </c>
      <c r="M3928" s="459">
        <f>IFERROR((Tableau1[[#This Row],[Scope 1
(kg CO2-eq)]]+Tableau1[[#This Row],[Scope 2 energy
(kg CO2-eq)]]+Tableau1[[#This Row],[Scope 2 Infrastructure
(kg CO2-eq)]])/Tableau1[[#This Row],[Total CO2-emissions
(kg CO2-eq)
for scope 3 use ]],"")</f>
        <v>0.89343752254442255</v>
      </c>
      <c r="N3928" s="436" t="s">
        <v>436</v>
      </c>
      <c r="O3928" s="259">
        <v>1</v>
      </c>
      <c r="P3928" s="259" t="s">
        <v>5211</v>
      </c>
      <c r="Q3928" s="259" t="s">
        <v>5135</v>
      </c>
    </row>
    <row r="3929" spans="1:17" ht="21.75" customHeight="1">
      <c r="A3929" s="301" t="s">
        <v>5211</v>
      </c>
      <c r="B3929" s="301" t="s">
        <v>5135</v>
      </c>
      <c r="C3929" s="316" t="s">
        <v>9963</v>
      </c>
      <c r="D3929" s="465" t="s">
        <v>436</v>
      </c>
      <c r="E3929" s="465" t="s">
        <v>700</v>
      </c>
      <c r="F3929" s="469" t="str">
        <f t="shared" si="122"/>
        <v>CH</v>
      </c>
      <c r="G3929" s="260">
        <v>9.7676861999999995E-4</v>
      </c>
      <c r="H3929" s="260">
        <v>6.5402861869800002E-4</v>
      </c>
      <c r="I3929" s="260">
        <v>1.2562660164599999E-4</v>
      </c>
      <c r="J3929" s="260">
        <v>1.0230812606917901E-3</v>
      </c>
      <c r="K3929" s="260">
        <v>2.7795051774834401E-3</v>
      </c>
      <c r="L3929" s="301">
        <f t="shared" si="123"/>
        <v>1.0006218638940384E-2</v>
      </c>
      <c r="M3929" s="459">
        <f>IFERROR((Tableau1[[#This Row],[Scope 1
(kg CO2-eq)]]+Tableau1[[#This Row],[Scope 2 energy
(kg CO2-eq)]]+Tableau1[[#This Row],[Scope 2 Infrastructure
(kg CO2-eq)]])/Tableau1[[#This Row],[Total CO2-emissions
(kg CO2-eq)
for scope 3 use ]],"")</f>
        <v>0.63191961453162804</v>
      </c>
      <c r="N3929" s="436" t="s">
        <v>436</v>
      </c>
      <c r="O3929" s="259">
        <v>1</v>
      </c>
      <c r="P3929" s="259" t="s">
        <v>5211</v>
      </c>
      <c r="Q3929" s="259" t="s">
        <v>5135</v>
      </c>
    </row>
    <row r="3930" spans="1:17" ht="21.75" customHeight="1">
      <c r="A3930" s="301" t="s">
        <v>5211</v>
      </c>
      <c r="B3930" s="301" t="s">
        <v>5135</v>
      </c>
      <c r="C3930" s="316" t="s">
        <v>9964</v>
      </c>
      <c r="D3930" s="465" t="s">
        <v>436</v>
      </c>
      <c r="E3930" s="465" t="s">
        <v>700</v>
      </c>
      <c r="F3930" s="469" t="str">
        <f t="shared" si="122"/>
        <v>CH</v>
      </c>
      <c r="G3930" s="260">
        <v>9.7676861999999995E-4</v>
      </c>
      <c r="H3930" s="260">
        <v>1.0579840435403999E-3</v>
      </c>
      <c r="I3930" s="260">
        <v>2.0321884423080001E-4</v>
      </c>
      <c r="J3930" s="260">
        <v>1.0230812606917901E-3</v>
      </c>
      <c r="K3930" s="260">
        <v>3.2610528764958498E-3</v>
      </c>
      <c r="L3930" s="301">
        <f t="shared" si="123"/>
        <v>1.173979035538506E-2</v>
      </c>
      <c r="M3930" s="459">
        <f>IFERROR((Tableau1[[#This Row],[Scope 1
(kg CO2-eq)]]+Tableau1[[#This Row],[Scope 2 energy
(kg CO2-eq)]]+Tableau1[[#This Row],[Scope 2 Infrastructure
(kg CO2-eq)]])/Tableau1[[#This Row],[Total CO2-emissions
(kg CO2-eq)
for scope 3 use ]],"")</f>
        <v>0.686272683249467</v>
      </c>
      <c r="N3930" s="436" t="s">
        <v>436</v>
      </c>
      <c r="O3930" s="259">
        <v>1</v>
      </c>
      <c r="P3930" s="259" t="s">
        <v>5211</v>
      </c>
      <c r="Q3930" s="259" t="s">
        <v>5135</v>
      </c>
    </row>
    <row r="3931" spans="1:17" ht="21.75" customHeight="1">
      <c r="A3931" s="301" t="s">
        <v>5211</v>
      </c>
      <c r="B3931" s="301" t="s">
        <v>5135</v>
      </c>
      <c r="C3931" s="316" t="s">
        <v>9965</v>
      </c>
      <c r="D3931" s="465" t="s">
        <v>436</v>
      </c>
      <c r="E3931" s="465" t="s">
        <v>700</v>
      </c>
      <c r="F3931" s="469" t="str">
        <f t="shared" si="122"/>
        <v>CH</v>
      </c>
      <c r="G3931" s="260">
        <v>9.7676861999999995E-4</v>
      </c>
      <c r="H3931" s="260">
        <v>6.0191697990059998E-3</v>
      </c>
      <c r="I3931" s="260">
        <v>1.2562660164599999E-4</v>
      </c>
      <c r="J3931" s="260">
        <v>1.0230812606917901E-3</v>
      </c>
      <c r="K3931" s="260">
        <v>8.1446463155525808E-3</v>
      </c>
      <c r="L3931" s="301">
        <f t="shared" si="123"/>
        <v>2.9320726735989292E-2</v>
      </c>
      <c r="M3931" s="459">
        <f>IFERROR((Tableau1[[#This Row],[Scope 1
(kg CO2-eq)]]+Tableau1[[#This Row],[Scope 2 energy
(kg CO2-eq)]]+Tableau1[[#This Row],[Scope 2 Infrastructure
(kg CO2-eq)]])/Tableau1[[#This Row],[Total CO2-emissions
(kg CO2-eq)
for scope 3 use ]],"")</f>
        <v>0.87438603774028101</v>
      </c>
      <c r="N3931" s="436" t="s">
        <v>436</v>
      </c>
      <c r="O3931" s="259">
        <v>1</v>
      </c>
      <c r="P3931" s="259" t="s">
        <v>5211</v>
      </c>
      <c r="Q3931" s="259" t="s">
        <v>5135</v>
      </c>
    </row>
    <row r="3932" spans="1:17" ht="21.75" customHeight="1">
      <c r="A3932" s="301" t="s">
        <v>5211</v>
      </c>
      <c r="B3932" s="301" t="s">
        <v>5135</v>
      </c>
      <c r="C3932" s="316" t="s">
        <v>9966</v>
      </c>
      <c r="D3932" s="465" t="s">
        <v>436</v>
      </c>
      <c r="E3932" s="465" t="s">
        <v>700</v>
      </c>
      <c r="F3932" s="469" t="str">
        <f t="shared" si="122"/>
        <v>CH</v>
      </c>
      <c r="G3932" s="260">
        <v>9.7676861999999995E-4</v>
      </c>
      <c r="H3932" s="260">
        <v>9.7368607743587993E-3</v>
      </c>
      <c r="I3932" s="260">
        <v>2.0321884423080001E-4</v>
      </c>
      <c r="J3932" s="260">
        <v>1.0230812606917901E-3</v>
      </c>
      <c r="K3932" s="260">
        <v>1.19399295917585E-2</v>
      </c>
      <c r="L3932" s="301">
        <f t="shared" si="123"/>
        <v>4.2983746530330602E-2</v>
      </c>
      <c r="M3932" s="459">
        <f>IFERROR((Tableau1[[#This Row],[Scope 1
(kg CO2-eq)]]+Tableau1[[#This Row],[Scope 2 energy
(kg CO2-eq)]]+Tableau1[[#This Row],[Scope 2 Infrastructure
(kg CO2-eq)]])/Tableau1[[#This Row],[Total CO2-emissions
(kg CO2-eq)
for scope 3 use ]],"")</f>
        <v>0.91431428926724334</v>
      </c>
      <c r="N3932" s="436" t="s">
        <v>436</v>
      </c>
      <c r="O3932" s="259">
        <v>1</v>
      </c>
      <c r="P3932" s="259" t="s">
        <v>5211</v>
      </c>
      <c r="Q3932" s="259" t="s">
        <v>5135</v>
      </c>
    </row>
    <row r="3933" spans="1:17" ht="21.75" customHeight="1">
      <c r="A3933" s="301" t="s">
        <v>5211</v>
      </c>
      <c r="B3933" s="301" t="s">
        <v>5135</v>
      </c>
      <c r="C3933" s="316" t="s">
        <v>9967</v>
      </c>
      <c r="D3933" s="465" t="s">
        <v>436</v>
      </c>
      <c r="E3933" s="465" t="s">
        <v>700</v>
      </c>
      <c r="F3933" s="469" t="str">
        <f t="shared" si="122"/>
        <v>CH</v>
      </c>
      <c r="G3933" s="260">
        <v>9.7676861999999995E-4</v>
      </c>
      <c r="H3933" s="260">
        <v>1.06792145136072E-2</v>
      </c>
      <c r="I3933" s="260">
        <v>2.2288678877519999E-4</v>
      </c>
      <c r="J3933" s="260">
        <v>1.0230812606917901E-3</v>
      </c>
      <c r="K3933" s="260">
        <v>1.29019512550488E-2</v>
      </c>
      <c r="L3933" s="301">
        <f t="shared" si="123"/>
        <v>4.6447024518175679E-2</v>
      </c>
      <c r="M3933" s="459">
        <f>IFERROR((Tableau1[[#This Row],[Scope 1
(kg CO2-eq)]]+Tableau1[[#This Row],[Scope 2 energy
(kg CO2-eq)]]+Tableau1[[#This Row],[Scope 2 Infrastructure
(kg CO2-eq)]])/Tableau1[[#This Row],[Total CO2-emissions
(kg CO2-eq)
for scope 3 use ]],"")</f>
        <v>0.9207033639763561</v>
      </c>
      <c r="N3933" s="436" t="s">
        <v>436</v>
      </c>
      <c r="O3933" s="259">
        <v>1</v>
      </c>
      <c r="P3933" s="259" t="s">
        <v>5211</v>
      </c>
      <c r="Q3933" s="259" t="s">
        <v>5135</v>
      </c>
    </row>
    <row r="3934" spans="1:17" ht="21.75" customHeight="1">
      <c r="A3934" s="301" t="s">
        <v>5211</v>
      </c>
      <c r="B3934" s="301" t="s">
        <v>5135</v>
      </c>
      <c r="C3934" s="316" t="s">
        <v>9968</v>
      </c>
      <c r="D3934" s="465" t="s">
        <v>436</v>
      </c>
      <c r="E3934" s="465" t="s">
        <v>700</v>
      </c>
      <c r="F3934" s="469" t="str">
        <f t="shared" si="122"/>
        <v>CH</v>
      </c>
      <c r="G3934" s="260">
        <v>1.4535187799999999E-3</v>
      </c>
      <c r="H3934" s="260">
        <v>6.7871089861560002E-4</v>
      </c>
      <c r="I3934" s="260">
        <v>1.3036760358119999E-4</v>
      </c>
      <c r="J3934" s="260">
        <v>1.4090394894311501E-3</v>
      </c>
      <c r="K3934" s="260">
        <v>3.6716368355462501E-3</v>
      </c>
      <c r="L3934" s="301">
        <f t="shared" si="123"/>
        <v>1.32178926079665E-2</v>
      </c>
      <c r="M3934" s="459">
        <f>IFERROR((Tableau1[[#This Row],[Scope 1
(kg CO2-eq)]]+Tableau1[[#This Row],[Scope 2 energy
(kg CO2-eq)]]+Tableau1[[#This Row],[Scope 2 Infrastructure
(kg CO2-eq)]])/Tableau1[[#This Row],[Total CO2-emissions
(kg CO2-eq)
for scope 3 use ]],"")</f>
        <v>0.6162366768662676</v>
      </c>
      <c r="N3934" s="436" t="s">
        <v>436</v>
      </c>
      <c r="O3934" s="259">
        <v>1</v>
      </c>
      <c r="P3934" s="259" t="s">
        <v>5211</v>
      </c>
      <c r="Q3934" s="259" t="s">
        <v>5135</v>
      </c>
    </row>
    <row r="3935" spans="1:17" ht="21.75" customHeight="1">
      <c r="A3935" s="301" t="s">
        <v>5211</v>
      </c>
      <c r="B3935" s="301" t="s">
        <v>5135</v>
      </c>
      <c r="C3935" s="316" t="s">
        <v>9969</v>
      </c>
      <c r="D3935" s="465" t="s">
        <v>436</v>
      </c>
      <c r="E3935" s="465" t="s">
        <v>700</v>
      </c>
      <c r="F3935" s="469" t="str">
        <f t="shared" si="122"/>
        <v>CH</v>
      </c>
      <c r="G3935" s="260">
        <v>1.4535187799999999E-3</v>
      </c>
      <c r="H3935" s="260">
        <v>6.2463262713731999E-3</v>
      </c>
      <c r="I3935" s="260">
        <v>1.3036760358119999E-4</v>
      </c>
      <c r="J3935" s="260">
        <v>2.3912480557533701E-3</v>
      </c>
      <c r="K3935" s="260">
        <v>1.0221460759736199E-2</v>
      </c>
      <c r="L3935" s="301">
        <f t="shared" si="123"/>
        <v>3.6797258735050319E-2</v>
      </c>
      <c r="M3935" s="459">
        <f>IFERROR((Tableau1[[#This Row],[Scope 1
(kg CO2-eq)]]+Tableau1[[#This Row],[Scope 2 energy
(kg CO2-eq)]]+Tableau1[[#This Row],[Scope 2 Infrastructure
(kg CO2-eq)]])/Tableau1[[#This Row],[Total CO2-emissions
(kg CO2-eq)
for scope 3 use ]],"")</f>
        <v>0.76605612827852654</v>
      </c>
      <c r="N3935" s="436" t="s">
        <v>436</v>
      </c>
      <c r="O3935" s="259">
        <v>1</v>
      </c>
      <c r="P3935" s="259" t="s">
        <v>5211</v>
      </c>
      <c r="Q3935" s="259" t="s">
        <v>5135</v>
      </c>
    </row>
    <row r="3936" spans="1:17" ht="21.75" customHeight="1">
      <c r="A3936" s="301" t="s">
        <v>4260</v>
      </c>
      <c r="B3936" s="301" t="s">
        <v>4136</v>
      </c>
      <c r="C3936" s="316" t="s">
        <v>9970</v>
      </c>
      <c r="D3936" s="465" t="s">
        <v>436</v>
      </c>
      <c r="E3936" s="465" t="s">
        <v>6091</v>
      </c>
      <c r="F3936" s="469" t="str">
        <f t="shared" si="122"/>
        <v>other</v>
      </c>
      <c r="G3936" s="260">
        <v>0</v>
      </c>
      <c r="H3936" s="260">
        <v>0.11784188375</v>
      </c>
      <c r="I3936" s="260">
        <v>1.8475738750000002E-2</v>
      </c>
      <c r="J3936" s="260">
        <v>0</v>
      </c>
      <c r="K3936" s="260">
        <v>0.136317621737999</v>
      </c>
      <c r="L3936" s="301">
        <f t="shared" si="123"/>
        <v>0.49074343825679639</v>
      </c>
      <c r="M3936" s="459">
        <f>IFERROR((Tableau1[[#This Row],[Scope 1
(kg CO2-eq)]]+Tableau1[[#This Row],[Scope 2 energy
(kg CO2-eq)]]+Tableau1[[#This Row],[Scope 2 Infrastructure
(kg CO2-eq)]])/Tableau1[[#This Row],[Total CO2-emissions
(kg CO2-eq)
for scope 3 use ]],"")</f>
        <v>1.0000000055898937</v>
      </c>
      <c r="N3936" s="436" t="s">
        <v>436</v>
      </c>
      <c r="O3936" s="259">
        <v>1</v>
      </c>
      <c r="P3936" s="259" t="s">
        <v>4260</v>
      </c>
      <c r="Q3936" s="259" t="s">
        <v>4136</v>
      </c>
    </row>
    <row r="3937" spans="1:17" ht="21.75" customHeight="1">
      <c r="A3937" s="301" t="s">
        <v>4260</v>
      </c>
      <c r="B3937" s="301" t="s">
        <v>4138</v>
      </c>
      <c r="C3937" s="316" t="s">
        <v>9971</v>
      </c>
      <c r="D3937" s="465" t="s">
        <v>436</v>
      </c>
      <c r="E3937" s="465" t="s">
        <v>700</v>
      </c>
      <c r="F3937" s="469" t="str">
        <f t="shared" si="122"/>
        <v>CH</v>
      </c>
      <c r="G3937" s="260">
        <v>5.1129300000000001E-4</v>
      </c>
      <c r="H3937" s="260">
        <v>6.2880544526759993E-2</v>
      </c>
      <c r="I3937" s="260">
        <v>5.2453837907999999E-4</v>
      </c>
      <c r="J3937" s="260">
        <v>1.6856379656772697E-4</v>
      </c>
      <c r="K3937" s="260">
        <v>6.4084939596188495E-2</v>
      </c>
      <c r="L3937" s="301">
        <f t="shared" si="123"/>
        <v>0.23070578254627858</v>
      </c>
      <c r="M3937" s="459">
        <f>IFERROR((Tableau1[[#This Row],[Scope 1
(kg CO2-eq)]]+Tableau1[[#This Row],[Scope 2 energy
(kg CO2-eq)]]+Tableau1[[#This Row],[Scope 2 Infrastructure
(kg CO2-eq)]])/Tableau1[[#This Row],[Total CO2-emissions
(kg CO2-eq)
for scope 3 use ]],"")</f>
        <v>0.99736968324522635</v>
      </c>
      <c r="N3937" s="436" t="s">
        <v>436</v>
      </c>
      <c r="O3937" s="259">
        <v>1</v>
      </c>
      <c r="P3937" s="259" t="s">
        <v>4260</v>
      </c>
      <c r="Q3937" s="259" t="s">
        <v>4138</v>
      </c>
    </row>
    <row r="3938" spans="1:17" ht="21.75" customHeight="1">
      <c r="A3938" s="301" t="s">
        <v>4260</v>
      </c>
      <c r="B3938" s="301" t="s">
        <v>4138</v>
      </c>
      <c r="C3938" s="316" t="s">
        <v>9972</v>
      </c>
      <c r="D3938" s="465" t="s">
        <v>436</v>
      </c>
      <c r="E3938" s="465" t="s">
        <v>700</v>
      </c>
      <c r="F3938" s="469" t="str">
        <f t="shared" si="122"/>
        <v>CH</v>
      </c>
      <c r="G3938" s="260">
        <v>5.1129300000000001E-4</v>
      </c>
      <c r="H3938" s="260">
        <v>2.2636921779360001E-2</v>
      </c>
      <c r="I3938" s="260">
        <v>2.2326858252E-4</v>
      </c>
      <c r="J3938" s="260">
        <v>1.6856379656772697E-4</v>
      </c>
      <c r="K3938" s="260">
        <v>2.3540046984832499E-2</v>
      </c>
      <c r="L3938" s="301">
        <f t="shared" si="123"/>
        <v>8.4744169145396994E-2</v>
      </c>
      <c r="M3938" s="459">
        <f>IFERROR((Tableau1[[#This Row],[Scope 1
(kg CO2-eq)]]+Tableau1[[#This Row],[Scope 2 energy
(kg CO2-eq)]]+Tableau1[[#This Row],[Scope 2 Infrastructure
(kg CO2-eq)]])/Tableau1[[#This Row],[Total CO2-emissions
(kg CO2-eq)
for scope 3 use ]],"")</f>
        <v>0.99283928264624499</v>
      </c>
      <c r="N3938" s="436" t="s">
        <v>436</v>
      </c>
      <c r="O3938" s="259">
        <v>1</v>
      </c>
      <c r="P3938" s="259" t="s">
        <v>4260</v>
      </c>
      <c r="Q3938" s="259" t="s">
        <v>4138</v>
      </c>
    </row>
    <row r="3939" spans="1:17" ht="21.75" customHeight="1">
      <c r="A3939" s="301" t="s">
        <v>4260</v>
      </c>
      <c r="B3939" s="301" t="s">
        <v>4138</v>
      </c>
      <c r="C3939" s="316" t="s">
        <v>9973</v>
      </c>
      <c r="D3939" s="465" t="s">
        <v>436</v>
      </c>
      <c r="E3939" s="465" t="s">
        <v>700</v>
      </c>
      <c r="F3939" s="469" t="str">
        <f t="shared" si="122"/>
        <v>CH</v>
      </c>
      <c r="G3939" s="260">
        <v>5.1129300000000001E-4</v>
      </c>
      <c r="H3939" s="260">
        <v>4.7789263266480003E-2</v>
      </c>
      <c r="I3939" s="260">
        <v>4.1156281619999998E-4</v>
      </c>
      <c r="J3939" s="260">
        <v>1.6856379656772697E-4</v>
      </c>
      <c r="K3939" s="260">
        <v>4.88806829389829E-2</v>
      </c>
      <c r="L3939" s="301">
        <f t="shared" si="123"/>
        <v>0.17597045858033844</v>
      </c>
      <c r="M3939" s="459">
        <f>IFERROR((Tableau1[[#This Row],[Scope 1
(kg CO2-eq)]]+Tableau1[[#This Row],[Scope 2 energy
(kg CO2-eq)]]+Tableau1[[#This Row],[Scope 2 Infrastructure
(kg CO2-eq)]])/Tableau1[[#This Row],[Total CO2-emissions
(kg CO2-eq)
for scope 3 use ]],"")</f>
        <v>0.99655152411611536</v>
      </c>
      <c r="N3939" s="436" t="s">
        <v>436</v>
      </c>
      <c r="O3939" s="259">
        <v>1</v>
      </c>
      <c r="P3939" s="259" t="s">
        <v>4260</v>
      </c>
      <c r="Q3939" s="259" t="s">
        <v>4138</v>
      </c>
    </row>
    <row r="3940" spans="1:17" ht="21.75" customHeight="1">
      <c r="A3940" s="301" t="s">
        <v>4260</v>
      </c>
      <c r="B3940" s="301" t="s">
        <v>4138</v>
      </c>
      <c r="C3940" s="316" t="s">
        <v>9974</v>
      </c>
      <c r="D3940" s="465" t="s">
        <v>436</v>
      </c>
      <c r="E3940" s="465" t="s">
        <v>700</v>
      </c>
      <c r="F3940" s="469" t="str">
        <f t="shared" si="122"/>
        <v>CH</v>
      </c>
      <c r="G3940" s="260">
        <v>5.1129300000000001E-4</v>
      </c>
      <c r="H3940" s="260">
        <v>0</v>
      </c>
      <c r="I3940" s="260">
        <v>5.3805238199999998E-5</v>
      </c>
      <c r="J3940" s="260">
        <v>1.6856379656772697E-4</v>
      </c>
      <c r="K3940" s="260">
        <v>7.3366200122433503E-4</v>
      </c>
      <c r="L3940" s="301">
        <f t="shared" si="123"/>
        <v>2.6411832044076064E-3</v>
      </c>
      <c r="M3940" s="459">
        <f>IFERROR((Tableau1[[#This Row],[Scope 1
(kg CO2-eq)]]+Tableau1[[#This Row],[Scope 2 energy
(kg CO2-eq)]]+Tableau1[[#This Row],[Scope 2 Infrastructure
(kg CO2-eq)]])/Tableau1[[#This Row],[Total CO2-emissions
(kg CO2-eq)
for scope 3 use ]],"")</f>
        <v>0.77024329630942334</v>
      </c>
      <c r="N3940" s="436" t="s">
        <v>436</v>
      </c>
      <c r="O3940" s="259">
        <v>1</v>
      </c>
      <c r="P3940" s="259" t="s">
        <v>4260</v>
      </c>
      <c r="Q3940" s="259" t="s">
        <v>4138</v>
      </c>
    </row>
    <row r="3941" spans="1:17" ht="21.75" customHeight="1">
      <c r="A3941" s="301" t="s">
        <v>4260</v>
      </c>
      <c r="B3941" s="301" t="s">
        <v>4138</v>
      </c>
      <c r="C3941" s="316" t="s">
        <v>9975</v>
      </c>
      <c r="D3941" s="465" t="s">
        <v>436</v>
      </c>
      <c r="E3941" s="465" t="s">
        <v>700</v>
      </c>
      <c r="F3941" s="469" t="str">
        <f t="shared" si="122"/>
        <v>CH</v>
      </c>
      <c r="G3941" s="260">
        <v>5.1129300000000001E-4</v>
      </c>
      <c r="H3941" s="260">
        <v>4.0872013332480001E-2</v>
      </c>
      <c r="I3941" s="260">
        <v>3.5977864788000003E-4</v>
      </c>
      <c r="J3941" s="260">
        <v>1.6856379656772697E-4</v>
      </c>
      <c r="K3941" s="260">
        <v>4.1911648914932501E-2</v>
      </c>
      <c r="L3941" s="301">
        <f t="shared" si="123"/>
        <v>0.150881936093757</v>
      </c>
      <c r="M3941" s="459">
        <f>IFERROR((Tableau1[[#This Row],[Scope 1
(kg CO2-eq)]]+Tableau1[[#This Row],[Scope 2 energy
(kg CO2-eq)]]+Tableau1[[#This Row],[Scope 2 Infrastructure
(kg CO2-eq)]])/Tableau1[[#This Row],[Total CO2-emissions
(kg CO2-eq)
for scope 3 use ]],"")</f>
        <v>0.9959781125549455</v>
      </c>
      <c r="N3941" s="436" t="s">
        <v>436</v>
      </c>
      <c r="O3941" s="259">
        <v>1</v>
      </c>
      <c r="P3941" s="259" t="s">
        <v>4260</v>
      </c>
      <c r="Q3941" s="260" t="s">
        <v>4138</v>
      </c>
    </row>
    <row r="3942" spans="1:17" ht="21.75" customHeight="1">
      <c r="A3942" s="301" t="s">
        <v>5211</v>
      </c>
      <c r="B3942" s="301" t="s">
        <v>5135</v>
      </c>
      <c r="C3942" s="316" t="s">
        <v>9976</v>
      </c>
      <c r="D3942" s="465" t="s">
        <v>436</v>
      </c>
      <c r="E3942" s="465" t="s">
        <v>700</v>
      </c>
      <c r="F3942" s="469" t="str">
        <f t="shared" si="122"/>
        <v>CH</v>
      </c>
      <c r="G3942" s="260">
        <v>1.52620818E-3</v>
      </c>
      <c r="H3942" s="260">
        <v>8.1753253592759998E-4</v>
      </c>
      <c r="I3942" s="260">
        <v>1.5703263020519999E-4</v>
      </c>
      <c r="J3942" s="260">
        <v>1.69371233864778E-3</v>
      </c>
      <c r="K3942" s="260">
        <v>4.1944857765685998E-3</v>
      </c>
      <c r="L3942" s="301">
        <f t="shared" si="123"/>
        <v>1.5100148795646959E-2</v>
      </c>
      <c r="M3942" s="459">
        <f>IFERROR((Tableau1[[#This Row],[Scope 1
(kg CO2-eq)]]+Tableau1[[#This Row],[Scope 2 energy
(kg CO2-eq)]]+Tableau1[[#This Row],[Scope 2 Infrastructure
(kg CO2-eq)]])/Tableau1[[#This Row],[Total CO2-emissions
(kg CO2-eq)
for scope 3 use ]],"")</f>
        <v>0.59620498896496865</v>
      </c>
      <c r="N3942" s="436" t="s">
        <v>436</v>
      </c>
      <c r="O3942" s="259">
        <v>1</v>
      </c>
      <c r="P3942" s="259" t="s">
        <v>5211</v>
      </c>
      <c r="Q3942" s="259" t="s">
        <v>5135</v>
      </c>
    </row>
    <row r="3943" spans="1:17" ht="21.75" customHeight="1">
      <c r="A3943" s="301" t="s">
        <v>5211</v>
      </c>
      <c r="B3943" s="301" t="s">
        <v>5135</v>
      </c>
      <c r="C3943" s="316" t="s">
        <v>9977</v>
      </c>
      <c r="D3943" s="465" t="s">
        <v>436</v>
      </c>
      <c r="E3943" s="465" t="s">
        <v>700</v>
      </c>
      <c r="F3943" s="469" t="str">
        <f t="shared" si="122"/>
        <v>CH</v>
      </c>
      <c r="G3943" s="260">
        <v>1.52620818E-3</v>
      </c>
      <c r="H3943" s="260">
        <v>8.1753253592759998E-4</v>
      </c>
      <c r="I3943" s="260">
        <v>1.5703263020519999E-4</v>
      </c>
      <c r="J3943" s="260">
        <v>1.69371233864778E-3</v>
      </c>
      <c r="K3943" s="260">
        <v>4.1944857765685998E-3</v>
      </c>
      <c r="L3943" s="301">
        <f t="shared" si="123"/>
        <v>1.5100148795646959E-2</v>
      </c>
      <c r="M3943" s="459">
        <f>IFERROR((Tableau1[[#This Row],[Scope 1
(kg CO2-eq)]]+Tableau1[[#This Row],[Scope 2 energy
(kg CO2-eq)]]+Tableau1[[#This Row],[Scope 2 Infrastructure
(kg CO2-eq)]])/Tableau1[[#This Row],[Total CO2-emissions
(kg CO2-eq)
for scope 3 use ]],"")</f>
        <v>0.59620498896496865</v>
      </c>
      <c r="N3943" s="436" t="s">
        <v>436</v>
      </c>
      <c r="O3943" s="259">
        <v>1</v>
      </c>
      <c r="P3943" s="259" t="s">
        <v>5211</v>
      </c>
      <c r="Q3943" s="259" t="s">
        <v>5135</v>
      </c>
    </row>
    <row r="3944" spans="1:17" ht="21.75" customHeight="1">
      <c r="A3944" s="301" t="s">
        <v>5211</v>
      </c>
      <c r="B3944" s="301" t="s">
        <v>5135</v>
      </c>
      <c r="C3944" s="316" t="s">
        <v>9978</v>
      </c>
      <c r="D3944" s="465" t="s">
        <v>436</v>
      </c>
      <c r="E3944" s="465" t="s">
        <v>700</v>
      </c>
      <c r="F3944" s="469" t="str">
        <f t="shared" si="122"/>
        <v>CH</v>
      </c>
      <c r="G3944" s="260">
        <v>1.52620818E-3</v>
      </c>
      <c r="H3944" s="260">
        <v>1.3322733252479999E-3</v>
      </c>
      <c r="I3944" s="260">
        <v>2.5590465849600002E-4</v>
      </c>
      <c r="J3944" s="260">
        <v>1.69371233864778E-3</v>
      </c>
      <c r="K3944" s="260">
        <v>4.8080986342673897E-3</v>
      </c>
      <c r="L3944" s="301">
        <f t="shared" si="123"/>
        <v>1.7309155083362605E-2</v>
      </c>
      <c r="M3944" s="459">
        <f>IFERROR((Tableau1[[#This Row],[Scope 1
(kg CO2-eq)]]+Tableau1[[#This Row],[Scope 2 energy
(kg CO2-eq)]]+Tableau1[[#This Row],[Scope 2 Infrastructure
(kg CO2-eq)]])/Tableau1[[#This Row],[Total CO2-emissions
(kg CO2-eq)
for scope 3 use ]],"")</f>
        <v>0.64773757791650199</v>
      </c>
      <c r="N3944" s="436" t="s">
        <v>436</v>
      </c>
      <c r="O3944" s="259">
        <v>1</v>
      </c>
      <c r="P3944" s="259" t="s">
        <v>5211</v>
      </c>
      <c r="Q3944" s="259" t="s">
        <v>5135</v>
      </c>
    </row>
    <row r="3945" spans="1:17" ht="21.75" customHeight="1">
      <c r="A3945" s="301" t="s">
        <v>5211</v>
      </c>
      <c r="B3945" s="301" t="s">
        <v>5135</v>
      </c>
      <c r="C3945" s="316" t="s">
        <v>9979</v>
      </c>
      <c r="D3945" s="465" t="s">
        <v>436</v>
      </c>
      <c r="E3945" s="465" t="s">
        <v>700</v>
      </c>
      <c r="F3945" s="469" t="str">
        <f t="shared" si="122"/>
        <v>CH</v>
      </c>
      <c r="G3945" s="260">
        <v>1.52620818E-3</v>
      </c>
      <c r="H3945" s="260">
        <v>1.3322733252479999E-3</v>
      </c>
      <c r="I3945" s="260">
        <v>2.5590465849600002E-4</v>
      </c>
      <c r="J3945" s="260">
        <v>1.69371233864778E-3</v>
      </c>
      <c r="K3945" s="260">
        <v>4.8080986342673897E-3</v>
      </c>
      <c r="L3945" s="301">
        <f t="shared" si="123"/>
        <v>1.7309155083362605E-2</v>
      </c>
      <c r="M3945" s="459">
        <f>IFERROR((Tableau1[[#This Row],[Scope 1
(kg CO2-eq)]]+Tableau1[[#This Row],[Scope 2 energy
(kg CO2-eq)]]+Tableau1[[#This Row],[Scope 2 Infrastructure
(kg CO2-eq)]])/Tableau1[[#This Row],[Total CO2-emissions
(kg CO2-eq)
for scope 3 use ]],"")</f>
        <v>0.64773757791650199</v>
      </c>
      <c r="N3945" s="436" t="s">
        <v>436</v>
      </c>
      <c r="O3945" s="259">
        <v>1</v>
      </c>
      <c r="P3945" s="259" t="s">
        <v>5211</v>
      </c>
      <c r="Q3945" s="259" t="s">
        <v>5135</v>
      </c>
    </row>
    <row r="3946" spans="1:17" ht="21.75" customHeight="1">
      <c r="A3946" s="301" t="s">
        <v>5211</v>
      </c>
      <c r="B3946" s="301" t="s">
        <v>5135</v>
      </c>
      <c r="C3946" s="316" t="s">
        <v>9980</v>
      </c>
      <c r="D3946" s="465" t="s">
        <v>436</v>
      </c>
      <c r="E3946" s="465" t="s">
        <v>700</v>
      </c>
      <c r="F3946" s="469" t="str">
        <f t="shared" si="122"/>
        <v>CH</v>
      </c>
      <c r="G3946" s="260">
        <v>1.52620818E-3</v>
      </c>
      <c r="H3946" s="260">
        <v>7.5239324538372001E-3</v>
      </c>
      <c r="I3946" s="260">
        <v>1.5703263020519999E-4</v>
      </c>
      <c r="J3946" s="260">
        <v>1.69371233864778E-3</v>
      </c>
      <c r="K3946" s="260">
        <v>1.09008856834381E-2</v>
      </c>
      <c r="L3946" s="301">
        <f t="shared" si="123"/>
        <v>3.9243188460377165E-2</v>
      </c>
      <c r="M3946" s="459">
        <f>IFERROR((Tableau1[[#This Row],[Scope 1
(kg CO2-eq)]]+Tableau1[[#This Row],[Scope 2 energy
(kg CO2-eq)]]+Tableau1[[#This Row],[Scope 2 Infrastructure
(kg CO2-eq)]])/Tableau1[[#This Row],[Total CO2-emissions
(kg CO2-eq)
for scope 3 use ]],"")</f>
        <v>0.8446261644621238</v>
      </c>
      <c r="N3946" s="436" t="s">
        <v>436</v>
      </c>
      <c r="O3946" s="259">
        <v>1</v>
      </c>
      <c r="P3946" s="259" t="s">
        <v>5211</v>
      </c>
      <c r="Q3946" s="259" t="s">
        <v>5135</v>
      </c>
    </row>
    <row r="3947" spans="1:17" ht="21.75" customHeight="1">
      <c r="A3947" s="301" t="s">
        <v>5211</v>
      </c>
      <c r="B3947" s="301" t="s">
        <v>5135</v>
      </c>
      <c r="C3947" s="316" t="s">
        <v>9981</v>
      </c>
      <c r="D3947" s="465" t="s">
        <v>436</v>
      </c>
      <c r="E3947" s="465" t="s">
        <v>700</v>
      </c>
      <c r="F3947" s="469" t="str">
        <f t="shared" si="122"/>
        <v>CH</v>
      </c>
      <c r="G3947" s="260">
        <v>1.52620818E-3</v>
      </c>
      <c r="H3947" s="260">
        <v>7.5239324538372001E-3</v>
      </c>
      <c r="I3947" s="260">
        <v>1.5703263020519999E-4</v>
      </c>
      <c r="J3947" s="260">
        <v>1.69371233864778E-3</v>
      </c>
      <c r="K3947" s="260">
        <v>1.09008856834381E-2</v>
      </c>
      <c r="L3947" s="301">
        <f t="shared" si="123"/>
        <v>3.9243188460377165E-2</v>
      </c>
      <c r="M3947" s="459">
        <f>IFERROR((Tableau1[[#This Row],[Scope 1
(kg CO2-eq)]]+Tableau1[[#This Row],[Scope 2 energy
(kg CO2-eq)]]+Tableau1[[#This Row],[Scope 2 Infrastructure
(kg CO2-eq)]])/Tableau1[[#This Row],[Total CO2-emissions
(kg CO2-eq)
for scope 3 use ]],"")</f>
        <v>0.8446261644621238</v>
      </c>
      <c r="N3947" s="436" t="s">
        <v>436</v>
      </c>
      <c r="O3947" s="259">
        <v>1</v>
      </c>
      <c r="P3947" s="259" t="s">
        <v>5211</v>
      </c>
      <c r="Q3947" s="259" t="s">
        <v>5135</v>
      </c>
    </row>
    <row r="3948" spans="1:17" ht="21.75" customHeight="1">
      <c r="A3948" s="301" t="s">
        <v>5211</v>
      </c>
      <c r="B3948" s="301" t="s">
        <v>5135</v>
      </c>
      <c r="C3948" s="316" t="s">
        <v>9982</v>
      </c>
      <c r="D3948" s="465" t="s">
        <v>436</v>
      </c>
      <c r="E3948" s="465" t="s">
        <v>700</v>
      </c>
      <c r="F3948" s="469" t="str">
        <f t="shared" si="122"/>
        <v>CH</v>
      </c>
      <c r="G3948" s="260">
        <v>1.52620818E-3</v>
      </c>
      <c r="H3948" s="260">
        <v>1.2261205601856E-2</v>
      </c>
      <c r="I3948" s="260">
        <v>2.5590465849600002E-4</v>
      </c>
      <c r="J3948" s="260">
        <v>1.69371233864778E-3</v>
      </c>
      <c r="K3948" s="260">
        <v>1.5737030910891899E-2</v>
      </c>
      <c r="L3948" s="301">
        <f t="shared" si="123"/>
        <v>5.665331127921084E-2</v>
      </c>
      <c r="M3948" s="459">
        <f>IFERROR((Tableau1[[#This Row],[Scope 1
(kg CO2-eq)]]+Tableau1[[#This Row],[Scope 2 energy
(kg CO2-eq)]]+Tableau1[[#This Row],[Scope 2 Infrastructure
(kg CO2-eq)]])/Tableau1[[#This Row],[Total CO2-emissions
(kg CO2-eq)
for scope 3 use ]],"")</f>
        <v>0.8923740774145873</v>
      </c>
      <c r="N3948" s="436" t="s">
        <v>436</v>
      </c>
      <c r="O3948" s="259">
        <v>1</v>
      </c>
      <c r="P3948" s="259" t="s">
        <v>5211</v>
      </c>
      <c r="Q3948" s="259" t="s">
        <v>5135</v>
      </c>
    </row>
    <row r="3949" spans="1:17" ht="21.75" customHeight="1">
      <c r="A3949" s="301" t="s">
        <v>5211</v>
      </c>
      <c r="B3949" s="301" t="s">
        <v>5135</v>
      </c>
      <c r="C3949" s="316" t="s">
        <v>9983</v>
      </c>
      <c r="D3949" s="465" t="s">
        <v>436</v>
      </c>
      <c r="E3949" s="465" t="s">
        <v>700</v>
      </c>
      <c r="F3949" s="469" t="str">
        <f t="shared" si="122"/>
        <v>CH</v>
      </c>
      <c r="G3949" s="260">
        <v>1.52620818E-3</v>
      </c>
      <c r="H3949" s="260">
        <v>1.2261205601856E-2</v>
      </c>
      <c r="I3949" s="260">
        <v>2.5590465849600002E-4</v>
      </c>
      <c r="J3949" s="260">
        <v>1.69371233864778E-3</v>
      </c>
      <c r="K3949" s="260">
        <v>1.57370309171765E-2</v>
      </c>
      <c r="L3949" s="301">
        <f t="shared" si="123"/>
        <v>5.6653311301835402E-2</v>
      </c>
      <c r="M3949" s="459">
        <f>IFERROR((Tableau1[[#This Row],[Scope 1
(kg CO2-eq)]]+Tableau1[[#This Row],[Scope 2 energy
(kg CO2-eq)]]+Tableau1[[#This Row],[Scope 2 Infrastructure
(kg CO2-eq)]])/Tableau1[[#This Row],[Total CO2-emissions
(kg CO2-eq)
for scope 3 use ]],"")</f>
        <v>0.8923740770582167</v>
      </c>
      <c r="N3949" s="436" t="s">
        <v>436</v>
      </c>
      <c r="O3949" s="259">
        <v>1</v>
      </c>
      <c r="P3949" s="259" t="s">
        <v>5211</v>
      </c>
      <c r="Q3949" s="259" t="s">
        <v>5135</v>
      </c>
    </row>
    <row r="3950" spans="1:17" ht="21.75" customHeight="1">
      <c r="A3950" s="301" t="s">
        <v>5211</v>
      </c>
      <c r="B3950" s="301" t="s">
        <v>5135</v>
      </c>
      <c r="C3950" s="316" t="s">
        <v>9984</v>
      </c>
      <c r="D3950" s="465" t="s">
        <v>436</v>
      </c>
      <c r="E3950" s="465" t="s">
        <v>700</v>
      </c>
      <c r="F3950" s="469" t="str">
        <f t="shared" si="122"/>
        <v>CH</v>
      </c>
      <c r="G3950" s="260">
        <v>2.0349185999999999E-3</v>
      </c>
      <c r="H3950" s="260">
        <v>7.8198539092559996E-4</v>
      </c>
      <c r="I3950" s="260">
        <v>1.5020469195120001E-4</v>
      </c>
      <c r="J3950" s="260">
        <v>1.8753730020422605E-3</v>
      </c>
      <c r="K3950" s="260">
        <v>4.8424817650685598E-3</v>
      </c>
      <c r="L3950" s="301">
        <f t="shared" si="123"/>
        <v>1.7432934354246817E-2</v>
      </c>
      <c r="M3950" s="459">
        <f>IFERROR((Tableau1[[#This Row],[Scope 1
(kg CO2-eq)]]+Tableau1[[#This Row],[Scope 2 energy
(kg CO2-eq)]]+Tableau1[[#This Row],[Scope 2 Infrastructure
(kg CO2-eq)]])/Tableau1[[#This Row],[Total CO2-emissions
(kg CO2-eq)
for scope 3 use ]],"")</f>
        <v>0.61272480245153627</v>
      </c>
      <c r="N3950" s="436" t="s">
        <v>436</v>
      </c>
      <c r="O3950" s="259">
        <v>1</v>
      </c>
      <c r="P3950" s="259" t="s">
        <v>5211</v>
      </c>
      <c r="Q3950" s="259" t="s">
        <v>5135</v>
      </c>
    </row>
    <row r="3951" spans="1:17" ht="21.75" customHeight="1">
      <c r="A3951" s="301" t="s">
        <v>5211</v>
      </c>
      <c r="B3951" s="301" t="s">
        <v>5135</v>
      </c>
      <c r="C3951" s="316" t="s">
        <v>9985</v>
      </c>
      <c r="D3951" s="465" t="s">
        <v>436</v>
      </c>
      <c r="E3951" s="465" t="s">
        <v>700</v>
      </c>
      <c r="F3951" s="469" t="str">
        <f t="shared" si="122"/>
        <v>CH</v>
      </c>
      <c r="G3951" s="260">
        <v>2.0349185999999999E-3</v>
      </c>
      <c r="H3951" s="260">
        <v>1.1990589425028E-3</v>
      </c>
      <c r="I3951" s="260">
        <v>2.3031668005559999E-4</v>
      </c>
      <c r="J3951" s="260">
        <v>1.8753730020422605E-3</v>
      </c>
      <c r="K3951" s="260">
        <v>5.3396673460682099E-3</v>
      </c>
      <c r="L3951" s="301">
        <f t="shared" si="123"/>
        <v>1.9222802445845556E-2</v>
      </c>
      <c r="M3951" s="459">
        <f>IFERROR((Tableau1[[#This Row],[Scope 1
(kg CO2-eq)]]+Tableau1[[#This Row],[Scope 2 energy
(kg CO2-eq)]]+Tableau1[[#This Row],[Scope 2 Infrastructure
(kg CO2-eq)]])/Tableau1[[#This Row],[Total CO2-emissions
(kg CO2-eq)
for scope 3 use ]],"")</f>
        <v>0.64878465230784177</v>
      </c>
      <c r="N3951" s="436" t="s">
        <v>436</v>
      </c>
      <c r="O3951" s="259">
        <v>1</v>
      </c>
      <c r="P3951" s="259" t="s">
        <v>5211</v>
      </c>
      <c r="Q3951" s="259" t="s">
        <v>5135</v>
      </c>
    </row>
    <row r="3952" spans="1:17" ht="21.75" customHeight="1">
      <c r="A3952" s="301" t="s">
        <v>5211</v>
      </c>
      <c r="B3952" s="301" t="s">
        <v>5135</v>
      </c>
      <c r="C3952" s="316" t="s">
        <v>9986</v>
      </c>
      <c r="D3952" s="465" t="s">
        <v>436</v>
      </c>
      <c r="E3952" s="465" t="s">
        <v>700</v>
      </c>
      <c r="F3952" s="469" t="str">
        <f t="shared" si="122"/>
        <v>CH</v>
      </c>
      <c r="G3952" s="260">
        <v>2.0349185999999999E-3</v>
      </c>
      <c r="H3952" s="260">
        <v>7.1967842289431998E-3</v>
      </c>
      <c r="I3952" s="260">
        <v>1.5020469195120001E-4</v>
      </c>
      <c r="J3952" s="260">
        <v>1.8753730020422605E-3</v>
      </c>
      <c r="K3952" s="260">
        <v>1.1257280612561701E-2</v>
      </c>
      <c r="L3952" s="301">
        <f t="shared" si="123"/>
        <v>4.0526210205222124E-2</v>
      </c>
      <c r="M3952" s="459">
        <f>IFERROR((Tableau1[[#This Row],[Scope 1
(kg CO2-eq)]]+Tableau1[[#This Row],[Scope 2 energy
(kg CO2-eq)]]+Tableau1[[#This Row],[Scope 2 Infrastructure
(kg CO2-eq)]])/Tableau1[[#This Row],[Total CO2-emissions
(kg CO2-eq)
for scope 3 use ]],"")</f>
        <v>0.83340798224620771</v>
      </c>
      <c r="N3952" s="436" t="s">
        <v>436</v>
      </c>
      <c r="O3952" s="259">
        <v>1</v>
      </c>
      <c r="P3952" s="259" t="s">
        <v>5211</v>
      </c>
      <c r="Q3952" s="259" t="s">
        <v>5135</v>
      </c>
    </row>
    <row r="3953" spans="1:17" ht="21.75" customHeight="1">
      <c r="A3953" s="301" t="s">
        <v>5211</v>
      </c>
      <c r="B3953" s="301" t="s">
        <v>5135</v>
      </c>
      <c r="C3953" s="316" t="s">
        <v>9987</v>
      </c>
      <c r="D3953" s="465" t="s">
        <v>436</v>
      </c>
      <c r="E3953" s="465" t="s">
        <v>700</v>
      </c>
      <c r="F3953" s="469" t="str">
        <f t="shared" si="122"/>
        <v>CH</v>
      </c>
      <c r="G3953" s="260">
        <v>2.0349185999999999E-3</v>
      </c>
      <c r="H3953" s="260">
        <v>1.10352042213516E-2</v>
      </c>
      <c r="I3953" s="260">
        <v>2.3031668005559999E-4</v>
      </c>
      <c r="J3953" s="260">
        <v>1.8753730020422605E-3</v>
      </c>
      <c r="K3953" s="260">
        <v>1.5175812648213299E-2</v>
      </c>
      <c r="L3953" s="301">
        <f t="shared" si="123"/>
        <v>5.4632925533567876E-2</v>
      </c>
      <c r="M3953" s="459">
        <f>IFERROR((Tableau1[[#This Row],[Scope 1
(kg CO2-eq)]]+Tableau1[[#This Row],[Scope 2 energy
(kg CO2-eq)]]+Tableau1[[#This Row],[Scope 2 Infrastructure
(kg CO2-eq)]])/Tableau1[[#This Row],[Total CO2-emissions
(kg CO2-eq)
for scope 3 use ]],"")</f>
        <v>0.87642354381418286</v>
      </c>
      <c r="N3953" s="436" t="s">
        <v>436</v>
      </c>
      <c r="O3953" s="259">
        <v>1</v>
      </c>
      <c r="P3953" s="259" t="s">
        <v>5211</v>
      </c>
      <c r="Q3953" s="259" t="s">
        <v>5135</v>
      </c>
    </row>
    <row r="3954" spans="1:17" ht="21.75" customHeight="1">
      <c r="A3954" s="301" t="s">
        <v>5211</v>
      </c>
      <c r="B3954" s="301" t="s">
        <v>5135</v>
      </c>
      <c r="C3954" s="316" t="s">
        <v>9988</v>
      </c>
      <c r="D3954" s="465" t="s">
        <v>436</v>
      </c>
      <c r="E3954" s="465" t="s">
        <v>700</v>
      </c>
      <c r="F3954" s="469" t="str">
        <f t="shared" si="122"/>
        <v>CH</v>
      </c>
      <c r="G3954" s="260">
        <v>2.5436674800000001E-3</v>
      </c>
      <c r="H3954" s="260">
        <v>8.1753253592759998E-4</v>
      </c>
      <c r="I3954" s="260">
        <v>1.5703263020519999E-4</v>
      </c>
      <c r="J3954" s="260">
        <v>3.0459509971884095E-3</v>
      </c>
      <c r="K3954" s="260">
        <v>6.5641837250196896E-3</v>
      </c>
      <c r="L3954" s="301">
        <f t="shared" si="123"/>
        <v>2.3631061410070882E-2</v>
      </c>
      <c r="M3954" s="459">
        <f>IFERROR((Tableau1[[#This Row],[Scope 1
(kg CO2-eq)]]+Tableau1[[#This Row],[Scope 2 energy
(kg CO2-eq)]]+Tableau1[[#This Row],[Scope 2 Infrastructure
(kg CO2-eq)]])/Tableau1[[#This Row],[Total CO2-emissions
(kg CO2-eq)
for scope 3 use ]],"")</f>
        <v>0.53597412770804909</v>
      </c>
      <c r="N3954" s="436" t="s">
        <v>436</v>
      </c>
      <c r="O3954" s="259">
        <v>1</v>
      </c>
      <c r="P3954" s="259" t="s">
        <v>5211</v>
      </c>
      <c r="Q3954" s="259" t="s">
        <v>5135</v>
      </c>
    </row>
    <row r="3955" spans="1:17" ht="21.75" customHeight="1">
      <c r="A3955" s="301" t="s">
        <v>5211</v>
      </c>
      <c r="B3955" s="301" t="s">
        <v>5135</v>
      </c>
      <c r="C3955" s="316" t="s">
        <v>9989</v>
      </c>
      <c r="D3955" s="465" t="s">
        <v>436</v>
      </c>
      <c r="E3955" s="465" t="s">
        <v>700</v>
      </c>
      <c r="F3955" s="469" t="str">
        <f t="shared" si="122"/>
        <v>CH</v>
      </c>
      <c r="G3955" s="260">
        <v>2.5436674800000001E-3</v>
      </c>
      <c r="H3955" s="260">
        <v>7.5239324538372001E-3</v>
      </c>
      <c r="I3955" s="260">
        <v>1.5703263020519999E-4</v>
      </c>
      <c r="J3955" s="260">
        <v>3.0459509971884095E-3</v>
      </c>
      <c r="K3955" s="260">
        <v>1.32705836145878E-2</v>
      </c>
      <c r="L3955" s="301">
        <f t="shared" si="123"/>
        <v>4.7774101012516078E-2</v>
      </c>
      <c r="M3955" s="459">
        <f>IFERROR((Tableau1[[#This Row],[Scope 1
(kg CO2-eq)]]+Tableau1[[#This Row],[Scope 2 energy
(kg CO2-eq)]]+Tableau1[[#This Row],[Scope 2 Infrastructure
(kg CO2-eq)]])/Tableau1[[#This Row],[Total CO2-emissions
(kg CO2-eq)
for scope 3 use ]],"")</f>
        <v>0.77047346680389306</v>
      </c>
      <c r="N3955" s="436" t="s">
        <v>436</v>
      </c>
      <c r="O3955" s="259">
        <v>1</v>
      </c>
      <c r="P3955" s="259" t="s">
        <v>5211</v>
      </c>
      <c r="Q3955" s="259" t="s">
        <v>5135</v>
      </c>
    </row>
    <row r="3956" spans="1:17" ht="21.75" customHeight="1">
      <c r="A3956" s="301" t="s">
        <v>5211</v>
      </c>
      <c r="B3956" s="301" t="s">
        <v>5135</v>
      </c>
      <c r="C3956" s="316" t="s">
        <v>9990</v>
      </c>
      <c r="D3956" s="465" t="s">
        <v>436</v>
      </c>
      <c r="E3956" s="465" t="s">
        <v>700</v>
      </c>
      <c r="F3956" s="469" t="str">
        <f t="shared" si="122"/>
        <v>CH</v>
      </c>
      <c r="G3956" s="260">
        <v>9.4961586000000004E-4</v>
      </c>
      <c r="H3956" s="260">
        <v>6.7871089861560002E-4</v>
      </c>
      <c r="I3956" s="260">
        <v>1.3036760358119999E-4</v>
      </c>
      <c r="J3956" s="260">
        <v>1.8469630861435698E-3</v>
      </c>
      <c r="K3956" s="260">
        <v>3.6056575047956098E-3</v>
      </c>
      <c r="L3956" s="301">
        <f t="shared" si="123"/>
        <v>1.2980367017264195E-2</v>
      </c>
      <c r="M3956" s="459">
        <f>IFERROR((Tableau1[[#This Row],[Scope 1
(kg CO2-eq)]]+Tableau1[[#This Row],[Scope 2 energy
(kg CO2-eq)]]+Tableau1[[#This Row],[Scope 2 Infrastructure
(kg CO2-eq)]])/Tableau1[[#This Row],[Total CO2-emissions
(kg CO2-eq)
for scope 3 use ]],"")</f>
        <v>0.48775968318058355</v>
      </c>
      <c r="N3956" s="436" t="s">
        <v>436</v>
      </c>
      <c r="O3956" s="259">
        <v>1</v>
      </c>
      <c r="P3956" s="259" t="s">
        <v>5211</v>
      </c>
      <c r="Q3956" s="259" t="s">
        <v>5135</v>
      </c>
    </row>
    <row r="3957" spans="1:17" ht="21.75" customHeight="1">
      <c r="A3957" s="301" t="s">
        <v>5211</v>
      </c>
      <c r="B3957" s="301" t="s">
        <v>5135</v>
      </c>
      <c r="C3957" s="316" t="s">
        <v>9991</v>
      </c>
      <c r="D3957" s="465" t="s">
        <v>436</v>
      </c>
      <c r="E3957" s="465" t="s">
        <v>700</v>
      </c>
      <c r="F3957" s="469" t="str">
        <f t="shared" si="122"/>
        <v>CH</v>
      </c>
      <c r="G3957" s="260">
        <v>9.4961586000000004E-4</v>
      </c>
      <c r="H3957" s="260">
        <v>1.1241185679575999E-3</v>
      </c>
      <c r="I3957" s="260">
        <v>2.159220430152E-4</v>
      </c>
      <c r="J3957" s="260">
        <v>1.8469630861435698E-3</v>
      </c>
      <c r="K3957" s="260">
        <v>4.1366196751464E-3</v>
      </c>
      <c r="L3957" s="301">
        <f t="shared" si="123"/>
        <v>1.489183083052704E-2</v>
      </c>
      <c r="M3957" s="459">
        <f>IFERROR((Tableau1[[#This Row],[Scope 1
(kg CO2-eq)]]+Tableau1[[#This Row],[Scope 2 energy
(kg CO2-eq)]]+Tableau1[[#This Row],[Scope 2 Infrastructure
(kg CO2-eq)]])/Tableau1[[#This Row],[Total CO2-emissions
(kg CO2-eq)
for scope 3 use ]],"")</f>
        <v>0.55350906072644102</v>
      </c>
      <c r="N3957" s="436" t="s">
        <v>436</v>
      </c>
      <c r="O3957" s="259">
        <v>1</v>
      </c>
      <c r="P3957" s="259" t="s">
        <v>5211</v>
      </c>
      <c r="Q3957" s="259" t="s">
        <v>5135</v>
      </c>
    </row>
    <row r="3958" spans="1:17" ht="21.75" customHeight="1">
      <c r="A3958" s="301" t="s">
        <v>5211</v>
      </c>
      <c r="B3958" s="301" t="s">
        <v>5135</v>
      </c>
      <c r="C3958" s="316" t="s">
        <v>9992</v>
      </c>
      <c r="D3958" s="465" t="s">
        <v>436</v>
      </c>
      <c r="E3958" s="465" t="s">
        <v>700</v>
      </c>
      <c r="F3958" s="469" t="str">
        <f t="shared" si="122"/>
        <v>CH</v>
      </c>
      <c r="G3958" s="260">
        <v>9.4961586000000004E-4</v>
      </c>
      <c r="H3958" s="260">
        <v>6.2463262713731999E-3</v>
      </c>
      <c r="I3958" s="260">
        <v>1.3036760358119999E-4</v>
      </c>
      <c r="J3958" s="260">
        <v>1.8469630861435698E-3</v>
      </c>
      <c r="K3958" s="260">
        <v>9.1732728709446702E-3</v>
      </c>
      <c r="L3958" s="301">
        <f t="shared" si="123"/>
        <v>3.3023782335400813E-2</v>
      </c>
      <c r="M3958" s="459">
        <f>IFERROR((Tableau1[[#This Row],[Scope 1
(kg CO2-eq)]]+Tableau1[[#This Row],[Scope 2 energy
(kg CO2-eq)]]+Tableau1[[#This Row],[Scope 2 Infrastructure
(kg CO2-eq)]])/Tableau1[[#This Row],[Total CO2-emissions
(kg CO2-eq)
for scope 3 use ]],"")</f>
        <v>0.79865821479699761</v>
      </c>
      <c r="N3958" s="436" t="s">
        <v>436</v>
      </c>
      <c r="O3958" s="259">
        <v>1</v>
      </c>
      <c r="P3958" s="259" t="s">
        <v>5211</v>
      </c>
      <c r="Q3958" s="259" t="s">
        <v>5135</v>
      </c>
    </row>
    <row r="3959" spans="1:17" ht="21.75" customHeight="1">
      <c r="A3959" s="301" t="s">
        <v>5211</v>
      </c>
      <c r="B3959" s="301" t="s">
        <v>5135</v>
      </c>
      <c r="C3959" s="316" t="s">
        <v>9993</v>
      </c>
      <c r="D3959" s="465" t="s">
        <v>436</v>
      </c>
      <c r="E3959" s="465" t="s">
        <v>700</v>
      </c>
      <c r="F3959" s="469" t="str">
        <f t="shared" si="122"/>
        <v>CH</v>
      </c>
      <c r="G3959" s="260">
        <v>9.4961586000000004E-4</v>
      </c>
      <c r="H3959" s="260">
        <v>1.0345511406247201E-2</v>
      </c>
      <c r="I3959" s="260">
        <v>2.159220430152E-4</v>
      </c>
      <c r="J3959" s="260">
        <v>1.8469630861435698E-3</v>
      </c>
      <c r="K3959" s="260">
        <v>1.33580124532176E-2</v>
      </c>
      <c r="L3959" s="301">
        <f t="shared" si="123"/>
        <v>4.8088844831583356E-2</v>
      </c>
      <c r="M3959" s="459">
        <f>IFERROR((Tableau1[[#This Row],[Scope 1
(kg CO2-eq)]]+Tableau1[[#This Row],[Scope 2 energy
(kg CO2-eq)]]+Tableau1[[#This Row],[Scope 2 Infrastructure
(kg CO2-eq)]])/Tableau1[[#This Row],[Total CO2-emissions
(kg CO2-eq)
for scope 3 use ]],"")</f>
        <v>0.86173368602375311</v>
      </c>
      <c r="N3959" s="436" t="s">
        <v>436</v>
      </c>
      <c r="O3959" s="259">
        <v>1</v>
      </c>
      <c r="P3959" s="259" t="s">
        <v>5211</v>
      </c>
      <c r="Q3959" s="259" t="s">
        <v>5135</v>
      </c>
    </row>
    <row r="3960" spans="1:17" ht="21.75" customHeight="1">
      <c r="A3960" s="301" t="s">
        <v>5211</v>
      </c>
      <c r="B3960" s="301" t="s">
        <v>5135</v>
      </c>
      <c r="C3960" s="316" t="s">
        <v>9994</v>
      </c>
      <c r="D3960" s="465" t="s">
        <v>436</v>
      </c>
      <c r="E3960" s="465" t="s">
        <v>700</v>
      </c>
      <c r="F3960" s="469" t="str">
        <f t="shared" si="122"/>
        <v>CH</v>
      </c>
      <c r="G3960" s="260">
        <v>9.7676861999999995E-4</v>
      </c>
      <c r="H3960" s="260">
        <v>6.5402861869800002E-4</v>
      </c>
      <c r="I3960" s="260">
        <v>1.2562660164599999E-4</v>
      </c>
      <c r="J3960" s="260">
        <v>1.1652846678428101E-3</v>
      </c>
      <c r="K3960" s="260">
        <v>2.9217085846681401E-3</v>
      </c>
      <c r="L3960" s="301">
        <f t="shared" si="123"/>
        <v>1.0518150904805304E-2</v>
      </c>
      <c r="M3960" s="459">
        <f>IFERROR((Tableau1[[#This Row],[Scope 1
(kg CO2-eq)]]+Tableau1[[#This Row],[Scope 2 energy
(kg CO2-eq)]]+Tableau1[[#This Row],[Scope 2 Infrastructure
(kg CO2-eq)]])/Tableau1[[#This Row],[Total CO2-emissions
(kg CO2-eq)
for scope 3 use ]],"")</f>
        <v>0.60116325411813853</v>
      </c>
      <c r="N3960" s="436" t="s">
        <v>436</v>
      </c>
      <c r="O3960" s="259">
        <v>1</v>
      </c>
      <c r="P3960" s="259" t="s">
        <v>5211</v>
      </c>
      <c r="Q3960" s="259" t="s">
        <v>5135</v>
      </c>
    </row>
    <row r="3961" spans="1:17" ht="21.75" customHeight="1">
      <c r="A3961" s="301" t="s">
        <v>5211</v>
      </c>
      <c r="B3961" s="301" t="s">
        <v>5135</v>
      </c>
      <c r="C3961" s="316" t="s">
        <v>9995</v>
      </c>
      <c r="D3961" s="465" t="s">
        <v>436</v>
      </c>
      <c r="E3961" s="465" t="s">
        <v>700</v>
      </c>
      <c r="F3961" s="469" t="str">
        <f t="shared" si="122"/>
        <v>CH</v>
      </c>
      <c r="G3961" s="260">
        <v>9.7676861999999995E-4</v>
      </c>
      <c r="H3961" s="260">
        <v>1.0579840435403999E-3</v>
      </c>
      <c r="I3961" s="260">
        <v>2.0321884423080001E-4</v>
      </c>
      <c r="J3961" s="260">
        <v>1.1652846678428101E-3</v>
      </c>
      <c r="K3961" s="260">
        <v>3.4032562834224E-3</v>
      </c>
      <c r="L3961" s="301">
        <f t="shared" si="123"/>
        <v>1.225172262032064E-2</v>
      </c>
      <c r="M3961" s="459">
        <f>IFERROR((Tableau1[[#This Row],[Scope 1
(kg CO2-eq)]]+Tableau1[[#This Row],[Scope 2 energy
(kg CO2-eq)]]+Tableau1[[#This Row],[Scope 2 Infrastructure
(kg CO2-eq)]])/Tableau1[[#This Row],[Total CO2-emissions
(kg CO2-eq)
for scope 3 use ]],"")</f>
        <v>0.65759711329193204</v>
      </c>
      <c r="N3961" s="436" t="s">
        <v>436</v>
      </c>
      <c r="O3961" s="259">
        <v>1</v>
      </c>
      <c r="P3961" s="259" t="s">
        <v>5211</v>
      </c>
      <c r="Q3961" s="259" t="s">
        <v>5135</v>
      </c>
    </row>
    <row r="3962" spans="1:17" ht="21.75" customHeight="1">
      <c r="A3962" s="301" t="s">
        <v>5211</v>
      </c>
      <c r="B3962" s="301" t="s">
        <v>5135</v>
      </c>
      <c r="C3962" s="316" t="s">
        <v>9996</v>
      </c>
      <c r="D3962" s="465" t="s">
        <v>436</v>
      </c>
      <c r="E3962" s="465" t="s">
        <v>700</v>
      </c>
      <c r="F3962" s="469" t="str">
        <f t="shared" si="122"/>
        <v>CH</v>
      </c>
      <c r="G3962" s="260">
        <v>9.7676861999999995E-4</v>
      </c>
      <c r="H3962" s="260">
        <v>6.0191697990059998E-3</v>
      </c>
      <c r="I3962" s="260">
        <v>1.2562660164599999E-4</v>
      </c>
      <c r="J3962" s="260">
        <v>1.1652846678428101E-3</v>
      </c>
      <c r="K3962" s="260">
        <v>8.2868497226983601E-3</v>
      </c>
      <c r="L3962" s="301">
        <f t="shared" si="123"/>
        <v>2.9832659001714099E-2</v>
      </c>
      <c r="M3962" s="459">
        <f>IFERROR((Tableau1[[#This Row],[Scope 1
(kg CO2-eq)]]+Tableau1[[#This Row],[Scope 2 energy
(kg CO2-eq)]]+Tableau1[[#This Row],[Scope 2 Infrastructure
(kg CO2-eq)]])/Tableau1[[#This Row],[Total CO2-emissions
(kg CO2-eq)
for scope 3 use ]],"")</f>
        <v>0.85938146086388534</v>
      </c>
      <c r="N3962" s="436" t="s">
        <v>436</v>
      </c>
      <c r="O3962" s="259">
        <v>1</v>
      </c>
      <c r="P3962" s="259" t="s">
        <v>5211</v>
      </c>
      <c r="Q3962" s="259" t="s">
        <v>5135</v>
      </c>
    </row>
    <row r="3963" spans="1:17" ht="21.75" customHeight="1">
      <c r="A3963" s="301" t="s">
        <v>5211</v>
      </c>
      <c r="B3963" s="301" t="s">
        <v>5135</v>
      </c>
      <c r="C3963" s="316" t="s">
        <v>9997</v>
      </c>
      <c r="D3963" s="465" t="s">
        <v>436</v>
      </c>
      <c r="E3963" s="465" t="s">
        <v>700</v>
      </c>
      <c r="F3963" s="469" t="str">
        <f t="shared" si="122"/>
        <v>CH</v>
      </c>
      <c r="G3963" s="260">
        <v>9.7676861999999995E-4</v>
      </c>
      <c r="H3963" s="260">
        <v>9.7368607743587993E-3</v>
      </c>
      <c r="I3963" s="260">
        <v>2.0321884423080001E-4</v>
      </c>
      <c r="J3963" s="260">
        <v>1.1652846678428101E-3</v>
      </c>
      <c r="K3963" s="260">
        <v>1.20821329989127E-2</v>
      </c>
      <c r="L3963" s="301">
        <f t="shared" si="123"/>
        <v>4.3495678796085721E-2</v>
      </c>
      <c r="M3963" s="459">
        <f>IFERROR((Tableau1[[#This Row],[Scope 1
(kg CO2-eq)]]+Tableau1[[#This Row],[Scope 2 energy
(kg CO2-eq)]]+Tableau1[[#This Row],[Scope 2 Infrastructure
(kg CO2-eq)]])/Tableau1[[#This Row],[Total CO2-emissions
(kg CO2-eq)
for scope 3 use ]],"")</f>
        <v>0.90355305967679989</v>
      </c>
      <c r="N3963" s="436" t="s">
        <v>436</v>
      </c>
      <c r="O3963" s="259">
        <v>1</v>
      </c>
      <c r="P3963" s="259" t="s">
        <v>5211</v>
      </c>
      <c r="Q3963" s="259" t="s">
        <v>5135</v>
      </c>
    </row>
    <row r="3964" spans="1:17" ht="21.75" customHeight="1">
      <c r="A3964" s="301" t="s">
        <v>5211</v>
      </c>
      <c r="B3964" s="301" t="s">
        <v>5135</v>
      </c>
      <c r="C3964" s="316" t="s">
        <v>9998</v>
      </c>
      <c r="D3964" s="465" t="s">
        <v>436</v>
      </c>
      <c r="E3964" s="465" t="s">
        <v>700</v>
      </c>
      <c r="F3964" s="469" t="str">
        <f t="shared" si="122"/>
        <v>CH</v>
      </c>
      <c r="G3964" s="260">
        <v>1.4535187799999999E-3</v>
      </c>
      <c r="H3964" s="260">
        <v>6.7871089861560002E-4</v>
      </c>
      <c r="I3964" s="260">
        <v>1.3036760358119999E-4</v>
      </c>
      <c r="J3964" s="260">
        <v>1.5930983761620501E-3</v>
      </c>
      <c r="K3964" s="260">
        <v>3.8556957222894502E-3</v>
      </c>
      <c r="L3964" s="301">
        <f t="shared" si="123"/>
        <v>1.3880504600242021E-2</v>
      </c>
      <c r="M3964" s="459">
        <f>IFERROR((Tableau1[[#This Row],[Scope 1
(kg CO2-eq)]]+Tableau1[[#This Row],[Scope 2 energy
(kg CO2-eq)]]+Tableau1[[#This Row],[Scope 2 Infrastructure
(kg CO2-eq)]])/Tableau1[[#This Row],[Total CO2-emissions
(kg CO2-eq)
for scope 3 use ]],"")</f>
        <v>0.58681946013450093</v>
      </c>
      <c r="N3964" s="436" t="s">
        <v>436</v>
      </c>
      <c r="O3964" s="259">
        <v>1</v>
      </c>
      <c r="P3964" s="259" t="s">
        <v>5211</v>
      </c>
      <c r="Q3964" s="259" t="s">
        <v>5135</v>
      </c>
    </row>
    <row r="3965" spans="1:17" ht="21.75" customHeight="1">
      <c r="A3965" s="301" t="s">
        <v>5211</v>
      </c>
      <c r="B3965" s="301" t="s">
        <v>5135</v>
      </c>
      <c r="C3965" s="316" t="s">
        <v>9999</v>
      </c>
      <c r="D3965" s="465" t="s">
        <v>436</v>
      </c>
      <c r="E3965" s="465" t="s">
        <v>700</v>
      </c>
      <c r="F3965" s="469" t="str">
        <f t="shared" si="122"/>
        <v>CH</v>
      </c>
      <c r="G3965" s="260">
        <v>1.4535187799999999E-3</v>
      </c>
      <c r="H3965" s="260">
        <v>6.2463262713731999E-3</v>
      </c>
      <c r="I3965" s="260">
        <v>1.3036760358119999E-4</v>
      </c>
      <c r="J3965" s="260">
        <v>2.5753069424842702E-3</v>
      </c>
      <c r="K3965" s="260">
        <v>1.04055196464591E-2</v>
      </c>
      <c r="L3965" s="301">
        <f t="shared" si="123"/>
        <v>3.7459870727252764E-2</v>
      </c>
      <c r="M3965" s="459">
        <f>IFERROR((Tableau1[[#This Row],[Scope 1
(kg CO2-eq)]]+Tableau1[[#This Row],[Scope 2 energy
(kg CO2-eq)]]+Tableau1[[#This Row],[Scope 2 Infrastructure
(kg CO2-eq)]])/Tableau1[[#This Row],[Total CO2-emissions
(kg CO2-eq)
for scope 3 use ]],"")</f>
        <v>0.75250568169547849</v>
      </c>
      <c r="N3965" s="436" t="s">
        <v>436</v>
      </c>
      <c r="O3965" s="259">
        <v>1</v>
      </c>
      <c r="P3965" s="259" t="s">
        <v>5211</v>
      </c>
      <c r="Q3965" s="259" t="s">
        <v>5135</v>
      </c>
    </row>
    <row r="3966" spans="1:17" ht="21.75" customHeight="1">
      <c r="A3966" s="301" t="s">
        <v>5207</v>
      </c>
      <c r="B3966" s="301" t="s">
        <v>5231</v>
      </c>
      <c r="C3966" s="316" t="s">
        <v>10000</v>
      </c>
      <c r="D3966" s="465" t="s">
        <v>436</v>
      </c>
      <c r="E3966" s="465" t="s">
        <v>700</v>
      </c>
      <c r="F3966" s="469" t="str">
        <f t="shared" si="122"/>
        <v>CH</v>
      </c>
      <c r="G3966" s="260">
        <v>0</v>
      </c>
      <c r="H3966" s="260">
        <v>1.3933769968E-2</v>
      </c>
      <c r="I3966" s="260">
        <v>1.7827174799999999E-4</v>
      </c>
      <c r="J3966" s="260">
        <v>0</v>
      </c>
      <c r="K3966" s="260">
        <v>1.4112041517376699E-2</v>
      </c>
      <c r="L3966" s="301">
        <f t="shared" si="123"/>
        <v>5.0803349462556116E-2</v>
      </c>
      <c r="M3966" s="459">
        <f>IFERROR((Tableau1[[#This Row],[Scope 1
(kg CO2-eq)]]+Tableau1[[#This Row],[Scope 2 energy
(kg CO2-eq)]]+Tableau1[[#This Row],[Scope 2 Infrastructure
(kg CO2-eq)]])/Tableau1[[#This Row],[Total CO2-emissions
(kg CO2-eq)
for scope 3 use ]],"")</f>
        <v>1.0000000140747389</v>
      </c>
      <c r="N3966" s="436" t="s">
        <v>436</v>
      </c>
      <c r="O3966" s="259">
        <v>1</v>
      </c>
      <c r="P3966" s="259" t="s">
        <v>5207</v>
      </c>
      <c r="Q3966" s="259" t="s">
        <v>5231</v>
      </c>
    </row>
    <row r="3967" spans="1:17" ht="21.75" customHeight="1">
      <c r="A3967" s="301" t="s">
        <v>5207</v>
      </c>
      <c r="B3967" s="301" t="s">
        <v>5231</v>
      </c>
      <c r="C3967" s="316" t="s">
        <v>10001</v>
      </c>
      <c r="D3967" s="465" t="s">
        <v>436</v>
      </c>
      <c r="E3967" s="465" t="s">
        <v>700</v>
      </c>
      <c r="F3967" s="469" t="str">
        <f t="shared" si="122"/>
        <v>CH</v>
      </c>
      <c r="G3967" s="260">
        <v>0</v>
      </c>
      <c r="H3967" s="260">
        <v>8.3164637188000004E-2</v>
      </c>
      <c r="I3967" s="260">
        <v>7.6271195999999997E-4</v>
      </c>
      <c r="J3967" s="260">
        <v>0</v>
      </c>
      <c r="K3967" s="260">
        <v>8.3927348913908004E-2</v>
      </c>
      <c r="L3967" s="301">
        <f t="shared" si="123"/>
        <v>0.30213845609006884</v>
      </c>
      <c r="M3967" s="459">
        <f>IFERROR((Tableau1[[#This Row],[Scope 1
(kg CO2-eq)]]+Tableau1[[#This Row],[Scope 2 energy
(kg CO2-eq)]]+Tableau1[[#This Row],[Scope 2 Infrastructure
(kg CO2-eq)]])/Tableau1[[#This Row],[Total CO2-emissions
(kg CO2-eq)
for scope 3 use ]],"")</f>
        <v>1.000000002789222</v>
      </c>
      <c r="N3967" s="436" t="s">
        <v>436</v>
      </c>
      <c r="O3967" s="259">
        <v>1</v>
      </c>
      <c r="P3967" s="259" t="s">
        <v>5207</v>
      </c>
      <c r="Q3967" s="259" t="s">
        <v>5231</v>
      </c>
    </row>
    <row r="3968" spans="1:17" ht="21.75" customHeight="1">
      <c r="A3968" s="301" t="s">
        <v>5207</v>
      </c>
      <c r="B3968" s="301" t="s">
        <v>5231</v>
      </c>
      <c r="C3968" s="316" t="s">
        <v>10002</v>
      </c>
      <c r="D3968" s="465" t="s">
        <v>436</v>
      </c>
      <c r="E3968" s="465" t="s">
        <v>700</v>
      </c>
      <c r="F3968" s="469" t="str">
        <f t="shared" si="122"/>
        <v>CH</v>
      </c>
      <c r="G3968" s="260">
        <v>0</v>
      </c>
      <c r="H3968" s="260">
        <v>3.9895709458E-2</v>
      </c>
      <c r="I3968" s="260">
        <v>3.9743819599999999E-4</v>
      </c>
      <c r="J3968" s="260">
        <v>0</v>
      </c>
      <c r="K3968" s="260">
        <v>4.0293147932950503E-2</v>
      </c>
      <c r="L3968" s="301">
        <f t="shared" si="123"/>
        <v>0.14505533255862182</v>
      </c>
      <c r="M3968" s="459">
        <f>IFERROR((Tableau1[[#This Row],[Scope 1
(kg CO2-eq)]]+Tableau1[[#This Row],[Scope 2 energy
(kg CO2-eq)]]+Tableau1[[#This Row],[Scope 2 Infrastructure
(kg CO2-eq)]])/Tableau1[[#This Row],[Total CO2-emissions
(kg CO2-eq)
for scope 3 use ]],"")</f>
        <v>0.99999999307697418</v>
      </c>
      <c r="N3968" s="436" t="s">
        <v>436</v>
      </c>
      <c r="O3968" s="259">
        <v>1</v>
      </c>
      <c r="P3968" s="259" t="s">
        <v>5207</v>
      </c>
      <c r="Q3968" s="259" t="s">
        <v>5231</v>
      </c>
    </row>
    <row r="3969" spans="1:17" ht="21.75" customHeight="1">
      <c r="A3969" s="301" t="s">
        <v>5207</v>
      </c>
      <c r="B3969" s="301" t="s">
        <v>5231</v>
      </c>
      <c r="C3969" s="316" t="s">
        <v>10003</v>
      </c>
      <c r="D3969" s="465" t="s">
        <v>436</v>
      </c>
      <c r="E3969" s="465" t="s">
        <v>700</v>
      </c>
      <c r="F3969" s="469" t="str">
        <f t="shared" si="122"/>
        <v>CH</v>
      </c>
      <c r="G3969" s="260">
        <v>0</v>
      </c>
      <c r="H3969" s="260">
        <v>0.122110193602</v>
      </c>
      <c r="I3969" s="260">
        <v>1.0914514660000001E-3</v>
      </c>
      <c r="J3969" s="260">
        <v>0</v>
      </c>
      <c r="K3969" s="260">
        <v>0.12320164557624499</v>
      </c>
      <c r="L3969" s="301">
        <f t="shared" si="123"/>
        <v>0.44352592407448199</v>
      </c>
      <c r="M3969" s="459">
        <f>IFERROR((Tableau1[[#This Row],[Scope 1
(kg CO2-eq)]]+Tableau1[[#This Row],[Scope 2 energy
(kg CO2-eq)]]+Tableau1[[#This Row],[Scope 2 Infrastructure
(kg CO2-eq)]])/Tableau1[[#This Row],[Total CO2-emissions
(kg CO2-eq)
for scope 3 use ]],"")</f>
        <v>0.9999999958746898</v>
      </c>
      <c r="N3969" s="436" t="s">
        <v>436</v>
      </c>
      <c r="O3969" s="259">
        <v>1</v>
      </c>
      <c r="P3969" s="259" t="s">
        <v>5207</v>
      </c>
      <c r="Q3969" s="259" t="s">
        <v>5231</v>
      </c>
    </row>
    <row r="3970" spans="1:17" ht="21.75" customHeight="1">
      <c r="A3970" s="301" t="s">
        <v>5207</v>
      </c>
      <c r="B3970" s="301" t="s">
        <v>5231</v>
      </c>
      <c r="C3970" s="316" t="s">
        <v>10004</v>
      </c>
      <c r="D3970" s="465" t="s">
        <v>436</v>
      </c>
      <c r="E3970" s="465" t="s">
        <v>700</v>
      </c>
      <c r="F3970" s="469" t="str">
        <f t="shared" ref="F3970:F4033" si="124">IF(ISNUMBER(SEARCH("{CH}", C3970)), "CH", "other")</f>
        <v>CH</v>
      </c>
      <c r="G3970" s="260">
        <v>0</v>
      </c>
      <c r="H3970" s="260">
        <v>5.1794342921999997E-2</v>
      </c>
      <c r="I3970" s="260">
        <v>4.9788687799999997E-4</v>
      </c>
      <c r="J3970" s="260">
        <v>0</v>
      </c>
      <c r="K3970" s="260">
        <v>5.2292229462886898E-2</v>
      </c>
      <c r="L3970" s="301">
        <f t="shared" ref="L3970:L4033" si="125">IF(N3970="MJ", K3970*3.6, IF(N3970="m", K3970*1000, ""))</f>
        <v>0.18825202606639282</v>
      </c>
      <c r="M3970" s="459">
        <f>IFERROR((Tableau1[[#This Row],[Scope 1
(kg CO2-eq)]]+Tableau1[[#This Row],[Scope 2 energy
(kg CO2-eq)]]+Tableau1[[#This Row],[Scope 2 Infrastructure
(kg CO2-eq)]])/Tableau1[[#This Row],[Total CO2-emissions
(kg CO2-eq)
for scope 3 use ]],"")</f>
        <v>1.0000000064467149</v>
      </c>
      <c r="N3970" s="436" t="s">
        <v>436</v>
      </c>
      <c r="O3970" s="259">
        <v>1</v>
      </c>
      <c r="P3970" s="259" t="s">
        <v>5207</v>
      </c>
      <c r="Q3970" s="259" t="s">
        <v>5231</v>
      </c>
    </row>
    <row r="3971" spans="1:17" ht="21.75" customHeight="1">
      <c r="A3971" s="301" t="s">
        <v>4141</v>
      </c>
      <c r="B3971" s="301" t="s">
        <v>5271</v>
      </c>
      <c r="C3971" s="316" t="s">
        <v>10005</v>
      </c>
      <c r="D3971" s="465" t="s">
        <v>436</v>
      </c>
      <c r="E3971" s="465" t="s">
        <v>700</v>
      </c>
      <c r="F3971" s="469" t="str">
        <f t="shared" si="124"/>
        <v>CH</v>
      </c>
      <c r="G3971" s="260">
        <v>0</v>
      </c>
      <c r="H3971" s="260">
        <v>2.9981309212499998E-8</v>
      </c>
      <c r="I3971" s="260">
        <v>8.4520873912500007E-9</v>
      </c>
      <c r="J3971" s="260">
        <v>1.5300734840191202E-5</v>
      </c>
      <c r="K3971" s="260">
        <v>1.5331701084252999E-5</v>
      </c>
      <c r="L3971" s="301">
        <f t="shared" si="125"/>
        <v>5.5194123903310796E-5</v>
      </c>
      <c r="M3971" s="459">
        <f>IFERROR((Tableau1[[#This Row],[Scope 1
(kg CO2-eq)]]+Tableau1[[#This Row],[Scope 2 energy
(kg CO2-eq)]]+Tableau1[[#This Row],[Scope 2 Infrastructure
(kg CO2-eq)]])/Tableau1[[#This Row],[Total CO2-emissions
(kg CO2-eq)
for scope 3 use ]],"")</f>
        <v>2.5067927161210096E-3</v>
      </c>
      <c r="N3971" s="437" t="s">
        <v>436</v>
      </c>
      <c r="O3971" s="259">
        <v>1</v>
      </c>
      <c r="P3971" s="259" t="s">
        <v>4141</v>
      </c>
      <c r="Q3971" s="259" t="s">
        <v>5271</v>
      </c>
    </row>
    <row r="3972" spans="1:17" ht="21.75" customHeight="1">
      <c r="A3972" s="301" t="s">
        <v>4141</v>
      </c>
      <c r="B3972" s="301" t="s">
        <v>5271</v>
      </c>
      <c r="C3972" s="316" t="s">
        <v>10006</v>
      </c>
      <c r="D3972" s="465" t="s">
        <v>436</v>
      </c>
      <c r="E3972" s="465" t="s">
        <v>700</v>
      </c>
      <c r="F3972" s="469" t="str">
        <f t="shared" si="124"/>
        <v>CH</v>
      </c>
      <c r="G3972" s="260">
        <v>0</v>
      </c>
      <c r="H3972" s="260">
        <v>6.9008840076600003E-8</v>
      </c>
      <c r="I3972" s="260">
        <v>1.9454412179339999E-8</v>
      </c>
      <c r="J3972" s="260">
        <v>3.5217434974437598E-5</v>
      </c>
      <c r="K3972" s="260">
        <v>3.5293430948123198E-5</v>
      </c>
      <c r="L3972" s="301">
        <f t="shared" si="125"/>
        <v>1.2705635141324351E-4</v>
      </c>
      <c r="M3972" s="459">
        <f>IFERROR((Tableau1[[#This Row],[Scope 1
(kg CO2-eq)]]+Tableau1[[#This Row],[Scope 2 energy
(kg CO2-eq)]]+Tableau1[[#This Row],[Scope 2 Infrastructure
(kg CO2-eq)]])/Tableau1[[#This Row],[Total CO2-emissions
(kg CO2-eq)
for scope 3 use ]],"")</f>
        <v>2.5065075817074741E-3</v>
      </c>
      <c r="N3972" s="437" t="s">
        <v>436</v>
      </c>
      <c r="O3972" s="259">
        <v>1</v>
      </c>
      <c r="P3972" s="260" t="s">
        <v>4141</v>
      </c>
      <c r="Q3972" s="260" t="s">
        <v>5271</v>
      </c>
    </row>
    <row r="3973" spans="1:17" ht="21.75" customHeight="1">
      <c r="A3973" s="301" t="s">
        <v>5207</v>
      </c>
      <c r="B3973" s="301" t="s">
        <v>5231</v>
      </c>
      <c r="C3973" s="316" t="s">
        <v>10007</v>
      </c>
      <c r="D3973" s="465" t="s">
        <v>436</v>
      </c>
      <c r="E3973" s="465" t="s">
        <v>700</v>
      </c>
      <c r="F3973" s="469" t="str">
        <f t="shared" si="124"/>
        <v>CH</v>
      </c>
      <c r="G3973" s="260">
        <v>0</v>
      </c>
      <c r="H3973" s="260">
        <v>5.0814161599999998E-2</v>
      </c>
      <c r="I3973" s="260">
        <v>0</v>
      </c>
      <c r="J3973" s="260">
        <v>0</v>
      </c>
      <c r="K3973" s="260">
        <v>5.08141614066124E-2</v>
      </c>
      <c r="L3973" s="301">
        <f t="shared" si="125"/>
        <v>0.18293098106380465</v>
      </c>
      <c r="M3973" s="459">
        <f>IFERROR((Tableau1[[#This Row],[Scope 1
(kg CO2-eq)]]+Tableau1[[#This Row],[Scope 2 energy
(kg CO2-eq)]]+Tableau1[[#This Row],[Scope 2 Infrastructure
(kg CO2-eq)]])/Tableau1[[#This Row],[Total CO2-emissions
(kg CO2-eq)
for scope 3 use ]],"")</f>
        <v>1.0000000038057815</v>
      </c>
      <c r="N3973" s="436" t="s">
        <v>436</v>
      </c>
      <c r="O3973" s="259">
        <v>1</v>
      </c>
      <c r="P3973" s="260" t="s">
        <v>5207</v>
      </c>
      <c r="Q3973" s="260" t="s">
        <v>5231</v>
      </c>
    </row>
    <row r="3974" spans="1:17" ht="21.75" customHeight="1">
      <c r="A3974" s="301" t="s">
        <v>5207</v>
      </c>
      <c r="B3974" s="301" t="s">
        <v>5231</v>
      </c>
      <c r="C3974" s="316" t="s">
        <v>10008</v>
      </c>
      <c r="D3974" s="465" t="s">
        <v>436</v>
      </c>
      <c r="E3974" s="465" t="s">
        <v>700</v>
      </c>
      <c r="F3974" s="469" t="str">
        <f t="shared" si="124"/>
        <v>CH</v>
      </c>
      <c r="G3974" s="260">
        <v>0</v>
      </c>
      <c r="H3974" s="260">
        <v>9.2703345800000003E-2</v>
      </c>
      <c r="I3974" s="260">
        <v>0</v>
      </c>
      <c r="J3974" s="260">
        <v>0</v>
      </c>
      <c r="K3974" s="260">
        <v>9.2703345845162502E-2</v>
      </c>
      <c r="L3974" s="301">
        <f t="shared" si="125"/>
        <v>0.33373204504258502</v>
      </c>
      <c r="M3974" s="459">
        <f>IFERROR((Tableau1[[#This Row],[Scope 1
(kg CO2-eq)]]+Tableau1[[#This Row],[Scope 2 energy
(kg CO2-eq)]]+Tableau1[[#This Row],[Scope 2 Infrastructure
(kg CO2-eq)]])/Tableau1[[#This Row],[Total CO2-emissions
(kg CO2-eq)
for scope 3 use ]],"")</f>
        <v>0.9999999995128277</v>
      </c>
      <c r="N3974" s="436" t="s">
        <v>436</v>
      </c>
      <c r="O3974" s="259">
        <v>1</v>
      </c>
      <c r="P3974" s="259" t="s">
        <v>5207</v>
      </c>
      <c r="Q3974" s="259" t="s">
        <v>5231</v>
      </c>
    </row>
    <row r="3975" spans="1:17" ht="21.75" customHeight="1">
      <c r="A3975" s="301" t="s">
        <v>5207</v>
      </c>
      <c r="B3975" s="301" t="s">
        <v>5231</v>
      </c>
      <c r="C3975" s="316" t="s">
        <v>10009</v>
      </c>
      <c r="D3975" s="465" t="s">
        <v>436</v>
      </c>
      <c r="E3975" s="465" t="s">
        <v>700</v>
      </c>
      <c r="F3975" s="469" t="str">
        <f t="shared" si="124"/>
        <v>CH</v>
      </c>
      <c r="G3975" s="260">
        <v>0</v>
      </c>
      <c r="H3975" s="260">
        <v>6.6522825199999996E-2</v>
      </c>
      <c r="I3975" s="260">
        <v>0</v>
      </c>
      <c r="J3975" s="260">
        <v>0</v>
      </c>
      <c r="K3975" s="260">
        <v>6.6522825255843507E-2</v>
      </c>
      <c r="L3975" s="301">
        <f t="shared" si="125"/>
        <v>0.23948217092103663</v>
      </c>
      <c r="M3975" s="459">
        <f>IFERROR((Tableau1[[#This Row],[Scope 1
(kg CO2-eq)]]+Tableau1[[#This Row],[Scope 2 energy
(kg CO2-eq)]]+Tableau1[[#This Row],[Scope 2 Infrastructure
(kg CO2-eq)]])/Tableau1[[#This Row],[Total CO2-emissions
(kg CO2-eq)
for scope 3 use ]],"")</f>
        <v>0.99999999916053606</v>
      </c>
      <c r="N3975" s="436" t="s">
        <v>436</v>
      </c>
      <c r="O3975" s="259">
        <v>1</v>
      </c>
      <c r="P3975" s="259" t="s">
        <v>5207</v>
      </c>
      <c r="Q3975" s="259" t="s">
        <v>5231</v>
      </c>
    </row>
    <row r="3976" spans="1:17" ht="21.75" customHeight="1">
      <c r="A3976" s="301" t="s">
        <v>5207</v>
      </c>
      <c r="B3976" s="301" t="s">
        <v>5231</v>
      </c>
      <c r="C3976" s="316" t="s">
        <v>10010</v>
      </c>
      <c r="D3976" s="465" t="s">
        <v>436</v>
      </c>
      <c r="E3976" s="465" t="s">
        <v>700</v>
      </c>
      <c r="F3976" s="469" t="str">
        <f t="shared" si="124"/>
        <v>CH</v>
      </c>
      <c r="G3976" s="260">
        <v>0</v>
      </c>
      <c r="H3976" s="260">
        <v>0.11626792399999999</v>
      </c>
      <c r="I3976" s="260">
        <v>0</v>
      </c>
      <c r="J3976" s="260">
        <v>0</v>
      </c>
      <c r="K3976" s="260">
        <v>0.116267923841526</v>
      </c>
      <c r="L3976" s="301">
        <f t="shared" si="125"/>
        <v>0.41856452582949361</v>
      </c>
      <c r="M3976" s="459">
        <f>IFERROR((Tableau1[[#This Row],[Scope 1
(kg CO2-eq)]]+Tableau1[[#This Row],[Scope 2 energy
(kg CO2-eq)]]+Tableau1[[#This Row],[Scope 2 Infrastructure
(kg CO2-eq)]])/Tableau1[[#This Row],[Total CO2-emissions
(kg CO2-eq)
for scope 3 use ]],"")</f>
        <v>1.000000001363007</v>
      </c>
      <c r="N3976" s="436" t="s">
        <v>436</v>
      </c>
      <c r="O3976" s="259">
        <v>1</v>
      </c>
      <c r="P3976" s="259" t="s">
        <v>5207</v>
      </c>
      <c r="Q3976" s="259" t="s">
        <v>5231</v>
      </c>
    </row>
    <row r="3977" spans="1:17" ht="21.75" customHeight="1">
      <c r="A3977" s="301" t="s">
        <v>5207</v>
      </c>
      <c r="B3977" s="301" t="s">
        <v>5231</v>
      </c>
      <c r="C3977" s="316" t="s">
        <v>10011</v>
      </c>
      <c r="D3977" s="465" t="s">
        <v>436</v>
      </c>
      <c r="E3977" s="465" t="s">
        <v>700</v>
      </c>
      <c r="F3977" s="469" t="str">
        <f t="shared" si="124"/>
        <v>CH</v>
      </c>
      <c r="G3977" s="260">
        <v>0</v>
      </c>
      <c r="H3977" s="260">
        <v>7.3722273800000002E-2</v>
      </c>
      <c r="I3977" s="260">
        <v>0</v>
      </c>
      <c r="J3977" s="260">
        <v>0</v>
      </c>
      <c r="K3977" s="260">
        <v>7.3722274173439406E-2</v>
      </c>
      <c r="L3977" s="301">
        <f t="shared" si="125"/>
        <v>0.2654001870243819</v>
      </c>
      <c r="M3977" s="459">
        <f>IFERROR((Tableau1[[#This Row],[Scope 1
(kg CO2-eq)]]+Tableau1[[#This Row],[Scope 2 energy
(kg CO2-eq)]]+Tableau1[[#This Row],[Scope 2 Infrastructure
(kg CO2-eq)]])/Tableau1[[#This Row],[Total CO2-emissions
(kg CO2-eq)
for scope 3 use ]],"")</f>
        <v>0.99999999493451053</v>
      </c>
      <c r="N3977" s="436" t="s">
        <v>436</v>
      </c>
      <c r="O3977" s="259">
        <v>1</v>
      </c>
      <c r="P3977" s="259" t="s">
        <v>5207</v>
      </c>
      <c r="Q3977" s="259" t="s">
        <v>5231</v>
      </c>
    </row>
    <row r="3978" spans="1:17" ht="21.75" customHeight="1">
      <c r="A3978" s="301" t="s">
        <v>4140</v>
      </c>
      <c r="B3978" s="301" t="s">
        <v>5207</v>
      </c>
      <c r="C3978" s="316" t="s">
        <v>10012</v>
      </c>
      <c r="D3978" s="465" t="s">
        <v>436</v>
      </c>
      <c r="E3978" s="465" t="s">
        <v>700</v>
      </c>
      <c r="F3978" s="469" t="str">
        <f t="shared" si="124"/>
        <v>CH</v>
      </c>
      <c r="G3978" s="260">
        <v>0</v>
      </c>
      <c r="H3978" s="260">
        <v>1.157134275E-3</v>
      </c>
      <c r="I3978" s="260">
        <v>5.1106088749999999E-5</v>
      </c>
      <c r="J3978" s="260">
        <v>2.09721338317823E-2</v>
      </c>
      <c r="K3978" s="260">
        <v>2.2180374158474601E-2</v>
      </c>
      <c r="L3978" s="301">
        <f t="shared" si="125"/>
        <v>7.9849346970508564E-2</v>
      </c>
      <c r="M3978" s="459">
        <f>IFERROR((Tableau1[[#This Row],[Scope 1
(kg CO2-eq)]]+Tableau1[[#This Row],[Scope 2 energy
(kg CO2-eq)]]+Tableau1[[#This Row],[Scope 2 Infrastructure
(kg CO2-eq)]])/Tableau1[[#This Row],[Total CO2-emissions
(kg CO2-eq)
for scope 3 use ]],"")</f>
        <v>5.4473398650417247E-2</v>
      </c>
      <c r="N3978" s="436" t="s">
        <v>436</v>
      </c>
      <c r="O3978" s="259">
        <v>1</v>
      </c>
      <c r="P3978" s="259" t="s">
        <v>4140</v>
      </c>
      <c r="Q3978" s="259" t="s">
        <v>5207</v>
      </c>
    </row>
    <row r="3979" spans="1:17" ht="21.75" customHeight="1">
      <c r="A3979" s="301" t="s">
        <v>4140</v>
      </c>
      <c r="B3979" s="301" t="s">
        <v>5207</v>
      </c>
      <c r="C3979" s="316" t="s">
        <v>10013</v>
      </c>
      <c r="D3979" s="465" t="s">
        <v>436</v>
      </c>
      <c r="E3979" s="465" t="s">
        <v>700</v>
      </c>
      <c r="F3979" s="469" t="str">
        <f t="shared" si="124"/>
        <v>CH</v>
      </c>
      <c r="G3979" s="260">
        <v>0</v>
      </c>
      <c r="H3979" s="260">
        <v>1.157134275E-3</v>
      </c>
      <c r="I3979" s="260">
        <v>5.1106088749999999E-5</v>
      </c>
      <c r="J3979" s="260">
        <v>1.9499345720521699E-2</v>
      </c>
      <c r="K3979" s="260">
        <v>2.0707586046064999E-2</v>
      </c>
      <c r="L3979" s="301">
        <f t="shared" si="125"/>
        <v>7.4547309765833999E-2</v>
      </c>
      <c r="M3979" s="459">
        <f>IFERROR((Tableau1[[#This Row],[Scope 1
(kg CO2-eq)]]+Tableau1[[#This Row],[Scope 2 energy
(kg CO2-eq)]]+Tableau1[[#This Row],[Scope 2 Infrastructure
(kg CO2-eq)]])/Tableau1[[#This Row],[Total CO2-emissions
(kg CO2-eq)
for scope 3 use ]],"")</f>
        <v>5.8347716680361122E-2</v>
      </c>
      <c r="N3979" s="436" t="s">
        <v>436</v>
      </c>
      <c r="O3979" s="259">
        <v>1</v>
      </c>
      <c r="P3979" s="259" t="s">
        <v>4140</v>
      </c>
      <c r="Q3979" s="260" t="s">
        <v>5207</v>
      </c>
    </row>
    <row r="3980" spans="1:17" ht="21.75" customHeight="1">
      <c r="A3980" s="301" t="s">
        <v>4140</v>
      </c>
      <c r="B3980" s="301" t="s">
        <v>5207</v>
      </c>
      <c r="C3980" s="316" t="s">
        <v>10014</v>
      </c>
      <c r="D3980" s="465" t="s">
        <v>436</v>
      </c>
      <c r="E3980" s="465" t="s">
        <v>700</v>
      </c>
      <c r="F3980" s="469" t="str">
        <f t="shared" si="124"/>
        <v>CH</v>
      </c>
      <c r="G3980" s="260">
        <v>0</v>
      </c>
      <c r="H3980" s="260">
        <v>1.157134275E-3</v>
      </c>
      <c r="I3980" s="260">
        <v>5.1106088749999999E-5</v>
      </c>
      <c r="J3980" s="260">
        <v>1.9159216277685201E-2</v>
      </c>
      <c r="K3980" s="260">
        <v>2.0367456602907199E-2</v>
      </c>
      <c r="L3980" s="301">
        <f t="shared" si="125"/>
        <v>7.3322843770465912E-2</v>
      </c>
      <c r="M3980" s="459">
        <f>IFERROR((Tableau1[[#This Row],[Scope 1
(kg CO2-eq)]]+Tableau1[[#This Row],[Scope 2 energy
(kg CO2-eq)]]+Tableau1[[#This Row],[Scope 2 Infrastructure
(kg CO2-eq)]])/Tableau1[[#This Row],[Total CO2-emissions
(kg CO2-eq)
for scope 3 use ]],"")</f>
        <v>5.9322103260430602E-2</v>
      </c>
      <c r="N3980" s="436" t="s">
        <v>436</v>
      </c>
      <c r="O3980" s="259">
        <v>1</v>
      </c>
      <c r="P3980" s="259" t="s">
        <v>4140</v>
      </c>
      <c r="Q3980" s="260" t="s">
        <v>5207</v>
      </c>
    </row>
    <row r="3981" spans="1:17" ht="21.75" customHeight="1">
      <c r="A3981" s="301" t="s">
        <v>4140</v>
      </c>
      <c r="B3981" s="301" t="s">
        <v>5207</v>
      </c>
      <c r="C3981" s="316" t="s">
        <v>10015</v>
      </c>
      <c r="D3981" s="465" t="s">
        <v>436</v>
      </c>
      <c r="E3981" s="465" t="s">
        <v>700</v>
      </c>
      <c r="F3981" s="469" t="str">
        <f t="shared" si="124"/>
        <v>CH</v>
      </c>
      <c r="G3981" s="260">
        <v>0</v>
      </c>
      <c r="H3981" s="260">
        <v>1.157134275E-3</v>
      </c>
      <c r="I3981" s="260">
        <v>5.1106088749999999E-5</v>
      </c>
      <c r="J3981" s="260">
        <v>1.0389203767557999E-2</v>
      </c>
      <c r="K3981" s="260">
        <v>1.1597444092561599E-2</v>
      </c>
      <c r="L3981" s="301">
        <f t="shared" si="125"/>
        <v>4.175079873322176E-2</v>
      </c>
      <c r="M3981" s="459">
        <f>IFERROR((Tableau1[[#This Row],[Scope 1
(kg CO2-eq)]]+Tableau1[[#This Row],[Scope 2 energy
(kg CO2-eq)]]+Tableau1[[#This Row],[Scope 2 Infrastructure
(kg CO2-eq)]])/Tableau1[[#This Row],[Total CO2-emissions
(kg CO2-eq)
for scope 3 use ]],"")</f>
        <v>0.10418160709435491</v>
      </c>
      <c r="N3981" s="436" t="s">
        <v>436</v>
      </c>
      <c r="O3981" s="259">
        <v>1</v>
      </c>
      <c r="P3981" s="259" t="s">
        <v>4140</v>
      </c>
      <c r="Q3981" s="260" t="s">
        <v>5207</v>
      </c>
    </row>
    <row r="3982" spans="1:17" ht="21.75" customHeight="1">
      <c r="A3982" s="301" t="s">
        <v>4140</v>
      </c>
      <c r="B3982" s="301" t="s">
        <v>5207</v>
      </c>
      <c r="C3982" s="316" t="s">
        <v>10016</v>
      </c>
      <c r="D3982" s="465" t="s">
        <v>436</v>
      </c>
      <c r="E3982" s="465" t="s">
        <v>700</v>
      </c>
      <c r="F3982" s="469" t="str">
        <f t="shared" si="124"/>
        <v>CH</v>
      </c>
      <c r="G3982" s="260">
        <v>0</v>
      </c>
      <c r="H3982" s="260">
        <v>1.157134275E-3</v>
      </c>
      <c r="I3982" s="260">
        <v>5.1106088749999999E-5</v>
      </c>
      <c r="J3982" s="260">
        <v>1.49872575772483E-2</v>
      </c>
      <c r="K3982" s="260">
        <v>1.6195497904546399E-2</v>
      </c>
      <c r="L3982" s="301">
        <f t="shared" si="125"/>
        <v>5.8303792456367041E-2</v>
      </c>
      <c r="M3982" s="459">
        <f>IFERROR((Tableau1[[#This Row],[Scope 1
(kg CO2-eq)]]+Tableau1[[#This Row],[Scope 2 energy
(kg CO2-eq)]]+Tableau1[[#This Row],[Scope 2 Infrastructure
(kg CO2-eq)]])/Tableau1[[#This Row],[Total CO2-emissions
(kg CO2-eq)
for scope 3 use ]],"")</f>
        <v>7.4603471339453095E-2</v>
      </c>
      <c r="N3982" s="436" t="s">
        <v>436</v>
      </c>
      <c r="O3982" s="259">
        <v>1</v>
      </c>
      <c r="P3982" s="259" t="s">
        <v>4140</v>
      </c>
      <c r="Q3982" s="260" t="s">
        <v>5207</v>
      </c>
    </row>
    <row r="3983" spans="1:17" ht="21.75" customHeight="1">
      <c r="A3983" s="301" t="s">
        <v>4140</v>
      </c>
      <c r="B3983" s="301" t="s">
        <v>5207</v>
      </c>
      <c r="C3983" s="316" t="s">
        <v>10017</v>
      </c>
      <c r="D3983" s="465" t="s">
        <v>436</v>
      </c>
      <c r="E3983" s="465" t="s">
        <v>700</v>
      </c>
      <c r="F3983" s="469" t="str">
        <f t="shared" si="124"/>
        <v>CH</v>
      </c>
      <c r="G3983" s="260">
        <v>0</v>
      </c>
      <c r="H3983" s="260">
        <v>1.157134275E-3</v>
      </c>
      <c r="I3983" s="260">
        <v>5.1106088749999999E-5</v>
      </c>
      <c r="J3983" s="260">
        <v>1.27726552880752E-2</v>
      </c>
      <c r="K3983" s="260">
        <v>1.39808956053614E-2</v>
      </c>
      <c r="L3983" s="301">
        <f t="shared" si="125"/>
        <v>5.033122417930104E-2</v>
      </c>
      <c r="M3983" s="459">
        <f>IFERROR((Tableau1[[#This Row],[Scope 1
(kg CO2-eq)]]+Tableau1[[#This Row],[Scope 2 energy
(kg CO2-eq)]]+Tableau1[[#This Row],[Scope 2 Infrastructure
(kg CO2-eq)]])/Tableau1[[#This Row],[Total CO2-emissions
(kg CO2-eq)
for scope 3 use ]],"")</f>
        <v>8.6420812933233213E-2</v>
      </c>
      <c r="N3983" s="436" t="s">
        <v>436</v>
      </c>
      <c r="O3983" s="259">
        <v>1</v>
      </c>
      <c r="P3983" s="259" t="s">
        <v>4140</v>
      </c>
      <c r="Q3983" s="260" t="s">
        <v>5207</v>
      </c>
    </row>
    <row r="3984" spans="1:17" ht="21.75" customHeight="1">
      <c r="A3984" s="301" t="s">
        <v>4140</v>
      </c>
      <c r="B3984" s="301" t="s">
        <v>5207</v>
      </c>
      <c r="C3984" s="316" t="s">
        <v>10018</v>
      </c>
      <c r="D3984" s="465" t="s">
        <v>436</v>
      </c>
      <c r="E3984" s="465" t="s">
        <v>700</v>
      </c>
      <c r="F3984" s="469" t="str">
        <f t="shared" si="124"/>
        <v>CH</v>
      </c>
      <c r="G3984" s="260">
        <v>0</v>
      </c>
      <c r="H3984" s="260">
        <v>1.157134275E-3</v>
      </c>
      <c r="I3984" s="260">
        <v>5.1106088749999999E-5</v>
      </c>
      <c r="J3984" s="260">
        <v>1.5181958914326801E-2</v>
      </c>
      <c r="K3984" s="260">
        <v>1.6390199240396801E-2</v>
      </c>
      <c r="L3984" s="301">
        <f t="shared" si="125"/>
        <v>5.9004717265428483E-2</v>
      </c>
      <c r="M3984" s="459">
        <f>IFERROR((Tableau1[[#This Row],[Scope 1
(kg CO2-eq)]]+Tableau1[[#This Row],[Scope 2 energy
(kg CO2-eq)]]+Tableau1[[#This Row],[Scope 2 Infrastructure
(kg CO2-eq)]])/Tableau1[[#This Row],[Total CO2-emissions
(kg CO2-eq)
for scope 3 use ]],"")</f>
        <v>7.3717246875929301E-2</v>
      </c>
      <c r="N3984" s="436" t="s">
        <v>436</v>
      </c>
      <c r="O3984" s="259">
        <v>1</v>
      </c>
      <c r="P3984" s="259" t="s">
        <v>4140</v>
      </c>
      <c r="Q3984" s="260" t="s">
        <v>5207</v>
      </c>
    </row>
    <row r="3985" spans="1:17" ht="21.75" customHeight="1">
      <c r="A3985" s="301" t="s">
        <v>4140</v>
      </c>
      <c r="B3985" s="301" t="s">
        <v>5135</v>
      </c>
      <c r="C3985" s="316" t="s">
        <v>10019</v>
      </c>
      <c r="D3985" s="465" t="s">
        <v>436</v>
      </c>
      <c r="E3985" s="465" t="s">
        <v>700</v>
      </c>
      <c r="F3985" s="469" t="str">
        <f t="shared" si="124"/>
        <v>CH</v>
      </c>
      <c r="G3985" s="260">
        <v>0</v>
      </c>
      <c r="H3985" s="260">
        <v>3.5741232784639997E-2</v>
      </c>
      <c r="I3985" s="260">
        <v>3.2688329912000002E-4</v>
      </c>
      <c r="J3985" s="260">
        <v>0</v>
      </c>
      <c r="K3985" s="260">
        <v>3.6068115777364899E-2</v>
      </c>
      <c r="L3985" s="301">
        <f t="shared" si="125"/>
        <v>0.12984521679851363</v>
      </c>
      <c r="M3985" s="459">
        <f>IFERROR((Tableau1[[#This Row],[Scope 1
(kg CO2-eq)]]+Tableau1[[#This Row],[Scope 2 energy
(kg CO2-eq)]]+Tableau1[[#This Row],[Scope 2 Infrastructure
(kg CO2-eq)]])/Tableau1[[#This Row],[Total CO2-emissions
(kg CO2-eq)
for scope 3 use ]],"")</f>
        <v>1.0000000084949017</v>
      </c>
      <c r="N3985" s="436" t="s">
        <v>436</v>
      </c>
      <c r="O3985" s="259">
        <v>1</v>
      </c>
      <c r="P3985" s="259" t="s">
        <v>4140</v>
      </c>
      <c r="Q3985" s="260" t="s">
        <v>5135</v>
      </c>
    </row>
    <row r="3986" spans="1:17" ht="21.75" customHeight="1">
      <c r="A3986" s="301" t="s">
        <v>4140</v>
      </c>
      <c r="B3986" s="301" t="s">
        <v>5135</v>
      </c>
      <c r="C3986" s="316" t="s">
        <v>10020</v>
      </c>
      <c r="D3986" s="465" t="s">
        <v>436</v>
      </c>
      <c r="E3986" s="465" t="s">
        <v>700</v>
      </c>
      <c r="F3986" s="469" t="str">
        <f t="shared" si="124"/>
        <v>CH</v>
      </c>
      <c r="G3986" s="260">
        <v>0</v>
      </c>
      <c r="H3986" s="260">
        <v>3.5629307582340002E-2</v>
      </c>
      <c r="I3986" s="260">
        <v>5.8036834596000001E-5</v>
      </c>
      <c r="J3986" s="260">
        <v>0</v>
      </c>
      <c r="K3986" s="260">
        <v>3.5687344011282499E-2</v>
      </c>
      <c r="L3986" s="301">
        <f t="shared" si="125"/>
        <v>0.12847443844061701</v>
      </c>
      <c r="M3986" s="459">
        <f>IFERROR((Tableau1[[#This Row],[Scope 1
(kg CO2-eq)]]+Tableau1[[#This Row],[Scope 2 energy
(kg CO2-eq)]]+Tableau1[[#This Row],[Scope 2 Infrastructure
(kg CO2-eq)]])/Tableau1[[#This Row],[Total CO2-emissions
(kg CO2-eq)
for scope 3 use ]],"")</f>
        <v>1.000000011366873</v>
      </c>
      <c r="N3986" s="436" t="s">
        <v>436</v>
      </c>
      <c r="O3986" s="259">
        <v>1</v>
      </c>
      <c r="P3986" s="259" t="s">
        <v>4140</v>
      </c>
      <c r="Q3986" s="259" t="s">
        <v>5135</v>
      </c>
    </row>
    <row r="3987" spans="1:17" ht="21.75" customHeight="1">
      <c r="A3987" s="301" t="s">
        <v>4140</v>
      </c>
      <c r="B3987" s="301" t="s">
        <v>5135</v>
      </c>
      <c r="C3987" s="316" t="s">
        <v>10021</v>
      </c>
      <c r="D3987" s="465" t="s">
        <v>436</v>
      </c>
      <c r="E3987" s="465" t="s">
        <v>700</v>
      </c>
      <c r="F3987" s="469" t="str">
        <f t="shared" si="124"/>
        <v>CH</v>
      </c>
      <c r="G3987" s="260">
        <v>0</v>
      </c>
      <c r="H3987" s="260">
        <v>3.5702335153319997E-2</v>
      </c>
      <c r="I3987" s="260">
        <v>1.9681509212E-4</v>
      </c>
      <c r="J3987" s="260">
        <v>0</v>
      </c>
      <c r="K3987" s="260">
        <v>3.5899150567507303E-2</v>
      </c>
      <c r="L3987" s="301">
        <f t="shared" si="125"/>
        <v>0.1292369420430263</v>
      </c>
      <c r="M3987" s="459">
        <f>IFERROR((Tableau1[[#This Row],[Scope 1
(kg CO2-eq)]]+Tableau1[[#This Row],[Scope 2 energy
(kg CO2-eq)]]+Tableau1[[#This Row],[Scope 2 Infrastructure
(kg CO2-eq)]])/Tableau1[[#This Row],[Total CO2-emissions
(kg CO2-eq)
for scope 3 use ]],"")</f>
        <v>0.99999999102855364</v>
      </c>
      <c r="N3987" s="436" t="s">
        <v>436</v>
      </c>
      <c r="O3987" s="259">
        <v>1</v>
      </c>
      <c r="P3987" s="259" t="s">
        <v>4140</v>
      </c>
      <c r="Q3987" s="260" t="s">
        <v>5135</v>
      </c>
    </row>
    <row r="3988" spans="1:17" ht="21.75" customHeight="1">
      <c r="A3988" s="301" t="s">
        <v>5211</v>
      </c>
      <c r="B3988" s="301" t="s">
        <v>5135</v>
      </c>
      <c r="C3988" s="316" t="s">
        <v>10022</v>
      </c>
      <c r="D3988" s="465" t="s">
        <v>436</v>
      </c>
      <c r="E3988" s="465" t="s">
        <v>700</v>
      </c>
      <c r="F3988" s="469" t="str">
        <f t="shared" si="124"/>
        <v>CH</v>
      </c>
      <c r="G3988" s="260">
        <v>1.4418499999999999E-4</v>
      </c>
      <c r="H3988" s="260">
        <v>2.9949930162874699E-2</v>
      </c>
      <c r="I3988" s="260">
        <v>1.7255251521152001E-4</v>
      </c>
      <c r="J3988" s="260">
        <v>1.8764379163839901E-3</v>
      </c>
      <c r="K3988" s="260">
        <v>3.21431053180792E-2</v>
      </c>
      <c r="L3988" s="301">
        <f t="shared" si="125"/>
        <v>0.11571517914508513</v>
      </c>
      <c r="M3988" s="459">
        <f>IFERROR((Tableau1[[#This Row],[Scope 1
(kg CO2-eq)]]+Tableau1[[#This Row],[Scope 2 energy
(kg CO2-eq)]]+Tableau1[[#This Row],[Scope 2 Infrastructure
(kg CO2-eq)]])/Tableau1[[#This Row],[Total CO2-emissions
(kg CO2-eq)
for scope 3 use ]],"")</f>
        <v>0.94162239082303101</v>
      </c>
      <c r="N3988" s="436" t="s">
        <v>436</v>
      </c>
      <c r="O3988" s="259">
        <v>1</v>
      </c>
      <c r="P3988" s="259" t="s">
        <v>5211</v>
      </c>
      <c r="Q3988" s="259" t="s">
        <v>5135</v>
      </c>
    </row>
    <row r="3989" spans="1:17" ht="21.75" customHeight="1">
      <c r="A3989" s="301" t="s">
        <v>4140</v>
      </c>
      <c r="B3989" s="301" t="s">
        <v>5135</v>
      </c>
      <c r="C3989" s="316" t="s">
        <v>10023</v>
      </c>
      <c r="D3989" s="465" t="s">
        <v>436</v>
      </c>
      <c r="E3989" s="465" t="s">
        <v>700</v>
      </c>
      <c r="F3989" s="469" t="str">
        <f t="shared" si="124"/>
        <v>CH</v>
      </c>
      <c r="G3989" s="260">
        <v>0</v>
      </c>
      <c r="H3989" s="260">
        <v>4.1140763634800001E-2</v>
      </c>
      <c r="I3989" s="260">
        <v>4.362900688E-5</v>
      </c>
      <c r="J3989" s="260">
        <v>0</v>
      </c>
      <c r="K3989" s="260">
        <v>4.1184392285941201E-2</v>
      </c>
      <c r="L3989" s="301">
        <f t="shared" si="125"/>
        <v>0.14826381222938834</v>
      </c>
      <c r="M3989" s="459">
        <f>IFERROR((Tableau1[[#This Row],[Scope 1
(kg CO2-eq)]]+Tableau1[[#This Row],[Scope 2 energy
(kg CO2-eq)]]+Tableau1[[#This Row],[Scope 2 Infrastructure
(kg CO2-eq)]])/Tableau1[[#This Row],[Total CO2-emissions
(kg CO2-eq)
for scope 3 use ]],"")</f>
        <v>1.000000008637709</v>
      </c>
      <c r="N3989" s="436" t="s">
        <v>436</v>
      </c>
      <c r="O3989" s="259">
        <v>1</v>
      </c>
      <c r="P3989" s="259" t="s">
        <v>4140</v>
      </c>
      <c r="Q3989" s="259" t="s">
        <v>5135</v>
      </c>
    </row>
    <row r="3990" spans="1:17" ht="21.75" customHeight="1">
      <c r="A3990" s="301" t="s">
        <v>4260</v>
      </c>
      <c r="B3990" s="301" t="s">
        <v>4138</v>
      </c>
      <c r="C3990" s="316" t="s">
        <v>10024</v>
      </c>
      <c r="D3990" s="465" t="s">
        <v>436</v>
      </c>
      <c r="E3990" s="465" t="s">
        <v>6091</v>
      </c>
      <c r="F3990" s="469" t="str">
        <f t="shared" si="124"/>
        <v>other</v>
      </c>
      <c r="G3990" s="260">
        <v>3.2525000000000002E-3</v>
      </c>
      <c r="H3990" s="260">
        <v>3.6978068367359999E-2</v>
      </c>
      <c r="I3990" s="260">
        <v>1.7712199008E-4</v>
      </c>
      <c r="J3990" s="260">
        <v>2.2591118941807401E-3</v>
      </c>
      <c r="K3990" s="260">
        <v>4.2666802119091601E-2</v>
      </c>
      <c r="L3990" s="301">
        <f t="shared" si="125"/>
        <v>0.15360048762872977</v>
      </c>
      <c r="M3990" s="459">
        <f>IFERROR((Tableau1[[#This Row],[Scope 1
(kg CO2-eq)]]+Tableau1[[#This Row],[Scope 2 energy
(kg CO2-eq)]]+Tableau1[[#This Row],[Scope 2 Infrastructure
(kg CO2-eq)]])/Tableau1[[#This Row],[Total CO2-emissions
(kg CO2-eq)
for scope 3 use ]],"")</f>
        <v>0.94705223617776724</v>
      </c>
      <c r="N3990" s="436" t="s">
        <v>436</v>
      </c>
      <c r="O3990" s="259">
        <v>1</v>
      </c>
      <c r="P3990" s="259" t="s">
        <v>4260</v>
      </c>
      <c r="Q3990" s="260" t="s">
        <v>4138</v>
      </c>
    </row>
    <row r="3991" spans="1:17" ht="21.75" customHeight="1">
      <c r="A3991" s="301" t="s">
        <v>4140</v>
      </c>
      <c r="B3991" s="301" t="s">
        <v>5135</v>
      </c>
      <c r="C3991" s="316" t="s">
        <v>10025</v>
      </c>
      <c r="D3991" s="465" t="s">
        <v>436</v>
      </c>
      <c r="E3991" s="465" t="s">
        <v>700</v>
      </c>
      <c r="F3991" s="469" t="str">
        <f t="shared" si="124"/>
        <v>CH</v>
      </c>
      <c r="G3991" s="260">
        <v>0</v>
      </c>
      <c r="H3991" s="260">
        <v>1.5453939279999999E-3</v>
      </c>
      <c r="I3991" s="260">
        <v>2.4766485029000002E-2</v>
      </c>
      <c r="J3991" s="260">
        <v>0</v>
      </c>
      <c r="K3991" s="260">
        <v>2.6311879155176601E-2</v>
      </c>
      <c r="L3991" s="301">
        <f t="shared" si="125"/>
        <v>9.4722764958635769E-2</v>
      </c>
      <c r="M3991" s="459">
        <f>IFERROR((Tableau1[[#This Row],[Scope 1
(kg CO2-eq)]]+Tableau1[[#This Row],[Scope 2 energy
(kg CO2-eq)]]+Tableau1[[#This Row],[Scope 2 Infrastructure
(kg CO2-eq)]])/Tableau1[[#This Row],[Total CO2-emissions
(kg CO2-eq)
for scope 3 use ]],"")</f>
        <v>0.99999999246817006</v>
      </c>
      <c r="N3991" s="436" t="s">
        <v>436</v>
      </c>
      <c r="O3991" s="259">
        <v>1</v>
      </c>
      <c r="P3991" s="259" t="s">
        <v>4140</v>
      </c>
      <c r="Q3991" s="259" t="s">
        <v>5135</v>
      </c>
    </row>
    <row r="3992" spans="1:17" ht="21.75" customHeight="1">
      <c r="A3992" s="301" t="s">
        <v>4140</v>
      </c>
      <c r="B3992" s="301" t="s">
        <v>5135</v>
      </c>
      <c r="C3992" s="316" t="s">
        <v>10026</v>
      </c>
      <c r="D3992" s="465" t="s">
        <v>436</v>
      </c>
      <c r="E3992" s="465" t="s">
        <v>700</v>
      </c>
      <c r="F3992" s="469" t="str">
        <f t="shared" si="124"/>
        <v>CH</v>
      </c>
      <c r="G3992" s="260">
        <v>0</v>
      </c>
      <c r="H3992" s="260">
        <v>1.5453939279999999E-3</v>
      </c>
      <c r="I3992" s="260">
        <v>2.4895984736999999E-2</v>
      </c>
      <c r="J3992" s="260">
        <v>0</v>
      </c>
      <c r="K3992" s="260">
        <v>2.6441378167671101E-2</v>
      </c>
      <c r="L3992" s="301">
        <f t="shared" si="125"/>
        <v>9.5188961403615963E-2</v>
      </c>
      <c r="M3992" s="459">
        <f>IFERROR((Tableau1[[#This Row],[Scope 1
(kg CO2-eq)]]+Tableau1[[#This Row],[Scope 2 energy
(kg CO2-eq)]]+Tableau1[[#This Row],[Scope 2 Infrastructure
(kg CO2-eq)]])/Tableau1[[#This Row],[Total CO2-emissions
(kg CO2-eq)
for scope 3 use ]],"")</f>
        <v>1.0000000188087359</v>
      </c>
      <c r="N3992" s="436" t="s">
        <v>436</v>
      </c>
      <c r="O3992" s="259">
        <v>1</v>
      </c>
      <c r="P3992" s="259" t="s">
        <v>4140</v>
      </c>
      <c r="Q3992" s="259" t="s">
        <v>5135</v>
      </c>
    </row>
    <row r="3993" spans="1:17" ht="21.75" customHeight="1">
      <c r="A3993" s="301" t="s">
        <v>4140</v>
      </c>
      <c r="B3993" s="301" t="s">
        <v>5135</v>
      </c>
      <c r="C3993" s="316" t="s">
        <v>10027</v>
      </c>
      <c r="D3993" s="465" t="s">
        <v>436</v>
      </c>
      <c r="E3993" s="465" t="s">
        <v>700</v>
      </c>
      <c r="F3993" s="469" t="str">
        <f t="shared" si="124"/>
        <v>CH</v>
      </c>
      <c r="G3993" s="260">
        <v>0</v>
      </c>
      <c r="H3993" s="260">
        <v>1.5453939279999999E-3</v>
      </c>
      <c r="I3993" s="260">
        <v>2.4797697574000001E-2</v>
      </c>
      <c r="J3993" s="260">
        <v>0</v>
      </c>
      <c r="K3993" s="260">
        <v>2.6343091068096701E-2</v>
      </c>
      <c r="L3993" s="301">
        <f t="shared" si="125"/>
        <v>9.4835127845148123E-2</v>
      </c>
      <c r="M3993" s="459">
        <f>IFERROR((Tableau1[[#This Row],[Scope 1
(kg CO2-eq)]]+Tableau1[[#This Row],[Scope 2 energy
(kg CO2-eq)]]+Tableau1[[#This Row],[Scope 2 Infrastructure
(kg CO2-eq)]])/Tableau1[[#This Row],[Total CO2-emissions
(kg CO2-eq)
for scope 3 use ]],"")</f>
        <v>1.000000016471237</v>
      </c>
      <c r="N3993" s="436" t="s">
        <v>436</v>
      </c>
      <c r="O3993" s="259">
        <v>1</v>
      </c>
      <c r="P3993" s="259" t="s">
        <v>4140</v>
      </c>
      <c r="Q3993" s="259" t="s">
        <v>5135</v>
      </c>
    </row>
    <row r="3994" spans="1:17" ht="21.75" customHeight="1">
      <c r="A3994" s="301" t="s">
        <v>4140</v>
      </c>
      <c r="B3994" s="301" t="s">
        <v>5135</v>
      </c>
      <c r="C3994" s="316" t="s">
        <v>10028</v>
      </c>
      <c r="D3994" s="465" t="s">
        <v>436</v>
      </c>
      <c r="E3994" s="465" t="s">
        <v>700</v>
      </c>
      <c r="F3994" s="469" t="str">
        <f t="shared" si="124"/>
        <v>CH</v>
      </c>
      <c r="G3994" s="260">
        <v>0</v>
      </c>
      <c r="H3994" s="260">
        <v>1.5453939279999999E-3</v>
      </c>
      <c r="I3994" s="260">
        <v>9.6928870219999998E-3</v>
      </c>
      <c r="J3994" s="260">
        <v>0</v>
      </c>
      <c r="K3994" s="260">
        <v>1.1238280508727499E-2</v>
      </c>
      <c r="L3994" s="301">
        <f t="shared" si="125"/>
        <v>4.0457809831419E-2</v>
      </c>
      <c r="M3994" s="459">
        <f>IFERROR((Tableau1[[#This Row],[Scope 1
(kg CO2-eq)]]+Tableau1[[#This Row],[Scope 2 energy
(kg CO2-eq)]]+Tableau1[[#This Row],[Scope 2 Infrastructure
(kg CO2-eq)]])/Tableau1[[#This Row],[Total CO2-emissions
(kg CO2-eq)
for scope 3 use ]],"")</f>
        <v>1.000000039265126</v>
      </c>
      <c r="N3994" s="436" t="s">
        <v>436</v>
      </c>
      <c r="O3994" s="259">
        <v>1</v>
      </c>
      <c r="P3994" s="259" t="s">
        <v>4140</v>
      </c>
      <c r="Q3994" s="259" t="s">
        <v>5135</v>
      </c>
    </row>
    <row r="3995" spans="1:17" ht="21.75" customHeight="1">
      <c r="A3995" s="301" t="s">
        <v>4140</v>
      </c>
      <c r="B3995" s="301" t="s">
        <v>5135</v>
      </c>
      <c r="C3995" s="316" t="s">
        <v>10029</v>
      </c>
      <c r="D3995" s="465" t="s">
        <v>436</v>
      </c>
      <c r="E3995" s="465" t="s">
        <v>700</v>
      </c>
      <c r="F3995" s="469" t="str">
        <f t="shared" si="124"/>
        <v>CH</v>
      </c>
      <c r="G3995" s="260">
        <v>0</v>
      </c>
      <c r="H3995" s="260">
        <v>1.5453939279999999E-3</v>
      </c>
      <c r="I3995" s="260">
        <v>2.4831233706499999E-2</v>
      </c>
      <c r="J3995" s="260">
        <v>0</v>
      </c>
      <c r="K3995" s="260">
        <v>2.6376626862321999E-2</v>
      </c>
      <c r="L3995" s="301">
        <f t="shared" si="125"/>
        <v>9.4955856704359201E-2</v>
      </c>
      <c r="M3995" s="459">
        <f>IFERROR((Tableau1[[#This Row],[Scope 1
(kg CO2-eq)]]+Tableau1[[#This Row],[Scope 2 energy
(kg CO2-eq)]]+Tableau1[[#This Row],[Scope 2 Infrastructure
(kg CO2-eq)]])/Tableau1[[#This Row],[Total CO2-emissions
(kg CO2-eq)
for scope 3 use ]],"")</f>
        <v>1.0000000292750852</v>
      </c>
      <c r="N3995" s="436" t="s">
        <v>436</v>
      </c>
      <c r="O3995" s="259">
        <v>1</v>
      </c>
      <c r="P3995" s="259" t="s">
        <v>4140</v>
      </c>
      <c r="Q3995" s="259" t="s">
        <v>5135</v>
      </c>
    </row>
    <row r="3996" spans="1:17" ht="21.75" customHeight="1">
      <c r="A3996" s="301" t="s">
        <v>4260</v>
      </c>
      <c r="B3996" s="301" t="s">
        <v>4143</v>
      </c>
      <c r="C3996" s="316" t="s">
        <v>10030</v>
      </c>
      <c r="D3996" s="465" t="s">
        <v>436</v>
      </c>
      <c r="E3996" s="465" t="s">
        <v>700</v>
      </c>
      <c r="F3996" s="469" t="str">
        <f t="shared" si="124"/>
        <v>CH</v>
      </c>
      <c r="G3996" s="260">
        <v>2.8163887000000002E-3</v>
      </c>
      <c r="H3996" s="260">
        <v>1.4841253790596799E-3</v>
      </c>
      <c r="I3996" s="260">
        <v>1.97319115872E-5</v>
      </c>
      <c r="J3996" s="260">
        <v>1.35452776959796E-2</v>
      </c>
      <c r="K3996" s="260">
        <v>1.7865523692686999E-2</v>
      </c>
      <c r="L3996" s="301">
        <f t="shared" si="125"/>
        <v>6.43158852936732E-2</v>
      </c>
      <c r="M3996" s="459">
        <f>IFERROR((Tableau1[[#This Row],[Scope 1
(kg CO2-eq)]]+Tableau1[[#This Row],[Scope 2 energy
(kg CO2-eq)]]+Tableau1[[#This Row],[Scope 2 Infrastructure
(kg CO2-eq)]])/Tableau1[[#This Row],[Total CO2-emissions
(kg CO2-eq)
for scope 3 use ]],"")</f>
        <v>0.24182028273905634</v>
      </c>
      <c r="N3996" s="436" t="s">
        <v>436</v>
      </c>
      <c r="O3996" s="259">
        <v>1</v>
      </c>
      <c r="P3996" s="259" t="s">
        <v>4260</v>
      </c>
      <c r="Q3996" s="259" t="s">
        <v>4143</v>
      </c>
    </row>
    <row r="3997" spans="1:17" ht="21.75" customHeight="1">
      <c r="A3997" s="301" t="s">
        <v>5180</v>
      </c>
      <c r="B3997" s="301" t="s">
        <v>5219</v>
      </c>
      <c r="C3997" s="316" t="s">
        <v>10031</v>
      </c>
      <c r="D3997" s="465" t="s">
        <v>436</v>
      </c>
      <c r="E3997" s="465" t="s">
        <v>700</v>
      </c>
      <c r="F3997" s="469" t="str">
        <f t="shared" si="124"/>
        <v>CH</v>
      </c>
      <c r="G3997" s="260">
        <v>3.3775260999999998E-4</v>
      </c>
      <c r="H3997" s="260">
        <v>9.1214766306935997E-3</v>
      </c>
      <c r="I3997" s="260">
        <v>4.9811492314799999E-5</v>
      </c>
      <c r="J3997" s="260">
        <v>9.4813230362880002E-4</v>
      </c>
      <c r="K3997" s="260">
        <v>1.04571729054638E-2</v>
      </c>
      <c r="L3997" s="301">
        <f t="shared" si="125"/>
        <v>3.764582245966968E-2</v>
      </c>
      <c r="M3997" s="459">
        <f>IFERROR((Tableau1[[#This Row],[Scope 1
(kg CO2-eq)]]+Tableau1[[#This Row],[Scope 2 energy
(kg CO2-eq)]]+Tableau1[[#This Row],[Scope 2 Infrastructure
(kg CO2-eq)]])/Tableau1[[#This Row],[Total CO2-emissions
(kg CO2-eq)
for scope 3 use ]],"")</f>
        <v>0.90933188338503923</v>
      </c>
      <c r="N3997" s="436" t="s">
        <v>436</v>
      </c>
      <c r="O3997" s="259">
        <v>1</v>
      </c>
      <c r="P3997" s="259" t="s">
        <v>5180</v>
      </c>
      <c r="Q3997" s="260" t="s">
        <v>5219</v>
      </c>
    </row>
    <row r="3998" spans="1:17" ht="21.75" customHeight="1">
      <c r="A3998" s="301" t="s">
        <v>4260</v>
      </c>
      <c r="B3998" s="301" t="s">
        <v>4136</v>
      </c>
      <c r="C3998" s="316" t="s">
        <v>10032</v>
      </c>
      <c r="D3998" s="465" t="s">
        <v>436</v>
      </c>
      <c r="E3998" s="465" t="s">
        <v>6091</v>
      </c>
      <c r="F3998" s="469" t="str">
        <f t="shared" si="124"/>
        <v>other</v>
      </c>
      <c r="G3998" s="260">
        <v>0</v>
      </c>
      <c r="H3998" s="260">
        <v>0.16623325289999999</v>
      </c>
      <c r="I3998" s="260">
        <v>2.2836499400000002E-3</v>
      </c>
      <c r="J3998" s="260">
        <v>0</v>
      </c>
      <c r="K3998" s="260">
        <v>0.16851690225553101</v>
      </c>
      <c r="L3998" s="301">
        <f t="shared" si="125"/>
        <v>0.60666084811991161</v>
      </c>
      <c r="M3998" s="459">
        <f>IFERROR((Tableau1[[#This Row],[Scope 1
(kg CO2-eq)]]+Tableau1[[#This Row],[Scope 2 energy
(kg CO2-eq)]]+Tableau1[[#This Row],[Scope 2 Infrastructure
(kg CO2-eq)]])/Tableau1[[#This Row],[Total CO2-emissions
(kg CO2-eq)
for scope 3 use ]],"")</f>
        <v>1.0000000034683107</v>
      </c>
      <c r="N3998" s="436" t="s">
        <v>436</v>
      </c>
      <c r="O3998" s="259">
        <v>1</v>
      </c>
      <c r="P3998" s="259" t="s">
        <v>4260</v>
      </c>
      <c r="Q3998" s="260" t="s">
        <v>4136</v>
      </c>
    </row>
    <row r="3999" spans="1:17" ht="21.75" customHeight="1">
      <c r="A3999" s="301" t="s">
        <v>4260</v>
      </c>
      <c r="B3999" s="301" t="s">
        <v>4136</v>
      </c>
      <c r="C3999" s="316" t="s">
        <v>10033</v>
      </c>
      <c r="D3999" s="465" t="s">
        <v>436</v>
      </c>
      <c r="E3999" s="465" t="s">
        <v>6091</v>
      </c>
      <c r="F3999" s="469" t="str">
        <f t="shared" si="124"/>
        <v>other</v>
      </c>
      <c r="G3999" s="260">
        <v>0</v>
      </c>
      <c r="H3999" s="260">
        <v>0.18342779455</v>
      </c>
      <c r="I3999" s="260">
        <v>2.4586290299999998E-3</v>
      </c>
      <c r="J3999" s="260">
        <v>0</v>
      </c>
      <c r="K3999" s="260">
        <v>0.18588642460426899</v>
      </c>
      <c r="L3999" s="301">
        <f t="shared" si="125"/>
        <v>0.66919112857536833</v>
      </c>
      <c r="M3999" s="459">
        <f>IFERROR((Tableau1[[#This Row],[Scope 1
(kg CO2-eq)]]+Tableau1[[#This Row],[Scope 2 energy
(kg CO2-eq)]]+Tableau1[[#This Row],[Scope 2 Infrastructure
(kg CO2-eq)]])/Tableau1[[#This Row],[Total CO2-emissions
(kg CO2-eq)
for scope 3 use ]],"")</f>
        <v>0.9999999944898128</v>
      </c>
      <c r="N3999" s="436" t="s">
        <v>436</v>
      </c>
      <c r="O3999" s="259">
        <v>1</v>
      </c>
      <c r="P3999" s="259" t="s">
        <v>4260</v>
      </c>
      <c r="Q3999" s="259" t="s">
        <v>4136</v>
      </c>
    </row>
    <row r="4000" spans="1:17" ht="21.75" customHeight="1">
      <c r="A4000" s="301" t="s">
        <v>4260</v>
      </c>
      <c r="B4000" s="301" t="s">
        <v>4136</v>
      </c>
      <c r="C4000" s="316" t="s">
        <v>10034</v>
      </c>
      <c r="D4000" s="465" t="s">
        <v>436</v>
      </c>
      <c r="E4000" s="465" t="s">
        <v>6044</v>
      </c>
      <c r="F4000" s="469" t="str">
        <f t="shared" si="124"/>
        <v>other</v>
      </c>
      <c r="G4000" s="260">
        <v>0</v>
      </c>
      <c r="H4000" s="260">
        <v>8.3873819919999995E-2</v>
      </c>
      <c r="I4000" s="260">
        <v>1.7857008399999999E-2</v>
      </c>
      <c r="J4000" s="260">
        <v>0</v>
      </c>
      <c r="K4000" s="260">
        <v>0.101730828770166</v>
      </c>
      <c r="L4000" s="301">
        <f t="shared" si="125"/>
        <v>0.36623098357259759</v>
      </c>
      <c r="M4000" s="459">
        <f>IFERROR((Tableau1[[#This Row],[Scope 1
(kg CO2-eq)]]+Tableau1[[#This Row],[Scope 2 energy
(kg CO2-eq)]]+Tableau1[[#This Row],[Scope 2 Infrastructure
(kg CO2-eq)]])/Tableau1[[#This Row],[Total CO2-emissions
(kg CO2-eq)
for scope 3 use ]],"")</f>
        <v>0.99999999557493036</v>
      </c>
      <c r="N4000" s="436" t="s">
        <v>436</v>
      </c>
      <c r="O4000" s="259">
        <v>1</v>
      </c>
      <c r="P4000" s="259" t="s">
        <v>4260</v>
      </c>
      <c r="Q4000" s="259" t="s">
        <v>4136</v>
      </c>
    </row>
    <row r="4001" spans="1:17" ht="21.75" customHeight="1">
      <c r="A4001" s="301" t="s">
        <v>4260</v>
      </c>
      <c r="B4001" s="301" t="s">
        <v>4136</v>
      </c>
      <c r="C4001" s="316" t="s">
        <v>10035</v>
      </c>
      <c r="D4001" s="465" t="s">
        <v>436</v>
      </c>
      <c r="E4001" s="465" t="s">
        <v>117</v>
      </c>
      <c r="F4001" s="469" t="str">
        <f t="shared" si="124"/>
        <v>other</v>
      </c>
      <c r="G4001" s="260">
        <v>0</v>
      </c>
      <c r="H4001" s="260">
        <v>7.9108261969999996E-2</v>
      </c>
      <c r="I4001" s="260">
        <v>1.6235037380000001E-2</v>
      </c>
      <c r="J4001" s="260">
        <v>0</v>
      </c>
      <c r="K4001" s="260">
        <v>9.5343299102176801E-2</v>
      </c>
      <c r="L4001" s="301">
        <f t="shared" si="125"/>
        <v>0.34323587676783651</v>
      </c>
      <c r="M4001" s="459">
        <f>IFERROR((Tableau1[[#This Row],[Scope 1
(kg CO2-eq)]]+Tableau1[[#This Row],[Scope 2 energy
(kg CO2-eq)]]+Tableau1[[#This Row],[Scope 2 Infrastructure
(kg CO2-eq)]])/Tableau1[[#This Row],[Total CO2-emissions
(kg CO2-eq)
for scope 3 use ]],"")</f>
        <v>1.0000000025992724</v>
      </c>
      <c r="N4001" s="436" t="s">
        <v>436</v>
      </c>
      <c r="O4001" s="259">
        <v>1</v>
      </c>
      <c r="P4001" s="259" t="s">
        <v>4260</v>
      </c>
      <c r="Q4001" s="259" t="s">
        <v>4136</v>
      </c>
    </row>
    <row r="4002" spans="1:17" ht="21.75" customHeight="1">
      <c r="A4002" s="301" t="s">
        <v>4260</v>
      </c>
      <c r="B4002" s="301" t="s">
        <v>4136</v>
      </c>
      <c r="C4002" s="316" t="s">
        <v>10036</v>
      </c>
      <c r="D4002" s="465" t="s">
        <v>436</v>
      </c>
      <c r="E4002" s="465" t="s">
        <v>6017</v>
      </c>
      <c r="F4002" s="469" t="str">
        <f t="shared" si="124"/>
        <v>other</v>
      </c>
      <c r="G4002" s="260">
        <v>0</v>
      </c>
      <c r="H4002" s="260">
        <v>9.1498712639999993E-2</v>
      </c>
      <c r="I4002" s="260">
        <v>1.38950688E-2</v>
      </c>
      <c r="J4002" s="260">
        <v>0</v>
      </c>
      <c r="K4002" s="260">
        <v>0.10539378061153901</v>
      </c>
      <c r="L4002" s="301">
        <f t="shared" si="125"/>
        <v>0.37941761020154041</v>
      </c>
      <c r="M4002" s="459">
        <f>IFERROR((Tableau1[[#This Row],[Scope 1
(kg CO2-eq)]]+Tableau1[[#This Row],[Scope 2 energy
(kg CO2-eq)]]+Tableau1[[#This Row],[Scope 2 Infrastructure
(kg CO2-eq)]])/Tableau1[[#This Row],[Total CO2-emissions
(kg CO2-eq)
for scope 3 use ]],"")</f>
        <v>1.000000007860625</v>
      </c>
      <c r="N4002" s="436" t="s">
        <v>436</v>
      </c>
      <c r="O4002" s="259">
        <v>1</v>
      </c>
      <c r="P4002" s="259" t="s">
        <v>4260</v>
      </c>
      <c r="Q4002" s="259" t="s">
        <v>4136</v>
      </c>
    </row>
    <row r="4003" spans="1:17" ht="21.75" customHeight="1">
      <c r="A4003" s="301" t="s">
        <v>4260</v>
      </c>
      <c r="B4003" s="301" t="s">
        <v>4136</v>
      </c>
      <c r="C4003" s="316" t="s">
        <v>10037</v>
      </c>
      <c r="D4003" s="465" t="s">
        <v>436</v>
      </c>
      <c r="E4003" s="465" t="s">
        <v>6045</v>
      </c>
      <c r="F4003" s="469" t="str">
        <f t="shared" si="124"/>
        <v>other</v>
      </c>
      <c r="G4003" s="260">
        <v>0</v>
      </c>
      <c r="H4003" s="260">
        <v>0.10098117454</v>
      </c>
      <c r="I4003" s="260">
        <v>2.1106103080000001E-2</v>
      </c>
      <c r="J4003" s="260">
        <v>0</v>
      </c>
      <c r="K4003" s="260">
        <v>0.12208727767438</v>
      </c>
      <c r="L4003" s="301">
        <f t="shared" si="125"/>
        <v>0.439514199627768</v>
      </c>
      <c r="M4003" s="459">
        <f>IFERROR((Tableau1[[#This Row],[Scope 1
(kg CO2-eq)]]+Tableau1[[#This Row],[Scope 2 energy
(kg CO2-eq)]]+Tableau1[[#This Row],[Scope 2 Infrastructure
(kg CO2-eq)]])/Tableau1[[#This Row],[Total CO2-emissions
(kg CO2-eq)
for scope 3 use ]],"")</f>
        <v>0.99999999955458085</v>
      </c>
      <c r="N4003" s="436" t="s">
        <v>436</v>
      </c>
      <c r="O4003" s="259">
        <v>1</v>
      </c>
      <c r="P4003" s="259" t="s">
        <v>4260</v>
      </c>
      <c r="Q4003" s="259" t="s">
        <v>4136</v>
      </c>
    </row>
    <row r="4004" spans="1:17" ht="21.75" customHeight="1">
      <c r="A4004" s="301" t="s">
        <v>4260</v>
      </c>
      <c r="B4004" s="301" t="s">
        <v>4136</v>
      </c>
      <c r="C4004" s="316" t="s">
        <v>10038</v>
      </c>
      <c r="D4004" s="465" t="s">
        <v>436</v>
      </c>
      <c r="E4004" s="465" t="s">
        <v>6016</v>
      </c>
      <c r="F4004" s="469" t="str">
        <f t="shared" si="124"/>
        <v>other</v>
      </c>
      <c r="G4004" s="260">
        <v>0</v>
      </c>
      <c r="H4004" s="260">
        <v>7.3415772429999998E-2</v>
      </c>
      <c r="I4004" s="260">
        <v>1.437438926E-2</v>
      </c>
      <c r="J4004" s="260">
        <v>0</v>
      </c>
      <c r="K4004" s="260">
        <v>8.7790161392096597E-2</v>
      </c>
      <c r="L4004" s="301">
        <f t="shared" si="125"/>
        <v>0.31604458101154775</v>
      </c>
      <c r="M4004" s="459">
        <f>IFERROR((Tableau1[[#This Row],[Scope 1
(kg CO2-eq)]]+Tableau1[[#This Row],[Scope 2 energy
(kg CO2-eq)]]+Tableau1[[#This Row],[Scope 2 Infrastructure
(kg CO2-eq)]])/Tableau1[[#This Row],[Total CO2-emissions
(kg CO2-eq)
for scope 3 use ]],"")</f>
        <v>1.0000000033933574</v>
      </c>
      <c r="N4004" s="436" t="s">
        <v>436</v>
      </c>
      <c r="O4004" s="259">
        <v>1</v>
      </c>
      <c r="P4004" s="259" t="s">
        <v>4260</v>
      </c>
      <c r="Q4004" s="259" t="s">
        <v>4136</v>
      </c>
    </row>
    <row r="4005" spans="1:17" ht="21.75" customHeight="1">
      <c r="A4005" s="301" t="s">
        <v>4260</v>
      </c>
      <c r="B4005" s="301" t="s">
        <v>4136</v>
      </c>
      <c r="C4005" s="316" t="s">
        <v>10039</v>
      </c>
      <c r="D4005" s="465" t="s">
        <v>436</v>
      </c>
      <c r="E4005" s="465" t="s">
        <v>6091</v>
      </c>
      <c r="F4005" s="469" t="str">
        <f t="shared" si="124"/>
        <v>other</v>
      </c>
      <c r="G4005" s="260">
        <v>0</v>
      </c>
      <c r="H4005" s="260">
        <v>9.7286396916755793E-2</v>
      </c>
      <c r="I4005" s="260">
        <v>0</v>
      </c>
      <c r="J4005" s="260">
        <v>0</v>
      </c>
      <c r="K4005" s="260">
        <v>9.7286396865264704E-2</v>
      </c>
      <c r="L4005" s="301">
        <f t="shared" si="125"/>
        <v>0.35023102871495293</v>
      </c>
      <c r="M4005" s="459">
        <f>IFERROR((Tableau1[[#This Row],[Scope 1
(kg CO2-eq)]]+Tableau1[[#This Row],[Scope 2 energy
(kg CO2-eq)]]+Tableau1[[#This Row],[Scope 2 Infrastructure
(kg CO2-eq)]])/Tableau1[[#This Row],[Total CO2-emissions
(kg CO2-eq)
for scope 3 use ]],"")</f>
        <v>1.0000000005292733</v>
      </c>
      <c r="N4005" s="436" t="s">
        <v>436</v>
      </c>
      <c r="O4005" s="259">
        <v>1</v>
      </c>
      <c r="P4005" s="259" t="s">
        <v>4260</v>
      </c>
      <c r="Q4005" s="259" t="s">
        <v>4136</v>
      </c>
    </row>
    <row r="4006" spans="1:17" ht="21.75" customHeight="1">
      <c r="A4006" s="301" t="s">
        <v>4260</v>
      </c>
      <c r="B4006" s="301" t="s">
        <v>4136</v>
      </c>
      <c r="C4006" s="316" t="s">
        <v>10040</v>
      </c>
      <c r="D4006" s="465" t="s">
        <v>436</v>
      </c>
      <c r="E4006" s="465" t="s">
        <v>6018</v>
      </c>
      <c r="F4006" s="469" t="str">
        <f t="shared" si="124"/>
        <v>other</v>
      </c>
      <c r="G4006" s="260">
        <v>0</v>
      </c>
      <c r="H4006" s="260">
        <v>7.9208691969999995E-2</v>
      </c>
      <c r="I4006" s="260">
        <v>1.6417670580000002E-2</v>
      </c>
      <c r="J4006" s="260">
        <v>0</v>
      </c>
      <c r="K4006" s="260">
        <v>9.5626362939636805E-2</v>
      </c>
      <c r="L4006" s="301">
        <f t="shared" si="125"/>
        <v>0.34425490658269253</v>
      </c>
      <c r="M4006" s="459">
        <f>IFERROR((Tableau1[[#This Row],[Scope 1
(kg CO2-eq)]]+Tableau1[[#This Row],[Scope 2 energy
(kg CO2-eq)]]+Tableau1[[#This Row],[Scope 2 Infrastructure
(kg CO2-eq)]])/Tableau1[[#This Row],[Total CO2-emissions
(kg CO2-eq)
for scope 3 use ]],"")</f>
        <v>0.99999999592542477</v>
      </c>
      <c r="N4006" s="436" t="s">
        <v>436</v>
      </c>
      <c r="O4006" s="259">
        <v>1</v>
      </c>
      <c r="P4006" s="259" t="s">
        <v>4260</v>
      </c>
      <c r="Q4006" s="259" t="s">
        <v>4136</v>
      </c>
    </row>
    <row r="4007" spans="1:17" ht="21.75" customHeight="1">
      <c r="A4007" s="301" t="s">
        <v>4260</v>
      </c>
      <c r="B4007" s="301" t="s">
        <v>4136</v>
      </c>
      <c r="C4007" s="316" t="s">
        <v>10041</v>
      </c>
      <c r="D4007" s="465" t="s">
        <v>436</v>
      </c>
      <c r="E4007" s="465" t="s">
        <v>119</v>
      </c>
      <c r="F4007" s="469" t="str">
        <f t="shared" si="124"/>
        <v>other</v>
      </c>
      <c r="G4007" s="260">
        <v>0</v>
      </c>
      <c r="H4007" s="260">
        <v>9.2451824229999993E-2</v>
      </c>
      <c r="I4007" s="260">
        <v>1.689548037E-2</v>
      </c>
      <c r="J4007" s="260">
        <v>0</v>
      </c>
      <c r="K4007" s="260">
        <v>0.109347304771595</v>
      </c>
      <c r="L4007" s="301">
        <f t="shared" si="125"/>
        <v>0.39365029717774203</v>
      </c>
      <c r="M4007" s="459">
        <f>IFERROR((Tableau1[[#This Row],[Scope 1
(kg CO2-eq)]]+Tableau1[[#This Row],[Scope 2 energy
(kg CO2-eq)]]+Tableau1[[#This Row],[Scope 2 Infrastructure
(kg CO2-eq)]])/Tableau1[[#This Row],[Total CO2-emissions
(kg CO2-eq)
for scope 3 use ]],"")</f>
        <v>0.99999999843073406</v>
      </c>
      <c r="N4007" s="436" t="s">
        <v>436</v>
      </c>
      <c r="O4007" s="259">
        <v>1</v>
      </c>
      <c r="P4007" s="259" t="s">
        <v>4260</v>
      </c>
      <c r="Q4007" s="259" t="s">
        <v>4136</v>
      </c>
    </row>
    <row r="4008" spans="1:17" ht="21.75" customHeight="1">
      <c r="A4008" s="301" t="s">
        <v>4260</v>
      </c>
      <c r="B4008" s="301" t="s">
        <v>4136</v>
      </c>
      <c r="C4008" s="316" t="s">
        <v>10042</v>
      </c>
      <c r="D4008" s="465" t="s">
        <v>436</v>
      </c>
      <c r="E4008" s="465" t="s">
        <v>6047</v>
      </c>
      <c r="F4008" s="469" t="str">
        <f t="shared" si="124"/>
        <v>other</v>
      </c>
      <c r="G4008" s="260">
        <v>0</v>
      </c>
      <c r="H4008" s="260">
        <v>8.0061373559999996E-2</v>
      </c>
      <c r="I4008" s="260">
        <v>1.37204088E-2</v>
      </c>
      <c r="J4008" s="260">
        <v>0</v>
      </c>
      <c r="K4008" s="260">
        <v>9.3781782100501407E-2</v>
      </c>
      <c r="L4008" s="301">
        <f t="shared" si="125"/>
        <v>0.33761441556180505</v>
      </c>
      <c r="M4008" s="459">
        <f>IFERROR((Tableau1[[#This Row],[Scope 1
(kg CO2-eq)]]+Tableau1[[#This Row],[Scope 2 energy
(kg CO2-eq)]]+Tableau1[[#This Row],[Scope 2 Infrastructure
(kg CO2-eq)]])/Tableau1[[#This Row],[Total CO2-emissions
(kg CO2-eq)
for scope 3 use ]],"")</f>
        <v>1.0000000027670468</v>
      </c>
      <c r="N4008" s="436" t="s">
        <v>436</v>
      </c>
      <c r="O4008" s="259">
        <v>1</v>
      </c>
      <c r="P4008" s="259" t="s">
        <v>4260</v>
      </c>
      <c r="Q4008" s="259" t="s">
        <v>4136</v>
      </c>
    </row>
    <row r="4009" spans="1:17" ht="21.75" customHeight="1">
      <c r="A4009" s="301" t="s">
        <v>4260</v>
      </c>
      <c r="B4009" s="301" t="s">
        <v>4136</v>
      </c>
      <c r="C4009" s="316" t="s">
        <v>10043</v>
      </c>
      <c r="D4009" s="465" t="s">
        <v>436</v>
      </c>
      <c r="E4009" s="465" t="s">
        <v>6029</v>
      </c>
      <c r="F4009" s="469" t="str">
        <f t="shared" si="124"/>
        <v>other</v>
      </c>
      <c r="G4009" s="260">
        <v>0</v>
      </c>
      <c r="H4009" s="260">
        <v>6.9577146069999998E-2</v>
      </c>
      <c r="I4009" s="260">
        <v>1.369252751E-2</v>
      </c>
      <c r="J4009" s="260">
        <v>0</v>
      </c>
      <c r="K4009" s="260">
        <v>8.3269673628637006E-2</v>
      </c>
      <c r="L4009" s="301">
        <f t="shared" si="125"/>
        <v>0.29977082506309322</v>
      </c>
      <c r="M4009" s="459">
        <f>IFERROR((Tableau1[[#This Row],[Scope 1
(kg CO2-eq)]]+Tableau1[[#This Row],[Scope 2 energy
(kg CO2-eq)]]+Tableau1[[#This Row],[Scope 2 Infrastructure
(kg CO2-eq)]])/Tableau1[[#This Row],[Total CO2-emissions
(kg CO2-eq)
for scope 3 use ]],"")</f>
        <v>0.99999999941590967</v>
      </c>
      <c r="N4009" s="436" t="s">
        <v>436</v>
      </c>
      <c r="O4009" s="259">
        <v>1</v>
      </c>
      <c r="P4009" s="259" t="s">
        <v>4260</v>
      </c>
      <c r="Q4009" s="259" t="s">
        <v>4136</v>
      </c>
    </row>
    <row r="4010" spans="1:17" ht="21.75" customHeight="1">
      <c r="A4010" s="301" t="s">
        <v>4260</v>
      </c>
      <c r="B4010" s="301" t="s">
        <v>4136</v>
      </c>
      <c r="C4010" s="316" t="s">
        <v>10044</v>
      </c>
      <c r="D4010" s="465" t="s">
        <v>436</v>
      </c>
      <c r="E4010" s="465" t="s">
        <v>6048</v>
      </c>
      <c r="F4010" s="469" t="str">
        <f t="shared" si="124"/>
        <v>other</v>
      </c>
      <c r="G4010" s="260">
        <v>0</v>
      </c>
      <c r="H4010" s="260">
        <v>8.1967596739999996E-2</v>
      </c>
      <c r="I4010" s="260">
        <v>1.7241273120000001E-2</v>
      </c>
      <c r="J4010" s="260">
        <v>0</v>
      </c>
      <c r="K4010" s="260">
        <v>9.9208869725082305E-2</v>
      </c>
      <c r="L4010" s="301">
        <f t="shared" si="125"/>
        <v>0.3571519310102963</v>
      </c>
      <c r="M4010" s="459">
        <f>IFERROR((Tableau1[[#This Row],[Scope 1
(kg CO2-eq)]]+Tableau1[[#This Row],[Scope 2 energy
(kg CO2-eq)]]+Tableau1[[#This Row],[Scope 2 Infrastructure
(kg CO2-eq)]])/Tableau1[[#This Row],[Total CO2-emissions
(kg CO2-eq)
for scope 3 use ]],"")</f>
        <v>1.0000000013599357</v>
      </c>
      <c r="N4010" s="436" t="s">
        <v>436</v>
      </c>
      <c r="O4010" s="259">
        <v>1</v>
      </c>
      <c r="P4010" s="259" t="s">
        <v>4260</v>
      </c>
      <c r="Q4010" s="259" t="s">
        <v>4136</v>
      </c>
    </row>
    <row r="4011" spans="1:17" ht="21.75" customHeight="1">
      <c r="A4011" s="301" t="s">
        <v>4260</v>
      </c>
      <c r="B4011" s="301" t="s">
        <v>4136</v>
      </c>
      <c r="C4011" s="316" t="s">
        <v>10045</v>
      </c>
      <c r="D4011" s="465" t="s">
        <v>436</v>
      </c>
      <c r="E4011" s="465" t="s">
        <v>6041</v>
      </c>
      <c r="F4011" s="469" t="str">
        <f t="shared" si="124"/>
        <v>other</v>
      </c>
      <c r="G4011" s="260">
        <v>0</v>
      </c>
      <c r="H4011" s="260">
        <v>9.2451824229999993E-2</v>
      </c>
      <c r="I4011" s="260">
        <v>1.568808839E-2</v>
      </c>
      <c r="J4011" s="260">
        <v>0</v>
      </c>
      <c r="K4011" s="260">
        <v>0.10813991241663699</v>
      </c>
      <c r="L4011" s="301">
        <f t="shared" si="125"/>
        <v>0.38930368469989318</v>
      </c>
      <c r="M4011" s="459">
        <f>IFERROR((Tableau1[[#This Row],[Scope 1
(kg CO2-eq)]]+Tableau1[[#This Row],[Scope 2 energy
(kg CO2-eq)]]+Tableau1[[#This Row],[Scope 2 Infrastructure
(kg CO2-eq)]])/Tableau1[[#This Row],[Total CO2-emissions
(kg CO2-eq)
for scope 3 use ]],"")</f>
        <v>1.0000000018805546</v>
      </c>
      <c r="N4011" s="436" t="s">
        <v>436</v>
      </c>
      <c r="O4011" s="259">
        <v>1</v>
      </c>
      <c r="P4011" s="259" t="s">
        <v>4260</v>
      </c>
      <c r="Q4011" s="259" t="s">
        <v>4136</v>
      </c>
    </row>
    <row r="4012" spans="1:17" ht="21.75" customHeight="1">
      <c r="A4012" s="301" t="s">
        <v>4260</v>
      </c>
      <c r="B4012" s="301" t="s">
        <v>4136</v>
      </c>
      <c r="C4012" s="316" t="s">
        <v>10046</v>
      </c>
      <c r="D4012" s="465" t="s">
        <v>436</v>
      </c>
      <c r="E4012" s="465" t="s">
        <v>6049</v>
      </c>
      <c r="F4012" s="469" t="str">
        <f t="shared" si="124"/>
        <v>other</v>
      </c>
      <c r="G4012" s="260">
        <v>0</v>
      </c>
      <c r="H4012" s="260">
        <v>8.7367424690000001E-2</v>
      </c>
      <c r="I4012" s="260">
        <v>1.9177431000000002E-2</v>
      </c>
      <c r="J4012" s="260">
        <v>0</v>
      </c>
      <c r="K4012" s="260">
        <v>0.10654485543864101</v>
      </c>
      <c r="L4012" s="301">
        <f t="shared" si="125"/>
        <v>0.38356147957910763</v>
      </c>
      <c r="M4012" s="459">
        <f>IFERROR((Tableau1[[#This Row],[Scope 1
(kg CO2-eq)]]+Tableau1[[#This Row],[Scope 2 energy
(kg CO2-eq)]]+Tableau1[[#This Row],[Scope 2 Infrastructure
(kg CO2-eq)]])/Tableau1[[#This Row],[Total CO2-emissions
(kg CO2-eq)
for scope 3 use ]],"")</f>
        <v>1.0000000023591846</v>
      </c>
      <c r="N4012" s="436" t="s">
        <v>436</v>
      </c>
      <c r="O4012" s="259">
        <v>1</v>
      </c>
      <c r="P4012" s="259" t="s">
        <v>4260</v>
      </c>
      <c r="Q4012" s="259" t="s">
        <v>4136</v>
      </c>
    </row>
    <row r="4013" spans="1:17" ht="21.75" customHeight="1">
      <c r="A4013" s="301" t="s">
        <v>4260</v>
      </c>
      <c r="B4013" s="301" t="s">
        <v>4136</v>
      </c>
      <c r="C4013" s="316" t="s">
        <v>10047</v>
      </c>
      <c r="D4013" s="465" t="s">
        <v>436</v>
      </c>
      <c r="E4013" s="465" t="s">
        <v>6015</v>
      </c>
      <c r="F4013" s="469" t="str">
        <f t="shared" si="124"/>
        <v>other</v>
      </c>
      <c r="G4013" s="260">
        <v>0</v>
      </c>
      <c r="H4013" s="260">
        <v>9.2321432640000006E-2</v>
      </c>
      <c r="I4013" s="260">
        <v>9.03579264E-3</v>
      </c>
      <c r="J4013" s="260">
        <v>0</v>
      </c>
      <c r="K4013" s="260">
        <v>0.10135722482535101</v>
      </c>
      <c r="L4013" s="301">
        <f t="shared" si="125"/>
        <v>0.36488600937126364</v>
      </c>
      <c r="M4013" s="459">
        <f>IFERROR((Tableau1[[#This Row],[Scope 1
(kg CO2-eq)]]+Tableau1[[#This Row],[Scope 2 energy
(kg CO2-eq)]]+Tableau1[[#This Row],[Scope 2 Infrastructure
(kg CO2-eq)]])/Tableau1[[#This Row],[Total CO2-emissions
(kg CO2-eq)
for scope 3 use ]],"")</f>
        <v>1.0000000044856101</v>
      </c>
      <c r="N4013" s="436" t="s">
        <v>436</v>
      </c>
      <c r="O4013" s="259">
        <v>1</v>
      </c>
      <c r="P4013" s="259" t="s">
        <v>4260</v>
      </c>
      <c r="Q4013" s="259" t="s">
        <v>4136</v>
      </c>
    </row>
    <row r="4014" spans="1:17" ht="21.75" customHeight="1">
      <c r="A4014" s="301" t="s">
        <v>5272</v>
      </c>
      <c r="B4014" s="301" t="s">
        <v>5135</v>
      </c>
      <c r="C4014" s="316" t="s">
        <v>10048</v>
      </c>
      <c r="D4014" s="465" t="s">
        <v>436</v>
      </c>
      <c r="E4014" s="465" t="s">
        <v>700</v>
      </c>
      <c r="F4014" s="469" t="str">
        <f t="shared" si="124"/>
        <v>CH</v>
      </c>
      <c r="G4014" s="260">
        <v>0</v>
      </c>
      <c r="H4014" s="260">
        <v>1.5244722285E-3</v>
      </c>
      <c r="I4014" s="260">
        <v>3.3507567080000001E-3</v>
      </c>
      <c r="J4014" s="260">
        <v>0</v>
      </c>
      <c r="K4014" s="260">
        <v>4.8752287134222697E-3</v>
      </c>
      <c r="L4014" s="301">
        <f t="shared" si="125"/>
        <v>1.7550823368320173E-2</v>
      </c>
      <c r="M4014" s="459">
        <f>IFERROR((Tableau1[[#This Row],[Scope 1
(kg CO2-eq)]]+Tableau1[[#This Row],[Scope 2 energy
(kg CO2-eq)]]+Tableau1[[#This Row],[Scope 2 Infrastructure
(kg CO2-eq)]])/Tableau1[[#This Row],[Total CO2-emissions
(kg CO2-eq)
for scope 3 use ]],"")</f>
        <v>1.0000000457573877</v>
      </c>
      <c r="N4014" s="436" t="s">
        <v>436</v>
      </c>
      <c r="O4014" s="259">
        <v>1</v>
      </c>
      <c r="P4014" s="259" t="s">
        <v>5272</v>
      </c>
      <c r="Q4014" s="259" t="s">
        <v>5135</v>
      </c>
    </row>
    <row r="4015" spans="1:17" ht="21.75" customHeight="1">
      <c r="A4015" s="301" t="s">
        <v>5272</v>
      </c>
      <c r="B4015" s="301" t="s">
        <v>5135</v>
      </c>
      <c r="C4015" s="316" t="s">
        <v>10049</v>
      </c>
      <c r="D4015" s="465" t="s">
        <v>436</v>
      </c>
      <c r="E4015" s="465" t="s">
        <v>700</v>
      </c>
      <c r="F4015" s="469" t="str">
        <f t="shared" si="124"/>
        <v>CH</v>
      </c>
      <c r="G4015" s="260">
        <v>0</v>
      </c>
      <c r="H4015" s="260">
        <v>1.0564627955000001E-3</v>
      </c>
      <c r="I4015" s="260">
        <v>3.0536920250000001E-3</v>
      </c>
      <c r="J4015" s="260">
        <v>0</v>
      </c>
      <c r="K4015" s="260">
        <v>4.11015488982505E-3</v>
      </c>
      <c r="L4015" s="301">
        <f t="shared" si="125"/>
        <v>1.479655760337018E-2</v>
      </c>
      <c r="M4015" s="459">
        <f>IFERROR((Tableau1[[#This Row],[Scope 1
(kg CO2-eq)]]+Tableau1[[#This Row],[Scope 2 energy
(kg CO2-eq)]]+Tableau1[[#This Row],[Scope 2 Infrastructure
(kg CO2-eq)]])/Tableau1[[#This Row],[Total CO2-emissions
(kg CO2-eq)
for scope 3 use ]],"")</f>
        <v>0.99999998313322691</v>
      </c>
      <c r="N4015" s="436" t="s">
        <v>436</v>
      </c>
      <c r="O4015" s="259">
        <v>1</v>
      </c>
      <c r="P4015" s="259" t="s">
        <v>5272</v>
      </c>
      <c r="Q4015" s="259" t="s">
        <v>5135</v>
      </c>
    </row>
    <row r="4016" spans="1:17" ht="21.75" customHeight="1">
      <c r="A4016" s="301" t="s">
        <v>5272</v>
      </c>
      <c r="B4016" s="301" t="s">
        <v>5135</v>
      </c>
      <c r="C4016" s="316" t="s">
        <v>10050</v>
      </c>
      <c r="D4016" s="465" t="s">
        <v>436</v>
      </c>
      <c r="E4016" s="465" t="s">
        <v>700</v>
      </c>
      <c r="F4016" s="469" t="str">
        <f t="shared" si="124"/>
        <v>CH</v>
      </c>
      <c r="G4016" s="260">
        <v>0</v>
      </c>
      <c r="H4016" s="260">
        <v>1.4767583256E-3</v>
      </c>
      <c r="I4016" s="260">
        <v>3.3566605739999999E-3</v>
      </c>
      <c r="J4016" s="260">
        <v>0</v>
      </c>
      <c r="K4016" s="260">
        <v>4.8334183011177999E-3</v>
      </c>
      <c r="L4016" s="301">
        <f t="shared" si="125"/>
        <v>1.7400305884024081E-2</v>
      </c>
      <c r="M4016" s="459">
        <f>IFERROR((Tableau1[[#This Row],[Scope 1
(kg CO2-eq)]]+Tableau1[[#This Row],[Scope 2 energy
(kg CO2-eq)]]+Tableau1[[#This Row],[Scope 2 Infrastructure
(kg CO2-eq)]])/Tableau1[[#This Row],[Total CO2-emissions
(kg CO2-eq)
for scope 3 use ]],"")</f>
        <v>1.0000001238217266</v>
      </c>
      <c r="N4016" s="436" t="s">
        <v>436</v>
      </c>
      <c r="O4016" s="259">
        <v>1</v>
      </c>
      <c r="P4016" s="259" t="s">
        <v>5272</v>
      </c>
      <c r="Q4016" s="259" t="s">
        <v>5135</v>
      </c>
    </row>
    <row r="4017" spans="1:17" ht="21.75" customHeight="1">
      <c r="A4017" s="301" t="s">
        <v>5272</v>
      </c>
      <c r="B4017" s="301" t="s">
        <v>5135</v>
      </c>
      <c r="C4017" s="316" t="s">
        <v>10051</v>
      </c>
      <c r="D4017" s="465" t="s">
        <v>436</v>
      </c>
      <c r="E4017" s="465" t="s">
        <v>700</v>
      </c>
      <c r="F4017" s="469" t="str">
        <f t="shared" si="124"/>
        <v>CH</v>
      </c>
      <c r="G4017" s="260">
        <v>0</v>
      </c>
      <c r="H4017" s="260">
        <v>1.2588847010000001E-3</v>
      </c>
      <c r="I4017" s="260">
        <v>4.7368768785000003E-3</v>
      </c>
      <c r="J4017" s="260">
        <v>0</v>
      </c>
      <c r="K4017" s="260">
        <v>5.9957621088848499E-3</v>
      </c>
      <c r="L4017" s="301">
        <f t="shared" si="125"/>
        <v>2.1584743591985461E-2</v>
      </c>
      <c r="M4017" s="459">
        <f>IFERROR((Tableau1[[#This Row],[Scope 1
(kg CO2-eq)]]+Tableau1[[#This Row],[Scope 2 energy
(kg CO2-eq)]]+Tableau1[[#This Row],[Scope 2 Infrastructure
(kg CO2-eq)]])/Tableau1[[#This Row],[Total CO2-emissions
(kg CO2-eq)
for scope 3 use ]],"")</f>
        <v>0.999999911706829</v>
      </c>
      <c r="N4017" s="436" t="s">
        <v>436</v>
      </c>
      <c r="O4017" s="259">
        <v>1</v>
      </c>
      <c r="P4017" s="259" t="s">
        <v>5272</v>
      </c>
      <c r="Q4017" s="259" t="s">
        <v>5135</v>
      </c>
    </row>
    <row r="4018" spans="1:17" ht="21.75" customHeight="1">
      <c r="A4018" s="301" t="s">
        <v>5272</v>
      </c>
      <c r="B4018" s="301" t="s">
        <v>5135</v>
      </c>
      <c r="C4018" s="316" t="s">
        <v>10052</v>
      </c>
      <c r="D4018" s="465" t="s">
        <v>436</v>
      </c>
      <c r="E4018" s="465" t="s">
        <v>700</v>
      </c>
      <c r="F4018" s="469" t="str">
        <f t="shared" si="124"/>
        <v>CH</v>
      </c>
      <c r="G4018" s="260">
        <v>0</v>
      </c>
      <c r="H4018" s="260">
        <v>1.5247863540000001E-3</v>
      </c>
      <c r="I4018" s="260">
        <v>3.547142794E-3</v>
      </c>
      <c r="J4018" s="260">
        <v>0</v>
      </c>
      <c r="K4018" s="260">
        <v>5.0719294169651596E-3</v>
      </c>
      <c r="L4018" s="301">
        <f t="shared" si="125"/>
        <v>1.8258945901074575E-2</v>
      </c>
      <c r="M4018" s="459">
        <f>IFERROR((Tableau1[[#This Row],[Scope 1
(kg CO2-eq)]]+Tableau1[[#This Row],[Scope 2 energy
(kg CO2-eq)]]+Tableau1[[#This Row],[Scope 2 Infrastructure
(kg CO2-eq)]])/Tableau1[[#This Row],[Total CO2-emissions
(kg CO2-eq)
for scope 3 use ]],"")</f>
        <v>0.99999994696985361</v>
      </c>
      <c r="N4018" s="436" t="s">
        <v>436</v>
      </c>
      <c r="O4018" s="259">
        <v>1</v>
      </c>
      <c r="P4018" s="259" t="s">
        <v>5272</v>
      </c>
      <c r="Q4018" s="259" t="s">
        <v>5135</v>
      </c>
    </row>
    <row r="4019" spans="1:17" ht="21.75" customHeight="1">
      <c r="A4019" s="301" t="s">
        <v>5272</v>
      </c>
      <c r="B4019" s="301" t="s">
        <v>5135</v>
      </c>
      <c r="C4019" s="316" t="s">
        <v>10053</v>
      </c>
      <c r="D4019" s="465" t="s">
        <v>436</v>
      </c>
      <c r="E4019" s="465" t="s">
        <v>700</v>
      </c>
      <c r="F4019" s="469" t="str">
        <f t="shared" si="124"/>
        <v>CH</v>
      </c>
      <c r="G4019" s="260">
        <v>0</v>
      </c>
      <c r="H4019" s="260">
        <v>1.0443923159999999E-3</v>
      </c>
      <c r="I4019" s="260">
        <v>3.2524150470000001E-3</v>
      </c>
      <c r="J4019" s="260">
        <v>0</v>
      </c>
      <c r="K4019" s="260">
        <v>4.2968077093840399E-3</v>
      </c>
      <c r="L4019" s="301">
        <f t="shared" si="125"/>
        <v>1.5468507753782544E-2</v>
      </c>
      <c r="M4019" s="459">
        <f>IFERROR((Tableau1[[#This Row],[Scope 1
(kg CO2-eq)]]+Tableau1[[#This Row],[Scope 2 energy
(kg CO2-eq)]]+Tableau1[[#This Row],[Scope 2 Infrastructure
(kg CO2-eq)]])/Tableau1[[#This Row],[Total CO2-emissions
(kg CO2-eq)
for scope 3 use ]],"")</f>
        <v>0.99999991938572452</v>
      </c>
      <c r="N4019" s="436" t="s">
        <v>436</v>
      </c>
      <c r="O4019" s="259">
        <v>1</v>
      </c>
      <c r="P4019" s="259" t="s">
        <v>5272</v>
      </c>
      <c r="Q4019" s="259" t="s">
        <v>5135</v>
      </c>
    </row>
    <row r="4020" spans="1:17" ht="21.75" customHeight="1">
      <c r="A4020" s="301" t="s">
        <v>5272</v>
      </c>
      <c r="B4020" s="301" t="s">
        <v>5135</v>
      </c>
      <c r="C4020" s="316" t="s">
        <v>10054</v>
      </c>
      <c r="D4020" s="465" t="s">
        <v>436</v>
      </c>
      <c r="E4020" s="465" t="s">
        <v>700</v>
      </c>
      <c r="F4020" s="469" t="str">
        <f t="shared" si="124"/>
        <v>CH</v>
      </c>
      <c r="G4020" s="260">
        <v>0</v>
      </c>
      <c r="H4020" s="260">
        <v>1.4767583256E-3</v>
      </c>
      <c r="I4020" s="260">
        <v>3.4208389944000001E-3</v>
      </c>
      <c r="J4020" s="260">
        <v>0</v>
      </c>
      <c r="K4020" s="260">
        <v>4.8975977984893702E-3</v>
      </c>
      <c r="L4020" s="301">
        <f t="shared" si="125"/>
        <v>1.7631352074561735E-2</v>
      </c>
      <c r="M4020" s="459">
        <f>IFERROR((Tableau1[[#This Row],[Scope 1
(kg CO2-eq)]]+Tableau1[[#This Row],[Scope 2 energy
(kg CO2-eq)]]+Tableau1[[#This Row],[Scope 2 Infrastructure
(kg CO2-eq)]])/Tableau1[[#This Row],[Total CO2-emissions
(kg CO2-eq)
for scope 3 use ]],"")</f>
        <v>0.99999990230121183</v>
      </c>
      <c r="N4020" s="436" t="s">
        <v>436</v>
      </c>
      <c r="O4020" s="259">
        <v>1</v>
      </c>
      <c r="P4020" s="259" t="s">
        <v>5272</v>
      </c>
      <c r="Q4020" s="259" t="s">
        <v>5135</v>
      </c>
    </row>
    <row r="4021" spans="1:17" ht="21.75" customHeight="1">
      <c r="A4021" s="301" t="s">
        <v>5272</v>
      </c>
      <c r="B4021" s="301" t="s">
        <v>5135</v>
      </c>
      <c r="C4021" s="316" t="s">
        <v>10055</v>
      </c>
      <c r="D4021" s="465" t="s">
        <v>436</v>
      </c>
      <c r="E4021" s="465" t="s">
        <v>700</v>
      </c>
      <c r="F4021" s="469" t="str">
        <f t="shared" si="124"/>
        <v>CH</v>
      </c>
      <c r="G4021" s="260">
        <v>0</v>
      </c>
      <c r="H4021" s="260">
        <v>1.2588847010000001E-3</v>
      </c>
      <c r="I4021" s="260">
        <v>4.9355999004999998E-3</v>
      </c>
      <c r="J4021" s="260">
        <v>0</v>
      </c>
      <c r="K4021" s="260">
        <v>6.1944848433458802E-3</v>
      </c>
      <c r="L4021" s="301">
        <f t="shared" si="125"/>
        <v>2.2300145436045169E-2</v>
      </c>
      <c r="M4021" s="459">
        <f>IFERROR((Tableau1[[#This Row],[Scope 1
(kg CO2-eq)]]+Tableau1[[#This Row],[Scope 2 energy
(kg CO2-eq)]]+Tableau1[[#This Row],[Scope 2 Infrastructure
(kg CO2-eq)]])/Tableau1[[#This Row],[Total CO2-emissions
(kg CO2-eq)
for scope 3 use ]],"")</f>
        <v>0.99999996095787036</v>
      </c>
      <c r="N4021" s="436" t="s">
        <v>436</v>
      </c>
      <c r="O4021" s="259">
        <v>1</v>
      </c>
      <c r="P4021" s="259" t="s">
        <v>5272</v>
      </c>
      <c r="Q4021" s="259" t="s">
        <v>5135</v>
      </c>
    </row>
    <row r="4022" spans="1:17" ht="21.75" customHeight="1">
      <c r="A4022" s="301" t="s">
        <v>5272</v>
      </c>
      <c r="B4022" s="301" t="s">
        <v>5135</v>
      </c>
      <c r="C4022" s="316" t="s">
        <v>10056</v>
      </c>
      <c r="D4022" s="465" t="s">
        <v>436</v>
      </c>
      <c r="E4022" s="465" t="s">
        <v>700</v>
      </c>
      <c r="F4022" s="469" t="str">
        <f t="shared" si="124"/>
        <v>CH</v>
      </c>
      <c r="G4022" s="260">
        <v>0</v>
      </c>
      <c r="H4022" s="260">
        <v>4.7977300000000001E-3</v>
      </c>
      <c r="I4022" s="260">
        <v>4.8419374999999999E-3</v>
      </c>
      <c r="J4022" s="260">
        <v>0</v>
      </c>
      <c r="K4022" s="260">
        <v>9.6396683899761994E-3</v>
      </c>
      <c r="L4022" s="301">
        <f t="shared" si="125"/>
        <v>3.4702806203914319E-2</v>
      </c>
      <c r="M4022" s="459">
        <f>IFERROR((Tableau1[[#This Row],[Scope 1
(kg CO2-eq)]]+Tableau1[[#This Row],[Scope 2 energy
(kg CO2-eq)]]+Tableau1[[#This Row],[Scope 2 Infrastructure
(kg CO2-eq)]])/Tableau1[[#This Row],[Total CO2-emissions
(kg CO2-eq)
for scope 3 use ]],"")</f>
        <v>0.99999990767564162</v>
      </c>
      <c r="N4022" s="436" t="s">
        <v>436</v>
      </c>
      <c r="O4022" s="259">
        <v>1</v>
      </c>
      <c r="P4022" s="259" t="s">
        <v>5272</v>
      </c>
      <c r="Q4022" s="259" t="s">
        <v>5135</v>
      </c>
    </row>
    <row r="4023" spans="1:17" ht="21.75" customHeight="1">
      <c r="A4023" s="301" t="s">
        <v>5272</v>
      </c>
      <c r="B4023" s="301" t="s">
        <v>5135</v>
      </c>
      <c r="C4023" s="316" t="s">
        <v>10057</v>
      </c>
      <c r="D4023" s="465" t="s">
        <v>436</v>
      </c>
      <c r="E4023" s="465" t="s">
        <v>700</v>
      </c>
      <c r="F4023" s="469" t="str">
        <f t="shared" si="124"/>
        <v>CH</v>
      </c>
      <c r="G4023" s="260">
        <v>0</v>
      </c>
      <c r="H4023" s="260">
        <v>4.6551741178000004E-3</v>
      </c>
      <c r="I4023" s="260">
        <v>5.4213150246000003E-3</v>
      </c>
      <c r="J4023" s="260">
        <v>0</v>
      </c>
      <c r="K4023" s="260">
        <v>1.00764901332489E-2</v>
      </c>
      <c r="L4023" s="301">
        <f t="shared" si="125"/>
        <v>3.6275364479696044E-2</v>
      </c>
      <c r="M4023" s="459">
        <f>IFERROR((Tableau1[[#This Row],[Scope 1
(kg CO2-eq)]]+Tableau1[[#This Row],[Scope 2 energy
(kg CO2-eq)]]+Tableau1[[#This Row],[Scope 2 Infrastructure
(kg CO2-eq)]])/Tableau1[[#This Row],[Total CO2-emissions
(kg CO2-eq)
for scope 3 use ]],"")</f>
        <v>0.9999999016672585</v>
      </c>
      <c r="N4023" s="436" t="s">
        <v>436</v>
      </c>
      <c r="O4023" s="259">
        <v>1</v>
      </c>
      <c r="P4023" s="259" t="s">
        <v>5272</v>
      </c>
      <c r="Q4023" s="259" t="s">
        <v>5135</v>
      </c>
    </row>
    <row r="4024" spans="1:17" ht="21.75" customHeight="1">
      <c r="A4024" s="301" t="s">
        <v>5272</v>
      </c>
      <c r="B4024" s="301" t="s">
        <v>5135</v>
      </c>
      <c r="C4024" s="316" t="s">
        <v>10058</v>
      </c>
      <c r="D4024" s="465" t="s">
        <v>436</v>
      </c>
      <c r="E4024" s="465" t="s">
        <v>700</v>
      </c>
      <c r="F4024" s="469" t="str">
        <f t="shared" si="124"/>
        <v>CH</v>
      </c>
      <c r="G4024" s="260">
        <v>0</v>
      </c>
      <c r="H4024" s="260">
        <v>5.1163182603000002E-3</v>
      </c>
      <c r="I4024" s="260">
        <v>5.6636774531999999E-3</v>
      </c>
      <c r="J4024" s="260">
        <v>0</v>
      </c>
      <c r="K4024" s="260">
        <v>1.07799967024108E-2</v>
      </c>
      <c r="L4024" s="301">
        <f t="shared" si="125"/>
        <v>3.8807988128678882E-2</v>
      </c>
      <c r="M4024" s="459">
        <f>IFERROR((Tableau1[[#This Row],[Scope 1
(kg CO2-eq)]]+Tableau1[[#This Row],[Scope 2 energy
(kg CO2-eq)]]+Tableau1[[#This Row],[Scope 2 Infrastructure
(kg CO2-eq)]])/Tableau1[[#This Row],[Total CO2-emissions
(kg CO2-eq)
for scope 3 use ]],"")</f>
        <v>0.9999999082642762</v>
      </c>
      <c r="N4024" s="436" t="s">
        <v>436</v>
      </c>
      <c r="O4024" s="259">
        <v>1</v>
      </c>
      <c r="P4024" s="259" t="s">
        <v>5272</v>
      </c>
      <c r="Q4024" s="259" t="s">
        <v>5135</v>
      </c>
    </row>
    <row r="4025" spans="1:17" ht="21.75" customHeight="1">
      <c r="A4025" s="301" t="s">
        <v>4133</v>
      </c>
      <c r="B4025" s="301" t="s">
        <v>5135</v>
      </c>
      <c r="C4025" s="316" t="s">
        <v>10059</v>
      </c>
      <c r="D4025" s="465" t="s">
        <v>436</v>
      </c>
      <c r="E4025" s="465" t="s">
        <v>700</v>
      </c>
      <c r="F4025" s="469" t="str">
        <f t="shared" si="124"/>
        <v>CH</v>
      </c>
      <c r="G4025" s="260">
        <v>0</v>
      </c>
      <c r="H4025" s="260">
        <v>8.1355472193599995E-2</v>
      </c>
      <c r="I4025" s="260">
        <v>2.9134137297600001E-2</v>
      </c>
      <c r="J4025" s="260">
        <v>0</v>
      </c>
      <c r="K4025" s="260">
        <v>0.110489609281579</v>
      </c>
      <c r="L4025" s="301">
        <f t="shared" si="125"/>
        <v>0.39776259341368442</v>
      </c>
      <c r="M4025" s="459">
        <f>IFERROR((Tableau1[[#This Row],[Scope 1
(kg CO2-eq)]]+Tableau1[[#This Row],[Scope 2 energy
(kg CO2-eq)]]+Tableau1[[#This Row],[Scope 2 Infrastructure
(kg CO2-eq)]])/Tableau1[[#This Row],[Total CO2-emissions
(kg CO2-eq)
for scope 3 use ]],"")</f>
        <v>1.0000000018972011</v>
      </c>
      <c r="N4025" s="436" t="s">
        <v>436</v>
      </c>
      <c r="O4025" s="259">
        <v>1</v>
      </c>
      <c r="P4025" s="259" t="s">
        <v>4133</v>
      </c>
      <c r="Q4025" s="259" t="s">
        <v>5135</v>
      </c>
    </row>
    <row r="4026" spans="1:17" ht="21.75" customHeight="1">
      <c r="A4026" s="301" t="s">
        <v>4133</v>
      </c>
      <c r="B4026" s="301" t="s">
        <v>5135</v>
      </c>
      <c r="C4026" s="316" t="s">
        <v>10060</v>
      </c>
      <c r="D4026" s="465" t="s">
        <v>436</v>
      </c>
      <c r="E4026" s="465" t="s">
        <v>6091</v>
      </c>
      <c r="F4026" s="469" t="str">
        <f t="shared" si="124"/>
        <v>other</v>
      </c>
      <c r="G4026" s="260">
        <v>0</v>
      </c>
      <c r="H4026" s="260">
        <v>8.1705216945599998E-2</v>
      </c>
      <c r="I4026" s="260">
        <v>2.2979584152E-2</v>
      </c>
      <c r="J4026" s="260">
        <v>0</v>
      </c>
      <c r="K4026" s="260">
        <v>0.10468480144612601</v>
      </c>
      <c r="L4026" s="301">
        <f t="shared" si="125"/>
        <v>0.37686528520605361</v>
      </c>
      <c r="M4026" s="459">
        <f>IFERROR((Tableau1[[#This Row],[Scope 1
(kg CO2-eq)]]+Tableau1[[#This Row],[Scope 2 energy
(kg CO2-eq)]]+Tableau1[[#This Row],[Scope 2 Infrastructure
(kg CO2-eq)]])/Tableau1[[#This Row],[Total CO2-emissions
(kg CO2-eq)
for scope 3 use ]],"")</f>
        <v>0.9999999966707106</v>
      </c>
      <c r="N4026" s="436" t="s">
        <v>436</v>
      </c>
      <c r="O4026" s="259">
        <v>1</v>
      </c>
      <c r="P4026" s="259" t="s">
        <v>4133</v>
      </c>
      <c r="Q4026" s="259" t="s">
        <v>5135</v>
      </c>
    </row>
    <row r="4027" spans="1:17" ht="21.75" customHeight="1">
      <c r="A4027" s="301" t="s">
        <v>4140</v>
      </c>
      <c r="B4027" s="301" t="s">
        <v>5135</v>
      </c>
      <c r="C4027" s="316" t="s">
        <v>10061</v>
      </c>
      <c r="D4027" s="465" t="s">
        <v>436</v>
      </c>
      <c r="E4027" s="465" t="s">
        <v>700</v>
      </c>
      <c r="F4027" s="469" t="str">
        <f t="shared" si="124"/>
        <v>CH</v>
      </c>
      <c r="G4027" s="260">
        <v>0</v>
      </c>
      <c r="H4027" s="260">
        <v>1.3271531779999999E-3</v>
      </c>
      <c r="I4027" s="260">
        <v>2.1777356185E-3</v>
      </c>
      <c r="J4027" s="260">
        <v>0</v>
      </c>
      <c r="K4027" s="260">
        <v>3.5048882164113999E-3</v>
      </c>
      <c r="L4027" s="301">
        <f t="shared" si="125"/>
        <v>1.261759757908104E-2</v>
      </c>
      <c r="M4027" s="459">
        <f>IFERROR((Tableau1[[#This Row],[Scope 1
(kg CO2-eq)]]+Tableau1[[#This Row],[Scope 2 energy
(kg CO2-eq)]]+Tableau1[[#This Row],[Scope 2 Infrastructure
(kg CO2-eq)]])/Tableau1[[#This Row],[Total CO2-emissions
(kg CO2-eq)
for scope 3 use ]],"")</f>
        <v>1.0000001655084454</v>
      </c>
      <c r="N4027" s="436" t="s">
        <v>436</v>
      </c>
      <c r="O4027" s="259">
        <v>1</v>
      </c>
      <c r="P4027" s="259" t="s">
        <v>4140</v>
      </c>
      <c r="Q4027" s="259" t="s">
        <v>5135</v>
      </c>
    </row>
    <row r="4028" spans="1:17" ht="21.75" customHeight="1">
      <c r="A4028" s="301" t="s">
        <v>4140</v>
      </c>
      <c r="B4028" s="301" t="s">
        <v>5135</v>
      </c>
      <c r="C4028" s="316" t="s">
        <v>10062</v>
      </c>
      <c r="D4028" s="465" t="s">
        <v>436</v>
      </c>
      <c r="E4028" s="465" t="s">
        <v>700</v>
      </c>
      <c r="F4028" s="469" t="str">
        <f t="shared" si="124"/>
        <v>CH</v>
      </c>
      <c r="G4028" s="260">
        <v>0</v>
      </c>
      <c r="H4028" s="260">
        <v>1.3271531779999999E-3</v>
      </c>
      <c r="I4028" s="260">
        <v>2.0377215300000002E-3</v>
      </c>
      <c r="J4028" s="260">
        <v>0</v>
      </c>
      <c r="K4028" s="260">
        <v>3.3648748770835901E-3</v>
      </c>
      <c r="L4028" s="301">
        <f t="shared" si="125"/>
        <v>1.2113549557500925E-2</v>
      </c>
      <c r="M4028" s="459">
        <f>IFERROR((Tableau1[[#This Row],[Scope 1
(kg CO2-eq)]]+Tableau1[[#This Row],[Scope 2 energy
(kg CO2-eq)]]+Tableau1[[#This Row],[Scope 2 Infrastructure
(kg CO2-eq)]])/Tableau1[[#This Row],[Total CO2-emissions
(kg CO2-eq)
for scope 3 use ]],"")</f>
        <v>0.99999994975040796</v>
      </c>
      <c r="N4028" s="436" t="s">
        <v>436</v>
      </c>
      <c r="O4028" s="259">
        <v>1</v>
      </c>
      <c r="P4028" s="259" t="s">
        <v>4140</v>
      </c>
      <c r="Q4028" s="259" t="s">
        <v>5135</v>
      </c>
    </row>
    <row r="4029" spans="1:17" ht="21.75" customHeight="1">
      <c r="A4029" s="301" t="s">
        <v>4140</v>
      </c>
      <c r="B4029" s="301" t="s">
        <v>5135</v>
      </c>
      <c r="C4029" s="316" t="s">
        <v>10063</v>
      </c>
      <c r="D4029" s="465" t="s">
        <v>436</v>
      </c>
      <c r="E4029" s="465" t="s">
        <v>700</v>
      </c>
      <c r="F4029" s="469" t="str">
        <f t="shared" si="124"/>
        <v>CH</v>
      </c>
      <c r="G4029" s="260">
        <v>0</v>
      </c>
      <c r="H4029" s="260">
        <v>1.3271531779999999E-3</v>
      </c>
      <c r="I4029" s="260">
        <v>2.1453195139999998E-3</v>
      </c>
      <c r="J4029" s="260">
        <v>0</v>
      </c>
      <c r="K4029" s="260">
        <v>3.4724721608035999E-3</v>
      </c>
      <c r="L4029" s="301">
        <f t="shared" si="125"/>
        <v>1.250089977889296E-2</v>
      </c>
      <c r="M4029" s="459">
        <f>IFERROR((Tableau1[[#This Row],[Scope 1
(kg CO2-eq)]]+Tableau1[[#This Row],[Scope 2 energy
(kg CO2-eq)]]+Tableau1[[#This Row],[Scope 2 Infrastructure
(kg CO2-eq)]])/Tableau1[[#This Row],[Total CO2-emissions
(kg CO2-eq)
for scope 3 use ]],"")</f>
        <v>1.0000001529735518</v>
      </c>
      <c r="N4029" s="436" t="s">
        <v>436</v>
      </c>
      <c r="O4029" s="259">
        <v>1</v>
      </c>
      <c r="P4029" s="259" t="s">
        <v>4140</v>
      </c>
      <c r="Q4029" s="259" t="s">
        <v>5135</v>
      </c>
    </row>
    <row r="4030" spans="1:17" ht="21.75" customHeight="1">
      <c r="A4030" s="301" t="s">
        <v>4140</v>
      </c>
      <c r="B4030" s="301" t="s">
        <v>5135</v>
      </c>
      <c r="C4030" s="316" t="s">
        <v>10064</v>
      </c>
      <c r="D4030" s="465" t="s">
        <v>436</v>
      </c>
      <c r="E4030" s="465" t="s">
        <v>700</v>
      </c>
      <c r="F4030" s="469" t="str">
        <f t="shared" si="124"/>
        <v>CH</v>
      </c>
      <c r="G4030" s="260">
        <v>0</v>
      </c>
      <c r="H4030" s="260">
        <v>1.3271531779999999E-3</v>
      </c>
      <c r="I4030" s="260">
        <v>2.3825666214999999E-3</v>
      </c>
      <c r="J4030" s="260">
        <v>0</v>
      </c>
      <c r="K4030" s="260">
        <v>3.7097193854421099E-3</v>
      </c>
      <c r="L4030" s="301">
        <f t="shared" si="125"/>
        <v>1.3354989787591596E-2</v>
      </c>
      <c r="M4030" s="459">
        <f>IFERROR((Tableau1[[#This Row],[Scope 1
(kg CO2-eq)]]+Tableau1[[#This Row],[Scope 2 energy
(kg CO2-eq)]]+Tableau1[[#This Row],[Scope 2 Infrastructure
(kg CO2-eq)]])/Tableau1[[#This Row],[Total CO2-emissions
(kg CO2-eq)
for scope 3 use ]],"")</f>
        <v>1.0000001116143424</v>
      </c>
      <c r="N4030" s="436" t="s">
        <v>436</v>
      </c>
      <c r="O4030" s="259">
        <v>1</v>
      </c>
      <c r="P4030" s="259" t="s">
        <v>4140</v>
      </c>
      <c r="Q4030" s="259" t="s">
        <v>5135</v>
      </c>
    </row>
    <row r="4031" spans="1:17" ht="21.75" customHeight="1">
      <c r="A4031" s="301" t="s">
        <v>4133</v>
      </c>
      <c r="B4031" s="301" t="s">
        <v>5135</v>
      </c>
      <c r="C4031" s="316" t="s">
        <v>10065</v>
      </c>
      <c r="D4031" s="465" t="s">
        <v>436</v>
      </c>
      <c r="E4031" s="465" t="s">
        <v>700</v>
      </c>
      <c r="F4031" s="469" t="str">
        <f t="shared" si="124"/>
        <v>CH</v>
      </c>
      <c r="G4031" s="260">
        <v>0</v>
      </c>
      <c r="H4031" s="260">
        <v>7.4079634000000005E-2</v>
      </c>
      <c r="I4031" s="260">
        <v>2.5452124E-2</v>
      </c>
      <c r="J4031" s="260">
        <v>0</v>
      </c>
      <c r="K4031" s="260">
        <v>9.9531758222008798E-2</v>
      </c>
      <c r="L4031" s="301">
        <f t="shared" si="125"/>
        <v>0.35831432959923171</v>
      </c>
      <c r="M4031" s="459">
        <f>IFERROR((Tableau1[[#This Row],[Scope 1
(kg CO2-eq)]]+Tableau1[[#This Row],[Scope 2 energy
(kg CO2-eq)]]+Tableau1[[#This Row],[Scope 2 Infrastructure
(kg CO2-eq)]])/Tableau1[[#This Row],[Total CO2-emissions
(kg CO2-eq)
for scope 3 use ]],"")</f>
        <v>0.99999999776946769</v>
      </c>
      <c r="N4031" s="436" t="s">
        <v>436</v>
      </c>
      <c r="O4031" s="259">
        <v>1</v>
      </c>
      <c r="P4031" s="259" t="s">
        <v>4133</v>
      </c>
      <c r="Q4031" s="259" t="s">
        <v>5135</v>
      </c>
    </row>
    <row r="4032" spans="1:17" ht="21.75" customHeight="1">
      <c r="A4032" s="301" t="s">
        <v>4133</v>
      </c>
      <c r="B4032" s="301" t="s">
        <v>5135</v>
      </c>
      <c r="C4032" s="316" t="s">
        <v>10066</v>
      </c>
      <c r="D4032" s="465" t="s">
        <v>436</v>
      </c>
      <c r="E4032" s="465" t="s">
        <v>700</v>
      </c>
      <c r="F4032" s="469" t="str">
        <f t="shared" si="124"/>
        <v>CH</v>
      </c>
      <c r="G4032" s="260">
        <v>0</v>
      </c>
      <c r="H4032" s="260">
        <v>7.0808345963160005E-2</v>
      </c>
      <c r="I4032" s="260">
        <v>2.4338121979079998E-2</v>
      </c>
      <c r="J4032" s="260">
        <v>0</v>
      </c>
      <c r="K4032" s="260">
        <v>9.5146468246527893E-2</v>
      </c>
      <c r="L4032" s="301">
        <f t="shared" si="125"/>
        <v>0.3425272856875004</v>
      </c>
      <c r="M4032" s="459">
        <f>IFERROR((Tableau1[[#This Row],[Scope 1
(kg CO2-eq)]]+Tableau1[[#This Row],[Scope 2 energy
(kg CO2-eq)]]+Tableau1[[#This Row],[Scope 2 Infrastructure
(kg CO2-eq)]])/Tableau1[[#This Row],[Total CO2-emissions
(kg CO2-eq)
for scope 3 use ]],"")</f>
        <v>0.99999999680190033</v>
      </c>
      <c r="N4032" s="436" t="s">
        <v>436</v>
      </c>
      <c r="O4032" s="259">
        <v>1</v>
      </c>
      <c r="P4032" s="259" t="s">
        <v>4133</v>
      </c>
      <c r="Q4032" s="259" t="s">
        <v>5135</v>
      </c>
    </row>
    <row r="4033" spans="1:17" ht="21.75" customHeight="1">
      <c r="A4033" s="301" t="s">
        <v>4133</v>
      </c>
      <c r="B4033" s="301" t="s">
        <v>5135</v>
      </c>
      <c r="C4033" s="316" t="s">
        <v>10067</v>
      </c>
      <c r="D4033" s="465" t="s">
        <v>436</v>
      </c>
      <c r="E4033" s="465" t="s">
        <v>700</v>
      </c>
      <c r="F4033" s="469" t="str">
        <f t="shared" si="124"/>
        <v>CH</v>
      </c>
      <c r="G4033" s="260">
        <v>0</v>
      </c>
      <c r="H4033" s="260">
        <v>7.0529775184439994E-2</v>
      </c>
      <c r="I4033" s="260">
        <v>2.4245455754520001E-2</v>
      </c>
      <c r="J4033" s="260">
        <v>0</v>
      </c>
      <c r="K4033" s="260">
        <v>9.4775231241649702E-2</v>
      </c>
      <c r="L4033" s="301">
        <f t="shared" si="125"/>
        <v>0.34119083246993892</v>
      </c>
      <c r="M4033" s="459">
        <f>IFERROR((Tableau1[[#This Row],[Scope 1
(kg CO2-eq)]]+Tableau1[[#This Row],[Scope 2 energy
(kg CO2-eq)]]+Tableau1[[#This Row],[Scope 2 Infrastructure
(kg CO2-eq)]])/Tableau1[[#This Row],[Total CO2-emissions
(kg CO2-eq)
for scope 3 use ]],"")</f>
        <v>0.99999999680623619</v>
      </c>
      <c r="N4033" s="436" t="s">
        <v>436</v>
      </c>
      <c r="O4033" s="259">
        <v>1</v>
      </c>
      <c r="P4033" s="259" t="s">
        <v>4133</v>
      </c>
      <c r="Q4033" s="259" t="s">
        <v>5135</v>
      </c>
    </row>
    <row r="4034" spans="1:17" ht="21.75" customHeight="1">
      <c r="A4034" s="301" t="s">
        <v>4133</v>
      </c>
      <c r="B4034" s="301" t="s">
        <v>5135</v>
      </c>
      <c r="C4034" s="316" t="s">
        <v>10068</v>
      </c>
      <c r="D4034" s="465" t="s">
        <v>436</v>
      </c>
      <c r="E4034" s="465" t="s">
        <v>700</v>
      </c>
      <c r="F4034" s="469" t="str">
        <f t="shared" ref="F4034:F4097" si="126">IF(ISNUMBER(SEARCH("{CH}", C4034)), "CH", "other")</f>
        <v>CH</v>
      </c>
      <c r="G4034" s="260">
        <v>0</v>
      </c>
      <c r="H4034" s="260">
        <v>7.8805914649200004E-2</v>
      </c>
      <c r="I4034" s="260">
        <v>2.7061426301400002E-2</v>
      </c>
      <c r="J4034" s="260">
        <v>0</v>
      </c>
      <c r="K4034" s="260">
        <v>0.10586734123927501</v>
      </c>
      <c r="L4034" s="301">
        <f t="shared" ref="L4034:L4097" si="127">IF(N4034="MJ", K4034*3.6, IF(N4034="m", K4034*1000, ""))</f>
        <v>0.38112242846139005</v>
      </c>
      <c r="M4034" s="459">
        <f>IFERROR((Tableau1[[#This Row],[Scope 1
(kg CO2-eq)]]+Tableau1[[#This Row],[Scope 2 energy
(kg CO2-eq)]]+Tableau1[[#This Row],[Scope 2 Infrastructure
(kg CO2-eq)]])/Tableau1[[#This Row],[Total CO2-emissions
(kg CO2-eq)
for scope 3 use ]],"")</f>
        <v>0.99999999727323841</v>
      </c>
      <c r="N4034" s="436" t="s">
        <v>436</v>
      </c>
      <c r="O4034" s="259">
        <v>1</v>
      </c>
      <c r="P4034" s="259" t="s">
        <v>4133</v>
      </c>
      <c r="Q4034" s="259" t="s">
        <v>5135</v>
      </c>
    </row>
    <row r="4035" spans="1:17" ht="21.75" customHeight="1">
      <c r="A4035" s="301" t="s">
        <v>4133</v>
      </c>
      <c r="B4035" s="301" t="s">
        <v>5135</v>
      </c>
      <c r="C4035" s="316" t="s">
        <v>10069</v>
      </c>
      <c r="D4035" s="465" t="s">
        <v>436</v>
      </c>
      <c r="E4035" s="465" t="s">
        <v>700</v>
      </c>
      <c r="F4035" s="469" t="str">
        <f t="shared" si="126"/>
        <v>CH</v>
      </c>
      <c r="G4035" s="260">
        <v>0</v>
      </c>
      <c r="H4035" s="260">
        <v>7.4316915999999997E-2</v>
      </c>
      <c r="I4035" s="260">
        <v>2.6308560000000002E-2</v>
      </c>
      <c r="J4035" s="260">
        <v>0</v>
      </c>
      <c r="K4035" s="260">
        <v>0.1006254761691</v>
      </c>
      <c r="L4035" s="301">
        <f t="shared" si="127"/>
        <v>0.36225171420876001</v>
      </c>
      <c r="M4035" s="459">
        <f>IFERROR((Tableau1[[#This Row],[Scope 1
(kg CO2-eq)]]+Tableau1[[#This Row],[Scope 2 energy
(kg CO2-eq)]]+Tableau1[[#This Row],[Scope 2 Infrastructure
(kg CO2-eq)]])/Tableau1[[#This Row],[Total CO2-emissions
(kg CO2-eq)
for scope 3 use ]],"")</f>
        <v>0.99999999831951092</v>
      </c>
      <c r="N4035" s="436" t="s">
        <v>436</v>
      </c>
      <c r="O4035" s="259">
        <v>1</v>
      </c>
      <c r="P4035" s="259" t="s">
        <v>4133</v>
      </c>
      <c r="Q4035" s="259" t="s">
        <v>5135</v>
      </c>
    </row>
    <row r="4036" spans="1:17" ht="21.75" customHeight="1">
      <c r="A4036" s="301" t="s">
        <v>4133</v>
      </c>
      <c r="B4036" s="301" t="s">
        <v>5135</v>
      </c>
      <c r="C4036" s="316" t="s">
        <v>10070</v>
      </c>
      <c r="D4036" s="465" t="s">
        <v>436</v>
      </c>
      <c r="E4036" s="465" t="s">
        <v>700</v>
      </c>
      <c r="F4036" s="469" t="str">
        <f t="shared" si="126"/>
        <v>CH</v>
      </c>
      <c r="G4036" s="260">
        <v>0</v>
      </c>
      <c r="H4036" s="260">
        <v>7.1735023687840002E-2</v>
      </c>
      <c r="I4036" s="260">
        <v>2.5444382183719999E-2</v>
      </c>
      <c r="J4036" s="260">
        <v>0</v>
      </c>
      <c r="K4036" s="260">
        <v>9.7179406027799203E-2</v>
      </c>
      <c r="L4036" s="301">
        <f t="shared" si="127"/>
        <v>0.34984586170007714</v>
      </c>
      <c r="M4036" s="459">
        <f>IFERROR((Tableau1[[#This Row],[Scope 1
(kg CO2-eq)]]+Tableau1[[#This Row],[Scope 2 energy
(kg CO2-eq)]]+Tableau1[[#This Row],[Scope 2 Infrastructure
(kg CO2-eq)]])/Tableau1[[#This Row],[Total CO2-emissions
(kg CO2-eq)
for scope 3 use ]],"")</f>
        <v>0.99999999839226017</v>
      </c>
      <c r="N4036" s="436" t="s">
        <v>436</v>
      </c>
      <c r="O4036" s="259">
        <v>1</v>
      </c>
      <c r="P4036" s="259" t="s">
        <v>4133</v>
      </c>
      <c r="Q4036" s="259" t="s">
        <v>5135</v>
      </c>
    </row>
    <row r="4037" spans="1:17" ht="21.75" customHeight="1">
      <c r="A4037" s="301" t="s">
        <v>4133</v>
      </c>
      <c r="B4037" s="301" t="s">
        <v>5135</v>
      </c>
      <c r="C4037" s="316" t="s">
        <v>10071</v>
      </c>
      <c r="D4037" s="465" t="s">
        <v>436</v>
      </c>
      <c r="E4037" s="465" t="s">
        <v>700</v>
      </c>
      <c r="F4037" s="469" t="str">
        <f t="shared" si="126"/>
        <v>CH</v>
      </c>
      <c r="G4037" s="260">
        <v>0</v>
      </c>
      <c r="H4037" s="260">
        <v>7.1196825292039995E-2</v>
      </c>
      <c r="I4037" s="260">
        <v>2.525882774882E-2</v>
      </c>
      <c r="J4037" s="260">
        <v>0</v>
      </c>
      <c r="K4037" s="260">
        <v>9.6455653197755398E-2</v>
      </c>
      <c r="L4037" s="301">
        <f t="shared" si="127"/>
        <v>0.34724035151191945</v>
      </c>
      <c r="M4037" s="459">
        <f>IFERROR((Tableau1[[#This Row],[Scope 1
(kg CO2-eq)]]+Tableau1[[#This Row],[Scope 2 energy
(kg CO2-eq)]]+Tableau1[[#This Row],[Scope 2 Infrastructure
(kg CO2-eq)]])/Tableau1[[#This Row],[Total CO2-emissions
(kg CO2-eq)
for scope 3 use ]],"")</f>
        <v>0.99999999837339337</v>
      </c>
      <c r="N4037" s="436" t="s">
        <v>436</v>
      </c>
      <c r="O4037" s="259">
        <v>1</v>
      </c>
      <c r="P4037" s="259" t="s">
        <v>4133</v>
      </c>
      <c r="Q4037" s="259" t="s">
        <v>5135</v>
      </c>
    </row>
    <row r="4038" spans="1:17" ht="21.75" customHeight="1">
      <c r="A4038" s="301" t="s">
        <v>4133</v>
      </c>
      <c r="B4038" s="301" t="s">
        <v>5135</v>
      </c>
      <c r="C4038" s="316" t="s">
        <v>10072</v>
      </c>
      <c r="D4038" s="465" t="s">
        <v>436</v>
      </c>
      <c r="E4038" s="465" t="s">
        <v>700</v>
      </c>
      <c r="F4038" s="469" t="str">
        <f t="shared" si="126"/>
        <v>CH</v>
      </c>
      <c r="G4038" s="260">
        <v>0</v>
      </c>
      <c r="H4038" s="260">
        <v>7.9058335240799998E-2</v>
      </c>
      <c r="I4038" s="260">
        <v>2.7972502918199998E-2</v>
      </c>
      <c r="J4038" s="260">
        <v>0</v>
      </c>
      <c r="K4038" s="260">
        <v>0.107030838393226</v>
      </c>
      <c r="L4038" s="301">
        <f t="shared" si="127"/>
        <v>0.38531101821561359</v>
      </c>
      <c r="M4038" s="459">
        <f>IFERROR((Tableau1[[#This Row],[Scope 1
(kg CO2-eq)]]+Tableau1[[#This Row],[Scope 2 energy
(kg CO2-eq)]]+Tableau1[[#This Row],[Scope 2 Infrastructure
(kg CO2-eq)]])/Tableau1[[#This Row],[Total CO2-emissions
(kg CO2-eq)
for scope 3 use ]],"")</f>
        <v>0.99999999781160265</v>
      </c>
      <c r="N4038" s="436" t="s">
        <v>436</v>
      </c>
      <c r="O4038" s="259">
        <v>1</v>
      </c>
      <c r="P4038" s="259" t="s">
        <v>4133</v>
      </c>
      <c r="Q4038" s="259" t="s">
        <v>5135</v>
      </c>
    </row>
    <row r="4039" spans="1:17" ht="21.75" customHeight="1">
      <c r="A4039" s="301" t="s">
        <v>4133</v>
      </c>
      <c r="B4039" s="301" t="s">
        <v>5135</v>
      </c>
      <c r="C4039" s="316" t="s">
        <v>10073</v>
      </c>
      <c r="D4039" s="465" t="s">
        <v>436</v>
      </c>
      <c r="E4039" s="465" t="s">
        <v>700</v>
      </c>
      <c r="F4039" s="469" t="str">
        <f t="shared" si="126"/>
        <v>CH</v>
      </c>
      <c r="G4039" s="260">
        <v>0</v>
      </c>
      <c r="H4039" s="260">
        <v>7.7756296895999999E-2</v>
      </c>
      <c r="I4039" s="260">
        <v>2.63743452E-2</v>
      </c>
      <c r="J4039" s="260">
        <v>0</v>
      </c>
      <c r="K4039" s="260">
        <v>0.10413064198081801</v>
      </c>
      <c r="L4039" s="301">
        <f t="shared" si="127"/>
        <v>0.37487031113094482</v>
      </c>
      <c r="M4039" s="459">
        <f>IFERROR((Tableau1[[#This Row],[Scope 1
(kg CO2-eq)]]+Tableau1[[#This Row],[Scope 2 energy
(kg CO2-eq)]]+Tableau1[[#This Row],[Scope 2 Infrastructure
(kg CO2-eq)]])/Tableau1[[#This Row],[Total CO2-emissions
(kg CO2-eq)
for scope 3 use ]],"")</f>
        <v>1.0000000011061296</v>
      </c>
      <c r="N4039" s="436" t="s">
        <v>436</v>
      </c>
      <c r="O4039" s="259">
        <v>1</v>
      </c>
      <c r="P4039" s="259" t="s">
        <v>4133</v>
      </c>
      <c r="Q4039" s="259" t="s">
        <v>5135</v>
      </c>
    </row>
    <row r="4040" spans="1:17" ht="21.75" customHeight="1">
      <c r="A4040" s="301" t="s">
        <v>4133</v>
      </c>
      <c r="B4040" s="301" t="s">
        <v>5135</v>
      </c>
      <c r="C4040" s="316" t="s">
        <v>10074</v>
      </c>
      <c r="D4040" s="465" t="s">
        <v>436</v>
      </c>
      <c r="E4040" s="465" t="s">
        <v>6091</v>
      </c>
      <c r="F4040" s="469" t="str">
        <f t="shared" si="126"/>
        <v>other</v>
      </c>
      <c r="G4040" s="260">
        <v>0</v>
      </c>
      <c r="H4040" s="260">
        <v>7.8106041648000002E-2</v>
      </c>
      <c r="I4040" s="260">
        <v>2.4283903651199999E-2</v>
      </c>
      <c r="J4040" s="260">
        <v>0</v>
      </c>
      <c r="K4040" s="260">
        <v>0.102389945774637</v>
      </c>
      <c r="L4040" s="301">
        <f t="shared" si="127"/>
        <v>0.3686038047886932</v>
      </c>
      <c r="M4040" s="459">
        <f>IFERROR((Tableau1[[#This Row],[Scope 1
(kg CO2-eq)]]+Tableau1[[#This Row],[Scope 2 energy
(kg CO2-eq)]]+Tableau1[[#This Row],[Scope 2 Infrastructure
(kg CO2-eq)]])/Tableau1[[#This Row],[Total CO2-emissions
(kg CO2-eq)
for scope 3 use ]],"")</f>
        <v>0.99999999535660467</v>
      </c>
      <c r="N4040" s="436" t="s">
        <v>436</v>
      </c>
      <c r="O4040" s="259">
        <v>1</v>
      </c>
      <c r="P4040" s="259" t="s">
        <v>4133</v>
      </c>
      <c r="Q4040" s="259" t="s">
        <v>5135</v>
      </c>
    </row>
    <row r="4041" spans="1:17" ht="21.75" customHeight="1">
      <c r="A4041" s="301" t="s">
        <v>4260</v>
      </c>
      <c r="B4041" s="301" t="s">
        <v>5289</v>
      </c>
      <c r="C4041" s="316" t="s">
        <v>10075</v>
      </c>
      <c r="D4041" s="465" t="s">
        <v>436</v>
      </c>
      <c r="E4041" s="465" t="s">
        <v>6050</v>
      </c>
      <c r="F4041" s="469" t="str">
        <f t="shared" si="126"/>
        <v>other</v>
      </c>
      <c r="G4041" s="260">
        <v>0</v>
      </c>
      <c r="H4041" s="260">
        <v>9.4591377870000007E-2</v>
      </c>
      <c r="I4041" s="260">
        <v>4.3767920399999998E-3</v>
      </c>
      <c r="J4041" s="260">
        <v>0</v>
      </c>
      <c r="K4041" s="260">
        <v>9.8968170174146997E-2</v>
      </c>
      <c r="L4041" s="301">
        <f t="shared" si="127"/>
        <v>0.3562854126269292</v>
      </c>
      <c r="M4041" s="459">
        <f>IFERROR((Tableau1[[#This Row],[Scope 1
(kg CO2-eq)]]+Tableau1[[#This Row],[Scope 2 energy
(kg CO2-eq)]]+Tableau1[[#This Row],[Scope 2 Infrastructure
(kg CO2-eq)]])/Tableau1[[#This Row],[Total CO2-emissions
(kg CO2-eq)
for scope 3 use ]],"")</f>
        <v>0.99999999733099043</v>
      </c>
      <c r="N4041" s="436" t="s">
        <v>436</v>
      </c>
      <c r="O4041" s="259">
        <v>1</v>
      </c>
      <c r="P4041" s="259" t="s">
        <v>4260</v>
      </c>
      <c r="Q4041" s="259" t="s">
        <v>5289</v>
      </c>
    </row>
    <row r="4042" spans="1:17" ht="21.75" customHeight="1">
      <c r="A4042" s="301" t="s">
        <v>4260</v>
      </c>
      <c r="B4042" s="301" t="s">
        <v>5289</v>
      </c>
      <c r="C4042" s="316" t="s">
        <v>10076</v>
      </c>
      <c r="D4042" s="465" t="s">
        <v>436</v>
      </c>
      <c r="E4042" s="465" t="s">
        <v>6045</v>
      </c>
      <c r="F4042" s="469" t="str">
        <f t="shared" si="126"/>
        <v>other</v>
      </c>
      <c r="G4042" s="260">
        <v>0</v>
      </c>
      <c r="H4042" s="260">
        <v>9.6625601049999996E-2</v>
      </c>
      <c r="I4042" s="260">
        <v>4.5038188999999996E-3</v>
      </c>
      <c r="J4042" s="260">
        <v>0</v>
      </c>
      <c r="K4042" s="260">
        <v>0.101129419908718</v>
      </c>
      <c r="L4042" s="301">
        <f t="shared" si="127"/>
        <v>0.3640659116713848</v>
      </c>
      <c r="M4042" s="459">
        <f>IFERROR((Tableau1[[#This Row],[Scope 1
(kg CO2-eq)]]+Tableau1[[#This Row],[Scope 2 energy
(kg CO2-eq)]]+Tableau1[[#This Row],[Scope 2 Infrastructure
(kg CO2-eq)]])/Tableau1[[#This Row],[Total CO2-emissions
(kg CO2-eq)
for scope 3 use ]],"")</f>
        <v>1.0000000004082095</v>
      </c>
      <c r="N4042" s="436" t="s">
        <v>436</v>
      </c>
      <c r="O4042" s="259">
        <v>1</v>
      </c>
      <c r="P4042" s="259" t="s">
        <v>4260</v>
      </c>
      <c r="Q4042" s="259" t="s">
        <v>5289</v>
      </c>
    </row>
    <row r="4043" spans="1:17" ht="21.75" customHeight="1">
      <c r="A4043" s="301" t="s">
        <v>4260</v>
      </c>
      <c r="B4043" s="301" t="s">
        <v>5289</v>
      </c>
      <c r="C4043" s="316" t="s">
        <v>10077</v>
      </c>
      <c r="D4043" s="465" t="s">
        <v>436</v>
      </c>
      <c r="E4043" s="465" t="s">
        <v>6016</v>
      </c>
      <c r="F4043" s="469" t="str">
        <f t="shared" si="126"/>
        <v>other</v>
      </c>
      <c r="G4043" s="260">
        <v>0</v>
      </c>
      <c r="H4043" s="260">
        <v>7.9292896020000003E-2</v>
      </c>
      <c r="I4043" s="260">
        <v>4.4488290600000003E-3</v>
      </c>
      <c r="J4043" s="260">
        <v>0</v>
      </c>
      <c r="K4043" s="260">
        <v>8.3741725449995197E-2</v>
      </c>
      <c r="L4043" s="301">
        <f t="shared" si="127"/>
        <v>0.30147021161998272</v>
      </c>
      <c r="M4043" s="459">
        <f>IFERROR((Tableau1[[#This Row],[Scope 1
(kg CO2-eq)]]+Tableau1[[#This Row],[Scope 2 energy
(kg CO2-eq)]]+Tableau1[[#This Row],[Scope 2 Infrastructure
(kg CO2-eq)]])/Tableau1[[#This Row],[Total CO2-emissions
(kg CO2-eq)
for scope 3 use ]],"")</f>
        <v>0.99999999558171049</v>
      </c>
      <c r="N4043" s="436" t="s">
        <v>436</v>
      </c>
      <c r="O4043" s="259">
        <v>1</v>
      </c>
      <c r="P4043" s="259" t="s">
        <v>4260</v>
      </c>
      <c r="Q4043" s="259" t="s">
        <v>5289</v>
      </c>
    </row>
    <row r="4044" spans="1:17" ht="21.75" customHeight="1">
      <c r="A4044" s="301" t="s">
        <v>4260</v>
      </c>
      <c r="B4044" s="301" t="s">
        <v>5289</v>
      </c>
      <c r="C4044" s="316" t="s">
        <v>10078</v>
      </c>
      <c r="D4044" s="465" t="s">
        <v>436</v>
      </c>
      <c r="E4044" s="465" t="s">
        <v>6091</v>
      </c>
      <c r="F4044" s="469" t="str">
        <f t="shared" si="126"/>
        <v>other</v>
      </c>
      <c r="G4044" s="260">
        <v>0</v>
      </c>
      <c r="H4044" s="260">
        <v>9.8884249953887005E-2</v>
      </c>
      <c r="I4044" s="260">
        <v>0</v>
      </c>
      <c r="J4044" s="260">
        <v>0</v>
      </c>
      <c r="K4044" s="260">
        <v>9.8884249988533193E-2</v>
      </c>
      <c r="L4044" s="301">
        <f t="shared" si="127"/>
        <v>0.35598329995871952</v>
      </c>
      <c r="M4044" s="459">
        <f>IFERROR((Tableau1[[#This Row],[Scope 1
(kg CO2-eq)]]+Tableau1[[#This Row],[Scope 2 energy
(kg CO2-eq)]]+Tableau1[[#This Row],[Scope 2 Infrastructure
(kg CO2-eq)]])/Tableau1[[#This Row],[Total CO2-emissions
(kg CO2-eq)
for scope 3 use ]],"")</f>
        <v>0.99999999964962882</v>
      </c>
      <c r="N4044" s="436" t="s">
        <v>436</v>
      </c>
      <c r="O4044" s="259">
        <v>1</v>
      </c>
      <c r="P4044" s="259" t="s">
        <v>4260</v>
      </c>
      <c r="Q4044" s="259" t="s">
        <v>5289</v>
      </c>
    </row>
    <row r="4045" spans="1:17" ht="21.75" customHeight="1">
      <c r="A4045" s="301" t="s">
        <v>4260</v>
      </c>
      <c r="B4045" s="301" t="s">
        <v>5289</v>
      </c>
      <c r="C4045" s="316" t="s">
        <v>10079</v>
      </c>
      <c r="D4045" s="465" t="s">
        <v>436</v>
      </c>
      <c r="E4045" s="465" t="s">
        <v>122</v>
      </c>
      <c r="F4045" s="469" t="str">
        <f t="shared" si="126"/>
        <v>other</v>
      </c>
      <c r="G4045" s="260">
        <v>0</v>
      </c>
      <c r="H4045" s="260">
        <v>0.10577960536</v>
      </c>
      <c r="I4045" s="260">
        <v>8.8060408799999993E-3</v>
      </c>
      <c r="J4045" s="260">
        <v>0</v>
      </c>
      <c r="K4045" s="260">
        <v>0.11458564586054699</v>
      </c>
      <c r="L4045" s="301">
        <f t="shared" si="127"/>
        <v>0.4125083250979692</v>
      </c>
      <c r="M4045" s="459">
        <f>IFERROR((Tableau1[[#This Row],[Scope 1
(kg CO2-eq)]]+Tableau1[[#This Row],[Scope 2 energy
(kg CO2-eq)]]+Tableau1[[#This Row],[Scope 2 Infrastructure
(kg CO2-eq)]])/Tableau1[[#This Row],[Total CO2-emissions
(kg CO2-eq)
for scope 3 use ]],"")</f>
        <v>1.0000000033115231</v>
      </c>
      <c r="N4045" s="436" t="s">
        <v>436</v>
      </c>
      <c r="O4045" s="259">
        <v>1</v>
      </c>
      <c r="P4045" s="259" t="s">
        <v>4260</v>
      </c>
      <c r="Q4045" s="259" t="s">
        <v>5289</v>
      </c>
    </row>
    <row r="4046" spans="1:17" ht="21.75" customHeight="1">
      <c r="A4046" s="301" t="s">
        <v>4260</v>
      </c>
      <c r="B4046" s="301" t="s">
        <v>5289</v>
      </c>
      <c r="C4046" s="316" t="s">
        <v>10080</v>
      </c>
      <c r="D4046" s="465" t="s">
        <v>436</v>
      </c>
      <c r="E4046" s="465" t="s">
        <v>6052</v>
      </c>
      <c r="F4046" s="469" t="str">
        <f t="shared" si="126"/>
        <v>other</v>
      </c>
      <c r="G4046" s="260">
        <v>0</v>
      </c>
      <c r="H4046" s="260">
        <v>0.10577960536</v>
      </c>
      <c r="I4046" s="260">
        <v>5.9134202399999999E-3</v>
      </c>
      <c r="J4046" s="260">
        <v>0</v>
      </c>
      <c r="K4046" s="260">
        <v>0.11169302508892</v>
      </c>
      <c r="L4046" s="301">
        <f t="shared" si="127"/>
        <v>0.40209489032011198</v>
      </c>
      <c r="M4046" s="459">
        <f>IFERROR((Tableau1[[#This Row],[Scope 1
(kg CO2-eq)]]+Tableau1[[#This Row],[Scope 2 energy
(kg CO2-eq)]]+Tableau1[[#This Row],[Scope 2 Infrastructure
(kg CO2-eq)]])/Tableau1[[#This Row],[Total CO2-emissions
(kg CO2-eq)
for scope 3 use ]],"")</f>
        <v>1.0000000045757558</v>
      </c>
      <c r="N4046" s="436" t="s">
        <v>436</v>
      </c>
      <c r="O4046" s="259">
        <v>1</v>
      </c>
      <c r="P4046" s="259" t="s">
        <v>4260</v>
      </c>
      <c r="Q4046" s="259" t="s">
        <v>5289</v>
      </c>
    </row>
    <row r="4047" spans="1:17" ht="21.75" customHeight="1">
      <c r="A4047" s="301" t="s">
        <v>4260</v>
      </c>
      <c r="B4047" s="301" t="s">
        <v>5289</v>
      </c>
      <c r="C4047" s="316" t="s">
        <v>10081</v>
      </c>
      <c r="D4047" s="465" t="s">
        <v>436</v>
      </c>
      <c r="E4047" s="465" t="s">
        <v>6048</v>
      </c>
      <c r="F4047" s="469" t="str">
        <f t="shared" si="126"/>
        <v>other</v>
      </c>
      <c r="G4047" s="260">
        <v>0</v>
      </c>
      <c r="H4047" s="260">
        <v>9.1540043099999996E-2</v>
      </c>
      <c r="I4047" s="260">
        <v>5.2522667999999996E-3</v>
      </c>
      <c r="J4047" s="260">
        <v>0</v>
      </c>
      <c r="K4047" s="260">
        <v>9.6792309829912201E-2</v>
      </c>
      <c r="L4047" s="301">
        <f t="shared" si="127"/>
        <v>0.34845231538768395</v>
      </c>
      <c r="M4047" s="459">
        <f>IFERROR((Tableau1[[#This Row],[Scope 1
(kg CO2-eq)]]+Tableau1[[#This Row],[Scope 2 energy
(kg CO2-eq)]]+Tableau1[[#This Row],[Scope 2 Infrastructure
(kg CO2-eq)]])/Tableau1[[#This Row],[Total CO2-emissions
(kg CO2-eq)
for scope 3 use ]],"")</f>
        <v>1.000000000724105</v>
      </c>
      <c r="N4047" s="436" t="s">
        <v>436</v>
      </c>
      <c r="O4047" s="259">
        <v>1</v>
      </c>
      <c r="P4047" s="259" t="s">
        <v>4260</v>
      </c>
      <c r="Q4047" s="259" t="s">
        <v>5289</v>
      </c>
    </row>
    <row r="4048" spans="1:17" ht="21.75" customHeight="1">
      <c r="A4048" s="301" t="s">
        <v>4260</v>
      </c>
      <c r="B4048" s="301" t="s">
        <v>5289</v>
      </c>
      <c r="C4048" s="316" t="s">
        <v>10082</v>
      </c>
      <c r="D4048" s="465" t="s">
        <v>436</v>
      </c>
      <c r="E4048" s="465" t="s">
        <v>6081</v>
      </c>
      <c r="F4048" s="469" t="str">
        <f t="shared" si="126"/>
        <v>other</v>
      </c>
      <c r="G4048" s="260">
        <v>0</v>
      </c>
      <c r="H4048" s="260">
        <v>0.10475157576999999</v>
      </c>
      <c r="I4048" s="260">
        <v>5.3857680299999999E-3</v>
      </c>
      <c r="J4048" s="260">
        <v>0</v>
      </c>
      <c r="K4048" s="260">
        <v>0.110137344189217</v>
      </c>
      <c r="L4048" s="301">
        <f t="shared" si="127"/>
        <v>0.3964944390811812</v>
      </c>
      <c r="M4048" s="459">
        <f>IFERROR((Tableau1[[#This Row],[Scope 1
(kg CO2-eq)]]+Tableau1[[#This Row],[Scope 2 energy
(kg CO2-eq)]]+Tableau1[[#This Row],[Scope 2 Infrastructure
(kg CO2-eq)]])/Tableau1[[#This Row],[Total CO2-emissions
(kg CO2-eq)
for scope 3 use ]],"")</f>
        <v>0.99999999646607596</v>
      </c>
      <c r="N4048" s="436" t="s">
        <v>436</v>
      </c>
      <c r="O4048" s="259">
        <v>1</v>
      </c>
      <c r="P4048" s="259" t="s">
        <v>4260</v>
      </c>
      <c r="Q4048" s="259" t="s">
        <v>5289</v>
      </c>
    </row>
    <row r="4049" spans="1:17" ht="21.75" customHeight="1">
      <c r="A4049" s="301" t="s">
        <v>4260</v>
      </c>
      <c r="B4049" s="301" t="s">
        <v>5289</v>
      </c>
      <c r="C4049" s="316" t="s">
        <v>10083</v>
      </c>
      <c r="D4049" s="465" t="s">
        <v>436</v>
      </c>
      <c r="E4049" s="465" t="s">
        <v>6054</v>
      </c>
      <c r="F4049" s="469" t="str">
        <f t="shared" si="126"/>
        <v>other</v>
      </c>
      <c r="G4049" s="260">
        <v>0</v>
      </c>
      <c r="H4049" s="260">
        <v>0.12103627921</v>
      </c>
      <c r="I4049" s="260">
        <v>6.20717209E-3</v>
      </c>
      <c r="J4049" s="260">
        <v>0</v>
      </c>
      <c r="K4049" s="260">
        <v>0.12724345130363601</v>
      </c>
      <c r="L4049" s="301">
        <f t="shared" si="127"/>
        <v>0.45807642469308968</v>
      </c>
      <c r="M4049" s="459">
        <f>IFERROR((Tableau1[[#This Row],[Scope 1
(kg CO2-eq)]]+Tableau1[[#This Row],[Scope 2 energy
(kg CO2-eq)]]+Tableau1[[#This Row],[Scope 2 Infrastructure
(kg CO2-eq)]])/Tableau1[[#This Row],[Total CO2-emissions
(kg CO2-eq)
for scope 3 use ]],"")</f>
        <v>0.99999999997142475</v>
      </c>
      <c r="N4049" s="436" t="s">
        <v>436</v>
      </c>
      <c r="O4049" s="259">
        <v>1</v>
      </c>
      <c r="P4049" s="259" t="s">
        <v>4260</v>
      </c>
      <c r="Q4049" s="259" t="s">
        <v>5289</v>
      </c>
    </row>
    <row r="4050" spans="1:17" ht="21.75" customHeight="1">
      <c r="A4050" s="301" t="s">
        <v>4260</v>
      </c>
      <c r="B4050" s="301" t="s">
        <v>5289</v>
      </c>
      <c r="C4050" s="316" t="s">
        <v>10084</v>
      </c>
      <c r="D4050" s="465" t="s">
        <v>436</v>
      </c>
      <c r="E4050" s="465" t="s">
        <v>6049</v>
      </c>
      <c r="F4050" s="469" t="str">
        <f t="shared" si="126"/>
        <v>other</v>
      </c>
      <c r="G4050" s="260">
        <v>0</v>
      </c>
      <c r="H4050" s="260">
        <v>0.11187094490000001</v>
      </c>
      <c r="I4050" s="260">
        <v>5.5547074E-3</v>
      </c>
      <c r="J4050" s="260">
        <v>0</v>
      </c>
      <c r="K4050" s="260">
        <v>0.117425651998043</v>
      </c>
      <c r="L4050" s="301">
        <f t="shared" si="127"/>
        <v>0.42273234719295483</v>
      </c>
      <c r="M4050" s="459">
        <f>IFERROR((Tableau1[[#This Row],[Scope 1
(kg CO2-eq)]]+Tableau1[[#This Row],[Scope 2 energy
(kg CO2-eq)]]+Tableau1[[#This Row],[Scope 2 Infrastructure
(kg CO2-eq)]])/Tableau1[[#This Row],[Total CO2-emissions
(kg CO2-eq)
for scope 3 use ]],"")</f>
        <v>1.0000000025714739</v>
      </c>
      <c r="N4050" s="436" t="s">
        <v>436</v>
      </c>
      <c r="O4050" s="259">
        <v>1</v>
      </c>
      <c r="P4050" s="259" t="s">
        <v>4260</v>
      </c>
      <c r="Q4050" s="259" t="s">
        <v>5289</v>
      </c>
    </row>
    <row r="4051" spans="1:17" ht="21.75" customHeight="1">
      <c r="A4051" s="301" t="s">
        <v>5272</v>
      </c>
      <c r="B4051" s="301" t="s">
        <v>5135</v>
      </c>
      <c r="C4051" s="316" t="s">
        <v>10085</v>
      </c>
      <c r="D4051" s="465" t="s">
        <v>436</v>
      </c>
      <c r="E4051" s="465" t="s">
        <v>700</v>
      </c>
      <c r="F4051" s="469" t="str">
        <f t="shared" si="126"/>
        <v>CH</v>
      </c>
      <c r="G4051" s="260">
        <v>0</v>
      </c>
      <c r="H4051" s="260">
        <v>1.5244722285E-3</v>
      </c>
      <c r="I4051" s="260">
        <v>3.8820276365E-3</v>
      </c>
      <c r="J4051" s="260">
        <v>0</v>
      </c>
      <c r="K4051" s="260">
        <v>5.4064997198820597E-3</v>
      </c>
      <c r="L4051" s="301">
        <f t="shared" si="127"/>
        <v>1.9463398991575415E-2</v>
      </c>
      <c r="M4051" s="459">
        <f>IFERROR((Tableau1[[#This Row],[Scope 1
(kg CO2-eq)]]+Tableau1[[#This Row],[Scope 2 energy
(kg CO2-eq)]]+Tableau1[[#This Row],[Scope 2 Infrastructure
(kg CO2-eq)]])/Tableau1[[#This Row],[Total CO2-emissions
(kg CO2-eq)
for scope 3 use ]],"")</f>
        <v>1.0000000268413849</v>
      </c>
      <c r="N4051" s="436" t="s">
        <v>436</v>
      </c>
      <c r="O4051" s="259">
        <v>1</v>
      </c>
      <c r="P4051" s="259" t="s">
        <v>5272</v>
      </c>
      <c r="Q4051" s="259" t="s">
        <v>5135</v>
      </c>
    </row>
    <row r="4052" spans="1:17" ht="21.75" customHeight="1">
      <c r="A4052" s="301" t="s">
        <v>5272</v>
      </c>
      <c r="B4052" s="301" t="s">
        <v>5135</v>
      </c>
      <c r="C4052" s="316" t="s">
        <v>10086</v>
      </c>
      <c r="D4052" s="465" t="s">
        <v>436</v>
      </c>
      <c r="E4052" s="465" t="s">
        <v>700</v>
      </c>
      <c r="F4052" s="469" t="str">
        <f t="shared" si="126"/>
        <v>CH</v>
      </c>
      <c r="G4052" s="260">
        <v>0</v>
      </c>
      <c r="H4052" s="260">
        <v>1.0443923159999999E-3</v>
      </c>
      <c r="I4052" s="260">
        <v>3.9610839820000002E-3</v>
      </c>
      <c r="J4052" s="260">
        <v>0</v>
      </c>
      <c r="K4052" s="260">
        <v>5.0054760201644604E-3</v>
      </c>
      <c r="L4052" s="301">
        <f t="shared" si="127"/>
        <v>1.8019713672592058E-2</v>
      </c>
      <c r="M4052" s="459">
        <f>IFERROR((Tableau1[[#This Row],[Scope 1
(kg CO2-eq)]]+Tableau1[[#This Row],[Scope 2 energy
(kg CO2-eq)]]+Tableau1[[#This Row],[Scope 2 Infrastructure
(kg CO2-eq)]])/Tableau1[[#This Row],[Total CO2-emissions
(kg CO2-eq)
for scope 3 use ]],"")</f>
        <v>1.0000000555063171</v>
      </c>
      <c r="N4052" s="436" t="s">
        <v>436</v>
      </c>
      <c r="O4052" s="259">
        <v>1</v>
      </c>
      <c r="P4052" s="259" t="s">
        <v>5272</v>
      </c>
      <c r="Q4052" s="259" t="s">
        <v>5135</v>
      </c>
    </row>
    <row r="4053" spans="1:17" ht="21.75" customHeight="1">
      <c r="A4053" s="301" t="s">
        <v>5272</v>
      </c>
      <c r="B4053" s="301" t="s">
        <v>5135</v>
      </c>
      <c r="C4053" s="316" t="s">
        <v>10087</v>
      </c>
      <c r="D4053" s="465" t="s">
        <v>436</v>
      </c>
      <c r="E4053" s="465" t="s">
        <v>700</v>
      </c>
      <c r="F4053" s="469" t="str">
        <f t="shared" si="126"/>
        <v>CH</v>
      </c>
      <c r="G4053" s="260">
        <v>0</v>
      </c>
      <c r="H4053" s="260">
        <v>1.4767583256E-3</v>
      </c>
      <c r="I4053" s="260">
        <v>3.8310643691999999E-3</v>
      </c>
      <c r="J4053" s="260">
        <v>0</v>
      </c>
      <c r="K4053" s="260">
        <v>5.3078221097288703E-3</v>
      </c>
      <c r="L4053" s="301">
        <f t="shared" si="127"/>
        <v>1.9108159595023932E-2</v>
      </c>
      <c r="M4053" s="459">
        <f>IFERROR((Tableau1[[#This Row],[Scope 1
(kg CO2-eq)]]+Tableau1[[#This Row],[Scope 2 energy
(kg CO2-eq)]]+Tableau1[[#This Row],[Scope 2 Infrastructure
(kg CO2-eq)]])/Tableau1[[#This Row],[Total CO2-emissions
(kg CO2-eq)
for scope 3 use ]],"")</f>
        <v>1.0000001102280969</v>
      </c>
      <c r="N4053" s="436" t="s">
        <v>436</v>
      </c>
      <c r="O4053" s="259">
        <v>1</v>
      </c>
      <c r="P4053" s="259" t="s">
        <v>5272</v>
      </c>
      <c r="Q4053" s="259" t="s">
        <v>5135</v>
      </c>
    </row>
    <row r="4054" spans="1:17" ht="21.75" customHeight="1">
      <c r="A4054" s="301" t="s">
        <v>5272</v>
      </c>
      <c r="B4054" s="301" t="s">
        <v>5135</v>
      </c>
      <c r="C4054" s="316" t="s">
        <v>10088</v>
      </c>
      <c r="D4054" s="465" t="s">
        <v>436</v>
      </c>
      <c r="E4054" s="465" t="s">
        <v>700</v>
      </c>
      <c r="F4054" s="469" t="str">
        <f t="shared" si="126"/>
        <v>CH</v>
      </c>
      <c r="G4054" s="260">
        <v>0</v>
      </c>
      <c r="H4054" s="260">
        <v>1.2588847010000001E-3</v>
      </c>
      <c r="I4054" s="260">
        <v>5.5308379955000004E-3</v>
      </c>
      <c r="J4054" s="260">
        <v>0</v>
      </c>
      <c r="K4054" s="260">
        <v>6.7897221415846396E-3</v>
      </c>
      <c r="L4054" s="301">
        <f t="shared" si="127"/>
        <v>2.4442999709704705E-2</v>
      </c>
      <c r="M4054" s="459">
        <f>IFERROR((Tableau1[[#This Row],[Scope 1
(kg CO2-eq)]]+Tableau1[[#This Row],[Scope 2 energy
(kg CO2-eq)]]+Tableau1[[#This Row],[Scope 2 Infrastructure
(kg CO2-eq)]])/Tableau1[[#This Row],[Total CO2-emissions
(kg CO2-eq)
for scope 3 use ]],"")</f>
        <v>1.0000000817287291</v>
      </c>
      <c r="N4054" s="436" t="s">
        <v>436</v>
      </c>
      <c r="O4054" s="259">
        <v>1</v>
      </c>
      <c r="P4054" s="259" t="s">
        <v>5272</v>
      </c>
      <c r="Q4054" s="259" t="s">
        <v>5135</v>
      </c>
    </row>
    <row r="4055" spans="1:17" ht="21.75" customHeight="1">
      <c r="A4055" s="301" t="s">
        <v>5272</v>
      </c>
      <c r="B4055" s="301" t="s">
        <v>5135</v>
      </c>
      <c r="C4055" s="316" t="s">
        <v>10089</v>
      </c>
      <c r="D4055" s="465" t="s">
        <v>436</v>
      </c>
      <c r="E4055" s="465" t="s">
        <v>700</v>
      </c>
      <c r="F4055" s="469" t="str">
        <f t="shared" si="126"/>
        <v>CH</v>
      </c>
      <c r="G4055" s="260">
        <v>0</v>
      </c>
      <c r="H4055" s="260">
        <v>1.5247863540000001E-3</v>
      </c>
      <c r="I4055" s="260">
        <v>3.7032384610000001E-3</v>
      </c>
      <c r="J4055" s="260">
        <v>0</v>
      </c>
      <c r="K4055" s="260">
        <v>5.2280249576200999E-3</v>
      </c>
      <c r="L4055" s="301">
        <f t="shared" si="127"/>
        <v>1.8820889847432361E-2</v>
      </c>
      <c r="M4055" s="459">
        <f>IFERROR((Tableau1[[#This Row],[Scope 1
(kg CO2-eq)]]+Tableau1[[#This Row],[Scope 2 energy
(kg CO2-eq)]]+Tableau1[[#This Row],[Scope 2 Infrastructure
(kg CO2-eq)]])/Tableau1[[#This Row],[Total CO2-emissions
(kg CO2-eq)
for scope 3 use ]],"")</f>
        <v>0.99999997272008057</v>
      </c>
      <c r="N4055" s="436" t="s">
        <v>436</v>
      </c>
      <c r="O4055" s="259">
        <v>1</v>
      </c>
      <c r="P4055" s="259" t="s">
        <v>5272</v>
      </c>
      <c r="Q4055" s="259" t="s">
        <v>5135</v>
      </c>
    </row>
    <row r="4056" spans="1:17" ht="21.75" customHeight="1">
      <c r="A4056" s="301" t="s">
        <v>5272</v>
      </c>
      <c r="B4056" s="301" t="s">
        <v>5135</v>
      </c>
      <c r="C4056" s="316" t="s">
        <v>10090</v>
      </c>
      <c r="D4056" s="465" t="s">
        <v>436</v>
      </c>
      <c r="E4056" s="465" t="s">
        <v>700</v>
      </c>
      <c r="F4056" s="469" t="str">
        <f t="shared" si="126"/>
        <v>CH</v>
      </c>
      <c r="G4056" s="260">
        <v>0</v>
      </c>
      <c r="H4056" s="260">
        <v>1.0443923159999999E-3</v>
      </c>
      <c r="I4056" s="260">
        <v>3.7801660779999999E-3</v>
      </c>
      <c r="J4056" s="260">
        <v>0</v>
      </c>
      <c r="K4056" s="260">
        <v>4.8245587793932796E-3</v>
      </c>
      <c r="L4056" s="301">
        <f t="shared" si="127"/>
        <v>1.7368411605815808E-2</v>
      </c>
      <c r="M4056" s="459">
        <f>IFERROR((Tableau1[[#This Row],[Scope 1
(kg CO2-eq)]]+Tableau1[[#This Row],[Scope 2 energy
(kg CO2-eq)]]+Tableau1[[#This Row],[Scope 2 Infrastructure
(kg CO2-eq)]])/Tableau1[[#This Row],[Total CO2-emissions
(kg CO2-eq)
for scope 3 use ]],"")</f>
        <v>0.99999992011844041</v>
      </c>
      <c r="N4056" s="436" t="s">
        <v>436</v>
      </c>
      <c r="O4056" s="259">
        <v>1</v>
      </c>
      <c r="P4056" s="259" t="s">
        <v>5272</v>
      </c>
      <c r="Q4056" s="259" t="s">
        <v>5135</v>
      </c>
    </row>
    <row r="4057" spans="1:17" ht="21.75" customHeight="1">
      <c r="A4057" s="301" t="s">
        <v>5272</v>
      </c>
      <c r="B4057" s="301" t="s">
        <v>5135</v>
      </c>
      <c r="C4057" s="316" t="s">
        <v>10091</v>
      </c>
      <c r="D4057" s="465" t="s">
        <v>436</v>
      </c>
      <c r="E4057" s="465" t="s">
        <v>700</v>
      </c>
      <c r="F4057" s="469" t="str">
        <f t="shared" si="126"/>
        <v>CH</v>
      </c>
      <c r="G4057" s="260">
        <v>0</v>
      </c>
      <c r="H4057" s="260">
        <v>1.4767583256E-3</v>
      </c>
      <c r="I4057" s="260">
        <v>3.6543559788E-3</v>
      </c>
      <c r="J4057" s="260">
        <v>0</v>
      </c>
      <c r="K4057" s="260">
        <v>5.1311143622233503E-3</v>
      </c>
      <c r="L4057" s="301">
        <f t="shared" si="127"/>
        <v>1.847201170400406E-2</v>
      </c>
      <c r="M4057" s="459">
        <f>IFERROR((Tableau1[[#This Row],[Scope 1
(kg CO2-eq)]]+Tableau1[[#This Row],[Scope 2 energy
(kg CO2-eq)]]+Tableau1[[#This Row],[Scope 2 Infrastructure
(kg CO2-eq)]])/Tableau1[[#This Row],[Total CO2-emissions
(kg CO2-eq)
for scope 3 use ]],"")</f>
        <v>0.99999998873083973</v>
      </c>
      <c r="N4057" s="436" t="s">
        <v>436</v>
      </c>
      <c r="O4057" s="259">
        <v>1</v>
      </c>
      <c r="P4057" s="259" t="s">
        <v>5272</v>
      </c>
      <c r="Q4057" s="259" t="s">
        <v>5135</v>
      </c>
    </row>
    <row r="4058" spans="1:17" ht="21.75" customHeight="1">
      <c r="A4058" s="301" t="s">
        <v>5272</v>
      </c>
      <c r="B4058" s="301" t="s">
        <v>5135</v>
      </c>
      <c r="C4058" s="316" t="s">
        <v>10092</v>
      </c>
      <c r="D4058" s="465" t="s">
        <v>436</v>
      </c>
      <c r="E4058" s="465" t="s">
        <v>700</v>
      </c>
      <c r="F4058" s="469" t="str">
        <f t="shared" si="126"/>
        <v>CH</v>
      </c>
      <c r="G4058" s="260">
        <v>0</v>
      </c>
      <c r="H4058" s="260">
        <v>1.2588847010000001E-3</v>
      </c>
      <c r="I4058" s="260">
        <v>5.3499200914999996E-3</v>
      </c>
      <c r="J4058" s="260">
        <v>0</v>
      </c>
      <c r="K4058" s="260">
        <v>6.6088048996649097E-3</v>
      </c>
      <c r="L4058" s="301">
        <f t="shared" si="127"/>
        <v>2.3791697638793675E-2</v>
      </c>
      <c r="M4058" s="459">
        <f>IFERROR((Tableau1[[#This Row],[Scope 1
(kg CO2-eq)]]+Tableau1[[#This Row],[Scope 2 energy
(kg CO2-eq)]]+Tableau1[[#This Row],[Scope 2 Infrastructure
(kg CO2-eq)]])/Tableau1[[#This Row],[Total CO2-emissions
(kg CO2-eq)
for scope 3 use ]],"")</f>
        <v>0.99999998378452515</v>
      </c>
      <c r="N4058" s="436" t="s">
        <v>436</v>
      </c>
      <c r="O4058" s="259">
        <v>1</v>
      </c>
      <c r="P4058" s="259" t="s">
        <v>5272</v>
      </c>
      <c r="Q4058" s="259" t="s">
        <v>5135</v>
      </c>
    </row>
    <row r="4059" spans="1:17" ht="21.75" customHeight="1">
      <c r="A4059" s="301" t="s">
        <v>5272</v>
      </c>
      <c r="B4059" s="301" t="s">
        <v>5135</v>
      </c>
      <c r="C4059" s="316" t="s">
        <v>10093</v>
      </c>
      <c r="D4059" s="465" t="s">
        <v>436</v>
      </c>
      <c r="E4059" s="465" t="s">
        <v>700</v>
      </c>
      <c r="F4059" s="469" t="str">
        <f t="shared" si="126"/>
        <v>CH</v>
      </c>
      <c r="G4059" s="260">
        <v>0</v>
      </c>
      <c r="H4059" s="260">
        <v>4.7977300000000001E-3</v>
      </c>
      <c r="I4059" s="260">
        <v>5.6125849999999998E-3</v>
      </c>
      <c r="J4059" s="260">
        <v>0</v>
      </c>
      <c r="K4059" s="260">
        <v>1.04103153935285E-2</v>
      </c>
      <c r="L4059" s="301">
        <f t="shared" si="127"/>
        <v>3.7477135416702598E-2</v>
      </c>
      <c r="M4059" s="459">
        <f>IFERROR((Tableau1[[#This Row],[Scope 1
(kg CO2-eq)]]+Tableau1[[#This Row],[Scope 2 energy
(kg CO2-eq)]]+Tableau1[[#This Row],[Scope 2 Infrastructure
(kg CO2-eq)]])/Tableau1[[#This Row],[Total CO2-emissions
(kg CO2-eq)
for scope 3 use ]],"")</f>
        <v>0.99999996219821541</v>
      </c>
      <c r="N4059" s="436" t="s">
        <v>436</v>
      </c>
      <c r="O4059" s="259">
        <v>1</v>
      </c>
      <c r="P4059" s="259" t="s">
        <v>5272</v>
      </c>
      <c r="Q4059" s="259" t="s">
        <v>5135</v>
      </c>
    </row>
    <row r="4060" spans="1:17" ht="21.75" customHeight="1">
      <c r="A4060" s="301" t="s">
        <v>5272</v>
      </c>
      <c r="B4060" s="301" t="s">
        <v>5135</v>
      </c>
      <c r="C4060" s="316" t="s">
        <v>10094</v>
      </c>
      <c r="D4060" s="465" t="s">
        <v>436</v>
      </c>
      <c r="E4060" s="465" t="s">
        <v>700</v>
      </c>
      <c r="F4060" s="469" t="str">
        <f t="shared" si="126"/>
        <v>CH</v>
      </c>
      <c r="G4060" s="260">
        <v>0</v>
      </c>
      <c r="H4060" s="260">
        <v>4.6551741178000004E-3</v>
      </c>
      <c r="I4060" s="260">
        <v>4.7861466587999996E-3</v>
      </c>
      <c r="J4060" s="260">
        <v>0</v>
      </c>
      <c r="K4060" s="260">
        <v>9.4413212853240308E-3</v>
      </c>
      <c r="L4060" s="301">
        <f t="shared" si="127"/>
        <v>3.3988756627166515E-2</v>
      </c>
      <c r="M4060" s="459">
        <f>IFERROR((Tableau1[[#This Row],[Scope 1
(kg CO2-eq)]]+Tableau1[[#This Row],[Scope 2 energy
(kg CO2-eq)]]+Tableau1[[#This Row],[Scope 2 Infrastructure
(kg CO2-eq)]])/Tableau1[[#This Row],[Total CO2-emissions
(kg CO2-eq)
for scope 3 use ]],"")</f>
        <v>0.99999994611728416</v>
      </c>
      <c r="N4060" s="436" t="s">
        <v>436</v>
      </c>
      <c r="O4060" s="259">
        <v>1</v>
      </c>
      <c r="P4060" s="259" t="s">
        <v>5272</v>
      </c>
      <c r="Q4060" s="259" t="s">
        <v>5135</v>
      </c>
    </row>
    <row r="4061" spans="1:17" ht="21.75" customHeight="1">
      <c r="A4061" s="301" t="s">
        <v>5272</v>
      </c>
      <c r="B4061" s="301" t="s">
        <v>5135</v>
      </c>
      <c r="C4061" s="316" t="s">
        <v>10095</v>
      </c>
      <c r="D4061" s="465" t="s">
        <v>436</v>
      </c>
      <c r="E4061" s="465" t="s">
        <v>700</v>
      </c>
      <c r="F4061" s="469" t="str">
        <f t="shared" si="126"/>
        <v>CH</v>
      </c>
      <c r="G4061" s="260">
        <v>0</v>
      </c>
      <c r="H4061" s="260">
        <v>5.1163182603000002E-3</v>
      </c>
      <c r="I4061" s="260">
        <v>6.4608428897999998E-3</v>
      </c>
      <c r="J4061" s="260">
        <v>0</v>
      </c>
      <c r="K4061" s="260">
        <v>1.1577161856333E-2</v>
      </c>
      <c r="L4061" s="301">
        <f t="shared" si="127"/>
        <v>4.16777826827988E-2</v>
      </c>
      <c r="M4061" s="459">
        <f>IFERROR((Tableau1[[#This Row],[Scope 1
(kg CO2-eq)]]+Tableau1[[#This Row],[Scope 2 energy
(kg CO2-eq)]]+Tableau1[[#This Row],[Scope 2 Infrastructure
(kg CO2-eq)]])/Tableau1[[#This Row],[Total CO2-emissions
(kg CO2-eq)
for scope 3 use ]],"")</f>
        <v>0.99999993899774331</v>
      </c>
      <c r="N4061" s="436" t="s">
        <v>436</v>
      </c>
      <c r="O4061" s="259">
        <v>1</v>
      </c>
      <c r="P4061" s="259" t="s">
        <v>5272</v>
      </c>
      <c r="Q4061" s="259" t="s">
        <v>5135</v>
      </c>
    </row>
    <row r="4062" spans="1:17" ht="21.75" customHeight="1">
      <c r="A4062" s="301" t="s">
        <v>5207</v>
      </c>
      <c r="B4062" s="301" t="s">
        <v>5231</v>
      </c>
      <c r="C4062" s="316" t="s">
        <v>10096</v>
      </c>
      <c r="D4062" s="465" t="s">
        <v>436</v>
      </c>
      <c r="E4062" s="465" t="s">
        <v>700</v>
      </c>
      <c r="F4062" s="469" t="str">
        <f t="shared" si="126"/>
        <v>CH</v>
      </c>
      <c r="G4062" s="260">
        <v>1.39795556165E-2</v>
      </c>
      <c r="H4062" s="260">
        <v>4.6607792843399998E-3</v>
      </c>
      <c r="I4062" s="260">
        <v>7.3652176649999999E-5</v>
      </c>
      <c r="J4062" s="260">
        <v>2.7486256934291988E-3</v>
      </c>
      <c r="K4062" s="260">
        <v>2.1462612717764999E-2</v>
      </c>
      <c r="L4062" s="301">
        <f t="shared" si="127"/>
        <v>7.7265405783953994E-2</v>
      </c>
      <c r="M4062" s="459">
        <f>IFERROR((Tableau1[[#This Row],[Scope 1
(kg CO2-eq)]]+Tableau1[[#This Row],[Scope 2 energy
(kg CO2-eq)]]+Tableau1[[#This Row],[Scope 2 Infrastructure
(kg CO2-eq)]])/Tableau1[[#This Row],[Total CO2-emissions
(kg CO2-eq)
for scope 3 use ]],"")</f>
        <v>0.87193424787468166</v>
      </c>
      <c r="N4062" s="436" t="s">
        <v>436</v>
      </c>
      <c r="O4062" s="259">
        <v>1</v>
      </c>
      <c r="P4062" s="259" t="s">
        <v>5207</v>
      </c>
      <c r="Q4062" s="259" t="s">
        <v>5231</v>
      </c>
    </row>
    <row r="4063" spans="1:17" ht="21.75" customHeight="1">
      <c r="A4063" s="301" t="s">
        <v>4260</v>
      </c>
      <c r="B4063" s="301" t="s">
        <v>5231</v>
      </c>
      <c r="C4063" s="316" t="s">
        <v>10097</v>
      </c>
      <c r="D4063" s="465" t="s">
        <v>436</v>
      </c>
      <c r="E4063" s="465" t="s">
        <v>6091</v>
      </c>
      <c r="F4063" s="469" t="str">
        <f t="shared" si="126"/>
        <v>other</v>
      </c>
      <c r="G4063" s="260">
        <v>0</v>
      </c>
      <c r="H4063" s="260">
        <v>7.3869098379999998E-2</v>
      </c>
      <c r="I4063" s="260">
        <v>6.2392876000000005E-5</v>
      </c>
      <c r="J4063" s="260">
        <v>0</v>
      </c>
      <c r="K4063" s="260">
        <v>7.3931491522973805E-2</v>
      </c>
      <c r="L4063" s="301">
        <f t="shared" si="127"/>
        <v>0.26615336948270568</v>
      </c>
      <c r="M4063" s="459">
        <f>IFERROR((Tableau1[[#This Row],[Scope 1
(kg CO2-eq)]]+Tableau1[[#This Row],[Scope 2 energy
(kg CO2-eq)]]+Tableau1[[#This Row],[Scope 2 Infrastructure
(kg CO2-eq)]])/Tableau1[[#This Row],[Total CO2-emissions
(kg CO2-eq)
for scope 3 use ]],"")</f>
        <v>0.9999999963889028</v>
      </c>
      <c r="N4063" s="436" t="s">
        <v>436</v>
      </c>
      <c r="O4063" s="259">
        <v>1</v>
      </c>
      <c r="P4063" s="259" t="s">
        <v>4260</v>
      </c>
      <c r="Q4063" s="260" t="s">
        <v>5231</v>
      </c>
    </row>
    <row r="4064" spans="1:17" ht="21.75" customHeight="1">
      <c r="A4064" s="301" t="s">
        <v>4134</v>
      </c>
      <c r="B4064" s="301" t="s">
        <v>5135</v>
      </c>
      <c r="C4064" s="316" t="s">
        <v>10098</v>
      </c>
      <c r="D4064" s="465" t="s">
        <v>436</v>
      </c>
      <c r="E4064" s="465" t="s">
        <v>700</v>
      </c>
      <c r="F4064" s="469" t="str">
        <f t="shared" si="126"/>
        <v>CH</v>
      </c>
      <c r="G4064" s="260">
        <v>0</v>
      </c>
      <c r="H4064" s="260">
        <v>6.904305632412E-2</v>
      </c>
      <c r="I4064" s="260">
        <v>3.2688329912000002E-4</v>
      </c>
      <c r="J4064" s="260">
        <v>0</v>
      </c>
      <c r="K4064" s="260">
        <v>6.9369939337085795E-2</v>
      </c>
      <c r="L4064" s="301">
        <f t="shared" si="127"/>
        <v>0.24973178161350887</v>
      </c>
      <c r="M4064" s="459">
        <f>IFERROR((Tableau1[[#This Row],[Scope 1
(kg CO2-eq)]]+Tableau1[[#This Row],[Scope 2 energy
(kg CO2-eq)]]+Tableau1[[#This Row],[Scope 2 Infrastructure
(kg CO2-eq)]])/Tableau1[[#This Row],[Total CO2-emissions
(kg CO2-eq)
for scope 3 use ]],"")</f>
        <v>1.0000000041250463</v>
      </c>
      <c r="N4064" s="436" t="s">
        <v>436</v>
      </c>
      <c r="O4064" s="259">
        <v>1</v>
      </c>
      <c r="P4064" s="259" t="s">
        <v>4134</v>
      </c>
      <c r="Q4064" s="260" t="s">
        <v>5135</v>
      </c>
    </row>
    <row r="4065" spans="1:17" ht="21.75" customHeight="1">
      <c r="A4065" s="301" t="s">
        <v>4134</v>
      </c>
      <c r="B4065" s="301" t="s">
        <v>5135</v>
      </c>
      <c r="C4065" s="316" t="s">
        <v>10099</v>
      </c>
      <c r="D4065" s="465" t="s">
        <v>436</v>
      </c>
      <c r="E4065" s="465" t="s">
        <v>700</v>
      </c>
      <c r="F4065" s="469" t="str">
        <f t="shared" si="126"/>
        <v>CH</v>
      </c>
      <c r="G4065" s="260">
        <v>0</v>
      </c>
      <c r="H4065" s="260">
        <v>6.8711829286979997E-2</v>
      </c>
      <c r="I4065" s="260">
        <v>5.8036834596000001E-5</v>
      </c>
      <c r="J4065" s="260">
        <v>0</v>
      </c>
      <c r="K4065" s="260">
        <v>6.8769866371451993E-2</v>
      </c>
      <c r="L4065" s="301">
        <f t="shared" si="127"/>
        <v>0.24757151893722718</v>
      </c>
      <c r="M4065" s="459">
        <f>IFERROR((Tableau1[[#This Row],[Scope 1
(kg CO2-eq)]]+Tableau1[[#This Row],[Scope 2 energy
(kg CO2-eq)]]+Tableau1[[#This Row],[Scope 2 Infrastructure
(kg CO2-eq)]])/Tableau1[[#This Row],[Total CO2-emissions
(kg CO2-eq)
for scope 3 use ]],"")</f>
        <v>0.99999999636649006</v>
      </c>
      <c r="N4065" s="436" t="s">
        <v>436</v>
      </c>
      <c r="O4065" s="259">
        <v>1</v>
      </c>
      <c r="P4065" s="259" t="s">
        <v>4134</v>
      </c>
      <c r="Q4065" s="259" t="s">
        <v>5135</v>
      </c>
    </row>
    <row r="4066" spans="1:17" ht="21.75" customHeight="1">
      <c r="A4066" s="301" t="s">
        <v>4134</v>
      </c>
      <c r="B4066" s="301" t="s">
        <v>5135</v>
      </c>
      <c r="C4066" s="316" t="s">
        <v>10100</v>
      </c>
      <c r="D4066" s="465" t="s">
        <v>436</v>
      </c>
      <c r="E4066" s="465" t="s">
        <v>700</v>
      </c>
      <c r="F4066" s="469" t="str">
        <f t="shared" si="126"/>
        <v>CH</v>
      </c>
      <c r="G4066" s="260">
        <v>0</v>
      </c>
      <c r="H4066" s="260">
        <v>6.205062878512E-2</v>
      </c>
      <c r="I4066" s="260">
        <v>0</v>
      </c>
      <c r="J4066" s="260">
        <v>0</v>
      </c>
      <c r="K4066" s="260">
        <v>6.2050628857707402E-2</v>
      </c>
      <c r="L4066" s="301">
        <f t="shared" si="127"/>
        <v>0.22338226388774665</v>
      </c>
      <c r="M4066" s="459">
        <f>IFERROR((Tableau1[[#This Row],[Scope 1
(kg CO2-eq)]]+Tableau1[[#This Row],[Scope 2 energy
(kg CO2-eq)]]+Tableau1[[#This Row],[Scope 2 Infrastructure
(kg CO2-eq)]])/Tableau1[[#This Row],[Total CO2-emissions
(kg CO2-eq)
for scope 3 use ]],"")</f>
        <v>0.99999999883019075</v>
      </c>
      <c r="N4066" s="436" t="s">
        <v>436</v>
      </c>
      <c r="O4066" s="259">
        <v>1</v>
      </c>
      <c r="P4066" s="259" t="s">
        <v>4134</v>
      </c>
      <c r="Q4066" s="260" t="s">
        <v>5135</v>
      </c>
    </row>
    <row r="4067" spans="1:17" ht="21.75" customHeight="1">
      <c r="A4067" s="301" t="s">
        <v>4134</v>
      </c>
      <c r="B4067" s="301" t="s">
        <v>5135</v>
      </c>
      <c r="C4067" s="316" t="s">
        <v>10101</v>
      </c>
      <c r="D4067" s="465" t="s">
        <v>436</v>
      </c>
      <c r="E4067" s="465" t="s">
        <v>700</v>
      </c>
      <c r="F4067" s="469" t="str">
        <f t="shared" si="126"/>
        <v>CH</v>
      </c>
      <c r="G4067" s="260">
        <v>0</v>
      </c>
      <c r="H4067" s="260">
        <v>6.8876198243720002E-2</v>
      </c>
      <c r="I4067" s="260">
        <v>1.9681509212E-4</v>
      </c>
      <c r="J4067" s="260">
        <v>0</v>
      </c>
      <c r="K4067" s="260">
        <v>6.9073013277695799E-2</v>
      </c>
      <c r="L4067" s="301">
        <f t="shared" si="127"/>
        <v>0.24866284779970488</v>
      </c>
      <c r="M4067" s="459">
        <f>IFERROR((Tableau1[[#This Row],[Scope 1
(kg CO2-eq)]]+Tableau1[[#This Row],[Scope 2 energy
(kg CO2-eq)]]+Tableau1[[#This Row],[Scope 2 Infrastructure
(kg CO2-eq)]])/Tableau1[[#This Row],[Total CO2-emissions
(kg CO2-eq)
for scope 3 use ]],"")</f>
        <v>1.0000000008417789</v>
      </c>
      <c r="N4067" s="436" t="s">
        <v>436</v>
      </c>
      <c r="O4067" s="259">
        <v>1</v>
      </c>
      <c r="P4067" s="259" t="s">
        <v>4134</v>
      </c>
      <c r="Q4067" s="259" t="s">
        <v>5135</v>
      </c>
    </row>
    <row r="4068" spans="1:17" ht="21.75" customHeight="1">
      <c r="A4068" s="301" t="s">
        <v>5211</v>
      </c>
      <c r="B4068" s="301" t="s">
        <v>5135</v>
      </c>
      <c r="C4068" s="316" t="s">
        <v>10102</v>
      </c>
      <c r="D4068" s="465" t="s">
        <v>436</v>
      </c>
      <c r="E4068" s="465" t="s">
        <v>700</v>
      </c>
      <c r="F4068" s="469" t="str">
        <f t="shared" si="126"/>
        <v>CH</v>
      </c>
      <c r="G4068" s="260">
        <v>4.2560827000000002E-2</v>
      </c>
      <c r="H4068" s="260">
        <v>1.4837365229954699E-2</v>
      </c>
      <c r="I4068" s="260">
        <v>2.3782409285151999E-4</v>
      </c>
      <c r="J4068" s="260">
        <v>1.8764379163839981E-3</v>
      </c>
      <c r="K4068" s="260">
        <v>5.9512454083711502E-2</v>
      </c>
      <c r="L4068" s="301">
        <f t="shared" si="127"/>
        <v>0.21424483470136141</v>
      </c>
      <c r="M4068" s="459">
        <f>IFERROR((Tableau1[[#This Row],[Scope 1
(kg CO2-eq)]]+Tableau1[[#This Row],[Scope 2 energy
(kg CO2-eq)]]+Tableau1[[#This Row],[Scope 2 Infrastructure
(kg CO2-eq)]])/Tableau1[[#This Row],[Total CO2-emissions
(kg CO2-eq)
for scope 3 use ]],"")</f>
        <v>0.96846983056242586</v>
      </c>
      <c r="N4068" s="436" t="s">
        <v>436</v>
      </c>
      <c r="O4068" s="259">
        <v>1</v>
      </c>
      <c r="P4068" s="259" t="s">
        <v>5211</v>
      </c>
      <c r="Q4068" s="259" t="s">
        <v>5135</v>
      </c>
    </row>
    <row r="4069" spans="1:17" ht="21.75" customHeight="1">
      <c r="A4069" s="301" t="s">
        <v>4134</v>
      </c>
      <c r="B4069" s="301" t="s">
        <v>5135</v>
      </c>
      <c r="C4069" s="316" t="s">
        <v>10103</v>
      </c>
      <c r="D4069" s="465" t="s">
        <v>436</v>
      </c>
      <c r="E4069" s="465" t="s">
        <v>700</v>
      </c>
      <c r="F4069" s="469" t="str">
        <f t="shared" si="126"/>
        <v>CH</v>
      </c>
      <c r="G4069" s="260">
        <v>0</v>
      </c>
      <c r="H4069" s="260">
        <v>7.9339975518799996E-2</v>
      </c>
      <c r="I4069" s="260">
        <v>4.362900688E-5</v>
      </c>
      <c r="J4069" s="260">
        <v>0</v>
      </c>
      <c r="K4069" s="260">
        <v>7.9383604433977295E-2</v>
      </c>
      <c r="L4069" s="301">
        <f t="shared" si="127"/>
        <v>0.28578097596231827</v>
      </c>
      <c r="M4069" s="459">
        <f>IFERROR((Tableau1[[#This Row],[Scope 1
(kg CO2-eq)]]+Tableau1[[#This Row],[Scope 2 energy
(kg CO2-eq)]]+Tableau1[[#This Row],[Scope 2 Infrastructure
(kg CO2-eq)]])/Tableau1[[#This Row],[Total CO2-emissions
(kg CO2-eq)
for scope 3 use ]],"")</f>
        <v>1.0000000011551844</v>
      </c>
      <c r="N4069" s="436" t="s">
        <v>436</v>
      </c>
      <c r="O4069" s="259">
        <v>1</v>
      </c>
      <c r="P4069" s="259" t="s">
        <v>4134</v>
      </c>
      <c r="Q4069" s="259" t="s">
        <v>5135</v>
      </c>
    </row>
    <row r="4070" spans="1:17" ht="21.75" customHeight="1">
      <c r="A4070" s="301" t="s">
        <v>4140</v>
      </c>
      <c r="B4070" s="301" t="s">
        <v>5135</v>
      </c>
      <c r="C4070" s="316" t="s">
        <v>10104</v>
      </c>
      <c r="D4070" s="465" t="s">
        <v>436</v>
      </c>
      <c r="E4070" s="465" t="s">
        <v>6043</v>
      </c>
      <c r="F4070" s="469" t="str">
        <f t="shared" si="126"/>
        <v>other</v>
      </c>
      <c r="G4070" s="260">
        <v>0</v>
      </c>
      <c r="H4070" s="260">
        <v>1.094794428E-2</v>
      </c>
      <c r="I4070" s="260">
        <v>6.1021631385000004E-3</v>
      </c>
      <c r="J4070" s="260">
        <v>0</v>
      </c>
      <c r="K4070" s="260">
        <v>1.7050106954382801E-2</v>
      </c>
      <c r="L4070" s="301">
        <f t="shared" si="127"/>
        <v>6.1380385035778084E-2</v>
      </c>
      <c r="M4070" s="459">
        <f>IFERROR((Tableau1[[#This Row],[Scope 1
(kg CO2-eq)]]+Tableau1[[#This Row],[Scope 2 energy
(kg CO2-eq)]]+Tableau1[[#This Row],[Scope 2 Infrastructure
(kg CO2-eq)]])/Tableau1[[#This Row],[Total CO2-emissions
(kg CO2-eq)
for scope 3 use ]],"")</f>
        <v>1.0000000272207794</v>
      </c>
      <c r="N4070" s="436" t="s">
        <v>436</v>
      </c>
      <c r="O4070" s="259">
        <v>1</v>
      </c>
      <c r="P4070" s="259" t="s">
        <v>4140</v>
      </c>
      <c r="Q4070" s="260" t="s">
        <v>5135</v>
      </c>
    </row>
    <row r="4071" spans="1:17" ht="21.75" customHeight="1">
      <c r="A4071" s="301" t="s">
        <v>4140</v>
      </c>
      <c r="B4071" s="301" t="s">
        <v>5135</v>
      </c>
      <c r="C4071" s="316" t="s">
        <v>10105</v>
      </c>
      <c r="D4071" s="465" t="s">
        <v>436</v>
      </c>
      <c r="E4071" s="465" t="s">
        <v>6043</v>
      </c>
      <c r="F4071" s="469" t="str">
        <f t="shared" si="126"/>
        <v>other</v>
      </c>
      <c r="G4071" s="260">
        <v>0</v>
      </c>
      <c r="H4071" s="260">
        <v>1.094794428E-2</v>
      </c>
      <c r="I4071" s="260">
        <v>5.9270211130000002E-3</v>
      </c>
      <c r="J4071" s="260">
        <v>0</v>
      </c>
      <c r="K4071" s="260">
        <v>1.68749657385171E-2</v>
      </c>
      <c r="L4071" s="301">
        <f t="shared" si="127"/>
        <v>6.0749876658661564E-2</v>
      </c>
      <c r="M4071" s="459">
        <f>IFERROR((Tableau1[[#This Row],[Scope 1
(kg CO2-eq)]]+Tableau1[[#This Row],[Scope 2 energy
(kg CO2-eq)]]+Tableau1[[#This Row],[Scope 2 Infrastructure
(kg CO2-eq)]])/Tableau1[[#This Row],[Total CO2-emissions
(kg CO2-eq)
for scope 3 use ]],"")</f>
        <v>0.99999997952487096</v>
      </c>
      <c r="N4071" s="436" t="s">
        <v>436</v>
      </c>
      <c r="O4071" s="259">
        <v>1</v>
      </c>
      <c r="P4071" s="259" t="s">
        <v>4140</v>
      </c>
      <c r="Q4071" s="259" t="s">
        <v>5135</v>
      </c>
    </row>
    <row r="4072" spans="1:17" ht="21.75" customHeight="1">
      <c r="A4072" s="301" t="s">
        <v>4140</v>
      </c>
      <c r="B4072" s="301" t="s">
        <v>5135</v>
      </c>
      <c r="C4072" s="316" t="s">
        <v>10106</v>
      </c>
      <c r="D4072" s="465" t="s">
        <v>436</v>
      </c>
      <c r="E4072" s="465" t="s">
        <v>700</v>
      </c>
      <c r="F4072" s="469" t="str">
        <f t="shared" si="126"/>
        <v>CH</v>
      </c>
      <c r="G4072" s="260">
        <v>0</v>
      </c>
      <c r="H4072" s="260">
        <v>1.094794428E-2</v>
      </c>
      <c r="I4072" s="260">
        <v>6.2773039874999999E-3</v>
      </c>
      <c r="J4072" s="260">
        <v>0</v>
      </c>
      <c r="K4072" s="260">
        <v>1.7225248171888499E-2</v>
      </c>
      <c r="L4072" s="301">
        <f t="shared" si="127"/>
        <v>6.2010893418798597E-2</v>
      </c>
      <c r="M4072" s="459">
        <f>IFERROR((Tableau1[[#This Row],[Scope 1
(kg CO2-eq)]]+Tableau1[[#This Row],[Scope 2 energy
(kg CO2-eq)]]+Tableau1[[#This Row],[Scope 2 Infrastructure
(kg CO2-eq)]])/Tableau1[[#This Row],[Total CO2-emissions
(kg CO2-eq)
for scope 3 use ]],"")</f>
        <v>1.0000000055506604</v>
      </c>
      <c r="N4072" s="436" t="s">
        <v>436</v>
      </c>
      <c r="O4072" s="259">
        <v>1</v>
      </c>
      <c r="P4072" s="259" t="s">
        <v>4140</v>
      </c>
      <c r="Q4072" s="259" t="s">
        <v>5135</v>
      </c>
    </row>
    <row r="4073" spans="1:17" ht="21.75" customHeight="1">
      <c r="A4073" s="301" t="s">
        <v>4140</v>
      </c>
      <c r="B4073" s="301" t="s">
        <v>5135</v>
      </c>
      <c r="C4073" s="316" t="s">
        <v>10107</v>
      </c>
      <c r="D4073" s="465" t="s">
        <v>436</v>
      </c>
      <c r="E4073" s="465" t="s">
        <v>700</v>
      </c>
      <c r="F4073" s="469" t="str">
        <f t="shared" si="126"/>
        <v>CH</v>
      </c>
      <c r="G4073" s="260">
        <v>0</v>
      </c>
      <c r="H4073" s="260">
        <v>1.094794428E-2</v>
      </c>
      <c r="I4073" s="260">
        <v>6.4003517694999996E-3</v>
      </c>
      <c r="J4073" s="260">
        <v>0</v>
      </c>
      <c r="K4073" s="260">
        <v>1.7348296080953798E-2</v>
      </c>
      <c r="L4073" s="301">
        <f t="shared" si="127"/>
        <v>6.2453865891433674E-2</v>
      </c>
      <c r="M4073" s="459">
        <f>IFERROR((Tableau1[[#This Row],[Scope 1
(kg CO2-eq)]]+Tableau1[[#This Row],[Scope 2 energy
(kg CO2-eq)]]+Tableau1[[#This Row],[Scope 2 Infrastructure
(kg CO2-eq)]])/Tableau1[[#This Row],[Total CO2-emissions
(kg CO2-eq)
for scope 3 use ]],"")</f>
        <v>0.99999999818692298</v>
      </c>
      <c r="N4073" s="436" t="s">
        <v>436</v>
      </c>
      <c r="O4073" s="259">
        <v>1</v>
      </c>
      <c r="P4073" s="259" t="s">
        <v>4140</v>
      </c>
      <c r="Q4073" s="259" t="s">
        <v>5135</v>
      </c>
    </row>
    <row r="4074" spans="1:17" ht="21.75" customHeight="1">
      <c r="A4074" s="301" t="s">
        <v>4260</v>
      </c>
      <c r="B4074" s="301" t="s">
        <v>5296</v>
      </c>
      <c r="C4074" s="316" t="s">
        <v>10108</v>
      </c>
      <c r="D4074" s="465" t="s">
        <v>436</v>
      </c>
      <c r="E4074" s="465" t="s">
        <v>6091</v>
      </c>
      <c r="F4074" s="469" t="str">
        <f t="shared" si="126"/>
        <v>other</v>
      </c>
      <c r="G4074" s="260">
        <v>0</v>
      </c>
      <c r="H4074" s="260">
        <v>8.1959692429999995E-2</v>
      </c>
      <c r="I4074" s="260">
        <v>4.3658330100000003E-3</v>
      </c>
      <c r="J4074" s="260">
        <v>0</v>
      </c>
      <c r="K4074" s="260">
        <v>8.6325525376833703E-2</v>
      </c>
      <c r="L4074" s="301">
        <f t="shared" si="127"/>
        <v>0.31077189135660133</v>
      </c>
      <c r="M4074" s="459">
        <f>IFERROR((Tableau1[[#This Row],[Scope 1
(kg CO2-eq)]]+Tableau1[[#This Row],[Scope 2 energy
(kg CO2-eq)]]+Tableau1[[#This Row],[Scope 2 Infrastructure
(kg CO2-eq)]])/Tableau1[[#This Row],[Total CO2-emissions
(kg CO2-eq)
for scope 3 use ]],"")</f>
        <v>1.000000000731722</v>
      </c>
      <c r="N4074" s="436" t="s">
        <v>436</v>
      </c>
      <c r="O4074" s="259">
        <v>1</v>
      </c>
      <c r="P4074" s="259" t="s">
        <v>4260</v>
      </c>
      <c r="Q4074" s="259" t="s">
        <v>5296</v>
      </c>
    </row>
    <row r="4075" spans="1:17" ht="21.75" customHeight="1">
      <c r="A4075" s="301" t="s">
        <v>4140</v>
      </c>
      <c r="B4075" s="301" t="s">
        <v>5135</v>
      </c>
      <c r="C4075" s="316" t="s">
        <v>10109</v>
      </c>
      <c r="D4075" s="465" t="s">
        <v>436</v>
      </c>
      <c r="E4075" s="465" t="s">
        <v>700</v>
      </c>
      <c r="F4075" s="469" t="str">
        <f t="shared" si="126"/>
        <v>CH</v>
      </c>
      <c r="G4075" s="260">
        <v>0</v>
      </c>
      <c r="H4075" s="260">
        <v>1.2564031176E-3</v>
      </c>
      <c r="I4075" s="260">
        <v>2.19305018862E-2</v>
      </c>
      <c r="J4075" s="260">
        <v>0</v>
      </c>
      <c r="K4075" s="260">
        <v>2.3186904413339801E-2</v>
      </c>
      <c r="L4075" s="301">
        <f t="shared" si="127"/>
        <v>8.3472855888023292E-2</v>
      </c>
      <c r="M4075" s="459">
        <f>IFERROR((Tableau1[[#This Row],[Scope 1
(kg CO2-eq)]]+Tableau1[[#This Row],[Scope 2 energy
(kg CO2-eq)]]+Tableau1[[#This Row],[Scope 2 Infrastructure
(kg CO2-eq)]])/Tableau1[[#This Row],[Total CO2-emissions
(kg CO2-eq)
for scope 3 use ]],"")</f>
        <v>1.0000000254652448</v>
      </c>
      <c r="N4075" s="436" t="s">
        <v>436</v>
      </c>
      <c r="O4075" s="259">
        <v>1</v>
      </c>
      <c r="P4075" s="259" t="s">
        <v>4140</v>
      </c>
      <c r="Q4075" s="259" t="s">
        <v>5135</v>
      </c>
    </row>
    <row r="4076" spans="1:17" ht="21.75" customHeight="1">
      <c r="A4076" s="301" t="s">
        <v>4140</v>
      </c>
      <c r="B4076" s="301" t="s">
        <v>5135</v>
      </c>
      <c r="C4076" s="316" t="s">
        <v>10110</v>
      </c>
      <c r="D4076" s="465" t="s">
        <v>436</v>
      </c>
      <c r="E4076" s="465" t="s">
        <v>700</v>
      </c>
      <c r="F4076" s="469" t="str">
        <f t="shared" si="126"/>
        <v>CH</v>
      </c>
      <c r="G4076" s="260">
        <v>0</v>
      </c>
      <c r="H4076" s="260">
        <v>1.2564031176E-3</v>
      </c>
      <c r="I4076" s="260">
        <v>2.2704839778600001E-2</v>
      </c>
      <c r="J4076" s="260">
        <v>0</v>
      </c>
      <c r="K4076" s="260">
        <v>2.396124256038E-2</v>
      </c>
      <c r="L4076" s="301">
        <f t="shared" si="127"/>
        <v>8.6260473217368003E-2</v>
      </c>
      <c r="M4076" s="459">
        <f>IFERROR((Tableau1[[#This Row],[Scope 1
(kg CO2-eq)]]+Tableau1[[#This Row],[Scope 2 energy
(kg CO2-eq)]]+Tableau1[[#This Row],[Scope 2 Infrastructure
(kg CO2-eq)]])/Tableau1[[#This Row],[Total CO2-emissions
(kg CO2-eq)
for scope 3 use ]],"")</f>
        <v>1.0000000140151331</v>
      </c>
      <c r="N4076" s="436" t="s">
        <v>436</v>
      </c>
      <c r="O4076" s="259">
        <v>1</v>
      </c>
      <c r="P4076" s="259" t="s">
        <v>4140</v>
      </c>
      <c r="Q4076" s="259" t="s">
        <v>5135</v>
      </c>
    </row>
    <row r="4077" spans="1:17" ht="21.75" customHeight="1">
      <c r="A4077" s="301" t="s">
        <v>4140</v>
      </c>
      <c r="B4077" s="301" t="s">
        <v>5135</v>
      </c>
      <c r="C4077" s="316" t="s">
        <v>10111</v>
      </c>
      <c r="D4077" s="465" t="s">
        <v>436</v>
      </c>
      <c r="E4077" s="465" t="s">
        <v>700</v>
      </c>
      <c r="F4077" s="469" t="str">
        <f t="shared" si="126"/>
        <v>CH</v>
      </c>
      <c r="G4077" s="260">
        <v>0</v>
      </c>
      <c r="H4077" s="260">
        <v>1.2564031176E-3</v>
      </c>
      <c r="I4077" s="260">
        <v>2.2111575539400002E-2</v>
      </c>
      <c r="J4077" s="260">
        <v>0</v>
      </c>
      <c r="K4077" s="260">
        <v>2.3367977965714399E-2</v>
      </c>
      <c r="L4077" s="301">
        <f t="shared" si="127"/>
        <v>8.412472067657184E-2</v>
      </c>
      <c r="M4077" s="459">
        <f>IFERROR((Tableau1[[#This Row],[Scope 1
(kg CO2-eq)]]+Tableau1[[#This Row],[Scope 2 energy
(kg CO2-eq)]]+Tableau1[[#This Row],[Scope 2 Infrastructure
(kg CO2-eq)]])/Tableau1[[#This Row],[Total CO2-emissions
(kg CO2-eq)
for scope 3 use ]],"")</f>
        <v>1.0000000295826024</v>
      </c>
      <c r="N4077" s="436" t="s">
        <v>436</v>
      </c>
      <c r="O4077" s="259">
        <v>1</v>
      </c>
      <c r="P4077" s="259" t="s">
        <v>4140</v>
      </c>
      <c r="Q4077" s="259" t="s">
        <v>5135</v>
      </c>
    </row>
    <row r="4078" spans="1:17" ht="21.75" customHeight="1">
      <c r="A4078" s="301" t="s">
        <v>4140</v>
      </c>
      <c r="B4078" s="301" t="s">
        <v>5135</v>
      </c>
      <c r="C4078" s="316" t="s">
        <v>10112</v>
      </c>
      <c r="D4078" s="465" t="s">
        <v>436</v>
      </c>
      <c r="E4078" s="465" t="s">
        <v>700</v>
      </c>
      <c r="F4078" s="469" t="str">
        <f t="shared" si="126"/>
        <v>CH</v>
      </c>
      <c r="G4078" s="260">
        <v>0</v>
      </c>
      <c r="H4078" s="260">
        <v>1.2564031176E-3</v>
      </c>
      <c r="I4078" s="260">
        <v>7.9226239050000005E-3</v>
      </c>
      <c r="J4078" s="260">
        <v>0</v>
      </c>
      <c r="K4078" s="260">
        <v>9.1790271024637608E-3</v>
      </c>
      <c r="L4078" s="301">
        <f t="shared" si="127"/>
        <v>3.3044497568869541E-2</v>
      </c>
      <c r="M4078" s="459">
        <f>IFERROR((Tableau1[[#This Row],[Scope 1
(kg CO2-eq)]]+Tableau1[[#This Row],[Scope 2 energy
(kg CO2-eq)]]+Tableau1[[#This Row],[Scope 2 Infrastructure
(kg CO2-eq)]])/Tableau1[[#This Row],[Total CO2-emissions
(kg CO2-eq)
for scope 3 use ]],"")</f>
        <v>0.99999999129932193</v>
      </c>
      <c r="N4078" s="436" t="s">
        <v>436</v>
      </c>
      <c r="O4078" s="259">
        <v>1</v>
      </c>
      <c r="P4078" s="259" t="s">
        <v>4140</v>
      </c>
      <c r="Q4078" s="259" t="s">
        <v>5135</v>
      </c>
    </row>
    <row r="4079" spans="1:17" ht="21.75" customHeight="1">
      <c r="A4079" s="301" t="s">
        <v>4140</v>
      </c>
      <c r="B4079" s="301" t="s">
        <v>5135</v>
      </c>
      <c r="C4079" s="316" t="s">
        <v>10113</v>
      </c>
      <c r="D4079" s="465" t="s">
        <v>436</v>
      </c>
      <c r="E4079" s="465" t="s">
        <v>700</v>
      </c>
      <c r="F4079" s="469" t="str">
        <f t="shared" si="126"/>
        <v>CH</v>
      </c>
      <c r="G4079" s="260">
        <v>0</v>
      </c>
      <c r="H4079" s="260">
        <v>1.2564031176E-3</v>
      </c>
      <c r="I4079" s="260">
        <v>2.2214623717799999E-2</v>
      </c>
      <c r="J4079" s="260">
        <v>0</v>
      </c>
      <c r="K4079" s="260">
        <v>2.3471026887165399E-2</v>
      </c>
      <c r="L4079" s="301">
        <f t="shared" si="127"/>
        <v>8.4495696793795441E-2</v>
      </c>
      <c r="M4079" s="459">
        <f>IFERROR((Tableau1[[#This Row],[Scope 1
(kg CO2-eq)]]+Tableau1[[#This Row],[Scope 2 energy
(kg CO2-eq)]]+Tableau1[[#This Row],[Scope 2 Infrastructure
(kg CO2-eq)]])/Tableau1[[#This Row],[Total CO2-emissions
(kg CO2-eq)
for scope 3 use ]],"")</f>
        <v>0.99999999779449777</v>
      </c>
      <c r="N4079" s="436" t="s">
        <v>436</v>
      </c>
      <c r="O4079" s="259">
        <v>1</v>
      </c>
      <c r="P4079" s="259" t="s">
        <v>4140</v>
      </c>
      <c r="Q4079" s="259" t="s">
        <v>5135</v>
      </c>
    </row>
    <row r="4080" spans="1:17" ht="21.75" customHeight="1">
      <c r="A4080" s="301" t="s">
        <v>4134</v>
      </c>
      <c r="B4080" s="301" t="s">
        <v>5135</v>
      </c>
      <c r="C4080" s="316" t="s">
        <v>10114</v>
      </c>
      <c r="D4080" s="465" t="s">
        <v>436</v>
      </c>
      <c r="E4080" s="465" t="s">
        <v>700</v>
      </c>
      <c r="F4080" s="469" t="str">
        <f t="shared" si="126"/>
        <v>CH</v>
      </c>
      <c r="G4080" s="260">
        <v>0</v>
      </c>
      <c r="H4080" s="260">
        <v>6.0102782842080003E-2</v>
      </c>
      <c r="I4080" s="260">
        <v>2.886056025092E-2</v>
      </c>
      <c r="J4080" s="260">
        <v>0</v>
      </c>
      <c r="K4080" s="260">
        <v>8.8963343160101599E-2</v>
      </c>
      <c r="L4080" s="301">
        <f t="shared" si="127"/>
        <v>0.32026803537636578</v>
      </c>
      <c r="M4080" s="459">
        <f>IFERROR((Tableau1[[#This Row],[Scope 1
(kg CO2-eq)]]+Tableau1[[#This Row],[Scope 2 energy
(kg CO2-eq)]]+Tableau1[[#This Row],[Scope 2 Infrastructure
(kg CO2-eq)]])/Tableau1[[#This Row],[Total CO2-emissions
(kg CO2-eq)
for scope 3 use ]],"")</f>
        <v>0.99999999924573879</v>
      </c>
      <c r="N4080" s="436" t="s">
        <v>436</v>
      </c>
      <c r="O4080" s="259">
        <v>1</v>
      </c>
      <c r="P4080" s="259" t="s">
        <v>4134</v>
      </c>
      <c r="Q4080" s="259" t="s">
        <v>5135</v>
      </c>
    </row>
    <row r="4081" spans="1:17" ht="21.75" customHeight="1">
      <c r="A4081" s="301" t="s">
        <v>4140</v>
      </c>
      <c r="B4081" s="301" t="s">
        <v>5135</v>
      </c>
      <c r="C4081" s="316" t="s">
        <v>10115</v>
      </c>
      <c r="D4081" s="465" t="s">
        <v>436</v>
      </c>
      <c r="E4081" s="465" t="s">
        <v>700</v>
      </c>
      <c r="F4081" s="469" t="str">
        <f t="shared" si="126"/>
        <v>CH</v>
      </c>
      <c r="G4081" s="260">
        <v>0</v>
      </c>
      <c r="H4081" s="260">
        <v>1.3271531779999999E-3</v>
      </c>
      <c r="I4081" s="260">
        <v>7.329522057E-3</v>
      </c>
      <c r="J4081" s="260">
        <v>0</v>
      </c>
      <c r="K4081" s="260">
        <v>8.6566752861734798E-3</v>
      </c>
      <c r="L4081" s="301">
        <f t="shared" si="127"/>
        <v>3.116403103022453E-2</v>
      </c>
      <c r="M4081" s="459">
        <f>IFERROR((Tableau1[[#This Row],[Scope 1
(kg CO2-eq)]]+Tableau1[[#This Row],[Scope 2 energy
(kg CO2-eq)]]+Tableau1[[#This Row],[Scope 2 Infrastructure
(kg CO2-eq)]])/Tableau1[[#This Row],[Total CO2-emissions
(kg CO2-eq)
for scope 3 use ]],"")</f>
        <v>0.99999999408855267</v>
      </c>
      <c r="N4081" s="436" t="s">
        <v>436</v>
      </c>
      <c r="O4081" s="259">
        <v>1</v>
      </c>
      <c r="P4081" s="259" t="s">
        <v>4140</v>
      </c>
      <c r="Q4081" s="259" t="s">
        <v>5135</v>
      </c>
    </row>
    <row r="4082" spans="1:17" ht="21.75" customHeight="1">
      <c r="A4082" s="301" t="s">
        <v>4140</v>
      </c>
      <c r="B4082" s="301" t="s">
        <v>5135</v>
      </c>
      <c r="C4082" s="316" t="s">
        <v>10116</v>
      </c>
      <c r="D4082" s="465" t="s">
        <v>436</v>
      </c>
      <c r="E4082" s="465" t="s">
        <v>700</v>
      </c>
      <c r="F4082" s="469" t="str">
        <f t="shared" si="126"/>
        <v>CH</v>
      </c>
      <c r="G4082" s="260">
        <v>0</v>
      </c>
      <c r="H4082" s="260">
        <v>1.3271531779999999E-3</v>
      </c>
      <c r="I4082" s="260">
        <v>7.4914331634999996E-3</v>
      </c>
      <c r="J4082" s="260">
        <v>0</v>
      </c>
      <c r="K4082" s="260">
        <v>8.8185864274972006E-3</v>
      </c>
      <c r="L4082" s="301">
        <f t="shared" si="127"/>
        <v>3.1746911138989926E-2</v>
      </c>
      <c r="M4082" s="459">
        <f>IFERROR((Tableau1[[#This Row],[Scope 1
(kg CO2-eq)]]+Tableau1[[#This Row],[Scope 2 energy
(kg CO2-eq)]]+Tableau1[[#This Row],[Scope 2 Infrastructure
(kg CO2-eq)]])/Tableau1[[#This Row],[Total CO2-emissions
(kg CO2-eq)
for scope 3 use ]],"")</f>
        <v>0.99999999024818753</v>
      </c>
      <c r="N4082" s="436" t="s">
        <v>436</v>
      </c>
      <c r="O4082" s="259">
        <v>1</v>
      </c>
      <c r="P4082" s="259" t="s">
        <v>4140</v>
      </c>
      <c r="Q4082" s="259" t="s">
        <v>5135</v>
      </c>
    </row>
    <row r="4083" spans="1:17" ht="21.75" customHeight="1">
      <c r="A4083" s="301" t="s">
        <v>4140</v>
      </c>
      <c r="B4083" s="301" t="s">
        <v>5135</v>
      </c>
      <c r="C4083" s="316" t="s">
        <v>10117</v>
      </c>
      <c r="D4083" s="465" t="s">
        <v>436</v>
      </c>
      <c r="E4083" s="465" t="s">
        <v>700</v>
      </c>
      <c r="F4083" s="469" t="str">
        <f t="shared" si="126"/>
        <v>CH</v>
      </c>
      <c r="G4083" s="260">
        <v>0</v>
      </c>
      <c r="H4083" s="260">
        <v>1.3271531779999999E-3</v>
      </c>
      <c r="I4083" s="260">
        <v>7.6150503715E-3</v>
      </c>
      <c r="J4083" s="260">
        <v>0</v>
      </c>
      <c r="K4083" s="260">
        <v>8.9422037365569605E-3</v>
      </c>
      <c r="L4083" s="301">
        <f t="shared" si="127"/>
        <v>3.2191933451605058E-2</v>
      </c>
      <c r="M4083" s="459">
        <f>IFERROR((Tableau1[[#This Row],[Scope 1
(kg CO2-eq)]]+Tableau1[[#This Row],[Scope 2 energy
(kg CO2-eq)]]+Tableau1[[#This Row],[Scope 2 Infrastructure
(kg CO2-eq)]])/Tableau1[[#This Row],[Total CO2-emissions
(kg CO2-eq)
for scope 3 use ]],"")</f>
        <v>0.99999997908155913</v>
      </c>
      <c r="N4083" s="436" t="s">
        <v>436</v>
      </c>
      <c r="O4083" s="259">
        <v>1</v>
      </c>
      <c r="P4083" s="259" t="s">
        <v>4140</v>
      </c>
      <c r="Q4083" s="259" t="s">
        <v>5135</v>
      </c>
    </row>
    <row r="4084" spans="1:17" ht="21.75" customHeight="1">
      <c r="A4084" s="301" t="s">
        <v>4140</v>
      </c>
      <c r="B4084" s="301" t="s">
        <v>5135</v>
      </c>
      <c r="C4084" s="316" t="s">
        <v>10118</v>
      </c>
      <c r="D4084" s="465" t="s">
        <v>436</v>
      </c>
      <c r="E4084" s="465" t="s">
        <v>700</v>
      </c>
      <c r="F4084" s="469" t="str">
        <f t="shared" si="126"/>
        <v>CH</v>
      </c>
      <c r="G4084" s="260">
        <v>0</v>
      </c>
      <c r="H4084" s="260">
        <v>1.3271531779999999E-3</v>
      </c>
      <c r="I4084" s="260">
        <v>8.1477907485000001E-3</v>
      </c>
      <c r="J4084" s="260">
        <v>0</v>
      </c>
      <c r="K4084" s="260">
        <v>9.4749431482239101E-3</v>
      </c>
      <c r="L4084" s="301">
        <f t="shared" si="127"/>
        <v>3.4109795333606079E-2</v>
      </c>
      <c r="M4084" s="459">
        <f>IFERROR((Tableau1[[#This Row],[Scope 1
(kg CO2-eq)]]+Tableau1[[#This Row],[Scope 2 energy
(kg CO2-eq)]]+Tableau1[[#This Row],[Scope 2 Infrastructure
(kg CO2-eq)]])/Tableau1[[#This Row],[Total CO2-emissions
(kg CO2-eq)
for scope 3 use ]],"")</f>
        <v>1.0000000821404496</v>
      </c>
      <c r="N4084" s="436" t="s">
        <v>436</v>
      </c>
      <c r="O4084" s="259">
        <v>1</v>
      </c>
      <c r="P4084" s="259" t="s">
        <v>4140</v>
      </c>
      <c r="Q4084" s="259" t="s">
        <v>5135</v>
      </c>
    </row>
    <row r="4085" spans="1:17" ht="21.75" customHeight="1">
      <c r="A4085" s="301" t="s">
        <v>5272</v>
      </c>
      <c r="B4085" s="301" t="s">
        <v>5135</v>
      </c>
      <c r="C4085" s="316" t="s">
        <v>10119</v>
      </c>
      <c r="D4085" s="465" t="s">
        <v>436</v>
      </c>
      <c r="E4085" s="465" t="s">
        <v>700</v>
      </c>
      <c r="F4085" s="469" t="str">
        <f t="shared" si="126"/>
        <v>CH</v>
      </c>
      <c r="G4085" s="260">
        <v>0</v>
      </c>
      <c r="H4085" s="260">
        <v>1.5247863540000001E-3</v>
      </c>
      <c r="I4085" s="260">
        <v>4.7284817385000004E-3</v>
      </c>
      <c r="J4085" s="260">
        <v>0</v>
      </c>
      <c r="K4085" s="260">
        <v>6.2532681320681604E-3</v>
      </c>
      <c r="L4085" s="301">
        <f t="shared" si="127"/>
        <v>2.2511765275445378E-2</v>
      </c>
      <c r="M4085" s="459">
        <f>IFERROR((Tableau1[[#This Row],[Scope 1
(kg CO2-eq)]]+Tableau1[[#This Row],[Scope 2 energy
(kg CO2-eq)]]+Tableau1[[#This Row],[Scope 2 Infrastructure
(kg CO2-eq)]])/Tableau1[[#This Row],[Total CO2-emissions
(kg CO2-eq)
for scope 3 use ]],"")</f>
        <v>0.999999993672403</v>
      </c>
      <c r="N4085" s="436" t="s">
        <v>436</v>
      </c>
      <c r="O4085" s="259">
        <v>1</v>
      </c>
      <c r="P4085" s="259" t="s">
        <v>5272</v>
      </c>
      <c r="Q4085" s="259" t="s">
        <v>5135</v>
      </c>
    </row>
    <row r="4086" spans="1:17" ht="21.75" customHeight="1">
      <c r="A4086" s="301" t="s">
        <v>5272</v>
      </c>
      <c r="B4086" s="301" t="s">
        <v>5135</v>
      </c>
      <c r="C4086" s="316" t="s">
        <v>10120</v>
      </c>
      <c r="D4086" s="465" t="s">
        <v>436</v>
      </c>
      <c r="E4086" s="465" t="s">
        <v>700</v>
      </c>
      <c r="F4086" s="469" t="str">
        <f t="shared" si="126"/>
        <v>CH</v>
      </c>
      <c r="G4086" s="260">
        <v>0</v>
      </c>
      <c r="H4086" s="260">
        <v>1.0443923159999999E-3</v>
      </c>
      <c r="I4086" s="260">
        <v>4.6373582215E-3</v>
      </c>
      <c r="J4086" s="260">
        <v>0</v>
      </c>
      <c r="K4086" s="260">
        <v>5.68175023272349E-3</v>
      </c>
      <c r="L4086" s="301">
        <f t="shared" si="127"/>
        <v>2.0454300837804563E-2</v>
      </c>
      <c r="M4086" s="459">
        <f>IFERROR((Tableau1[[#This Row],[Scope 1
(kg CO2-eq)]]+Tableau1[[#This Row],[Scope 2 energy
(kg CO2-eq)]]+Tableau1[[#This Row],[Scope 2 Infrastructure
(kg CO2-eq)]])/Tableau1[[#This Row],[Total CO2-emissions
(kg CO2-eq)
for scope 3 use ]],"")</f>
        <v>1.0000000536413074</v>
      </c>
      <c r="N4086" s="436" t="s">
        <v>436</v>
      </c>
      <c r="O4086" s="259">
        <v>1</v>
      </c>
      <c r="P4086" s="259" t="s">
        <v>5272</v>
      </c>
      <c r="Q4086" s="259" t="s">
        <v>5135</v>
      </c>
    </row>
    <row r="4087" spans="1:17" ht="21.75" customHeight="1">
      <c r="A4087" s="301" t="s">
        <v>5272</v>
      </c>
      <c r="B4087" s="301" t="s">
        <v>5135</v>
      </c>
      <c r="C4087" s="316" t="s">
        <v>10121</v>
      </c>
      <c r="D4087" s="465" t="s">
        <v>436</v>
      </c>
      <c r="E4087" s="465" t="s">
        <v>700</v>
      </c>
      <c r="F4087" s="469" t="str">
        <f t="shared" si="126"/>
        <v>CH</v>
      </c>
      <c r="G4087" s="260">
        <v>0</v>
      </c>
      <c r="H4087" s="260">
        <v>1.4767583256E-3</v>
      </c>
      <c r="I4087" s="260">
        <v>4.6878351768000004E-3</v>
      </c>
      <c r="J4087" s="260">
        <v>0</v>
      </c>
      <c r="K4087" s="260">
        <v>6.1645929074126901E-3</v>
      </c>
      <c r="L4087" s="301">
        <f t="shared" si="127"/>
        <v>2.2192534466685686E-2</v>
      </c>
      <c r="M4087" s="459">
        <f>IFERROR((Tableau1[[#This Row],[Scope 1
(kg CO2-eq)]]+Tableau1[[#This Row],[Scope 2 energy
(kg CO2-eq)]]+Tableau1[[#This Row],[Scope 2 Infrastructure
(kg CO2-eq)]])/Tableau1[[#This Row],[Total CO2-emissions
(kg CO2-eq)
for scope 3 use ]],"")</f>
        <v>1.0000000965168858</v>
      </c>
      <c r="N4087" s="436" t="s">
        <v>436</v>
      </c>
      <c r="O4087" s="259">
        <v>1</v>
      </c>
      <c r="P4087" s="259" t="s">
        <v>5272</v>
      </c>
      <c r="Q4087" s="259" t="s">
        <v>5135</v>
      </c>
    </row>
    <row r="4088" spans="1:17" ht="21.75" customHeight="1">
      <c r="A4088" s="301" t="s">
        <v>5272</v>
      </c>
      <c r="B4088" s="301" t="s">
        <v>5135</v>
      </c>
      <c r="C4088" s="316" t="s">
        <v>10122</v>
      </c>
      <c r="D4088" s="465" t="s">
        <v>436</v>
      </c>
      <c r="E4088" s="465" t="s">
        <v>700</v>
      </c>
      <c r="F4088" s="469" t="str">
        <f t="shared" si="126"/>
        <v>CH</v>
      </c>
      <c r="G4088" s="260">
        <v>0</v>
      </c>
      <c r="H4088" s="260">
        <v>1.2588847010000001E-3</v>
      </c>
      <c r="I4088" s="260">
        <v>6.2894686440000003E-3</v>
      </c>
      <c r="J4088" s="260">
        <v>0</v>
      </c>
      <c r="K4088" s="260">
        <v>7.5483539390591202E-3</v>
      </c>
      <c r="L4088" s="301">
        <f t="shared" si="127"/>
        <v>2.7174074180612833E-2</v>
      </c>
      <c r="M4088" s="459">
        <f>IFERROR((Tableau1[[#This Row],[Scope 1
(kg CO2-eq)]]+Tableau1[[#This Row],[Scope 2 energy
(kg CO2-eq)]]+Tableau1[[#This Row],[Scope 2 Infrastructure
(kg CO2-eq)]])/Tableau1[[#This Row],[Total CO2-emissions
(kg CO2-eq)
for scope 3 use ]],"")</f>
        <v>0.99999992129951454</v>
      </c>
      <c r="N4088" s="436" t="s">
        <v>436</v>
      </c>
      <c r="O4088" s="259">
        <v>1</v>
      </c>
      <c r="P4088" s="259" t="s">
        <v>5272</v>
      </c>
      <c r="Q4088" s="259" t="s">
        <v>5135</v>
      </c>
    </row>
    <row r="4089" spans="1:17" ht="21.75" customHeight="1">
      <c r="A4089" s="301" t="s">
        <v>5272</v>
      </c>
      <c r="B4089" s="301" t="s">
        <v>5135</v>
      </c>
      <c r="C4089" s="316" t="s">
        <v>10123</v>
      </c>
      <c r="D4089" s="465" t="s">
        <v>436</v>
      </c>
      <c r="E4089" s="465" t="s">
        <v>700</v>
      </c>
      <c r="F4089" s="469" t="str">
        <f t="shared" si="126"/>
        <v>CH</v>
      </c>
      <c r="G4089" s="260">
        <v>0</v>
      </c>
      <c r="H4089" s="260">
        <v>1.5247863540000001E-3</v>
      </c>
      <c r="I4089" s="260">
        <v>4.0367562105000001E-3</v>
      </c>
      <c r="J4089" s="260">
        <v>0</v>
      </c>
      <c r="K4089" s="260">
        <v>5.5615423935313499E-3</v>
      </c>
      <c r="L4089" s="301">
        <f t="shared" si="127"/>
        <v>2.0021552616712859E-2</v>
      </c>
      <c r="M4089" s="459">
        <f>IFERROR((Tableau1[[#This Row],[Scope 1
(kg CO2-eq)]]+Tableau1[[#This Row],[Scope 2 energy
(kg CO2-eq)]]+Tableau1[[#This Row],[Scope 2 Infrastructure
(kg CO2-eq)]])/Tableau1[[#This Row],[Total CO2-emissions
(kg CO2-eq)
for scope 3 use ]],"")</f>
        <v>1.0000000307412293</v>
      </c>
      <c r="N4089" s="436" t="s">
        <v>436</v>
      </c>
      <c r="O4089" s="259">
        <v>1</v>
      </c>
      <c r="P4089" s="259" t="s">
        <v>5272</v>
      </c>
      <c r="Q4089" s="259" t="s">
        <v>5135</v>
      </c>
    </row>
    <row r="4090" spans="1:17" ht="21.75" customHeight="1">
      <c r="A4090" s="301" t="s">
        <v>5272</v>
      </c>
      <c r="B4090" s="301" t="s">
        <v>5135</v>
      </c>
      <c r="C4090" s="316" t="s">
        <v>10124</v>
      </c>
      <c r="D4090" s="465" t="s">
        <v>436</v>
      </c>
      <c r="E4090" s="465" t="s">
        <v>700</v>
      </c>
      <c r="F4090" s="469" t="str">
        <f t="shared" si="126"/>
        <v>CH</v>
      </c>
      <c r="G4090" s="260">
        <v>0</v>
      </c>
      <c r="H4090" s="260">
        <v>1.0443923159999999E-3</v>
      </c>
      <c r="I4090" s="260">
        <v>3.9790974374999998E-3</v>
      </c>
      <c r="J4090" s="260">
        <v>0</v>
      </c>
      <c r="K4090" s="260">
        <v>5.02349004996835E-3</v>
      </c>
      <c r="L4090" s="301">
        <f t="shared" si="127"/>
        <v>1.8084564179886062E-2</v>
      </c>
      <c r="M4090" s="459">
        <f>IFERROR((Tableau1[[#This Row],[Scope 1
(kg CO2-eq)]]+Tableau1[[#This Row],[Scope 2 energy
(kg CO2-eq)]]+Tableau1[[#This Row],[Scope 2 Infrastructure
(kg CO2-eq)]])/Tableau1[[#This Row],[Total CO2-emissions
(kg CO2-eq)
for scope 3 use ]],"")</f>
        <v>0.99999994098358957</v>
      </c>
      <c r="N4090" s="436" t="s">
        <v>436</v>
      </c>
      <c r="O4090" s="259">
        <v>1</v>
      </c>
      <c r="P4090" s="259" t="s">
        <v>5272</v>
      </c>
      <c r="Q4090" s="259" t="s">
        <v>5135</v>
      </c>
    </row>
    <row r="4091" spans="1:17" ht="21.75" customHeight="1">
      <c r="A4091" s="301" t="s">
        <v>5272</v>
      </c>
      <c r="B4091" s="301" t="s">
        <v>5135</v>
      </c>
      <c r="C4091" s="316" t="s">
        <v>10125</v>
      </c>
      <c r="D4091" s="465" t="s">
        <v>436</v>
      </c>
      <c r="E4091" s="465" t="s">
        <v>700</v>
      </c>
      <c r="F4091" s="469" t="str">
        <f t="shared" si="126"/>
        <v>CH</v>
      </c>
      <c r="G4091" s="260">
        <v>0</v>
      </c>
      <c r="H4091" s="260">
        <v>1.4767583256E-3</v>
      </c>
      <c r="I4091" s="260">
        <v>3.8474947332000002E-3</v>
      </c>
      <c r="J4091" s="260">
        <v>0</v>
      </c>
      <c r="K4091" s="260">
        <v>5.3242526627828501E-3</v>
      </c>
      <c r="L4091" s="301">
        <f t="shared" si="127"/>
        <v>1.9167309586018262E-2</v>
      </c>
      <c r="M4091" s="459">
        <f>IFERROR((Tableau1[[#This Row],[Scope 1
(kg CO2-eq)]]+Tableau1[[#This Row],[Scope 2 energy
(kg CO2-eq)]]+Tableau1[[#This Row],[Scope 2 Infrastructure
(kg CO2-eq)]])/Tableau1[[#This Row],[Total CO2-emissions
(kg CO2-eq)
for scope 3 use ]],"")</f>
        <v>1.0000000743798567</v>
      </c>
      <c r="N4091" s="436" t="s">
        <v>436</v>
      </c>
      <c r="O4091" s="259">
        <v>1</v>
      </c>
      <c r="P4091" s="259" t="s">
        <v>5272</v>
      </c>
      <c r="Q4091" s="259" t="s">
        <v>5135</v>
      </c>
    </row>
    <row r="4092" spans="1:17" ht="21.75" customHeight="1">
      <c r="A4092" s="301" t="s">
        <v>5272</v>
      </c>
      <c r="B4092" s="301" t="s">
        <v>5135</v>
      </c>
      <c r="C4092" s="316" t="s">
        <v>10126</v>
      </c>
      <c r="D4092" s="465" t="s">
        <v>436</v>
      </c>
      <c r="E4092" s="465" t="s">
        <v>700</v>
      </c>
      <c r="F4092" s="469" t="str">
        <f t="shared" si="126"/>
        <v>CH</v>
      </c>
      <c r="G4092" s="260">
        <v>0</v>
      </c>
      <c r="H4092" s="260">
        <v>1.2588847010000001E-3</v>
      </c>
      <c r="I4092" s="260">
        <v>5.6312090504999999E-3</v>
      </c>
      <c r="J4092" s="260">
        <v>0</v>
      </c>
      <c r="K4092" s="260">
        <v>6.8900937564673002E-3</v>
      </c>
      <c r="L4092" s="301">
        <f t="shared" si="127"/>
        <v>2.4804337523282281E-2</v>
      </c>
      <c r="M4092" s="459">
        <f>IFERROR((Tableau1[[#This Row],[Scope 1
(kg CO2-eq)]]+Tableau1[[#This Row],[Scope 2 energy
(kg CO2-eq)]]+Tableau1[[#This Row],[Scope 2 Infrastructure
(kg CO2-eq)]])/Tableau1[[#This Row],[Total CO2-emissions
(kg CO2-eq)
for scope 3 use ]],"")</f>
        <v>0.99999999927906646</v>
      </c>
      <c r="N4092" s="436" t="s">
        <v>436</v>
      </c>
      <c r="O4092" s="259">
        <v>1</v>
      </c>
      <c r="P4092" s="259" t="s">
        <v>5272</v>
      </c>
      <c r="Q4092" s="259" t="s">
        <v>5135</v>
      </c>
    </row>
    <row r="4093" spans="1:17" ht="21.75" customHeight="1">
      <c r="A4093" s="301" t="s">
        <v>5272</v>
      </c>
      <c r="B4093" s="301" t="s">
        <v>5135</v>
      </c>
      <c r="C4093" s="316" t="s">
        <v>10127</v>
      </c>
      <c r="D4093" s="465" t="s">
        <v>436</v>
      </c>
      <c r="E4093" s="465" t="s">
        <v>700</v>
      </c>
      <c r="F4093" s="469" t="str">
        <f t="shared" si="126"/>
        <v>CH</v>
      </c>
      <c r="G4093" s="260">
        <v>0</v>
      </c>
      <c r="H4093" s="260">
        <v>4.7977300000000001E-3</v>
      </c>
      <c r="I4093" s="260">
        <v>6.0461412500000004E-3</v>
      </c>
      <c r="J4093" s="260">
        <v>0</v>
      </c>
      <c r="K4093" s="260">
        <v>1.0843872240456E-2</v>
      </c>
      <c r="L4093" s="301">
        <f t="shared" si="127"/>
        <v>3.9037940065641603E-2</v>
      </c>
      <c r="M4093" s="459">
        <f>IFERROR((Tableau1[[#This Row],[Scope 1
(kg CO2-eq)]]+Tableau1[[#This Row],[Scope 2 energy
(kg CO2-eq)]]+Tableau1[[#This Row],[Scope 2 Infrastructure
(kg CO2-eq)]])/Tableau1[[#This Row],[Total CO2-emissions
(kg CO2-eq)
for scope 3 use ]],"")</f>
        <v>0.99999990866214794</v>
      </c>
      <c r="N4093" s="436" t="s">
        <v>436</v>
      </c>
      <c r="O4093" s="259">
        <v>1</v>
      </c>
      <c r="P4093" s="259" t="s">
        <v>5272</v>
      </c>
      <c r="Q4093" s="259" t="s">
        <v>5135</v>
      </c>
    </row>
    <row r="4094" spans="1:17" ht="21.75" customHeight="1">
      <c r="A4094" s="301" t="s">
        <v>5272</v>
      </c>
      <c r="B4094" s="301" t="s">
        <v>5135</v>
      </c>
      <c r="C4094" s="316" t="s">
        <v>10128</v>
      </c>
      <c r="D4094" s="465" t="s">
        <v>436</v>
      </c>
      <c r="E4094" s="465" t="s">
        <v>700</v>
      </c>
      <c r="F4094" s="469" t="str">
        <f t="shared" si="126"/>
        <v>CH</v>
      </c>
      <c r="G4094" s="260">
        <v>0</v>
      </c>
      <c r="H4094" s="260">
        <v>4.6551741178000004E-3</v>
      </c>
      <c r="I4094" s="260">
        <v>3.8810897945999998E-3</v>
      </c>
      <c r="J4094" s="260">
        <v>0</v>
      </c>
      <c r="K4094" s="260">
        <v>8.5362644540698807E-3</v>
      </c>
      <c r="L4094" s="301">
        <f t="shared" si="127"/>
        <v>3.0730552034651571E-2</v>
      </c>
      <c r="M4094" s="459">
        <f>IFERROR((Tableau1[[#This Row],[Scope 1
(kg CO2-eq)]]+Tableau1[[#This Row],[Scope 2 energy
(kg CO2-eq)]]+Tableau1[[#This Row],[Scope 2 Infrastructure
(kg CO2-eq)]])/Tableau1[[#This Row],[Total CO2-emissions
(kg CO2-eq)
for scope 3 use ]],"")</f>
        <v>0.99999993654485708</v>
      </c>
      <c r="N4094" s="436" t="s">
        <v>436</v>
      </c>
      <c r="O4094" s="259">
        <v>1</v>
      </c>
      <c r="P4094" s="259" t="s">
        <v>5272</v>
      </c>
      <c r="Q4094" s="259" t="s">
        <v>5135</v>
      </c>
    </row>
    <row r="4095" spans="1:17" ht="21.75" customHeight="1">
      <c r="A4095" s="301" t="s">
        <v>5272</v>
      </c>
      <c r="B4095" s="301" t="s">
        <v>5135</v>
      </c>
      <c r="C4095" s="316" t="s">
        <v>10129</v>
      </c>
      <c r="D4095" s="465" t="s">
        <v>436</v>
      </c>
      <c r="E4095" s="465" t="s">
        <v>700</v>
      </c>
      <c r="F4095" s="469" t="str">
        <f t="shared" si="126"/>
        <v>CH</v>
      </c>
      <c r="G4095" s="260">
        <v>0</v>
      </c>
      <c r="H4095" s="260">
        <v>5.1163182603000002E-3</v>
      </c>
      <c r="I4095" s="260">
        <v>6.9122593214999998E-3</v>
      </c>
      <c r="J4095" s="260">
        <v>0</v>
      </c>
      <c r="K4095" s="260">
        <v>1.2028578593914801E-2</v>
      </c>
      <c r="L4095" s="301">
        <f t="shared" si="127"/>
        <v>4.3302882938093284E-2</v>
      </c>
      <c r="M4095" s="459">
        <f>IFERROR((Tableau1[[#This Row],[Scope 1
(kg CO2-eq)]]+Tableau1[[#This Row],[Scope 2 energy
(kg CO2-eq)]]+Tableau1[[#This Row],[Scope 2 Infrastructure
(kg CO2-eq)]])/Tableau1[[#This Row],[Total CO2-emissions
(kg CO2-eq)
for scope 3 use ]],"")</f>
        <v>0.99999991585748937</v>
      </c>
      <c r="N4095" s="436" t="s">
        <v>436</v>
      </c>
      <c r="O4095" s="259">
        <v>1</v>
      </c>
      <c r="P4095" s="259" t="s">
        <v>5272</v>
      </c>
      <c r="Q4095" s="259" t="s">
        <v>5135</v>
      </c>
    </row>
    <row r="4096" spans="1:17" ht="21.75" customHeight="1">
      <c r="A4096" s="301" t="s">
        <v>4260</v>
      </c>
      <c r="B4096" s="301" t="s">
        <v>5146</v>
      </c>
      <c r="C4096" s="316" t="s">
        <v>10130</v>
      </c>
      <c r="D4096" s="465" t="s">
        <v>436</v>
      </c>
      <c r="E4096" s="465" t="s">
        <v>6091</v>
      </c>
      <c r="F4096" s="469" t="str">
        <f t="shared" si="126"/>
        <v>other</v>
      </c>
      <c r="G4096" s="260">
        <v>0</v>
      </c>
      <c r="H4096" s="260">
        <v>9.9820450868600002E-2</v>
      </c>
      <c r="I4096" s="260">
        <v>9.451480784888E-3</v>
      </c>
      <c r="J4096" s="260">
        <v>0</v>
      </c>
      <c r="K4096" s="260">
        <v>0.109271931604446</v>
      </c>
      <c r="L4096" s="301">
        <f t="shared" si="127"/>
        <v>0.39337895377600557</v>
      </c>
      <c r="M4096" s="459">
        <f>IFERROR((Tableau1[[#This Row],[Scope 1
(kg CO2-eq)]]+Tableau1[[#This Row],[Scope 2 energy
(kg CO2-eq)]]+Tableau1[[#This Row],[Scope 2 Infrastructure
(kg CO2-eq)]])/Tableau1[[#This Row],[Total CO2-emissions
(kg CO2-eq)
for scope 3 use ]],"")</f>
        <v>1.000000000448807</v>
      </c>
      <c r="N4096" s="436" t="s">
        <v>436</v>
      </c>
      <c r="O4096" s="259">
        <v>1</v>
      </c>
      <c r="P4096" s="259" t="s">
        <v>4260</v>
      </c>
      <c r="Q4096" s="259" t="s">
        <v>5146</v>
      </c>
    </row>
    <row r="4097" spans="1:17" ht="21.75" customHeight="1">
      <c r="A4097" s="301" t="s">
        <v>5272</v>
      </c>
      <c r="B4097" s="301" t="s">
        <v>5135</v>
      </c>
      <c r="C4097" s="316" t="s">
        <v>10131</v>
      </c>
      <c r="D4097" s="465" t="s">
        <v>436</v>
      </c>
      <c r="E4097" s="465" t="s">
        <v>700</v>
      </c>
      <c r="F4097" s="469" t="str">
        <f t="shared" si="126"/>
        <v>CH</v>
      </c>
      <c r="G4097" s="260">
        <v>0</v>
      </c>
      <c r="H4097" s="260">
        <v>1.3079174029999999E-3</v>
      </c>
      <c r="I4097" s="260">
        <v>1.0808747859E-2</v>
      </c>
      <c r="J4097" s="260">
        <v>0</v>
      </c>
      <c r="K4097" s="260">
        <v>1.2116664374240501E-2</v>
      </c>
      <c r="L4097" s="301">
        <f t="shared" si="127"/>
        <v>4.3619991747265802E-2</v>
      </c>
      <c r="M4097" s="459">
        <f>IFERROR((Tableau1[[#This Row],[Scope 1
(kg CO2-eq)]]+Tableau1[[#This Row],[Scope 2 energy
(kg CO2-eq)]]+Tableau1[[#This Row],[Scope 2 Infrastructure
(kg CO2-eq)]])/Tableau1[[#This Row],[Total CO2-emissions
(kg CO2-eq)
for scope 3 use ]],"")</f>
        <v>1.0000000732676479</v>
      </c>
      <c r="N4097" s="436" t="s">
        <v>436</v>
      </c>
      <c r="O4097" s="259">
        <v>1</v>
      </c>
      <c r="P4097" s="259" t="s">
        <v>5272</v>
      </c>
      <c r="Q4097" s="259" t="s">
        <v>5135</v>
      </c>
    </row>
    <row r="4098" spans="1:17" ht="21.75" customHeight="1">
      <c r="A4098" s="301" t="s">
        <v>5272</v>
      </c>
      <c r="B4098" s="301" t="s">
        <v>5135</v>
      </c>
      <c r="C4098" s="316" t="s">
        <v>10132</v>
      </c>
      <c r="D4098" s="465" t="s">
        <v>436</v>
      </c>
      <c r="E4098" s="465" t="s">
        <v>700</v>
      </c>
      <c r="F4098" s="469" t="str">
        <f t="shared" ref="F4098:F4161" si="128">IF(ISNUMBER(SEARCH("{CH}", C4098)), "CH", "other")</f>
        <v>CH</v>
      </c>
      <c r="G4098" s="260">
        <v>0</v>
      </c>
      <c r="H4098" s="260">
        <v>8.2484821000000002E-4</v>
      </c>
      <c r="I4098" s="260">
        <v>9.0382539070000007E-3</v>
      </c>
      <c r="J4098" s="260">
        <v>0</v>
      </c>
      <c r="K4098" s="260">
        <v>9.8631020298714702E-3</v>
      </c>
      <c r="L4098" s="301">
        <f t="shared" ref="L4098:L4161" si="129">IF(N4098="MJ", K4098*3.6, IF(N4098="m", K4098*1000, ""))</f>
        <v>3.5507167307537293E-2</v>
      </c>
      <c r="M4098" s="459">
        <f>IFERROR((Tableau1[[#This Row],[Scope 1
(kg CO2-eq)]]+Tableau1[[#This Row],[Scope 2 energy
(kg CO2-eq)]]+Tableau1[[#This Row],[Scope 2 Infrastructure
(kg CO2-eq)]])/Tableau1[[#This Row],[Total CO2-emissions
(kg CO2-eq)
for scope 3 use ]],"")</f>
        <v>1.0000000088337857</v>
      </c>
      <c r="N4098" s="436" t="s">
        <v>436</v>
      </c>
      <c r="O4098" s="259">
        <v>1</v>
      </c>
      <c r="P4098" s="259" t="s">
        <v>5272</v>
      </c>
      <c r="Q4098" s="259" t="s">
        <v>5135</v>
      </c>
    </row>
    <row r="4099" spans="1:17" ht="21.75" customHeight="1">
      <c r="A4099" s="301" t="s">
        <v>5272</v>
      </c>
      <c r="B4099" s="301" t="s">
        <v>5135</v>
      </c>
      <c r="C4099" s="316" t="s">
        <v>10133</v>
      </c>
      <c r="D4099" s="465" t="s">
        <v>436</v>
      </c>
      <c r="E4099" s="465" t="s">
        <v>700</v>
      </c>
      <c r="F4099" s="469" t="str">
        <f t="shared" si="128"/>
        <v>CH</v>
      </c>
      <c r="G4099" s="260">
        <v>0</v>
      </c>
      <c r="H4099" s="260">
        <v>8.7769227480000004E-4</v>
      </c>
      <c r="I4099" s="260">
        <v>9.6998814960000002E-3</v>
      </c>
      <c r="J4099" s="260">
        <v>0</v>
      </c>
      <c r="K4099" s="260">
        <v>1.0577573269729501E-2</v>
      </c>
      <c r="L4099" s="301">
        <f t="shared" si="129"/>
        <v>3.8079263771026203E-2</v>
      </c>
      <c r="M4099" s="459">
        <f>IFERROR((Tableau1[[#This Row],[Scope 1
(kg CO2-eq)]]+Tableau1[[#This Row],[Scope 2 energy
(kg CO2-eq)]]+Tableau1[[#This Row],[Scope 2 Infrastructure
(kg CO2-eq)]])/Tableau1[[#This Row],[Total CO2-emissions
(kg CO2-eq)
for scope 3 use ]],"")</f>
        <v>1.000000047371026</v>
      </c>
      <c r="N4099" s="436" t="s">
        <v>436</v>
      </c>
      <c r="O4099" s="259">
        <v>1</v>
      </c>
      <c r="P4099" s="259" t="s">
        <v>5272</v>
      </c>
      <c r="Q4099" s="259" t="s">
        <v>5135</v>
      </c>
    </row>
    <row r="4100" spans="1:17" ht="21.75" customHeight="1">
      <c r="A4100" s="301" t="s">
        <v>5139</v>
      </c>
      <c r="B4100" s="301" t="s">
        <v>5133</v>
      </c>
      <c r="C4100" s="316" t="s">
        <v>10134</v>
      </c>
      <c r="D4100" s="465" t="s">
        <v>3646</v>
      </c>
      <c r="E4100" s="465" t="s">
        <v>6091</v>
      </c>
      <c r="F4100" s="469" t="str">
        <f t="shared" si="128"/>
        <v>other</v>
      </c>
      <c r="G4100" s="260">
        <v>0</v>
      </c>
      <c r="H4100" s="260">
        <v>3282.9279653680001</v>
      </c>
      <c r="I4100" s="260">
        <v>454.70783130400002</v>
      </c>
      <c r="J4100" s="260">
        <v>1325.2149150498601</v>
      </c>
      <c r="K4100" s="260">
        <v>5062.8507138471696</v>
      </c>
      <c r="L4100" s="301" t="str">
        <f t="shared" si="129"/>
        <v/>
      </c>
      <c r="M4100" s="459">
        <f>IFERROR((Tableau1[[#This Row],[Scope 1
(kg CO2-eq)]]+Tableau1[[#This Row],[Scope 2 energy
(kg CO2-eq)]]+Tableau1[[#This Row],[Scope 2 Infrastructure
(kg CO2-eq)]])/Tableau1[[#This Row],[Total CO2-emissions
(kg CO2-eq)
for scope 3 use ]],"")</f>
        <v>0.73824728555581642</v>
      </c>
      <c r="N4100" s="436" t="s">
        <v>3646</v>
      </c>
      <c r="O4100" s="259">
        <v>1</v>
      </c>
      <c r="P4100" s="259" t="s">
        <v>5139</v>
      </c>
      <c r="Q4100" s="259" t="s">
        <v>5133</v>
      </c>
    </row>
    <row r="4101" spans="1:17" ht="21.75" customHeight="1">
      <c r="A4101" s="301" t="s">
        <v>5139</v>
      </c>
      <c r="B4101" s="301" t="s">
        <v>5133</v>
      </c>
      <c r="C4101" s="316" t="s">
        <v>10135</v>
      </c>
      <c r="D4101" s="465" t="s">
        <v>3646</v>
      </c>
      <c r="E4101" s="465" t="s">
        <v>700</v>
      </c>
      <c r="F4101" s="469" t="str">
        <f t="shared" si="128"/>
        <v>CH</v>
      </c>
      <c r="G4101" s="260">
        <v>0</v>
      </c>
      <c r="H4101" s="260">
        <v>1810.382700096</v>
      </c>
      <c r="I4101" s="260">
        <v>190.85183035200001</v>
      </c>
      <c r="J4101" s="260">
        <v>265.12529148299802</v>
      </c>
      <c r="K4101" s="260">
        <v>2266.35981913667</v>
      </c>
      <c r="L4101" s="301" t="str">
        <f t="shared" si="129"/>
        <v/>
      </c>
      <c r="M4101" s="459">
        <f>IFERROR((Tableau1[[#This Row],[Scope 1
(kg CO2-eq)]]+Tableau1[[#This Row],[Scope 2 energy
(kg CO2-eq)]]+Tableau1[[#This Row],[Scope 2 Infrastructure
(kg CO2-eq)]])/Tableau1[[#This Row],[Total CO2-emissions
(kg CO2-eq)
for scope 3 use ]],"")</f>
        <v>0.88301712444334424</v>
      </c>
      <c r="N4101" s="436" t="s">
        <v>3646</v>
      </c>
      <c r="O4101" s="259">
        <v>1</v>
      </c>
      <c r="P4101" s="259" t="s">
        <v>5139</v>
      </c>
      <c r="Q4101" s="259" t="s">
        <v>5133</v>
      </c>
    </row>
    <row r="4102" spans="1:17" ht="21.75" customHeight="1">
      <c r="A4102" s="301" t="s">
        <v>5214</v>
      </c>
      <c r="B4102" s="301" t="s">
        <v>5137</v>
      </c>
      <c r="C4102" s="316" t="s">
        <v>10136</v>
      </c>
      <c r="D4102" s="465" t="s">
        <v>3731</v>
      </c>
      <c r="E4102" s="465" t="s">
        <v>700</v>
      </c>
      <c r="F4102" s="469" t="str">
        <f t="shared" si="128"/>
        <v>CH</v>
      </c>
      <c r="G4102" s="260">
        <v>0</v>
      </c>
      <c r="H4102" s="260">
        <v>0</v>
      </c>
      <c r="I4102" s="260">
        <v>0</v>
      </c>
      <c r="J4102" s="260">
        <v>1.22579071805064</v>
      </c>
      <c r="K4102" s="260">
        <v>1.2257907176248499</v>
      </c>
      <c r="L4102" s="301" t="str">
        <f t="shared" si="129"/>
        <v/>
      </c>
      <c r="M4102" s="459">
        <f>IFERROR((Tableau1[[#This Row],[Scope 1
(kg CO2-eq)]]+Tableau1[[#This Row],[Scope 2 energy
(kg CO2-eq)]]+Tableau1[[#This Row],[Scope 2 Infrastructure
(kg CO2-eq)]])/Tableau1[[#This Row],[Total CO2-emissions
(kg CO2-eq)
for scope 3 use ]],"")</f>
        <v>0</v>
      </c>
      <c r="N4102" s="436" t="s">
        <v>3731</v>
      </c>
      <c r="O4102" s="259">
        <v>1</v>
      </c>
      <c r="P4102" s="259" t="s">
        <v>5214</v>
      </c>
      <c r="Q4102" s="259" t="s">
        <v>5137</v>
      </c>
    </row>
    <row r="4103" spans="1:17" ht="21.75" customHeight="1">
      <c r="A4103" s="301" t="s">
        <v>5214</v>
      </c>
      <c r="B4103" s="301" t="s">
        <v>5137</v>
      </c>
      <c r="C4103" s="316" t="s">
        <v>10137</v>
      </c>
      <c r="D4103" s="465" t="s">
        <v>3731</v>
      </c>
      <c r="E4103" s="465" t="s">
        <v>700</v>
      </c>
      <c r="F4103" s="469" t="str">
        <f t="shared" si="128"/>
        <v>CH</v>
      </c>
      <c r="G4103" s="260">
        <v>0</v>
      </c>
      <c r="H4103" s="260">
        <v>0</v>
      </c>
      <c r="I4103" s="260">
        <v>0</v>
      </c>
      <c r="J4103" s="260">
        <v>19.774907637314499</v>
      </c>
      <c r="K4103" s="260">
        <v>19.774907635587699</v>
      </c>
      <c r="L4103" s="301" t="str">
        <f t="shared" si="129"/>
        <v/>
      </c>
      <c r="M4103" s="459">
        <f>IFERROR((Tableau1[[#This Row],[Scope 1
(kg CO2-eq)]]+Tableau1[[#This Row],[Scope 2 energy
(kg CO2-eq)]]+Tableau1[[#This Row],[Scope 2 Infrastructure
(kg CO2-eq)]])/Tableau1[[#This Row],[Total CO2-emissions
(kg CO2-eq)
for scope 3 use ]],"")</f>
        <v>0</v>
      </c>
      <c r="N4103" s="436" t="s">
        <v>3731</v>
      </c>
      <c r="O4103" s="259">
        <v>1</v>
      </c>
      <c r="P4103" s="259" t="s">
        <v>5214</v>
      </c>
      <c r="Q4103" s="259" t="s">
        <v>5137</v>
      </c>
    </row>
    <row r="4104" spans="1:17" ht="21.75" customHeight="1">
      <c r="A4104" s="301" t="s">
        <v>5214</v>
      </c>
      <c r="B4104" s="301" t="s">
        <v>5137</v>
      </c>
      <c r="C4104" s="316" t="s">
        <v>10138</v>
      </c>
      <c r="D4104" s="465" t="s">
        <v>3731</v>
      </c>
      <c r="E4104" s="465" t="s">
        <v>700</v>
      </c>
      <c r="F4104" s="469" t="str">
        <f t="shared" si="128"/>
        <v>CH</v>
      </c>
      <c r="G4104" s="260">
        <v>0</v>
      </c>
      <c r="H4104" s="260">
        <v>0</v>
      </c>
      <c r="I4104" s="260">
        <v>0</v>
      </c>
      <c r="J4104" s="260">
        <v>45.3698097992256</v>
      </c>
      <c r="K4104" s="260">
        <v>45.369809799677697</v>
      </c>
      <c r="L4104" s="301" t="str">
        <f t="shared" si="129"/>
        <v/>
      </c>
      <c r="M4104" s="459">
        <f>IFERROR((Tableau1[[#This Row],[Scope 1
(kg CO2-eq)]]+Tableau1[[#This Row],[Scope 2 energy
(kg CO2-eq)]]+Tableau1[[#This Row],[Scope 2 Infrastructure
(kg CO2-eq)]])/Tableau1[[#This Row],[Total CO2-emissions
(kg CO2-eq)
for scope 3 use ]],"")</f>
        <v>0</v>
      </c>
      <c r="N4104" s="436" t="s">
        <v>3731</v>
      </c>
      <c r="O4104" s="259">
        <v>1</v>
      </c>
      <c r="P4104" s="259" t="s">
        <v>5214</v>
      </c>
      <c r="Q4104" s="259" t="s">
        <v>5137</v>
      </c>
    </row>
    <row r="4105" spans="1:17" ht="21.75" customHeight="1">
      <c r="A4105" s="301" t="s">
        <v>4133</v>
      </c>
      <c r="B4105" s="301" t="s">
        <v>5202</v>
      </c>
      <c r="C4105" s="316" t="s">
        <v>10139</v>
      </c>
      <c r="D4105" s="465" t="s">
        <v>3730</v>
      </c>
      <c r="E4105" s="465" t="s">
        <v>700</v>
      </c>
      <c r="F4105" s="469" t="str">
        <f t="shared" si="128"/>
        <v>CH</v>
      </c>
      <c r="G4105" s="260">
        <v>1.30638E-3</v>
      </c>
      <c r="H4105" s="260">
        <v>8.8055430162416001E-2</v>
      </c>
      <c r="I4105" s="260">
        <v>4.0720341436129001E-2</v>
      </c>
      <c r="J4105" s="260">
        <v>1.04339196061043</v>
      </c>
      <c r="K4105" s="260">
        <v>1.17347411253876</v>
      </c>
      <c r="L4105" s="301" t="str">
        <f t="shared" si="129"/>
        <v/>
      </c>
      <c r="M4105" s="459">
        <f>IFERROR((Tableau1[[#This Row],[Scope 1
(kg CO2-eq)]]+Tableau1[[#This Row],[Scope 2 energy
(kg CO2-eq)]]+Tableau1[[#This Row],[Scope 2 Infrastructure
(kg CO2-eq)]])/Tableau1[[#This Row],[Total CO2-emissions
(kg CO2-eq)
for scope 3 use ]],"")</f>
        <v>0.11085216981661226</v>
      </c>
      <c r="N4105" s="436" t="s">
        <v>3730</v>
      </c>
      <c r="O4105" s="259">
        <v>1</v>
      </c>
      <c r="P4105" s="259" t="s">
        <v>4133</v>
      </c>
      <c r="Q4105" s="259" t="s">
        <v>5202</v>
      </c>
    </row>
    <row r="4106" spans="1:17" ht="21.75" customHeight="1">
      <c r="A4106" s="301" t="s">
        <v>4133</v>
      </c>
      <c r="B4106" s="301" t="s">
        <v>5202</v>
      </c>
      <c r="C4106" s="316" t="s">
        <v>10140</v>
      </c>
      <c r="D4106" s="465" t="s">
        <v>3730</v>
      </c>
      <c r="E4106" s="465" t="s">
        <v>6091</v>
      </c>
      <c r="F4106" s="469" t="str">
        <f t="shared" si="128"/>
        <v>other</v>
      </c>
      <c r="G4106" s="260">
        <v>2.55846E-4</v>
      </c>
      <c r="H4106" s="260">
        <v>0.158056862921375</v>
      </c>
      <c r="I4106" s="260">
        <v>3.1625155028116803E-2</v>
      </c>
      <c r="J4106" s="260">
        <v>0.64874607408783103</v>
      </c>
      <c r="K4106" s="260">
        <v>0.83868393746978598</v>
      </c>
      <c r="L4106" s="301" t="str">
        <f t="shared" si="129"/>
        <v/>
      </c>
      <c r="M4106" s="459">
        <f>IFERROR((Tableau1[[#This Row],[Scope 1
(kg CO2-eq)]]+Tableau1[[#This Row],[Scope 2 energy
(kg CO2-eq)]]+Tableau1[[#This Row],[Scope 2 Infrastructure
(kg CO2-eq)]])/Tableau1[[#This Row],[Total CO2-emissions
(kg CO2-eq)
for scope 3 use ]],"")</f>
        <v>0.22647132663886796</v>
      </c>
      <c r="N4106" s="436" t="s">
        <v>3730</v>
      </c>
      <c r="O4106" s="259">
        <v>1</v>
      </c>
      <c r="P4106" s="259" t="s">
        <v>4133</v>
      </c>
      <c r="Q4106" s="259" t="s">
        <v>5202</v>
      </c>
    </row>
    <row r="4107" spans="1:17" ht="21.75" customHeight="1">
      <c r="A4107" s="301" t="s">
        <v>4133</v>
      </c>
      <c r="B4107" s="301" t="s">
        <v>5243</v>
      </c>
      <c r="C4107" s="316" t="s">
        <v>10141</v>
      </c>
      <c r="D4107" s="465" t="s">
        <v>3730</v>
      </c>
      <c r="E4107" s="465" t="s">
        <v>700</v>
      </c>
      <c r="F4107" s="469" t="str">
        <f t="shared" si="128"/>
        <v>CH</v>
      </c>
      <c r="G4107" s="260">
        <v>0</v>
      </c>
      <c r="H4107" s="260">
        <v>6.0497989770744E-3</v>
      </c>
      <c r="I4107" s="260">
        <v>1.2626586581039999E-4</v>
      </c>
      <c r="J4107" s="260">
        <v>1.13200144822501</v>
      </c>
      <c r="K4107" s="260">
        <v>1.13817751245196</v>
      </c>
      <c r="L4107" s="301" t="str">
        <f t="shared" si="129"/>
        <v/>
      </c>
      <c r="M4107" s="459">
        <f>IFERROR((Tableau1[[#This Row],[Scope 1
(kg CO2-eq)]]+Tableau1[[#This Row],[Scope 2 energy
(kg CO2-eq)]]+Tableau1[[#This Row],[Scope 2 Infrastructure
(kg CO2-eq)]])/Tableau1[[#This Row],[Total CO2-emissions
(kg CO2-eq)
for scope 3 use ]],"")</f>
        <v>5.4262755811962842E-3</v>
      </c>
      <c r="N4107" s="436" t="s">
        <v>3730</v>
      </c>
      <c r="O4107" s="259">
        <v>1</v>
      </c>
      <c r="P4107" s="259" t="s">
        <v>4133</v>
      </c>
      <c r="Q4107" s="259" t="s">
        <v>5243</v>
      </c>
    </row>
    <row r="4108" spans="1:17" ht="21.75" customHeight="1">
      <c r="A4108" s="301" t="s">
        <v>4133</v>
      </c>
      <c r="B4108" s="301" t="s">
        <v>5243</v>
      </c>
      <c r="C4108" s="316" t="s">
        <v>10142</v>
      </c>
      <c r="D4108" s="465" t="s">
        <v>3730</v>
      </c>
      <c r="E4108" s="465" t="s">
        <v>6091</v>
      </c>
      <c r="F4108" s="469" t="str">
        <f t="shared" si="128"/>
        <v>other</v>
      </c>
      <c r="G4108" s="260">
        <v>0</v>
      </c>
      <c r="H4108" s="260">
        <v>2.63634930683136E-2</v>
      </c>
      <c r="I4108" s="260">
        <v>1.2627902332079999E-4</v>
      </c>
      <c r="J4108" s="260">
        <v>0.87047204454323401</v>
      </c>
      <c r="K4108" s="260">
        <v>0.89696181652001605</v>
      </c>
      <c r="L4108" s="301" t="str">
        <f t="shared" si="129"/>
        <v/>
      </c>
      <c r="M4108" s="459">
        <f>IFERROR((Tableau1[[#This Row],[Scope 1
(kg CO2-eq)]]+Tableau1[[#This Row],[Scope 2 energy
(kg CO2-eq)]]+Tableau1[[#This Row],[Scope 2 Infrastructure
(kg CO2-eq)]])/Tableau1[[#This Row],[Total CO2-emissions
(kg CO2-eq)
for scope 3 use ]],"")</f>
        <v>2.9532775647471799E-2</v>
      </c>
      <c r="N4108" s="436" t="s">
        <v>3730</v>
      </c>
      <c r="O4108" s="259">
        <v>1</v>
      </c>
      <c r="P4108" s="259" t="s">
        <v>4133</v>
      </c>
      <c r="Q4108" s="259" t="s">
        <v>5243</v>
      </c>
    </row>
    <row r="4109" spans="1:17" ht="21.75" customHeight="1">
      <c r="A4109" s="301" t="s">
        <v>4133</v>
      </c>
      <c r="B4109" s="301" t="s">
        <v>5135</v>
      </c>
      <c r="C4109" s="316" t="s">
        <v>10143</v>
      </c>
      <c r="D4109" s="465" t="s">
        <v>436</v>
      </c>
      <c r="E4109" s="465" t="s">
        <v>700</v>
      </c>
      <c r="F4109" s="469" t="str">
        <f t="shared" si="128"/>
        <v>CH</v>
      </c>
      <c r="G4109" s="260">
        <v>7.7291797718999994E-2</v>
      </c>
      <c r="H4109" s="260">
        <v>9.9087178746491995E-5</v>
      </c>
      <c r="I4109" s="260">
        <v>2.0680568829720002E-6</v>
      </c>
      <c r="J4109" s="260">
        <v>2.7715122861875011E-2</v>
      </c>
      <c r="K4109" s="260">
        <v>0.10510807584169</v>
      </c>
      <c r="L4109" s="301">
        <f t="shared" si="129"/>
        <v>0.37838907303008401</v>
      </c>
      <c r="M4109" s="459">
        <f>IFERROR((Tableau1[[#This Row],[Scope 1
(kg CO2-eq)]]+Tableau1[[#This Row],[Scope 2 energy
(kg CO2-eq)]]+Tableau1[[#This Row],[Scope 2 Infrastructure
(kg CO2-eq)]])/Tableau1[[#This Row],[Total CO2-emissions
(kg CO2-eq)
for scope 3 use ]],"")</f>
        <v>0.73631785507324798</v>
      </c>
      <c r="N4109" s="437" t="s">
        <v>436</v>
      </c>
      <c r="O4109" s="259">
        <v>1</v>
      </c>
      <c r="P4109" s="259" t="s">
        <v>4133</v>
      </c>
      <c r="Q4109" s="259" t="s">
        <v>5135</v>
      </c>
    </row>
    <row r="4110" spans="1:17" ht="21.75" customHeight="1">
      <c r="A4110" s="301" t="s">
        <v>4133</v>
      </c>
      <c r="B4110" s="301" t="s">
        <v>5135</v>
      </c>
      <c r="C4110" s="316" t="s">
        <v>10144</v>
      </c>
      <c r="D4110" s="465" t="s">
        <v>436</v>
      </c>
      <c r="E4110" s="465" t="s">
        <v>6091</v>
      </c>
      <c r="F4110" s="469" t="str">
        <f t="shared" si="128"/>
        <v>other</v>
      </c>
      <c r="G4110" s="260">
        <v>7.7291797718999994E-2</v>
      </c>
      <c r="H4110" s="260">
        <v>4.3179685142284799E-4</v>
      </c>
      <c r="I4110" s="260">
        <v>2.0682723844439998E-6</v>
      </c>
      <c r="J4110" s="260">
        <v>2.1860335490215002E-2</v>
      </c>
      <c r="K4110" s="260">
        <v>9.9585998331575803E-2</v>
      </c>
      <c r="L4110" s="301">
        <f t="shared" si="129"/>
        <v>0.35850959399367288</v>
      </c>
      <c r="M4110" s="459">
        <f>IFERROR((Tableau1[[#This Row],[Scope 1
(kg CO2-eq)]]+Tableau1[[#This Row],[Scope 2 energy
(kg CO2-eq)]]+Tableau1[[#This Row],[Scope 2 Infrastructure
(kg CO2-eq)]])/Tableau1[[#This Row],[Total CO2-emissions
(kg CO2-eq)
for scope 3 use ]],"")</f>
        <v>0.78048786119526958</v>
      </c>
      <c r="N4110" s="436" t="s">
        <v>436</v>
      </c>
      <c r="O4110" s="259">
        <v>1</v>
      </c>
      <c r="P4110" s="260" t="s">
        <v>4133</v>
      </c>
      <c r="Q4110" s="260" t="s">
        <v>5135</v>
      </c>
    </row>
    <row r="4111" spans="1:17" ht="21.75" customHeight="1">
      <c r="A4111" s="301" t="s">
        <v>4133</v>
      </c>
      <c r="B4111" s="301" t="s">
        <v>5232</v>
      </c>
      <c r="C4111" s="316" t="s">
        <v>10145</v>
      </c>
      <c r="D4111" s="465" t="s">
        <v>436</v>
      </c>
      <c r="E4111" s="465" t="s">
        <v>6044</v>
      </c>
      <c r="F4111" s="469" t="str">
        <f t="shared" si="128"/>
        <v>other</v>
      </c>
      <c r="G4111" s="260">
        <v>7.8230260999999995E-2</v>
      </c>
      <c r="H4111" s="260">
        <v>0</v>
      </c>
      <c r="I4111" s="260">
        <v>0</v>
      </c>
      <c r="J4111" s="260">
        <v>2.2257610943134998E-2</v>
      </c>
      <c r="K4111" s="260">
        <v>0.10048787193751101</v>
      </c>
      <c r="L4111" s="301">
        <f t="shared" si="129"/>
        <v>0.36175633897503962</v>
      </c>
      <c r="M4111" s="459">
        <f>IFERROR((Tableau1[[#This Row],[Scope 1
(kg CO2-eq)]]+Tableau1[[#This Row],[Scope 2 energy
(kg CO2-eq)]]+Tableau1[[#This Row],[Scope 2 Infrastructure
(kg CO2-eq)]])/Tableau1[[#This Row],[Total CO2-emissions
(kg CO2-eq)
for scope 3 use ]],"")</f>
        <v>0.77850450498790502</v>
      </c>
      <c r="N4111" s="436" t="s">
        <v>436</v>
      </c>
      <c r="O4111" s="259">
        <v>1</v>
      </c>
      <c r="P4111" s="259" t="s">
        <v>4133</v>
      </c>
      <c r="Q4111" s="260" t="s">
        <v>5232</v>
      </c>
    </row>
    <row r="4112" spans="1:17" ht="21.75" customHeight="1">
      <c r="A4112" s="301" t="s">
        <v>4133</v>
      </c>
      <c r="B4112" s="301" t="s">
        <v>5232</v>
      </c>
      <c r="C4112" s="316" t="s">
        <v>10146</v>
      </c>
      <c r="D4112" s="465" t="s">
        <v>436</v>
      </c>
      <c r="E4112" s="465" t="s">
        <v>117</v>
      </c>
      <c r="F4112" s="469" t="str">
        <f t="shared" si="128"/>
        <v>other</v>
      </c>
      <c r="G4112" s="260">
        <v>7.8643183000000005E-2</v>
      </c>
      <c r="H4112" s="260">
        <v>0</v>
      </c>
      <c r="I4112" s="260">
        <v>0</v>
      </c>
      <c r="J4112" s="260">
        <v>2.2257610943134998E-2</v>
      </c>
      <c r="K4112" s="260">
        <v>0.100900793937847</v>
      </c>
      <c r="L4112" s="301">
        <f t="shared" si="129"/>
        <v>0.36324285817624918</v>
      </c>
      <c r="M4112" s="459">
        <f>IFERROR((Tableau1[[#This Row],[Scope 1
(kg CO2-eq)]]+Tableau1[[#This Row],[Scope 2 energy
(kg CO2-eq)]]+Tableau1[[#This Row],[Scope 2 Infrastructure
(kg CO2-eq)]])/Tableau1[[#This Row],[Total CO2-emissions
(kg CO2-eq)
for scope 3 use ]],"")</f>
        <v>0.77941094347030349</v>
      </c>
      <c r="N4112" s="436" t="s">
        <v>436</v>
      </c>
      <c r="O4112" s="259">
        <v>1</v>
      </c>
      <c r="P4112" s="259" t="s">
        <v>4133</v>
      </c>
      <c r="Q4112" s="259" t="s">
        <v>5232</v>
      </c>
    </row>
    <row r="4113" spans="1:17" ht="21.75" customHeight="1">
      <c r="A4113" s="301" t="s">
        <v>4133</v>
      </c>
      <c r="B4113" s="301" t="s">
        <v>5232</v>
      </c>
      <c r="C4113" s="316" t="s">
        <v>10147</v>
      </c>
      <c r="D4113" s="465" t="s">
        <v>436</v>
      </c>
      <c r="E4113" s="465" t="s">
        <v>6051</v>
      </c>
      <c r="F4113" s="469" t="str">
        <f t="shared" si="128"/>
        <v>other</v>
      </c>
      <c r="G4113" s="260">
        <v>8.0053183E-2</v>
      </c>
      <c r="H4113" s="260">
        <v>0</v>
      </c>
      <c r="I4113" s="260">
        <v>0</v>
      </c>
      <c r="J4113" s="260">
        <v>2.2257610943134998E-2</v>
      </c>
      <c r="K4113" s="260">
        <v>0.102310793937593</v>
      </c>
      <c r="L4113" s="301">
        <f t="shared" si="129"/>
        <v>0.36831885817533483</v>
      </c>
      <c r="M4113" s="459">
        <f>IFERROR((Tableau1[[#This Row],[Scope 1
(kg CO2-eq)]]+Tableau1[[#This Row],[Scope 2 energy
(kg CO2-eq)]]+Tableau1[[#This Row],[Scope 2 Infrastructure
(kg CO2-eq)]])/Tableau1[[#This Row],[Total CO2-emissions
(kg CO2-eq)
for scope 3 use ]],"")</f>
        <v>0.78245099973352195</v>
      </c>
      <c r="N4113" s="436" t="s">
        <v>436</v>
      </c>
      <c r="O4113" s="259">
        <v>1</v>
      </c>
      <c r="P4113" s="259" t="s">
        <v>4133</v>
      </c>
      <c r="Q4113" s="259" t="s">
        <v>5232</v>
      </c>
    </row>
    <row r="4114" spans="1:17" ht="21.75" customHeight="1">
      <c r="A4114" s="301" t="s">
        <v>4133</v>
      </c>
      <c r="B4114" s="301" t="s">
        <v>5232</v>
      </c>
      <c r="C4114" s="316" t="s">
        <v>10148</v>
      </c>
      <c r="D4114" s="465" t="s">
        <v>436</v>
      </c>
      <c r="E4114" s="465" t="s">
        <v>6045</v>
      </c>
      <c r="F4114" s="469" t="str">
        <f t="shared" si="128"/>
        <v>other</v>
      </c>
      <c r="G4114" s="260">
        <v>7.9753183000000005E-2</v>
      </c>
      <c r="H4114" s="260">
        <v>0</v>
      </c>
      <c r="I4114" s="260">
        <v>0</v>
      </c>
      <c r="J4114" s="260">
        <v>2.2257610943134998E-2</v>
      </c>
      <c r="K4114" s="260">
        <v>0.102010793937584</v>
      </c>
      <c r="L4114" s="301">
        <f t="shared" si="129"/>
        <v>0.36723885817530239</v>
      </c>
      <c r="M4114" s="459">
        <f>IFERROR((Tableau1[[#This Row],[Scope 1
(kg CO2-eq)]]+Tableau1[[#This Row],[Scope 2 energy
(kg CO2-eq)]]+Tableau1[[#This Row],[Scope 2 Infrastructure
(kg CO2-eq)]])/Tableau1[[#This Row],[Total CO2-emissions
(kg CO2-eq)
for scope 3 use ]],"")</f>
        <v>0.78181121743643656</v>
      </c>
      <c r="N4114" s="436" t="s">
        <v>436</v>
      </c>
      <c r="O4114" s="259">
        <v>1</v>
      </c>
      <c r="P4114" s="259" t="s">
        <v>4133</v>
      </c>
      <c r="Q4114" s="259" t="s">
        <v>5232</v>
      </c>
    </row>
    <row r="4115" spans="1:17" ht="21.75" customHeight="1">
      <c r="A4115" s="301" t="s">
        <v>4133</v>
      </c>
      <c r="B4115" s="301" t="s">
        <v>5232</v>
      </c>
      <c r="C4115" s="316" t="s">
        <v>10149</v>
      </c>
      <c r="D4115" s="465" t="s">
        <v>436</v>
      </c>
      <c r="E4115" s="465" t="s">
        <v>6016</v>
      </c>
      <c r="F4115" s="469" t="str">
        <f t="shared" si="128"/>
        <v>other</v>
      </c>
      <c r="G4115" s="260">
        <v>7.9004817000000005E-2</v>
      </c>
      <c r="H4115" s="260">
        <v>0</v>
      </c>
      <c r="I4115" s="260">
        <v>0</v>
      </c>
      <c r="J4115" s="260">
        <v>2.2134582257777993E-2</v>
      </c>
      <c r="K4115" s="260">
        <v>0.101139399261563</v>
      </c>
      <c r="L4115" s="301">
        <f t="shared" si="129"/>
        <v>0.36410183734162682</v>
      </c>
      <c r="M4115" s="459">
        <f>IFERROR((Tableau1[[#This Row],[Scope 1
(kg CO2-eq)]]+Tableau1[[#This Row],[Scope 2 energy
(kg CO2-eq)]]+Tableau1[[#This Row],[Scope 2 Infrastructure
(kg CO2-eq)]])/Tableau1[[#This Row],[Total CO2-emissions
(kg CO2-eq)
for scope 3 use ]],"")</f>
        <v>0.78114777798591284</v>
      </c>
      <c r="N4115" s="436" t="s">
        <v>436</v>
      </c>
      <c r="O4115" s="259">
        <v>1</v>
      </c>
      <c r="P4115" s="259" t="s">
        <v>4133</v>
      </c>
      <c r="Q4115" s="259" t="s">
        <v>5232</v>
      </c>
    </row>
    <row r="4116" spans="1:17" ht="21.75" customHeight="1">
      <c r="A4116" s="301" t="s">
        <v>4133</v>
      </c>
      <c r="B4116" s="301" t="s">
        <v>5232</v>
      </c>
      <c r="C4116" s="316" t="s">
        <v>10150</v>
      </c>
      <c r="D4116" s="465" t="s">
        <v>436</v>
      </c>
      <c r="E4116" s="465" t="s">
        <v>6022</v>
      </c>
      <c r="F4116" s="469" t="str">
        <f t="shared" si="128"/>
        <v>other</v>
      </c>
      <c r="G4116" s="260">
        <v>8.0779354999999997E-2</v>
      </c>
      <c r="H4116" s="260">
        <v>0</v>
      </c>
      <c r="I4116" s="260">
        <v>0</v>
      </c>
      <c r="J4116" s="260">
        <v>2.2257610943134998E-2</v>
      </c>
      <c r="K4116" s="260">
        <v>0.10303696573150301</v>
      </c>
      <c r="L4116" s="301">
        <f t="shared" si="129"/>
        <v>0.37093307663341085</v>
      </c>
      <c r="M4116" s="459">
        <f>IFERROR((Tableau1[[#This Row],[Scope 1
(kg CO2-eq)]]+Tableau1[[#This Row],[Scope 2 energy
(kg CO2-eq)]]+Tableau1[[#This Row],[Scope 2 Infrastructure
(kg CO2-eq)]])/Tableau1[[#This Row],[Total CO2-emissions
(kg CO2-eq)
for scope 3 use ]],"")</f>
        <v>0.78398421796015816</v>
      </c>
      <c r="N4116" s="436" t="s">
        <v>436</v>
      </c>
      <c r="O4116" s="259">
        <v>1</v>
      </c>
      <c r="P4116" s="259" t="s">
        <v>4133</v>
      </c>
      <c r="Q4116" s="259" t="s">
        <v>5232</v>
      </c>
    </row>
    <row r="4117" spans="1:17" ht="21.75" customHeight="1">
      <c r="A4117" s="301" t="s">
        <v>4133</v>
      </c>
      <c r="B4117" s="301" t="s">
        <v>5232</v>
      </c>
      <c r="C4117" s="316" t="s">
        <v>10151</v>
      </c>
      <c r="D4117" s="465" t="s">
        <v>436</v>
      </c>
      <c r="E4117" s="465" t="s">
        <v>6018</v>
      </c>
      <c r="F4117" s="469" t="str">
        <f t="shared" si="128"/>
        <v>other</v>
      </c>
      <c r="G4117" s="260">
        <v>7.9753183000000005E-2</v>
      </c>
      <c r="H4117" s="260">
        <v>0</v>
      </c>
      <c r="I4117" s="260">
        <v>0</v>
      </c>
      <c r="J4117" s="260">
        <v>2.2609454328747988E-2</v>
      </c>
      <c r="K4117" s="260">
        <v>0.10236264026749101</v>
      </c>
      <c r="L4117" s="301">
        <f t="shared" si="129"/>
        <v>0.36850550496296763</v>
      </c>
      <c r="M4117" s="459">
        <f>IFERROR((Tableau1[[#This Row],[Scope 1
(kg CO2-eq)]]+Tableau1[[#This Row],[Scope 2 energy
(kg CO2-eq)]]+Tableau1[[#This Row],[Scope 2 Infrastructure
(kg CO2-eq)]])/Tableau1[[#This Row],[Total CO2-emissions
(kg CO2-eq)
for scope 3 use ]],"")</f>
        <v>0.77912393419700154</v>
      </c>
      <c r="N4117" s="436" t="s">
        <v>436</v>
      </c>
      <c r="O4117" s="259">
        <v>1</v>
      </c>
      <c r="P4117" s="259" t="s">
        <v>4133</v>
      </c>
      <c r="Q4117" s="259" t="s">
        <v>5232</v>
      </c>
    </row>
    <row r="4118" spans="1:17" ht="21.75" customHeight="1">
      <c r="A4118" s="301" t="s">
        <v>4133</v>
      </c>
      <c r="B4118" s="301" t="s">
        <v>5232</v>
      </c>
      <c r="C4118" s="316" t="s">
        <v>10152</v>
      </c>
      <c r="D4118" s="465" t="s">
        <v>436</v>
      </c>
      <c r="E4118" s="465" t="s">
        <v>6060</v>
      </c>
      <c r="F4118" s="469" t="str">
        <f t="shared" si="128"/>
        <v>other</v>
      </c>
      <c r="G4118" s="260">
        <v>7.8017183000000004E-2</v>
      </c>
      <c r="H4118" s="260">
        <v>0</v>
      </c>
      <c r="I4118" s="260">
        <v>0</v>
      </c>
      <c r="J4118" s="260">
        <v>2.2257610943134998E-2</v>
      </c>
      <c r="K4118" s="260">
        <v>0.100274793937859</v>
      </c>
      <c r="L4118" s="301">
        <f t="shared" si="129"/>
        <v>0.3609892581762924</v>
      </c>
      <c r="M4118" s="459">
        <f>IFERROR((Tableau1[[#This Row],[Scope 1
(kg CO2-eq)]]+Tableau1[[#This Row],[Scope 2 energy
(kg CO2-eq)]]+Tableau1[[#This Row],[Scope 2 Infrastructure
(kg CO2-eq)]])/Tableau1[[#This Row],[Total CO2-emissions
(kg CO2-eq)
for scope 3 use ]],"")</f>
        <v>0.77803384017271382</v>
      </c>
      <c r="N4118" s="436" t="s">
        <v>436</v>
      </c>
      <c r="O4118" s="259">
        <v>1</v>
      </c>
      <c r="P4118" s="259" t="s">
        <v>4133</v>
      </c>
      <c r="Q4118" s="259" t="s">
        <v>5232</v>
      </c>
    </row>
    <row r="4119" spans="1:17" ht="21.75" customHeight="1">
      <c r="A4119" s="301" t="s">
        <v>4133</v>
      </c>
      <c r="B4119" s="301" t="s">
        <v>5232</v>
      </c>
      <c r="C4119" s="316" t="s">
        <v>10153</v>
      </c>
      <c r="D4119" s="465" t="s">
        <v>436</v>
      </c>
      <c r="E4119" s="465" t="s">
        <v>119</v>
      </c>
      <c r="F4119" s="469" t="str">
        <f t="shared" si="128"/>
        <v>other</v>
      </c>
      <c r="G4119" s="260">
        <v>7.9753183000000005E-2</v>
      </c>
      <c r="H4119" s="260">
        <v>0</v>
      </c>
      <c r="I4119" s="260">
        <v>0</v>
      </c>
      <c r="J4119" s="260">
        <v>2.2633437944255999E-2</v>
      </c>
      <c r="K4119" s="260">
        <v>0.102386620960738</v>
      </c>
      <c r="L4119" s="301">
        <f t="shared" si="129"/>
        <v>0.36859183545865681</v>
      </c>
      <c r="M4119" s="459">
        <f>IFERROR((Tableau1[[#This Row],[Scope 1
(kg CO2-eq)]]+Tableau1[[#This Row],[Scope 2 energy
(kg CO2-eq)]]+Tableau1[[#This Row],[Scope 2 Infrastructure
(kg CO2-eq)]])/Tableau1[[#This Row],[Total CO2-emissions
(kg CO2-eq)
for scope 3 use ]],"")</f>
        <v>0.77894145008050231</v>
      </c>
      <c r="N4119" s="436" t="s">
        <v>436</v>
      </c>
      <c r="O4119" s="259">
        <v>1</v>
      </c>
      <c r="P4119" s="259" t="s">
        <v>4133</v>
      </c>
      <c r="Q4119" s="259" t="s">
        <v>5232</v>
      </c>
    </row>
    <row r="4120" spans="1:17" ht="21.75" customHeight="1">
      <c r="A4120" s="301" t="s">
        <v>4133</v>
      </c>
      <c r="B4120" s="301" t="s">
        <v>5232</v>
      </c>
      <c r="C4120" s="316" t="s">
        <v>10154</v>
      </c>
      <c r="D4120" s="465" t="s">
        <v>436</v>
      </c>
      <c r="E4120" s="465" t="s">
        <v>6034</v>
      </c>
      <c r="F4120" s="469" t="str">
        <f t="shared" si="128"/>
        <v>other</v>
      </c>
      <c r="G4120" s="260">
        <v>7.9806652490000005E-2</v>
      </c>
      <c r="H4120" s="260">
        <v>0</v>
      </c>
      <c r="I4120" s="260">
        <v>0</v>
      </c>
      <c r="J4120" s="260">
        <v>2.2292168422130998E-2</v>
      </c>
      <c r="K4120" s="260">
        <v>0.102098820856021</v>
      </c>
      <c r="L4120" s="301">
        <f t="shared" si="129"/>
        <v>0.36755575508167559</v>
      </c>
      <c r="M4120" s="459">
        <f>IFERROR((Tableau1[[#This Row],[Scope 1
(kg CO2-eq)]]+Tableau1[[#This Row],[Scope 2 energy
(kg CO2-eq)]]+Tableau1[[#This Row],[Scope 2 Infrastructure
(kg CO2-eq)]])/Tableau1[[#This Row],[Total CO2-emissions
(kg CO2-eq)
for scope 3 use ]],"")</f>
        <v>0.78166086366994147</v>
      </c>
      <c r="N4120" s="436" t="s">
        <v>436</v>
      </c>
      <c r="O4120" s="259">
        <v>1</v>
      </c>
      <c r="P4120" s="259" t="s">
        <v>4133</v>
      </c>
      <c r="Q4120" s="259" t="s">
        <v>5232</v>
      </c>
    </row>
    <row r="4121" spans="1:17" ht="21.75" customHeight="1">
      <c r="A4121" s="301" t="s">
        <v>4133</v>
      </c>
      <c r="B4121" s="301" t="s">
        <v>5232</v>
      </c>
      <c r="C4121" s="316" t="s">
        <v>10155</v>
      </c>
      <c r="D4121" s="465" t="s">
        <v>436</v>
      </c>
      <c r="E4121" s="465" t="s">
        <v>122</v>
      </c>
      <c r="F4121" s="469" t="str">
        <f t="shared" si="128"/>
        <v>other</v>
      </c>
      <c r="G4121" s="260">
        <v>8.1399188999999997E-2</v>
      </c>
      <c r="H4121" s="260">
        <v>0</v>
      </c>
      <c r="I4121" s="260">
        <v>0</v>
      </c>
      <c r="J4121" s="260">
        <v>2.2257610943134998E-2</v>
      </c>
      <c r="K4121" s="260">
        <v>0.103656799895311</v>
      </c>
      <c r="L4121" s="301">
        <f t="shared" si="129"/>
        <v>0.3731644796231196</v>
      </c>
      <c r="M4121" s="459">
        <f>IFERROR((Tableau1[[#This Row],[Scope 1
(kg CO2-eq)]]+Tableau1[[#This Row],[Scope 2 energy
(kg CO2-eq)]]+Tableau1[[#This Row],[Scope 2 Infrastructure
(kg CO2-eq)]])/Tableau1[[#This Row],[Total CO2-emissions
(kg CO2-eq)
for scope 3 use ]],"")</f>
        <v>0.78527592094498144</v>
      </c>
      <c r="N4121" s="436" t="s">
        <v>436</v>
      </c>
      <c r="O4121" s="259">
        <v>1</v>
      </c>
      <c r="P4121" s="259" t="s">
        <v>4133</v>
      </c>
      <c r="Q4121" s="259" t="s">
        <v>5232</v>
      </c>
    </row>
    <row r="4122" spans="1:17" ht="21.75" customHeight="1">
      <c r="A4122" s="301" t="s">
        <v>4133</v>
      </c>
      <c r="B4122" s="301" t="s">
        <v>5232</v>
      </c>
      <c r="C4122" s="316" t="s">
        <v>10156</v>
      </c>
      <c r="D4122" s="465" t="s">
        <v>436</v>
      </c>
      <c r="E4122" s="465" t="s">
        <v>6046</v>
      </c>
      <c r="F4122" s="469" t="str">
        <f t="shared" si="128"/>
        <v>other</v>
      </c>
      <c r="G4122" s="260">
        <v>7.8481182999999996E-2</v>
      </c>
      <c r="H4122" s="260">
        <v>0</v>
      </c>
      <c r="I4122" s="260">
        <v>0</v>
      </c>
      <c r="J4122" s="260">
        <v>2.2257610943134998E-2</v>
      </c>
      <c r="K4122" s="260">
        <v>0.100738793885583</v>
      </c>
      <c r="L4122" s="301">
        <f t="shared" si="129"/>
        <v>0.36265965798809879</v>
      </c>
      <c r="M4122" s="459">
        <f>IFERROR((Tableau1[[#This Row],[Scope 1
(kg CO2-eq)]]+Tableau1[[#This Row],[Scope 2 energy
(kg CO2-eq)]]+Tableau1[[#This Row],[Scope 2 Infrastructure
(kg CO2-eq)]])/Tableau1[[#This Row],[Total CO2-emissions
(kg CO2-eq)
for scope 3 use ]],"")</f>
        <v>0.77905621035265982</v>
      </c>
      <c r="N4122" s="436" t="s">
        <v>436</v>
      </c>
      <c r="O4122" s="259">
        <v>1</v>
      </c>
      <c r="P4122" s="259" t="s">
        <v>4133</v>
      </c>
      <c r="Q4122" s="259" t="s">
        <v>5232</v>
      </c>
    </row>
    <row r="4123" spans="1:17" ht="21.75" customHeight="1">
      <c r="A4123" s="301" t="s">
        <v>4133</v>
      </c>
      <c r="B4123" s="301" t="s">
        <v>5232</v>
      </c>
      <c r="C4123" s="316" t="s">
        <v>10157</v>
      </c>
      <c r="D4123" s="465" t="s">
        <v>436</v>
      </c>
      <c r="E4123" s="465" t="s">
        <v>6052</v>
      </c>
      <c r="F4123" s="469" t="str">
        <f t="shared" si="128"/>
        <v>other</v>
      </c>
      <c r="G4123" s="260">
        <v>7.7856698000000002E-2</v>
      </c>
      <c r="H4123" s="260">
        <v>0</v>
      </c>
      <c r="I4123" s="260">
        <v>0</v>
      </c>
      <c r="J4123" s="260">
        <v>2.2257610943134998E-2</v>
      </c>
      <c r="K4123" s="260">
        <v>0.100114308807719</v>
      </c>
      <c r="L4123" s="301">
        <f t="shared" si="129"/>
        <v>0.3604115117077884</v>
      </c>
      <c r="M4123" s="459">
        <f>IFERROR((Tableau1[[#This Row],[Scope 1
(kg CO2-eq)]]+Tableau1[[#This Row],[Scope 2 energy
(kg CO2-eq)]]+Tableau1[[#This Row],[Scope 2 Infrastructure
(kg CO2-eq)]])/Tableau1[[#This Row],[Total CO2-emissions
(kg CO2-eq)
for scope 3 use ]],"")</f>
        <v>0.77767802552113419</v>
      </c>
      <c r="N4123" s="436" t="s">
        <v>436</v>
      </c>
      <c r="O4123" s="259">
        <v>1</v>
      </c>
      <c r="P4123" s="259" t="s">
        <v>4133</v>
      </c>
      <c r="Q4123" s="259" t="s">
        <v>5232</v>
      </c>
    </row>
    <row r="4124" spans="1:17" ht="21.75" customHeight="1">
      <c r="A4124" s="301" t="s">
        <v>4133</v>
      </c>
      <c r="B4124" s="301" t="s">
        <v>5232</v>
      </c>
      <c r="C4124" s="316" t="s">
        <v>10158</v>
      </c>
      <c r="D4124" s="465" t="s">
        <v>436</v>
      </c>
      <c r="E4124" s="465" t="s">
        <v>6061</v>
      </c>
      <c r="F4124" s="469" t="str">
        <f t="shared" si="128"/>
        <v>other</v>
      </c>
      <c r="G4124" s="260">
        <v>7.9753183000000005E-2</v>
      </c>
      <c r="H4124" s="260">
        <v>0</v>
      </c>
      <c r="I4124" s="260">
        <v>0</v>
      </c>
      <c r="J4124" s="260">
        <v>2.3193972758097994E-2</v>
      </c>
      <c r="K4124" s="260">
        <v>0.10294715568785801</v>
      </c>
      <c r="L4124" s="301">
        <f t="shared" si="129"/>
        <v>0.37060976047628885</v>
      </c>
      <c r="M4124" s="459">
        <f>IFERROR((Tableau1[[#This Row],[Scope 1
(kg CO2-eq)]]+Tableau1[[#This Row],[Scope 2 energy
(kg CO2-eq)]]+Tableau1[[#This Row],[Scope 2 Infrastructure
(kg CO2-eq)]])/Tableau1[[#This Row],[Total CO2-emissions
(kg CO2-eq)
for scope 3 use ]],"")</f>
        <v>0.77470020873443535</v>
      </c>
      <c r="N4124" s="436" t="s">
        <v>436</v>
      </c>
      <c r="O4124" s="259">
        <v>1</v>
      </c>
      <c r="P4124" s="259" t="s">
        <v>4133</v>
      </c>
      <c r="Q4124" s="259" t="s">
        <v>5232</v>
      </c>
    </row>
    <row r="4125" spans="1:17" ht="21.75" customHeight="1">
      <c r="A4125" s="301" t="s">
        <v>4133</v>
      </c>
      <c r="B4125" s="301" t="s">
        <v>5232</v>
      </c>
      <c r="C4125" s="316" t="s">
        <v>10159</v>
      </c>
      <c r="D4125" s="465" t="s">
        <v>436</v>
      </c>
      <c r="E4125" s="465" t="s">
        <v>6047</v>
      </c>
      <c r="F4125" s="469" t="str">
        <f t="shared" si="128"/>
        <v>other</v>
      </c>
      <c r="G4125" s="260">
        <v>8.2142182999999994E-2</v>
      </c>
      <c r="H4125" s="260">
        <v>0</v>
      </c>
      <c r="I4125" s="260">
        <v>0</v>
      </c>
      <c r="J4125" s="260">
        <v>2.2257610943135012E-2</v>
      </c>
      <c r="K4125" s="260">
        <v>0.104399797556272</v>
      </c>
      <c r="L4125" s="301">
        <f t="shared" si="129"/>
        <v>0.37583927120257921</v>
      </c>
      <c r="M4125" s="459">
        <f>IFERROR((Tableau1[[#This Row],[Scope 1
(kg CO2-eq)]]+Tableau1[[#This Row],[Scope 2 energy
(kg CO2-eq)]]+Tableau1[[#This Row],[Scope 2 Infrastructure
(kg CO2-eq)]])/Tableau1[[#This Row],[Total CO2-emissions
(kg CO2-eq)
for scope 3 use ]],"")</f>
        <v>0.78680404486153288</v>
      </c>
      <c r="N4125" s="436" t="s">
        <v>436</v>
      </c>
      <c r="O4125" s="259">
        <v>1</v>
      </c>
      <c r="P4125" s="259" t="s">
        <v>4133</v>
      </c>
      <c r="Q4125" s="259" t="s">
        <v>5232</v>
      </c>
    </row>
    <row r="4126" spans="1:17" ht="21.75" customHeight="1">
      <c r="A4126" s="301" t="s">
        <v>4133</v>
      </c>
      <c r="B4126" s="301" t="s">
        <v>5232</v>
      </c>
      <c r="C4126" s="316" t="s">
        <v>10160</v>
      </c>
      <c r="D4126" s="465" t="s">
        <v>436</v>
      </c>
      <c r="E4126" s="465" t="s">
        <v>6029</v>
      </c>
      <c r="F4126" s="469" t="str">
        <f t="shared" si="128"/>
        <v>other</v>
      </c>
      <c r="G4126" s="260">
        <v>7.5853183000000005E-2</v>
      </c>
      <c r="H4126" s="260">
        <v>0</v>
      </c>
      <c r="I4126" s="260">
        <v>0</v>
      </c>
      <c r="J4126" s="260">
        <v>2.2257610943134498E-2</v>
      </c>
      <c r="K4126" s="260">
        <v>9.8110793969783602E-2</v>
      </c>
      <c r="L4126" s="301">
        <f t="shared" si="129"/>
        <v>0.353198858291221</v>
      </c>
      <c r="M4126" s="459">
        <f>IFERROR((Tableau1[[#This Row],[Scope 1
(kg CO2-eq)]]+Tableau1[[#This Row],[Scope 2 energy
(kg CO2-eq)]]+Tableau1[[#This Row],[Scope 2 Infrastructure
(kg CO2-eq)]])/Tableau1[[#This Row],[Total CO2-emissions
(kg CO2-eq)
for scope 3 use ]],"")</f>
        <v>0.77313799971246233</v>
      </c>
      <c r="N4126" s="436" t="s">
        <v>436</v>
      </c>
      <c r="O4126" s="259">
        <v>1</v>
      </c>
      <c r="P4126" s="259" t="s">
        <v>4133</v>
      </c>
      <c r="Q4126" s="259" t="s">
        <v>5232</v>
      </c>
    </row>
    <row r="4127" spans="1:17" ht="21.75" customHeight="1">
      <c r="A4127" s="301" t="s">
        <v>4133</v>
      </c>
      <c r="B4127" s="301" t="s">
        <v>5232</v>
      </c>
      <c r="C4127" s="316" t="s">
        <v>10161</v>
      </c>
      <c r="D4127" s="465" t="s">
        <v>436</v>
      </c>
      <c r="E4127" s="465" t="s">
        <v>6030</v>
      </c>
      <c r="F4127" s="469" t="str">
        <f t="shared" si="128"/>
        <v>other</v>
      </c>
      <c r="G4127" s="260">
        <v>7.8753183000000004E-2</v>
      </c>
      <c r="H4127" s="260">
        <v>0</v>
      </c>
      <c r="I4127" s="260">
        <v>0</v>
      </c>
      <c r="J4127" s="260">
        <v>2.2488498715694E-2</v>
      </c>
      <c r="K4127" s="260">
        <v>0.10124168171529201</v>
      </c>
      <c r="L4127" s="301">
        <f t="shared" si="129"/>
        <v>0.36447005417505124</v>
      </c>
      <c r="M4127" s="459">
        <f>IFERROR((Tableau1[[#This Row],[Scope 1
(kg CO2-eq)]]+Tableau1[[#This Row],[Scope 2 energy
(kg CO2-eq)]]+Tableau1[[#This Row],[Scope 2 Infrastructure
(kg CO2-eq)]])/Tableau1[[#This Row],[Total CO2-emissions
(kg CO2-eq)
for scope 3 use ]],"")</f>
        <v>0.77787312167992917</v>
      </c>
      <c r="N4127" s="436" t="s">
        <v>436</v>
      </c>
      <c r="O4127" s="259">
        <v>1</v>
      </c>
      <c r="P4127" s="259" t="s">
        <v>4133</v>
      </c>
      <c r="Q4127" s="259" t="s">
        <v>5232</v>
      </c>
    </row>
    <row r="4128" spans="1:17" ht="21.75" customHeight="1">
      <c r="A4128" s="301" t="s">
        <v>4133</v>
      </c>
      <c r="B4128" s="301" t="s">
        <v>5232</v>
      </c>
      <c r="C4128" s="316" t="s">
        <v>10162</v>
      </c>
      <c r="D4128" s="465" t="s">
        <v>436</v>
      </c>
      <c r="E4128" s="465" t="s">
        <v>6091</v>
      </c>
      <c r="F4128" s="469" t="str">
        <f t="shared" si="128"/>
        <v>other</v>
      </c>
      <c r="G4128" s="260">
        <v>7.9753183000000005E-2</v>
      </c>
      <c r="H4128" s="260">
        <v>0</v>
      </c>
      <c r="I4128" s="260">
        <v>0</v>
      </c>
      <c r="J4128" s="260">
        <v>2.2257610943134998E-2</v>
      </c>
      <c r="K4128" s="260">
        <v>0.102010793940157</v>
      </c>
      <c r="L4128" s="301">
        <f t="shared" si="129"/>
        <v>0.3672388581845652</v>
      </c>
      <c r="M4128" s="459">
        <f>IFERROR((Tableau1[[#This Row],[Scope 1
(kg CO2-eq)]]+Tableau1[[#This Row],[Scope 2 energy
(kg CO2-eq)]]+Tableau1[[#This Row],[Scope 2 Infrastructure
(kg CO2-eq)]])/Tableau1[[#This Row],[Total CO2-emissions
(kg CO2-eq)
for scope 3 use ]],"")</f>
        <v>0.78181121741671711</v>
      </c>
      <c r="N4128" s="436" t="s">
        <v>436</v>
      </c>
      <c r="O4128" s="259">
        <v>1</v>
      </c>
      <c r="P4128" s="259" t="s">
        <v>4133</v>
      </c>
      <c r="Q4128" s="259" t="s">
        <v>5232</v>
      </c>
    </row>
    <row r="4129" spans="1:17" ht="21.75" customHeight="1">
      <c r="A4129" s="301" t="s">
        <v>4133</v>
      </c>
      <c r="B4129" s="301" t="s">
        <v>5232</v>
      </c>
      <c r="C4129" s="316" t="s">
        <v>10163</v>
      </c>
      <c r="D4129" s="465" t="s">
        <v>436</v>
      </c>
      <c r="E4129" s="465" t="s">
        <v>6028</v>
      </c>
      <c r="F4129" s="469" t="str">
        <f t="shared" si="128"/>
        <v>other</v>
      </c>
      <c r="G4129" s="260">
        <v>7.8206480999999994E-2</v>
      </c>
      <c r="H4129" s="260">
        <v>0</v>
      </c>
      <c r="I4129" s="260">
        <v>0</v>
      </c>
      <c r="J4129" s="260">
        <v>2.2257610943135012E-2</v>
      </c>
      <c r="K4129" s="260">
        <v>0.100464092053155</v>
      </c>
      <c r="L4129" s="301">
        <f t="shared" si="129"/>
        <v>0.36167073139135802</v>
      </c>
      <c r="M4129" s="459">
        <f>IFERROR((Tableau1[[#This Row],[Scope 1
(kg CO2-eq)]]+Tableau1[[#This Row],[Scope 2 energy
(kg CO2-eq)]]+Tableau1[[#This Row],[Scope 2 Infrastructure
(kg CO2-eq)]])/Tableau1[[#This Row],[Total CO2-emissions
(kg CO2-eq)
for scope 3 use ]],"")</f>
        <v>0.77845207577869091</v>
      </c>
      <c r="N4129" s="436" t="s">
        <v>436</v>
      </c>
      <c r="O4129" s="259">
        <v>1</v>
      </c>
      <c r="P4129" s="259" t="s">
        <v>4133</v>
      </c>
      <c r="Q4129" s="259" t="s">
        <v>5232</v>
      </c>
    </row>
    <row r="4130" spans="1:17" ht="21.75" customHeight="1">
      <c r="A4130" s="301" t="s">
        <v>4133</v>
      </c>
      <c r="B4130" s="301" t="s">
        <v>5232</v>
      </c>
      <c r="C4130" s="316" t="s">
        <v>10164</v>
      </c>
      <c r="D4130" s="465" t="s">
        <v>436</v>
      </c>
      <c r="E4130" s="465" t="s">
        <v>6054</v>
      </c>
      <c r="F4130" s="469" t="str">
        <f t="shared" si="128"/>
        <v>other</v>
      </c>
      <c r="G4130" s="260">
        <v>7.9753183000000005E-2</v>
      </c>
      <c r="H4130" s="260">
        <v>0</v>
      </c>
      <c r="I4130" s="260">
        <v>0</v>
      </c>
      <c r="J4130" s="260">
        <v>2.2257610943134998E-2</v>
      </c>
      <c r="K4130" s="260">
        <v>0.102010793937546</v>
      </c>
      <c r="L4130" s="301">
        <f t="shared" si="129"/>
        <v>0.36723885817516561</v>
      </c>
      <c r="M4130" s="459">
        <f>IFERROR((Tableau1[[#This Row],[Scope 1
(kg CO2-eq)]]+Tableau1[[#This Row],[Scope 2 energy
(kg CO2-eq)]]+Tableau1[[#This Row],[Scope 2 Infrastructure
(kg CO2-eq)]])/Tableau1[[#This Row],[Total CO2-emissions
(kg CO2-eq)
for scope 3 use ]],"")</f>
        <v>0.78181121743672777</v>
      </c>
      <c r="N4130" s="436" t="s">
        <v>436</v>
      </c>
      <c r="O4130" s="259">
        <v>1</v>
      </c>
      <c r="P4130" s="259" t="s">
        <v>4133</v>
      </c>
      <c r="Q4130" s="259" t="s">
        <v>5232</v>
      </c>
    </row>
    <row r="4131" spans="1:17" ht="21.75" customHeight="1">
      <c r="A4131" s="301" t="s">
        <v>4133</v>
      </c>
      <c r="B4131" s="301" t="s">
        <v>5232</v>
      </c>
      <c r="C4131" s="316" t="s">
        <v>10165</v>
      </c>
      <c r="D4131" s="465" t="s">
        <v>436</v>
      </c>
      <c r="E4131" s="465" t="s">
        <v>6049</v>
      </c>
      <c r="F4131" s="469" t="str">
        <f t="shared" si="128"/>
        <v>other</v>
      </c>
      <c r="G4131" s="260">
        <v>7.9809261830000006E-2</v>
      </c>
      <c r="H4131" s="260">
        <v>0</v>
      </c>
      <c r="I4131" s="260">
        <v>0</v>
      </c>
      <c r="J4131" s="260">
        <v>2.2139591519658997E-2</v>
      </c>
      <c r="K4131" s="260">
        <v>0.101948853359345</v>
      </c>
      <c r="L4131" s="301">
        <f t="shared" si="129"/>
        <v>0.367015872093642</v>
      </c>
      <c r="M4131" s="459">
        <f>IFERROR((Tableau1[[#This Row],[Scope 1
(kg CO2-eq)]]+Tableau1[[#This Row],[Scope 2 energy
(kg CO2-eq)]]+Tableau1[[#This Row],[Scope 2 Infrastructure
(kg CO2-eq)]])/Tableau1[[#This Row],[Total CO2-emissions
(kg CO2-eq)
for scope 3 use ]],"")</f>
        <v>0.78283628702219632</v>
      </c>
      <c r="N4131" s="436" t="s">
        <v>436</v>
      </c>
      <c r="O4131" s="259">
        <v>1</v>
      </c>
      <c r="P4131" s="259" t="s">
        <v>4133</v>
      </c>
      <c r="Q4131" s="259" t="s">
        <v>5232</v>
      </c>
    </row>
    <row r="4132" spans="1:17" ht="21.75" customHeight="1">
      <c r="A4132" s="301" t="s">
        <v>4133</v>
      </c>
      <c r="B4132" s="301" t="s">
        <v>5135</v>
      </c>
      <c r="C4132" s="316" t="s">
        <v>10166</v>
      </c>
      <c r="D4132" s="465" t="s">
        <v>436</v>
      </c>
      <c r="E4132" s="465" t="s">
        <v>700</v>
      </c>
      <c r="F4132" s="469" t="str">
        <f t="shared" si="128"/>
        <v>CH</v>
      </c>
      <c r="G4132" s="260">
        <v>7.7323420000000004E-2</v>
      </c>
      <c r="H4132" s="260">
        <v>0</v>
      </c>
      <c r="I4132" s="260">
        <v>0</v>
      </c>
      <c r="J4132" s="260">
        <v>2.8524943406860001E-2</v>
      </c>
      <c r="K4132" s="260">
        <v>0.10584836338751499</v>
      </c>
      <c r="L4132" s="301">
        <f t="shared" si="129"/>
        <v>0.38105410819505398</v>
      </c>
      <c r="M4132" s="459">
        <f>IFERROR((Tableau1[[#This Row],[Scope 1
(kg CO2-eq)]]+Tableau1[[#This Row],[Scope 2 energy
(kg CO2-eq)]]+Tableau1[[#This Row],[Scope 2 Infrastructure
(kg CO2-eq)]])/Tableau1[[#This Row],[Total CO2-emissions
(kg CO2-eq)
for scope 3 use ]],"")</f>
        <v>0.73051124765071651</v>
      </c>
      <c r="N4132" s="436" t="s">
        <v>436</v>
      </c>
      <c r="O4132" s="259">
        <v>1</v>
      </c>
      <c r="P4132" s="259" t="s">
        <v>4133</v>
      </c>
      <c r="Q4132" s="259" t="s">
        <v>5135</v>
      </c>
    </row>
    <row r="4133" spans="1:17" ht="21.75" customHeight="1">
      <c r="A4133" s="301" t="s">
        <v>4133</v>
      </c>
      <c r="B4133" s="301" t="s">
        <v>5135</v>
      </c>
      <c r="C4133" s="316" t="s">
        <v>10167</v>
      </c>
      <c r="D4133" s="465" t="s">
        <v>436</v>
      </c>
      <c r="E4133" s="465" t="s">
        <v>6091</v>
      </c>
      <c r="F4133" s="469" t="str">
        <f t="shared" si="128"/>
        <v>other</v>
      </c>
      <c r="G4133" s="260">
        <v>7.7506019999999995E-2</v>
      </c>
      <c r="H4133" s="260">
        <v>0</v>
      </c>
      <c r="I4133" s="260">
        <v>0</v>
      </c>
      <c r="J4133" s="260">
        <v>2.0398916277585902E-2</v>
      </c>
      <c r="K4133" s="260">
        <v>9.7904936279008994E-2</v>
      </c>
      <c r="L4133" s="301">
        <f t="shared" si="129"/>
        <v>0.3524577706044324</v>
      </c>
      <c r="M4133" s="459">
        <f>IFERROR((Tableau1[[#This Row],[Scope 1
(kg CO2-eq)]]+Tableau1[[#This Row],[Scope 2 energy
(kg CO2-eq)]]+Tableau1[[#This Row],[Scope 2 Infrastructure
(kg CO2-eq)]])/Tableau1[[#This Row],[Total CO2-emissions
(kg CO2-eq)
for scope 3 use ]],"")</f>
        <v>0.7916456814712971</v>
      </c>
      <c r="N4133" s="436" t="s">
        <v>436</v>
      </c>
      <c r="O4133" s="259">
        <v>1</v>
      </c>
      <c r="P4133" s="259" t="s">
        <v>4133</v>
      </c>
      <c r="Q4133" s="259" t="s">
        <v>5135</v>
      </c>
    </row>
    <row r="4134" spans="1:17" ht="21.75" customHeight="1">
      <c r="A4134" s="301" t="s">
        <v>5129</v>
      </c>
      <c r="B4134" s="301" t="s">
        <v>5154</v>
      </c>
      <c r="C4134" s="316" t="s">
        <v>10168</v>
      </c>
      <c r="D4134" s="465" t="s">
        <v>3730</v>
      </c>
      <c r="E4134" s="465" t="s">
        <v>6101</v>
      </c>
      <c r="F4134" s="469" t="str">
        <f t="shared" si="128"/>
        <v>other</v>
      </c>
      <c r="G4134" s="260">
        <v>0.2414771446</v>
      </c>
      <c r="H4134" s="260">
        <v>5.2024427719137199E-2</v>
      </c>
      <c r="I4134" s="260">
        <v>0.97674220972923298</v>
      </c>
      <c r="J4134" s="260">
        <v>3.5233290593910976E-2</v>
      </c>
      <c r="K4134" s="260">
        <v>1.30547708982063</v>
      </c>
      <c r="L4134" s="301" t="str">
        <f t="shared" si="129"/>
        <v/>
      </c>
      <c r="M4134" s="459">
        <f>IFERROR((Tableau1[[#This Row],[Scope 1
(kg CO2-eq)]]+Tableau1[[#This Row],[Scope 2 energy
(kg CO2-eq)]]+Tableau1[[#This Row],[Scope 2 Infrastructure
(kg CO2-eq)]])/Tableau1[[#This Row],[Total CO2-emissions
(kg CO2-eq)
for scope 3 use ]],"")</f>
        <v>0.97301116346890415</v>
      </c>
      <c r="N4134" s="436" t="s">
        <v>3730</v>
      </c>
      <c r="O4134" s="259">
        <v>1</v>
      </c>
      <c r="P4134" s="259" t="s">
        <v>5129</v>
      </c>
      <c r="Q4134" s="259" t="s">
        <v>5154</v>
      </c>
    </row>
    <row r="4135" spans="1:17" ht="21.75" customHeight="1">
      <c r="A4135" s="301" t="s">
        <v>5143</v>
      </c>
      <c r="B4135" s="301" t="s">
        <v>5266</v>
      </c>
      <c r="C4135" s="316" t="s">
        <v>3837</v>
      </c>
      <c r="D4135" s="465" t="s">
        <v>3730</v>
      </c>
      <c r="E4135" s="465" t="s">
        <v>119</v>
      </c>
      <c r="F4135" s="469" t="str">
        <f t="shared" si="128"/>
        <v>other</v>
      </c>
      <c r="G4135" s="260">
        <v>1.0720331469336899</v>
      </c>
      <c r="H4135" s="260">
        <v>0</v>
      </c>
      <c r="I4135" s="260">
        <v>0</v>
      </c>
      <c r="J4135" s="260">
        <v>0</v>
      </c>
      <c r="K4135" s="260">
        <v>1.0720331469336899</v>
      </c>
      <c r="L4135" s="301" t="str">
        <f t="shared" si="129"/>
        <v/>
      </c>
      <c r="M4135" s="459">
        <f>IFERROR((Tableau1[[#This Row],[Scope 1
(kg CO2-eq)]]+Tableau1[[#This Row],[Scope 2 energy
(kg CO2-eq)]]+Tableau1[[#This Row],[Scope 2 Infrastructure
(kg CO2-eq)]])/Tableau1[[#This Row],[Total CO2-emissions
(kg CO2-eq)
for scope 3 use ]],"")</f>
        <v>1</v>
      </c>
      <c r="N4135" s="436" t="s">
        <v>3730</v>
      </c>
      <c r="O4135" s="259">
        <v>1</v>
      </c>
      <c r="P4135" s="259" t="s">
        <v>5143</v>
      </c>
      <c r="Q4135" s="259" t="s">
        <v>5266</v>
      </c>
    </row>
    <row r="4136" spans="1:17" ht="21.75" customHeight="1">
      <c r="A4136" s="301" t="s">
        <v>5143</v>
      </c>
      <c r="B4136" s="301" t="s">
        <v>5266</v>
      </c>
      <c r="C4136" s="316" t="s">
        <v>3838</v>
      </c>
      <c r="D4136" s="465" t="s">
        <v>3730</v>
      </c>
      <c r="E4136" s="465" t="s">
        <v>119</v>
      </c>
      <c r="F4136" s="469" t="str">
        <f t="shared" si="128"/>
        <v>other</v>
      </c>
      <c r="G4136" s="260">
        <v>0.124714538995051</v>
      </c>
      <c r="H4136" s="260">
        <v>0</v>
      </c>
      <c r="I4136" s="260">
        <v>0</v>
      </c>
      <c r="J4136" s="260">
        <v>0</v>
      </c>
      <c r="K4136" s="260">
        <v>0.124714538995051</v>
      </c>
      <c r="L4136" s="301" t="str">
        <f t="shared" si="129"/>
        <v/>
      </c>
      <c r="M4136" s="459">
        <f>IFERROR((Tableau1[[#This Row],[Scope 1
(kg CO2-eq)]]+Tableau1[[#This Row],[Scope 2 energy
(kg CO2-eq)]]+Tableau1[[#This Row],[Scope 2 Infrastructure
(kg CO2-eq)]])/Tableau1[[#This Row],[Total CO2-emissions
(kg CO2-eq)
for scope 3 use ]],"")</f>
        <v>1</v>
      </c>
      <c r="N4136" s="436" t="s">
        <v>3730</v>
      </c>
      <c r="O4136" s="259">
        <v>1</v>
      </c>
      <c r="P4136" s="259" t="s">
        <v>5143</v>
      </c>
      <c r="Q4136" s="259" t="s">
        <v>5266</v>
      </c>
    </row>
    <row r="4137" spans="1:17" ht="21.75" customHeight="1">
      <c r="A4137" s="301" t="s">
        <v>5143</v>
      </c>
      <c r="B4137" s="301" t="s">
        <v>5266</v>
      </c>
      <c r="C4137" s="316" t="s">
        <v>3839</v>
      </c>
      <c r="D4137" s="465" t="s">
        <v>3730</v>
      </c>
      <c r="E4137" s="465" t="s">
        <v>700</v>
      </c>
      <c r="F4137" s="469" t="str">
        <f t="shared" si="128"/>
        <v>CH</v>
      </c>
      <c r="G4137" s="260">
        <v>0.31157968054313701</v>
      </c>
      <c r="H4137" s="260">
        <v>0</v>
      </c>
      <c r="I4137" s="260">
        <v>0</v>
      </c>
      <c r="J4137" s="260">
        <v>0</v>
      </c>
      <c r="K4137" s="260">
        <v>0.31157968054313701</v>
      </c>
      <c r="L4137" s="301" t="str">
        <f t="shared" si="129"/>
        <v/>
      </c>
      <c r="M4137" s="459">
        <f>IFERROR((Tableau1[[#This Row],[Scope 1
(kg CO2-eq)]]+Tableau1[[#This Row],[Scope 2 energy
(kg CO2-eq)]]+Tableau1[[#This Row],[Scope 2 Infrastructure
(kg CO2-eq)]])/Tableau1[[#This Row],[Total CO2-emissions
(kg CO2-eq)
for scope 3 use ]],"")</f>
        <v>1</v>
      </c>
      <c r="N4137" s="436" t="s">
        <v>3730</v>
      </c>
      <c r="O4137" s="259">
        <v>1</v>
      </c>
      <c r="P4137" s="259" t="s">
        <v>5143</v>
      </c>
      <c r="Q4137" s="259" t="s">
        <v>5266</v>
      </c>
    </row>
    <row r="4138" spans="1:17" ht="21.75" customHeight="1">
      <c r="A4138" s="301" t="s">
        <v>5143</v>
      </c>
      <c r="B4138" s="301" t="s">
        <v>5266</v>
      </c>
      <c r="C4138" s="316" t="s">
        <v>3840</v>
      </c>
      <c r="D4138" s="465" t="s">
        <v>3730</v>
      </c>
      <c r="E4138" s="465" t="s">
        <v>700</v>
      </c>
      <c r="F4138" s="469" t="str">
        <f t="shared" si="128"/>
        <v>CH</v>
      </c>
      <c r="G4138" s="260">
        <v>0.32404286673719901</v>
      </c>
      <c r="H4138" s="260">
        <v>0</v>
      </c>
      <c r="I4138" s="260">
        <v>0</v>
      </c>
      <c r="J4138" s="260">
        <v>0</v>
      </c>
      <c r="K4138" s="260">
        <v>0.32404286673719901</v>
      </c>
      <c r="L4138" s="301" t="str">
        <f t="shared" si="129"/>
        <v/>
      </c>
      <c r="M4138" s="459">
        <f>IFERROR((Tableau1[[#This Row],[Scope 1
(kg CO2-eq)]]+Tableau1[[#This Row],[Scope 2 energy
(kg CO2-eq)]]+Tableau1[[#This Row],[Scope 2 Infrastructure
(kg CO2-eq)]])/Tableau1[[#This Row],[Total CO2-emissions
(kg CO2-eq)
for scope 3 use ]],"")</f>
        <v>1</v>
      </c>
      <c r="N4138" s="436" t="s">
        <v>3730</v>
      </c>
      <c r="O4138" s="259">
        <v>1</v>
      </c>
      <c r="P4138" s="259" t="s">
        <v>5143</v>
      </c>
      <c r="Q4138" s="259" t="s">
        <v>5266</v>
      </c>
    </row>
    <row r="4139" spans="1:17" ht="21.75" customHeight="1">
      <c r="A4139" s="301" t="s">
        <v>5143</v>
      </c>
      <c r="B4139" s="301" t="s">
        <v>5266</v>
      </c>
      <c r="C4139" s="316" t="s">
        <v>3841</v>
      </c>
      <c r="D4139" s="465" t="s">
        <v>3730</v>
      </c>
      <c r="E4139" s="465" t="s">
        <v>119</v>
      </c>
      <c r="F4139" s="469" t="str">
        <f t="shared" si="128"/>
        <v>other</v>
      </c>
      <c r="G4139" s="260">
        <v>4.3830590622269502E-2</v>
      </c>
      <c r="H4139" s="260">
        <v>0</v>
      </c>
      <c r="I4139" s="260">
        <v>0</v>
      </c>
      <c r="J4139" s="260">
        <v>0</v>
      </c>
      <c r="K4139" s="260">
        <v>4.3830590622269502E-2</v>
      </c>
      <c r="L4139" s="301" t="str">
        <f t="shared" si="129"/>
        <v/>
      </c>
      <c r="M4139" s="459">
        <f>IFERROR((Tableau1[[#This Row],[Scope 1
(kg CO2-eq)]]+Tableau1[[#This Row],[Scope 2 energy
(kg CO2-eq)]]+Tableau1[[#This Row],[Scope 2 Infrastructure
(kg CO2-eq)]])/Tableau1[[#This Row],[Total CO2-emissions
(kg CO2-eq)
for scope 3 use ]],"")</f>
        <v>1</v>
      </c>
      <c r="N4139" s="436" t="s">
        <v>3730</v>
      </c>
      <c r="O4139" s="259">
        <v>1</v>
      </c>
      <c r="P4139" s="259" t="s">
        <v>5143</v>
      </c>
      <c r="Q4139" s="259" t="s">
        <v>5266</v>
      </c>
    </row>
    <row r="4140" spans="1:17" ht="21.75" customHeight="1">
      <c r="A4140" s="301" t="s">
        <v>5143</v>
      </c>
      <c r="B4140" s="301" t="s">
        <v>5266</v>
      </c>
      <c r="C4140" s="316" t="s">
        <v>3842</v>
      </c>
      <c r="D4140" s="465" t="s">
        <v>3730</v>
      </c>
      <c r="E4140" s="465" t="s">
        <v>119</v>
      </c>
      <c r="F4140" s="469" t="str">
        <f t="shared" si="128"/>
        <v>other</v>
      </c>
      <c r="G4140" s="260">
        <v>0.28688566276259497</v>
      </c>
      <c r="H4140" s="260">
        <v>0</v>
      </c>
      <c r="I4140" s="260">
        <v>0</v>
      </c>
      <c r="J4140" s="260">
        <v>0</v>
      </c>
      <c r="K4140" s="260">
        <v>0.28688566276259497</v>
      </c>
      <c r="L4140" s="301" t="str">
        <f t="shared" si="129"/>
        <v/>
      </c>
      <c r="M4140" s="459">
        <f>IFERROR((Tableau1[[#This Row],[Scope 1
(kg CO2-eq)]]+Tableau1[[#This Row],[Scope 2 energy
(kg CO2-eq)]]+Tableau1[[#This Row],[Scope 2 Infrastructure
(kg CO2-eq)]])/Tableau1[[#This Row],[Total CO2-emissions
(kg CO2-eq)
for scope 3 use ]],"")</f>
        <v>1</v>
      </c>
      <c r="N4140" s="436" t="s">
        <v>3730</v>
      </c>
      <c r="O4140" s="259">
        <v>1</v>
      </c>
      <c r="P4140" s="259" t="s">
        <v>5143</v>
      </c>
      <c r="Q4140" s="259" t="s">
        <v>5266</v>
      </c>
    </row>
    <row r="4141" spans="1:17" ht="21.75" customHeight="1">
      <c r="A4141" s="301" t="s">
        <v>5143</v>
      </c>
      <c r="B4141" s="301" t="s">
        <v>5266</v>
      </c>
      <c r="C4141" s="316" t="s">
        <v>3843</v>
      </c>
      <c r="D4141" s="465" t="s">
        <v>3730</v>
      </c>
      <c r="E4141" s="465" t="s">
        <v>119</v>
      </c>
      <c r="F4141" s="469" t="str">
        <f t="shared" si="128"/>
        <v>other</v>
      </c>
      <c r="G4141" s="260">
        <v>0.160995746762195</v>
      </c>
      <c r="H4141" s="260">
        <v>0</v>
      </c>
      <c r="I4141" s="260">
        <v>0</v>
      </c>
      <c r="J4141" s="260">
        <v>0</v>
      </c>
      <c r="K4141" s="260">
        <v>0.160995746762195</v>
      </c>
      <c r="L4141" s="301" t="str">
        <f t="shared" si="129"/>
        <v/>
      </c>
      <c r="M4141" s="459">
        <f>IFERROR((Tableau1[[#This Row],[Scope 1
(kg CO2-eq)]]+Tableau1[[#This Row],[Scope 2 energy
(kg CO2-eq)]]+Tableau1[[#This Row],[Scope 2 Infrastructure
(kg CO2-eq)]])/Tableau1[[#This Row],[Total CO2-emissions
(kg CO2-eq)
for scope 3 use ]],"")</f>
        <v>1</v>
      </c>
      <c r="N4141" s="436" t="s">
        <v>3730</v>
      </c>
      <c r="O4141" s="259">
        <v>1</v>
      </c>
      <c r="P4141" s="259" t="s">
        <v>5143</v>
      </c>
      <c r="Q4141" s="259" t="s">
        <v>5266</v>
      </c>
    </row>
    <row r="4142" spans="1:17" ht="21.75" customHeight="1">
      <c r="A4142" s="301" t="s">
        <v>5129</v>
      </c>
      <c r="B4142" s="301" t="s">
        <v>5136</v>
      </c>
      <c r="C4142" s="316" t="s">
        <v>10169</v>
      </c>
      <c r="D4142" s="465" t="s">
        <v>3730</v>
      </c>
      <c r="E4142" s="465" t="s">
        <v>6091</v>
      </c>
      <c r="F4142" s="469" t="str">
        <f t="shared" si="128"/>
        <v>other</v>
      </c>
      <c r="G4142" s="260">
        <v>5.6996999999999999E-2</v>
      </c>
      <c r="H4142" s="260">
        <v>0.349783861351878</v>
      </c>
      <c r="I4142" s="260">
        <v>6.3421050816000003E-9</v>
      </c>
      <c r="J4142" s="260">
        <v>1.0026132522540701</v>
      </c>
      <c r="K4142" s="260">
        <v>1.40939411865428</v>
      </c>
      <c r="L4142" s="301" t="str">
        <f t="shared" si="129"/>
        <v/>
      </c>
      <c r="M4142" s="459">
        <f>IFERROR((Tableau1[[#This Row],[Scope 1
(kg CO2-eq)]]+Tableau1[[#This Row],[Scope 2 energy
(kg CO2-eq)]]+Tableau1[[#This Row],[Scope 2 Infrastructure
(kg CO2-eq)]])/Tableau1[[#This Row],[Total CO2-emissions
(kg CO2-eq)
for scope 3 use ]],"")</f>
        <v>0.28862109065871955</v>
      </c>
      <c r="N4142" s="436" t="s">
        <v>3730</v>
      </c>
      <c r="O4142" s="259">
        <v>1</v>
      </c>
      <c r="P4142" s="259" t="s">
        <v>5129</v>
      </c>
      <c r="Q4142" s="259" t="s">
        <v>5136</v>
      </c>
    </row>
    <row r="4143" spans="1:17" ht="21.75" customHeight="1">
      <c r="A4143" s="301" t="s">
        <v>5129</v>
      </c>
      <c r="B4143" s="301" t="s">
        <v>5136</v>
      </c>
      <c r="C4143" s="316" t="s">
        <v>10170</v>
      </c>
      <c r="D4143" s="465" t="s">
        <v>3730</v>
      </c>
      <c r="E4143" s="465" t="s">
        <v>6101</v>
      </c>
      <c r="F4143" s="469" t="str">
        <f t="shared" si="128"/>
        <v>other</v>
      </c>
      <c r="G4143" s="260">
        <v>3.1405000000000002E-2</v>
      </c>
      <c r="H4143" s="260">
        <v>0.32198617545795</v>
      </c>
      <c r="I4143" s="260">
        <v>2.0601478598399999E-4</v>
      </c>
      <c r="J4143" s="260">
        <v>9.4069696113131709</v>
      </c>
      <c r="K4143" s="260">
        <v>9.7605668067379199</v>
      </c>
      <c r="L4143" s="301" t="str">
        <f t="shared" si="129"/>
        <v/>
      </c>
      <c r="M4143" s="459">
        <f>IFERROR((Tableau1[[#This Row],[Scope 1
(kg CO2-eq)]]+Tableau1[[#This Row],[Scope 2 energy
(kg CO2-eq)]]+Tableau1[[#This Row],[Scope 2 Infrastructure
(kg CO2-eq)]])/Tableau1[[#This Row],[Total CO2-emissions
(kg CO2-eq)
for scope 3 use ]],"")</f>
        <v>3.6227116441622895E-2</v>
      </c>
      <c r="N4143" s="436" t="s">
        <v>3730</v>
      </c>
      <c r="O4143" s="259">
        <v>1</v>
      </c>
      <c r="P4143" s="259" t="s">
        <v>5129</v>
      </c>
      <c r="Q4143" s="260" t="s">
        <v>5136</v>
      </c>
    </row>
    <row r="4144" spans="1:17" ht="21.75" customHeight="1">
      <c r="A4144" s="301" t="s">
        <v>5129</v>
      </c>
      <c r="B4144" s="301" t="s">
        <v>5136</v>
      </c>
      <c r="C4144" s="316" t="s">
        <v>10171</v>
      </c>
      <c r="D4144" s="465" t="s">
        <v>3730</v>
      </c>
      <c r="E4144" s="465" t="s">
        <v>6101</v>
      </c>
      <c r="F4144" s="469" t="str">
        <f t="shared" si="128"/>
        <v>other</v>
      </c>
      <c r="G4144" s="260">
        <v>4.3145999999999997E-2</v>
      </c>
      <c r="H4144" s="260">
        <v>0.30898160191850399</v>
      </c>
      <c r="I4144" s="260">
        <v>1.9769351846400001E-4</v>
      </c>
      <c r="J4144" s="260">
        <v>2.83438774240626</v>
      </c>
      <c r="K4144" s="260">
        <v>3.1867130357068301</v>
      </c>
      <c r="L4144" s="301" t="str">
        <f t="shared" si="129"/>
        <v/>
      </c>
      <c r="M4144" s="459">
        <f>IFERROR((Tableau1[[#This Row],[Scope 1
(kg CO2-eq)]]+Tableau1[[#This Row],[Scope 2 energy
(kg CO2-eq)]]+Tableau1[[#This Row],[Scope 2 Infrastructure
(kg CO2-eq)]])/Tableau1[[#This Row],[Total CO2-emissions
(kg CO2-eq)
for scope 3 use ]],"")</f>
        <v>0.11056072244008013</v>
      </c>
      <c r="N4144" s="436" t="s">
        <v>3730</v>
      </c>
      <c r="O4144" s="259">
        <v>1</v>
      </c>
      <c r="P4144" s="259" t="s">
        <v>5129</v>
      </c>
      <c r="Q4144" s="259" t="s">
        <v>5136</v>
      </c>
    </row>
    <row r="4145" spans="1:17" ht="21.75" customHeight="1">
      <c r="A4145" s="301" t="s">
        <v>5129</v>
      </c>
      <c r="B4145" s="301" t="s">
        <v>5136</v>
      </c>
      <c r="C4145" s="316" t="s">
        <v>10172</v>
      </c>
      <c r="D4145" s="465" t="s">
        <v>3730</v>
      </c>
      <c r="E4145" s="465" t="s">
        <v>6091</v>
      </c>
      <c r="F4145" s="469" t="str">
        <f t="shared" si="128"/>
        <v>other</v>
      </c>
      <c r="G4145" s="260">
        <v>5.6999000000000001E-2</v>
      </c>
      <c r="H4145" s="260">
        <v>0.34979431989609</v>
      </c>
      <c r="I4145" s="260">
        <v>6.3427237631999999E-9</v>
      </c>
      <c r="J4145" s="260">
        <v>1.0026439122373501</v>
      </c>
      <c r="K4145" s="260">
        <v>1.40943723732187</v>
      </c>
      <c r="L4145" s="301" t="str">
        <f t="shared" si="129"/>
        <v/>
      </c>
      <c r="M4145" s="459">
        <f>IFERROR((Tableau1[[#This Row],[Scope 1
(kg CO2-eq)]]+Tableau1[[#This Row],[Scope 2 energy
(kg CO2-eq)]]+Tableau1[[#This Row],[Scope 2 Infrastructure
(kg CO2-eq)]])/Tableau1[[#This Row],[Total CO2-emissions
(kg CO2-eq)
for scope 3 use ]],"")</f>
        <v>0.28862110029942067</v>
      </c>
      <c r="N4145" s="436" t="s">
        <v>3730</v>
      </c>
      <c r="O4145" s="259">
        <v>1</v>
      </c>
      <c r="P4145" s="259" t="s">
        <v>5129</v>
      </c>
      <c r="Q4145" s="259" t="s">
        <v>5136</v>
      </c>
    </row>
    <row r="4146" spans="1:17" ht="21.75" customHeight="1">
      <c r="A4146" s="301" t="s">
        <v>5143</v>
      </c>
      <c r="B4146" s="301" t="s">
        <v>5324</v>
      </c>
      <c r="C4146" s="316" t="s">
        <v>10173</v>
      </c>
      <c r="D4146" s="465" t="s">
        <v>3731</v>
      </c>
      <c r="E4146" s="465" t="s">
        <v>700</v>
      </c>
      <c r="F4146" s="469" t="str">
        <f t="shared" si="128"/>
        <v>CH</v>
      </c>
      <c r="G4146" s="260">
        <v>0</v>
      </c>
      <c r="H4146" s="260">
        <v>0</v>
      </c>
      <c r="I4146" s="260">
        <v>0</v>
      </c>
      <c r="J4146" s="260">
        <v>33.618823493790899</v>
      </c>
      <c r="K4146" s="260">
        <v>33.6188234753293</v>
      </c>
      <c r="L4146" s="301" t="str">
        <f t="shared" si="129"/>
        <v/>
      </c>
      <c r="M4146" s="459">
        <f>IFERROR((Tableau1[[#This Row],[Scope 1
(kg CO2-eq)]]+Tableau1[[#This Row],[Scope 2 energy
(kg CO2-eq)]]+Tableau1[[#This Row],[Scope 2 Infrastructure
(kg CO2-eq)]])/Tableau1[[#This Row],[Total CO2-emissions
(kg CO2-eq)
for scope 3 use ]],"")</f>
        <v>0</v>
      </c>
      <c r="N4146" s="436" t="s">
        <v>3731</v>
      </c>
      <c r="O4146" s="259">
        <v>1</v>
      </c>
      <c r="P4146" s="259" t="s">
        <v>5143</v>
      </c>
      <c r="Q4146" s="260" t="s">
        <v>5324</v>
      </c>
    </row>
    <row r="4147" spans="1:17" ht="21.75" customHeight="1">
      <c r="A4147" s="301" t="s">
        <v>5143</v>
      </c>
      <c r="B4147" s="301" t="s">
        <v>5324</v>
      </c>
      <c r="C4147" s="316" t="s">
        <v>10174</v>
      </c>
      <c r="D4147" s="465" t="s">
        <v>3731</v>
      </c>
      <c r="E4147" s="465" t="s">
        <v>6044</v>
      </c>
      <c r="F4147" s="469" t="str">
        <f t="shared" si="128"/>
        <v>other</v>
      </c>
      <c r="G4147" s="260">
        <v>0</v>
      </c>
      <c r="H4147" s="260">
        <v>7.2775410686999997</v>
      </c>
      <c r="I4147" s="260">
        <v>1.27269072E-2</v>
      </c>
      <c r="J4147" s="260">
        <v>23.183659767652301</v>
      </c>
      <c r="K4147" s="260">
        <v>30.4739277880897</v>
      </c>
      <c r="L4147" s="301" t="str">
        <f t="shared" si="129"/>
        <v/>
      </c>
      <c r="M4147" s="459">
        <f>IFERROR((Tableau1[[#This Row],[Scope 1
(kg CO2-eq)]]+Tableau1[[#This Row],[Scope 2 energy
(kg CO2-eq)]]+Tableau1[[#This Row],[Scope 2 Infrastructure
(kg CO2-eq)]])/Tableau1[[#This Row],[Total CO2-emissions
(kg CO2-eq)
for scope 3 use ]],"")</f>
        <v>0.23922967943598322</v>
      </c>
      <c r="N4147" s="436" t="s">
        <v>3731</v>
      </c>
      <c r="O4147" s="259">
        <v>1</v>
      </c>
      <c r="P4147" s="259" t="s">
        <v>5143</v>
      </c>
      <c r="Q4147" s="259" t="s">
        <v>5324</v>
      </c>
    </row>
    <row r="4148" spans="1:17" ht="21.75" customHeight="1">
      <c r="A4148" s="301" t="s">
        <v>5143</v>
      </c>
      <c r="B4148" s="301" t="s">
        <v>5324</v>
      </c>
      <c r="C4148" s="316" t="s">
        <v>10175</v>
      </c>
      <c r="D4148" s="465" t="s">
        <v>3731</v>
      </c>
      <c r="E4148" s="465" t="s">
        <v>6029</v>
      </c>
      <c r="F4148" s="469" t="str">
        <f t="shared" si="128"/>
        <v>other</v>
      </c>
      <c r="G4148" s="260">
        <v>0</v>
      </c>
      <c r="H4148" s="260">
        <v>12.408610122720001</v>
      </c>
      <c r="I4148" s="260">
        <v>1.2121502399999999E-2</v>
      </c>
      <c r="J4148" s="260">
        <v>22.138467825990499</v>
      </c>
      <c r="K4148" s="260">
        <v>34.559199439326797</v>
      </c>
      <c r="L4148" s="301" t="str">
        <f t="shared" si="129"/>
        <v/>
      </c>
      <c r="M4148" s="459">
        <f>IFERROR((Tableau1[[#This Row],[Scope 1
(kg CO2-eq)]]+Tableau1[[#This Row],[Scope 2 energy
(kg CO2-eq)]]+Tableau1[[#This Row],[Scope 2 Infrastructure
(kg CO2-eq)]])/Tableau1[[#This Row],[Total CO2-emissions
(kg CO2-eq)
for scope 3 use ]],"")</f>
        <v>0.3594044950875156</v>
      </c>
      <c r="N4148" s="436" t="s">
        <v>3731</v>
      </c>
      <c r="O4148" s="259">
        <v>1</v>
      </c>
      <c r="P4148" s="259" t="s">
        <v>5143</v>
      </c>
      <c r="Q4148" s="259" t="s">
        <v>5324</v>
      </c>
    </row>
    <row r="4149" spans="1:17" ht="21.75" customHeight="1">
      <c r="A4149" s="301" t="s">
        <v>5143</v>
      </c>
      <c r="B4149" s="301" t="s">
        <v>5324</v>
      </c>
      <c r="C4149" s="316" t="s">
        <v>10176</v>
      </c>
      <c r="D4149" s="465" t="s">
        <v>3731</v>
      </c>
      <c r="E4149" s="465" t="s">
        <v>6091</v>
      </c>
      <c r="F4149" s="469" t="str">
        <f t="shared" si="128"/>
        <v>other</v>
      </c>
      <c r="G4149" s="260">
        <v>0</v>
      </c>
      <c r="H4149" s="260">
        <v>0</v>
      </c>
      <c r="I4149" s="260">
        <v>0</v>
      </c>
      <c r="J4149" s="260">
        <v>8.94975038599259E-2</v>
      </c>
      <c r="K4149" s="260">
        <v>8.9497503882675203E-2</v>
      </c>
      <c r="L4149" s="301" t="str">
        <f t="shared" si="129"/>
        <v/>
      </c>
      <c r="M4149" s="459">
        <f>IFERROR((Tableau1[[#This Row],[Scope 1
(kg CO2-eq)]]+Tableau1[[#This Row],[Scope 2 energy
(kg CO2-eq)]]+Tableau1[[#This Row],[Scope 2 Infrastructure
(kg CO2-eq)]])/Tableau1[[#This Row],[Total CO2-emissions
(kg CO2-eq)
for scope 3 use ]],"")</f>
        <v>0</v>
      </c>
      <c r="N4149" s="436" t="s">
        <v>3731</v>
      </c>
      <c r="O4149" s="259">
        <v>1</v>
      </c>
      <c r="P4149" s="259" t="s">
        <v>5143</v>
      </c>
      <c r="Q4149" s="259" t="s">
        <v>5324</v>
      </c>
    </row>
    <row r="4150" spans="1:17" ht="21.75" customHeight="1">
      <c r="A4150" s="301" t="s">
        <v>5143</v>
      </c>
      <c r="B4150" s="301" t="s">
        <v>5324</v>
      </c>
      <c r="C4150" s="316" t="s">
        <v>10177</v>
      </c>
      <c r="D4150" s="465" t="s">
        <v>3731</v>
      </c>
      <c r="E4150" s="465" t="s">
        <v>700</v>
      </c>
      <c r="F4150" s="469" t="str">
        <f t="shared" si="128"/>
        <v>CH</v>
      </c>
      <c r="G4150" s="260">
        <v>0</v>
      </c>
      <c r="H4150" s="260">
        <v>0</v>
      </c>
      <c r="I4150" s="260">
        <v>0</v>
      </c>
      <c r="J4150" s="260">
        <v>1.12068477622013</v>
      </c>
      <c r="K4150" s="260">
        <v>1.1206847762333201</v>
      </c>
      <c r="L4150" s="301" t="str">
        <f t="shared" si="129"/>
        <v/>
      </c>
      <c r="M4150" s="459">
        <f>IFERROR((Tableau1[[#This Row],[Scope 1
(kg CO2-eq)]]+Tableau1[[#This Row],[Scope 2 energy
(kg CO2-eq)]]+Tableau1[[#This Row],[Scope 2 Infrastructure
(kg CO2-eq)]])/Tableau1[[#This Row],[Total CO2-emissions
(kg CO2-eq)
for scope 3 use ]],"")</f>
        <v>0</v>
      </c>
      <c r="N4150" s="436" t="s">
        <v>3731</v>
      </c>
      <c r="O4150" s="259">
        <v>1</v>
      </c>
      <c r="P4150" s="259" t="s">
        <v>5143</v>
      </c>
      <c r="Q4150" s="259" t="s">
        <v>5324</v>
      </c>
    </row>
    <row r="4151" spans="1:17" ht="21.75" customHeight="1">
      <c r="A4151" s="301" t="s">
        <v>5143</v>
      </c>
      <c r="B4151" s="301" t="s">
        <v>5324</v>
      </c>
      <c r="C4151" s="316" t="s">
        <v>10178</v>
      </c>
      <c r="D4151" s="465" t="s">
        <v>3731</v>
      </c>
      <c r="E4151" s="465" t="s">
        <v>700</v>
      </c>
      <c r="F4151" s="469" t="str">
        <f t="shared" si="128"/>
        <v>CH</v>
      </c>
      <c r="G4151" s="260">
        <v>0</v>
      </c>
      <c r="H4151" s="260">
        <v>0</v>
      </c>
      <c r="I4151" s="260">
        <v>0</v>
      </c>
      <c r="J4151" s="260">
        <v>0.904839976183063</v>
      </c>
      <c r="K4151" s="260">
        <v>0.90483997616661505</v>
      </c>
      <c r="L4151" s="301" t="str">
        <f t="shared" si="129"/>
        <v/>
      </c>
      <c r="M4151" s="459">
        <f>IFERROR((Tableau1[[#This Row],[Scope 1
(kg CO2-eq)]]+Tableau1[[#This Row],[Scope 2 energy
(kg CO2-eq)]]+Tableau1[[#This Row],[Scope 2 Infrastructure
(kg CO2-eq)]])/Tableau1[[#This Row],[Total CO2-emissions
(kg CO2-eq)
for scope 3 use ]],"")</f>
        <v>0</v>
      </c>
      <c r="N4151" s="436" t="s">
        <v>3731</v>
      </c>
      <c r="O4151" s="259">
        <v>1</v>
      </c>
      <c r="P4151" s="259" t="s">
        <v>5143</v>
      </c>
      <c r="Q4151" s="259" t="s">
        <v>5324</v>
      </c>
    </row>
    <row r="4152" spans="1:17" ht="21.75" customHeight="1">
      <c r="A4152" s="301" t="s">
        <v>5138</v>
      </c>
      <c r="B4152" s="301" t="s">
        <v>5185</v>
      </c>
      <c r="C4152" s="316" t="s">
        <v>10179</v>
      </c>
      <c r="D4152" s="465" t="s">
        <v>3731</v>
      </c>
      <c r="E4152" s="465" t="s">
        <v>700</v>
      </c>
      <c r="F4152" s="469" t="str">
        <f t="shared" si="128"/>
        <v>CH</v>
      </c>
      <c r="G4152" s="260">
        <v>1.0343525000000001E-3</v>
      </c>
      <c r="H4152" s="260">
        <v>0</v>
      </c>
      <c r="I4152" s="260">
        <v>0</v>
      </c>
      <c r="J4152" s="260">
        <v>1.3220587139150398E-3</v>
      </c>
      <c r="K4152" s="260">
        <v>2.3564112127352002E-3</v>
      </c>
      <c r="L4152" s="301" t="str">
        <f t="shared" si="129"/>
        <v/>
      </c>
      <c r="M4152" s="459">
        <f>IFERROR((Tableau1[[#This Row],[Scope 1
(kg CO2-eq)]]+Tableau1[[#This Row],[Scope 2 energy
(kg CO2-eq)]]+Tableau1[[#This Row],[Scope 2 Infrastructure
(kg CO2-eq)]])/Tableau1[[#This Row],[Total CO2-emissions
(kg CO2-eq)
for scope 3 use ]],"")</f>
        <v>0.43895246059340265</v>
      </c>
      <c r="N4152" s="436" t="s">
        <v>3731</v>
      </c>
      <c r="O4152" s="259">
        <v>10000</v>
      </c>
      <c r="P4152" s="259" t="s">
        <v>5138</v>
      </c>
      <c r="Q4152" s="259" t="s">
        <v>5185</v>
      </c>
    </row>
    <row r="4153" spans="1:17" ht="21.75" customHeight="1">
      <c r="A4153" s="301" t="s">
        <v>5200</v>
      </c>
      <c r="B4153" s="301" t="s">
        <v>5166</v>
      </c>
      <c r="C4153" s="316" t="s">
        <v>10180</v>
      </c>
      <c r="D4153" s="465" t="s">
        <v>50</v>
      </c>
      <c r="E4153" s="465" t="s">
        <v>700</v>
      </c>
      <c r="F4153" s="469" t="str">
        <f t="shared" si="128"/>
        <v>CH</v>
      </c>
      <c r="G4153" s="260">
        <v>0</v>
      </c>
      <c r="H4153" s="260">
        <v>1.316204052377</v>
      </c>
      <c r="I4153" s="260">
        <v>0.22682241094899999</v>
      </c>
      <c r="J4153" s="260">
        <v>39.219854384521703</v>
      </c>
      <c r="K4153" s="260">
        <v>40.762879697375901</v>
      </c>
      <c r="L4153" s="301" t="str">
        <f t="shared" si="129"/>
        <v/>
      </c>
      <c r="M4153" s="459">
        <f>IFERROR((Tableau1[[#This Row],[Scope 1
(kg CO2-eq)]]+Tableau1[[#This Row],[Scope 2 energy
(kg CO2-eq)]]+Tableau1[[#This Row],[Scope 2 Infrastructure
(kg CO2-eq)]])/Tableau1[[#This Row],[Total CO2-emissions
(kg CO2-eq)
for scope 3 use ]],"")</f>
        <v>3.7853715801764908E-2</v>
      </c>
      <c r="N4153" s="436" t="s">
        <v>50</v>
      </c>
      <c r="O4153" s="259">
        <v>1</v>
      </c>
      <c r="P4153" s="259" t="s">
        <v>5200</v>
      </c>
      <c r="Q4153" s="259" t="s">
        <v>5166</v>
      </c>
    </row>
    <row r="4154" spans="1:17" ht="21.75" customHeight="1">
      <c r="A4154" s="301" t="s">
        <v>5200</v>
      </c>
      <c r="B4154" s="301" t="s">
        <v>5166</v>
      </c>
      <c r="C4154" s="316" t="s">
        <v>10181</v>
      </c>
      <c r="D4154" s="465" t="s">
        <v>50</v>
      </c>
      <c r="E4154" s="465" t="s">
        <v>700</v>
      </c>
      <c r="F4154" s="469" t="str">
        <f t="shared" si="128"/>
        <v>CH</v>
      </c>
      <c r="G4154" s="260">
        <v>0</v>
      </c>
      <c r="H4154" s="260">
        <v>0</v>
      </c>
      <c r="I4154" s="260">
        <v>0</v>
      </c>
      <c r="J4154" s="260">
        <v>40.762879697375901</v>
      </c>
      <c r="K4154" s="260">
        <v>40.762879697375901</v>
      </c>
      <c r="L4154" s="301" t="str">
        <f t="shared" si="129"/>
        <v/>
      </c>
      <c r="M4154" s="459">
        <f>IFERROR((Tableau1[[#This Row],[Scope 1
(kg CO2-eq)]]+Tableau1[[#This Row],[Scope 2 energy
(kg CO2-eq)]]+Tableau1[[#This Row],[Scope 2 Infrastructure
(kg CO2-eq)]])/Tableau1[[#This Row],[Total CO2-emissions
(kg CO2-eq)
for scope 3 use ]],"")</f>
        <v>0</v>
      </c>
      <c r="N4154" s="436" t="s">
        <v>50</v>
      </c>
      <c r="O4154" s="259">
        <v>1</v>
      </c>
      <c r="P4154" s="259" t="s">
        <v>5200</v>
      </c>
      <c r="Q4154" s="259" t="s">
        <v>5166</v>
      </c>
    </row>
    <row r="4155" spans="1:17" ht="21.75" customHeight="1">
      <c r="A4155" s="301" t="s">
        <v>5202</v>
      </c>
      <c r="B4155" s="301" t="s">
        <v>5171</v>
      </c>
      <c r="C4155" s="316" t="s">
        <v>10182</v>
      </c>
      <c r="D4155" s="465" t="s">
        <v>50</v>
      </c>
      <c r="E4155" s="465" t="s">
        <v>700</v>
      </c>
      <c r="F4155" s="469" t="str">
        <f t="shared" si="128"/>
        <v>CH</v>
      </c>
      <c r="G4155" s="260">
        <v>0</v>
      </c>
      <c r="H4155" s="260">
        <v>0</v>
      </c>
      <c r="I4155" s="260">
        <v>0</v>
      </c>
      <c r="J4155" s="260">
        <v>1.46724751403591</v>
      </c>
      <c r="K4155" s="260">
        <v>1.46724751403729</v>
      </c>
      <c r="L4155" s="301" t="str">
        <f t="shared" si="129"/>
        <v/>
      </c>
      <c r="M4155" s="459">
        <f>IFERROR((Tableau1[[#This Row],[Scope 1
(kg CO2-eq)]]+Tableau1[[#This Row],[Scope 2 energy
(kg CO2-eq)]]+Tableau1[[#This Row],[Scope 2 Infrastructure
(kg CO2-eq)]])/Tableau1[[#This Row],[Total CO2-emissions
(kg CO2-eq)
for scope 3 use ]],"")</f>
        <v>0</v>
      </c>
      <c r="N4155" s="436" t="s">
        <v>50</v>
      </c>
      <c r="O4155" s="259">
        <v>1</v>
      </c>
      <c r="P4155" s="259" t="s">
        <v>5202</v>
      </c>
      <c r="Q4155" s="259" t="s">
        <v>5171</v>
      </c>
    </row>
    <row r="4156" spans="1:17" ht="21.75" customHeight="1">
      <c r="A4156" s="301" t="s">
        <v>4140</v>
      </c>
      <c r="B4156" s="301" t="s">
        <v>5135</v>
      </c>
      <c r="C4156" s="316" t="s">
        <v>10183</v>
      </c>
      <c r="D4156" s="465" t="s">
        <v>436</v>
      </c>
      <c r="E4156" s="465" t="s">
        <v>700</v>
      </c>
      <c r="F4156" s="469" t="str">
        <f t="shared" si="128"/>
        <v>CH</v>
      </c>
      <c r="G4156" s="260">
        <v>6.2069999999999996E-4</v>
      </c>
      <c r="H4156" s="260">
        <v>4.9697927060399997E-4</v>
      </c>
      <c r="I4156" s="260">
        <v>1.0372496364E-5</v>
      </c>
      <c r="J4156" s="260">
        <v>1.8510287380230899E-3</v>
      </c>
      <c r="K4156" s="260">
        <v>2.9790805073750602E-3</v>
      </c>
      <c r="L4156" s="301">
        <f t="shared" si="129"/>
        <v>1.0724689826550216E-2</v>
      </c>
      <c r="M4156" s="459">
        <f>IFERROR((Tableau1[[#This Row],[Scope 1
(kg CO2-eq)]]+Tableau1[[#This Row],[Scope 2 energy
(kg CO2-eq)]]+Tableau1[[#This Row],[Scope 2 Infrastructure
(kg CO2-eq)]])/Tableau1[[#This Row],[Total CO2-emissions
(kg CO2-eq)
for scope 3 use ]],"")</f>
        <v>0.37865769796263538</v>
      </c>
      <c r="N4156" s="436" t="s">
        <v>436</v>
      </c>
      <c r="O4156" s="259">
        <v>1</v>
      </c>
      <c r="P4156" s="259" t="s">
        <v>4140</v>
      </c>
      <c r="Q4156" s="259" t="s">
        <v>5135</v>
      </c>
    </row>
    <row r="4157" spans="1:17" ht="21.75" customHeight="1">
      <c r="A4157" s="301" t="s">
        <v>4140</v>
      </c>
      <c r="B4157" s="301" t="s">
        <v>5135</v>
      </c>
      <c r="C4157" s="316" t="s">
        <v>10184</v>
      </c>
      <c r="D4157" s="465" t="s">
        <v>436</v>
      </c>
      <c r="E4157" s="465" t="s">
        <v>700</v>
      </c>
      <c r="F4157" s="469" t="str">
        <f t="shared" si="128"/>
        <v>CH</v>
      </c>
      <c r="G4157" s="260">
        <v>6.2069999999999996E-4</v>
      </c>
      <c r="H4157" s="260">
        <v>4.9697927060399997E-4</v>
      </c>
      <c r="I4157" s="260">
        <v>1.0372496364E-5</v>
      </c>
      <c r="J4157" s="260">
        <v>1.73202037281028E-3</v>
      </c>
      <c r="K4157" s="260">
        <v>2.8600721427560001E-3</v>
      </c>
      <c r="L4157" s="301">
        <f t="shared" si="129"/>
        <v>1.0296259713921601E-2</v>
      </c>
      <c r="M4157" s="459">
        <f>IFERROR((Tableau1[[#This Row],[Scope 1
(kg CO2-eq)]]+Tableau1[[#This Row],[Scope 2 energy
(kg CO2-eq)]]+Tableau1[[#This Row],[Scope 2 Infrastructure
(kg CO2-eq)]])/Tableau1[[#This Row],[Total CO2-emissions
(kg CO2-eq)
for scope 3 use ]],"")</f>
        <v>0.39441374575992189</v>
      </c>
      <c r="N4157" s="436" t="s">
        <v>436</v>
      </c>
      <c r="O4157" s="259">
        <v>1</v>
      </c>
      <c r="P4157" s="259" t="s">
        <v>4140</v>
      </c>
      <c r="Q4157" s="260" t="s">
        <v>5135</v>
      </c>
    </row>
    <row r="4158" spans="1:17" ht="21.75" customHeight="1">
      <c r="A4158" s="301" t="s">
        <v>4140</v>
      </c>
      <c r="B4158" s="301" t="s">
        <v>5135</v>
      </c>
      <c r="C4158" s="316" t="s">
        <v>10185</v>
      </c>
      <c r="D4158" s="465" t="s">
        <v>436</v>
      </c>
      <c r="E4158" s="465" t="s">
        <v>700</v>
      </c>
      <c r="F4158" s="469" t="str">
        <f t="shared" si="128"/>
        <v>CH</v>
      </c>
      <c r="G4158" s="260">
        <v>6.2069999999999996E-4</v>
      </c>
      <c r="H4158" s="260">
        <v>4.9697927060399997E-4</v>
      </c>
      <c r="I4158" s="260">
        <v>1.0372496364E-5</v>
      </c>
      <c r="J4158" s="260">
        <v>2.0251308797589501E-3</v>
      </c>
      <c r="K4158" s="260">
        <v>3.1531826512280199E-3</v>
      </c>
      <c r="L4158" s="301">
        <f t="shared" si="129"/>
        <v>1.1351457544420872E-2</v>
      </c>
      <c r="M4158" s="459">
        <f>IFERROR((Tableau1[[#This Row],[Scope 1
(kg CO2-eq)]]+Tableau1[[#This Row],[Scope 2 energy
(kg CO2-eq)]]+Tableau1[[#This Row],[Scope 2 Infrastructure
(kg CO2-eq)]])/Tableau1[[#This Row],[Total CO2-emissions
(kg CO2-eq)
for scope 3 use ]],"")</f>
        <v>0.35775021359091763</v>
      </c>
      <c r="N4158" s="436" t="s">
        <v>436</v>
      </c>
      <c r="O4158" s="259">
        <v>1</v>
      </c>
      <c r="P4158" s="259" t="s">
        <v>4140</v>
      </c>
      <c r="Q4158" s="260" t="s">
        <v>5135</v>
      </c>
    </row>
    <row r="4159" spans="1:17" ht="21.75" customHeight="1">
      <c r="A4159" s="301" t="s">
        <v>4140</v>
      </c>
      <c r="B4159" s="301" t="s">
        <v>5135</v>
      </c>
      <c r="C4159" s="316" t="s">
        <v>10186</v>
      </c>
      <c r="D4159" s="465" t="s">
        <v>436</v>
      </c>
      <c r="E4159" s="465" t="s">
        <v>700</v>
      </c>
      <c r="F4159" s="469" t="str">
        <f t="shared" si="128"/>
        <v>CH</v>
      </c>
      <c r="G4159" s="260">
        <v>6.2069999999999996E-4</v>
      </c>
      <c r="H4159" s="260">
        <v>4.9697927060399997E-4</v>
      </c>
      <c r="I4159" s="260">
        <v>1.0372496364E-5</v>
      </c>
      <c r="J4159" s="260">
        <v>1.8234757804101998E-3</v>
      </c>
      <c r="K4159" s="260">
        <v>2.95152755251728E-3</v>
      </c>
      <c r="L4159" s="301">
        <f t="shared" si="129"/>
        <v>1.0625499189062209E-2</v>
      </c>
      <c r="M4159" s="459">
        <f>IFERROR((Tableau1[[#This Row],[Scope 1
(kg CO2-eq)]]+Tableau1[[#This Row],[Scope 2 energy
(kg CO2-eq)]]+Tableau1[[#This Row],[Scope 2 Infrastructure
(kg CO2-eq)]])/Tableau1[[#This Row],[Total CO2-emissions
(kg CO2-eq)
for scope 3 use ]],"")</f>
        <v>0.38219252468299492</v>
      </c>
      <c r="N4159" s="436" t="s">
        <v>436</v>
      </c>
      <c r="O4159" s="259">
        <v>1</v>
      </c>
      <c r="P4159" s="259" t="s">
        <v>4140</v>
      </c>
      <c r="Q4159" s="260" t="s">
        <v>5135</v>
      </c>
    </row>
    <row r="4160" spans="1:17" ht="21.75" customHeight="1">
      <c r="A4160" s="301" t="s">
        <v>5157</v>
      </c>
      <c r="B4160" s="301" t="s">
        <v>5224</v>
      </c>
      <c r="C4160" s="316" t="s">
        <v>10187</v>
      </c>
      <c r="D4160" s="465" t="s">
        <v>3730</v>
      </c>
      <c r="E4160" s="465" t="s">
        <v>6091</v>
      </c>
      <c r="F4160" s="469" t="str">
        <f t="shared" si="128"/>
        <v>other</v>
      </c>
      <c r="G4160" s="260">
        <v>3.5167999999999999E-5</v>
      </c>
      <c r="H4160" s="260">
        <v>0.186209509296</v>
      </c>
      <c r="I4160" s="260">
        <v>1.5127555199999999E-4</v>
      </c>
      <c r="J4160" s="260">
        <v>0.14996207724917901</v>
      </c>
      <c r="K4160" s="260">
        <v>0.33635802982379298</v>
      </c>
      <c r="L4160" s="301" t="str">
        <f t="shared" si="129"/>
        <v/>
      </c>
      <c r="M4160" s="459">
        <f>IFERROR((Tableau1[[#This Row],[Scope 1
(kg CO2-eq)]]+Tableau1[[#This Row],[Scope 2 energy
(kg CO2-eq)]]+Tableau1[[#This Row],[Scope 2 Infrastructure
(kg CO2-eq)]])/Tableau1[[#This Row],[Total CO2-emissions
(kg CO2-eq)
for scope 3 use ]],"")</f>
        <v>0.55415936686764034</v>
      </c>
      <c r="N4160" s="436" t="s">
        <v>3730</v>
      </c>
      <c r="O4160" s="259">
        <v>1</v>
      </c>
      <c r="P4160" s="259" t="s">
        <v>5157</v>
      </c>
      <c r="Q4160" s="260" t="s">
        <v>5224</v>
      </c>
    </row>
    <row r="4161" spans="1:17" ht="21.75" customHeight="1">
      <c r="A4161" s="301" t="s">
        <v>4139</v>
      </c>
      <c r="B4161" s="301" t="s">
        <v>5133</v>
      </c>
      <c r="C4161" s="316" t="s">
        <v>10188</v>
      </c>
      <c r="D4161" s="465" t="s">
        <v>3646</v>
      </c>
      <c r="E4161" s="465" t="s">
        <v>700</v>
      </c>
      <c r="F4161" s="469" t="str">
        <f t="shared" si="128"/>
        <v>CH</v>
      </c>
      <c r="G4161" s="260">
        <v>0</v>
      </c>
      <c r="H4161" s="260">
        <v>15.522661489440001</v>
      </c>
      <c r="I4161" s="260">
        <v>1.87042176884</v>
      </c>
      <c r="J4161" s="260">
        <v>797.89179081611803</v>
      </c>
      <c r="K4161" s="260">
        <v>815.28487410010405</v>
      </c>
      <c r="L4161" s="301" t="str">
        <f t="shared" si="129"/>
        <v/>
      </c>
      <c r="M4161" s="459">
        <f>IFERROR((Tableau1[[#This Row],[Scope 1
(kg CO2-eq)]]+Tableau1[[#This Row],[Scope 2 energy
(kg CO2-eq)]]+Tableau1[[#This Row],[Scope 2 Infrastructure
(kg CO2-eq)]])/Tableau1[[#This Row],[Total CO2-emissions
(kg CO2-eq)
for scope 3 use ]],"")</f>
        <v>2.133374947925798E-2</v>
      </c>
      <c r="N4161" s="436" t="s">
        <v>3646</v>
      </c>
      <c r="O4161" s="259">
        <v>1</v>
      </c>
      <c r="P4161" s="259" t="s">
        <v>4139</v>
      </c>
      <c r="Q4161" s="259" t="s">
        <v>5133</v>
      </c>
    </row>
    <row r="4162" spans="1:17" ht="21.75" customHeight="1">
      <c r="A4162" s="301" t="s">
        <v>4139</v>
      </c>
      <c r="B4162" s="301" t="s">
        <v>5133</v>
      </c>
      <c r="C4162" s="316" t="s">
        <v>10189</v>
      </c>
      <c r="D4162" s="465" t="s">
        <v>3646</v>
      </c>
      <c r="E4162" s="465" t="s">
        <v>700</v>
      </c>
      <c r="F4162" s="469" t="str">
        <f t="shared" ref="F4162:F4225" si="130">IF(ISNUMBER(SEARCH("{CH}", C4162)), "CH", "other")</f>
        <v>CH</v>
      </c>
      <c r="G4162" s="260">
        <v>0</v>
      </c>
      <c r="H4162" s="260">
        <v>0</v>
      </c>
      <c r="I4162" s="260">
        <v>0</v>
      </c>
      <c r="J4162" s="260">
        <v>509387.12500916503</v>
      </c>
      <c r="K4162" s="260">
        <v>509387.12500792602</v>
      </c>
      <c r="L4162" s="301" t="str">
        <f t="shared" ref="L4162:L4225" si="131">IF(N4162="MJ", K4162*3.6, IF(N4162="m", K4162*1000, ""))</f>
        <v/>
      </c>
      <c r="M4162" s="459">
        <f>IFERROR((Tableau1[[#This Row],[Scope 1
(kg CO2-eq)]]+Tableau1[[#This Row],[Scope 2 energy
(kg CO2-eq)]]+Tableau1[[#This Row],[Scope 2 Infrastructure
(kg CO2-eq)]])/Tableau1[[#This Row],[Total CO2-emissions
(kg CO2-eq)
for scope 3 use ]],"")</f>
        <v>0</v>
      </c>
      <c r="N4162" s="436" t="s">
        <v>3646</v>
      </c>
      <c r="O4162" s="259">
        <v>1</v>
      </c>
      <c r="P4162" s="259" t="s">
        <v>4139</v>
      </c>
      <c r="Q4162" s="259" t="s">
        <v>5133</v>
      </c>
    </row>
    <row r="4163" spans="1:17" ht="21.75" customHeight="1">
      <c r="A4163" s="301" t="s">
        <v>5297</v>
      </c>
      <c r="B4163" s="301" t="s">
        <v>5298</v>
      </c>
      <c r="C4163" s="316" t="s">
        <v>10190</v>
      </c>
      <c r="D4163" s="465" t="s">
        <v>3646</v>
      </c>
      <c r="E4163" s="465" t="s">
        <v>700</v>
      </c>
      <c r="F4163" s="469" t="str">
        <f t="shared" si="130"/>
        <v>CH</v>
      </c>
      <c r="G4163" s="260">
        <v>0</v>
      </c>
      <c r="H4163" s="260">
        <v>0</v>
      </c>
      <c r="I4163" s="260">
        <v>0</v>
      </c>
      <c r="J4163" s="260">
        <v>27140706.688528799</v>
      </c>
      <c r="K4163" s="260">
        <v>27140706.688505199</v>
      </c>
      <c r="L4163" s="301" t="str">
        <f t="shared" si="131"/>
        <v/>
      </c>
      <c r="M4163" s="459">
        <f>IFERROR((Tableau1[[#This Row],[Scope 1
(kg CO2-eq)]]+Tableau1[[#This Row],[Scope 2 energy
(kg CO2-eq)]]+Tableau1[[#This Row],[Scope 2 Infrastructure
(kg CO2-eq)]])/Tableau1[[#This Row],[Total CO2-emissions
(kg CO2-eq)
for scope 3 use ]],"")</f>
        <v>0</v>
      </c>
      <c r="N4163" s="436" t="s">
        <v>3646</v>
      </c>
      <c r="O4163" s="259">
        <v>1</v>
      </c>
      <c r="P4163" s="259" t="s">
        <v>5297</v>
      </c>
      <c r="Q4163" s="259" t="s">
        <v>5298</v>
      </c>
    </row>
    <row r="4164" spans="1:17" ht="21.75" customHeight="1">
      <c r="A4164" s="301" t="s">
        <v>5150</v>
      </c>
      <c r="B4164" s="301" t="s">
        <v>5133</v>
      </c>
      <c r="C4164" s="316" t="s">
        <v>10191</v>
      </c>
      <c r="D4164" s="465" t="s">
        <v>3646</v>
      </c>
      <c r="E4164" s="465" t="s">
        <v>700</v>
      </c>
      <c r="F4164" s="469" t="str">
        <f t="shared" si="130"/>
        <v>CH</v>
      </c>
      <c r="G4164" s="260">
        <v>0</v>
      </c>
      <c r="H4164" s="260">
        <v>0.634035903984</v>
      </c>
      <c r="I4164" s="260">
        <v>1.3233016944E-2</v>
      </c>
      <c r="J4164" s="260">
        <v>1383.1423827998401</v>
      </c>
      <c r="K4164" s="260">
        <v>1383.78965208053</v>
      </c>
      <c r="L4164" s="301" t="str">
        <f t="shared" si="131"/>
        <v/>
      </c>
      <c r="M4164" s="459">
        <f>IFERROR((Tableau1[[#This Row],[Scope 1
(kg CO2-eq)]]+Tableau1[[#This Row],[Scope 2 energy
(kg CO2-eq)]]+Tableau1[[#This Row],[Scope 2 Infrastructure
(kg CO2-eq)]])/Tableau1[[#This Row],[Total CO2-emissions
(kg CO2-eq)
for scope 3 use ]],"")</f>
        <v>4.6775094751924916E-4</v>
      </c>
      <c r="N4164" s="436" t="s">
        <v>3646</v>
      </c>
      <c r="O4164" s="259">
        <v>1</v>
      </c>
      <c r="P4164" s="259" t="s">
        <v>5150</v>
      </c>
      <c r="Q4164" s="259" t="s">
        <v>5133</v>
      </c>
    </row>
    <row r="4165" spans="1:17" ht="21.75" customHeight="1">
      <c r="A4165" s="301" t="s">
        <v>5185</v>
      </c>
      <c r="B4165" s="301" t="s">
        <v>5192</v>
      </c>
      <c r="C4165" s="316" t="s">
        <v>10192</v>
      </c>
      <c r="D4165" s="465" t="s">
        <v>3730</v>
      </c>
      <c r="E4165" s="465" t="s">
        <v>6031</v>
      </c>
      <c r="F4165" s="469" t="str">
        <f t="shared" si="130"/>
        <v>other</v>
      </c>
      <c r="G4165" s="260">
        <v>0</v>
      </c>
      <c r="H4165" s="260">
        <v>4.9900464392E-5</v>
      </c>
      <c r="I4165" s="260">
        <v>2.3876794272000001E-5</v>
      </c>
      <c r="J4165" s="260">
        <v>0</v>
      </c>
      <c r="K4165" s="260">
        <v>7.3777259239218602E-5</v>
      </c>
      <c r="L4165" s="301" t="str">
        <f t="shared" si="131"/>
        <v/>
      </c>
      <c r="M4165" s="459">
        <f>IFERROR((Tableau1[[#This Row],[Scope 1
(kg CO2-eq)]]+Tableau1[[#This Row],[Scope 2 energy
(kg CO2-eq)]]+Tableau1[[#This Row],[Scope 2 Infrastructure
(kg CO2-eq)]])/Tableau1[[#This Row],[Total CO2-emissions
(kg CO2-eq)
for scope 3 use ]],"")</f>
        <v>0.9999999922033076</v>
      </c>
      <c r="N4165" s="437" t="s">
        <v>3730</v>
      </c>
      <c r="O4165" s="259">
        <v>1</v>
      </c>
      <c r="P4165" s="259" t="s">
        <v>5185</v>
      </c>
      <c r="Q4165" s="259" t="s">
        <v>5192</v>
      </c>
    </row>
    <row r="4166" spans="1:17" ht="21.75" customHeight="1">
      <c r="A4166" s="301" t="s">
        <v>5134</v>
      </c>
      <c r="B4166" s="301" t="s">
        <v>5135</v>
      </c>
      <c r="C4166" s="316" t="s">
        <v>10193</v>
      </c>
      <c r="D4166" s="465" t="s">
        <v>3731</v>
      </c>
      <c r="E4166" s="465" t="s">
        <v>700</v>
      </c>
      <c r="F4166" s="469" t="str">
        <f t="shared" si="130"/>
        <v>CH</v>
      </c>
      <c r="G4166" s="260">
        <v>0</v>
      </c>
      <c r="H4166" s="260">
        <v>0</v>
      </c>
      <c r="I4166" s="260">
        <v>0</v>
      </c>
      <c r="J4166" s="260">
        <v>332.17992049548099</v>
      </c>
      <c r="K4166" s="260">
        <v>332.17992049585899</v>
      </c>
      <c r="L4166" s="301" t="str">
        <f t="shared" si="131"/>
        <v/>
      </c>
      <c r="M4166" s="459">
        <f>IFERROR((Tableau1[[#This Row],[Scope 1
(kg CO2-eq)]]+Tableau1[[#This Row],[Scope 2 energy
(kg CO2-eq)]]+Tableau1[[#This Row],[Scope 2 Infrastructure
(kg CO2-eq)]])/Tableau1[[#This Row],[Total CO2-emissions
(kg CO2-eq)
for scope 3 use ]],"")</f>
        <v>0</v>
      </c>
      <c r="N4166" s="436" t="s">
        <v>3731</v>
      </c>
      <c r="O4166" s="259">
        <v>1</v>
      </c>
      <c r="P4166" s="260" t="s">
        <v>5134</v>
      </c>
      <c r="Q4166" s="260" t="s">
        <v>5135</v>
      </c>
    </row>
    <row r="4167" spans="1:17" ht="21.75" customHeight="1">
      <c r="A4167" s="301" t="s">
        <v>5134</v>
      </c>
      <c r="B4167" s="301" t="s">
        <v>5135</v>
      </c>
      <c r="C4167" s="316" t="s">
        <v>10194</v>
      </c>
      <c r="D4167" s="465" t="s">
        <v>3731</v>
      </c>
      <c r="E4167" s="465" t="s">
        <v>700</v>
      </c>
      <c r="F4167" s="469" t="str">
        <f t="shared" si="130"/>
        <v>CH</v>
      </c>
      <c r="G4167" s="260">
        <v>0</v>
      </c>
      <c r="H4167" s="260">
        <v>0</v>
      </c>
      <c r="I4167" s="260">
        <v>0</v>
      </c>
      <c r="J4167" s="260">
        <v>359.338710382177</v>
      </c>
      <c r="K4167" s="260">
        <v>359.33871038260799</v>
      </c>
      <c r="L4167" s="301" t="str">
        <f t="shared" si="131"/>
        <v/>
      </c>
      <c r="M4167" s="459">
        <f>IFERROR((Tableau1[[#This Row],[Scope 1
(kg CO2-eq)]]+Tableau1[[#This Row],[Scope 2 energy
(kg CO2-eq)]]+Tableau1[[#This Row],[Scope 2 Infrastructure
(kg CO2-eq)]])/Tableau1[[#This Row],[Total CO2-emissions
(kg CO2-eq)
for scope 3 use ]],"")</f>
        <v>0</v>
      </c>
      <c r="N4167" s="436" t="s">
        <v>3731</v>
      </c>
      <c r="O4167" s="259">
        <v>1</v>
      </c>
      <c r="P4167" s="259" t="s">
        <v>5134</v>
      </c>
      <c r="Q4167" s="259" t="s">
        <v>5135</v>
      </c>
    </row>
    <row r="4168" spans="1:17" ht="21.75" customHeight="1">
      <c r="A4168" s="301" t="s">
        <v>5217</v>
      </c>
      <c r="B4168" s="301" t="s">
        <v>5133</v>
      </c>
      <c r="C4168" s="316" t="s">
        <v>10195</v>
      </c>
      <c r="D4168" s="465" t="s">
        <v>3646</v>
      </c>
      <c r="E4168" s="465" t="s">
        <v>6091</v>
      </c>
      <c r="F4168" s="469" t="str">
        <f t="shared" si="130"/>
        <v>other</v>
      </c>
      <c r="G4168" s="260">
        <v>0</v>
      </c>
      <c r="H4168" s="260">
        <v>18119.68226016</v>
      </c>
      <c r="I4168" s="260">
        <v>14.81699424</v>
      </c>
      <c r="J4168" s="260">
        <v>28660.427946233001</v>
      </c>
      <c r="K4168" s="260">
        <v>46794.9271745105</v>
      </c>
      <c r="L4168" s="301" t="str">
        <f t="shared" si="131"/>
        <v/>
      </c>
      <c r="M4168" s="459">
        <f>IFERROR((Tableau1[[#This Row],[Scope 1
(kg CO2-eq)]]+Tableau1[[#This Row],[Scope 2 energy
(kg CO2-eq)]]+Tableau1[[#This Row],[Scope 2 Infrastructure
(kg CO2-eq)]])/Tableau1[[#This Row],[Total CO2-emissions
(kg CO2-eq)
for scope 3 use ]],"")</f>
        <v>0.38753130626257243</v>
      </c>
      <c r="N4168" s="436" t="s">
        <v>3646</v>
      </c>
      <c r="O4168" s="259">
        <v>1</v>
      </c>
      <c r="P4168" s="259" t="s">
        <v>5217</v>
      </c>
      <c r="Q4168" s="259" t="s">
        <v>5133</v>
      </c>
    </row>
    <row r="4169" spans="1:17" ht="21.75" customHeight="1">
      <c r="A4169" s="301" t="s">
        <v>5129</v>
      </c>
      <c r="B4169" s="301" t="s">
        <v>5212</v>
      </c>
      <c r="C4169" s="316" t="s">
        <v>10196</v>
      </c>
      <c r="D4169" s="465" t="s">
        <v>3730</v>
      </c>
      <c r="E4169" s="465" t="s">
        <v>6091</v>
      </c>
      <c r="F4169" s="469" t="str">
        <f t="shared" si="130"/>
        <v>other</v>
      </c>
      <c r="G4169" s="260">
        <v>0</v>
      </c>
      <c r="H4169" s="260">
        <v>0</v>
      </c>
      <c r="I4169" s="260">
        <v>0</v>
      </c>
      <c r="J4169" s="260">
        <v>0.815226545543417</v>
      </c>
      <c r="K4169" s="260">
        <v>0.81522654572780895</v>
      </c>
      <c r="L4169" s="301" t="str">
        <f t="shared" si="131"/>
        <v/>
      </c>
      <c r="M4169" s="459">
        <f>IFERROR((Tableau1[[#This Row],[Scope 1
(kg CO2-eq)]]+Tableau1[[#This Row],[Scope 2 energy
(kg CO2-eq)]]+Tableau1[[#This Row],[Scope 2 Infrastructure
(kg CO2-eq)]])/Tableau1[[#This Row],[Total CO2-emissions
(kg CO2-eq)
for scope 3 use ]],"")</f>
        <v>0</v>
      </c>
      <c r="N4169" s="436" t="s">
        <v>3730</v>
      </c>
      <c r="O4169" s="259">
        <v>1</v>
      </c>
      <c r="P4169" s="259" t="s">
        <v>5129</v>
      </c>
      <c r="Q4169" s="259" t="s">
        <v>5212</v>
      </c>
    </row>
    <row r="4170" spans="1:17" ht="21.75" customHeight="1">
      <c r="A4170" s="301" t="s">
        <v>5129</v>
      </c>
      <c r="B4170" s="301" t="s">
        <v>5212</v>
      </c>
      <c r="C4170" s="316" t="s">
        <v>10197</v>
      </c>
      <c r="D4170" s="465" t="s">
        <v>3730</v>
      </c>
      <c r="E4170" s="465" t="s">
        <v>6091</v>
      </c>
      <c r="F4170" s="469" t="str">
        <f t="shared" si="130"/>
        <v>other</v>
      </c>
      <c r="G4170" s="260">
        <v>0</v>
      </c>
      <c r="H4170" s="260">
        <v>0.14742924786400799</v>
      </c>
      <c r="I4170" s="260">
        <v>1.8924028010280002E-2</v>
      </c>
      <c r="J4170" s="260">
        <v>0.23158425052008699</v>
      </c>
      <c r="K4170" s="260">
        <v>0.39793753052201503</v>
      </c>
      <c r="L4170" s="301" t="str">
        <f t="shared" si="131"/>
        <v/>
      </c>
      <c r="M4170" s="459">
        <f>IFERROR((Tableau1[[#This Row],[Scope 1
(kg CO2-eq)]]+Tableau1[[#This Row],[Scope 2 energy
(kg CO2-eq)]]+Tableau1[[#This Row],[Scope 2 Infrastructure
(kg CO2-eq)]])/Tableau1[[#This Row],[Total CO2-emissions
(kg CO2-eq)
for scope 3 use ]],"")</f>
        <v>0.41803866967778969</v>
      </c>
      <c r="N4170" s="436" t="s">
        <v>3730</v>
      </c>
      <c r="O4170" s="259">
        <v>1</v>
      </c>
      <c r="P4170" s="259" t="s">
        <v>5129</v>
      </c>
      <c r="Q4170" s="259" t="s">
        <v>5212</v>
      </c>
    </row>
    <row r="4171" spans="1:17" ht="21.75" customHeight="1">
      <c r="A4171" s="301" t="s">
        <v>5129</v>
      </c>
      <c r="B4171" s="301" t="s">
        <v>5212</v>
      </c>
      <c r="C4171" s="316" t="s">
        <v>10198</v>
      </c>
      <c r="D4171" s="465" t="s">
        <v>3730</v>
      </c>
      <c r="E4171" s="465" t="s">
        <v>6091</v>
      </c>
      <c r="F4171" s="469" t="str">
        <f t="shared" si="130"/>
        <v>other</v>
      </c>
      <c r="G4171" s="260">
        <v>0</v>
      </c>
      <c r="H4171" s="260">
        <v>0.161756896752</v>
      </c>
      <c r="I4171" s="260">
        <v>2.0416492800000001E-4</v>
      </c>
      <c r="J4171" s="260">
        <v>1.0705544990984099</v>
      </c>
      <c r="K4171" s="260">
        <v>1.2325155605648199</v>
      </c>
      <c r="L4171" s="301" t="str">
        <f t="shared" si="131"/>
        <v/>
      </c>
      <c r="M4171" s="459">
        <f>IFERROR((Tableau1[[#This Row],[Scope 1
(kg CO2-eq)]]+Tableau1[[#This Row],[Scope 2 energy
(kg CO2-eq)]]+Tableau1[[#This Row],[Scope 2 Infrastructure
(kg CO2-eq)]])/Tableau1[[#This Row],[Total CO2-emissions
(kg CO2-eq)
for scope 3 use ]],"")</f>
        <v>0.1314069102752575</v>
      </c>
      <c r="N4171" s="436" t="s">
        <v>3730</v>
      </c>
      <c r="O4171" s="259">
        <v>1</v>
      </c>
      <c r="P4171" s="259" t="s">
        <v>5129</v>
      </c>
      <c r="Q4171" s="259" t="s">
        <v>5212</v>
      </c>
    </row>
    <row r="4172" spans="1:17" ht="21.75" customHeight="1">
      <c r="A4172" s="301" t="s">
        <v>5129</v>
      </c>
      <c r="B4172" s="301" t="s">
        <v>5212</v>
      </c>
      <c r="C4172" s="316" t="s">
        <v>10199</v>
      </c>
      <c r="D4172" s="465" t="s">
        <v>3730</v>
      </c>
      <c r="E4172" s="465" t="s">
        <v>6091</v>
      </c>
      <c r="F4172" s="469" t="str">
        <f t="shared" si="130"/>
        <v>other</v>
      </c>
      <c r="G4172" s="260">
        <v>7.7577469191649504</v>
      </c>
      <c r="H4172" s="260">
        <v>0</v>
      </c>
      <c r="I4172" s="260">
        <v>0</v>
      </c>
      <c r="J4172" s="260">
        <v>4.0542487483179457E-2</v>
      </c>
      <c r="K4172" s="260">
        <v>7.7982894066487196</v>
      </c>
      <c r="L4172" s="301" t="str">
        <f t="shared" si="131"/>
        <v/>
      </c>
      <c r="M4172" s="459">
        <f>IFERROR((Tableau1[[#This Row],[Scope 1
(kg CO2-eq)]]+Tableau1[[#This Row],[Scope 2 energy
(kg CO2-eq)]]+Tableau1[[#This Row],[Scope 2 Infrastructure
(kg CO2-eq)]])/Tableau1[[#This Row],[Total CO2-emissions
(kg CO2-eq)
for scope 3 use ]],"")</f>
        <v>0.99480110504116415</v>
      </c>
      <c r="N4172" s="436" t="s">
        <v>3730</v>
      </c>
      <c r="O4172" s="259">
        <v>1</v>
      </c>
      <c r="P4172" s="259" t="s">
        <v>5129</v>
      </c>
      <c r="Q4172" s="259" t="s">
        <v>5212</v>
      </c>
    </row>
    <row r="4173" spans="1:17" ht="21.75" customHeight="1">
      <c r="A4173" s="301" t="s">
        <v>5129</v>
      </c>
      <c r="B4173" s="301" t="s">
        <v>5163</v>
      </c>
      <c r="C4173" s="316" t="s">
        <v>10200</v>
      </c>
      <c r="D4173" s="465" t="s">
        <v>3730</v>
      </c>
      <c r="E4173" s="465" t="s">
        <v>6101</v>
      </c>
      <c r="F4173" s="469" t="str">
        <f t="shared" si="130"/>
        <v>other</v>
      </c>
      <c r="G4173" s="260">
        <v>0</v>
      </c>
      <c r="H4173" s="260">
        <v>1.33913332282548</v>
      </c>
      <c r="I4173" s="260">
        <v>1.6298976775199999E-3</v>
      </c>
      <c r="J4173" s="260">
        <v>1.4705891654465799</v>
      </c>
      <c r="K4173" s="260">
        <v>2.81135238012976</v>
      </c>
      <c r="L4173" s="301" t="str">
        <f t="shared" si="131"/>
        <v/>
      </c>
      <c r="M4173" s="459">
        <f>IFERROR((Tableau1[[#This Row],[Scope 1
(kg CO2-eq)]]+Tableau1[[#This Row],[Scope 2 energy
(kg CO2-eq)]]+Tableau1[[#This Row],[Scope 2 Infrastructure
(kg CO2-eq)]])/Tableau1[[#This Row],[Total CO2-emissions
(kg CO2-eq)
for scope 3 use ]],"")</f>
        <v>0.47691041150846986</v>
      </c>
      <c r="N4173" s="436" t="s">
        <v>3730</v>
      </c>
      <c r="O4173" s="259">
        <v>1</v>
      </c>
      <c r="P4173" s="259" t="s">
        <v>5129</v>
      </c>
      <c r="Q4173" s="259" t="s">
        <v>5163</v>
      </c>
    </row>
    <row r="4174" spans="1:17" ht="21.75" customHeight="1">
      <c r="A4174" s="301" t="s">
        <v>5129</v>
      </c>
      <c r="B4174" s="301" t="s">
        <v>5162</v>
      </c>
      <c r="C4174" s="316" t="s">
        <v>10201</v>
      </c>
      <c r="D4174" s="465" t="s">
        <v>3730</v>
      </c>
      <c r="E4174" s="465" t="s">
        <v>6091</v>
      </c>
      <c r="F4174" s="469" t="str">
        <f t="shared" si="130"/>
        <v>other</v>
      </c>
      <c r="G4174" s="260">
        <v>0</v>
      </c>
      <c r="H4174" s="260">
        <v>0.46779205991799999</v>
      </c>
      <c r="I4174" s="260">
        <v>3.4646169599999999E-4</v>
      </c>
      <c r="J4174" s="260">
        <v>0.69409068236652205</v>
      </c>
      <c r="K4174" s="260">
        <v>1.16222920486859</v>
      </c>
      <c r="L4174" s="301" t="str">
        <f t="shared" si="131"/>
        <v/>
      </c>
      <c r="M4174" s="459">
        <f>IFERROR((Tableau1[[#This Row],[Scope 1
(kg CO2-eq)]]+Tableau1[[#This Row],[Scope 2 energy
(kg CO2-eq)]]+Tableau1[[#This Row],[Scope 2 Infrastructure
(kg CO2-eq)]])/Tableau1[[#This Row],[Total CO2-emissions
(kg CO2-eq)
for scope 3 use ]],"")</f>
        <v>0.40279363111248878</v>
      </c>
      <c r="N4174" s="436" t="s">
        <v>3730</v>
      </c>
      <c r="O4174" s="259">
        <v>1</v>
      </c>
      <c r="P4174" s="259" t="s">
        <v>5129</v>
      </c>
      <c r="Q4174" s="259" t="s">
        <v>5162</v>
      </c>
    </row>
    <row r="4175" spans="1:17" ht="21.75" customHeight="1">
      <c r="A4175" s="301" t="s">
        <v>5129</v>
      </c>
      <c r="B4175" s="301" t="s">
        <v>5154</v>
      </c>
      <c r="C4175" s="316" t="s">
        <v>10202</v>
      </c>
      <c r="D4175" s="465" t="s">
        <v>3730</v>
      </c>
      <c r="E4175" s="465" t="s">
        <v>6091</v>
      </c>
      <c r="F4175" s="469" t="str">
        <f t="shared" si="130"/>
        <v>other</v>
      </c>
      <c r="G4175" s="260">
        <v>0</v>
      </c>
      <c r="H4175" s="260">
        <v>0.13724827603199999</v>
      </c>
      <c r="I4175" s="260">
        <v>1.7323084799999999E-4</v>
      </c>
      <c r="J4175" s="260">
        <v>0.20517139597241099</v>
      </c>
      <c r="K4175" s="260">
        <v>0.34259290259161301</v>
      </c>
      <c r="L4175" s="301" t="str">
        <f t="shared" si="131"/>
        <v/>
      </c>
      <c r="M4175" s="459">
        <f>IFERROR((Tableau1[[#This Row],[Scope 1
(kg CO2-eq)]]+Tableau1[[#This Row],[Scope 2 energy
(kg CO2-eq)]]+Tableau1[[#This Row],[Scope 2 Infrastructure
(kg CO2-eq)]])/Tableau1[[#This Row],[Total CO2-emissions
(kg CO2-eq)
for scope 3 use ]],"")</f>
        <v>0.40112187333843558</v>
      </c>
      <c r="N4175" s="436" t="s">
        <v>3730</v>
      </c>
      <c r="O4175" s="259">
        <v>1</v>
      </c>
      <c r="P4175" s="259" t="s">
        <v>5129</v>
      </c>
      <c r="Q4175" s="259" t="s">
        <v>5154</v>
      </c>
    </row>
    <row r="4176" spans="1:17" ht="21.75" customHeight="1">
      <c r="A4176" s="301" t="s">
        <v>5129</v>
      </c>
      <c r="B4176" s="301" t="s">
        <v>5154</v>
      </c>
      <c r="C4176" s="316" t="s">
        <v>10203</v>
      </c>
      <c r="D4176" s="465" t="s">
        <v>3730</v>
      </c>
      <c r="E4176" s="465" t="s">
        <v>6091</v>
      </c>
      <c r="F4176" s="469" t="str">
        <f t="shared" si="130"/>
        <v>other</v>
      </c>
      <c r="G4176" s="260">
        <v>1.7850503630808501</v>
      </c>
      <c r="H4176" s="260">
        <v>0</v>
      </c>
      <c r="I4176" s="260">
        <v>0</v>
      </c>
      <c r="J4176" s="260">
        <v>5.9588407835899915E-3</v>
      </c>
      <c r="K4176" s="260">
        <v>1.7910092038646901</v>
      </c>
      <c r="L4176" s="301" t="str">
        <f t="shared" si="131"/>
        <v/>
      </c>
      <c r="M4176" s="459">
        <f>IFERROR((Tableau1[[#This Row],[Scope 1
(kg CO2-eq)]]+Tableau1[[#This Row],[Scope 2 energy
(kg CO2-eq)]]+Tableau1[[#This Row],[Scope 2 Infrastructure
(kg CO2-eq)]])/Tableau1[[#This Row],[Total CO2-emissions
(kg CO2-eq)
for scope 3 use ]],"")</f>
        <v>0.99667291448252648</v>
      </c>
      <c r="N4176" s="436" t="s">
        <v>3730</v>
      </c>
      <c r="O4176" s="259">
        <v>1</v>
      </c>
      <c r="P4176" s="259" t="s">
        <v>5129</v>
      </c>
      <c r="Q4176" s="259" t="s">
        <v>5154</v>
      </c>
    </row>
    <row r="4177" spans="1:17" ht="21.75" customHeight="1">
      <c r="A4177" s="301" t="s">
        <v>5129</v>
      </c>
      <c r="B4177" s="301" t="s">
        <v>5154</v>
      </c>
      <c r="C4177" s="316" t="s">
        <v>10204</v>
      </c>
      <c r="D4177" s="465" t="s">
        <v>3730</v>
      </c>
      <c r="E4177" s="465" t="s">
        <v>6091</v>
      </c>
      <c r="F4177" s="469" t="str">
        <f t="shared" si="130"/>
        <v>other</v>
      </c>
      <c r="G4177" s="260">
        <v>0</v>
      </c>
      <c r="H4177" s="260">
        <v>0</v>
      </c>
      <c r="I4177" s="260">
        <v>0</v>
      </c>
      <c r="J4177" s="260">
        <v>1.74898748704777</v>
      </c>
      <c r="K4177" s="260">
        <v>1.74898748703162</v>
      </c>
      <c r="L4177" s="301" t="str">
        <f t="shared" si="131"/>
        <v/>
      </c>
      <c r="M4177" s="459">
        <f>IFERROR((Tableau1[[#This Row],[Scope 1
(kg CO2-eq)]]+Tableau1[[#This Row],[Scope 2 energy
(kg CO2-eq)]]+Tableau1[[#This Row],[Scope 2 Infrastructure
(kg CO2-eq)]])/Tableau1[[#This Row],[Total CO2-emissions
(kg CO2-eq)
for scope 3 use ]],"")</f>
        <v>0</v>
      </c>
      <c r="N4177" s="436" t="s">
        <v>3730</v>
      </c>
      <c r="O4177" s="259">
        <v>1</v>
      </c>
      <c r="P4177" s="259" t="s">
        <v>5129</v>
      </c>
      <c r="Q4177" s="259" t="s">
        <v>5154</v>
      </c>
    </row>
    <row r="4178" spans="1:17" ht="21.75" customHeight="1">
      <c r="A4178" s="301" t="s">
        <v>5129</v>
      </c>
      <c r="B4178" s="301" t="s">
        <v>5154</v>
      </c>
      <c r="C4178" s="316" t="s">
        <v>10205</v>
      </c>
      <c r="D4178" s="465" t="s">
        <v>3730</v>
      </c>
      <c r="E4178" s="465" t="s">
        <v>6091</v>
      </c>
      <c r="F4178" s="469" t="str">
        <f t="shared" si="130"/>
        <v>other</v>
      </c>
      <c r="G4178" s="260">
        <v>1.4392999999999999E-3</v>
      </c>
      <c r="H4178" s="260">
        <v>0.67685807965577105</v>
      </c>
      <c r="I4178" s="260">
        <v>8.5431090651428502E-4</v>
      </c>
      <c r="J4178" s="260">
        <v>0.20094179249854599</v>
      </c>
      <c r="K4178" s="260">
        <v>0.880093484878682</v>
      </c>
      <c r="L4178" s="301" t="str">
        <f t="shared" si="131"/>
        <v/>
      </c>
      <c r="M4178" s="459">
        <f>IFERROR((Tableau1[[#This Row],[Scope 1
(kg CO2-eq)]]+Tableau1[[#This Row],[Scope 2 energy
(kg CO2-eq)]]+Tableau1[[#This Row],[Scope 2 Infrastructure
(kg CO2-eq)]])/Tableau1[[#This Row],[Total CO2-emissions
(kg CO2-eq)
for scope 3 use ]],"")</f>
        <v>0.77168130685106051</v>
      </c>
      <c r="N4178" s="436" t="s">
        <v>3730</v>
      </c>
      <c r="O4178" s="259">
        <v>1</v>
      </c>
      <c r="P4178" s="259" t="s">
        <v>5129</v>
      </c>
      <c r="Q4178" s="259" t="s">
        <v>5154</v>
      </c>
    </row>
    <row r="4179" spans="1:17" ht="21.75" customHeight="1">
      <c r="A4179" s="301" t="s">
        <v>5129</v>
      </c>
      <c r="B4179" s="301" t="s">
        <v>5154</v>
      </c>
      <c r="C4179" s="316" t="s">
        <v>10206</v>
      </c>
      <c r="D4179" s="465" t="s">
        <v>3730</v>
      </c>
      <c r="E4179" s="465" t="s">
        <v>6091</v>
      </c>
      <c r="F4179" s="469" t="str">
        <f t="shared" si="130"/>
        <v>other</v>
      </c>
      <c r="G4179" s="260">
        <v>0</v>
      </c>
      <c r="H4179" s="260">
        <v>0</v>
      </c>
      <c r="I4179" s="260">
        <v>0</v>
      </c>
      <c r="J4179" s="260">
        <v>0.95057486756266896</v>
      </c>
      <c r="K4179" s="260">
        <v>0.95057486752633003</v>
      </c>
      <c r="L4179" s="301" t="str">
        <f t="shared" si="131"/>
        <v/>
      </c>
      <c r="M4179" s="459">
        <f>IFERROR((Tableau1[[#This Row],[Scope 1
(kg CO2-eq)]]+Tableau1[[#This Row],[Scope 2 energy
(kg CO2-eq)]]+Tableau1[[#This Row],[Scope 2 Infrastructure
(kg CO2-eq)]])/Tableau1[[#This Row],[Total CO2-emissions
(kg CO2-eq)
for scope 3 use ]],"")</f>
        <v>0</v>
      </c>
      <c r="N4179" s="436" t="s">
        <v>3730</v>
      </c>
      <c r="O4179" s="259">
        <v>1</v>
      </c>
      <c r="P4179" s="259" t="s">
        <v>5129</v>
      </c>
      <c r="Q4179" s="259" t="s">
        <v>5154</v>
      </c>
    </row>
    <row r="4180" spans="1:17" ht="21.75" customHeight="1">
      <c r="A4180" s="301" t="s">
        <v>5129</v>
      </c>
      <c r="B4180" s="301" t="s">
        <v>5154</v>
      </c>
      <c r="C4180" s="316" t="s">
        <v>10207</v>
      </c>
      <c r="D4180" s="465" t="s">
        <v>3730</v>
      </c>
      <c r="E4180" s="465" t="s">
        <v>6091</v>
      </c>
      <c r="F4180" s="469" t="str">
        <f t="shared" si="130"/>
        <v>other</v>
      </c>
      <c r="G4180" s="260">
        <v>1.4392999999999999E-3</v>
      </c>
      <c r="H4180" s="260">
        <v>0.63431811654891401</v>
      </c>
      <c r="I4180" s="260">
        <v>8.0061818194285695E-4</v>
      </c>
      <c r="J4180" s="260">
        <v>0.22336563055376599</v>
      </c>
      <c r="K4180" s="260">
        <v>0.85992366808185605</v>
      </c>
      <c r="L4180" s="301" t="str">
        <f t="shared" si="131"/>
        <v/>
      </c>
      <c r="M4180" s="459">
        <f>IFERROR((Tableau1[[#This Row],[Scope 1
(kg CO2-eq)]]+Tableau1[[#This Row],[Scope 2 energy
(kg CO2-eq)]]+Tableau1[[#This Row],[Scope 2 Infrastructure
(kg CO2-eq)]])/Tableau1[[#This Row],[Total CO2-emissions
(kg CO2-eq)
for scope 3 use ]],"")</f>
        <v>0.7402494644097446</v>
      </c>
      <c r="N4180" s="436" t="s">
        <v>3730</v>
      </c>
      <c r="O4180" s="259">
        <v>1</v>
      </c>
      <c r="P4180" s="259" t="s">
        <v>5129</v>
      </c>
      <c r="Q4180" s="259" t="s">
        <v>5154</v>
      </c>
    </row>
    <row r="4181" spans="1:17" ht="21.75" customHeight="1">
      <c r="A4181" s="301" t="s">
        <v>5129</v>
      </c>
      <c r="B4181" s="301" t="s">
        <v>5154</v>
      </c>
      <c r="C4181" s="316" t="s">
        <v>10208</v>
      </c>
      <c r="D4181" s="465" t="s">
        <v>3730</v>
      </c>
      <c r="E4181" s="465" t="s">
        <v>6091</v>
      </c>
      <c r="F4181" s="469" t="str">
        <f t="shared" si="130"/>
        <v>other</v>
      </c>
      <c r="G4181" s="260">
        <v>1.4392999999999999E-3</v>
      </c>
      <c r="H4181" s="260">
        <v>0.81018497637257103</v>
      </c>
      <c r="I4181" s="260">
        <v>1.02259230171428E-3</v>
      </c>
      <c r="J4181" s="260">
        <v>0.203195661094945</v>
      </c>
      <c r="K4181" s="260">
        <v>1.0158425293042901</v>
      </c>
      <c r="L4181" s="301" t="str">
        <f t="shared" si="131"/>
        <v/>
      </c>
      <c r="M4181" s="459">
        <f>IFERROR((Tableau1[[#This Row],[Scope 1
(kg CO2-eq)]]+Tableau1[[#This Row],[Scope 2 energy
(kg CO2-eq)]]+Tableau1[[#This Row],[Scope 2 Infrastructure
(kg CO2-eq)]])/Tableau1[[#This Row],[Total CO2-emissions
(kg CO2-eq)
for scope 3 use ]],"")</f>
        <v>0.79997326872190977</v>
      </c>
      <c r="N4181" s="436" t="s">
        <v>3730</v>
      </c>
      <c r="O4181" s="259">
        <v>1</v>
      </c>
      <c r="P4181" s="259" t="s">
        <v>5129</v>
      </c>
      <c r="Q4181" s="259" t="s">
        <v>5154</v>
      </c>
    </row>
    <row r="4182" spans="1:17" ht="21.75" customHeight="1">
      <c r="A4182" s="301" t="s">
        <v>5150</v>
      </c>
      <c r="B4182" s="301" t="s">
        <v>5133</v>
      </c>
      <c r="C4182" s="316" t="s">
        <v>10209</v>
      </c>
      <c r="D4182" s="465" t="s">
        <v>3646</v>
      </c>
      <c r="E4182" s="465" t="s">
        <v>6016</v>
      </c>
      <c r="F4182" s="469" t="str">
        <f t="shared" si="130"/>
        <v>other</v>
      </c>
      <c r="G4182" s="260">
        <v>0</v>
      </c>
      <c r="H4182" s="260">
        <v>715826.97232159995</v>
      </c>
      <c r="I4182" s="260">
        <v>377.913276</v>
      </c>
      <c r="J4182" s="260">
        <v>1529399.1397299001</v>
      </c>
      <c r="K4182" s="260">
        <v>2245604.02549964</v>
      </c>
      <c r="L4182" s="301" t="str">
        <f t="shared" si="131"/>
        <v/>
      </c>
      <c r="M4182" s="459">
        <f>IFERROR((Tableau1[[#This Row],[Scope 1
(kg CO2-eq)]]+Tableau1[[#This Row],[Scope 2 energy
(kg CO2-eq)]]+Tableau1[[#This Row],[Scope 2 Infrastructure
(kg CO2-eq)]])/Tableau1[[#This Row],[Total CO2-emissions
(kg CO2-eq)
for scope 3 use ]],"")</f>
        <v>0.31893640974314091</v>
      </c>
      <c r="N4182" s="436" t="s">
        <v>3646</v>
      </c>
      <c r="O4182" s="259">
        <v>1</v>
      </c>
      <c r="P4182" s="259" t="s">
        <v>5150</v>
      </c>
      <c r="Q4182" s="259" t="s">
        <v>5133</v>
      </c>
    </row>
    <row r="4183" spans="1:17" ht="21.75" customHeight="1">
      <c r="A4183" s="301" t="s">
        <v>5211</v>
      </c>
      <c r="B4183" s="301" t="s">
        <v>5135</v>
      </c>
      <c r="C4183" s="316" t="s">
        <v>10210</v>
      </c>
      <c r="D4183" s="465" t="s">
        <v>3646</v>
      </c>
      <c r="E4183" s="465" t="s">
        <v>700</v>
      </c>
      <c r="F4183" s="469" t="str">
        <f t="shared" si="130"/>
        <v>CH</v>
      </c>
      <c r="G4183" s="260">
        <v>0</v>
      </c>
      <c r="H4183" s="260">
        <v>0</v>
      </c>
      <c r="I4183" s="260">
        <v>0</v>
      </c>
      <c r="J4183" s="260">
        <v>2063.12356589823</v>
      </c>
      <c r="K4183" s="260">
        <v>2063.12356583161</v>
      </c>
      <c r="L4183" s="301" t="str">
        <f t="shared" si="131"/>
        <v/>
      </c>
      <c r="M4183" s="459">
        <f>IFERROR((Tableau1[[#This Row],[Scope 1
(kg CO2-eq)]]+Tableau1[[#This Row],[Scope 2 energy
(kg CO2-eq)]]+Tableau1[[#This Row],[Scope 2 Infrastructure
(kg CO2-eq)]])/Tableau1[[#This Row],[Total CO2-emissions
(kg CO2-eq)
for scope 3 use ]],"")</f>
        <v>0</v>
      </c>
      <c r="N4183" s="436" t="s">
        <v>3646</v>
      </c>
      <c r="O4183" s="259">
        <v>1</v>
      </c>
      <c r="P4183" s="259" t="s">
        <v>5211</v>
      </c>
      <c r="Q4183" s="259" t="s">
        <v>5135</v>
      </c>
    </row>
    <row r="4184" spans="1:17" ht="21.75" customHeight="1">
      <c r="A4184" s="301" t="s">
        <v>5157</v>
      </c>
      <c r="B4184" s="301" t="s">
        <v>5183</v>
      </c>
      <c r="C4184" s="316" t="s">
        <v>10211</v>
      </c>
      <c r="D4184" s="465" t="s">
        <v>3730</v>
      </c>
      <c r="E4184" s="465" t="s">
        <v>6091</v>
      </c>
      <c r="F4184" s="469" t="str">
        <f t="shared" si="130"/>
        <v>other</v>
      </c>
      <c r="G4184" s="260">
        <v>0</v>
      </c>
      <c r="H4184" s="260">
        <v>5.5227725930447997</v>
      </c>
      <c r="I4184" s="260">
        <v>6.9706855872000003E-3</v>
      </c>
      <c r="J4184" s="260">
        <v>136.76727289706599</v>
      </c>
      <c r="K4184" s="260">
        <v>142.29701617355701</v>
      </c>
      <c r="L4184" s="301" t="str">
        <f t="shared" si="131"/>
        <v/>
      </c>
      <c r="M4184" s="459">
        <f>IFERROR((Tableau1[[#This Row],[Scope 1
(kg CO2-eq)]]+Tableau1[[#This Row],[Scope 2 energy
(kg CO2-eq)]]+Tableau1[[#This Row],[Scope 2 Infrastructure
(kg CO2-eq)]])/Tableau1[[#This Row],[Total CO2-emissions
(kg CO2-eq)
for scope 3 use ]],"")</f>
        <v>3.8860570849127821E-2</v>
      </c>
      <c r="N4184" s="436" t="s">
        <v>3730</v>
      </c>
      <c r="O4184" s="259">
        <v>1</v>
      </c>
      <c r="P4184" s="259" t="s">
        <v>5157</v>
      </c>
      <c r="Q4184" s="259" t="s">
        <v>5183</v>
      </c>
    </row>
    <row r="4185" spans="1:17" ht="21.75" customHeight="1">
      <c r="A4185" s="301" t="s">
        <v>5176</v>
      </c>
      <c r="B4185" s="301" t="s">
        <v>5177</v>
      </c>
      <c r="C4185" s="316" t="s">
        <v>10212</v>
      </c>
      <c r="D4185" s="465" t="s">
        <v>3730</v>
      </c>
      <c r="E4185" s="465" t="s">
        <v>6101</v>
      </c>
      <c r="F4185" s="469" t="str">
        <f t="shared" si="130"/>
        <v>other</v>
      </c>
      <c r="G4185" s="260">
        <v>0</v>
      </c>
      <c r="H4185" s="260">
        <v>0</v>
      </c>
      <c r="I4185" s="260">
        <v>0</v>
      </c>
      <c r="J4185" s="260">
        <v>80.852504229912299</v>
      </c>
      <c r="K4185" s="260">
        <v>80.852504217256694</v>
      </c>
      <c r="L4185" s="301" t="str">
        <f t="shared" si="131"/>
        <v/>
      </c>
      <c r="M4185" s="459">
        <f>IFERROR((Tableau1[[#This Row],[Scope 1
(kg CO2-eq)]]+Tableau1[[#This Row],[Scope 2 energy
(kg CO2-eq)]]+Tableau1[[#This Row],[Scope 2 Infrastructure
(kg CO2-eq)]])/Tableau1[[#This Row],[Total CO2-emissions
(kg CO2-eq)
for scope 3 use ]],"")</f>
        <v>0</v>
      </c>
      <c r="N4185" s="436" t="s">
        <v>3730</v>
      </c>
      <c r="O4185" s="259">
        <v>1</v>
      </c>
      <c r="P4185" s="259" t="s">
        <v>5176</v>
      </c>
      <c r="Q4185" s="259" t="s">
        <v>5177</v>
      </c>
    </row>
    <row r="4186" spans="1:17" ht="21.75" customHeight="1">
      <c r="A4186" s="301" t="s">
        <v>5176</v>
      </c>
      <c r="B4186" s="301" t="s">
        <v>5177</v>
      </c>
      <c r="C4186" s="316" t="s">
        <v>10213</v>
      </c>
      <c r="D4186" s="465" t="s">
        <v>3730</v>
      </c>
      <c r="E4186" s="465" t="s">
        <v>6101</v>
      </c>
      <c r="F4186" s="469" t="str">
        <f t="shared" si="130"/>
        <v>other</v>
      </c>
      <c r="G4186" s="260">
        <v>0</v>
      </c>
      <c r="H4186" s="260">
        <v>0</v>
      </c>
      <c r="I4186" s="260">
        <v>0</v>
      </c>
      <c r="J4186" s="260">
        <v>51.953245978415602</v>
      </c>
      <c r="K4186" s="260">
        <v>51.953245969839998</v>
      </c>
      <c r="L4186" s="301" t="str">
        <f t="shared" si="131"/>
        <v/>
      </c>
      <c r="M4186" s="459">
        <f>IFERROR((Tableau1[[#This Row],[Scope 1
(kg CO2-eq)]]+Tableau1[[#This Row],[Scope 2 energy
(kg CO2-eq)]]+Tableau1[[#This Row],[Scope 2 Infrastructure
(kg CO2-eq)]])/Tableau1[[#This Row],[Total CO2-emissions
(kg CO2-eq)
for scope 3 use ]],"")</f>
        <v>0</v>
      </c>
      <c r="N4186" s="436" t="s">
        <v>3730</v>
      </c>
      <c r="O4186" s="259">
        <v>1</v>
      </c>
      <c r="P4186" s="259" t="s">
        <v>5176</v>
      </c>
      <c r="Q4186" s="259" t="s">
        <v>5177</v>
      </c>
    </row>
    <row r="4187" spans="1:17" ht="21.75" customHeight="1">
      <c r="A4187" s="301" t="s">
        <v>5176</v>
      </c>
      <c r="B4187" s="301" t="s">
        <v>5177</v>
      </c>
      <c r="C4187" s="316" t="s">
        <v>10214</v>
      </c>
      <c r="D4187" s="465" t="s">
        <v>3730</v>
      </c>
      <c r="E4187" s="465" t="s">
        <v>6101</v>
      </c>
      <c r="F4187" s="469" t="str">
        <f t="shared" si="130"/>
        <v>other</v>
      </c>
      <c r="G4187" s="260">
        <v>0</v>
      </c>
      <c r="H4187" s="260">
        <v>0</v>
      </c>
      <c r="I4187" s="260">
        <v>0</v>
      </c>
      <c r="J4187" s="260">
        <v>40.682091236295001</v>
      </c>
      <c r="K4187" s="260">
        <v>40.682091220610801</v>
      </c>
      <c r="L4187" s="301" t="str">
        <f t="shared" si="131"/>
        <v/>
      </c>
      <c r="M4187" s="459">
        <f>IFERROR((Tableau1[[#This Row],[Scope 1
(kg CO2-eq)]]+Tableau1[[#This Row],[Scope 2 energy
(kg CO2-eq)]]+Tableau1[[#This Row],[Scope 2 Infrastructure
(kg CO2-eq)]])/Tableau1[[#This Row],[Total CO2-emissions
(kg CO2-eq)
for scope 3 use ]],"")</f>
        <v>0</v>
      </c>
      <c r="N4187" s="436" t="s">
        <v>3730</v>
      </c>
      <c r="O4187" s="259">
        <v>1</v>
      </c>
      <c r="P4187" s="259" t="s">
        <v>5176</v>
      </c>
      <c r="Q4187" s="259" t="s">
        <v>5177</v>
      </c>
    </row>
    <row r="4188" spans="1:17" ht="21.75" customHeight="1">
      <c r="A4188" s="301" t="s">
        <v>4133</v>
      </c>
      <c r="B4188" s="301" t="s">
        <v>5135</v>
      </c>
      <c r="C4188" s="316" t="s">
        <v>10215</v>
      </c>
      <c r="D4188" s="465" t="s">
        <v>3646</v>
      </c>
      <c r="E4188" s="465" t="s">
        <v>700</v>
      </c>
      <c r="F4188" s="469" t="str">
        <f t="shared" si="130"/>
        <v>CH</v>
      </c>
      <c r="G4188" s="260">
        <v>0</v>
      </c>
      <c r="H4188" s="260">
        <v>2174.4498204573601</v>
      </c>
      <c r="I4188" s="260">
        <v>217.33220808287999</v>
      </c>
      <c r="J4188" s="260">
        <v>10927.716585827</v>
      </c>
      <c r="K4188" s="260">
        <v>13319.4986072028</v>
      </c>
      <c r="L4188" s="301" t="str">
        <f t="shared" si="131"/>
        <v/>
      </c>
      <c r="M4188" s="459">
        <f>IFERROR((Tableau1[[#This Row],[Scope 1
(kg CO2-eq)]]+Tableau1[[#This Row],[Scope 2 energy
(kg CO2-eq)]]+Tableau1[[#This Row],[Scope 2 Infrastructure
(kg CO2-eq)]])/Tableau1[[#This Row],[Total CO2-emissions
(kg CO2-eq)
for scope 3 use ]],"")</f>
        <v>0.17956997474716002</v>
      </c>
      <c r="N4188" s="436" t="s">
        <v>3646</v>
      </c>
      <c r="O4188" s="259">
        <v>1</v>
      </c>
      <c r="P4188" s="259" t="s">
        <v>4133</v>
      </c>
      <c r="Q4188" s="259" t="s">
        <v>5135</v>
      </c>
    </row>
    <row r="4189" spans="1:17" ht="21.75" customHeight="1">
      <c r="A4189" s="301" t="s">
        <v>4134</v>
      </c>
      <c r="B4189" s="301" t="s">
        <v>5135</v>
      </c>
      <c r="C4189" s="316" t="s">
        <v>10216</v>
      </c>
      <c r="D4189" s="465" t="s">
        <v>3646</v>
      </c>
      <c r="E4189" s="465" t="s">
        <v>6091</v>
      </c>
      <c r="F4189" s="469" t="str">
        <f t="shared" si="130"/>
        <v>other</v>
      </c>
      <c r="G4189" s="260">
        <v>0</v>
      </c>
      <c r="H4189" s="260">
        <v>1277.8802435083201</v>
      </c>
      <c r="I4189" s="260">
        <v>1.1065862179199999</v>
      </c>
      <c r="J4189" s="260">
        <v>9033.2703487842191</v>
      </c>
      <c r="K4189" s="260">
        <v>10312.2571771735</v>
      </c>
      <c r="L4189" s="301" t="str">
        <f t="shared" si="131"/>
        <v/>
      </c>
      <c r="M4189" s="459">
        <f>IFERROR((Tableau1[[#This Row],[Scope 1
(kg CO2-eq)]]+Tableau1[[#This Row],[Scope 2 energy
(kg CO2-eq)]]+Tableau1[[#This Row],[Scope 2 Infrastructure
(kg CO2-eq)]])/Tableau1[[#This Row],[Total CO2-emissions
(kg CO2-eq)
for scope 3 use ]],"")</f>
        <v>0.12402588567683484</v>
      </c>
      <c r="N4189" s="436" t="s">
        <v>3646</v>
      </c>
      <c r="O4189" s="259">
        <v>1</v>
      </c>
      <c r="P4189" s="259" t="s">
        <v>4134</v>
      </c>
      <c r="Q4189" s="259" t="s">
        <v>5135</v>
      </c>
    </row>
    <row r="4190" spans="1:17" ht="21.75" customHeight="1">
      <c r="A4190" s="301" t="s">
        <v>5182</v>
      </c>
      <c r="B4190" s="301" t="s">
        <v>5133</v>
      </c>
      <c r="C4190" s="316" t="s">
        <v>10217</v>
      </c>
      <c r="D4190" s="465" t="s">
        <v>3646</v>
      </c>
      <c r="E4190" s="465" t="s">
        <v>6091</v>
      </c>
      <c r="F4190" s="469" t="str">
        <f t="shared" si="130"/>
        <v>other</v>
      </c>
      <c r="G4190" s="260">
        <v>0</v>
      </c>
      <c r="H4190" s="260">
        <v>110334.44203200001</v>
      </c>
      <c r="I4190" s="260">
        <v>19320.160607999998</v>
      </c>
      <c r="J4190" s="260">
        <v>115062.209221254</v>
      </c>
      <c r="K4190" s="260">
        <v>244716.812175923</v>
      </c>
      <c r="L4190" s="301" t="str">
        <f t="shared" si="131"/>
        <v/>
      </c>
      <c r="M4190" s="459">
        <f>IFERROR((Tableau1[[#This Row],[Scope 1
(kg CO2-eq)]]+Tableau1[[#This Row],[Scope 2 energy
(kg CO2-eq)]]+Tableau1[[#This Row],[Scope 2 Infrastructure
(kg CO2-eq)]])/Tableau1[[#This Row],[Total CO2-emissions
(kg CO2-eq)
for scope 3 use ]],"")</f>
        <v>0.52981485614806623</v>
      </c>
      <c r="N4190" s="436" t="s">
        <v>3646</v>
      </c>
      <c r="O4190" s="259">
        <v>1</v>
      </c>
      <c r="P4190" s="259" t="s">
        <v>5182</v>
      </c>
      <c r="Q4190" s="259" t="s">
        <v>5133</v>
      </c>
    </row>
    <row r="4191" spans="1:17" ht="21.75" customHeight="1">
      <c r="A4191" s="301" t="s">
        <v>5217</v>
      </c>
      <c r="B4191" s="301" t="s">
        <v>5133</v>
      </c>
      <c r="C4191" s="316" t="s">
        <v>10218</v>
      </c>
      <c r="D4191" s="465" t="s">
        <v>3730</v>
      </c>
      <c r="E4191" s="465" t="s">
        <v>6091</v>
      </c>
      <c r="F4191" s="469" t="str">
        <f t="shared" si="130"/>
        <v>other</v>
      </c>
      <c r="G4191" s="260">
        <v>0</v>
      </c>
      <c r="H4191" s="260">
        <v>0</v>
      </c>
      <c r="I4191" s="260">
        <v>0</v>
      </c>
      <c r="J4191" s="260">
        <v>2.6044244808038099</v>
      </c>
      <c r="K4191" s="260">
        <v>2.60442448080763</v>
      </c>
      <c r="L4191" s="301" t="str">
        <f t="shared" si="131"/>
        <v/>
      </c>
      <c r="M4191" s="459">
        <f>IFERROR((Tableau1[[#This Row],[Scope 1
(kg CO2-eq)]]+Tableau1[[#This Row],[Scope 2 energy
(kg CO2-eq)]]+Tableau1[[#This Row],[Scope 2 Infrastructure
(kg CO2-eq)]])/Tableau1[[#This Row],[Total CO2-emissions
(kg CO2-eq)
for scope 3 use ]],"")</f>
        <v>0</v>
      </c>
      <c r="N4191" s="436" t="s">
        <v>3730</v>
      </c>
      <c r="O4191" s="259">
        <v>1</v>
      </c>
      <c r="P4191" s="259" t="s">
        <v>5217</v>
      </c>
      <c r="Q4191" s="259" t="s">
        <v>5133</v>
      </c>
    </row>
    <row r="4192" spans="1:17" ht="21.75" customHeight="1">
      <c r="A4192" s="301" t="s">
        <v>5200</v>
      </c>
      <c r="B4192" s="301" t="s">
        <v>5166</v>
      </c>
      <c r="C4192" s="316" t="s">
        <v>10219</v>
      </c>
      <c r="D4192" s="465" t="s">
        <v>50</v>
      </c>
      <c r="E4192" s="465" t="s">
        <v>700</v>
      </c>
      <c r="F4192" s="469" t="str">
        <f t="shared" si="130"/>
        <v>CH</v>
      </c>
      <c r="G4192" s="260">
        <v>0</v>
      </c>
      <c r="H4192" s="260">
        <v>7.8397837701850007E-2</v>
      </c>
      <c r="I4192" s="260">
        <v>1.3510457646649999E-2</v>
      </c>
      <c r="J4192" s="260">
        <v>30.406435882982301</v>
      </c>
      <c r="K4192" s="260">
        <v>30.498344112052301</v>
      </c>
      <c r="L4192" s="301" t="str">
        <f t="shared" si="131"/>
        <v/>
      </c>
      <c r="M4192" s="459">
        <f>IFERROR((Tableau1[[#This Row],[Scope 1
(kg CO2-eq)]]+Tableau1[[#This Row],[Scope 2 energy
(kg CO2-eq)]]+Tableau1[[#This Row],[Scope 2 Infrastructure
(kg CO2-eq)]])/Tableau1[[#This Row],[Total CO2-emissions
(kg CO2-eq)
for scope 3 use ]],"")</f>
        <v>3.0135503426292507E-3</v>
      </c>
      <c r="N4192" s="436" t="s">
        <v>50</v>
      </c>
      <c r="O4192" s="259">
        <v>1</v>
      </c>
      <c r="P4192" s="259" t="s">
        <v>5200</v>
      </c>
      <c r="Q4192" s="259" t="s">
        <v>5166</v>
      </c>
    </row>
    <row r="4193" spans="1:17" ht="21.75" customHeight="1">
      <c r="A4193" s="301" t="s">
        <v>5200</v>
      </c>
      <c r="B4193" s="301" t="s">
        <v>5166</v>
      </c>
      <c r="C4193" s="316" t="s">
        <v>10220</v>
      </c>
      <c r="D4193" s="465" t="s">
        <v>50</v>
      </c>
      <c r="E4193" s="465" t="s">
        <v>700</v>
      </c>
      <c r="F4193" s="469" t="str">
        <f t="shared" si="130"/>
        <v>CH</v>
      </c>
      <c r="G4193" s="260">
        <v>0</v>
      </c>
      <c r="H4193" s="260">
        <v>0.19875394285855999</v>
      </c>
      <c r="I4193" s="260">
        <v>0.55927206174037003</v>
      </c>
      <c r="J4193" s="260">
        <v>8.7364233128137307</v>
      </c>
      <c r="K4193" s="260">
        <v>9.49444925596889</v>
      </c>
      <c r="L4193" s="301" t="str">
        <f t="shared" si="131"/>
        <v/>
      </c>
      <c r="M4193" s="459">
        <f>IFERROR((Tableau1[[#This Row],[Scope 1
(kg CO2-eq)]]+Tableau1[[#This Row],[Scope 2 energy
(kg CO2-eq)]]+Tableau1[[#This Row],[Scope 2 Infrastructure
(kg CO2-eq)]])/Tableau1[[#This Row],[Total CO2-emissions
(kg CO2-eq)
for scope 3 use ]],"")</f>
        <v>7.9838859965719502E-2</v>
      </c>
      <c r="N4193" s="436" t="s">
        <v>50</v>
      </c>
      <c r="O4193" s="259">
        <v>1</v>
      </c>
      <c r="P4193" s="259" t="s">
        <v>5200</v>
      </c>
      <c r="Q4193" s="259" t="s">
        <v>5166</v>
      </c>
    </row>
    <row r="4194" spans="1:17" ht="21.75" customHeight="1">
      <c r="A4194" s="301" t="s">
        <v>5200</v>
      </c>
      <c r="B4194" s="301" t="s">
        <v>5166</v>
      </c>
      <c r="C4194" s="316" t="s">
        <v>10221</v>
      </c>
      <c r="D4194" s="465" t="s">
        <v>50</v>
      </c>
      <c r="E4194" s="465" t="s">
        <v>700</v>
      </c>
      <c r="F4194" s="469" t="str">
        <f t="shared" si="130"/>
        <v>CH</v>
      </c>
      <c r="G4194" s="260">
        <v>0</v>
      </c>
      <c r="H4194" s="260">
        <v>1.8952759581600001</v>
      </c>
      <c r="I4194" s="260">
        <v>0.699660715278</v>
      </c>
      <c r="J4194" s="260">
        <v>0.67306395953676101</v>
      </c>
      <c r="K4194" s="260">
        <v>3.2680006418707102</v>
      </c>
      <c r="L4194" s="301" t="str">
        <f t="shared" si="131"/>
        <v/>
      </c>
      <c r="M4194" s="459">
        <f>IFERROR((Tableau1[[#This Row],[Scope 1
(kg CO2-eq)]]+Tableau1[[#This Row],[Scope 2 energy
(kg CO2-eq)]]+Tableau1[[#This Row],[Scope 2 Infrastructure
(kg CO2-eq)]])/Tableau1[[#This Row],[Total CO2-emissions
(kg CO2-eq)
for scope 3 use ]],"")</f>
        <v>0.79404411375897832</v>
      </c>
      <c r="N4194" s="436" t="s">
        <v>50</v>
      </c>
      <c r="O4194" s="259">
        <v>1</v>
      </c>
      <c r="P4194" s="259" t="s">
        <v>5200</v>
      </c>
      <c r="Q4194" s="259" t="s">
        <v>5166</v>
      </c>
    </row>
    <row r="4195" spans="1:17" ht="21.75" customHeight="1">
      <c r="A4195" s="301" t="s">
        <v>5180</v>
      </c>
      <c r="B4195" s="301" t="s">
        <v>5211</v>
      </c>
      <c r="C4195" s="316" t="s">
        <v>10222</v>
      </c>
      <c r="D4195" s="465" t="s">
        <v>436</v>
      </c>
      <c r="E4195" s="465" t="s">
        <v>700</v>
      </c>
      <c r="F4195" s="469" t="str">
        <f t="shared" si="130"/>
        <v>CH</v>
      </c>
      <c r="G4195" s="260">
        <v>5.2040000000000003E-3</v>
      </c>
      <c r="H4195" s="260">
        <v>0</v>
      </c>
      <c r="I4195" s="260">
        <v>0</v>
      </c>
      <c r="J4195" s="260">
        <v>2.1858961460082399E-3</v>
      </c>
      <c r="K4195" s="260">
        <v>7.3898961460299901E-3</v>
      </c>
      <c r="L4195" s="301">
        <f t="shared" si="131"/>
        <v>2.6603626125707967E-2</v>
      </c>
      <c r="M4195" s="459">
        <f>IFERROR((Tableau1[[#This Row],[Scope 1
(kg CO2-eq)]]+Tableau1[[#This Row],[Scope 2 energy
(kg CO2-eq)]]+Tableau1[[#This Row],[Scope 2 Infrastructure
(kg CO2-eq)]])/Tableau1[[#This Row],[Total CO2-emissions
(kg CO2-eq)
for scope 3 use ]],"")</f>
        <v>0.70420475432468699</v>
      </c>
      <c r="N4195" s="436" t="s">
        <v>436</v>
      </c>
      <c r="O4195" s="259">
        <v>1</v>
      </c>
      <c r="P4195" s="259" t="s">
        <v>5180</v>
      </c>
      <c r="Q4195" s="259" t="s">
        <v>5211</v>
      </c>
    </row>
    <row r="4196" spans="1:17" ht="21.75" customHeight="1">
      <c r="A4196" s="301" t="s">
        <v>5180</v>
      </c>
      <c r="B4196" s="301" t="s">
        <v>5211</v>
      </c>
      <c r="C4196" s="316" t="s">
        <v>10223</v>
      </c>
      <c r="D4196" s="465" t="s">
        <v>436</v>
      </c>
      <c r="E4196" s="465" t="s">
        <v>700</v>
      </c>
      <c r="F4196" s="469" t="str">
        <f t="shared" si="130"/>
        <v>CH</v>
      </c>
      <c r="G4196" s="260">
        <v>3.2525000000000002E-3</v>
      </c>
      <c r="H4196" s="260">
        <v>0</v>
      </c>
      <c r="I4196" s="260">
        <v>0</v>
      </c>
      <c r="J4196" s="260">
        <v>2.2591118941807401E-3</v>
      </c>
      <c r="K4196" s="260">
        <v>5.5116118941793101E-3</v>
      </c>
      <c r="L4196" s="301">
        <f t="shared" si="131"/>
        <v>1.9841802819045518E-2</v>
      </c>
      <c r="M4196" s="459">
        <f>IFERROR((Tableau1[[#This Row],[Scope 1
(kg CO2-eq)]]+Tableau1[[#This Row],[Scope 2 energy
(kg CO2-eq)]]+Tableau1[[#This Row],[Scope 2 Infrastructure
(kg CO2-eq)]])/Tableau1[[#This Row],[Total CO2-emissions
(kg CO2-eq)
for scope 3 use ]],"")</f>
        <v>0.59011774820990071</v>
      </c>
      <c r="N4196" s="436" t="s">
        <v>436</v>
      </c>
      <c r="O4196" s="259">
        <v>1</v>
      </c>
      <c r="P4196" s="259" t="s">
        <v>5180</v>
      </c>
      <c r="Q4196" s="259" t="s">
        <v>5211</v>
      </c>
    </row>
    <row r="4197" spans="1:17" ht="21.75" customHeight="1">
      <c r="A4197" s="301" t="s">
        <v>5180</v>
      </c>
      <c r="B4197" s="301" t="s">
        <v>5211</v>
      </c>
      <c r="C4197" s="316" t="s">
        <v>10224</v>
      </c>
      <c r="D4197" s="465" t="s">
        <v>436</v>
      </c>
      <c r="E4197" s="465" t="s">
        <v>700</v>
      </c>
      <c r="F4197" s="469" t="str">
        <f t="shared" si="130"/>
        <v>CH</v>
      </c>
      <c r="G4197" s="260">
        <v>3.3775260999999998E-4</v>
      </c>
      <c r="H4197" s="260">
        <v>0</v>
      </c>
      <c r="I4197" s="260">
        <v>0</v>
      </c>
      <c r="J4197" s="260">
        <v>9.4813230362880002E-4</v>
      </c>
      <c r="K4197" s="260">
        <v>1.28588491362945E-3</v>
      </c>
      <c r="L4197" s="301">
        <f t="shared" si="131"/>
        <v>4.6291856890660205E-3</v>
      </c>
      <c r="M4197" s="459">
        <f>IFERROR((Tableau1[[#This Row],[Scope 1
(kg CO2-eq)]]+Tableau1[[#This Row],[Scope 2 energy
(kg CO2-eq)]]+Tableau1[[#This Row],[Scope 2 Infrastructure
(kg CO2-eq)]])/Tableau1[[#This Row],[Total CO2-emissions
(kg CO2-eq)
for scope 3 use ]],"")</f>
        <v>0.26266161646354708</v>
      </c>
      <c r="N4197" s="436" t="s">
        <v>436</v>
      </c>
      <c r="O4197" s="259">
        <v>1</v>
      </c>
      <c r="P4197" s="259" t="s">
        <v>5180</v>
      </c>
      <c r="Q4197" s="259" t="s">
        <v>5211</v>
      </c>
    </row>
    <row r="4198" spans="1:17" ht="21.75" customHeight="1">
      <c r="A4198" s="301" t="s">
        <v>5138</v>
      </c>
      <c r="B4198" s="301" t="s">
        <v>5147</v>
      </c>
      <c r="C4198" s="316" t="s">
        <v>10225</v>
      </c>
      <c r="D4198" s="465" t="s">
        <v>3730</v>
      </c>
      <c r="E4198" s="465" t="s">
        <v>6091</v>
      </c>
      <c r="F4198" s="469" t="str">
        <f t="shared" si="130"/>
        <v>other</v>
      </c>
      <c r="G4198" s="260">
        <v>0</v>
      </c>
      <c r="H4198" s="260">
        <v>1.083632965581</v>
      </c>
      <c r="I4198" s="260">
        <v>9.1564876799999999E-4</v>
      </c>
      <c r="J4198" s="260">
        <v>0.22719305520046301</v>
      </c>
      <c r="K4198" s="260">
        <v>1.3117416706048599</v>
      </c>
      <c r="L4198" s="301" t="str">
        <f t="shared" si="131"/>
        <v/>
      </c>
      <c r="M4198" s="459">
        <f>IFERROR((Tableau1[[#This Row],[Scope 1
(kg CO2-eq)]]+Tableau1[[#This Row],[Scope 2 energy
(kg CO2-eq)]]+Tableau1[[#This Row],[Scope 2 Infrastructure
(kg CO2-eq)]])/Tableau1[[#This Row],[Total CO2-emissions
(kg CO2-eq)
for scope 3 use ]],"")</f>
        <v>0.8268004582403039</v>
      </c>
      <c r="N4198" s="436" t="s">
        <v>3730</v>
      </c>
      <c r="O4198" s="259">
        <v>1</v>
      </c>
      <c r="P4198" s="259" t="s">
        <v>5138</v>
      </c>
      <c r="Q4198" s="259" t="s">
        <v>5147</v>
      </c>
    </row>
    <row r="4199" spans="1:17" ht="21.75" customHeight="1">
      <c r="A4199" s="301" t="s">
        <v>5325</v>
      </c>
      <c r="B4199" s="301" t="s">
        <v>5160</v>
      </c>
      <c r="C4199" s="316" t="s">
        <v>10226</v>
      </c>
      <c r="D4199" s="465" t="s">
        <v>50</v>
      </c>
      <c r="E4199" s="465" t="s">
        <v>700</v>
      </c>
      <c r="F4199" s="469" t="str">
        <f t="shared" si="130"/>
        <v>CH</v>
      </c>
      <c r="G4199" s="260">
        <v>0</v>
      </c>
      <c r="H4199" s="260">
        <v>2.9452479185379999E-6</v>
      </c>
      <c r="I4199" s="260">
        <v>1.4092670176079999E-6</v>
      </c>
      <c r="J4199" s="260">
        <v>0.135526731883156</v>
      </c>
      <c r="K4199" s="260">
        <v>0.13553108576915701</v>
      </c>
      <c r="L4199" s="301" t="str">
        <f t="shared" si="131"/>
        <v/>
      </c>
      <c r="M4199" s="459">
        <f>IFERROR((Tableau1[[#This Row],[Scope 1
(kg CO2-eq)]]+Tableau1[[#This Row],[Scope 2 energy
(kg CO2-eq)]]+Tableau1[[#This Row],[Scope 2 Infrastructure
(kg CO2-eq)]])/Tableau1[[#This Row],[Total CO2-emissions
(kg CO2-eq)
for scope 3 use ]],"")</f>
        <v>3.2129270649855314E-5</v>
      </c>
      <c r="N4199" s="437" t="s">
        <v>50</v>
      </c>
      <c r="O4199" s="259">
        <v>1</v>
      </c>
      <c r="P4199" s="259" t="s">
        <v>5325</v>
      </c>
      <c r="Q4199" s="259" t="s">
        <v>5160</v>
      </c>
    </row>
    <row r="4200" spans="1:17" ht="21.75" customHeight="1">
      <c r="A4200" s="301" t="s">
        <v>5213</v>
      </c>
      <c r="B4200" s="301" t="s">
        <v>476</v>
      </c>
      <c r="C4200" s="316" t="s">
        <v>10227</v>
      </c>
      <c r="D4200" s="465" t="s">
        <v>3730</v>
      </c>
      <c r="E4200" s="465" t="s">
        <v>6091</v>
      </c>
      <c r="F4200" s="469" t="str">
        <f t="shared" si="130"/>
        <v>other</v>
      </c>
      <c r="G4200" s="260">
        <v>0</v>
      </c>
      <c r="H4200" s="260">
        <v>0</v>
      </c>
      <c r="I4200" s="260">
        <v>0</v>
      </c>
      <c r="J4200" s="260">
        <v>11.251337845532101</v>
      </c>
      <c r="K4200" s="260">
        <v>11.2513378456203</v>
      </c>
      <c r="L4200" s="301" t="str">
        <f t="shared" si="131"/>
        <v/>
      </c>
      <c r="M4200" s="459">
        <f>IFERROR((Tableau1[[#This Row],[Scope 1
(kg CO2-eq)]]+Tableau1[[#This Row],[Scope 2 energy
(kg CO2-eq)]]+Tableau1[[#This Row],[Scope 2 Infrastructure
(kg CO2-eq)]])/Tableau1[[#This Row],[Total CO2-emissions
(kg CO2-eq)
for scope 3 use ]],"")</f>
        <v>0</v>
      </c>
      <c r="N4200" s="436" t="s">
        <v>3730</v>
      </c>
      <c r="O4200" s="259">
        <v>1</v>
      </c>
      <c r="P4200" s="260" t="s">
        <v>5213</v>
      </c>
      <c r="Q4200" s="260" t="s">
        <v>476</v>
      </c>
    </row>
    <row r="4201" spans="1:17" ht="21.75" customHeight="1">
      <c r="A4201" s="301" t="s">
        <v>5152</v>
      </c>
      <c r="B4201" s="301" t="s">
        <v>5153</v>
      </c>
      <c r="C4201" s="316" t="s">
        <v>10228</v>
      </c>
      <c r="D4201" s="465" t="s">
        <v>3647</v>
      </c>
      <c r="E4201" s="465" t="s">
        <v>6091</v>
      </c>
      <c r="F4201" s="469" t="str">
        <f t="shared" si="130"/>
        <v>other</v>
      </c>
      <c r="G4201" s="260">
        <v>0</v>
      </c>
      <c r="H4201" s="260">
        <v>1.3661674941024</v>
      </c>
      <c r="I4201" s="260">
        <v>0.16079317871759999</v>
      </c>
      <c r="J4201" s="260">
        <v>12.370710396570001</v>
      </c>
      <c r="K4201" s="260">
        <v>13.8976710713297</v>
      </c>
      <c r="L4201" s="301">
        <f t="shared" si="131"/>
        <v>13897.6710713297</v>
      </c>
      <c r="M4201" s="459">
        <f>IFERROR((Tableau1[[#This Row],[Scope 1
(kg CO2-eq)]]+Tableau1[[#This Row],[Scope 2 energy
(kg CO2-eq)]]+Tableau1[[#This Row],[Scope 2 Infrastructure
(kg CO2-eq)]])/Tableau1[[#This Row],[Total CO2-emissions
(kg CO2-eq)
for scope 3 use ]],"")</f>
        <v>0.10987169468775632</v>
      </c>
      <c r="N4201" s="436" t="s">
        <v>3647</v>
      </c>
      <c r="O4201" s="259">
        <v>1</v>
      </c>
      <c r="P4201" s="259" t="s">
        <v>5152</v>
      </c>
      <c r="Q4201" s="259" t="s">
        <v>5153</v>
      </c>
    </row>
    <row r="4202" spans="1:17" ht="21.75" customHeight="1">
      <c r="A4202" s="301" t="s">
        <v>5176</v>
      </c>
      <c r="B4202" s="301" t="s">
        <v>5177</v>
      </c>
      <c r="C4202" s="316" t="s">
        <v>10229</v>
      </c>
      <c r="D4202" s="465" t="s">
        <v>3730</v>
      </c>
      <c r="E4202" s="465" t="s">
        <v>6101</v>
      </c>
      <c r="F4202" s="469" t="str">
        <f t="shared" si="130"/>
        <v>other</v>
      </c>
      <c r="G4202" s="260">
        <v>0</v>
      </c>
      <c r="H4202" s="260">
        <v>379.34378488498402</v>
      </c>
      <c r="I4202" s="260">
        <v>0.41365670457600001</v>
      </c>
      <c r="J4202" s="260">
        <v>596.39676785280005</v>
      </c>
      <c r="K4202" s="260">
        <v>976.15420903164602</v>
      </c>
      <c r="L4202" s="301" t="str">
        <f t="shared" si="131"/>
        <v/>
      </c>
      <c r="M4202" s="459">
        <f>IFERROR((Tableau1[[#This Row],[Scope 1
(kg CO2-eq)]]+Tableau1[[#This Row],[Scope 2 energy
(kg CO2-eq)]]+Tableau1[[#This Row],[Scope 2 Infrastructure
(kg CO2-eq)]])/Tableau1[[#This Row],[Total CO2-emissions
(kg CO2-eq)
for scope 3 use ]],"")</f>
        <v>0.38903427150745262</v>
      </c>
      <c r="N4202" s="436" t="s">
        <v>3730</v>
      </c>
      <c r="O4202" s="259">
        <v>1</v>
      </c>
      <c r="P4202" s="259" t="s">
        <v>5176</v>
      </c>
      <c r="Q4202" s="259" t="s">
        <v>5177</v>
      </c>
    </row>
    <row r="4203" spans="1:17" ht="21.75" customHeight="1">
      <c r="A4203" s="301" t="s">
        <v>5176</v>
      </c>
      <c r="B4203" s="301" t="s">
        <v>5177</v>
      </c>
      <c r="C4203" s="316" t="s">
        <v>10230</v>
      </c>
      <c r="D4203" s="465" t="s">
        <v>3730</v>
      </c>
      <c r="E4203" s="465" t="s">
        <v>6101</v>
      </c>
      <c r="F4203" s="469" t="str">
        <f t="shared" si="130"/>
        <v>other</v>
      </c>
      <c r="G4203" s="260">
        <v>0</v>
      </c>
      <c r="H4203" s="260">
        <v>379.34378488498402</v>
      </c>
      <c r="I4203" s="260">
        <v>0.41365670457600001</v>
      </c>
      <c r="J4203" s="260">
        <v>100.335015592487</v>
      </c>
      <c r="K4203" s="260">
        <v>480.09245677307302</v>
      </c>
      <c r="L4203" s="301" t="str">
        <f t="shared" si="131"/>
        <v/>
      </c>
      <c r="M4203" s="459">
        <f>IFERROR((Tableau1[[#This Row],[Scope 1
(kg CO2-eq)]]+Tableau1[[#This Row],[Scope 2 energy
(kg CO2-eq)]]+Tableau1[[#This Row],[Scope 2 Infrastructure
(kg CO2-eq)]])/Tableau1[[#This Row],[Total CO2-emissions
(kg CO2-eq)
for scope 3 use ]],"")</f>
        <v>0.79100897385909419</v>
      </c>
      <c r="N4203" s="436" t="s">
        <v>3730</v>
      </c>
      <c r="O4203" s="259">
        <v>1</v>
      </c>
      <c r="P4203" s="259" t="s">
        <v>5176</v>
      </c>
      <c r="Q4203" s="259" t="s">
        <v>5177</v>
      </c>
    </row>
    <row r="4204" spans="1:17" ht="21.75" customHeight="1">
      <c r="A4204" s="301" t="s">
        <v>5178</v>
      </c>
      <c r="B4204" s="301" t="s">
        <v>5137</v>
      </c>
      <c r="C4204" s="316" t="s">
        <v>10231</v>
      </c>
      <c r="D4204" s="465" t="s">
        <v>3646</v>
      </c>
      <c r="E4204" s="465" t="s">
        <v>6091</v>
      </c>
      <c r="F4204" s="469" t="str">
        <f t="shared" si="130"/>
        <v>other</v>
      </c>
      <c r="G4204" s="260">
        <v>0</v>
      </c>
      <c r="H4204" s="260">
        <v>0.10482337081944</v>
      </c>
      <c r="I4204" s="260">
        <v>1.3230506015999999E-4</v>
      </c>
      <c r="J4204" s="260">
        <v>3.2915982284553599E-2</v>
      </c>
      <c r="K4204" s="260">
        <v>0.13787165796318099</v>
      </c>
      <c r="L4204" s="301" t="str">
        <f t="shared" si="131"/>
        <v/>
      </c>
      <c r="M4204" s="459">
        <f>IFERROR((Tableau1[[#This Row],[Scope 1
(kg CO2-eq)]]+Tableau1[[#This Row],[Scope 2 energy
(kg CO2-eq)]]+Tableau1[[#This Row],[Scope 2 Infrastructure
(kg CO2-eq)]])/Tableau1[[#This Row],[Total CO2-emissions
(kg CO2-eq)
for scope 3 use ]],"")</f>
        <v>0.76125635558563243</v>
      </c>
      <c r="N4204" s="436" t="s">
        <v>3646</v>
      </c>
      <c r="O4204" s="259">
        <v>1</v>
      </c>
      <c r="P4204" s="259" t="s">
        <v>5178</v>
      </c>
      <c r="Q4204" s="259" t="s">
        <v>5137</v>
      </c>
    </row>
    <row r="4205" spans="1:17" ht="21.75" customHeight="1">
      <c r="A4205" s="301" t="s">
        <v>5178</v>
      </c>
      <c r="B4205" s="301" t="s">
        <v>5137</v>
      </c>
      <c r="C4205" s="316" t="s">
        <v>10232</v>
      </c>
      <c r="D4205" s="465" t="s">
        <v>3646</v>
      </c>
      <c r="E4205" s="465" t="s">
        <v>6091</v>
      </c>
      <c r="F4205" s="469" t="str">
        <f t="shared" si="130"/>
        <v>other</v>
      </c>
      <c r="G4205" s="260">
        <v>0</v>
      </c>
      <c r="H4205" s="260">
        <v>1.6126672433759998E-2</v>
      </c>
      <c r="I4205" s="260">
        <v>2.0354624640000001E-5</v>
      </c>
      <c r="J4205" s="260">
        <v>9.4959884855606302E-3</v>
      </c>
      <c r="K4205" s="260">
        <v>2.5643015513271399E-2</v>
      </c>
      <c r="L4205" s="301" t="str">
        <f t="shared" si="131"/>
        <v/>
      </c>
      <c r="M4205" s="459">
        <f>IFERROR((Tableau1[[#This Row],[Scope 1
(kg CO2-eq)]]+Tableau1[[#This Row],[Scope 2 energy
(kg CO2-eq)]]+Tableau1[[#This Row],[Scope 2 Infrastructure
(kg CO2-eq)]])/Tableau1[[#This Row],[Total CO2-emissions
(kg CO2-eq)
for scope 3 use ]],"")</f>
        <v>0.62968518854746991</v>
      </c>
      <c r="N4205" s="436" t="s">
        <v>3646</v>
      </c>
      <c r="O4205" s="259">
        <v>1</v>
      </c>
      <c r="P4205" s="259" t="s">
        <v>5178</v>
      </c>
      <c r="Q4205" s="259" t="s">
        <v>5137</v>
      </c>
    </row>
    <row r="4206" spans="1:17" ht="21.75" customHeight="1">
      <c r="A4206" s="301" t="s">
        <v>5178</v>
      </c>
      <c r="B4206" s="301" t="s">
        <v>5137</v>
      </c>
      <c r="C4206" s="316" t="s">
        <v>10233</v>
      </c>
      <c r="D4206" s="465" t="s">
        <v>3646</v>
      </c>
      <c r="E4206" s="465" t="s">
        <v>6091</v>
      </c>
      <c r="F4206" s="469" t="str">
        <f t="shared" si="130"/>
        <v>other</v>
      </c>
      <c r="G4206" s="260">
        <v>0</v>
      </c>
      <c r="H4206" s="260">
        <v>0.38704013841023999</v>
      </c>
      <c r="I4206" s="260">
        <v>4.8851099136E-4</v>
      </c>
      <c r="J4206" s="260">
        <v>4.7438433766584402E-2</v>
      </c>
      <c r="K4206" s="260">
        <v>0.43496708242395199</v>
      </c>
      <c r="L4206" s="301" t="str">
        <f t="shared" si="131"/>
        <v/>
      </c>
      <c r="M4206" s="459">
        <f>IFERROR((Tableau1[[#This Row],[Scope 1
(kg CO2-eq)]]+Tableau1[[#This Row],[Scope 2 energy
(kg CO2-eq)]]+Tableau1[[#This Row],[Scope 2 Infrastructure
(kg CO2-eq)]])/Tableau1[[#This Row],[Total CO2-emissions
(kg CO2-eq)
for scope 3 use ]],"")</f>
        <v>0.8909378779700049</v>
      </c>
      <c r="N4206" s="436" t="s">
        <v>3646</v>
      </c>
      <c r="O4206" s="259">
        <v>1</v>
      </c>
      <c r="P4206" s="259" t="s">
        <v>5178</v>
      </c>
      <c r="Q4206" s="260" t="s">
        <v>5137</v>
      </c>
    </row>
    <row r="4207" spans="1:17" ht="21.75" customHeight="1">
      <c r="A4207" s="301" t="s">
        <v>5270</v>
      </c>
      <c r="B4207" s="301" t="s">
        <v>5133</v>
      </c>
      <c r="C4207" s="316" t="s">
        <v>10234</v>
      </c>
      <c r="D4207" s="465" t="s">
        <v>3646</v>
      </c>
      <c r="E4207" s="465" t="s">
        <v>700</v>
      </c>
      <c r="F4207" s="469" t="str">
        <f t="shared" si="130"/>
        <v>CH</v>
      </c>
      <c r="G4207" s="260">
        <v>0</v>
      </c>
      <c r="H4207" s="260">
        <v>303450.77397360001</v>
      </c>
      <c r="I4207" s="260">
        <v>136286.38932479999</v>
      </c>
      <c r="J4207" s="260">
        <v>4471653.25647105</v>
      </c>
      <c r="K4207" s="260">
        <v>4911390.4227581304</v>
      </c>
      <c r="L4207" s="301" t="str">
        <f t="shared" si="131"/>
        <v/>
      </c>
      <c r="M4207" s="459">
        <f>IFERROR((Tableau1[[#This Row],[Scope 1
(kg CO2-eq)]]+Tableau1[[#This Row],[Scope 2 energy
(kg CO2-eq)]]+Tableau1[[#This Row],[Scope 2 Infrastructure
(kg CO2-eq)]])/Tableau1[[#This Row],[Total CO2-emissions
(kg CO2-eq)
for scope 3 use ]],"")</f>
        <v>8.9534149283015688E-2</v>
      </c>
      <c r="N4207" s="436" t="s">
        <v>3646</v>
      </c>
      <c r="O4207" s="259">
        <v>1</v>
      </c>
      <c r="P4207" s="259" t="s">
        <v>5270</v>
      </c>
      <c r="Q4207" s="259" t="s">
        <v>5133</v>
      </c>
    </row>
    <row r="4208" spans="1:17" ht="21.75" customHeight="1">
      <c r="A4208" s="301" t="s">
        <v>5270</v>
      </c>
      <c r="B4208" s="301" t="s">
        <v>5133</v>
      </c>
      <c r="C4208" s="316" t="s">
        <v>10235</v>
      </c>
      <c r="D4208" s="465" t="s">
        <v>3646</v>
      </c>
      <c r="E4208" s="465" t="s">
        <v>700</v>
      </c>
      <c r="F4208" s="469" t="str">
        <f t="shared" si="130"/>
        <v>CH</v>
      </c>
      <c r="G4208" s="260">
        <v>0</v>
      </c>
      <c r="H4208" s="260">
        <v>303450.77397360001</v>
      </c>
      <c r="I4208" s="260">
        <v>136286.38932479999</v>
      </c>
      <c r="J4208" s="260">
        <v>4471653.25647105</v>
      </c>
      <c r="K4208" s="260">
        <v>4911390.4227577904</v>
      </c>
      <c r="L4208" s="301" t="str">
        <f t="shared" si="131"/>
        <v/>
      </c>
      <c r="M4208" s="459">
        <f>IFERROR((Tableau1[[#This Row],[Scope 1
(kg CO2-eq)]]+Tableau1[[#This Row],[Scope 2 energy
(kg CO2-eq)]]+Tableau1[[#This Row],[Scope 2 Infrastructure
(kg CO2-eq)]])/Tableau1[[#This Row],[Total CO2-emissions
(kg CO2-eq)
for scope 3 use ]],"")</f>
        <v>8.9534149283021891E-2</v>
      </c>
      <c r="N4208" s="436" t="s">
        <v>3646</v>
      </c>
      <c r="O4208" s="259">
        <v>1</v>
      </c>
      <c r="P4208" s="259" t="s">
        <v>5270</v>
      </c>
      <c r="Q4208" s="259" t="s">
        <v>5133</v>
      </c>
    </row>
    <row r="4209" spans="1:17" ht="21.75" customHeight="1">
      <c r="A4209" s="301" t="s">
        <v>5213</v>
      </c>
      <c r="B4209" s="301" t="s">
        <v>476</v>
      </c>
      <c r="C4209" s="316" t="s">
        <v>10236</v>
      </c>
      <c r="D4209" s="465" t="s">
        <v>3730</v>
      </c>
      <c r="E4209" s="465" t="s">
        <v>6091</v>
      </c>
      <c r="F4209" s="469" t="str">
        <f t="shared" si="130"/>
        <v>other</v>
      </c>
      <c r="G4209" s="260">
        <v>0</v>
      </c>
      <c r="H4209" s="260">
        <v>0</v>
      </c>
      <c r="I4209" s="260">
        <v>0</v>
      </c>
      <c r="J4209" s="260">
        <v>6.0125416572849701</v>
      </c>
      <c r="K4209" s="260">
        <v>6.0125416583968603</v>
      </c>
      <c r="L4209" s="301" t="str">
        <f t="shared" si="131"/>
        <v/>
      </c>
      <c r="M4209" s="459">
        <f>IFERROR((Tableau1[[#This Row],[Scope 1
(kg CO2-eq)]]+Tableau1[[#This Row],[Scope 2 energy
(kg CO2-eq)]]+Tableau1[[#This Row],[Scope 2 Infrastructure
(kg CO2-eq)]])/Tableau1[[#This Row],[Total CO2-emissions
(kg CO2-eq)
for scope 3 use ]],"")</f>
        <v>0</v>
      </c>
      <c r="N4209" s="436" t="s">
        <v>3730</v>
      </c>
      <c r="O4209" s="259">
        <v>1</v>
      </c>
      <c r="P4209" s="259" t="s">
        <v>5213</v>
      </c>
      <c r="Q4209" s="259" t="s">
        <v>476</v>
      </c>
    </row>
    <row r="4210" spans="1:17" ht="21.75" customHeight="1">
      <c r="A4210" s="301" t="s">
        <v>5132</v>
      </c>
      <c r="B4210" s="301" t="s">
        <v>5137</v>
      </c>
      <c r="C4210" s="316" t="s">
        <v>10237</v>
      </c>
      <c r="D4210" s="465" t="s">
        <v>3646</v>
      </c>
      <c r="E4210" s="465" t="s">
        <v>6091</v>
      </c>
      <c r="F4210" s="469" t="str">
        <f t="shared" si="130"/>
        <v>other</v>
      </c>
      <c r="G4210" s="260">
        <v>0</v>
      </c>
      <c r="H4210" s="260">
        <v>15.8504950849424</v>
      </c>
      <c r="I4210" s="260">
        <v>3.1611619965600003E-2</v>
      </c>
      <c r="J4210" s="260">
        <v>918.50623021955596</v>
      </c>
      <c r="K4210" s="260">
        <v>934.38833691869195</v>
      </c>
      <c r="L4210" s="301" t="str">
        <f t="shared" si="131"/>
        <v/>
      </c>
      <c r="M4210" s="459">
        <f>IFERROR((Tableau1[[#This Row],[Scope 1
(kg CO2-eq)]]+Tableau1[[#This Row],[Scope 2 energy
(kg CO2-eq)]]+Tableau1[[#This Row],[Scope 2 Infrastructure
(kg CO2-eq)]])/Tableau1[[#This Row],[Total CO2-emissions
(kg CO2-eq)
for scope 3 use ]],"")</f>
        <v>1.6997329779695248E-2</v>
      </c>
      <c r="N4210" s="436" t="s">
        <v>3646</v>
      </c>
      <c r="O4210" s="259">
        <v>1</v>
      </c>
      <c r="P4210" s="259" t="s">
        <v>5132</v>
      </c>
      <c r="Q4210" s="259" t="s">
        <v>5137</v>
      </c>
    </row>
    <row r="4211" spans="1:17" ht="21.75" customHeight="1">
      <c r="A4211" s="301" t="s">
        <v>5132</v>
      </c>
      <c r="B4211" s="301" t="s">
        <v>5137</v>
      </c>
      <c r="C4211" s="316" t="s">
        <v>10238</v>
      </c>
      <c r="D4211" s="465" t="s">
        <v>3646</v>
      </c>
      <c r="E4211" s="465" t="s">
        <v>6091</v>
      </c>
      <c r="F4211" s="469" t="str">
        <f t="shared" si="130"/>
        <v>other</v>
      </c>
      <c r="G4211" s="260">
        <v>0</v>
      </c>
      <c r="H4211" s="260">
        <v>6.1752606847284</v>
      </c>
      <c r="I4211" s="260">
        <v>1.2315638504700001E-2</v>
      </c>
      <c r="J4211" s="260">
        <v>357.83206756611798</v>
      </c>
      <c r="K4211" s="260">
        <v>364.01964388942002</v>
      </c>
      <c r="L4211" s="301" t="str">
        <f t="shared" si="131"/>
        <v/>
      </c>
      <c r="M4211" s="459">
        <f>IFERROR((Tableau1[[#This Row],[Scope 1
(kg CO2-eq)]]+Tableau1[[#This Row],[Scope 2 energy
(kg CO2-eq)]]+Tableau1[[#This Row],[Scope 2 Infrastructure
(kg CO2-eq)]])/Tableau1[[#This Row],[Total CO2-emissions
(kg CO2-eq)
for scope 3 use ]],"")</f>
        <v>1.699791873076149E-2</v>
      </c>
      <c r="N4211" s="436" t="s">
        <v>3646</v>
      </c>
      <c r="O4211" s="259">
        <v>1</v>
      </c>
      <c r="P4211" s="259" t="s">
        <v>5132</v>
      </c>
      <c r="Q4211" s="259" t="s">
        <v>5137</v>
      </c>
    </row>
    <row r="4212" spans="1:17" ht="21.75" customHeight="1">
      <c r="A4212" s="301" t="s">
        <v>5132</v>
      </c>
      <c r="B4212" s="301" t="s">
        <v>5137</v>
      </c>
      <c r="C4212" s="316" t="s">
        <v>10239</v>
      </c>
      <c r="D4212" s="465" t="s">
        <v>3646</v>
      </c>
      <c r="E4212" s="465" t="s">
        <v>6091</v>
      </c>
      <c r="F4212" s="469" t="str">
        <f t="shared" si="130"/>
        <v>other</v>
      </c>
      <c r="G4212" s="260">
        <v>0</v>
      </c>
      <c r="H4212" s="260">
        <v>25.395114185291199</v>
      </c>
      <c r="I4212" s="260">
        <v>5.0646778233300001E-2</v>
      </c>
      <c r="J4212" s="260">
        <v>1471.5506047127201</v>
      </c>
      <c r="K4212" s="260">
        <v>1496.9963655991601</v>
      </c>
      <c r="L4212" s="301" t="str">
        <f t="shared" si="131"/>
        <v/>
      </c>
      <c r="M4212" s="459">
        <f>IFERROR((Tableau1[[#This Row],[Scope 1
(kg CO2-eq)]]+Tableau1[[#This Row],[Scope 2 energy
(kg CO2-eq)]]+Tableau1[[#This Row],[Scope 2 Infrastructure
(kg CO2-eq)]])/Tableau1[[#This Row],[Total CO2-emissions
(kg CO2-eq)
for scope 3 use ]],"")</f>
        <v>1.6997877582247869E-2</v>
      </c>
      <c r="N4212" s="436" t="s">
        <v>3646</v>
      </c>
      <c r="O4212" s="259">
        <v>1</v>
      </c>
      <c r="P4212" s="259" t="s">
        <v>5132</v>
      </c>
      <c r="Q4212" s="259" t="s">
        <v>5137</v>
      </c>
    </row>
    <row r="4213" spans="1:17" ht="21.75" customHeight="1">
      <c r="A4213" s="301" t="s">
        <v>5132</v>
      </c>
      <c r="B4213" s="301" t="s">
        <v>5133</v>
      </c>
      <c r="C4213" s="316" t="s">
        <v>10240</v>
      </c>
      <c r="D4213" s="465" t="s">
        <v>3646</v>
      </c>
      <c r="E4213" s="465" t="s">
        <v>6091</v>
      </c>
      <c r="F4213" s="469" t="str">
        <f t="shared" si="130"/>
        <v>other</v>
      </c>
      <c r="G4213" s="260">
        <v>0</v>
      </c>
      <c r="H4213" s="260">
        <v>10.391655185279999</v>
      </c>
      <c r="I4213" s="260">
        <v>1.3116049919999999E-2</v>
      </c>
      <c r="J4213" s="260">
        <v>167.771630055348</v>
      </c>
      <c r="K4213" s="260">
        <v>178.17640127481101</v>
      </c>
      <c r="L4213" s="301" t="str">
        <f t="shared" si="131"/>
        <v/>
      </c>
      <c r="M4213" s="459">
        <f>IFERROR((Tableau1[[#This Row],[Scope 1
(kg CO2-eq)]]+Tableau1[[#This Row],[Scope 2 energy
(kg CO2-eq)]]+Tableau1[[#This Row],[Scope 2 Infrastructure
(kg CO2-eq)]])/Tableau1[[#This Row],[Total CO2-emissions
(kg CO2-eq)
for scope 3 use ]],"")</f>
        <v>5.8395899573435453E-2</v>
      </c>
      <c r="N4213" s="436" t="s">
        <v>3646</v>
      </c>
      <c r="O4213" s="259">
        <v>1</v>
      </c>
      <c r="P4213" s="259" t="s">
        <v>5132</v>
      </c>
      <c r="Q4213" s="259" t="s">
        <v>5133</v>
      </c>
    </row>
    <row r="4214" spans="1:17" ht="21.75" customHeight="1">
      <c r="A4214" s="301" t="s">
        <v>5132</v>
      </c>
      <c r="B4214" s="301" t="s">
        <v>5137</v>
      </c>
      <c r="C4214" s="316" t="s">
        <v>10241</v>
      </c>
      <c r="D4214" s="465" t="s">
        <v>3646</v>
      </c>
      <c r="E4214" s="465" t="s">
        <v>6091</v>
      </c>
      <c r="F4214" s="469" t="str">
        <f t="shared" si="130"/>
        <v>other</v>
      </c>
      <c r="G4214" s="260">
        <v>0</v>
      </c>
      <c r="H4214" s="260">
        <v>9.8934717847419993</v>
      </c>
      <c r="I4214" s="260">
        <v>1.973091802275E-2</v>
      </c>
      <c r="J4214" s="260">
        <v>573.29084573424598</v>
      </c>
      <c r="K4214" s="260">
        <v>583.20404840316905</v>
      </c>
      <c r="L4214" s="301" t="str">
        <f t="shared" si="131"/>
        <v/>
      </c>
      <c r="M4214" s="459">
        <f>IFERROR((Tableau1[[#This Row],[Scope 1
(kg CO2-eq)]]+Tableau1[[#This Row],[Scope 2 energy
(kg CO2-eq)]]+Tableau1[[#This Row],[Scope 2 Infrastructure
(kg CO2-eq)]])/Tableau1[[#This Row],[Total CO2-emissions
(kg CO2-eq)
for scope 3 use ]],"")</f>
        <v>1.6997829027263114E-2</v>
      </c>
      <c r="N4214" s="436" t="s">
        <v>3646</v>
      </c>
      <c r="O4214" s="259">
        <v>1</v>
      </c>
      <c r="P4214" s="259" t="s">
        <v>5132</v>
      </c>
      <c r="Q4214" s="259" t="s">
        <v>5137</v>
      </c>
    </row>
    <row r="4215" spans="1:17" ht="21.75" customHeight="1">
      <c r="A4215" s="301" t="s">
        <v>5132</v>
      </c>
      <c r="B4215" s="301" t="s">
        <v>5133</v>
      </c>
      <c r="C4215" s="316" t="s">
        <v>10242</v>
      </c>
      <c r="D4215" s="465" t="s">
        <v>3646</v>
      </c>
      <c r="E4215" s="465" t="s">
        <v>6091</v>
      </c>
      <c r="F4215" s="469" t="str">
        <f t="shared" si="130"/>
        <v>other</v>
      </c>
      <c r="G4215" s="260">
        <v>0</v>
      </c>
      <c r="H4215" s="260">
        <v>2243.9112786403198</v>
      </c>
      <c r="I4215" s="260">
        <v>2.8322006284799999</v>
      </c>
      <c r="J4215" s="260">
        <v>12014.5858649169</v>
      </c>
      <c r="K4215" s="260">
        <v>14261.329340509399</v>
      </c>
      <c r="L4215" s="301" t="str">
        <f t="shared" si="131"/>
        <v/>
      </c>
      <c r="M4215" s="459">
        <f>IFERROR((Tableau1[[#This Row],[Scope 1
(kg CO2-eq)]]+Tableau1[[#This Row],[Scope 2 energy
(kg CO2-eq)]]+Tableau1[[#This Row],[Scope 2 Infrastructure
(kg CO2-eq)]])/Tableau1[[#This Row],[Total CO2-emissions
(kg CO2-eq)
for scope 3 use ]],"")</f>
        <v>0.15754095748191654</v>
      </c>
      <c r="N4215" s="436" t="s">
        <v>3646</v>
      </c>
      <c r="O4215" s="259">
        <v>1</v>
      </c>
      <c r="P4215" s="259" t="s">
        <v>5132</v>
      </c>
      <c r="Q4215" s="259" t="s">
        <v>5133</v>
      </c>
    </row>
    <row r="4216" spans="1:17" ht="21.75" customHeight="1">
      <c r="A4216" s="301" t="s">
        <v>5213</v>
      </c>
      <c r="B4216" s="301" t="s">
        <v>476</v>
      </c>
      <c r="C4216" s="316" t="s">
        <v>10243</v>
      </c>
      <c r="D4216" s="465" t="s">
        <v>3730</v>
      </c>
      <c r="E4216" s="465" t="s">
        <v>6091</v>
      </c>
      <c r="F4216" s="469" t="str">
        <f t="shared" si="130"/>
        <v>other</v>
      </c>
      <c r="G4216" s="260">
        <v>0</v>
      </c>
      <c r="H4216" s="260">
        <v>3.4507115821326702</v>
      </c>
      <c r="I4216" s="260">
        <v>7.7106287808000007E-6</v>
      </c>
      <c r="J4216" s="260">
        <v>26.838814298433199</v>
      </c>
      <c r="K4216" s="260">
        <v>30.289533584808201</v>
      </c>
      <c r="L4216" s="301" t="str">
        <f t="shared" si="131"/>
        <v/>
      </c>
      <c r="M4216" s="459">
        <f>IFERROR((Tableau1[[#This Row],[Scope 1
(kg CO2-eq)]]+Tableau1[[#This Row],[Scope 2 energy
(kg CO2-eq)]]+Tableau1[[#This Row],[Scope 2 Infrastructure
(kg CO2-eq)]])/Tableau1[[#This Row],[Total CO2-emissions
(kg CO2-eq)
for scope 3 use ]],"")</f>
        <v>0.11392447767806398</v>
      </c>
      <c r="N4216" s="436" t="s">
        <v>3730</v>
      </c>
      <c r="O4216" s="259">
        <v>1</v>
      </c>
      <c r="P4216" s="259" t="s">
        <v>5213</v>
      </c>
      <c r="Q4216" s="259" t="s">
        <v>476</v>
      </c>
    </row>
    <row r="4217" spans="1:17" ht="21.75" customHeight="1">
      <c r="A4217" s="301" t="s">
        <v>5277</v>
      </c>
      <c r="B4217" s="301" t="s">
        <v>5132</v>
      </c>
      <c r="C4217" s="316" t="s">
        <v>10244</v>
      </c>
      <c r="D4217" s="465" t="s">
        <v>3646</v>
      </c>
      <c r="E4217" s="465" t="s">
        <v>700</v>
      </c>
      <c r="F4217" s="469" t="str">
        <f t="shared" si="130"/>
        <v>CH</v>
      </c>
      <c r="G4217" s="260">
        <v>0</v>
      </c>
      <c r="H4217" s="260">
        <v>0</v>
      </c>
      <c r="I4217" s="260">
        <v>0</v>
      </c>
      <c r="J4217" s="260">
        <v>63325.4807036852</v>
      </c>
      <c r="K4217" s="260">
        <v>63325.480701977598</v>
      </c>
      <c r="L4217" s="301" t="str">
        <f t="shared" si="131"/>
        <v/>
      </c>
      <c r="M4217" s="459">
        <f>IFERROR((Tableau1[[#This Row],[Scope 1
(kg CO2-eq)]]+Tableau1[[#This Row],[Scope 2 energy
(kg CO2-eq)]]+Tableau1[[#This Row],[Scope 2 Infrastructure
(kg CO2-eq)]])/Tableau1[[#This Row],[Total CO2-emissions
(kg CO2-eq)
for scope 3 use ]],"")</f>
        <v>0</v>
      </c>
      <c r="N4217" s="436" t="s">
        <v>3646</v>
      </c>
      <c r="O4217" s="259">
        <v>1</v>
      </c>
      <c r="P4217" s="259" t="s">
        <v>5277</v>
      </c>
      <c r="Q4217" s="260" t="s">
        <v>5132</v>
      </c>
    </row>
    <row r="4218" spans="1:17" ht="21.75" customHeight="1">
      <c r="A4218" s="301" t="s">
        <v>5129</v>
      </c>
      <c r="B4218" s="301" t="s">
        <v>5163</v>
      </c>
      <c r="C4218" s="316" t="s">
        <v>10245</v>
      </c>
      <c r="D4218" s="465" t="s">
        <v>3730</v>
      </c>
      <c r="E4218" s="465" t="s">
        <v>6091</v>
      </c>
      <c r="F4218" s="469" t="str">
        <f t="shared" si="130"/>
        <v>other</v>
      </c>
      <c r="G4218" s="260">
        <v>0</v>
      </c>
      <c r="H4218" s="260">
        <v>4.3796825224163403</v>
      </c>
      <c r="I4218" s="260">
        <v>1.0455719039999999E-6</v>
      </c>
      <c r="J4218" s="260">
        <v>0.64276005573108796</v>
      </c>
      <c r="K4218" s="260">
        <v>5.0224436081347603</v>
      </c>
      <c r="L4218" s="301" t="str">
        <f t="shared" si="131"/>
        <v/>
      </c>
      <c r="M4218" s="459">
        <f>IFERROR((Tableau1[[#This Row],[Scope 1
(kg CO2-eq)]]+Tableau1[[#This Row],[Scope 2 energy
(kg CO2-eq)]]+Tableau1[[#This Row],[Scope 2 Infrastructure
(kg CO2-eq)]])/Tableau1[[#This Row],[Total CO2-emissions
(kg CO2-eq)
for scope 3 use ]],"")</f>
        <v>0.87202244757801772</v>
      </c>
      <c r="N4218" s="436" t="s">
        <v>3730</v>
      </c>
      <c r="O4218" s="259">
        <v>1</v>
      </c>
      <c r="P4218" s="259" t="s">
        <v>5129</v>
      </c>
      <c r="Q4218" s="259" t="s">
        <v>5163</v>
      </c>
    </row>
    <row r="4219" spans="1:17" ht="21.75" customHeight="1">
      <c r="A4219" s="301" t="s">
        <v>5129</v>
      </c>
      <c r="B4219" s="301" t="s">
        <v>5162</v>
      </c>
      <c r="C4219" s="316" t="s">
        <v>10246</v>
      </c>
      <c r="D4219" s="465" t="s">
        <v>3730</v>
      </c>
      <c r="E4219" s="465" t="s">
        <v>700</v>
      </c>
      <c r="F4219" s="469" t="str">
        <f t="shared" si="130"/>
        <v>CH</v>
      </c>
      <c r="G4219" s="260">
        <v>0</v>
      </c>
      <c r="H4219" s="260">
        <v>2.08572913872E-3</v>
      </c>
      <c r="I4219" s="260">
        <v>1.1389962960000001E-5</v>
      </c>
      <c r="J4219" s="260">
        <v>0.75531112056350702</v>
      </c>
      <c r="K4219" s="260">
        <v>0.75740824091872405</v>
      </c>
      <c r="L4219" s="301" t="str">
        <f t="shared" si="131"/>
        <v/>
      </c>
      <c r="M4219" s="459">
        <f>IFERROR((Tableau1[[#This Row],[Scope 1
(kg CO2-eq)]]+Tableau1[[#This Row],[Scope 2 energy
(kg CO2-eq)]]+Tableau1[[#This Row],[Scope 2 Infrastructure
(kg CO2-eq)]])/Tableau1[[#This Row],[Total CO2-emissions
(kg CO2-eq)
for scope 3 use ]],"")</f>
        <v>2.7688094588675565E-3</v>
      </c>
      <c r="N4219" s="436" t="s">
        <v>3730</v>
      </c>
      <c r="O4219" s="259">
        <v>1</v>
      </c>
      <c r="P4219" s="259" t="s">
        <v>5129</v>
      </c>
      <c r="Q4219" s="260" t="s">
        <v>5162</v>
      </c>
    </row>
    <row r="4220" spans="1:17" ht="21.75" customHeight="1">
      <c r="A4220" s="301" t="s">
        <v>5174</v>
      </c>
      <c r="B4220" s="301" t="s">
        <v>5175</v>
      </c>
      <c r="C4220" s="316" t="s">
        <v>10247</v>
      </c>
      <c r="D4220" s="465" t="s">
        <v>3730</v>
      </c>
      <c r="E4220" s="465" t="s">
        <v>6101</v>
      </c>
      <c r="F4220" s="469" t="str">
        <f t="shared" si="130"/>
        <v>other</v>
      </c>
      <c r="G4220" s="260">
        <v>0</v>
      </c>
      <c r="H4220" s="260">
        <v>2.6044595931432801E-3</v>
      </c>
      <c r="I4220" s="260">
        <v>9.1316737418591998E-4</v>
      </c>
      <c r="J4220" s="260">
        <v>1.7683688394709101E-3</v>
      </c>
      <c r="K4220" s="260">
        <v>5.2859958689293104E-3</v>
      </c>
      <c r="L4220" s="301" t="str">
        <f t="shared" si="131"/>
        <v/>
      </c>
      <c r="M4220" s="459">
        <f>IFERROR((Tableau1[[#This Row],[Scope 1
(kg CO2-eq)]]+Tableau1[[#This Row],[Scope 2 energy
(kg CO2-eq)]]+Tableau1[[#This Row],[Scope 2 Infrastructure
(kg CO2-eq)]])/Tableau1[[#This Row],[Total CO2-emissions
(kg CO2-eq)
for scope 3 use ]],"")</f>
        <v>0.66546154301889437</v>
      </c>
      <c r="N4220" s="436" t="s">
        <v>3730</v>
      </c>
      <c r="O4220" s="259">
        <v>1</v>
      </c>
      <c r="P4220" s="259" t="s">
        <v>5174</v>
      </c>
      <c r="Q4220" s="259" t="s">
        <v>5175</v>
      </c>
    </row>
    <row r="4221" spans="1:17" ht="21.75" customHeight="1">
      <c r="A4221" s="301" t="s">
        <v>5174</v>
      </c>
      <c r="B4221" s="301" t="s">
        <v>5175</v>
      </c>
      <c r="C4221" s="316" t="s">
        <v>10248</v>
      </c>
      <c r="D4221" s="465" t="s">
        <v>3730</v>
      </c>
      <c r="E4221" s="465" t="s">
        <v>6101</v>
      </c>
      <c r="F4221" s="469" t="str">
        <f t="shared" si="130"/>
        <v>other</v>
      </c>
      <c r="G4221" s="260">
        <v>0</v>
      </c>
      <c r="H4221" s="260">
        <v>9.1735767354960002E-3</v>
      </c>
      <c r="I4221" s="260">
        <v>1.1578626144E-5</v>
      </c>
      <c r="J4221" s="260">
        <v>8.7652383498585899E-3</v>
      </c>
      <c r="K4221" s="260">
        <v>1.7950393577868099E-2</v>
      </c>
      <c r="L4221" s="301" t="str">
        <f t="shared" si="131"/>
        <v/>
      </c>
      <c r="M4221" s="459">
        <f>IFERROR((Tableau1[[#This Row],[Scope 1
(kg CO2-eq)]]+Tableau1[[#This Row],[Scope 2 energy
(kg CO2-eq)]]+Tableau1[[#This Row],[Scope 2 Infrastructure
(kg CO2-eq)]])/Tableau1[[#This Row],[Total CO2-emissions
(kg CO2-eq)
for scope 3 use ]],"")</f>
        <v>0.51169659995448891</v>
      </c>
      <c r="N4221" s="436" t="s">
        <v>3730</v>
      </c>
      <c r="O4221" s="259">
        <v>1</v>
      </c>
      <c r="P4221" s="259" t="s">
        <v>5174</v>
      </c>
      <c r="Q4221" s="260" t="s">
        <v>5175</v>
      </c>
    </row>
    <row r="4222" spans="1:17" ht="21.75" customHeight="1">
      <c r="A4222" s="301" t="s">
        <v>5157</v>
      </c>
      <c r="B4222" s="301" t="s">
        <v>5166</v>
      </c>
      <c r="C4222" s="316" t="s">
        <v>10249</v>
      </c>
      <c r="D4222" s="465" t="s">
        <v>3730</v>
      </c>
      <c r="E4222" s="465" t="s">
        <v>700</v>
      </c>
      <c r="F4222" s="469" t="str">
        <f t="shared" si="130"/>
        <v>CH</v>
      </c>
      <c r="G4222" s="260">
        <v>0</v>
      </c>
      <c r="H4222" s="260">
        <v>7.7470665999999997E-3</v>
      </c>
      <c r="I4222" s="260">
        <v>3.5804940359999999E-3</v>
      </c>
      <c r="J4222" s="260">
        <v>2.38853198324433E-2</v>
      </c>
      <c r="K4222" s="260">
        <v>3.52128804985197E-2</v>
      </c>
      <c r="L4222" s="301" t="str">
        <f t="shared" si="131"/>
        <v/>
      </c>
      <c r="M4222" s="459">
        <f>IFERROR((Tableau1[[#This Row],[Scope 1
(kg CO2-eq)]]+Tableau1[[#This Row],[Scope 2 energy
(kg CO2-eq)]]+Tableau1[[#This Row],[Scope 2 Infrastructure
(kg CO2-eq)]])/Tableau1[[#This Row],[Total CO2-emissions
(kg CO2-eq)
for scope 3 use ]],"")</f>
        <v>0.32168798677166427</v>
      </c>
      <c r="N4222" s="436" t="s">
        <v>3730</v>
      </c>
      <c r="O4222" s="259">
        <v>1</v>
      </c>
      <c r="P4222" s="259" t="s">
        <v>5157</v>
      </c>
      <c r="Q4222" s="259" t="s">
        <v>5166</v>
      </c>
    </row>
    <row r="4223" spans="1:17" ht="21.75" customHeight="1">
      <c r="A4223" s="301" t="s">
        <v>5157</v>
      </c>
      <c r="B4223" s="301" t="s">
        <v>5165</v>
      </c>
      <c r="C4223" s="316" t="s">
        <v>10250</v>
      </c>
      <c r="D4223" s="465" t="s">
        <v>3730</v>
      </c>
      <c r="E4223" s="465" t="s">
        <v>6091</v>
      </c>
      <c r="F4223" s="469" t="str">
        <f t="shared" si="130"/>
        <v>other</v>
      </c>
      <c r="G4223" s="260">
        <v>0</v>
      </c>
      <c r="H4223" s="260">
        <v>1.2371853544E-2</v>
      </c>
      <c r="I4223" s="260">
        <v>3.5805572159999998E-3</v>
      </c>
      <c r="J4223" s="260">
        <v>2.38853198324433E-2</v>
      </c>
      <c r="K4223" s="260">
        <v>3.98377306703213E-2</v>
      </c>
      <c r="L4223" s="301" t="str">
        <f t="shared" si="131"/>
        <v/>
      </c>
      <c r="M4223" s="459">
        <f>IFERROR((Tableau1[[#This Row],[Scope 1
(kg CO2-eq)]]+Tableau1[[#This Row],[Scope 2 energy
(kg CO2-eq)]]+Tableau1[[#This Row],[Scope 2 Infrastructure
(kg CO2-eq)]])/Tableau1[[#This Row],[Total CO2-emissions
(kg CO2-eq)
for scope 3 use ]],"")</f>
        <v>0.4004347258636492</v>
      </c>
      <c r="N4223" s="436" t="s">
        <v>3730</v>
      </c>
      <c r="O4223" s="259">
        <v>1</v>
      </c>
      <c r="P4223" s="259" t="s">
        <v>5157</v>
      </c>
      <c r="Q4223" s="260" t="s">
        <v>5165</v>
      </c>
    </row>
    <row r="4224" spans="1:17" ht="21.75" customHeight="1">
      <c r="A4224" s="301" t="s">
        <v>5167</v>
      </c>
      <c r="B4224" s="301" t="s">
        <v>5168</v>
      </c>
      <c r="C4224" s="316" t="s">
        <v>10251</v>
      </c>
      <c r="D4224" s="465" t="s">
        <v>3730</v>
      </c>
      <c r="E4224" s="465" t="s">
        <v>700</v>
      </c>
      <c r="F4224" s="469" t="str">
        <f t="shared" si="130"/>
        <v>CH</v>
      </c>
      <c r="G4224" s="260">
        <v>0</v>
      </c>
      <c r="H4224" s="260">
        <v>4.1049377588556002E-3</v>
      </c>
      <c r="I4224" s="260">
        <v>1.3813242759648E-3</v>
      </c>
      <c r="J4224" s="260">
        <v>1.07544261960231E-4</v>
      </c>
      <c r="K4224" s="260">
        <v>5.5938063283749104E-3</v>
      </c>
      <c r="L4224" s="301" t="str">
        <f t="shared" si="131"/>
        <v/>
      </c>
      <c r="M4224" s="459">
        <f>IFERROR((Tableau1[[#This Row],[Scope 1
(kg CO2-eq)]]+Tableau1[[#This Row],[Scope 2 energy
(kg CO2-eq)]]+Tableau1[[#This Row],[Scope 2 Infrastructure
(kg CO2-eq)]])/Tableau1[[#This Row],[Total CO2-emissions
(kg CO2-eq)
for scope 3 use ]],"")</f>
        <v>0.98077439810366951</v>
      </c>
      <c r="N4224" s="436" t="s">
        <v>3730</v>
      </c>
      <c r="O4224" s="259">
        <v>1</v>
      </c>
      <c r="P4224" s="259" t="s">
        <v>5167</v>
      </c>
      <c r="Q4224" s="259" t="s">
        <v>5168</v>
      </c>
    </row>
    <row r="4225" spans="1:17" ht="21.75" customHeight="1">
      <c r="A4225" s="301" t="s">
        <v>5129</v>
      </c>
      <c r="B4225" s="301" t="s">
        <v>5162</v>
      </c>
      <c r="C4225" s="316" t="s">
        <v>10252</v>
      </c>
      <c r="D4225" s="465" t="s">
        <v>3730</v>
      </c>
      <c r="E4225" s="465" t="s">
        <v>6091</v>
      </c>
      <c r="F4225" s="469" t="str">
        <f t="shared" si="130"/>
        <v>other</v>
      </c>
      <c r="G4225" s="260">
        <v>0</v>
      </c>
      <c r="H4225" s="260">
        <v>0.1088182759968</v>
      </c>
      <c r="I4225" s="260">
        <v>1.3734731520000001E-4</v>
      </c>
      <c r="J4225" s="260">
        <v>4.8262121228800997E-2</v>
      </c>
      <c r="K4225" s="260">
        <v>0.15721774433166499</v>
      </c>
      <c r="L4225" s="301" t="str">
        <f t="shared" si="131"/>
        <v/>
      </c>
      <c r="M4225" s="459">
        <f>IFERROR((Tableau1[[#This Row],[Scope 1
(kg CO2-eq)]]+Tableau1[[#This Row],[Scope 2 energy
(kg CO2-eq)]]+Tableau1[[#This Row],[Scope 2 Infrastructure
(kg CO2-eq)]])/Tableau1[[#This Row],[Total CO2-emissions
(kg CO2-eq)
for scope 3 use ]],"")</f>
        <v>0.6930237027326146</v>
      </c>
      <c r="N4225" s="436" t="s">
        <v>3730</v>
      </c>
      <c r="O4225" s="259">
        <v>1</v>
      </c>
      <c r="P4225" s="259" t="s">
        <v>5129</v>
      </c>
      <c r="Q4225" s="259" t="s">
        <v>5162</v>
      </c>
    </row>
    <row r="4226" spans="1:17" ht="21.75" customHeight="1">
      <c r="A4226" s="301" t="s">
        <v>5157</v>
      </c>
      <c r="B4226" s="301" t="s">
        <v>5158</v>
      </c>
      <c r="C4226" s="316" t="s">
        <v>10253</v>
      </c>
      <c r="D4226" s="465" t="s">
        <v>3730</v>
      </c>
      <c r="E4226" s="465" t="s">
        <v>6091</v>
      </c>
      <c r="F4226" s="469" t="str">
        <f t="shared" ref="F4226:F4289" si="132">IF(ISNUMBER(SEARCH("{CH}", C4226)), "CH", "other")</f>
        <v>other</v>
      </c>
      <c r="G4226" s="260">
        <v>3.6424000000000001E-3</v>
      </c>
      <c r="H4226" s="260">
        <v>0.20922187121999999</v>
      </c>
      <c r="I4226" s="260">
        <v>1.7133779054999999E-2</v>
      </c>
      <c r="J4226" s="260">
        <v>4.4190935487718095</v>
      </c>
      <c r="K4226" s="260">
        <v>4.6490916013438</v>
      </c>
      <c r="L4226" s="301" t="str">
        <f t="shared" ref="L4226:L4289" si="133">IF(N4226="MJ", K4226*3.6, IF(N4226="m", K4226*1000, ""))</f>
        <v/>
      </c>
      <c r="M4226" s="459">
        <f>IFERROR((Tableau1[[#This Row],[Scope 1
(kg CO2-eq)]]+Tableau1[[#This Row],[Scope 2 energy
(kg CO2-eq)]]+Tableau1[[#This Row],[Scope 2 Infrastructure
(kg CO2-eq)]])/Tableau1[[#This Row],[Total CO2-emissions
(kg CO2-eq)
for scope 3 use ]],"")</f>
        <v>4.9471610799950688E-2</v>
      </c>
      <c r="N4226" s="436" t="s">
        <v>3730</v>
      </c>
      <c r="O4226" s="259">
        <v>1</v>
      </c>
      <c r="P4226" s="259" t="s">
        <v>5157</v>
      </c>
      <c r="Q4226" s="259" t="s">
        <v>5158</v>
      </c>
    </row>
    <row r="4227" spans="1:17" ht="21.75" customHeight="1">
      <c r="A4227" s="301" t="s">
        <v>5138</v>
      </c>
      <c r="B4227" s="301" t="s">
        <v>5185</v>
      </c>
      <c r="C4227" s="316" t="s">
        <v>10254</v>
      </c>
      <c r="D4227" s="465" t="s">
        <v>3731</v>
      </c>
      <c r="E4227" s="465" t="s">
        <v>700</v>
      </c>
      <c r="F4227" s="469" t="str">
        <f t="shared" si="132"/>
        <v>CH</v>
      </c>
      <c r="G4227" s="260">
        <v>1.1891941E-3</v>
      </c>
      <c r="H4227" s="260">
        <v>1.044014007312E-2</v>
      </c>
      <c r="I4227" s="260">
        <v>2.1789704592E-4</v>
      </c>
      <c r="J4227" s="260">
        <v>2.0189240389318699E-2</v>
      </c>
      <c r="K4227" s="260">
        <v>3.2036471638938198E-2</v>
      </c>
      <c r="L4227" s="301" t="str">
        <f t="shared" si="133"/>
        <v/>
      </c>
      <c r="M4227" s="459">
        <f>IFERROR((Tableau1[[#This Row],[Scope 1
(kg CO2-eq)]]+Tableau1[[#This Row],[Scope 2 energy
(kg CO2-eq)]]+Tableau1[[#This Row],[Scope 2 Infrastructure
(kg CO2-eq)]])/Tableau1[[#This Row],[Total CO2-emissions
(kg CO2-eq)
for scope 3 use ]],"")</f>
        <v>0.36980449509428748</v>
      </c>
      <c r="N4227" s="436" t="s">
        <v>3731</v>
      </c>
      <c r="O4227" s="259">
        <v>10000</v>
      </c>
      <c r="P4227" s="259" t="s">
        <v>5138</v>
      </c>
      <c r="Q4227" s="259" t="s">
        <v>5185</v>
      </c>
    </row>
    <row r="4228" spans="1:17" ht="21.75" customHeight="1">
      <c r="A4228" s="301" t="s">
        <v>5138</v>
      </c>
      <c r="B4228" s="301" t="s">
        <v>5185</v>
      </c>
      <c r="C4228" s="316" t="s">
        <v>10255</v>
      </c>
      <c r="D4228" s="465" t="s">
        <v>50</v>
      </c>
      <c r="E4228" s="465" t="s">
        <v>6015</v>
      </c>
      <c r="F4228" s="469" t="str">
        <f t="shared" si="132"/>
        <v>other</v>
      </c>
      <c r="G4228" s="260">
        <v>9.9484372999999997E-3</v>
      </c>
      <c r="H4228" s="260">
        <v>0.180421411518288</v>
      </c>
      <c r="I4228" s="260">
        <v>5.9538240201600001E-4</v>
      </c>
      <c r="J4228" s="260">
        <v>0.168047742036805</v>
      </c>
      <c r="K4228" s="260">
        <v>0.359012972836665</v>
      </c>
      <c r="L4228" s="301" t="str">
        <f t="shared" si="133"/>
        <v/>
      </c>
      <c r="M4228" s="459">
        <f>IFERROR((Tableau1[[#This Row],[Scope 1
(kg CO2-eq)]]+Tableau1[[#This Row],[Scope 2 energy
(kg CO2-eq)]]+Tableau1[[#This Row],[Scope 2 Infrastructure
(kg CO2-eq)]])/Tableau1[[#This Row],[Total CO2-emissions
(kg CO2-eq)
for scope 3 use ]],"")</f>
        <v>0.53191735583099597</v>
      </c>
      <c r="N4228" s="436" t="s">
        <v>50</v>
      </c>
      <c r="O4228" s="259">
        <v>1</v>
      </c>
      <c r="P4228" s="259" t="s">
        <v>5138</v>
      </c>
      <c r="Q4228" s="259" t="s">
        <v>5185</v>
      </c>
    </row>
    <row r="4229" spans="1:17" ht="21.75" customHeight="1">
      <c r="A4229" s="301" t="s">
        <v>5325</v>
      </c>
      <c r="B4229" s="301" t="s">
        <v>5160</v>
      </c>
      <c r="C4229" s="316" t="s">
        <v>10256</v>
      </c>
      <c r="D4229" s="465" t="s">
        <v>50</v>
      </c>
      <c r="E4229" s="465" t="s">
        <v>700</v>
      </c>
      <c r="F4229" s="469" t="str">
        <f t="shared" si="132"/>
        <v>CH</v>
      </c>
      <c r="G4229" s="260">
        <v>0</v>
      </c>
      <c r="H4229" s="260">
        <v>9.9002683098180194E-2</v>
      </c>
      <c r="I4229" s="260">
        <v>8.9462993308096605E-3</v>
      </c>
      <c r="J4229" s="260">
        <v>9.5031845337174708E-3</v>
      </c>
      <c r="K4229" s="260">
        <v>0.11745216702287301</v>
      </c>
      <c r="L4229" s="301" t="str">
        <f t="shared" si="133"/>
        <v/>
      </c>
      <c r="M4229" s="459">
        <f>IFERROR((Tableau1[[#This Row],[Scope 1
(kg CO2-eq)]]+Tableau1[[#This Row],[Scope 2 energy
(kg CO2-eq)]]+Tableau1[[#This Row],[Scope 2 Infrastructure
(kg CO2-eq)]])/Tableau1[[#This Row],[Total CO2-emissions
(kg CO2-eq)
for scope 3 use ]],"")</f>
        <v>0.91908889520929427</v>
      </c>
      <c r="N4229" s="436" t="s">
        <v>50</v>
      </c>
      <c r="O4229" s="259">
        <v>1</v>
      </c>
      <c r="P4229" s="259" t="s">
        <v>5325</v>
      </c>
      <c r="Q4229" s="259" t="s">
        <v>5160</v>
      </c>
    </row>
    <row r="4230" spans="1:17" ht="21.75" customHeight="1">
      <c r="A4230" s="301" t="s">
        <v>5129</v>
      </c>
      <c r="B4230" s="301" t="s">
        <v>5136</v>
      </c>
      <c r="C4230" s="316" t="s">
        <v>10257</v>
      </c>
      <c r="D4230" s="465" t="s">
        <v>3730</v>
      </c>
      <c r="E4230" s="465" t="s">
        <v>6091</v>
      </c>
      <c r="F4230" s="469" t="str">
        <f t="shared" si="132"/>
        <v>other</v>
      </c>
      <c r="G4230" s="260">
        <v>0.27667146201539999</v>
      </c>
      <c r="H4230" s="260">
        <v>1.1615546708040301</v>
      </c>
      <c r="I4230" s="260">
        <v>0.25885966893965201</v>
      </c>
      <c r="J4230" s="260">
        <v>1.12342949346633</v>
      </c>
      <c r="K4230" s="260">
        <v>2.8205153051962499</v>
      </c>
      <c r="L4230" s="301" t="str">
        <f t="shared" si="133"/>
        <v/>
      </c>
      <c r="M4230" s="459">
        <f>IFERROR((Tableau1[[#This Row],[Scope 1
(kg CO2-eq)]]+Tableau1[[#This Row],[Scope 2 energy
(kg CO2-eq)]]+Tableau1[[#This Row],[Scope 2 Infrastructure
(kg CO2-eq)]])/Tableau1[[#This Row],[Total CO2-emissions
(kg CO2-eq)
for scope 3 use ]],"")</f>
        <v>0.60169352693549727</v>
      </c>
      <c r="N4230" s="436" t="s">
        <v>3730</v>
      </c>
      <c r="O4230" s="259">
        <v>1</v>
      </c>
      <c r="P4230" s="259" t="s">
        <v>5129</v>
      </c>
      <c r="Q4230" s="259" t="s">
        <v>5136</v>
      </c>
    </row>
    <row r="4231" spans="1:17" ht="21.75" customHeight="1">
      <c r="A4231" s="301" t="s">
        <v>5129</v>
      </c>
      <c r="B4231" s="301" t="s">
        <v>5136</v>
      </c>
      <c r="C4231" s="316" t="s">
        <v>10258</v>
      </c>
      <c r="D4231" s="465" t="s">
        <v>3730</v>
      </c>
      <c r="E4231" s="465" t="s">
        <v>6091</v>
      </c>
      <c r="F4231" s="469" t="str">
        <f t="shared" si="132"/>
        <v>other</v>
      </c>
      <c r="G4231" s="260">
        <v>9.9900000000000003E-2</v>
      </c>
      <c r="H4231" s="260">
        <v>0.17349670756480001</v>
      </c>
      <c r="I4231" s="260">
        <v>1.187868672E-4</v>
      </c>
      <c r="J4231" s="260">
        <v>1.65882350510641</v>
      </c>
      <c r="K4231" s="260">
        <v>1.93233900113216</v>
      </c>
      <c r="L4231" s="301" t="str">
        <f t="shared" si="133"/>
        <v/>
      </c>
      <c r="M4231" s="459">
        <f>IFERROR((Tableau1[[#This Row],[Scope 1
(kg CO2-eq)]]+Tableau1[[#This Row],[Scope 2 energy
(kg CO2-eq)]]+Tableau1[[#This Row],[Scope 2 Infrastructure
(kg CO2-eq)]])/Tableau1[[#This Row],[Total CO2-emissions
(kg CO2-eq)
for scope 3 use ]],"")</f>
        <v>0.14154633026179514</v>
      </c>
      <c r="N4231" s="436" t="s">
        <v>3730</v>
      </c>
      <c r="O4231" s="259">
        <v>1</v>
      </c>
      <c r="P4231" s="259" t="s">
        <v>5129</v>
      </c>
      <c r="Q4231" s="259" t="s">
        <v>5136</v>
      </c>
    </row>
    <row r="4232" spans="1:17" ht="21.75" customHeight="1">
      <c r="A4232" s="301" t="s">
        <v>5194</v>
      </c>
      <c r="B4232" s="301" t="s">
        <v>5176</v>
      </c>
      <c r="C4232" s="316" t="s">
        <v>10259</v>
      </c>
      <c r="D4232" s="465" t="s">
        <v>3730</v>
      </c>
      <c r="E4232" s="465" t="s">
        <v>6091</v>
      </c>
      <c r="F4232" s="469" t="str">
        <f t="shared" si="132"/>
        <v>other</v>
      </c>
      <c r="G4232" s="260">
        <v>0</v>
      </c>
      <c r="H4232" s="260">
        <v>3.8572501031710398</v>
      </c>
      <c r="I4232" s="260">
        <v>4.7354508345599997E-3</v>
      </c>
      <c r="J4232" s="260">
        <v>16.1130900742947</v>
      </c>
      <c r="K4232" s="260">
        <v>19.975075623034702</v>
      </c>
      <c r="L4232" s="301" t="str">
        <f t="shared" si="133"/>
        <v/>
      </c>
      <c r="M4232" s="459">
        <f>IFERROR((Tableau1[[#This Row],[Scope 1
(kg CO2-eq)]]+Tableau1[[#This Row],[Scope 2 energy
(kg CO2-eq)]]+Tableau1[[#This Row],[Scope 2 Infrastructure
(kg CO2-eq)]])/Tableau1[[#This Row],[Total CO2-emissions
(kg CO2-eq)
for scope 3 use ]],"")</f>
        <v>0.1933402219289756</v>
      </c>
      <c r="N4232" s="436" t="s">
        <v>3730</v>
      </c>
      <c r="O4232" s="259">
        <v>1</v>
      </c>
      <c r="P4232" s="259" t="s">
        <v>5194</v>
      </c>
      <c r="Q4232" s="259" t="s">
        <v>5176</v>
      </c>
    </row>
    <row r="4233" spans="1:17" ht="21.75" customHeight="1">
      <c r="A4233" s="301" t="s">
        <v>5194</v>
      </c>
      <c r="B4233" s="301" t="s">
        <v>5176</v>
      </c>
      <c r="C4233" s="316" t="s">
        <v>10260</v>
      </c>
      <c r="D4233" s="465" t="s">
        <v>3730</v>
      </c>
      <c r="E4233" s="465" t="s">
        <v>6091</v>
      </c>
      <c r="F4233" s="469" t="str">
        <f t="shared" si="132"/>
        <v>other</v>
      </c>
      <c r="G4233" s="260">
        <v>0</v>
      </c>
      <c r="H4233" s="260">
        <v>0.23285640546072001</v>
      </c>
      <c r="I4233" s="260">
        <v>2.9390469408000001E-4</v>
      </c>
      <c r="J4233" s="260">
        <v>27.740071123654101</v>
      </c>
      <c r="K4233" s="260">
        <v>27.973221432999999</v>
      </c>
      <c r="L4233" s="301" t="str">
        <f t="shared" si="133"/>
        <v/>
      </c>
      <c r="M4233" s="459">
        <f>IFERROR((Tableau1[[#This Row],[Scope 1
(kg CO2-eq)]]+Tableau1[[#This Row],[Scope 2 energy
(kg CO2-eq)]]+Tableau1[[#This Row],[Scope 2 Infrastructure
(kg CO2-eq)]])/Tableau1[[#This Row],[Total CO2-emissions
(kg CO2-eq)
for scope 3 use ]],"")</f>
        <v>8.3347679749087699E-3</v>
      </c>
      <c r="N4233" s="436" t="s">
        <v>3730</v>
      </c>
      <c r="O4233" s="259">
        <v>1</v>
      </c>
      <c r="P4233" s="259" t="s">
        <v>5194</v>
      </c>
      <c r="Q4233" s="259" t="s">
        <v>5176</v>
      </c>
    </row>
    <row r="4234" spans="1:17" ht="21.75" customHeight="1">
      <c r="A4234" s="301" t="s">
        <v>5143</v>
      </c>
      <c r="B4234" s="301" t="s">
        <v>5265</v>
      </c>
      <c r="C4234" s="316" t="s">
        <v>3845</v>
      </c>
      <c r="D4234" s="465" t="s">
        <v>3730</v>
      </c>
      <c r="E4234" s="465" t="s">
        <v>119</v>
      </c>
      <c r="F4234" s="469" t="str">
        <f t="shared" si="132"/>
        <v>other</v>
      </c>
      <c r="G4234" s="260">
        <v>0.10335662971057499</v>
      </c>
      <c r="H4234" s="260">
        <v>0</v>
      </c>
      <c r="I4234" s="260">
        <v>0</v>
      </c>
      <c r="J4234" s="260">
        <v>0</v>
      </c>
      <c r="K4234" s="260">
        <v>0.10335662971057499</v>
      </c>
      <c r="L4234" s="301" t="str">
        <f t="shared" si="133"/>
        <v/>
      </c>
      <c r="M4234" s="459">
        <f>IFERROR((Tableau1[[#This Row],[Scope 1
(kg CO2-eq)]]+Tableau1[[#This Row],[Scope 2 energy
(kg CO2-eq)]]+Tableau1[[#This Row],[Scope 2 Infrastructure
(kg CO2-eq)]])/Tableau1[[#This Row],[Total CO2-emissions
(kg CO2-eq)
for scope 3 use ]],"")</f>
        <v>1</v>
      </c>
      <c r="N4234" s="436" t="s">
        <v>3730</v>
      </c>
      <c r="O4234" s="259">
        <v>1</v>
      </c>
      <c r="P4234" s="259" t="s">
        <v>5143</v>
      </c>
      <c r="Q4234" s="259" t="s">
        <v>5265</v>
      </c>
    </row>
    <row r="4235" spans="1:17" ht="21.75" customHeight="1">
      <c r="A4235" s="301" t="s">
        <v>5185</v>
      </c>
      <c r="B4235" s="301" t="s">
        <v>5192</v>
      </c>
      <c r="C4235" s="316" t="s">
        <v>10261</v>
      </c>
      <c r="D4235" s="465" t="s">
        <v>3730</v>
      </c>
      <c r="E4235" s="465" t="s">
        <v>6063</v>
      </c>
      <c r="F4235" s="469" t="str">
        <f t="shared" si="132"/>
        <v>other</v>
      </c>
      <c r="G4235" s="260">
        <v>0.4500576</v>
      </c>
      <c r="H4235" s="260">
        <v>0</v>
      </c>
      <c r="I4235" s="260">
        <v>0</v>
      </c>
      <c r="J4235" s="260">
        <v>0.14590220714586205</v>
      </c>
      <c r="K4235" s="260">
        <v>0.595959807153423</v>
      </c>
      <c r="L4235" s="301" t="str">
        <f t="shared" si="133"/>
        <v/>
      </c>
      <c r="M4235" s="459">
        <f>IFERROR((Tableau1[[#This Row],[Scope 1
(kg CO2-eq)]]+Tableau1[[#This Row],[Scope 2 energy
(kg CO2-eq)]]+Tableau1[[#This Row],[Scope 2 Infrastructure
(kg CO2-eq)]])/Tableau1[[#This Row],[Total CO2-emissions
(kg CO2-eq)
for scope 3 use ]],"")</f>
        <v>0.75518112899203926</v>
      </c>
      <c r="N4235" s="436" t="s">
        <v>3730</v>
      </c>
      <c r="O4235" s="259">
        <v>1</v>
      </c>
      <c r="P4235" s="259" t="s">
        <v>5185</v>
      </c>
      <c r="Q4235" s="259" t="s">
        <v>5192</v>
      </c>
    </row>
    <row r="4236" spans="1:17" ht="21.75" customHeight="1">
      <c r="A4236" s="301" t="s">
        <v>5185</v>
      </c>
      <c r="B4236" s="301" t="s">
        <v>5192</v>
      </c>
      <c r="C4236" s="316" t="s">
        <v>10262</v>
      </c>
      <c r="D4236" s="465" t="s">
        <v>3730</v>
      </c>
      <c r="E4236" s="465" t="s">
        <v>6063</v>
      </c>
      <c r="F4236" s="469" t="str">
        <f t="shared" si="132"/>
        <v>other</v>
      </c>
      <c r="G4236" s="260">
        <v>0.37796170000000001</v>
      </c>
      <c r="H4236" s="260">
        <v>0</v>
      </c>
      <c r="I4236" s="260">
        <v>0</v>
      </c>
      <c r="J4236" s="260">
        <v>0.19571740885814998</v>
      </c>
      <c r="K4236" s="260">
        <v>0.57367910879123996</v>
      </c>
      <c r="L4236" s="301" t="str">
        <f t="shared" si="133"/>
        <v/>
      </c>
      <c r="M4236" s="459">
        <f>IFERROR((Tableau1[[#This Row],[Scope 1
(kg CO2-eq)]]+Tableau1[[#This Row],[Scope 2 energy
(kg CO2-eq)]]+Tableau1[[#This Row],[Scope 2 Infrastructure
(kg CO2-eq)]])/Tableau1[[#This Row],[Total CO2-emissions
(kg CO2-eq)
for scope 3 use ]],"")</f>
        <v>0.658838180104514</v>
      </c>
      <c r="N4236" s="436" t="s">
        <v>3730</v>
      </c>
      <c r="O4236" s="259">
        <v>1</v>
      </c>
      <c r="P4236" s="259" t="s">
        <v>5185</v>
      </c>
      <c r="Q4236" s="259" t="s">
        <v>5192</v>
      </c>
    </row>
    <row r="4237" spans="1:17" ht="21.75" customHeight="1">
      <c r="A4237" s="301" t="s">
        <v>5129</v>
      </c>
      <c r="B4237" s="301" t="s">
        <v>5162</v>
      </c>
      <c r="C4237" s="316" t="s">
        <v>10263</v>
      </c>
      <c r="D4237" s="465" t="s">
        <v>3730</v>
      </c>
      <c r="E4237" s="465" t="s">
        <v>6091</v>
      </c>
      <c r="F4237" s="469" t="str">
        <f t="shared" si="132"/>
        <v>other</v>
      </c>
      <c r="G4237" s="260">
        <v>0</v>
      </c>
      <c r="H4237" s="260">
        <v>0.20212183979935999</v>
      </c>
      <c r="I4237" s="260">
        <v>1.1125353888E-4</v>
      </c>
      <c r="J4237" s="260">
        <v>1.6723159100311101E-2</v>
      </c>
      <c r="K4237" s="260">
        <v>0.21895625273460501</v>
      </c>
      <c r="L4237" s="301" t="str">
        <f t="shared" si="133"/>
        <v/>
      </c>
      <c r="M4237" s="459">
        <f>IFERROR((Tableau1[[#This Row],[Scope 1
(kg CO2-eq)]]+Tableau1[[#This Row],[Scope 2 energy
(kg CO2-eq)]]+Tableau1[[#This Row],[Scope 2 Infrastructure
(kg CO2-eq)]])/Tableau1[[#This Row],[Total CO2-emissions
(kg CO2-eq)
for scope 3 use ]],"")</f>
        <v>0.92362328461733856</v>
      </c>
      <c r="N4237" s="436" t="s">
        <v>3730</v>
      </c>
      <c r="O4237" s="259">
        <v>1</v>
      </c>
      <c r="P4237" s="259" t="s">
        <v>5129</v>
      </c>
      <c r="Q4237" s="259" t="s">
        <v>5162</v>
      </c>
    </row>
    <row r="4238" spans="1:17" ht="21.75" customHeight="1">
      <c r="A4238" s="301" t="s">
        <v>5185</v>
      </c>
      <c r="B4238" s="301" t="s">
        <v>5192</v>
      </c>
      <c r="C4238" s="316" t="s">
        <v>10264</v>
      </c>
      <c r="D4238" s="465" t="s">
        <v>3730</v>
      </c>
      <c r="E4238" s="465" t="s">
        <v>6063</v>
      </c>
      <c r="F4238" s="469" t="str">
        <f t="shared" si="132"/>
        <v>other</v>
      </c>
      <c r="G4238" s="260">
        <v>0.38322194999999998</v>
      </c>
      <c r="H4238" s="260">
        <v>0</v>
      </c>
      <c r="I4238" s="260">
        <v>0</v>
      </c>
      <c r="J4238" s="260">
        <v>0.19449479477690307</v>
      </c>
      <c r="K4238" s="260">
        <v>0.57771674484518798</v>
      </c>
      <c r="L4238" s="301" t="str">
        <f t="shared" si="133"/>
        <v/>
      </c>
      <c r="M4238" s="459">
        <f>IFERROR((Tableau1[[#This Row],[Scope 1
(kg CO2-eq)]]+Tableau1[[#This Row],[Scope 2 energy
(kg CO2-eq)]]+Tableau1[[#This Row],[Scope 2 Infrastructure
(kg CO2-eq)]])/Tableau1[[#This Row],[Total CO2-emissions
(kg CO2-eq)
for scope 3 use ]],"")</f>
        <v>0.66333883069754673</v>
      </c>
      <c r="N4238" s="436" t="s">
        <v>3730</v>
      </c>
      <c r="O4238" s="259">
        <v>1</v>
      </c>
      <c r="P4238" s="259" t="s">
        <v>5185</v>
      </c>
      <c r="Q4238" s="259" t="s">
        <v>5192</v>
      </c>
    </row>
    <row r="4239" spans="1:17" ht="21.75" customHeight="1">
      <c r="A4239" s="301" t="s">
        <v>4133</v>
      </c>
      <c r="B4239" s="301" t="s">
        <v>5202</v>
      </c>
      <c r="C4239" s="316" t="s">
        <v>10265</v>
      </c>
      <c r="D4239" s="465" t="s">
        <v>3730</v>
      </c>
      <c r="E4239" s="465" t="s">
        <v>700</v>
      </c>
      <c r="F4239" s="469" t="str">
        <f t="shared" si="132"/>
        <v>CH</v>
      </c>
      <c r="G4239" s="260">
        <v>1.30638E-3</v>
      </c>
      <c r="H4239" s="260">
        <v>0.12250294253800401</v>
      </c>
      <c r="I4239" s="260">
        <v>5.8153558365785001E-2</v>
      </c>
      <c r="J4239" s="260">
        <v>1.09408597293534</v>
      </c>
      <c r="K4239" s="260">
        <v>1.27604885379458</v>
      </c>
      <c r="L4239" s="301" t="str">
        <f t="shared" si="133"/>
        <v/>
      </c>
      <c r="M4239" s="459">
        <f>IFERROR((Tableau1[[#This Row],[Scope 1
(kg CO2-eq)]]+Tableau1[[#This Row],[Scope 2 energy
(kg CO2-eq)]]+Tableau1[[#This Row],[Scope 2 Infrastructure
(kg CO2-eq)]])/Tableau1[[#This Row],[Total CO2-emissions
(kg CO2-eq)
for scope 3 use ]],"")</f>
        <v>0.14259867901035836</v>
      </c>
      <c r="N4239" s="436" t="s">
        <v>3730</v>
      </c>
      <c r="O4239" s="259">
        <v>1</v>
      </c>
      <c r="P4239" s="259" t="s">
        <v>4133</v>
      </c>
      <c r="Q4239" s="259" t="s">
        <v>5202</v>
      </c>
    </row>
    <row r="4240" spans="1:17" ht="21.75" customHeight="1">
      <c r="A4240" s="301" t="s">
        <v>4133</v>
      </c>
      <c r="B4240" s="301" t="s">
        <v>5202</v>
      </c>
      <c r="C4240" s="316" t="s">
        <v>10266</v>
      </c>
      <c r="D4240" s="465" t="s">
        <v>3730</v>
      </c>
      <c r="E4240" s="465" t="s">
        <v>6091</v>
      </c>
      <c r="F4240" s="469" t="str">
        <f t="shared" si="132"/>
        <v>other</v>
      </c>
      <c r="G4240" s="260">
        <v>2.55846E-4</v>
      </c>
      <c r="H4240" s="260">
        <v>0.204475802923132</v>
      </c>
      <c r="I4240" s="260">
        <v>4.5151832462511997E-2</v>
      </c>
      <c r="J4240" s="260">
        <v>0.6801629273896701</v>
      </c>
      <c r="K4240" s="260">
        <v>0.93004640801899197</v>
      </c>
      <c r="L4240" s="301" t="str">
        <f t="shared" si="133"/>
        <v/>
      </c>
      <c r="M4240" s="459">
        <f>IFERROR((Tableau1[[#This Row],[Scope 1
(kg CO2-eq)]]+Tableau1[[#This Row],[Scope 2 energy
(kg CO2-eq)]]+Tableau1[[#This Row],[Scope 2 Infrastructure
(kg CO2-eq)]])/Tableau1[[#This Row],[Total CO2-emissions
(kg CO2-eq)
for scope 3 use ]],"")</f>
        <v>0.26867850811649097</v>
      </c>
      <c r="N4240" s="436" t="s">
        <v>3730</v>
      </c>
      <c r="O4240" s="259">
        <v>1</v>
      </c>
      <c r="P4240" s="259" t="s">
        <v>4133</v>
      </c>
      <c r="Q4240" s="259" t="s">
        <v>5202</v>
      </c>
    </row>
    <row r="4241" spans="1:17" ht="21.75" customHeight="1">
      <c r="A4241" s="301" t="s">
        <v>4133</v>
      </c>
      <c r="B4241" s="301" t="s">
        <v>5243</v>
      </c>
      <c r="C4241" s="316" t="s">
        <v>10267</v>
      </c>
      <c r="D4241" s="465" t="s">
        <v>3730</v>
      </c>
      <c r="E4241" s="465" t="s">
        <v>700</v>
      </c>
      <c r="F4241" s="469" t="str">
        <f t="shared" si="132"/>
        <v>CH</v>
      </c>
      <c r="G4241" s="260">
        <v>0</v>
      </c>
      <c r="H4241" s="260">
        <v>6.0961137768669599E-3</v>
      </c>
      <c r="I4241" s="260">
        <v>1.4218510854168001E-4</v>
      </c>
      <c r="J4241" s="260">
        <v>0.967018061051103</v>
      </c>
      <c r="K4241" s="260">
        <v>0.97325635999087401</v>
      </c>
      <c r="L4241" s="301" t="str">
        <f t="shared" si="133"/>
        <v/>
      </c>
      <c r="M4241" s="459">
        <f>IFERROR((Tableau1[[#This Row],[Scope 1
(kg CO2-eq)]]+Tableau1[[#This Row],[Scope 2 energy
(kg CO2-eq)]]+Tableau1[[#This Row],[Scope 2 Infrastructure
(kg CO2-eq)]])/Tableau1[[#This Row],[Total CO2-emissions
(kg CO2-eq)
for scope 3 use ]],"")</f>
        <v>6.4097180782534367E-3</v>
      </c>
      <c r="N4241" s="436" t="s">
        <v>3730</v>
      </c>
      <c r="O4241" s="259">
        <v>1</v>
      </c>
      <c r="P4241" s="259" t="s">
        <v>4133</v>
      </c>
      <c r="Q4241" s="259" t="s">
        <v>5243</v>
      </c>
    </row>
    <row r="4242" spans="1:17" ht="21.75" customHeight="1">
      <c r="A4242" s="301" t="s">
        <v>4133</v>
      </c>
      <c r="B4242" s="301" t="s">
        <v>5243</v>
      </c>
      <c r="C4242" s="316" t="s">
        <v>10268</v>
      </c>
      <c r="D4242" s="465" t="s">
        <v>3730</v>
      </c>
      <c r="E4242" s="465" t="s">
        <v>6091</v>
      </c>
      <c r="F4242" s="469" t="str">
        <f t="shared" si="132"/>
        <v>other</v>
      </c>
      <c r="G4242" s="260">
        <v>0</v>
      </c>
      <c r="H4242" s="260">
        <v>2.6409807868106198E-2</v>
      </c>
      <c r="I4242" s="260">
        <v>1.4219826605208001E-4</v>
      </c>
      <c r="J4242" s="260">
        <v>0.94628046317847803</v>
      </c>
      <c r="K4242" s="260">
        <v>0.97283246921826105</v>
      </c>
      <c r="L4242" s="301" t="str">
        <f t="shared" si="133"/>
        <v/>
      </c>
      <c r="M4242" s="459">
        <f>IFERROR((Tableau1[[#This Row],[Scope 1
(kg CO2-eq)]]+Tableau1[[#This Row],[Scope 2 energy
(kg CO2-eq)]]+Tableau1[[#This Row],[Scope 2 Infrastructure
(kg CO2-eq)]])/Tableau1[[#This Row],[Total CO2-emissions
(kg CO2-eq)
for scope 3 use ]],"")</f>
        <v>2.7293503223113712E-2</v>
      </c>
      <c r="N4242" s="436" t="s">
        <v>3730</v>
      </c>
      <c r="O4242" s="259">
        <v>1</v>
      </c>
      <c r="P4242" s="259" t="s">
        <v>4133</v>
      </c>
      <c r="Q4242" s="259" t="s">
        <v>5243</v>
      </c>
    </row>
    <row r="4243" spans="1:17" ht="21.75" customHeight="1">
      <c r="A4243" s="301" t="s">
        <v>5178</v>
      </c>
      <c r="B4243" s="301" t="s">
        <v>5194</v>
      </c>
      <c r="C4243" s="316" t="s">
        <v>10269</v>
      </c>
      <c r="D4243" s="465" t="s">
        <v>3646</v>
      </c>
      <c r="E4243" s="465" t="s">
        <v>6101</v>
      </c>
      <c r="F4243" s="469" t="str">
        <f t="shared" si="132"/>
        <v>other</v>
      </c>
      <c r="G4243" s="260">
        <v>0</v>
      </c>
      <c r="H4243" s="260">
        <v>0.54463056963984002</v>
      </c>
      <c r="I4243" s="260">
        <v>6.8741712576000002E-4</v>
      </c>
      <c r="J4243" s="260">
        <v>24.720067828872299</v>
      </c>
      <c r="K4243" s="260">
        <v>25.265385814329999</v>
      </c>
      <c r="L4243" s="301" t="str">
        <f t="shared" si="133"/>
        <v/>
      </c>
      <c r="M4243" s="459">
        <f>IFERROR((Tableau1[[#This Row],[Scope 1
(kg CO2-eq)]]+Tableau1[[#This Row],[Scope 2 energy
(kg CO2-eq)]]+Tableau1[[#This Row],[Scope 2 Infrastructure
(kg CO2-eq)]])/Tableau1[[#This Row],[Total CO2-emissions
(kg CO2-eq)
for scope 3 use ]],"")</f>
        <v>2.158360021782478E-2</v>
      </c>
      <c r="N4243" s="436" t="s">
        <v>3646</v>
      </c>
      <c r="O4243" s="259">
        <v>1</v>
      </c>
      <c r="P4243" s="259" t="s">
        <v>5178</v>
      </c>
      <c r="Q4243" s="259" t="s">
        <v>5194</v>
      </c>
    </row>
    <row r="4244" spans="1:17" ht="21.75" customHeight="1">
      <c r="A4244" s="301" t="s">
        <v>5141</v>
      </c>
      <c r="B4244" s="301" t="s">
        <v>5169</v>
      </c>
      <c r="C4244" s="316" t="s">
        <v>10270</v>
      </c>
      <c r="D4244" s="465" t="s">
        <v>50</v>
      </c>
      <c r="E4244" s="465" t="s">
        <v>700</v>
      </c>
      <c r="F4244" s="469" t="str">
        <f t="shared" si="132"/>
        <v>CH</v>
      </c>
      <c r="G4244" s="260">
        <v>0</v>
      </c>
      <c r="H4244" s="260">
        <v>0</v>
      </c>
      <c r="I4244" s="260">
        <v>0</v>
      </c>
      <c r="J4244" s="260">
        <v>116.322104416917</v>
      </c>
      <c r="K4244" s="260">
        <v>116.322104416481</v>
      </c>
      <c r="L4244" s="301" t="str">
        <f t="shared" si="133"/>
        <v/>
      </c>
      <c r="M4244" s="459">
        <f>IFERROR((Tableau1[[#This Row],[Scope 1
(kg CO2-eq)]]+Tableau1[[#This Row],[Scope 2 energy
(kg CO2-eq)]]+Tableau1[[#This Row],[Scope 2 Infrastructure
(kg CO2-eq)]])/Tableau1[[#This Row],[Total CO2-emissions
(kg CO2-eq)
for scope 3 use ]],"")</f>
        <v>0</v>
      </c>
      <c r="N4244" s="436" t="s">
        <v>50</v>
      </c>
      <c r="O4244" s="259">
        <v>1</v>
      </c>
      <c r="P4244" s="259" t="s">
        <v>5141</v>
      </c>
      <c r="Q4244" s="259" t="s">
        <v>5169</v>
      </c>
    </row>
    <row r="4245" spans="1:17" ht="21.75" customHeight="1">
      <c r="A4245" s="301" t="s">
        <v>5141</v>
      </c>
      <c r="B4245" s="301" t="s">
        <v>5169</v>
      </c>
      <c r="C4245" s="316" t="s">
        <v>10271</v>
      </c>
      <c r="D4245" s="465" t="s">
        <v>50</v>
      </c>
      <c r="E4245" s="465" t="s">
        <v>700</v>
      </c>
      <c r="F4245" s="469" t="str">
        <f t="shared" si="132"/>
        <v>CH</v>
      </c>
      <c r="G4245" s="260">
        <v>0</v>
      </c>
      <c r="H4245" s="260">
        <v>0</v>
      </c>
      <c r="I4245" s="260">
        <v>0</v>
      </c>
      <c r="J4245" s="260">
        <v>771.72798881049096</v>
      </c>
      <c r="K4245" s="260">
        <v>771.72798880888195</v>
      </c>
      <c r="L4245" s="301" t="str">
        <f t="shared" si="133"/>
        <v/>
      </c>
      <c r="M4245" s="459">
        <f>IFERROR((Tableau1[[#This Row],[Scope 1
(kg CO2-eq)]]+Tableau1[[#This Row],[Scope 2 energy
(kg CO2-eq)]]+Tableau1[[#This Row],[Scope 2 Infrastructure
(kg CO2-eq)]])/Tableau1[[#This Row],[Total CO2-emissions
(kg CO2-eq)
for scope 3 use ]],"")</f>
        <v>0</v>
      </c>
      <c r="N4245" s="436" t="s">
        <v>50</v>
      </c>
      <c r="O4245" s="259">
        <v>1</v>
      </c>
      <c r="P4245" s="259" t="s">
        <v>5141</v>
      </c>
      <c r="Q4245" s="259" t="s">
        <v>5169</v>
      </c>
    </row>
    <row r="4246" spans="1:17" ht="21.75" customHeight="1">
      <c r="A4246" s="301" t="s">
        <v>5141</v>
      </c>
      <c r="B4246" s="301" t="s">
        <v>5169</v>
      </c>
      <c r="C4246" s="316" t="s">
        <v>10272</v>
      </c>
      <c r="D4246" s="465" t="s">
        <v>50</v>
      </c>
      <c r="E4246" s="465" t="s">
        <v>700</v>
      </c>
      <c r="F4246" s="469" t="str">
        <f t="shared" si="132"/>
        <v>CH</v>
      </c>
      <c r="G4246" s="260">
        <v>0</v>
      </c>
      <c r="H4246" s="260">
        <v>0</v>
      </c>
      <c r="I4246" s="260">
        <v>0</v>
      </c>
      <c r="J4246" s="260">
        <v>110.637275415218</v>
      </c>
      <c r="K4246" s="260">
        <v>110.637275409846</v>
      </c>
      <c r="L4246" s="301" t="str">
        <f t="shared" si="133"/>
        <v/>
      </c>
      <c r="M4246" s="459">
        <f>IFERROR((Tableau1[[#This Row],[Scope 1
(kg CO2-eq)]]+Tableau1[[#This Row],[Scope 2 energy
(kg CO2-eq)]]+Tableau1[[#This Row],[Scope 2 Infrastructure
(kg CO2-eq)]])/Tableau1[[#This Row],[Total CO2-emissions
(kg CO2-eq)
for scope 3 use ]],"")</f>
        <v>0</v>
      </c>
      <c r="N4246" s="436" t="s">
        <v>50</v>
      </c>
      <c r="O4246" s="259">
        <v>1</v>
      </c>
      <c r="P4246" s="259" t="s">
        <v>5141</v>
      </c>
      <c r="Q4246" s="259" t="s">
        <v>5169</v>
      </c>
    </row>
    <row r="4247" spans="1:17" ht="21.75" customHeight="1">
      <c r="A4247" s="301" t="s">
        <v>5141</v>
      </c>
      <c r="B4247" s="301" t="s">
        <v>5169</v>
      </c>
      <c r="C4247" s="316" t="s">
        <v>10273</v>
      </c>
      <c r="D4247" s="465" t="s">
        <v>50</v>
      </c>
      <c r="E4247" s="465" t="s">
        <v>700</v>
      </c>
      <c r="F4247" s="469" t="str">
        <f t="shared" si="132"/>
        <v>CH</v>
      </c>
      <c r="G4247" s="260">
        <v>0</v>
      </c>
      <c r="H4247" s="260">
        <v>0</v>
      </c>
      <c r="I4247" s="260">
        <v>0</v>
      </c>
      <c r="J4247" s="260">
        <v>68.671460021032402</v>
      </c>
      <c r="K4247" s="260">
        <v>68.671460019710494</v>
      </c>
      <c r="L4247" s="301" t="str">
        <f t="shared" si="133"/>
        <v/>
      </c>
      <c r="M4247" s="459">
        <f>IFERROR((Tableau1[[#This Row],[Scope 1
(kg CO2-eq)]]+Tableau1[[#This Row],[Scope 2 energy
(kg CO2-eq)]]+Tableau1[[#This Row],[Scope 2 Infrastructure
(kg CO2-eq)]])/Tableau1[[#This Row],[Total CO2-emissions
(kg CO2-eq)
for scope 3 use ]],"")</f>
        <v>0</v>
      </c>
      <c r="N4247" s="436" t="s">
        <v>50</v>
      </c>
      <c r="O4247" s="259">
        <v>1</v>
      </c>
      <c r="P4247" s="259" t="s">
        <v>5141</v>
      </c>
      <c r="Q4247" s="259" t="s">
        <v>5169</v>
      </c>
    </row>
    <row r="4248" spans="1:17" ht="21.75" customHeight="1">
      <c r="A4248" s="301" t="s">
        <v>5141</v>
      </c>
      <c r="B4248" s="301" t="s">
        <v>5169</v>
      </c>
      <c r="C4248" s="316" t="s">
        <v>10274</v>
      </c>
      <c r="D4248" s="465" t="s">
        <v>50</v>
      </c>
      <c r="E4248" s="465" t="s">
        <v>700</v>
      </c>
      <c r="F4248" s="469" t="str">
        <f t="shared" si="132"/>
        <v>CH</v>
      </c>
      <c r="G4248" s="260">
        <v>0</v>
      </c>
      <c r="H4248" s="260">
        <v>0</v>
      </c>
      <c r="I4248" s="260">
        <v>0</v>
      </c>
      <c r="J4248" s="260">
        <v>112.112636644359</v>
      </c>
      <c r="K4248" s="260">
        <v>112.112636638309</v>
      </c>
      <c r="L4248" s="301" t="str">
        <f t="shared" si="133"/>
        <v/>
      </c>
      <c r="M4248" s="459">
        <f>IFERROR((Tableau1[[#This Row],[Scope 1
(kg CO2-eq)]]+Tableau1[[#This Row],[Scope 2 energy
(kg CO2-eq)]]+Tableau1[[#This Row],[Scope 2 Infrastructure
(kg CO2-eq)]])/Tableau1[[#This Row],[Total CO2-emissions
(kg CO2-eq)
for scope 3 use ]],"")</f>
        <v>0</v>
      </c>
      <c r="N4248" s="436" t="s">
        <v>50</v>
      </c>
      <c r="O4248" s="259">
        <v>1</v>
      </c>
      <c r="P4248" s="259" t="s">
        <v>5141</v>
      </c>
      <c r="Q4248" s="259" t="s">
        <v>5169</v>
      </c>
    </row>
    <row r="4249" spans="1:17" ht="21.75" customHeight="1">
      <c r="A4249" s="301" t="s">
        <v>5141</v>
      </c>
      <c r="B4249" s="301" t="s">
        <v>5169</v>
      </c>
      <c r="C4249" s="316" t="s">
        <v>10275</v>
      </c>
      <c r="D4249" s="465" t="s">
        <v>3731</v>
      </c>
      <c r="E4249" s="465" t="s">
        <v>700</v>
      </c>
      <c r="F4249" s="469" t="str">
        <f t="shared" si="132"/>
        <v>CH</v>
      </c>
      <c r="G4249" s="260">
        <v>0</v>
      </c>
      <c r="H4249" s="260">
        <v>5.6067987600000001E-2</v>
      </c>
      <c r="I4249" s="260">
        <v>3.0618179999999999E-4</v>
      </c>
      <c r="J4249" s="260">
        <v>76.610926761847495</v>
      </c>
      <c r="K4249" s="260">
        <v>76.667300931159005</v>
      </c>
      <c r="L4249" s="301" t="str">
        <f t="shared" si="133"/>
        <v/>
      </c>
      <c r="M4249" s="459">
        <f>IFERROR((Tableau1[[#This Row],[Scope 1
(kg CO2-eq)]]+Tableau1[[#This Row],[Scope 2 energy
(kg CO2-eq)]]+Tableau1[[#This Row],[Scope 2 Infrastructure
(kg CO2-eq)]])/Tableau1[[#This Row],[Total CO2-emissions
(kg CO2-eq)
for scope 3 use ]],"")</f>
        <v>7.3530916981960029E-4</v>
      </c>
      <c r="N4249" s="436" t="s">
        <v>3731</v>
      </c>
      <c r="O4249" s="259">
        <v>1</v>
      </c>
      <c r="P4249" s="259" t="s">
        <v>5141</v>
      </c>
      <c r="Q4249" s="259" t="s">
        <v>5169</v>
      </c>
    </row>
    <row r="4250" spans="1:17" ht="21.75" customHeight="1">
      <c r="A4250" s="301" t="s">
        <v>5141</v>
      </c>
      <c r="B4250" s="301" t="s">
        <v>5169</v>
      </c>
      <c r="C4250" s="316" t="s">
        <v>10276</v>
      </c>
      <c r="D4250" s="465" t="s">
        <v>3731</v>
      </c>
      <c r="E4250" s="465" t="s">
        <v>700</v>
      </c>
      <c r="F4250" s="469" t="str">
        <f t="shared" si="132"/>
        <v>CH</v>
      </c>
      <c r="G4250" s="260">
        <v>0</v>
      </c>
      <c r="H4250" s="260">
        <v>0.31149131191056001</v>
      </c>
      <c r="I4250" s="260">
        <v>1.7010236080800001E-3</v>
      </c>
      <c r="J4250" s="260">
        <v>341.20067357471601</v>
      </c>
      <c r="K4250" s="260">
        <v>341.51386590525198</v>
      </c>
      <c r="L4250" s="301" t="str">
        <f t="shared" si="133"/>
        <v/>
      </c>
      <c r="M4250" s="459">
        <f>IFERROR((Tableau1[[#This Row],[Scope 1
(kg CO2-eq)]]+Tableau1[[#This Row],[Scope 2 energy
(kg CO2-eq)]]+Tableau1[[#This Row],[Scope 2 Infrastructure
(kg CO2-eq)]])/Tableau1[[#This Row],[Total CO2-emissions
(kg CO2-eq)
for scope 3 use ]],"")</f>
        <v>9.1707062812357559E-4</v>
      </c>
      <c r="N4250" s="436" t="s">
        <v>3731</v>
      </c>
      <c r="O4250" s="259">
        <v>1</v>
      </c>
      <c r="P4250" s="259" t="s">
        <v>5141</v>
      </c>
      <c r="Q4250" s="259" t="s">
        <v>5169</v>
      </c>
    </row>
    <row r="4251" spans="1:17" ht="21.75" customHeight="1">
      <c r="A4251" s="301" t="s">
        <v>5141</v>
      </c>
      <c r="B4251" s="301" t="s">
        <v>5169</v>
      </c>
      <c r="C4251" s="316" t="s">
        <v>10277</v>
      </c>
      <c r="D4251" s="465" t="s">
        <v>3731</v>
      </c>
      <c r="E4251" s="465" t="s">
        <v>700</v>
      </c>
      <c r="F4251" s="469" t="str">
        <f t="shared" si="132"/>
        <v>CH</v>
      </c>
      <c r="G4251" s="260">
        <v>0</v>
      </c>
      <c r="H4251" s="260">
        <v>0.15574565595528</v>
      </c>
      <c r="I4251" s="260">
        <v>8.5051180404000003E-4</v>
      </c>
      <c r="J4251" s="260">
        <v>57.249603274399099</v>
      </c>
      <c r="K4251" s="260">
        <v>57.406199443006997</v>
      </c>
      <c r="L4251" s="301" t="str">
        <f t="shared" si="133"/>
        <v/>
      </c>
      <c r="M4251" s="459">
        <f>IFERROR((Tableau1[[#This Row],[Scope 1
(kg CO2-eq)]]+Tableau1[[#This Row],[Scope 2 energy
(kg CO2-eq)]]+Tableau1[[#This Row],[Scope 2 Infrastructure
(kg CO2-eq)]])/Tableau1[[#This Row],[Total CO2-emissions
(kg CO2-eq)
for scope 3 use ]],"")</f>
        <v>2.7278616121380588E-3</v>
      </c>
      <c r="N4251" s="436" t="s">
        <v>3731</v>
      </c>
      <c r="O4251" s="259">
        <v>1</v>
      </c>
      <c r="P4251" s="259" t="s">
        <v>5141</v>
      </c>
      <c r="Q4251" s="259" t="s">
        <v>5169</v>
      </c>
    </row>
    <row r="4252" spans="1:17" ht="21.75" customHeight="1">
      <c r="A4252" s="301" t="s">
        <v>5141</v>
      </c>
      <c r="B4252" s="301" t="s">
        <v>5169</v>
      </c>
      <c r="C4252" s="316" t="s">
        <v>10278</v>
      </c>
      <c r="D4252" s="465" t="s">
        <v>3731</v>
      </c>
      <c r="E4252" s="465" t="s">
        <v>700</v>
      </c>
      <c r="F4252" s="469" t="str">
        <f t="shared" si="132"/>
        <v>CH</v>
      </c>
      <c r="G4252" s="260">
        <v>0</v>
      </c>
      <c r="H4252" s="260">
        <v>0.107152652462112</v>
      </c>
      <c r="I4252" s="260">
        <v>5.8515016161599998E-4</v>
      </c>
      <c r="J4252" s="260">
        <v>19.744548832510699</v>
      </c>
      <c r="K4252" s="260">
        <v>19.8522866357544</v>
      </c>
      <c r="L4252" s="301" t="str">
        <f t="shared" si="133"/>
        <v/>
      </c>
      <c r="M4252" s="459">
        <f>IFERROR((Tableau1[[#This Row],[Scope 1
(kg CO2-eq)]]+Tableau1[[#This Row],[Scope 2 energy
(kg CO2-eq)]]+Tableau1[[#This Row],[Scope 2 Infrastructure
(kg CO2-eq)]])/Tableau1[[#This Row],[Total CO2-emissions
(kg CO2-eq)
for scope 3 use ]],"")</f>
        <v>5.4269719453722718E-3</v>
      </c>
      <c r="N4252" s="436" t="s">
        <v>3731</v>
      </c>
      <c r="O4252" s="259">
        <v>1</v>
      </c>
      <c r="P4252" s="259" t="s">
        <v>5141</v>
      </c>
      <c r="Q4252" s="259" t="s">
        <v>5169</v>
      </c>
    </row>
    <row r="4253" spans="1:17" ht="21.75" customHeight="1">
      <c r="A4253" s="301" t="s">
        <v>5141</v>
      </c>
      <c r="B4253" s="301" t="s">
        <v>5169</v>
      </c>
      <c r="C4253" s="316" t="s">
        <v>10279</v>
      </c>
      <c r="D4253" s="465" t="s">
        <v>3731</v>
      </c>
      <c r="E4253" s="465" t="s">
        <v>700</v>
      </c>
      <c r="F4253" s="469" t="str">
        <f t="shared" si="132"/>
        <v>CH</v>
      </c>
      <c r="G4253" s="260">
        <v>0</v>
      </c>
      <c r="H4253" s="260">
        <v>3.2892845605416001</v>
      </c>
      <c r="I4253" s="260">
        <v>1.7962461478799999E-2</v>
      </c>
      <c r="J4253" s="260">
        <v>37.260438572132799</v>
      </c>
      <c r="K4253" s="260">
        <v>40.567685547224698</v>
      </c>
      <c r="L4253" s="301" t="str">
        <f t="shared" si="133"/>
        <v/>
      </c>
      <c r="M4253" s="459">
        <f>IFERROR((Tableau1[[#This Row],[Scope 1
(kg CO2-eq)]]+Tableau1[[#This Row],[Scope 2 energy
(kg CO2-eq)]]+Tableau1[[#This Row],[Scope 2 Infrastructure
(kg CO2-eq)]])/Tableau1[[#This Row],[Total CO2-emissions
(kg CO2-eq)
for scope 3 use ]],"")</f>
        <v>8.152417317893193E-2</v>
      </c>
      <c r="N4253" s="436" t="s">
        <v>3731</v>
      </c>
      <c r="O4253" s="259">
        <v>1</v>
      </c>
      <c r="P4253" s="259" t="s">
        <v>5141</v>
      </c>
      <c r="Q4253" s="259" t="s">
        <v>5169</v>
      </c>
    </row>
    <row r="4254" spans="1:17" ht="21.75" customHeight="1">
      <c r="A4254" s="301" t="s">
        <v>5141</v>
      </c>
      <c r="B4254" s="301" t="s">
        <v>5169</v>
      </c>
      <c r="C4254" s="316" t="s">
        <v>10280</v>
      </c>
      <c r="D4254" s="465" t="s">
        <v>3731</v>
      </c>
      <c r="E4254" s="465" t="s">
        <v>700</v>
      </c>
      <c r="F4254" s="469" t="str">
        <f t="shared" si="132"/>
        <v>CH</v>
      </c>
      <c r="G4254" s="260">
        <v>0</v>
      </c>
      <c r="H4254" s="260">
        <v>0.107152652462112</v>
      </c>
      <c r="I4254" s="260">
        <v>5.8515016161599998E-4</v>
      </c>
      <c r="J4254" s="260">
        <v>11.8645976978377</v>
      </c>
      <c r="K4254" s="260">
        <v>11.972335498945499</v>
      </c>
      <c r="L4254" s="301" t="str">
        <f t="shared" si="133"/>
        <v/>
      </c>
      <c r="M4254" s="459">
        <f>IFERROR((Tableau1[[#This Row],[Scope 1
(kg CO2-eq)]]+Tableau1[[#This Row],[Scope 2 energy
(kg CO2-eq)]]+Tableau1[[#This Row],[Scope 2 Infrastructure
(kg CO2-eq)]])/Tableau1[[#This Row],[Total CO2-emissions
(kg CO2-eq)
for scope 3 use ]],"")</f>
        <v>8.998896049414699E-3</v>
      </c>
      <c r="N4254" s="436" t="s">
        <v>3731</v>
      </c>
      <c r="O4254" s="259">
        <v>1</v>
      </c>
      <c r="P4254" s="259" t="s">
        <v>5141</v>
      </c>
      <c r="Q4254" s="259" t="s">
        <v>5169</v>
      </c>
    </row>
    <row r="4255" spans="1:17" ht="21.75" customHeight="1">
      <c r="A4255" s="301" t="s">
        <v>5141</v>
      </c>
      <c r="B4255" s="301" t="s">
        <v>5169</v>
      </c>
      <c r="C4255" s="316" t="s">
        <v>10281</v>
      </c>
      <c r="D4255" s="465" t="s">
        <v>3646</v>
      </c>
      <c r="E4255" s="465" t="s">
        <v>700</v>
      </c>
      <c r="F4255" s="469" t="str">
        <f t="shared" si="132"/>
        <v>CH</v>
      </c>
      <c r="G4255" s="260">
        <v>0</v>
      </c>
      <c r="H4255" s="260">
        <v>0</v>
      </c>
      <c r="I4255" s="260">
        <v>0</v>
      </c>
      <c r="J4255" s="260">
        <v>589.36236576714998</v>
      </c>
      <c r="K4255" s="260">
        <v>589.36236574426698</v>
      </c>
      <c r="L4255" s="301" t="str">
        <f t="shared" si="133"/>
        <v/>
      </c>
      <c r="M4255" s="459">
        <f>IFERROR((Tableau1[[#This Row],[Scope 1
(kg CO2-eq)]]+Tableau1[[#This Row],[Scope 2 energy
(kg CO2-eq)]]+Tableau1[[#This Row],[Scope 2 Infrastructure
(kg CO2-eq)]])/Tableau1[[#This Row],[Total CO2-emissions
(kg CO2-eq)
for scope 3 use ]],"")</f>
        <v>0</v>
      </c>
      <c r="N4255" s="436" t="s">
        <v>3646</v>
      </c>
      <c r="O4255" s="259">
        <v>1</v>
      </c>
      <c r="P4255" s="259" t="s">
        <v>5141</v>
      </c>
      <c r="Q4255" s="259" t="s">
        <v>5169</v>
      </c>
    </row>
    <row r="4256" spans="1:17" ht="21.75" customHeight="1">
      <c r="A4256" s="301" t="s">
        <v>5141</v>
      </c>
      <c r="B4256" s="301" t="s">
        <v>5169</v>
      </c>
      <c r="C4256" s="316" t="s">
        <v>10282</v>
      </c>
      <c r="D4256" s="465" t="s">
        <v>3646</v>
      </c>
      <c r="E4256" s="465" t="s">
        <v>700</v>
      </c>
      <c r="F4256" s="469" t="str">
        <f t="shared" si="132"/>
        <v>CH</v>
      </c>
      <c r="G4256" s="260">
        <v>0</v>
      </c>
      <c r="H4256" s="260">
        <v>0</v>
      </c>
      <c r="I4256" s="260">
        <v>0</v>
      </c>
      <c r="J4256" s="260">
        <v>2790.3382908701301</v>
      </c>
      <c r="K4256" s="260">
        <v>2790.3382908629101</v>
      </c>
      <c r="L4256" s="301" t="str">
        <f t="shared" si="133"/>
        <v/>
      </c>
      <c r="M4256" s="459">
        <f>IFERROR((Tableau1[[#This Row],[Scope 1
(kg CO2-eq)]]+Tableau1[[#This Row],[Scope 2 energy
(kg CO2-eq)]]+Tableau1[[#This Row],[Scope 2 Infrastructure
(kg CO2-eq)]])/Tableau1[[#This Row],[Total CO2-emissions
(kg CO2-eq)
for scope 3 use ]],"")</f>
        <v>0</v>
      </c>
      <c r="N4256" s="436" t="s">
        <v>3646</v>
      </c>
      <c r="O4256" s="259">
        <v>1</v>
      </c>
      <c r="P4256" s="259" t="s">
        <v>5141</v>
      </c>
      <c r="Q4256" s="259" t="s">
        <v>5169</v>
      </c>
    </row>
    <row r="4257" spans="1:17" ht="21.75" customHeight="1">
      <c r="A4257" s="301" t="s">
        <v>5141</v>
      </c>
      <c r="B4257" s="301" t="s">
        <v>5169</v>
      </c>
      <c r="C4257" s="316" t="s">
        <v>10283</v>
      </c>
      <c r="D4257" s="465" t="s">
        <v>3646</v>
      </c>
      <c r="E4257" s="465" t="s">
        <v>700</v>
      </c>
      <c r="F4257" s="469" t="str">
        <f t="shared" si="132"/>
        <v>CH</v>
      </c>
      <c r="G4257" s="260">
        <v>0</v>
      </c>
      <c r="H4257" s="260">
        <v>0</v>
      </c>
      <c r="I4257" s="260">
        <v>0</v>
      </c>
      <c r="J4257" s="260">
        <v>570.27251754749204</v>
      </c>
      <c r="K4257" s="260">
        <v>570.27251752485097</v>
      </c>
      <c r="L4257" s="301" t="str">
        <f t="shared" si="133"/>
        <v/>
      </c>
      <c r="M4257" s="459">
        <f>IFERROR((Tableau1[[#This Row],[Scope 1
(kg CO2-eq)]]+Tableau1[[#This Row],[Scope 2 energy
(kg CO2-eq)]]+Tableau1[[#This Row],[Scope 2 Infrastructure
(kg CO2-eq)]])/Tableau1[[#This Row],[Total CO2-emissions
(kg CO2-eq)
for scope 3 use ]],"")</f>
        <v>0</v>
      </c>
      <c r="N4257" s="436" t="s">
        <v>3646</v>
      </c>
      <c r="O4257" s="259">
        <v>1</v>
      </c>
      <c r="P4257" s="259" t="s">
        <v>5141</v>
      </c>
      <c r="Q4257" s="259" t="s">
        <v>5169</v>
      </c>
    </row>
    <row r="4258" spans="1:17" ht="21.75" customHeight="1">
      <c r="A4258" s="301" t="s">
        <v>5141</v>
      </c>
      <c r="B4258" s="301" t="s">
        <v>5169</v>
      </c>
      <c r="C4258" s="316" t="s">
        <v>10284</v>
      </c>
      <c r="D4258" s="465" t="s">
        <v>3646</v>
      </c>
      <c r="E4258" s="465" t="s">
        <v>700</v>
      </c>
      <c r="F4258" s="469" t="str">
        <f t="shared" si="132"/>
        <v>CH</v>
      </c>
      <c r="G4258" s="260">
        <v>0</v>
      </c>
      <c r="H4258" s="260">
        <v>0</v>
      </c>
      <c r="I4258" s="260">
        <v>0</v>
      </c>
      <c r="J4258" s="260">
        <v>578.287054360664</v>
      </c>
      <c r="K4258" s="260">
        <v>578.28705436985194</v>
      </c>
      <c r="L4258" s="301" t="str">
        <f t="shared" si="133"/>
        <v/>
      </c>
      <c r="M4258" s="459">
        <f>IFERROR((Tableau1[[#This Row],[Scope 1
(kg CO2-eq)]]+Tableau1[[#This Row],[Scope 2 energy
(kg CO2-eq)]]+Tableau1[[#This Row],[Scope 2 Infrastructure
(kg CO2-eq)]])/Tableau1[[#This Row],[Total CO2-emissions
(kg CO2-eq)
for scope 3 use ]],"")</f>
        <v>0</v>
      </c>
      <c r="N4258" s="436" t="s">
        <v>3646</v>
      </c>
      <c r="O4258" s="259">
        <v>1</v>
      </c>
      <c r="P4258" s="259" t="s">
        <v>5141</v>
      </c>
      <c r="Q4258" s="259" t="s">
        <v>5169</v>
      </c>
    </row>
    <row r="4259" spans="1:17" ht="21.75" customHeight="1">
      <c r="A4259" s="301" t="s">
        <v>5141</v>
      </c>
      <c r="B4259" s="301" t="s">
        <v>5169</v>
      </c>
      <c r="C4259" s="316" t="s">
        <v>10285</v>
      </c>
      <c r="D4259" s="465" t="s">
        <v>3646</v>
      </c>
      <c r="E4259" s="465" t="s">
        <v>700</v>
      </c>
      <c r="F4259" s="469" t="str">
        <f t="shared" si="132"/>
        <v>CH</v>
      </c>
      <c r="G4259" s="260">
        <v>0</v>
      </c>
      <c r="H4259" s="260">
        <v>0</v>
      </c>
      <c r="I4259" s="260">
        <v>0</v>
      </c>
      <c r="J4259" s="260">
        <v>429.34004736387902</v>
      </c>
      <c r="K4259" s="260">
        <v>429.340047354999</v>
      </c>
      <c r="L4259" s="301" t="str">
        <f t="shared" si="133"/>
        <v/>
      </c>
      <c r="M4259" s="459">
        <f>IFERROR((Tableau1[[#This Row],[Scope 1
(kg CO2-eq)]]+Tableau1[[#This Row],[Scope 2 energy
(kg CO2-eq)]]+Tableau1[[#This Row],[Scope 2 Infrastructure
(kg CO2-eq)]])/Tableau1[[#This Row],[Total CO2-emissions
(kg CO2-eq)
for scope 3 use ]],"")</f>
        <v>0</v>
      </c>
      <c r="N4259" s="436" t="s">
        <v>3646</v>
      </c>
      <c r="O4259" s="259">
        <v>1</v>
      </c>
      <c r="P4259" s="259" t="s">
        <v>5141</v>
      </c>
      <c r="Q4259" s="259" t="s">
        <v>5169</v>
      </c>
    </row>
    <row r="4260" spans="1:17" ht="21.75" customHeight="1">
      <c r="A4260" s="301" t="s">
        <v>5141</v>
      </c>
      <c r="B4260" s="301" t="s">
        <v>5169</v>
      </c>
      <c r="C4260" s="316" t="s">
        <v>10286</v>
      </c>
      <c r="D4260" s="465" t="s">
        <v>3646</v>
      </c>
      <c r="E4260" s="465" t="s">
        <v>700</v>
      </c>
      <c r="F4260" s="469" t="str">
        <f t="shared" si="132"/>
        <v>CH</v>
      </c>
      <c r="G4260" s="260">
        <v>0</v>
      </c>
      <c r="H4260" s="260">
        <v>0</v>
      </c>
      <c r="I4260" s="260">
        <v>0</v>
      </c>
      <c r="J4260" s="260">
        <v>575.22628000770305</v>
      </c>
      <c r="K4260" s="260">
        <v>575.22627998636005</v>
      </c>
      <c r="L4260" s="301" t="str">
        <f t="shared" si="133"/>
        <v/>
      </c>
      <c r="M4260" s="459">
        <f>IFERROR((Tableau1[[#This Row],[Scope 1
(kg CO2-eq)]]+Tableau1[[#This Row],[Scope 2 energy
(kg CO2-eq)]]+Tableau1[[#This Row],[Scope 2 Infrastructure
(kg CO2-eq)]])/Tableau1[[#This Row],[Total CO2-emissions
(kg CO2-eq)
for scope 3 use ]],"")</f>
        <v>0</v>
      </c>
      <c r="N4260" s="436" t="s">
        <v>3646</v>
      </c>
      <c r="O4260" s="259">
        <v>1</v>
      </c>
      <c r="P4260" s="259" t="s">
        <v>5141</v>
      </c>
      <c r="Q4260" s="259" t="s">
        <v>5169</v>
      </c>
    </row>
    <row r="4261" spans="1:17" ht="21.75" customHeight="1">
      <c r="A4261" s="301" t="s">
        <v>5236</v>
      </c>
      <c r="B4261" s="301" t="s">
        <v>5326</v>
      </c>
      <c r="C4261" s="316" t="s">
        <v>10287</v>
      </c>
      <c r="D4261" s="465" t="s">
        <v>3730</v>
      </c>
      <c r="E4261" s="465" t="s">
        <v>6091</v>
      </c>
      <c r="F4261" s="469" t="str">
        <f t="shared" si="132"/>
        <v>other</v>
      </c>
      <c r="G4261" s="260">
        <v>0</v>
      </c>
      <c r="H4261" s="260">
        <v>0.86786463006040004</v>
      </c>
      <c r="I4261" s="260">
        <v>4.3956265332000003E-3</v>
      </c>
      <c r="J4261" s="260">
        <v>0.792112217081818</v>
      </c>
      <c r="K4261" s="260">
        <v>1.66437247081124</v>
      </c>
      <c r="L4261" s="301" t="str">
        <f t="shared" si="133"/>
        <v/>
      </c>
      <c r="M4261" s="459">
        <f>IFERROR((Tableau1[[#This Row],[Scope 1
(kg CO2-eq)]]+Tableau1[[#This Row],[Scope 2 energy
(kg CO2-eq)]]+Tableau1[[#This Row],[Scope 2 Infrastructure
(kg CO2-eq)]])/Tableau1[[#This Row],[Total CO2-emissions
(kg CO2-eq)
for scope 3 use ]],"")</f>
        <v>0.52407755589014726</v>
      </c>
      <c r="N4261" s="436" t="s">
        <v>3730</v>
      </c>
      <c r="O4261" s="259">
        <v>1</v>
      </c>
      <c r="P4261" s="259" t="s">
        <v>5236</v>
      </c>
      <c r="Q4261" s="259" t="s">
        <v>5326</v>
      </c>
    </row>
    <row r="4262" spans="1:17" ht="21.75" customHeight="1">
      <c r="A4262" s="301" t="s">
        <v>5236</v>
      </c>
      <c r="B4262" s="301" t="s">
        <v>5326</v>
      </c>
      <c r="C4262" s="316" t="s">
        <v>10288</v>
      </c>
      <c r="D4262" s="465" t="s">
        <v>3730</v>
      </c>
      <c r="E4262" s="465" t="s">
        <v>6091</v>
      </c>
      <c r="F4262" s="469" t="str">
        <f t="shared" si="132"/>
        <v>other</v>
      </c>
      <c r="G4262" s="260">
        <v>0.19033259999999999</v>
      </c>
      <c r="H4262" s="260">
        <v>0.30869728236720001</v>
      </c>
      <c r="I4262" s="260">
        <v>1.01194599686E-2</v>
      </c>
      <c r="J4262" s="260">
        <v>0.31699422216810003</v>
      </c>
      <c r="K4262" s="260">
        <v>0.82614356635061803</v>
      </c>
      <c r="L4262" s="301" t="str">
        <f t="shared" si="133"/>
        <v/>
      </c>
      <c r="M4262" s="459">
        <f>IFERROR((Tableau1[[#This Row],[Scope 1
(kg CO2-eq)]]+Tableau1[[#This Row],[Scope 2 energy
(kg CO2-eq)]]+Tableau1[[#This Row],[Scope 2 Infrastructure
(kg CO2-eq)]])/Tableau1[[#This Row],[Total CO2-emissions
(kg CO2-eq)
for scope 3 use ]],"")</f>
        <v>0.61629644419419871</v>
      </c>
      <c r="N4262" s="436" t="s">
        <v>3730</v>
      </c>
      <c r="O4262" s="259">
        <v>1</v>
      </c>
      <c r="P4262" s="259" t="s">
        <v>5236</v>
      </c>
      <c r="Q4262" s="259" t="s">
        <v>5326</v>
      </c>
    </row>
    <row r="4263" spans="1:17" ht="21.75" customHeight="1">
      <c r="A4263" s="301" t="s">
        <v>5129</v>
      </c>
      <c r="B4263" s="301" t="s">
        <v>5154</v>
      </c>
      <c r="C4263" s="316" t="s">
        <v>10289</v>
      </c>
      <c r="D4263" s="465" t="s">
        <v>3730</v>
      </c>
      <c r="E4263" s="465" t="s">
        <v>6091</v>
      </c>
      <c r="F4263" s="469" t="str">
        <f t="shared" si="132"/>
        <v>other</v>
      </c>
      <c r="G4263" s="260">
        <v>0</v>
      </c>
      <c r="H4263" s="260">
        <v>107.88996064215399</v>
      </c>
      <c r="I4263" s="260">
        <v>0.136175622113966</v>
      </c>
      <c r="J4263" s="260">
        <v>0.23507632185566099</v>
      </c>
      <c r="K4263" s="260">
        <v>108.261212378816</v>
      </c>
      <c r="L4263" s="301" t="str">
        <f t="shared" si="133"/>
        <v/>
      </c>
      <c r="M4263" s="459">
        <f>IFERROR((Tableau1[[#This Row],[Scope 1
(kg CO2-eq)]]+Tableau1[[#This Row],[Scope 2 energy
(kg CO2-eq)]]+Tableau1[[#This Row],[Scope 2 Infrastructure
(kg CO2-eq)]])/Tableau1[[#This Row],[Total CO2-emissions
(kg CO2-eq)
for scope 3 use ]],"")</f>
        <v>0.9978286210787527</v>
      </c>
      <c r="N4263" s="436" t="s">
        <v>3730</v>
      </c>
      <c r="O4263" s="259">
        <v>1</v>
      </c>
      <c r="P4263" s="259" t="s">
        <v>5129</v>
      </c>
      <c r="Q4263" s="259" t="s">
        <v>5154</v>
      </c>
    </row>
    <row r="4264" spans="1:17" ht="21.75" customHeight="1">
      <c r="A4264" s="301" t="s">
        <v>5129</v>
      </c>
      <c r="B4264" s="301" t="s">
        <v>5154</v>
      </c>
      <c r="C4264" s="316" t="s">
        <v>10290</v>
      </c>
      <c r="D4264" s="465" t="s">
        <v>3730</v>
      </c>
      <c r="E4264" s="465" t="s">
        <v>700</v>
      </c>
      <c r="F4264" s="469" t="str">
        <f t="shared" si="132"/>
        <v>CH</v>
      </c>
      <c r="G4264" s="260">
        <v>0</v>
      </c>
      <c r="H4264" s="260">
        <v>0</v>
      </c>
      <c r="I4264" s="260">
        <v>0</v>
      </c>
      <c r="J4264" s="260">
        <v>108.311082459365</v>
      </c>
      <c r="K4264" s="260">
        <v>108.31108245925</v>
      </c>
      <c r="L4264" s="301" t="str">
        <f t="shared" si="133"/>
        <v/>
      </c>
      <c r="M4264" s="459">
        <f>IFERROR((Tableau1[[#This Row],[Scope 1
(kg CO2-eq)]]+Tableau1[[#This Row],[Scope 2 energy
(kg CO2-eq)]]+Tableau1[[#This Row],[Scope 2 Infrastructure
(kg CO2-eq)]])/Tableau1[[#This Row],[Total CO2-emissions
(kg CO2-eq)
for scope 3 use ]],"")</f>
        <v>0</v>
      </c>
      <c r="N4264" s="436" t="s">
        <v>3730</v>
      </c>
      <c r="O4264" s="259">
        <v>1</v>
      </c>
      <c r="P4264" s="259" t="s">
        <v>5129</v>
      </c>
      <c r="Q4264" s="259" t="s">
        <v>5154</v>
      </c>
    </row>
    <row r="4265" spans="1:17" ht="21.75" customHeight="1">
      <c r="A4265" s="301" t="s">
        <v>5150</v>
      </c>
      <c r="B4265" s="301" t="s">
        <v>5133</v>
      </c>
      <c r="C4265" s="316" t="s">
        <v>10291</v>
      </c>
      <c r="D4265" s="465" t="s">
        <v>3646</v>
      </c>
      <c r="E4265" s="465" t="s">
        <v>700</v>
      </c>
      <c r="F4265" s="469" t="str">
        <f t="shared" si="132"/>
        <v>CH</v>
      </c>
      <c r="G4265" s="260">
        <v>0</v>
      </c>
      <c r="H4265" s="260">
        <v>0.74487300749999996</v>
      </c>
      <c r="I4265" s="260">
        <v>1.55463075E-2</v>
      </c>
      <c r="J4265" s="260">
        <v>1455.26753766351</v>
      </c>
      <c r="K4265" s="260">
        <v>1456.02795711305</v>
      </c>
      <c r="L4265" s="301" t="str">
        <f t="shared" si="133"/>
        <v/>
      </c>
      <c r="M4265" s="459">
        <f>IFERROR((Tableau1[[#This Row],[Scope 1
(kg CO2-eq)]]+Tableau1[[#This Row],[Scope 2 energy
(kg CO2-eq)]]+Tableau1[[#This Row],[Scope 2 Infrastructure
(kg CO2-eq)]])/Tableau1[[#This Row],[Total CO2-emissions
(kg CO2-eq)
for scope 3 use ]],"")</f>
        <v>5.222559850483413E-4</v>
      </c>
      <c r="N4265" s="436" t="s">
        <v>3646</v>
      </c>
      <c r="O4265" s="259">
        <v>1</v>
      </c>
      <c r="P4265" s="259" t="s">
        <v>5150</v>
      </c>
      <c r="Q4265" s="259" t="s">
        <v>5133</v>
      </c>
    </row>
    <row r="4266" spans="1:17" ht="21.75" customHeight="1">
      <c r="A4266" s="301" t="s">
        <v>5143</v>
      </c>
      <c r="B4266" s="301" t="s">
        <v>5229</v>
      </c>
      <c r="C4266" s="316" t="s">
        <v>10292</v>
      </c>
      <c r="D4266" s="465" t="s">
        <v>3731</v>
      </c>
      <c r="E4266" s="465" t="s">
        <v>700</v>
      </c>
      <c r="F4266" s="469" t="str">
        <f t="shared" si="132"/>
        <v>CH</v>
      </c>
      <c r="G4266" s="260">
        <v>0</v>
      </c>
      <c r="H4266" s="260">
        <v>0.98640328925919996</v>
      </c>
      <c r="I4266" s="260">
        <v>4.3235294311999998E-3</v>
      </c>
      <c r="J4266" s="260">
        <v>32.906324572968103</v>
      </c>
      <c r="K4266" s="260">
        <v>33.897051377032099</v>
      </c>
      <c r="L4266" s="301" t="str">
        <f t="shared" si="133"/>
        <v/>
      </c>
      <c r="M4266" s="459">
        <f>IFERROR((Tableau1[[#This Row],[Scope 1
(kg CO2-eq)]]+Tableau1[[#This Row],[Scope 2 energy
(kg CO2-eq)]]+Tableau1[[#This Row],[Scope 2 Infrastructure
(kg CO2-eq)]])/Tableau1[[#This Row],[Total CO2-emissions
(kg CO2-eq)
for scope 3 use ]],"")</f>
        <v>2.9227522113079569E-2</v>
      </c>
      <c r="N4266" s="436" t="s">
        <v>3731</v>
      </c>
      <c r="O4266" s="259">
        <v>1</v>
      </c>
      <c r="P4266" s="259" t="s">
        <v>5143</v>
      </c>
      <c r="Q4266" s="259" t="s">
        <v>5229</v>
      </c>
    </row>
    <row r="4267" spans="1:17" ht="21.75" customHeight="1">
      <c r="A4267" s="301" t="s">
        <v>5301</v>
      </c>
      <c r="B4267" s="301" t="s">
        <v>5199</v>
      </c>
      <c r="C4267" s="316" t="s">
        <v>10293</v>
      </c>
      <c r="D4267" s="465" t="s">
        <v>50</v>
      </c>
      <c r="E4267" s="465" t="s">
        <v>6091</v>
      </c>
      <c r="F4267" s="469" t="str">
        <f t="shared" si="132"/>
        <v>other</v>
      </c>
      <c r="G4267" s="260">
        <v>0</v>
      </c>
      <c r="H4267" s="260">
        <v>4.7546724196800003</v>
      </c>
      <c r="I4267" s="260">
        <v>6.0012115199999999E-3</v>
      </c>
      <c r="J4267" s="260">
        <v>209.96594443021701</v>
      </c>
      <c r="K4267" s="260">
        <v>214.72661806015</v>
      </c>
      <c r="L4267" s="301" t="str">
        <f t="shared" si="133"/>
        <v/>
      </c>
      <c r="M4267" s="459">
        <f>IFERROR((Tableau1[[#This Row],[Scope 1
(kg CO2-eq)]]+Tableau1[[#This Row],[Scope 2 energy
(kg CO2-eq)]]+Tableau1[[#This Row],[Scope 2 Infrastructure
(kg CO2-eq)]])/Tableau1[[#This Row],[Total CO2-emissions
(kg CO2-eq)
for scope 3 use ]],"")</f>
        <v>2.2170859273098704E-2</v>
      </c>
      <c r="N4267" s="436" t="s">
        <v>50</v>
      </c>
      <c r="O4267" s="259">
        <v>1</v>
      </c>
      <c r="P4267" s="259" t="s">
        <v>5301</v>
      </c>
      <c r="Q4267" s="259" t="s">
        <v>5199</v>
      </c>
    </row>
    <row r="4268" spans="1:17" ht="21.75" customHeight="1">
      <c r="A4268" s="301" t="s">
        <v>5143</v>
      </c>
      <c r="B4268" s="301" t="s">
        <v>5146</v>
      </c>
      <c r="C4268" s="316" t="s">
        <v>10294</v>
      </c>
      <c r="D4268" s="465" t="s">
        <v>50</v>
      </c>
      <c r="E4268" s="465" t="s">
        <v>700</v>
      </c>
      <c r="F4268" s="469" t="str">
        <f t="shared" si="132"/>
        <v>CH</v>
      </c>
      <c r="G4268" s="260">
        <v>0</v>
      </c>
      <c r="H4268" s="260">
        <v>0</v>
      </c>
      <c r="I4268" s="260">
        <v>0</v>
      </c>
      <c r="J4268" s="260">
        <v>214.72661806015</v>
      </c>
      <c r="K4268" s="260">
        <v>214.72661806015</v>
      </c>
      <c r="L4268" s="301" t="str">
        <f t="shared" si="133"/>
        <v/>
      </c>
      <c r="M4268" s="459">
        <f>IFERROR((Tableau1[[#This Row],[Scope 1
(kg CO2-eq)]]+Tableau1[[#This Row],[Scope 2 energy
(kg CO2-eq)]]+Tableau1[[#This Row],[Scope 2 Infrastructure
(kg CO2-eq)]])/Tableau1[[#This Row],[Total CO2-emissions
(kg CO2-eq)
for scope 3 use ]],"")</f>
        <v>0</v>
      </c>
      <c r="N4268" s="436" t="s">
        <v>50</v>
      </c>
      <c r="O4268" s="259">
        <v>1</v>
      </c>
      <c r="P4268" s="259" t="s">
        <v>5143</v>
      </c>
      <c r="Q4268" s="259" t="s">
        <v>5146</v>
      </c>
    </row>
    <row r="4269" spans="1:17" ht="21.75" customHeight="1">
      <c r="A4269" s="301" t="s">
        <v>5138</v>
      </c>
      <c r="B4269" s="301" t="s">
        <v>5146</v>
      </c>
      <c r="C4269" s="316" t="s">
        <v>10295</v>
      </c>
      <c r="D4269" s="465" t="s">
        <v>3731</v>
      </c>
      <c r="E4269" s="465" t="s">
        <v>6091</v>
      </c>
      <c r="F4269" s="469" t="str">
        <f t="shared" si="132"/>
        <v>other</v>
      </c>
      <c r="G4269" s="260">
        <v>0</v>
      </c>
      <c r="H4269" s="260">
        <v>8.97015518352E-3</v>
      </c>
      <c r="I4269" s="260">
        <v>1.132187328E-5</v>
      </c>
      <c r="J4269" s="260">
        <v>2.8950933221096398E-3</v>
      </c>
      <c r="K4269" s="260">
        <v>1.18765703616089E-2</v>
      </c>
      <c r="L4269" s="301" t="str">
        <f t="shared" si="133"/>
        <v/>
      </c>
      <c r="M4269" s="459">
        <f>IFERROR((Tableau1[[#This Row],[Scope 1
(kg CO2-eq)]]+Tableau1[[#This Row],[Scope 2 energy
(kg CO2-eq)]]+Tableau1[[#This Row],[Scope 2 Infrastructure
(kg CO2-eq)]])/Tableau1[[#This Row],[Total CO2-emissions
(kg CO2-eq)
for scope 3 use ]],"")</f>
        <v>0.75623490480321576</v>
      </c>
      <c r="N4269" s="436" t="s">
        <v>3731</v>
      </c>
      <c r="O4269" s="259">
        <v>1</v>
      </c>
      <c r="P4269" s="259" t="s">
        <v>5138</v>
      </c>
      <c r="Q4269" s="259" t="s">
        <v>5146</v>
      </c>
    </row>
    <row r="4270" spans="1:17" ht="21.75" customHeight="1">
      <c r="A4270" s="301" t="s">
        <v>5129</v>
      </c>
      <c r="B4270" s="301" t="s">
        <v>5162</v>
      </c>
      <c r="C4270" s="316" t="s">
        <v>10296</v>
      </c>
      <c r="D4270" s="465" t="s">
        <v>3730</v>
      </c>
      <c r="E4270" s="465" t="s">
        <v>6017</v>
      </c>
      <c r="F4270" s="469" t="str">
        <f t="shared" si="132"/>
        <v>other</v>
      </c>
      <c r="G4270" s="260">
        <v>0.44568999999999998</v>
      </c>
      <c r="H4270" s="260">
        <v>0.22754415708553999</v>
      </c>
      <c r="I4270" s="260">
        <v>1.686883702052E-2</v>
      </c>
      <c r="J4270" s="260">
        <v>9.12656398239994</v>
      </c>
      <c r="K4270" s="260">
        <v>9.81666697571284</v>
      </c>
      <c r="L4270" s="301" t="str">
        <f t="shared" si="133"/>
        <v/>
      </c>
      <c r="M4270" s="459">
        <f>IFERROR((Tableau1[[#This Row],[Scope 1
(kg CO2-eq)]]+Tableau1[[#This Row],[Scope 2 energy
(kg CO2-eq)]]+Tableau1[[#This Row],[Scope 2 Infrastructure
(kg CO2-eq)]])/Tableau1[[#This Row],[Total CO2-emissions
(kg CO2-eq)
for scope 3 use ]],"")</f>
        <v>7.0299114334165136E-2</v>
      </c>
      <c r="N4270" s="436" t="s">
        <v>3730</v>
      </c>
      <c r="O4270" s="259">
        <v>1</v>
      </c>
      <c r="P4270" s="259" t="s">
        <v>5129</v>
      </c>
      <c r="Q4270" s="260" t="s">
        <v>5162</v>
      </c>
    </row>
    <row r="4271" spans="1:17" ht="21.75" customHeight="1">
      <c r="A4271" s="301" t="s">
        <v>5178</v>
      </c>
      <c r="B4271" s="301" t="s">
        <v>5194</v>
      </c>
      <c r="C4271" s="316" t="s">
        <v>10297</v>
      </c>
      <c r="D4271" s="465" t="s">
        <v>3646</v>
      </c>
      <c r="E4271" s="465" t="s">
        <v>6101</v>
      </c>
      <c r="F4271" s="469" t="str">
        <f t="shared" si="132"/>
        <v>other</v>
      </c>
      <c r="G4271" s="260">
        <v>0</v>
      </c>
      <c r="H4271" s="260">
        <v>0.81697036308047999</v>
      </c>
      <c r="I4271" s="260">
        <v>1.03115662272E-3</v>
      </c>
      <c r="J4271" s="260">
        <v>204.92075710902299</v>
      </c>
      <c r="K4271" s="260">
        <v>205.738758822747</v>
      </c>
      <c r="L4271" s="301" t="str">
        <f t="shared" si="133"/>
        <v/>
      </c>
      <c r="M4271" s="459">
        <f>IFERROR((Tableau1[[#This Row],[Scope 1
(kg CO2-eq)]]+Tableau1[[#This Row],[Scope 2 energy
(kg CO2-eq)]]+Tableau1[[#This Row],[Scope 2 Infrastructure
(kg CO2-eq)]])/Tableau1[[#This Row],[Total CO2-emissions
(kg CO2-eq)
for scope 3 use ]],"")</f>
        <v>3.975923274660874E-3</v>
      </c>
      <c r="N4271" s="436" t="s">
        <v>3646</v>
      </c>
      <c r="O4271" s="259">
        <v>1</v>
      </c>
      <c r="P4271" s="259" t="s">
        <v>5178</v>
      </c>
      <c r="Q4271" s="259" t="s">
        <v>5194</v>
      </c>
    </row>
    <row r="4272" spans="1:17" ht="21.75" customHeight="1">
      <c r="A4272" s="301" t="s">
        <v>5129</v>
      </c>
      <c r="B4272" s="301" t="s">
        <v>5146</v>
      </c>
      <c r="C4272" s="316" t="s">
        <v>3846</v>
      </c>
      <c r="D4272" s="465" t="s">
        <v>3730</v>
      </c>
      <c r="E4272" s="465" t="s">
        <v>6091</v>
      </c>
      <c r="F4272" s="469" t="str">
        <f t="shared" si="132"/>
        <v>other</v>
      </c>
      <c r="G4272" s="260">
        <v>2.6729694856114299</v>
      </c>
      <c r="H4272" s="260">
        <v>0</v>
      </c>
      <c r="I4272" s="260">
        <v>0</v>
      </c>
      <c r="J4272" s="260">
        <v>0</v>
      </c>
      <c r="K4272" s="260">
        <v>2.6729694856114299</v>
      </c>
      <c r="L4272" s="301" t="str">
        <f t="shared" si="133"/>
        <v/>
      </c>
      <c r="M4272" s="459">
        <f>IFERROR((Tableau1[[#This Row],[Scope 1
(kg CO2-eq)]]+Tableau1[[#This Row],[Scope 2 energy
(kg CO2-eq)]]+Tableau1[[#This Row],[Scope 2 Infrastructure
(kg CO2-eq)]])/Tableau1[[#This Row],[Total CO2-emissions
(kg CO2-eq)
for scope 3 use ]],"")</f>
        <v>1</v>
      </c>
      <c r="N4272" s="436" t="s">
        <v>3730</v>
      </c>
      <c r="O4272" s="259">
        <v>1</v>
      </c>
      <c r="P4272" s="259" t="s">
        <v>5129</v>
      </c>
      <c r="Q4272" s="259" t="s">
        <v>5146</v>
      </c>
    </row>
    <row r="4273" spans="1:17" ht="21.75" customHeight="1">
      <c r="A4273" s="301" t="s">
        <v>5178</v>
      </c>
      <c r="B4273" s="301" t="s">
        <v>5194</v>
      </c>
      <c r="C4273" s="316" t="s">
        <v>10298</v>
      </c>
      <c r="D4273" s="465" t="s">
        <v>3646</v>
      </c>
      <c r="E4273" s="465" t="s">
        <v>6101</v>
      </c>
      <c r="F4273" s="469" t="str">
        <f t="shared" si="132"/>
        <v>other</v>
      </c>
      <c r="G4273" s="260">
        <v>0</v>
      </c>
      <c r="H4273" s="260">
        <v>0</v>
      </c>
      <c r="I4273" s="260">
        <v>0</v>
      </c>
      <c r="J4273" s="260">
        <v>325.49968518190099</v>
      </c>
      <c r="K4273" s="260">
        <v>325.49968517196203</v>
      </c>
      <c r="L4273" s="301" t="str">
        <f t="shared" si="133"/>
        <v/>
      </c>
      <c r="M4273" s="459">
        <f>IFERROR((Tableau1[[#This Row],[Scope 1
(kg CO2-eq)]]+Tableau1[[#This Row],[Scope 2 energy
(kg CO2-eq)]]+Tableau1[[#This Row],[Scope 2 Infrastructure
(kg CO2-eq)]])/Tableau1[[#This Row],[Total CO2-emissions
(kg CO2-eq)
for scope 3 use ]],"")</f>
        <v>0</v>
      </c>
      <c r="N4273" s="436" t="s">
        <v>3646</v>
      </c>
      <c r="O4273" s="259">
        <v>1</v>
      </c>
      <c r="P4273" s="259" t="s">
        <v>5178</v>
      </c>
      <c r="Q4273" s="259" t="s">
        <v>5194</v>
      </c>
    </row>
    <row r="4274" spans="1:17" ht="21.75" customHeight="1">
      <c r="A4274" s="301" t="s">
        <v>5176</v>
      </c>
      <c r="B4274" s="301" t="s">
        <v>5177</v>
      </c>
      <c r="C4274" s="316" t="s">
        <v>10299</v>
      </c>
      <c r="D4274" s="465" t="s">
        <v>3730</v>
      </c>
      <c r="E4274" s="465" t="s">
        <v>6101</v>
      </c>
      <c r="F4274" s="469" t="str">
        <f t="shared" si="132"/>
        <v>other</v>
      </c>
      <c r="G4274" s="260">
        <v>0</v>
      </c>
      <c r="H4274" s="260">
        <v>4.0438330092063399</v>
      </c>
      <c r="I4274" s="260">
        <v>1.755620267976E-3</v>
      </c>
      <c r="J4274" s="260">
        <v>0.483644710608025</v>
      </c>
      <c r="K4274" s="260">
        <v>4.5292333430444804</v>
      </c>
      <c r="L4274" s="301" t="str">
        <f t="shared" si="133"/>
        <v/>
      </c>
      <c r="M4274" s="459">
        <f>IFERROR((Tableau1[[#This Row],[Scope 1
(kg CO2-eq)]]+Tableau1[[#This Row],[Scope 2 energy
(kg CO2-eq)]]+Tableau1[[#This Row],[Scope 2 Infrastructure
(kg CO2-eq)]])/Tableau1[[#This Row],[Total CO2-emissions
(kg CO2-eq)
for scope 3 use ]],"")</f>
        <v>0.89321709063347432</v>
      </c>
      <c r="N4274" s="436" t="s">
        <v>3730</v>
      </c>
      <c r="O4274" s="259">
        <v>1</v>
      </c>
      <c r="P4274" s="259" t="s">
        <v>5176</v>
      </c>
      <c r="Q4274" s="259" t="s">
        <v>5177</v>
      </c>
    </row>
    <row r="4275" spans="1:17" ht="21.75" customHeight="1">
      <c r="A4275" s="301" t="s">
        <v>5194</v>
      </c>
      <c r="B4275" s="301" t="s">
        <v>5176</v>
      </c>
      <c r="C4275" s="316" t="s">
        <v>10300</v>
      </c>
      <c r="D4275" s="465" t="s">
        <v>3730</v>
      </c>
      <c r="E4275" s="465" t="s">
        <v>6101</v>
      </c>
      <c r="F4275" s="469" t="str">
        <f t="shared" si="132"/>
        <v>other</v>
      </c>
      <c r="G4275" s="260">
        <v>0</v>
      </c>
      <c r="H4275" s="260">
        <v>0</v>
      </c>
      <c r="I4275" s="260">
        <v>0</v>
      </c>
      <c r="J4275" s="260">
        <v>59.176975170785298</v>
      </c>
      <c r="K4275" s="260">
        <v>59.176975171707902</v>
      </c>
      <c r="L4275" s="301" t="str">
        <f t="shared" si="133"/>
        <v/>
      </c>
      <c r="M4275" s="459">
        <f>IFERROR((Tableau1[[#This Row],[Scope 1
(kg CO2-eq)]]+Tableau1[[#This Row],[Scope 2 energy
(kg CO2-eq)]]+Tableau1[[#This Row],[Scope 2 Infrastructure
(kg CO2-eq)]])/Tableau1[[#This Row],[Total CO2-emissions
(kg CO2-eq)
for scope 3 use ]],"")</f>
        <v>0</v>
      </c>
      <c r="N4275" s="436" t="s">
        <v>3730</v>
      </c>
      <c r="O4275" s="259">
        <v>1</v>
      </c>
      <c r="P4275" s="259" t="s">
        <v>5194</v>
      </c>
      <c r="Q4275" s="259" t="s">
        <v>5176</v>
      </c>
    </row>
    <row r="4276" spans="1:17" ht="21.75" customHeight="1">
      <c r="A4276" s="301" t="s">
        <v>5157</v>
      </c>
      <c r="B4276" s="301" t="s">
        <v>5166</v>
      </c>
      <c r="C4276" s="316" t="s">
        <v>10301</v>
      </c>
      <c r="D4276" s="465" t="s">
        <v>3730</v>
      </c>
      <c r="E4276" s="465" t="s">
        <v>6101</v>
      </c>
      <c r="F4276" s="469" t="str">
        <f t="shared" si="132"/>
        <v>other</v>
      </c>
      <c r="G4276" s="260">
        <v>0</v>
      </c>
      <c r="H4276" s="260">
        <v>7.69710914690262E-3</v>
      </c>
      <c r="I4276" s="260">
        <v>4.3789746019725598E-4</v>
      </c>
      <c r="J4276" s="260">
        <v>5.26282487839674E-3</v>
      </c>
      <c r="K4276" s="260">
        <v>1.33978313837783E-2</v>
      </c>
      <c r="L4276" s="301" t="str">
        <f t="shared" si="133"/>
        <v/>
      </c>
      <c r="M4276" s="459">
        <f>IFERROR((Tableau1[[#This Row],[Scope 1
(kg CO2-eq)]]+Tableau1[[#This Row],[Scope 2 energy
(kg CO2-eq)]]+Tableau1[[#This Row],[Scope 2 Infrastructure
(kg CO2-eq)]])/Tableau1[[#This Row],[Total CO2-emissions
(kg CO2-eq)
for scope 3 use ]],"")</f>
        <v>0.60718831085973379</v>
      </c>
      <c r="N4276" s="436" t="s">
        <v>3730</v>
      </c>
      <c r="O4276" s="259">
        <v>1</v>
      </c>
      <c r="P4276" s="259" t="s">
        <v>5157</v>
      </c>
      <c r="Q4276" s="259" t="s">
        <v>5166</v>
      </c>
    </row>
    <row r="4277" spans="1:17" ht="21.75" customHeight="1">
      <c r="A4277" s="301" t="s">
        <v>5157</v>
      </c>
      <c r="B4277" s="301" t="s">
        <v>5183</v>
      </c>
      <c r="C4277" s="316" t="s">
        <v>10302</v>
      </c>
      <c r="D4277" s="465" t="s">
        <v>3730</v>
      </c>
      <c r="E4277" s="465" t="s">
        <v>6101</v>
      </c>
      <c r="F4277" s="469" t="str">
        <f t="shared" si="132"/>
        <v>other</v>
      </c>
      <c r="G4277" s="260">
        <v>7.9328999999999999E-4</v>
      </c>
      <c r="H4277" s="260">
        <v>0.13279647676742101</v>
      </c>
      <c r="I4277" s="260">
        <v>1.367232421704E-2</v>
      </c>
      <c r="J4277" s="260">
        <v>0.14437127299014199</v>
      </c>
      <c r="K4277" s="260">
        <v>0.29163336261272899</v>
      </c>
      <c r="L4277" s="301" t="str">
        <f t="shared" si="133"/>
        <v/>
      </c>
      <c r="M4277" s="459">
        <f>IFERROR((Tableau1[[#This Row],[Scope 1
(kg CO2-eq)]]+Tableau1[[#This Row],[Scope 2 energy
(kg CO2-eq)]]+Tableau1[[#This Row],[Scope 2 Infrastructure
(kg CO2-eq)]])/Tableau1[[#This Row],[Total CO2-emissions
(kg CO2-eq)
for scope 3 use ]],"")</f>
        <v>0.50495625625664764</v>
      </c>
      <c r="N4277" s="436" t="s">
        <v>3730</v>
      </c>
      <c r="O4277" s="259">
        <v>1</v>
      </c>
      <c r="P4277" s="259" t="s">
        <v>5157</v>
      </c>
      <c r="Q4277" s="259" t="s">
        <v>5183</v>
      </c>
    </row>
    <row r="4278" spans="1:17" ht="21.75" customHeight="1">
      <c r="A4278" s="301" t="s">
        <v>5157</v>
      </c>
      <c r="B4278" s="301" t="s">
        <v>5183</v>
      </c>
      <c r="C4278" s="316" t="s">
        <v>10303</v>
      </c>
      <c r="D4278" s="465" t="s">
        <v>3730</v>
      </c>
      <c r="E4278" s="465" t="s">
        <v>6091</v>
      </c>
      <c r="F4278" s="469" t="str">
        <f t="shared" si="132"/>
        <v>other</v>
      </c>
      <c r="G4278" s="260">
        <v>0</v>
      </c>
      <c r="H4278" s="260">
        <v>0</v>
      </c>
      <c r="I4278" s="260">
        <v>0</v>
      </c>
      <c r="J4278" s="260">
        <v>1.02852652217603</v>
      </c>
      <c r="K4278" s="260">
        <v>1.02852652223525</v>
      </c>
      <c r="L4278" s="301" t="str">
        <f t="shared" si="133"/>
        <v/>
      </c>
      <c r="M4278" s="459">
        <f>IFERROR((Tableau1[[#This Row],[Scope 1
(kg CO2-eq)]]+Tableau1[[#This Row],[Scope 2 energy
(kg CO2-eq)]]+Tableau1[[#This Row],[Scope 2 Infrastructure
(kg CO2-eq)]])/Tableau1[[#This Row],[Total CO2-emissions
(kg CO2-eq)
for scope 3 use ]],"")</f>
        <v>0</v>
      </c>
      <c r="N4278" s="436" t="s">
        <v>3730</v>
      </c>
      <c r="O4278" s="259">
        <v>1</v>
      </c>
      <c r="P4278" s="259" t="s">
        <v>5157</v>
      </c>
      <c r="Q4278" s="259" t="s">
        <v>5183</v>
      </c>
    </row>
    <row r="4279" spans="1:17" ht="21.75" customHeight="1">
      <c r="A4279" s="301" t="s">
        <v>5143</v>
      </c>
      <c r="B4279" s="301" t="s">
        <v>5146</v>
      </c>
      <c r="C4279" s="316" t="s">
        <v>10304</v>
      </c>
      <c r="D4279" s="465" t="s">
        <v>3730</v>
      </c>
      <c r="E4279" s="465" t="s">
        <v>700</v>
      </c>
      <c r="F4279" s="469" t="str">
        <f t="shared" si="132"/>
        <v>CH</v>
      </c>
      <c r="G4279" s="260">
        <v>0</v>
      </c>
      <c r="H4279" s="260">
        <v>0</v>
      </c>
      <c r="I4279" s="260">
        <v>0</v>
      </c>
      <c r="J4279" s="260">
        <v>1.02852652223525</v>
      </c>
      <c r="K4279" s="260">
        <v>1.02852652223525</v>
      </c>
      <c r="L4279" s="301" t="str">
        <f t="shared" si="133"/>
        <v/>
      </c>
      <c r="M4279" s="459">
        <f>IFERROR((Tableau1[[#This Row],[Scope 1
(kg CO2-eq)]]+Tableau1[[#This Row],[Scope 2 energy
(kg CO2-eq)]]+Tableau1[[#This Row],[Scope 2 Infrastructure
(kg CO2-eq)]])/Tableau1[[#This Row],[Total CO2-emissions
(kg CO2-eq)
for scope 3 use ]],"")</f>
        <v>0</v>
      </c>
      <c r="N4279" s="436" t="s">
        <v>3730</v>
      </c>
      <c r="O4279" s="259">
        <v>1</v>
      </c>
      <c r="P4279" s="259" t="s">
        <v>5143</v>
      </c>
      <c r="Q4279" s="259" t="s">
        <v>5146</v>
      </c>
    </row>
    <row r="4280" spans="1:17" ht="21.75" customHeight="1">
      <c r="A4280" s="301" t="s">
        <v>5157</v>
      </c>
      <c r="B4280" s="301" t="s">
        <v>5183</v>
      </c>
      <c r="C4280" s="316" t="s">
        <v>10305</v>
      </c>
      <c r="D4280" s="465" t="s">
        <v>3730</v>
      </c>
      <c r="E4280" s="465" t="s">
        <v>6028</v>
      </c>
      <c r="F4280" s="469" t="str">
        <f t="shared" si="132"/>
        <v>other</v>
      </c>
      <c r="G4280" s="260">
        <v>5.0879000000000002E-3</v>
      </c>
      <c r="H4280" s="260">
        <v>0.132611325255722</v>
      </c>
      <c r="I4280" s="260">
        <v>2.1062885714566E-2</v>
      </c>
      <c r="J4280" s="260">
        <v>7.77191417720903E-2</v>
      </c>
      <c r="K4280" s="260">
        <v>0.236481249694246</v>
      </c>
      <c r="L4280" s="301" t="str">
        <f t="shared" si="133"/>
        <v/>
      </c>
      <c r="M4280" s="459">
        <f>IFERROR((Tableau1[[#This Row],[Scope 1
(kg CO2-eq)]]+Tableau1[[#This Row],[Scope 2 energy
(kg CO2-eq)]]+Tableau1[[#This Row],[Scope 2 Infrastructure
(kg CO2-eq)]])/Tableau1[[#This Row],[Total CO2-emissions
(kg CO2-eq)
for scope 3 use ]],"")</f>
        <v>0.67135179290348179</v>
      </c>
      <c r="N4280" s="436" t="s">
        <v>3730</v>
      </c>
      <c r="O4280" s="259">
        <v>1</v>
      </c>
      <c r="P4280" s="259" t="s">
        <v>5157</v>
      </c>
      <c r="Q4280" s="259" t="s">
        <v>5183</v>
      </c>
    </row>
    <row r="4281" spans="1:17" ht="21.75" customHeight="1">
      <c r="A4281" s="301" t="s">
        <v>5157</v>
      </c>
      <c r="B4281" s="301" t="s">
        <v>5183</v>
      </c>
      <c r="C4281" s="316" t="s">
        <v>10306</v>
      </c>
      <c r="D4281" s="465" t="s">
        <v>3730</v>
      </c>
      <c r="E4281" s="465" t="s">
        <v>6101</v>
      </c>
      <c r="F4281" s="469" t="str">
        <f t="shared" si="132"/>
        <v>other</v>
      </c>
      <c r="G4281" s="260">
        <v>0.28455999999999998</v>
      </c>
      <c r="H4281" s="260">
        <v>0.77391228413328605</v>
      </c>
      <c r="I4281" s="260">
        <v>0.105781154096615</v>
      </c>
      <c r="J4281" s="260">
        <v>0.89535655078107013</v>
      </c>
      <c r="K4281" s="260">
        <v>2.0596099849810798</v>
      </c>
      <c r="L4281" s="301" t="str">
        <f t="shared" si="133"/>
        <v/>
      </c>
      <c r="M4281" s="459">
        <f>IFERROR((Tableau1[[#This Row],[Scope 1
(kg CO2-eq)]]+Tableau1[[#This Row],[Scope 2 energy
(kg CO2-eq)]]+Tableau1[[#This Row],[Scope 2 Infrastructure
(kg CO2-eq)]])/Tableau1[[#This Row],[Total CO2-emissions
(kg CO2-eq)
for scope 3 use ]],"")</f>
        <v>0.56527859484066167</v>
      </c>
      <c r="N4281" s="436" t="s">
        <v>3730</v>
      </c>
      <c r="O4281" s="259">
        <v>1</v>
      </c>
      <c r="P4281" s="259" t="s">
        <v>5157</v>
      </c>
      <c r="Q4281" s="259" t="s">
        <v>5183</v>
      </c>
    </row>
    <row r="4282" spans="1:17" ht="21.75" customHeight="1">
      <c r="A4282" s="301" t="s">
        <v>5157</v>
      </c>
      <c r="B4282" s="301" t="s">
        <v>5183</v>
      </c>
      <c r="C4282" s="316" t="s">
        <v>10307</v>
      </c>
      <c r="D4282" s="465" t="s">
        <v>3730</v>
      </c>
      <c r="E4282" s="465" t="s">
        <v>6091</v>
      </c>
      <c r="F4282" s="469" t="str">
        <f t="shared" si="132"/>
        <v>other</v>
      </c>
      <c r="G4282" s="260">
        <v>0</v>
      </c>
      <c r="H4282" s="260">
        <v>0.22647935681631801</v>
      </c>
      <c r="I4282" s="260">
        <v>3.3504083366400002E-5</v>
      </c>
      <c r="J4282" s="260">
        <v>0.42150903827568698</v>
      </c>
      <c r="K4282" s="260">
        <v>0.64802189876745697</v>
      </c>
      <c r="L4282" s="301" t="str">
        <f t="shared" si="133"/>
        <v/>
      </c>
      <c r="M4282" s="459">
        <f>IFERROR((Tableau1[[#This Row],[Scope 1
(kg CO2-eq)]]+Tableau1[[#This Row],[Scope 2 energy
(kg CO2-eq)]]+Tableau1[[#This Row],[Scope 2 Infrastructure
(kg CO2-eq)]])/Tableau1[[#This Row],[Total CO2-emissions
(kg CO2-eq)
for scope 3 use ]],"")</f>
        <v>0.349545071440508</v>
      </c>
      <c r="N4282" s="436" t="s">
        <v>3730</v>
      </c>
      <c r="O4282" s="259">
        <v>1</v>
      </c>
      <c r="P4282" s="259" t="s">
        <v>5157</v>
      </c>
      <c r="Q4282" s="259" t="s">
        <v>5183</v>
      </c>
    </row>
    <row r="4283" spans="1:17" ht="21.75" customHeight="1">
      <c r="A4283" s="301" t="s">
        <v>5143</v>
      </c>
      <c r="B4283" s="301" t="s">
        <v>5195</v>
      </c>
      <c r="C4283" s="316" t="s">
        <v>10308</v>
      </c>
      <c r="D4283" s="465" t="s">
        <v>50</v>
      </c>
      <c r="E4283" s="465" t="s">
        <v>700</v>
      </c>
      <c r="F4283" s="469" t="str">
        <f t="shared" si="132"/>
        <v>CH</v>
      </c>
      <c r="G4283" s="260">
        <v>0</v>
      </c>
      <c r="H4283" s="260">
        <v>0.99481074207999998</v>
      </c>
      <c r="I4283" s="260">
        <v>7.3703815120000002E-2</v>
      </c>
      <c r="J4283" s="260">
        <v>76.494461557810098</v>
      </c>
      <c r="K4283" s="260">
        <v>77.562976098805393</v>
      </c>
      <c r="L4283" s="301" t="str">
        <f t="shared" si="133"/>
        <v/>
      </c>
      <c r="M4283" s="459">
        <f>IFERROR((Tableau1[[#This Row],[Scope 1
(kg CO2-eq)]]+Tableau1[[#This Row],[Scope 2 energy
(kg CO2-eq)]]+Tableau1[[#This Row],[Scope 2 Infrastructure
(kg CO2-eq)]])/Tableau1[[#This Row],[Total CO2-emissions
(kg CO2-eq)
for scope 3 use ]],"")</f>
        <v>1.3776090229426574E-2</v>
      </c>
      <c r="N4283" s="436" t="s">
        <v>50</v>
      </c>
      <c r="O4283" s="259">
        <v>1</v>
      </c>
      <c r="P4283" s="259" t="s">
        <v>5143</v>
      </c>
      <c r="Q4283" s="260" t="s">
        <v>5195</v>
      </c>
    </row>
    <row r="4284" spans="1:17" ht="21.75" customHeight="1">
      <c r="A4284" s="301" t="s">
        <v>5143</v>
      </c>
      <c r="B4284" s="301" t="s">
        <v>5195</v>
      </c>
      <c r="C4284" s="316" t="s">
        <v>10309</v>
      </c>
      <c r="D4284" s="465" t="s">
        <v>50</v>
      </c>
      <c r="E4284" s="465" t="s">
        <v>700</v>
      </c>
      <c r="F4284" s="469" t="str">
        <f t="shared" si="132"/>
        <v>CH</v>
      </c>
      <c r="G4284" s="260">
        <v>0</v>
      </c>
      <c r="H4284" s="260">
        <v>0.99481074207999998</v>
      </c>
      <c r="I4284" s="260">
        <v>7.3703815120000002E-2</v>
      </c>
      <c r="J4284" s="260">
        <v>81.542042300085598</v>
      </c>
      <c r="K4284" s="260">
        <v>82.610559262979507</v>
      </c>
      <c r="L4284" s="301" t="str">
        <f t="shared" si="133"/>
        <v/>
      </c>
      <c r="M4284" s="459">
        <f>IFERROR((Tableau1[[#This Row],[Scope 1
(kg CO2-eq)]]+Tableau1[[#This Row],[Scope 2 energy
(kg CO2-eq)]]+Tableau1[[#This Row],[Scope 2 Infrastructure
(kg CO2-eq)]])/Tableau1[[#This Row],[Total CO2-emissions
(kg CO2-eq)
for scope 3 use ]],"")</f>
        <v>1.2934358110305594E-2</v>
      </c>
      <c r="N4284" s="436" t="s">
        <v>50</v>
      </c>
      <c r="O4284" s="259">
        <v>1</v>
      </c>
      <c r="P4284" s="259" t="s">
        <v>5143</v>
      </c>
      <c r="Q4284" s="259" t="s">
        <v>5195</v>
      </c>
    </row>
    <row r="4285" spans="1:17" ht="21.75" customHeight="1">
      <c r="A4285" s="301" t="s">
        <v>5143</v>
      </c>
      <c r="B4285" s="301" t="s">
        <v>5195</v>
      </c>
      <c r="C4285" s="316" t="s">
        <v>10310</v>
      </c>
      <c r="D4285" s="465" t="s">
        <v>50</v>
      </c>
      <c r="E4285" s="465" t="s">
        <v>700</v>
      </c>
      <c r="F4285" s="469" t="str">
        <f t="shared" si="132"/>
        <v>CH</v>
      </c>
      <c r="G4285" s="260">
        <v>0</v>
      </c>
      <c r="H4285" s="260">
        <v>0.99481074207999998</v>
      </c>
      <c r="I4285" s="260">
        <v>7.3703815120000002E-2</v>
      </c>
      <c r="J4285" s="260">
        <v>54.542497135852102</v>
      </c>
      <c r="K4285" s="260">
        <v>55.611011675496698</v>
      </c>
      <c r="L4285" s="301" t="str">
        <f t="shared" si="133"/>
        <v/>
      </c>
      <c r="M4285" s="459">
        <f>IFERROR((Tableau1[[#This Row],[Scope 1
(kg CO2-eq)]]+Tableau1[[#This Row],[Scope 2 energy
(kg CO2-eq)]]+Tableau1[[#This Row],[Scope 2 Infrastructure
(kg CO2-eq)]])/Tableau1[[#This Row],[Total CO2-emissions
(kg CO2-eq)
for scope 3 use ]],"")</f>
        <v>1.9214082337416068E-2</v>
      </c>
      <c r="N4285" s="436" t="s">
        <v>50</v>
      </c>
      <c r="O4285" s="259">
        <v>1</v>
      </c>
      <c r="P4285" s="259" t="s">
        <v>5143</v>
      </c>
      <c r="Q4285" s="259" t="s">
        <v>5195</v>
      </c>
    </row>
    <row r="4286" spans="1:17" ht="21.75" customHeight="1">
      <c r="A4286" s="301" t="s">
        <v>5143</v>
      </c>
      <c r="B4286" s="301" t="s">
        <v>5195</v>
      </c>
      <c r="C4286" s="316" t="s">
        <v>10311</v>
      </c>
      <c r="D4286" s="465" t="s">
        <v>50</v>
      </c>
      <c r="E4286" s="465" t="s">
        <v>700</v>
      </c>
      <c r="F4286" s="469" t="str">
        <f t="shared" si="132"/>
        <v>CH</v>
      </c>
      <c r="G4286" s="260">
        <v>0</v>
      </c>
      <c r="H4286" s="260">
        <v>0.99481074207999998</v>
      </c>
      <c r="I4286" s="260">
        <v>7.3703815120000002E-2</v>
      </c>
      <c r="J4286" s="260">
        <v>59.590077878127502</v>
      </c>
      <c r="K4286" s="260">
        <v>60.658594841479001</v>
      </c>
      <c r="L4286" s="301" t="str">
        <f t="shared" si="133"/>
        <v/>
      </c>
      <c r="M4286" s="459">
        <f>IFERROR((Tableau1[[#This Row],[Scope 1
(kg CO2-eq)]]+Tableau1[[#This Row],[Scope 2 energy
(kg CO2-eq)]]+Tableau1[[#This Row],[Scope 2 Infrastructure
(kg CO2-eq)]])/Tableau1[[#This Row],[Total CO2-emissions
(kg CO2-eq)
for scope 3 use ]],"")</f>
        <v>1.761522105799487E-2</v>
      </c>
      <c r="N4286" s="436" t="s">
        <v>50</v>
      </c>
      <c r="O4286" s="259">
        <v>1</v>
      </c>
      <c r="P4286" s="259" t="s">
        <v>5143</v>
      </c>
      <c r="Q4286" s="259" t="s">
        <v>5195</v>
      </c>
    </row>
    <row r="4287" spans="1:17" ht="21.75" customHeight="1">
      <c r="A4287" s="301" t="s">
        <v>5143</v>
      </c>
      <c r="B4287" s="301" t="s">
        <v>5195</v>
      </c>
      <c r="C4287" s="316" t="s">
        <v>10312</v>
      </c>
      <c r="D4287" s="465" t="s">
        <v>50</v>
      </c>
      <c r="E4287" s="465" t="s">
        <v>700</v>
      </c>
      <c r="F4287" s="469" t="str">
        <f t="shared" si="132"/>
        <v>CH</v>
      </c>
      <c r="G4287" s="260">
        <v>0</v>
      </c>
      <c r="H4287" s="260">
        <v>0.99481074207999998</v>
      </c>
      <c r="I4287" s="260">
        <v>7.3703815120000002E-2</v>
      </c>
      <c r="J4287" s="260">
        <v>1.8156045123281399</v>
      </c>
      <c r="K4287" s="260">
        <v>2.8841190481057102</v>
      </c>
      <c r="L4287" s="301" t="str">
        <f t="shared" si="133"/>
        <v/>
      </c>
      <c r="M4287" s="459">
        <f>IFERROR((Tableau1[[#This Row],[Scope 1
(kg CO2-eq)]]+Tableau1[[#This Row],[Scope 2 energy
(kg CO2-eq)]]+Tableau1[[#This Row],[Scope 2 Infrastructure
(kg CO2-eq)]])/Tableau1[[#This Row],[Total CO2-emissions
(kg CO2-eq)
for scope 3 use ]],"")</f>
        <v>0.37048212621521309</v>
      </c>
      <c r="N4287" s="436" t="s">
        <v>50</v>
      </c>
      <c r="O4287" s="259">
        <v>1</v>
      </c>
      <c r="P4287" s="259" t="s">
        <v>5143</v>
      </c>
      <c r="Q4287" s="259" t="s">
        <v>5195</v>
      </c>
    </row>
    <row r="4288" spans="1:17" ht="21.75" customHeight="1">
      <c r="A4288" s="301" t="s">
        <v>5143</v>
      </c>
      <c r="B4288" s="301" t="s">
        <v>5195</v>
      </c>
      <c r="C4288" s="316" t="s">
        <v>10313</v>
      </c>
      <c r="D4288" s="465" t="s">
        <v>50</v>
      </c>
      <c r="E4288" s="465" t="s">
        <v>700</v>
      </c>
      <c r="F4288" s="469" t="str">
        <f t="shared" si="132"/>
        <v>CH</v>
      </c>
      <c r="G4288" s="260">
        <v>0</v>
      </c>
      <c r="H4288" s="260">
        <v>0.99481074207999998</v>
      </c>
      <c r="I4288" s="260">
        <v>7.3703815120000002E-2</v>
      </c>
      <c r="J4288" s="260">
        <v>107.34992085713699</v>
      </c>
      <c r="K4288" s="260">
        <v>108.41843540302899</v>
      </c>
      <c r="L4288" s="301" t="str">
        <f t="shared" si="133"/>
        <v/>
      </c>
      <c r="M4288" s="459">
        <f>IFERROR((Tableau1[[#This Row],[Scope 1
(kg CO2-eq)]]+Tableau1[[#This Row],[Scope 2 energy
(kg CO2-eq)]]+Tableau1[[#This Row],[Scope 2 Infrastructure
(kg CO2-eq)]])/Tableau1[[#This Row],[Total CO2-emissions
(kg CO2-eq)
for scope 3 use ]],"")</f>
        <v>9.8554692587838957E-3</v>
      </c>
      <c r="N4288" s="436" t="s">
        <v>50</v>
      </c>
      <c r="O4288" s="259">
        <v>1</v>
      </c>
      <c r="P4288" s="259" t="s">
        <v>5143</v>
      </c>
      <c r="Q4288" s="259" t="s">
        <v>5195</v>
      </c>
    </row>
    <row r="4289" spans="1:17" ht="21.75" customHeight="1">
      <c r="A4289" s="301" t="s">
        <v>5143</v>
      </c>
      <c r="B4289" s="301" t="s">
        <v>5195</v>
      </c>
      <c r="C4289" s="316" t="s">
        <v>10314</v>
      </c>
      <c r="D4289" s="465" t="s">
        <v>50</v>
      </c>
      <c r="E4289" s="465" t="s">
        <v>700</v>
      </c>
      <c r="F4289" s="469" t="str">
        <f t="shared" si="132"/>
        <v>CH</v>
      </c>
      <c r="G4289" s="260">
        <v>0</v>
      </c>
      <c r="H4289" s="260">
        <v>0.99481074207999998</v>
      </c>
      <c r="I4289" s="260">
        <v>7.3703815120000002E-2</v>
      </c>
      <c r="J4289" s="260">
        <v>107.34992085713699</v>
      </c>
      <c r="K4289" s="260">
        <v>108.41843540302899</v>
      </c>
      <c r="L4289" s="301" t="str">
        <f t="shared" si="133"/>
        <v/>
      </c>
      <c r="M4289" s="459">
        <f>IFERROR((Tableau1[[#This Row],[Scope 1
(kg CO2-eq)]]+Tableau1[[#This Row],[Scope 2 energy
(kg CO2-eq)]]+Tableau1[[#This Row],[Scope 2 Infrastructure
(kg CO2-eq)]])/Tableau1[[#This Row],[Total CO2-emissions
(kg CO2-eq)
for scope 3 use ]],"")</f>
        <v>9.8554692587838957E-3</v>
      </c>
      <c r="N4289" s="436" t="s">
        <v>50</v>
      </c>
      <c r="O4289" s="259">
        <v>1</v>
      </c>
      <c r="P4289" s="259" t="s">
        <v>5143</v>
      </c>
      <c r="Q4289" s="259" t="s">
        <v>5195</v>
      </c>
    </row>
    <row r="4290" spans="1:17" ht="21.75" customHeight="1">
      <c r="A4290" s="301" t="s">
        <v>5141</v>
      </c>
      <c r="B4290" s="301" t="s">
        <v>5215</v>
      </c>
      <c r="C4290" s="316" t="s">
        <v>10315</v>
      </c>
      <c r="D4290" s="465" t="s">
        <v>3730</v>
      </c>
      <c r="E4290" s="465" t="s">
        <v>6016</v>
      </c>
      <c r="F4290" s="469" t="str">
        <f t="shared" ref="F4290:F4353" si="134">IF(ISNUMBER(SEARCH("{CH}", C4290)), "CH", "other")</f>
        <v>other</v>
      </c>
      <c r="G4290" s="260">
        <v>0</v>
      </c>
      <c r="H4290" s="260">
        <v>0.14578803132033599</v>
      </c>
      <c r="I4290" s="260">
        <v>5.6818947215999999E-4</v>
      </c>
      <c r="J4290" s="260">
        <v>2.9778121714641101E-2</v>
      </c>
      <c r="K4290" s="260">
        <v>0.17613434331076999</v>
      </c>
      <c r="L4290" s="301" t="str">
        <f t="shared" ref="L4290:L4353" si="135">IF(N4290="MJ", K4290*3.6, IF(N4290="m", K4290*1000, ""))</f>
        <v/>
      </c>
      <c r="M4290" s="459">
        <f>IFERROR((Tableau1[[#This Row],[Scope 1
(kg CO2-eq)]]+Tableau1[[#This Row],[Scope 2 energy
(kg CO2-eq)]]+Tableau1[[#This Row],[Scope 2 Infrastructure
(kg CO2-eq)]])/Tableau1[[#This Row],[Total CO2-emissions
(kg CO2-eq)
for scope 3 use ]],"")</f>
        <v>0.83093517165057518</v>
      </c>
      <c r="N4290" s="436" t="s">
        <v>3730</v>
      </c>
      <c r="O4290" s="259">
        <v>1</v>
      </c>
      <c r="P4290" s="259" t="s">
        <v>5141</v>
      </c>
      <c r="Q4290" s="259" t="s">
        <v>5215</v>
      </c>
    </row>
    <row r="4291" spans="1:17" ht="21.75" customHeight="1">
      <c r="A4291" s="301" t="s">
        <v>5213</v>
      </c>
      <c r="B4291" s="301" t="s">
        <v>476</v>
      </c>
      <c r="C4291" s="316" t="s">
        <v>10316</v>
      </c>
      <c r="D4291" s="465" t="s">
        <v>3730</v>
      </c>
      <c r="E4291" s="465" t="s">
        <v>6091</v>
      </c>
      <c r="F4291" s="469" t="str">
        <f t="shared" si="134"/>
        <v>other</v>
      </c>
      <c r="G4291" s="260">
        <v>0</v>
      </c>
      <c r="H4291" s="260">
        <v>0.57286485236113205</v>
      </c>
      <c r="I4291" s="260">
        <v>6.1580473056000004E-4</v>
      </c>
      <c r="J4291" s="260">
        <v>5.1181331587884404</v>
      </c>
      <c r="K4291" s="260">
        <v>5.6916138149008804</v>
      </c>
      <c r="L4291" s="301" t="str">
        <f t="shared" si="135"/>
        <v/>
      </c>
      <c r="M4291" s="459">
        <f>IFERROR((Tableau1[[#This Row],[Scope 1
(kg CO2-eq)]]+Tableau1[[#This Row],[Scope 2 energy
(kg CO2-eq)]]+Tableau1[[#This Row],[Scope 2 Infrastructure
(kg CO2-eq)]])/Tableau1[[#This Row],[Total CO2-emissions
(kg CO2-eq)
for scope 3 use ]],"")</f>
        <v>0.1007588841657345</v>
      </c>
      <c r="N4291" s="436" t="s">
        <v>3730</v>
      </c>
      <c r="O4291" s="259">
        <v>1</v>
      </c>
      <c r="P4291" s="259" t="s">
        <v>5213</v>
      </c>
      <c r="Q4291" s="259" t="s">
        <v>476</v>
      </c>
    </row>
    <row r="4292" spans="1:17" ht="21.75" customHeight="1">
      <c r="A4292" s="301" t="s">
        <v>5176</v>
      </c>
      <c r="B4292" s="301" t="s">
        <v>5177</v>
      </c>
      <c r="C4292" s="316" t="s">
        <v>10317</v>
      </c>
      <c r="D4292" s="465" t="s">
        <v>3730</v>
      </c>
      <c r="E4292" s="465" t="s">
        <v>6101</v>
      </c>
      <c r="F4292" s="469" t="str">
        <f t="shared" si="134"/>
        <v>other</v>
      </c>
      <c r="G4292" s="260">
        <v>0</v>
      </c>
      <c r="H4292" s="260">
        <v>0</v>
      </c>
      <c r="I4292" s="260">
        <v>0</v>
      </c>
      <c r="J4292" s="260">
        <v>221.011792502156</v>
      </c>
      <c r="K4292" s="260">
        <v>221.01179250905901</v>
      </c>
      <c r="L4292" s="301" t="str">
        <f t="shared" si="135"/>
        <v/>
      </c>
      <c r="M4292" s="459">
        <f>IFERROR((Tableau1[[#This Row],[Scope 1
(kg CO2-eq)]]+Tableau1[[#This Row],[Scope 2 energy
(kg CO2-eq)]]+Tableau1[[#This Row],[Scope 2 Infrastructure
(kg CO2-eq)]])/Tableau1[[#This Row],[Total CO2-emissions
(kg CO2-eq)
for scope 3 use ]],"")</f>
        <v>0</v>
      </c>
      <c r="N4292" s="436" t="s">
        <v>3730</v>
      </c>
      <c r="O4292" s="259">
        <v>1</v>
      </c>
      <c r="P4292" s="259" t="s">
        <v>5176</v>
      </c>
      <c r="Q4292" s="259" t="s">
        <v>5177</v>
      </c>
    </row>
    <row r="4293" spans="1:17" ht="21.75" customHeight="1">
      <c r="A4293" s="301" t="s">
        <v>4133</v>
      </c>
      <c r="B4293" s="301" t="s">
        <v>5202</v>
      </c>
      <c r="C4293" s="316" t="s">
        <v>10318</v>
      </c>
      <c r="D4293" s="465" t="s">
        <v>3730</v>
      </c>
      <c r="E4293" s="465" t="s">
        <v>700</v>
      </c>
      <c r="F4293" s="469" t="str">
        <f t="shared" si="134"/>
        <v>CH</v>
      </c>
      <c r="G4293" s="260">
        <v>1.30638E-3</v>
      </c>
      <c r="H4293" s="260">
        <v>0.12298266023991</v>
      </c>
      <c r="I4293" s="260">
        <v>5.8156178057265799E-2</v>
      </c>
      <c r="J4293" s="260">
        <v>1.0869393727169101</v>
      </c>
      <c r="K4293" s="260">
        <v>1.2693845910697199</v>
      </c>
      <c r="L4293" s="301" t="str">
        <f t="shared" si="135"/>
        <v/>
      </c>
      <c r="M4293" s="459">
        <f>IFERROR((Tableau1[[#This Row],[Scope 1
(kg CO2-eq)]]+Tableau1[[#This Row],[Scope 2 energy
(kg CO2-eq)]]+Tableau1[[#This Row],[Scope 2 Infrastructure
(kg CO2-eq)]])/Tableau1[[#This Row],[Total CO2-emissions
(kg CO2-eq)
for scope 3 use ]],"")</f>
        <v>0.14372729870891834</v>
      </c>
      <c r="N4293" s="436" t="s">
        <v>3730</v>
      </c>
      <c r="O4293" s="259">
        <v>1</v>
      </c>
      <c r="P4293" s="259" t="s">
        <v>4133</v>
      </c>
      <c r="Q4293" s="259" t="s">
        <v>5202</v>
      </c>
    </row>
    <row r="4294" spans="1:17" ht="21.75" customHeight="1">
      <c r="A4294" s="301" t="s">
        <v>4133</v>
      </c>
      <c r="B4294" s="301" t="s">
        <v>5202</v>
      </c>
      <c r="C4294" s="316" t="s">
        <v>10319</v>
      </c>
      <c r="D4294" s="465" t="s">
        <v>3730</v>
      </c>
      <c r="E4294" s="465" t="s">
        <v>6091</v>
      </c>
      <c r="F4294" s="469" t="str">
        <f t="shared" si="134"/>
        <v>other</v>
      </c>
      <c r="G4294" s="260">
        <v>2.55846E-4</v>
      </c>
      <c r="H4294" s="260">
        <v>0.207584966547671</v>
      </c>
      <c r="I4294" s="260">
        <v>4.51557567599008E-2</v>
      </c>
      <c r="J4294" s="260">
        <v>0.67593482104526204</v>
      </c>
      <c r="K4294" s="260">
        <v>0.928931389643193</v>
      </c>
      <c r="L4294" s="301" t="str">
        <f t="shared" si="135"/>
        <v/>
      </c>
      <c r="M4294" s="459">
        <f>IFERROR((Tableau1[[#This Row],[Scope 1
(kg CO2-eq)]]+Tableau1[[#This Row],[Scope 2 energy
(kg CO2-eq)]]+Tableau1[[#This Row],[Scope 2 Infrastructure
(kg CO2-eq)]])/Tableau1[[#This Row],[Total CO2-emissions
(kg CO2-eq)
for scope 3 use ]],"")</f>
        <v>0.27235226640876997</v>
      </c>
      <c r="N4294" s="436" t="s">
        <v>3730</v>
      </c>
      <c r="O4294" s="259">
        <v>1</v>
      </c>
      <c r="P4294" s="259" t="s">
        <v>4133</v>
      </c>
      <c r="Q4294" s="259" t="s">
        <v>5202</v>
      </c>
    </row>
    <row r="4295" spans="1:17" ht="21.75" customHeight="1">
      <c r="A4295" s="301" t="s">
        <v>4133</v>
      </c>
      <c r="B4295" s="301" t="s">
        <v>5243</v>
      </c>
      <c r="C4295" s="316" t="s">
        <v>10320</v>
      </c>
      <c r="D4295" s="465" t="s">
        <v>3730</v>
      </c>
      <c r="E4295" s="465" t="s">
        <v>700</v>
      </c>
      <c r="F4295" s="469" t="str">
        <f t="shared" si="134"/>
        <v>CH</v>
      </c>
      <c r="G4295" s="260">
        <v>0</v>
      </c>
      <c r="H4295" s="260">
        <v>6.0497989770744E-3</v>
      </c>
      <c r="I4295" s="260">
        <v>1.2626586581039999E-4</v>
      </c>
      <c r="J4295" s="260">
        <v>1.0663452296179301</v>
      </c>
      <c r="K4295" s="260">
        <v>1.07252129446834</v>
      </c>
      <c r="L4295" s="301" t="str">
        <f t="shared" si="135"/>
        <v/>
      </c>
      <c r="M4295" s="459">
        <f>IFERROR((Tableau1[[#This Row],[Scope 1
(kg CO2-eq)]]+Tableau1[[#This Row],[Scope 2 energy
(kg CO2-eq)]]+Tableau1[[#This Row],[Scope 2 Infrastructure
(kg CO2-eq)]])/Tableau1[[#This Row],[Total CO2-emissions
(kg CO2-eq)
for scope 3 use ]],"")</f>
        <v>5.7584542840674697E-3</v>
      </c>
      <c r="N4295" s="436" t="s">
        <v>3730</v>
      </c>
      <c r="O4295" s="259">
        <v>1</v>
      </c>
      <c r="P4295" s="259" t="s">
        <v>4133</v>
      </c>
      <c r="Q4295" s="259" t="s">
        <v>5243</v>
      </c>
    </row>
    <row r="4296" spans="1:17" ht="21.75" customHeight="1">
      <c r="A4296" s="301" t="s">
        <v>4133</v>
      </c>
      <c r="B4296" s="301" t="s">
        <v>5243</v>
      </c>
      <c r="C4296" s="316" t="s">
        <v>10321</v>
      </c>
      <c r="D4296" s="465" t="s">
        <v>3730</v>
      </c>
      <c r="E4296" s="465" t="s">
        <v>6091</v>
      </c>
      <c r="F4296" s="469" t="str">
        <f t="shared" si="134"/>
        <v>other</v>
      </c>
      <c r="G4296" s="260">
        <v>0</v>
      </c>
      <c r="H4296" s="260">
        <v>2.63634930683136E-2</v>
      </c>
      <c r="I4296" s="260">
        <v>1.2627902332079999E-4</v>
      </c>
      <c r="J4296" s="260">
        <v>0.96071949671664103</v>
      </c>
      <c r="K4296" s="260">
        <v>0.98720926871427295</v>
      </c>
      <c r="L4296" s="301" t="str">
        <f t="shared" si="135"/>
        <v/>
      </c>
      <c r="M4296" s="459">
        <f>IFERROR((Tableau1[[#This Row],[Scope 1
(kg CO2-eq)]]+Tableau1[[#This Row],[Scope 2 energy
(kg CO2-eq)]]+Tableau1[[#This Row],[Scope 2 Infrastructure
(kg CO2-eq)]])/Tableau1[[#This Row],[Total CO2-emissions
(kg CO2-eq)
for scope 3 use ]],"")</f>
        <v>2.6832985600038273E-2</v>
      </c>
      <c r="N4296" s="436" t="s">
        <v>3730</v>
      </c>
      <c r="O4296" s="259">
        <v>1</v>
      </c>
      <c r="P4296" s="259" t="s">
        <v>4133</v>
      </c>
      <c r="Q4296" s="259" t="s">
        <v>5243</v>
      </c>
    </row>
    <row r="4297" spans="1:17" ht="21.75" customHeight="1">
      <c r="A4297" s="301" t="s">
        <v>4133</v>
      </c>
      <c r="B4297" s="301" t="s">
        <v>5135</v>
      </c>
      <c r="C4297" s="316" t="s">
        <v>10322</v>
      </c>
      <c r="D4297" s="465" t="s">
        <v>436</v>
      </c>
      <c r="E4297" s="465" t="s">
        <v>700</v>
      </c>
      <c r="F4297" s="469" t="str">
        <f t="shared" si="134"/>
        <v>CH</v>
      </c>
      <c r="G4297" s="260">
        <v>7.3878274999999993E-2</v>
      </c>
      <c r="H4297" s="260">
        <v>1.97242372386E-4</v>
      </c>
      <c r="I4297" s="260">
        <v>4.1166622259999999E-6</v>
      </c>
      <c r="J4297" s="260">
        <v>2.5452124185583402E-2</v>
      </c>
      <c r="K4297" s="260">
        <v>9.9531758222008798E-2</v>
      </c>
      <c r="L4297" s="301">
        <f t="shared" si="135"/>
        <v>0.35831432959923171</v>
      </c>
      <c r="M4297" s="459">
        <f>IFERROR((Tableau1[[#This Row],[Scope 1
(kg CO2-eq)]]+Tableau1[[#This Row],[Scope 2 energy
(kg CO2-eq)]]+Tableau1[[#This Row],[Scope 2 Infrastructure
(kg CO2-eq)]])/Tableau1[[#This Row],[Total CO2-emissions
(kg CO2-eq)
for scope 3 use ]],"")</f>
        <v>0.74428137669762617</v>
      </c>
      <c r="N4297" s="437" t="s">
        <v>436</v>
      </c>
      <c r="O4297" s="259">
        <v>1</v>
      </c>
      <c r="P4297" s="259" t="s">
        <v>4133</v>
      </c>
      <c r="Q4297" s="259" t="s">
        <v>5135</v>
      </c>
    </row>
    <row r="4298" spans="1:17" ht="21.75" customHeight="1">
      <c r="A4298" s="301" t="s">
        <v>4133</v>
      </c>
      <c r="B4298" s="301" t="s">
        <v>5135</v>
      </c>
      <c r="C4298" s="316" t="s">
        <v>10323</v>
      </c>
      <c r="D4298" s="465" t="s">
        <v>436</v>
      </c>
      <c r="E4298" s="465" t="s">
        <v>700</v>
      </c>
      <c r="F4298" s="469" t="str">
        <f t="shared" si="134"/>
        <v>CH</v>
      </c>
      <c r="G4298" s="260">
        <v>7.3864398999999997E-2</v>
      </c>
      <c r="H4298" s="260">
        <v>1.97242372386E-4</v>
      </c>
      <c r="I4298" s="260">
        <v>4.1166622259999999E-6</v>
      </c>
      <c r="J4298" s="260">
        <v>2.5457754280498207E-2</v>
      </c>
      <c r="K4298" s="260">
        <v>9.9523512316912102E-2</v>
      </c>
      <c r="L4298" s="301">
        <f t="shared" si="135"/>
        <v>0.35828464434088358</v>
      </c>
      <c r="M4298" s="459">
        <f>IFERROR((Tableau1[[#This Row],[Scope 1
(kg CO2-eq)]]+Tableau1[[#This Row],[Scope 2 energy
(kg CO2-eq)]]+Tableau1[[#This Row],[Scope 2 Infrastructure
(kg CO2-eq)]])/Tableau1[[#This Row],[Total CO2-emissions
(kg CO2-eq)
for scope 3 use ]],"")</f>
        <v>0.74420361892740339</v>
      </c>
      <c r="N4298" s="437" t="s">
        <v>436</v>
      </c>
      <c r="O4298" s="259">
        <v>1</v>
      </c>
      <c r="P4298" s="259" t="s">
        <v>4133</v>
      </c>
      <c r="Q4298" s="260" t="s">
        <v>5135</v>
      </c>
    </row>
    <row r="4299" spans="1:17" ht="21.75" customHeight="1">
      <c r="A4299" s="301" t="s">
        <v>4133</v>
      </c>
      <c r="B4299" s="301" t="s">
        <v>5135</v>
      </c>
      <c r="C4299" s="316" t="s">
        <v>10324</v>
      </c>
      <c r="D4299" s="465" t="s">
        <v>436</v>
      </c>
      <c r="E4299" s="465" t="s">
        <v>700</v>
      </c>
      <c r="F4299" s="469" t="str">
        <f t="shared" si="134"/>
        <v>CH</v>
      </c>
      <c r="G4299" s="260">
        <v>7.3854979000000001E-2</v>
      </c>
      <c r="H4299" s="260">
        <v>1.97242372386E-4</v>
      </c>
      <c r="I4299" s="260">
        <v>4.1166622259999999E-6</v>
      </c>
      <c r="J4299" s="260">
        <v>2.5457754280498193E-2</v>
      </c>
      <c r="K4299" s="260">
        <v>9.9514092316912106E-2</v>
      </c>
      <c r="L4299" s="301">
        <f t="shared" si="135"/>
        <v>0.35825073234088362</v>
      </c>
      <c r="M4299" s="459">
        <f>IFERROR((Tableau1[[#This Row],[Scope 1
(kg CO2-eq)]]+Tableau1[[#This Row],[Scope 2 energy
(kg CO2-eq)]]+Tableau1[[#This Row],[Scope 2 Infrastructure
(kg CO2-eq)]])/Tableau1[[#This Row],[Total CO2-emissions
(kg CO2-eq)
for scope 3 use ]],"")</f>
        <v>0.74417940525219817</v>
      </c>
      <c r="N4299" s="437" t="s">
        <v>436</v>
      </c>
      <c r="O4299" s="259">
        <v>1</v>
      </c>
      <c r="P4299" s="259" t="s">
        <v>4133</v>
      </c>
      <c r="Q4299" s="260" t="s">
        <v>5135</v>
      </c>
    </row>
    <row r="4300" spans="1:17" ht="21.75" customHeight="1">
      <c r="A4300" s="301" t="s">
        <v>4133</v>
      </c>
      <c r="B4300" s="301" t="s">
        <v>5135</v>
      </c>
      <c r="C4300" s="316" t="s">
        <v>10325</v>
      </c>
      <c r="D4300" s="465" t="s">
        <v>436</v>
      </c>
      <c r="E4300" s="465" t="s">
        <v>700</v>
      </c>
      <c r="F4300" s="469" t="str">
        <f t="shared" si="134"/>
        <v>CH</v>
      </c>
      <c r="G4300" s="260">
        <v>7.3878274999999993E-2</v>
      </c>
      <c r="H4300" s="260">
        <v>1.97242372386E-4</v>
      </c>
      <c r="I4300" s="260">
        <v>4.1166622259999999E-6</v>
      </c>
      <c r="J4300" s="260">
        <v>2.5438453235693104E-2</v>
      </c>
      <c r="K4300" s="260">
        <v>9.9518087272012695E-2</v>
      </c>
      <c r="L4300" s="301">
        <f t="shared" si="135"/>
        <v>0.35826511417924573</v>
      </c>
      <c r="M4300" s="459">
        <f>IFERROR((Tableau1[[#This Row],[Scope 1
(kg CO2-eq)]]+Tableau1[[#This Row],[Scope 2 energy
(kg CO2-eq)]]+Tableau1[[#This Row],[Scope 2 Infrastructure
(kg CO2-eq)]])/Tableau1[[#This Row],[Total CO2-emissions
(kg CO2-eq)
for scope 3 use ]],"")</f>
        <v>0.74438361975477074</v>
      </c>
      <c r="N4300" s="437" t="s">
        <v>436</v>
      </c>
      <c r="O4300" s="259">
        <v>1</v>
      </c>
      <c r="P4300" s="259" t="s">
        <v>4133</v>
      </c>
      <c r="Q4300" s="260" t="s">
        <v>5135</v>
      </c>
    </row>
    <row r="4301" spans="1:17" ht="21.75" customHeight="1">
      <c r="A4301" s="301" t="s">
        <v>4133</v>
      </c>
      <c r="B4301" s="301" t="s">
        <v>5135</v>
      </c>
      <c r="C4301" s="316" t="s">
        <v>10326</v>
      </c>
      <c r="D4301" s="465" t="s">
        <v>436</v>
      </c>
      <c r="E4301" s="465" t="s">
        <v>700</v>
      </c>
      <c r="F4301" s="469" t="str">
        <f t="shared" si="134"/>
        <v>CH</v>
      </c>
      <c r="G4301" s="260">
        <v>7.3880630000000003E-2</v>
      </c>
      <c r="H4301" s="260">
        <v>4.2736641881507999E-4</v>
      </c>
      <c r="I4301" s="260">
        <v>8.9196006502799992E-6</v>
      </c>
      <c r="J4301" s="260">
        <v>2.6308560146174997E-2</v>
      </c>
      <c r="K4301" s="260">
        <v>0.1006254761691</v>
      </c>
      <c r="L4301" s="301">
        <f t="shared" si="135"/>
        <v>0.36225171420876001</v>
      </c>
      <c r="M4301" s="459">
        <f>IFERROR((Tableau1[[#This Row],[Scope 1
(kg CO2-eq)]]+Tableau1[[#This Row],[Scope 2 energy
(kg CO2-eq)]]+Tableau1[[#This Row],[Scope 2 Infrastructure
(kg CO2-eq)]])/Tableau1[[#This Row],[Total CO2-emissions
(kg CO2-eq)
for scope 3 use ]],"")</f>
        <v>0.73854970777555973</v>
      </c>
      <c r="N4301" s="436" t="s">
        <v>436</v>
      </c>
      <c r="O4301" s="259">
        <v>1</v>
      </c>
      <c r="P4301" s="259" t="s">
        <v>4133</v>
      </c>
      <c r="Q4301" s="260" t="s">
        <v>5135</v>
      </c>
    </row>
    <row r="4302" spans="1:17" ht="21.75" customHeight="1">
      <c r="A4302" s="301" t="s">
        <v>4133</v>
      </c>
      <c r="B4302" s="301" t="s">
        <v>5135</v>
      </c>
      <c r="C4302" s="316" t="s">
        <v>10327</v>
      </c>
      <c r="D4302" s="465" t="s">
        <v>436</v>
      </c>
      <c r="E4302" s="465" t="s">
        <v>700</v>
      </c>
      <c r="F4302" s="469" t="str">
        <f t="shared" si="134"/>
        <v>CH</v>
      </c>
      <c r="G4302" s="260">
        <v>7.3871169E-2</v>
      </c>
      <c r="H4302" s="260">
        <v>3.25062580473E-4</v>
      </c>
      <c r="I4302" s="260">
        <v>6.7844085929999999E-6</v>
      </c>
      <c r="J4302" s="260">
        <v>2.6319778170319996E-2</v>
      </c>
      <c r="K4302" s="260">
        <v>0.100522794163015</v>
      </c>
      <c r="L4302" s="301">
        <f t="shared" si="135"/>
        <v>0.36188205898685399</v>
      </c>
      <c r="M4302" s="459">
        <f>IFERROR((Tableau1[[#This Row],[Scope 1
(kg CO2-eq)]]+Tableau1[[#This Row],[Scope 2 energy
(kg CO2-eq)]]+Tableau1[[#This Row],[Scope 2 Infrastructure
(kg CO2-eq)]])/Tableau1[[#This Row],[Total CO2-emissions
(kg CO2-eq)
for scope 3 use ]],"")</f>
        <v>0.73817104475561091</v>
      </c>
      <c r="N4302" s="437" t="s">
        <v>436</v>
      </c>
      <c r="O4302" s="259">
        <v>1</v>
      </c>
      <c r="P4302" s="259" t="s">
        <v>4133</v>
      </c>
      <c r="Q4302" s="260" t="s">
        <v>5135</v>
      </c>
    </row>
    <row r="4303" spans="1:17" ht="21.75" customHeight="1">
      <c r="A4303" s="301" t="s">
        <v>4133</v>
      </c>
      <c r="B4303" s="301" t="s">
        <v>5135</v>
      </c>
      <c r="C4303" s="316" t="s">
        <v>10328</v>
      </c>
      <c r="D4303" s="465" t="s">
        <v>436</v>
      </c>
      <c r="E4303" s="465" t="s">
        <v>700</v>
      </c>
      <c r="F4303" s="469" t="str">
        <f t="shared" si="134"/>
        <v>CH</v>
      </c>
      <c r="G4303" s="260">
        <v>7.3855469000000007E-2</v>
      </c>
      <c r="H4303" s="260">
        <v>3.25062580473E-4</v>
      </c>
      <c r="I4303" s="260">
        <v>6.7844085929999999E-6</v>
      </c>
      <c r="J4303" s="260">
        <v>2.6319778170319996E-2</v>
      </c>
      <c r="K4303" s="260">
        <v>0.100507094163015</v>
      </c>
      <c r="L4303" s="301">
        <f t="shared" si="135"/>
        <v>0.36182553898685399</v>
      </c>
      <c r="M4303" s="459">
        <f>IFERROR((Tableau1[[#This Row],[Scope 1
(kg CO2-eq)]]+Tableau1[[#This Row],[Scope 2 energy
(kg CO2-eq)]]+Tableau1[[#This Row],[Scope 2 Infrastructure
(kg CO2-eq)]])/Tableau1[[#This Row],[Total CO2-emissions
(kg CO2-eq)
for scope 3 use ]],"")</f>
        <v>0.73813014500986096</v>
      </c>
      <c r="N4303" s="436" t="s">
        <v>436</v>
      </c>
      <c r="O4303" s="259">
        <v>1</v>
      </c>
      <c r="P4303" s="259" t="s">
        <v>4133</v>
      </c>
      <c r="Q4303" s="260" t="s">
        <v>5135</v>
      </c>
    </row>
    <row r="4304" spans="1:17" ht="21.75" customHeight="1">
      <c r="A4304" s="301" t="s">
        <v>5180</v>
      </c>
      <c r="B4304" s="301" t="s">
        <v>5181</v>
      </c>
      <c r="C4304" s="316" t="s">
        <v>10329</v>
      </c>
      <c r="D4304" s="465" t="s">
        <v>436</v>
      </c>
      <c r="E4304" s="465" t="s">
        <v>700</v>
      </c>
      <c r="F4304" s="469" t="str">
        <f t="shared" si="134"/>
        <v>CH</v>
      </c>
      <c r="G4304" s="260">
        <v>6.9939330819981202E-2</v>
      </c>
      <c r="H4304" s="260">
        <v>4.0469420869685199E-4</v>
      </c>
      <c r="I4304" s="260">
        <v>8.4464070365315808E-6</v>
      </c>
      <c r="J4304" s="260">
        <v>2.3674315472618696E-2</v>
      </c>
      <c r="K4304" s="260">
        <v>9.4026786911739907E-2</v>
      </c>
      <c r="L4304" s="301">
        <f t="shared" si="135"/>
        <v>0.33849643288226366</v>
      </c>
      <c r="M4304" s="459">
        <f>IFERROR((Tableau1[[#This Row],[Scope 1
(kg CO2-eq)]]+Tableau1[[#This Row],[Scope 2 energy
(kg CO2-eq)]]+Tableau1[[#This Row],[Scope 2 Infrastructure
(kg CO2-eq)]])/Tableau1[[#This Row],[Total CO2-emissions
(kg CO2-eq)
for scope 3 use ]],"")</f>
        <v>0.74821732983125655</v>
      </c>
      <c r="N4304" s="436" t="s">
        <v>436</v>
      </c>
      <c r="O4304" s="259">
        <v>1.0609999999999999</v>
      </c>
      <c r="P4304" s="259" t="s">
        <v>5180</v>
      </c>
      <c r="Q4304" s="260" t="s">
        <v>5181</v>
      </c>
    </row>
    <row r="4305" spans="1:17" ht="21.75" customHeight="1">
      <c r="A4305" s="301" t="s">
        <v>4133</v>
      </c>
      <c r="B4305" s="301" t="s">
        <v>5135</v>
      </c>
      <c r="C4305" s="316" t="s">
        <v>10330</v>
      </c>
      <c r="D4305" s="465" t="s">
        <v>436</v>
      </c>
      <c r="E4305" s="465" t="s">
        <v>700</v>
      </c>
      <c r="F4305" s="469" t="str">
        <f t="shared" si="134"/>
        <v>CH</v>
      </c>
      <c r="G4305" s="260">
        <v>7.3880630000000003E-2</v>
      </c>
      <c r="H4305" s="260">
        <v>4.2736641881507999E-4</v>
      </c>
      <c r="I4305" s="260">
        <v>8.9196006502799992E-6</v>
      </c>
      <c r="J4305" s="260">
        <v>2.6294889196285004E-2</v>
      </c>
      <c r="K4305" s="260">
        <v>0.10061180521944001</v>
      </c>
      <c r="L4305" s="301">
        <f t="shared" si="135"/>
        <v>0.36220249878998401</v>
      </c>
      <c r="M4305" s="459">
        <f>IFERROR((Tableau1[[#This Row],[Scope 1
(kg CO2-eq)]]+Tableau1[[#This Row],[Scope 2 energy
(kg CO2-eq)]]+Tableau1[[#This Row],[Scope 2 Infrastructure
(kg CO2-eq)]])/Tableau1[[#This Row],[Total CO2-emissions
(kg CO2-eq)
for scope 3 use ]],"")</f>
        <v>0.73865006057068539</v>
      </c>
      <c r="N4305" s="436" t="s">
        <v>436</v>
      </c>
      <c r="O4305" s="259">
        <v>1</v>
      </c>
      <c r="P4305" s="259" t="s">
        <v>4133</v>
      </c>
      <c r="Q4305" s="260" t="s">
        <v>5135</v>
      </c>
    </row>
    <row r="4306" spans="1:17" ht="21.75" customHeight="1">
      <c r="A4306" s="301" t="s">
        <v>4133</v>
      </c>
      <c r="B4306" s="301" t="s">
        <v>5135</v>
      </c>
      <c r="C4306" s="316" t="s">
        <v>10331</v>
      </c>
      <c r="D4306" s="465" t="s">
        <v>436</v>
      </c>
      <c r="E4306" s="465" t="s">
        <v>700</v>
      </c>
      <c r="F4306" s="469" t="str">
        <f t="shared" si="134"/>
        <v>CH</v>
      </c>
      <c r="G4306" s="260">
        <v>7.3867925000000001E-2</v>
      </c>
      <c r="H4306" s="260">
        <v>9.9087178746491995E-5</v>
      </c>
      <c r="I4306" s="260">
        <v>2.0680568829720002E-6</v>
      </c>
      <c r="J4306" s="260">
        <v>2.5089749653698201E-2</v>
      </c>
      <c r="K4306" s="260">
        <v>9.9058829890271496E-2</v>
      </c>
      <c r="L4306" s="301">
        <f t="shared" si="135"/>
        <v>0.35661178760497741</v>
      </c>
      <c r="M4306" s="459">
        <f>IFERROR((Tableau1[[#This Row],[Scope 1
(kg CO2-eq)]]+Tableau1[[#This Row],[Scope 2 energy
(kg CO2-eq)]]+Tableau1[[#This Row],[Scope 2 Infrastructure
(kg CO2-eq)]])/Tableau1[[#This Row],[Total CO2-emissions
(kg CO2-eq)
for scope 3 use ]],"")</f>
        <v>0.74671869552230519</v>
      </c>
      <c r="N4306" s="437" t="s">
        <v>436</v>
      </c>
      <c r="O4306" s="259">
        <v>1</v>
      </c>
      <c r="P4306" s="259" t="s">
        <v>4133</v>
      </c>
      <c r="Q4306" s="260" t="s">
        <v>5135</v>
      </c>
    </row>
    <row r="4307" spans="1:17" ht="21.75" customHeight="1">
      <c r="A4307" s="301" t="s">
        <v>4133</v>
      </c>
      <c r="B4307" s="301" t="s">
        <v>5135</v>
      </c>
      <c r="C4307" s="316" t="s">
        <v>10332</v>
      </c>
      <c r="D4307" s="465" t="s">
        <v>436</v>
      </c>
      <c r="E4307" s="465" t="s">
        <v>6091</v>
      </c>
      <c r="F4307" s="469" t="str">
        <f t="shared" si="134"/>
        <v>other</v>
      </c>
      <c r="G4307" s="260">
        <v>7.3867925000000001E-2</v>
      </c>
      <c r="H4307" s="260">
        <v>4.3179685142284799E-4</v>
      </c>
      <c r="I4307" s="260">
        <v>2.0682723844439998E-6</v>
      </c>
      <c r="J4307" s="260">
        <v>2.31011263333709E-2</v>
      </c>
      <c r="K4307" s="260">
        <v>9.74029164557772E-2</v>
      </c>
      <c r="L4307" s="301">
        <f t="shared" si="135"/>
        <v>0.35065049924079794</v>
      </c>
      <c r="M4307" s="459">
        <f>IFERROR((Tableau1[[#This Row],[Scope 1
(kg CO2-eq)]]+Tableau1[[#This Row],[Scope 2 energy
(kg CO2-eq)]]+Tableau1[[#This Row],[Scope 2 Infrastructure
(kg CO2-eq)]])/Tableau1[[#This Row],[Total CO2-emissions
(kg CO2-eq)
for scope 3 use ]],"")</f>
        <v>0.7628292132047374</v>
      </c>
      <c r="N4307" s="436" t="s">
        <v>436</v>
      </c>
      <c r="O4307" s="259">
        <v>1</v>
      </c>
      <c r="P4307" s="260" t="s">
        <v>4133</v>
      </c>
      <c r="Q4307" s="260" t="s">
        <v>5135</v>
      </c>
    </row>
    <row r="4308" spans="1:17" ht="21.75" customHeight="1">
      <c r="A4308" s="301" t="s">
        <v>5141</v>
      </c>
      <c r="B4308" s="301" t="s">
        <v>5195</v>
      </c>
      <c r="C4308" s="316" t="s">
        <v>10333</v>
      </c>
      <c r="D4308" s="465" t="s">
        <v>3730</v>
      </c>
      <c r="E4308" s="465" t="s">
        <v>700</v>
      </c>
      <c r="F4308" s="469" t="str">
        <f t="shared" si="134"/>
        <v>CH</v>
      </c>
      <c r="G4308" s="260">
        <v>0</v>
      </c>
      <c r="H4308" s="260">
        <v>4.3664011387999999E-3</v>
      </c>
      <c r="I4308" s="260">
        <v>5.687719536E-4</v>
      </c>
      <c r="J4308" s="260">
        <v>0.41685844055784899</v>
      </c>
      <c r="K4308" s="260">
        <v>0.42179361370152302</v>
      </c>
      <c r="L4308" s="301" t="str">
        <f t="shared" si="135"/>
        <v/>
      </c>
      <c r="M4308" s="459">
        <f>IFERROR((Tableau1[[#This Row],[Scope 1
(kg CO2-eq)]]+Tableau1[[#This Row],[Scope 2 energy
(kg CO2-eq)]]+Tableau1[[#This Row],[Scope 2 Infrastructure
(kg CO2-eq)]])/Tableau1[[#This Row],[Total CO2-emissions
(kg CO2-eq)
for scope 3 use ]],"")</f>
        <v>1.1700445270118086E-2</v>
      </c>
      <c r="N4308" s="436" t="s">
        <v>3730</v>
      </c>
      <c r="O4308" s="259">
        <v>1</v>
      </c>
      <c r="P4308" s="259" t="s">
        <v>5141</v>
      </c>
      <c r="Q4308" s="260" t="s">
        <v>5195</v>
      </c>
    </row>
    <row r="4309" spans="1:17" ht="21.75" customHeight="1">
      <c r="A4309" s="301" t="s">
        <v>5141</v>
      </c>
      <c r="B4309" s="301" t="s">
        <v>5195</v>
      </c>
      <c r="C4309" s="316" t="s">
        <v>10334</v>
      </c>
      <c r="D4309" s="465" t="s">
        <v>3730</v>
      </c>
      <c r="E4309" s="465" t="s">
        <v>6016</v>
      </c>
      <c r="F4309" s="469" t="str">
        <f t="shared" si="134"/>
        <v>other</v>
      </c>
      <c r="G4309" s="260">
        <v>0</v>
      </c>
      <c r="H4309" s="260">
        <v>6.3238171320400003E-3</v>
      </c>
      <c r="I4309" s="260">
        <v>5.4628795536E-4</v>
      </c>
      <c r="J4309" s="260">
        <v>0.193691941511062</v>
      </c>
      <c r="K4309" s="260">
        <v>0.20056204664103</v>
      </c>
      <c r="L4309" s="301" t="str">
        <f t="shared" si="135"/>
        <v/>
      </c>
      <c r="M4309" s="459">
        <f>IFERROR((Tableau1[[#This Row],[Scope 1
(kg CO2-eq)]]+Tableau1[[#This Row],[Scope 2 energy
(kg CO2-eq)]]+Tableau1[[#This Row],[Scope 2 Infrastructure
(kg CO2-eq)]])/Tableau1[[#This Row],[Total CO2-emissions
(kg CO2-eq)
for scope 3 use ]],"")</f>
        <v>3.4254262969784371E-2</v>
      </c>
      <c r="N4309" s="436" t="s">
        <v>3730</v>
      </c>
      <c r="O4309" s="259">
        <v>1</v>
      </c>
      <c r="P4309" s="259" t="s">
        <v>5141</v>
      </c>
      <c r="Q4309" s="259" t="s">
        <v>5195</v>
      </c>
    </row>
    <row r="4310" spans="1:17" ht="21.75" customHeight="1">
      <c r="A4310" s="301" t="s">
        <v>5143</v>
      </c>
      <c r="B4310" s="301" t="s">
        <v>5144</v>
      </c>
      <c r="C4310" s="316" t="s">
        <v>10335</v>
      </c>
      <c r="D4310" s="465" t="s">
        <v>3730</v>
      </c>
      <c r="E4310" s="465" t="s">
        <v>700</v>
      </c>
      <c r="F4310" s="469" t="str">
        <f t="shared" si="134"/>
        <v>CH</v>
      </c>
      <c r="G4310" s="260">
        <v>0</v>
      </c>
      <c r="H4310" s="260">
        <v>0</v>
      </c>
      <c r="I4310" s="260">
        <v>0</v>
      </c>
      <c r="J4310" s="260">
        <v>0.38843696598198102</v>
      </c>
      <c r="K4310" s="260">
        <v>0.388436966028748</v>
      </c>
      <c r="L4310" s="301" t="str">
        <f t="shared" si="135"/>
        <v/>
      </c>
      <c r="M4310" s="459">
        <f>IFERROR((Tableau1[[#This Row],[Scope 1
(kg CO2-eq)]]+Tableau1[[#This Row],[Scope 2 energy
(kg CO2-eq)]]+Tableau1[[#This Row],[Scope 2 Infrastructure
(kg CO2-eq)]])/Tableau1[[#This Row],[Total CO2-emissions
(kg CO2-eq)
for scope 3 use ]],"")</f>
        <v>0</v>
      </c>
      <c r="N4310" s="436" t="s">
        <v>3730</v>
      </c>
      <c r="O4310" s="259">
        <v>1</v>
      </c>
      <c r="P4310" s="259" t="s">
        <v>5143</v>
      </c>
      <c r="Q4310" s="259" t="s">
        <v>5144</v>
      </c>
    </row>
    <row r="4311" spans="1:17" ht="21.75" customHeight="1">
      <c r="A4311" s="301" t="s">
        <v>5143</v>
      </c>
      <c r="B4311" s="301" t="s">
        <v>5144</v>
      </c>
      <c r="C4311" s="316" t="s">
        <v>10336</v>
      </c>
      <c r="D4311" s="465" t="s">
        <v>3730</v>
      </c>
      <c r="E4311" s="465" t="s">
        <v>700</v>
      </c>
      <c r="F4311" s="469" t="str">
        <f t="shared" si="134"/>
        <v>CH</v>
      </c>
      <c r="G4311" s="260">
        <v>0</v>
      </c>
      <c r="H4311" s="260">
        <v>0</v>
      </c>
      <c r="I4311" s="260">
        <v>0</v>
      </c>
      <c r="J4311" s="260">
        <v>0.36498508006700597</v>
      </c>
      <c r="K4311" s="260">
        <v>0.36498508009800501</v>
      </c>
      <c r="L4311" s="301" t="str">
        <f t="shared" si="135"/>
        <v/>
      </c>
      <c r="M4311" s="459">
        <f>IFERROR((Tableau1[[#This Row],[Scope 1
(kg CO2-eq)]]+Tableau1[[#This Row],[Scope 2 energy
(kg CO2-eq)]]+Tableau1[[#This Row],[Scope 2 Infrastructure
(kg CO2-eq)]])/Tableau1[[#This Row],[Total CO2-emissions
(kg CO2-eq)
for scope 3 use ]],"")</f>
        <v>0</v>
      </c>
      <c r="N4311" s="436" t="s">
        <v>3730</v>
      </c>
      <c r="O4311" s="259">
        <v>1</v>
      </c>
      <c r="P4311" s="259" t="s">
        <v>5143</v>
      </c>
      <c r="Q4311" s="259" t="s">
        <v>5144</v>
      </c>
    </row>
    <row r="4312" spans="1:17" ht="21.75" customHeight="1">
      <c r="A4312" s="301" t="s">
        <v>5289</v>
      </c>
      <c r="B4312" s="301" t="s">
        <v>5182</v>
      </c>
      <c r="C4312" s="316" t="s">
        <v>10337</v>
      </c>
      <c r="D4312" s="465" t="s">
        <v>436</v>
      </c>
      <c r="E4312" s="465" t="s">
        <v>6091</v>
      </c>
      <c r="F4312" s="469" t="str">
        <f t="shared" si="134"/>
        <v>other</v>
      </c>
      <c r="G4312" s="260">
        <v>0.10691249999999999</v>
      </c>
      <c r="H4312" s="260">
        <v>2.6890755999999998E-2</v>
      </c>
      <c r="I4312" s="260">
        <v>4.0268650000000001E-3</v>
      </c>
      <c r="J4312" s="260">
        <v>2.2097714608930036E-3</v>
      </c>
      <c r="K4312" s="260">
        <v>0.14003989270185799</v>
      </c>
      <c r="L4312" s="301">
        <f t="shared" si="135"/>
        <v>0.50414361372668881</v>
      </c>
      <c r="M4312" s="459">
        <f>IFERROR((Tableau1[[#This Row],[Scope 1
(kg CO2-eq)]]+Tableau1[[#This Row],[Scope 2 energy
(kg CO2-eq)]]+Tableau1[[#This Row],[Scope 2 Infrastructure
(kg CO2-eq)]])/Tableau1[[#This Row],[Total CO2-emissions
(kg CO2-eq)
for scope 3 use ]],"")</f>
        <v>0.98422041277507566</v>
      </c>
      <c r="N4312" s="436" t="s">
        <v>436</v>
      </c>
      <c r="O4312" s="259">
        <v>1</v>
      </c>
      <c r="P4312" s="259" t="s">
        <v>5289</v>
      </c>
      <c r="Q4312" s="259" t="s">
        <v>5182</v>
      </c>
    </row>
    <row r="4313" spans="1:17" ht="21.75" customHeight="1">
      <c r="A4313" s="301" t="s">
        <v>5327</v>
      </c>
      <c r="B4313" s="301" t="s">
        <v>5133</v>
      </c>
      <c r="C4313" s="316" t="s">
        <v>10338</v>
      </c>
      <c r="D4313" s="465" t="s">
        <v>3646</v>
      </c>
      <c r="E4313" s="465" t="s">
        <v>6091</v>
      </c>
      <c r="F4313" s="469" t="str">
        <f t="shared" si="134"/>
        <v>other</v>
      </c>
      <c r="G4313" s="260">
        <v>0</v>
      </c>
      <c r="H4313" s="260">
        <v>8001426.8399400003</v>
      </c>
      <c r="I4313" s="260">
        <v>1341997.4721599999</v>
      </c>
      <c r="J4313" s="260">
        <v>16545171.959381999</v>
      </c>
      <c r="K4313" s="260">
        <v>25888596.318058599</v>
      </c>
      <c r="L4313" s="301" t="str">
        <f t="shared" si="135"/>
        <v/>
      </c>
      <c r="M4313" s="459">
        <f>IFERROR((Tableau1[[#This Row],[Scope 1
(kg CO2-eq)]]+Tableau1[[#This Row],[Scope 2 energy
(kg CO2-eq)]]+Tableau1[[#This Row],[Scope 2 Infrastructure
(kg CO2-eq)]])/Tableau1[[#This Row],[Total CO2-emissions
(kg CO2-eq)
for scope 3 use ]],"")</f>
        <v>0.36090888039312091</v>
      </c>
      <c r="N4313" s="436" t="s">
        <v>3646</v>
      </c>
      <c r="O4313" s="259">
        <v>1</v>
      </c>
      <c r="P4313" s="259" t="s">
        <v>5327</v>
      </c>
      <c r="Q4313" s="259" t="s">
        <v>5133</v>
      </c>
    </row>
    <row r="4314" spans="1:17" ht="21.75" customHeight="1">
      <c r="A4314" s="301" t="s">
        <v>5202</v>
      </c>
      <c r="B4314" s="301" t="s">
        <v>5289</v>
      </c>
      <c r="C4314" s="316" t="s">
        <v>10339</v>
      </c>
      <c r="D4314" s="465" t="s">
        <v>436</v>
      </c>
      <c r="E4314" s="465" t="s">
        <v>6016</v>
      </c>
      <c r="F4314" s="469" t="str">
        <f t="shared" si="134"/>
        <v>other</v>
      </c>
      <c r="G4314" s="260">
        <v>0</v>
      </c>
      <c r="H4314" s="260">
        <v>2.689075639404E-2</v>
      </c>
      <c r="I4314" s="260">
        <v>0</v>
      </c>
      <c r="J4314" s="260">
        <v>4.0268648720376199E-3</v>
      </c>
      <c r="K4314" s="260">
        <v>3.09176212467327E-2</v>
      </c>
      <c r="L4314" s="301">
        <f t="shared" si="135"/>
        <v>0.11130343648823772</v>
      </c>
      <c r="M4314" s="459">
        <f>IFERROR((Tableau1[[#This Row],[Scope 1
(kg CO2-eq)]]+Tableau1[[#This Row],[Scope 2 energy
(kg CO2-eq)]]+Tableau1[[#This Row],[Scope 2 Infrastructure
(kg CO2-eq)]])/Tableau1[[#This Row],[Total CO2-emissions
(kg CO2-eq)
for scope 3 use ]],"")</f>
        <v>0.86975502350077305</v>
      </c>
      <c r="N4314" s="436" t="s">
        <v>436</v>
      </c>
      <c r="O4314" s="259">
        <v>1</v>
      </c>
      <c r="P4314" s="259" t="s">
        <v>5202</v>
      </c>
      <c r="Q4314" s="259" t="s">
        <v>5289</v>
      </c>
    </row>
    <row r="4315" spans="1:17" ht="21.75" customHeight="1">
      <c r="A4315" s="301" t="s">
        <v>5327</v>
      </c>
      <c r="B4315" s="301" t="s">
        <v>5133</v>
      </c>
      <c r="C4315" s="316" t="s">
        <v>10340</v>
      </c>
      <c r="D4315" s="465" t="s">
        <v>3646</v>
      </c>
      <c r="E4315" s="465" t="s">
        <v>6091</v>
      </c>
      <c r="F4315" s="469" t="str">
        <f t="shared" si="134"/>
        <v>other</v>
      </c>
      <c r="G4315" s="260">
        <v>0</v>
      </c>
      <c r="H4315" s="260">
        <v>8001426.8399400003</v>
      </c>
      <c r="I4315" s="260">
        <v>1341997.4721599999</v>
      </c>
      <c r="J4315" s="260">
        <v>16545171.959381999</v>
      </c>
      <c r="K4315" s="260">
        <v>25888596.318061501</v>
      </c>
      <c r="L4315" s="301" t="str">
        <f t="shared" si="135"/>
        <v/>
      </c>
      <c r="M4315" s="459">
        <f>IFERROR((Tableau1[[#This Row],[Scope 1
(kg CO2-eq)]]+Tableau1[[#This Row],[Scope 2 energy
(kg CO2-eq)]]+Tableau1[[#This Row],[Scope 2 Infrastructure
(kg CO2-eq)]])/Tableau1[[#This Row],[Total CO2-emissions
(kg CO2-eq)
for scope 3 use ]],"")</f>
        <v>0.36090888039308044</v>
      </c>
      <c r="N4315" s="436" t="s">
        <v>3646</v>
      </c>
      <c r="O4315" s="259">
        <v>1</v>
      </c>
      <c r="P4315" s="259" t="s">
        <v>5327</v>
      </c>
      <c r="Q4315" s="259" t="s">
        <v>5133</v>
      </c>
    </row>
    <row r="4316" spans="1:17" ht="21.75" customHeight="1">
      <c r="A4316" s="301" t="s">
        <v>5232</v>
      </c>
      <c r="B4316" s="301" t="s">
        <v>5133</v>
      </c>
      <c r="C4316" s="316" t="s">
        <v>10341</v>
      </c>
      <c r="D4316" s="465" t="s">
        <v>3646</v>
      </c>
      <c r="E4316" s="465" t="s">
        <v>6091</v>
      </c>
      <c r="F4316" s="469" t="str">
        <f t="shared" si="134"/>
        <v>other</v>
      </c>
      <c r="G4316" s="260">
        <v>0</v>
      </c>
      <c r="H4316" s="260">
        <v>63838400.067840002</v>
      </c>
      <c r="I4316" s="260">
        <v>11056312.01376</v>
      </c>
      <c r="J4316" s="260">
        <v>128621372.54426999</v>
      </c>
      <c r="K4316" s="260">
        <v>203516084.80437699</v>
      </c>
      <c r="L4316" s="301" t="str">
        <f t="shared" si="135"/>
        <v/>
      </c>
      <c r="M4316" s="459">
        <f>IFERROR((Tableau1[[#This Row],[Scope 1
(kg CO2-eq)]]+Tableau1[[#This Row],[Scope 2 energy
(kg CO2-eq)]]+Tableau1[[#This Row],[Scope 2 Infrastructure
(kg CO2-eq)]])/Tableau1[[#This Row],[Total CO2-emissions
(kg CO2-eq)
for scope 3 use ]],"")</f>
        <v>0.36800389587678067</v>
      </c>
      <c r="N4316" s="436" t="s">
        <v>3646</v>
      </c>
      <c r="O4316" s="259">
        <v>1</v>
      </c>
      <c r="P4316" s="259" t="s">
        <v>5232</v>
      </c>
      <c r="Q4316" s="259" t="s">
        <v>5133</v>
      </c>
    </row>
    <row r="4317" spans="1:17" ht="21.75" customHeight="1">
      <c r="A4317" s="301" t="s">
        <v>5289</v>
      </c>
      <c r="B4317" s="301" t="s">
        <v>5146</v>
      </c>
      <c r="C4317" s="316" t="s">
        <v>10342</v>
      </c>
      <c r="D4317" s="465" t="s">
        <v>3730</v>
      </c>
      <c r="E4317" s="465" t="s">
        <v>6091</v>
      </c>
      <c r="F4317" s="469" t="str">
        <f t="shared" si="134"/>
        <v>other</v>
      </c>
      <c r="G4317" s="260">
        <v>2.4119999999999999E-2</v>
      </c>
      <c r="H4317" s="260">
        <v>1.075657317E-2</v>
      </c>
      <c r="I4317" s="260">
        <v>5.5962475200000002E-4</v>
      </c>
      <c r="J4317" s="260">
        <v>6.4245184703360173E-4</v>
      </c>
      <c r="K4317" s="260">
        <v>3.6078649749420502E-2</v>
      </c>
      <c r="L4317" s="301" t="str">
        <f t="shared" si="135"/>
        <v/>
      </c>
      <c r="M4317" s="459">
        <f>IFERROR((Tableau1[[#This Row],[Scope 1
(kg CO2-eq)]]+Tableau1[[#This Row],[Scope 2 energy
(kg CO2-eq)]]+Tableau1[[#This Row],[Scope 2 Infrastructure
(kg CO2-eq)]])/Tableau1[[#This Row],[Total CO2-emissions
(kg CO2-eq)
for scope 3 use ]],"")</f>
        <v>0.98219301908794909</v>
      </c>
      <c r="N4317" s="436" t="s">
        <v>3730</v>
      </c>
      <c r="O4317" s="259">
        <v>1</v>
      </c>
      <c r="P4317" s="259" t="s">
        <v>5289</v>
      </c>
      <c r="Q4317" s="259" t="s">
        <v>5146</v>
      </c>
    </row>
    <row r="4318" spans="1:17" ht="21.75" customHeight="1">
      <c r="A4318" s="301" t="s">
        <v>5289</v>
      </c>
      <c r="B4318" s="301" t="s">
        <v>5232</v>
      </c>
      <c r="C4318" s="316" t="s">
        <v>10343</v>
      </c>
      <c r="D4318" s="465" t="s">
        <v>436</v>
      </c>
      <c r="E4318" s="465" t="s">
        <v>6044</v>
      </c>
      <c r="F4318" s="469" t="str">
        <f t="shared" si="134"/>
        <v>other</v>
      </c>
      <c r="G4318" s="260">
        <v>0.1059624</v>
      </c>
      <c r="H4318" s="260">
        <v>0</v>
      </c>
      <c r="I4318" s="260">
        <v>0</v>
      </c>
      <c r="J4318" s="260">
        <v>4.0698047878890004E-3</v>
      </c>
      <c r="K4318" s="260">
        <v>0.11003220479157599</v>
      </c>
      <c r="L4318" s="301">
        <f t="shared" si="135"/>
        <v>0.39611593724967359</v>
      </c>
      <c r="M4318" s="459">
        <f>IFERROR((Tableau1[[#This Row],[Scope 1
(kg CO2-eq)]]+Tableau1[[#This Row],[Scope 2 energy
(kg CO2-eq)]]+Tableau1[[#This Row],[Scope 2 Infrastructure
(kg CO2-eq)]])/Tableau1[[#This Row],[Total CO2-emissions
(kg CO2-eq)
for scope 3 use ]],"")</f>
        <v>0.96301260345291584</v>
      </c>
      <c r="N4318" s="436" t="s">
        <v>436</v>
      </c>
      <c r="O4318" s="259">
        <v>1</v>
      </c>
      <c r="P4318" s="259" t="s">
        <v>5289</v>
      </c>
      <c r="Q4318" s="259" t="s">
        <v>5232</v>
      </c>
    </row>
    <row r="4319" spans="1:17" ht="21.75" customHeight="1">
      <c r="A4319" s="301" t="s">
        <v>5289</v>
      </c>
      <c r="B4319" s="301" t="s">
        <v>5232</v>
      </c>
      <c r="C4319" s="316" t="s">
        <v>10344</v>
      </c>
      <c r="D4319" s="465" t="s">
        <v>436</v>
      </c>
      <c r="E4319" s="465" t="s">
        <v>6050</v>
      </c>
      <c r="F4319" s="469" t="str">
        <f t="shared" si="134"/>
        <v>other</v>
      </c>
      <c r="G4319" s="260">
        <v>0.101711159</v>
      </c>
      <c r="H4319" s="260">
        <v>0</v>
      </c>
      <c r="I4319" s="260">
        <v>0</v>
      </c>
      <c r="J4319" s="260">
        <v>4.7062282855540039E-3</v>
      </c>
      <c r="K4319" s="260">
        <v>0.10641738728344501</v>
      </c>
      <c r="L4319" s="301">
        <f t="shared" si="135"/>
        <v>0.38310259422040205</v>
      </c>
      <c r="M4319" s="459">
        <f>IFERROR((Tableau1[[#This Row],[Scope 1
(kg CO2-eq)]]+Tableau1[[#This Row],[Scope 2 energy
(kg CO2-eq)]]+Tableau1[[#This Row],[Scope 2 Infrastructure
(kg CO2-eq)]])/Tableau1[[#This Row],[Total CO2-emissions
(kg CO2-eq)
for scope 3 use ]],"")</f>
        <v>0.95577575804497183</v>
      </c>
      <c r="N4319" s="436" t="s">
        <v>436</v>
      </c>
      <c r="O4319" s="259">
        <v>1</v>
      </c>
      <c r="P4319" s="259" t="s">
        <v>5289</v>
      </c>
      <c r="Q4319" s="259" t="s">
        <v>5232</v>
      </c>
    </row>
    <row r="4320" spans="1:17" ht="21.75" customHeight="1">
      <c r="A4320" s="301" t="s">
        <v>5289</v>
      </c>
      <c r="B4320" s="301" t="s">
        <v>5232</v>
      </c>
      <c r="C4320" s="316" t="s">
        <v>10345</v>
      </c>
      <c r="D4320" s="465" t="s">
        <v>436</v>
      </c>
      <c r="E4320" s="465" t="s">
        <v>6051</v>
      </c>
      <c r="F4320" s="469" t="str">
        <f t="shared" si="134"/>
        <v>other</v>
      </c>
      <c r="G4320" s="260">
        <v>0.1081939</v>
      </c>
      <c r="H4320" s="260">
        <v>0</v>
      </c>
      <c r="I4320" s="260">
        <v>0</v>
      </c>
      <c r="J4320" s="260">
        <v>4.7916559168100087E-3</v>
      </c>
      <c r="K4320" s="260">
        <v>0.112985555915148</v>
      </c>
      <c r="L4320" s="301">
        <f t="shared" si="135"/>
        <v>0.40674800129453281</v>
      </c>
      <c r="M4320" s="459">
        <f>IFERROR((Tableau1[[#This Row],[Scope 1
(kg CO2-eq)]]+Tableau1[[#This Row],[Scope 2 energy
(kg CO2-eq)]]+Tableau1[[#This Row],[Scope 2 Infrastructure
(kg CO2-eq)]])/Tableau1[[#This Row],[Total CO2-emissions
(kg CO2-eq)
for scope 3 use ]],"")</f>
        <v>0.95759054441661084</v>
      </c>
      <c r="N4320" s="436" t="s">
        <v>436</v>
      </c>
      <c r="O4320" s="259">
        <v>1</v>
      </c>
      <c r="P4320" s="259" t="s">
        <v>5289</v>
      </c>
      <c r="Q4320" s="259" t="s">
        <v>5232</v>
      </c>
    </row>
    <row r="4321" spans="1:17" ht="21.75" customHeight="1">
      <c r="A4321" s="301" t="s">
        <v>5289</v>
      </c>
      <c r="B4321" s="301" t="s">
        <v>5232</v>
      </c>
      <c r="C4321" s="316" t="s">
        <v>10346</v>
      </c>
      <c r="D4321" s="465" t="s">
        <v>436</v>
      </c>
      <c r="E4321" s="465" t="s">
        <v>6045</v>
      </c>
      <c r="F4321" s="469" t="str">
        <f t="shared" si="134"/>
        <v>other</v>
      </c>
      <c r="G4321" s="260">
        <v>0.101711159</v>
      </c>
      <c r="H4321" s="260">
        <v>0</v>
      </c>
      <c r="I4321" s="260">
        <v>0</v>
      </c>
      <c r="J4321" s="260">
        <v>4.740861956917003E-3</v>
      </c>
      <c r="K4321" s="260">
        <v>0.106452020957973</v>
      </c>
      <c r="L4321" s="301">
        <f t="shared" si="135"/>
        <v>0.38322727544870283</v>
      </c>
      <c r="M4321" s="459">
        <f>IFERROR((Tableau1[[#This Row],[Scope 1
(kg CO2-eq)]]+Tableau1[[#This Row],[Scope 2 energy
(kg CO2-eq)]]+Tableau1[[#This Row],[Scope 2 Infrastructure
(kg CO2-eq)]])/Tableau1[[#This Row],[Total CO2-emissions
(kg CO2-eq)
for scope 3 use ]],"")</f>
        <v>0.95546480080594542</v>
      </c>
      <c r="N4321" s="436" t="s">
        <v>436</v>
      </c>
      <c r="O4321" s="259">
        <v>1</v>
      </c>
      <c r="P4321" s="259" t="s">
        <v>5289</v>
      </c>
      <c r="Q4321" s="259" t="s">
        <v>5232</v>
      </c>
    </row>
    <row r="4322" spans="1:17" ht="21.75" customHeight="1">
      <c r="A4322" s="301" t="s">
        <v>5289</v>
      </c>
      <c r="B4322" s="301" t="s">
        <v>5232</v>
      </c>
      <c r="C4322" s="316" t="s">
        <v>10347</v>
      </c>
      <c r="D4322" s="465" t="s">
        <v>436</v>
      </c>
      <c r="E4322" s="465" t="s">
        <v>6016</v>
      </c>
      <c r="F4322" s="469" t="str">
        <f t="shared" si="134"/>
        <v>other</v>
      </c>
      <c r="G4322" s="260">
        <v>0.10165755899999999</v>
      </c>
      <c r="H4322" s="260">
        <v>0</v>
      </c>
      <c r="I4322" s="260">
        <v>0</v>
      </c>
      <c r="J4322" s="260">
        <v>5.7036274540950005E-3</v>
      </c>
      <c r="K4322" s="260">
        <v>0.107361186438325</v>
      </c>
      <c r="L4322" s="301">
        <f t="shared" si="135"/>
        <v>0.38650027117796998</v>
      </c>
      <c r="M4322" s="459">
        <f>IFERROR((Tableau1[[#This Row],[Scope 1
(kg CO2-eq)]]+Tableau1[[#This Row],[Scope 2 energy
(kg CO2-eq)]]+Tableau1[[#This Row],[Scope 2 Infrastructure
(kg CO2-eq)]])/Tableau1[[#This Row],[Total CO2-emissions
(kg CO2-eq)
for scope 3 use ]],"")</f>
        <v>0.94687440007379642</v>
      </c>
      <c r="N4322" s="436" t="s">
        <v>436</v>
      </c>
      <c r="O4322" s="259">
        <v>1</v>
      </c>
      <c r="P4322" s="259" t="s">
        <v>5289</v>
      </c>
      <c r="Q4322" s="259" t="s">
        <v>5232</v>
      </c>
    </row>
    <row r="4323" spans="1:17" ht="21.75" customHeight="1">
      <c r="A4323" s="301" t="s">
        <v>5289</v>
      </c>
      <c r="B4323" s="301" t="s">
        <v>5232</v>
      </c>
      <c r="C4323" s="316" t="s">
        <v>10348</v>
      </c>
      <c r="D4323" s="465" t="s">
        <v>436</v>
      </c>
      <c r="E4323" s="465" t="s">
        <v>6018</v>
      </c>
      <c r="F4323" s="469" t="str">
        <f t="shared" si="134"/>
        <v>other</v>
      </c>
      <c r="G4323" s="260">
        <v>0.10520185</v>
      </c>
      <c r="H4323" s="260">
        <v>0</v>
      </c>
      <c r="I4323" s="260">
        <v>0</v>
      </c>
      <c r="J4323" s="260">
        <v>5.0297237155540048E-3</v>
      </c>
      <c r="K4323" s="260">
        <v>0.11023157370625999</v>
      </c>
      <c r="L4323" s="301">
        <f t="shared" si="135"/>
        <v>0.396833665342536</v>
      </c>
      <c r="M4323" s="459">
        <f>IFERROR((Tableau1[[#This Row],[Scope 1
(kg CO2-eq)]]+Tableau1[[#This Row],[Scope 2 energy
(kg CO2-eq)]]+Tableau1[[#This Row],[Scope 2 Infrastructure
(kg CO2-eq)]])/Tableau1[[#This Row],[Total CO2-emissions
(kg CO2-eq)
for scope 3 use ]],"")</f>
        <v>0.95437129728671954</v>
      </c>
      <c r="N4323" s="436" t="s">
        <v>436</v>
      </c>
      <c r="O4323" s="259">
        <v>1</v>
      </c>
      <c r="P4323" s="259" t="s">
        <v>5289</v>
      </c>
      <c r="Q4323" s="259" t="s">
        <v>5232</v>
      </c>
    </row>
    <row r="4324" spans="1:17" ht="21.75" customHeight="1">
      <c r="A4324" s="301" t="s">
        <v>5289</v>
      </c>
      <c r="B4324" s="301" t="s">
        <v>5232</v>
      </c>
      <c r="C4324" s="316" t="s">
        <v>10349</v>
      </c>
      <c r="D4324" s="465" t="s">
        <v>436</v>
      </c>
      <c r="E4324" s="465" t="s">
        <v>119</v>
      </c>
      <c r="F4324" s="469" t="str">
        <f t="shared" si="134"/>
        <v>other</v>
      </c>
      <c r="G4324" s="260">
        <v>0.1081939</v>
      </c>
      <c r="H4324" s="260">
        <v>0</v>
      </c>
      <c r="I4324" s="260">
        <v>0</v>
      </c>
      <c r="J4324" s="260">
        <v>2.8677552420790092E-3</v>
      </c>
      <c r="K4324" s="260">
        <v>0.111061655240105</v>
      </c>
      <c r="L4324" s="301">
        <f t="shared" si="135"/>
        <v>0.39982195886437799</v>
      </c>
      <c r="M4324" s="459">
        <f>IFERROR((Tableau1[[#This Row],[Scope 1
(kg CO2-eq)]]+Tableau1[[#This Row],[Scope 2 energy
(kg CO2-eq)]]+Tableau1[[#This Row],[Scope 2 Infrastructure
(kg CO2-eq)]])/Tableau1[[#This Row],[Total CO2-emissions
(kg CO2-eq)
for scope 3 use ]],"")</f>
        <v>0.97417870970943854</v>
      </c>
      <c r="N4324" s="436" t="s">
        <v>436</v>
      </c>
      <c r="O4324" s="259">
        <v>1</v>
      </c>
      <c r="P4324" s="259" t="s">
        <v>5289</v>
      </c>
      <c r="Q4324" s="259" t="s">
        <v>5232</v>
      </c>
    </row>
    <row r="4325" spans="1:17" ht="21.75" customHeight="1">
      <c r="A4325" s="301" t="s">
        <v>5289</v>
      </c>
      <c r="B4325" s="301" t="s">
        <v>5232</v>
      </c>
      <c r="C4325" s="316" t="s">
        <v>10350</v>
      </c>
      <c r="D4325" s="465" t="s">
        <v>436</v>
      </c>
      <c r="E4325" s="465" t="s">
        <v>122</v>
      </c>
      <c r="F4325" s="469" t="str">
        <f t="shared" si="134"/>
        <v>other</v>
      </c>
      <c r="G4325" s="260">
        <v>0.101711159</v>
      </c>
      <c r="H4325" s="260">
        <v>0</v>
      </c>
      <c r="I4325" s="260">
        <v>0</v>
      </c>
      <c r="J4325" s="260">
        <v>8.4673466361310096E-3</v>
      </c>
      <c r="K4325" s="260">
        <v>0.110178505630302</v>
      </c>
      <c r="L4325" s="301">
        <f t="shared" si="135"/>
        <v>0.3966426202690872</v>
      </c>
      <c r="M4325" s="459">
        <f>IFERROR((Tableau1[[#This Row],[Scope 1
(kg CO2-eq)]]+Tableau1[[#This Row],[Scope 2 energy
(kg CO2-eq)]]+Tableau1[[#This Row],[Scope 2 Infrastructure
(kg CO2-eq)]])/Tableau1[[#This Row],[Total CO2-emissions
(kg CO2-eq)
for scope 3 use ]],"")</f>
        <v>0.92314883395937741</v>
      </c>
      <c r="N4325" s="436" t="s">
        <v>436</v>
      </c>
      <c r="O4325" s="259">
        <v>1</v>
      </c>
      <c r="P4325" s="259" t="s">
        <v>5289</v>
      </c>
      <c r="Q4325" s="259" t="s">
        <v>5232</v>
      </c>
    </row>
    <row r="4326" spans="1:17" ht="21.75" customHeight="1">
      <c r="A4326" s="301" t="s">
        <v>5289</v>
      </c>
      <c r="B4326" s="301" t="s">
        <v>5232</v>
      </c>
      <c r="C4326" s="316" t="s">
        <v>10351</v>
      </c>
      <c r="D4326" s="465" t="s">
        <v>436</v>
      </c>
      <c r="E4326" s="465" t="s">
        <v>6052</v>
      </c>
      <c r="F4326" s="469" t="str">
        <f t="shared" si="134"/>
        <v>other</v>
      </c>
      <c r="G4326" s="260">
        <v>0.101711159</v>
      </c>
      <c r="H4326" s="260">
        <v>0</v>
      </c>
      <c r="I4326" s="260">
        <v>0</v>
      </c>
      <c r="J4326" s="260">
        <v>5.6859805104279987E-3</v>
      </c>
      <c r="K4326" s="260">
        <v>0.107397139506237</v>
      </c>
      <c r="L4326" s="301">
        <f t="shared" si="135"/>
        <v>0.38662970222245319</v>
      </c>
      <c r="M4326" s="459">
        <f>IFERROR((Tableau1[[#This Row],[Scope 1
(kg CO2-eq)]]+Tableau1[[#This Row],[Scope 2 energy
(kg CO2-eq)]]+Tableau1[[#This Row],[Scope 2 Infrastructure
(kg CO2-eq)]])/Tableau1[[#This Row],[Total CO2-emissions
(kg CO2-eq)
for scope 3 use ]],"")</f>
        <v>0.94705649952709592</v>
      </c>
      <c r="N4326" s="436" t="s">
        <v>436</v>
      </c>
      <c r="O4326" s="259">
        <v>1</v>
      </c>
      <c r="P4326" s="259" t="s">
        <v>5289</v>
      </c>
      <c r="Q4326" s="259" t="s">
        <v>5232</v>
      </c>
    </row>
    <row r="4327" spans="1:17" ht="21.75" customHeight="1">
      <c r="A4327" s="301" t="s">
        <v>5289</v>
      </c>
      <c r="B4327" s="301" t="s">
        <v>5232</v>
      </c>
      <c r="C4327" s="316" t="s">
        <v>10352</v>
      </c>
      <c r="D4327" s="465" t="s">
        <v>436</v>
      </c>
      <c r="E4327" s="465" t="s">
        <v>6053</v>
      </c>
      <c r="F4327" s="469" t="str">
        <f t="shared" si="134"/>
        <v>other</v>
      </c>
      <c r="G4327" s="260">
        <v>0.101711159</v>
      </c>
      <c r="H4327" s="260">
        <v>0</v>
      </c>
      <c r="I4327" s="260">
        <v>0</v>
      </c>
      <c r="J4327" s="260">
        <v>4.2542169381619976E-3</v>
      </c>
      <c r="K4327" s="260">
        <v>0.10596537593425601</v>
      </c>
      <c r="L4327" s="301">
        <f t="shared" si="135"/>
        <v>0.38147535336332161</v>
      </c>
      <c r="M4327" s="459">
        <f>IFERROR((Tableau1[[#This Row],[Scope 1
(kg CO2-eq)]]+Tableau1[[#This Row],[Scope 2 energy
(kg CO2-eq)]]+Tableau1[[#This Row],[Scope 2 Infrastructure
(kg CO2-eq)]])/Tableau1[[#This Row],[Total CO2-emissions
(kg CO2-eq)
for scope 3 use ]],"")</f>
        <v>0.95985276420011523</v>
      </c>
      <c r="N4327" s="436" t="s">
        <v>436</v>
      </c>
      <c r="O4327" s="259">
        <v>1</v>
      </c>
      <c r="P4327" s="259" t="s">
        <v>5289</v>
      </c>
      <c r="Q4327" s="259" t="s">
        <v>5232</v>
      </c>
    </row>
    <row r="4328" spans="1:17" ht="21.75" customHeight="1">
      <c r="A4328" s="301" t="s">
        <v>5289</v>
      </c>
      <c r="B4328" s="301" t="s">
        <v>5232</v>
      </c>
      <c r="C4328" s="316" t="s">
        <v>10353</v>
      </c>
      <c r="D4328" s="465" t="s">
        <v>436</v>
      </c>
      <c r="E4328" s="465" t="s">
        <v>6048</v>
      </c>
      <c r="F4328" s="469" t="str">
        <f t="shared" si="134"/>
        <v>other</v>
      </c>
      <c r="G4328" s="260">
        <v>0.101711159</v>
      </c>
      <c r="H4328" s="260">
        <v>0</v>
      </c>
      <c r="I4328" s="260">
        <v>0</v>
      </c>
      <c r="J4328" s="260">
        <v>5.8358519228650096E-3</v>
      </c>
      <c r="K4328" s="260">
        <v>0.107547010924637</v>
      </c>
      <c r="L4328" s="301">
        <f t="shared" si="135"/>
        <v>0.38716923932869324</v>
      </c>
      <c r="M4328" s="459">
        <f>IFERROR((Tableau1[[#This Row],[Scope 1
(kg CO2-eq)]]+Tableau1[[#This Row],[Scope 2 energy
(kg CO2-eq)]]+Tableau1[[#This Row],[Scope 2 Infrastructure
(kg CO2-eq)]])/Tableau1[[#This Row],[Total CO2-emissions
(kg CO2-eq)
for scope 3 use ]],"")</f>
        <v>0.94573673527080682</v>
      </c>
      <c r="N4328" s="436" t="s">
        <v>436</v>
      </c>
      <c r="O4328" s="259">
        <v>1</v>
      </c>
      <c r="P4328" s="259" t="s">
        <v>5289</v>
      </c>
      <c r="Q4328" s="259" t="s">
        <v>5232</v>
      </c>
    </row>
    <row r="4329" spans="1:17" ht="21.75" customHeight="1">
      <c r="A4329" s="301" t="s">
        <v>5289</v>
      </c>
      <c r="B4329" s="301" t="s">
        <v>5232</v>
      </c>
      <c r="C4329" s="316" t="s">
        <v>10354</v>
      </c>
      <c r="D4329" s="465" t="s">
        <v>436</v>
      </c>
      <c r="E4329" s="465" t="s">
        <v>6081</v>
      </c>
      <c r="F4329" s="469" t="str">
        <f t="shared" si="134"/>
        <v>other</v>
      </c>
      <c r="G4329" s="260">
        <v>0.101700559</v>
      </c>
      <c r="H4329" s="260">
        <v>0</v>
      </c>
      <c r="I4329" s="260">
        <v>0</v>
      </c>
      <c r="J4329" s="260">
        <v>5.2289013809189988E-3</v>
      </c>
      <c r="K4329" s="260">
        <v>0.10692946037951701</v>
      </c>
      <c r="L4329" s="301">
        <f t="shared" si="135"/>
        <v>0.38494605736626125</v>
      </c>
      <c r="M4329" s="459">
        <f>IFERROR((Tableau1[[#This Row],[Scope 1
(kg CO2-eq)]]+Tableau1[[#This Row],[Scope 2 energy
(kg CO2-eq)]]+Tableau1[[#This Row],[Scope 2 Infrastructure
(kg CO2-eq)]])/Tableau1[[#This Row],[Total CO2-emissions
(kg CO2-eq)
for scope 3 use ]],"")</f>
        <v>0.95109952522945085</v>
      </c>
      <c r="N4329" s="436" t="s">
        <v>436</v>
      </c>
      <c r="O4329" s="259">
        <v>1</v>
      </c>
      <c r="P4329" s="259" t="s">
        <v>5289</v>
      </c>
      <c r="Q4329" s="259" t="s">
        <v>5232</v>
      </c>
    </row>
    <row r="4330" spans="1:17" ht="21.75" customHeight="1">
      <c r="A4330" s="301" t="s">
        <v>5289</v>
      </c>
      <c r="B4330" s="301" t="s">
        <v>5232</v>
      </c>
      <c r="C4330" s="316" t="s">
        <v>10355</v>
      </c>
      <c r="D4330" s="465" t="s">
        <v>436</v>
      </c>
      <c r="E4330" s="465" t="s">
        <v>6054</v>
      </c>
      <c r="F4330" s="469" t="str">
        <f t="shared" si="134"/>
        <v>other</v>
      </c>
      <c r="G4330" s="260">
        <v>0.101711159</v>
      </c>
      <c r="H4330" s="260">
        <v>0</v>
      </c>
      <c r="I4330" s="260">
        <v>0</v>
      </c>
      <c r="J4330" s="260">
        <v>5.2161110026320012E-3</v>
      </c>
      <c r="K4330" s="260">
        <v>0.10692727000369601</v>
      </c>
      <c r="L4330" s="301">
        <f t="shared" si="135"/>
        <v>0.38493817201330566</v>
      </c>
      <c r="M4330" s="459">
        <f>IFERROR((Tableau1[[#This Row],[Scope 1
(kg CO2-eq)]]+Tableau1[[#This Row],[Scope 2 energy
(kg CO2-eq)]]+Tableau1[[#This Row],[Scope 2 Infrastructure
(kg CO2-eq)]])/Tableau1[[#This Row],[Total CO2-emissions
(kg CO2-eq)
for scope 3 use ]],"")</f>
        <v>0.95121814104563118</v>
      </c>
      <c r="N4330" s="436" t="s">
        <v>436</v>
      </c>
      <c r="O4330" s="259">
        <v>1</v>
      </c>
      <c r="P4330" s="259" t="s">
        <v>5289</v>
      </c>
      <c r="Q4330" s="259" t="s">
        <v>5232</v>
      </c>
    </row>
    <row r="4331" spans="1:17" ht="21.75" customHeight="1">
      <c r="A4331" s="301" t="s">
        <v>5289</v>
      </c>
      <c r="B4331" s="301" t="s">
        <v>5232</v>
      </c>
      <c r="C4331" s="316" t="s">
        <v>10356</v>
      </c>
      <c r="D4331" s="465" t="s">
        <v>436</v>
      </c>
      <c r="E4331" s="465" t="s">
        <v>6049</v>
      </c>
      <c r="F4331" s="469" t="str">
        <f t="shared" si="134"/>
        <v>other</v>
      </c>
      <c r="G4331" s="260">
        <v>0.101700859</v>
      </c>
      <c r="H4331" s="260">
        <v>0</v>
      </c>
      <c r="I4331" s="260">
        <v>0</v>
      </c>
      <c r="J4331" s="260">
        <v>5.049733728978989E-3</v>
      </c>
      <c r="K4331" s="260">
        <v>0.106750592728343</v>
      </c>
      <c r="L4331" s="301">
        <f t="shared" si="135"/>
        <v>0.38430213382203482</v>
      </c>
      <c r="M4331" s="459">
        <f>IFERROR((Tableau1[[#This Row],[Scope 1
(kg CO2-eq)]]+Tableau1[[#This Row],[Scope 2 energy
(kg CO2-eq)]]+Tableau1[[#This Row],[Scope 2 Infrastructure
(kg CO2-eq)]])/Tableau1[[#This Row],[Total CO2-emissions
(kg CO2-eq)
for scope 3 use ]],"")</f>
        <v>0.95269596543418289</v>
      </c>
      <c r="N4331" s="436" t="s">
        <v>436</v>
      </c>
      <c r="O4331" s="259">
        <v>1</v>
      </c>
      <c r="P4331" s="259" t="s">
        <v>5289</v>
      </c>
      <c r="Q4331" s="259" t="s">
        <v>5232</v>
      </c>
    </row>
    <row r="4332" spans="1:17" ht="21.75" customHeight="1">
      <c r="A4332" s="301" t="s">
        <v>5129</v>
      </c>
      <c r="B4332" s="301" t="s">
        <v>5170</v>
      </c>
      <c r="C4332" s="316" t="s">
        <v>10357</v>
      </c>
      <c r="D4332" s="465" t="s">
        <v>3730</v>
      </c>
      <c r="E4332" s="465" t="s">
        <v>700</v>
      </c>
      <c r="F4332" s="469" t="str">
        <f t="shared" si="134"/>
        <v>CH</v>
      </c>
      <c r="G4332" s="260">
        <v>0</v>
      </c>
      <c r="H4332" s="260">
        <v>0</v>
      </c>
      <c r="I4332" s="260">
        <v>0</v>
      </c>
      <c r="J4332" s="260">
        <v>1.1098160714009301E-2</v>
      </c>
      <c r="K4332" s="260">
        <v>1.1098160713458E-2</v>
      </c>
      <c r="L4332" s="301" t="str">
        <f t="shared" si="135"/>
        <v/>
      </c>
      <c r="M4332" s="459">
        <f>IFERROR((Tableau1[[#This Row],[Scope 1
(kg CO2-eq)]]+Tableau1[[#This Row],[Scope 2 energy
(kg CO2-eq)]]+Tableau1[[#This Row],[Scope 2 Infrastructure
(kg CO2-eq)]])/Tableau1[[#This Row],[Total CO2-emissions
(kg CO2-eq)
for scope 3 use ]],"")</f>
        <v>0</v>
      </c>
      <c r="N4332" s="436" t="s">
        <v>3730</v>
      </c>
      <c r="O4332" s="259">
        <v>1</v>
      </c>
      <c r="P4332" s="259" t="s">
        <v>5129</v>
      </c>
      <c r="Q4332" s="259" t="s">
        <v>5170</v>
      </c>
    </row>
    <row r="4333" spans="1:17" ht="21.75" customHeight="1">
      <c r="A4333" s="301" t="s">
        <v>5129</v>
      </c>
      <c r="B4333" s="301" t="s">
        <v>5162</v>
      </c>
      <c r="C4333" s="316" t="s">
        <v>10358</v>
      </c>
      <c r="D4333" s="465" t="s">
        <v>3730</v>
      </c>
      <c r="E4333" s="465" t="s">
        <v>700</v>
      </c>
      <c r="F4333" s="469" t="str">
        <f t="shared" si="134"/>
        <v>CH</v>
      </c>
      <c r="G4333" s="260">
        <v>0</v>
      </c>
      <c r="H4333" s="260">
        <v>8.4935792651999996E-4</v>
      </c>
      <c r="I4333" s="260">
        <v>4.2052311996000002E-5</v>
      </c>
      <c r="J4333" s="260">
        <v>0.92332399176569502</v>
      </c>
      <c r="K4333" s="260">
        <v>0.924215402054679</v>
      </c>
      <c r="L4333" s="301" t="str">
        <f t="shared" si="135"/>
        <v/>
      </c>
      <c r="M4333" s="459">
        <f>IFERROR((Tableau1[[#This Row],[Scope 1
(kg CO2-eq)]]+Tableau1[[#This Row],[Scope 2 energy
(kg CO2-eq)]]+Tableau1[[#This Row],[Scope 2 Infrastructure
(kg CO2-eq)]])/Tableau1[[#This Row],[Total CO2-emissions
(kg CO2-eq)
for scope 3 use ]],"")</f>
        <v>9.6450485085430523E-4</v>
      </c>
      <c r="N4333" s="436" t="s">
        <v>3730</v>
      </c>
      <c r="O4333" s="259">
        <v>1</v>
      </c>
      <c r="P4333" s="259" t="s">
        <v>5129</v>
      </c>
      <c r="Q4333" s="259" t="s">
        <v>5162</v>
      </c>
    </row>
    <row r="4334" spans="1:17" ht="21.75" customHeight="1">
      <c r="A4334" s="301" t="s">
        <v>5129</v>
      </c>
      <c r="B4334" s="301" t="s">
        <v>5162</v>
      </c>
      <c r="C4334" s="316" t="s">
        <v>10359</v>
      </c>
      <c r="D4334" s="465" t="s">
        <v>3730</v>
      </c>
      <c r="E4334" s="465" t="s">
        <v>700</v>
      </c>
      <c r="F4334" s="469" t="str">
        <f t="shared" si="134"/>
        <v>CH</v>
      </c>
      <c r="G4334" s="260">
        <v>0</v>
      </c>
      <c r="H4334" s="260">
        <v>1.11119451E-4</v>
      </c>
      <c r="I4334" s="260">
        <v>3.8157679500000003E-5</v>
      </c>
      <c r="J4334" s="260">
        <v>0.930093425321742</v>
      </c>
      <c r="K4334" s="260">
        <v>0.93024270262170805</v>
      </c>
      <c r="L4334" s="301" t="str">
        <f t="shared" si="135"/>
        <v/>
      </c>
      <c r="M4334" s="459">
        <f>IFERROR((Tableau1[[#This Row],[Scope 1
(kg CO2-eq)]]+Tableau1[[#This Row],[Scope 2 energy
(kg CO2-eq)]]+Tableau1[[#This Row],[Scope 2 Infrastructure
(kg CO2-eq)]])/Tableau1[[#This Row],[Total CO2-emissions
(kg CO2-eq)
for scope 3 use ]],"")</f>
        <v>1.6047116529835866E-4</v>
      </c>
      <c r="N4334" s="436" t="s">
        <v>3730</v>
      </c>
      <c r="O4334" s="259">
        <v>1</v>
      </c>
      <c r="P4334" s="259" t="s">
        <v>5129</v>
      </c>
      <c r="Q4334" s="260" t="s">
        <v>5162</v>
      </c>
    </row>
    <row r="4335" spans="1:17" ht="21.75" customHeight="1">
      <c r="A4335" s="301" t="s">
        <v>5129</v>
      </c>
      <c r="B4335" s="301" t="s">
        <v>5162</v>
      </c>
      <c r="C4335" s="316" t="s">
        <v>10360</v>
      </c>
      <c r="D4335" s="465" t="s">
        <v>3730</v>
      </c>
      <c r="E4335" s="465" t="s">
        <v>700</v>
      </c>
      <c r="F4335" s="469" t="str">
        <f t="shared" si="134"/>
        <v>CH</v>
      </c>
      <c r="G4335" s="260">
        <v>0.75488584999999997</v>
      </c>
      <c r="H4335" s="260">
        <v>7.5048839012000004E-3</v>
      </c>
      <c r="I4335" s="260">
        <v>5.1448272239999998E-4</v>
      </c>
      <c r="J4335" s="260">
        <v>9.2064753393567011E-2</v>
      </c>
      <c r="K4335" s="260">
        <v>0.8549699701208</v>
      </c>
      <c r="L4335" s="301" t="str">
        <f t="shared" si="135"/>
        <v/>
      </c>
      <c r="M4335" s="459">
        <f>IFERROR((Tableau1[[#This Row],[Scope 1
(kg CO2-eq)]]+Tableau1[[#This Row],[Scope 2 energy
(kg CO2-eq)]]+Tableau1[[#This Row],[Scope 2 Infrastructure
(kg CO2-eq)]])/Tableau1[[#This Row],[Total CO2-emissions
(kg CO2-eq)
for scope 3 use ]],"")</f>
        <v>0.89231814366042339</v>
      </c>
      <c r="N4335" s="436" t="s">
        <v>3730</v>
      </c>
      <c r="O4335" s="259">
        <v>1</v>
      </c>
      <c r="P4335" s="259" t="s">
        <v>5129</v>
      </c>
      <c r="Q4335" s="260" t="s">
        <v>5162</v>
      </c>
    </row>
    <row r="4336" spans="1:17" ht="21.75" customHeight="1">
      <c r="A4336" s="301" t="s">
        <v>5174</v>
      </c>
      <c r="B4336" s="301" t="s">
        <v>5175</v>
      </c>
      <c r="C4336" s="316" t="s">
        <v>10361</v>
      </c>
      <c r="D4336" s="465" t="s">
        <v>3730</v>
      </c>
      <c r="E4336" s="465" t="s">
        <v>700</v>
      </c>
      <c r="F4336" s="469" t="str">
        <f t="shared" si="134"/>
        <v>CH</v>
      </c>
      <c r="G4336" s="260">
        <v>0</v>
      </c>
      <c r="H4336" s="260">
        <v>1.3886265945960001E-3</v>
      </c>
      <c r="I4336" s="260">
        <v>6.58497113082E-4</v>
      </c>
      <c r="J4336" s="260">
        <v>1.9865937944287199E-4</v>
      </c>
      <c r="K4336" s="260">
        <v>2.2457831029391198E-3</v>
      </c>
      <c r="L4336" s="301" t="str">
        <f t="shared" si="135"/>
        <v/>
      </c>
      <c r="M4336" s="459">
        <f>IFERROR((Tableau1[[#This Row],[Scope 1
(kg CO2-eq)]]+Tableau1[[#This Row],[Scope 2 energy
(kg CO2-eq)]]+Tableau1[[#This Row],[Scope 2 Infrastructure
(kg CO2-eq)]])/Tableau1[[#This Row],[Total CO2-emissions
(kg CO2-eq)
for scope 3 use ]],"")</f>
        <v>0.91154114794027585</v>
      </c>
      <c r="N4336" s="436" t="s">
        <v>3730</v>
      </c>
      <c r="O4336" s="259">
        <v>1</v>
      </c>
      <c r="P4336" s="259" t="s">
        <v>5174</v>
      </c>
      <c r="Q4336" s="259" t="s">
        <v>5175</v>
      </c>
    </row>
    <row r="4337" spans="1:17" ht="21.75" customHeight="1">
      <c r="A4337" s="301" t="s">
        <v>5174</v>
      </c>
      <c r="B4337" s="301" t="s">
        <v>5175</v>
      </c>
      <c r="C4337" s="316" t="s">
        <v>10362</v>
      </c>
      <c r="D4337" s="465" t="s">
        <v>3730</v>
      </c>
      <c r="E4337" s="465" t="s">
        <v>700</v>
      </c>
      <c r="F4337" s="469" t="str">
        <f t="shared" si="134"/>
        <v>CH</v>
      </c>
      <c r="G4337" s="260">
        <v>0</v>
      </c>
      <c r="H4337" s="260">
        <v>1.4071863516E-4</v>
      </c>
      <c r="I4337" s="260">
        <v>3.8313832218000002E-5</v>
      </c>
      <c r="J4337" s="260">
        <v>2.30318714201344E-3</v>
      </c>
      <c r="K4337" s="260">
        <v>2.4822197260351499E-3</v>
      </c>
      <c r="L4337" s="301" t="str">
        <f t="shared" si="135"/>
        <v/>
      </c>
      <c r="M4337" s="459">
        <f>IFERROR((Tableau1[[#This Row],[Scope 1
(kg CO2-eq)]]+Tableau1[[#This Row],[Scope 2 energy
(kg CO2-eq)]]+Tableau1[[#This Row],[Scope 2 Infrastructure
(kg CO2-eq)]])/Tableau1[[#This Row],[Total CO2-emissions
(kg CO2-eq)
for scope 3 use ]],"")</f>
        <v>7.2125954644623097E-2</v>
      </c>
      <c r="N4337" s="436" t="s">
        <v>3730</v>
      </c>
      <c r="O4337" s="259">
        <v>1</v>
      </c>
      <c r="P4337" s="259" t="s">
        <v>5174</v>
      </c>
      <c r="Q4337" s="259" t="s">
        <v>5175</v>
      </c>
    </row>
    <row r="4338" spans="1:17" ht="21.75" customHeight="1">
      <c r="A4338" s="301" t="s">
        <v>5129</v>
      </c>
      <c r="B4338" s="301" t="s">
        <v>5162</v>
      </c>
      <c r="C4338" s="316" t="s">
        <v>10363</v>
      </c>
      <c r="D4338" s="465" t="s">
        <v>3730</v>
      </c>
      <c r="E4338" s="465" t="s">
        <v>700</v>
      </c>
      <c r="F4338" s="469" t="str">
        <f t="shared" si="134"/>
        <v>CH</v>
      </c>
      <c r="G4338" s="260">
        <v>0</v>
      </c>
      <c r="H4338" s="260">
        <v>1.5290653452E-4</v>
      </c>
      <c r="I4338" s="260">
        <v>3.8378130395999998E-5</v>
      </c>
      <c r="J4338" s="260">
        <v>2.30038439909279E-3</v>
      </c>
      <c r="K4338" s="260">
        <v>2.49166906349406E-3</v>
      </c>
      <c r="L4338" s="301" t="str">
        <f t="shared" si="135"/>
        <v/>
      </c>
      <c r="M4338" s="459">
        <f>IFERROR((Tableau1[[#This Row],[Scope 1
(kg CO2-eq)]]+Tableau1[[#This Row],[Scope 2 energy
(kg CO2-eq)]]+Tableau1[[#This Row],[Scope 2 Infrastructure
(kg CO2-eq)]])/Tableau1[[#This Row],[Total CO2-emissions
(kg CO2-eq)
for scope 3 use ]],"")</f>
        <v>7.6769691336040474E-2</v>
      </c>
      <c r="N4338" s="436" t="s">
        <v>3730</v>
      </c>
      <c r="O4338" s="259">
        <v>1</v>
      </c>
      <c r="P4338" s="259" t="s">
        <v>5129</v>
      </c>
      <c r="Q4338" s="260" t="s">
        <v>5162</v>
      </c>
    </row>
    <row r="4339" spans="1:17" ht="21.75" customHeight="1">
      <c r="A4339" s="301" t="s">
        <v>5129</v>
      </c>
      <c r="B4339" s="301" t="s">
        <v>5162</v>
      </c>
      <c r="C4339" s="316" t="s">
        <v>10364</v>
      </c>
      <c r="D4339" s="465" t="s">
        <v>3730</v>
      </c>
      <c r="E4339" s="465" t="s">
        <v>700</v>
      </c>
      <c r="F4339" s="469" t="str">
        <f t="shared" si="134"/>
        <v>CH</v>
      </c>
      <c r="G4339" s="260">
        <v>0</v>
      </c>
      <c r="H4339" s="260">
        <v>1.1319254814599999E-2</v>
      </c>
      <c r="I4339" s="260">
        <v>4.7955497100000002E-5</v>
      </c>
      <c r="J4339" s="260">
        <v>3.0682152342168699E-3</v>
      </c>
      <c r="K4339" s="260">
        <v>1.4435425176918801E-2</v>
      </c>
      <c r="L4339" s="301" t="str">
        <f t="shared" si="135"/>
        <v/>
      </c>
      <c r="M4339" s="459">
        <f>IFERROR((Tableau1[[#This Row],[Scope 1
(kg CO2-eq)]]+Tableau1[[#This Row],[Scope 2 energy
(kg CO2-eq)]]+Tableau1[[#This Row],[Scope 2 Infrastructure
(kg CO2-eq)]])/Tableau1[[#This Row],[Total CO2-emissions
(kg CO2-eq)
for scope 3 use ]],"")</f>
        <v>0.7874524076973739</v>
      </c>
      <c r="N4339" s="436" t="s">
        <v>3730</v>
      </c>
      <c r="O4339" s="259">
        <v>1</v>
      </c>
      <c r="P4339" s="259" t="s">
        <v>5129</v>
      </c>
      <c r="Q4339" s="260" t="s">
        <v>5162</v>
      </c>
    </row>
    <row r="4340" spans="1:17" ht="21.75" customHeight="1">
      <c r="A4340" s="301" t="s">
        <v>5174</v>
      </c>
      <c r="B4340" s="301" t="s">
        <v>5175</v>
      </c>
      <c r="C4340" s="316" t="s">
        <v>10365</v>
      </c>
      <c r="D4340" s="465" t="s">
        <v>3730</v>
      </c>
      <c r="E4340" s="465" t="s">
        <v>700</v>
      </c>
      <c r="F4340" s="469" t="str">
        <f t="shared" si="134"/>
        <v>CH</v>
      </c>
      <c r="G4340" s="260">
        <v>0</v>
      </c>
      <c r="H4340" s="260">
        <v>1.11119451E-4</v>
      </c>
      <c r="I4340" s="260">
        <v>3.8157679500000003E-5</v>
      </c>
      <c r="J4340" s="260">
        <v>2.0313448443981801E-2</v>
      </c>
      <c r="K4340" s="260">
        <v>2.0462726782655399E-2</v>
      </c>
      <c r="L4340" s="301" t="str">
        <f t="shared" si="135"/>
        <v/>
      </c>
      <c r="M4340" s="459">
        <f>IFERROR((Tableau1[[#This Row],[Scope 1
(kg CO2-eq)]]+Tableau1[[#This Row],[Scope 2 energy
(kg CO2-eq)]]+Tableau1[[#This Row],[Scope 2 Infrastructure
(kg CO2-eq)]])/Tableau1[[#This Row],[Total CO2-emissions
(kg CO2-eq)
for scope 3 use ]],"")</f>
        <v>7.2950751913733302E-3</v>
      </c>
      <c r="N4340" s="436" t="s">
        <v>3730</v>
      </c>
      <c r="O4340" s="259">
        <v>1</v>
      </c>
      <c r="P4340" s="259" t="s">
        <v>5174</v>
      </c>
      <c r="Q4340" s="260" t="s">
        <v>5175</v>
      </c>
    </row>
    <row r="4341" spans="1:17" ht="21.75" customHeight="1">
      <c r="A4341" s="301" t="s">
        <v>5129</v>
      </c>
      <c r="B4341" s="301" t="s">
        <v>5130</v>
      </c>
      <c r="C4341" s="316" t="s">
        <v>10366</v>
      </c>
      <c r="D4341" s="465" t="s">
        <v>3730</v>
      </c>
      <c r="E4341" s="465" t="s">
        <v>700</v>
      </c>
      <c r="F4341" s="469" t="str">
        <f t="shared" si="134"/>
        <v>CH</v>
      </c>
      <c r="G4341" s="260">
        <v>0.58968088519999995</v>
      </c>
      <c r="H4341" s="260">
        <v>1.79772952003488</v>
      </c>
      <c r="I4341" s="260">
        <v>1.2029270558400001E-3</v>
      </c>
      <c r="J4341" s="260">
        <v>7.7218280344355605</v>
      </c>
      <c r="K4341" s="260">
        <v>10.110441358865399</v>
      </c>
      <c r="L4341" s="301" t="str">
        <f t="shared" si="135"/>
        <v/>
      </c>
      <c r="M4341" s="459">
        <f>IFERROR((Tableau1[[#This Row],[Scope 1
(kg CO2-eq)]]+Tableau1[[#This Row],[Scope 2 energy
(kg CO2-eq)]]+Tableau1[[#This Row],[Scope 2 Infrastructure
(kg CO2-eq)]])/Tableau1[[#This Row],[Total CO2-emissions
(kg CO2-eq)
for scope 3 use ]],"")</f>
        <v>0.23625213257344599</v>
      </c>
      <c r="N4341" s="436" t="s">
        <v>3730</v>
      </c>
      <c r="O4341" s="259">
        <v>1</v>
      </c>
      <c r="P4341" s="259" t="s">
        <v>5129</v>
      </c>
      <c r="Q4341" s="260" t="s">
        <v>5130</v>
      </c>
    </row>
    <row r="4342" spans="1:17" ht="21.75" customHeight="1">
      <c r="A4342" s="301" t="s">
        <v>5129</v>
      </c>
      <c r="B4342" s="301" t="s">
        <v>5130</v>
      </c>
      <c r="C4342" s="316" t="s">
        <v>10367</v>
      </c>
      <c r="D4342" s="465" t="s">
        <v>3730</v>
      </c>
      <c r="E4342" s="465" t="s">
        <v>6091</v>
      </c>
      <c r="F4342" s="469" t="str">
        <f t="shared" si="134"/>
        <v>other</v>
      </c>
      <c r="G4342" s="260">
        <v>0.58968088519999995</v>
      </c>
      <c r="H4342" s="260">
        <v>2.5403443011993598</v>
      </c>
      <c r="I4342" s="260">
        <v>1.2153381350400001E-3</v>
      </c>
      <c r="J4342" s="260">
        <v>7.7218280344355605</v>
      </c>
      <c r="K4342" s="260">
        <v>10.853068547846499</v>
      </c>
      <c r="L4342" s="301" t="str">
        <f t="shared" si="135"/>
        <v/>
      </c>
      <c r="M4342" s="459">
        <f>IFERROR((Tableau1[[#This Row],[Scope 1
(kg CO2-eq)]]+Tableau1[[#This Row],[Scope 2 energy
(kg CO2-eq)]]+Tableau1[[#This Row],[Scope 2 Infrastructure
(kg CO2-eq)]])/Tableau1[[#This Row],[Total CO2-emissions
(kg CO2-eq)
for scope 3 use ]],"")</f>
        <v>0.28851200107417646</v>
      </c>
      <c r="N4342" s="436" t="s">
        <v>3730</v>
      </c>
      <c r="O4342" s="259">
        <v>1</v>
      </c>
      <c r="P4342" s="259" t="s">
        <v>5129</v>
      </c>
      <c r="Q4342" s="259" t="s">
        <v>5130</v>
      </c>
    </row>
    <row r="4343" spans="1:17" ht="21.75" customHeight="1">
      <c r="A4343" s="301" t="s">
        <v>5328</v>
      </c>
      <c r="B4343" s="301" t="s">
        <v>5329</v>
      </c>
      <c r="C4343" s="316" t="s">
        <v>10368</v>
      </c>
      <c r="D4343" s="465" t="s">
        <v>3730</v>
      </c>
      <c r="E4343" s="465" t="s">
        <v>700</v>
      </c>
      <c r="F4343" s="469" t="str">
        <f t="shared" si="134"/>
        <v>CH</v>
      </c>
      <c r="G4343" s="260">
        <v>0</v>
      </c>
      <c r="H4343" s="260">
        <v>3.3131951373599998E-4</v>
      </c>
      <c r="I4343" s="260">
        <v>6.9149975760000004E-6</v>
      </c>
      <c r="J4343" s="260">
        <v>1.4066742238766601</v>
      </c>
      <c r="K4343" s="260">
        <v>1.40701245838591</v>
      </c>
      <c r="L4343" s="301" t="str">
        <f t="shared" si="135"/>
        <v/>
      </c>
      <c r="M4343" s="459">
        <f>IFERROR((Tableau1[[#This Row],[Scope 1
(kg CO2-eq)]]+Tableau1[[#This Row],[Scope 2 energy
(kg CO2-eq)]]+Tableau1[[#This Row],[Scope 2 Infrastructure
(kg CO2-eq)]])/Tableau1[[#This Row],[Total CO2-emissions
(kg CO2-eq)
for scope 3 use ]],"")</f>
        <v>2.4039198039512333E-4</v>
      </c>
      <c r="N4343" s="437" t="s">
        <v>3730</v>
      </c>
      <c r="O4343" s="259">
        <v>1</v>
      </c>
      <c r="P4343" s="259" t="s">
        <v>5328</v>
      </c>
      <c r="Q4343" s="259" t="s">
        <v>5329</v>
      </c>
    </row>
    <row r="4344" spans="1:17" ht="21.75" customHeight="1">
      <c r="A4344" s="301" t="s">
        <v>5236</v>
      </c>
      <c r="B4344" s="301" t="s">
        <v>5237</v>
      </c>
      <c r="C4344" s="316" t="s">
        <v>10369</v>
      </c>
      <c r="D4344" s="465" t="s">
        <v>3730</v>
      </c>
      <c r="E4344" s="465" t="s">
        <v>6091</v>
      </c>
      <c r="F4344" s="469" t="str">
        <f t="shared" si="134"/>
        <v>other</v>
      </c>
      <c r="G4344" s="260">
        <v>0.16060923699999999</v>
      </c>
      <c r="H4344" s="260">
        <v>0.18912141982799999</v>
      </c>
      <c r="I4344" s="260">
        <v>1.4070788365E-2</v>
      </c>
      <c r="J4344" s="260">
        <v>0.20518371431599899</v>
      </c>
      <c r="K4344" s="260">
        <v>0.56898515921795101</v>
      </c>
      <c r="L4344" s="301" t="str">
        <f t="shared" si="135"/>
        <v/>
      </c>
      <c r="M4344" s="459">
        <f>IFERROR((Tableau1[[#This Row],[Scope 1
(kg CO2-eq)]]+Tableau1[[#This Row],[Scope 2 energy
(kg CO2-eq)]]+Tableau1[[#This Row],[Scope 2 Infrastructure
(kg CO2-eq)]])/Tableau1[[#This Row],[Total CO2-emissions
(kg CO2-eq)
for scope 3 use ]],"")</f>
        <v>0.63938652757311198</v>
      </c>
      <c r="N4344" s="436" t="s">
        <v>3730</v>
      </c>
      <c r="O4344" s="259">
        <v>1</v>
      </c>
      <c r="P4344" s="259" t="s">
        <v>5236</v>
      </c>
      <c r="Q4344" s="260" t="s">
        <v>5237</v>
      </c>
    </row>
    <row r="4345" spans="1:17" ht="21.75" customHeight="1">
      <c r="A4345" s="301" t="s">
        <v>5136</v>
      </c>
      <c r="B4345" s="301" t="s">
        <v>5133</v>
      </c>
      <c r="C4345" s="316" t="s">
        <v>10370</v>
      </c>
      <c r="D4345" s="465" t="s">
        <v>3646</v>
      </c>
      <c r="E4345" s="465" t="s">
        <v>700</v>
      </c>
      <c r="F4345" s="469" t="str">
        <f t="shared" si="134"/>
        <v>CH</v>
      </c>
      <c r="G4345" s="260">
        <v>0</v>
      </c>
      <c r="H4345" s="260">
        <v>0</v>
      </c>
      <c r="I4345" s="260">
        <v>0</v>
      </c>
      <c r="J4345" s="260">
        <v>1559120.5336164399</v>
      </c>
      <c r="K4345" s="260">
        <v>1559120.53360814</v>
      </c>
      <c r="L4345" s="301" t="str">
        <f t="shared" si="135"/>
        <v/>
      </c>
      <c r="M4345" s="459">
        <f>IFERROR((Tableau1[[#This Row],[Scope 1
(kg CO2-eq)]]+Tableau1[[#This Row],[Scope 2 energy
(kg CO2-eq)]]+Tableau1[[#This Row],[Scope 2 Infrastructure
(kg CO2-eq)]])/Tableau1[[#This Row],[Total CO2-emissions
(kg CO2-eq)
for scope 3 use ]],"")</f>
        <v>0</v>
      </c>
      <c r="N4345" s="436" t="s">
        <v>3646</v>
      </c>
      <c r="O4345" s="259">
        <v>1</v>
      </c>
      <c r="P4345" s="259" t="s">
        <v>5136</v>
      </c>
      <c r="Q4345" s="259" t="s">
        <v>5133</v>
      </c>
    </row>
    <row r="4346" spans="1:17" ht="21.75" customHeight="1">
      <c r="A4346" s="301" t="s">
        <v>5129</v>
      </c>
      <c r="B4346" s="301" t="s">
        <v>5162</v>
      </c>
      <c r="C4346" s="316" t="s">
        <v>10371</v>
      </c>
      <c r="D4346" s="465" t="s">
        <v>3730</v>
      </c>
      <c r="E4346" s="465" t="s">
        <v>6101</v>
      </c>
      <c r="F4346" s="469" t="str">
        <f t="shared" si="134"/>
        <v>other</v>
      </c>
      <c r="G4346" s="260">
        <v>0</v>
      </c>
      <c r="H4346" s="260">
        <v>0.47881867191815802</v>
      </c>
      <c r="I4346" s="260">
        <v>-2.4232612543213499E-2</v>
      </c>
      <c r="J4346" s="260">
        <v>2.77219198092221</v>
      </c>
      <c r="K4346" s="260">
        <v>3.2267780382636699</v>
      </c>
      <c r="L4346" s="301" t="str">
        <f t="shared" si="135"/>
        <v/>
      </c>
      <c r="M4346" s="459">
        <f>IFERROR((Tableau1[[#This Row],[Scope 1
(kg CO2-eq)]]+Tableau1[[#This Row],[Scope 2 energy
(kg CO2-eq)]]+Tableau1[[#This Row],[Scope 2 Infrastructure
(kg CO2-eq)]])/Tableau1[[#This Row],[Total CO2-emissions
(kg CO2-eq)
for scope 3 use ]],"")</f>
        <v>0.14087924672363192</v>
      </c>
      <c r="N4346" s="436" t="s">
        <v>3730</v>
      </c>
      <c r="O4346" s="259">
        <v>1</v>
      </c>
      <c r="P4346" s="259" t="s">
        <v>5129</v>
      </c>
      <c r="Q4346" s="259" t="s">
        <v>5162</v>
      </c>
    </row>
    <row r="4347" spans="1:17" ht="21.75" customHeight="1">
      <c r="A4347" s="301" t="s">
        <v>5129</v>
      </c>
      <c r="B4347" s="301" t="s">
        <v>5162</v>
      </c>
      <c r="C4347" s="316" t="s">
        <v>10372</v>
      </c>
      <c r="D4347" s="465" t="s">
        <v>3730</v>
      </c>
      <c r="E4347" s="465" t="s">
        <v>6101</v>
      </c>
      <c r="F4347" s="469" t="str">
        <f t="shared" si="134"/>
        <v>other</v>
      </c>
      <c r="G4347" s="260">
        <v>0.52381</v>
      </c>
      <c r="H4347" s="260">
        <v>0.27912377965593599</v>
      </c>
      <c r="I4347" s="260">
        <v>3.5230205030399998E-4</v>
      </c>
      <c r="J4347" s="260">
        <v>3.8496635795443295</v>
      </c>
      <c r="K4347" s="260">
        <v>4.6529496612286803</v>
      </c>
      <c r="L4347" s="301" t="str">
        <f t="shared" si="135"/>
        <v/>
      </c>
      <c r="M4347" s="459">
        <f>IFERROR((Tableau1[[#This Row],[Scope 1
(kg CO2-eq)]]+Tableau1[[#This Row],[Scope 2 energy
(kg CO2-eq)]]+Tableau1[[#This Row],[Scope 2 Infrastructure
(kg CO2-eq)]])/Tableau1[[#This Row],[Total CO2-emissions
(kg CO2-eq)
for scope 3 use ]],"")</f>
        <v>0.17264018315085755</v>
      </c>
      <c r="N4347" s="436" t="s">
        <v>3730</v>
      </c>
      <c r="O4347" s="259">
        <v>1</v>
      </c>
      <c r="P4347" s="259" t="s">
        <v>5129</v>
      </c>
      <c r="Q4347" s="259" t="s">
        <v>5162</v>
      </c>
    </row>
    <row r="4348" spans="1:17" ht="21.75" customHeight="1">
      <c r="A4348" s="301" t="s">
        <v>5129</v>
      </c>
      <c r="B4348" s="301" t="s">
        <v>5162</v>
      </c>
      <c r="C4348" s="316" t="s">
        <v>10373</v>
      </c>
      <c r="D4348" s="465" t="s">
        <v>3730</v>
      </c>
      <c r="E4348" s="465" t="s">
        <v>6017</v>
      </c>
      <c r="F4348" s="469" t="str">
        <f t="shared" si="134"/>
        <v>other</v>
      </c>
      <c r="G4348" s="260">
        <v>0.88627999999999996</v>
      </c>
      <c r="H4348" s="260">
        <v>9.6411387057999995E-2</v>
      </c>
      <c r="I4348" s="260">
        <v>0</v>
      </c>
      <c r="J4348" s="260">
        <v>7.2611167346481205</v>
      </c>
      <c r="K4348" s="260">
        <v>8.2438081252800099</v>
      </c>
      <c r="L4348" s="301" t="str">
        <f t="shared" si="135"/>
        <v/>
      </c>
      <c r="M4348" s="459">
        <f>IFERROR((Tableau1[[#This Row],[Scope 1
(kg CO2-eq)]]+Tableau1[[#This Row],[Scope 2 energy
(kg CO2-eq)]]+Tableau1[[#This Row],[Scope 2 Infrastructure
(kg CO2-eq)]])/Tableau1[[#This Row],[Total CO2-emissions
(kg CO2-eq)
for scope 3 use ]],"")</f>
        <v>0.11920357341221134</v>
      </c>
      <c r="N4348" s="436" t="s">
        <v>3730</v>
      </c>
      <c r="O4348" s="259">
        <v>1</v>
      </c>
      <c r="P4348" s="259" t="s">
        <v>5129</v>
      </c>
      <c r="Q4348" s="259" t="s">
        <v>5162</v>
      </c>
    </row>
    <row r="4349" spans="1:17" ht="21.75" customHeight="1">
      <c r="A4349" s="301" t="s">
        <v>5129</v>
      </c>
      <c r="B4349" s="301" t="s">
        <v>5162</v>
      </c>
      <c r="C4349" s="316" t="s">
        <v>10374</v>
      </c>
      <c r="D4349" s="465" t="s">
        <v>3730</v>
      </c>
      <c r="E4349" s="465" t="s">
        <v>6017</v>
      </c>
      <c r="F4349" s="469" t="str">
        <f t="shared" si="134"/>
        <v>other</v>
      </c>
      <c r="G4349" s="260">
        <v>0</v>
      </c>
      <c r="H4349" s="260">
        <v>0.49786767892188</v>
      </c>
      <c r="I4349" s="260">
        <v>3.4883440214400003E-4</v>
      </c>
      <c r="J4349" s="260">
        <v>25.643768667282401</v>
      </c>
      <c r="K4349" s="260">
        <v>26.141985213328201</v>
      </c>
      <c r="L4349" s="301" t="str">
        <f t="shared" si="135"/>
        <v/>
      </c>
      <c r="M4349" s="459">
        <f>IFERROR((Tableau1[[#This Row],[Scope 1
(kg CO2-eq)]]+Tableau1[[#This Row],[Scope 2 energy
(kg CO2-eq)]]+Tableau1[[#This Row],[Scope 2 Infrastructure
(kg CO2-eq)]])/Tableau1[[#This Row],[Total CO2-emissions
(kg CO2-eq)
for scope 3 use ]],"")</f>
        <v>1.9058097893422946E-2</v>
      </c>
      <c r="N4349" s="436" t="s">
        <v>3730</v>
      </c>
      <c r="O4349" s="259">
        <v>1</v>
      </c>
      <c r="P4349" s="259" t="s">
        <v>5129</v>
      </c>
      <c r="Q4349" s="259" t="s">
        <v>5162</v>
      </c>
    </row>
    <row r="4350" spans="1:17" ht="21.75" customHeight="1">
      <c r="A4350" s="301" t="s">
        <v>5129</v>
      </c>
      <c r="B4350" s="301" t="s">
        <v>5162</v>
      </c>
      <c r="C4350" s="316" t="s">
        <v>10375</v>
      </c>
      <c r="D4350" s="465" t="s">
        <v>3730</v>
      </c>
      <c r="E4350" s="465" t="s">
        <v>6101</v>
      </c>
      <c r="F4350" s="469" t="str">
        <f t="shared" si="134"/>
        <v>other</v>
      </c>
      <c r="G4350" s="260">
        <v>0</v>
      </c>
      <c r="H4350" s="260">
        <v>0.32198662850756898</v>
      </c>
      <c r="I4350" s="260">
        <v>2.0601478598399999E-4</v>
      </c>
      <c r="J4350" s="260">
        <v>2.26259061734482</v>
      </c>
      <c r="K4350" s="260">
        <v>2.58478326119178</v>
      </c>
      <c r="L4350" s="301" t="str">
        <f t="shared" si="135"/>
        <v/>
      </c>
      <c r="M4350" s="459">
        <f>IFERROR((Tableau1[[#This Row],[Scope 1
(kg CO2-eq)]]+Tableau1[[#This Row],[Scope 2 energy
(kg CO2-eq)]]+Tableau1[[#This Row],[Scope 2 Infrastructure
(kg CO2-eq)]])/Tableau1[[#This Row],[Total CO2-emissions
(kg CO2-eq)
for scope 3 use ]],"")</f>
        <v>0.12464977165822323</v>
      </c>
      <c r="N4350" s="436" t="s">
        <v>3730</v>
      </c>
      <c r="O4350" s="259">
        <v>1</v>
      </c>
      <c r="P4350" s="259" t="s">
        <v>5129</v>
      </c>
      <c r="Q4350" s="259" t="s">
        <v>5162</v>
      </c>
    </row>
    <row r="4351" spans="1:17" ht="21.75" customHeight="1">
      <c r="A4351" s="301" t="s">
        <v>5129</v>
      </c>
      <c r="B4351" s="301" t="s">
        <v>5162</v>
      </c>
      <c r="C4351" s="316" t="s">
        <v>10376</v>
      </c>
      <c r="D4351" s="465" t="s">
        <v>3730</v>
      </c>
      <c r="E4351" s="465" t="s">
        <v>6101</v>
      </c>
      <c r="F4351" s="469" t="str">
        <f t="shared" si="134"/>
        <v>other</v>
      </c>
      <c r="G4351" s="260">
        <v>0.12794</v>
      </c>
      <c r="H4351" s="260">
        <v>1.218220115262</v>
      </c>
      <c r="I4351" s="260">
        <v>3.2255279999999998E-6</v>
      </c>
      <c r="J4351" s="260">
        <v>3.6088166438470499</v>
      </c>
      <c r="K4351" s="260">
        <v>4.9549799914041799</v>
      </c>
      <c r="L4351" s="301" t="str">
        <f t="shared" si="135"/>
        <v/>
      </c>
      <c r="M4351" s="459">
        <f>IFERROR((Tableau1[[#This Row],[Scope 1
(kg CO2-eq)]]+Tableau1[[#This Row],[Scope 2 energy
(kg CO2-eq)]]+Tableau1[[#This Row],[Scope 2 Infrastructure
(kg CO2-eq)]])/Tableau1[[#This Row],[Total CO2-emissions
(kg CO2-eq)
for scope 3 use ]],"")</f>
        <v>0.27167886512666101</v>
      </c>
      <c r="N4351" s="436" t="s">
        <v>3730</v>
      </c>
      <c r="O4351" s="259">
        <v>1</v>
      </c>
      <c r="P4351" s="259" t="s">
        <v>5129</v>
      </c>
      <c r="Q4351" s="259" t="s">
        <v>5162</v>
      </c>
    </row>
    <row r="4352" spans="1:17" ht="21.75" customHeight="1">
      <c r="A4352" s="301" t="s">
        <v>5157</v>
      </c>
      <c r="B4352" s="301" t="s">
        <v>5183</v>
      </c>
      <c r="C4352" s="316" t="s">
        <v>10377</v>
      </c>
      <c r="D4352" s="465" t="s">
        <v>3730</v>
      </c>
      <c r="E4352" s="465" t="s">
        <v>6101</v>
      </c>
      <c r="F4352" s="469" t="str">
        <f t="shared" si="134"/>
        <v>other</v>
      </c>
      <c r="G4352" s="260">
        <v>0</v>
      </c>
      <c r="H4352" s="260">
        <v>14.7054665354486</v>
      </c>
      <c r="I4352" s="260">
        <v>1.8560819208960001E-2</v>
      </c>
      <c r="J4352" s="260">
        <v>5.2495775730225001</v>
      </c>
      <c r="K4352" s="260">
        <v>19.973604899021801</v>
      </c>
      <c r="L4352" s="301" t="str">
        <f t="shared" si="135"/>
        <v/>
      </c>
      <c r="M4352" s="459">
        <f>IFERROR((Tableau1[[#This Row],[Scope 1
(kg CO2-eq)]]+Tableau1[[#This Row],[Scope 2 energy
(kg CO2-eq)]]+Tableau1[[#This Row],[Scope 2 Infrastructure
(kg CO2-eq)]])/Tableau1[[#This Row],[Total CO2-emissions
(kg CO2-eq)
for scope 3 use ]],"")</f>
        <v>0.73717425718071872</v>
      </c>
      <c r="N4352" s="436" t="s">
        <v>3730</v>
      </c>
      <c r="O4352" s="259">
        <v>1</v>
      </c>
      <c r="P4352" s="259" t="s">
        <v>5157</v>
      </c>
      <c r="Q4352" s="260" t="s">
        <v>5183</v>
      </c>
    </row>
    <row r="4353" spans="1:17" ht="21.75" customHeight="1">
      <c r="A4353" s="301" t="s">
        <v>5138</v>
      </c>
      <c r="B4353" s="301" t="s">
        <v>5185</v>
      </c>
      <c r="C4353" s="316" t="s">
        <v>10378</v>
      </c>
      <c r="D4353" s="465" t="s">
        <v>3646</v>
      </c>
      <c r="E4353" s="465" t="s">
        <v>700</v>
      </c>
      <c r="F4353" s="469" t="str">
        <f t="shared" si="134"/>
        <v>CH</v>
      </c>
      <c r="G4353" s="260">
        <v>0.25654608000000001</v>
      </c>
      <c r="H4353" s="260">
        <v>0</v>
      </c>
      <c r="I4353" s="260">
        <v>0</v>
      </c>
      <c r="J4353" s="260">
        <v>0.20801266246783201</v>
      </c>
      <c r="K4353" s="260">
        <v>0.46455874229417099</v>
      </c>
      <c r="L4353" s="301" t="str">
        <f t="shared" si="135"/>
        <v/>
      </c>
      <c r="M4353" s="459">
        <f>IFERROR((Tableau1[[#This Row],[Scope 1
(kg CO2-eq)]]+Tableau1[[#This Row],[Scope 2 energy
(kg CO2-eq)]]+Tableau1[[#This Row],[Scope 2 Infrastructure
(kg CO2-eq)]])/Tableau1[[#This Row],[Total CO2-emissions
(kg CO2-eq)
for scope 3 use ]],"")</f>
        <v>0.55223603958689083</v>
      </c>
      <c r="N4353" s="436" t="s">
        <v>3646</v>
      </c>
      <c r="O4353" s="259">
        <v>1</v>
      </c>
      <c r="P4353" s="259" t="s">
        <v>5138</v>
      </c>
      <c r="Q4353" s="259" t="s">
        <v>5185</v>
      </c>
    </row>
    <row r="4354" spans="1:17" ht="21.75" customHeight="1">
      <c r="A4354" s="301" t="s">
        <v>5150</v>
      </c>
      <c r="B4354" s="301" t="s">
        <v>5133</v>
      </c>
      <c r="C4354" s="316" t="s">
        <v>10379</v>
      </c>
      <c r="D4354" s="465" t="s">
        <v>3646</v>
      </c>
      <c r="E4354" s="465" t="s">
        <v>6091</v>
      </c>
      <c r="F4354" s="469" t="str">
        <f t="shared" ref="F4354:F4417" si="136">IF(ISNUMBER(SEARCH("{CH}", C4354)), "CH", "other")</f>
        <v>other</v>
      </c>
      <c r="G4354" s="260">
        <v>0</v>
      </c>
      <c r="H4354" s="260">
        <v>181500.78458879999</v>
      </c>
      <c r="I4354" s="260">
        <v>33359.661043200002</v>
      </c>
      <c r="J4354" s="260">
        <v>173874.81301960599</v>
      </c>
      <c r="K4354" s="260">
        <v>388735.25916741299</v>
      </c>
      <c r="L4354" s="301" t="str">
        <f t="shared" ref="L4354:L4417" si="137">IF(N4354="MJ", K4354*3.6, IF(N4354="m", K4354*1000, ""))</f>
        <v/>
      </c>
      <c r="M4354" s="459">
        <f>IFERROR((Tableau1[[#This Row],[Scope 1
(kg CO2-eq)]]+Tableau1[[#This Row],[Scope 2 energy
(kg CO2-eq)]]+Tableau1[[#This Row],[Scope 2 Infrastructure
(kg CO2-eq)]])/Tableau1[[#This Row],[Total CO2-emissions
(kg CO2-eq)
for scope 3 use ]],"")</f>
        <v>0.5527166382905031</v>
      </c>
      <c r="N4354" s="436" t="s">
        <v>3646</v>
      </c>
      <c r="O4354" s="259">
        <v>1</v>
      </c>
      <c r="P4354" s="259" t="s">
        <v>5150</v>
      </c>
      <c r="Q4354" s="259" t="s">
        <v>5133</v>
      </c>
    </row>
    <row r="4355" spans="1:17" ht="21.75" customHeight="1">
      <c r="A4355" s="301" t="s">
        <v>5272</v>
      </c>
      <c r="B4355" s="301" t="s">
        <v>5135</v>
      </c>
      <c r="C4355" s="316" t="s">
        <v>10380</v>
      </c>
      <c r="D4355" s="465" t="s">
        <v>436</v>
      </c>
      <c r="E4355" s="465" t="s">
        <v>700</v>
      </c>
      <c r="F4355" s="469" t="str">
        <f t="shared" si="136"/>
        <v>CH</v>
      </c>
      <c r="G4355" s="260">
        <v>3.7030000000000001E-3</v>
      </c>
      <c r="H4355" s="260">
        <v>1.3242054378132E-4</v>
      </c>
      <c r="I4355" s="260">
        <v>2.7637603621200001E-6</v>
      </c>
      <c r="J4355" s="260">
        <v>3.8735504053608598E-3</v>
      </c>
      <c r="K4355" s="260">
        <v>7.7117347108615298E-3</v>
      </c>
      <c r="L4355" s="301">
        <f t="shared" si="137"/>
        <v>2.7762244959101508E-2</v>
      </c>
      <c r="M4355" s="459">
        <f>IFERROR((Tableau1[[#This Row],[Scope 1
(kg CO2-eq)]]+Tableau1[[#This Row],[Scope 2 energy
(kg CO2-eq)]]+Tableau1[[#This Row],[Scope 2 Infrastructure
(kg CO2-eq)]])/Tableau1[[#This Row],[Total CO2-emissions
(kg CO2-eq)
for scope 3 use ]],"")</f>
        <v>0.49770699434688548</v>
      </c>
      <c r="N4355" s="437" t="s">
        <v>436</v>
      </c>
      <c r="O4355" s="259">
        <v>1</v>
      </c>
      <c r="P4355" s="259" t="s">
        <v>5272</v>
      </c>
      <c r="Q4355" s="259" t="s">
        <v>5135</v>
      </c>
    </row>
    <row r="4356" spans="1:17" ht="21.75" customHeight="1">
      <c r="A4356" s="301" t="s">
        <v>5272</v>
      </c>
      <c r="B4356" s="301" t="s">
        <v>5135</v>
      </c>
      <c r="C4356" s="316" t="s">
        <v>10381</v>
      </c>
      <c r="D4356" s="465" t="s">
        <v>436</v>
      </c>
      <c r="E4356" s="465" t="s">
        <v>700</v>
      </c>
      <c r="F4356" s="469" t="str">
        <f t="shared" si="136"/>
        <v>CH</v>
      </c>
      <c r="G4356" s="260">
        <v>3.7030000000000001E-3</v>
      </c>
      <c r="H4356" s="260">
        <v>6.6211463687471998E-5</v>
      </c>
      <c r="I4356" s="260">
        <v>1.3819050551519999E-6</v>
      </c>
      <c r="J4356" s="260">
        <v>4.3911514306457702E-3</v>
      </c>
      <c r="K4356" s="260">
        <v>8.1617448011680107E-3</v>
      </c>
      <c r="L4356" s="301">
        <f t="shared" si="137"/>
        <v>2.938228128420484E-2</v>
      </c>
      <c r="M4356" s="459">
        <f>IFERROR((Tableau1[[#This Row],[Scope 1
(kg CO2-eq)]]+Tableau1[[#This Row],[Scope 2 energy
(kg CO2-eq)]]+Tableau1[[#This Row],[Scope 2 Infrastructure
(kg CO2-eq)]])/Tableau1[[#This Row],[Total CO2-emissions
(kg CO2-eq)
for scope 3 use ]],"")</f>
        <v>0.46198373761980677</v>
      </c>
      <c r="N4356" s="437" t="s">
        <v>436</v>
      </c>
      <c r="O4356" s="259">
        <v>1</v>
      </c>
      <c r="P4356" s="259" t="s">
        <v>5272</v>
      </c>
      <c r="Q4356" s="260" t="s">
        <v>5135</v>
      </c>
    </row>
    <row r="4357" spans="1:17" ht="21.75" customHeight="1">
      <c r="A4357" s="301" t="s">
        <v>5272</v>
      </c>
      <c r="B4357" s="301" t="s">
        <v>5135</v>
      </c>
      <c r="C4357" s="316" t="s">
        <v>10382</v>
      </c>
      <c r="D4357" s="465" t="s">
        <v>436</v>
      </c>
      <c r="E4357" s="465" t="s">
        <v>700</v>
      </c>
      <c r="F4357" s="469" t="str">
        <f t="shared" si="136"/>
        <v>CH</v>
      </c>
      <c r="G4357" s="260">
        <v>3.7030000000000001E-3</v>
      </c>
      <c r="H4357" s="260">
        <v>2.3173297212528E-4</v>
      </c>
      <c r="I4357" s="260">
        <v>4.8365184484800002E-6</v>
      </c>
      <c r="J4357" s="260">
        <v>4.3610362695820307E-3</v>
      </c>
      <c r="K4357" s="260">
        <v>8.3006057599671005E-3</v>
      </c>
      <c r="L4357" s="301">
        <f t="shared" si="137"/>
        <v>2.9882180735881562E-2</v>
      </c>
      <c r="M4357" s="459">
        <f>IFERROR((Tableau1[[#This Row],[Scope 1
(kg CO2-eq)]]+Tableau1[[#This Row],[Scope 2 energy
(kg CO2-eq)]]+Tableau1[[#This Row],[Scope 2 Infrastructure
(kg CO2-eq)]])/Tableau1[[#This Row],[Total CO2-emissions
(kg CO2-eq)
for scope 3 use ]],"")</f>
        <v>0.4746122878855259</v>
      </c>
      <c r="N4357" s="437" t="s">
        <v>436</v>
      </c>
      <c r="O4357" s="259">
        <v>1</v>
      </c>
      <c r="P4357" s="260" t="s">
        <v>5272</v>
      </c>
      <c r="Q4357" s="260" t="s">
        <v>5135</v>
      </c>
    </row>
    <row r="4358" spans="1:17" ht="21.75" customHeight="1">
      <c r="A4358" s="301" t="s">
        <v>5272</v>
      </c>
      <c r="B4358" s="301" t="s">
        <v>5135</v>
      </c>
      <c r="C4358" s="316" t="s">
        <v>10383</v>
      </c>
      <c r="D4358" s="465" t="s">
        <v>436</v>
      </c>
      <c r="E4358" s="465" t="s">
        <v>700</v>
      </c>
      <c r="F4358" s="469" t="str">
        <f t="shared" si="136"/>
        <v>CH</v>
      </c>
      <c r="G4358" s="260">
        <v>3.7030000000000001E-3</v>
      </c>
      <c r="H4358" s="260">
        <v>1.3242054378132E-4</v>
      </c>
      <c r="I4358" s="260">
        <v>2.7637603621200001E-6</v>
      </c>
      <c r="J4358" s="260">
        <v>4.4900680087769807E-3</v>
      </c>
      <c r="K4358" s="260">
        <v>8.3282523163844303E-3</v>
      </c>
      <c r="L4358" s="301">
        <f t="shared" si="137"/>
        <v>2.9981708338983951E-2</v>
      </c>
      <c r="M4358" s="459">
        <f>IFERROR((Tableau1[[#This Row],[Scope 1
(kg CO2-eq)]]+Tableau1[[#This Row],[Scope 2 energy
(kg CO2-eq)]]+Tableau1[[#This Row],[Scope 2 Infrastructure
(kg CO2-eq)]])/Tableau1[[#This Row],[Total CO2-emissions
(kg CO2-eq)
for scope 3 use ]],"")</f>
        <v>0.46086311489296028</v>
      </c>
      <c r="N4358" s="437" t="s">
        <v>436</v>
      </c>
      <c r="O4358" s="259">
        <v>1</v>
      </c>
      <c r="P4358" s="259" t="s">
        <v>5272</v>
      </c>
      <c r="Q4358" s="260" t="s">
        <v>5135</v>
      </c>
    </row>
    <row r="4359" spans="1:17" ht="21.75" customHeight="1">
      <c r="A4359" s="301" t="s">
        <v>5272</v>
      </c>
      <c r="B4359" s="301" t="s">
        <v>5135</v>
      </c>
      <c r="C4359" s="316" t="s">
        <v>10384</v>
      </c>
      <c r="D4359" s="465" t="s">
        <v>436</v>
      </c>
      <c r="E4359" s="465" t="s">
        <v>700</v>
      </c>
      <c r="F4359" s="469" t="str">
        <f t="shared" si="136"/>
        <v>CH</v>
      </c>
      <c r="G4359" s="260">
        <v>3.4287037037036999E-3</v>
      </c>
      <c r="H4359" s="260">
        <v>6.1306910821733301E-5</v>
      </c>
      <c r="I4359" s="260">
        <v>1.27954171773333E-6</v>
      </c>
      <c r="J4359" s="260">
        <v>3.0155767730069504E-3</v>
      </c>
      <c r="K4359" s="260">
        <v>6.5068669321852101E-3</v>
      </c>
      <c r="L4359" s="301">
        <f t="shared" si="137"/>
        <v>2.3424720955866757E-2</v>
      </c>
      <c r="M4359" s="459">
        <f>IFERROR((Tableau1[[#This Row],[Scope 1
(kg CO2-eq)]]+Tableau1[[#This Row],[Scope 2 energy
(kg CO2-eq)]]+Tableau1[[#This Row],[Scope 2 Infrastructure
(kg CO2-eq)]])/Tableau1[[#This Row],[Total CO2-emissions
(kg CO2-eq)
for scope 3 use ]],"")</f>
        <v>0.53655471867328963</v>
      </c>
      <c r="N4359" s="437" t="s">
        <v>436</v>
      </c>
      <c r="O4359" s="259">
        <v>1.08</v>
      </c>
      <c r="P4359" s="259" t="s">
        <v>5272</v>
      </c>
      <c r="Q4359" s="260" t="s">
        <v>5135</v>
      </c>
    </row>
    <row r="4360" spans="1:17" ht="21.75" customHeight="1">
      <c r="A4360" s="301" t="s">
        <v>5272</v>
      </c>
      <c r="B4360" s="301" t="s">
        <v>5135</v>
      </c>
      <c r="C4360" s="316" t="s">
        <v>10385</v>
      </c>
      <c r="D4360" s="465" t="s">
        <v>436</v>
      </c>
      <c r="E4360" s="465" t="s">
        <v>700</v>
      </c>
      <c r="F4360" s="469" t="str">
        <f t="shared" si="136"/>
        <v>CH</v>
      </c>
      <c r="G4360" s="260">
        <v>3.7030000000000001E-3</v>
      </c>
      <c r="H4360" s="260">
        <v>6.6211463687471998E-5</v>
      </c>
      <c r="I4360" s="260">
        <v>1.3819050551519999E-6</v>
      </c>
      <c r="J4360" s="260">
        <v>3.8766780402122798E-3</v>
      </c>
      <c r="K4360" s="260">
        <v>7.6472714098708896E-3</v>
      </c>
      <c r="L4360" s="301">
        <f t="shared" si="137"/>
        <v>2.7530177075535203E-2</v>
      </c>
      <c r="M4360" s="459">
        <f>IFERROR((Tableau1[[#This Row],[Scope 1
(kg CO2-eq)]]+Tableau1[[#This Row],[Scope 2 energy
(kg CO2-eq)]]+Tableau1[[#This Row],[Scope 2 Infrastructure
(kg CO2-eq)]])/Tableau1[[#This Row],[Total CO2-emissions
(kg CO2-eq)
for scope 3 use ]],"")</f>
        <v>0.49306388732007667</v>
      </c>
      <c r="N4360" s="437" t="s">
        <v>436</v>
      </c>
      <c r="O4360" s="259">
        <v>1</v>
      </c>
      <c r="P4360" s="260" t="s">
        <v>5272</v>
      </c>
      <c r="Q4360" s="260" t="s">
        <v>5135</v>
      </c>
    </row>
    <row r="4361" spans="1:17" ht="21.75" customHeight="1">
      <c r="A4361" s="301" t="s">
        <v>5272</v>
      </c>
      <c r="B4361" s="301" t="s">
        <v>5135</v>
      </c>
      <c r="C4361" s="316" t="s">
        <v>10386</v>
      </c>
      <c r="D4361" s="465" t="s">
        <v>436</v>
      </c>
      <c r="E4361" s="465" t="s">
        <v>700</v>
      </c>
      <c r="F4361" s="469" t="str">
        <f t="shared" si="136"/>
        <v>CH</v>
      </c>
      <c r="G4361" s="260">
        <v>3.7030000000000001E-3</v>
      </c>
      <c r="H4361" s="260">
        <v>2.3173297212528E-4</v>
      </c>
      <c r="I4361" s="260">
        <v>4.8365184484800002E-6</v>
      </c>
      <c r="J4361" s="260">
        <v>4.9748540477291495E-3</v>
      </c>
      <c r="K4361" s="260">
        <v>8.9144235381532402E-3</v>
      </c>
      <c r="L4361" s="301">
        <f t="shared" si="137"/>
        <v>3.2091924737351667E-2</v>
      </c>
      <c r="M4361" s="459">
        <f>IFERROR((Tableau1[[#This Row],[Scope 1
(kg CO2-eq)]]+Tableau1[[#This Row],[Scope 2 energy
(kg CO2-eq)]]+Tableau1[[#This Row],[Scope 2 Infrastructure
(kg CO2-eq)]])/Tableau1[[#This Row],[Total CO2-emissions
(kg CO2-eq)
for scope 3 use ]],"")</f>
        <v>0.44193205244429101</v>
      </c>
      <c r="N4361" s="437" t="s">
        <v>436</v>
      </c>
      <c r="O4361" s="259">
        <v>1</v>
      </c>
      <c r="P4361" s="260" t="s">
        <v>5272</v>
      </c>
      <c r="Q4361" s="260" t="s">
        <v>5135</v>
      </c>
    </row>
    <row r="4362" spans="1:17" ht="21.75" customHeight="1">
      <c r="A4362" s="301" t="s">
        <v>5272</v>
      </c>
      <c r="B4362" s="301" t="s">
        <v>5135</v>
      </c>
      <c r="C4362" s="316" t="s">
        <v>10387</v>
      </c>
      <c r="D4362" s="465" t="s">
        <v>436</v>
      </c>
      <c r="E4362" s="465" t="s">
        <v>700</v>
      </c>
      <c r="F4362" s="469" t="str">
        <f t="shared" si="136"/>
        <v>CH</v>
      </c>
      <c r="G4362" s="260">
        <v>3.7030000000000001E-3</v>
      </c>
      <c r="H4362" s="260">
        <v>1.3242054378132E-4</v>
      </c>
      <c r="I4362" s="260">
        <v>2.7637603621200001E-6</v>
      </c>
      <c r="J4362" s="260">
        <v>4.8369134865354595E-3</v>
      </c>
      <c r="K4362" s="260">
        <v>8.6750977930327797E-3</v>
      </c>
      <c r="L4362" s="301">
        <f t="shared" si="137"/>
        <v>3.1230352054918007E-2</v>
      </c>
      <c r="M4362" s="459">
        <f>IFERROR((Tableau1[[#This Row],[Scope 1
(kg CO2-eq)]]+Tableau1[[#This Row],[Scope 2 energy
(kg CO2-eq)]]+Tableau1[[#This Row],[Scope 2 Infrastructure
(kg CO2-eq)]])/Tableau1[[#This Row],[Total CO2-emissions
(kg CO2-eq)
for scope 3 use ]],"")</f>
        <v>0.44243700713391337</v>
      </c>
      <c r="N4362" s="437" t="s">
        <v>436</v>
      </c>
      <c r="O4362" s="259">
        <v>1</v>
      </c>
      <c r="P4362" s="259" t="s">
        <v>5272</v>
      </c>
      <c r="Q4362" s="260" t="s">
        <v>5135</v>
      </c>
    </row>
    <row r="4363" spans="1:17" ht="21.75" customHeight="1">
      <c r="A4363" s="301" t="s">
        <v>5272</v>
      </c>
      <c r="B4363" s="301" t="s">
        <v>5135</v>
      </c>
      <c r="C4363" s="316" t="s">
        <v>10388</v>
      </c>
      <c r="D4363" s="465" t="s">
        <v>436</v>
      </c>
      <c r="E4363" s="465" t="s">
        <v>700</v>
      </c>
      <c r="F4363" s="469" t="str">
        <f t="shared" si="136"/>
        <v>CH</v>
      </c>
      <c r="G4363" s="260">
        <v>3.7030000000000001E-3</v>
      </c>
      <c r="H4363" s="260">
        <v>6.6211463687471998E-5</v>
      </c>
      <c r="I4363" s="260">
        <v>1.3819050551519999E-6</v>
      </c>
      <c r="J4363" s="260">
        <v>3.1436010684342502E-3</v>
      </c>
      <c r="K4363" s="260">
        <v>6.91419443690697E-3</v>
      </c>
      <c r="L4363" s="301">
        <f t="shared" si="137"/>
        <v>2.4891099972865094E-2</v>
      </c>
      <c r="M4363" s="459">
        <f>IFERROR((Tableau1[[#This Row],[Scope 1
(kg CO2-eq)]]+Tableau1[[#This Row],[Scope 2 energy
(kg CO2-eq)]]+Tableau1[[#This Row],[Scope 2 Infrastructure
(kg CO2-eq)]])/Tableau1[[#This Row],[Total CO2-emissions
(kg CO2-eq)
for scope 3 use ]],"")</f>
        <v>0.54534095087285106</v>
      </c>
      <c r="N4363" s="437" t="s">
        <v>436</v>
      </c>
      <c r="O4363" s="259">
        <v>1</v>
      </c>
      <c r="P4363" s="259" t="s">
        <v>5272</v>
      </c>
      <c r="Q4363" s="260" t="s">
        <v>5135</v>
      </c>
    </row>
    <row r="4364" spans="1:17" ht="21.75" customHeight="1">
      <c r="A4364" s="301" t="s">
        <v>5272</v>
      </c>
      <c r="B4364" s="301" t="s">
        <v>5135</v>
      </c>
      <c r="C4364" s="316" t="s">
        <v>10389</v>
      </c>
      <c r="D4364" s="465" t="s">
        <v>436</v>
      </c>
      <c r="E4364" s="465" t="s">
        <v>700</v>
      </c>
      <c r="F4364" s="469" t="str">
        <f t="shared" si="136"/>
        <v>CH</v>
      </c>
      <c r="G4364" s="260">
        <v>3.7030000000000001E-3</v>
      </c>
      <c r="H4364" s="260">
        <v>2.3173297212528E-4</v>
      </c>
      <c r="I4364" s="260">
        <v>4.8365184484800002E-6</v>
      </c>
      <c r="J4364" s="260">
        <v>5.32244528849957E-3</v>
      </c>
      <c r="K4364" s="260">
        <v>9.2620147785446097E-3</v>
      </c>
      <c r="L4364" s="301">
        <f t="shared" si="137"/>
        <v>3.3343253202760596E-2</v>
      </c>
      <c r="M4364" s="459">
        <f>IFERROR((Tableau1[[#This Row],[Scope 1
(kg CO2-eq)]]+Tableau1[[#This Row],[Scope 2 energy
(kg CO2-eq)]]+Tableau1[[#This Row],[Scope 2 Infrastructure
(kg CO2-eq)]])/Tableau1[[#This Row],[Total CO2-emissions
(kg CO2-eq)
for scope 3 use ]],"")</f>
        <v>0.42534692340372249</v>
      </c>
      <c r="N4364" s="437" t="s">
        <v>436</v>
      </c>
      <c r="O4364" s="259">
        <v>1</v>
      </c>
      <c r="P4364" s="260" t="s">
        <v>5272</v>
      </c>
      <c r="Q4364" s="260" t="s">
        <v>5135</v>
      </c>
    </row>
    <row r="4365" spans="1:17" ht="21.75" customHeight="1">
      <c r="A4365" s="301" t="s">
        <v>5150</v>
      </c>
      <c r="B4365" s="301" t="s">
        <v>5133</v>
      </c>
      <c r="C4365" s="316" t="s">
        <v>10390</v>
      </c>
      <c r="D4365" s="465" t="s">
        <v>3646</v>
      </c>
      <c r="E4365" s="465" t="s">
        <v>700</v>
      </c>
      <c r="F4365" s="469" t="str">
        <f t="shared" si="136"/>
        <v>CH</v>
      </c>
      <c r="G4365" s="260">
        <v>0</v>
      </c>
      <c r="H4365" s="260">
        <v>151869.40444799999</v>
      </c>
      <c r="I4365" s="260">
        <v>146.967264</v>
      </c>
      <c r="J4365" s="260">
        <v>1129622.2744213501</v>
      </c>
      <c r="K4365" s="260">
        <v>1281638.6457509799</v>
      </c>
      <c r="L4365" s="301" t="str">
        <f t="shared" si="137"/>
        <v/>
      </c>
      <c r="M4365" s="459">
        <f>IFERROR((Tableau1[[#This Row],[Scope 1
(kg CO2-eq)]]+Tableau1[[#This Row],[Scope 2 energy
(kg CO2-eq)]]+Tableau1[[#This Row],[Scope 2 Infrastructure
(kg CO2-eq)]])/Tableau1[[#This Row],[Total CO2-emissions
(kg CO2-eq)
for scope 3 use ]],"")</f>
        <v>0.11861094561714433</v>
      </c>
      <c r="N4365" s="436" t="s">
        <v>3646</v>
      </c>
      <c r="O4365" s="259">
        <v>1</v>
      </c>
      <c r="P4365" s="259" t="s">
        <v>5150</v>
      </c>
      <c r="Q4365" s="260" t="s">
        <v>5133</v>
      </c>
    </row>
    <row r="4366" spans="1:17" ht="21.75" customHeight="1">
      <c r="A4366" s="301" t="s">
        <v>5150</v>
      </c>
      <c r="B4366" s="301" t="s">
        <v>5133</v>
      </c>
      <c r="C4366" s="316" t="s">
        <v>10391</v>
      </c>
      <c r="D4366" s="465" t="s">
        <v>3646</v>
      </c>
      <c r="E4366" s="465" t="s">
        <v>700</v>
      </c>
      <c r="F4366" s="469" t="str">
        <f t="shared" si="136"/>
        <v>CH</v>
      </c>
      <c r="G4366" s="260">
        <v>0</v>
      </c>
      <c r="H4366" s="260">
        <v>14.301561744000001</v>
      </c>
      <c r="I4366" s="260">
        <v>0.29848910400000001</v>
      </c>
      <c r="J4366" s="260">
        <v>13675.4712990352</v>
      </c>
      <c r="K4366" s="260">
        <v>13690.071351320599</v>
      </c>
      <c r="L4366" s="301" t="str">
        <f t="shared" si="137"/>
        <v/>
      </c>
      <c r="M4366" s="459">
        <f>IFERROR((Tableau1[[#This Row],[Scope 1
(kg CO2-eq)]]+Tableau1[[#This Row],[Scope 2 energy
(kg CO2-eq)]]+Tableau1[[#This Row],[Scope 2 Infrastructure
(kg CO2-eq)]])/Tableau1[[#This Row],[Total CO2-emissions
(kg CO2-eq)
for scope 3 use ]],"")</f>
        <v>1.0664700331595876E-3</v>
      </c>
      <c r="N4366" s="436" t="s">
        <v>3646</v>
      </c>
      <c r="O4366" s="259">
        <v>1</v>
      </c>
      <c r="P4366" s="259" t="s">
        <v>5150</v>
      </c>
      <c r="Q4366" s="259" t="s">
        <v>5133</v>
      </c>
    </row>
    <row r="4367" spans="1:17" ht="21.75" customHeight="1">
      <c r="A4367" s="301" t="s">
        <v>5150</v>
      </c>
      <c r="B4367" s="301" t="s">
        <v>5133</v>
      </c>
      <c r="C4367" s="316" t="s">
        <v>10392</v>
      </c>
      <c r="D4367" s="465" t="s">
        <v>3646</v>
      </c>
      <c r="E4367" s="465" t="s">
        <v>6091</v>
      </c>
      <c r="F4367" s="469" t="str">
        <f t="shared" si="136"/>
        <v>other</v>
      </c>
      <c r="G4367" s="260">
        <v>640.93210999999997</v>
      </c>
      <c r="H4367" s="260">
        <v>4954.9942540053999</v>
      </c>
      <c r="I4367" s="260">
        <v>25.9898785904</v>
      </c>
      <c r="J4367" s="260">
        <v>16008.045388599499</v>
      </c>
      <c r="K4367" s="260">
        <v>21629.961627412998</v>
      </c>
      <c r="L4367" s="301" t="str">
        <f t="shared" si="137"/>
        <v/>
      </c>
      <c r="M4367" s="459">
        <f>IFERROR((Tableau1[[#This Row],[Scope 1
(kg CO2-eq)]]+Tableau1[[#This Row],[Scope 2 energy
(kg CO2-eq)]]+Tableau1[[#This Row],[Scope 2 Infrastructure
(kg CO2-eq)]])/Tableau1[[#This Row],[Total CO2-emissions
(kg CO2-eq)
for scope 3 use ]],"")</f>
        <v>0.25991337106538343</v>
      </c>
      <c r="N4367" s="436" t="s">
        <v>3646</v>
      </c>
      <c r="O4367" s="259">
        <v>1</v>
      </c>
      <c r="P4367" s="259" t="s">
        <v>5150</v>
      </c>
      <c r="Q4367" s="259" t="s">
        <v>5133</v>
      </c>
    </row>
    <row r="4368" spans="1:17" ht="21.75" customHeight="1">
      <c r="A4368" s="301" t="s">
        <v>5150</v>
      </c>
      <c r="B4368" s="301" t="s">
        <v>5133</v>
      </c>
      <c r="C4368" s="316" t="s">
        <v>10393</v>
      </c>
      <c r="D4368" s="465" t="s">
        <v>3646</v>
      </c>
      <c r="E4368" s="465" t="s">
        <v>700</v>
      </c>
      <c r="F4368" s="469" t="str">
        <f t="shared" si="136"/>
        <v>CH</v>
      </c>
      <c r="G4368" s="260">
        <v>0</v>
      </c>
      <c r="H4368" s="260">
        <v>0</v>
      </c>
      <c r="I4368" s="260">
        <v>0</v>
      </c>
      <c r="J4368" s="260">
        <v>41603.384511227603</v>
      </c>
      <c r="K4368" s="260">
        <v>41603.384511250297</v>
      </c>
      <c r="L4368" s="301" t="str">
        <f t="shared" si="137"/>
        <v/>
      </c>
      <c r="M4368" s="459">
        <f>IFERROR((Tableau1[[#This Row],[Scope 1
(kg CO2-eq)]]+Tableau1[[#This Row],[Scope 2 energy
(kg CO2-eq)]]+Tableau1[[#This Row],[Scope 2 Infrastructure
(kg CO2-eq)]])/Tableau1[[#This Row],[Total CO2-emissions
(kg CO2-eq)
for scope 3 use ]],"")</f>
        <v>0</v>
      </c>
      <c r="N4368" s="436" t="s">
        <v>3646</v>
      </c>
      <c r="O4368" s="259">
        <v>1</v>
      </c>
      <c r="P4368" s="259" t="s">
        <v>5150</v>
      </c>
      <c r="Q4368" s="259" t="s">
        <v>5133</v>
      </c>
    </row>
    <row r="4369" spans="1:17" ht="21.75" customHeight="1">
      <c r="A4369" s="301" t="s">
        <v>5150</v>
      </c>
      <c r="B4369" s="301" t="s">
        <v>5133</v>
      </c>
      <c r="C4369" s="316" t="s">
        <v>10394</v>
      </c>
      <c r="D4369" s="465" t="s">
        <v>3646</v>
      </c>
      <c r="E4369" s="465" t="s">
        <v>6091</v>
      </c>
      <c r="F4369" s="469" t="str">
        <f t="shared" si="136"/>
        <v>other</v>
      </c>
      <c r="G4369" s="260">
        <v>640.93210999999997</v>
      </c>
      <c r="H4369" s="260">
        <v>4954.9942540053999</v>
      </c>
      <c r="I4369" s="260">
        <v>25.9898785904</v>
      </c>
      <c r="J4369" s="260">
        <v>25879.150265373599</v>
      </c>
      <c r="K4369" s="260">
        <v>31501.0665104203</v>
      </c>
      <c r="L4369" s="301" t="str">
        <f t="shared" si="137"/>
        <v/>
      </c>
      <c r="M4369" s="459">
        <f>IFERROR((Tableau1[[#This Row],[Scope 1
(kg CO2-eq)]]+Tableau1[[#This Row],[Scope 2 energy
(kg CO2-eq)]]+Tableau1[[#This Row],[Scope 2 Infrastructure
(kg CO2-eq)]])/Tableau1[[#This Row],[Total CO2-emissions
(kg CO2-eq)
for scope 3 use ]],"")</f>
        <v>0.17846748905266793</v>
      </c>
      <c r="N4369" s="436" t="s">
        <v>3646</v>
      </c>
      <c r="O4369" s="259">
        <v>1</v>
      </c>
      <c r="P4369" s="259" t="s">
        <v>5150</v>
      </c>
      <c r="Q4369" s="259" t="s">
        <v>5133</v>
      </c>
    </row>
    <row r="4370" spans="1:17" ht="21.75" customHeight="1">
      <c r="A4370" s="301" t="s">
        <v>5150</v>
      </c>
      <c r="B4370" s="301" t="s">
        <v>5133</v>
      </c>
      <c r="C4370" s="316" t="s">
        <v>10395</v>
      </c>
      <c r="D4370" s="465" t="s">
        <v>3646</v>
      </c>
      <c r="E4370" s="465" t="s">
        <v>6091</v>
      </c>
      <c r="F4370" s="469" t="str">
        <f t="shared" si="136"/>
        <v>other</v>
      </c>
      <c r="G4370" s="260">
        <v>640.93210999999997</v>
      </c>
      <c r="H4370" s="260">
        <v>4954.9942540053999</v>
      </c>
      <c r="I4370" s="260">
        <v>25.9898785904</v>
      </c>
      <c r="J4370" s="260">
        <v>37436.106206864599</v>
      </c>
      <c r="K4370" s="260">
        <v>43058.022454304402</v>
      </c>
      <c r="L4370" s="301" t="str">
        <f t="shared" si="137"/>
        <v/>
      </c>
      <c r="M4370" s="459">
        <f>IFERROR((Tableau1[[#This Row],[Scope 1
(kg CO2-eq)]]+Tableau1[[#This Row],[Scope 2 energy
(kg CO2-eq)]]+Tableau1[[#This Row],[Scope 2 Infrastructure
(kg CO2-eq)]])/Tableau1[[#This Row],[Total CO2-emissions
(kg CO2-eq)
for scope 3 use ]],"")</f>
        <v>0.13056605766235765</v>
      </c>
      <c r="N4370" s="436" t="s">
        <v>3646</v>
      </c>
      <c r="O4370" s="259">
        <v>1</v>
      </c>
      <c r="P4370" s="259" t="s">
        <v>5150</v>
      </c>
      <c r="Q4370" s="259" t="s">
        <v>5133</v>
      </c>
    </row>
    <row r="4371" spans="1:17" ht="21.75" customHeight="1">
      <c r="A4371" s="301" t="s">
        <v>5234</v>
      </c>
      <c r="B4371" s="301" t="s">
        <v>5270</v>
      </c>
      <c r="C4371" s="316" t="s">
        <v>10396</v>
      </c>
      <c r="D4371" s="465" t="s">
        <v>50</v>
      </c>
      <c r="E4371" s="465" t="s">
        <v>700</v>
      </c>
      <c r="F4371" s="469" t="str">
        <f t="shared" si="136"/>
        <v>CH</v>
      </c>
      <c r="G4371" s="260">
        <v>0</v>
      </c>
      <c r="H4371" s="260">
        <v>0</v>
      </c>
      <c r="I4371" s="260">
        <v>0</v>
      </c>
      <c r="J4371" s="260">
        <v>3.07451130697231</v>
      </c>
      <c r="K4371" s="260">
        <v>3.07451131198254</v>
      </c>
      <c r="L4371" s="301" t="str">
        <f t="shared" si="137"/>
        <v/>
      </c>
      <c r="M4371" s="459">
        <f>IFERROR((Tableau1[[#This Row],[Scope 1
(kg CO2-eq)]]+Tableau1[[#This Row],[Scope 2 energy
(kg CO2-eq)]]+Tableau1[[#This Row],[Scope 2 Infrastructure
(kg CO2-eq)]])/Tableau1[[#This Row],[Total CO2-emissions
(kg CO2-eq)
for scope 3 use ]],"")</f>
        <v>0</v>
      </c>
      <c r="N4371" s="436" t="s">
        <v>50</v>
      </c>
      <c r="O4371" s="259">
        <v>1</v>
      </c>
      <c r="P4371" s="259" t="s">
        <v>5234</v>
      </c>
      <c r="Q4371" s="259" t="s">
        <v>5270</v>
      </c>
    </row>
    <row r="4372" spans="1:17" ht="21.75" customHeight="1">
      <c r="A4372" s="301" t="s">
        <v>5129</v>
      </c>
      <c r="B4372" s="301" t="s">
        <v>5146</v>
      </c>
      <c r="C4372" s="316" t="s">
        <v>10397</v>
      </c>
      <c r="D4372" s="465" t="s">
        <v>3730</v>
      </c>
      <c r="E4372" s="465" t="s">
        <v>6091</v>
      </c>
      <c r="F4372" s="469" t="str">
        <f t="shared" si="136"/>
        <v>other</v>
      </c>
      <c r="G4372" s="260">
        <v>0</v>
      </c>
      <c r="H4372" s="260">
        <v>0.32199462199520001</v>
      </c>
      <c r="I4372" s="260">
        <v>2.0602097279999999E-4</v>
      </c>
      <c r="J4372" s="260">
        <v>1.24039801898161</v>
      </c>
      <c r="K4372" s="260">
        <v>1.5625986645477501</v>
      </c>
      <c r="L4372" s="301" t="str">
        <f t="shared" si="137"/>
        <v/>
      </c>
      <c r="M4372" s="459">
        <f>IFERROR((Tableau1[[#This Row],[Scope 1
(kg CO2-eq)]]+Tableau1[[#This Row],[Scope 2 energy
(kg CO2-eq)]]+Tableau1[[#This Row],[Scope 2 Infrastructure
(kg CO2-eq)]])/Tableau1[[#This Row],[Total CO2-emissions
(kg CO2-eq)
for scope 3 use ]],"")</f>
        <v>0.20619539122750488</v>
      </c>
      <c r="N4372" s="436" t="s">
        <v>3730</v>
      </c>
      <c r="O4372" s="259">
        <v>1</v>
      </c>
      <c r="P4372" s="259" t="s">
        <v>5129</v>
      </c>
      <c r="Q4372" s="259" t="s">
        <v>5146</v>
      </c>
    </row>
    <row r="4373" spans="1:17" ht="21.75" customHeight="1">
      <c r="A4373" s="301" t="s">
        <v>5129</v>
      </c>
      <c r="B4373" s="301" t="s">
        <v>5162</v>
      </c>
      <c r="C4373" s="316" t="s">
        <v>10398</v>
      </c>
      <c r="D4373" s="465" t="s">
        <v>3730</v>
      </c>
      <c r="E4373" s="465" t="s">
        <v>6091</v>
      </c>
      <c r="F4373" s="469" t="str">
        <f t="shared" si="136"/>
        <v>other</v>
      </c>
      <c r="G4373" s="260">
        <v>0.91648890000000005</v>
      </c>
      <c r="H4373" s="260">
        <v>0.13121555036804</v>
      </c>
      <c r="I4373" s="260">
        <v>2.1342957135799998E-3</v>
      </c>
      <c r="J4373" s="260">
        <v>5.343847312551997E-3</v>
      </c>
      <c r="K4373" s="260">
        <v>1.0551825932524499</v>
      </c>
      <c r="L4373" s="301" t="str">
        <f t="shared" si="137"/>
        <v/>
      </c>
      <c r="M4373" s="459">
        <f>IFERROR((Tableau1[[#This Row],[Scope 1
(kg CO2-eq)]]+Tableau1[[#This Row],[Scope 2 energy
(kg CO2-eq)]]+Tableau1[[#This Row],[Scope 2 Infrastructure
(kg CO2-eq)]])/Tableau1[[#This Row],[Total CO2-emissions
(kg CO2-eq)
for scope 3 use ]],"")</f>
        <v>0.9949356185318049</v>
      </c>
      <c r="N4373" s="436" t="s">
        <v>3730</v>
      </c>
      <c r="O4373" s="259">
        <v>1</v>
      </c>
      <c r="P4373" s="259" t="s">
        <v>5129</v>
      </c>
      <c r="Q4373" s="259" t="s">
        <v>5162</v>
      </c>
    </row>
    <row r="4374" spans="1:17" ht="21.75" customHeight="1">
      <c r="A4374" s="301" t="s">
        <v>5160</v>
      </c>
      <c r="B4374" s="301" t="s">
        <v>5133</v>
      </c>
      <c r="C4374" s="316" t="s">
        <v>10399</v>
      </c>
      <c r="D4374" s="465" t="s">
        <v>3646</v>
      </c>
      <c r="E4374" s="465" t="s">
        <v>6091</v>
      </c>
      <c r="F4374" s="469" t="str">
        <f t="shared" si="136"/>
        <v>other</v>
      </c>
      <c r="G4374" s="260">
        <v>0</v>
      </c>
      <c r="H4374" s="260">
        <v>0</v>
      </c>
      <c r="I4374" s="260">
        <v>0</v>
      </c>
      <c r="J4374" s="260">
        <v>145539178.574047</v>
      </c>
      <c r="K4374" s="260">
        <v>145539178.573551</v>
      </c>
      <c r="L4374" s="301" t="str">
        <f t="shared" si="137"/>
        <v/>
      </c>
      <c r="M4374" s="459">
        <f>IFERROR((Tableau1[[#This Row],[Scope 1
(kg CO2-eq)]]+Tableau1[[#This Row],[Scope 2 energy
(kg CO2-eq)]]+Tableau1[[#This Row],[Scope 2 Infrastructure
(kg CO2-eq)]])/Tableau1[[#This Row],[Total CO2-emissions
(kg CO2-eq)
for scope 3 use ]],"")</f>
        <v>0</v>
      </c>
      <c r="N4374" s="436" t="s">
        <v>3646</v>
      </c>
      <c r="O4374" s="259">
        <v>1</v>
      </c>
      <c r="P4374" s="259" t="s">
        <v>5160</v>
      </c>
      <c r="Q4374" s="259" t="s">
        <v>5133</v>
      </c>
    </row>
    <row r="4375" spans="1:17" ht="21.75" customHeight="1">
      <c r="A4375" s="301" t="s">
        <v>5129</v>
      </c>
      <c r="B4375" s="301" t="s">
        <v>5162</v>
      </c>
      <c r="C4375" s="316" t="s">
        <v>10400</v>
      </c>
      <c r="D4375" s="465" t="s">
        <v>3730</v>
      </c>
      <c r="E4375" s="465" t="s">
        <v>6091</v>
      </c>
      <c r="F4375" s="469" t="str">
        <f t="shared" si="136"/>
        <v>other</v>
      </c>
      <c r="G4375" s="260">
        <v>0</v>
      </c>
      <c r="H4375" s="260">
        <v>0.27307380833939998</v>
      </c>
      <c r="I4375" s="260">
        <v>1.3181557853999999E-3</v>
      </c>
      <c r="J4375" s="260">
        <v>2.6946356463294599E-3</v>
      </c>
      <c r="K4375" s="260">
        <v>0.27708659926923401</v>
      </c>
      <c r="L4375" s="301" t="str">
        <f t="shared" si="137"/>
        <v/>
      </c>
      <c r="M4375" s="459">
        <f>IFERROR((Tableau1[[#This Row],[Scope 1
(kg CO2-eq)]]+Tableau1[[#This Row],[Scope 2 energy
(kg CO2-eq)]]+Tableau1[[#This Row],[Scope 2 Infrastructure
(kg CO2-eq)]])/Tableau1[[#This Row],[Total CO2-emissions
(kg CO2-eq)
for scope 3 use ]],"")</f>
        <v>0.99027511560811443</v>
      </c>
      <c r="N4375" s="436" t="s">
        <v>3730</v>
      </c>
      <c r="O4375" s="259">
        <v>1</v>
      </c>
      <c r="P4375" s="259" t="s">
        <v>5129</v>
      </c>
      <c r="Q4375" s="259" t="s">
        <v>5162</v>
      </c>
    </row>
    <row r="4376" spans="1:17" ht="21.75" customHeight="1">
      <c r="A4376" s="301" t="s">
        <v>5157</v>
      </c>
      <c r="B4376" s="301" t="s">
        <v>5183</v>
      </c>
      <c r="C4376" s="316" t="s">
        <v>10401</v>
      </c>
      <c r="D4376" s="465" t="s">
        <v>3730</v>
      </c>
      <c r="E4376" s="465" t="s">
        <v>6091</v>
      </c>
      <c r="F4376" s="469" t="str">
        <f t="shared" si="136"/>
        <v>other</v>
      </c>
      <c r="G4376" s="260">
        <v>68.170299999999997</v>
      </c>
      <c r="H4376" s="260">
        <v>5.9082267546000002</v>
      </c>
      <c r="I4376" s="260">
        <v>1.4905722959999999E-2</v>
      </c>
      <c r="J4376" s="260">
        <v>1.4028796905200096</v>
      </c>
      <c r="K4376" s="260">
        <v>75.496312131478106</v>
      </c>
      <c r="L4376" s="301" t="str">
        <f t="shared" si="137"/>
        <v/>
      </c>
      <c r="M4376" s="459">
        <f>IFERROR((Tableau1[[#This Row],[Scope 1
(kg CO2-eq)]]+Tableau1[[#This Row],[Scope 2 energy
(kg CO2-eq)]]+Tableau1[[#This Row],[Scope 2 Infrastructure
(kg CO2-eq)]])/Tableau1[[#This Row],[Total CO2-emissions
(kg CO2-eq)
for scope 3 use ]],"")</f>
        <v>0.98141790487096936</v>
      </c>
      <c r="N4376" s="436" t="s">
        <v>3730</v>
      </c>
      <c r="O4376" s="259">
        <v>1</v>
      </c>
      <c r="P4376" s="259" t="s">
        <v>5157</v>
      </c>
      <c r="Q4376" s="259" t="s">
        <v>5183</v>
      </c>
    </row>
    <row r="4377" spans="1:17" ht="21.75" customHeight="1">
      <c r="A4377" s="301" t="s">
        <v>5157</v>
      </c>
      <c r="B4377" s="301" t="s">
        <v>5158</v>
      </c>
      <c r="C4377" s="316" t="s">
        <v>10402</v>
      </c>
      <c r="D4377" s="465" t="s">
        <v>3730</v>
      </c>
      <c r="E4377" s="465" t="s">
        <v>6091</v>
      </c>
      <c r="F4377" s="469" t="str">
        <f t="shared" si="136"/>
        <v>other</v>
      </c>
      <c r="G4377" s="260">
        <v>0</v>
      </c>
      <c r="H4377" s="260">
        <v>0.21007998216000001</v>
      </c>
      <c r="I4377" s="260">
        <v>9.3420921599999998E-4</v>
      </c>
      <c r="J4377" s="260">
        <v>69.095457286513195</v>
      </c>
      <c r="K4377" s="260">
        <v>69.306471487896602</v>
      </c>
      <c r="L4377" s="301" t="str">
        <f t="shared" si="137"/>
        <v/>
      </c>
      <c r="M4377" s="459">
        <f>IFERROR((Tableau1[[#This Row],[Scope 1
(kg CO2-eq)]]+Tableau1[[#This Row],[Scope 2 energy
(kg CO2-eq)]]+Tableau1[[#This Row],[Scope 2 Infrastructure
(kg CO2-eq)]])/Tableau1[[#This Row],[Total CO2-emissions
(kg CO2-eq)
for scope 3 use ]],"")</f>
        <v>3.0446535055943607E-3</v>
      </c>
      <c r="N4377" s="436" t="s">
        <v>3730</v>
      </c>
      <c r="O4377" s="259">
        <v>1</v>
      </c>
      <c r="P4377" s="259" t="s">
        <v>5157</v>
      </c>
      <c r="Q4377" s="259" t="s">
        <v>5158</v>
      </c>
    </row>
    <row r="4378" spans="1:17" ht="21.75" customHeight="1">
      <c r="A4378" s="301" t="s">
        <v>5157</v>
      </c>
      <c r="B4378" s="301" t="s">
        <v>5158</v>
      </c>
      <c r="C4378" s="316" t="s">
        <v>10403</v>
      </c>
      <c r="D4378" s="465" t="s">
        <v>3730</v>
      </c>
      <c r="E4378" s="465" t="s">
        <v>6091</v>
      </c>
      <c r="F4378" s="469" t="str">
        <f t="shared" si="136"/>
        <v>other</v>
      </c>
      <c r="G4378" s="260">
        <v>23.507000000000001</v>
      </c>
      <c r="H4378" s="260">
        <v>1.0881827599680001</v>
      </c>
      <c r="I4378" s="260">
        <v>1.3734731520000001E-3</v>
      </c>
      <c r="J4378" s="260">
        <v>115.898477273433</v>
      </c>
      <c r="K4378" s="260">
        <v>140.49503349741099</v>
      </c>
      <c r="L4378" s="301" t="str">
        <f t="shared" si="137"/>
        <v/>
      </c>
      <c r="M4378" s="459">
        <f>IFERROR((Tableau1[[#This Row],[Scope 1
(kg CO2-eq)]]+Tableau1[[#This Row],[Scope 2 energy
(kg CO2-eq)]]+Tableau1[[#This Row],[Scope 2 Infrastructure
(kg CO2-eq)]])/Tableau1[[#This Row],[Total CO2-emissions
(kg CO2-eq)
for scope 3 use ]],"")</f>
        <v>0.17507064570772363</v>
      </c>
      <c r="N4378" s="436" t="s">
        <v>3730</v>
      </c>
      <c r="O4378" s="259">
        <v>1</v>
      </c>
      <c r="P4378" s="259" t="s">
        <v>5157</v>
      </c>
      <c r="Q4378" s="259" t="s">
        <v>5158</v>
      </c>
    </row>
    <row r="4379" spans="1:17" ht="21.75" customHeight="1">
      <c r="A4379" s="301" t="s">
        <v>5157</v>
      </c>
      <c r="B4379" s="301" t="s">
        <v>5183</v>
      </c>
      <c r="C4379" s="316" t="s">
        <v>10404</v>
      </c>
      <c r="D4379" s="465" t="s">
        <v>3730</v>
      </c>
      <c r="E4379" s="465" t="s">
        <v>6101</v>
      </c>
      <c r="F4379" s="469" t="str">
        <f t="shared" si="136"/>
        <v>other</v>
      </c>
      <c r="G4379" s="260">
        <v>0</v>
      </c>
      <c r="H4379" s="260">
        <v>0.15198458340919499</v>
      </c>
      <c r="I4379" s="260">
        <v>5.1556593772799997E-5</v>
      </c>
      <c r="J4379" s="260">
        <v>0.60138833735498898</v>
      </c>
      <c r="K4379" s="260">
        <v>0.75342447867239504</v>
      </c>
      <c r="L4379" s="301" t="str">
        <f t="shared" si="137"/>
        <v/>
      </c>
      <c r="M4379" s="459">
        <f>IFERROR((Tableau1[[#This Row],[Scope 1
(kg CO2-eq)]]+Tableau1[[#This Row],[Scope 2 energy
(kg CO2-eq)]]+Tableau1[[#This Row],[Scope 2 Infrastructure
(kg CO2-eq)]])/Tableau1[[#This Row],[Total CO2-emissions
(kg CO2-eq)
for scope 3 use ]],"")</f>
        <v>0.20179347009121576</v>
      </c>
      <c r="N4379" s="436" t="s">
        <v>3730</v>
      </c>
      <c r="O4379" s="259">
        <v>1</v>
      </c>
      <c r="P4379" s="259" t="s">
        <v>5157</v>
      </c>
      <c r="Q4379" s="259" t="s">
        <v>5183</v>
      </c>
    </row>
    <row r="4380" spans="1:17" ht="21.75" customHeight="1">
      <c r="A4380" s="301" t="s">
        <v>5231</v>
      </c>
      <c r="B4380" s="301" t="s">
        <v>5139</v>
      </c>
      <c r="C4380" s="316" t="s">
        <v>10405</v>
      </c>
      <c r="D4380" s="465" t="s">
        <v>3646</v>
      </c>
      <c r="E4380" s="465" t="s">
        <v>700</v>
      </c>
      <c r="F4380" s="469" t="str">
        <f t="shared" si="136"/>
        <v>CH</v>
      </c>
      <c r="G4380" s="260">
        <v>0</v>
      </c>
      <c r="H4380" s="260">
        <v>0</v>
      </c>
      <c r="I4380" s="260">
        <v>0</v>
      </c>
      <c r="J4380" s="260">
        <v>212.43494966006801</v>
      </c>
      <c r="K4380" s="260">
        <v>212.434949633705</v>
      </c>
      <c r="L4380" s="301" t="str">
        <f t="shared" si="137"/>
        <v/>
      </c>
      <c r="M4380" s="459">
        <f>IFERROR((Tableau1[[#This Row],[Scope 1
(kg CO2-eq)]]+Tableau1[[#This Row],[Scope 2 energy
(kg CO2-eq)]]+Tableau1[[#This Row],[Scope 2 Infrastructure
(kg CO2-eq)]])/Tableau1[[#This Row],[Total CO2-emissions
(kg CO2-eq)
for scope 3 use ]],"")</f>
        <v>0</v>
      </c>
      <c r="N4380" s="436" t="s">
        <v>3646</v>
      </c>
      <c r="O4380" s="259">
        <v>1</v>
      </c>
      <c r="P4380" s="259" t="s">
        <v>5231</v>
      </c>
      <c r="Q4380" s="260" t="s">
        <v>5139</v>
      </c>
    </row>
    <row r="4381" spans="1:17" ht="21.75" customHeight="1">
      <c r="A4381" s="301" t="s">
        <v>5231</v>
      </c>
      <c r="B4381" s="301" t="s">
        <v>5139</v>
      </c>
      <c r="C4381" s="316" t="s">
        <v>10406</v>
      </c>
      <c r="D4381" s="465" t="s">
        <v>3646</v>
      </c>
      <c r="E4381" s="465" t="s">
        <v>700</v>
      </c>
      <c r="F4381" s="469" t="str">
        <f t="shared" si="136"/>
        <v>CH</v>
      </c>
      <c r="G4381" s="260">
        <v>0</v>
      </c>
      <c r="H4381" s="260">
        <v>0</v>
      </c>
      <c r="I4381" s="260">
        <v>0</v>
      </c>
      <c r="J4381" s="260">
        <v>72.880308842465297</v>
      </c>
      <c r="K4381" s="260">
        <v>72.880308850134497</v>
      </c>
      <c r="L4381" s="301" t="str">
        <f t="shared" si="137"/>
        <v/>
      </c>
      <c r="M4381" s="459">
        <f>IFERROR((Tableau1[[#This Row],[Scope 1
(kg CO2-eq)]]+Tableau1[[#This Row],[Scope 2 energy
(kg CO2-eq)]]+Tableau1[[#This Row],[Scope 2 Infrastructure
(kg CO2-eq)]])/Tableau1[[#This Row],[Total CO2-emissions
(kg CO2-eq)
for scope 3 use ]],"")</f>
        <v>0</v>
      </c>
      <c r="N4381" s="436" t="s">
        <v>3646</v>
      </c>
      <c r="O4381" s="259">
        <v>1</v>
      </c>
      <c r="P4381" s="259" t="s">
        <v>5231</v>
      </c>
      <c r="Q4381" s="259" t="s">
        <v>5139</v>
      </c>
    </row>
    <row r="4382" spans="1:17" ht="21.75" customHeight="1">
      <c r="A4382" s="301" t="s">
        <v>5231</v>
      </c>
      <c r="B4382" s="301" t="s">
        <v>5139</v>
      </c>
      <c r="C4382" s="316" t="s">
        <v>10407</v>
      </c>
      <c r="D4382" s="465" t="s">
        <v>3646</v>
      </c>
      <c r="E4382" s="465" t="s">
        <v>700</v>
      </c>
      <c r="F4382" s="469" t="str">
        <f t="shared" si="136"/>
        <v>CH</v>
      </c>
      <c r="G4382" s="260">
        <v>0</v>
      </c>
      <c r="H4382" s="260">
        <v>0</v>
      </c>
      <c r="I4382" s="260">
        <v>0</v>
      </c>
      <c r="J4382" s="260">
        <v>3071.9889637818201</v>
      </c>
      <c r="K4382" s="260">
        <v>3071.98896382471</v>
      </c>
      <c r="L4382" s="301" t="str">
        <f t="shared" si="137"/>
        <v/>
      </c>
      <c r="M4382" s="459">
        <f>IFERROR((Tableau1[[#This Row],[Scope 1
(kg CO2-eq)]]+Tableau1[[#This Row],[Scope 2 energy
(kg CO2-eq)]]+Tableau1[[#This Row],[Scope 2 Infrastructure
(kg CO2-eq)]])/Tableau1[[#This Row],[Total CO2-emissions
(kg CO2-eq)
for scope 3 use ]],"")</f>
        <v>0</v>
      </c>
      <c r="N4382" s="436" t="s">
        <v>3646</v>
      </c>
      <c r="O4382" s="259">
        <v>1</v>
      </c>
      <c r="P4382" s="259" t="s">
        <v>5231</v>
      </c>
      <c r="Q4382" s="259" t="s">
        <v>5139</v>
      </c>
    </row>
    <row r="4383" spans="1:17" ht="21.75" customHeight="1">
      <c r="A4383" s="301" t="s">
        <v>5231</v>
      </c>
      <c r="B4383" s="301" t="s">
        <v>5139</v>
      </c>
      <c r="C4383" s="316" t="s">
        <v>10408</v>
      </c>
      <c r="D4383" s="465" t="s">
        <v>3646</v>
      </c>
      <c r="E4383" s="465" t="s">
        <v>700</v>
      </c>
      <c r="F4383" s="469" t="str">
        <f t="shared" si="136"/>
        <v>CH</v>
      </c>
      <c r="G4383" s="260">
        <v>0</v>
      </c>
      <c r="H4383" s="260">
        <v>0</v>
      </c>
      <c r="I4383" s="260">
        <v>0</v>
      </c>
      <c r="J4383" s="260">
        <v>3188.8281861232499</v>
      </c>
      <c r="K4383" s="260">
        <v>3188.8281860094198</v>
      </c>
      <c r="L4383" s="301" t="str">
        <f t="shared" si="137"/>
        <v/>
      </c>
      <c r="M4383" s="459">
        <f>IFERROR((Tableau1[[#This Row],[Scope 1
(kg CO2-eq)]]+Tableau1[[#This Row],[Scope 2 energy
(kg CO2-eq)]]+Tableau1[[#This Row],[Scope 2 Infrastructure
(kg CO2-eq)]])/Tableau1[[#This Row],[Total CO2-emissions
(kg CO2-eq)
for scope 3 use ]],"")</f>
        <v>0</v>
      </c>
      <c r="N4383" s="436" t="s">
        <v>3646</v>
      </c>
      <c r="O4383" s="259">
        <v>1</v>
      </c>
      <c r="P4383" s="259" t="s">
        <v>5231</v>
      </c>
      <c r="Q4383" s="259" t="s">
        <v>5139</v>
      </c>
    </row>
    <row r="4384" spans="1:17" ht="21.75" customHeight="1">
      <c r="A4384" s="301" t="s">
        <v>4140</v>
      </c>
      <c r="B4384" s="301" t="s">
        <v>5207</v>
      </c>
      <c r="C4384" s="316" t="s">
        <v>10409</v>
      </c>
      <c r="D4384" s="465" t="s">
        <v>3646</v>
      </c>
      <c r="E4384" s="465" t="s">
        <v>700</v>
      </c>
      <c r="F4384" s="469" t="str">
        <f t="shared" si="136"/>
        <v>CH</v>
      </c>
      <c r="G4384" s="260">
        <v>0</v>
      </c>
      <c r="H4384" s="260">
        <v>0</v>
      </c>
      <c r="I4384" s="260">
        <v>0</v>
      </c>
      <c r="J4384" s="260">
        <v>49.704786526065199</v>
      </c>
      <c r="K4384" s="260">
        <v>49.704786549614802</v>
      </c>
      <c r="L4384" s="301" t="str">
        <f t="shared" si="137"/>
        <v/>
      </c>
      <c r="M4384" s="459">
        <f>IFERROR((Tableau1[[#This Row],[Scope 1
(kg CO2-eq)]]+Tableau1[[#This Row],[Scope 2 energy
(kg CO2-eq)]]+Tableau1[[#This Row],[Scope 2 Infrastructure
(kg CO2-eq)]])/Tableau1[[#This Row],[Total CO2-emissions
(kg CO2-eq)
for scope 3 use ]],"")</f>
        <v>0</v>
      </c>
      <c r="N4384" s="436" t="s">
        <v>3646</v>
      </c>
      <c r="O4384" s="259">
        <v>1</v>
      </c>
      <c r="P4384" s="259" t="s">
        <v>4140</v>
      </c>
      <c r="Q4384" s="259" t="s">
        <v>5207</v>
      </c>
    </row>
    <row r="4385" spans="1:17" ht="21.75" customHeight="1">
      <c r="A4385" s="301" t="s">
        <v>5150</v>
      </c>
      <c r="B4385" s="301" t="s">
        <v>5133</v>
      </c>
      <c r="C4385" s="316" t="s">
        <v>10410</v>
      </c>
      <c r="D4385" s="465" t="s">
        <v>3646</v>
      </c>
      <c r="E4385" s="465" t="s">
        <v>6091</v>
      </c>
      <c r="F4385" s="469" t="str">
        <f t="shared" si="136"/>
        <v>other</v>
      </c>
      <c r="G4385" s="260">
        <v>0</v>
      </c>
      <c r="H4385" s="260">
        <v>0</v>
      </c>
      <c r="I4385" s="260">
        <v>0</v>
      </c>
      <c r="J4385" s="260">
        <v>138455.13323539399</v>
      </c>
      <c r="K4385" s="260">
        <v>138455.13323552499</v>
      </c>
      <c r="L4385" s="301" t="str">
        <f t="shared" si="137"/>
        <v/>
      </c>
      <c r="M4385" s="459">
        <f>IFERROR((Tableau1[[#This Row],[Scope 1
(kg CO2-eq)]]+Tableau1[[#This Row],[Scope 2 energy
(kg CO2-eq)]]+Tableau1[[#This Row],[Scope 2 Infrastructure
(kg CO2-eq)]])/Tableau1[[#This Row],[Total CO2-emissions
(kg CO2-eq)
for scope 3 use ]],"")</f>
        <v>0</v>
      </c>
      <c r="N4385" s="436" t="s">
        <v>3646</v>
      </c>
      <c r="O4385" s="259">
        <v>1</v>
      </c>
      <c r="P4385" s="259" t="s">
        <v>5150</v>
      </c>
      <c r="Q4385" s="259" t="s">
        <v>5133</v>
      </c>
    </row>
    <row r="4386" spans="1:17" ht="21.75" customHeight="1">
      <c r="A4386" s="301" t="s">
        <v>5150</v>
      </c>
      <c r="B4386" s="301" t="s">
        <v>5133</v>
      </c>
      <c r="C4386" s="316" t="s">
        <v>10411</v>
      </c>
      <c r="D4386" s="465" t="s">
        <v>3646</v>
      </c>
      <c r="E4386" s="465" t="s">
        <v>700</v>
      </c>
      <c r="F4386" s="469" t="str">
        <f t="shared" si="136"/>
        <v>CH</v>
      </c>
      <c r="G4386" s="260">
        <v>0</v>
      </c>
      <c r="H4386" s="260">
        <v>0</v>
      </c>
      <c r="I4386" s="260">
        <v>0</v>
      </c>
      <c r="J4386" s="260">
        <v>20.057624826508199</v>
      </c>
      <c r="K4386" s="260">
        <v>20.0576248327535</v>
      </c>
      <c r="L4386" s="301" t="str">
        <f t="shared" si="137"/>
        <v/>
      </c>
      <c r="M4386" s="459">
        <f>IFERROR((Tableau1[[#This Row],[Scope 1
(kg CO2-eq)]]+Tableau1[[#This Row],[Scope 2 energy
(kg CO2-eq)]]+Tableau1[[#This Row],[Scope 2 Infrastructure
(kg CO2-eq)]])/Tableau1[[#This Row],[Total CO2-emissions
(kg CO2-eq)
for scope 3 use ]],"")</f>
        <v>0</v>
      </c>
      <c r="N4386" s="436" t="s">
        <v>3646</v>
      </c>
      <c r="O4386" s="259">
        <v>1</v>
      </c>
      <c r="P4386" s="259" t="s">
        <v>5150</v>
      </c>
      <c r="Q4386" s="259" t="s">
        <v>5133</v>
      </c>
    </row>
    <row r="4387" spans="1:17" ht="21.75" customHeight="1">
      <c r="A4387" s="301" t="s">
        <v>5150</v>
      </c>
      <c r="B4387" s="301" t="s">
        <v>5133</v>
      </c>
      <c r="C4387" s="316" t="s">
        <v>10412</v>
      </c>
      <c r="D4387" s="465" t="s">
        <v>3646</v>
      </c>
      <c r="E4387" s="465" t="s">
        <v>700</v>
      </c>
      <c r="F4387" s="469" t="str">
        <f t="shared" si="136"/>
        <v>CH</v>
      </c>
      <c r="G4387" s="260">
        <v>0</v>
      </c>
      <c r="H4387" s="260">
        <v>14127.33431656</v>
      </c>
      <c r="I4387" s="260">
        <v>1103.60636568</v>
      </c>
      <c r="J4387" s="260">
        <v>4568.1612291348001</v>
      </c>
      <c r="K4387" s="260">
        <v>19799.1019845025</v>
      </c>
      <c r="L4387" s="301" t="str">
        <f t="shared" si="137"/>
        <v/>
      </c>
      <c r="M4387" s="459">
        <f>IFERROR((Tableau1[[#This Row],[Scope 1
(kg CO2-eq)]]+Tableau1[[#This Row],[Scope 2 energy
(kg CO2-eq)]]+Tableau1[[#This Row],[Scope 2 Infrastructure
(kg CO2-eq)]])/Tableau1[[#This Row],[Total CO2-emissions
(kg CO2-eq)
for scope 3 use ]],"")</f>
        <v>0.76927431830806403</v>
      </c>
      <c r="N4387" s="436" t="s">
        <v>3646</v>
      </c>
      <c r="O4387" s="259">
        <v>1</v>
      </c>
      <c r="P4387" s="259" t="s">
        <v>5150</v>
      </c>
      <c r="Q4387" s="259" t="s">
        <v>5133</v>
      </c>
    </row>
    <row r="4388" spans="1:17" ht="21.75" customHeight="1">
      <c r="A4388" s="301" t="s">
        <v>5231</v>
      </c>
      <c r="B4388" s="301" t="s">
        <v>5139</v>
      </c>
      <c r="C4388" s="316" t="s">
        <v>10413</v>
      </c>
      <c r="D4388" s="465" t="s">
        <v>3646</v>
      </c>
      <c r="E4388" s="465" t="s">
        <v>6091</v>
      </c>
      <c r="F4388" s="469" t="str">
        <f t="shared" si="136"/>
        <v>other</v>
      </c>
      <c r="G4388" s="260">
        <v>0</v>
      </c>
      <c r="H4388" s="260">
        <v>22441.188474353599</v>
      </c>
      <c r="I4388" s="260">
        <v>4450.7593564303997</v>
      </c>
      <c r="J4388" s="260">
        <v>6197.2285092254097</v>
      </c>
      <c r="K4388" s="260">
        <v>33089.1763972954</v>
      </c>
      <c r="L4388" s="301" t="str">
        <f t="shared" si="137"/>
        <v/>
      </c>
      <c r="M4388" s="459">
        <f>IFERROR((Tableau1[[#This Row],[Scope 1
(kg CO2-eq)]]+Tableau1[[#This Row],[Scope 2 energy
(kg CO2-eq)]]+Tableau1[[#This Row],[Scope 2 Infrastructure
(kg CO2-eq)]])/Tableau1[[#This Row],[Total CO2-emissions
(kg CO2-eq)
for scope 3 use ]],"")</f>
        <v>0.81271130800892522</v>
      </c>
      <c r="N4388" s="436" t="s">
        <v>3646</v>
      </c>
      <c r="O4388" s="259">
        <v>1</v>
      </c>
      <c r="P4388" s="259" t="s">
        <v>5231</v>
      </c>
      <c r="Q4388" s="259" t="s">
        <v>5139</v>
      </c>
    </row>
    <row r="4389" spans="1:17" ht="21.75" customHeight="1">
      <c r="A4389" s="301" t="s">
        <v>5150</v>
      </c>
      <c r="B4389" s="301" t="s">
        <v>5133</v>
      </c>
      <c r="C4389" s="316" t="s">
        <v>10414</v>
      </c>
      <c r="D4389" s="465" t="s">
        <v>3646</v>
      </c>
      <c r="E4389" s="465" t="s">
        <v>700</v>
      </c>
      <c r="F4389" s="469" t="str">
        <f t="shared" si="136"/>
        <v>CH</v>
      </c>
      <c r="G4389" s="260">
        <v>0</v>
      </c>
      <c r="H4389" s="260">
        <v>0</v>
      </c>
      <c r="I4389" s="260">
        <v>0</v>
      </c>
      <c r="J4389" s="260">
        <v>63.616761644855004</v>
      </c>
      <c r="K4389" s="260">
        <v>63.616761653010798</v>
      </c>
      <c r="L4389" s="301" t="str">
        <f t="shared" si="137"/>
        <v/>
      </c>
      <c r="M4389" s="459">
        <f>IFERROR((Tableau1[[#This Row],[Scope 1
(kg CO2-eq)]]+Tableau1[[#This Row],[Scope 2 energy
(kg CO2-eq)]]+Tableau1[[#This Row],[Scope 2 Infrastructure
(kg CO2-eq)]])/Tableau1[[#This Row],[Total CO2-emissions
(kg CO2-eq)
for scope 3 use ]],"")</f>
        <v>0</v>
      </c>
      <c r="N4389" s="436" t="s">
        <v>3646</v>
      </c>
      <c r="O4389" s="259">
        <v>1</v>
      </c>
      <c r="P4389" s="259" t="s">
        <v>5150</v>
      </c>
      <c r="Q4389" s="259" t="s">
        <v>5133</v>
      </c>
    </row>
    <row r="4390" spans="1:17" ht="21.75" customHeight="1">
      <c r="A4390" s="301" t="s">
        <v>5150</v>
      </c>
      <c r="B4390" s="301" t="s">
        <v>5133</v>
      </c>
      <c r="C4390" s="316" t="s">
        <v>10415</v>
      </c>
      <c r="D4390" s="465" t="s">
        <v>3646</v>
      </c>
      <c r="E4390" s="465" t="s">
        <v>700</v>
      </c>
      <c r="F4390" s="469" t="str">
        <f t="shared" si="136"/>
        <v>CH</v>
      </c>
      <c r="G4390" s="260">
        <v>0</v>
      </c>
      <c r="H4390" s="260">
        <v>0</v>
      </c>
      <c r="I4390" s="260">
        <v>0</v>
      </c>
      <c r="J4390" s="260">
        <v>41.674821620040298</v>
      </c>
      <c r="K4390" s="260">
        <v>41.674821621683499</v>
      </c>
      <c r="L4390" s="301" t="str">
        <f t="shared" si="137"/>
        <v/>
      </c>
      <c r="M4390" s="459">
        <f>IFERROR((Tableau1[[#This Row],[Scope 1
(kg CO2-eq)]]+Tableau1[[#This Row],[Scope 2 energy
(kg CO2-eq)]]+Tableau1[[#This Row],[Scope 2 Infrastructure
(kg CO2-eq)]])/Tableau1[[#This Row],[Total CO2-emissions
(kg CO2-eq)
for scope 3 use ]],"")</f>
        <v>0</v>
      </c>
      <c r="N4390" s="436" t="s">
        <v>3646</v>
      </c>
      <c r="O4390" s="259">
        <v>1</v>
      </c>
      <c r="P4390" s="259" t="s">
        <v>5150</v>
      </c>
      <c r="Q4390" s="259" t="s">
        <v>5133</v>
      </c>
    </row>
    <row r="4391" spans="1:17" ht="21.75" customHeight="1">
      <c r="A4391" s="301" t="s">
        <v>5150</v>
      </c>
      <c r="B4391" s="301" t="s">
        <v>5133</v>
      </c>
      <c r="C4391" s="316" t="s">
        <v>10416</v>
      </c>
      <c r="D4391" s="465" t="s">
        <v>3646</v>
      </c>
      <c r="E4391" s="465" t="s">
        <v>700</v>
      </c>
      <c r="F4391" s="469" t="str">
        <f t="shared" si="136"/>
        <v>CH</v>
      </c>
      <c r="G4391" s="260">
        <v>0</v>
      </c>
      <c r="H4391" s="260">
        <v>0</v>
      </c>
      <c r="I4391" s="260">
        <v>0</v>
      </c>
      <c r="J4391" s="260">
        <v>472.32164929587998</v>
      </c>
      <c r="K4391" s="260">
        <v>472.32164938132502</v>
      </c>
      <c r="L4391" s="301" t="str">
        <f t="shared" si="137"/>
        <v/>
      </c>
      <c r="M4391" s="459">
        <f>IFERROR((Tableau1[[#This Row],[Scope 1
(kg CO2-eq)]]+Tableau1[[#This Row],[Scope 2 energy
(kg CO2-eq)]]+Tableau1[[#This Row],[Scope 2 Infrastructure
(kg CO2-eq)]])/Tableau1[[#This Row],[Total CO2-emissions
(kg CO2-eq)
for scope 3 use ]],"")</f>
        <v>0</v>
      </c>
      <c r="N4391" s="436" t="s">
        <v>3646</v>
      </c>
      <c r="O4391" s="259">
        <v>1</v>
      </c>
      <c r="P4391" s="259" t="s">
        <v>5150</v>
      </c>
      <c r="Q4391" s="259" t="s">
        <v>5133</v>
      </c>
    </row>
    <row r="4392" spans="1:17" ht="21.75" customHeight="1">
      <c r="A4392" s="301" t="s">
        <v>5150</v>
      </c>
      <c r="B4392" s="301" t="s">
        <v>5133</v>
      </c>
      <c r="C4392" s="316" t="s">
        <v>10417</v>
      </c>
      <c r="D4392" s="465" t="s">
        <v>3646</v>
      </c>
      <c r="E4392" s="465" t="s">
        <v>700</v>
      </c>
      <c r="F4392" s="469" t="str">
        <f t="shared" si="136"/>
        <v>CH</v>
      </c>
      <c r="G4392" s="260">
        <v>0</v>
      </c>
      <c r="H4392" s="260">
        <v>0</v>
      </c>
      <c r="I4392" s="260">
        <v>0</v>
      </c>
      <c r="J4392" s="260">
        <v>277.371666332649</v>
      </c>
      <c r="K4392" s="260">
        <v>277.37166644428601</v>
      </c>
      <c r="L4392" s="301" t="str">
        <f t="shared" si="137"/>
        <v/>
      </c>
      <c r="M4392" s="459">
        <f>IFERROR((Tableau1[[#This Row],[Scope 1
(kg CO2-eq)]]+Tableau1[[#This Row],[Scope 2 energy
(kg CO2-eq)]]+Tableau1[[#This Row],[Scope 2 Infrastructure
(kg CO2-eq)]])/Tableau1[[#This Row],[Total CO2-emissions
(kg CO2-eq)
for scope 3 use ]],"")</f>
        <v>0</v>
      </c>
      <c r="N4392" s="436" t="s">
        <v>3646</v>
      </c>
      <c r="O4392" s="259">
        <v>1</v>
      </c>
      <c r="P4392" s="259" t="s">
        <v>5150</v>
      </c>
      <c r="Q4392" s="259" t="s">
        <v>5133</v>
      </c>
    </row>
    <row r="4393" spans="1:17" ht="21.75" customHeight="1">
      <c r="A4393" s="301" t="s">
        <v>5150</v>
      </c>
      <c r="B4393" s="301" t="s">
        <v>5133</v>
      </c>
      <c r="C4393" s="316" t="s">
        <v>10418</v>
      </c>
      <c r="D4393" s="465" t="s">
        <v>3646</v>
      </c>
      <c r="E4393" s="465" t="s">
        <v>6091</v>
      </c>
      <c r="F4393" s="469" t="str">
        <f t="shared" si="136"/>
        <v>other</v>
      </c>
      <c r="G4393" s="260">
        <v>0</v>
      </c>
      <c r="H4393" s="260">
        <v>285.77051759519998</v>
      </c>
      <c r="I4393" s="260">
        <v>0.36069137280000002</v>
      </c>
      <c r="J4393" s="260">
        <v>2404.5650608221899</v>
      </c>
      <c r="K4393" s="260">
        <v>2690.6962698543698</v>
      </c>
      <c r="L4393" s="301" t="str">
        <f t="shared" si="137"/>
        <v/>
      </c>
      <c r="M4393" s="459">
        <f>IFERROR((Tableau1[[#This Row],[Scope 1
(kg CO2-eq)]]+Tableau1[[#This Row],[Scope 2 energy
(kg CO2-eq)]]+Tableau1[[#This Row],[Scope 2 Infrastructure
(kg CO2-eq)]])/Tableau1[[#This Row],[Total CO2-emissions
(kg CO2-eq)
for scope 3 use ]],"")</f>
        <v>0.10634095426292259</v>
      </c>
      <c r="N4393" s="436" t="s">
        <v>3646</v>
      </c>
      <c r="O4393" s="259">
        <v>1</v>
      </c>
      <c r="P4393" s="259" t="s">
        <v>5150</v>
      </c>
      <c r="Q4393" s="259" t="s">
        <v>5133</v>
      </c>
    </row>
    <row r="4394" spans="1:17" ht="21.75" customHeight="1">
      <c r="A4394" s="301" t="s">
        <v>5213</v>
      </c>
      <c r="B4394" s="301" t="s">
        <v>476</v>
      </c>
      <c r="C4394" s="316" t="s">
        <v>10419</v>
      </c>
      <c r="D4394" s="465" t="s">
        <v>3646</v>
      </c>
      <c r="E4394" s="465" t="s">
        <v>6091</v>
      </c>
      <c r="F4394" s="469" t="str">
        <f t="shared" si="136"/>
        <v>other</v>
      </c>
      <c r="G4394" s="260">
        <v>0</v>
      </c>
      <c r="H4394" s="260">
        <v>285.77051759519998</v>
      </c>
      <c r="I4394" s="260">
        <v>0.36069137280000002</v>
      </c>
      <c r="J4394" s="260">
        <v>524.68089509686797</v>
      </c>
      <c r="K4394" s="260">
        <v>810.81210408139805</v>
      </c>
      <c r="L4394" s="301" t="str">
        <f t="shared" si="137"/>
        <v/>
      </c>
      <c r="M4394" s="459">
        <f>IFERROR((Tableau1[[#This Row],[Scope 1
(kg CO2-eq)]]+Tableau1[[#This Row],[Scope 2 energy
(kg CO2-eq)]]+Tableau1[[#This Row],[Scope 2 Infrastructure
(kg CO2-eq)]])/Tableau1[[#This Row],[Total CO2-emissions
(kg CO2-eq)
for scope 3 use ]],"")</f>
        <v>0.35289459484842006</v>
      </c>
      <c r="N4394" s="436" t="s">
        <v>3646</v>
      </c>
      <c r="O4394" s="259">
        <v>1</v>
      </c>
      <c r="P4394" s="259" t="s">
        <v>5213</v>
      </c>
      <c r="Q4394" s="259" t="s">
        <v>476</v>
      </c>
    </row>
    <row r="4395" spans="1:17" ht="21.75" customHeight="1">
      <c r="A4395" s="301" t="s">
        <v>5150</v>
      </c>
      <c r="B4395" s="301" t="s">
        <v>5133</v>
      </c>
      <c r="C4395" s="316" t="s">
        <v>10420</v>
      </c>
      <c r="D4395" s="465" t="s">
        <v>3646</v>
      </c>
      <c r="E4395" s="465" t="s">
        <v>6091</v>
      </c>
      <c r="F4395" s="469" t="str">
        <f t="shared" si="136"/>
        <v>other</v>
      </c>
      <c r="G4395" s="260">
        <v>0</v>
      </c>
      <c r="H4395" s="260">
        <v>38634.79681254</v>
      </c>
      <c r="I4395" s="260">
        <v>8548.4249579799998</v>
      </c>
      <c r="J4395" s="260">
        <v>13361.0201701525</v>
      </c>
      <c r="K4395" s="260">
        <v>60544.242085216101</v>
      </c>
      <c r="L4395" s="301" t="str">
        <f t="shared" si="137"/>
        <v/>
      </c>
      <c r="M4395" s="459">
        <f>IFERROR((Tableau1[[#This Row],[Scope 1
(kg CO2-eq)]]+Tableau1[[#This Row],[Scope 2 energy
(kg CO2-eq)]]+Tableau1[[#This Row],[Scope 2 Infrastructure
(kg CO2-eq)]])/Tableau1[[#This Row],[Total CO2-emissions
(kg CO2-eq)
for scope 3 use ]],"")</f>
        <v>0.77931806800239656</v>
      </c>
      <c r="N4395" s="436" t="s">
        <v>3646</v>
      </c>
      <c r="O4395" s="259">
        <v>1</v>
      </c>
      <c r="P4395" s="259" t="s">
        <v>5150</v>
      </c>
      <c r="Q4395" s="259" t="s">
        <v>5133</v>
      </c>
    </row>
    <row r="4396" spans="1:17" ht="21.75" customHeight="1">
      <c r="A4396" s="301" t="s">
        <v>5150</v>
      </c>
      <c r="B4396" s="301" t="s">
        <v>5133</v>
      </c>
      <c r="C4396" s="316" t="s">
        <v>10421</v>
      </c>
      <c r="D4396" s="465" t="s">
        <v>3646</v>
      </c>
      <c r="E4396" s="465" t="s">
        <v>6016</v>
      </c>
      <c r="F4396" s="469" t="str">
        <f t="shared" si="136"/>
        <v>other</v>
      </c>
      <c r="G4396" s="260">
        <v>0</v>
      </c>
      <c r="H4396" s="260">
        <v>1688879.5469480001</v>
      </c>
      <c r="I4396" s="260">
        <v>7214.9566800000002</v>
      </c>
      <c r="J4396" s="260">
        <v>165756.91382282201</v>
      </c>
      <c r="K4396" s="260">
        <v>1861851.4167599301</v>
      </c>
      <c r="L4396" s="301" t="str">
        <f t="shared" si="137"/>
        <v/>
      </c>
      <c r="M4396" s="459">
        <f>IFERROR((Tableau1[[#This Row],[Scope 1
(kg CO2-eq)]]+Tableau1[[#This Row],[Scope 2 energy
(kg CO2-eq)]]+Tableau1[[#This Row],[Scope 2 Infrastructure
(kg CO2-eq)]])/Tableau1[[#This Row],[Total CO2-emissions
(kg CO2-eq)
for scope 3 use ]],"")</f>
        <v>0.91097199720674438</v>
      </c>
      <c r="N4396" s="436" t="s">
        <v>3646</v>
      </c>
      <c r="O4396" s="259">
        <v>1</v>
      </c>
      <c r="P4396" s="259" t="s">
        <v>5150</v>
      </c>
      <c r="Q4396" s="259" t="s">
        <v>5133</v>
      </c>
    </row>
    <row r="4397" spans="1:17" ht="21.75" customHeight="1">
      <c r="A4397" s="301" t="s">
        <v>5150</v>
      </c>
      <c r="B4397" s="301" t="s">
        <v>5133</v>
      </c>
      <c r="C4397" s="316" t="s">
        <v>10422</v>
      </c>
      <c r="D4397" s="465" t="s">
        <v>3646</v>
      </c>
      <c r="E4397" s="465" t="s">
        <v>6091</v>
      </c>
      <c r="F4397" s="469" t="str">
        <f t="shared" si="136"/>
        <v>other</v>
      </c>
      <c r="G4397" s="260">
        <v>0</v>
      </c>
      <c r="H4397" s="260">
        <v>47661.295148609999</v>
      </c>
      <c r="I4397" s="260">
        <v>8834.5949090400009</v>
      </c>
      <c r="J4397" s="260">
        <v>59122.336530610701</v>
      </c>
      <c r="K4397" s="260">
        <v>115618.22670852899</v>
      </c>
      <c r="L4397" s="301" t="str">
        <f t="shared" si="137"/>
        <v/>
      </c>
      <c r="M4397" s="459">
        <f>IFERROR((Tableau1[[#This Row],[Scope 1
(kg CO2-eq)]]+Tableau1[[#This Row],[Scope 2 energy
(kg CO2-eq)]]+Tableau1[[#This Row],[Scope 2 Infrastructure
(kg CO2-eq)]])/Tableau1[[#This Row],[Total CO2-emissions
(kg CO2-eq)
for scope 3 use ]],"")</f>
        <v>0.48864172774483816</v>
      </c>
      <c r="N4397" s="436" t="s">
        <v>3646</v>
      </c>
      <c r="O4397" s="259">
        <v>1</v>
      </c>
      <c r="P4397" s="259" t="s">
        <v>5150</v>
      </c>
      <c r="Q4397" s="259" t="s">
        <v>5133</v>
      </c>
    </row>
    <row r="4398" spans="1:17" ht="21.75" customHeight="1">
      <c r="A4398" s="301" t="s">
        <v>5150</v>
      </c>
      <c r="B4398" s="301" t="s">
        <v>5133</v>
      </c>
      <c r="C4398" s="316" t="s">
        <v>10423</v>
      </c>
      <c r="D4398" s="465" t="s">
        <v>3646</v>
      </c>
      <c r="E4398" s="465" t="s">
        <v>700</v>
      </c>
      <c r="F4398" s="469" t="str">
        <f t="shared" si="136"/>
        <v>CH</v>
      </c>
      <c r="G4398" s="260">
        <v>0</v>
      </c>
      <c r="H4398" s="260">
        <v>521998.09133680002</v>
      </c>
      <c r="I4398" s="260">
        <v>331.90107119999999</v>
      </c>
      <c r="J4398" s="260">
        <v>570581.08521497797</v>
      </c>
      <c r="K4398" s="260">
        <v>1092911.0768536599</v>
      </c>
      <c r="L4398" s="301" t="str">
        <f t="shared" si="137"/>
        <v/>
      </c>
      <c r="M4398" s="459">
        <f>IFERROR((Tableau1[[#This Row],[Scope 1
(kg CO2-eq)]]+Tableau1[[#This Row],[Scope 2 energy
(kg CO2-eq)]]+Tableau1[[#This Row],[Scope 2 Infrastructure
(kg CO2-eq)]])/Tableau1[[#This Row],[Total CO2-emissions
(kg CO2-eq)
for scope 3 use ]],"")</f>
        <v>0.4779254263866699</v>
      </c>
      <c r="N4398" s="436" t="s">
        <v>3646</v>
      </c>
      <c r="O4398" s="259">
        <v>1</v>
      </c>
      <c r="P4398" s="259" t="s">
        <v>5150</v>
      </c>
      <c r="Q4398" s="259" t="s">
        <v>5133</v>
      </c>
    </row>
    <row r="4399" spans="1:17" ht="21.75" customHeight="1">
      <c r="A4399" s="301" t="s">
        <v>5150</v>
      </c>
      <c r="B4399" s="301" t="s">
        <v>5133</v>
      </c>
      <c r="C4399" s="316" t="s">
        <v>10424</v>
      </c>
      <c r="D4399" s="465" t="s">
        <v>3646</v>
      </c>
      <c r="E4399" s="465" t="s">
        <v>700</v>
      </c>
      <c r="F4399" s="469" t="str">
        <f t="shared" si="136"/>
        <v>CH</v>
      </c>
      <c r="G4399" s="260">
        <v>0</v>
      </c>
      <c r="H4399" s="260">
        <v>4740.8774807159998</v>
      </c>
      <c r="I4399" s="260">
        <v>1320.853066956</v>
      </c>
      <c r="J4399" s="260">
        <v>6505.6574034005498</v>
      </c>
      <c r="K4399" s="260">
        <v>12567.387987465499</v>
      </c>
      <c r="L4399" s="301" t="str">
        <f t="shared" si="137"/>
        <v/>
      </c>
      <c r="M4399" s="459">
        <f>IFERROR((Tableau1[[#This Row],[Scope 1
(kg CO2-eq)]]+Tableau1[[#This Row],[Scope 2 energy
(kg CO2-eq)]]+Tableau1[[#This Row],[Scope 2 Infrastructure
(kg CO2-eq)]])/Tableau1[[#This Row],[Total CO2-emissions
(kg CO2-eq)
for scope 3 use ]],"")</f>
        <v>0.48233814009067494</v>
      </c>
      <c r="N4399" s="436" t="s">
        <v>3646</v>
      </c>
      <c r="O4399" s="259">
        <v>1</v>
      </c>
      <c r="P4399" s="259" t="s">
        <v>5150</v>
      </c>
      <c r="Q4399" s="259" t="s">
        <v>5133</v>
      </c>
    </row>
    <row r="4400" spans="1:17" ht="21.75" customHeight="1">
      <c r="A4400" s="301" t="s">
        <v>5150</v>
      </c>
      <c r="B4400" s="301" t="s">
        <v>5133</v>
      </c>
      <c r="C4400" s="316" t="s">
        <v>10425</v>
      </c>
      <c r="D4400" s="465" t="s">
        <v>3646</v>
      </c>
      <c r="E4400" s="465" t="s">
        <v>700</v>
      </c>
      <c r="F4400" s="469" t="str">
        <f t="shared" si="136"/>
        <v>CH</v>
      </c>
      <c r="G4400" s="260">
        <v>0</v>
      </c>
      <c r="H4400" s="260">
        <v>4740.8774807159998</v>
      </c>
      <c r="I4400" s="260">
        <v>1320.853066956</v>
      </c>
      <c r="J4400" s="260">
        <v>10827.817887409499</v>
      </c>
      <c r="K4400" s="260">
        <v>16889.548474110699</v>
      </c>
      <c r="L4400" s="301" t="str">
        <f t="shared" si="137"/>
        <v/>
      </c>
      <c r="M4400" s="459">
        <f>IFERROR((Tableau1[[#This Row],[Scope 1
(kg CO2-eq)]]+Tableau1[[#This Row],[Scope 2 energy
(kg CO2-eq)]]+Tableau1[[#This Row],[Scope 2 Infrastructure
(kg CO2-eq)]])/Tableau1[[#This Row],[Total CO2-emissions
(kg CO2-eq)
for scope 3 use ]],"")</f>
        <v>0.35890423932669241</v>
      </c>
      <c r="N4400" s="436" t="s">
        <v>3646</v>
      </c>
      <c r="O4400" s="259">
        <v>1</v>
      </c>
      <c r="P4400" s="259" t="s">
        <v>5150</v>
      </c>
      <c r="Q4400" s="259" t="s">
        <v>5133</v>
      </c>
    </row>
    <row r="4401" spans="1:17" ht="21.75" customHeight="1">
      <c r="A4401" s="301" t="s">
        <v>5150</v>
      </c>
      <c r="B4401" s="301" t="s">
        <v>5133</v>
      </c>
      <c r="C4401" s="316" t="s">
        <v>10426</v>
      </c>
      <c r="D4401" s="465" t="s">
        <v>3646</v>
      </c>
      <c r="E4401" s="465" t="s">
        <v>700</v>
      </c>
      <c r="F4401" s="469" t="str">
        <f t="shared" si="136"/>
        <v>CH</v>
      </c>
      <c r="G4401" s="260">
        <v>0</v>
      </c>
      <c r="H4401" s="260">
        <v>4740.8774807159998</v>
      </c>
      <c r="I4401" s="260">
        <v>1320.853066956</v>
      </c>
      <c r="J4401" s="260">
        <v>18777.062734006598</v>
      </c>
      <c r="K4401" s="260">
        <v>24838.793319417498</v>
      </c>
      <c r="L4401" s="301" t="str">
        <f t="shared" si="137"/>
        <v/>
      </c>
      <c r="M4401" s="459">
        <f>IFERROR((Tableau1[[#This Row],[Scope 1
(kg CO2-eq)]]+Tableau1[[#This Row],[Scope 2 energy
(kg CO2-eq)]]+Tableau1[[#This Row],[Scope 2 Infrastructure
(kg CO2-eq)]])/Tableau1[[#This Row],[Total CO2-emissions
(kg CO2-eq)
for scope 3 use ]],"")</f>
        <v>0.24404287558257901</v>
      </c>
      <c r="N4401" s="436" t="s">
        <v>3646</v>
      </c>
      <c r="O4401" s="259">
        <v>1</v>
      </c>
      <c r="P4401" s="259" t="s">
        <v>5150</v>
      </c>
      <c r="Q4401" s="259" t="s">
        <v>5133</v>
      </c>
    </row>
    <row r="4402" spans="1:17" ht="21.75" customHeight="1">
      <c r="A4402" s="301" t="s">
        <v>5231</v>
      </c>
      <c r="B4402" s="301" t="s">
        <v>5139</v>
      </c>
      <c r="C4402" s="316" t="s">
        <v>10427</v>
      </c>
      <c r="D4402" s="465" t="s">
        <v>3646</v>
      </c>
      <c r="E4402" s="465" t="s">
        <v>700</v>
      </c>
      <c r="F4402" s="469" t="str">
        <f t="shared" si="136"/>
        <v>CH</v>
      </c>
      <c r="G4402" s="260">
        <v>0</v>
      </c>
      <c r="H4402" s="260">
        <v>0</v>
      </c>
      <c r="I4402" s="260">
        <v>0</v>
      </c>
      <c r="J4402" s="260">
        <v>723.35755016533903</v>
      </c>
      <c r="K4402" s="260">
        <v>723.35755016484495</v>
      </c>
      <c r="L4402" s="301" t="str">
        <f t="shared" si="137"/>
        <v/>
      </c>
      <c r="M4402" s="459">
        <f>IFERROR((Tableau1[[#This Row],[Scope 1
(kg CO2-eq)]]+Tableau1[[#This Row],[Scope 2 energy
(kg CO2-eq)]]+Tableau1[[#This Row],[Scope 2 Infrastructure
(kg CO2-eq)]])/Tableau1[[#This Row],[Total CO2-emissions
(kg CO2-eq)
for scope 3 use ]],"")</f>
        <v>0</v>
      </c>
      <c r="N4402" s="436" t="s">
        <v>3646</v>
      </c>
      <c r="O4402" s="259">
        <v>1</v>
      </c>
      <c r="P4402" s="259" t="s">
        <v>5231</v>
      </c>
      <c r="Q4402" s="259" t="s">
        <v>5139</v>
      </c>
    </row>
    <row r="4403" spans="1:17" ht="21.75" customHeight="1">
      <c r="A4403" s="301" t="s">
        <v>5150</v>
      </c>
      <c r="B4403" s="301" t="s">
        <v>5133</v>
      </c>
      <c r="C4403" s="316" t="s">
        <v>10428</v>
      </c>
      <c r="D4403" s="465" t="s">
        <v>3740</v>
      </c>
      <c r="E4403" s="465" t="s">
        <v>6091</v>
      </c>
      <c r="F4403" s="469" t="str">
        <f t="shared" si="136"/>
        <v>other</v>
      </c>
      <c r="G4403" s="260">
        <v>0</v>
      </c>
      <c r="H4403" s="260">
        <v>1.6763896572479999</v>
      </c>
      <c r="I4403" s="260">
        <v>2.1158910720000001E-3</v>
      </c>
      <c r="J4403" s="260">
        <v>0</v>
      </c>
      <c r="K4403" s="260">
        <v>1.6785055450997399</v>
      </c>
      <c r="L4403" s="301" t="str">
        <f t="shared" si="137"/>
        <v/>
      </c>
      <c r="M4403" s="459">
        <f>IFERROR((Tableau1[[#This Row],[Scope 1
(kg CO2-eq)]]+Tableau1[[#This Row],[Scope 2 energy
(kg CO2-eq)]]+Tableau1[[#This Row],[Scope 2 Infrastructure
(kg CO2-eq)]])/Tableau1[[#This Row],[Total CO2-emissions
(kg CO2-eq)
for scope 3 use ]],"")</f>
        <v>1.000000001918528</v>
      </c>
      <c r="N4403" s="436" t="s">
        <v>3740</v>
      </c>
      <c r="O4403" s="259">
        <v>1</v>
      </c>
      <c r="P4403" s="259" t="s">
        <v>5150</v>
      </c>
      <c r="Q4403" s="259" t="s">
        <v>5133</v>
      </c>
    </row>
    <row r="4404" spans="1:17" ht="21.75" customHeight="1">
      <c r="A4404" s="301" t="s">
        <v>5213</v>
      </c>
      <c r="B4404" s="301" t="s">
        <v>5220</v>
      </c>
      <c r="C4404" s="316" t="s">
        <v>10429</v>
      </c>
      <c r="D4404" s="465" t="s">
        <v>3646</v>
      </c>
      <c r="E4404" s="465" t="s">
        <v>700</v>
      </c>
      <c r="F4404" s="469" t="str">
        <f t="shared" si="136"/>
        <v>CH</v>
      </c>
      <c r="G4404" s="260">
        <v>0</v>
      </c>
      <c r="H4404" s="260">
        <v>130.0462200728</v>
      </c>
      <c r="I4404" s="260">
        <v>0</v>
      </c>
      <c r="J4404" s="260">
        <v>791.85307125757402</v>
      </c>
      <c r="K4404" s="260">
        <v>921.89929217405097</v>
      </c>
      <c r="L4404" s="301" t="str">
        <f t="shared" si="137"/>
        <v/>
      </c>
      <c r="M4404" s="459">
        <f>IFERROR((Tableau1[[#This Row],[Scope 1
(kg CO2-eq)]]+Tableau1[[#This Row],[Scope 2 energy
(kg CO2-eq)]]+Tableau1[[#This Row],[Scope 2 Infrastructure
(kg CO2-eq)]])/Tableau1[[#This Row],[Total CO2-emissions
(kg CO2-eq)
for scope 3 use ]],"")</f>
        <v>0.14106336904340283</v>
      </c>
      <c r="N4404" s="436" t="s">
        <v>3646</v>
      </c>
      <c r="O4404" s="259">
        <v>1</v>
      </c>
      <c r="P4404" s="259" t="s">
        <v>5213</v>
      </c>
      <c r="Q4404" s="259" t="s">
        <v>5220</v>
      </c>
    </row>
    <row r="4405" spans="1:17" ht="21.75" customHeight="1">
      <c r="A4405" s="301" t="s">
        <v>5150</v>
      </c>
      <c r="B4405" s="301" t="s">
        <v>5133</v>
      </c>
      <c r="C4405" s="316" t="s">
        <v>10430</v>
      </c>
      <c r="D4405" s="465" t="s">
        <v>3646</v>
      </c>
      <c r="E4405" s="465" t="s">
        <v>6091</v>
      </c>
      <c r="F4405" s="469" t="str">
        <f t="shared" si="136"/>
        <v>other</v>
      </c>
      <c r="G4405" s="260">
        <v>0</v>
      </c>
      <c r="H4405" s="260">
        <v>302.7839025024</v>
      </c>
      <c r="I4405" s="260">
        <v>1.4503106772000001</v>
      </c>
      <c r="J4405" s="260">
        <v>530.50337442823297</v>
      </c>
      <c r="K4405" s="260">
        <v>834.73758691619003</v>
      </c>
      <c r="L4405" s="301" t="str">
        <f t="shared" si="137"/>
        <v/>
      </c>
      <c r="M4405" s="459">
        <f>IFERROR((Tableau1[[#This Row],[Scope 1
(kg CO2-eq)]]+Tableau1[[#This Row],[Scope 2 energy
(kg CO2-eq)]]+Tableau1[[#This Row],[Scope 2 Infrastructure
(kg CO2-eq)]])/Tableau1[[#This Row],[Total CO2-emissions
(kg CO2-eq)
for scope 3 use ]],"")</f>
        <v>0.36446689109034447</v>
      </c>
      <c r="N4405" s="436" t="s">
        <v>3646</v>
      </c>
      <c r="O4405" s="259">
        <v>1</v>
      </c>
      <c r="P4405" s="259" t="s">
        <v>5150</v>
      </c>
      <c r="Q4405" s="259" t="s">
        <v>5133</v>
      </c>
    </row>
    <row r="4406" spans="1:17" ht="21.75" customHeight="1">
      <c r="A4406" s="301" t="s">
        <v>5150</v>
      </c>
      <c r="B4406" s="301" t="s">
        <v>5133</v>
      </c>
      <c r="C4406" s="316" t="s">
        <v>10431</v>
      </c>
      <c r="D4406" s="465" t="s">
        <v>3646</v>
      </c>
      <c r="E4406" s="465" t="s">
        <v>6091</v>
      </c>
      <c r="F4406" s="469" t="str">
        <f t="shared" si="136"/>
        <v>other</v>
      </c>
      <c r="G4406" s="260">
        <v>0</v>
      </c>
      <c r="H4406" s="260">
        <v>126.16169055897601</v>
      </c>
      <c r="I4406" s="260">
        <v>0.60430440772799998</v>
      </c>
      <c r="J4406" s="260">
        <v>219.430463143412</v>
      </c>
      <c r="K4406" s="260">
        <v>346.19645801686801</v>
      </c>
      <c r="L4406" s="301" t="str">
        <f t="shared" si="137"/>
        <v/>
      </c>
      <c r="M4406" s="459">
        <f>IFERROR((Tableau1[[#This Row],[Scope 1
(kg CO2-eq)]]+Tableau1[[#This Row],[Scope 2 energy
(kg CO2-eq)]]+Tableau1[[#This Row],[Scope 2 Infrastructure
(kg CO2-eq)]])/Tableau1[[#This Row],[Total CO2-emissions
(kg CO2-eq)
for scope 3 use ]],"")</f>
        <v>0.36616779874890426</v>
      </c>
      <c r="N4406" s="436" t="s">
        <v>3646</v>
      </c>
      <c r="O4406" s="259">
        <v>1</v>
      </c>
      <c r="P4406" s="259" t="s">
        <v>5150</v>
      </c>
      <c r="Q4406" s="259" t="s">
        <v>5133</v>
      </c>
    </row>
    <row r="4407" spans="1:17" ht="21.75" customHeight="1">
      <c r="A4407" s="301" t="s">
        <v>5150</v>
      </c>
      <c r="B4407" s="301" t="s">
        <v>5133</v>
      </c>
      <c r="C4407" s="316" t="s">
        <v>10432</v>
      </c>
      <c r="D4407" s="465" t="s">
        <v>3646</v>
      </c>
      <c r="E4407" s="465" t="s">
        <v>6091</v>
      </c>
      <c r="F4407" s="469" t="str">
        <f t="shared" si="136"/>
        <v>other</v>
      </c>
      <c r="G4407" s="260">
        <v>0</v>
      </c>
      <c r="H4407" s="260">
        <v>137.87079499828801</v>
      </c>
      <c r="I4407" s="260">
        <v>0.17401657363199999</v>
      </c>
      <c r="J4407" s="260">
        <v>241.556725693294</v>
      </c>
      <c r="K4407" s="260">
        <v>379.60153730129201</v>
      </c>
      <c r="L4407" s="301" t="str">
        <f t="shared" si="137"/>
        <v/>
      </c>
      <c r="M4407" s="459">
        <f>IFERROR((Tableau1[[#This Row],[Scope 1
(kg CO2-eq)]]+Tableau1[[#This Row],[Scope 2 energy
(kg CO2-eq)]]+Tableau1[[#This Row],[Scope 2 Infrastructure
(kg CO2-eq)]])/Tableau1[[#This Row],[Total CO2-emissions
(kg CO2-eq)
for scope 3 use ]],"")</f>
        <v>0.36365714573582725</v>
      </c>
      <c r="N4407" s="436" t="s">
        <v>3646</v>
      </c>
      <c r="O4407" s="259">
        <v>1</v>
      </c>
      <c r="P4407" s="259" t="s">
        <v>5150</v>
      </c>
      <c r="Q4407" s="259" t="s">
        <v>5133</v>
      </c>
    </row>
    <row r="4408" spans="1:17" ht="21.75" customHeight="1">
      <c r="A4408" s="301" t="s">
        <v>5150</v>
      </c>
      <c r="B4408" s="301" t="s">
        <v>5133</v>
      </c>
      <c r="C4408" s="316" t="s">
        <v>10433</v>
      </c>
      <c r="D4408" s="465" t="s">
        <v>3646</v>
      </c>
      <c r="E4408" s="465" t="s">
        <v>700</v>
      </c>
      <c r="F4408" s="469" t="str">
        <f t="shared" si="136"/>
        <v>CH</v>
      </c>
      <c r="G4408" s="260">
        <v>0</v>
      </c>
      <c r="H4408" s="260">
        <v>19432.97761568</v>
      </c>
      <c r="I4408" s="260">
        <v>8.5118540399999993</v>
      </c>
      <c r="J4408" s="260">
        <v>47081.229319122103</v>
      </c>
      <c r="K4408" s="260">
        <v>66522.718811790706</v>
      </c>
      <c r="L4408" s="301" t="str">
        <f t="shared" si="137"/>
        <v/>
      </c>
      <c r="M4408" s="459">
        <f>IFERROR((Tableau1[[#This Row],[Scope 1
(kg CO2-eq)]]+Tableau1[[#This Row],[Scope 2 energy
(kg CO2-eq)]]+Tableau1[[#This Row],[Scope 2 Infrastructure
(kg CO2-eq)]])/Tableau1[[#This Row],[Total CO2-emissions
(kg CO2-eq)
for scope 3 use ]],"")</f>
        <v>0.29225338075439766</v>
      </c>
      <c r="N4408" s="436" t="s">
        <v>3646</v>
      </c>
      <c r="O4408" s="259">
        <v>1</v>
      </c>
      <c r="P4408" s="259" t="s">
        <v>5150</v>
      </c>
      <c r="Q4408" s="259" t="s">
        <v>5133</v>
      </c>
    </row>
    <row r="4409" spans="1:17" ht="21.75" customHeight="1">
      <c r="A4409" s="301" t="s">
        <v>5150</v>
      </c>
      <c r="B4409" s="301" t="s">
        <v>5133</v>
      </c>
      <c r="C4409" s="316" t="s">
        <v>10434</v>
      </c>
      <c r="D4409" s="465" t="s">
        <v>3646</v>
      </c>
      <c r="E4409" s="465" t="s">
        <v>700</v>
      </c>
      <c r="F4409" s="469" t="str">
        <f t="shared" si="136"/>
        <v>CH</v>
      </c>
      <c r="G4409" s="260">
        <v>0</v>
      </c>
      <c r="H4409" s="260">
        <v>0</v>
      </c>
      <c r="I4409" s="260">
        <v>0</v>
      </c>
      <c r="J4409" s="260">
        <v>279.81527584027901</v>
      </c>
      <c r="K4409" s="260">
        <v>279.81527591393399</v>
      </c>
      <c r="L4409" s="301" t="str">
        <f t="shared" si="137"/>
        <v/>
      </c>
      <c r="M4409" s="459">
        <f>IFERROR((Tableau1[[#This Row],[Scope 1
(kg CO2-eq)]]+Tableau1[[#This Row],[Scope 2 energy
(kg CO2-eq)]]+Tableau1[[#This Row],[Scope 2 Infrastructure
(kg CO2-eq)]])/Tableau1[[#This Row],[Total CO2-emissions
(kg CO2-eq)
for scope 3 use ]],"")</f>
        <v>0</v>
      </c>
      <c r="N4409" s="436" t="s">
        <v>3646</v>
      </c>
      <c r="O4409" s="259">
        <v>1</v>
      </c>
      <c r="P4409" s="259" t="s">
        <v>5150</v>
      </c>
      <c r="Q4409" s="259" t="s">
        <v>5133</v>
      </c>
    </row>
    <row r="4410" spans="1:17" ht="21.75" customHeight="1">
      <c r="A4410" s="301" t="s">
        <v>5150</v>
      </c>
      <c r="B4410" s="301" t="s">
        <v>5133</v>
      </c>
      <c r="C4410" s="316" t="s">
        <v>10435</v>
      </c>
      <c r="D4410" s="465" t="s">
        <v>3646</v>
      </c>
      <c r="E4410" s="465" t="s">
        <v>700</v>
      </c>
      <c r="F4410" s="469" t="str">
        <f t="shared" si="136"/>
        <v>CH</v>
      </c>
      <c r="G4410" s="260">
        <v>0</v>
      </c>
      <c r="H4410" s="260">
        <v>54908.5716656</v>
      </c>
      <c r="I4410" s="260">
        <v>5345.3462615999997</v>
      </c>
      <c r="J4410" s="260">
        <v>2032.90204100913</v>
      </c>
      <c r="K4410" s="260">
        <v>62286.8194543524</v>
      </c>
      <c r="L4410" s="301" t="str">
        <f t="shared" si="137"/>
        <v/>
      </c>
      <c r="M4410" s="459">
        <f>IFERROR((Tableau1[[#This Row],[Scope 1
(kg CO2-eq)]]+Tableau1[[#This Row],[Scope 2 energy
(kg CO2-eq)]]+Tableau1[[#This Row],[Scope 2 Infrastructure
(kg CO2-eq)]])/Tableau1[[#This Row],[Total CO2-emissions
(kg CO2-eq)
for scope 3 use ]],"")</f>
        <v>0.96736225183817215</v>
      </c>
      <c r="N4410" s="436" t="s">
        <v>3646</v>
      </c>
      <c r="O4410" s="259">
        <v>1</v>
      </c>
      <c r="P4410" s="259" t="s">
        <v>5150</v>
      </c>
      <c r="Q4410" s="259" t="s">
        <v>5133</v>
      </c>
    </row>
    <row r="4411" spans="1:17" ht="21.75" customHeight="1">
      <c r="A4411" s="301" t="s">
        <v>5150</v>
      </c>
      <c r="B4411" s="301" t="s">
        <v>5133</v>
      </c>
      <c r="C4411" s="316" t="s">
        <v>10436</v>
      </c>
      <c r="D4411" s="465" t="s">
        <v>3646</v>
      </c>
      <c r="E4411" s="465" t="s">
        <v>6091</v>
      </c>
      <c r="F4411" s="469" t="str">
        <f t="shared" si="136"/>
        <v>other</v>
      </c>
      <c r="G4411" s="260">
        <v>0</v>
      </c>
      <c r="H4411" s="260">
        <v>0</v>
      </c>
      <c r="I4411" s="260">
        <v>0</v>
      </c>
      <c r="J4411" s="260">
        <v>209586.55079929001</v>
      </c>
      <c r="K4411" s="260">
        <v>209586.550800275</v>
      </c>
      <c r="L4411" s="301" t="str">
        <f t="shared" si="137"/>
        <v/>
      </c>
      <c r="M4411" s="459">
        <f>IFERROR((Tableau1[[#This Row],[Scope 1
(kg CO2-eq)]]+Tableau1[[#This Row],[Scope 2 energy
(kg CO2-eq)]]+Tableau1[[#This Row],[Scope 2 Infrastructure
(kg CO2-eq)]])/Tableau1[[#This Row],[Total CO2-emissions
(kg CO2-eq)
for scope 3 use ]],"")</f>
        <v>0</v>
      </c>
      <c r="N4411" s="436" t="s">
        <v>3646</v>
      </c>
      <c r="O4411" s="259">
        <v>1</v>
      </c>
      <c r="P4411" s="259" t="s">
        <v>5150</v>
      </c>
      <c r="Q4411" s="259" t="s">
        <v>5133</v>
      </c>
    </row>
    <row r="4412" spans="1:17" ht="21.75" customHeight="1">
      <c r="A4412" s="301" t="s">
        <v>5150</v>
      </c>
      <c r="B4412" s="301" t="s">
        <v>5133</v>
      </c>
      <c r="C4412" s="316" t="s">
        <v>10437</v>
      </c>
      <c r="D4412" s="465" t="s">
        <v>3646</v>
      </c>
      <c r="E4412" s="465" t="s">
        <v>6091</v>
      </c>
      <c r="F4412" s="469" t="str">
        <f t="shared" si="136"/>
        <v>other</v>
      </c>
      <c r="G4412" s="260">
        <v>0</v>
      </c>
      <c r="H4412" s="260">
        <v>4398.9359420159999</v>
      </c>
      <c r="I4412" s="260">
        <v>21.070551347999999</v>
      </c>
      <c r="J4412" s="260">
        <v>962.22527741308897</v>
      </c>
      <c r="K4412" s="260">
        <v>5382.2317553645398</v>
      </c>
      <c r="L4412" s="301" t="str">
        <f t="shared" si="137"/>
        <v/>
      </c>
      <c r="M4412" s="459">
        <f>IFERROR((Tableau1[[#This Row],[Scope 1
(kg CO2-eq)]]+Tableau1[[#This Row],[Scope 2 energy
(kg CO2-eq)]]+Tableau1[[#This Row],[Scope 2 Infrastructure
(kg CO2-eq)]])/Tableau1[[#This Row],[Total CO2-emissions
(kg CO2-eq)
for scope 3 use ]],"")</f>
        <v>0.82122188234620741</v>
      </c>
      <c r="N4412" s="436" t="s">
        <v>3646</v>
      </c>
      <c r="O4412" s="259">
        <v>1</v>
      </c>
      <c r="P4412" s="259" t="s">
        <v>5150</v>
      </c>
      <c r="Q4412" s="259" t="s">
        <v>5133</v>
      </c>
    </row>
    <row r="4413" spans="1:17" ht="21.75" customHeight="1">
      <c r="A4413" s="301" t="s">
        <v>5138</v>
      </c>
      <c r="B4413" s="301" t="s">
        <v>5185</v>
      </c>
      <c r="C4413" s="316" t="s">
        <v>10438</v>
      </c>
      <c r="D4413" s="465" t="s">
        <v>3730</v>
      </c>
      <c r="E4413" s="465" t="s">
        <v>700</v>
      </c>
      <c r="F4413" s="469" t="str">
        <f t="shared" si="136"/>
        <v>CH</v>
      </c>
      <c r="G4413" s="260">
        <v>0</v>
      </c>
      <c r="H4413" s="260">
        <v>0.22786622406000001</v>
      </c>
      <c r="I4413" s="260">
        <v>7.5393620460000005E-2</v>
      </c>
      <c r="J4413" s="260">
        <v>2.8657657206616598E-3</v>
      </c>
      <c r="K4413" s="260">
        <v>0.30612560994163102</v>
      </c>
      <c r="L4413" s="301" t="str">
        <f t="shared" si="137"/>
        <v/>
      </c>
      <c r="M4413" s="459">
        <f>IFERROR((Tableau1[[#This Row],[Scope 1
(kg CO2-eq)]]+Tableau1[[#This Row],[Scope 2 energy
(kg CO2-eq)]]+Tableau1[[#This Row],[Scope 2 Infrastructure
(kg CO2-eq)]])/Tableau1[[#This Row],[Total CO2-emissions
(kg CO2-eq)
for scope 3 use ]],"")</f>
        <v>0.99063859628674178</v>
      </c>
      <c r="N4413" s="436" t="s">
        <v>3730</v>
      </c>
      <c r="O4413" s="259">
        <v>1</v>
      </c>
      <c r="P4413" s="259" t="s">
        <v>5138</v>
      </c>
      <c r="Q4413" s="259" t="s">
        <v>5185</v>
      </c>
    </row>
    <row r="4414" spans="1:17" ht="21.75" customHeight="1">
      <c r="A4414" s="301" t="s">
        <v>5192</v>
      </c>
      <c r="B4414" s="301" t="s">
        <v>5201</v>
      </c>
      <c r="C4414" s="316" t="s">
        <v>10439</v>
      </c>
      <c r="D4414" s="465" t="s">
        <v>3730</v>
      </c>
      <c r="E4414" s="465" t="s">
        <v>700</v>
      </c>
      <c r="F4414" s="469" t="str">
        <f t="shared" si="136"/>
        <v>CH</v>
      </c>
      <c r="G4414" s="260">
        <v>0.527721</v>
      </c>
      <c r="H4414" s="260">
        <v>1.5493358555999999E-3</v>
      </c>
      <c r="I4414" s="260">
        <v>3.2336319599999999E-5</v>
      </c>
      <c r="J4414" s="260">
        <v>1.21584871785497</v>
      </c>
      <c r="K4414" s="260">
        <v>1.7451513898791799</v>
      </c>
      <c r="L4414" s="301" t="str">
        <f t="shared" si="137"/>
        <v/>
      </c>
      <c r="M4414" s="459">
        <f>IFERROR((Tableau1[[#This Row],[Scope 1
(kg CO2-eq)]]+Tableau1[[#This Row],[Scope 2 energy
(kg CO2-eq)]]+Tableau1[[#This Row],[Scope 2 Infrastructure
(kg CO2-eq)]])/Tableau1[[#This Row],[Total CO2-emissions
(kg CO2-eq)
for scope 3 use ]],"")</f>
        <v>0.30329900044479496</v>
      </c>
      <c r="N4414" s="436" t="s">
        <v>3730</v>
      </c>
      <c r="O4414" s="259">
        <v>1</v>
      </c>
      <c r="P4414" s="259" t="s">
        <v>5192</v>
      </c>
      <c r="Q4414" s="259" t="s">
        <v>5201</v>
      </c>
    </row>
    <row r="4415" spans="1:17" ht="21.75" customHeight="1">
      <c r="A4415" s="301" t="s">
        <v>5192</v>
      </c>
      <c r="B4415" s="301" t="s">
        <v>5201</v>
      </c>
      <c r="C4415" s="316" t="s">
        <v>10440</v>
      </c>
      <c r="D4415" s="465" t="s">
        <v>3730</v>
      </c>
      <c r="E4415" s="465" t="s">
        <v>700</v>
      </c>
      <c r="F4415" s="469" t="str">
        <f t="shared" si="136"/>
        <v>CH</v>
      </c>
      <c r="G4415" s="260">
        <v>0</v>
      </c>
      <c r="H4415" s="260">
        <v>6.9124215096000004E-3</v>
      </c>
      <c r="I4415" s="260">
        <v>1.4426973360000001E-4</v>
      </c>
      <c r="J4415" s="260">
        <v>1.8736111717536801</v>
      </c>
      <c r="K4415" s="260">
        <v>1.88066786288643</v>
      </c>
      <c r="L4415" s="301" t="str">
        <f t="shared" si="137"/>
        <v/>
      </c>
      <c r="M4415" s="459">
        <f>IFERROR((Tableau1[[#This Row],[Scope 1
(kg CO2-eq)]]+Tableau1[[#This Row],[Scope 2 energy
(kg CO2-eq)]]+Tableau1[[#This Row],[Scope 2 Infrastructure
(kg CO2-eq)]])/Tableau1[[#This Row],[Total CO2-emissions
(kg CO2-eq)
for scope 3 use ]],"")</f>
        <v>3.7522262077523153E-3</v>
      </c>
      <c r="N4415" s="436" t="s">
        <v>3730</v>
      </c>
      <c r="O4415" s="259">
        <v>1</v>
      </c>
      <c r="P4415" s="259" t="s">
        <v>5192</v>
      </c>
      <c r="Q4415" s="260" t="s">
        <v>5201</v>
      </c>
    </row>
    <row r="4416" spans="1:17" ht="21.75" customHeight="1">
      <c r="A4416" s="301" t="s">
        <v>5192</v>
      </c>
      <c r="B4416" s="301" t="s">
        <v>5201</v>
      </c>
      <c r="C4416" s="316" t="s">
        <v>10441</v>
      </c>
      <c r="D4416" s="465" t="s">
        <v>3730</v>
      </c>
      <c r="E4416" s="465" t="s">
        <v>700</v>
      </c>
      <c r="F4416" s="469" t="str">
        <f t="shared" si="136"/>
        <v>CH</v>
      </c>
      <c r="G4416" s="260">
        <v>0.44480249999999999</v>
      </c>
      <c r="H4416" s="260">
        <v>1.7876952179999999E-3</v>
      </c>
      <c r="I4416" s="260">
        <v>3.7311138E-5</v>
      </c>
      <c r="J4416" s="260">
        <v>0.79134054849650992</v>
      </c>
      <c r="K4416" s="260">
        <v>1.2379680545462499</v>
      </c>
      <c r="L4416" s="301" t="str">
        <f t="shared" si="137"/>
        <v/>
      </c>
      <c r="M4416" s="459">
        <f>IFERROR((Tableau1[[#This Row],[Scope 1
(kg CO2-eq)]]+Tableau1[[#This Row],[Scope 2 energy
(kg CO2-eq)]]+Tableau1[[#This Row],[Scope 2 Infrastructure
(kg CO2-eq)]])/Tableau1[[#This Row],[Total CO2-emissions
(kg CO2-eq)
for scope 3 use ]],"")</f>
        <v>0.36077466192752566</v>
      </c>
      <c r="N4416" s="436" t="s">
        <v>3730</v>
      </c>
      <c r="O4416" s="259">
        <v>1</v>
      </c>
      <c r="P4416" s="259" t="s">
        <v>5192</v>
      </c>
      <c r="Q4416" s="259" t="s">
        <v>5201</v>
      </c>
    </row>
    <row r="4417" spans="1:17" ht="21.75" customHeight="1">
      <c r="A4417" s="301" t="s">
        <v>5192</v>
      </c>
      <c r="B4417" s="301" t="s">
        <v>5201</v>
      </c>
      <c r="C4417" s="316" t="s">
        <v>10442</v>
      </c>
      <c r="D4417" s="465" t="s">
        <v>3730</v>
      </c>
      <c r="E4417" s="465" t="s">
        <v>700</v>
      </c>
      <c r="F4417" s="469" t="str">
        <f t="shared" si="136"/>
        <v>CH</v>
      </c>
      <c r="G4417" s="260">
        <v>0</v>
      </c>
      <c r="H4417" s="260">
        <v>6.9124215096000004E-3</v>
      </c>
      <c r="I4417" s="260">
        <v>1.4426973360000001E-4</v>
      </c>
      <c r="J4417" s="260">
        <v>1.34209550788043</v>
      </c>
      <c r="K4417" s="260">
        <v>1.3491521995508899</v>
      </c>
      <c r="L4417" s="301" t="str">
        <f t="shared" si="137"/>
        <v/>
      </c>
      <c r="M4417" s="459">
        <f>IFERROR((Tableau1[[#This Row],[Scope 1
(kg CO2-eq)]]+Tableau1[[#This Row],[Scope 2 energy
(kg CO2-eq)]]+Tableau1[[#This Row],[Scope 2 Infrastructure
(kg CO2-eq)]])/Tableau1[[#This Row],[Total CO2-emissions
(kg CO2-eq)
for scope 3 use ]],"")</f>
        <v>5.2304634314416518E-3</v>
      </c>
      <c r="N4417" s="436" t="s">
        <v>3730</v>
      </c>
      <c r="O4417" s="259">
        <v>1</v>
      </c>
      <c r="P4417" s="259" t="s">
        <v>5192</v>
      </c>
      <c r="Q4417" s="260" t="s">
        <v>5201</v>
      </c>
    </row>
    <row r="4418" spans="1:17" ht="21.75" customHeight="1">
      <c r="A4418" s="301" t="s">
        <v>5185</v>
      </c>
      <c r="B4418" s="301" t="s">
        <v>5192</v>
      </c>
      <c r="C4418" s="316" t="s">
        <v>10443</v>
      </c>
      <c r="D4418" s="465" t="s">
        <v>3730</v>
      </c>
      <c r="E4418" s="465" t="s">
        <v>6016</v>
      </c>
      <c r="F4418" s="469" t="str">
        <f t="shared" ref="F4418:F4481" si="138">IF(ISNUMBER(SEARCH("{CH}", C4418)), "CH", "other")</f>
        <v>other</v>
      </c>
      <c r="G4418" s="260">
        <v>0</v>
      </c>
      <c r="H4418" s="260">
        <v>0.46782423245286398</v>
      </c>
      <c r="I4418" s="260">
        <v>1.5737521104E-4</v>
      </c>
      <c r="J4418" s="260">
        <v>0.74264168928340801</v>
      </c>
      <c r="K4418" s="260">
        <v>1.21062329889238</v>
      </c>
      <c r="L4418" s="301" t="str">
        <f t="shared" ref="L4418:L4481" si="139">IF(N4418="MJ", K4418*3.6, IF(N4418="m", K4418*1000, ""))</f>
        <v/>
      </c>
      <c r="M4418" s="459">
        <f>IFERROR((Tableau1[[#This Row],[Scope 1
(kg CO2-eq)]]+Tableau1[[#This Row],[Scope 2 energy
(kg CO2-eq)]]+Tableau1[[#This Row],[Scope 2 Infrastructure
(kg CO2-eq)]])/Tableau1[[#This Row],[Total CO2-emissions
(kg CO2-eq)
for scope 3 use ]],"")</f>
        <v>0.38656253195528978</v>
      </c>
      <c r="N4418" s="436" t="s">
        <v>3730</v>
      </c>
      <c r="O4418" s="259">
        <v>1</v>
      </c>
      <c r="P4418" s="259" t="s">
        <v>5185</v>
      </c>
      <c r="Q4418" s="259" t="s">
        <v>5192</v>
      </c>
    </row>
    <row r="4419" spans="1:17" ht="21.75" customHeight="1">
      <c r="A4419" s="301" t="s">
        <v>5129</v>
      </c>
      <c r="B4419" s="301" t="s">
        <v>5136</v>
      </c>
      <c r="C4419" s="316" t="s">
        <v>10444</v>
      </c>
      <c r="D4419" s="465" t="s">
        <v>3730</v>
      </c>
      <c r="E4419" s="465" t="s">
        <v>6091</v>
      </c>
      <c r="F4419" s="469" t="str">
        <f t="shared" si="138"/>
        <v>other</v>
      </c>
      <c r="G4419" s="260">
        <v>1.8</v>
      </c>
      <c r="H4419" s="260">
        <v>0.26469310377600003</v>
      </c>
      <c r="I4419" s="260">
        <v>3.3408806399999998E-4</v>
      </c>
      <c r="J4419" s="260">
        <v>1.9741503402554399</v>
      </c>
      <c r="K4419" s="260">
        <v>4.03917753158927</v>
      </c>
      <c r="L4419" s="301" t="str">
        <f t="shared" si="139"/>
        <v/>
      </c>
      <c r="M4419" s="459">
        <f>IFERROR((Tableau1[[#This Row],[Scope 1
(kg CO2-eq)]]+Tableau1[[#This Row],[Scope 2 energy
(kg CO2-eq)]]+Tableau1[[#This Row],[Scope 2 Infrastructure
(kg CO2-eq)]])/Tableau1[[#This Row],[Total CO2-emissions
(kg CO2-eq)
for scope 3 use ]],"")</f>
        <v>0.51124942533226236</v>
      </c>
      <c r="N4419" s="436" t="s">
        <v>3730</v>
      </c>
      <c r="O4419" s="259">
        <v>1</v>
      </c>
      <c r="P4419" s="259" t="s">
        <v>5129</v>
      </c>
      <c r="Q4419" s="259" t="s">
        <v>5136</v>
      </c>
    </row>
    <row r="4420" spans="1:17" ht="21.75" customHeight="1">
      <c r="A4420" s="301" t="s">
        <v>5129</v>
      </c>
      <c r="B4420" s="301" t="s">
        <v>5136</v>
      </c>
      <c r="C4420" s="316" t="s">
        <v>10445</v>
      </c>
      <c r="D4420" s="465" t="s">
        <v>3730</v>
      </c>
      <c r="E4420" s="465" t="s">
        <v>6091</v>
      </c>
      <c r="F4420" s="469" t="str">
        <f t="shared" si="138"/>
        <v>other</v>
      </c>
      <c r="G4420" s="260">
        <v>1.1142000000000001</v>
      </c>
      <c r="H4420" s="260">
        <v>0.52938620755200005</v>
      </c>
      <c r="I4420" s="260">
        <v>6.6817612799999996E-4</v>
      </c>
      <c r="J4420" s="260">
        <v>1.1859863398338899</v>
      </c>
      <c r="K4420" s="260">
        <v>2.8302407229729201</v>
      </c>
      <c r="L4420" s="301" t="str">
        <f t="shared" si="139"/>
        <v/>
      </c>
      <c r="M4420" s="459">
        <f>IFERROR((Tableau1[[#This Row],[Scope 1
(kg CO2-eq)]]+Tableau1[[#This Row],[Scope 2 energy
(kg CO2-eq)]]+Tableau1[[#This Row],[Scope 2 Infrastructure
(kg CO2-eq)]])/Tableau1[[#This Row],[Total CO2-emissions
(kg CO2-eq)
for scope 3 use ]],"")</f>
        <v>0.58095919910051141</v>
      </c>
      <c r="N4420" s="436" t="s">
        <v>3730</v>
      </c>
      <c r="O4420" s="259">
        <v>1</v>
      </c>
      <c r="P4420" s="259" t="s">
        <v>5129</v>
      </c>
      <c r="Q4420" s="259" t="s">
        <v>5136</v>
      </c>
    </row>
    <row r="4421" spans="1:17" ht="21.75" customHeight="1">
      <c r="A4421" s="301" t="s">
        <v>5129</v>
      </c>
      <c r="B4421" s="301" t="s">
        <v>5136</v>
      </c>
      <c r="C4421" s="316" t="s">
        <v>10446</v>
      </c>
      <c r="D4421" s="465" t="s">
        <v>3730</v>
      </c>
      <c r="E4421" s="465" t="s">
        <v>6091</v>
      </c>
      <c r="F4421" s="469" t="str">
        <f t="shared" si="138"/>
        <v>other</v>
      </c>
      <c r="G4421" s="260">
        <v>0</v>
      </c>
      <c r="H4421" s="260">
        <v>0</v>
      </c>
      <c r="I4421" s="260">
        <v>0</v>
      </c>
      <c r="J4421" s="260">
        <v>3.1324749251270099</v>
      </c>
      <c r="K4421" s="260">
        <v>3.1324749248493902</v>
      </c>
      <c r="L4421" s="301" t="str">
        <f t="shared" si="139"/>
        <v/>
      </c>
      <c r="M4421" s="459">
        <f>IFERROR((Tableau1[[#This Row],[Scope 1
(kg CO2-eq)]]+Tableau1[[#This Row],[Scope 2 energy
(kg CO2-eq)]]+Tableau1[[#This Row],[Scope 2 Infrastructure
(kg CO2-eq)]])/Tableau1[[#This Row],[Total CO2-emissions
(kg CO2-eq)
for scope 3 use ]],"")</f>
        <v>0</v>
      </c>
      <c r="N4421" s="436" t="s">
        <v>3730</v>
      </c>
      <c r="O4421" s="259">
        <v>1</v>
      </c>
      <c r="P4421" s="259" t="s">
        <v>5129</v>
      </c>
      <c r="Q4421" s="259" t="s">
        <v>5136</v>
      </c>
    </row>
    <row r="4422" spans="1:17" ht="21.75" customHeight="1">
      <c r="A4422" s="301" t="s">
        <v>5129</v>
      </c>
      <c r="B4422" s="301" t="s">
        <v>5162</v>
      </c>
      <c r="C4422" s="316" t="s">
        <v>10447</v>
      </c>
      <c r="D4422" s="465" t="s">
        <v>3730</v>
      </c>
      <c r="E4422" s="465" t="s">
        <v>6091</v>
      </c>
      <c r="F4422" s="469" t="str">
        <f t="shared" si="138"/>
        <v>other</v>
      </c>
      <c r="G4422" s="260">
        <v>0</v>
      </c>
      <c r="H4422" s="260">
        <v>2.6735789796860001E-2</v>
      </c>
      <c r="I4422" s="260">
        <v>7.5481787027000002E-4</v>
      </c>
      <c r="J4422" s="260">
        <v>8.41746395761216E-4</v>
      </c>
      <c r="K4422" s="260">
        <v>2.83323540286716E-2</v>
      </c>
      <c r="L4422" s="301" t="str">
        <f t="shared" si="139"/>
        <v/>
      </c>
      <c r="M4422" s="459">
        <f>IFERROR((Tableau1[[#This Row],[Scope 1
(kg CO2-eq)]]+Tableau1[[#This Row],[Scope 2 energy
(kg CO2-eq)]]+Tableau1[[#This Row],[Scope 2 Infrastructure
(kg CO2-eq)]])/Tableau1[[#This Row],[Total CO2-emissions
(kg CO2-eq)
for scope 3 use ]],"")</f>
        <v>0.97029027800902901</v>
      </c>
      <c r="N4422" s="436" t="s">
        <v>3730</v>
      </c>
      <c r="O4422" s="259">
        <v>1</v>
      </c>
      <c r="P4422" s="259" t="s">
        <v>5129</v>
      </c>
      <c r="Q4422" s="259" t="s">
        <v>5162</v>
      </c>
    </row>
    <row r="4423" spans="1:17" ht="21.75" customHeight="1">
      <c r="A4423" s="301" t="s">
        <v>5129</v>
      </c>
      <c r="B4423" s="301" t="s">
        <v>5130</v>
      </c>
      <c r="C4423" s="316" t="s">
        <v>10448</v>
      </c>
      <c r="D4423" s="465" t="s">
        <v>3730</v>
      </c>
      <c r="E4423" s="465" t="s">
        <v>700</v>
      </c>
      <c r="F4423" s="469" t="str">
        <f t="shared" si="138"/>
        <v>CH</v>
      </c>
      <c r="G4423" s="260">
        <v>5.6632999999999998E-4</v>
      </c>
      <c r="H4423" s="260">
        <v>1.02847927789368</v>
      </c>
      <c r="I4423" s="260">
        <v>8.9735761944000005E-4</v>
      </c>
      <c r="J4423" s="260">
        <v>3.8587432803212303</v>
      </c>
      <c r="K4423" s="260">
        <v>4.8886862398381599</v>
      </c>
      <c r="L4423" s="301" t="str">
        <f t="shared" si="139"/>
        <v/>
      </c>
      <c r="M4423" s="459">
        <f>IFERROR((Tableau1[[#This Row],[Scope 1
(kg CO2-eq)]]+Tableau1[[#This Row],[Scope 2 energy
(kg CO2-eq)]]+Tableau1[[#This Row],[Scope 2 Infrastructure
(kg CO2-eq)]])/Tableau1[[#This Row],[Total CO2-emissions
(kg CO2-eq)
for scope 3 use ]],"")</f>
        <v>0.21067888487505312</v>
      </c>
      <c r="N4423" s="436" t="s">
        <v>3730</v>
      </c>
      <c r="O4423" s="259">
        <v>1</v>
      </c>
      <c r="P4423" s="259" t="s">
        <v>5129</v>
      </c>
      <c r="Q4423" s="259" t="s">
        <v>5130</v>
      </c>
    </row>
    <row r="4424" spans="1:17" ht="21.75" customHeight="1">
      <c r="A4424" s="301" t="s">
        <v>5157</v>
      </c>
      <c r="B4424" s="301" t="s">
        <v>5183</v>
      </c>
      <c r="C4424" s="316" t="s">
        <v>10449</v>
      </c>
      <c r="D4424" s="465" t="s">
        <v>3730</v>
      </c>
      <c r="E4424" s="465" t="s">
        <v>6101</v>
      </c>
      <c r="F4424" s="469" t="str">
        <f t="shared" si="138"/>
        <v>other</v>
      </c>
      <c r="G4424" s="260">
        <v>0</v>
      </c>
      <c r="H4424" s="260">
        <v>7.4676221758480004E-3</v>
      </c>
      <c r="I4424" s="260">
        <v>2.8577903680320001E-3</v>
      </c>
      <c r="J4424" s="260">
        <v>5.8003298738609401E-3</v>
      </c>
      <c r="K4424" s="260">
        <v>1.6125742438893E-2</v>
      </c>
      <c r="L4424" s="301" t="str">
        <f t="shared" si="139"/>
        <v/>
      </c>
      <c r="M4424" s="459">
        <f>IFERROR((Tableau1[[#This Row],[Scope 1
(kg CO2-eq)]]+Tableau1[[#This Row],[Scope 2 energy
(kg CO2-eq)]]+Tableau1[[#This Row],[Scope 2 Infrastructure
(kg CO2-eq)]])/Tableau1[[#This Row],[Total CO2-emissions
(kg CO2-eq)
for scope 3 use ]],"")</f>
        <v>0.64030618019648955</v>
      </c>
      <c r="N4424" s="436" t="s">
        <v>3730</v>
      </c>
      <c r="O4424" s="259">
        <v>1</v>
      </c>
      <c r="P4424" s="259" t="s">
        <v>5157</v>
      </c>
      <c r="Q4424" s="259" t="s">
        <v>5183</v>
      </c>
    </row>
    <row r="4425" spans="1:17" ht="21.75" customHeight="1">
      <c r="A4425" s="301" t="s">
        <v>5129</v>
      </c>
      <c r="B4425" s="301" t="s">
        <v>5162</v>
      </c>
      <c r="C4425" s="316" t="s">
        <v>10450</v>
      </c>
      <c r="D4425" s="465" t="s">
        <v>3730</v>
      </c>
      <c r="E4425" s="465" t="s">
        <v>6017</v>
      </c>
      <c r="F4425" s="469" t="str">
        <f t="shared" si="138"/>
        <v>other</v>
      </c>
      <c r="G4425" s="260">
        <v>0.55738326718999998</v>
      </c>
      <c r="H4425" s="260">
        <v>0.33237847822599997</v>
      </c>
      <c r="I4425" s="260">
        <v>3.2255279999999998E-6</v>
      </c>
      <c r="J4425" s="260">
        <v>1.4247393302031002</v>
      </c>
      <c r="K4425" s="260">
        <v>2.3145043031217698</v>
      </c>
      <c r="L4425" s="301" t="str">
        <f t="shared" si="139"/>
        <v/>
      </c>
      <c r="M4425" s="459">
        <f>IFERROR((Tableau1[[#This Row],[Scope 1
(kg CO2-eq)]]+Tableau1[[#This Row],[Scope 2 energy
(kg CO2-eq)]]+Tableau1[[#This Row],[Scope 2 Infrastructure
(kg CO2-eq)]])/Tableau1[[#This Row],[Total CO2-emissions
(kg CO2-eq)
for scope 3 use ]],"")</f>
        <v>0.38443003529693071</v>
      </c>
      <c r="N4425" s="436" t="s">
        <v>3730</v>
      </c>
      <c r="O4425" s="259">
        <v>1</v>
      </c>
      <c r="P4425" s="259" t="s">
        <v>5129</v>
      </c>
      <c r="Q4425" s="259" t="s">
        <v>5162</v>
      </c>
    </row>
    <row r="4426" spans="1:17" ht="21.75" customHeight="1">
      <c r="A4426" s="301" t="s">
        <v>5157</v>
      </c>
      <c r="B4426" s="301" t="s">
        <v>5183</v>
      </c>
      <c r="C4426" s="316" t="s">
        <v>10451</v>
      </c>
      <c r="D4426" s="465" t="s">
        <v>3730</v>
      </c>
      <c r="E4426" s="465" t="s">
        <v>6091</v>
      </c>
      <c r="F4426" s="469" t="str">
        <f t="shared" si="138"/>
        <v>other</v>
      </c>
      <c r="G4426" s="260">
        <v>0</v>
      </c>
      <c r="H4426" s="260">
        <v>1.2891534498720001</v>
      </c>
      <c r="I4426" s="260">
        <v>1.6271326080000001E-3</v>
      </c>
      <c r="J4426" s="260">
        <v>1.13195289173321</v>
      </c>
      <c r="K4426" s="260">
        <v>2.4227334713964099</v>
      </c>
      <c r="L4426" s="301" t="str">
        <f t="shared" si="139"/>
        <v/>
      </c>
      <c r="M4426" s="459">
        <f>IFERROR((Tableau1[[#This Row],[Scope 1
(kg CO2-eq)]]+Tableau1[[#This Row],[Scope 2 energy
(kg CO2-eq)]]+Tableau1[[#This Row],[Scope 2 Infrastructure
(kg CO2-eq)]])/Tableau1[[#This Row],[Total CO2-emissions
(kg CO2-eq)
for scope 3 use ]],"")</f>
        <v>0.53277861461831488</v>
      </c>
      <c r="N4426" s="436" t="s">
        <v>3730</v>
      </c>
      <c r="O4426" s="259">
        <v>1</v>
      </c>
      <c r="P4426" s="259" t="s">
        <v>5157</v>
      </c>
      <c r="Q4426" s="260" t="s">
        <v>5183</v>
      </c>
    </row>
    <row r="4427" spans="1:17" ht="21.75" customHeight="1">
      <c r="A4427" s="301" t="s">
        <v>4143</v>
      </c>
      <c r="B4427" s="301" t="s">
        <v>5133</v>
      </c>
      <c r="C4427" s="316" t="s">
        <v>10452</v>
      </c>
      <c r="D4427" s="465" t="s">
        <v>3646</v>
      </c>
      <c r="E4427" s="465" t="s">
        <v>6101</v>
      </c>
      <c r="F4427" s="469" t="str">
        <f t="shared" si="138"/>
        <v>other</v>
      </c>
      <c r="G4427" s="260">
        <v>0</v>
      </c>
      <c r="H4427" s="260">
        <v>0</v>
      </c>
      <c r="I4427" s="260">
        <v>0</v>
      </c>
      <c r="J4427" s="260">
        <v>439735.25936296798</v>
      </c>
      <c r="K4427" s="260">
        <v>439735.25936189399</v>
      </c>
      <c r="L4427" s="301" t="str">
        <f t="shared" si="139"/>
        <v/>
      </c>
      <c r="M4427" s="459">
        <f>IFERROR((Tableau1[[#This Row],[Scope 1
(kg CO2-eq)]]+Tableau1[[#This Row],[Scope 2 energy
(kg CO2-eq)]]+Tableau1[[#This Row],[Scope 2 Infrastructure
(kg CO2-eq)]])/Tableau1[[#This Row],[Total CO2-emissions
(kg CO2-eq)
for scope 3 use ]],"")</f>
        <v>0</v>
      </c>
      <c r="N4427" s="436" t="s">
        <v>3646</v>
      </c>
      <c r="O4427" s="259">
        <v>1</v>
      </c>
      <c r="P4427" s="259" t="s">
        <v>4143</v>
      </c>
      <c r="Q4427" s="259" t="s">
        <v>5133</v>
      </c>
    </row>
    <row r="4428" spans="1:17" ht="21.75" customHeight="1">
      <c r="A4428" s="301" t="s">
        <v>5143</v>
      </c>
      <c r="B4428" s="301" t="s">
        <v>5144</v>
      </c>
      <c r="C4428" s="316" t="s">
        <v>10453</v>
      </c>
      <c r="D4428" s="465" t="s">
        <v>3730</v>
      </c>
      <c r="E4428" s="465" t="s">
        <v>700</v>
      </c>
      <c r="F4428" s="469" t="str">
        <f t="shared" si="138"/>
        <v>CH</v>
      </c>
      <c r="G4428" s="260">
        <v>0</v>
      </c>
      <c r="H4428" s="260">
        <v>2.1327467312000001E-2</v>
      </c>
      <c r="I4428" s="260">
        <v>1.0716363E-5</v>
      </c>
      <c r="J4428" s="260">
        <v>8.96095187665529E-3</v>
      </c>
      <c r="K4428" s="260">
        <v>3.0299135745029401E-2</v>
      </c>
      <c r="L4428" s="301" t="str">
        <f t="shared" si="139"/>
        <v/>
      </c>
      <c r="M4428" s="459">
        <f>IFERROR((Tableau1[[#This Row],[Scope 1
(kg CO2-eq)]]+Tableau1[[#This Row],[Scope 2 energy
(kg CO2-eq)]]+Tableau1[[#This Row],[Scope 2 Infrastructure
(kg CO2-eq)]])/Tableau1[[#This Row],[Total CO2-emissions
(kg CO2-eq)
for scope 3 use ]],"")</f>
        <v>0.70425057185007489</v>
      </c>
      <c r="N4428" s="436" t="s">
        <v>3730</v>
      </c>
      <c r="O4428" s="259">
        <v>1</v>
      </c>
      <c r="P4428" s="259" t="s">
        <v>5143</v>
      </c>
      <c r="Q4428" s="259" t="s">
        <v>5144</v>
      </c>
    </row>
    <row r="4429" spans="1:17" ht="21.75" customHeight="1">
      <c r="A4429" s="301" t="s">
        <v>5143</v>
      </c>
      <c r="B4429" s="301" t="s">
        <v>5144</v>
      </c>
      <c r="C4429" s="316" t="s">
        <v>10454</v>
      </c>
      <c r="D4429" s="465" t="s">
        <v>3730</v>
      </c>
      <c r="E4429" s="465" t="s">
        <v>700</v>
      </c>
      <c r="F4429" s="469" t="str">
        <f t="shared" si="138"/>
        <v>CH</v>
      </c>
      <c r="G4429" s="260">
        <v>0</v>
      </c>
      <c r="H4429" s="260">
        <v>1.4577676776E-3</v>
      </c>
      <c r="I4429" s="260">
        <v>7.9607268000000005E-6</v>
      </c>
      <c r="J4429" s="260">
        <v>1.43627745715899E-3</v>
      </c>
      <c r="K4429" s="260">
        <v>2.9020059003583201E-3</v>
      </c>
      <c r="L4429" s="301" t="str">
        <f t="shared" si="139"/>
        <v/>
      </c>
      <c r="M4429" s="459">
        <f>IFERROR((Tableau1[[#This Row],[Scope 1
(kg CO2-eq)]]+Tableau1[[#This Row],[Scope 2 energy
(kg CO2-eq)]]+Tableau1[[#This Row],[Scope 2 Infrastructure
(kg CO2-eq)]])/Tableau1[[#This Row],[Total CO2-emissions
(kg CO2-eq)
for scope 3 use ]],"")</f>
        <v>0.50507423303964394</v>
      </c>
      <c r="N4429" s="436" t="s">
        <v>3730</v>
      </c>
      <c r="O4429" s="259">
        <v>1</v>
      </c>
      <c r="P4429" s="259" t="s">
        <v>5143</v>
      </c>
      <c r="Q4429" s="260" t="s">
        <v>5144</v>
      </c>
    </row>
    <row r="4430" spans="1:17" ht="21.75" customHeight="1">
      <c r="A4430" s="301" t="s">
        <v>5143</v>
      </c>
      <c r="B4430" s="301" t="s">
        <v>5144</v>
      </c>
      <c r="C4430" s="316" t="s">
        <v>10455</v>
      </c>
      <c r="D4430" s="465" t="s">
        <v>3730</v>
      </c>
      <c r="E4430" s="465" t="s">
        <v>700</v>
      </c>
      <c r="F4430" s="469" t="str">
        <f t="shared" si="138"/>
        <v>CH</v>
      </c>
      <c r="G4430" s="260">
        <v>0</v>
      </c>
      <c r="H4430" s="260">
        <v>0</v>
      </c>
      <c r="I4430" s="260">
        <v>0</v>
      </c>
      <c r="J4430" s="260">
        <v>0.37713824719038802</v>
      </c>
      <c r="K4430" s="260">
        <v>0.37713824728380702</v>
      </c>
      <c r="L4430" s="301" t="str">
        <f t="shared" si="139"/>
        <v/>
      </c>
      <c r="M4430" s="459">
        <f>IFERROR((Tableau1[[#This Row],[Scope 1
(kg CO2-eq)]]+Tableau1[[#This Row],[Scope 2 energy
(kg CO2-eq)]]+Tableau1[[#This Row],[Scope 2 Infrastructure
(kg CO2-eq)]])/Tableau1[[#This Row],[Total CO2-emissions
(kg CO2-eq)
for scope 3 use ]],"")</f>
        <v>0</v>
      </c>
      <c r="N4430" s="436" t="s">
        <v>3730</v>
      </c>
      <c r="O4430" s="259">
        <v>1</v>
      </c>
      <c r="P4430" s="259" t="s">
        <v>5143</v>
      </c>
      <c r="Q4430" s="260" t="s">
        <v>5144</v>
      </c>
    </row>
    <row r="4431" spans="1:17" ht="21.75" customHeight="1">
      <c r="A4431" s="301" t="s">
        <v>5143</v>
      </c>
      <c r="B4431" s="301" t="s">
        <v>5144</v>
      </c>
      <c r="C4431" s="316" t="s">
        <v>10456</v>
      </c>
      <c r="D4431" s="465" t="s">
        <v>3730</v>
      </c>
      <c r="E4431" s="465" t="s">
        <v>700</v>
      </c>
      <c r="F4431" s="469" t="str">
        <f t="shared" si="138"/>
        <v>CH</v>
      </c>
      <c r="G4431" s="260">
        <v>0</v>
      </c>
      <c r="H4431" s="260">
        <v>0</v>
      </c>
      <c r="I4431" s="260">
        <v>0</v>
      </c>
      <c r="J4431" s="260">
        <v>0.50487497163883299</v>
      </c>
      <c r="K4431" s="260">
        <v>0.50487497163319806</v>
      </c>
      <c r="L4431" s="301" t="str">
        <f t="shared" si="139"/>
        <v/>
      </c>
      <c r="M4431" s="459">
        <f>IFERROR((Tableau1[[#This Row],[Scope 1
(kg CO2-eq)]]+Tableau1[[#This Row],[Scope 2 energy
(kg CO2-eq)]]+Tableau1[[#This Row],[Scope 2 Infrastructure
(kg CO2-eq)]])/Tableau1[[#This Row],[Total CO2-emissions
(kg CO2-eq)
for scope 3 use ]],"")</f>
        <v>0</v>
      </c>
      <c r="N4431" s="436" t="s">
        <v>3730</v>
      </c>
      <c r="O4431" s="259">
        <v>1</v>
      </c>
      <c r="P4431" s="259" t="s">
        <v>5143</v>
      </c>
      <c r="Q4431" s="259" t="s">
        <v>5144</v>
      </c>
    </row>
    <row r="4432" spans="1:17" ht="21.75" customHeight="1">
      <c r="A4432" s="301" t="s">
        <v>5141</v>
      </c>
      <c r="B4432" s="301" t="s">
        <v>5146</v>
      </c>
      <c r="C4432" s="316" t="s">
        <v>10457</v>
      </c>
      <c r="D4432" s="465" t="s">
        <v>3730</v>
      </c>
      <c r="E4432" s="465" t="s">
        <v>700</v>
      </c>
      <c r="F4432" s="469" t="str">
        <f t="shared" si="138"/>
        <v>CH</v>
      </c>
      <c r="G4432" s="260">
        <v>0</v>
      </c>
      <c r="H4432" s="260">
        <v>0.16092225773197999</v>
      </c>
      <c r="I4432" s="260">
        <v>7.8803767506479996E-4</v>
      </c>
      <c r="J4432" s="260">
        <v>7.6945373682042198E-2</v>
      </c>
      <c r="K4432" s="260">
        <v>0.23865567132191701</v>
      </c>
      <c r="L4432" s="301" t="str">
        <f t="shared" si="139"/>
        <v/>
      </c>
      <c r="M4432" s="459">
        <f>IFERROR((Tableau1[[#This Row],[Scope 1
(kg CO2-eq)]]+Tableau1[[#This Row],[Scope 2 energy
(kg CO2-eq)]]+Tableau1[[#This Row],[Scope 2 Infrastructure
(kg CO2-eq)]])/Tableau1[[#This Row],[Total CO2-emissions
(kg CO2-eq)
for scope 3 use ]],"")</f>
        <v>0.67758832007355729</v>
      </c>
      <c r="N4432" s="436" t="s">
        <v>3730</v>
      </c>
      <c r="O4432" s="259">
        <v>1</v>
      </c>
      <c r="P4432" s="259" t="s">
        <v>5141</v>
      </c>
      <c r="Q4432" s="259" t="s">
        <v>5146</v>
      </c>
    </row>
    <row r="4433" spans="1:17" ht="21.75" customHeight="1">
      <c r="A4433" s="301" t="s">
        <v>5129</v>
      </c>
      <c r="B4433" s="301" t="s">
        <v>5130</v>
      </c>
      <c r="C4433" s="316" t="s">
        <v>10458</v>
      </c>
      <c r="D4433" s="465" t="s">
        <v>3730</v>
      </c>
      <c r="E4433" s="465" t="s">
        <v>700</v>
      </c>
      <c r="F4433" s="469" t="str">
        <f t="shared" si="138"/>
        <v>CH</v>
      </c>
      <c r="G4433" s="260">
        <v>0.32824811650000002</v>
      </c>
      <c r="H4433" s="260">
        <v>0.91806789802160005</v>
      </c>
      <c r="I4433" s="260">
        <v>6.6074032439999996E-4</v>
      </c>
      <c r="J4433" s="260">
        <v>5.08784987292713</v>
      </c>
      <c r="K4433" s="260">
        <v>6.3348266207652504</v>
      </c>
      <c r="L4433" s="301" t="str">
        <f t="shared" si="139"/>
        <v/>
      </c>
      <c r="M4433" s="459">
        <f>IFERROR((Tableau1[[#This Row],[Scope 1
(kg CO2-eq)]]+Tableau1[[#This Row],[Scope 2 energy
(kg CO2-eq)]]+Tableau1[[#This Row],[Scope 2 Infrastructure
(kg CO2-eq)]])/Tableau1[[#This Row],[Total CO2-emissions
(kg CO2-eq)
for scope 3 use ]],"")</f>
        <v>0.19684465408389737</v>
      </c>
      <c r="N4433" s="436" t="s">
        <v>3730</v>
      </c>
      <c r="O4433" s="259">
        <v>1</v>
      </c>
      <c r="P4433" s="259" t="s">
        <v>5129</v>
      </c>
      <c r="Q4433" s="259" t="s">
        <v>5130</v>
      </c>
    </row>
    <row r="4434" spans="1:17" ht="21.75" customHeight="1">
      <c r="A4434" s="301" t="s">
        <v>5129</v>
      </c>
      <c r="B4434" s="301" t="s">
        <v>5130</v>
      </c>
      <c r="C4434" s="316" t="s">
        <v>10459</v>
      </c>
      <c r="D4434" s="465" t="s">
        <v>3730</v>
      </c>
      <c r="E4434" s="465" t="s">
        <v>6091</v>
      </c>
      <c r="F4434" s="469" t="str">
        <f t="shared" si="138"/>
        <v>other</v>
      </c>
      <c r="G4434" s="260">
        <v>0.32824811650000002</v>
      </c>
      <c r="H4434" s="260">
        <v>1.3259692159184</v>
      </c>
      <c r="I4434" s="260">
        <v>6.6755744640000002E-4</v>
      </c>
      <c r="J4434" s="260">
        <v>5.08784987292713</v>
      </c>
      <c r="K4434" s="260">
        <v>6.7427347579291803</v>
      </c>
      <c r="L4434" s="301" t="str">
        <f t="shared" si="139"/>
        <v/>
      </c>
      <c r="M4434" s="459">
        <f>IFERROR((Tableau1[[#This Row],[Scope 1
(kg CO2-eq)]]+Tableau1[[#This Row],[Scope 2 energy
(kg CO2-eq)]]+Tableau1[[#This Row],[Scope 2 Infrastructure
(kg CO2-eq)]])/Tableau1[[#This Row],[Total CO2-emissions
(kg CO2-eq)
for scope 3 use ]],"")</f>
        <v>0.24543229850747472</v>
      </c>
      <c r="N4434" s="436" t="s">
        <v>3730</v>
      </c>
      <c r="O4434" s="259">
        <v>1</v>
      </c>
      <c r="P4434" s="259" t="s">
        <v>5129</v>
      </c>
      <c r="Q4434" s="259" t="s">
        <v>5130</v>
      </c>
    </row>
    <row r="4435" spans="1:17" ht="21.75" customHeight="1">
      <c r="A4435" s="301" t="s">
        <v>4143</v>
      </c>
      <c r="B4435" s="301" t="s">
        <v>5133</v>
      </c>
      <c r="C4435" s="316" t="s">
        <v>10460</v>
      </c>
      <c r="D4435" s="465" t="s">
        <v>3646</v>
      </c>
      <c r="E4435" s="465" t="s">
        <v>6101</v>
      </c>
      <c r="F4435" s="469" t="str">
        <f t="shared" si="138"/>
        <v>other</v>
      </c>
      <c r="G4435" s="260">
        <v>0</v>
      </c>
      <c r="H4435" s="260">
        <v>0</v>
      </c>
      <c r="I4435" s="260">
        <v>0</v>
      </c>
      <c r="J4435" s="260">
        <v>3109029.51684247</v>
      </c>
      <c r="K4435" s="260">
        <v>3109029.5168383401</v>
      </c>
      <c r="L4435" s="301" t="str">
        <f t="shared" si="139"/>
        <v/>
      </c>
      <c r="M4435" s="459">
        <f>IFERROR((Tableau1[[#This Row],[Scope 1
(kg CO2-eq)]]+Tableau1[[#This Row],[Scope 2 energy
(kg CO2-eq)]]+Tableau1[[#This Row],[Scope 2 Infrastructure
(kg CO2-eq)]])/Tableau1[[#This Row],[Total CO2-emissions
(kg CO2-eq)
for scope 3 use ]],"")</f>
        <v>0</v>
      </c>
      <c r="N4435" s="436" t="s">
        <v>3646</v>
      </c>
      <c r="O4435" s="259">
        <v>1</v>
      </c>
      <c r="P4435" s="259" t="s">
        <v>4143</v>
      </c>
      <c r="Q4435" s="259" t="s">
        <v>5133</v>
      </c>
    </row>
    <row r="4436" spans="1:17" ht="21.75" customHeight="1">
      <c r="A4436" s="301" t="s">
        <v>5303</v>
      </c>
      <c r="B4436" s="301" t="s">
        <v>5199</v>
      </c>
      <c r="C4436" s="316" t="s">
        <v>10461</v>
      </c>
      <c r="D4436" s="465" t="s">
        <v>3730</v>
      </c>
      <c r="E4436" s="465" t="s">
        <v>700</v>
      </c>
      <c r="F4436" s="469" t="str">
        <f t="shared" si="138"/>
        <v>CH</v>
      </c>
      <c r="G4436" s="260">
        <v>0</v>
      </c>
      <c r="H4436" s="260">
        <v>0</v>
      </c>
      <c r="I4436" s="260">
        <v>0</v>
      </c>
      <c r="J4436" s="260">
        <v>0.89545140282930902</v>
      </c>
      <c r="K4436" s="260">
        <v>0.89545140282108804</v>
      </c>
      <c r="L4436" s="301" t="str">
        <f t="shared" si="139"/>
        <v/>
      </c>
      <c r="M4436" s="459">
        <f>IFERROR((Tableau1[[#This Row],[Scope 1
(kg CO2-eq)]]+Tableau1[[#This Row],[Scope 2 energy
(kg CO2-eq)]]+Tableau1[[#This Row],[Scope 2 Infrastructure
(kg CO2-eq)]])/Tableau1[[#This Row],[Total CO2-emissions
(kg CO2-eq)
for scope 3 use ]],"")</f>
        <v>0</v>
      </c>
      <c r="N4436" s="436" t="s">
        <v>3730</v>
      </c>
      <c r="O4436" s="259">
        <v>1</v>
      </c>
      <c r="P4436" s="259" t="s">
        <v>5303</v>
      </c>
      <c r="Q4436" s="259" t="s">
        <v>5199</v>
      </c>
    </row>
    <row r="4437" spans="1:17" ht="21.75" customHeight="1">
      <c r="A4437" s="301" t="s">
        <v>5303</v>
      </c>
      <c r="B4437" s="301" t="s">
        <v>5199</v>
      </c>
      <c r="C4437" s="316" t="s">
        <v>10462</v>
      </c>
      <c r="D4437" s="465" t="s">
        <v>3730</v>
      </c>
      <c r="E4437" s="465" t="s">
        <v>700</v>
      </c>
      <c r="F4437" s="469" t="str">
        <f t="shared" si="138"/>
        <v>CH</v>
      </c>
      <c r="G4437" s="260">
        <v>0</v>
      </c>
      <c r="H4437" s="260">
        <v>0</v>
      </c>
      <c r="I4437" s="260">
        <v>0</v>
      </c>
      <c r="J4437" s="260">
        <v>0.89545140282930902</v>
      </c>
      <c r="K4437" s="260">
        <v>0.89545140282108804</v>
      </c>
      <c r="L4437" s="301" t="str">
        <f t="shared" si="139"/>
        <v/>
      </c>
      <c r="M4437" s="459">
        <f>IFERROR((Tableau1[[#This Row],[Scope 1
(kg CO2-eq)]]+Tableau1[[#This Row],[Scope 2 energy
(kg CO2-eq)]]+Tableau1[[#This Row],[Scope 2 Infrastructure
(kg CO2-eq)]])/Tableau1[[#This Row],[Total CO2-emissions
(kg CO2-eq)
for scope 3 use ]],"")</f>
        <v>0</v>
      </c>
      <c r="N4437" s="436" t="s">
        <v>3730</v>
      </c>
      <c r="O4437" s="259">
        <v>1</v>
      </c>
      <c r="P4437" s="259" t="s">
        <v>5303</v>
      </c>
      <c r="Q4437" s="259" t="s">
        <v>5199</v>
      </c>
    </row>
    <row r="4438" spans="1:17" ht="21.75" customHeight="1">
      <c r="A4438" s="301" t="s">
        <v>5198</v>
      </c>
      <c r="B4438" s="301" t="s">
        <v>5199</v>
      </c>
      <c r="C4438" s="316" t="s">
        <v>10463</v>
      </c>
      <c r="D4438" s="465" t="s">
        <v>50</v>
      </c>
      <c r="E4438" s="465" t="s">
        <v>6091</v>
      </c>
      <c r="F4438" s="469" t="str">
        <f t="shared" si="138"/>
        <v>other</v>
      </c>
      <c r="G4438" s="260">
        <v>2.7307199999999998</v>
      </c>
      <c r="H4438" s="260">
        <v>226.42797629276799</v>
      </c>
      <c r="I4438" s="260">
        <v>1.401125505552</v>
      </c>
      <c r="J4438" s="260">
        <v>370.34923858820196</v>
      </c>
      <c r="K4438" s="260">
        <v>600.90905988894599</v>
      </c>
      <c r="L4438" s="301" t="str">
        <f t="shared" si="139"/>
        <v/>
      </c>
      <c r="M4438" s="459">
        <f>IFERROR((Tableau1[[#This Row],[Scope 1
(kg CO2-eq)]]+Tableau1[[#This Row],[Scope 2 energy
(kg CO2-eq)]]+Tableau1[[#This Row],[Scope 2 Infrastructure
(kg CO2-eq)]])/Tableau1[[#This Row],[Total CO2-emissions
(kg CO2-eq)
for scope 3 use ]],"")</f>
        <v>0.38368504851787344</v>
      </c>
      <c r="N4438" s="436" t="s">
        <v>50</v>
      </c>
      <c r="O4438" s="259">
        <v>1</v>
      </c>
      <c r="P4438" s="259" t="s">
        <v>5198</v>
      </c>
      <c r="Q4438" s="259" t="s">
        <v>5199</v>
      </c>
    </row>
    <row r="4439" spans="1:17" ht="21.75" customHeight="1">
      <c r="A4439" s="301" t="s">
        <v>5129</v>
      </c>
      <c r="B4439" s="301" t="s">
        <v>5136</v>
      </c>
      <c r="C4439" s="316" t="s">
        <v>10464</v>
      </c>
      <c r="D4439" s="465" t="s">
        <v>3730</v>
      </c>
      <c r="E4439" s="465" t="s">
        <v>6091</v>
      </c>
      <c r="F4439" s="469" t="str">
        <f t="shared" si="138"/>
        <v>other</v>
      </c>
      <c r="G4439" s="260">
        <v>0</v>
      </c>
      <c r="H4439" s="260">
        <v>0.2743871428072</v>
      </c>
      <c r="I4439" s="260">
        <v>1.41084616068E-2</v>
      </c>
      <c r="J4439" s="260">
        <v>4.7810332057765503</v>
      </c>
      <c r="K4439" s="260">
        <v>5.0695288094035797</v>
      </c>
      <c r="L4439" s="301" t="str">
        <f t="shared" si="139"/>
        <v/>
      </c>
      <c r="M4439" s="459">
        <f>IFERROR((Tableau1[[#This Row],[Scope 1
(kg CO2-eq)]]+Tableau1[[#This Row],[Scope 2 energy
(kg CO2-eq)]]+Tableau1[[#This Row],[Scope 2 Infrastructure
(kg CO2-eq)]])/Tableau1[[#This Row],[Total CO2-emissions
(kg CO2-eq)
for scope 3 use ]],"")</f>
        <v>5.6907774915661437E-2</v>
      </c>
      <c r="N4439" s="436" t="s">
        <v>3730</v>
      </c>
      <c r="O4439" s="259">
        <v>1</v>
      </c>
      <c r="P4439" s="259" t="s">
        <v>5129</v>
      </c>
      <c r="Q4439" s="259" t="s">
        <v>5136</v>
      </c>
    </row>
    <row r="4440" spans="1:17" ht="21.75" customHeight="1">
      <c r="A4440" s="301" t="s">
        <v>5129</v>
      </c>
      <c r="B4440" s="301" t="s">
        <v>5136</v>
      </c>
      <c r="C4440" s="316" t="s">
        <v>10465</v>
      </c>
      <c r="D4440" s="465" t="s">
        <v>3730</v>
      </c>
      <c r="E4440" s="465" t="s">
        <v>6091</v>
      </c>
      <c r="F4440" s="469" t="str">
        <f t="shared" si="138"/>
        <v>other</v>
      </c>
      <c r="G4440" s="260">
        <v>0</v>
      </c>
      <c r="H4440" s="260">
        <v>0.32199462199520001</v>
      </c>
      <c r="I4440" s="260">
        <v>2.0602097279999999E-4</v>
      </c>
      <c r="J4440" s="260">
        <v>5.1918677671501401</v>
      </c>
      <c r="K4440" s="260">
        <v>5.5140684108049198</v>
      </c>
      <c r="L4440" s="301" t="str">
        <f t="shared" si="139"/>
        <v/>
      </c>
      <c r="M4440" s="459">
        <f>IFERROR((Tableau1[[#This Row],[Scope 1
(kg CO2-eq)]]+Tableau1[[#This Row],[Scope 2 energy
(kg CO2-eq)]]+Tableau1[[#This Row],[Scope 2 Infrastructure
(kg CO2-eq)]])/Tableau1[[#This Row],[Total CO2-emissions
(kg CO2-eq)
for scope 3 use ]],"")</f>
        <v>5.8432471083717755E-2</v>
      </c>
      <c r="N4440" s="436" t="s">
        <v>3730</v>
      </c>
      <c r="O4440" s="259">
        <v>1</v>
      </c>
      <c r="P4440" s="259" t="s">
        <v>5129</v>
      </c>
      <c r="Q4440" s="259" t="s">
        <v>5136</v>
      </c>
    </row>
    <row r="4441" spans="1:17" ht="21.75" customHeight="1">
      <c r="A4441" s="301" t="s">
        <v>4137</v>
      </c>
      <c r="B4441" s="301" t="s">
        <v>5166</v>
      </c>
      <c r="C4441" s="316" t="s">
        <v>10466</v>
      </c>
      <c r="D4441" s="465" t="s">
        <v>50</v>
      </c>
      <c r="E4441" s="465" t="s">
        <v>6068</v>
      </c>
      <c r="F4441" s="469" t="str">
        <f t="shared" si="138"/>
        <v>other</v>
      </c>
      <c r="G4441" s="260">
        <v>0</v>
      </c>
      <c r="H4441" s="260">
        <v>0</v>
      </c>
      <c r="I4441" s="260">
        <v>0</v>
      </c>
      <c r="J4441" s="260">
        <v>0</v>
      </c>
      <c r="K4441" s="260">
        <v>0</v>
      </c>
      <c r="L4441" s="301" t="str">
        <f t="shared" si="139"/>
        <v/>
      </c>
      <c r="M4441" s="459" t="str">
        <f>IFERROR((Tableau1[[#This Row],[Scope 1
(kg CO2-eq)]]+Tableau1[[#This Row],[Scope 2 energy
(kg CO2-eq)]]+Tableau1[[#This Row],[Scope 2 Infrastructure
(kg CO2-eq)]])/Tableau1[[#This Row],[Total CO2-emissions
(kg CO2-eq)
for scope 3 use ]],"")</f>
        <v/>
      </c>
      <c r="N4441" s="436" t="s">
        <v>50</v>
      </c>
      <c r="O4441" s="259">
        <v>1</v>
      </c>
      <c r="P4441" s="259" t="s">
        <v>4137</v>
      </c>
      <c r="Q4441" s="259" t="s">
        <v>5166</v>
      </c>
    </row>
    <row r="4442" spans="1:17" ht="21.75" customHeight="1">
      <c r="A4442" s="301" t="s">
        <v>5157</v>
      </c>
      <c r="B4442" s="301" t="s">
        <v>5183</v>
      </c>
      <c r="C4442" s="316" t="s">
        <v>10467</v>
      </c>
      <c r="D4442" s="465" t="s">
        <v>3730</v>
      </c>
      <c r="E4442" s="465" t="s">
        <v>6101</v>
      </c>
      <c r="F4442" s="469" t="str">
        <f t="shared" si="138"/>
        <v>other</v>
      </c>
      <c r="G4442" s="260">
        <v>0</v>
      </c>
      <c r="H4442" s="260">
        <v>13.007993066813899</v>
      </c>
      <c r="I4442" s="260">
        <v>8.8473808661999995E-4</v>
      </c>
      <c r="J4442" s="260">
        <v>0.418858297099854</v>
      </c>
      <c r="K4442" s="260">
        <v>13.427736157355801</v>
      </c>
      <c r="L4442" s="301" t="str">
        <f t="shared" si="139"/>
        <v/>
      </c>
      <c r="M4442" s="459">
        <f>IFERROR((Tableau1[[#This Row],[Scope 1
(kg CO2-eq)]]+Tableau1[[#This Row],[Scope 2 energy
(kg CO2-eq)]]+Tableau1[[#This Row],[Scope 2 Infrastructure
(kg CO2-eq)]])/Tableau1[[#This Row],[Total CO2-emissions
(kg CO2-eq)
for scope 3 use ]],"")</f>
        <v>0.96880648029222505</v>
      </c>
      <c r="N4442" s="436" t="s">
        <v>3730</v>
      </c>
      <c r="O4442" s="259">
        <v>1</v>
      </c>
      <c r="P4442" s="259" t="s">
        <v>5157</v>
      </c>
      <c r="Q4442" s="259" t="s">
        <v>5183</v>
      </c>
    </row>
    <row r="4443" spans="1:17" ht="21.75" customHeight="1">
      <c r="A4443" s="301" t="s">
        <v>5157</v>
      </c>
      <c r="B4443" s="301" t="s">
        <v>5133</v>
      </c>
      <c r="C4443" s="316" t="s">
        <v>10468</v>
      </c>
      <c r="D4443" s="465" t="s">
        <v>3646</v>
      </c>
      <c r="E4443" s="465" t="s">
        <v>6091</v>
      </c>
      <c r="F4443" s="469" t="str">
        <f t="shared" si="138"/>
        <v>other</v>
      </c>
      <c r="G4443" s="260">
        <v>0</v>
      </c>
      <c r="H4443" s="260">
        <v>0</v>
      </c>
      <c r="I4443" s="260">
        <v>0</v>
      </c>
      <c r="J4443" s="260">
        <v>152525.059145601</v>
      </c>
      <c r="K4443" s="260">
        <v>152525.05914496799</v>
      </c>
      <c r="L4443" s="301" t="str">
        <f t="shared" si="139"/>
        <v/>
      </c>
      <c r="M4443" s="459">
        <f>IFERROR((Tableau1[[#This Row],[Scope 1
(kg CO2-eq)]]+Tableau1[[#This Row],[Scope 2 energy
(kg CO2-eq)]]+Tableau1[[#This Row],[Scope 2 Infrastructure
(kg CO2-eq)]])/Tableau1[[#This Row],[Total CO2-emissions
(kg CO2-eq)
for scope 3 use ]],"")</f>
        <v>0</v>
      </c>
      <c r="N4443" s="436" t="s">
        <v>3646</v>
      </c>
      <c r="O4443" s="259">
        <v>1</v>
      </c>
      <c r="P4443" s="259" t="s">
        <v>5157</v>
      </c>
      <c r="Q4443" s="259" t="s">
        <v>5133</v>
      </c>
    </row>
    <row r="4444" spans="1:17" ht="21.75" customHeight="1">
      <c r="A4444" s="301" t="s">
        <v>5157</v>
      </c>
      <c r="B4444" s="301" t="s">
        <v>5164</v>
      </c>
      <c r="C4444" s="316" t="s">
        <v>10469</v>
      </c>
      <c r="D4444" s="465" t="s">
        <v>3730</v>
      </c>
      <c r="E4444" s="465" t="s">
        <v>6091</v>
      </c>
      <c r="F4444" s="469" t="str">
        <f t="shared" si="138"/>
        <v>other</v>
      </c>
      <c r="G4444" s="260">
        <v>0</v>
      </c>
      <c r="H4444" s="260">
        <v>0</v>
      </c>
      <c r="I4444" s="260">
        <v>0</v>
      </c>
      <c r="J4444" s="260">
        <v>1.93275444508615</v>
      </c>
      <c r="K4444" s="260">
        <v>1.9327544449279901</v>
      </c>
      <c r="L4444" s="301" t="str">
        <f t="shared" si="139"/>
        <v/>
      </c>
      <c r="M4444" s="459">
        <f>IFERROR((Tableau1[[#This Row],[Scope 1
(kg CO2-eq)]]+Tableau1[[#This Row],[Scope 2 energy
(kg CO2-eq)]]+Tableau1[[#This Row],[Scope 2 Infrastructure
(kg CO2-eq)]])/Tableau1[[#This Row],[Total CO2-emissions
(kg CO2-eq)
for scope 3 use ]],"")</f>
        <v>0</v>
      </c>
      <c r="N4444" s="436" t="s">
        <v>3730</v>
      </c>
      <c r="O4444" s="259">
        <v>1</v>
      </c>
      <c r="P4444" s="259" t="s">
        <v>5157</v>
      </c>
      <c r="Q4444" s="259" t="s">
        <v>5164</v>
      </c>
    </row>
    <row r="4445" spans="1:17" ht="21.75" customHeight="1">
      <c r="A4445" s="301" t="s">
        <v>5157</v>
      </c>
      <c r="B4445" s="301" t="s">
        <v>5166</v>
      </c>
      <c r="C4445" s="316" t="s">
        <v>10470</v>
      </c>
      <c r="D4445" s="465" t="s">
        <v>3730</v>
      </c>
      <c r="E4445" s="465" t="s">
        <v>6028</v>
      </c>
      <c r="F4445" s="469" t="str">
        <f t="shared" si="138"/>
        <v>other</v>
      </c>
      <c r="G4445" s="260">
        <v>0</v>
      </c>
      <c r="H4445" s="260">
        <v>5.8524314948783997E-2</v>
      </c>
      <c r="I4445" s="260">
        <v>0</v>
      </c>
      <c r="J4445" s="260">
        <v>1.2455463011085901</v>
      </c>
      <c r="K4445" s="260">
        <v>1.3040706159836599</v>
      </c>
      <c r="L4445" s="301" t="str">
        <f t="shared" si="139"/>
        <v/>
      </c>
      <c r="M4445" s="459">
        <f>IFERROR((Tableau1[[#This Row],[Scope 1
(kg CO2-eq)]]+Tableau1[[#This Row],[Scope 2 energy
(kg CO2-eq)]]+Tableau1[[#This Row],[Scope 2 Infrastructure
(kg CO2-eq)]])/Tableau1[[#This Row],[Total CO2-emissions
(kg CO2-eq)
for scope 3 use ]],"")</f>
        <v>4.4878179319023402E-2</v>
      </c>
      <c r="N4445" s="436" t="s">
        <v>3730</v>
      </c>
      <c r="O4445" s="259">
        <v>1</v>
      </c>
      <c r="P4445" s="259" t="s">
        <v>5157</v>
      </c>
      <c r="Q4445" s="259" t="s">
        <v>5166</v>
      </c>
    </row>
    <row r="4446" spans="1:17" ht="21.75" customHeight="1">
      <c r="A4446" s="301" t="s">
        <v>5157</v>
      </c>
      <c r="B4446" s="301" t="s">
        <v>5133</v>
      </c>
      <c r="C4446" s="316" t="s">
        <v>10471</v>
      </c>
      <c r="D4446" s="465" t="s">
        <v>3646</v>
      </c>
      <c r="E4446" s="465" t="s">
        <v>6091</v>
      </c>
      <c r="F4446" s="469" t="str">
        <f t="shared" si="138"/>
        <v>other</v>
      </c>
      <c r="G4446" s="260">
        <v>0</v>
      </c>
      <c r="H4446" s="260">
        <v>0</v>
      </c>
      <c r="I4446" s="260">
        <v>0</v>
      </c>
      <c r="J4446" s="260">
        <v>103999276.790553</v>
      </c>
      <c r="K4446" s="260">
        <v>103999276.790282</v>
      </c>
      <c r="L4446" s="301" t="str">
        <f t="shared" si="139"/>
        <v/>
      </c>
      <c r="M4446" s="459">
        <f>IFERROR((Tableau1[[#This Row],[Scope 1
(kg CO2-eq)]]+Tableau1[[#This Row],[Scope 2 energy
(kg CO2-eq)]]+Tableau1[[#This Row],[Scope 2 Infrastructure
(kg CO2-eq)]])/Tableau1[[#This Row],[Total CO2-emissions
(kg CO2-eq)
for scope 3 use ]],"")</f>
        <v>0</v>
      </c>
      <c r="N4446" s="436" t="s">
        <v>3646</v>
      </c>
      <c r="O4446" s="259">
        <v>1</v>
      </c>
      <c r="P4446" s="259" t="s">
        <v>5157</v>
      </c>
      <c r="Q4446" s="259" t="s">
        <v>5133</v>
      </c>
    </row>
    <row r="4447" spans="1:17" ht="21.75" customHeight="1">
      <c r="A4447" s="301" t="s">
        <v>5157</v>
      </c>
      <c r="B4447" s="301" t="s">
        <v>5164</v>
      </c>
      <c r="C4447" s="316" t="s">
        <v>10472</v>
      </c>
      <c r="D4447" s="465" t="s">
        <v>3730</v>
      </c>
      <c r="E4447" s="465" t="s">
        <v>6091</v>
      </c>
      <c r="F4447" s="469" t="str">
        <f t="shared" si="138"/>
        <v>other</v>
      </c>
      <c r="G4447" s="260">
        <v>0</v>
      </c>
      <c r="H4447" s="260">
        <v>0.12553674513506</v>
      </c>
      <c r="I4447" s="260">
        <v>8.6400840989599992E-3</v>
      </c>
      <c r="J4447" s="260">
        <v>0.143430720384116</v>
      </c>
      <c r="K4447" s="260">
        <v>0.27760755136091603</v>
      </c>
      <c r="L4447" s="301" t="str">
        <f t="shared" si="139"/>
        <v/>
      </c>
      <c r="M4447" s="459">
        <f>IFERROR((Tableau1[[#This Row],[Scope 1
(kg CO2-eq)]]+Tableau1[[#This Row],[Scope 2 energy
(kg CO2-eq)]]+Tableau1[[#This Row],[Scope 2 Infrastructure
(kg CO2-eq)]])/Tableau1[[#This Row],[Total CO2-emissions
(kg CO2-eq)
for scope 3 use ]],"")</f>
        <v>0.48333277886802672</v>
      </c>
      <c r="N4447" s="436" t="s">
        <v>3730</v>
      </c>
      <c r="O4447" s="259">
        <v>1</v>
      </c>
      <c r="P4447" s="259" t="s">
        <v>5157</v>
      </c>
      <c r="Q4447" s="259" t="s">
        <v>5164</v>
      </c>
    </row>
    <row r="4448" spans="1:17" ht="21.75" customHeight="1">
      <c r="A4448" s="301" t="s">
        <v>5157</v>
      </c>
      <c r="B4448" s="301" t="s">
        <v>5164</v>
      </c>
      <c r="C4448" s="316" t="s">
        <v>10473</v>
      </c>
      <c r="D4448" s="465" t="s">
        <v>3730</v>
      </c>
      <c r="E4448" s="465" t="s">
        <v>6091</v>
      </c>
      <c r="F4448" s="469" t="str">
        <f t="shared" si="138"/>
        <v>other</v>
      </c>
      <c r="G4448" s="260">
        <v>0</v>
      </c>
      <c r="H4448" s="260">
        <v>0.94524016261639998</v>
      </c>
      <c r="I4448" s="260">
        <v>6.3699380077000003E-2</v>
      </c>
      <c r="J4448" s="260">
        <v>3.7160731991851201E-2</v>
      </c>
      <c r="K4448" s="260">
        <v>1.04610027269323</v>
      </c>
      <c r="L4448" s="301" t="str">
        <f t="shared" si="139"/>
        <v/>
      </c>
      <c r="M4448" s="459">
        <f>IFERROR((Tableau1[[#This Row],[Scope 1
(kg CO2-eq)]]+Tableau1[[#This Row],[Scope 2 energy
(kg CO2-eq)]]+Tableau1[[#This Row],[Scope 2 Infrastructure
(kg CO2-eq)]])/Tableau1[[#This Row],[Total CO2-emissions
(kg CO2-eq)
for scope 3 use ]],"")</f>
        <v>0.96447689483517851</v>
      </c>
      <c r="N4448" s="436" t="s">
        <v>3730</v>
      </c>
      <c r="O4448" s="259">
        <v>1</v>
      </c>
      <c r="P4448" s="259" t="s">
        <v>5157</v>
      </c>
      <c r="Q4448" s="259" t="s">
        <v>5164</v>
      </c>
    </row>
    <row r="4449" spans="1:17" ht="21.75" customHeight="1">
      <c r="A4449" s="301" t="s">
        <v>5157</v>
      </c>
      <c r="B4449" s="301" t="s">
        <v>5133</v>
      </c>
      <c r="C4449" s="316" t="s">
        <v>10474</v>
      </c>
      <c r="D4449" s="465" t="s">
        <v>3730</v>
      </c>
      <c r="E4449" s="465" t="s">
        <v>6091</v>
      </c>
      <c r="F4449" s="469" t="str">
        <f t="shared" si="138"/>
        <v>other</v>
      </c>
      <c r="G4449" s="260">
        <v>0</v>
      </c>
      <c r="H4449" s="260">
        <v>0</v>
      </c>
      <c r="I4449" s="260">
        <v>0</v>
      </c>
      <c r="J4449" s="260">
        <v>4.8466313719175904</v>
      </c>
      <c r="K4449" s="260">
        <v>4.8466313719565299</v>
      </c>
      <c r="L4449" s="301" t="str">
        <f t="shared" si="139"/>
        <v/>
      </c>
      <c r="M4449" s="459">
        <f>IFERROR((Tableau1[[#This Row],[Scope 1
(kg CO2-eq)]]+Tableau1[[#This Row],[Scope 2 energy
(kg CO2-eq)]]+Tableau1[[#This Row],[Scope 2 Infrastructure
(kg CO2-eq)]])/Tableau1[[#This Row],[Total CO2-emissions
(kg CO2-eq)
for scope 3 use ]],"")</f>
        <v>0</v>
      </c>
      <c r="N4449" s="436" t="s">
        <v>3730</v>
      </c>
      <c r="O4449" s="259">
        <v>1</v>
      </c>
      <c r="P4449" s="259" t="s">
        <v>5157</v>
      </c>
      <c r="Q4449" s="259" t="s">
        <v>5133</v>
      </c>
    </row>
    <row r="4450" spans="1:17" ht="21.75" customHeight="1">
      <c r="A4450" s="301" t="s">
        <v>5129</v>
      </c>
      <c r="B4450" s="301" t="s">
        <v>5130</v>
      </c>
      <c r="C4450" s="316" t="s">
        <v>10475</v>
      </c>
      <c r="D4450" s="465" t="s">
        <v>3730</v>
      </c>
      <c r="E4450" s="465" t="s">
        <v>6091</v>
      </c>
      <c r="F4450" s="469" t="str">
        <f t="shared" si="138"/>
        <v>other</v>
      </c>
      <c r="G4450" s="260">
        <v>3.3061E-2</v>
      </c>
      <c r="H4450" s="260">
        <v>0.39751627963491198</v>
      </c>
      <c r="I4450" s="260">
        <v>2.1451547116799999E-4</v>
      </c>
      <c r="J4450" s="260">
        <v>1.52973990359842</v>
      </c>
      <c r="K4450" s="260">
        <v>1.96053169750587</v>
      </c>
      <c r="L4450" s="301" t="str">
        <f t="shared" si="139"/>
        <v/>
      </c>
      <c r="M4450" s="459">
        <f>IFERROR((Tableau1[[#This Row],[Scope 1
(kg CO2-eq)]]+Tableau1[[#This Row],[Scope 2 energy
(kg CO2-eq)]]+Tableau1[[#This Row],[Scope 2 Infrastructure
(kg CO2-eq)]])/Tableau1[[#This Row],[Total CO2-emissions
(kg CO2-eq)
for scope 3 use ]],"")</f>
        <v>0.21973212453240135</v>
      </c>
      <c r="N4450" s="436" t="s">
        <v>3730</v>
      </c>
      <c r="O4450" s="259">
        <v>1</v>
      </c>
      <c r="P4450" s="259" t="s">
        <v>5129</v>
      </c>
      <c r="Q4450" s="259" t="s">
        <v>5130</v>
      </c>
    </row>
    <row r="4451" spans="1:17" ht="21.75" customHeight="1">
      <c r="A4451" s="301" t="s">
        <v>5132</v>
      </c>
      <c r="B4451" s="301" t="s">
        <v>5137</v>
      </c>
      <c r="C4451" s="316" t="s">
        <v>10476</v>
      </c>
      <c r="D4451" s="465" t="s">
        <v>3730</v>
      </c>
      <c r="E4451" s="465" t="s">
        <v>6091</v>
      </c>
      <c r="F4451" s="469" t="str">
        <f t="shared" si="138"/>
        <v>other</v>
      </c>
      <c r="G4451" s="260">
        <v>0</v>
      </c>
      <c r="H4451" s="260">
        <v>0.184953800664</v>
      </c>
      <c r="I4451" s="260">
        <v>1.8899000639999999E-4</v>
      </c>
      <c r="J4451" s="260">
        <v>8.1562866508944492</v>
      </c>
      <c r="K4451" s="260">
        <v>8.3414294413808605</v>
      </c>
      <c r="L4451" s="301" t="str">
        <f t="shared" si="139"/>
        <v/>
      </c>
      <c r="M4451" s="459">
        <f>IFERROR((Tableau1[[#This Row],[Scope 1
(kg CO2-eq)]]+Tableau1[[#This Row],[Scope 2 energy
(kg CO2-eq)]]+Tableau1[[#This Row],[Scope 2 Infrastructure
(kg CO2-eq)]])/Tableau1[[#This Row],[Total CO2-emissions
(kg CO2-eq)
for scope 3 use ]],"")</f>
        <v>2.2195571151381818E-2</v>
      </c>
      <c r="N4451" s="436" t="s">
        <v>3730</v>
      </c>
      <c r="O4451" s="259">
        <v>1</v>
      </c>
      <c r="P4451" s="259" t="s">
        <v>5132</v>
      </c>
      <c r="Q4451" s="259" t="s">
        <v>5137</v>
      </c>
    </row>
    <row r="4452" spans="1:17" ht="21.75" customHeight="1">
      <c r="A4452" s="301" t="s">
        <v>5132</v>
      </c>
      <c r="B4452" s="301" t="s">
        <v>5137</v>
      </c>
      <c r="C4452" s="316" t="s">
        <v>10477</v>
      </c>
      <c r="D4452" s="465" t="s">
        <v>3730</v>
      </c>
      <c r="E4452" s="465" t="s">
        <v>6091</v>
      </c>
      <c r="F4452" s="469" t="str">
        <f t="shared" si="138"/>
        <v>other</v>
      </c>
      <c r="G4452" s="260">
        <v>0</v>
      </c>
      <c r="H4452" s="260">
        <v>0.184953800664</v>
      </c>
      <c r="I4452" s="260">
        <v>1.8899000639999999E-4</v>
      </c>
      <c r="J4452" s="260">
        <v>69.566400072215302</v>
      </c>
      <c r="K4452" s="260">
        <v>69.751542862024294</v>
      </c>
      <c r="L4452" s="301" t="str">
        <f t="shared" si="139"/>
        <v/>
      </c>
      <c r="M4452" s="459">
        <f>IFERROR((Tableau1[[#This Row],[Scope 1
(kg CO2-eq)]]+Tableau1[[#This Row],[Scope 2 energy
(kg CO2-eq)]]+Tableau1[[#This Row],[Scope 2 Infrastructure
(kg CO2-eq)]])/Tableau1[[#This Row],[Total CO2-emissions
(kg CO2-eq)
for scope 3 use ]],"")</f>
        <v>2.6543182139588139E-3</v>
      </c>
      <c r="N4452" s="436" t="s">
        <v>3730</v>
      </c>
      <c r="O4452" s="259">
        <v>1</v>
      </c>
      <c r="P4452" s="259" t="s">
        <v>5132</v>
      </c>
      <c r="Q4452" s="259" t="s">
        <v>5137</v>
      </c>
    </row>
    <row r="4453" spans="1:17" ht="21.75" customHeight="1">
      <c r="A4453" s="301" t="s">
        <v>5132</v>
      </c>
      <c r="B4453" s="301" t="s">
        <v>5137</v>
      </c>
      <c r="C4453" s="316" t="s">
        <v>10478</v>
      </c>
      <c r="D4453" s="465" t="s">
        <v>3730</v>
      </c>
      <c r="E4453" s="465" t="s">
        <v>6091</v>
      </c>
      <c r="F4453" s="469" t="str">
        <f t="shared" si="138"/>
        <v>other</v>
      </c>
      <c r="G4453" s="260">
        <v>0</v>
      </c>
      <c r="H4453" s="260">
        <v>0.184953800664</v>
      </c>
      <c r="I4453" s="260">
        <v>1.8899000639999999E-4</v>
      </c>
      <c r="J4453" s="260">
        <v>85.735660349066507</v>
      </c>
      <c r="K4453" s="260">
        <v>85.920803138961205</v>
      </c>
      <c r="L4453" s="301" t="str">
        <f t="shared" si="139"/>
        <v/>
      </c>
      <c r="M4453" s="459">
        <f>IFERROR((Tableau1[[#This Row],[Scope 1
(kg CO2-eq)]]+Tableau1[[#This Row],[Scope 2 energy
(kg CO2-eq)]]+Tableau1[[#This Row],[Scope 2 Infrastructure
(kg CO2-eq)]])/Tableau1[[#This Row],[Total CO2-emissions
(kg CO2-eq)
for scope 3 use ]],"")</f>
        <v>2.1548074960491856E-3</v>
      </c>
      <c r="N4453" s="436" t="s">
        <v>3730</v>
      </c>
      <c r="O4453" s="259">
        <v>1</v>
      </c>
      <c r="P4453" s="259" t="s">
        <v>5132</v>
      </c>
      <c r="Q4453" s="259" t="s">
        <v>5137</v>
      </c>
    </row>
    <row r="4454" spans="1:17" ht="21.75" customHeight="1">
      <c r="A4454" s="301" t="s">
        <v>4140</v>
      </c>
      <c r="B4454" s="301" t="s">
        <v>5202</v>
      </c>
      <c r="C4454" s="316" t="s">
        <v>10479</v>
      </c>
      <c r="D4454" s="465" t="s">
        <v>50</v>
      </c>
      <c r="E4454" s="465" t="s">
        <v>700</v>
      </c>
      <c r="F4454" s="469" t="str">
        <f t="shared" si="138"/>
        <v>CH</v>
      </c>
      <c r="G4454" s="260">
        <v>0</v>
      </c>
      <c r="H4454" s="260">
        <v>0</v>
      </c>
      <c r="I4454" s="260">
        <v>0</v>
      </c>
      <c r="J4454" s="260">
        <v>1.16667400650349</v>
      </c>
      <c r="K4454" s="260">
        <v>1.16667400648928</v>
      </c>
      <c r="L4454" s="301" t="str">
        <f t="shared" si="139"/>
        <v/>
      </c>
      <c r="M4454" s="459">
        <f>IFERROR((Tableau1[[#This Row],[Scope 1
(kg CO2-eq)]]+Tableau1[[#This Row],[Scope 2 energy
(kg CO2-eq)]]+Tableau1[[#This Row],[Scope 2 Infrastructure
(kg CO2-eq)]])/Tableau1[[#This Row],[Total CO2-emissions
(kg CO2-eq)
for scope 3 use ]],"")</f>
        <v>0</v>
      </c>
      <c r="N4454" s="436" t="s">
        <v>50</v>
      </c>
      <c r="O4454" s="259">
        <v>1</v>
      </c>
      <c r="P4454" s="259" t="s">
        <v>4140</v>
      </c>
      <c r="Q4454" s="259" t="s">
        <v>5202</v>
      </c>
    </row>
    <row r="4455" spans="1:17" ht="21.75" customHeight="1">
      <c r="A4455" s="301" t="s">
        <v>5171</v>
      </c>
      <c r="B4455" s="301" t="s">
        <v>5205</v>
      </c>
      <c r="C4455" s="316" t="s">
        <v>10480</v>
      </c>
      <c r="D4455" s="465" t="s">
        <v>436</v>
      </c>
      <c r="E4455" s="465" t="s">
        <v>700</v>
      </c>
      <c r="F4455" s="469" t="str">
        <f t="shared" si="138"/>
        <v>CH</v>
      </c>
      <c r="G4455" s="260">
        <v>2.7866719999999998E-4</v>
      </c>
      <c r="H4455" s="260">
        <v>1.3851198373721101E-4</v>
      </c>
      <c r="I4455" s="260">
        <v>5.8736075891159998E-7</v>
      </c>
      <c r="J4455" s="260">
        <v>3.3965995809214403E-2</v>
      </c>
      <c r="K4455" s="260">
        <v>3.4383762348886203E-2</v>
      </c>
      <c r="L4455" s="301">
        <f t="shared" si="139"/>
        <v>0.12378154445599034</v>
      </c>
      <c r="M4455" s="459">
        <f>IFERROR((Tableau1[[#This Row],[Scope 1
(kg CO2-eq)]]+Tableau1[[#This Row],[Scope 2 energy
(kg CO2-eq)]]+Tableau1[[#This Row],[Scope 2 Infrastructure
(kg CO2-eq)]])/Tableau1[[#This Row],[Total CO2-emissions
(kg CO2-eq)
for scope 3 use ]],"")</f>
        <v>1.2150111446708953E-2</v>
      </c>
      <c r="N4455" s="437" t="s">
        <v>436</v>
      </c>
      <c r="O4455" s="259">
        <v>1</v>
      </c>
      <c r="P4455" s="259" t="s">
        <v>5171</v>
      </c>
      <c r="Q4455" s="259" t="s">
        <v>5205</v>
      </c>
    </row>
    <row r="4456" spans="1:17" ht="21.75" customHeight="1">
      <c r="A4456" s="301" t="s">
        <v>5171</v>
      </c>
      <c r="B4456" s="301" t="s">
        <v>5205</v>
      </c>
      <c r="C4456" s="316" t="s">
        <v>10481</v>
      </c>
      <c r="D4456" s="465" t="s">
        <v>436</v>
      </c>
      <c r="E4456" s="465" t="s">
        <v>700</v>
      </c>
      <c r="F4456" s="469" t="str">
        <f t="shared" si="138"/>
        <v>CH</v>
      </c>
      <c r="G4456" s="260">
        <v>4.0126800000000002E-3</v>
      </c>
      <c r="H4456" s="260">
        <v>4.3640451340000002E-4</v>
      </c>
      <c r="I4456" s="260">
        <v>3.4210616260399999E-2</v>
      </c>
      <c r="J4456" s="260">
        <v>2.0952651860390963E-4</v>
      </c>
      <c r="K4456" s="260">
        <v>3.8869226641309602E-2</v>
      </c>
      <c r="L4456" s="301">
        <f t="shared" si="139"/>
        <v>0.13992921590871457</v>
      </c>
      <c r="M4456" s="459">
        <f>IFERROR((Tableau1[[#This Row],[Scope 1
(kg CO2-eq)]]+Tableau1[[#This Row],[Scope 2 energy
(kg CO2-eq)]]+Tableau1[[#This Row],[Scope 2 Infrastructure
(kg CO2-eq)]])/Tableau1[[#This Row],[Total CO2-emissions
(kg CO2-eq)
for scope 3 use ]],"")</f>
        <v>0.99460946652108273</v>
      </c>
      <c r="N4456" s="436" t="s">
        <v>436</v>
      </c>
      <c r="O4456" s="259">
        <v>1</v>
      </c>
      <c r="P4456" s="259" t="s">
        <v>5171</v>
      </c>
      <c r="Q4456" s="260" t="s">
        <v>5205</v>
      </c>
    </row>
    <row r="4457" spans="1:17" ht="21.75" customHeight="1">
      <c r="A4457" s="301" t="s">
        <v>5171</v>
      </c>
      <c r="B4457" s="301" t="s">
        <v>5205</v>
      </c>
      <c r="C4457" s="316" t="s">
        <v>10482</v>
      </c>
      <c r="D4457" s="465" t="s">
        <v>3730</v>
      </c>
      <c r="E4457" s="465" t="s">
        <v>700</v>
      </c>
      <c r="F4457" s="469" t="str">
        <f t="shared" si="138"/>
        <v>CH</v>
      </c>
      <c r="G4457" s="260">
        <v>5.0749999999999997E-3</v>
      </c>
      <c r="H4457" s="260">
        <v>7.9708285495992001E-2</v>
      </c>
      <c r="I4457" s="260">
        <v>1.5259480274850099</v>
      </c>
      <c r="J4457" s="260">
        <v>1.8647649623539401E-3</v>
      </c>
      <c r="K4457" s="260">
        <v>1.61259604809325</v>
      </c>
      <c r="L4457" s="301" t="str">
        <f t="shared" si="139"/>
        <v/>
      </c>
      <c r="M4457" s="459">
        <f>IFERROR((Tableau1[[#This Row],[Scope 1
(kg CO2-eq)]]+Tableau1[[#This Row],[Scope 2 energy
(kg CO2-eq)]]+Tableau1[[#This Row],[Scope 2 Infrastructure
(kg CO2-eq)]])/Tableau1[[#This Row],[Total CO2-emissions
(kg CO2-eq)
for scope 3 use ]],"")</f>
        <v>0.99884364400219572</v>
      </c>
      <c r="N4457" s="436" t="s">
        <v>3730</v>
      </c>
      <c r="O4457" s="259">
        <v>1</v>
      </c>
      <c r="P4457" s="259" t="s">
        <v>5171</v>
      </c>
      <c r="Q4457" s="259" t="s">
        <v>5205</v>
      </c>
    </row>
    <row r="4458" spans="1:17" ht="21.75" customHeight="1">
      <c r="A4458" s="301" t="s">
        <v>5171</v>
      </c>
      <c r="B4458" s="301" t="s">
        <v>5205</v>
      </c>
      <c r="C4458" s="316" t="s">
        <v>10483</v>
      </c>
      <c r="D4458" s="465" t="s">
        <v>50</v>
      </c>
      <c r="E4458" s="465" t="s">
        <v>700</v>
      </c>
      <c r="F4458" s="469" t="str">
        <f t="shared" si="138"/>
        <v>CH</v>
      </c>
      <c r="G4458" s="260">
        <v>1.3882759999999999E-3</v>
      </c>
      <c r="H4458" s="260">
        <v>9.72832155322048E-2</v>
      </c>
      <c r="I4458" s="260">
        <v>5.4375415091451995E-4</v>
      </c>
      <c r="J4458" s="260">
        <v>0.34816131094546798</v>
      </c>
      <c r="K4458" s="260">
        <v>0.447376555478328</v>
      </c>
      <c r="L4458" s="301" t="str">
        <f t="shared" si="139"/>
        <v/>
      </c>
      <c r="M4458" s="459">
        <f>IFERROR((Tableau1[[#This Row],[Scope 1
(kg CO2-eq)]]+Tableau1[[#This Row],[Scope 2 energy
(kg CO2-eq)]]+Tableau1[[#This Row],[Scope 2 Infrastructure
(kg CO2-eq)]])/Tableau1[[#This Row],[Total CO2-emissions
(kg CO2-eq)
for scope 3 use ]],"")</f>
        <v>0.22177122262707738</v>
      </c>
      <c r="N4458" s="436" t="s">
        <v>50</v>
      </c>
      <c r="O4458" s="259">
        <v>1</v>
      </c>
      <c r="P4458" s="259" t="s">
        <v>5171</v>
      </c>
      <c r="Q4458" s="259" t="s">
        <v>5205</v>
      </c>
    </row>
    <row r="4459" spans="1:17" ht="21.75" customHeight="1">
      <c r="A4459" s="301" t="s">
        <v>5136</v>
      </c>
      <c r="B4459" s="301" t="s">
        <v>5133</v>
      </c>
      <c r="C4459" s="316" t="s">
        <v>10484</v>
      </c>
      <c r="D4459" s="465" t="s">
        <v>3646</v>
      </c>
      <c r="E4459" s="465" t="s">
        <v>6101</v>
      </c>
      <c r="F4459" s="469" t="str">
        <f t="shared" si="138"/>
        <v>other</v>
      </c>
      <c r="G4459" s="260">
        <v>0</v>
      </c>
      <c r="H4459" s="260">
        <v>6322687.3305040002</v>
      </c>
      <c r="I4459" s="260">
        <v>1701327.6778559999</v>
      </c>
      <c r="J4459" s="260">
        <v>21235071.606230602</v>
      </c>
      <c r="K4459" s="260">
        <v>29259086.659965601</v>
      </c>
      <c r="L4459" s="301" t="str">
        <f t="shared" si="139"/>
        <v/>
      </c>
      <c r="M4459" s="459">
        <f>IFERROR((Tableau1[[#This Row],[Scope 1
(kg CO2-eq)]]+Tableau1[[#This Row],[Scope 2 energy
(kg CO2-eq)]]+Tableau1[[#This Row],[Scope 2 Infrastructure
(kg CO2-eq)]])/Tableau1[[#This Row],[Total CO2-emissions
(kg CO2-eq)
for scope 3 use ]],"")</f>
        <v>0.27424010535978344</v>
      </c>
      <c r="N4459" s="436" t="s">
        <v>3646</v>
      </c>
      <c r="O4459" s="259">
        <v>1</v>
      </c>
      <c r="P4459" s="259" t="s">
        <v>5136</v>
      </c>
      <c r="Q4459" s="259" t="s">
        <v>5133</v>
      </c>
    </row>
    <row r="4460" spans="1:17" ht="21.75" customHeight="1">
      <c r="A4460" s="301" t="s">
        <v>5129</v>
      </c>
      <c r="B4460" s="301" t="s">
        <v>5136</v>
      </c>
      <c r="C4460" s="316" t="s">
        <v>10485</v>
      </c>
      <c r="D4460" s="465" t="s">
        <v>3730</v>
      </c>
      <c r="E4460" s="465" t="s">
        <v>6101</v>
      </c>
      <c r="F4460" s="469" t="str">
        <f t="shared" si="138"/>
        <v>other</v>
      </c>
      <c r="G4460" s="260">
        <v>2.9399999999999999E-2</v>
      </c>
      <c r="H4460" s="260">
        <v>0.62463424266559997</v>
      </c>
      <c r="I4460" s="260">
        <v>0.1500395644484</v>
      </c>
      <c r="J4460" s="260">
        <v>0.27959421533156203</v>
      </c>
      <c r="K4460" s="260">
        <v>1.08366802418654</v>
      </c>
      <c r="L4460" s="301" t="str">
        <f t="shared" si="139"/>
        <v/>
      </c>
      <c r="M4460" s="459">
        <f>IFERROR((Tableau1[[#This Row],[Scope 1
(kg CO2-eq)]]+Tableau1[[#This Row],[Scope 2 energy
(kg CO2-eq)]]+Tableau1[[#This Row],[Scope 2 Infrastructure
(kg CO2-eq)]])/Tableau1[[#This Row],[Total CO2-emissions
(kg CO2-eq)
for scope 3 use ]],"")</f>
        <v>0.74199274055131537</v>
      </c>
      <c r="N4460" s="436" t="s">
        <v>3730</v>
      </c>
      <c r="O4460" s="259">
        <v>1</v>
      </c>
      <c r="P4460" s="259" t="s">
        <v>5129</v>
      </c>
      <c r="Q4460" s="259" t="s">
        <v>5136</v>
      </c>
    </row>
    <row r="4461" spans="1:17" ht="21.75" customHeight="1">
      <c r="A4461" s="301" t="s">
        <v>5129</v>
      </c>
      <c r="B4461" s="301" t="s">
        <v>5136</v>
      </c>
      <c r="C4461" s="316" t="s">
        <v>10486</v>
      </c>
      <c r="D4461" s="465" t="s">
        <v>3730</v>
      </c>
      <c r="E4461" s="465" t="s">
        <v>700</v>
      </c>
      <c r="F4461" s="469" t="str">
        <f t="shared" si="138"/>
        <v>CH</v>
      </c>
      <c r="G4461" s="260">
        <v>0</v>
      </c>
      <c r="H4461" s="260">
        <v>0</v>
      </c>
      <c r="I4461" s="260">
        <v>0</v>
      </c>
      <c r="J4461" s="260">
        <v>1.1395695973876601</v>
      </c>
      <c r="K4461" s="260">
        <v>1.13956959749886</v>
      </c>
      <c r="L4461" s="301" t="str">
        <f t="shared" si="139"/>
        <v/>
      </c>
      <c r="M4461" s="459">
        <f>IFERROR((Tableau1[[#This Row],[Scope 1
(kg CO2-eq)]]+Tableau1[[#This Row],[Scope 2 energy
(kg CO2-eq)]]+Tableau1[[#This Row],[Scope 2 Infrastructure
(kg CO2-eq)]])/Tableau1[[#This Row],[Total CO2-emissions
(kg CO2-eq)
for scope 3 use ]],"")</f>
        <v>0</v>
      </c>
      <c r="N4461" s="436" t="s">
        <v>3730</v>
      </c>
      <c r="O4461" s="259">
        <v>1</v>
      </c>
      <c r="P4461" s="259" t="s">
        <v>5129</v>
      </c>
      <c r="Q4461" s="259" t="s">
        <v>5136</v>
      </c>
    </row>
    <row r="4462" spans="1:17" ht="21.75" customHeight="1">
      <c r="A4462" s="301" t="s">
        <v>5202</v>
      </c>
      <c r="B4462" s="301" t="s">
        <v>5171</v>
      </c>
      <c r="C4462" s="316" t="s">
        <v>10487</v>
      </c>
      <c r="D4462" s="465" t="s">
        <v>3730</v>
      </c>
      <c r="E4462" s="465" t="s">
        <v>700</v>
      </c>
      <c r="F4462" s="469" t="str">
        <f t="shared" si="138"/>
        <v>CH</v>
      </c>
      <c r="G4462" s="260">
        <v>0</v>
      </c>
      <c r="H4462" s="260">
        <v>8.4450731675399997E-4</v>
      </c>
      <c r="I4462" s="260">
        <v>3.2462920953E-5</v>
      </c>
      <c r="J4462" s="260">
        <v>0.34247233422212803</v>
      </c>
      <c r="K4462" s="260">
        <v>0.34334930452128598</v>
      </c>
      <c r="L4462" s="301" t="str">
        <f t="shared" si="139"/>
        <v/>
      </c>
      <c r="M4462" s="459">
        <f>IFERROR((Tableau1[[#This Row],[Scope 1
(kg CO2-eq)]]+Tableau1[[#This Row],[Scope 2 energy
(kg CO2-eq)]]+Tableau1[[#This Row],[Scope 2 Infrastructure
(kg CO2-eq)]])/Tableau1[[#This Row],[Total CO2-emissions
(kg CO2-eq)
for scope 3 use ]],"")</f>
        <v>2.5541634311148928E-3</v>
      </c>
      <c r="N4462" s="436" t="s">
        <v>3730</v>
      </c>
      <c r="O4462" s="259">
        <v>1</v>
      </c>
      <c r="P4462" s="259" t="s">
        <v>5202</v>
      </c>
      <c r="Q4462" s="259" t="s">
        <v>5171</v>
      </c>
    </row>
    <row r="4463" spans="1:17" ht="21.75" customHeight="1">
      <c r="A4463" s="301" t="s">
        <v>5202</v>
      </c>
      <c r="B4463" s="301" t="s">
        <v>5171</v>
      </c>
      <c r="C4463" s="316" t="s">
        <v>10488</v>
      </c>
      <c r="D4463" s="465" t="s">
        <v>3730</v>
      </c>
      <c r="E4463" s="465" t="s">
        <v>700</v>
      </c>
      <c r="F4463" s="469" t="str">
        <f t="shared" si="138"/>
        <v>CH</v>
      </c>
      <c r="G4463" s="260">
        <v>2.5581600000000002E-4</v>
      </c>
      <c r="H4463" s="260">
        <v>3.1033631136600001E-2</v>
      </c>
      <c r="I4463" s="260">
        <v>1.6947162630000001E-4</v>
      </c>
      <c r="J4463" s="260">
        <v>0.28024450413067498</v>
      </c>
      <c r="K4463" s="260">
        <v>0.31170342247861299</v>
      </c>
      <c r="L4463" s="301" t="str">
        <f t="shared" si="139"/>
        <v/>
      </c>
      <c r="M4463" s="459">
        <f>IFERROR((Tableau1[[#This Row],[Scope 1
(kg CO2-eq)]]+Tableau1[[#This Row],[Scope 2 energy
(kg CO2-eq)]]+Tableau1[[#This Row],[Scope 2 Infrastructure
(kg CO2-eq)]])/Tableau1[[#This Row],[Total CO2-emissions
(kg CO2-eq)
for scope 3 use ]],"")</f>
        <v>0.10092580476898197</v>
      </c>
      <c r="N4463" s="436" t="s">
        <v>3730</v>
      </c>
      <c r="O4463" s="259">
        <v>1</v>
      </c>
      <c r="P4463" s="259" t="s">
        <v>5202</v>
      </c>
      <c r="Q4463" s="260" t="s">
        <v>5171</v>
      </c>
    </row>
    <row r="4464" spans="1:17" ht="21.75" customHeight="1">
      <c r="A4464" s="301" t="s">
        <v>5129</v>
      </c>
      <c r="B4464" s="301" t="s">
        <v>5136</v>
      </c>
      <c r="C4464" s="316" t="s">
        <v>10489</v>
      </c>
      <c r="D4464" s="465" t="s">
        <v>3730</v>
      </c>
      <c r="E4464" s="465" t="s">
        <v>6091</v>
      </c>
      <c r="F4464" s="469" t="str">
        <f t="shared" si="138"/>
        <v>other</v>
      </c>
      <c r="G4464" s="260">
        <v>9.4202000000000001E-3</v>
      </c>
      <c r="H4464" s="260">
        <v>0.70917195590051096</v>
      </c>
      <c r="I4464" s="260">
        <v>1.03957069248E-4</v>
      </c>
      <c r="J4464" s="260">
        <v>0.96951454546871596</v>
      </c>
      <c r="K4464" s="260">
        <v>1.6882106560174299</v>
      </c>
      <c r="L4464" s="301" t="str">
        <f t="shared" si="139"/>
        <v/>
      </c>
      <c r="M4464" s="459">
        <f>IFERROR((Tableau1[[#This Row],[Scope 1
(kg CO2-eq)]]+Tableau1[[#This Row],[Scope 2 energy
(kg CO2-eq)]]+Tableau1[[#This Row],[Scope 2 Infrastructure
(kg CO2-eq)]])/Tableau1[[#This Row],[Total CO2-emissions
(kg CO2-eq)
for scope 3 use ]],"")</f>
        <v>0.42571471185071041</v>
      </c>
      <c r="N4464" s="436" t="s">
        <v>3730</v>
      </c>
      <c r="O4464" s="259">
        <v>1</v>
      </c>
      <c r="P4464" s="259" t="s">
        <v>5129</v>
      </c>
      <c r="Q4464" s="259" t="s">
        <v>5136</v>
      </c>
    </row>
    <row r="4465" spans="1:17" ht="21.75" customHeight="1">
      <c r="A4465" s="301" t="s">
        <v>5129</v>
      </c>
      <c r="B4465" s="301" t="s">
        <v>5136</v>
      </c>
      <c r="C4465" s="316" t="s">
        <v>10490</v>
      </c>
      <c r="D4465" s="465" t="s">
        <v>3730</v>
      </c>
      <c r="E4465" s="465" t="s">
        <v>6101</v>
      </c>
      <c r="F4465" s="469" t="str">
        <f t="shared" si="138"/>
        <v>other</v>
      </c>
      <c r="G4465" s="260">
        <v>8.3088999999999996E-2</v>
      </c>
      <c r="H4465" s="260">
        <v>0.70530480936439999</v>
      </c>
      <c r="I4465" s="260">
        <v>4.4854416000000004E-6</v>
      </c>
      <c r="J4465" s="260">
        <v>2.5176020154777299</v>
      </c>
      <c r="K4465" s="260">
        <v>3.3060003160284199</v>
      </c>
      <c r="L4465" s="301" t="str">
        <f t="shared" si="139"/>
        <v/>
      </c>
      <c r="M4465" s="459">
        <f>IFERROR((Tableau1[[#This Row],[Scope 1
(kg CO2-eq)]]+Tableau1[[#This Row],[Scope 2 energy
(kg CO2-eq)]]+Tableau1[[#This Row],[Scope 2 Infrastructure
(kg CO2-eq)]])/Tableau1[[#This Row],[Total CO2-emissions
(kg CO2-eq)
for scope 3 use ]],"")</f>
        <v>0.2384749605085103</v>
      </c>
      <c r="N4465" s="436" t="s">
        <v>3730</v>
      </c>
      <c r="O4465" s="259">
        <v>1</v>
      </c>
      <c r="P4465" s="259" t="s">
        <v>5129</v>
      </c>
      <c r="Q4465" s="259" t="s">
        <v>5136</v>
      </c>
    </row>
    <row r="4466" spans="1:17" ht="21.75" customHeight="1">
      <c r="A4466" s="301" t="s">
        <v>4140</v>
      </c>
      <c r="B4466" s="301" t="s">
        <v>5202</v>
      </c>
      <c r="C4466" s="316" t="s">
        <v>10491</v>
      </c>
      <c r="D4466" s="465" t="s">
        <v>3730</v>
      </c>
      <c r="E4466" s="465" t="s">
        <v>6091</v>
      </c>
      <c r="F4466" s="469" t="str">
        <f t="shared" si="138"/>
        <v>other</v>
      </c>
      <c r="G4466" s="260">
        <v>0</v>
      </c>
      <c r="H4466" s="260">
        <v>0</v>
      </c>
      <c r="I4466" s="260">
        <v>0</v>
      </c>
      <c r="J4466" s="260">
        <v>2.0602800765652902</v>
      </c>
      <c r="K4466" s="260">
        <v>2.0602800753905699</v>
      </c>
      <c r="L4466" s="301" t="str">
        <f t="shared" si="139"/>
        <v/>
      </c>
      <c r="M4466" s="459">
        <f>IFERROR((Tableau1[[#This Row],[Scope 1
(kg CO2-eq)]]+Tableau1[[#This Row],[Scope 2 energy
(kg CO2-eq)]]+Tableau1[[#This Row],[Scope 2 Infrastructure
(kg CO2-eq)]])/Tableau1[[#This Row],[Total CO2-emissions
(kg CO2-eq)
for scope 3 use ]],"")</f>
        <v>0</v>
      </c>
      <c r="N4466" s="436" t="s">
        <v>3730</v>
      </c>
      <c r="O4466" s="259">
        <v>1</v>
      </c>
      <c r="P4466" s="259" t="s">
        <v>4140</v>
      </c>
      <c r="Q4466" s="259" t="s">
        <v>5202</v>
      </c>
    </row>
    <row r="4467" spans="1:17" ht="21.75" customHeight="1">
      <c r="A4467" s="301" t="s">
        <v>5129</v>
      </c>
      <c r="B4467" s="301" t="s">
        <v>5136</v>
      </c>
      <c r="C4467" s="316" t="s">
        <v>10492</v>
      </c>
      <c r="D4467" s="465" t="s">
        <v>3730</v>
      </c>
      <c r="E4467" s="465" t="s">
        <v>6091</v>
      </c>
      <c r="F4467" s="469" t="str">
        <f t="shared" si="138"/>
        <v>other</v>
      </c>
      <c r="G4467" s="260">
        <v>9.4205999999999995E-3</v>
      </c>
      <c r="H4467" s="260">
        <v>0.70920400545564599</v>
      </c>
      <c r="I4467" s="260">
        <v>1.0396325606399999E-4</v>
      </c>
      <c r="J4467" s="260">
        <v>0.96956111067527495</v>
      </c>
      <c r="K4467" s="260">
        <v>1.6882896767361</v>
      </c>
      <c r="L4467" s="301" t="str">
        <f t="shared" si="139"/>
        <v/>
      </c>
      <c r="M4467" s="459">
        <f>IFERROR((Tableau1[[#This Row],[Scope 1
(kg CO2-eq)]]+Tableau1[[#This Row],[Scope 2 energy
(kg CO2-eq)]]+Tableau1[[#This Row],[Scope 2 Infrastructure
(kg CO2-eq)]])/Tableau1[[#This Row],[Total CO2-emissions
(kg CO2-eq)
for scope 3 use ]],"")</f>
        <v>0.42571401022909644</v>
      </c>
      <c r="N4467" s="436" t="s">
        <v>3730</v>
      </c>
      <c r="O4467" s="259">
        <v>1</v>
      </c>
      <c r="P4467" s="259" t="s">
        <v>5129</v>
      </c>
      <c r="Q4467" s="260" t="s">
        <v>5136</v>
      </c>
    </row>
    <row r="4468" spans="1:17" ht="21.75" customHeight="1">
      <c r="A4468" s="301" t="s">
        <v>5129</v>
      </c>
      <c r="B4468" s="301" t="s">
        <v>5136</v>
      </c>
      <c r="C4468" s="316" t="s">
        <v>10493</v>
      </c>
      <c r="D4468" s="465" t="s">
        <v>3730</v>
      </c>
      <c r="E4468" s="465" t="s">
        <v>6091</v>
      </c>
      <c r="F4468" s="469" t="str">
        <f t="shared" si="138"/>
        <v>other</v>
      </c>
      <c r="G4468" s="260">
        <v>0.111</v>
      </c>
      <c r="H4468" s="260">
        <v>0.32199462199520001</v>
      </c>
      <c r="I4468" s="260">
        <v>2.0602097279999999E-4</v>
      </c>
      <c r="J4468" s="260">
        <v>1.3838439144690999</v>
      </c>
      <c r="K4468" s="260">
        <v>1.8170445579921699</v>
      </c>
      <c r="L4468" s="301" t="str">
        <f t="shared" si="139"/>
        <v/>
      </c>
      <c r="M4468" s="459">
        <f>IFERROR((Tableau1[[#This Row],[Scope 1
(kg CO2-eq)]]+Tableau1[[#This Row],[Scope 2 energy
(kg CO2-eq)]]+Tableau1[[#This Row],[Scope 2 Infrastructure
(kg CO2-eq)]])/Tableau1[[#This Row],[Total CO2-emissions
(kg CO2-eq)
for scope 3 use ]],"")</f>
        <v>0.23840947711633759</v>
      </c>
      <c r="N4468" s="436" t="s">
        <v>3730</v>
      </c>
      <c r="O4468" s="259">
        <v>1</v>
      </c>
      <c r="P4468" s="259" t="s">
        <v>5129</v>
      </c>
      <c r="Q4468" s="259" t="s">
        <v>5136</v>
      </c>
    </row>
    <row r="4469" spans="1:17" ht="21.75" customHeight="1">
      <c r="A4469" s="301" t="s">
        <v>5129</v>
      </c>
      <c r="B4469" s="301" t="s">
        <v>5131</v>
      </c>
      <c r="C4469" s="316" t="s">
        <v>10494</v>
      </c>
      <c r="D4469" s="465" t="s">
        <v>3730</v>
      </c>
      <c r="E4469" s="465" t="s">
        <v>6091</v>
      </c>
      <c r="F4469" s="469" t="str">
        <f t="shared" si="138"/>
        <v>other</v>
      </c>
      <c r="G4469" s="260">
        <v>1.409E-2</v>
      </c>
      <c r="H4469" s="260">
        <v>0.3817712779952</v>
      </c>
      <c r="I4469" s="260">
        <v>2.0602097279999999E-4</v>
      </c>
      <c r="J4469" s="260">
        <v>5.6248437959286797</v>
      </c>
      <c r="K4469" s="260">
        <v>6.0209110909541597</v>
      </c>
      <c r="L4469" s="301" t="str">
        <f t="shared" si="139"/>
        <v/>
      </c>
      <c r="M4469" s="459">
        <f>IFERROR((Tableau1[[#This Row],[Scope 1
(kg CO2-eq)]]+Tableau1[[#This Row],[Scope 2 energy
(kg CO2-eq)]]+Tableau1[[#This Row],[Scope 2 Infrastructure
(kg CO2-eq)]])/Tableau1[[#This Row],[Total CO2-emissions
(kg CO2-eq)
for scope 3 use ]],"")</f>
        <v>6.5781954422654249E-2</v>
      </c>
      <c r="N4469" s="436" t="s">
        <v>3730</v>
      </c>
      <c r="O4469" s="259">
        <v>1</v>
      </c>
      <c r="P4469" s="259" t="s">
        <v>5129</v>
      </c>
      <c r="Q4469" s="259" t="s">
        <v>5131</v>
      </c>
    </row>
    <row r="4470" spans="1:17" ht="21.75" customHeight="1">
      <c r="A4470" s="301" t="s">
        <v>5129</v>
      </c>
      <c r="B4470" s="301" t="s">
        <v>5136</v>
      </c>
      <c r="C4470" s="316" t="s">
        <v>10495</v>
      </c>
      <c r="D4470" s="465" t="s">
        <v>3730</v>
      </c>
      <c r="E4470" s="465" t="s">
        <v>6091</v>
      </c>
      <c r="F4470" s="469" t="str">
        <f t="shared" si="138"/>
        <v>other</v>
      </c>
      <c r="G4470" s="260">
        <v>6.87529596658411</v>
      </c>
      <c r="H4470" s="260">
        <v>0</v>
      </c>
      <c r="I4470" s="260">
        <v>0</v>
      </c>
      <c r="J4470" s="260">
        <v>4.8863935695010241E-2</v>
      </c>
      <c r="K4470" s="260">
        <v>6.9241599022805298</v>
      </c>
      <c r="L4470" s="301" t="str">
        <f t="shared" si="139"/>
        <v/>
      </c>
      <c r="M4470" s="459">
        <f>IFERROR((Tableau1[[#This Row],[Scope 1
(kg CO2-eq)]]+Tableau1[[#This Row],[Scope 2 energy
(kg CO2-eq)]]+Tableau1[[#This Row],[Scope 2 Infrastructure
(kg CO2-eq)]])/Tableau1[[#This Row],[Total CO2-emissions
(kg CO2-eq)
for scope 3 use ]],"")</f>
        <v>0.99294297988694258</v>
      </c>
      <c r="N4470" s="436" t="s">
        <v>3730</v>
      </c>
      <c r="O4470" s="259">
        <v>1</v>
      </c>
      <c r="P4470" s="259" t="s">
        <v>5129</v>
      </c>
      <c r="Q4470" s="259" t="s">
        <v>5136</v>
      </c>
    </row>
    <row r="4471" spans="1:17" ht="21.75" customHeight="1">
      <c r="A4471" s="301" t="s">
        <v>5129</v>
      </c>
      <c r="B4471" s="301" t="s">
        <v>5136</v>
      </c>
      <c r="C4471" s="316" t="s">
        <v>10496</v>
      </c>
      <c r="D4471" s="465" t="s">
        <v>3730</v>
      </c>
      <c r="E4471" s="465" t="s">
        <v>6091</v>
      </c>
      <c r="F4471" s="469" t="str">
        <f t="shared" si="138"/>
        <v>other</v>
      </c>
      <c r="G4471" s="260">
        <v>0</v>
      </c>
      <c r="H4471" s="260">
        <v>0</v>
      </c>
      <c r="I4471" s="260">
        <v>0</v>
      </c>
      <c r="J4471" s="260">
        <v>1.2810231948553299</v>
      </c>
      <c r="K4471" s="260">
        <v>1.28102319489074</v>
      </c>
      <c r="L4471" s="301" t="str">
        <f t="shared" si="139"/>
        <v/>
      </c>
      <c r="M4471" s="459">
        <f>IFERROR((Tableau1[[#This Row],[Scope 1
(kg CO2-eq)]]+Tableau1[[#This Row],[Scope 2 energy
(kg CO2-eq)]]+Tableau1[[#This Row],[Scope 2 Infrastructure
(kg CO2-eq)]])/Tableau1[[#This Row],[Total CO2-emissions
(kg CO2-eq)
for scope 3 use ]],"")</f>
        <v>0</v>
      </c>
      <c r="N4471" s="436" t="s">
        <v>3730</v>
      </c>
      <c r="O4471" s="259">
        <v>1</v>
      </c>
      <c r="P4471" s="259" t="s">
        <v>5129</v>
      </c>
      <c r="Q4471" s="259" t="s">
        <v>5136</v>
      </c>
    </row>
    <row r="4472" spans="1:17" ht="21.75" customHeight="1">
      <c r="A4472" s="301" t="s">
        <v>5129</v>
      </c>
      <c r="B4472" s="301" t="s">
        <v>5136</v>
      </c>
      <c r="C4472" s="316" t="s">
        <v>10497</v>
      </c>
      <c r="D4472" s="465" t="s">
        <v>3730</v>
      </c>
      <c r="E4472" s="465" t="s">
        <v>6101</v>
      </c>
      <c r="F4472" s="469" t="str">
        <f t="shared" si="138"/>
        <v>other</v>
      </c>
      <c r="G4472" s="260">
        <v>8.4780999999999995E-2</v>
      </c>
      <c r="H4472" s="260">
        <v>0.32199462199520001</v>
      </c>
      <c r="I4472" s="260">
        <v>2.0602097279999999E-4</v>
      </c>
      <c r="J4472" s="260">
        <v>2.9234908498446801</v>
      </c>
      <c r="K4472" s="260">
        <v>3.3304724987076799</v>
      </c>
      <c r="L4472" s="301" t="str">
        <f t="shared" si="139"/>
        <v/>
      </c>
      <c r="M4472" s="459">
        <f>IFERROR((Tableau1[[#This Row],[Scope 1
(kg CO2-eq)]]+Tableau1[[#This Row],[Scope 2 energy
(kg CO2-eq)]]+Tableau1[[#This Row],[Scope 2 Infrastructure
(kg CO2-eq)]])/Tableau1[[#This Row],[Total CO2-emissions
(kg CO2-eq)
for scope 3 use ]],"")</f>
        <v>0.12219937054754865</v>
      </c>
      <c r="N4472" s="436" t="s">
        <v>3730</v>
      </c>
      <c r="O4472" s="259">
        <v>1</v>
      </c>
      <c r="P4472" s="259" t="s">
        <v>5129</v>
      </c>
      <c r="Q4472" s="259" t="s">
        <v>5136</v>
      </c>
    </row>
    <row r="4473" spans="1:17" ht="21.75" customHeight="1">
      <c r="A4473" s="301" t="s">
        <v>5129</v>
      </c>
      <c r="B4473" s="301" t="s">
        <v>5136</v>
      </c>
      <c r="C4473" s="316" t="s">
        <v>10498</v>
      </c>
      <c r="D4473" s="465" t="s">
        <v>3730</v>
      </c>
      <c r="E4473" s="465" t="s">
        <v>6091</v>
      </c>
      <c r="F4473" s="469" t="str">
        <f t="shared" si="138"/>
        <v>other</v>
      </c>
      <c r="G4473" s="260">
        <v>0.1391</v>
      </c>
      <c r="H4473" s="260">
        <v>0.36796208157195198</v>
      </c>
      <c r="I4473" s="260">
        <v>2.2169217772799999E-4</v>
      </c>
      <c r="J4473" s="260">
        <v>2.69617767888675</v>
      </c>
      <c r="K4473" s="260">
        <v>3.20346145188992</v>
      </c>
      <c r="L4473" s="301" t="str">
        <f t="shared" si="139"/>
        <v/>
      </c>
      <c r="M4473" s="459">
        <f>IFERROR((Tableau1[[#This Row],[Scope 1
(kg CO2-eq)]]+Tableau1[[#This Row],[Scope 2 energy
(kg CO2-eq)]]+Tableau1[[#This Row],[Scope 2 Infrastructure
(kg CO2-eq)]])/Tableau1[[#This Row],[Total CO2-emissions
(kg CO2-eq)
for scope 3 use ]],"")</f>
        <v>0.15835488622795882</v>
      </c>
      <c r="N4473" s="436" t="s">
        <v>3730</v>
      </c>
      <c r="O4473" s="259">
        <v>1</v>
      </c>
      <c r="P4473" s="259" t="s">
        <v>5129</v>
      </c>
      <c r="Q4473" s="259" t="s">
        <v>5136</v>
      </c>
    </row>
    <row r="4474" spans="1:17" ht="21.75" customHeight="1">
      <c r="A4474" s="301" t="s">
        <v>5129</v>
      </c>
      <c r="B4474" s="301" t="s">
        <v>5136</v>
      </c>
      <c r="C4474" s="316" t="s">
        <v>10499</v>
      </c>
      <c r="D4474" s="465" t="s">
        <v>3730</v>
      </c>
      <c r="E4474" s="465" t="s">
        <v>6087</v>
      </c>
      <c r="F4474" s="469" t="str">
        <f t="shared" si="138"/>
        <v>other</v>
      </c>
      <c r="G4474" s="260">
        <v>3.1248898879999998</v>
      </c>
      <c r="H4474" s="260">
        <v>0</v>
      </c>
      <c r="I4474" s="260">
        <v>0</v>
      </c>
      <c r="J4474" s="260">
        <v>9.1087654241204241E-3</v>
      </c>
      <c r="K4474" s="260">
        <v>3.1339986534239599</v>
      </c>
      <c r="L4474" s="301" t="str">
        <f t="shared" si="139"/>
        <v/>
      </c>
      <c r="M4474" s="459">
        <f>IFERROR((Tableau1[[#This Row],[Scope 1
(kg CO2-eq)]]+Tableau1[[#This Row],[Scope 2 energy
(kg CO2-eq)]]+Tableau1[[#This Row],[Scope 2 Infrastructure
(kg CO2-eq)]])/Tableau1[[#This Row],[Total CO2-emissions
(kg CO2-eq)
for scope 3 use ]],"")</f>
        <v>0.99709356434661878</v>
      </c>
      <c r="N4474" s="436" t="s">
        <v>3730</v>
      </c>
      <c r="O4474" s="259">
        <v>1</v>
      </c>
      <c r="P4474" s="259" t="s">
        <v>5129</v>
      </c>
      <c r="Q4474" s="259" t="s">
        <v>5136</v>
      </c>
    </row>
    <row r="4475" spans="1:17" ht="21.75" customHeight="1">
      <c r="A4475" s="301" t="s">
        <v>5129</v>
      </c>
      <c r="B4475" s="301" t="s">
        <v>5136</v>
      </c>
      <c r="C4475" s="316" t="s">
        <v>10500</v>
      </c>
      <c r="D4475" s="465" t="s">
        <v>3730</v>
      </c>
      <c r="E4475" s="465" t="s">
        <v>700</v>
      </c>
      <c r="F4475" s="469" t="str">
        <f t="shared" si="138"/>
        <v>CH</v>
      </c>
      <c r="G4475" s="260">
        <v>1.9488000000000001E-3</v>
      </c>
      <c r="H4475" s="260">
        <v>0</v>
      </c>
      <c r="I4475" s="260">
        <v>0</v>
      </c>
      <c r="J4475" s="260">
        <v>3.2465733031152397</v>
      </c>
      <c r="K4475" s="260">
        <v>3.2485221031204499</v>
      </c>
      <c r="L4475" s="301" t="str">
        <f t="shared" si="139"/>
        <v/>
      </c>
      <c r="M4475" s="459">
        <f>IFERROR((Tableau1[[#This Row],[Scope 1
(kg CO2-eq)]]+Tableau1[[#This Row],[Scope 2 energy
(kg CO2-eq)]]+Tableau1[[#This Row],[Scope 2 Infrastructure
(kg CO2-eq)]])/Tableau1[[#This Row],[Total CO2-emissions
(kg CO2-eq)
for scope 3 use ]],"")</f>
        <v>5.9990356788030815E-4</v>
      </c>
      <c r="N4475" s="436" t="s">
        <v>3730</v>
      </c>
      <c r="O4475" s="259">
        <v>1</v>
      </c>
      <c r="P4475" s="259" t="s">
        <v>5129</v>
      </c>
      <c r="Q4475" s="259" t="s">
        <v>5136</v>
      </c>
    </row>
    <row r="4476" spans="1:17" ht="21.75" customHeight="1">
      <c r="A4476" s="301" t="s">
        <v>5129</v>
      </c>
      <c r="B4476" s="301" t="s">
        <v>5136</v>
      </c>
      <c r="C4476" s="316" t="s">
        <v>10501</v>
      </c>
      <c r="D4476" s="465" t="s">
        <v>3730</v>
      </c>
      <c r="E4476" s="465" t="s">
        <v>6091</v>
      </c>
      <c r="F4476" s="469" t="str">
        <f t="shared" si="138"/>
        <v>other</v>
      </c>
      <c r="G4476" s="260">
        <v>4.1658006323073904</v>
      </c>
      <c r="H4476" s="260">
        <v>0</v>
      </c>
      <c r="I4476" s="260">
        <v>0</v>
      </c>
      <c r="J4476" s="260">
        <v>3.5755063955109634E-2</v>
      </c>
      <c r="K4476" s="260">
        <v>4.2015556939588796</v>
      </c>
      <c r="L4476" s="301" t="str">
        <f t="shared" si="139"/>
        <v/>
      </c>
      <c r="M4476" s="459">
        <f>IFERROR((Tableau1[[#This Row],[Scope 1
(kg CO2-eq)]]+Tableau1[[#This Row],[Scope 2 energy
(kg CO2-eq)]]+Tableau1[[#This Row],[Scope 2 Infrastructure
(kg CO2-eq)]])/Tableau1[[#This Row],[Total CO2-emissions
(kg CO2-eq)
for scope 3 use ]],"")</f>
        <v>0.99149004219963122</v>
      </c>
      <c r="N4476" s="436" t="s">
        <v>3730</v>
      </c>
      <c r="O4476" s="259">
        <v>1</v>
      </c>
      <c r="P4476" s="259" t="s">
        <v>5129</v>
      </c>
      <c r="Q4476" s="259" t="s">
        <v>5136</v>
      </c>
    </row>
    <row r="4477" spans="1:17" ht="21.75" customHeight="1">
      <c r="A4477" s="301" t="s">
        <v>5129</v>
      </c>
      <c r="B4477" s="301" t="s">
        <v>5130</v>
      </c>
      <c r="C4477" s="316" t="s">
        <v>10502</v>
      </c>
      <c r="D4477" s="465" t="s">
        <v>3730</v>
      </c>
      <c r="E4477" s="465" t="s">
        <v>700</v>
      </c>
      <c r="F4477" s="469" t="str">
        <f t="shared" si="138"/>
        <v>CH</v>
      </c>
      <c r="G4477" s="260">
        <v>0.56818000000000002</v>
      </c>
      <c r="H4477" s="260">
        <v>1.56988440416408</v>
      </c>
      <c r="I4477" s="260">
        <v>9.0807398244000003E-4</v>
      </c>
      <c r="J4477" s="260">
        <v>6.2508512546930302</v>
      </c>
      <c r="K4477" s="260">
        <v>8.3898237283030497</v>
      </c>
      <c r="L4477" s="301" t="str">
        <f t="shared" si="139"/>
        <v/>
      </c>
      <c r="M4477" s="459">
        <f>IFERROR((Tableau1[[#This Row],[Scope 1
(kg CO2-eq)]]+Tableau1[[#This Row],[Scope 2 energy
(kg CO2-eq)]]+Tableau1[[#This Row],[Scope 2 Infrastructure
(kg CO2-eq)]])/Tableau1[[#This Row],[Total CO2-emissions
(kg CO2-eq)
for scope 3 use ]],"")</f>
        <v>0.25494844080343448</v>
      </c>
      <c r="N4477" s="436" t="s">
        <v>3730</v>
      </c>
      <c r="O4477" s="259">
        <v>1</v>
      </c>
      <c r="P4477" s="259" t="s">
        <v>5129</v>
      </c>
      <c r="Q4477" s="259" t="s">
        <v>5130</v>
      </c>
    </row>
    <row r="4478" spans="1:17" ht="21.75" customHeight="1">
      <c r="A4478" s="301" t="s">
        <v>5129</v>
      </c>
      <c r="B4478" s="301" t="s">
        <v>5130</v>
      </c>
      <c r="C4478" s="316" t="s">
        <v>10503</v>
      </c>
      <c r="D4478" s="465" t="s">
        <v>3730</v>
      </c>
      <c r="E4478" s="465" t="s">
        <v>6091</v>
      </c>
      <c r="F4478" s="469" t="str">
        <f t="shared" si="138"/>
        <v>other</v>
      </c>
      <c r="G4478" s="260">
        <v>0.56818000000000002</v>
      </c>
      <c r="H4478" s="260">
        <v>2.1304746398537602</v>
      </c>
      <c r="I4478" s="260">
        <v>9.1744294463999999E-4</v>
      </c>
      <c r="J4478" s="260">
        <v>6.2508512546930302</v>
      </c>
      <c r="K4478" s="260">
        <v>8.9504233322387901</v>
      </c>
      <c r="L4478" s="301" t="str">
        <f t="shared" si="139"/>
        <v/>
      </c>
      <c r="M4478" s="459">
        <f>IFERROR((Tableau1[[#This Row],[Scope 1
(kg CO2-eq)]]+Tableau1[[#This Row],[Scope 2 energy
(kg CO2-eq)]]+Tableau1[[#This Row],[Scope 2 Infrastructure
(kg CO2-eq)]])/Tableau1[[#This Row],[Total CO2-emissions
(kg CO2-eq)
for scope 3 use ]],"")</f>
        <v>0.30161389943140821</v>
      </c>
      <c r="N4478" s="436" t="s">
        <v>3730</v>
      </c>
      <c r="O4478" s="259">
        <v>1</v>
      </c>
      <c r="P4478" s="259" t="s">
        <v>5129</v>
      </c>
      <c r="Q4478" s="259" t="s">
        <v>5130</v>
      </c>
    </row>
    <row r="4479" spans="1:17" ht="21.75" customHeight="1">
      <c r="A4479" s="301" t="s">
        <v>5157</v>
      </c>
      <c r="B4479" s="301" t="s">
        <v>5166</v>
      </c>
      <c r="C4479" s="316" t="s">
        <v>10504</v>
      </c>
      <c r="D4479" s="465" t="s">
        <v>3730</v>
      </c>
      <c r="E4479" s="465" t="s">
        <v>6092</v>
      </c>
      <c r="F4479" s="469" t="str">
        <f t="shared" si="138"/>
        <v>other</v>
      </c>
      <c r="G4479" s="260">
        <v>3.5829661289999999</v>
      </c>
      <c r="H4479" s="260">
        <v>7.7501548940799996</v>
      </c>
      <c r="I4479" s="260">
        <v>0.48386211831999998</v>
      </c>
      <c r="J4479" s="260">
        <v>0.69480823972874006</v>
      </c>
      <c r="K4479" s="260">
        <v>12.511791384593099</v>
      </c>
      <c r="L4479" s="301" t="str">
        <f t="shared" si="139"/>
        <v/>
      </c>
      <c r="M4479" s="459">
        <f>IFERROR((Tableau1[[#This Row],[Scope 1
(kg CO2-eq)]]+Tableau1[[#This Row],[Scope 2 energy
(kg CO2-eq)]]+Tableau1[[#This Row],[Scope 2 Infrastructure
(kg CO2-eq)]])/Tableau1[[#This Row],[Total CO2-emissions
(kg CO2-eq)
for scope 3 use ]],"")</f>
        <v>0.94446772473774776</v>
      </c>
      <c r="N4479" s="436" t="s">
        <v>3730</v>
      </c>
      <c r="O4479" s="259">
        <v>1</v>
      </c>
      <c r="P4479" s="259" t="s">
        <v>5157</v>
      </c>
      <c r="Q4479" s="259" t="s">
        <v>5166</v>
      </c>
    </row>
    <row r="4480" spans="1:17" ht="21.75" customHeight="1">
      <c r="A4480" s="301" t="s">
        <v>5157</v>
      </c>
      <c r="B4480" s="301" t="s">
        <v>5166</v>
      </c>
      <c r="C4480" s="316" t="s">
        <v>10505</v>
      </c>
      <c r="D4480" s="465" t="s">
        <v>3730</v>
      </c>
      <c r="E4480" s="465" t="s">
        <v>6017</v>
      </c>
      <c r="F4480" s="469" t="str">
        <f t="shared" si="138"/>
        <v>other</v>
      </c>
      <c r="G4480" s="260">
        <v>3.5829661289999999</v>
      </c>
      <c r="H4480" s="260">
        <v>10.218819052480001</v>
      </c>
      <c r="I4480" s="260">
        <v>0.48429078832</v>
      </c>
      <c r="J4480" s="260">
        <v>0.69480823972874006</v>
      </c>
      <c r="K4480" s="260">
        <v>14.980884233511</v>
      </c>
      <c r="L4480" s="301" t="str">
        <f t="shared" si="139"/>
        <v/>
      </c>
      <c r="M4480" s="459">
        <f>IFERROR((Tableau1[[#This Row],[Scope 1
(kg CO2-eq)]]+Tableau1[[#This Row],[Scope 2 energy
(kg CO2-eq)]]+Tableau1[[#This Row],[Scope 2 Infrastructure
(kg CO2-eq)]])/Tableau1[[#This Row],[Total CO2-emissions
(kg CO2-eq)
for scope 3 use ]],"")</f>
        <v>0.95362034357379433</v>
      </c>
      <c r="N4480" s="436" t="s">
        <v>3730</v>
      </c>
      <c r="O4480" s="259">
        <v>1</v>
      </c>
      <c r="P4480" s="259" t="s">
        <v>5157</v>
      </c>
      <c r="Q4480" s="259" t="s">
        <v>5166</v>
      </c>
    </row>
    <row r="4481" spans="1:17" ht="21.75" customHeight="1">
      <c r="A4481" s="301" t="s">
        <v>5157</v>
      </c>
      <c r="B4481" s="301" t="s">
        <v>5166</v>
      </c>
      <c r="C4481" s="316" t="s">
        <v>10506</v>
      </c>
      <c r="D4481" s="465" t="s">
        <v>3730</v>
      </c>
      <c r="E4481" s="465" t="s">
        <v>6027</v>
      </c>
      <c r="F4481" s="469" t="str">
        <f t="shared" si="138"/>
        <v>other</v>
      </c>
      <c r="G4481" s="260">
        <v>3.5829661289999999</v>
      </c>
      <c r="H4481" s="260">
        <v>0.30412963048000002</v>
      </c>
      <c r="I4481" s="260">
        <v>0.48400008472</v>
      </c>
      <c r="J4481" s="260">
        <v>0.69480823972874006</v>
      </c>
      <c r="K4481" s="260">
        <v>5.0659041238192897</v>
      </c>
      <c r="L4481" s="301" t="str">
        <f t="shared" si="139"/>
        <v/>
      </c>
      <c r="M4481" s="459">
        <f>IFERROR((Tableau1[[#This Row],[Scope 1
(kg CO2-eq)]]+Tableau1[[#This Row],[Scope 2 energy
(kg CO2-eq)]]+Tableau1[[#This Row],[Scope 2 Infrastructure
(kg CO2-eq)]])/Tableau1[[#This Row],[Total CO2-emissions
(kg CO2-eq)
for scope 3 use ]],"")</f>
        <v>0.86284614500452506</v>
      </c>
      <c r="N4481" s="436" t="s">
        <v>3730</v>
      </c>
      <c r="O4481" s="259">
        <v>1</v>
      </c>
      <c r="P4481" s="259" t="s">
        <v>5157</v>
      </c>
      <c r="Q4481" s="259" t="s">
        <v>5166</v>
      </c>
    </row>
    <row r="4482" spans="1:17" ht="21.75" customHeight="1">
      <c r="A4482" s="301" t="s">
        <v>5157</v>
      </c>
      <c r="B4482" s="301" t="s">
        <v>5166</v>
      </c>
      <c r="C4482" s="316" t="s">
        <v>10507</v>
      </c>
      <c r="D4482" s="465" t="s">
        <v>3730</v>
      </c>
      <c r="E4482" s="465" t="s">
        <v>6015</v>
      </c>
      <c r="F4482" s="469" t="str">
        <f t="shared" ref="F4482:F4545" si="140">IF(ISNUMBER(SEARCH("{CH}", C4482)), "CH", "other")</f>
        <v>other</v>
      </c>
      <c r="G4482" s="260">
        <v>3.5829661289999999</v>
      </c>
      <c r="H4482" s="260">
        <v>7.9712026484800003</v>
      </c>
      <c r="I4482" s="260">
        <v>0.48402851751999998</v>
      </c>
      <c r="J4482" s="260">
        <v>0.69480823972874006</v>
      </c>
      <c r="K4482" s="260">
        <v>12.7330055240761</v>
      </c>
      <c r="L4482" s="301" t="str">
        <f t="shared" ref="L4482:L4545" si="141">IF(N4482="MJ", K4482*3.6, IF(N4482="m", K4482*1000, ""))</f>
        <v/>
      </c>
      <c r="M4482" s="459">
        <f>IFERROR((Tableau1[[#This Row],[Scope 1
(kg CO2-eq)]]+Tableau1[[#This Row],[Scope 2 energy
(kg CO2-eq)]]+Tableau1[[#This Row],[Scope 2 Infrastructure
(kg CO2-eq)]])/Tableau1[[#This Row],[Total CO2-emissions
(kg CO2-eq)
for scope 3 use ]],"")</f>
        <v>0.94543250391572309</v>
      </c>
      <c r="N4482" s="436" t="s">
        <v>3730</v>
      </c>
      <c r="O4482" s="259">
        <v>1</v>
      </c>
      <c r="P4482" s="259" t="s">
        <v>5157</v>
      </c>
      <c r="Q4482" s="259" t="s">
        <v>5166</v>
      </c>
    </row>
    <row r="4483" spans="1:17" ht="21.75" customHeight="1">
      <c r="A4483" s="301" t="s">
        <v>5139</v>
      </c>
      <c r="B4483" s="301" t="s">
        <v>5133</v>
      </c>
      <c r="C4483" s="316" t="s">
        <v>10508</v>
      </c>
      <c r="D4483" s="465" t="s">
        <v>3646</v>
      </c>
      <c r="E4483" s="465" t="s">
        <v>700</v>
      </c>
      <c r="F4483" s="469" t="str">
        <f t="shared" si="140"/>
        <v>CH</v>
      </c>
      <c r="G4483" s="260">
        <v>0</v>
      </c>
      <c r="H4483" s="260">
        <v>2732.2282088880002</v>
      </c>
      <c r="I4483" s="260">
        <v>156.566416992</v>
      </c>
      <c r="J4483" s="260">
        <v>14011.9130187178</v>
      </c>
      <c r="K4483" s="260">
        <v>16900.707643621801</v>
      </c>
      <c r="L4483" s="301" t="str">
        <f t="shared" si="141"/>
        <v/>
      </c>
      <c r="M4483" s="459">
        <f>IFERROR((Tableau1[[#This Row],[Scope 1
(kg CO2-eq)]]+Tableau1[[#This Row],[Scope 2 energy
(kg CO2-eq)]]+Tableau1[[#This Row],[Scope 2 Infrastructure
(kg CO2-eq)]])/Tableau1[[#This Row],[Total CO2-emissions
(kg CO2-eq)
for scope 3 use ]],"")</f>
        <v>0.17092743610473668</v>
      </c>
      <c r="N4483" s="436" t="s">
        <v>3646</v>
      </c>
      <c r="O4483" s="259">
        <v>1</v>
      </c>
      <c r="P4483" s="259" t="s">
        <v>5139</v>
      </c>
      <c r="Q4483" s="259" t="s">
        <v>5133</v>
      </c>
    </row>
    <row r="4484" spans="1:17" ht="21.75" customHeight="1">
      <c r="A4484" s="301" t="s">
        <v>5150</v>
      </c>
      <c r="B4484" s="301" t="s">
        <v>5133</v>
      </c>
      <c r="C4484" s="316" t="s">
        <v>10509</v>
      </c>
      <c r="D4484" s="465" t="s">
        <v>3646</v>
      </c>
      <c r="E4484" s="465" t="s">
        <v>700</v>
      </c>
      <c r="F4484" s="469" t="str">
        <f t="shared" si="140"/>
        <v>CH</v>
      </c>
      <c r="G4484" s="260">
        <v>0</v>
      </c>
      <c r="H4484" s="260">
        <v>31.225076474400002</v>
      </c>
      <c r="I4484" s="260">
        <v>0.65170121039999995</v>
      </c>
      <c r="J4484" s="260">
        <v>63687.364913666002</v>
      </c>
      <c r="K4484" s="260">
        <v>63719.241706709203</v>
      </c>
      <c r="L4484" s="301" t="str">
        <f t="shared" si="141"/>
        <v/>
      </c>
      <c r="M4484" s="459">
        <f>IFERROR((Tableau1[[#This Row],[Scope 1
(kg CO2-eq)]]+Tableau1[[#This Row],[Scope 2 energy
(kg CO2-eq)]]+Tableau1[[#This Row],[Scope 2 Infrastructure
(kg CO2-eq)]])/Tableau1[[#This Row],[Total CO2-emissions
(kg CO2-eq)
for scope 3 use ]],"")</f>
        <v>5.0026925667955014E-4</v>
      </c>
      <c r="N4484" s="436" t="s">
        <v>3646</v>
      </c>
      <c r="O4484" s="259">
        <v>1</v>
      </c>
      <c r="P4484" s="259" t="s">
        <v>5150</v>
      </c>
      <c r="Q4484" s="259" t="s">
        <v>5133</v>
      </c>
    </row>
    <row r="4485" spans="1:17" ht="21.75" customHeight="1">
      <c r="A4485" s="301" t="s">
        <v>5175</v>
      </c>
      <c r="B4485" s="301" t="s">
        <v>5133</v>
      </c>
      <c r="C4485" s="316" t="s">
        <v>10510</v>
      </c>
      <c r="D4485" s="465" t="s">
        <v>3646</v>
      </c>
      <c r="E4485" s="465" t="s">
        <v>6101</v>
      </c>
      <c r="F4485" s="469" t="str">
        <f t="shared" si="140"/>
        <v>other</v>
      </c>
      <c r="G4485" s="260">
        <v>0</v>
      </c>
      <c r="H4485" s="260">
        <v>0</v>
      </c>
      <c r="I4485" s="260">
        <v>0</v>
      </c>
      <c r="J4485" s="260">
        <v>3200635.9826535298</v>
      </c>
      <c r="K4485" s="260">
        <v>3200635.9826444802</v>
      </c>
      <c r="L4485" s="301" t="str">
        <f t="shared" si="141"/>
        <v/>
      </c>
      <c r="M4485" s="459">
        <f>IFERROR((Tableau1[[#This Row],[Scope 1
(kg CO2-eq)]]+Tableau1[[#This Row],[Scope 2 energy
(kg CO2-eq)]]+Tableau1[[#This Row],[Scope 2 Infrastructure
(kg CO2-eq)]])/Tableau1[[#This Row],[Total CO2-emissions
(kg CO2-eq)
for scope 3 use ]],"")</f>
        <v>0</v>
      </c>
      <c r="N4485" s="436" t="s">
        <v>3646</v>
      </c>
      <c r="O4485" s="259">
        <v>1</v>
      </c>
      <c r="P4485" s="259" t="s">
        <v>5175</v>
      </c>
      <c r="Q4485" s="259" t="s">
        <v>5133</v>
      </c>
    </row>
    <row r="4486" spans="1:17" ht="21.75" customHeight="1">
      <c r="A4486" s="301" t="s">
        <v>5175</v>
      </c>
      <c r="B4486" s="301" t="s">
        <v>5133</v>
      </c>
      <c r="C4486" s="316" t="s">
        <v>10511</v>
      </c>
      <c r="D4486" s="465" t="s">
        <v>3646</v>
      </c>
      <c r="E4486" s="465" t="s">
        <v>6016</v>
      </c>
      <c r="F4486" s="469" t="str">
        <f t="shared" si="140"/>
        <v>other</v>
      </c>
      <c r="G4486" s="260">
        <v>0</v>
      </c>
      <c r="H4486" s="260">
        <v>0</v>
      </c>
      <c r="I4486" s="260">
        <v>0</v>
      </c>
      <c r="J4486" s="260">
        <v>66947425.736067101</v>
      </c>
      <c r="K4486" s="260">
        <v>66947425.736094303</v>
      </c>
      <c r="L4486" s="301" t="str">
        <f t="shared" si="141"/>
        <v/>
      </c>
      <c r="M4486" s="459">
        <f>IFERROR((Tableau1[[#This Row],[Scope 1
(kg CO2-eq)]]+Tableau1[[#This Row],[Scope 2 energy
(kg CO2-eq)]]+Tableau1[[#This Row],[Scope 2 Infrastructure
(kg CO2-eq)]])/Tableau1[[#This Row],[Total CO2-emissions
(kg CO2-eq)
for scope 3 use ]],"")</f>
        <v>0</v>
      </c>
      <c r="N4486" s="436" t="s">
        <v>3646</v>
      </c>
      <c r="O4486" s="259">
        <v>1</v>
      </c>
      <c r="P4486" s="259" t="s">
        <v>5175</v>
      </c>
      <c r="Q4486" s="259" t="s">
        <v>5133</v>
      </c>
    </row>
    <row r="4487" spans="1:17" ht="21.75" customHeight="1">
      <c r="A4487" s="301" t="s">
        <v>5175</v>
      </c>
      <c r="B4487" s="301" t="s">
        <v>5133</v>
      </c>
      <c r="C4487" s="316" t="s">
        <v>10512</v>
      </c>
      <c r="D4487" s="465" t="s">
        <v>3646</v>
      </c>
      <c r="E4487" s="465" t="s">
        <v>700</v>
      </c>
      <c r="F4487" s="469" t="str">
        <f t="shared" si="140"/>
        <v>CH</v>
      </c>
      <c r="G4487" s="260">
        <v>0</v>
      </c>
      <c r="H4487" s="260">
        <v>0</v>
      </c>
      <c r="I4487" s="260">
        <v>0</v>
      </c>
      <c r="J4487" s="260">
        <v>17270891.211666401</v>
      </c>
      <c r="K4487" s="260">
        <v>17270891.211640298</v>
      </c>
      <c r="L4487" s="301" t="str">
        <f t="shared" si="141"/>
        <v/>
      </c>
      <c r="M4487" s="459">
        <f>IFERROR((Tableau1[[#This Row],[Scope 1
(kg CO2-eq)]]+Tableau1[[#This Row],[Scope 2 energy
(kg CO2-eq)]]+Tableau1[[#This Row],[Scope 2 Infrastructure
(kg CO2-eq)]])/Tableau1[[#This Row],[Total CO2-emissions
(kg CO2-eq)
for scope 3 use ]],"")</f>
        <v>0</v>
      </c>
      <c r="N4487" s="436" t="s">
        <v>3646</v>
      </c>
      <c r="O4487" s="259">
        <v>1</v>
      </c>
      <c r="P4487" s="259" t="s">
        <v>5175</v>
      </c>
      <c r="Q4487" s="259" t="s">
        <v>5133</v>
      </c>
    </row>
    <row r="4488" spans="1:17" ht="21.75" customHeight="1">
      <c r="A4488" s="301" t="s">
        <v>5175</v>
      </c>
      <c r="B4488" s="301" t="s">
        <v>5133</v>
      </c>
      <c r="C4488" s="316" t="s">
        <v>10513</v>
      </c>
      <c r="D4488" s="465" t="s">
        <v>3646</v>
      </c>
      <c r="E4488" s="465" t="s">
        <v>6055</v>
      </c>
      <c r="F4488" s="469" t="str">
        <f t="shared" si="140"/>
        <v>other</v>
      </c>
      <c r="G4488" s="260">
        <v>0</v>
      </c>
      <c r="H4488" s="260">
        <v>0</v>
      </c>
      <c r="I4488" s="260">
        <v>0</v>
      </c>
      <c r="J4488" s="260">
        <v>63373153.982520603</v>
      </c>
      <c r="K4488" s="260">
        <v>63373153.982527897</v>
      </c>
      <c r="L4488" s="301" t="str">
        <f t="shared" si="141"/>
        <v/>
      </c>
      <c r="M4488" s="459">
        <f>IFERROR((Tableau1[[#This Row],[Scope 1
(kg CO2-eq)]]+Tableau1[[#This Row],[Scope 2 energy
(kg CO2-eq)]]+Tableau1[[#This Row],[Scope 2 Infrastructure
(kg CO2-eq)]])/Tableau1[[#This Row],[Total CO2-emissions
(kg CO2-eq)
for scope 3 use ]],"")</f>
        <v>0</v>
      </c>
      <c r="N4488" s="436" t="s">
        <v>3646</v>
      </c>
      <c r="O4488" s="259">
        <v>1</v>
      </c>
      <c r="P4488" s="259" t="s">
        <v>5175</v>
      </c>
      <c r="Q4488" s="259" t="s">
        <v>5133</v>
      </c>
    </row>
    <row r="4489" spans="1:17" ht="21.75" customHeight="1">
      <c r="A4489" s="301" t="s">
        <v>5175</v>
      </c>
      <c r="B4489" s="301" t="s">
        <v>5133</v>
      </c>
      <c r="C4489" s="316" t="s">
        <v>10514</v>
      </c>
      <c r="D4489" s="465" t="s">
        <v>3646</v>
      </c>
      <c r="E4489" s="465" t="s">
        <v>6057</v>
      </c>
      <c r="F4489" s="469" t="str">
        <f t="shared" si="140"/>
        <v>other</v>
      </c>
      <c r="G4489" s="260">
        <v>0</v>
      </c>
      <c r="H4489" s="260">
        <v>0</v>
      </c>
      <c r="I4489" s="260">
        <v>0</v>
      </c>
      <c r="J4489" s="260">
        <v>55111997.994459003</v>
      </c>
      <c r="K4489" s="260">
        <v>55111997.994419597</v>
      </c>
      <c r="L4489" s="301" t="str">
        <f t="shared" si="141"/>
        <v/>
      </c>
      <c r="M4489" s="459">
        <f>IFERROR((Tableau1[[#This Row],[Scope 1
(kg CO2-eq)]]+Tableau1[[#This Row],[Scope 2 energy
(kg CO2-eq)]]+Tableau1[[#This Row],[Scope 2 Infrastructure
(kg CO2-eq)]])/Tableau1[[#This Row],[Total CO2-emissions
(kg CO2-eq)
for scope 3 use ]],"")</f>
        <v>0</v>
      </c>
      <c r="N4489" s="436" t="s">
        <v>3646</v>
      </c>
      <c r="O4489" s="259">
        <v>1</v>
      </c>
      <c r="P4489" s="259" t="s">
        <v>5175</v>
      </c>
      <c r="Q4489" s="259" t="s">
        <v>5133</v>
      </c>
    </row>
    <row r="4490" spans="1:17" ht="21.75" customHeight="1">
      <c r="A4490" s="301" t="s">
        <v>5175</v>
      </c>
      <c r="B4490" s="301" t="s">
        <v>5133</v>
      </c>
      <c r="C4490" s="316" t="s">
        <v>10515</v>
      </c>
      <c r="D4490" s="465" t="s">
        <v>3646</v>
      </c>
      <c r="E4490" s="465" t="s">
        <v>6073</v>
      </c>
      <c r="F4490" s="469" t="str">
        <f t="shared" si="140"/>
        <v>other</v>
      </c>
      <c r="G4490" s="260">
        <v>0</v>
      </c>
      <c r="H4490" s="260">
        <v>0</v>
      </c>
      <c r="I4490" s="260">
        <v>0</v>
      </c>
      <c r="J4490" s="260">
        <v>63373153.982520603</v>
      </c>
      <c r="K4490" s="260">
        <v>63373153.982527897</v>
      </c>
      <c r="L4490" s="301" t="str">
        <f t="shared" si="141"/>
        <v/>
      </c>
      <c r="M4490" s="459">
        <f>IFERROR((Tableau1[[#This Row],[Scope 1
(kg CO2-eq)]]+Tableau1[[#This Row],[Scope 2 energy
(kg CO2-eq)]]+Tableau1[[#This Row],[Scope 2 Infrastructure
(kg CO2-eq)]])/Tableau1[[#This Row],[Total CO2-emissions
(kg CO2-eq)
for scope 3 use ]],"")</f>
        <v>0</v>
      </c>
      <c r="N4490" s="436" t="s">
        <v>3646</v>
      </c>
      <c r="O4490" s="259">
        <v>1</v>
      </c>
      <c r="P4490" s="259" t="s">
        <v>5175</v>
      </c>
      <c r="Q4490" s="259" t="s">
        <v>5133</v>
      </c>
    </row>
    <row r="4491" spans="1:17" ht="21.75" customHeight="1">
      <c r="A4491" s="301" t="s">
        <v>5175</v>
      </c>
      <c r="B4491" s="301" t="s">
        <v>5133</v>
      </c>
      <c r="C4491" s="316" t="s">
        <v>10516</v>
      </c>
      <c r="D4491" s="465" t="s">
        <v>3646</v>
      </c>
      <c r="E4491" s="465" t="s">
        <v>6015</v>
      </c>
      <c r="F4491" s="469" t="str">
        <f t="shared" si="140"/>
        <v>other</v>
      </c>
      <c r="G4491" s="260">
        <v>0</v>
      </c>
      <c r="H4491" s="260">
        <v>0</v>
      </c>
      <c r="I4491" s="260">
        <v>0</v>
      </c>
      <c r="J4491" s="260">
        <v>63373153.982520603</v>
      </c>
      <c r="K4491" s="260">
        <v>63373153.982527897</v>
      </c>
      <c r="L4491" s="301" t="str">
        <f t="shared" si="141"/>
        <v/>
      </c>
      <c r="M4491" s="459">
        <f>IFERROR((Tableau1[[#This Row],[Scope 1
(kg CO2-eq)]]+Tableau1[[#This Row],[Scope 2 energy
(kg CO2-eq)]]+Tableau1[[#This Row],[Scope 2 Infrastructure
(kg CO2-eq)]])/Tableau1[[#This Row],[Total CO2-emissions
(kg CO2-eq)
for scope 3 use ]],"")</f>
        <v>0</v>
      </c>
      <c r="N4491" s="436" t="s">
        <v>3646</v>
      </c>
      <c r="O4491" s="259">
        <v>1</v>
      </c>
      <c r="P4491" s="259" t="s">
        <v>5175</v>
      </c>
      <c r="Q4491" s="259" t="s">
        <v>5133</v>
      </c>
    </row>
    <row r="4492" spans="1:17" ht="21.75" customHeight="1">
      <c r="A4492" s="301" t="s">
        <v>5175</v>
      </c>
      <c r="B4492" s="301" t="s">
        <v>5133</v>
      </c>
      <c r="C4492" s="316" t="s">
        <v>10517</v>
      </c>
      <c r="D4492" s="465" t="s">
        <v>3646</v>
      </c>
      <c r="E4492" s="465" t="s">
        <v>6075</v>
      </c>
      <c r="F4492" s="469" t="str">
        <f t="shared" si="140"/>
        <v>other</v>
      </c>
      <c r="G4492" s="260">
        <v>0</v>
      </c>
      <c r="H4492" s="260">
        <v>0</v>
      </c>
      <c r="I4492" s="260">
        <v>0</v>
      </c>
      <c r="J4492" s="260">
        <v>55111997.994459003</v>
      </c>
      <c r="K4492" s="260">
        <v>55111997.994419597</v>
      </c>
      <c r="L4492" s="301" t="str">
        <f t="shared" si="141"/>
        <v/>
      </c>
      <c r="M4492" s="459">
        <f>IFERROR((Tableau1[[#This Row],[Scope 1
(kg CO2-eq)]]+Tableau1[[#This Row],[Scope 2 energy
(kg CO2-eq)]]+Tableau1[[#This Row],[Scope 2 Infrastructure
(kg CO2-eq)]])/Tableau1[[#This Row],[Total CO2-emissions
(kg CO2-eq)
for scope 3 use ]],"")</f>
        <v>0</v>
      </c>
      <c r="N4492" s="436" t="s">
        <v>3646</v>
      </c>
      <c r="O4492" s="259">
        <v>1</v>
      </c>
      <c r="P4492" s="259" t="s">
        <v>5175</v>
      </c>
      <c r="Q4492" s="259" t="s">
        <v>5133</v>
      </c>
    </row>
    <row r="4493" spans="1:17" ht="21.75" customHeight="1">
      <c r="A4493" s="301" t="s">
        <v>5175</v>
      </c>
      <c r="B4493" s="301" t="s">
        <v>5133</v>
      </c>
      <c r="C4493" s="316" t="s">
        <v>10518</v>
      </c>
      <c r="D4493" s="465" t="s">
        <v>3646</v>
      </c>
      <c r="E4493" s="465" t="s">
        <v>6058</v>
      </c>
      <c r="F4493" s="469" t="str">
        <f t="shared" si="140"/>
        <v>other</v>
      </c>
      <c r="G4493" s="260">
        <v>0</v>
      </c>
      <c r="H4493" s="260">
        <v>0</v>
      </c>
      <c r="I4493" s="260">
        <v>0</v>
      </c>
      <c r="J4493" s="260">
        <v>63373153.982520603</v>
      </c>
      <c r="K4493" s="260">
        <v>63373153.982527897</v>
      </c>
      <c r="L4493" s="301" t="str">
        <f t="shared" si="141"/>
        <v/>
      </c>
      <c r="M4493" s="459">
        <f>IFERROR((Tableau1[[#This Row],[Scope 1
(kg CO2-eq)]]+Tableau1[[#This Row],[Scope 2 energy
(kg CO2-eq)]]+Tableau1[[#This Row],[Scope 2 Infrastructure
(kg CO2-eq)]])/Tableau1[[#This Row],[Total CO2-emissions
(kg CO2-eq)
for scope 3 use ]],"")</f>
        <v>0</v>
      </c>
      <c r="N4493" s="436" t="s">
        <v>3646</v>
      </c>
      <c r="O4493" s="259">
        <v>1</v>
      </c>
      <c r="P4493" s="259" t="s">
        <v>5175</v>
      </c>
      <c r="Q4493" s="259" t="s">
        <v>5133</v>
      </c>
    </row>
    <row r="4494" spans="1:17" ht="21.75" customHeight="1">
      <c r="A4494" s="301" t="s">
        <v>5175</v>
      </c>
      <c r="B4494" s="301" t="s">
        <v>5133</v>
      </c>
      <c r="C4494" s="316" t="s">
        <v>10519</v>
      </c>
      <c r="D4494" s="465" t="s">
        <v>3646</v>
      </c>
      <c r="E4494" s="465" t="s">
        <v>6025</v>
      </c>
      <c r="F4494" s="469" t="str">
        <f t="shared" si="140"/>
        <v>other</v>
      </c>
      <c r="G4494" s="260">
        <v>0</v>
      </c>
      <c r="H4494" s="260">
        <v>0</v>
      </c>
      <c r="I4494" s="260">
        <v>0</v>
      </c>
      <c r="J4494" s="260">
        <v>63373153.982520603</v>
      </c>
      <c r="K4494" s="260">
        <v>63373153.982527897</v>
      </c>
      <c r="L4494" s="301" t="str">
        <f t="shared" si="141"/>
        <v/>
      </c>
      <c r="M4494" s="459">
        <f>IFERROR((Tableau1[[#This Row],[Scope 1
(kg CO2-eq)]]+Tableau1[[#This Row],[Scope 2 energy
(kg CO2-eq)]]+Tableau1[[#This Row],[Scope 2 Infrastructure
(kg CO2-eq)]])/Tableau1[[#This Row],[Total CO2-emissions
(kg CO2-eq)
for scope 3 use ]],"")</f>
        <v>0</v>
      </c>
      <c r="N4494" s="436" t="s">
        <v>3646</v>
      </c>
      <c r="O4494" s="259">
        <v>1</v>
      </c>
      <c r="P4494" s="259" t="s">
        <v>5175</v>
      </c>
      <c r="Q4494" s="259" t="s">
        <v>5133</v>
      </c>
    </row>
    <row r="4495" spans="1:17" ht="21.75" customHeight="1">
      <c r="A4495" s="301" t="s">
        <v>5175</v>
      </c>
      <c r="B4495" s="301" t="s">
        <v>5133</v>
      </c>
      <c r="C4495" s="316" t="s">
        <v>10520</v>
      </c>
      <c r="D4495" s="465" t="s">
        <v>3646</v>
      </c>
      <c r="E4495" s="465" t="s">
        <v>6083</v>
      </c>
      <c r="F4495" s="469" t="str">
        <f t="shared" si="140"/>
        <v>other</v>
      </c>
      <c r="G4495" s="260">
        <v>0</v>
      </c>
      <c r="H4495" s="260">
        <v>0</v>
      </c>
      <c r="I4495" s="260">
        <v>0</v>
      </c>
      <c r="J4495" s="260">
        <v>63373153.982520603</v>
      </c>
      <c r="K4495" s="260">
        <v>63373153.982527897</v>
      </c>
      <c r="L4495" s="301" t="str">
        <f t="shared" si="141"/>
        <v/>
      </c>
      <c r="M4495" s="459">
        <f>IFERROR((Tableau1[[#This Row],[Scope 1
(kg CO2-eq)]]+Tableau1[[#This Row],[Scope 2 energy
(kg CO2-eq)]]+Tableau1[[#This Row],[Scope 2 Infrastructure
(kg CO2-eq)]])/Tableau1[[#This Row],[Total CO2-emissions
(kg CO2-eq)
for scope 3 use ]],"")</f>
        <v>0</v>
      </c>
      <c r="N4495" s="436" t="s">
        <v>3646</v>
      </c>
      <c r="O4495" s="259">
        <v>1</v>
      </c>
      <c r="P4495" s="259" t="s">
        <v>5175</v>
      </c>
      <c r="Q4495" s="259" t="s">
        <v>5133</v>
      </c>
    </row>
    <row r="4496" spans="1:17" ht="21.75" customHeight="1">
      <c r="A4496" s="301" t="s">
        <v>5175</v>
      </c>
      <c r="B4496" s="301" t="s">
        <v>5133</v>
      </c>
      <c r="C4496" s="316" t="s">
        <v>10521</v>
      </c>
      <c r="D4496" s="465" t="s">
        <v>3646</v>
      </c>
      <c r="E4496" s="465" t="s">
        <v>6028</v>
      </c>
      <c r="F4496" s="469" t="str">
        <f t="shared" si="140"/>
        <v>other</v>
      </c>
      <c r="G4496" s="260">
        <v>0</v>
      </c>
      <c r="H4496" s="260">
        <v>0</v>
      </c>
      <c r="I4496" s="260">
        <v>0</v>
      </c>
      <c r="J4496" s="260">
        <v>63373153.982520603</v>
      </c>
      <c r="K4496" s="260">
        <v>63373153.982523702</v>
      </c>
      <c r="L4496" s="301" t="str">
        <f t="shared" si="141"/>
        <v/>
      </c>
      <c r="M4496" s="459">
        <f>IFERROR((Tableau1[[#This Row],[Scope 1
(kg CO2-eq)]]+Tableau1[[#This Row],[Scope 2 energy
(kg CO2-eq)]]+Tableau1[[#This Row],[Scope 2 Infrastructure
(kg CO2-eq)]])/Tableau1[[#This Row],[Total CO2-emissions
(kg CO2-eq)
for scope 3 use ]],"")</f>
        <v>0</v>
      </c>
      <c r="N4496" s="436" t="s">
        <v>3646</v>
      </c>
      <c r="O4496" s="259">
        <v>1</v>
      </c>
      <c r="P4496" s="259" t="s">
        <v>5175</v>
      </c>
      <c r="Q4496" s="259" t="s">
        <v>5133</v>
      </c>
    </row>
    <row r="4497" spans="1:17" ht="21.75" customHeight="1">
      <c r="A4497" s="301" t="s">
        <v>5175</v>
      </c>
      <c r="B4497" s="301" t="s">
        <v>5133</v>
      </c>
      <c r="C4497" s="316" t="s">
        <v>10522</v>
      </c>
      <c r="D4497" s="465" t="s">
        <v>3646</v>
      </c>
      <c r="E4497" s="465" t="s">
        <v>700</v>
      </c>
      <c r="F4497" s="469" t="str">
        <f t="shared" si="140"/>
        <v>CH</v>
      </c>
      <c r="G4497" s="260">
        <v>0</v>
      </c>
      <c r="H4497" s="260">
        <v>0</v>
      </c>
      <c r="I4497" s="260">
        <v>0</v>
      </c>
      <c r="J4497" s="260">
        <v>2349692.7762987399</v>
      </c>
      <c r="K4497" s="260">
        <v>2349692.7762977201</v>
      </c>
      <c r="L4497" s="301" t="str">
        <f t="shared" si="141"/>
        <v/>
      </c>
      <c r="M4497" s="459">
        <f>IFERROR((Tableau1[[#This Row],[Scope 1
(kg CO2-eq)]]+Tableau1[[#This Row],[Scope 2 energy
(kg CO2-eq)]]+Tableau1[[#This Row],[Scope 2 Infrastructure
(kg CO2-eq)]])/Tableau1[[#This Row],[Total CO2-emissions
(kg CO2-eq)
for scope 3 use ]],"")</f>
        <v>0</v>
      </c>
      <c r="N4497" s="436" t="s">
        <v>3646</v>
      </c>
      <c r="O4497" s="259">
        <v>1</v>
      </c>
      <c r="P4497" s="259" t="s">
        <v>5175</v>
      </c>
      <c r="Q4497" s="259" t="s">
        <v>5133</v>
      </c>
    </row>
    <row r="4498" spans="1:17" ht="21.75" customHeight="1">
      <c r="A4498" s="301" t="s">
        <v>5160</v>
      </c>
      <c r="B4498" s="301" t="s">
        <v>5133</v>
      </c>
      <c r="C4498" s="316" t="s">
        <v>10523</v>
      </c>
      <c r="D4498" s="465" t="s">
        <v>3646</v>
      </c>
      <c r="E4498" s="465" t="s">
        <v>6101</v>
      </c>
      <c r="F4498" s="469" t="str">
        <f t="shared" si="140"/>
        <v>other</v>
      </c>
      <c r="G4498" s="260">
        <v>0</v>
      </c>
      <c r="H4498" s="260">
        <v>0</v>
      </c>
      <c r="I4498" s="260">
        <v>0</v>
      </c>
      <c r="J4498" s="260">
        <v>13922740.291182</v>
      </c>
      <c r="K4498" s="260">
        <v>13922740.291156201</v>
      </c>
      <c r="L4498" s="301" t="str">
        <f t="shared" si="141"/>
        <v/>
      </c>
      <c r="M4498" s="459">
        <f>IFERROR((Tableau1[[#This Row],[Scope 1
(kg CO2-eq)]]+Tableau1[[#This Row],[Scope 2 energy
(kg CO2-eq)]]+Tableau1[[#This Row],[Scope 2 Infrastructure
(kg CO2-eq)]])/Tableau1[[#This Row],[Total CO2-emissions
(kg CO2-eq)
for scope 3 use ]],"")</f>
        <v>0</v>
      </c>
      <c r="N4498" s="436" t="s">
        <v>3646</v>
      </c>
      <c r="O4498" s="259">
        <v>1</v>
      </c>
      <c r="P4498" s="259" t="s">
        <v>5160</v>
      </c>
      <c r="Q4498" s="259" t="s">
        <v>5133</v>
      </c>
    </row>
    <row r="4499" spans="1:17" ht="21.75" customHeight="1">
      <c r="A4499" s="301" t="s">
        <v>5175</v>
      </c>
      <c r="B4499" s="301" t="s">
        <v>5133</v>
      </c>
      <c r="C4499" s="316" t="s">
        <v>10524</v>
      </c>
      <c r="D4499" s="465" t="s">
        <v>3646</v>
      </c>
      <c r="E4499" s="465" t="s">
        <v>700</v>
      </c>
      <c r="F4499" s="469" t="str">
        <f t="shared" si="140"/>
        <v>CH</v>
      </c>
      <c r="G4499" s="260">
        <v>0</v>
      </c>
      <c r="H4499" s="260">
        <v>0</v>
      </c>
      <c r="I4499" s="260">
        <v>0</v>
      </c>
      <c r="J4499" s="260">
        <v>229957.79181068999</v>
      </c>
      <c r="K4499" s="260">
        <v>229957.79181019301</v>
      </c>
      <c r="L4499" s="301" t="str">
        <f t="shared" si="141"/>
        <v/>
      </c>
      <c r="M4499" s="459">
        <f>IFERROR((Tableau1[[#This Row],[Scope 1
(kg CO2-eq)]]+Tableau1[[#This Row],[Scope 2 energy
(kg CO2-eq)]]+Tableau1[[#This Row],[Scope 2 Infrastructure
(kg CO2-eq)]])/Tableau1[[#This Row],[Total CO2-emissions
(kg CO2-eq)
for scope 3 use ]],"")</f>
        <v>0</v>
      </c>
      <c r="N4499" s="436" t="s">
        <v>3646</v>
      </c>
      <c r="O4499" s="259">
        <v>1</v>
      </c>
      <c r="P4499" s="259" t="s">
        <v>5175</v>
      </c>
      <c r="Q4499" s="259" t="s">
        <v>5133</v>
      </c>
    </row>
    <row r="4500" spans="1:17" ht="21.75" customHeight="1">
      <c r="A4500" s="301" t="s">
        <v>5175</v>
      </c>
      <c r="B4500" s="301" t="s">
        <v>5133</v>
      </c>
      <c r="C4500" s="316" t="s">
        <v>10525</v>
      </c>
      <c r="D4500" s="465" t="s">
        <v>3646</v>
      </c>
      <c r="E4500" s="465" t="s">
        <v>6075</v>
      </c>
      <c r="F4500" s="469" t="str">
        <f t="shared" si="140"/>
        <v>other</v>
      </c>
      <c r="G4500" s="260">
        <v>0</v>
      </c>
      <c r="H4500" s="260">
        <v>0</v>
      </c>
      <c r="I4500" s="260">
        <v>0</v>
      </c>
      <c r="J4500" s="260">
        <v>490400.23989145301</v>
      </c>
      <c r="K4500" s="260">
        <v>490400.239890753</v>
      </c>
      <c r="L4500" s="301" t="str">
        <f t="shared" si="141"/>
        <v/>
      </c>
      <c r="M4500" s="459">
        <f>IFERROR((Tableau1[[#This Row],[Scope 1
(kg CO2-eq)]]+Tableau1[[#This Row],[Scope 2 energy
(kg CO2-eq)]]+Tableau1[[#This Row],[Scope 2 Infrastructure
(kg CO2-eq)]])/Tableau1[[#This Row],[Total CO2-emissions
(kg CO2-eq)
for scope 3 use ]],"")</f>
        <v>0</v>
      </c>
      <c r="N4500" s="436" t="s">
        <v>3646</v>
      </c>
      <c r="O4500" s="259">
        <v>1</v>
      </c>
      <c r="P4500" s="259" t="s">
        <v>5175</v>
      </c>
      <c r="Q4500" s="259" t="s">
        <v>5133</v>
      </c>
    </row>
    <row r="4501" spans="1:17" ht="21.75" customHeight="1">
      <c r="A4501" s="301" t="s">
        <v>5167</v>
      </c>
      <c r="B4501" s="301" t="s">
        <v>5216</v>
      </c>
      <c r="C4501" s="316" t="s">
        <v>10526</v>
      </c>
      <c r="D4501" s="465" t="s">
        <v>3730</v>
      </c>
      <c r="E4501" s="465" t="s">
        <v>700</v>
      </c>
      <c r="F4501" s="469" t="str">
        <f t="shared" si="140"/>
        <v>CH</v>
      </c>
      <c r="G4501" s="260">
        <v>0</v>
      </c>
      <c r="H4501" s="260">
        <v>0</v>
      </c>
      <c r="I4501" s="260">
        <v>0</v>
      </c>
      <c r="J4501" s="260">
        <v>4.0088304335596297E-3</v>
      </c>
      <c r="K4501" s="260">
        <v>4.0088304335596297E-3</v>
      </c>
      <c r="L4501" s="301" t="str">
        <f t="shared" si="141"/>
        <v/>
      </c>
      <c r="M4501" s="459">
        <f>IFERROR((Tableau1[[#This Row],[Scope 1
(kg CO2-eq)]]+Tableau1[[#This Row],[Scope 2 energy
(kg CO2-eq)]]+Tableau1[[#This Row],[Scope 2 Infrastructure
(kg CO2-eq)]])/Tableau1[[#This Row],[Total CO2-emissions
(kg CO2-eq)
for scope 3 use ]],"")</f>
        <v>0</v>
      </c>
      <c r="N4501" s="436" t="s">
        <v>3730</v>
      </c>
      <c r="O4501" s="259">
        <v>1</v>
      </c>
      <c r="P4501" s="259" t="s">
        <v>5167</v>
      </c>
      <c r="Q4501" s="259" t="s">
        <v>5216</v>
      </c>
    </row>
    <row r="4502" spans="1:17" ht="21.75" customHeight="1">
      <c r="A4502" s="301" t="s">
        <v>5214</v>
      </c>
      <c r="B4502" s="301" t="s">
        <v>5137</v>
      </c>
      <c r="C4502" s="316" t="s">
        <v>10527</v>
      </c>
      <c r="D4502" s="465" t="s">
        <v>3731</v>
      </c>
      <c r="E4502" s="465" t="s">
        <v>700</v>
      </c>
      <c r="F4502" s="469" t="str">
        <f t="shared" si="140"/>
        <v>CH</v>
      </c>
      <c r="G4502" s="260">
        <v>0</v>
      </c>
      <c r="H4502" s="260">
        <v>0</v>
      </c>
      <c r="I4502" s="260">
        <v>0</v>
      </c>
      <c r="J4502" s="260">
        <v>19.578488986467399</v>
      </c>
      <c r="K4502" s="260">
        <v>19.5784889865119</v>
      </c>
      <c r="L4502" s="301" t="str">
        <f t="shared" si="141"/>
        <v/>
      </c>
      <c r="M4502" s="459">
        <f>IFERROR((Tableau1[[#This Row],[Scope 1
(kg CO2-eq)]]+Tableau1[[#This Row],[Scope 2 energy
(kg CO2-eq)]]+Tableau1[[#This Row],[Scope 2 Infrastructure
(kg CO2-eq)]])/Tableau1[[#This Row],[Total CO2-emissions
(kg CO2-eq)
for scope 3 use ]],"")</f>
        <v>0</v>
      </c>
      <c r="N4502" s="436" t="s">
        <v>3731</v>
      </c>
      <c r="O4502" s="259">
        <v>1</v>
      </c>
      <c r="P4502" s="259" t="s">
        <v>5214</v>
      </c>
      <c r="Q4502" s="259" t="s">
        <v>5137</v>
      </c>
    </row>
    <row r="4503" spans="1:17" ht="21.75" customHeight="1">
      <c r="A4503" s="301" t="s">
        <v>5214</v>
      </c>
      <c r="B4503" s="301" t="s">
        <v>5137</v>
      </c>
      <c r="C4503" s="316" t="s">
        <v>10528</v>
      </c>
      <c r="D4503" s="465" t="s">
        <v>3731</v>
      </c>
      <c r="E4503" s="465" t="s">
        <v>700</v>
      </c>
      <c r="F4503" s="469" t="str">
        <f t="shared" si="140"/>
        <v>CH</v>
      </c>
      <c r="G4503" s="260">
        <v>0</v>
      </c>
      <c r="H4503" s="260">
        <v>0</v>
      </c>
      <c r="I4503" s="260">
        <v>0</v>
      </c>
      <c r="J4503" s="260">
        <v>11.075008933988901</v>
      </c>
      <c r="K4503" s="260">
        <v>11.075008933802</v>
      </c>
      <c r="L4503" s="301" t="str">
        <f t="shared" si="141"/>
        <v/>
      </c>
      <c r="M4503" s="459">
        <f>IFERROR((Tableau1[[#This Row],[Scope 1
(kg CO2-eq)]]+Tableau1[[#This Row],[Scope 2 energy
(kg CO2-eq)]]+Tableau1[[#This Row],[Scope 2 Infrastructure
(kg CO2-eq)]])/Tableau1[[#This Row],[Total CO2-emissions
(kg CO2-eq)
for scope 3 use ]],"")</f>
        <v>0</v>
      </c>
      <c r="N4503" s="436" t="s">
        <v>3731</v>
      </c>
      <c r="O4503" s="259">
        <v>1</v>
      </c>
      <c r="P4503" s="259" t="s">
        <v>5214</v>
      </c>
      <c r="Q4503" s="259" t="s">
        <v>5137</v>
      </c>
    </row>
    <row r="4504" spans="1:17" ht="21.75" customHeight="1">
      <c r="A4504" s="301" t="s">
        <v>5214</v>
      </c>
      <c r="B4504" s="301" t="s">
        <v>5137</v>
      </c>
      <c r="C4504" s="316" t="s">
        <v>10529</v>
      </c>
      <c r="D4504" s="465" t="s">
        <v>3731</v>
      </c>
      <c r="E4504" s="465" t="s">
        <v>700</v>
      </c>
      <c r="F4504" s="469" t="str">
        <f t="shared" si="140"/>
        <v>CH</v>
      </c>
      <c r="G4504" s="260">
        <v>0</v>
      </c>
      <c r="H4504" s="260">
        <v>0</v>
      </c>
      <c r="I4504" s="260">
        <v>0</v>
      </c>
      <c r="J4504" s="260">
        <v>13.3685494046196</v>
      </c>
      <c r="K4504" s="260">
        <v>13.3685494056322</v>
      </c>
      <c r="L4504" s="301" t="str">
        <f t="shared" si="141"/>
        <v/>
      </c>
      <c r="M4504" s="459">
        <f>IFERROR((Tableau1[[#This Row],[Scope 1
(kg CO2-eq)]]+Tableau1[[#This Row],[Scope 2 energy
(kg CO2-eq)]]+Tableau1[[#This Row],[Scope 2 Infrastructure
(kg CO2-eq)]])/Tableau1[[#This Row],[Total CO2-emissions
(kg CO2-eq)
for scope 3 use ]],"")</f>
        <v>0</v>
      </c>
      <c r="N4504" s="436" t="s">
        <v>3731</v>
      </c>
      <c r="O4504" s="259">
        <v>1</v>
      </c>
      <c r="P4504" s="259" t="s">
        <v>5214</v>
      </c>
      <c r="Q4504" s="259" t="s">
        <v>5137</v>
      </c>
    </row>
    <row r="4505" spans="1:17" ht="21.75" customHeight="1">
      <c r="A4505" s="301" t="s">
        <v>5214</v>
      </c>
      <c r="B4505" s="301" t="s">
        <v>5137</v>
      </c>
      <c r="C4505" s="316" t="s">
        <v>10530</v>
      </c>
      <c r="D4505" s="465" t="s">
        <v>3731</v>
      </c>
      <c r="E4505" s="465" t="s">
        <v>700</v>
      </c>
      <c r="F4505" s="469" t="str">
        <f t="shared" si="140"/>
        <v>CH</v>
      </c>
      <c r="G4505" s="260">
        <v>0</v>
      </c>
      <c r="H4505" s="260">
        <v>0</v>
      </c>
      <c r="I4505" s="260">
        <v>0</v>
      </c>
      <c r="J4505" s="260">
        <v>13.42034121825</v>
      </c>
      <c r="K4505" s="260">
        <v>13.4203412186357</v>
      </c>
      <c r="L4505" s="301" t="str">
        <f t="shared" si="141"/>
        <v/>
      </c>
      <c r="M4505" s="459">
        <f>IFERROR((Tableau1[[#This Row],[Scope 1
(kg CO2-eq)]]+Tableau1[[#This Row],[Scope 2 energy
(kg CO2-eq)]]+Tableau1[[#This Row],[Scope 2 Infrastructure
(kg CO2-eq)]])/Tableau1[[#This Row],[Total CO2-emissions
(kg CO2-eq)
for scope 3 use ]],"")</f>
        <v>0</v>
      </c>
      <c r="N4505" s="436" t="s">
        <v>3731</v>
      </c>
      <c r="O4505" s="259">
        <v>1</v>
      </c>
      <c r="P4505" s="259" t="s">
        <v>5214</v>
      </c>
      <c r="Q4505" s="259" t="s">
        <v>5137</v>
      </c>
    </row>
    <row r="4506" spans="1:17" ht="21.75" customHeight="1">
      <c r="A4506" s="301" t="s">
        <v>5214</v>
      </c>
      <c r="B4506" s="301" t="s">
        <v>5137</v>
      </c>
      <c r="C4506" s="316" t="s">
        <v>10531</v>
      </c>
      <c r="D4506" s="465" t="s">
        <v>3731</v>
      </c>
      <c r="E4506" s="465" t="s">
        <v>700</v>
      </c>
      <c r="F4506" s="469" t="str">
        <f t="shared" si="140"/>
        <v>CH</v>
      </c>
      <c r="G4506" s="260">
        <v>0</v>
      </c>
      <c r="H4506" s="260">
        <v>0</v>
      </c>
      <c r="I4506" s="260">
        <v>0</v>
      </c>
      <c r="J4506" s="260">
        <v>4.9168611657714703</v>
      </c>
      <c r="K4506" s="260">
        <v>4.9168611653520404</v>
      </c>
      <c r="L4506" s="301" t="str">
        <f t="shared" si="141"/>
        <v/>
      </c>
      <c r="M4506" s="459">
        <f>IFERROR((Tableau1[[#This Row],[Scope 1
(kg CO2-eq)]]+Tableau1[[#This Row],[Scope 2 energy
(kg CO2-eq)]]+Tableau1[[#This Row],[Scope 2 Infrastructure
(kg CO2-eq)]])/Tableau1[[#This Row],[Total CO2-emissions
(kg CO2-eq)
for scope 3 use ]],"")</f>
        <v>0</v>
      </c>
      <c r="N4506" s="436" t="s">
        <v>3731</v>
      </c>
      <c r="O4506" s="259">
        <v>1</v>
      </c>
      <c r="P4506" s="259" t="s">
        <v>5214</v>
      </c>
      <c r="Q4506" s="259" t="s">
        <v>5137</v>
      </c>
    </row>
    <row r="4507" spans="1:17" ht="21.75" customHeight="1">
      <c r="A4507" s="301" t="s">
        <v>5214</v>
      </c>
      <c r="B4507" s="301" t="s">
        <v>5137</v>
      </c>
      <c r="C4507" s="316" t="s">
        <v>10532</v>
      </c>
      <c r="D4507" s="465" t="s">
        <v>3731</v>
      </c>
      <c r="E4507" s="465" t="s">
        <v>700</v>
      </c>
      <c r="F4507" s="469" t="str">
        <f t="shared" si="140"/>
        <v>CH</v>
      </c>
      <c r="G4507" s="260">
        <v>0</v>
      </c>
      <c r="H4507" s="260">
        <v>0</v>
      </c>
      <c r="I4507" s="260">
        <v>0</v>
      </c>
      <c r="J4507" s="260">
        <v>7.2104016364021799</v>
      </c>
      <c r="K4507" s="260">
        <v>7.2104016366245096</v>
      </c>
      <c r="L4507" s="301" t="str">
        <f t="shared" si="141"/>
        <v/>
      </c>
      <c r="M4507" s="459">
        <f>IFERROR((Tableau1[[#This Row],[Scope 1
(kg CO2-eq)]]+Tableau1[[#This Row],[Scope 2 energy
(kg CO2-eq)]]+Tableau1[[#This Row],[Scope 2 Infrastructure
(kg CO2-eq)]])/Tableau1[[#This Row],[Total CO2-emissions
(kg CO2-eq)
for scope 3 use ]],"")</f>
        <v>0</v>
      </c>
      <c r="N4507" s="436" t="s">
        <v>3731</v>
      </c>
      <c r="O4507" s="259">
        <v>1</v>
      </c>
      <c r="P4507" s="259" t="s">
        <v>5214</v>
      </c>
      <c r="Q4507" s="259" t="s">
        <v>5137</v>
      </c>
    </row>
    <row r="4508" spans="1:17" ht="21.75" customHeight="1">
      <c r="A4508" s="301" t="s">
        <v>5214</v>
      </c>
      <c r="B4508" s="301" t="s">
        <v>5137</v>
      </c>
      <c r="C4508" s="316" t="s">
        <v>10533</v>
      </c>
      <c r="D4508" s="465" t="s">
        <v>3731</v>
      </c>
      <c r="E4508" s="465" t="s">
        <v>700</v>
      </c>
      <c r="F4508" s="469" t="str">
        <f t="shared" si="140"/>
        <v>CH</v>
      </c>
      <c r="G4508" s="260">
        <v>0</v>
      </c>
      <c r="H4508" s="260">
        <v>0</v>
      </c>
      <c r="I4508" s="260">
        <v>0</v>
      </c>
      <c r="J4508" s="260">
        <v>14.4466991796195</v>
      </c>
      <c r="K4508" s="260">
        <v>14.4466991804772</v>
      </c>
      <c r="L4508" s="301" t="str">
        <f t="shared" si="141"/>
        <v/>
      </c>
      <c r="M4508" s="459">
        <f>IFERROR((Tableau1[[#This Row],[Scope 1
(kg CO2-eq)]]+Tableau1[[#This Row],[Scope 2 energy
(kg CO2-eq)]]+Tableau1[[#This Row],[Scope 2 Infrastructure
(kg CO2-eq)]])/Tableau1[[#This Row],[Total CO2-emissions
(kg CO2-eq)
for scope 3 use ]],"")</f>
        <v>0</v>
      </c>
      <c r="N4508" s="436" t="s">
        <v>3731</v>
      </c>
      <c r="O4508" s="259">
        <v>1</v>
      </c>
      <c r="P4508" s="259" t="s">
        <v>5214</v>
      </c>
      <c r="Q4508" s="259" t="s">
        <v>5137</v>
      </c>
    </row>
    <row r="4509" spans="1:17" ht="21.75" customHeight="1">
      <c r="A4509" s="301" t="s">
        <v>5214</v>
      </c>
      <c r="B4509" s="301" t="s">
        <v>5137</v>
      </c>
      <c r="C4509" s="316" t="s">
        <v>10534</v>
      </c>
      <c r="D4509" s="465" t="s">
        <v>3731</v>
      </c>
      <c r="E4509" s="465" t="s">
        <v>700</v>
      </c>
      <c r="F4509" s="469" t="str">
        <f t="shared" si="140"/>
        <v>CH</v>
      </c>
      <c r="G4509" s="260">
        <v>0</v>
      </c>
      <c r="H4509" s="260">
        <v>0</v>
      </c>
      <c r="I4509" s="260">
        <v>0</v>
      </c>
      <c r="J4509" s="260">
        <v>5.9432191271410399</v>
      </c>
      <c r="K4509" s="260">
        <v>5.9432191274594999</v>
      </c>
      <c r="L4509" s="301" t="str">
        <f t="shared" si="141"/>
        <v/>
      </c>
      <c r="M4509" s="459">
        <f>IFERROR((Tableau1[[#This Row],[Scope 1
(kg CO2-eq)]]+Tableau1[[#This Row],[Scope 2 energy
(kg CO2-eq)]]+Tableau1[[#This Row],[Scope 2 Infrastructure
(kg CO2-eq)]])/Tableau1[[#This Row],[Total CO2-emissions
(kg CO2-eq)
for scope 3 use ]],"")</f>
        <v>0</v>
      </c>
      <c r="N4509" s="436" t="s">
        <v>3731</v>
      </c>
      <c r="O4509" s="259">
        <v>1</v>
      </c>
      <c r="P4509" s="259" t="s">
        <v>5214</v>
      </c>
      <c r="Q4509" s="259" t="s">
        <v>5137</v>
      </c>
    </row>
    <row r="4510" spans="1:17" ht="21.75" customHeight="1">
      <c r="A4510" s="301" t="s">
        <v>5214</v>
      </c>
      <c r="B4510" s="301" t="s">
        <v>5137</v>
      </c>
      <c r="C4510" s="316" t="s">
        <v>10535</v>
      </c>
      <c r="D4510" s="465" t="s">
        <v>3731</v>
      </c>
      <c r="E4510" s="465" t="s">
        <v>700</v>
      </c>
      <c r="F4510" s="469" t="str">
        <f t="shared" si="140"/>
        <v>CH</v>
      </c>
      <c r="G4510" s="260">
        <v>0</v>
      </c>
      <c r="H4510" s="260">
        <v>0</v>
      </c>
      <c r="I4510" s="260">
        <v>0</v>
      </c>
      <c r="J4510" s="260">
        <v>8.2367595977717496</v>
      </c>
      <c r="K4510" s="260">
        <v>8.2367595979391997</v>
      </c>
      <c r="L4510" s="301" t="str">
        <f t="shared" si="141"/>
        <v/>
      </c>
      <c r="M4510" s="459">
        <f>IFERROR((Tableau1[[#This Row],[Scope 1
(kg CO2-eq)]]+Tableau1[[#This Row],[Scope 2 energy
(kg CO2-eq)]]+Tableau1[[#This Row],[Scope 2 Infrastructure
(kg CO2-eq)]])/Tableau1[[#This Row],[Total CO2-emissions
(kg CO2-eq)
for scope 3 use ]],"")</f>
        <v>0</v>
      </c>
      <c r="N4510" s="436" t="s">
        <v>3731</v>
      </c>
      <c r="O4510" s="259">
        <v>1</v>
      </c>
      <c r="P4510" s="259" t="s">
        <v>5214</v>
      </c>
      <c r="Q4510" s="259" t="s">
        <v>5137</v>
      </c>
    </row>
    <row r="4511" spans="1:17" ht="21.75" customHeight="1">
      <c r="A4511" s="301" t="s">
        <v>5214</v>
      </c>
      <c r="B4511" s="301" t="s">
        <v>5137</v>
      </c>
      <c r="C4511" s="316" t="s">
        <v>10536</v>
      </c>
      <c r="D4511" s="465" t="s">
        <v>3731</v>
      </c>
      <c r="E4511" s="465" t="s">
        <v>700</v>
      </c>
      <c r="F4511" s="469" t="str">
        <f t="shared" si="140"/>
        <v>CH</v>
      </c>
      <c r="G4511" s="260">
        <v>0</v>
      </c>
      <c r="H4511" s="260">
        <v>0</v>
      </c>
      <c r="I4511" s="260">
        <v>0</v>
      </c>
      <c r="J4511" s="260">
        <v>15.4730571409891</v>
      </c>
      <c r="K4511" s="260">
        <v>15.473057142106001</v>
      </c>
      <c r="L4511" s="301" t="str">
        <f t="shared" si="141"/>
        <v/>
      </c>
      <c r="M4511" s="459">
        <f>IFERROR((Tableau1[[#This Row],[Scope 1
(kg CO2-eq)]]+Tableau1[[#This Row],[Scope 2 energy
(kg CO2-eq)]]+Tableau1[[#This Row],[Scope 2 Infrastructure
(kg CO2-eq)]])/Tableau1[[#This Row],[Total CO2-emissions
(kg CO2-eq)
for scope 3 use ]],"")</f>
        <v>0</v>
      </c>
      <c r="N4511" s="436" t="s">
        <v>3731</v>
      </c>
      <c r="O4511" s="259">
        <v>1</v>
      </c>
      <c r="P4511" s="259" t="s">
        <v>5214</v>
      </c>
      <c r="Q4511" s="259" t="s">
        <v>5137</v>
      </c>
    </row>
    <row r="4512" spans="1:17" ht="21.75" customHeight="1">
      <c r="A4512" s="301" t="s">
        <v>5214</v>
      </c>
      <c r="B4512" s="301" t="s">
        <v>5137</v>
      </c>
      <c r="C4512" s="316" t="s">
        <v>10537</v>
      </c>
      <c r="D4512" s="465" t="s">
        <v>3731</v>
      </c>
      <c r="E4512" s="465" t="s">
        <v>700</v>
      </c>
      <c r="F4512" s="469" t="str">
        <f t="shared" si="140"/>
        <v>CH</v>
      </c>
      <c r="G4512" s="260">
        <v>0</v>
      </c>
      <c r="H4512" s="260">
        <v>0</v>
      </c>
      <c r="I4512" s="260">
        <v>0</v>
      </c>
      <c r="J4512" s="260">
        <v>6.9695770885106096</v>
      </c>
      <c r="K4512" s="260">
        <v>6.9695770888217998</v>
      </c>
      <c r="L4512" s="301" t="str">
        <f t="shared" si="141"/>
        <v/>
      </c>
      <c r="M4512" s="459">
        <f>IFERROR((Tableau1[[#This Row],[Scope 1
(kg CO2-eq)]]+Tableau1[[#This Row],[Scope 2 energy
(kg CO2-eq)]]+Tableau1[[#This Row],[Scope 2 Infrastructure
(kg CO2-eq)]])/Tableau1[[#This Row],[Total CO2-emissions
(kg CO2-eq)
for scope 3 use ]],"")</f>
        <v>0</v>
      </c>
      <c r="N4512" s="436" t="s">
        <v>3731</v>
      </c>
      <c r="O4512" s="259">
        <v>1</v>
      </c>
      <c r="P4512" s="259" t="s">
        <v>5214</v>
      </c>
      <c r="Q4512" s="259" t="s">
        <v>5137</v>
      </c>
    </row>
    <row r="4513" spans="1:17" ht="21.75" customHeight="1">
      <c r="A4513" s="301" t="s">
        <v>5214</v>
      </c>
      <c r="B4513" s="301" t="s">
        <v>5137</v>
      </c>
      <c r="C4513" s="316" t="s">
        <v>10538</v>
      </c>
      <c r="D4513" s="465" t="s">
        <v>3731</v>
      </c>
      <c r="E4513" s="465" t="s">
        <v>700</v>
      </c>
      <c r="F4513" s="469" t="str">
        <f t="shared" si="140"/>
        <v>CH</v>
      </c>
      <c r="G4513" s="260">
        <v>0</v>
      </c>
      <c r="H4513" s="260">
        <v>0</v>
      </c>
      <c r="I4513" s="260">
        <v>0</v>
      </c>
      <c r="J4513" s="260">
        <v>9.2631175591413193</v>
      </c>
      <c r="K4513" s="260">
        <v>9.2631175590310395</v>
      </c>
      <c r="L4513" s="301" t="str">
        <f t="shared" si="141"/>
        <v/>
      </c>
      <c r="M4513" s="459">
        <f>IFERROR((Tableau1[[#This Row],[Scope 1
(kg CO2-eq)]]+Tableau1[[#This Row],[Scope 2 energy
(kg CO2-eq)]]+Tableau1[[#This Row],[Scope 2 Infrastructure
(kg CO2-eq)]])/Tableau1[[#This Row],[Total CO2-emissions
(kg CO2-eq)
for scope 3 use ]],"")</f>
        <v>0</v>
      </c>
      <c r="N4513" s="436" t="s">
        <v>3731</v>
      </c>
      <c r="O4513" s="259">
        <v>1</v>
      </c>
      <c r="P4513" s="259" t="s">
        <v>5214</v>
      </c>
      <c r="Q4513" s="259" t="s">
        <v>5137</v>
      </c>
    </row>
    <row r="4514" spans="1:17" ht="21.75" customHeight="1">
      <c r="A4514" s="301" t="s">
        <v>5214</v>
      </c>
      <c r="B4514" s="301" t="s">
        <v>5137</v>
      </c>
      <c r="C4514" s="316" t="s">
        <v>10539</v>
      </c>
      <c r="D4514" s="465" t="s">
        <v>3731</v>
      </c>
      <c r="E4514" s="465" t="s">
        <v>700</v>
      </c>
      <c r="F4514" s="469" t="str">
        <f t="shared" si="140"/>
        <v>CH</v>
      </c>
      <c r="G4514" s="260">
        <v>0</v>
      </c>
      <c r="H4514" s="260">
        <v>0</v>
      </c>
      <c r="I4514" s="260">
        <v>0</v>
      </c>
      <c r="J4514" s="260">
        <v>17.525773063728298</v>
      </c>
      <c r="K4514" s="260">
        <v>17.525773064530998</v>
      </c>
      <c r="L4514" s="301" t="str">
        <f t="shared" si="141"/>
        <v/>
      </c>
      <c r="M4514" s="459">
        <f>IFERROR((Tableau1[[#This Row],[Scope 1
(kg CO2-eq)]]+Tableau1[[#This Row],[Scope 2 energy
(kg CO2-eq)]]+Tableau1[[#This Row],[Scope 2 Infrastructure
(kg CO2-eq)]])/Tableau1[[#This Row],[Total CO2-emissions
(kg CO2-eq)
for scope 3 use ]],"")</f>
        <v>0</v>
      </c>
      <c r="N4514" s="436" t="s">
        <v>3731</v>
      </c>
      <c r="O4514" s="259">
        <v>1</v>
      </c>
      <c r="P4514" s="259" t="s">
        <v>5214</v>
      </c>
      <c r="Q4514" s="259" t="s">
        <v>5137</v>
      </c>
    </row>
    <row r="4515" spans="1:17" ht="21.75" customHeight="1">
      <c r="A4515" s="301" t="s">
        <v>5214</v>
      </c>
      <c r="B4515" s="301" t="s">
        <v>5137</v>
      </c>
      <c r="C4515" s="316" t="s">
        <v>10540</v>
      </c>
      <c r="D4515" s="465" t="s">
        <v>3731</v>
      </c>
      <c r="E4515" s="465" t="s">
        <v>700</v>
      </c>
      <c r="F4515" s="469" t="str">
        <f t="shared" si="140"/>
        <v>CH</v>
      </c>
      <c r="G4515" s="260">
        <v>0</v>
      </c>
      <c r="H4515" s="260">
        <v>0</v>
      </c>
      <c r="I4515" s="260">
        <v>0</v>
      </c>
      <c r="J4515" s="260">
        <v>9.0222930112497508</v>
      </c>
      <c r="K4515" s="260">
        <v>9.0222930104443204</v>
      </c>
      <c r="L4515" s="301" t="str">
        <f t="shared" si="141"/>
        <v/>
      </c>
      <c r="M4515" s="459">
        <f>IFERROR((Tableau1[[#This Row],[Scope 1
(kg CO2-eq)]]+Tableau1[[#This Row],[Scope 2 energy
(kg CO2-eq)]]+Tableau1[[#This Row],[Scope 2 Infrastructure
(kg CO2-eq)]])/Tableau1[[#This Row],[Total CO2-emissions
(kg CO2-eq)
for scope 3 use ]],"")</f>
        <v>0</v>
      </c>
      <c r="N4515" s="436" t="s">
        <v>3731</v>
      </c>
      <c r="O4515" s="259">
        <v>1</v>
      </c>
      <c r="P4515" s="259" t="s">
        <v>5214</v>
      </c>
      <c r="Q4515" s="259" t="s">
        <v>5137</v>
      </c>
    </row>
    <row r="4516" spans="1:17" ht="21.75" customHeight="1">
      <c r="A4516" s="301" t="s">
        <v>5214</v>
      </c>
      <c r="B4516" s="301" t="s">
        <v>5137</v>
      </c>
      <c r="C4516" s="316" t="s">
        <v>10541</v>
      </c>
      <c r="D4516" s="465" t="s">
        <v>3731</v>
      </c>
      <c r="E4516" s="465" t="s">
        <v>700</v>
      </c>
      <c r="F4516" s="469" t="str">
        <f t="shared" si="140"/>
        <v>CH</v>
      </c>
      <c r="G4516" s="260">
        <v>0</v>
      </c>
      <c r="H4516" s="260">
        <v>0</v>
      </c>
      <c r="I4516" s="260">
        <v>0</v>
      </c>
      <c r="J4516" s="260">
        <v>11.3158334818805</v>
      </c>
      <c r="K4516" s="260">
        <v>11.315833481313501</v>
      </c>
      <c r="L4516" s="301" t="str">
        <f t="shared" si="141"/>
        <v/>
      </c>
      <c r="M4516" s="459">
        <f>IFERROR((Tableau1[[#This Row],[Scope 1
(kg CO2-eq)]]+Tableau1[[#This Row],[Scope 2 energy
(kg CO2-eq)]]+Tableau1[[#This Row],[Scope 2 Infrastructure
(kg CO2-eq)]])/Tableau1[[#This Row],[Total CO2-emissions
(kg CO2-eq)
for scope 3 use ]],"")</f>
        <v>0</v>
      </c>
      <c r="N4516" s="436" t="s">
        <v>3731</v>
      </c>
      <c r="O4516" s="259">
        <v>1</v>
      </c>
      <c r="P4516" s="259" t="s">
        <v>5214</v>
      </c>
      <c r="Q4516" s="259" t="s">
        <v>5137</v>
      </c>
    </row>
    <row r="4517" spans="1:17" ht="21.75" customHeight="1">
      <c r="A4517" s="301" t="s">
        <v>5214</v>
      </c>
      <c r="B4517" s="301" t="s">
        <v>5137</v>
      </c>
      <c r="C4517" s="316" t="s">
        <v>10542</v>
      </c>
      <c r="D4517" s="465" t="s">
        <v>3731</v>
      </c>
      <c r="E4517" s="465" t="s">
        <v>700</v>
      </c>
      <c r="F4517" s="469" t="str">
        <f t="shared" si="140"/>
        <v>CH</v>
      </c>
      <c r="G4517" s="260">
        <v>0</v>
      </c>
      <c r="H4517" s="260">
        <v>0</v>
      </c>
      <c r="I4517" s="260">
        <v>0</v>
      </c>
      <c r="J4517" s="260">
        <v>11.3486985778696</v>
      </c>
      <c r="K4517" s="260">
        <v>11.348698575293</v>
      </c>
      <c r="L4517" s="301" t="str">
        <f t="shared" si="141"/>
        <v/>
      </c>
      <c r="M4517" s="459">
        <f>IFERROR((Tableau1[[#This Row],[Scope 1
(kg CO2-eq)]]+Tableau1[[#This Row],[Scope 2 energy
(kg CO2-eq)]]+Tableau1[[#This Row],[Scope 2 Infrastructure
(kg CO2-eq)]])/Tableau1[[#This Row],[Total CO2-emissions
(kg CO2-eq)
for scope 3 use ]],"")</f>
        <v>0</v>
      </c>
      <c r="N4517" s="436" t="s">
        <v>3731</v>
      </c>
      <c r="O4517" s="259">
        <v>1</v>
      </c>
      <c r="P4517" s="259" t="s">
        <v>5214</v>
      </c>
      <c r="Q4517" s="259" t="s">
        <v>5137</v>
      </c>
    </row>
    <row r="4518" spans="1:17" ht="21.75" customHeight="1">
      <c r="A4518" s="301" t="s">
        <v>5214</v>
      </c>
      <c r="B4518" s="301" t="s">
        <v>5137</v>
      </c>
      <c r="C4518" s="316" t="s">
        <v>10543</v>
      </c>
      <c r="D4518" s="465" t="s">
        <v>3731</v>
      </c>
      <c r="E4518" s="465" t="s">
        <v>700</v>
      </c>
      <c r="F4518" s="469" t="str">
        <f t="shared" si="140"/>
        <v>CH</v>
      </c>
      <c r="G4518" s="260">
        <v>0</v>
      </c>
      <c r="H4518" s="260">
        <v>0</v>
      </c>
      <c r="I4518" s="260">
        <v>0</v>
      </c>
      <c r="J4518" s="260">
        <v>5.19055080965218</v>
      </c>
      <c r="K4518" s="260">
        <v>5.1905508087936703</v>
      </c>
      <c r="L4518" s="301" t="str">
        <f t="shared" si="141"/>
        <v/>
      </c>
      <c r="M4518" s="459">
        <f>IFERROR((Tableau1[[#This Row],[Scope 1
(kg CO2-eq)]]+Tableau1[[#This Row],[Scope 2 energy
(kg CO2-eq)]]+Tableau1[[#This Row],[Scope 2 Infrastructure
(kg CO2-eq)]])/Tableau1[[#This Row],[Total CO2-emissions
(kg CO2-eq)
for scope 3 use ]],"")</f>
        <v>0</v>
      </c>
      <c r="N4518" s="436" t="s">
        <v>3731</v>
      </c>
      <c r="O4518" s="259">
        <v>1</v>
      </c>
      <c r="P4518" s="259" t="s">
        <v>5214</v>
      </c>
      <c r="Q4518" s="259" t="s">
        <v>5137</v>
      </c>
    </row>
    <row r="4519" spans="1:17" ht="21.75" customHeight="1">
      <c r="A4519" s="301" t="s">
        <v>5214</v>
      </c>
      <c r="B4519" s="301" t="s">
        <v>5137</v>
      </c>
      <c r="C4519" s="316" t="s">
        <v>10544</v>
      </c>
      <c r="D4519" s="465" t="s">
        <v>3731</v>
      </c>
      <c r="E4519" s="465" t="s">
        <v>700</v>
      </c>
      <c r="F4519" s="469" t="str">
        <f t="shared" si="140"/>
        <v>CH</v>
      </c>
      <c r="G4519" s="260">
        <v>0</v>
      </c>
      <c r="H4519" s="260">
        <v>0</v>
      </c>
      <c r="I4519" s="260">
        <v>0</v>
      </c>
      <c r="J4519" s="260">
        <v>6.2169087710217497</v>
      </c>
      <c r="K4519" s="260">
        <v>6.2169087715522098</v>
      </c>
      <c r="L4519" s="301" t="str">
        <f t="shared" si="141"/>
        <v/>
      </c>
      <c r="M4519" s="459">
        <f>IFERROR((Tableau1[[#This Row],[Scope 1
(kg CO2-eq)]]+Tableau1[[#This Row],[Scope 2 energy
(kg CO2-eq)]]+Tableau1[[#This Row],[Scope 2 Infrastructure
(kg CO2-eq)]])/Tableau1[[#This Row],[Total CO2-emissions
(kg CO2-eq)
for scope 3 use ]],"")</f>
        <v>0</v>
      </c>
      <c r="N4519" s="436" t="s">
        <v>3731</v>
      </c>
      <c r="O4519" s="259">
        <v>1</v>
      </c>
      <c r="P4519" s="259" t="s">
        <v>5214</v>
      </c>
      <c r="Q4519" s="259" t="s">
        <v>5137</v>
      </c>
    </row>
    <row r="4520" spans="1:17" ht="21.75" customHeight="1">
      <c r="A4520" s="301" t="s">
        <v>5214</v>
      </c>
      <c r="B4520" s="301" t="s">
        <v>5137</v>
      </c>
      <c r="C4520" s="316" t="s">
        <v>10545</v>
      </c>
      <c r="D4520" s="465" t="s">
        <v>3731</v>
      </c>
      <c r="E4520" s="465" t="s">
        <v>700</v>
      </c>
      <c r="F4520" s="469" t="str">
        <f t="shared" si="140"/>
        <v>CH</v>
      </c>
      <c r="G4520" s="260">
        <v>0</v>
      </c>
      <c r="H4520" s="260">
        <v>0</v>
      </c>
      <c r="I4520" s="260">
        <v>0</v>
      </c>
      <c r="J4520" s="260">
        <v>7.2432667323913202</v>
      </c>
      <c r="K4520" s="260">
        <v>7.2432667311917003</v>
      </c>
      <c r="L4520" s="301" t="str">
        <f t="shared" si="141"/>
        <v/>
      </c>
      <c r="M4520" s="459">
        <f>IFERROR((Tableau1[[#This Row],[Scope 1
(kg CO2-eq)]]+Tableau1[[#This Row],[Scope 2 energy
(kg CO2-eq)]]+Tableau1[[#This Row],[Scope 2 Infrastructure
(kg CO2-eq)]])/Tableau1[[#This Row],[Total CO2-emissions
(kg CO2-eq)
for scope 3 use ]],"")</f>
        <v>0</v>
      </c>
      <c r="N4520" s="436" t="s">
        <v>3731</v>
      </c>
      <c r="O4520" s="259">
        <v>1</v>
      </c>
      <c r="P4520" s="259" t="s">
        <v>5214</v>
      </c>
      <c r="Q4520" s="259" t="s">
        <v>5137</v>
      </c>
    </row>
    <row r="4521" spans="1:17" ht="21.75" customHeight="1">
      <c r="A4521" s="301" t="s">
        <v>5214</v>
      </c>
      <c r="B4521" s="301" t="s">
        <v>5137</v>
      </c>
      <c r="C4521" s="316" t="s">
        <v>10546</v>
      </c>
      <c r="D4521" s="465" t="s">
        <v>3731</v>
      </c>
      <c r="E4521" s="465" t="s">
        <v>700</v>
      </c>
      <c r="F4521" s="469" t="str">
        <f t="shared" si="140"/>
        <v>CH</v>
      </c>
      <c r="G4521" s="260">
        <v>0</v>
      </c>
      <c r="H4521" s="260">
        <v>0</v>
      </c>
      <c r="I4521" s="260">
        <v>0</v>
      </c>
      <c r="J4521" s="260">
        <v>9.2959826551304605</v>
      </c>
      <c r="K4521" s="260">
        <v>9.2959826545767896</v>
      </c>
      <c r="L4521" s="301" t="str">
        <f t="shared" si="141"/>
        <v/>
      </c>
      <c r="M4521" s="459">
        <f>IFERROR((Tableau1[[#This Row],[Scope 1
(kg CO2-eq)]]+Tableau1[[#This Row],[Scope 2 energy
(kg CO2-eq)]]+Tableau1[[#This Row],[Scope 2 Infrastructure
(kg CO2-eq)]])/Tableau1[[#This Row],[Total CO2-emissions
(kg CO2-eq)
for scope 3 use ]],"")</f>
        <v>0</v>
      </c>
      <c r="N4521" s="436" t="s">
        <v>3731</v>
      </c>
      <c r="O4521" s="259">
        <v>1</v>
      </c>
      <c r="P4521" s="259" t="s">
        <v>5214</v>
      </c>
      <c r="Q4521" s="259" t="s">
        <v>5137</v>
      </c>
    </row>
    <row r="4522" spans="1:17" ht="21.75" customHeight="1">
      <c r="A4522" s="301" t="s">
        <v>5139</v>
      </c>
      <c r="B4522" s="301" t="s">
        <v>5133</v>
      </c>
      <c r="C4522" s="316" t="s">
        <v>10547</v>
      </c>
      <c r="D4522" s="465" t="s">
        <v>3646</v>
      </c>
      <c r="E4522" s="465" t="s">
        <v>700</v>
      </c>
      <c r="F4522" s="469" t="str">
        <f t="shared" si="140"/>
        <v>CH</v>
      </c>
      <c r="G4522" s="260">
        <v>0</v>
      </c>
      <c r="H4522" s="260">
        <v>0</v>
      </c>
      <c r="I4522" s="260">
        <v>0</v>
      </c>
      <c r="J4522" s="260">
        <v>1803.26756948815</v>
      </c>
      <c r="K4522" s="260">
        <v>1803.2675694812599</v>
      </c>
      <c r="L4522" s="301" t="str">
        <f t="shared" si="141"/>
        <v/>
      </c>
      <c r="M4522" s="459">
        <f>IFERROR((Tableau1[[#This Row],[Scope 1
(kg CO2-eq)]]+Tableau1[[#This Row],[Scope 2 energy
(kg CO2-eq)]]+Tableau1[[#This Row],[Scope 2 Infrastructure
(kg CO2-eq)]])/Tableau1[[#This Row],[Total CO2-emissions
(kg CO2-eq)
for scope 3 use ]],"")</f>
        <v>0</v>
      </c>
      <c r="N4522" s="436" t="s">
        <v>3646</v>
      </c>
      <c r="O4522" s="259">
        <v>1</v>
      </c>
      <c r="P4522" s="259" t="s">
        <v>5139</v>
      </c>
      <c r="Q4522" s="259" t="s">
        <v>5133</v>
      </c>
    </row>
    <row r="4523" spans="1:17" ht="21.75" customHeight="1">
      <c r="A4523" s="301" t="s">
        <v>5139</v>
      </c>
      <c r="B4523" s="301" t="s">
        <v>5133</v>
      </c>
      <c r="C4523" s="316" t="s">
        <v>10548</v>
      </c>
      <c r="D4523" s="465" t="s">
        <v>3646</v>
      </c>
      <c r="E4523" s="465" t="s">
        <v>700</v>
      </c>
      <c r="F4523" s="469" t="str">
        <f t="shared" si="140"/>
        <v>CH</v>
      </c>
      <c r="G4523" s="260">
        <v>0</v>
      </c>
      <c r="H4523" s="260">
        <v>0</v>
      </c>
      <c r="I4523" s="260">
        <v>0</v>
      </c>
      <c r="J4523" s="260">
        <v>765.71123960843704</v>
      </c>
      <c r="K4523" s="260">
        <v>765.71123960138402</v>
      </c>
      <c r="L4523" s="301" t="str">
        <f t="shared" si="141"/>
        <v/>
      </c>
      <c r="M4523" s="459">
        <f>IFERROR((Tableau1[[#This Row],[Scope 1
(kg CO2-eq)]]+Tableau1[[#This Row],[Scope 2 energy
(kg CO2-eq)]]+Tableau1[[#This Row],[Scope 2 Infrastructure
(kg CO2-eq)]])/Tableau1[[#This Row],[Total CO2-emissions
(kg CO2-eq)
for scope 3 use ]],"")</f>
        <v>0</v>
      </c>
      <c r="N4523" s="436" t="s">
        <v>3646</v>
      </c>
      <c r="O4523" s="259">
        <v>1</v>
      </c>
      <c r="P4523" s="259" t="s">
        <v>5139</v>
      </c>
      <c r="Q4523" s="259" t="s">
        <v>5133</v>
      </c>
    </row>
    <row r="4524" spans="1:17" ht="21.75" customHeight="1">
      <c r="A4524" s="301" t="s">
        <v>5139</v>
      </c>
      <c r="B4524" s="301" t="s">
        <v>5133</v>
      </c>
      <c r="C4524" s="316" t="s">
        <v>10549</v>
      </c>
      <c r="D4524" s="465" t="s">
        <v>3646</v>
      </c>
      <c r="E4524" s="465" t="s">
        <v>700</v>
      </c>
      <c r="F4524" s="469" t="str">
        <f t="shared" si="140"/>
        <v>CH</v>
      </c>
      <c r="G4524" s="260">
        <v>0</v>
      </c>
      <c r="H4524" s="260">
        <v>0</v>
      </c>
      <c r="I4524" s="260">
        <v>0</v>
      </c>
      <c r="J4524" s="260">
        <v>6247.6688656740498</v>
      </c>
      <c r="K4524" s="260">
        <v>6247.6688656554797</v>
      </c>
      <c r="L4524" s="301" t="str">
        <f t="shared" si="141"/>
        <v/>
      </c>
      <c r="M4524" s="459">
        <f>IFERROR((Tableau1[[#This Row],[Scope 1
(kg CO2-eq)]]+Tableau1[[#This Row],[Scope 2 energy
(kg CO2-eq)]]+Tableau1[[#This Row],[Scope 2 Infrastructure
(kg CO2-eq)]])/Tableau1[[#This Row],[Total CO2-emissions
(kg CO2-eq)
for scope 3 use ]],"")</f>
        <v>0</v>
      </c>
      <c r="N4524" s="436" t="s">
        <v>3646</v>
      </c>
      <c r="O4524" s="259">
        <v>1</v>
      </c>
      <c r="P4524" s="259" t="s">
        <v>5139</v>
      </c>
      <c r="Q4524" s="259" t="s">
        <v>5133</v>
      </c>
    </row>
    <row r="4525" spans="1:17" ht="21.75" customHeight="1">
      <c r="A4525" s="301" t="s">
        <v>5157</v>
      </c>
      <c r="B4525" s="301" t="s">
        <v>5183</v>
      </c>
      <c r="C4525" s="316" t="s">
        <v>10550</v>
      </c>
      <c r="D4525" s="465" t="s">
        <v>3730</v>
      </c>
      <c r="E4525" s="465" t="s">
        <v>6101</v>
      </c>
      <c r="F4525" s="469" t="str">
        <f t="shared" si="140"/>
        <v>other</v>
      </c>
      <c r="G4525" s="260">
        <v>0.30771999999999999</v>
      </c>
      <c r="H4525" s="260">
        <v>7.1979197319596002</v>
      </c>
      <c r="I4525" s="260">
        <v>2.1985272496E-4</v>
      </c>
      <c r="J4525" s="260">
        <v>8.4083509142248705</v>
      </c>
      <c r="K4525" s="260">
        <v>15.914210496152799</v>
      </c>
      <c r="L4525" s="301" t="str">
        <f t="shared" si="141"/>
        <v/>
      </c>
      <c r="M4525" s="459">
        <f>IFERROR((Tableau1[[#This Row],[Scope 1
(kg CO2-eq)]]+Tableau1[[#This Row],[Scope 2 energy
(kg CO2-eq)]]+Tableau1[[#This Row],[Scope 2 Infrastructure
(kg CO2-eq)]])/Tableau1[[#This Row],[Total CO2-emissions
(kg CO2-eq)
for scope 3 use ]],"")</f>
        <v>0.47164511154977329</v>
      </c>
      <c r="N4525" s="436" t="s">
        <v>3730</v>
      </c>
      <c r="O4525" s="259">
        <v>1</v>
      </c>
      <c r="P4525" s="259" t="s">
        <v>5157</v>
      </c>
      <c r="Q4525" s="259" t="s">
        <v>5183</v>
      </c>
    </row>
    <row r="4526" spans="1:17" ht="21.75" customHeight="1">
      <c r="A4526" s="301" t="s">
        <v>5167</v>
      </c>
      <c r="B4526" s="301" t="s">
        <v>5216</v>
      </c>
      <c r="C4526" s="316" t="s">
        <v>10551</v>
      </c>
      <c r="D4526" s="465" t="s">
        <v>3730</v>
      </c>
      <c r="E4526" s="465" t="s">
        <v>700</v>
      </c>
      <c r="F4526" s="469" t="str">
        <f t="shared" si="140"/>
        <v>CH</v>
      </c>
      <c r="G4526" s="260">
        <v>0</v>
      </c>
      <c r="H4526" s="260">
        <v>2.1866515164E-3</v>
      </c>
      <c r="I4526" s="260">
        <v>1.1941090200000001E-5</v>
      </c>
      <c r="J4526" s="260">
        <v>3.3906485567038302E-3</v>
      </c>
      <c r="K4526" s="260">
        <v>5.5892411317433003E-3</v>
      </c>
      <c r="L4526" s="301" t="str">
        <f t="shared" si="141"/>
        <v/>
      </c>
      <c r="M4526" s="459">
        <f>IFERROR((Tableau1[[#This Row],[Scope 1
(kg CO2-eq)]]+Tableau1[[#This Row],[Scope 2 energy
(kg CO2-eq)]]+Tableau1[[#This Row],[Scope 2 Infrastructure
(kg CO2-eq)]])/Tableau1[[#This Row],[Total CO2-emissions
(kg CO2-eq)
for scope 3 use ]],"")</f>
        <v>0.39336155924878707</v>
      </c>
      <c r="N4526" s="436" t="s">
        <v>3730</v>
      </c>
      <c r="O4526" s="259">
        <v>1</v>
      </c>
      <c r="P4526" s="259" t="s">
        <v>5167</v>
      </c>
      <c r="Q4526" s="259" t="s">
        <v>5216</v>
      </c>
    </row>
    <row r="4527" spans="1:17" ht="21.75" customHeight="1">
      <c r="A4527" s="301" t="s">
        <v>5167</v>
      </c>
      <c r="B4527" s="301" t="s">
        <v>5216</v>
      </c>
      <c r="C4527" s="316" t="s">
        <v>10552</v>
      </c>
      <c r="D4527" s="465" t="s">
        <v>3730</v>
      </c>
      <c r="E4527" s="465" t="s">
        <v>700</v>
      </c>
      <c r="F4527" s="469" t="str">
        <f t="shared" si="140"/>
        <v>CH</v>
      </c>
      <c r="G4527" s="260">
        <v>0</v>
      </c>
      <c r="H4527" s="260">
        <v>1.5764830196800001E-3</v>
      </c>
      <c r="I4527" s="260">
        <v>5.7398130023999995E-4</v>
      </c>
      <c r="J4527" s="260">
        <v>3.3777194972669702E-3</v>
      </c>
      <c r="K4527" s="260">
        <v>5.5281838224731598E-3</v>
      </c>
      <c r="L4527" s="301" t="str">
        <f t="shared" si="141"/>
        <v/>
      </c>
      <c r="M4527" s="459">
        <f>IFERROR((Tableau1[[#This Row],[Scope 1
(kg CO2-eq)]]+Tableau1[[#This Row],[Scope 2 energy
(kg CO2-eq)]]+Tableau1[[#This Row],[Scope 2 Infrastructure
(kg CO2-eq)]])/Tableau1[[#This Row],[Total CO2-emissions
(kg CO2-eq)
for scope 3 use ]],"")</f>
        <v>0.38900014706058395</v>
      </c>
      <c r="N4527" s="436" t="s">
        <v>3730</v>
      </c>
      <c r="O4527" s="259">
        <v>1</v>
      </c>
      <c r="P4527" s="259" t="s">
        <v>5167</v>
      </c>
      <c r="Q4527" s="260" t="s">
        <v>5216</v>
      </c>
    </row>
    <row r="4528" spans="1:17" ht="21.75" customHeight="1">
      <c r="A4528" s="301" t="s">
        <v>5198</v>
      </c>
      <c r="B4528" s="301" t="s">
        <v>5199</v>
      </c>
      <c r="C4528" s="316" t="s">
        <v>10553</v>
      </c>
      <c r="D4528" s="465" t="s">
        <v>3646</v>
      </c>
      <c r="E4528" s="465" t="s">
        <v>6091</v>
      </c>
      <c r="F4528" s="469" t="str">
        <f t="shared" si="140"/>
        <v>other</v>
      </c>
      <c r="G4528" s="260">
        <v>16.899999999999999</v>
      </c>
      <c r="H4528" s="260">
        <v>18679.650874719999</v>
      </c>
      <c r="I4528" s="260">
        <v>18.127370880000001</v>
      </c>
      <c r="J4528" s="260">
        <v>57565.831650850298</v>
      </c>
      <c r="K4528" s="260">
        <v>76280.509849783106</v>
      </c>
      <c r="L4528" s="301" t="str">
        <f t="shared" si="141"/>
        <v/>
      </c>
      <c r="M4528" s="459">
        <f>IFERROR((Tableau1[[#This Row],[Scope 1
(kg CO2-eq)]]+Tableau1[[#This Row],[Scope 2 energy
(kg CO2-eq)]]+Tableau1[[#This Row],[Scope 2 Infrastructure
(kg CO2-eq)]])/Tableau1[[#This Row],[Total CO2-emissions
(kg CO2-eq)
for scope 3 use ]],"")</f>
        <v>0.24534023543437566</v>
      </c>
      <c r="N4528" s="436" t="s">
        <v>3646</v>
      </c>
      <c r="O4528" s="259">
        <v>1</v>
      </c>
      <c r="P4528" s="259" t="s">
        <v>5198</v>
      </c>
      <c r="Q4528" s="259" t="s">
        <v>5199</v>
      </c>
    </row>
    <row r="4529" spans="1:17" ht="21.75" customHeight="1">
      <c r="A4529" s="301" t="s">
        <v>5198</v>
      </c>
      <c r="B4529" s="301" t="s">
        <v>5199</v>
      </c>
      <c r="C4529" s="316" t="s">
        <v>10554</v>
      </c>
      <c r="D4529" s="465" t="s">
        <v>3646</v>
      </c>
      <c r="E4529" s="465" t="s">
        <v>6091</v>
      </c>
      <c r="F4529" s="469" t="str">
        <f t="shared" si="140"/>
        <v>other</v>
      </c>
      <c r="G4529" s="260">
        <v>16.899999999999999</v>
      </c>
      <c r="H4529" s="260">
        <v>49815.778316639997</v>
      </c>
      <c r="I4529" s="260">
        <v>48.319032960000001</v>
      </c>
      <c r="J4529" s="260">
        <v>142428.03890291302</v>
      </c>
      <c r="K4529" s="260">
        <v>192309.03613203901</v>
      </c>
      <c r="L4529" s="301" t="str">
        <f t="shared" si="141"/>
        <v/>
      </c>
      <c r="M4529" s="459">
        <f>IFERROR((Tableau1[[#This Row],[Scope 1
(kg CO2-eq)]]+Tableau1[[#This Row],[Scope 2 energy
(kg CO2-eq)]]+Tableau1[[#This Row],[Scope 2 Infrastructure
(kg CO2-eq)]])/Tableau1[[#This Row],[Total CO2-emissions
(kg CO2-eq)
for scope 3 use ]],"")</f>
        <v>0.25937937370426939</v>
      </c>
      <c r="N4529" s="436" t="s">
        <v>3646</v>
      </c>
      <c r="O4529" s="259">
        <v>1</v>
      </c>
      <c r="P4529" s="259" t="s">
        <v>5198</v>
      </c>
      <c r="Q4529" s="259" t="s">
        <v>5199</v>
      </c>
    </row>
    <row r="4530" spans="1:17" ht="21.75" customHeight="1">
      <c r="A4530" s="301" t="s">
        <v>5147</v>
      </c>
      <c r="B4530" s="301" t="s">
        <v>5330</v>
      </c>
      <c r="C4530" s="316" t="s">
        <v>10555</v>
      </c>
      <c r="D4530" s="465" t="s">
        <v>3730</v>
      </c>
      <c r="E4530" s="465" t="s">
        <v>6091</v>
      </c>
      <c r="F4530" s="469" t="str">
        <f t="shared" si="140"/>
        <v>other</v>
      </c>
      <c r="G4530" s="260">
        <v>0</v>
      </c>
      <c r="H4530" s="260">
        <v>1.3681872837305999</v>
      </c>
      <c r="I4530" s="260">
        <v>0.30845432395</v>
      </c>
      <c r="J4530" s="260">
        <v>0.60702860937754299</v>
      </c>
      <c r="K4530" s="260">
        <v>2.2836702114873502</v>
      </c>
      <c r="L4530" s="301" t="str">
        <f t="shared" si="141"/>
        <v/>
      </c>
      <c r="M4530" s="459">
        <f>IFERROR((Tableau1[[#This Row],[Scope 1
(kg CO2-eq)]]+Tableau1[[#This Row],[Scope 2 energy
(kg CO2-eq)]]+Tableau1[[#This Row],[Scope 2 Infrastructure
(kg CO2-eq)]])/Tableau1[[#This Row],[Total CO2-emissions
(kg CO2-eq)
for scope 3 use ]],"")</f>
        <v>0.73418727417239737</v>
      </c>
      <c r="N4530" s="436" t="s">
        <v>3730</v>
      </c>
      <c r="O4530" s="259">
        <v>1</v>
      </c>
      <c r="P4530" s="259" t="s">
        <v>5147</v>
      </c>
      <c r="Q4530" s="259" t="s">
        <v>5330</v>
      </c>
    </row>
    <row r="4531" spans="1:17" ht="21.75" customHeight="1">
      <c r="A4531" s="301" t="s">
        <v>5331</v>
      </c>
      <c r="B4531" s="301" t="s">
        <v>5188</v>
      </c>
      <c r="C4531" s="316" t="s">
        <v>10556</v>
      </c>
      <c r="D4531" s="465" t="s">
        <v>3730</v>
      </c>
      <c r="E4531" s="465" t="s">
        <v>700</v>
      </c>
      <c r="F4531" s="469" t="str">
        <f t="shared" si="140"/>
        <v>CH</v>
      </c>
      <c r="G4531" s="260">
        <v>0</v>
      </c>
      <c r="H4531" s="260">
        <v>3.45863915719163E-2</v>
      </c>
      <c r="I4531" s="260">
        <v>9.1746112981400005E-5</v>
      </c>
      <c r="J4531" s="260">
        <v>7.0123770706633906E-2</v>
      </c>
      <c r="K4531" s="260">
        <v>0.10480190847616</v>
      </c>
      <c r="L4531" s="301" t="str">
        <f t="shared" si="141"/>
        <v/>
      </c>
      <c r="M4531" s="459">
        <f>IFERROR((Tableau1[[#This Row],[Scope 1
(kg CO2-eq)]]+Tableau1[[#This Row],[Scope 2 energy
(kg CO2-eq)]]+Tableau1[[#This Row],[Scope 2 Infrastructure
(kg CO2-eq)]])/Tableau1[[#This Row],[Total CO2-emissions
(kg CO2-eq)
for scope 3 use ]],"")</f>
        <v>0.33089223458927919</v>
      </c>
      <c r="N4531" s="436" t="s">
        <v>3730</v>
      </c>
      <c r="O4531" s="259">
        <v>1</v>
      </c>
      <c r="P4531" s="259" t="s">
        <v>5331</v>
      </c>
      <c r="Q4531" s="259" t="s">
        <v>5188</v>
      </c>
    </row>
    <row r="4532" spans="1:17" ht="21.75" customHeight="1">
      <c r="A4532" s="301" t="s">
        <v>5174</v>
      </c>
      <c r="B4532" s="301" t="s">
        <v>5175</v>
      </c>
      <c r="C4532" s="316" t="s">
        <v>10557</v>
      </c>
      <c r="D4532" s="465" t="s">
        <v>3730</v>
      </c>
      <c r="E4532" s="465" t="s">
        <v>6101</v>
      </c>
      <c r="F4532" s="469" t="str">
        <f t="shared" si="140"/>
        <v>other</v>
      </c>
      <c r="G4532" s="260">
        <v>0</v>
      </c>
      <c r="H4532" s="260">
        <v>0</v>
      </c>
      <c r="I4532" s="260">
        <v>0</v>
      </c>
      <c r="J4532" s="260">
        <v>2.74364061716875</v>
      </c>
      <c r="K4532" s="260">
        <v>2.7436406184862001</v>
      </c>
      <c r="L4532" s="301" t="str">
        <f t="shared" si="141"/>
        <v/>
      </c>
      <c r="M4532" s="459">
        <f>IFERROR((Tableau1[[#This Row],[Scope 1
(kg CO2-eq)]]+Tableau1[[#This Row],[Scope 2 energy
(kg CO2-eq)]]+Tableau1[[#This Row],[Scope 2 Infrastructure
(kg CO2-eq)]])/Tableau1[[#This Row],[Total CO2-emissions
(kg CO2-eq)
for scope 3 use ]],"")</f>
        <v>0</v>
      </c>
      <c r="N4532" s="436" t="s">
        <v>3730</v>
      </c>
      <c r="O4532" s="259">
        <v>1</v>
      </c>
      <c r="P4532" s="259" t="s">
        <v>5174</v>
      </c>
      <c r="Q4532" s="260" t="s">
        <v>5175</v>
      </c>
    </row>
    <row r="4533" spans="1:17" ht="21.75" customHeight="1">
      <c r="A4533" s="301" t="s">
        <v>5157</v>
      </c>
      <c r="B4533" s="301" t="s">
        <v>5183</v>
      </c>
      <c r="C4533" s="316" t="s">
        <v>10558</v>
      </c>
      <c r="D4533" s="465" t="s">
        <v>3730</v>
      </c>
      <c r="E4533" s="465" t="s">
        <v>6101</v>
      </c>
      <c r="F4533" s="469" t="str">
        <f t="shared" si="140"/>
        <v>other</v>
      </c>
      <c r="G4533" s="260">
        <v>7.8831999999999999E-2</v>
      </c>
      <c r="H4533" s="260">
        <v>0.85045864734931598</v>
      </c>
      <c r="I4533" s="260">
        <v>1.6492330584353899E-3</v>
      </c>
      <c r="J4533" s="260">
        <v>1.9530630845094701</v>
      </c>
      <c r="K4533" s="260">
        <v>2.88400296833239</v>
      </c>
      <c r="L4533" s="301" t="str">
        <f t="shared" si="141"/>
        <v/>
      </c>
      <c r="M4533" s="459">
        <f>IFERROR((Tableau1[[#This Row],[Scope 1
(kg CO2-eq)]]+Tableau1[[#This Row],[Scope 2 energy
(kg CO2-eq)]]+Tableau1[[#This Row],[Scope 2 Infrastructure
(kg CO2-eq)]])/Tableau1[[#This Row],[Total CO2-emissions
(kg CO2-eq)
for scope 3 use ]],"")</f>
        <v>0.32279435584147348</v>
      </c>
      <c r="N4533" s="436" t="s">
        <v>3730</v>
      </c>
      <c r="O4533" s="259">
        <v>1</v>
      </c>
      <c r="P4533" s="259" t="s">
        <v>5157</v>
      </c>
      <c r="Q4533" s="259" t="s">
        <v>5183</v>
      </c>
    </row>
    <row r="4534" spans="1:17" ht="21.75" customHeight="1">
      <c r="A4534" s="301" t="s">
        <v>5157</v>
      </c>
      <c r="B4534" s="301" t="s">
        <v>5183</v>
      </c>
      <c r="C4534" s="316" t="s">
        <v>10559</v>
      </c>
      <c r="D4534" s="465" t="s">
        <v>3730</v>
      </c>
      <c r="E4534" s="465" t="s">
        <v>6101</v>
      </c>
      <c r="F4534" s="469" t="str">
        <f t="shared" si="140"/>
        <v>other</v>
      </c>
      <c r="G4534" s="260">
        <v>6.9718000000000002E-2</v>
      </c>
      <c r="H4534" s="260">
        <v>0.75213681198420401</v>
      </c>
      <c r="I4534" s="260">
        <v>1.4585495376219699E-3</v>
      </c>
      <c r="J4534" s="260">
        <v>1.7272873469903001</v>
      </c>
      <c r="K4534" s="260">
        <v>2.5506007090363401</v>
      </c>
      <c r="L4534" s="301" t="str">
        <f t="shared" si="141"/>
        <v/>
      </c>
      <c r="M4534" s="459">
        <f>IFERROR((Tableau1[[#This Row],[Scope 1
(kg CO2-eq)]]+Tableau1[[#This Row],[Scope 2 energy
(kg CO2-eq)]]+Tableau1[[#This Row],[Scope 2 Infrastructure
(kg CO2-eq)]])/Tableau1[[#This Row],[Total CO2-emissions
(kg CO2-eq)
for scope 3 use ]],"")</f>
        <v>0.32279194411142759</v>
      </c>
      <c r="N4534" s="436" t="s">
        <v>3730</v>
      </c>
      <c r="O4534" s="259">
        <v>1</v>
      </c>
      <c r="P4534" s="259" t="s">
        <v>5157</v>
      </c>
      <c r="Q4534" s="259" t="s">
        <v>5183</v>
      </c>
    </row>
    <row r="4535" spans="1:17" ht="21.75" customHeight="1">
      <c r="A4535" s="301" t="s">
        <v>5157</v>
      </c>
      <c r="B4535" s="301" t="s">
        <v>5183</v>
      </c>
      <c r="C4535" s="316" t="s">
        <v>10560</v>
      </c>
      <c r="D4535" s="465" t="s">
        <v>3730</v>
      </c>
      <c r="E4535" s="465" t="s">
        <v>6091</v>
      </c>
      <c r="F4535" s="469" t="str">
        <f t="shared" si="140"/>
        <v>other</v>
      </c>
      <c r="G4535" s="260">
        <v>0</v>
      </c>
      <c r="H4535" s="260">
        <v>0</v>
      </c>
      <c r="I4535" s="260">
        <v>0</v>
      </c>
      <c r="J4535" s="260">
        <v>7.4241289278808704</v>
      </c>
      <c r="K4535" s="260">
        <v>7.4241289511719204</v>
      </c>
      <c r="L4535" s="301" t="str">
        <f t="shared" si="141"/>
        <v/>
      </c>
      <c r="M4535" s="459">
        <f>IFERROR((Tableau1[[#This Row],[Scope 1
(kg CO2-eq)]]+Tableau1[[#This Row],[Scope 2 energy
(kg CO2-eq)]]+Tableau1[[#This Row],[Scope 2 Infrastructure
(kg CO2-eq)]])/Tableau1[[#This Row],[Total CO2-emissions
(kg CO2-eq)
for scope 3 use ]],"")</f>
        <v>0</v>
      </c>
      <c r="N4535" s="436" t="s">
        <v>3730</v>
      </c>
      <c r="O4535" s="259">
        <v>1</v>
      </c>
      <c r="P4535" s="259" t="s">
        <v>5157</v>
      </c>
      <c r="Q4535" s="259" t="s">
        <v>5183</v>
      </c>
    </row>
    <row r="4536" spans="1:17" ht="21.75" customHeight="1">
      <c r="A4536" s="301" t="s">
        <v>5129</v>
      </c>
      <c r="B4536" s="301" t="s">
        <v>5136</v>
      </c>
      <c r="C4536" s="316" t="s">
        <v>10561</v>
      </c>
      <c r="D4536" s="465" t="s">
        <v>3730</v>
      </c>
      <c r="E4536" s="465" t="s">
        <v>6091</v>
      </c>
      <c r="F4536" s="469" t="str">
        <f t="shared" si="140"/>
        <v>other</v>
      </c>
      <c r="G4536" s="260">
        <v>0</v>
      </c>
      <c r="H4536" s="260">
        <v>0.104034107965728</v>
      </c>
      <c r="I4536" s="260">
        <v>1.9887520032E-5</v>
      </c>
      <c r="J4536" s="260">
        <v>1.94619215462646</v>
      </c>
      <c r="K4536" s="260">
        <v>2.0502461500770002</v>
      </c>
      <c r="L4536" s="301" t="str">
        <f t="shared" si="141"/>
        <v/>
      </c>
      <c r="M4536" s="459">
        <f>IFERROR((Tableau1[[#This Row],[Scope 1
(kg CO2-eq)]]+Tableau1[[#This Row],[Scope 2 energy
(kg CO2-eq)]]+Tableau1[[#This Row],[Scope 2 Infrastructure
(kg CO2-eq)]])/Tableau1[[#This Row],[Total CO2-emissions
(kg CO2-eq)
for scope 3 use ]],"")</f>
        <v>5.0751952628640268E-2</v>
      </c>
      <c r="N4536" s="436" t="s">
        <v>3730</v>
      </c>
      <c r="O4536" s="259">
        <v>1</v>
      </c>
      <c r="P4536" s="259" t="s">
        <v>5129</v>
      </c>
      <c r="Q4536" s="259" t="s">
        <v>5136</v>
      </c>
    </row>
    <row r="4537" spans="1:17" ht="21.75" customHeight="1">
      <c r="A4537" s="301" t="s">
        <v>5129</v>
      </c>
      <c r="B4537" s="301" t="s">
        <v>5136</v>
      </c>
      <c r="C4537" s="316" t="s">
        <v>10562</v>
      </c>
      <c r="D4537" s="465" t="s">
        <v>3730</v>
      </c>
      <c r="E4537" s="465" t="s">
        <v>6101</v>
      </c>
      <c r="F4537" s="469" t="str">
        <f t="shared" si="140"/>
        <v>other</v>
      </c>
      <c r="G4537" s="260">
        <v>3.1406000000000003E-2</v>
      </c>
      <c r="H4537" s="260">
        <v>0.32198985822380699</v>
      </c>
      <c r="I4537" s="260">
        <v>2.0601478598399999E-4</v>
      </c>
      <c r="J4537" s="260">
        <v>9.4071954363829295</v>
      </c>
      <c r="K4537" s="260">
        <v>9.7607973168402804</v>
      </c>
      <c r="L4537" s="301" t="str">
        <f t="shared" si="141"/>
        <v/>
      </c>
      <c r="M4537" s="459">
        <f>IFERROR((Tableau1[[#This Row],[Scope 1
(kg CO2-eq)]]+Tableau1[[#This Row],[Scope 2 energy
(kg CO2-eq)]]+Tableau1[[#This Row],[Scope 2 Infrastructure
(kg CO2-eq)]])/Tableau1[[#This Row],[Total CO2-emissions
(kg CO2-eq)
for scope 3 use ]],"")</f>
        <v>3.6226740657725007E-2</v>
      </c>
      <c r="N4537" s="436" t="s">
        <v>3730</v>
      </c>
      <c r="O4537" s="259">
        <v>1</v>
      </c>
      <c r="P4537" s="259" t="s">
        <v>5129</v>
      </c>
      <c r="Q4537" s="260" t="s">
        <v>5136</v>
      </c>
    </row>
    <row r="4538" spans="1:17" ht="21.75" customHeight="1">
      <c r="A4538" s="301" t="s">
        <v>5129</v>
      </c>
      <c r="B4538" s="301" t="s">
        <v>5136</v>
      </c>
      <c r="C4538" s="316" t="s">
        <v>10563</v>
      </c>
      <c r="D4538" s="465" t="s">
        <v>3730</v>
      </c>
      <c r="E4538" s="465" t="s">
        <v>6091</v>
      </c>
      <c r="F4538" s="469" t="str">
        <f t="shared" si="140"/>
        <v>other</v>
      </c>
      <c r="G4538" s="260">
        <v>2.6499999999999999E-2</v>
      </c>
      <c r="H4538" s="260">
        <v>0.32199462199520001</v>
      </c>
      <c r="I4538" s="260">
        <v>2.0602097279999999E-4</v>
      </c>
      <c r="J4538" s="260">
        <v>3.2835976416796</v>
      </c>
      <c r="K4538" s="260">
        <v>3.63229828525786</v>
      </c>
      <c r="L4538" s="301" t="str">
        <f t="shared" si="141"/>
        <v/>
      </c>
      <c r="M4538" s="459">
        <f>IFERROR((Tableau1[[#This Row],[Scope 1
(kg CO2-eq)]]+Tableau1[[#This Row],[Scope 2 energy
(kg CO2-eq)]]+Tableau1[[#This Row],[Scope 2 Infrastructure
(kg CO2-eq)]])/Tableau1[[#This Row],[Total CO2-emissions
(kg CO2-eq)
for scope 3 use ]],"")</f>
        <v>9.6000002087726521E-2</v>
      </c>
      <c r="N4538" s="436" t="s">
        <v>3730</v>
      </c>
      <c r="O4538" s="259">
        <v>1</v>
      </c>
      <c r="P4538" s="259" t="s">
        <v>5129</v>
      </c>
      <c r="Q4538" s="259" t="s">
        <v>5136</v>
      </c>
    </row>
    <row r="4539" spans="1:17" ht="21.75" customHeight="1">
      <c r="A4539" s="301" t="s">
        <v>5213</v>
      </c>
      <c r="B4539" s="301" t="s">
        <v>476</v>
      </c>
      <c r="C4539" s="316" t="s">
        <v>10564</v>
      </c>
      <c r="D4539" s="465" t="s">
        <v>3730</v>
      </c>
      <c r="E4539" s="465" t="s">
        <v>6091</v>
      </c>
      <c r="F4539" s="469" t="str">
        <f t="shared" si="140"/>
        <v>other</v>
      </c>
      <c r="G4539" s="260">
        <v>0</v>
      </c>
      <c r="H4539" s="260">
        <v>5.8647379644199997</v>
      </c>
      <c r="I4539" s="260">
        <v>6.3043655039999999E-3</v>
      </c>
      <c r="J4539" s="260">
        <v>5.3002670237473</v>
      </c>
      <c r="K4539" s="260">
        <v>11.171309348198299</v>
      </c>
      <c r="L4539" s="301" t="str">
        <f t="shared" si="141"/>
        <v/>
      </c>
      <c r="M4539" s="459">
        <f>IFERROR((Tableau1[[#This Row],[Scope 1
(kg CO2-eq)]]+Tableau1[[#This Row],[Scope 2 energy
(kg CO2-eq)]]+Tableau1[[#This Row],[Scope 2 Infrastructure
(kg CO2-eq)]])/Tableau1[[#This Row],[Total CO2-emissions
(kg CO2-eq)
for scope 3 use ]],"")</f>
        <v>0.52554648223673772</v>
      </c>
      <c r="N4539" s="436" t="s">
        <v>3730</v>
      </c>
      <c r="O4539" s="259">
        <v>1</v>
      </c>
      <c r="P4539" s="259" t="s">
        <v>5213</v>
      </c>
      <c r="Q4539" s="259" t="s">
        <v>476</v>
      </c>
    </row>
    <row r="4540" spans="1:17" ht="21.75" customHeight="1">
      <c r="A4540" s="301" t="s">
        <v>5138</v>
      </c>
      <c r="B4540" s="301" t="s">
        <v>5178</v>
      </c>
      <c r="C4540" s="316" t="s">
        <v>10565</v>
      </c>
      <c r="D4540" s="465" t="s">
        <v>3731</v>
      </c>
      <c r="E4540" s="465" t="s">
        <v>6101</v>
      </c>
      <c r="F4540" s="469" t="str">
        <f t="shared" si="140"/>
        <v>other</v>
      </c>
      <c r="G4540" s="260">
        <v>0</v>
      </c>
      <c r="H4540" s="260">
        <v>1.6484008123857601</v>
      </c>
      <c r="I4540" s="260">
        <v>2.0805643526400001E-3</v>
      </c>
      <c r="J4540" s="260">
        <v>2.82750128588322</v>
      </c>
      <c r="K4540" s="260">
        <v>4.4779826596579797</v>
      </c>
      <c r="L4540" s="301" t="str">
        <f t="shared" si="141"/>
        <v/>
      </c>
      <c r="M4540" s="459">
        <f>IFERROR((Tableau1[[#This Row],[Scope 1
(kg CO2-eq)]]+Tableau1[[#This Row],[Scope 2 energy
(kg CO2-eq)]]+Tableau1[[#This Row],[Scope 2 Infrastructure
(kg CO2-eq)]])/Tableau1[[#This Row],[Total CO2-emissions
(kg CO2-eq)
for scope 3 use ]],"")</f>
        <v>0.36857699151172257</v>
      </c>
      <c r="N4540" s="436" t="s">
        <v>3731</v>
      </c>
      <c r="O4540" s="259">
        <v>1</v>
      </c>
      <c r="P4540" s="259" t="s">
        <v>5138</v>
      </c>
      <c r="Q4540" s="259" t="s">
        <v>5178</v>
      </c>
    </row>
    <row r="4541" spans="1:17" ht="21.75" customHeight="1">
      <c r="A4541" s="301" t="s">
        <v>5138</v>
      </c>
      <c r="B4541" s="301" t="s">
        <v>5178</v>
      </c>
      <c r="C4541" s="316" t="s">
        <v>10566</v>
      </c>
      <c r="D4541" s="465" t="s">
        <v>3731</v>
      </c>
      <c r="E4541" s="465" t="s">
        <v>6101</v>
      </c>
      <c r="F4541" s="469" t="str">
        <f t="shared" si="140"/>
        <v>other</v>
      </c>
      <c r="G4541" s="260">
        <v>0</v>
      </c>
      <c r="H4541" s="260">
        <v>2.1188192784854398</v>
      </c>
      <c r="I4541" s="260">
        <v>2.6743130841599999E-3</v>
      </c>
      <c r="J4541" s="260">
        <v>3.56434065894888</v>
      </c>
      <c r="K4541" s="260">
        <v>5.6858342463551397</v>
      </c>
      <c r="L4541" s="301" t="str">
        <f t="shared" si="141"/>
        <v/>
      </c>
      <c r="M4541" s="459">
        <f>IFERROR((Tableau1[[#This Row],[Scope 1
(kg CO2-eq)]]+Tableau1[[#This Row],[Scope 2 energy
(kg CO2-eq)]]+Tableau1[[#This Row],[Scope 2 Infrastructure
(kg CO2-eq)]])/Tableau1[[#This Row],[Total CO2-emissions
(kg CO2-eq)
for scope 3 use ]],"")</f>
        <v>0.3731191412991976</v>
      </c>
      <c r="N4541" s="436" t="s">
        <v>3731</v>
      </c>
      <c r="O4541" s="259">
        <v>1</v>
      </c>
      <c r="P4541" s="259" t="s">
        <v>5138</v>
      </c>
      <c r="Q4541" s="259" t="s">
        <v>5178</v>
      </c>
    </row>
    <row r="4542" spans="1:17" ht="21.75" customHeight="1">
      <c r="A4542" s="301" t="s">
        <v>5138</v>
      </c>
      <c r="B4542" s="301" t="s">
        <v>5178</v>
      </c>
      <c r="C4542" s="316" t="s">
        <v>10567</v>
      </c>
      <c r="D4542" s="465" t="s">
        <v>3731</v>
      </c>
      <c r="E4542" s="465" t="s">
        <v>6101</v>
      </c>
      <c r="F4542" s="469" t="str">
        <f t="shared" si="140"/>
        <v>other</v>
      </c>
      <c r="G4542" s="260">
        <v>0</v>
      </c>
      <c r="H4542" s="260">
        <v>1.93240670928912</v>
      </c>
      <c r="I4542" s="260">
        <v>2.4390284716799999E-3</v>
      </c>
      <c r="J4542" s="260">
        <v>73.683622302336801</v>
      </c>
      <c r="K4542" s="260">
        <v>75.618468036376299</v>
      </c>
      <c r="L4542" s="301" t="str">
        <f t="shared" si="141"/>
        <v/>
      </c>
      <c r="M4542" s="459">
        <f>IFERROR((Tableau1[[#This Row],[Scope 1
(kg CO2-eq)]]+Tableau1[[#This Row],[Scope 2 energy
(kg CO2-eq)]]+Tableau1[[#This Row],[Scope 2 Infrastructure
(kg CO2-eq)]])/Tableau1[[#This Row],[Total CO2-emissions
(kg CO2-eq)
for scope 3 use ]],"")</f>
        <v>2.558694705148009E-2</v>
      </c>
      <c r="N4542" s="436" t="s">
        <v>3731</v>
      </c>
      <c r="O4542" s="259">
        <v>1</v>
      </c>
      <c r="P4542" s="259" t="s">
        <v>5138</v>
      </c>
      <c r="Q4542" s="259" t="s">
        <v>5178</v>
      </c>
    </row>
    <row r="4543" spans="1:17" ht="21.75" customHeight="1">
      <c r="A4543" s="301" t="s">
        <v>5138</v>
      </c>
      <c r="B4543" s="301" t="s">
        <v>5178</v>
      </c>
      <c r="C4543" s="316" t="s">
        <v>10568</v>
      </c>
      <c r="D4543" s="465" t="s">
        <v>3731</v>
      </c>
      <c r="E4543" s="465" t="s">
        <v>6101</v>
      </c>
      <c r="F4543" s="469" t="str">
        <f t="shared" si="140"/>
        <v>other</v>
      </c>
      <c r="G4543" s="260">
        <v>0</v>
      </c>
      <c r="H4543" s="260">
        <v>3.3138596247926402</v>
      </c>
      <c r="I4543" s="260">
        <v>4.1826588249600002E-3</v>
      </c>
      <c r="J4543" s="260">
        <v>40.427196345239999</v>
      </c>
      <c r="K4543" s="260">
        <v>43.745238621096398</v>
      </c>
      <c r="L4543" s="301" t="str">
        <f t="shared" si="141"/>
        <v/>
      </c>
      <c r="M4543" s="459">
        <f>IFERROR((Tableau1[[#This Row],[Scope 1
(kg CO2-eq)]]+Tableau1[[#This Row],[Scope 2 energy
(kg CO2-eq)]]+Tableau1[[#This Row],[Scope 2 Infrastructure
(kg CO2-eq)]])/Tableau1[[#This Row],[Total CO2-emissions
(kg CO2-eq)
for scope 3 use ]],"")</f>
        <v>7.5849221268562361E-2</v>
      </c>
      <c r="N4543" s="436" t="s">
        <v>3731</v>
      </c>
      <c r="O4543" s="259">
        <v>1</v>
      </c>
      <c r="P4543" s="259" t="s">
        <v>5138</v>
      </c>
      <c r="Q4543" s="259" t="s">
        <v>5178</v>
      </c>
    </row>
    <row r="4544" spans="1:17" ht="21.75" customHeight="1">
      <c r="A4544" s="301" t="s">
        <v>5178</v>
      </c>
      <c r="B4544" s="301" t="s">
        <v>5194</v>
      </c>
      <c r="C4544" s="316" t="s">
        <v>10569</v>
      </c>
      <c r="D4544" s="465" t="s">
        <v>3646</v>
      </c>
      <c r="E4544" s="465" t="s">
        <v>6101</v>
      </c>
      <c r="F4544" s="469" t="str">
        <f t="shared" si="140"/>
        <v>other</v>
      </c>
      <c r="G4544" s="260">
        <v>0</v>
      </c>
      <c r="H4544" s="260">
        <v>0.54463056963984002</v>
      </c>
      <c r="I4544" s="260">
        <v>6.8741712576000002E-4</v>
      </c>
      <c r="J4544" s="260">
        <v>4.3459593824557299</v>
      </c>
      <c r="K4544" s="260">
        <v>4.8912773681984403</v>
      </c>
      <c r="L4544" s="301" t="str">
        <f t="shared" si="141"/>
        <v/>
      </c>
      <c r="M4544" s="459">
        <f>IFERROR((Tableau1[[#This Row],[Scope 1
(kg CO2-eq)]]+Tableau1[[#This Row],[Scope 2 energy
(kg CO2-eq)]]+Tableau1[[#This Row],[Scope 2 Infrastructure
(kg CO2-eq)]])/Tableau1[[#This Row],[Total CO2-emissions
(kg CO2-eq)
for scope 3 use ]],"")</f>
        <v>0.11148784779842737</v>
      </c>
      <c r="N4544" s="436" t="s">
        <v>3646</v>
      </c>
      <c r="O4544" s="259">
        <v>1</v>
      </c>
      <c r="P4544" s="259" t="s">
        <v>5178</v>
      </c>
      <c r="Q4544" s="259" t="s">
        <v>5194</v>
      </c>
    </row>
    <row r="4545" spans="1:17" ht="21.75" customHeight="1">
      <c r="A4545" s="301" t="s">
        <v>5138</v>
      </c>
      <c r="B4545" s="301" t="s">
        <v>5185</v>
      </c>
      <c r="C4545" s="316" t="s">
        <v>10570</v>
      </c>
      <c r="D4545" s="465" t="s">
        <v>3731</v>
      </c>
      <c r="E4545" s="465" t="s">
        <v>700</v>
      </c>
      <c r="F4545" s="469" t="str">
        <f t="shared" si="140"/>
        <v>CH</v>
      </c>
      <c r="G4545" s="260">
        <v>1.3580532E-3</v>
      </c>
      <c r="H4545" s="260">
        <v>0</v>
      </c>
      <c r="I4545" s="260">
        <v>0</v>
      </c>
      <c r="J4545" s="260">
        <v>1.3301803947868599E-3</v>
      </c>
      <c r="K4545" s="260">
        <v>2.6882335958800401E-3</v>
      </c>
      <c r="L4545" s="301" t="str">
        <f t="shared" si="141"/>
        <v/>
      </c>
      <c r="M4545" s="459">
        <f>IFERROR((Tableau1[[#This Row],[Scope 1
(kg CO2-eq)]]+Tableau1[[#This Row],[Scope 2 energy
(kg CO2-eq)]]+Tableau1[[#This Row],[Scope 2 Infrastructure
(kg CO2-eq)]])/Tableau1[[#This Row],[Total CO2-emissions
(kg CO2-eq)
for scope 3 use ]],"")</f>
        <v>0.50518422285970188</v>
      </c>
      <c r="N4545" s="436" t="s">
        <v>3731</v>
      </c>
      <c r="O4545" s="259">
        <v>10000</v>
      </c>
      <c r="P4545" s="259" t="s">
        <v>5138</v>
      </c>
      <c r="Q4545" s="259" t="s">
        <v>5185</v>
      </c>
    </row>
    <row r="4546" spans="1:17" ht="21.75" customHeight="1">
      <c r="A4546" s="301" t="s">
        <v>5307</v>
      </c>
      <c r="B4546" s="301" t="s">
        <v>5308</v>
      </c>
      <c r="C4546" s="316" t="s">
        <v>10571</v>
      </c>
      <c r="D4546" s="465" t="s">
        <v>3730</v>
      </c>
      <c r="E4546" s="465" t="s">
        <v>6091</v>
      </c>
      <c r="F4546" s="469" t="str">
        <f t="shared" ref="F4546:F4609" si="142">IF(ISNUMBER(SEARCH("{CH}", C4546)), "CH", "other")</f>
        <v>other</v>
      </c>
      <c r="G4546" s="260">
        <v>0</v>
      </c>
      <c r="H4546" s="260">
        <v>20.013217478400001</v>
      </c>
      <c r="I4546" s="260">
        <v>0.82514453759999995</v>
      </c>
      <c r="J4546" s="260">
        <v>18.725803296408301</v>
      </c>
      <c r="K4546" s="260">
        <v>39.564165281612901</v>
      </c>
      <c r="L4546" s="301" t="str">
        <f t="shared" ref="L4546:L4609" si="143">IF(N4546="MJ", K4546*3.6, IF(N4546="m", K4546*1000, ""))</f>
        <v/>
      </c>
      <c r="M4546" s="459">
        <f>IFERROR((Tableau1[[#This Row],[Scope 1
(kg CO2-eq)]]+Tableau1[[#This Row],[Scope 2 energy
(kg CO2-eq)]]+Tableau1[[#This Row],[Scope 2 Infrastructure
(kg CO2-eq)]])/Tableau1[[#This Row],[Total CO2-emissions
(kg CO2-eq)
for scope 3 use ]],"")</f>
        <v>0.52669788096564363</v>
      </c>
      <c r="N4546" s="436" t="s">
        <v>3730</v>
      </c>
      <c r="O4546" s="259">
        <v>1</v>
      </c>
      <c r="P4546" s="259" t="s">
        <v>5307</v>
      </c>
      <c r="Q4546" s="259" t="s">
        <v>5308</v>
      </c>
    </row>
    <row r="4547" spans="1:17" ht="21.75" customHeight="1">
      <c r="A4547" s="301" t="s">
        <v>5138</v>
      </c>
      <c r="B4547" s="301" t="s">
        <v>5185</v>
      </c>
      <c r="C4547" s="316" t="s">
        <v>10572</v>
      </c>
      <c r="D4547" s="465" t="s">
        <v>3731</v>
      </c>
      <c r="E4547" s="465" t="s">
        <v>700</v>
      </c>
      <c r="F4547" s="469" t="str">
        <f t="shared" si="142"/>
        <v>CH</v>
      </c>
      <c r="G4547" s="260">
        <v>1.105106E-3</v>
      </c>
      <c r="H4547" s="260">
        <v>0</v>
      </c>
      <c r="I4547" s="260">
        <v>0</v>
      </c>
      <c r="J4547" s="260">
        <v>1.3547796554875299E-3</v>
      </c>
      <c r="K4547" s="260">
        <v>2.4598856545718101E-3</v>
      </c>
      <c r="L4547" s="301" t="str">
        <f t="shared" si="143"/>
        <v/>
      </c>
      <c r="M4547" s="459">
        <f>IFERROR((Tableau1[[#This Row],[Scope 1
(kg CO2-eq)]]+Tableau1[[#This Row],[Scope 2 energy
(kg CO2-eq)]]+Tableau1[[#This Row],[Scope 2 Infrastructure
(kg CO2-eq)]])/Tableau1[[#This Row],[Total CO2-emissions
(kg CO2-eq)
for scope 3 use ]],"")</f>
        <v>0.4492509633307995</v>
      </c>
      <c r="N4547" s="436" t="s">
        <v>3731</v>
      </c>
      <c r="O4547" s="259">
        <v>10000</v>
      </c>
      <c r="P4547" s="259" t="s">
        <v>5138</v>
      </c>
      <c r="Q4547" s="259" t="s">
        <v>5185</v>
      </c>
    </row>
    <row r="4548" spans="1:17" ht="21.75" customHeight="1">
      <c r="A4548" s="301" t="s">
        <v>5214</v>
      </c>
      <c r="B4548" s="301" t="s">
        <v>5137</v>
      </c>
      <c r="C4548" s="316" t="s">
        <v>10573</v>
      </c>
      <c r="D4548" s="465" t="s">
        <v>3730</v>
      </c>
      <c r="E4548" s="465" t="s">
        <v>700</v>
      </c>
      <c r="F4548" s="469" t="str">
        <f t="shared" si="142"/>
        <v>CH</v>
      </c>
      <c r="G4548" s="260">
        <v>0</v>
      </c>
      <c r="H4548" s="260">
        <v>0</v>
      </c>
      <c r="I4548" s="260">
        <v>0</v>
      </c>
      <c r="J4548" s="260">
        <v>4.77713305648426</v>
      </c>
      <c r="K4548" s="260">
        <v>4.7771330567968899</v>
      </c>
      <c r="L4548" s="301" t="str">
        <f t="shared" si="143"/>
        <v/>
      </c>
      <c r="M4548" s="459">
        <f>IFERROR((Tableau1[[#This Row],[Scope 1
(kg CO2-eq)]]+Tableau1[[#This Row],[Scope 2 energy
(kg CO2-eq)]]+Tableau1[[#This Row],[Scope 2 Infrastructure
(kg CO2-eq)]])/Tableau1[[#This Row],[Total CO2-emissions
(kg CO2-eq)
for scope 3 use ]],"")</f>
        <v>0</v>
      </c>
      <c r="N4548" s="436" t="s">
        <v>3730</v>
      </c>
      <c r="O4548" s="259">
        <v>1</v>
      </c>
      <c r="P4548" s="259" t="s">
        <v>5214</v>
      </c>
      <c r="Q4548" s="259" t="s">
        <v>5137</v>
      </c>
    </row>
    <row r="4549" spans="1:17" ht="21.75" customHeight="1">
      <c r="A4549" s="301" t="s">
        <v>5132</v>
      </c>
      <c r="B4549" s="301" t="s">
        <v>5137</v>
      </c>
      <c r="C4549" s="316" t="s">
        <v>10574</v>
      </c>
      <c r="D4549" s="465" t="s">
        <v>3731</v>
      </c>
      <c r="E4549" s="465" t="s">
        <v>6092</v>
      </c>
      <c r="F4549" s="469" t="str">
        <f t="shared" si="142"/>
        <v>other</v>
      </c>
      <c r="G4549" s="260">
        <v>0</v>
      </c>
      <c r="H4549" s="260">
        <v>4.1696820428581596</v>
      </c>
      <c r="I4549" s="260">
        <v>3.5331675315200001E-3</v>
      </c>
      <c r="J4549" s="260">
        <v>38.551120755019198</v>
      </c>
      <c r="K4549" s="260">
        <v>42.724335962411097</v>
      </c>
      <c r="L4549" s="301" t="str">
        <f t="shared" si="143"/>
        <v/>
      </c>
      <c r="M4549" s="459">
        <f>IFERROR((Tableau1[[#This Row],[Scope 1
(kg CO2-eq)]]+Tableau1[[#This Row],[Scope 2 energy
(kg CO2-eq)]]+Tableau1[[#This Row],[Scope 2 Infrastructure
(kg CO2-eq)]])/Tableau1[[#This Row],[Total CO2-emissions
(kg CO2-eq)
for scope 3 use ]],"")</f>
        <v>9.7677707947556577E-2</v>
      </c>
      <c r="N4549" s="436" t="s">
        <v>3731</v>
      </c>
      <c r="O4549" s="259">
        <v>1</v>
      </c>
      <c r="P4549" s="259" t="s">
        <v>5132</v>
      </c>
      <c r="Q4549" s="259" t="s">
        <v>5137</v>
      </c>
    </row>
    <row r="4550" spans="1:17" ht="21.75" customHeight="1">
      <c r="A4550" s="301" t="s">
        <v>5132</v>
      </c>
      <c r="B4550" s="301" t="s">
        <v>5137</v>
      </c>
      <c r="C4550" s="316" t="s">
        <v>10575</v>
      </c>
      <c r="D4550" s="465" t="s">
        <v>3731</v>
      </c>
      <c r="E4550" s="465" t="s">
        <v>6017</v>
      </c>
      <c r="F4550" s="469" t="str">
        <f t="shared" si="142"/>
        <v>other</v>
      </c>
      <c r="G4550" s="260">
        <v>0</v>
      </c>
      <c r="H4550" s="260">
        <v>5.4164920972588</v>
      </c>
      <c r="I4550" s="260">
        <v>3.7496692635199998E-3</v>
      </c>
      <c r="J4550" s="260">
        <v>42.842297814875401</v>
      </c>
      <c r="K4550" s="260">
        <v>48.262539580433199</v>
      </c>
      <c r="L4550" s="301" t="str">
        <f t="shared" si="143"/>
        <v/>
      </c>
      <c r="M4550" s="459">
        <f>IFERROR((Tableau1[[#This Row],[Scope 1
(kg CO2-eq)]]+Tableau1[[#This Row],[Scope 2 energy
(kg CO2-eq)]]+Tableau1[[#This Row],[Scope 2 Infrastructure
(kg CO2-eq)]])/Tableau1[[#This Row],[Total CO2-emissions
(kg CO2-eq)
for scope 3 use ]],"")</f>
        <v>0.11230742960571054</v>
      </c>
      <c r="N4550" s="436" t="s">
        <v>3731</v>
      </c>
      <c r="O4550" s="259">
        <v>1</v>
      </c>
      <c r="P4550" s="259" t="s">
        <v>5132</v>
      </c>
      <c r="Q4550" s="259" t="s">
        <v>5137</v>
      </c>
    </row>
    <row r="4551" spans="1:17" ht="21.75" customHeight="1">
      <c r="A4551" s="301" t="s">
        <v>5132</v>
      </c>
      <c r="B4551" s="301" t="s">
        <v>5137</v>
      </c>
      <c r="C4551" s="316" t="s">
        <v>10576</v>
      </c>
      <c r="D4551" s="465" t="s">
        <v>3731</v>
      </c>
      <c r="E4551" s="465" t="s">
        <v>6091</v>
      </c>
      <c r="F4551" s="469" t="str">
        <f t="shared" si="142"/>
        <v>other</v>
      </c>
      <c r="G4551" s="260">
        <v>0</v>
      </c>
      <c r="H4551" s="260">
        <v>3.02456714201224</v>
      </c>
      <c r="I4551" s="260">
        <v>3.60286808912E-3</v>
      </c>
      <c r="J4551" s="260">
        <v>25.978214378973799</v>
      </c>
      <c r="K4551" s="260">
        <v>29.006384381379</v>
      </c>
      <c r="L4551" s="301" t="str">
        <f t="shared" si="143"/>
        <v/>
      </c>
      <c r="M4551" s="459">
        <f>IFERROR((Tableau1[[#This Row],[Scope 1
(kg CO2-eq)]]+Tableau1[[#This Row],[Scope 2 energy
(kg CO2-eq)]]+Tableau1[[#This Row],[Scope 2 Infrastructure
(kg CO2-eq)]])/Tableau1[[#This Row],[Total CO2-emissions
(kg CO2-eq)
for scope 3 use ]],"")</f>
        <v>0.1043966724803292</v>
      </c>
      <c r="N4551" s="436" t="s">
        <v>3731</v>
      </c>
      <c r="O4551" s="259">
        <v>1</v>
      </c>
      <c r="P4551" s="259" t="s">
        <v>5132</v>
      </c>
      <c r="Q4551" s="259" t="s">
        <v>5137</v>
      </c>
    </row>
    <row r="4552" spans="1:17" ht="21.75" customHeight="1">
      <c r="A4552" s="301" t="s">
        <v>5132</v>
      </c>
      <c r="B4552" s="301" t="s">
        <v>5137</v>
      </c>
      <c r="C4552" s="316" t="s">
        <v>10577</v>
      </c>
      <c r="D4552" s="465" t="s">
        <v>3731</v>
      </c>
      <c r="E4552" s="465" t="s">
        <v>6015</v>
      </c>
      <c r="F4552" s="469" t="str">
        <f t="shared" si="142"/>
        <v>other</v>
      </c>
      <c r="G4552" s="260">
        <v>0</v>
      </c>
      <c r="H4552" s="260">
        <v>4.2813232159804002</v>
      </c>
      <c r="I4552" s="260">
        <v>3.6172082038399998E-3</v>
      </c>
      <c r="J4552" s="260">
        <v>33.181423303654498</v>
      </c>
      <c r="K4552" s="260">
        <v>37.466363704107899</v>
      </c>
      <c r="L4552" s="301" t="str">
        <f t="shared" si="143"/>
        <v/>
      </c>
      <c r="M4552" s="459">
        <f>IFERROR((Tableau1[[#This Row],[Scope 1
(kg CO2-eq)]]+Tableau1[[#This Row],[Scope 2 energy
(kg CO2-eq)]]+Tableau1[[#This Row],[Scope 2 Infrastructure
(kg CO2-eq)]])/Tableau1[[#This Row],[Total CO2-emissions
(kg CO2-eq)
for scope 3 use ]],"")</f>
        <v>0.11436766209885561</v>
      </c>
      <c r="N4552" s="436" t="s">
        <v>3731</v>
      </c>
      <c r="O4552" s="259">
        <v>1</v>
      </c>
      <c r="P4552" s="259" t="s">
        <v>5132</v>
      </c>
      <c r="Q4552" s="259" t="s">
        <v>5137</v>
      </c>
    </row>
    <row r="4553" spans="1:17" ht="21.75" customHeight="1">
      <c r="A4553" s="301" t="s">
        <v>5132</v>
      </c>
      <c r="B4553" s="301" t="s">
        <v>5137</v>
      </c>
      <c r="C4553" s="316" t="s">
        <v>10578</v>
      </c>
      <c r="D4553" s="465" t="s">
        <v>3731</v>
      </c>
      <c r="E4553" s="465" t="s">
        <v>6092</v>
      </c>
      <c r="F4553" s="469" t="str">
        <f t="shared" si="142"/>
        <v>other</v>
      </c>
      <c r="G4553" s="260">
        <v>0</v>
      </c>
      <c r="H4553" s="260">
        <v>0</v>
      </c>
      <c r="I4553" s="260">
        <v>0</v>
      </c>
      <c r="J4553" s="260">
        <v>47.5445593957323</v>
      </c>
      <c r="K4553" s="260">
        <v>47.544559397020898</v>
      </c>
      <c r="L4553" s="301" t="str">
        <f t="shared" si="143"/>
        <v/>
      </c>
      <c r="M4553" s="459">
        <f>IFERROR((Tableau1[[#This Row],[Scope 1
(kg CO2-eq)]]+Tableau1[[#This Row],[Scope 2 energy
(kg CO2-eq)]]+Tableau1[[#This Row],[Scope 2 Infrastructure
(kg CO2-eq)]])/Tableau1[[#This Row],[Total CO2-emissions
(kg CO2-eq)
for scope 3 use ]],"")</f>
        <v>0</v>
      </c>
      <c r="N4553" s="436" t="s">
        <v>3731</v>
      </c>
      <c r="O4553" s="259">
        <v>1</v>
      </c>
      <c r="P4553" s="259" t="s">
        <v>5132</v>
      </c>
      <c r="Q4553" s="259" t="s">
        <v>5137</v>
      </c>
    </row>
    <row r="4554" spans="1:17" ht="21.75" customHeight="1">
      <c r="A4554" s="301" t="s">
        <v>5132</v>
      </c>
      <c r="B4554" s="301" t="s">
        <v>5137</v>
      </c>
      <c r="C4554" s="316" t="s">
        <v>10579</v>
      </c>
      <c r="D4554" s="465" t="s">
        <v>3731</v>
      </c>
      <c r="E4554" s="465" t="s">
        <v>6091</v>
      </c>
      <c r="F4554" s="469" t="str">
        <f t="shared" si="142"/>
        <v>other</v>
      </c>
      <c r="G4554" s="260">
        <v>0</v>
      </c>
      <c r="H4554" s="260">
        <v>0</v>
      </c>
      <c r="I4554" s="260">
        <v>0</v>
      </c>
      <c r="J4554" s="260">
        <v>32.913267794475303</v>
      </c>
      <c r="K4554" s="260">
        <v>32.913267795234297</v>
      </c>
      <c r="L4554" s="301" t="str">
        <f t="shared" si="143"/>
        <v/>
      </c>
      <c r="M4554" s="459">
        <f>IFERROR((Tableau1[[#This Row],[Scope 1
(kg CO2-eq)]]+Tableau1[[#This Row],[Scope 2 energy
(kg CO2-eq)]]+Tableau1[[#This Row],[Scope 2 Infrastructure
(kg CO2-eq)]])/Tableau1[[#This Row],[Total CO2-emissions
(kg CO2-eq)
for scope 3 use ]],"")</f>
        <v>0</v>
      </c>
      <c r="N4554" s="436" t="s">
        <v>3731</v>
      </c>
      <c r="O4554" s="259">
        <v>1</v>
      </c>
      <c r="P4554" s="259" t="s">
        <v>5132</v>
      </c>
      <c r="Q4554" s="259" t="s">
        <v>5137</v>
      </c>
    </row>
    <row r="4555" spans="1:17" ht="21.75" customHeight="1">
      <c r="A4555" s="301" t="s">
        <v>5132</v>
      </c>
      <c r="B4555" s="301" t="s">
        <v>5137</v>
      </c>
      <c r="C4555" s="316" t="s">
        <v>10580</v>
      </c>
      <c r="D4555" s="465" t="s">
        <v>3731</v>
      </c>
      <c r="E4555" s="465" t="s">
        <v>6015</v>
      </c>
      <c r="F4555" s="469" t="str">
        <f t="shared" si="142"/>
        <v>other</v>
      </c>
      <c r="G4555" s="260">
        <v>0</v>
      </c>
      <c r="H4555" s="260">
        <v>0</v>
      </c>
      <c r="I4555" s="260">
        <v>0</v>
      </c>
      <c r="J4555" s="260">
        <v>48.332469782982102</v>
      </c>
      <c r="K4555" s="260">
        <v>48.332469782920299</v>
      </c>
      <c r="L4555" s="301" t="str">
        <f t="shared" si="143"/>
        <v/>
      </c>
      <c r="M4555" s="459">
        <f>IFERROR((Tableau1[[#This Row],[Scope 1
(kg CO2-eq)]]+Tableau1[[#This Row],[Scope 2 energy
(kg CO2-eq)]]+Tableau1[[#This Row],[Scope 2 Infrastructure
(kg CO2-eq)]])/Tableau1[[#This Row],[Total CO2-emissions
(kg CO2-eq)
for scope 3 use ]],"")</f>
        <v>0</v>
      </c>
      <c r="N4555" s="436" t="s">
        <v>3731</v>
      </c>
      <c r="O4555" s="259">
        <v>1</v>
      </c>
      <c r="P4555" s="259" t="s">
        <v>5132</v>
      </c>
      <c r="Q4555" s="259" t="s">
        <v>5137</v>
      </c>
    </row>
    <row r="4556" spans="1:17" ht="21.75" customHeight="1">
      <c r="A4556" s="301" t="s">
        <v>5178</v>
      </c>
      <c r="B4556" s="301" t="s">
        <v>5132</v>
      </c>
      <c r="C4556" s="316" t="s">
        <v>10581</v>
      </c>
      <c r="D4556" s="465" t="s">
        <v>3731</v>
      </c>
      <c r="E4556" s="465" t="s">
        <v>6091</v>
      </c>
      <c r="F4556" s="469" t="str">
        <f t="shared" si="142"/>
        <v>other</v>
      </c>
      <c r="G4556" s="260">
        <v>0</v>
      </c>
      <c r="H4556" s="260">
        <v>20.734293129120001</v>
      </c>
      <c r="I4556" s="260">
        <v>2.6170231679999999E-2</v>
      </c>
      <c r="J4556" s="260">
        <v>27.583740526726501</v>
      </c>
      <c r="K4556" s="260">
        <v>48.344203846463301</v>
      </c>
      <c r="L4556" s="301" t="str">
        <f t="shared" si="143"/>
        <v/>
      </c>
      <c r="M4556" s="459">
        <f>IFERROR((Tableau1[[#This Row],[Scope 1
(kg CO2-eq)]]+Tableau1[[#This Row],[Scope 2 energy
(kg CO2-eq)]]+Tableau1[[#This Row],[Scope 2 Infrastructure
(kg CO2-eq)]])/Tableau1[[#This Row],[Total CO2-emissions
(kg CO2-eq)
for scope 3 use ]],"")</f>
        <v>0.42943024621386466</v>
      </c>
      <c r="N4556" s="436" t="s">
        <v>3731</v>
      </c>
      <c r="O4556" s="259">
        <v>1</v>
      </c>
      <c r="P4556" s="259" t="s">
        <v>5178</v>
      </c>
      <c r="Q4556" s="259" t="s">
        <v>5132</v>
      </c>
    </row>
    <row r="4557" spans="1:17" ht="21.75" customHeight="1">
      <c r="A4557" s="301" t="s">
        <v>4143</v>
      </c>
      <c r="B4557" s="301" t="s">
        <v>5133</v>
      </c>
      <c r="C4557" s="316" t="s">
        <v>10582</v>
      </c>
      <c r="D4557" s="465" t="s">
        <v>3646</v>
      </c>
      <c r="E4557" s="465" t="s">
        <v>700</v>
      </c>
      <c r="F4557" s="469" t="str">
        <f t="shared" si="142"/>
        <v>CH</v>
      </c>
      <c r="G4557" s="260">
        <v>0</v>
      </c>
      <c r="H4557" s="260">
        <v>0</v>
      </c>
      <c r="I4557" s="260">
        <v>0</v>
      </c>
      <c r="J4557" s="260">
        <v>14460208.0933393</v>
      </c>
      <c r="K4557" s="260">
        <v>14460208.0658061</v>
      </c>
      <c r="L4557" s="301" t="str">
        <f t="shared" si="143"/>
        <v/>
      </c>
      <c r="M4557" s="459">
        <f>IFERROR((Tableau1[[#This Row],[Scope 1
(kg CO2-eq)]]+Tableau1[[#This Row],[Scope 2 energy
(kg CO2-eq)]]+Tableau1[[#This Row],[Scope 2 Infrastructure
(kg CO2-eq)]])/Tableau1[[#This Row],[Total CO2-emissions
(kg CO2-eq)
for scope 3 use ]],"")</f>
        <v>0</v>
      </c>
      <c r="N4557" s="436" t="s">
        <v>3646</v>
      </c>
      <c r="O4557" s="259">
        <v>1</v>
      </c>
      <c r="P4557" s="259" t="s">
        <v>4143</v>
      </c>
      <c r="Q4557" s="259" t="s">
        <v>5133</v>
      </c>
    </row>
    <row r="4558" spans="1:17" ht="21.75" customHeight="1">
      <c r="A4558" s="301" t="s">
        <v>4133</v>
      </c>
      <c r="B4558" s="301" t="s">
        <v>5332</v>
      </c>
      <c r="C4558" s="316" t="s">
        <v>10583</v>
      </c>
      <c r="D4558" s="465" t="s">
        <v>3730</v>
      </c>
      <c r="E4558" s="465" t="s">
        <v>6091</v>
      </c>
      <c r="F4558" s="469" t="str">
        <f t="shared" si="142"/>
        <v>other</v>
      </c>
      <c r="G4558" s="260">
        <v>0.35510737843469398</v>
      </c>
      <c r="H4558" s="260">
        <v>0</v>
      </c>
      <c r="I4558" s="260">
        <v>0</v>
      </c>
      <c r="J4558" s="260">
        <v>3.0607310803030252E-3</v>
      </c>
      <c r="K4558" s="260">
        <v>0.35816810951504502</v>
      </c>
      <c r="L4558" s="301" t="str">
        <f t="shared" si="143"/>
        <v/>
      </c>
      <c r="M4558" s="459">
        <f>IFERROR((Tableau1[[#This Row],[Scope 1
(kg CO2-eq)]]+Tableau1[[#This Row],[Scope 2 energy
(kg CO2-eq)]]+Tableau1[[#This Row],[Scope 2 Infrastructure
(kg CO2-eq)]])/Tableau1[[#This Row],[Total CO2-emissions
(kg CO2-eq)
for scope 3 use ]],"")</f>
        <v>0.99145448464271368</v>
      </c>
      <c r="N4558" s="436" t="s">
        <v>3730</v>
      </c>
      <c r="O4558" s="259">
        <v>1</v>
      </c>
      <c r="P4558" s="259" t="s">
        <v>4133</v>
      </c>
      <c r="Q4558" s="259" t="s">
        <v>5332</v>
      </c>
    </row>
    <row r="4559" spans="1:17" ht="21.75" customHeight="1">
      <c r="A4559" s="301" t="s">
        <v>4133</v>
      </c>
      <c r="B4559" s="301" t="s">
        <v>5202</v>
      </c>
      <c r="C4559" s="316" t="s">
        <v>10584</v>
      </c>
      <c r="D4559" s="465" t="s">
        <v>3730</v>
      </c>
      <c r="E4559" s="465" t="s">
        <v>700</v>
      </c>
      <c r="F4559" s="469" t="str">
        <f t="shared" si="142"/>
        <v>CH</v>
      </c>
      <c r="G4559" s="260">
        <v>1.30638E-3</v>
      </c>
      <c r="H4559" s="260">
        <v>7.9401450300700005E-2</v>
      </c>
      <c r="I4559" s="260">
        <v>3.4923752216927999E-2</v>
      </c>
      <c r="J4559" s="260">
        <v>1.1410488807207801</v>
      </c>
      <c r="K4559" s="260">
        <v>1.2566804632308901</v>
      </c>
      <c r="L4559" s="301" t="str">
        <f t="shared" si="143"/>
        <v/>
      </c>
      <c r="M4559" s="459">
        <f>IFERROR((Tableau1[[#This Row],[Scope 1
(kg CO2-eq)]]+Tableau1[[#This Row],[Scope 2 energy
(kg CO2-eq)]]+Tableau1[[#This Row],[Scope 2 Infrastructure
(kg CO2-eq)]])/Tableau1[[#This Row],[Total CO2-emissions
(kg CO2-eq)
for scope 3 use ]],"")</f>
        <v>9.2013511708730206E-2</v>
      </c>
      <c r="N4559" s="436" t="s">
        <v>3730</v>
      </c>
      <c r="O4559" s="259">
        <v>1</v>
      </c>
      <c r="P4559" s="259" t="s">
        <v>4133</v>
      </c>
      <c r="Q4559" s="259" t="s">
        <v>5202</v>
      </c>
    </row>
    <row r="4560" spans="1:17" ht="21.75" customHeight="1">
      <c r="A4560" s="301" t="s">
        <v>4133</v>
      </c>
      <c r="B4560" s="301" t="s">
        <v>5202</v>
      </c>
      <c r="C4560" s="316" t="s">
        <v>10585</v>
      </c>
      <c r="D4560" s="465" t="s">
        <v>3730</v>
      </c>
      <c r="E4560" s="465" t="s">
        <v>6091</v>
      </c>
      <c r="F4560" s="469" t="str">
        <f t="shared" si="142"/>
        <v>other</v>
      </c>
      <c r="G4560" s="260">
        <v>2.55846E-4</v>
      </c>
      <c r="H4560" s="260">
        <v>0.16092728040386001</v>
      </c>
      <c r="I4560" s="260">
        <v>2.7139273528968E-2</v>
      </c>
      <c r="J4560" s="260">
        <v>0.70979526172417307</v>
      </c>
      <c r="K4560" s="260">
        <v>0.89811766115471703</v>
      </c>
      <c r="L4560" s="301" t="str">
        <f t="shared" si="143"/>
        <v/>
      </c>
      <c r="M4560" s="459">
        <f>IFERROR((Tableau1[[#This Row],[Scope 1
(kg CO2-eq)]]+Tableau1[[#This Row],[Scope 2 energy
(kg CO2-eq)]]+Tableau1[[#This Row],[Scope 2 Infrastructure
(kg CO2-eq)]])/Tableau1[[#This Row],[Total CO2-emissions
(kg CO2-eq)
for scope 3 use ]],"")</f>
        <v>0.20968566600806002</v>
      </c>
      <c r="N4560" s="436" t="s">
        <v>3730</v>
      </c>
      <c r="O4560" s="259">
        <v>1</v>
      </c>
      <c r="P4560" s="259" t="s">
        <v>4133</v>
      </c>
      <c r="Q4560" s="259" t="s">
        <v>5202</v>
      </c>
    </row>
    <row r="4561" spans="1:17" ht="21.75" customHeight="1">
      <c r="A4561" s="301" t="s">
        <v>4133</v>
      </c>
      <c r="B4561" s="301" t="s">
        <v>5243</v>
      </c>
      <c r="C4561" s="316" t="s">
        <v>10586</v>
      </c>
      <c r="D4561" s="465" t="s">
        <v>3730</v>
      </c>
      <c r="E4561" s="465" t="s">
        <v>700</v>
      </c>
      <c r="F4561" s="469" t="str">
        <f t="shared" si="142"/>
        <v>CH</v>
      </c>
      <c r="G4561" s="260">
        <v>0</v>
      </c>
      <c r="H4561" s="260">
        <v>6.0497989770744E-3</v>
      </c>
      <c r="I4561" s="260">
        <v>1.2626586581039999E-4</v>
      </c>
      <c r="J4561" s="260">
        <v>1.0271841138387401</v>
      </c>
      <c r="K4561" s="260">
        <v>1.03336017897225</v>
      </c>
      <c r="L4561" s="301" t="str">
        <f t="shared" si="143"/>
        <v/>
      </c>
      <c r="M4561" s="459">
        <f>IFERROR((Tableau1[[#This Row],[Scope 1
(kg CO2-eq)]]+Tableau1[[#This Row],[Scope 2 energy
(kg CO2-eq)]]+Tableau1[[#This Row],[Scope 2 Infrastructure
(kg CO2-eq)]])/Tableau1[[#This Row],[Total CO2-emissions
(kg CO2-eq)
for scope 3 use ]],"")</f>
        <v>5.9766816726258363E-3</v>
      </c>
      <c r="N4561" s="436" t="s">
        <v>3730</v>
      </c>
      <c r="O4561" s="259">
        <v>1</v>
      </c>
      <c r="P4561" s="259" t="s">
        <v>4133</v>
      </c>
      <c r="Q4561" s="259" t="s">
        <v>5243</v>
      </c>
    </row>
    <row r="4562" spans="1:17" ht="21.75" customHeight="1">
      <c r="A4562" s="301" t="s">
        <v>4133</v>
      </c>
      <c r="B4562" s="301" t="s">
        <v>5243</v>
      </c>
      <c r="C4562" s="316" t="s">
        <v>10587</v>
      </c>
      <c r="D4562" s="465" t="s">
        <v>3730</v>
      </c>
      <c r="E4562" s="465" t="s">
        <v>6091</v>
      </c>
      <c r="F4562" s="469" t="str">
        <f t="shared" si="142"/>
        <v>other</v>
      </c>
      <c r="G4562" s="260">
        <v>0</v>
      </c>
      <c r="H4562" s="260">
        <v>2.63634930683136E-2</v>
      </c>
      <c r="I4562" s="260">
        <v>1.2627902332079999E-4</v>
      </c>
      <c r="J4562" s="260">
        <v>0.92990576822816595</v>
      </c>
      <c r="K4562" s="260">
        <v>0.95639554028068197</v>
      </c>
      <c r="L4562" s="301" t="str">
        <f t="shared" si="143"/>
        <v/>
      </c>
      <c r="M4562" s="459">
        <f>IFERROR((Tableau1[[#This Row],[Scope 1
(kg CO2-eq)]]+Tableau1[[#This Row],[Scope 2 energy
(kg CO2-eq)]]+Tableau1[[#This Row],[Scope 2 Infrastructure
(kg CO2-eq)]])/Tableau1[[#This Row],[Total CO2-emissions
(kg CO2-eq)
for scope 3 use ]],"")</f>
        <v>2.7697506916291359E-2</v>
      </c>
      <c r="N4562" s="436" t="s">
        <v>3730</v>
      </c>
      <c r="O4562" s="259">
        <v>1</v>
      </c>
      <c r="P4562" s="259" t="s">
        <v>4133</v>
      </c>
      <c r="Q4562" s="259" t="s">
        <v>5243</v>
      </c>
    </row>
    <row r="4563" spans="1:17" ht="21.75" customHeight="1">
      <c r="A4563" s="301" t="s">
        <v>5333</v>
      </c>
      <c r="B4563" s="301" t="s">
        <v>5133</v>
      </c>
      <c r="C4563" s="316" t="s">
        <v>10588</v>
      </c>
      <c r="D4563" s="465" t="s">
        <v>3646</v>
      </c>
      <c r="E4563" s="465" t="s">
        <v>700</v>
      </c>
      <c r="F4563" s="469" t="str">
        <f t="shared" si="142"/>
        <v>CH</v>
      </c>
      <c r="G4563" s="260">
        <v>0</v>
      </c>
      <c r="H4563" s="260">
        <v>0</v>
      </c>
      <c r="I4563" s="260">
        <v>0</v>
      </c>
      <c r="J4563" s="260">
        <v>21984.708531624201</v>
      </c>
      <c r="K4563" s="260">
        <v>21984.708531542201</v>
      </c>
      <c r="L4563" s="301" t="str">
        <f t="shared" si="143"/>
        <v/>
      </c>
      <c r="M4563" s="459">
        <f>IFERROR((Tableau1[[#This Row],[Scope 1
(kg CO2-eq)]]+Tableau1[[#This Row],[Scope 2 energy
(kg CO2-eq)]]+Tableau1[[#This Row],[Scope 2 Infrastructure
(kg CO2-eq)]])/Tableau1[[#This Row],[Total CO2-emissions
(kg CO2-eq)
for scope 3 use ]],"")</f>
        <v>0</v>
      </c>
      <c r="N4563" s="436" t="s">
        <v>3646</v>
      </c>
      <c r="O4563" s="259">
        <v>1</v>
      </c>
      <c r="P4563" s="259" t="s">
        <v>5333</v>
      </c>
      <c r="Q4563" s="259" t="s">
        <v>5133</v>
      </c>
    </row>
    <row r="4564" spans="1:17" ht="21.75" customHeight="1">
      <c r="A4564" s="301" t="s">
        <v>4134</v>
      </c>
      <c r="B4564" s="301" t="s">
        <v>5333</v>
      </c>
      <c r="C4564" s="316" t="s">
        <v>10589</v>
      </c>
      <c r="D4564" s="465" t="s">
        <v>436</v>
      </c>
      <c r="E4564" s="465" t="s">
        <v>6015</v>
      </c>
      <c r="F4564" s="469" t="str">
        <f t="shared" si="142"/>
        <v>other</v>
      </c>
      <c r="G4564" s="260">
        <v>5.7110327056920799E-3</v>
      </c>
      <c r="H4564" s="260">
        <v>0</v>
      </c>
      <c r="I4564" s="260">
        <v>0</v>
      </c>
      <c r="J4564" s="260">
        <v>1.1840043599591822E-2</v>
      </c>
      <c r="K4564" s="260">
        <v>1.7551076641853999E-2</v>
      </c>
      <c r="L4564" s="301">
        <f t="shared" si="143"/>
        <v>6.3183875910674397E-2</v>
      </c>
      <c r="M4564" s="459">
        <f>IFERROR((Tableau1[[#This Row],[Scope 1
(kg CO2-eq)]]+Tableau1[[#This Row],[Scope 2 energy
(kg CO2-eq)]]+Tableau1[[#This Row],[Scope 2 Infrastructure
(kg CO2-eq)]])/Tableau1[[#This Row],[Total CO2-emissions
(kg CO2-eq)
for scope 3 use ]],"")</f>
        <v>0.32539500694065671</v>
      </c>
      <c r="N4564" s="436" t="s">
        <v>436</v>
      </c>
      <c r="O4564" s="259">
        <v>1</v>
      </c>
      <c r="P4564" s="259" t="s">
        <v>4134</v>
      </c>
      <c r="Q4564" s="259" t="s">
        <v>5333</v>
      </c>
    </row>
    <row r="4565" spans="1:17" ht="21.75" customHeight="1">
      <c r="A4565" s="301" t="s">
        <v>4134</v>
      </c>
      <c r="B4565" s="301" t="s">
        <v>5275</v>
      </c>
      <c r="C4565" s="316" t="s">
        <v>10590</v>
      </c>
      <c r="D4565" s="465" t="s">
        <v>50</v>
      </c>
      <c r="E4565" s="465" t="s">
        <v>6019</v>
      </c>
      <c r="F4565" s="469" t="str">
        <f t="shared" si="142"/>
        <v>other</v>
      </c>
      <c r="G4565" s="260">
        <v>0</v>
      </c>
      <c r="H4565" s="260">
        <v>3.1506242400000002E-2</v>
      </c>
      <c r="I4565" s="260">
        <v>9.9139530780000002E-3</v>
      </c>
      <c r="J4565" s="260">
        <v>1.2599657520771199</v>
      </c>
      <c r="K4565" s="260">
        <v>1.3013859491687401</v>
      </c>
      <c r="L4565" s="301" t="str">
        <f t="shared" si="143"/>
        <v/>
      </c>
      <c r="M4565" s="459">
        <f>IFERROR((Tableau1[[#This Row],[Scope 1
(kg CO2-eq)]]+Tableau1[[#This Row],[Scope 2 energy
(kg CO2-eq)]]+Tableau1[[#This Row],[Scope 2 Infrastructure
(kg CO2-eq)]])/Tableau1[[#This Row],[Total CO2-emissions
(kg CO2-eq)
for scope 3 use ]],"")</f>
        <v>3.1827756788412494E-2</v>
      </c>
      <c r="N4565" s="436" t="s">
        <v>50</v>
      </c>
      <c r="O4565" s="259">
        <v>1</v>
      </c>
      <c r="P4565" s="259" t="s">
        <v>4134</v>
      </c>
      <c r="Q4565" s="259" t="s">
        <v>5275</v>
      </c>
    </row>
    <row r="4566" spans="1:17" ht="21.75" customHeight="1">
      <c r="A4566" s="301" t="s">
        <v>4134</v>
      </c>
      <c r="B4566" s="301" t="s">
        <v>5334</v>
      </c>
      <c r="C4566" s="316" t="s">
        <v>10591</v>
      </c>
      <c r="D4566" s="465" t="s">
        <v>50</v>
      </c>
      <c r="E4566" s="465" t="s">
        <v>6044</v>
      </c>
      <c r="F4566" s="469" t="str">
        <f t="shared" si="142"/>
        <v>other</v>
      </c>
      <c r="G4566" s="260">
        <v>0</v>
      </c>
      <c r="H4566" s="260">
        <v>0</v>
      </c>
      <c r="I4566" s="260">
        <v>0</v>
      </c>
      <c r="J4566" s="260">
        <v>0.75502112433282098</v>
      </c>
      <c r="K4566" s="260">
        <v>0.75502112098888696</v>
      </c>
      <c r="L4566" s="301" t="str">
        <f t="shared" si="143"/>
        <v/>
      </c>
      <c r="M4566" s="459">
        <f>IFERROR((Tableau1[[#This Row],[Scope 1
(kg CO2-eq)]]+Tableau1[[#This Row],[Scope 2 energy
(kg CO2-eq)]]+Tableau1[[#This Row],[Scope 2 Infrastructure
(kg CO2-eq)]])/Tableau1[[#This Row],[Total CO2-emissions
(kg CO2-eq)
for scope 3 use ]],"")</f>
        <v>0</v>
      </c>
      <c r="N4566" s="436" t="s">
        <v>50</v>
      </c>
      <c r="O4566" s="259">
        <v>1</v>
      </c>
      <c r="P4566" s="259" t="s">
        <v>4134</v>
      </c>
      <c r="Q4566" s="259" t="s">
        <v>5334</v>
      </c>
    </row>
    <row r="4567" spans="1:17" ht="21.75" customHeight="1">
      <c r="A4567" s="301" t="s">
        <v>4134</v>
      </c>
      <c r="B4567" s="301" t="s">
        <v>5334</v>
      </c>
      <c r="C4567" s="316" t="s">
        <v>10592</v>
      </c>
      <c r="D4567" s="465" t="s">
        <v>50</v>
      </c>
      <c r="E4567" s="465" t="s">
        <v>117</v>
      </c>
      <c r="F4567" s="469" t="str">
        <f t="shared" si="142"/>
        <v>other</v>
      </c>
      <c r="G4567" s="260">
        <v>0</v>
      </c>
      <c r="H4567" s="260">
        <v>0</v>
      </c>
      <c r="I4567" s="260">
        <v>0</v>
      </c>
      <c r="J4567" s="260">
        <v>0.40556793356853899</v>
      </c>
      <c r="K4567" s="260">
        <v>0.40556793712874001</v>
      </c>
      <c r="L4567" s="301" t="str">
        <f t="shared" si="143"/>
        <v/>
      </c>
      <c r="M4567" s="459">
        <f>IFERROR((Tableau1[[#This Row],[Scope 1
(kg CO2-eq)]]+Tableau1[[#This Row],[Scope 2 energy
(kg CO2-eq)]]+Tableau1[[#This Row],[Scope 2 Infrastructure
(kg CO2-eq)]])/Tableau1[[#This Row],[Total CO2-emissions
(kg CO2-eq)
for scope 3 use ]],"")</f>
        <v>0</v>
      </c>
      <c r="N4567" s="436" t="s">
        <v>50</v>
      </c>
      <c r="O4567" s="259">
        <v>1</v>
      </c>
      <c r="P4567" s="259" t="s">
        <v>4134</v>
      </c>
      <c r="Q4567" s="259" t="s">
        <v>5334</v>
      </c>
    </row>
    <row r="4568" spans="1:17" ht="21.75" customHeight="1">
      <c r="A4568" s="301" t="s">
        <v>4134</v>
      </c>
      <c r="B4568" s="301" t="s">
        <v>5160</v>
      </c>
      <c r="C4568" s="316" t="s">
        <v>10593</v>
      </c>
      <c r="D4568" s="465" t="s">
        <v>50</v>
      </c>
      <c r="E4568" s="465" t="s">
        <v>700</v>
      </c>
      <c r="F4568" s="469" t="str">
        <f t="shared" si="142"/>
        <v>CH</v>
      </c>
      <c r="G4568" s="260">
        <v>0</v>
      </c>
      <c r="H4568" s="260">
        <v>0</v>
      </c>
      <c r="I4568" s="260">
        <v>0</v>
      </c>
      <c r="J4568" s="260">
        <v>0.60159078103457897</v>
      </c>
      <c r="K4568" s="260">
        <v>0.601590780781465</v>
      </c>
      <c r="L4568" s="301" t="str">
        <f t="shared" si="143"/>
        <v/>
      </c>
      <c r="M4568" s="459">
        <f>IFERROR((Tableau1[[#This Row],[Scope 1
(kg CO2-eq)]]+Tableau1[[#This Row],[Scope 2 energy
(kg CO2-eq)]]+Tableau1[[#This Row],[Scope 2 Infrastructure
(kg CO2-eq)]])/Tableau1[[#This Row],[Total CO2-emissions
(kg CO2-eq)
for scope 3 use ]],"")</f>
        <v>0</v>
      </c>
      <c r="N4568" s="436" t="s">
        <v>50</v>
      </c>
      <c r="O4568" s="259">
        <v>1</v>
      </c>
      <c r="P4568" s="259" t="s">
        <v>4134</v>
      </c>
      <c r="Q4568" s="259" t="s">
        <v>5160</v>
      </c>
    </row>
    <row r="4569" spans="1:17" ht="21.75" customHeight="1">
      <c r="A4569" s="301" t="s">
        <v>4134</v>
      </c>
      <c r="B4569" s="301" t="s">
        <v>5334</v>
      </c>
      <c r="C4569" s="316" t="s">
        <v>10594</v>
      </c>
      <c r="D4569" s="465" t="s">
        <v>50</v>
      </c>
      <c r="E4569" s="465" t="s">
        <v>6045</v>
      </c>
      <c r="F4569" s="469" t="str">
        <f t="shared" si="142"/>
        <v>other</v>
      </c>
      <c r="G4569" s="260">
        <v>0</v>
      </c>
      <c r="H4569" s="260">
        <v>0</v>
      </c>
      <c r="I4569" s="260">
        <v>0</v>
      </c>
      <c r="J4569" s="260">
        <v>0.70159168840557395</v>
      </c>
      <c r="K4569" s="260">
        <v>0.70159168530087401</v>
      </c>
      <c r="L4569" s="301" t="str">
        <f t="shared" si="143"/>
        <v/>
      </c>
      <c r="M4569" s="459">
        <f>IFERROR((Tableau1[[#This Row],[Scope 1
(kg CO2-eq)]]+Tableau1[[#This Row],[Scope 2 energy
(kg CO2-eq)]]+Tableau1[[#This Row],[Scope 2 Infrastructure
(kg CO2-eq)]])/Tableau1[[#This Row],[Total CO2-emissions
(kg CO2-eq)
for scope 3 use ]],"")</f>
        <v>0</v>
      </c>
      <c r="N4569" s="436" t="s">
        <v>50</v>
      </c>
      <c r="O4569" s="259">
        <v>1</v>
      </c>
      <c r="P4569" s="259" t="s">
        <v>4134</v>
      </c>
      <c r="Q4569" s="259" t="s">
        <v>5334</v>
      </c>
    </row>
    <row r="4570" spans="1:17" ht="21.75" customHeight="1">
      <c r="A4570" s="301" t="s">
        <v>4134</v>
      </c>
      <c r="B4570" s="301" t="s">
        <v>5160</v>
      </c>
      <c r="C4570" s="316" t="s">
        <v>10595</v>
      </c>
      <c r="D4570" s="465" t="s">
        <v>50</v>
      </c>
      <c r="E4570" s="465" t="s">
        <v>6016</v>
      </c>
      <c r="F4570" s="469" t="str">
        <f t="shared" si="142"/>
        <v>other</v>
      </c>
      <c r="G4570" s="260">
        <v>0</v>
      </c>
      <c r="H4570" s="260">
        <v>0</v>
      </c>
      <c r="I4570" s="260">
        <v>0</v>
      </c>
      <c r="J4570" s="260">
        <v>0.54278162599774604</v>
      </c>
      <c r="K4570" s="260">
        <v>0.54278162673174901</v>
      </c>
      <c r="L4570" s="301" t="str">
        <f t="shared" si="143"/>
        <v/>
      </c>
      <c r="M4570" s="459">
        <f>IFERROR((Tableau1[[#This Row],[Scope 1
(kg CO2-eq)]]+Tableau1[[#This Row],[Scope 2 energy
(kg CO2-eq)]]+Tableau1[[#This Row],[Scope 2 Infrastructure
(kg CO2-eq)]])/Tableau1[[#This Row],[Total CO2-emissions
(kg CO2-eq)
for scope 3 use ]],"")</f>
        <v>0</v>
      </c>
      <c r="N4570" s="436" t="s">
        <v>50</v>
      </c>
      <c r="O4570" s="259">
        <v>1</v>
      </c>
      <c r="P4570" s="259" t="s">
        <v>4134</v>
      </c>
      <c r="Q4570" s="259" t="s">
        <v>5160</v>
      </c>
    </row>
    <row r="4571" spans="1:17" ht="21.75" customHeight="1">
      <c r="A4571" s="301" t="s">
        <v>4134</v>
      </c>
      <c r="B4571" s="301" t="s">
        <v>5334</v>
      </c>
      <c r="C4571" s="316" t="s">
        <v>10596</v>
      </c>
      <c r="D4571" s="465" t="s">
        <v>50</v>
      </c>
      <c r="E4571" s="465" t="s">
        <v>6022</v>
      </c>
      <c r="F4571" s="469" t="str">
        <f t="shared" si="142"/>
        <v>other</v>
      </c>
      <c r="G4571" s="260">
        <v>0</v>
      </c>
      <c r="H4571" s="260">
        <v>0</v>
      </c>
      <c r="I4571" s="260">
        <v>0</v>
      </c>
      <c r="J4571" s="260">
        <v>0.139347523646911</v>
      </c>
      <c r="K4571" s="260">
        <v>0.13934752550305499</v>
      </c>
      <c r="L4571" s="301" t="str">
        <f t="shared" si="143"/>
        <v/>
      </c>
      <c r="M4571" s="459">
        <f>IFERROR((Tableau1[[#This Row],[Scope 1
(kg CO2-eq)]]+Tableau1[[#This Row],[Scope 2 energy
(kg CO2-eq)]]+Tableau1[[#This Row],[Scope 2 Infrastructure
(kg CO2-eq)]])/Tableau1[[#This Row],[Total CO2-emissions
(kg CO2-eq)
for scope 3 use ]],"")</f>
        <v>0</v>
      </c>
      <c r="N4571" s="436" t="s">
        <v>50</v>
      </c>
      <c r="O4571" s="259">
        <v>1</v>
      </c>
      <c r="P4571" s="259" t="s">
        <v>4134</v>
      </c>
      <c r="Q4571" s="259" t="s">
        <v>5334</v>
      </c>
    </row>
    <row r="4572" spans="1:17" ht="21.75" customHeight="1">
      <c r="A4572" s="301" t="s">
        <v>4134</v>
      </c>
      <c r="B4572" s="301" t="s">
        <v>5334</v>
      </c>
      <c r="C4572" s="316" t="s">
        <v>10597</v>
      </c>
      <c r="D4572" s="465" t="s">
        <v>50</v>
      </c>
      <c r="E4572" s="465" t="s">
        <v>6018</v>
      </c>
      <c r="F4572" s="469" t="str">
        <f t="shared" si="142"/>
        <v>other</v>
      </c>
      <c r="G4572" s="260">
        <v>0</v>
      </c>
      <c r="H4572" s="260">
        <v>0</v>
      </c>
      <c r="I4572" s="260">
        <v>0</v>
      </c>
      <c r="J4572" s="260">
        <v>0.90678695830660205</v>
      </c>
      <c r="K4572" s="260">
        <v>0.90678696145320103</v>
      </c>
      <c r="L4572" s="301" t="str">
        <f t="shared" si="143"/>
        <v/>
      </c>
      <c r="M4572" s="459">
        <f>IFERROR((Tableau1[[#This Row],[Scope 1
(kg CO2-eq)]]+Tableau1[[#This Row],[Scope 2 energy
(kg CO2-eq)]]+Tableau1[[#This Row],[Scope 2 Infrastructure
(kg CO2-eq)]])/Tableau1[[#This Row],[Total CO2-emissions
(kg CO2-eq)
for scope 3 use ]],"")</f>
        <v>0</v>
      </c>
      <c r="N4572" s="436" t="s">
        <v>50</v>
      </c>
      <c r="O4572" s="259">
        <v>1</v>
      </c>
      <c r="P4572" s="259" t="s">
        <v>4134</v>
      </c>
      <c r="Q4572" s="259" t="s">
        <v>5334</v>
      </c>
    </row>
    <row r="4573" spans="1:17" ht="21.75" customHeight="1">
      <c r="A4573" s="301" t="s">
        <v>4134</v>
      </c>
      <c r="B4573" s="301" t="s">
        <v>5334</v>
      </c>
      <c r="C4573" s="316" t="s">
        <v>10598</v>
      </c>
      <c r="D4573" s="465" t="s">
        <v>50</v>
      </c>
      <c r="E4573" s="465" t="s">
        <v>6060</v>
      </c>
      <c r="F4573" s="469" t="str">
        <f t="shared" si="142"/>
        <v>other</v>
      </c>
      <c r="G4573" s="260">
        <v>0</v>
      </c>
      <c r="H4573" s="260">
        <v>0</v>
      </c>
      <c r="I4573" s="260">
        <v>0</v>
      </c>
      <c r="J4573" s="260">
        <v>0.91126234263507</v>
      </c>
      <c r="K4573" s="260">
        <v>0.91126234263507</v>
      </c>
      <c r="L4573" s="301" t="str">
        <f t="shared" si="143"/>
        <v/>
      </c>
      <c r="M4573" s="459">
        <f>IFERROR((Tableau1[[#This Row],[Scope 1
(kg CO2-eq)]]+Tableau1[[#This Row],[Scope 2 energy
(kg CO2-eq)]]+Tableau1[[#This Row],[Scope 2 Infrastructure
(kg CO2-eq)]])/Tableau1[[#This Row],[Total CO2-emissions
(kg CO2-eq)
for scope 3 use ]],"")</f>
        <v>0</v>
      </c>
      <c r="N4573" s="436" t="s">
        <v>50</v>
      </c>
      <c r="O4573" s="259">
        <v>1</v>
      </c>
      <c r="P4573" s="259" t="s">
        <v>4134</v>
      </c>
      <c r="Q4573" s="259" t="s">
        <v>5334</v>
      </c>
    </row>
    <row r="4574" spans="1:17" ht="21.75" customHeight="1">
      <c r="A4574" s="301" t="s">
        <v>4134</v>
      </c>
      <c r="B4574" s="301" t="s">
        <v>5160</v>
      </c>
      <c r="C4574" s="316" t="s">
        <v>10599</v>
      </c>
      <c r="D4574" s="465" t="s">
        <v>50</v>
      </c>
      <c r="E4574" s="465" t="s">
        <v>119</v>
      </c>
      <c r="F4574" s="469" t="str">
        <f t="shared" si="142"/>
        <v>other</v>
      </c>
      <c r="G4574" s="260">
        <v>0</v>
      </c>
      <c r="H4574" s="260">
        <v>0</v>
      </c>
      <c r="I4574" s="260">
        <v>0</v>
      </c>
      <c r="J4574" s="260">
        <v>0.69670567601588695</v>
      </c>
      <c r="K4574" s="260">
        <v>0.69670567471321099</v>
      </c>
      <c r="L4574" s="301" t="str">
        <f t="shared" si="143"/>
        <v/>
      </c>
      <c r="M4574" s="459">
        <f>IFERROR((Tableau1[[#This Row],[Scope 1
(kg CO2-eq)]]+Tableau1[[#This Row],[Scope 2 energy
(kg CO2-eq)]]+Tableau1[[#This Row],[Scope 2 Infrastructure
(kg CO2-eq)]])/Tableau1[[#This Row],[Total CO2-emissions
(kg CO2-eq)
for scope 3 use ]],"")</f>
        <v>0</v>
      </c>
      <c r="N4574" s="436" t="s">
        <v>50</v>
      </c>
      <c r="O4574" s="259">
        <v>1</v>
      </c>
      <c r="P4574" s="259" t="s">
        <v>4134</v>
      </c>
      <c r="Q4574" s="259" t="s">
        <v>5160</v>
      </c>
    </row>
    <row r="4575" spans="1:17" ht="21.75" customHeight="1">
      <c r="A4575" s="301" t="s">
        <v>4134</v>
      </c>
      <c r="B4575" s="301" t="s">
        <v>5334</v>
      </c>
      <c r="C4575" s="316" t="s">
        <v>10600</v>
      </c>
      <c r="D4575" s="465" t="s">
        <v>50</v>
      </c>
      <c r="E4575" s="465" t="s">
        <v>6034</v>
      </c>
      <c r="F4575" s="469" t="str">
        <f t="shared" si="142"/>
        <v>other</v>
      </c>
      <c r="G4575" s="260">
        <v>0</v>
      </c>
      <c r="H4575" s="260">
        <v>0</v>
      </c>
      <c r="I4575" s="260">
        <v>0</v>
      </c>
      <c r="J4575" s="260">
        <v>0.30102180940406698</v>
      </c>
      <c r="K4575" s="260">
        <v>0.30102180700828002</v>
      </c>
      <c r="L4575" s="301" t="str">
        <f t="shared" si="143"/>
        <v/>
      </c>
      <c r="M4575" s="459">
        <f>IFERROR((Tableau1[[#This Row],[Scope 1
(kg CO2-eq)]]+Tableau1[[#This Row],[Scope 2 energy
(kg CO2-eq)]]+Tableau1[[#This Row],[Scope 2 Infrastructure
(kg CO2-eq)]])/Tableau1[[#This Row],[Total CO2-emissions
(kg CO2-eq)
for scope 3 use ]],"")</f>
        <v>0</v>
      </c>
      <c r="N4575" s="436" t="s">
        <v>50</v>
      </c>
      <c r="O4575" s="259">
        <v>1</v>
      </c>
      <c r="P4575" s="259" t="s">
        <v>4134</v>
      </c>
      <c r="Q4575" s="259" t="s">
        <v>5334</v>
      </c>
    </row>
    <row r="4576" spans="1:17" ht="21.75" customHeight="1">
      <c r="A4576" s="301" t="s">
        <v>4134</v>
      </c>
      <c r="B4576" s="301" t="s">
        <v>5334</v>
      </c>
      <c r="C4576" s="316" t="s">
        <v>10601</v>
      </c>
      <c r="D4576" s="465" t="s">
        <v>50</v>
      </c>
      <c r="E4576" s="465" t="s">
        <v>122</v>
      </c>
      <c r="F4576" s="469" t="str">
        <f t="shared" si="142"/>
        <v>other</v>
      </c>
      <c r="G4576" s="260">
        <v>0</v>
      </c>
      <c r="H4576" s="260">
        <v>0</v>
      </c>
      <c r="I4576" s="260">
        <v>0</v>
      </c>
      <c r="J4576" s="260">
        <v>0.95354034401101295</v>
      </c>
      <c r="K4576" s="260">
        <v>0.95354034461425197</v>
      </c>
      <c r="L4576" s="301" t="str">
        <f t="shared" si="143"/>
        <v/>
      </c>
      <c r="M4576" s="459">
        <f>IFERROR((Tableau1[[#This Row],[Scope 1
(kg CO2-eq)]]+Tableau1[[#This Row],[Scope 2 energy
(kg CO2-eq)]]+Tableau1[[#This Row],[Scope 2 Infrastructure
(kg CO2-eq)]])/Tableau1[[#This Row],[Total CO2-emissions
(kg CO2-eq)
for scope 3 use ]],"")</f>
        <v>0</v>
      </c>
      <c r="N4576" s="436" t="s">
        <v>50</v>
      </c>
      <c r="O4576" s="259">
        <v>1</v>
      </c>
      <c r="P4576" s="259" t="s">
        <v>4134</v>
      </c>
      <c r="Q4576" s="259" t="s">
        <v>5334</v>
      </c>
    </row>
    <row r="4577" spans="1:17" ht="21.75" customHeight="1">
      <c r="A4577" s="301" t="s">
        <v>4134</v>
      </c>
      <c r="B4577" s="301" t="s">
        <v>5334</v>
      </c>
      <c r="C4577" s="316" t="s">
        <v>10602</v>
      </c>
      <c r="D4577" s="465" t="s">
        <v>50</v>
      </c>
      <c r="E4577" s="465" t="s">
        <v>6052</v>
      </c>
      <c r="F4577" s="469" t="str">
        <f t="shared" si="142"/>
        <v>other</v>
      </c>
      <c r="G4577" s="260">
        <v>0</v>
      </c>
      <c r="H4577" s="260">
        <v>0</v>
      </c>
      <c r="I4577" s="260">
        <v>0</v>
      </c>
      <c r="J4577" s="260">
        <v>0.89723571991157802</v>
      </c>
      <c r="K4577" s="260">
        <v>0.89723571890223397</v>
      </c>
      <c r="L4577" s="301" t="str">
        <f t="shared" si="143"/>
        <v/>
      </c>
      <c r="M4577" s="459">
        <f>IFERROR((Tableau1[[#This Row],[Scope 1
(kg CO2-eq)]]+Tableau1[[#This Row],[Scope 2 energy
(kg CO2-eq)]]+Tableau1[[#This Row],[Scope 2 Infrastructure
(kg CO2-eq)]])/Tableau1[[#This Row],[Total CO2-emissions
(kg CO2-eq)
for scope 3 use ]],"")</f>
        <v>0</v>
      </c>
      <c r="N4577" s="436" t="s">
        <v>50</v>
      </c>
      <c r="O4577" s="259">
        <v>1</v>
      </c>
      <c r="P4577" s="259" t="s">
        <v>4134</v>
      </c>
      <c r="Q4577" s="259" t="s">
        <v>5334</v>
      </c>
    </row>
    <row r="4578" spans="1:17" ht="21.75" customHeight="1">
      <c r="A4578" s="301" t="s">
        <v>4134</v>
      </c>
      <c r="B4578" s="301" t="s">
        <v>5334</v>
      </c>
      <c r="C4578" s="316" t="s">
        <v>10603</v>
      </c>
      <c r="D4578" s="465" t="s">
        <v>50</v>
      </c>
      <c r="E4578" s="465" t="s">
        <v>6061</v>
      </c>
      <c r="F4578" s="469" t="str">
        <f t="shared" si="142"/>
        <v>other</v>
      </c>
      <c r="G4578" s="260">
        <v>0</v>
      </c>
      <c r="H4578" s="260">
        <v>0</v>
      </c>
      <c r="I4578" s="260">
        <v>0</v>
      </c>
      <c r="J4578" s="260">
        <v>0.29721996181638699</v>
      </c>
      <c r="K4578" s="260">
        <v>0.29721996165250802</v>
      </c>
      <c r="L4578" s="301" t="str">
        <f t="shared" si="143"/>
        <v/>
      </c>
      <c r="M4578" s="459">
        <f>IFERROR((Tableau1[[#This Row],[Scope 1
(kg CO2-eq)]]+Tableau1[[#This Row],[Scope 2 energy
(kg CO2-eq)]]+Tableau1[[#This Row],[Scope 2 Infrastructure
(kg CO2-eq)]])/Tableau1[[#This Row],[Total CO2-emissions
(kg CO2-eq)
for scope 3 use ]],"")</f>
        <v>0</v>
      </c>
      <c r="N4578" s="436" t="s">
        <v>50</v>
      </c>
      <c r="O4578" s="259">
        <v>1</v>
      </c>
      <c r="P4578" s="259" t="s">
        <v>4134</v>
      </c>
      <c r="Q4578" s="259" t="s">
        <v>5334</v>
      </c>
    </row>
    <row r="4579" spans="1:17" ht="21.75" customHeight="1">
      <c r="A4579" s="301" t="s">
        <v>4134</v>
      </c>
      <c r="B4579" s="301" t="s">
        <v>5160</v>
      </c>
      <c r="C4579" s="316" t="s">
        <v>10604</v>
      </c>
      <c r="D4579" s="465" t="s">
        <v>50</v>
      </c>
      <c r="E4579" s="465" t="s">
        <v>6047</v>
      </c>
      <c r="F4579" s="469" t="str">
        <f t="shared" si="142"/>
        <v>other</v>
      </c>
      <c r="G4579" s="260">
        <v>0</v>
      </c>
      <c r="H4579" s="260">
        <v>0</v>
      </c>
      <c r="I4579" s="260">
        <v>0</v>
      </c>
      <c r="J4579" s="260">
        <v>0.94422232272030604</v>
      </c>
      <c r="K4579" s="260">
        <v>0.94422232117097205</v>
      </c>
      <c r="L4579" s="301" t="str">
        <f t="shared" si="143"/>
        <v/>
      </c>
      <c r="M4579" s="459">
        <f>IFERROR((Tableau1[[#This Row],[Scope 1
(kg CO2-eq)]]+Tableau1[[#This Row],[Scope 2 energy
(kg CO2-eq)]]+Tableau1[[#This Row],[Scope 2 Infrastructure
(kg CO2-eq)]])/Tableau1[[#This Row],[Total CO2-emissions
(kg CO2-eq)
for scope 3 use ]],"")</f>
        <v>0</v>
      </c>
      <c r="N4579" s="436" t="s">
        <v>50</v>
      </c>
      <c r="O4579" s="259">
        <v>1</v>
      </c>
      <c r="P4579" s="259" t="s">
        <v>4134</v>
      </c>
      <c r="Q4579" s="259" t="s">
        <v>5160</v>
      </c>
    </row>
    <row r="4580" spans="1:17" ht="21.75" customHeight="1">
      <c r="A4580" s="301" t="s">
        <v>4134</v>
      </c>
      <c r="B4580" s="301" t="s">
        <v>5160</v>
      </c>
      <c r="C4580" s="316" t="s">
        <v>10605</v>
      </c>
      <c r="D4580" s="465" t="s">
        <v>50</v>
      </c>
      <c r="E4580" s="465" t="s">
        <v>6029</v>
      </c>
      <c r="F4580" s="469" t="str">
        <f t="shared" si="142"/>
        <v>other</v>
      </c>
      <c r="G4580" s="260">
        <v>0</v>
      </c>
      <c r="H4580" s="260">
        <v>0</v>
      </c>
      <c r="I4580" s="260">
        <v>0</v>
      </c>
      <c r="J4580" s="260">
        <v>0.28037068805948201</v>
      </c>
      <c r="K4580" s="260">
        <v>0.280370689832313</v>
      </c>
      <c r="L4580" s="301" t="str">
        <f t="shared" si="143"/>
        <v/>
      </c>
      <c r="M4580" s="459">
        <f>IFERROR((Tableau1[[#This Row],[Scope 1
(kg CO2-eq)]]+Tableau1[[#This Row],[Scope 2 energy
(kg CO2-eq)]]+Tableau1[[#This Row],[Scope 2 Infrastructure
(kg CO2-eq)]])/Tableau1[[#This Row],[Total CO2-emissions
(kg CO2-eq)
for scope 3 use ]],"")</f>
        <v>0</v>
      </c>
      <c r="N4580" s="436" t="s">
        <v>50</v>
      </c>
      <c r="O4580" s="259">
        <v>1</v>
      </c>
      <c r="P4580" s="259" t="s">
        <v>4134</v>
      </c>
      <c r="Q4580" s="259" t="s">
        <v>5160</v>
      </c>
    </row>
    <row r="4581" spans="1:17" ht="21.75" customHeight="1">
      <c r="A4581" s="301" t="s">
        <v>4134</v>
      </c>
      <c r="B4581" s="301" t="s">
        <v>5160</v>
      </c>
      <c r="C4581" s="316" t="s">
        <v>10606</v>
      </c>
      <c r="D4581" s="465" t="s">
        <v>50</v>
      </c>
      <c r="E4581" s="465" t="s">
        <v>6091</v>
      </c>
      <c r="F4581" s="469" t="str">
        <f t="shared" si="142"/>
        <v>other</v>
      </c>
      <c r="G4581" s="260">
        <v>0</v>
      </c>
      <c r="H4581" s="260">
        <v>0</v>
      </c>
      <c r="I4581" s="260">
        <v>0</v>
      </c>
      <c r="J4581" s="260">
        <v>0.63869968917546105</v>
      </c>
      <c r="K4581" s="260">
        <v>0.63869968765109197</v>
      </c>
      <c r="L4581" s="301" t="str">
        <f t="shared" si="143"/>
        <v/>
      </c>
      <c r="M4581" s="459">
        <f>IFERROR((Tableau1[[#This Row],[Scope 1
(kg CO2-eq)]]+Tableau1[[#This Row],[Scope 2 energy
(kg CO2-eq)]]+Tableau1[[#This Row],[Scope 2 Infrastructure
(kg CO2-eq)]])/Tableau1[[#This Row],[Total CO2-emissions
(kg CO2-eq)
for scope 3 use ]],"")</f>
        <v>0</v>
      </c>
      <c r="N4581" s="436" t="s">
        <v>50</v>
      </c>
      <c r="O4581" s="259">
        <v>1</v>
      </c>
      <c r="P4581" s="259" t="s">
        <v>4134</v>
      </c>
      <c r="Q4581" s="259" t="s">
        <v>5160</v>
      </c>
    </row>
    <row r="4582" spans="1:17" ht="21.75" customHeight="1">
      <c r="A4582" s="301" t="s">
        <v>4134</v>
      </c>
      <c r="B4582" s="301" t="s">
        <v>5334</v>
      </c>
      <c r="C4582" s="316" t="s">
        <v>10607</v>
      </c>
      <c r="D4582" s="465" t="s">
        <v>50</v>
      </c>
      <c r="E4582" s="465" t="s">
        <v>6028</v>
      </c>
      <c r="F4582" s="469" t="str">
        <f t="shared" si="142"/>
        <v>other</v>
      </c>
      <c r="G4582" s="260">
        <v>0</v>
      </c>
      <c r="H4582" s="260">
        <v>0</v>
      </c>
      <c r="I4582" s="260">
        <v>0</v>
      </c>
      <c r="J4582" s="260">
        <v>0.13509303924112601</v>
      </c>
      <c r="K4582" s="260">
        <v>0.135093041897134</v>
      </c>
      <c r="L4582" s="301" t="str">
        <f t="shared" si="143"/>
        <v/>
      </c>
      <c r="M4582" s="459">
        <f>IFERROR((Tableau1[[#This Row],[Scope 1
(kg CO2-eq)]]+Tableau1[[#This Row],[Scope 2 energy
(kg CO2-eq)]]+Tableau1[[#This Row],[Scope 2 Infrastructure
(kg CO2-eq)]])/Tableau1[[#This Row],[Total CO2-emissions
(kg CO2-eq)
for scope 3 use ]],"")</f>
        <v>0</v>
      </c>
      <c r="N4582" s="436" t="s">
        <v>50</v>
      </c>
      <c r="O4582" s="259">
        <v>1</v>
      </c>
      <c r="P4582" s="259" t="s">
        <v>4134</v>
      </c>
      <c r="Q4582" s="259" t="s">
        <v>5334</v>
      </c>
    </row>
    <row r="4583" spans="1:17" ht="21.75" customHeight="1">
      <c r="A4583" s="301" t="s">
        <v>4134</v>
      </c>
      <c r="B4583" s="301" t="s">
        <v>5334</v>
      </c>
      <c r="C4583" s="316" t="s">
        <v>10608</v>
      </c>
      <c r="D4583" s="465" t="s">
        <v>50</v>
      </c>
      <c r="E4583" s="465" t="s">
        <v>6049</v>
      </c>
      <c r="F4583" s="469" t="str">
        <f t="shared" si="142"/>
        <v>other</v>
      </c>
      <c r="G4583" s="260">
        <v>0</v>
      </c>
      <c r="H4583" s="260">
        <v>0</v>
      </c>
      <c r="I4583" s="260">
        <v>0</v>
      </c>
      <c r="J4583" s="260">
        <v>0.91126234263507</v>
      </c>
      <c r="K4583" s="260">
        <v>0.91126234263507</v>
      </c>
      <c r="L4583" s="301" t="str">
        <f t="shared" si="143"/>
        <v/>
      </c>
      <c r="M4583" s="459">
        <f>IFERROR((Tableau1[[#This Row],[Scope 1
(kg CO2-eq)]]+Tableau1[[#This Row],[Scope 2 energy
(kg CO2-eq)]]+Tableau1[[#This Row],[Scope 2 Infrastructure
(kg CO2-eq)]])/Tableau1[[#This Row],[Total CO2-emissions
(kg CO2-eq)
for scope 3 use ]],"")</f>
        <v>0</v>
      </c>
      <c r="N4583" s="436" t="s">
        <v>50</v>
      </c>
      <c r="O4583" s="259">
        <v>1</v>
      </c>
      <c r="P4583" s="259" t="s">
        <v>4134</v>
      </c>
      <c r="Q4583" s="259" t="s">
        <v>5334</v>
      </c>
    </row>
    <row r="4584" spans="1:17" ht="21.75" customHeight="1">
      <c r="A4584" s="301" t="s">
        <v>4134</v>
      </c>
      <c r="B4584" s="301" t="s">
        <v>5160</v>
      </c>
      <c r="C4584" s="316" t="s">
        <v>10609</v>
      </c>
      <c r="D4584" s="465" t="s">
        <v>50</v>
      </c>
      <c r="E4584" s="465" t="s">
        <v>6032</v>
      </c>
      <c r="F4584" s="469" t="str">
        <f t="shared" si="142"/>
        <v>other</v>
      </c>
      <c r="G4584" s="260">
        <v>0</v>
      </c>
      <c r="H4584" s="260">
        <v>0</v>
      </c>
      <c r="I4584" s="260">
        <v>0</v>
      </c>
      <c r="J4584" s="260">
        <v>0.175331160084153</v>
      </c>
      <c r="K4584" s="260">
        <v>0.17533116008445099</v>
      </c>
      <c r="L4584" s="301" t="str">
        <f t="shared" si="143"/>
        <v/>
      </c>
      <c r="M4584" s="459">
        <f>IFERROR((Tableau1[[#This Row],[Scope 1
(kg CO2-eq)]]+Tableau1[[#This Row],[Scope 2 energy
(kg CO2-eq)]]+Tableau1[[#This Row],[Scope 2 Infrastructure
(kg CO2-eq)]])/Tableau1[[#This Row],[Total CO2-emissions
(kg CO2-eq)
for scope 3 use ]],"")</f>
        <v>0</v>
      </c>
      <c r="N4584" s="436" t="s">
        <v>50</v>
      </c>
      <c r="O4584" s="259">
        <v>1</v>
      </c>
      <c r="P4584" s="259" t="s">
        <v>4134</v>
      </c>
      <c r="Q4584" s="259" t="s">
        <v>5160</v>
      </c>
    </row>
    <row r="4585" spans="1:17" ht="21.75" customHeight="1">
      <c r="A4585" s="301" t="s">
        <v>4134</v>
      </c>
      <c r="B4585" s="301" t="s">
        <v>5160</v>
      </c>
      <c r="C4585" s="316" t="s">
        <v>10610</v>
      </c>
      <c r="D4585" s="465" t="s">
        <v>50</v>
      </c>
      <c r="E4585" s="465" t="s">
        <v>6016</v>
      </c>
      <c r="F4585" s="469" t="str">
        <f t="shared" si="142"/>
        <v>other</v>
      </c>
      <c r="G4585" s="260">
        <v>0</v>
      </c>
      <c r="H4585" s="260">
        <v>0</v>
      </c>
      <c r="I4585" s="260">
        <v>0</v>
      </c>
      <c r="J4585" s="260">
        <v>0.27116060934821001</v>
      </c>
      <c r="K4585" s="260">
        <v>0.271160609297805</v>
      </c>
      <c r="L4585" s="301" t="str">
        <f t="shared" si="143"/>
        <v/>
      </c>
      <c r="M4585" s="459">
        <f>IFERROR((Tableau1[[#This Row],[Scope 1
(kg CO2-eq)]]+Tableau1[[#This Row],[Scope 2 energy
(kg CO2-eq)]]+Tableau1[[#This Row],[Scope 2 Infrastructure
(kg CO2-eq)]])/Tableau1[[#This Row],[Total CO2-emissions
(kg CO2-eq)
for scope 3 use ]],"")</f>
        <v>0</v>
      </c>
      <c r="N4585" s="436" t="s">
        <v>50</v>
      </c>
      <c r="O4585" s="259">
        <v>1</v>
      </c>
      <c r="P4585" s="259" t="s">
        <v>4134</v>
      </c>
      <c r="Q4585" s="259" t="s">
        <v>5160</v>
      </c>
    </row>
    <row r="4586" spans="1:17" ht="21.75" customHeight="1">
      <c r="A4586" s="301" t="s">
        <v>4134</v>
      </c>
      <c r="B4586" s="301" t="s">
        <v>5160</v>
      </c>
      <c r="C4586" s="316" t="s">
        <v>10611</v>
      </c>
      <c r="D4586" s="465" t="s">
        <v>50</v>
      </c>
      <c r="E4586" s="465" t="s">
        <v>6033</v>
      </c>
      <c r="F4586" s="469" t="str">
        <f t="shared" si="142"/>
        <v>other</v>
      </c>
      <c r="G4586" s="260">
        <v>0</v>
      </c>
      <c r="H4586" s="260">
        <v>0</v>
      </c>
      <c r="I4586" s="260">
        <v>0</v>
      </c>
      <c r="J4586" s="260">
        <v>0.64470624603937399</v>
      </c>
      <c r="K4586" s="260">
        <v>0.64470624604197102</v>
      </c>
      <c r="L4586" s="301" t="str">
        <f t="shared" si="143"/>
        <v/>
      </c>
      <c r="M4586" s="459">
        <f>IFERROR((Tableau1[[#This Row],[Scope 1
(kg CO2-eq)]]+Tableau1[[#This Row],[Scope 2 energy
(kg CO2-eq)]]+Tableau1[[#This Row],[Scope 2 Infrastructure
(kg CO2-eq)]])/Tableau1[[#This Row],[Total CO2-emissions
(kg CO2-eq)
for scope 3 use ]],"")</f>
        <v>0</v>
      </c>
      <c r="N4586" s="436" t="s">
        <v>50</v>
      </c>
      <c r="O4586" s="259">
        <v>1</v>
      </c>
      <c r="P4586" s="259" t="s">
        <v>4134</v>
      </c>
      <c r="Q4586" s="259" t="s">
        <v>5160</v>
      </c>
    </row>
    <row r="4587" spans="1:17" ht="21.75" customHeight="1">
      <c r="A4587" s="301" t="s">
        <v>4134</v>
      </c>
      <c r="B4587" s="301" t="s">
        <v>5160</v>
      </c>
      <c r="C4587" s="316" t="s">
        <v>10612</v>
      </c>
      <c r="D4587" s="465" t="s">
        <v>50</v>
      </c>
      <c r="E4587" s="465" t="s">
        <v>6034</v>
      </c>
      <c r="F4587" s="469" t="str">
        <f t="shared" si="142"/>
        <v>other</v>
      </c>
      <c r="G4587" s="260">
        <v>0</v>
      </c>
      <c r="H4587" s="260">
        <v>0</v>
      </c>
      <c r="I4587" s="260">
        <v>0</v>
      </c>
      <c r="J4587" s="260">
        <v>0.181002836942875</v>
      </c>
      <c r="K4587" s="260">
        <v>0.181002847113611</v>
      </c>
      <c r="L4587" s="301" t="str">
        <f t="shared" si="143"/>
        <v/>
      </c>
      <c r="M4587" s="459">
        <f>IFERROR((Tableau1[[#This Row],[Scope 1
(kg CO2-eq)]]+Tableau1[[#This Row],[Scope 2 energy
(kg CO2-eq)]]+Tableau1[[#This Row],[Scope 2 Infrastructure
(kg CO2-eq)]])/Tableau1[[#This Row],[Total CO2-emissions
(kg CO2-eq)
for scope 3 use ]],"")</f>
        <v>0</v>
      </c>
      <c r="N4587" s="436" t="s">
        <v>50</v>
      </c>
      <c r="O4587" s="259">
        <v>1</v>
      </c>
      <c r="P4587" s="259" t="s">
        <v>4134</v>
      </c>
      <c r="Q4587" s="259" t="s">
        <v>5160</v>
      </c>
    </row>
    <row r="4588" spans="1:17" ht="21.75" customHeight="1">
      <c r="A4588" s="301" t="s">
        <v>4134</v>
      </c>
      <c r="B4588" s="301" t="s">
        <v>5160</v>
      </c>
      <c r="C4588" s="316" t="s">
        <v>10613</v>
      </c>
      <c r="D4588" s="465" t="s">
        <v>50</v>
      </c>
      <c r="E4588" s="465" t="s">
        <v>6035</v>
      </c>
      <c r="F4588" s="469" t="str">
        <f t="shared" si="142"/>
        <v>other</v>
      </c>
      <c r="G4588" s="260">
        <v>0</v>
      </c>
      <c r="H4588" s="260">
        <v>0</v>
      </c>
      <c r="I4588" s="260">
        <v>0</v>
      </c>
      <c r="J4588" s="260">
        <v>1.44865347970773</v>
      </c>
      <c r="K4588" s="260">
        <v>1.4486534797078301</v>
      </c>
      <c r="L4588" s="301" t="str">
        <f t="shared" si="143"/>
        <v/>
      </c>
      <c r="M4588" s="459">
        <f>IFERROR((Tableau1[[#This Row],[Scope 1
(kg CO2-eq)]]+Tableau1[[#This Row],[Scope 2 energy
(kg CO2-eq)]]+Tableau1[[#This Row],[Scope 2 Infrastructure
(kg CO2-eq)]])/Tableau1[[#This Row],[Total CO2-emissions
(kg CO2-eq)
for scope 3 use ]],"")</f>
        <v>0</v>
      </c>
      <c r="N4588" s="436" t="s">
        <v>50</v>
      </c>
      <c r="O4588" s="259">
        <v>1</v>
      </c>
      <c r="P4588" s="259" t="s">
        <v>4134</v>
      </c>
      <c r="Q4588" s="259" t="s">
        <v>5160</v>
      </c>
    </row>
    <row r="4589" spans="1:17" ht="21.75" customHeight="1">
      <c r="A4589" s="301" t="s">
        <v>4134</v>
      </c>
      <c r="B4589" s="301" t="s">
        <v>5160</v>
      </c>
      <c r="C4589" s="316" t="s">
        <v>10614</v>
      </c>
      <c r="D4589" s="465" t="s">
        <v>50</v>
      </c>
      <c r="E4589" s="465" t="s">
        <v>6036</v>
      </c>
      <c r="F4589" s="469" t="str">
        <f t="shared" si="142"/>
        <v>other</v>
      </c>
      <c r="G4589" s="260">
        <v>0</v>
      </c>
      <c r="H4589" s="260">
        <v>0</v>
      </c>
      <c r="I4589" s="260">
        <v>0</v>
      </c>
      <c r="J4589" s="260">
        <v>0.53409037211266497</v>
      </c>
      <c r="K4589" s="260">
        <v>0.53409037211281096</v>
      </c>
      <c r="L4589" s="301" t="str">
        <f t="shared" si="143"/>
        <v/>
      </c>
      <c r="M4589" s="459">
        <f>IFERROR((Tableau1[[#This Row],[Scope 1
(kg CO2-eq)]]+Tableau1[[#This Row],[Scope 2 energy
(kg CO2-eq)]]+Tableau1[[#This Row],[Scope 2 Infrastructure
(kg CO2-eq)]])/Tableau1[[#This Row],[Total CO2-emissions
(kg CO2-eq)
for scope 3 use ]],"")</f>
        <v>0</v>
      </c>
      <c r="N4589" s="436" t="s">
        <v>50</v>
      </c>
      <c r="O4589" s="259">
        <v>1</v>
      </c>
      <c r="P4589" s="259" t="s">
        <v>4134</v>
      </c>
      <c r="Q4589" s="259" t="s">
        <v>5160</v>
      </c>
    </row>
    <row r="4590" spans="1:17" ht="21.75" customHeight="1">
      <c r="A4590" s="301" t="s">
        <v>4134</v>
      </c>
      <c r="B4590" s="301" t="s">
        <v>5160</v>
      </c>
      <c r="C4590" s="316" t="s">
        <v>10615</v>
      </c>
      <c r="D4590" s="465" t="s">
        <v>50</v>
      </c>
      <c r="E4590" s="465" t="s">
        <v>6037</v>
      </c>
      <c r="F4590" s="469" t="str">
        <f t="shared" si="142"/>
        <v>other</v>
      </c>
      <c r="G4590" s="260">
        <v>0</v>
      </c>
      <c r="H4590" s="260">
        <v>0</v>
      </c>
      <c r="I4590" s="260">
        <v>0</v>
      </c>
      <c r="J4590" s="260">
        <v>2.0588847270353399</v>
      </c>
      <c r="K4590" s="260">
        <v>2.0588847266008998</v>
      </c>
      <c r="L4590" s="301" t="str">
        <f t="shared" si="143"/>
        <v/>
      </c>
      <c r="M4590" s="459">
        <f>IFERROR((Tableau1[[#This Row],[Scope 1
(kg CO2-eq)]]+Tableau1[[#This Row],[Scope 2 energy
(kg CO2-eq)]]+Tableau1[[#This Row],[Scope 2 Infrastructure
(kg CO2-eq)]])/Tableau1[[#This Row],[Total CO2-emissions
(kg CO2-eq)
for scope 3 use ]],"")</f>
        <v>0</v>
      </c>
      <c r="N4590" s="436" t="s">
        <v>50</v>
      </c>
      <c r="O4590" s="259">
        <v>1</v>
      </c>
      <c r="P4590" s="259" t="s">
        <v>4134</v>
      </c>
      <c r="Q4590" s="259" t="s">
        <v>5160</v>
      </c>
    </row>
    <row r="4591" spans="1:17" ht="21.75" customHeight="1">
      <c r="A4591" s="301" t="s">
        <v>4134</v>
      </c>
      <c r="B4591" s="301" t="s">
        <v>5160</v>
      </c>
      <c r="C4591" s="316" t="s">
        <v>10616</v>
      </c>
      <c r="D4591" s="465" t="s">
        <v>50</v>
      </c>
      <c r="E4591" s="465" t="s">
        <v>6024</v>
      </c>
      <c r="F4591" s="469" t="str">
        <f t="shared" si="142"/>
        <v>other</v>
      </c>
      <c r="G4591" s="260">
        <v>0</v>
      </c>
      <c r="H4591" s="260">
        <v>0</v>
      </c>
      <c r="I4591" s="260">
        <v>0</v>
      </c>
      <c r="J4591" s="260">
        <v>0.38559080020467301</v>
      </c>
      <c r="K4591" s="260">
        <v>0.38559080020444803</v>
      </c>
      <c r="L4591" s="301" t="str">
        <f t="shared" si="143"/>
        <v/>
      </c>
      <c r="M4591" s="459">
        <f>IFERROR((Tableau1[[#This Row],[Scope 1
(kg CO2-eq)]]+Tableau1[[#This Row],[Scope 2 energy
(kg CO2-eq)]]+Tableau1[[#This Row],[Scope 2 Infrastructure
(kg CO2-eq)]])/Tableau1[[#This Row],[Total CO2-emissions
(kg CO2-eq)
for scope 3 use ]],"")</f>
        <v>0</v>
      </c>
      <c r="N4591" s="436" t="s">
        <v>50</v>
      </c>
      <c r="O4591" s="259">
        <v>1</v>
      </c>
      <c r="P4591" s="259" t="s">
        <v>4134</v>
      </c>
      <c r="Q4591" s="259" t="s">
        <v>5160</v>
      </c>
    </row>
    <row r="4592" spans="1:17" ht="21.75" customHeight="1">
      <c r="A4592" s="301" t="s">
        <v>4134</v>
      </c>
      <c r="B4592" s="301" t="s">
        <v>5160</v>
      </c>
      <c r="C4592" s="316" t="s">
        <v>10617</v>
      </c>
      <c r="D4592" s="465" t="s">
        <v>50</v>
      </c>
      <c r="E4592" s="465" t="s">
        <v>6038</v>
      </c>
      <c r="F4592" s="469" t="str">
        <f t="shared" si="142"/>
        <v>other</v>
      </c>
      <c r="G4592" s="260">
        <v>0</v>
      </c>
      <c r="H4592" s="260">
        <v>0</v>
      </c>
      <c r="I4592" s="260">
        <v>0</v>
      </c>
      <c r="J4592" s="260">
        <v>0.42940878226686802</v>
      </c>
      <c r="K4592" s="260">
        <v>0.42940878697757501</v>
      </c>
      <c r="L4592" s="301" t="str">
        <f t="shared" si="143"/>
        <v/>
      </c>
      <c r="M4592" s="459">
        <f>IFERROR((Tableau1[[#This Row],[Scope 1
(kg CO2-eq)]]+Tableau1[[#This Row],[Scope 2 energy
(kg CO2-eq)]]+Tableau1[[#This Row],[Scope 2 Infrastructure
(kg CO2-eq)]])/Tableau1[[#This Row],[Total CO2-emissions
(kg CO2-eq)
for scope 3 use ]],"")</f>
        <v>0</v>
      </c>
      <c r="N4592" s="436" t="s">
        <v>50</v>
      </c>
      <c r="O4592" s="259">
        <v>1</v>
      </c>
      <c r="P4592" s="259" t="s">
        <v>4134</v>
      </c>
      <c r="Q4592" s="259" t="s">
        <v>5160</v>
      </c>
    </row>
    <row r="4593" spans="1:17" ht="21.75" customHeight="1">
      <c r="A4593" s="301" t="s">
        <v>4134</v>
      </c>
      <c r="B4593" s="301" t="s">
        <v>5160</v>
      </c>
      <c r="C4593" s="316" t="s">
        <v>10618</v>
      </c>
      <c r="D4593" s="465" t="s">
        <v>50</v>
      </c>
      <c r="E4593" s="465" t="s">
        <v>6029</v>
      </c>
      <c r="F4593" s="469" t="str">
        <f t="shared" si="142"/>
        <v>other</v>
      </c>
      <c r="G4593" s="260">
        <v>0</v>
      </c>
      <c r="H4593" s="260">
        <v>0</v>
      </c>
      <c r="I4593" s="260">
        <v>0</v>
      </c>
      <c r="J4593" s="260">
        <v>0.113216074768657</v>
      </c>
      <c r="K4593" s="260">
        <v>0.11321607346903199</v>
      </c>
      <c r="L4593" s="301" t="str">
        <f t="shared" si="143"/>
        <v/>
      </c>
      <c r="M4593" s="459">
        <f>IFERROR((Tableau1[[#This Row],[Scope 1
(kg CO2-eq)]]+Tableau1[[#This Row],[Scope 2 energy
(kg CO2-eq)]]+Tableau1[[#This Row],[Scope 2 Infrastructure
(kg CO2-eq)]])/Tableau1[[#This Row],[Total CO2-emissions
(kg CO2-eq)
for scope 3 use ]],"")</f>
        <v>0</v>
      </c>
      <c r="N4593" s="436" t="s">
        <v>50</v>
      </c>
      <c r="O4593" s="259">
        <v>1</v>
      </c>
      <c r="P4593" s="259" t="s">
        <v>4134</v>
      </c>
      <c r="Q4593" s="259" t="s">
        <v>5160</v>
      </c>
    </row>
    <row r="4594" spans="1:17" ht="21.75" customHeight="1">
      <c r="A4594" s="301" t="s">
        <v>4134</v>
      </c>
      <c r="B4594" s="301" t="s">
        <v>5160</v>
      </c>
      <c r="C4594" s="316" t="s">
        <v>10619</v>
      </c>
      <c r="D4594" s="465" t="s">
        <v>50</v>
      </c>
      <c r="E4594" s="465" t="s">
        <v>6027</v>
      </c>
      <c r="F4594" s="469" t="str">
        <f t="shared" si="142"/>
        <v>other</v>
      </c>
      <c r="G4594" s="260">
        <v>0</v>
      </c>
      <c r="H4594" s="260">
        <v>0</v>
      </c>
      <c r="I4594" s="260">
        <v>0</v>
      </c>
      <c r="J4594" s="260">
        <v>8.8883574690525005E-2</v>
      </c>
      <c r="K4594" s="260">
        <v>8.8883574685800507E-2</v>
      </c>
      <c r="L4594" s="301" t="str">
        <f t="shared" si="143"/>
        <v/>
      </c>
      <c r="M4594" s="459">
        <f>IFERROR((Tableau1[[#This Row],[Scope 1
(kg CO2-eq)]]+Tableau1[[#This Row],[Scope 2 energy
(kg CO2-eq)]]+Tableau1[[#This Row],[Scope 2 Infrastructure
(kg CO2-eq)]])/Tableau1[[#This Row],[Total CO2-emissions
(kg CO2-eq)
for scope 3 use ]],"")</f>
        <v>0</v>
      </c>
      <c r="N4594" s="436" t="s">
        <v>50</v>
      </c>
      <c r="O4594" s="259">
        <v>1</v>
      </c>
      <c r="P4594" s="259" t="s">
        <v>4134</v>
      </c>
      <c r="Q4594" s="259" t="s">
        <v>5160</v>
      </c>
    </row>
    <row r="4595" spans="1:17" ht="21.75" customHeight="1">
      <c r="A4595" s="301" t="s">
        <v>4134</v>
      </c>
      <c r="B4595" s="301" t="s">
        <v>5160</v>
      </c>
      <c r="C4595" s="316" t="s">
        <v>10620</v>
      </c>
      <c r="D4595" s="465" t="s">
        <v>50</v>
      </c>
      <c r="E4595" s="465" t="s">
        <v>6039</v>
      </c>
      <c r="F4595" s="469" t="str">
        <f t="shared" si="142"/>
        <v>other</v>
      </c>
      <c r="G4595" s="260">
        <v>0</v>
      </c>
      <c r="H4595" s="260">
        <v>0</v>
      </c>
      <c r="I4595" s="260">
        <v>0</v>
      </c>
      <c r="J4595" s="260">
        <v>0.176537640415313</v>
      </c>
      <c r="K4595" s="260">
        <v>0.17653764100101901</v>
      </c>
      <c r="L4595" s="301" t="str">
        <f t="shared" si="143"/>
        <v/>
      </c>
      <c r="M4595" s="459">
        <f>IFERROR((Tableau1[[#This Row],[Scope 1
(kg CO2-eq)]]+Tableau1[[#This Row],[Scope 2 energy
(kg CO2-eq)]]+Tableau1[[#This Row],[Scope 2 Infrastructure
(kg CO2-eq)]])/Tableau1[[#This Row],[Total CO2-emissions
(kg CO2-eq)
for scope 3 use ]],"")</f>
        <v>0</v>
      </c>
      <c r="N4595" s="436" t="s">
        <v>50</v>
      </c>
      <c r="O4595" s="259">
        <v>1</v>
      </c>
      <c r="P4595" s="259" t="s">
        <v>4134</v>
      </c>
      <c r="Q4595" s="259" t="s">
        <v>5160</v>
      </c>
    </row>
    <row r="4596" spans="1:17" ht="21.75" customHeight="1">
      <c r="A4596" s="301" t="s">
        <v>4134</v>
      </c>
      <c r="B4596" s="301" t="s">
        <v>5160</v>
      </c>
      <c r="C4596" s="316" t="s">
        <v>10621</v>
      </c>
      <c r="D4596" s="465" t="s">
        <v>50</v>
      </c>
      <c r="E4596" s="465" t="s">
        <v>6040</v>
      </c>
      <c r="F4596" s="469" t="str">
        <f t="shared" si="142"/>
        <v>other</v>
      </c>
      <c r="G4596" s="260">
        <v>0</v>
      </c>
      <c r="H4596" s="260">
        <v>0</v>
      </c>
      <c r="I4596" s="260">
        <v>0</v>
      </c>
      <c r="J4596" s="260">
        <v>0.35721952241045701</v>
      </c>
      <c r="K4596" s="260">
        <v>0.35721952390632999</v>
      </c>
      <c r="L4596" s="301" t="str">
        <f t="shared" si="143"/>
        <v/>
      </c>
      <c r="M4596" s="459">
        <f>IFERROR((Tableau1[[#This Row],[Scope 1
(kg CO2-eq)]]+Tableau1[[#This Row],[Scope 2 energy
(kg CO2-eq)]]+Tableau1[[#This Row],[Scope 2 Infrastructure
(kg CO2-eq)]])/Tableau1[[#This Row],[Total CO2-emissions
(kg CO2-eq)
for scope 3 use ]],"")</f>
        <v>0</v>
      </c>
      <c r="N4596" s="436" t="s">
        <v>50</v>
      </c>
      <c r="O4596" s="259">
        <v>1</v>
      </c>
      <c r="P4596" s="259" t="s">
        <v>4134</v>
      </c>
      <c r="Q4596" s="259" t="s">
        <v>5160</v>
      </c>
    </row>
    <row r="4597" spans="1:17" ht="21.75" customHeight="1">
      <c r="A4597" s="301" t="s">
        <v>4134</v>
      </c>
      <c r="B4597" s="301" t="s">
        <v>5160</v>
      </c>
      <c r="C4597" s="316" t="s">
        <v>10622</v>
      </c>
      <c r="D4597" s="465" t="s">
        <v>50</v>
      </c>
      <c r="E4597" s="465" t="s">
        <v>6041</v>
      </c>
      <c r="F4597" s="469" t="str">
        <f t="shared" si="142"/>
        <v>other</v>
      </c>
      <c r="G4597" s="260">
        <v>0</v>
      </c>
      <c r="H4597" s="260">
        <v>0</v>
      </c>
      <c r="I4597" s="260">
        <v>0</v>
      </c>
      <c r="J4597" s="260">
        <v>0.47298779031129401</v>
      </c>
      <c r="K4597" s="260">
        <v>0.47298779049662598</v>
      </c>
      <c r="L4597" s="301" t="str">
        <f t="shared" si="143"/>
        <v/>
      </c>
      <c r="M4597" s="459">
        <f>IFERROR((Tableau1[[#This Row],[Scope 1
(kg CO2-eq)]]+Tableau1[[#This Row],[Scope 2 energy
(kg CO2-eq)]]+Tableau1[[#This Row],[Scope 2 Infrastructure
(kg CO2-eq)]])/Tableau1[[#This Row],[Total CO2-emissions
(kg CO2-eq)
for scope 3 use ]],"")</f>
        <v>0</v>
      </c>
      <c r="N4597" s="436" t="s">
        <v>50</v>
      </c>
      <c r="O4597" s="259">
        <v>1</v>
      </c>
      <c r="P4597" s="259" t="s">
        <v>4134</v>
      </c>
      <c r="Q4597" s="259" t="s">
        <v>5160</v>
      </c>
    </row>
    <row r="4598" spans="1:17" ht="21.75" customHeight="1">
      <c r="A4598" s="301" t="s">
        <v>4134</v>
      </c>
      <c r="B4598" s="301" t="s">
        <v>5160</v>
      </c>
      <c r="C4598" s="316" t="s">
        <v>10623</v>
      </c>
      <c r="D4598" s="465" t="s">
        <v>50</v>
      </c>
      <c r="E4598" s="465" t="s">
        <v>6042</v>
      </c>
      <c r="F4598" s="469" t="str">
        <f t="shared" si="142"/>
        <v>other</v>
      </c>
      <c r="G4598" s="260">
        <v>0</v>
      </c>
      <c r="H4598" s="260">
        <v>0</v>
      </c>
      <c r="I4598" s="260">
        <v>0</v>
      </c>
      <c r="J4598" s="260">
        <v>0.204778172140227</v>
      </c>
      <c r="K4598" s="260">
        <v>0.20477817214013</v>
      </c>
      <c r="L4598" s="301" t="str">
        <f t="shared" si="143"/>
        <v/>
      </c>
      <c r="M4598" s="459">
        <f>IFERROR((Tableau1[[#This Row],[Scope 1
(kg CO2-eq)]]+Tableau1[[#This Row],[Scope 2 energy
(kg CO2-eq)]]+Tableau1[[#This Row],[Scope 2 Infrastructure
(kg CO2-eq)]])/Tableau1[[#This Row],[Total CO2-emissions
(kg CO2-eq)
for scope 3 use ]],"")</f>
        <v>0</v>
      </c>
      <c r="N4598" s="436" t="s">
        <v>50</v>
      </c>
      <c r="O4598" s="259">
        <v>1</v>
      </c>
      <c r="P4598" s="259" t="s">
        <v>4134</v>
      </c>
      <c r="Q4598" s="259" t="s">
        <v>5160</v>
      </c>
    </row>
    <row r="4599" spans="1:17" ht="21.75" customHeight="1">
      <c r="A4599" s="301" t="s">
        <v>4134</v>
      </c>
      <c r="B4599" s="301" t="s">
        <v>5160</v>
      </c>
      <c r="C4599" s="316" t="s">
        <v>10624</v>
      </c>
      <c r="D4599" s="465" t="s">
        <v>50</v>
      </c>
      <c r="E4599" s="465" t="s">
        <v>6015</v>
      </c>
      <c r="F4599" s="469" t="str">
        <f t="shared" si="142"/>
        <v>other</v>
      </c>
      <c r="G4599" s="260">
        <v>0</v>
      </c>
      <c r="H4599" s="260">
        <v>0</v>
      </c>
      <c r="I4599" s="260">
        <v>0</v>
      </c>
      <c r="J4599" s="260">
        <v>0.43770147910354401</v>
      </c>
      <c r="K4599" s="260">
        <v>0.43770143748173301</v>
      </c>
      <c r="L4599" s="301" t="str">
        <f t="shared" si="143"/>
        <v/>
      </c>
      <c r="M4599" s="459">
        <f>IFERROR((Tableau1[[#This Row],[Scope 1
(kg CO2-eq)]]+Tableau1[[#This Row],[Scope 2 energy
(kg CO2-eq)]]+Tableau1[[#This Row],[Scope 2 Infrastructure
(kg CO2-eq)]])/Tableau1[[#This Row],[Total CO2-emissions
(kg CO2-eq)
for scope 3 use ]],"")</f>
        <v>0</v>
      </c>
      <c r="N4599" s="436" t="s">
        <v>50</v>
      </c>
      <c r="O4599" s="259">
        <v>1</v>
      </c>
      <c r="P4599" s="259" t="s">
        <v>4134</v>
      </c>
      <c r="Q4599" s="259" t="s">
        <v>5160</v>
      </c>
    </row>
    <row r="4600" spans="1:17" ht="21.75" customHeight="1">
      <c r="A4600" s="301" t="s">
        <v>4134</v>
      </c>
      <c r="B4600" s="301" t="s">
        <v>5160</v>
      </c>
      <c r="C4600" s="316" t="s">
        <v>10625</v>
      </c>
      <c r="D4600" s="465" t="s">
        <v>50</v>
      </c>
      <c r="E4600" s="465" t="s">
        <v>6032</v>
      </c>
      <c r="F4600" s="469" t="str">
        <f t="shared" si="142"/>
        <v>other</v>
      </c>
      <c r="G4600" s="260">
        <v>5.3972767199999996E-4</v>
      </c>
      <c r="H4600" s="260">
        <v>8.7778735023385596E-2</v>
      </c>
      <c r="I4600" s="260">
        <v>6.2945933743759996E-4</v>
      </c>
      <c r="J4600" s="260">
        <v>8.8470471383717497E-2</v>
      </c>
      <c r="K4600" s="260">
        <v>0.17741839397322801</v>
      </c>
      <c r="L4600" s="301" t="str">
        <f t="shared" si="143"/>
        <v/>
      </c>
      <c r="M4600" s="459">
        <f>IFERROR((Tableau1[[#This Row],[Scope 1
(kg CO2-eq)]]+Tableau1[[#This Row],[Scope 2 energy
(kg CO2-eq)]]+Tableau1[[#This Row],[Scope 2 Infrastructure
(kg CO2-eq)]])/Tableau1[[#This Row],[Total CO2-emissions
(kg CO2-eq)
for scope 3 use ]],"")</f>
        <v>0.50134554845674695</v>
      </c>
      <c r="N4600" s="436" t="s">
        <v>50</v>
      </c>
      <c r="O4600" s="259">
        <v>1</v>
      </c>
      <c r="P4600" s="259" t="s">
        <v>4134</v>
      </c>
      <c r="Q4600" s="259" t="s">
        <v>5160</v>
      </c>
    </row>
    <row r="4601" spans="1:17" ht="21.75" customHeight="1">
      <c r="A4601" s="301" t="s">
        <v>4134</v>
      </c>
      <c r="B4601" s="301" t="s">
        <v>5160</v>
      </c>
      <c r="C4601" s="316" t="s">
        <v>10626</v>
      </c>
      <c r="D4601" s="465" t="s">
        <v>50</v>
      </c>
      <c r="E4601" s="465" t="s">
        <v>6016</v>
      </c>
      <c r="F4601" s="469" t="str">
        <f t="shared" si="142"/>
        <v>other</v>
      </c>
      <c r="G4601" s="260">
        <v>5.3972767199999996E-4</v>
      </c>
      <c r="H4601" s="260">
        <v>8.3249173032988802E-2</v>
      </c>
      <c r="I4601" s="260">
        <v>5.4914187138000001E-4</v>
      </c>
      <c r="J4601" s="260">
        <v>2.4720743998029999E-2</v>
      </c>
      <c r="K4601" s="260">
        <v>0.109058787050589</v>
      </c>
      <c r="L4601" s="301" t="str">
        <f t="shared" si="143"/>
        <v/>
      </c>
      <c r="M4601" s="459">
        <f>IFERROR((Tableau1[[#This Row],[Scope 1
(kg CO2-eq)]]+Tableau1[[#This Row],[Scope 2 energy
(kg CO2-eq)]]+Tableau1[[#This Row],[Scope 2 Infrastructure
(kg CO2-eq)]])/Tableau1[[#This Row],[Total CO2-emissions
(kg CO2-eq)
for scope 3 use ]],"")</f>
        <v>0.77332643115906829</v>
      </c>
      <c r="N4601" s="436" t="s">
        <v>50</v>
      </c>
      <c r="O4601" s="259">
        <v>1</v>
      </c>
      <c r="P4601" s="259" t="s">
        <v>4134</v>
      </c>
      <c r="Q4601" s="259" t="s">
        <v>5160</v>
      </c>
    </row>
    <row r="4602" spans="1:17" ht="21.75" customHeight="1">
      <c r="A4602" s="301" t="s">
        <v>4134</v>
      </c>
      <c r="B4602" s="301" t="s">
        <v>5160</v>
      </c>
      <c r="C4602" s="316" t="s">
        <v>10627</v>
      </c>
      <c r="D4602" s="465" t="s">
        <v>50</v>
      </c>
      <c r="E4602" s="465" t="s">
        <v>6033</v>
      </c>
      <c r="F4602" s="469" t="str">
        <f t="shared" si="142"/>
        <v>other</v>
      </c>
      <c r="G4602" s="260">
        <v>5.3972767199999996E-4</v>
      </c>
      <c r="H4602" s="260">
        <v>8.0256645071706906E-2</v>
      </c>
      <c r="I4602" s="260">
        <v>6.1542060877208004E-4</v>
      </c>
      <c r="J4602" s="260">
        <v>0.15689438805671799</v>
      </c>
      <c r="K4602" s="260">
        <v>0.238306181960413</v>
      </c>
      <c r="L4602" s="301" t="str">
        <f t="shared" si="143"/>
        <v/>
      </c>
      <c r="M4602" s="459">
        <f>IFERROR((Tableau1[[#This Row],[Scope 1
(kg CO2-eq)]]+Tableau1[[#This Row],[Scope 2 energy
(kg CO2-eq)]]+Tableau1[[#This Row],[Scope 2 Infrastructure
(kg CO2-eq)]])/Tableau1[[#This Row],[Total CO2-emissions
(kg CO2-eq)
for scope 3 use ]],"")</f>
        <v>0.34162686289860061</v>
      </c>
      <c r="N4602" s="436" t="s">
        <v>50</v>
      </c>
      <c r="O4602" s="259">
        <v>1</v>
      </c>
      <c r="P4602" s="259" t="s">
        <v>4134</v>
      </c>
      <c r="Q4602" s="259" t="s">
        <v>5160</v>
      </c>
    </row>
    <row r="4603" spans="1:17" ht="21.75" customHeight="1">
      <c r="A4603" s="301" t="s">
        <v>4134</v>
      </c>
      <c r="B4603" s="301" t="s">
        <v>5160</v>
      </c>
      <c r="C4603" s="316" t="s">
        <v>10628</v>
      </c>
      <c r="D4603" s="465" t="s">
        <v>50</v>
      </c>
      <c r="E4603" s="465" t="s">
        <v>6034</v>
      </c>
      <c r="F4603" s="469" t="str">
        <f t="shared" si="142"/>
        <v>other</v>
      </c>
      <c r="G4603" s="260">
        <v>5.3972767199999996E-4</v>
      </c>
      <c r="H4603" s="260">
        <v>8.4626578571718E-2</v>
      </c>
      <c r="I4603" s="260">
        <v>5.4914532037799997E-4</v>
      </c>
      <c r="J4603" s="260">
        <v>9.5157444325995905E-2</v>
      </c>
      <c r="K4603" s="260">
        <v>0.18087288595437001</v>
      </c>
      <c r="L4603" s="301" t="str">
        <f t="shared" si="143"/>
        <v/>
      </c>
      <c r="M4603" s="459">
        <f>IFERROR((Tableau1[[#This Row],[Scope 1
(kg CO2-eq)]]+Tableau1[[#This Row],[Scope 2 energy
(kg CO2-eq)]]+Tableau1[[#This Row],[Scope 2 Infrastructure
(kg CO2-eq)]])/Tableau1[[#This Row],[Total CO2-emissions
(kg CO2-eq)
for scope 3 use ]],"")</f>
        <v>0.4738988439965513</v>
      </c>
      <c r="N4603" s="436" t="s">
        <v>50</v>
      </c>
      <c r="O4603" s="259">
        <v>1</v>
      </c>
      <c r="P4603" s="259" t="s">
        <v>4134</v>
      </c>
      <c r="Q4603" s="259" t="s">
        <v>5160</v>
      </c>
    </row>
    <row r="4604" spans="1:17" ht="21.75" customHeight="1">
      <c r="A4604" s="301" t="s">
        <v>4134</v>
      </c>
      <c r="B4604" s="301" t="s">
        <v>5160</v>
      </c>
      <c r="C4604" s="316" t="s">
        <v>10629</v>
      </c>
      <c r="D4604" s="465" t="s">
        <v>50</v>
      </c>
      <c r="E4604" s="465" t="s">
        <v>6035</v>
      </c>
      <c r="F4604" s="469" t="str">
        <f t="shared" si="142"/>
        <v>other</v>
      </c>
      <c r="G4604" s="260">
        <v>5.3972767199999996E-4</v>
      </c>
      <c r="H4604" s="260">
        <v>5.5073725330153603E-2</v>
      </c>
      <c r="I4604" s="260">
        <v>2.1666620004950001E-4</v>
      </c>
      <c r="J4604" s="260">
        <v>0.16374000176043499</v>
      </c>
      <c r="K4604" s="260">
        <v>0.21957012114630101</v>
      </c>
      <c r="L4604" s="301" t="str">
        <f t="shared" si="143"/>
        <v/>
      </c>
      <c r="M4604" s="459">
        <f>IFERROR((Tableau1[[#This Row],[Scope 1
(kg CO2-eq)]]+Tableau1[[#This Row],[Scope 2 energy
(kg CO2-eq)]]+Tableau1[[#This Row],[Scope 2 Infrastructure
(kg CO2-eq)]])/Tableau1[[#This Row],[Total CO2-emissions
(kg CO2-eq)
for scope 3 use ]],"")</f>
        <v>0.25427011157407492</v>
      </c>
      <c r="N4604" s="436" t="s">
        <v>50</v>
      </c>
      <c r="O4604" s="259">
        <v>1</v>
      </c>
      <c r="P4604" s="259" t="s">
        <v>4134</v>
      </c>
      <c r="Q4604" s="259" t="s">
        <v>5160</v>
      </c>
    </row>
    <row r="4605" spans="1:17" ht="21.75" customHeight="1">
      <c r="A4605" s="301" t="s">
        <v>4134</v>
      </c>
      <c r="B4605" s="301" t="s">
        <v>5160</v>
      </c>
      <c r="C4605" s="316" t="s">
        <v>10630</v>
      </c>
      <c r="D4605" s="465" t="s">
        <v>50</v>
      </c>
      <c r="E4605" s="465" t="s">
        <v>6036</v>
      </c>
      <c r="F4605" s="469" t="str">
        <f t="shared" si="142"/>
        <v>other</v>
      </c>
      <c r="G4605" s="260">
        <v>5.3972767199999996E-4</v>
      </c>
      <c r="H4605" s="260">
        <v>8.7778735023385596E-2</v>
      </c>
      <c r="I4605" s="260">
        <v>6.2945933743759996E-4</v>
      </c>
      <c r="J4605" s="260">
        <v>0.26412891492671697</v>
      </c>
      <c r="K4605" s="260">
        <v>0.35307683751622998</v>
      </c>
      <c r="L4605" s="301" t="str">
        <f t="shared" si="143"/>
        <v/>
      </c>
      <c r="M4605" s="459">
        <f>IFERROR((Tableau1[[#This Row],[Scope 1
(kg CO2-eq)]]+Tableau1[[#This Row],[Scope 2 energy
(kg CO2-eq)]]+Tableau1[[#This Row],[Scope 2 Infrastructure
(kg CO2-eq)]])/Tableau1[[#This Row],[Total CO2-emissions
(kg CO2-eq)
for scope 3 use ]],"")</f>
        <v>0.2519222803130905</v>
      </c>
      <c r="N4605" s="436" t="s">
        <v>50</v>
      </c>
      <c r="O4605" s="259">
        <v>1</v>
      </c>
      <c r="P4605" s="259" t="s">
        <v>4134</v>
      </c>
      <c r="Q4605" s="259" t="s">
        <v>5160</v>
      </c>
    </row>
    <row r="4606" spans="1:17" ht="21.75" customHeight="1">
      <c r="A4606" s="301" t="s">
        <v>4134</v>
      </c>
      <c r="B4606" s="301" t="s">
        <v>5160</v>
      </c>
      <c r="C4606" s="316" t="s">
        <v>10631</v>
      </c>
      <c r="D4606" s="465" t="s">
        <v>50</v>
      </c>
      <c r="E4606" s="465" t="s">
        <v>6037</v>
      </c>
      <c r="F4606" s="469" t="str">
        <f t="shared" si="142"/>
        <v>other</v>
      </c>
      <c r="G4606" s="260">
        <v>5.3972767199999996E-4</v>
      </c>
      <c r="H4606" s="260">
        <v>8.0256645071706906E-2</v>
      </c>
      <c r="I4606" s="260">
        <v>6.1542060877208004E-4</v>
      </c>
      <c r="J4606" s="260">
        <v>2.7705192752967203</v>
      </c>
      <c r="K4606" s="260">
        <v>2.8519310692006301</v>
      </c>
      <c r="L4606" s="301" t="str">
        <f t="shared" si="143"/>
        <v/>
      </c>
      <c r="M4606" s="459">
        <f>IFERROR((Tableau1[[#This Row],[Scope 1
(kg CO2-eq)]]+Tableau1[[#This Row],[Scope 2 energy
(kg CO2-eq)]]+Tableau1[[#This Row],[Scope 2 Infrastructure
(kg CO2-eq)]])/Tableau1[[#This Row],[Total CO2-emissions
(kg CO2-eq)
for scope 3 use ]],"")</f>
        <v>2.8546199531848417E-2</v>
      </c>
      <c r="N4606" s="436" t="s">
        <v>50</v>
      </c>
      <c r="O4606" s="259">
        <v>1</v>
      </c>
      <c r="P4606" s="259" t="s">
        <v>4134</v>
      </c>
      <c r="Q4606" s="259" t="s">
        <v>5160</v>
      </c>
    </row>
    <row r="4607" spans="1:17" ht="21.75" customHeight="1">
      <c r="A4607" s="301" t="s">
        <v>4134</v>
      </c>
      <c r="B4607" s="301" t="s">
        <v>5160</v>
      </c>
      <c r="C4607" s="316" t="s">
        <v>10632</v>
      </c>
      <c r="D4607" s="465" t="s">
        <v>50</v>
      </c>
      <c r="E4607" s="465" t="s">
        <v>6024</v>
      </c>
      <c r="F4607" s="469" t="str">
        <f t="shared" si="142"/>
        <v>other</v>
      </c>
      <c r="G4607" s="260">
        <v>5.3972767199999996E-4</v>
      </c>
      <c r="H4607" s="260">
        <v>0.17799594005696401</v>
      </c>
      <c r="I4607" s="260">
        <v>1.1861529432436E-3</v>
      </c>
      <c r="J4607" s="260">
        <v>0.136779952425996</v>
      </c>
      <c r="K4607" s="260">
        <v>0.31650177415422698</v>
      </c>
      <c r="L4607" s="301" t="str">
        <f t="shared" si="143"/>
        <v/>
      </c>
      <c r="M4607" s="459">
        <f>IFERROR((Tableau1[[#This Row],[Scope 1
(kg CO2-eq)]]+Tableau1[[#This Row],[Scope 2 energy
(kg CO2-eq)]]+Tableau1[[#This Row],[Scope 2 Infrastructure
(kg CO2-eq)]])/Tableau1[[#This Row],[Total CO2-emissions
(kg CO2-eq)
for scope 3 use ]],"")</f>
        <v>0.56783827247878749</v>
      </c>
      <c r="N4607" s="436" t="s">
        <v>50</v>
      </c>
      <c r="O4607" s="259">
        <v>1</v>
      </c>
      <c r="P4607" s="259" t="s">
        <v>4134</v>
      </c>
      <c r="Q4607" s="259" t="s">
        <v>5160</v>
      </c>
    </row>
    <row r="4608" spans="1:17" ht="21.75" customHeight="1">
      <c r="A4608" s="301" t="s">
        <v>4134</v>
      </c>
      <c r="B4608" s="301" t="s">
        <v>5160</v>
      </c>
      <c r="C4608" s="316" t="s">
        <v>10633</v>
      </c>
      <c r="D4608" s="465" t="s">
        <v>50</v>
      </c>
      <c r="E4608" s="465" t="s">
        <v>6038</v>
      </c>
      <c r="F4608" s="469" t="str">
        <f t="shared" si="142"/>
        <v>other</v>
      </c>
      <c r="G4608" s="260">
        <v>5.3972767199999996E-4</v>
      </c>
      <c r="H4608" s="260">
        <v>8.0275408156506897E-2</v>
      </c>
      <c r="I4608" s="260">
        <v>6.2071049564408004E-4</v>
      </c>
      <c r="J4608" s="260">
        <v>0.164951256528928</v>
      </c>
      <c r="K4608" s="260">
        <v>0.24638710331242999</v>
      </c>
      <c r="L4608" s="301" t="str">
        <f t="shared" si="143"/>
        <v/>
      </c>
      <c r="M4608" s="459">
        <f>IFERROR((Tableau1[[#This Row],[Scope 1
(kg CO2-eq)]]+Tableau1[[#This Row],[Scope 2 energy
(kg CO2-eq)]]+Tableau1[[#This Row],[Scope 2 Infrastructure
(kg CO2-eq)]])/Tableau1[[#This Row],[Total CO2-emissions
(kg CO2-eq)
for scope 3 use ]],"")</f>
        <v>0.33051992263120461</v>
      </c>
      <c r="N4608" s="436" t="s">
        <v>50</v>
      </c>
      <c r="O4608" s="259">
        <v>1</v>
      </c>
      <c r="P4608" s="259" t="s">
        <v>4134</v>
      </c>
      <c r="Q4608" s="259" t="s">
        <v>5160</v>
      </c>
    </row>
    <row r="4609" spans="1:17" ht="21.75" customHeight="1">
      <c r="A4609" s="301" t="s">
        <v>4134</v>
      </c>
      <c r="B4609" s="301" t="s">
        <v>5160</v>
      </c>
      <c r="C4609" s="316" t="s">
        <v>10634</v>
      </c>
      <c r="D4609" s="465" t="s">
        <v>50</v>
      </c>
      <c r="E4609" s="465" t="s">
        <v>6029</v>
      </c>
      <c r="F4609" s="469" t="str">
        <f t="shared" si="142"/>
        <v>other</v>
      </c>
      <c r="G4609" s="260">
        <v>5.3972767199999996E-4</v>
      </c>
      <c r="H4609" s="260">
        <v>8.4307945552143604E-2</v>
      </c>
      <c r="I4609" s="260">
        <v>5.4913990052400002E-4</v>
      </c>
      <c r="J4609" s="260">
        <v>2.2829709033927198E-2</v>
      </c>
      <c r="K4609" s="260">
        <v>0.108226520015579</v>
      </c>
      <c r="L4609" s="301" t="str">
        <f t="shared" si="143"/>
        <v/>
      </c>
      <c r="M4609" s="459">
        <f>IFERROR((Tableau1[[#This Row],[Scope 1
(kg CO2-eq)]]+Tableau1[[#This Row],[Scope 2 energy
(kg CO2-eq)]]+Tableau1[[#This Row],[Scope 2 Infrastructure
(kg CO2-eq)]])/Tableau1[[#This Row],[Total CO2-emissions
(kg CO2-eq)
for scope 3 use ]],"")</f>
        <v>0.78905626007724261</v>
      </c>
      <c r="N4609" s="436" t="s">
        <v>50</v>
      </c>
      <c r="O4609" s="259">
        <v>1</v>
      </c>
      <c r="P4609" s="259" t="s">
        <v>4134</v>
      </c>
      <c r="Q4609" s="259" t="s">
        <v>5160</v>
      </c>
    </row>
    <row r="4610" spans="1:17" ht="21.75" customHeight="1">
      <c r="A4610" s="301" t="s">
        <v>4134</v>
      </c>
      <c r="B4610" s="301" t="s">
        <v>5160</v>
      </c>
      <c r="C4610" s="316" t="s">
        <v>10635</v>
      </c>
      <c r="D4610" s="465" t="s">
        <v>50</v>
      </c>
      <c r="E4610" s="465" t="s">
        <v>6027</v>
      </c>
      <c r="F4610" s="469" t="str">
        <f t="shared" ref="F4610:F4673" si="144">IF(ISNUMBER(SEARCH("{CH}", C4610)), "CH", "other")</f>
        <v>other</v>
      </c>
      <c r="G4610" s="260">
        <v>5.3972767199999996E-4</v>
      </c>
      <c r="H4610" s="260">
        <v>6.7508798950380006E-2</v>
      </c>
      <c r="I4610" s="260">
        <v>5.4914630580600002E-4</v>
      </c>
      <c r="J4610" s="260">
        <v>2.0285904894404398E-2</v>
      </c>
      <c r="K4610" s="260">
        <v>8.8883574690424294E-2</v>
      </c>
      <c r="L4610" s="301" t="str">
        <f t="shared" ref="L4610:L4673" si="145">IF(N4610="MJ", K4610*3.6, IF(N4610="m", K4610*1000, ""))</f>
        <v/>
      </c>
      <c r="M4610" s="459">
        <f>IFERROR((Tableau1[[#This Row],[Scope 1
(kg CO2-eq)]]+Tableau1[[#This Row],[Scope 2 energy
(kg CO2-eq)]]+Tableau1[[#This Row],[Scope 2 Infrastructure
(kg CO2-eq)]])/Tableau1[[#This Row],[Total CO2-emissions
(kg CO2-eq)
for scope 3 use ]],"")</f>
        <v>0.7717699605029078</v>
      </c>
      <c r="N4610" s="436" t="s">
        <v>50</v>
      </c>
      <c r="O4610" s="259">
        <v>1</v>
      </c>
      <c r="P4610" s="259" t="s">
        <v>4134</v>
      </c>
      <c r="Q4610" s="259" t="s">
        <v>5160</v>
      </c>
    </row>
    <row r="4611" spans="1:17" ht="21.75" customHeight="1">
      <c r="A4611" s="301" t="s">
        <v>4134</v>
      </c>
      <c r="B4611" s="301" t="s">
        <v>5160</v>
      </c>
      <c r="C4611" s="316" t="s">
        <v>10636</v>
      </c>
      <c r="D4611" s="465" t="s">
        <v>50</v>
      </c>
      <c r="E4611" s="465" t="s">
        <v>6039</v>
      </c>
      <c r="F4611" s="469" t="str">
        <f t="shared" si="144"/>
        <v>other</v>
      </c>
      <c r="G4611" s="260">
        <v>5.3972767199999996E-4</v>
      </c>
      <c r="H4611" s="260">
        <v>5.6270091393193597E-2</v>
      </c>
      <c r="I4611" s="260">
        <v>5.5395834568759998E-4</v>
      </c>
      <c r="J4611" s="260">
        <v>0.135112455428539</v>
      </c>
      <c r="K4611" s="260">
        <v>0.19247623142848699</v>
      </c>
      <c r="L4611" s="301" t="str">
        <f t="shared" si="145"/>
        <v/>
      </c>
      <c r="M4611" s="459">
        <f>IFERROR((Tableau1[[#This Row],[Scope 1
(kg CO2-eq)]]+Tableau1[[#This Row],[Scope 2 energy
(kg CO2-eq)]]+Tableau1[[#This Row],[Scope 2 Infrastructure
(kg CO2-eq)]])/Tableau1[[#This Row],[Total CO2-emissions
(kg CO2-eq)
for scope 3 use ]],"")</f>
        <v>0.29803044763059094</v>
      </c>
      <c r="N4611" s="436" t="s">
        <v>50</v>
      </c>
      <c r="O4611" s="259">
        <v>1</v>
      </c>
      <c r="P4611" s="259" t="s">
        <v>4134</v>
      </c>
      <c r="Q4611" s="259" t="s">
        <v>5160</v>
      </c>
    </row>
    <row r="4612" spans="1:17" ht="21.75" customHeight="1">
      <c r="A4612" s="301" t="s">
        <v>4134</v>
      </c>
      <c r="B4612" s="301" t="s">
        <v>5160</v>
      </c>
      <c r="C4612" s="316" t="s">
        <v>10637</v>
      </c>
      <c r="D4612" s="465" t="s">
        <v>50</v>
      </c>
      <c r="E4612" s="465" t="s">
        <v>6040</v>
      </c>
      <c r="F4612" s="469" t="str">
        <f t="shared" si="144"/>
        <v>other</v>
      </c>
      <c r="G4612" s="260">
        <v>5.3972767199999996E-4</v>
      </c>
      <c r="H4612" s="260">
        <v>8.5190800234879197E-2</v>
      </c>
      <c r="I4612" s="260">
        <v>6.1276061574239995E-4</v>
      </c>
      <c r="J4612" s="260">
        <v>7.5777663581728605E-2</v>
      </c>
      <c r="K4612" s="260">
        <v>0.162120952495479</v>
      </c>
      <c r="L4612" s="301" t="str">
        <f t="shared" si="145"/>
        <v/>
      </c>
      <c r="M4612" s="459">
        <f>IFERROR((Tableau1[[#This Row],[Scope 1
(kg CO2-eq)]]+Tableau1[[#This Row],[Scope 2 energy
(kg CO2-eq)]]+Tableau1[[#This Row],[Scope 2 Infrastructure
(kg CO2-eq)]])/Tableau1[[#This Row],[Total CO2-emissions
(kg CO2-eq)
for scope 3 use ]],"")</f>
        <v>0.53258562322491554</v>
      </c>
      <c r="N4612" s="436" t="s">
        <v>50</v>
      </c>
      <c r="O4612" s="259">
        <v>1</v>
      </c>
      <c r="P4612" s="259" t="s">
        <v>4134</v>
      </c>
      <c r="Q4612" s="259" t="s">
        <v>5160</v>
      </c>
    </row>
    <row r="4613" spans="1:17" ht="21.75" customHeight="1">
      <c r="A4613" s="301" t="s">
        <v>4134</v>
      </c>
      <c r="B4613" s="301" t="s">
        <v>5160</v>
      </c>
      <c r="C4613" s="316" t="s">
        <v>10638</v>
      </c>
      <c r="D4613" s="465" t="s">
        <v>50</v>
      </c>
      <c r="E4613" s="465" t="s">
        <v>6041</v>
      </c>
      <c r="F4613" s="469" t="str">
        <f t="shared" si="144"/>
        <v>other</v>
      </c>
      <c r="G4613" s="260">
        <v>5.3972767199999996E-4</v>
      </c>
      <c r="H4613" s="260">
        <v>8.7596679089536E-2</v>
      </c>
      <c r="I4613" s="260">
        <v>6.294619048424E-4</v>
      </c>
      <c r="J4613" s="260">
        <v>7.4446621220550097E-2</v>
      </c>
      <c r="K4613" s="260">
        <v>0.163212490343211</v>
      </c>
      <c r="L4613" s="301" t="str">
        <f t="shared" si="145"/>
        <v/>
      </c>
      <c r="M4613" s="459">
        <f>IFERROR((Tableau1[[#This Row],[Scope 1
(kg CO2-eq)]]+Tableau1[[#This Row],[Scope 2 energy
(kg CO2-eq)]]+Tableau1[[#This Row],[Scope 2 Infrastructure
(kg CO2-eq)]])/Tableau1[[#This Row],[Total CO2-emissions
(kg CO2-eq)
for scope 3 use ]],"")</f>
        <v>0.54386688469563382</v>
      </c>
      <c r="N4613" s="436" t="s">
        <v>50</v>
      </c>
      <c r="O4613" s="259">
        <v>1</v>
      </c>
      <c r="P4613" s="259" t="s">
        <v>4134</v>
      </c>
      <c r="Q4613" s="259" t="s">
        <v>5160</v>
      </c>
    </row>
    <row r="4614" spans="1:17" ht="21.75" customHeight="1">
      <c r="A4614" s="301" t="s">
        <v>4134</v>
      </c>
      <c r="B4614" s="301" t="s">
        <v>5160</v>
      </c>
      <c r="C4614" s="316" t="s">
        <v>10639</v>
      </c>
      <c r="D4614" s="465" t="s">
        <v>50</v>
      </c>
      <c r="E4614" s="465" t="s">
        <v>6042</v>
      </c>
      <c r="F4614" s="469" t="str">
        <f t="shared" si="144"/>
        <v>other</v>
      </c>
      <c r="G4614" s="260">
        <v>5.3972767199999996E-4</v>
      </c>
      <c r="H4614" s="260">
        <v>6.4587750322564003E-2</v>
      </c>
      <c r="I4614" s="260">
        <v>2.1785650144310001E-4</v>
      </c>
      <c r="J4614" s="260">
        <v>0.13830297339543499</v>
      </c>
      <c r="K4614" s="260">
        <v>0.203648308311911</v>
      </c>
      <c r="L4614" s="301" t="str">
        <f t="shared" si="145"/>
        <v/>
      </c>
      <c r="M4614" s="459">
        <f>IFERROR((Tableau1[[#This Row],[Scope 1
(kg CO2-eq)]]+Tableau1[[#This Row],[Scope 2 energy
(kg CO2-eq)]]+Tableau1[[#This Row],[Scope 2 Infrastructure
(kg CO2-eq)]])/Tableau1[[#This Row],[Total CO2-emissions
(kg CO2-eq)
for scope 3 use ]],"")</f>
        <v>0.32087344617625374</v>
      </c>
      <c r="N4614" s="436" t="s">
        <v>50</v>
      </c>
      <c r="O4614" s="259">
        <v>1</v>
      </c>
      <c r="P4614" s="259" t="s">
        <v>4134</v>
      </c>
      <c r="Q4614" s="259" t="s">
        <v>5160</v>
      </c>
    </row>
    <row r="4615" spans="1:17" ht="21.75" customHeight="1">
      <c r="A4615" s="301" t="s">
        <v>4134</v>
      </c>
      <c r="B4615" s="301" t="s">
        <v>5160</v>
      </c>
      <c r="C4615" s="316" t="s">
        <v>10640</v>
      </c>
      <c r="D4615" s="465" t="s">
        <v>50</v>
      </c>
      <c r="E4615" s="465" t="s">
        <v>6015</v>
      </c>
      <c r="F4615" s="469" t="str">
        <f t="shared" si="144"/>
        <v>other</v>
      </c>
      <c r="G4615" s="260">
        <v>5.3972767199999996E-4</v>
      </c>
      <c r="H4615" s="260">
        <v>0.17825385443185399</v>
      </c>
      <c r="I4615" s="260">
        <v>1.1861172105903999E-3</v>
      </c>
      <c r="J4615" s="260">
        <v>7.3696869187144201E-2</v>
      </c>
      <c r="K4615" s="260">
        <v>0.253676569410896</v>
      </c>
      <c r="L4615" s="301" t="str">
        <f t="shared" si="145"/>
        <v/>
      </c>
      <c r="M4615" s="459">
        <f>IFERROR((Tableau1[[#This Row],[Scope 1
(kg CO2-eq)]]+Tableau1[[#This Row],[Scope 2 energy
(kg CO2-eq)]]+Tableau1[[#This Row],[Scope 2 Infrastructure
(kg CO2-eq)]])/Tableau1[[#This Row],[Total CO2-emissions
(kg CO2-eq)
for scope 3 use ]],"")</f>
        <v>0.7094849151122028</v>
      </c>
      <c r="N4615" s="436" t="s">
        <v>50</v>
      </c>
      <c r="O4615" s="259">
        <v>1</v>
      </c>
      <c r="P4615" s="259" t="s">
        <v>4134</v>
      </c>
      <c r="Q4615" s="259" t="s">
        <v>5160</v>
      </c>
    </row>
    <row r="4616" spans="1:17" ht="21.75" customHeight="1">
      <c r="A4616" s="301" t="s">
        <v>4134</v>
      </c>
      <c r="B4616" s="301" t="s">
        <v>5160</v>
      </c>
      <c r="C4616" s="316" t="s">
        <v>10641</v>
      </c>
      <c r="D4616" s="465" t="s">
        <v>50</v>
      </c>
      <c r="E4616" s="465" t="s">
        <v>6032</v>
      </c>
      <c r="F4616" s="469" t="str">
        <f t="shared" si="144"/>
        <v>other</v>
      </c>
      <c r="G4616" s="260">
        <v>0</v>
      </c>
      <c r="H4616" s="260">
        <v>8.7778735023385596E-2</v>
      </c>
      <c r="I4616" s="260">
        <v>6.2945933743759996E-4</v>
      </c>
      <c r="J4616" s="260">
        <v>6.8137860164298694E-2</v>
      </c>
      <c r="K4616" s="260">
        <v>0.15654605508247599</v>
      </c>
      <c r="L4616" s="301" t="str">
        <f t="shared" si="145"/>
        <v/>
      </c>
      <c r="M4616" s="459">
        <f>IFERROR((Tableau1[[#This Row],[Scope 1
(kg CO2-eq)]]+Tableau1[[#This Row],[Scope 2 energy
(kg CO2-eq)]]+Tableau1[[#This Row],[Scope 2 Infrastructure
(kg CO2-eq)]])/Tableau1[[#This Row],[Total CO2-emissions
(kg CO2-eq)
for scope 3 use ]],"")</f>
        <v>0.5647423968253017</v>
      </c>
      <c r="N4616" s="436" t="s">
        <v>50</v>
      </c>
      <c r="O4616" s="259">
        <v>1</v>
      </c>
      <c r="P4616" s="259" t="s">
        <v>4134</v>
      </c>
      <c r="Q4616" s="259" t="s">
        <v>5160</v>
      </c>
    </row>
    <row r="4617" spans="1:17" ht="21.75" customHeight="1">
      <c r="A4617" s="301" t="s">
        <v>4134</v>
      </c>
      <c r="B4617" s="301" t="s">
        <v>5160</v>
      </c>
      <c r="C4617" s="316" t="s">
        <v>10642</v>
      </c>
      <c r="D4617" s="465" t="s">
        <v>50</v>
      </c>
      <c r="E4617" s="465" t="s">
        <v>6016</v>
      </c>
      <c r="F4617" s="469" t="str">
        <f t="shared" si="144"/>
        <v>other</v>
      </c>
      <c r="G4617" s="260">
        <v>0</v>
      </c>
      <c r="H4617" s="260">
        <v>8.3249173032988802E-2</v>
      </c>
      <c r="I4617" s="260">
        <v>5.4914187138000001E-4</v>
      </c>
      <c r="J4617" s="260">
        <v>0.37677694622965602</v>
      </c>
      <c r="K4617" s="260">
        <v>0.460575261728289</v>
      </c>
      <c r="L4617" s="301" t="str">
        <f t="shared" si="145"/>
        <v/>
      </c>
      <c r="M4617" s="459">
        <f>IFERROR((Tableau1[[#This Row],[Scope 1
(kg CO2-eq)]]+Tableau1[[#This Row],[Scope 2 energy
(kg CO2-eq)]]+Tableau1[[#This Row],[Scope 2 Infrastructure
(kg CO2-eq)]])/Tableau1[[#This Row],[Total CO2-emissions
(kg CO2-eq)
for scope 3 use ]],"")</f>
        <v>0.18194271787398916</v>
      </c>
      <c r="N4617" s="436" t="s">
        <v>50</v>
      </c>
      <c r="O4617" s="259">
        <v>1</v>
      </c>
      <c r="P4617" s="259" t="s">
        <v>4134</v>
      </c>
      <c r="Q4617" s="259" t="s">
        <v>5160</v>
      </c>
    </row>
    <row r="4618" spans="1:17" ht="21.75" customHeight="1">
      <c r="A4618" s="301" t="s">
        <v>4134</v>
      </c>
      <c r="B4618" s="301" t="s">
        <v>5160</v>
      </c>
      <c r="C4618" s="316" t="s">
        <v>10643</v>
      </c>
      <c r="D4618" s="465" t="s">
        <v>50</v>
      </c>
      <c r="E4618" s="465" t="s">
        <v>6033</v>
      </c>
      <c r="F4618" s="469" t="str">
        <f t="shared" si="144"/>
        <v>other</v>
      </c>
      <c r="G4618" s="260">
        <v>0</v>
      </c>
      <c r="H4618" s="260">
        <v>8.0256645071706906E-2</v>
      </c>
      <c r="I4618" s="260">
        <v>6.1542060877208004E-4</v>
      </c>
      <c r="J4618" s="260">
        <v>0.56383417923729895</v>
      </c>
      <c r="K4618" s="260">
        <v>0.64470624603913596</v>
      </c>
      <c r="L4618" s="301" t="str">
        <f t="shared" si="145"/>
        <v/>
      </c>
      <c r="M4618" s="459">
        <f>IFERROR((Tableau1[[#This Row],[Scope 1
(kg CO2-eq)]]+Tableau1[[#This Row],[Scope 2 energy
(kg CO2-eq)]]+Tableau1[[#This Row],[Scope 2 Infrastructure
(kg CO2-eq)]])/Tableau1[[#This Row],[Total CO2-emissions
(kg CO2-eq)
for scope 3 use ]],"")</f>
        <v>0.12544017709977293</v>
      </c>
      <c r="N4618" s="436" t="s">
        <v>50</v>
      </c>
      <c r="O4618" s="259">
        <v>1</v>
      </c>
      <c r="P4618" s="259" t="s">
        <v>4134</v>
      </c>
      <c r="Q4618" s="259" t="s">
        <v>5160</v>
      </c>
    </row>
    <row r="4619" spans="1:17" ht="21.75" customHeight="1">
      <c r="A4619" s="301" t="s">
        <v>4134</v>
      </c>
      <c r="B4619" s="301" t="s">
        <v>5160</v>
      </c>
      <c r="C4619" s="316" t="s">
        <v>10644</v>
      </c>
      <c r="D4619" s="465" t="s">
        <v>50</v>
      </c>
      <c r="E4619" s="465" t="s">
        <v>6034</v>
      </c>
      <c r="F4619" s="469" t="str">
        <f t="shared" si="144"/>
        <v>other</v>
      </c>
      <c r="G4619" s="260">
        <v>0</v>
      </c>
      <c r="H4619" s="260">
        <v>8.4626578571718E-2</v>
      </c>
      <c r="I4619" s="260">
        <v>5.4914532037799997E-4</v>
      </c>
      <c r="J4619" s="260">
        <v>0.102194710999296</v>
      </c>
      <c r="K4619" s="260">
        <v>0.18737043537961001</v>
      </c>
      <c r="L4619" s="301" t="str">
        <f t="shared" si="145"/>
        <v/>
      </c>
      <c r="M4619" s="459">
        <f>IFERROR((Tableau1[[#This Row],[Scope 1
(kg CO2-eq)]]+Tableau1[[#This Row],[Scope 2 energy
(kg CO2-eq)]]+Tableau1[[#This Row],[Scope 2 Infrastructure
(kg CO2-eq)]])/Tableau1[[#This Row],[Total CO2-emissions
(kg CO2-eq)
for scope 3 use ]],"")</f>
        <v>0.45458465055883079</v>
      </c>
      <c r="N4619" s="436" t="s">
        <v>50</v>
      </c>
      <c r="O4619" s="259">
        <v>1</v>
      </c>
      <c r="P4619" s="259" t="s">
        <v>4134</v>
      </c>
      <c r="Q4619" s="259" t="s">
        <v>5160</v>
      </c>
    </row>
    <row r="4620" spans="1:17" ht="21.75" customHeight="1">
      <c r="A4620" s="301" t="s">
        <v>4134</v>
      </c>
      <c r="B4620" s="301" t="s">
        <v>5160</v>
      </c>
      <c r="C4620" s="316" t="s">
        <v>10645</v>
      </c>
      <c r="D4620" s="465" t="s">
        <v>50</v>
      </c>
      <c r="E4620" s="465" t="s">
        <v>6035</v>
      </c>
      <c r="F4620" s="469" t="str">
        <f t="shared" si="144"/>
        <v>other</v>
      </c>
      <c r="G4620" s="260">
        <v>0</v>
      </c>
      <c r="H4620" s="260">
        <v>5.5073725330153603E-2</v>
      </c>
      <c r="I4620" s="260">
        <v>2.1666620004950001E-4</v>
      </c>
      <c r="J4620" s="260">
        <v>1.39336308799367</v>
      </c>
      <c r="K4620" s="260">
        <v>1.4486534797075099</v>
      </c>
      <c r="L4620" s="301" t="str">
        <f t="shared" si="145"/>
        <v/>
      </c>
      <c r="M4620" s="459">
        <f>IFERROR((Tableau1[[#This Row],[Scope 1
(kg CO2-eq)]]+Tableau1[[#This Row],[Scope 2 energy
(kg CO2-eq)]]+Tableau1[[#This Row],[Scope 2 Infrastructure
(kg CO2-eq)]])/Tableau1[[#This Row],[Total CO2-emissions
(kg CO2-eq)
for scope 3 use ]],"")</f>
        <v>3.8166747469081774E-2</v>
      </c>
      <c r="N4620" s="436" t="s">
        <v>50</v>
      </c>
      <c r="O4620" s="259">
        <v>1</v>
      </c>
      <c r="P4620" s="259" t="s">
        <v>4134</v>
      </c>
      <c r="Q4620" s="259" t="s">
        <v>5160</v>
      </c>
    </row>
    <row r="4621" spans="1:17" ht="21.75" customHeight="1">
      <c r="A4621" s="301" t="s">
        <v>4134</v>
      </c>
      <c r="B4621" s="301" t="s">
        <v>5160</v>
      </c>
      <c r="C4621" s="316" t="s">
        <v>10646</v>
      </c>
      <c r="D4621" s="465" t="s">
        <v>50</v>
      </c>
      <c r="E4621" s="465" t="s">
        <v>6036</v>
      </c>
      <c r="F4621" s="469" t="str">
        <f t="shared" si="144"/>
        <v>other</v>
      </c>
      <c r="G4621" s="260">
        <v>0</v>
      </c>
      <c r="H4621" s="260">
        <v>8.7778735023385596E-2</v>
      </c>
      <c r="I4621" s="260">
        <v>6.2945933743759996E-4</v>
      </c>
      <c r="J4621" s="260">
        <v>0.47204369368923499</v>
      </c>
      <c r="K4621" s="260">
        <v>0.56045188860737105</v>
      </c>
      <c r="L4621" s="301" t="str">
        <f t="shared" si="145"/>
        <v/>
      </c>
      <c r="M4621" s="459">
        <f>IFERROR((Tableau1[[#This Row],[Scope 1
(kg CO2-eq)]]+Tableau1[[#This Row],[Scope 2 energy
(kg CO2-eq)]]+Tableau1[[#This Row],[Scope 2 Infrastructure
(kg CO2-eq)]])/Tableau1[[#This Row],[Total CO2-emissions
(kg CO2-eq)
for scope 3 use ]],"")</f>
        <v>0.15774448468806615</v>
      </c>
      <c r="N4621" s="436" t="s">
        <v>50</v>
      </c>
      <c r="O4621" s="259">
        <v>1</v>
      </c>
      <c r="P4621" s="259" t="s">
        <v>4134</v>
      </c>
      <c r="Q4621" s="259" t="s">
        <v>5160</v>
      </c>
    </row>
    <row r="4622" spans="1:17" ht="21.75" customHeight="1">
      <c r="A4622" s="301" t="s">
        <v>4134</v>
      </c>
      <c r="B4622" s="301" t="s">
        <v>5160</v>
      </c>
      <c r="C4622" s="316" t="s">
        <v>10647</v>
      </c>
      <c r="D4622" s="465" t="s">
        <v>50</v>
      </c>
      <c r="E4622" s="465" t="s">
        <v>6037</v>
      </c>
      <c r="F4622" s="469" t="str">
        <f t="shared" si="144"/>
        <v>other</v>
      </c>
      <c r="G4622" s="260">
        <v>0</v>
      </c>
      <c r="H4622" s="260">
        <v>8.0256645071706906E-2</v>
      </c>
      <c r="I4622" s="260">
        <v>6.1542060877208004E-4</v>
      </c>
      <c r="J4622" s="260">
        <v>1.7797510744773</v>
      </c>
      <c r="K4622" s="260">
        <v>1.86062314149402</v>
      </c>
      <c r="L4622" s="301" t="str">
        <f t="shared" si="145"/>
        <v/>
      </c>
      <c r="M4622" s="459">
        <f>IFERROR((Tableau1[[#This Row],[Scope 1
(kg CO2-eq)]]+Tableau1[[#This Row],[Scope 2 energy
(kg CO2-eq)]]+Tableau1[[#This Row],[Scope 2 Infrastructure
(kg CO2-eq)]])/Tableau1[[#This Row],[Total CO2-emissions
(kg CO2-eq)
for scope 3 use ]],"")</f>
        <v>4.346504344535957E-2</v>
      </c>
      <c r="N4622" s="436" t="s">
        <v>50</v>
      </c>
      <c r="O4622" s="259">
        <v>1</v>
      </c>
      <c r="P4622" s="259" t="s">
        <v>4134</v>
      </c>
      <c r="Q4622" s="259" t="s">
        <v>5160</v>
      </c>
    </row>
    <row r="4623" spans="1:17" ht="21.75" customHeight="1">
      <c r="A4623" s="301" t="s">
        <v>4134</v>
      </c>
      <c r="B4623" s="301" t="s">
        <v>5160</v>
      </c>
      <c r="C4623" s="316" t="s">
        <v>10648</v>
      </c>
      <c r="D4623" s="465" t="s">
        <v>50</v>
      </c>
      <c r="E4623" s="465" t="s">
        <v>6024</v>
      </c>
      <c r="F4623" s="469" t="str">
        <f t="shared" si="144"/>
        <v>other</v>
      </c>
      <c r="G4623" s="260">
        <v>0</v>
      </c>
      <c r="H4623" s="260">
        <v>0.17799594005696401</v>
      </c>
      <c r="I4623" s="260">
        <v>1.1861529432436E-3</v>
      </c>
      <c r="J4623" s="260">
        <v>0.41367578429929602</v>
      </c>
      <c r="K4623" s="260">
        <v>0.592857878356013</v>
      </c>
      <c r="L4623" s="301" t="str">
        <f t="shared" si="145"/>
        <v/>
      </c>
      <c r="M4623" s="459">
        <f>IFERROR((Tableau1[[#This Row],[Scope 1
(kg CO2-eq)]]+Tableau1[[#This Row],[Scope 2 energy
(kg CO2-eq)]]+Tableau1[[#This Row],[Scope 2 Infrastructure
(kg CO2-eq)]])/Tableau1[[#This Row],[Total CO2-emissions
(kg CO2-eq)
for scope 3 use ]],"")</f>
        <v>0.30223448071075171</v>
      </c>
      <c r="N4623" s="436" t="s">
        <v>50</v>
      </c>
      <c r="O4623" s="259">
        <v>1</v>
      </c>
      <c r="P4623" s="259" t="s">
        <v>4134</v>
      </c>
      <c r="Q4623" s="259" t="s">
        <v>5160</v>
      </c>
    </row>
    <row r="4624" spans="1:17" ht="21.75" customHeight="1">
      <c r="A4624" s="301" t="s">
        <v>4134</v>
      </c>
      <c r="B4624" s="301" t="s">
        <v>5160</v>
      </c>
      <c r="C4624" s="316" t="s">
        <v>10649</v>
      </c>
      <c r="D4624" s="465" t="s">
        <v>50</v>
      </c>
      <c r="E4624" s="465" t="s">
        <v>6038</v>
      </c>
      <c r="F4624" s="469" t="str">
        <f t="shared" si="144"/>
        <v>other</v>
      </c>
      <c r="G4624" s="260">
        <v>0</v>
      </c>
      <c r="H4624" s="260">
        <v>8.0275408156506897E-2</v>
      </c>
      <c r="I4624" s="260">
        <v>6.2071049564408004E-4</v>
      </c>
      <c r="J4624" s="260">
        <v>1.9957077743893401</v>
      </c>
      <c r="K4624" s="260">
        <v>2.0766038928568098</v>
      </c>
      <c r="L4624" s="301" t="str">
        <f t="shared" si="145"/>
        <v/>
      </c>
      <c r="M4624" s="459">
        <f>IFERROR((Tableau1[[#This Row],[Scope 1
(kg CO2-eq)]]+Tableau1[[#This Row],[Scope 2 energy
(kg CO2-eq)]]+Tableau1[[#This Row],[Scope 2 Infrastructure
(kg CO2-eq)]])/Tableau1[[#This Row],[Total CO2-emissions
(kg CO2-eq)
for scope 3 use ]],"")</f>
        <v>3.8955969855599751E-2</v>
      </c>
      <c r="N4624" s="436" t="s">
        <v>50</v>
      </c>
      <c r="O4624" s="259">
        <v>1</v>
      </c>
      <c r="P4624" s="259" t="s">
        <v>4134</v>
      </c>
      <c r="Q4624" s="259" t="s">
        <v>5160</v>
      </c>
    </row>
    <row r="4625" spans="1:17" ht="21.75" customHeight="1">
      <c r="A4625" s="301" t="s">
        <v>4134</v>
      </c>
      <c r="B4625" s="301" t="s">
        <v>5160</v>
      </c>
      <c r="C4625" s="316" t="s">
        <v>10650</v>
      </c>
      <c r="D4625" s="465" t="s">
        <v>50</v>
      </c>
      <c r="E4625" s="465" t="s">
        <v>6029</v>
      </c>
      <c r="F4625" s="469" t="str">
        <f t="shared" si="144"/>
        <v>other</v>
      </c>
      <c r="G4625" s="260">
        <v>0</v>
      </c>
      <c r="H4625" s="260">
        <v>8.4307945552143604E-2</v>
      </c>
      <c r="I4625" s="260">
        <v>5.4913990052400002E-4</v>
      </c>
      <c r="J4625" s="260">
        <v>7.3264981087520706E-2</v>
      </c>
      <c r="K4625" s="260">
        <v>0.15812206754635499</v>
      </c>
      <c r="L4625" s="301" t="str">
        <f t="shared" si="145"/>
        <v/>
      </c>
      <c r="M4625" s="459">
        <f>IFERROR((Tableau1[[#This Row],[Scope 1
(kg CO2-eq)]]+Tableau1[[#This Row],[Scope 2 energy
(kg CO2-eq)]]+Tableau1[[#This Row],[Scope 2 Infrastructure
(kg CO2-eq)]])/Tableau1[[#This Row],[Total CO2-emissions
(kg CO2-eq)
for scope 3 use ]],"")</f>
        <v>0.53665555206448934</v>
      </c>
      <c r="N4625" s="436" t="s">
        <v>50</v>
      </c>
      <c r="O4625" s="259">
        <v>1</v>
      </c>
      <c r="P4625" s="259" t="s">
        <v>4134</v>
      </c>
      <c r="Q4625" s="259" t="s">
        <v>5160</v>
      </c>
    </row>
    <row r="4626" spans="1:17" ht="21.75" customHeight="1">
      <c r="A4626" s="301" t="s">
        <v>4134</v>
      </c>
      <c r="B4626" s="301" t="s">
        <v>5160</v>
      </c>
      <c r="C4626" s="316" t="s">
        <v>10651</v>
      </c>
      <c r="D4626" s="465" t="s">
        <v>50</v>
      </c>
      <c r="E4626" s="465" t="s">
        <v>6027</v>
      </c>
      <c r="F4626" s="469" t="str">
        <f t="shared" si="144"/>
        <v>other</v>
      </c>
      <c r="G4626" s="260">
        <v>0</v>
      </c>
      <c r="H4626" s="260">
        <v>6.7508798950380006E-2</v>
      </c>
      <c r="I4626" s="260">
        <v>5.4914630580600002E-4</v>
      </c>
      <c r="J4626" s="260">
        <v>3.2655469603281598E-2</v>
      </c>
      <c r="K4626" s="260">
        <v>0.100713415408885</v>
      </c>
      <c r="L4626" s="301" t="str">
        <f t="shared" si="145"/>
        <v/>
      </c>
      <c r="M4626" s="459">
        <f>IFERROR((Tableau1[[#This Row],[Scope 1
(kg CO2-eq)]]+Tableau1[[#This Row],[Scope 2 energy
(kg CO2-eq)]]+Tableau1[[#This Row],[Scope 2 Infrastructure
(kg CO2-eq)]])/Tableau1[[#This Row],[Total CO2-emissions
(kg CO2-eq)
for scope 3 use ]],"")</f>
        <v>0.6757584873860002</v>
      </c>
      <c r="N4626" s="436" t="s">
        <v>50</v>
      </c>
      <c r="O4626" s="259">
        <v>1</v>
      </c>
      <c r="P4626" s="259" t="s">
        <v>4134</v>
      </c>
      <c r="Q4626" s="259" t="s">
        <v>5160</v>
      </c>
    </row>
    <row r="4627" spans="1:17" ht="21.75" customHeight="1">
      <c r="A4627" s="301" t="s">
        <v>4134</v>
      </c>
      <c r="B4627" s="301" t="s">
        <v>5160</v>
      </c>
      <c r="C4627" s="316" t="s">
        <v>10652</v>
      </c>
      <c r="D4627" s="465" t="s">
        <v>50</v>
      </c>
      <c r="E4627" s="465" t="s">
        <v>6039</v>
      </c>
      <c r="F4627" s="469" t="str">
        <f t="shared" si="144"/>
        <v>other</v>
      </c>
      <c r="G4627" s="260">
        <v>0</v>
      </c>
      <c r="H4627" s="260">
        <v>5.6270091393193597E-2</v>
      </c>
      <c r="I4627" s="260">
        <v>5.5395834568759998E-4</v>
      </c>
      <c r="J4627" s="260">
        <v>8.3763679862625895E-2</v>
      </c>
      <c r="K4627" s="260">
        <v>0.14058772990433599</v>
      </c>
      <c r="L4627" s="301" t="str">
        <f t="shared" si="145"/>
        <v/>
      </c>
      <c r="M4627" s="459">
        <f>IFERROR((Tableau1[[#This Row],[Scope 1
(kg CO2-eq)]]+Tableau1[[#This Row],[Scope 2 energy
(kg CO2-eq)]]+Tableau1[[#This Row],[Scope 2 Infrastructure
(kg CO2-eq)]])/Tableau1[[#This Row],[Total CO2-emissions
(kg CO2-eq)
for scope 3 use ]],"")</f>
        <v>0.40418925447866294</v>
      </c>
      <c r="N4627" s="436" t="s">
        <v>50</v>
      </c>
      <c r="O4627" s="259">
        <v>1</v>
      </c>
      <c r="P4627" s="259" t="s">
        <v>4134</v>
      </c>
      <c r="Q4627" s="259" t="s">
        <v>5160</v>
      </c>
    </row>
    <row r="4628" spans="1:17" ht="21.75" customHeight="1">
      <c r="A4628" s="301" t="s">
        <v>4134</v>
      </c>
      <c r="B4628" s="301" t="s">
        <v>5160</v>
      </c>
      <c r="C4628" s="316" t="s">
        <v>10653</v>
      </c>
      <c r="D4628" s="465" t="s">
        <v>50</v>
      </c>
      <c r="E4628" s="465" t="s">
        <v>6040</v>
      </c>
      <c r="F4628" s="469" t="str">
        <f t="shared" si="144"/>
        <v>other</v>
      </c>
      <c r="G4628" s="260">
        <v>0</v>
      </c>
      <c r="H4628" s="260">
        <v>8.5190800234879197E-2</v>
      </c>
      <c r="I4628" s="260">
        <v>6.1276061574239995E-4</v>
      </c>
      <c r="J4628" s="260">
        <v>0.355029634511623</v>
      </c>
      <c r="K4628" s="260">
        <v>0.44083319523116199</v>
      </c>
      <c r="L4628" s="301" t="str">
        <f t="shared" si="145"/>
        <v/>
      </c>
      <c r="M4628" s="459">
        <f>IFERROR((Tableau1[[#This Row],[Scope 1
(kg CO2-eq)]]+Tableau1[[#This Row],[Scope 2 energy
(kg CO2-eq)]]+Tableau1[[#This Row],[Scope 2 Infrastructure
(kg CO2-eq)]])/Tableau1[[#This Row],[Total CO2-emissions
(kg CO2-eq)
for scope 3 use ]],"")</f>
        <v>0.19463951848187916</v>
      </c>
      <c r="N4628" s="436" t="s">
        <v>50</v>
      </c>
      <c r="O4628" s="259">
        <v>1</v>
      </c>
      <c r="P4628" s="259" t="s">
        <v>4134</v>
      </c>
      <c r="Q4628" s="259" t="s">
        <v>5160</v>
      </c>
    </row>
    <row r="4629" spans="1:17" ht="21.75" customHeight="1">
      <c r="A4629" s="301" t="s">
        <v>4134</v>
      </c>
      <c r="B4629" s="301" t="s">
        <v>5160</v>
      </c>
      <c r="C4629" s="316" t="s">
        <v>10654</v>
      </c>
      <c r="D4629" s="465" t="s">
        <v>50</v>
      </c>
      <c r="E4629" s="465" t="s">
        <v>6041</v>
      </c>
      <c r="F4629" s="469" t="str">
        <f t="shared" si="144"/>
        <v>other</v>
      </c>
      <c r="G4629" s="260">
        <v>0</v>
      </c>
      <c r="H4629" s="260">
        <v>8.7596679089536E-2</v>
      </c>
      <c r="I4629" s="260">
        <v>6.294619048424E-4</v>
      </c>
      <c r="J4629" s="260">
        <v>0.38579036486283202</v>
      </c>
      <c r="K4629" s="260">
        <v>0.47401650262820999</v>
      </c>
      <c r="L4629" s="301" t="str">
        <f t="shared" si="145"/>
        <v/>
      </c>
      <c r="M4629" s="459">
        <f>IFERROR((Tableau1[[#This Row],[Scope 1
(kg CO2-eq)]]+Tableau1[[#This Row],[Scope 2 energy
(kg CO2-eq)]]+Tableau1[[#This Row],[Scope 2 Infrastructure
(kg CO2-eq)]])/Tableau1[[#This Row],[Total CO2-emissions
(kg CO2-eq)
for scope 3 use ]],"")</f>
        <v>0.18612461909069369</v>
      </c>
      <c r="N4629" s="436" t="s">
        <v>50</v>
      </c>
      <c r="O4629" s="259">
        <v>1</v>
      </c>
      <c r="P4629" s="259" t="s">
        <v>4134</v>
      </c>
      <c r="Q4629" s="259" t="s">
        <v>5160</v>
      </c>
    </row>
    <row r="4630" spans="1:17" ht="21.75" customHeight="1">
      <c r="A4630" s="301" t="s">
        <v>4134</v>
      </c>
      <c r="B4630" s="301" t="s">
        <v>5160</v>
      </c>
      <c r="C4630" s="316" t="s">
        <v>10655</v>
      </c>
      <c r="D4630" s="465" t="s">
        <v>50</v>
      </c>
      <c r="E4630" s="465" t="s">
        <v>6042</v>
      </c>
      <c r="F4630" s="469" t="str">
        <f t="shared" si="144"/>
        <v>other</v>
      </c>
      <c r="G4630" s="260">
        <v>0</v>
      </c>
      <c r="H4630" s="260">
        <v>6.4587750322564003E-2</v>
      </c>
      <c r="I4630" s="260">
        <v>2.1785650144310001E-4</v>
      </c>
      <c r="J4630" s="260">
        <v>0.14214328162866999</v>
      </c>
      <c r="K4630" s="260">
        <v>0.20694888887344101</v>
      </c>
      <c r="L4630" s="301" t="str">
        <f t="shared" si="145"/>
        <v/>
      </c>
      <c r="M4630" s="459">
        <f>IFERROR((Tableau1[[#This Row],[Scope 1
(kg CO2-eq)]]+Tableau1[[#This Row],[Scope 2 energy
(kg CO2-eq)]]+Tableau1[[#This Row],[Scope 2 Infrastructure
(kg CO2-eq)]])/Tableau1[[#This Row],[Total CO2-emissions
(kg CO2-eq)
for scope 3 use ]],"")</f>
        <v>0.31314788485595002</v>
      </c>
      <c r="N4630" s="436" t="s">
        <v>50</v>
      </c>
      <c r="O4630" s="259">
        <v>1</v>
      </c>
      <c r="P4630" s="259" t="s">
        <v>4134</v>
      </c>
      <c r="Q4630" s="259" t="s">
        <v>5160</v>
      </c>
    </row>
    <row r="4631" spans="1:17" ht="21.75" customHeight="1">
      <c r="A4631" s="301" t="s">
        <v>4134</v>
      </c>
      <c r="B4631" s="301" t="s">
        <v>5160</v>
      </c>
      <c r="C4631" s="316" t="s">
        <v>10656</v>
      </c>
      <c r="D4631" s="465" t="s">
        <v>50</v>
      </c>
      <c r="E4631" s="465" t="s">
        <v>6015</v>
      </c>
      <c r="F4631" s="469" t="str">
        <f t="shared" si="144"/>
        <v>other</v>
      </c>
      <c r="G4631" s="260">
        <v>0</v>
      </c>
      <c r="H4631" s="260">
        <v>0.17825385443185399</v>
      </c>
      <c r="I4631" s="260">
        <v>1.1861172105903999E-3</v>
      </c>
      <c r="J4631" s="260">
        <v>0.30549914748632701</v>
      </c>
      <c r="K4631" s="260">
        <v>0.48493917992770802</v>
      </c>
      <c r="L4631" s="301" t="str">
        <f t="shared" si="145"/>
        <v/>
      </c>
      <c r="M4631" s="459">
        <f>IFERROR((Tableau1[[#This Row],[Scope 1
(kg CO2-eq)]]+Tableau1[[#This Row],[Scope 2 energy
(kg CO2-eq)]]+Tableau1[[#This Row],[Scope 2 Infrastructure
(kg CO2-eq)]])/Tableau1[[#This Row],[Total CO2-emissions
(kg CO2-eq)
for scope 3 use ]],"")</f>
        <v>0.37002572501812347</v>
      </c>
      <c r="N4631" s="436" t="s">
        <v>50</v>
      </c>
      <c r="O4631" s="259">
        <v>1</v>
      </c>
      <c r="P4631" s="259" t="s">
        <v>4134</v>
      </c>
      <c r="Q4631" s="259" t="s">
        <v>5160</v>
      </c>
    </row>
    <row r="4632" spans="1:17" ht="21.75" customHeight="1">
      <c r="A4632" s="301" t="s">
        <v>5231</v>
      </c>
      <c r="B4632" s="301" t="s">
        <v>5182</v>
      </c>
      <c r="C4632" s="316" t="s">
        <v>10657</v>
      </c>
      <c r="D4632" s="465" t="s">
        <v>436</v>
      </c>
      <c r="E4632" s="465" t="s">
        <v>6091</v>
      </c>
      <c r="F4632" s="469" t="str">
        <f t="shared" si="144"/>
        <v>other</v>
      </c>
      <c r="G4632" s="260">
        <v>5.6239600000000001E-2</v>
      </c>
      <c r="H4632" s="260">
        <v>2.1598839203968E-2</v>
      </c>
      <c r="I4632" s="260">
        <v>3.09516436304E-4</v>
      </c>
      <c r="J4632" s="260">
        <v>3.2544597519940099E-4</v>
      </c>
      <c r="K4632" s="260">
        <v>7.8473401390114397E-2</v>
      </c>
      <c r="L4632" s="301">
        <f t="shared" si="145"/>
        <v>0.28250424500441185</v>
      </c>
      <c r="M4632" s="459">
        <f>IFERROR((Tableau1[[#This Row],[Scope 1
(kg CO2-eq)]]+Tableau1[[#This Row],[Scope 2 energy
(kg CO2-eq)]]+Tableau1[[#This Row],[Scope 2 Infrastructure
(kg CO2-eq)]])/Tableau1[[#This Row],[Total CO2-emissions
(kg CO2-eq)
for scope 3 use ]],"")</f>
        <v>0.99585278904600427</v>
      </c>
      <c r="N4632" s="436" t="s">
        <v>436</v>
      </c>
      <c r="O4632" s="259">
        <v>1</v>
      </c>
      <c r="P4632" s="259" t="s">
        <v>5231</v>
      </c>
      <c r="Q4632" s="259" t="s">
        <v>5182</v>
      </c>
    </row>
    <row r="4633" spans="1:17" ht="21.75" customHeight="1">
      <c r="A4633" s="301" t="s">
        <v>5231</v>
      </c>
      <c r="B4633" s="301" t="s">
        <v>5182</v>
      </c>
      <c r="C4633" s="316" t="s">
        <v>10658</v>
      </c>
      <c r="D4633" s="465" t="s">
        <v>436</v>
      </c>
      <c r="E4633" s="465" t="s">
        <v>6091</v>
      </c>
      <c r="F4633" s="469" t="str">
        <f t="shared" si="144"/>
        <v>other</v>
      </c>
      <c r="G4633" s="260">
        <v>5.6195639999999998E-2</v>
      </c>
      <c r="H4633" s="260">
        <v>1.9718774492032E-2</v>
      </c>
      <c r="I4633" s="260">
        <v>3.0051107669600002E-4</v>
      </c>
      <c r="J4633" s="260">
        <v>3.2544597519940099E-4</v>
      </c>
      <c r="K4633" s="260">
        <v>7.6540371325415704E-2</v>
      </c>
      <c r="L4633" s="301">
        <f t="shared" si="145"/>
        <v>0.27554533677149656</v>
      </c>
      <c r="M4633" s="459">
        <f>IFERROR((Tableau1[[#This Row],[Scope 1
(kg CO2-eq)]]+Tableau1[[#This Row],[Scope 2 energy
(kg CO2-eq)]]+Tableau1[[#This Row],[Scope 2 Infrastructure
(kg CO2-eq)]])/Tableau1[[#This Row],[Total CO2-emissions
(kg CO2-eq)
for scope 3 use ]],"")</f>
        <v>0.99574805098208818</v>
      </c>
      <c r="N4633" s="436" t="s">
        <v>436</v>
      </c>
      <c r="O4633" s="259">
        <v>1</v>
      </c>
      <c r="P4633" s="259" t="s">
        <v>5231</v>
      </c>
      <c r="Q4633" s="259" t="s">
        <v>5182</v>
      </c>
    </row>
    <row r="4634" spans="1:17" ht="21.75" customHeight="1">
      <c r="A4634" s="301" t="s">
        <v>5231</v>
      </c>
      <c r="B4634" s="301" t="s">
        <v>5182</v>
      </c>
      <c r="C4634" s="316" t="s">
        <v>10659</v>
      </c>
      <c r="D4634" s="465" t="s">
        <v>436</v>
      </c>
      <c r="E4634" s="465" t="s">
        <v>6091</v>
      </c>
      <c r="F4634" s="469" t="str">
        <f t="shared" si="144"/>
        <v>other</v>
      </c>
      <c r="G4634" s="260">
        <v>5.6239600000000001E-2</v>
      </c>
      <c r="H4634" s="260">
        <v>2.1598839203968E-2</v>
      </c>
      <c r="I4634" s="260">
        <v>3.09516436304E-4</v>
      </c>
      <c r="J4634" s="260">
        <v>3.2544597519940099E-4</v>
      </c>
      <c r="K4634" s="260">
        <v>7.8473401390114397E-2</v>
      </c>
      <c r="L4634" s="301">
        <f t="shared" si="145"/>
        <v>0.28250424500441185</v>
      </c>
      <c r="M4634" s="459">
        <f>IFERROR((Tableau1[[#This Row],[Scope 1
(kg CO2-eq)]]+Tableau1[[#This Row],[Scope 2 energy
(kg CO2-eq)]]+Tableau1[[#This Row],[Scope 2 Infrastructure
(kg CO2-eq)]])/Tableau1[[#This Row],[Total CO2-emissions
(kg CO2-eq)
for scope 3 use ]],"")</f>
        <v>0.99585278904600427</v>
      </c>
      <c r="N4634" s="436" t="s">
        <v>436</v>
      </c>
      <c r="O4634" s="259">
        <v>1</v>
      </c>
      <c r="P4634" s="259" t="s">
        <v>5231</v>
      </c>
      <c r="Q4634" s="259" t="s">
        <v>5182</v>
      </c>
    </row>
    <row r="4635" spans="1:17" ht="21.75" customHeight="1">
      <c r="A4635" s="301" t="s">
        <v>4134</v>
      </c>
      <c r="B4635" s="301" t="s">
        <v>5135</v>
      </c>
      <c r="C4635" s="316" t="s">
        <v>10660</v>
      </c>
      <c r="D4635" s="465" t="s">
        <v>436</v>
      </c>
      <c r="E4635" s="465" t="s">
        <v>700</v>
      </c>
      <c r="F4635" s="469" t="str">
        <f t="shared" si="144"/>
        <v>CH</v>
      </c>
      <c r="G4635" s="260">
        <v>5.6212129499999999E-2</v>
      </c>
      <c r="H4635" s="260">
        <v>1.9092671394565899E-2</v>
      </c>
      <c r="I4635" s="260">
        <v>2.9751209293306402E-4</v>
      </c>
      <c r="J4635" s="260">
        <v>3.5793791311879847E-4</v>
      </c>
      <c r="K4635" s="260">
        <v>7.5960250684332195E-2</v>
      </c>
      <c r="L4635" s="301">
        <f t="shared" si="145"/>
        <v>0.27345690246359589</v>
      </c>
      <c r="M4635" s="459">
        <f>IFERROR((Tableau1[[#This Row],[Scope 1
(kg CO2-eq)]]+Tableau1[[#This Row],[Scope 2 energy
(kg CO2-eq)]]+Tableau1[[#This Row],[Scope 2 Infrastructure
(kg CO2-eq)]])/Tableau1[[#This Row],[Total CO2-emissions
(kg CO2-eq)
for scope 3 use ]],"")</f>
        <v>0.99528782891566914</v>
      </c>
      <c r="N4635" s="436" t="s">
        <v>436</v>
      </c>
      <c r="O4635" s="259">
        <v>1</v>
      </c>
      <c r="P4635" s="259" t="s">
        <v>4134</v>
      </c>
      <c r="Q4635" s="259" t="s">
        <v>5135</v>
      </c>
    </row>
    <row r="4636" spans="1:17" ht="21.75" customHeight="1">
      <c r="A4636" s="301" t="s">
        <v>4134</v>
      </c>
      <c r="B4636" s="301" t="s">
        <v>5135</v>
      </c>
      <c r="C4636" s="316" t="s">
        <v>10661</v>
      </c>
      <c r="D4636" s="465" t="s">
        <v>436</v>
      </c>
      <c r="E4636" s="465" t="s">
        <v>700</v>
      </c>
      <c r="F4636" s="469" t="str">
        <f t="shared" si="144"/>
        <v>CH</v>
      </c>
      <c r="G4636" s="260">
        <v>5.620742745E-2</v>
      </c>
      <c r="H4636" s="260">
        <v>1.8872745371660799E-2</v>
      </c>
      <c r="I4636" s="260">
        <v>2.9645866487240001E-4</v>
      </c>
      <c r="J4636" s="260">
        <v>6.3666201129401745E-5</v>
      </c>
      <c r="K4636" s="260">
        <v>7.5440297471619594E-2</v>
      </c>
      <c r="L4636" s="301">
        <f t="shared" si="145"/>
        <v>0.27158507089783057</v>
      </c>
      <c r="M4636" s="459">
        <f>IFERROR((Tableau1[[#This Row],[Scope 1
(kg CO2-eq)]]+Tableau1[[#This Row],[Scope 2 energy
(kg CO2-eq)]]+Tableau1[[#This Row],[Scope 2 Infrastructure
(kg CO2-eq)]])/Tableau1[[#This Row],[Total CO2-emissions
(kg CO2-eq)
for scope 3 use ]],"")</f>
        <v>0.99915607457525812</v>
      </c>
      <c r="N4636" s="436" t="s">
        <v>436</v>
      </c>
      <c r="O4636" s="259">
        <v>1</v>
      </c>
      <c r="P4636" s="259" t="s">
        <v>4134</v>
      </c>
      <c r="Q4636" s="259" t="s">
        <v>5135</v>
      </c>
    </row>
    <row r="4637" spans="1:17" ht="21.75" customHeight="1">
      <c r="A4637" s="301" t="s">
        <v>4134</v>
      </c>
      <c r="B4637" s="301" t="s">
        <v>5135</v>
      </c>
      <c r="C4637" s="316" t="s">
        <v>10662</v>
      </c>
      <c r="D4637" s="465" t="s">
        <v>436</v>
      </c>
      <c r="E4637" s="465" t="s">
        <v>700</v>
      </c>
      <c r="F4637" s="469" t="str">
        <f t="shared" si="144"/>
        <v>CH</v>
      </c>
      <c r="G4637" s="260">
        <v>5.0641565270270299E-2</v>
      </c>
      <c r="H4637" s="260">
        <v>1.70367788039648E-2</v>
      </c>
      <c r="I4637" s="260">
        <v>2.67244198846386E-4</v>
      </c>
      <c r="J4637" s="260">
        <v>0</v>
      </c>
      <c r="K4637" s="260">
        <v>6.7945588080546002E-2</v>
      </c>
      <c r="L4637" s="301">
        <f t="shared" si="145"/>
        <v>0.2446041170899656</v>
      </c>
      <c r="M4637" s="459">
        <f>IFERROR((Tableau1[[#This Row],[Scope 1
(kg CO2-eq)]]+Tableau1[[#This Row],[Scope 2 energy
(kg CO2-eq)]]+Tableau1[[#This Row],[Scope 2 Infrastructure
(kg CO2-eq)]])/Tableau1[[#This Row],[Total CO2-emissions
(kg CO2-eq)
for scope 3 use ]],"")</f>
        <v>1.0000000028336715</v>
      </c>
      <c r="N4637" s="436" t="s">
        <v>436</v>
      </c>
      <c r="O4637" s="259">
        <v>1.1100000000000001</v>
      </c>
      <c r="P4637" s="259" t="s">
        <v>4134</v>
      </c>
      <c r="Q4637" s="259" t="s">
        <v>5135</v>
      </c>
    </row>
    <row r="4638" spans="1:17" ht="21.75" customHeight="1">
      <c r="A4638" s="301" t="s">
        <v>4134</v>
      </c>
      <c r="B4638" s="301" t="s">
        <v>5135</v>
      </c>
      <c r="C4638" s="316" t="s">
        <v>10663</v>
      </c>
      <c r="D4638" s="465" t="s">
        <v>436</v>
      </c>
      <c r="E4638" s="465" t="s">
        <v>700</v>
      </c>
      <c r="F4638" s="469" t="str">
        <f t="shared" si="144"/>
        <v>CH</v>
      </c>
      <c r="G4638" s="260">
        <v>5.6212137449999998E-2</v>
      </c>
      <c r="H4638" s="260">
        <v>1.8910824472400899E-2</v>
      </c>
      <c r="I4638" s="260">
        <v>2.9664106071948803E-4</v>
      </c>
      <c r="J4638" s="260">
        <v>2.1551316645690433E-4</v>
      </c>
      <c r="K4638" s="260">
        <v>7.5635115933826103E-2</v>
      </c>
      <c r="L4638" s="301">
        <f t="shared" si="145"/>
        <v>0.272286417361774</v>
      </c>
      <c r="M4638" s="459">
        <f>IFERROR((Tableau1[[#This Row],[Scope 1
(kg CO2-eq)]]+Tableau1[[#This Row],[Scope 2 energy
(kg CO2-eq)]]+Tableau1[[#This Row],[Scope 2 Infrastructure
(kg CO2-eq)]])/Tableau1[[#This Row],[Total CO2-emissions
(kg CO2-eq)
for scope 3 use ]],"")</f>
        <v>0.99715062311936853</v>
      </c>
      <c r="N4638" s="436" t="s">
        <v>436</v>
      </c>
      <c r="O4638" s="259">
        <v>1</v>
      </c>
      <c r="P4638" s="259" t="s">
        <v>4134</v>
      </c>
      <c r="Q4638" s="259" t="s">
        <v>5135</v>
      </c>
    </row>
    <row r="4639" spans="1:17" ht="21.75" customHeight="1">
      <c r="A4639" s="301" t="s">
        <v>5231</v>
      </c>
      <c r="B4639" s="301" t="s">
        <v>5182</v>
      </c>
      <c r="C4639" s="316" t="s">
        <v>10664</v>
      </c>
      <c r="D4639" s="465" t="s">
        <v>436</v>
      </c>
      <c r="E4639" s="465" t="s">
        <v>6091</v>
      </c>
      <c r="F4639" s="469" t="str">
        <f t="shared" si="144"/>
        <v>other</v>
      </c>
      <c r="G4639" s="260">
        <v>5.62239E-2</v>
      </c>
      <c r="H4639" s="260">
        <v>2.3037452257023999E-2</v>
      </c>
      <c r="I4639" s="260">
        <v>3.16407277772E-4</v>
      </c>
      <c r="J4639" s="260">
        <v>3.2544597519940099E-4</v>
      </c>
      <c r="K4639" s="260">
        <v>7.9903205279474698E-2</v>
      </c>
      <c r="L4639" s="301">
        <f t="shared" si="145"/>
        <v>0.2876515390061089</v>
      </c>
      <c r="M4639" s="459">
        <f>IFERROR((Tableau1[[#This Row],[Scope 1
(kg CO2-eq)]]+Tableau1[[#This Row],[Scope 2 energy
(kg CO2-eq)]]+Tableau1[[#This Row],[Scope 2 Infrastructure
(kg CO2-eq)]])/Tableau1[[#This Row],[Total CO2-emissions
(kg CO2-eq)
for scope 3 use ]],"")</f>
        <v>0.99592700013046531</v>
      </c>
      <c r="N4639" s="436" t="s">
        <v>436</v>
      </c>
      <c r="O4639" s="259">
        <v>1</v>
      </c>
      <c r="P4639" s="259" t="s">
        <v>5231</v>
      </c>
      <c r="Q4639" s="259" t="s">
        <v>5182</v>
      </c>
    </row>
    <row r="4640" spans="1:17" ht="21.75" customHeight="1">
      <c r="A4640" s="301" t="s">
        <v>5231</v>
      </c>
      <c r="B4640" s="301" t="s">
        <v>5182</v>
      </c>
      <c r="C4640" s="316" t="s">
        <v>10665</v>
      </c>
      <c r="D4640" s="465" t="s">
        <v>436</v>
      </c>
      <c r="E4640" s="465" t="s">
        <v>6091</v>
      </c>
      <c r="F4640" s="469" t="str">
        <f t="shared" si="144"/>
        <v>other</v>
      </c>
      <c r="G4640" s="260">
        <v>5.6197209999999997E-2</v>
      </c>
      <c r="H4640" s="260">
        <v>2.0155032601984001E-2</v>
      </c>
      <c r="I4640" s="260">
        <v>3.0260071815199998E-4</v>
      </c>
      <c r="J4640" s="260">
        <v>3.2544597519940099E-4</v>
      </c>
      <c r="K4640" s="260">
        <v>7.6980289075167296E-2</v>
      </c>
      <c r="L4640" s="301">
        <f t="shared" si="145"/>
        <v>0.27712904067060229</v>
      </c>
      <c r="M4640" s="459">
        <f>IFERROR((Tableau1[[#This Row],[Scope 1
(kg CO2-eq)]]+Tableau1[[#This Row],[Scope 2 energy
(kg CO2-eq)]]+Tableau1[[#This Row],[Scope 2 Infrastructure
(kg CO2-eq)]])/Tableau1[[#This Row],[Total CO2-emissions
(kg CO2-eq)
for scope 3 use ]],"")</f>
        <v>0.99577234953335247</v>
      </c>
      <c r="N4640" s="436" t="s">
        <v>436</v>
      </c>
      <c r="O4640" s="259">
        <v>1</v>
      </c>
      <c r="P4640" s="259" t="s">
        <v>5231</v>
      </c>
      <c r="Q4640" s="259" t="s">
        <v>5182</v>
      </c>
    </row>
    <row r="4641" spans="1:17" ht="21.75" customHeight="1">
      <c r="A4641" s="301" t="s">
        <v>5231</v>
      </c>
      <c r="B4641" s="301" t="s">
        <v>5182</v>
      </c>
      <c r="C4641" s="316" t="s">
        <v>10666</v>
      </c>
      <c r="D4641" s="465" t="s">
        <v>436</v>
      </c>
      <c r="E4641" s="465" t="s">
        <v>6091</v>
      </c>
      <c r="F4641" s="469" t="str">
        <f t="shared" si="144"/>
        <v>other</v>
      </c>
      <c r="G4641" s="260">
        <v>5.6204746E-2</v>
      </c>
      <c r="H4641" s="260">
        <v>2.0155032601984001E-2</v>
      </c>
      <c r="I4641" s="260">
        <v>3.0260071815199998E-4</v>
      </c>
      <c r="J4641" s="260">
        <v>3.2544597519940099E-4</v>
      </c>
      <c r="K4641" s="260">
        <v>7.6987825075167299E-2</v>
      </c>
      <c r="L4641" s="301">
        <f t="shared" si="145"/>
        <v>0.2771561702706023</v>
      </c>
      <c r="M4641" s="459">
        <f>IFERROR((Tableau1[[#This Row],[Scope 1
(kg CO2-eq)]]+Tableau1[[#This Row],[Scope 2 energy
(kg CO2-eq)]]+Tableau1[[#This Row],[Scope 2 Infrastructure
(kg CO2-eq)]])/Tableau1[[#This Row],[Total CO2-emissions
(kg CO2-eq)
for scope 3 use ]],"")</f>
        <v>0.99577276335948517</v>
      </c>
      <c r="N4641" s="436" t="s">
        <v>436</v>
      </c>
      <c r="O4641" s="259">
        <v>1</v>
      </c>
      <c r="P4641" s="259" t="s">
        <v>5231</v>
      </c>
      <c r="Q4641" s="259" t="s">
        <v>5182</v>
      </c>
    </row>
    <row r="4642" spans="1:17" ht="21.75" customHeight="1">
      <c r="A4642" s="301" t="s">
        <v>5231</v>
      </c>
      <c r="B4642" s="301" t="s">
        <v>5182</v>
      </c>
      <c r="C4642" s="316" t="s">
        <v>10667</v>
      </c>
      <c r="D4642" s="465" t="s">
        <v>436</v>
      </c>
      <c r="E4642" s="465" t="s">
        <v>6091</v>
      </c>
      <c r="F4642" s="469" t="str">
        <f t="shared" si="144"/>
        <v>other</v>
      </c>
      <c r="G4642" s="260">
        <v>5.6194698000000001E-2</v>
      </c>
      <c r="H4642" s="260">
        <v>1.4981199310080001E-3</v>
      </c>
      <c r="I4642" s="260">
        <v>1.7306186311924002E-2</v>
      </c>
      <c r="J4642" s="260">
        <v>2.8874320096100581E-5</v>
      </c>
      <c r="K4642" s="260">
        <v>7.5027878865187594E-2</v>
      </c>
      <c r="L4642" s="301">
        <f t="shared" si="145"/>
        <v>0.27010036391467535</v>
      </c>
      <c r="M4642" s="459">
        <f>IFERROR((Tableau1[[#This Row],[Scope 1
(kg CO2-eq)]]+Tableau1[[#This Row],[Scope 2 energy
(kg CO2-eq)]]+Tableau1[[#This Row],[Scope 2 Infrastructure
(kg CO2-eq)]])/Tableau1[[#This Row],[Total CO2-emissions
(kg CO2-eq)
for scope 3 use ]],"")</f>
        <v>0.99961514809305119</v>
      </c>
      <c r="N4642" s="436" t="s">
        <v>436</v>
      </c>
      <c r="O4642" s="259">
        <v>1</v>
      </c>
      <c r="P4642" s="259" t="s">
        <v>5231</v>
      </c>
      <c r="Q4642" s="259" t="s">
        <v>5182</v>
      </c>
    </row>
    <row r="4643" spans="1:17" ht="21.75" customHeight="1">
      <c r="A4643" s="301" t="s">
        <v>4134</v>
      </c>
      <c r="B4643" s="301" t="s">
        <v>5207</v>
      </c>
      <c r="C4643" s="316" t="s">
        <v>10668</v>
      </c>
      <c r="D4643" s="465" t="s">
        <v>436</v>
      </c>
      <c r="E4643" s="465" t="s">
        <v>700</v>
      </c>
      <c r="F4643" s="469" t="str">
        <f t="shared" si="144"/>
        <v>CH</v>
      </c>
      <c r="G4643" s="260">
        <v>5.8736709499999998E-2</v>
      </c>
      <c r="H4643" s="260">
        <v>1.8711226000000001E-2</v>
      </c>
      <c r="I4643" s="260">
        <v>2.9568500000000001E-4</v>
      </c>
      <c r="J4643" s="260">
        <v>1.8838306965718032E-3</v>
      </c>
      <c r="K4643" s="260">
        <v>7.9627450982089204E-2</v>
      </c>
      <c r="L4643" s="301">
        <f t="shared" si="145"/>
        <v>0.28665882353552113</v>
      </c>
      <c r="M4643" s="459">
        <f>IFERROR((Tableau1[[#This Row],[Scope 1
(kg CO2-eq)]]+Tableau1[[#This Row],[Scope 2 energy
(kg CO2-eq)]]+Tableau1[[#This Row],[Scope 2 Infrastructure
(kg CO2-eq)]])/Tableau1[[#This Row],[Total CO2-emissions
(kg CO2-eq)
for scope 3 use ]],"")</f>
        <v>0.97634194666719976</v>
      </c>
      <c r="N4643" s="436" t="s">
        <v>436</v>
      </c>
      <c r="O4643" s="259">
        <v>1</v>
      </c>
      <c r="P4643" s="259" t="s">
        <v>4134</v>
      </c>
      <c r="Q4643" s="259" t="s">
        <v>5207</v>
      </c>
    </row>
    <row r="4644" spans="1:17" ht="21.75" customHeight="1">
      <c r="A4644" s="301" t="s">
        <v>5231</v>
      </c>
      <c r="B4644" s="301" t="s">
        <v>5139</v>
      </c>
      <c r="C4644" s="316" t="s">
        <v>10669</v>
      </c>
      <c r="D4644" s="465" t="s">
        <v>436</v>
      </c>
      <c r="E4644" s="465" t="s">
        <v>6091</v>
      </c>
      <c r="F4644" s="469" t="str">
        <f t="shared" si="144"/>
        <v>other</v>
      </c>
      <c r="G4644" s="260">
        <v>6.3912990000000003E-2</v>
      </c>
      <c r="H4644" s="260">
        <v>9.2163599999999998E-4</v>
      </c>
      <c r="I4644" s="260">
        <v>1.7303425000000001E-2</v>
      </c>
      <c r="J4644" s="260">
        <v>4.7213122714589995E-4</v>
      </c>
      <c r="K4644" s="260">
        <v>8.2610182527286594E-2</v>
      </c>
      <c r="L4644" s="301">
        <f t="shared" si="145"/>
        <v>0.29739665709823176</v>
      </c>
      <c r="M4644" s="459">
        <f>IFERROR((Tableau1[[#This Row],[Scope 1
(kg CO2-eq)]]+Tableau1[[#This Row],[Scope 2 energy
(kg CO2-eq)]]+Tableau1[[#This Row],[Scope 2 Infrastructure
(kg CO2-eq)]])/Tableau1[[#This Row],[Total CO2-emissions
(kg CO2-eq)
for scope 3 use ]],"")</f>
        <v>0.99428482648454819</v>
      </c>
      <c r="N4644" s="436" t="s">
        <v>436</v>
      </c>
      <c r="O4644" s="259">
        <v>1</v>
      </c>
      <c r="P4644" s="259" t="s">
        <v>5231</v>
      </c>
      <c r="Q4644" s="259" t="s">
        <v>5139</v>
      </c>
    </row>
    <row r="4645" spans="1:17" ht="21.75" customHeight="1">
      <c r="A4645" s="301" t="s">
        <v>4134</v>
      </c>
      <c r="B4645" s="301" t="s">
        <v>5207</v>
      </c>
      <c r="C4645" s="316" t="s">
        <v>10670</v>
      </c>
      <c r="D4645" s="465" t="s">
        <v>436</v>
      </c>
      <c r="E4645" s="465" t="s">
        <v>700</v>
      </c>
      <c r="F4645" s="469" t="str">
        <f t="shared" si="144"/>
        <v>CH</v>
      </c>
      <c r="G4645" s="260">
        <v>5.856087745E-2</v>
      </c>
      <c r="H4645" s="260">
        <v>1.8711226000000001E-2</v>
      </c>
      <c r="I4645" s="260">
        <v>2.9568500000000001E-4</v>
      </c>
      <c r="J4645" s="260">
        <v>4.8230072097309867E-4</v>
      </c>
      <c r="K4645" s="260">
        <v>7.8050088955989305E-2</v>
      </c>
      <c r="L4645" s="301">
        <f t="shared" si="145"/>
        <v>0.2809803202415615</v>
      </c>
      <c r="M4645" s="459">
        <f>IFERROR((Tableau1[[#This Row],[Scope 1
(kg CO2-eq)]]+Tableau1[[#This Row],[Scope 2 energy
(kg CO2-eq)]]+Tableau1[[#This Row],[Scope 2 Infrastructure
(kg CO2-eq)]])/Tableau1[[#This Row],[Total CO2-emissions
(kg CO2-eq)
for scope 3 use ]],"")</f>
        <v>0.99382062836262419</v>
      </c>
      <c r="N4645" s="436" t="s">
        <v>436</v>
      </c>
      <c r="O4645" s="259">
        <v>1</v>
      </c>
      <c r="P4645" s="259" t="s">
        <v>4134</v>
      </c>
      <c r="Q4645" s="259" t="s">
        <v>5207</v>
      </c>
    </row>
    <row r="4646" spans="1:17" ht="21.75" customHeight="1">
      <c r="A4646" s="301" t="s">
        <v>4134</v>
      </c>
      <c r="B4646" s="301" t="s">
        <v>5207</v>
      </c>
      <c r="C4646" s="316" t="s">
        <v>10671</v>
      </c>
      <c r="D4646" s="465" t="s">
        <v>436</v>
      </c>
      <c r="E4646" s="465" t="s">
        <v>700</v>
      </c>
      <c r="F4646" s="469" t="str">
        <f t="shared" si="144"/>
        <v>CH</v>
      </c>
      <c r="G4646" s="260">
        <v>5.856087745E-2</v>
      </c>
      <c r="H4646" s="260">
        <v>1.8711226000000001E-2</v>
      </c>
      <c r="I4646" s="260">
        <v>2.9568500000000001E-4</v>
      </c>
      <c r="J4646" s="260">
        <v>7.056350838356984E-4</v>
      </c>
      <c r="K4646" s="260">
        <v>7.8273423318863194E-2</v>
      </c>
      <c r="L4646" s="301">
        <f t="shared" si="145"/>
        <v>0.28178432394790753</v>
      </c>
      <c r="M4646" s="459">
        <f>IFERROR((Tableau1[[#This Row],[Scope 1
(kg CO2-eq)]]+Tableau1[[#This Row],[Scope 2 energy
(kg CO2-eq)]]+Tableau1[[#This Row],[Scope 2 Infrastructure
(kg CO2-eq)]])/Tableau1[[#This Row],[Total CO2-emissions
(kg CO2-eq)
for scope 3 use ]],"")</f>
        <v>0.99098500054113348</v>
      </c>
      <c r="N4646" s="436" t="s">
        <v>436</v>
      </c>
      <c r="O4646" s="259">
        <v>1</v>
      </c>
      <c r="P4646" s="259" t="s">
        <v>4134</v>
      </c>
      <c r="Q4646" s="259" t="s">
        <v>5207</v>
      </c>
    </row>
    <row r="4647" spans="1:17" ht="21.75" customHeight="1">
      <c r="A4647" s="301" t="s">
        <v>4134</v>
      </c>
      <c r="B4647" s="301" t="s">
        <v>5207</v>
      </c>
      <c r="C4647" s="316" t="s">
        <v>10672</v>
      </c>
      <c r="D4647" s="465" t="s">
        <v>436</v>
      </c>
      <c r="E4647" s="465" t="s">
        <v>700</v>
      </c>
      <c r="F4647" s="469" t="str">
        <f t="shared" si="144"/>
        <v>CH</v>
      </c>
      <c r="G4647" s="260">
        <v>5.8736709499999998E-2</v>
      </c>
      <c r="H4647" s="260">
        <v>1.8711226000000001E-2</v>
      </c>
      <c r="I4647" s="260">
        <v>2.9568500000000001E-4</v>
      </c>
      <c r="J4647" s="260">
        <v>9.7654348992220336E-4</v>
      </c>
      <c r="K4647" s="260">
        <v>7.8720163774820301E-2</v>
      </c>
      <c r="L4647" s="301">
        <f t="shared" si="145"/>
        <v>0.28339258958935309</v>
      </c>
      <c r="M4647" s="459">
        <f>IFERROR((Tableau1[[#This Row],[Scope 1
(kg CO2-eq)]]+Tableau1[[#This Row],[Scope 2 energy
(kg CO2-eq)]]+Tableau1[[#This Row],[Scope 2 Infrastructure
(kg CO2-eq)]])/Tableau1[[#This Row],[Total CO2-emissions
(kg CO2-eq)
for scope 3 use ]],"")</f>
        <v>0.98759475046807943</v>
      </c>
      <c r="N4647" s="436" t="s">
        <v>436</v>
      </c>
      <c r="O4647" s="259">
        <v>1</v>
      </c>
      <c r="P4647" s="259" t="s">
        <v>4134</v>
      </c>
      <c r="Q4647" s="259" t="s">
        <v>5207</v>
      </c>
    </row>
    <row r="4648" spans="1:17" ht="21.75" customHeight="1">
      <c r="A4648" s="301" t="s">
        <v>5231</v>
      </c>
      <c r="B4648" s="301" t="s">
        <v>5139</v>
      </c>
      <c r="C4648" s="316" t="s">
        <v>10673</v>
      </c>
      <c r="D4648" s="465" t="s">
        <v>436</v>
      </c>
      <c r="E4648" s="465" t="s">
        <v>6091</v>
      </c>
      <c r="F4648" s="469" t="str">
        <f t="shared" si="144"/>
        <v>other</v>
      </c>
      <c r="G4648" s="260">
        <v>5.6298453999999998E-2</v>
      </c>
      <c r="H4648" s="260">
        <v>9.1673999999999998E-4</v>
      </c>
      <c r="I4648" s="260">
        <v>1.6303525999999999E-2</v>
      </c>
      <c r="J4648" s="260">
        <v>1.499729372882036E-4</v>
      </c>
      <c r="K4648" s="260">
        <v>7.3668692311078698E-2</v>
      </c>
      <c r="L4648" s="301">
        <f t="shared" si="145"/>
        <v>0.26520729231988333</v>
      </c>
      <c r="M4648" s="459">
        <f>IFERROR((Tableau1[[#This Row],[Scope 1
(kg CO2-eq)]]+Tableau1[[#This Row],[Scope 2 energy
(kg CO2-eq)]]+Tableau1[[#This Row],[Scope 2 Infrastructure
(kg CO2-eq)]])/Tableau1[[#This Row],[Total CO2-emissions
(kg CO2-eq)
for scope 3 use ]],"")</f>
        <v>0.99796423275106583</v>
      </c>
      <c r="N4648" s="436" t="s">
        <v>436</v>
      </c>
      <c r="O4648" s="259">
        <v>1</v>
      </c>
      <c r="P4648" s="259" t="s">
        <v>5231</v>
      </c>
      <c r="Q4648" s="259" t="s">
        <v>5139</v>
      </c>
    </row>
    <row r="4649" spans="1:17" ht="21.75" customHeight="1">
      <c r="A4649" s="301" t="s">
        <v>5231</v>
      </c>
      <c r="B4649" s="301" t="s">
        <v>5311</v>
      </c>
      <c r="C4649" s="316" t="s">
        <v>10674</v>
      </c>
      <c r="D4649" s="465" t="s">
        <v>436</v>
      </c>
      <c r="E4649" s="465" t="s">
        <v>6016</v>
      </c>
      <c r="F4649" s="469" t="str">
        <f t="shared" si="144"/>
        <v>other</v>
      </c>
      <c r="G4649" s="260">
        <v>5.5804199999999998E-2</v>
      </c>
      <c r="H4649" s="260">
        <v>0</v>
      </c>
      <c r="I4649" s="260">
        <v>0</v>
      </c>
      <c r="J4649" s="260">
        <v>1.2697046184122596E-2</v>
      </c>
      <c r="K4649" s="260">
        <v>6.8501246164729607E-2</v>
      </c>
      <c r="L4649" s="301">
        <f t="shared" si="145"/>
        <v>0.24660448619302658</v>
      </c>
      <c r="M4649" s="459">
        <f>IFERROR((Tableau1[[#This Row],[Scope 1
(kg CO2-eq)]]+Tableau1[[#This Row],[Scope 2 energy
(kg CO2-eq)]]+Tableau1[[#This Row],[Scope 2 Infrastructure
(kg CO2-eq)]])/Tableau1[[#This Row],[Total CO2-emissions
(kg CO2-eq)
for scope 3 use ]],"")</f>
        <v>0.81464503384075437</v>
      </c>
      <c r="N4649" s="436" t="s">
        <v>436</v>
      </c>
      <c r="O4649" s="259">
        <v>1</v>
      </c>
      <c r="P4649" s="259" t="s">
        <v>5231</v>
      </c>
      <c r="Q4649" s="259" t="s">
        <v>5311</v>
      </c>
    </row>
    <row r="4650" spans="1:17" ht="21.75" customHeight="1">
      <c r="A4650" s="301" t="s">
        <v>5231</v>
      </c>
      <c r="B4650" s="301" t="s">
        <v>5311</v>
      </c>
      <c r="C4650" s="316" t="s">
        <v>10675</v>
      </c>
      <c r="D4650" s="465" t="s">
        <v>436</v>
      </c>
      <c r="E4650" s="465" t="s">
        <v>6033</v>
      </c>
      <c r="F4650" s="469" t="str">
        <f t="shared" si="144"/>
        <v>other</v>
      </c>
      <c r="G4650" s="260">
        <v>5.66042E-2</v>
      </c>
      <c r="H4650" s="260">
        <v>0</v>
      </c>
      <c r="I4650" s="260">
        <v>0</v>
      </c>
      <c r="J4650" s="260">
        <v>1.7760648252748902E-2</v>
      </c>
      <c r="K4650" s="260">
        <v>7.4364848271676803E-2</v>
      </c>
      <c r="L4650" s="301">
        <f t="shared" si="145"/>
        <v>0.26771345377803651</v>
      </c>
      <c r="M4650" s="459">
        <f>IFERROR((Tableau1[[#This Row],[Scope 1
(kg CO2-eq)]]+Tableau1[[#This Row],[Scope 2 energy
(kg CO2-eq)]]+Tableau1[[#This Row],[Scope 2 Infrastructure
(kg CO2-eq)]])/Tableau1[[#This Row],[Total CO2-emissions
(kg CO2-eq)
for scope 3 use ]],"")</f>
        <v>0.76116876878721118</v>
      </c>
      <c r="N4650" s="436" t="s">
        <v>436</v>
      </c>
      <c r="O4650" s="259">
        <v>1</v>
      </c>
      <c r="P4650" s="259" t="s">
        <v>5231</v>
      </c>
      <c r="Q4650" s="259" t="s">
        <v>5311</v>
      </c>
    </row>
    <row r="4651" spans="1:17" ht="21.75" customHeight="1">
      <c r="A4651" s="301" t="s">
        <v>5231</v>
      </c>
      <c r="B4651" s="301" t="s">
        <v>5311</v>
      </c>
      <c r="C4651" s="316" t="s">
        <v>10676</v>
      </c>
      <c r="D4651" s="465" t="s">
        <v>436</v>
      </c>
      <c r="E4651" s="465" t="s">
        <v>6101</v>
      </c>
      <c r="F4651" s="469" t="str">
        <f t="shared" si="144"/>
        <v>other</v>
      </c>
      <c r="G4651" s="260">
        <v>5.66042E-2</v>
      </c>
      <c r="H4651" s="260">
        <v>0</v>
      </c>
      <c r="I4651" s="260">
        <v>0</v>
      </c>
      <c r="J4651" s="260">
        <v>1.7595467896999693E-2</v>
      </c>
      <c r="K4651" s="260">
        <v>7.4199667896618096E-2</v>
      </c>
      <c r="L4651" s="301">
        <f t="shared" si="145"/>
        <v>0.26711880442782515</v>
      </c>
      <c r="M4651" s="459">
        <f>IFERROR((Tableau1[[#This Row],[Scope 1
(kg CO2-eq)]]+Tableau1[[#This Row],[Scope 2 energy
(kg CO2-eq)]]+Tableau1[[#This Row],[Scope 2 Infrastructure
(kg CO2-eq)]])/Tableau1[[#This Row],[Total CO2-emissions
(kg CO2-eq)
for scope 3 use ]],"")</f>
        <v>0.76286325268822297</v>
      </c>
      <c r="N4651" s="436" t="s">
        <v>436</v>
      </c>
      <c r="O4651" s="259">
        <v>1</v>
      </c>
      <c r="P4651" s="259" t="s">
        <v>5231</v>
      </c>
      <c r="Q4651" s="259" t="s">
        <v>5311</v>
      </c>
    </row>
    <row r="4652" spans="1:17" ht="21.75" customHeight="1">
      <c r="A4652" s="301" t="s">
        <v>5231</v>
      </c>
      <c r="B4652" s="301" t="s">
        <v>5311</v>
      </c>
      <c r="C4652" s="316" t="s">
        <v>10677</v>
      </c>
      <c r="D4652" s="465" t="s">
        <v>436</v>
      </c>
      <c r="E4652" s="465" t="s">
        <v>6029</v>
      </c>
      <c r="F4652" s="469" t="str">
        <f t="shared" si="144"/>
        <v>other</v>
      </c>
      <c r="G4652" s="260">
        <v>5.66042E-2</v>
      </c>
      <c r="H4652" s="260">
        <v>0</v>
      </c>
      <c r="I4652" s="260">
        <v>0</v>
      </c>
      <c r="J4652" s="260">
        <v>3.0074557870230986E-3</v>
      </c>
      <c r="K4652" s="260">
        <v>5.96116559204369E-2</v>
      </c>
      <c r="L4652" s="301">
        <f t="shared" si="145"/>
        <v>0.21460196131357284</v>
      </c>
      <c r="M4652" s="459">
        <f>IFERROR((Tableau1[[#This Row],[Scope 1
(kg CO2-eq)]]+Tableau1[[#This Row],[Scope 2 energy
(kg CO2-eq)]]+Tableau1[[#This Row],[Scope 2 Infrastructure
(kg CO2-eq)]])/Tableau1[[#This Row],[Total CO2-emissions
(kg CO2-eq)
for scope 3 use ]],"")</f>
        <v>0.94954919681394323</v>
      </c>
      <c r="N4652" s="436" t="s">
        <v>436</v>
      </c>
      <c r="O4652" s="259">
        <v>1</v>
      </c>
      <c r="P4652" s="259" t="s">
        <v>5231</v>
      </c>
      <c r="Q4652" s="259" t="s">
        <v>5311</v>
      </c>
    </row>
    <row r="4653" spans="1:17" ht="21.75" customHeight="1">
      <c r="A4653" s="301" t="s">
        <v>5231</v>
      </c>
      <c r="B4653" s="301" t="s">
        <v>5311</v>
      </c>
      <c r="C4653" s="316" t="s">
        <v>10678</v>
      </c>
      <c r="D4653" s="465" t="s">
        <v>436</v>
      </c>
      <c r="E4653" s="465" t="s">
        <v>6027</v>
      </c>
      <c r="F4653" s="469" t="str">
        <f t="shared" si="144"/>
        <v>other</v>
      </c>
      <c r="G4653" s="260">
        <v>5.8004199999999999E-2</v>
      </c>
      <c r="H4653" s="260">
        <v>0</v>
      </c>
      <c r="I4653" s="260">
        <v>0</v>
      </c>
      <c r="J4653" s="260">
        <v>2.4755247905813016E-3</v>
      </c>
      <c r="K4653" s="260">
        <v>6.0479724874872402E-2</v>
      </c>
      <c r="L4653" s="301">
        <f t="shared" si="145"/>
        <v>0.21772700954954066</v>
      </c>
      <c r="M4653" s="459">
        <f>IFERROR((Tableau1[[#This Row],[Scope 1
(kg CO2-eq)]]+Tableau1[[#This Row],[Scope 2 energy
(kg CO2-eq)]]+Tableau1[[#This Row],[Scope 2 Infrastructure
(kg CO2-eq)]])/Tableau1[[#This Row],[Total CO2-emissions
(kg CO2-eq)
for scope 3 use ]],"")</f>
        <v>0.95906851626732659</v>
      </c>
      <c r="N4653" s="436" t="s">
        <v>436</v>
      </c>
      <c r="O4653" s="259">
        <v>1</v>
      </c>
      <c r="P4653" s="259" t="s">
        <v>5231</v>
      </c>
      <c r="Q4653" s="259" t="s">
        <v>5311</v>
      </c>
    </row>
    <row r="4654" spans="1:17" ht="21.75" customHeight="1">
      <c r="A4654" s="301" t="s">
        <v>5231</v>
      </c>
      <c r="B4654" s="301" t="s">
        <v>5311</v>
      </c>
      <c r="C4654" s="316" t="s">
        <v>10679</v>
      </c>
      <c r="D4654" s="465" t="s">
        <v>436</v>
      </c>
      <c r="E4654" s="465" t="s">
        <v>6041</v>
      </c>
      <c r="F4654" s="469" t="str">
        <f t="shared" si="144"/>
        <v>other</v>
      </c>
      <c r="G4654" s="260">
        <v>5.5804199999999998E-2</v>
      </c>
      <c r="H4654" s="260">
        <v>0</v>
      </c>
      <c r="I4654" s="260">
        <v>0</v>
      </c>
      <c r="J4654" s="260">
        <v>1.3066680308870496E-2</v>
      </c>
      <c r="K4654" s="260">
        <v>6.8870880350506605E-2</v>
      </c>
      <c r="L4654" s="301">
        <f t="shared" si="145"/>
        <v>0.2479351692618238</v>
      </c>
      <c r="M4654" s="459">
        <f>IFERROR((Tableau1[[#This Row],[Scope 1
(kg CO2-eq)]]+Tableau1[[#This Row],[Scope 2 energy
(kg CO2-eq)]]+Tableau1[[#This Row],[Scope 2 Infrastructure
(kg CO2-eq)]])/Tableau1[[#This Row],[Total CO2-emissions
(kg CO2-eq)
for scope 3 use ]],"")</f>
        <v>0.81027278460786378</v>
      </c>
      <c r="N4654" s="436" t="s">
        <v>436</v>
      </c>
      <c r="O4654" s="259">
        <v>1</v>
      </c>
      <c r="P4654" s="259" t="s">
        <v>5231</v>
      </c>
      <c r="Q4654" s="259" t="s">
        <v>5311</v>
      </c>
    </row>
    <row r="4655" spans="1:17" ht="21.75" customHeight="1">
      <c r="A4655" s="301" t="s">
        <v>4134</v>
      </c>
      <c r="B4655" s="301" t="s">
        <v>5209</v>
      </c>
      <c r="C4655" s="316" t="s">
        <v>10680</v>
      </c>
      <c r="D4655" s="465" t="s">
        <v>436</v>
      </c>
      <c r="E4655" s="465" t="s">
        <v>700</v>
      </c>
      <c r="F4655" s="469" t="str">
        <f t="shared" si="144"/>
        <v>CH</v>
      </c>
      <c r="G4655" s="260">
        <v>5.64628E-2</v>
      </c>
      <c r="H4655" s="260">
        <v>0</v>
      </c>
      <c r="I4655" s="260">
        <v>0</v>
      </c>
      <c r="J4655" s="260">
        <v>1.6229936970781698E-2</v>
      </c>
      <c r="K4655" s="260">
        <v>7.2692736970696198E-2</v>
      </c>
      <c r="L4655" s="301">
        <f t="shared" si="145"/>
        <v>0.26169385309450632</v>
      </c>
      <c r="M4655" s="459">
        <f>IFERROR((Tableau1[[#This Row],[Scope 1
(kg CO2-eq)]]+Tableau1[[#This Row],[Scope 2 energy
(kg CO2-eq)]]+Tableau1[[#This Row],[Scope 2 Infrastructure
(kg CO2-eq)]])/Tableau1[[#This Row],[Total CO2-emissions
(kg CO2-eq)
for scope 3 use ]],"")</f>
        <v>0.77673234428855265</v>
      </c>
      <c r="N4655" s="436" t="s">
        <v>436</v>
      </c>
      <c r="O4655" s="259">
        <v>1</v>
      </c>
      <c r="P4655" s="259" t="s">
        <v>4134</v>
      </c>
      <c r="Q4655" s="259" t="s">
        <v>5209</v>
      </c>
    </row>
    <row r="4656" spans="1:17" ht="21.75" customHeight="1">
      <c r="A4656" s="301" t="s">
        <v>4134</v>
      </c>
      <c r="B4656" s="301" t="s">
        <v>5209</v>
      </c>
      <c r="C4656" s="316" t="s">
        <v>10681</v>
      </c>
      <c r="D4656" s="465" t="s">
        <v>436</v>
      </c>
      <c r="E4656" s="465" t="s">
        <v>6016</v>
      </c>
      <c r="F4656" s="469" t="str">
        <f t="shared" si="144"/>
        <v>other</v>
      </c>
      <c r="G4656" s="260">
        <v>5.64628E-2</v>
      </c>
      <c r="H4656" s="260">
        <v>0</v>
      </c>
      <c r="I4656" s="260">
        <v>0</v>
      </c>
      <c r="J4656" s="260">
        <v>7.3360784751275929E-3</v>
      </c>
      <c r="K4656" s="260">
        <v>6.3798878476525295E-2</v>
      </c>
      <c r="L4656" s="301">
        <f t="shared" si="145"/>
        <v>0.22967596251549108</v>
      </c>
      <c r="M4656" s="459">
        <f>IFERROR((Tableau1[[#This Row],[Scope 1
(kg CO2-eq)]]+Tableau1[[#This Row],[Scope 2 energy
(kg CO2-eq)]]+Tableau1[[#This Row],[Scope 2 Infrastructure
(kg CO2-eq)]])/Tableau1[[#This Row],[Total CO2-emissions
(kg CO2-eq)
for scope 3 use ]],"")</f>
        <v>0.88501242260513102</v>
      </c>
      <c r="N4656" s="436" t="s">
        <v>436</v>
      </c>
      <c r="O4656" s="259">
        <v>1</v>
      </c>
      <c r="P4656" s="259" t="s">
        <v>4134</v>
      </c>
      <c r="Q4656" s="259" t="s">
        <v>5209</v>
      </c>
    </row>
    <row r="4657" spans="1:17" ht="21.75" customHeight="1">
      <c r="A4657" s="301" t="s">
        <v>4134</v>
      </c>
      <c r="B4657" s="301" t="s">
        <v>5209</v>
      </c>
      <c r="C4657" s="316" t="s">
        <v>10682</v>
      </c>
      <c r="D4657" s="465" t="s">
        <v>436</v>
      </c>
      <c r="E4657" s="465" t="s">
        <v>6033</v>
      </c>
      <c r="F4657" s="469" t="str">
        <f t="shared" si="144"/>
        <v>other</v>
      </c>
      <c r="G4657" s="260">
        <v>5.64628E-2</v>
      </c>
      <c r="H4657" s="260">
        <v>0</v>
      </c>
      <c r="I4657" s="260">
        <v>0</v>
      </c>
      <c r="J4657" s="260">
        <v>1.7390432833733503E-2</v>
      </c>
      <c r="K4657" s="260">
        <v>7.3853232832959304E-2</v>
      </c>
      <c r="L4657" s="301">
        <f t="shared" si="145"/>
        <v>0.2658716381986535</v>
      </c>
      <c r="M4657" s="459">
        <f>IFERROR((Tableau1[[#This Row],[Scope 1
(kg CO2-eq)]]+Tableau1[[#This Row],[Scope 2 energy
(kg CO2-eq)]]+Tableau1[[#This Row],[Scope 2 Infrastructure
(kg CO2-eq)]])/Tableau1[[#This Row],[Total CO2-emissions
(kg CO2-eq)
for scope 3 use ]],"")</f>
        <v>0.76452712811783263</v>
      </c>
      <c r="N4657" s="436" t="s">
        <v>436</v>
      </c>
      <c r="O4657" s="259">
        <v>1</v>
      </c>
      <c r="P4657" s="259" t="s">
        <v>4134</v>
      </c>
      <c r="Q4657" s="259" t="s">
        <v>5209</v>
      </c>
    </row>
    <row r="4658" spans="1:17" ht="21.75" customHeight="1">
      <c r="A4658" s="301" t="s">
        <v>4134</v>
      </c>
      <c r="B4658" s="301" t="s">
        <v>5209</v>
      </c>
      <c r="C4658" s="316" t="s">
        <v>10683</v>
      </c>
      <c r="D4658" s="465" t="s">
        <v>436</v>
      </c>
      <c r="E4658" s="465" t="s">
        <v>6034</v>
      </c>
      <c r="F4658" s="469" t="str">
        <f t="shared" si="144"/>
        <v>other</v>
      </c>
      <c r="G4658" s="260">
        <v>5.64628E-2</v>
      </c>
      <c r="H4658" s="260">
        <v>0</v>
      </c>
      <c r="I4658" s="260">
        <v>0</v>
      </c>
      <c r="J4658" s="260">
        <v>4.9093921481778019E-3</v>
      </c>
      <c r="K4658" s="260">
        <v>6.1372192010454102E-2</v>
      </c>
      <c r="L4658" s="301">
        <f t="shared" si="145"/>
        <v>0.22093989123763477</v>
      </c>
      <c r="M4658" s="459">
        <f>IFERROR((Tableau1[[#This Row],[Scope 1
(kg CO2-eq)]]+Tableau1[[#This Row],[Scope 2 energy
(kg CO2-eq)]]+Tableau1[[#This Row],[Scope 2 Infrastructure
(kg CO2-eq)]])/Tableau1[[#This Row],[Total CO2-emissions
(kg CO2-eq)
for scope 3 use ]],"")</f>
        <v>0.92000624632051864</v>
      </c>
      <c r="N4658" s="436" t="s">
        <v>436</v>
      </c>
      <c r="O4658" s="259">
        <v>1</v>
      </c>
      <c r="P4658" s="259" t="s">
        <v>4134</v>
      </c>
      <c r="Q4658" s="259" t="s">
        <v>5209</v>
      </c>
    </row>
    <row r="4659" spans="1:17" ht="21.75" customHeight="1">
      <c r="A4659" s="301" t="s">
        <v>5231</v>
      </c>
      <c r="B4659" s="301" t="s">
        <v>5311</v>
      </c>
      <c r="C4659" s="316" t="s">
        <v>10684</v>
      </c>
      <c r="D4659" s="465" t="s">
        <v>436</v>
      </c>
      <c r="E4659" s="465" t="s">
        <v>6101</v>
      </c>
      <c r="F4659" s="469" t="str">
        <f t="shared" si="144"/>
        <v>other</v>
      </c>
      <c r="G4659" s="260">
        <v>5.64628E-2</v>
      </c>
      <c r="H4659" s="260">
        <v>0</v>
      </c>
      <c r="I4659" s="260">
        <v>0</v>
      </c>
      <c r="J4659" s="260">
        <v>1.76017609256729E-2</v>
      </c>
      <c r="K4659" s="260">
        <v>7.4064560927480094E-2</v>
      </c>
      <c r="L4659" s="301">
        <f t="shared" si="145"/>
        <v>0.26663241933892834</v>
      </c>
      <c r="M4659" s="459">
        <f>IFERROR((Tableau1[[#This Row],[Scope 1
(kg CO2-eq)]]+Tableau1[[#This Row],[Scope 2 energy
(kg CO2-eq)]]+Tableau1[[#This Row],[Scope 2 Infrastructure
(kg CO2-eq)]])/Tableau1[[#This Row],[Total CO2-emissions
(kg CO2-eq)
for scope 3 use ]],"")</f>
        <v>0.76234570613718</v>
      </c>
      <c r="N4659" s="436" t="s">
        <v>436</v>
      </c>
      <c r="O4659" s="259">
        <v>1</v>
      </c>
      <c r="P4659" s="259" t="s">
        <v>5231</v>
      </c>
      <c r="Q4659" s="259" t="s">
        <v>5311</v>
      </c>
    </row>
    <row r="4660" spans="1:17" ht="21.75" customHeight="1">
      <c r="A4660" s="301" t="s">
        <v>4134</v>
      </c>
      <c r="B4660" s="301" t="s">
        <v>5209</v>
      </c>
      <c r="C4660" s="316" t="s">
        <v>10685</v>
      </c>
      <c r="D4660" s="465" t="s">
        <v>436</v>
      </c>
      <c r="E4660" s="465" t="s">
        <v>6037</v>
      </c>
      <c r="F4660" s="469" t="str">
        <f t="shared" si="144"/>
        <v>other</v>
      </c>
      <c r="G4660" s="260">
        <v>5.64628E-2</v>
      </c>
      <c r="H4660" s="260">
        <v>0</v>
      </c>
      <c r="I4660" s="260">
        <v>0</v>
      </c>
      <c r="J4660" s="260">
        <v>5.5454460816458002E-2</v>
      </c>
      <c r="K4660" s="260">
        <v>0.11191726082824199</v>
      </c>
      <c r="L4660" s="301">
        <f t="shared" si="145"/>
        <v>0.40290213898167121</v>
      </c>
      <c r="M4660" s="459">
        <f>IFERROR((Tableau1[[#This Row],[Scope 1
(kg CO2-eq)]]+Tableau1[[#This Row],[Scope 2 energy
(kg CO2-eq)]]+Tableau1[[#This Row],[Scope 2 Infrastructure
(kg CO2-eq)]])/Tableau1[[#This Row],[Total CO2-emissions
(kg CO2-eq)
for scope 3 use ]],"")</f>
        <v>0.50450484207840596</v>
      </c>
      <c r="N4660" s="436" t="s">
        <v>436</v>
      </c>
      <c r="O4660" s="259">
        <v>1</v>
      </c>
      <c r="P4660" s="259" t="s">
        <v>4134</v>
      </c>
      <c r="Q4660" s="259" t="s">
        <v>5209</v>
      </c>
    </row>
    <row r="4661" spans="1:17" ht="21.75" customHeight="1">
      <c r="A4661" s="301" t="s">
        <v>4134</v>
      </c>
      <c r="B4661" s="301" t="s">
        <v>5209</v>
      </c>
      <c r="C4661" s="316" t="s">
        <v>10686</v>
      </c>
      <c r="D4661" s="465" t="s">
        <v>436</v>
      </c>
      <c r="E4661" s="465" t="s">
        <v>6038</v>
      </c>
      <c r="F4661" s="469" t="str">
        <f t="shared" si="144"/>
        <v>other</v>
      </c>
      <c r="G4661" s="260">
        <v>5.64628E-2</v>
      </c>
      <c r="H4661" s="260">
        <v>0</v>
      </c>
      <c r="I4661" s="260">
        <v>0</v>
      </c>
      <c r="J4661" s="260">
        <v>1.1595486425556197E-2</v>
      </c>
      <c r="K4661" s="260">
        <v>6.8058286444731997E-2</v>
      </c>
      <c r="L4661" s="301">
        <f t="shared" si="145"/>
        <v>0.2450098312010352</v>
      </c>
      <c r="M4661" s="459">
        <f>IFERROR((Tableau1[[#This Row],[Scope 1
(kg CO2-eq)]]+Tableau1[[#This Row],[Scope 2 energy
(kg CO2-eq)]]+Tableau1[[#This Row],[Scope 2 Infrastructure
(kg CO2-eq)]])/Tableau1[[#This Row],[Total CO2-emissions
(kg CO2-eq)
for scope 3 use ]],"")</f>
        <v>0.82962417876699956</v>
      </c>
      <c r="N4661" s="436" t="s">
        <v>436</v>
      </c>
      <c r="O4661" s="259">
        <v>1</v>
      </c>
      <c r="P4661" s="259" t="s">
        <v>4134</v>
      </c>
      <c r="Q4661" s="259" t="s">
        <v>5209</v>
      </c>
    </row>
    <row r="4662" spans="1:17" ht="21.75" customHeight="1">
      <c r="A4662" s="301" t="s">
        <v>4134</v>
      </c>
      <c r="B4662" s="301" t="s">
        <v>5209</v>
      </c>
      <c r="C4662" s="316" t="s">
        <v>10687</v>
      </c>
      <c r="D4662" s="465" t="s">
        <v>436</v>
      </c>
      <c r="E4662" s="465" t="s">
        <v>6029</v>
      </c>
      <c r="F4662" s="469" t="str">
        <f t="shared" si="144"/>
        <v>other</v>
      </c>
      <c r="G4662" s="260">
        <v>5.64628E-2</v>
      </c>
      <c r="H4662" s="260">
        <v>0</v>
      </c>
      <c r="I4662" s="260">
        <v>0</v>
      </c>
      <c r="J4662" s="260">
        <v>3.0848433487603022E-3</v>
      </c>
      <c r="K4662" s="260">
        <v>5.9547643304149002E-2</v>
      </c>
      <c r="L4662" s="301">
        <f t="shared" si="145"/>
        <v>0.21437151589493642</v>
      </c>
      <c r="M4662" s="459">
        <f>IFERROR((Tableau1[[#This Row],[Scope 1
(kg CO2-eq)]]+Tableau1[[#This Row],[Scope 2 energy
(kg CO2-eq)]]+Tableau1[[#This Row],[Scope 2 Infrastructure
(kg CO2-eq)]])/Tableau1[[#This Row],[Total CO2-emissions
(kg CO2-eq)
for scope 3 use ]],"")</f>
        <v>0.94819537545100352</v>
      </c>
      <c r="N4662" s="436" t="s">
        <v>436</v>
      </c>
      <c r="O4662" s="259">
        <v>1</v>
      </c>
      <c r="P4662" s="259" t="s">
        <v>4134</v>
      </c>
      <c r="Q4662" s="259" t="s">
        <v>5209</v>
      </c>
    </row>
    <row r="4663" spans="1:17" ht="21.75" customHeight="1">
      <c r="A4663" s="301" t="s">
        <v>4134</v>
      </c>
      <c r="B4663" s="301" t="s">
        <v>5209</v>
      </c>
      <c r="C4663" s="316" t="s">
        <v>10688</v>
      </c>
      <c r="D4663" s="465" t="s">
        <v>436</v>
      </c>
      <c r="E4663" s="465" t="s">
        <v>6027</v>
      </c>
      <c r="F4663" s="469" t="str">
        <f t="shared" si="144"/>
        <v>other</v>
      </c>
      <c r="G4663" s="260">
        <v>5.64628E-2</v>
      </c>
      <c r="H4663" s="260">
        <v>0</v>
      </c>
      <c r="I4663" s="260">
        <v>0</v>
      </c>
      <c r="J4663" s="260">
        <v>2.429909811510797E-3</v>
      </c>
      <c r="K4663" s="260">
        <v>5.8892709834757202E-2</v>
      </c>
      <c r="L4663" s="301">
        <f t="shared" si="145"/>
        <v>0.21201375540512593</v>
      </c>
      <c r="M4663" s="459">
        <f>IFERROR((Tableau1[[#This Row],[Scope 1
(kg CO2-eq)]]+Tableau1[[#This Row],[Scope 2 energy
(kg CO2-eq)]]+Tableau1[[#This Row],[Scope 2 Infrastructure
(kg CO2-eq)]])/Tableau1[[#This Row],[Total CO2-emissions
(kg CO2-eq)
for scope 3 use ]],"")</f>
        <v>0.95874005727406486</v>
      </c>
      <c r="N4663" s="436" t="s">
        <v>436</v>
      </c>
      <c r="O4663" s="259">
        <v>1</v>
      </c>
      <c r="P4663" s="259" t="s">
        <v>4134</v>
      </c>
      <c r="Q4663" s="259" t="s">
        <v>5209</v>
      </c>
    </row>
    <row r="4664" spans="1:17" ht="21.75" customHeight="1">
      <c r="A4664" s="301" t="s">
        <v>4134</v>
      </c>
      <c r="B4664" s="301" t="s">
        <v>5209</v>
      </c>
      <c r="C4664" s="316" t="s">
        <v>10689</v>
      </c>
      <c r="D4664" s="465" t="s">
        <v>436</v>
      </c>
      <c r="E4664" s="465" t="s">
        <v>6039</v>
      </c>
      <c r="F4664" s="469" t="str">
        <f t="shared" si="144"/>
        <v>other</v>
      </c>
      <c r="G4664" s="260">
        <v>5.64628E-2</v>
      </c>
      <c r="H4664" s="260">
        <v>0</v>
      </c>
      <c r="I4664" s="260">
        <v>0</v>
      </c>
      <c r="J4664" s="260">
        <v>4.7892066604511979E-3</v>
      </c>
      <c r="K4664" s="260">
        <v>6.1252006664298697E-2</v>
      </c>
      <c r="L4664" s="301">
        <f t="shared" si="145"/>
        <v>0.22050722399147532</v>
      </c>
      <c r="M4664" s="459">
        <f>IFERROR((Tableau1[[#This Row],[Scope 1
(kg CO2-eq)]]+Tableau1[[#This Row],[Scope 2 energy
(kg CO2-eq)]]+Tableau1[[#This Row],[Scope 2 Infrastructure
(kg CO2-eq)]])/Tableau1[[#This Row],[Total CO2-emissions
(kg CO2-eq)
for scope 3 use ]],"")</f>
        <v>0.92181143239034269</v>
      </c>
      <c r="N4664" s="436" t="s">
        <v>436</v>
      </c>
      <c r="O4664" s="259">
        <v>1</v>
      </c>
      <c r="P4664" s="259" t="s">
        <v>4134</v>
      </c>
      <c r="Q4664" s="259" t="s">
        <v>5209</v>
      </c>
    </row>
    <row r="4665" spans="1:17" ht="21.75" customHeight="1">
      <c r="A4665" s="301" t="s">
        <v>4134</v>
      </c>
      <c r="B4665" s="301" t="s">
        <v>5209</v>
      </c>
      <c r="C4665" s="316" t="s">
        <v>10690</v>
      </c>
      <c r="D4665" s="465" t="s">
        <v>436</v>
      </c>
      <c r="E4665" s="465" t="s">
        <v>6091</v>
      </c>
      <c r="F4665" s="469" t="str">
        <f t="shared" si="144"/>
        <v>other</v>
      </c>
      <c r="G4665" s="260">
        <v>5.64628E-2</v>
      </c>
      <c r="H4665" s="260">
        <v>0</v>
      </c>
      <c r="I4665" s="260">
        <v>0</v>
      </c>
      <c r="J4665" s="260">
        <v>1.7228760308084602E-2</v>
      </c>
      <c r="K4665" s="260">
        <v>7.3691560310734996E-2</v>
      </c>
      <c r="L4665" s="301">
        <f t="shared" si="145"/>
        <v>0.26528961711864602</v>
      </c>
      <c r="M4665" s="459">
        <f>IFERROR((Tableau1[[#This Row],[Scope 1
(kg CO2-eq)]]+Tableau1[[#This Row],[Scope 2 energy
(kg CO2-eq)]]+Tableau1[[#This Row],[Scope 2 Infrastructure
(kg CO2-eq)]])/Tableau1[[#This Row],[Total CO2-emissions
(kg CO2-eq)
for scope 3 use ]],"")</f>
        <v>0.76620443049262998</v>
      </c>
      <c r="N4665" s="436" t="s">
        <v>436</v>
      </c>
      <c r="O4665" s="259">
        <v>1</v>
      </c>
      <c r="P4665" s="259" t="s">
        <v>4134</v>
      </c>
      <c r="Q4665" s="259" t="s">
        <v>5209</v>
      </c>
    </row>
    <row r="4666" spans="1:17" ht="21.75" customHeight="1">
      <c r="A4666" s="301" t="s">
        <v>4134</v>
      </c>
      <c r="B4666" s="301" t="s">
        <v>5209</v>
      </c>
      <c r="C4666" s="316" t="s">
        <v>10691</v>
      </c>
      <c r="D4666" s="465" t="s">
        <v>436</v>
      </c>
      <c r="E4666" s="465" t="s">
        <v>6040</v>
      </c>
      <c r="F4666" s="469" t="str">
        <f t="shared" si="144"/>
        <v>other</v>
      </c>
      <c r="G4666" s="260">
        <v>5.64628E-2</v>
      </c>
      <c r="H4666" s="260">
        <v>0</v>
      </c>
      <c r="I4666" s="260">
        <v>0</v>
      </c>
      <c r="J4666" s="260">
        <v>9.6524402207306056E-3</v>
      </c>
      <c r="K4666" s="260">
        <v>6.61152400138003E-2</v>
      </c>
      <c r="L4666" s="301">
        <f t="shared" si="145"/>
        <v>0.23801486404968109</v>
      </c>
      <c r="M4666" s="459">
        <f>IFERROR((Tableau1[[#This Row],[Scope 1
(kg CO2-eq)]]+Tableau1[[#This Row],[Scope 2 energy
(kg CO2-eq)]]+Tableau1[[#This Row],[Scope 2 Infrastructure
(kg CO2-eq)]])/Tableau1[[#This Row],[Total CO2-emissions
(kg CO2-eq)
for scope 3 use ]],"")</f>
        <v>0.85400582359247978</v>
      </c>
      <c r="N4666" s="436" t="s">
        <v>436</v>
      </c>
      <c r="O4666" s="259">
        <v>1</v>
      </c>
      <c r="P4666" s="259" t="s">
        <v>4134</v>
      </c>
      <c r="Q4666" s="259" t="s">
        <v>5209</v>
      </c>
    </row>
    <row r="4667" spans="1:17" ht="21.75" customHeight="1">
      <c r="A4667" s="301" t="s">
        <v>4134</v>
      </c>
      <c r="B4667" s="301" t="s">
        <v>5209</v>
      </c>
      <c r="C4667" s="316" t="s">
        <v>10692</v>
      </c>
      <c r="D4667" s="465" t="s">
        <v>436</v>
      </c>
      <c r="E4667" s="465" t="s">
        <v>6041</v>
      </c>
      <c r="F4667" s="469" t="str">
        <f t="shared" si="144"/>
        <v>other</v>
      </c>
      <c r="G4667" s="260">
        <v>5.64628E-2</v>
      </c>
      <c r="H4667" s="260">
        <v>0</v>
      </c>
      <c r="I4667" s="260">
        <v>0</v>
      </c>
      <c r="J4667" s="260">
        <v>1.2768458884275004E-2</v>
      </c>
      <c r="K4667" s="260">
        <v>6.9231258900762899E-2</v>
      </c>
      <c r="L4667" s="301">
        <f t="shared" si="145"/>
        <v>0.24923253204274645</v>
      </c>
      <c r="M4667" s="459">
        <f>IFERROR((Tableau1[[#This Row],[Scope 1
(kg CO2-eq)]]+Tableau1[[#This Row],[Scope 2 energy
(kg CO2-eq)]]+Tableau1[[#This Row],[Scope 2 Infrastructure
(kg CO2-eq)]])/Tableau1[[#This Row],[Total CO2-emissions
(kg CO2-eq)
for scope 3 use ]],"")</f>
        <v>0.81556800925626105</v>
      </c>
      <c r="N4667" s="436" t="s">
        <v>436</v>
      </c>
      <c r="O4667" s="259">
        <v>1</v>
      </c>
      <c r="P4667" s="259" t="s">
        <v>4134</v>
      </c>
      <c r="Q4667" s="259" t="s">
        <v>5209</v>
      </c>
    </row>
    <row r="4668" spans="1:17" ht="21.75" customHeight="1">
      <c r="A4668" s="301" t="s">
        <v>4134</v>
      </c>
      <c r="B4668" s="301" t="s">
        <v>5209</v>
      </c>
      <c r="C4668" s="316" t="s">
        <v>10693</v>
      </c>
      <c r="D4668" s="465" t="s">
        <v>436</v>
      </c>
      <c r="E4668" s="465" t="s">
        <v>6015</v>
      </c>
      <c r="F4668" s="469" t="str">
        <f t="shared" si="144"/>
        <v>other</v>
      </c>
      <c r="G4668" s="260">
        <v>5.64628E-2</v>
      </c>
      <c r="H4668" s="260">
        <v>0</v>
      </c>
      <c r="I4668" s="260">
        <v>0</v>
      </c>
      <c r="J4668" s="260">
        <v>1.1818691406526104E-2</v>
      </c>
      <c r="K4668" s="260">
        <v>6.8281491924298998E-2</v>
      </c>
      <c r="L4668" s="301">
        <f t="shared" si="145"/>
        <v>0.2458133709274764</v>
      </c>
      <c r="M4668" s="459">
        <f>IFERROR((Tableau1[[#This Row],[Scope 1
(kg CO2-eq)]]+Tableau1[[#This Row],[Scope 2 energy
(kg CO2-eq)]]+Tableau1[[#This Row],[Scope 2 Infrastructure
(kg CO2-eq)]])/Tableau1[[#This Row],[Total CO2-emissions
(kg CO2-eq)
for scope 3 use ]],"")</f>
        <v>0.8269122189450413</v>
      </c>
      <c r="N4668" s="436" t="s">
        <v>436</v>
      </c>
      <c r="O4668" s="259">
        <v>1</v>
      </c>
      <c r="P4668" s="259" t="s">
        <v>4134</v>
      </c>
      <c r="Q4668" s="259" t="s">
        <v>5209</v>
      </c>
    </row>
    <row r="4669" spans="1:17" ht="21.75" customHeight="1">
      <c r="A4669" s="301" t="s">
        <v>5231</v>
      </c>
      <c r="B4669" s="301" t="s">
        <v>5311</v>
      </c>
      <c r="C4669" s="316" t="s">
        <v>10694</v>
      </c>
      <c r="D4669" s="465" t="s">
        <v>436</v>
      </c>
      <c r="E4669" s="465" t="s">
        <v>6016</v>
      </c>
      <c r="F4669" s="469" t="str">
        <f t="shared" si="144"/>
        <v>other</v>
      </c>
      <c r="G4669" s="260">
        <v>5.5662799999999998E-2</v>
      </c>
      <c r="H4669" s="260">
        <v>0</v>
      </c>
      <c r="I4669" s="260">
        <v>0</v>
      </c>
      <c r="J4669" s="260">
        <v>1.2703339212795803E-2</v>
      </c>
      <c r="K4669" s="260">
        <v>6.8366139212690094E-2</v>
      </c>
      <c r="L4669" s="301">
        <f t="shared" si="145"/>
        <v>0.24611810116568433</v>
      </c>
      <c r="M4669" s="459">
        <f>IFERROR((Tableau1[[#This Row],[Scope 1
(kg CO2-eq)]]+Tableau1[[#This Row],[Scope 2 energy
(kg CO2-eq)]]+Tableau1[[#This Row],[Scope 2 Infrastructure
(kg CO2-eq)]])/Tableau1[[#This Row],[Total CO2-emissions
(kg CO2-eq)
for scope 3 use ]],"")</f>
        <v>0.81418668131647098</v>
      </c>
      <c r="N4669" s="436" t="s">
        <v>436</v>
      </c>
      <c r="O4669" s="259">
        <v>1</v>
      </c>
      <c r="P4669" s="259" t="s">
        <v>5231</v>
      </c>
      <c r="Q4669" s="259" t="s">
        <v>5311</v>
      </c>
    </row>
    <row r="4670" spans="1:17" ht="21.75" customHeight="1">
      <c r="A4670" s="301" t="s">
        <v>5231</v>
      </c>
      <c r="B4670" s="301" t="s">
        <v>5311</v>
      </c>
      <c r="C4670" s="316" t="s">
        <v>10695</v>
      </c>
      <c r="D4670" s="465" t="s">
        <v>436</v>
      </c>
      <c r="E4670" s="465" t="s">
        <v>6033</v>
      </c>
      <c r="F4670" s="469" t="str">
        <f t="shared" si="144"/>
        <v>other</v>
      </c>
      <c r="G4670" s="260">
        <v>5.64628E-2</v>
      </c>
      <c r="H4670" s="260">
        <v>0</v>
      </c>
      <c r="I4670" s="260">
        <v>0</v>
      </c>
      <c r="J4670" s="260">
        <v>1.7766941281421998E-2</v>
      </c>
      <c r="K4670" s="260">
        <v>7.4229741289539297E-2</v>
      </c>
      <c r="L4670" s="301">
        <f t="shared" si="145"/>
        <v>0.26722706864234147</v>
      </c>
      <c r="M4670" s="459">
        <f>IFERROR((Tableau1[[#This Row],[Scope 1
(kg CO2-eq)]]+Tableau1[[#This Row],[Scope 2 energy
(kg CO2-eq)]]+Tableau1[[#This Row],[Scope 2 Infrastructure
(kg CO2-eq)]])/Tableau1[[#This Row],[Total CO2-emissions
(kg CO2-eq)
for scope 3 use ]],"")</f>
        <v>0.76064928988182967</v>
      </c>
      <c r="N4670" s="436" t="s">
        <v>436</v>
      </c>
      <c r="O4670" s="259">
        <v>1</v>
      </c>
      <c r="P4670" s="259" t="s">
        <v>5231</v>
      </c>
      <c r="Q4670" s="259" t="s">
        <v>5311</v>
      </c>
    </row>
    <row r="4671" spans="1:17" ht="21.75" customHeight="1">
      <c r="A4671" s="301" t="s">
        <v>5231</v>
      </c>
      <c r="B4671" s="301" t="s">
        <v>5311</v>
      </c>
      <c r="C4671" s="316" t="s">
        <v>10696</v>
      </c>
      <c r="D4671" s="465" t="s">
        <v>436</v>
      </c>
      <c r="E4671" s="465" t="s">
        <v>6029</v>
      </c>
      <c r="F4671" s="469" t="str">
        <f t="shared" si="144"/>
        <v>other</v>
      </c>
      <c r="G4671" s="260">
        <v>5.64628E-2</v>
      </c>
      <c r="H4671" s="260">
        <v>0</v>
      </c>
      <c r="I4671" s="260">
        <v>0</v>
      </c>
      <c r="J4671" s="260">
        <v>3.0137488156962988E-3</v>
      </c>
      <c r="K4671" s="260">
        <v>5.9476548749360002E-2</v>
      </c>
      <c r="L4671" s="301">
        <f t="shared" si="145"/>
        <v>0.214115575497696</v>
      </c>
      <c r="M4671" s="459">
        <f>IFERROR((Tableau1[[#This Row],[Scope 1
(kg CO2-eq)]]+Tableau1[[#This Row],[Scope 2 energy
(kg CO2-eq)]]+Tableau1[[#This Row],[Scope 2 Infrastructure
(kg CO2-eq)]])/Tableau1[[#This Row],[Total CO2-emissions
(kg CO2-eq)
for scope 3 use ]],"")</f>
        <v>0.94932878903145113</v>
      </c>
      <c r="N4671" s="436" t="s">
        <v>436</v>
      </c>
      <c r="O4671" s="259">
        <v>1</v>
      </c>
      <c r="P4671" s="259" t="s">
        <v>5231</v>
      </c>
      <c r="Q4671" s="259" t="s">
        <v>5311</v>
      </c>
    </row>
    <row r="4672" spans="1:17" ht="21.75" customHeight="1">
      <c r="A4672" s="301" t="s">
        <v>5231</v>
      </c>
      <c r="B4672" s="301" t="s">
        <v>5311</v>
      </c>
      <c r="C4672" s="316" t="s">
        <v>10697</v>
      </c>
      <c r="D4672" s="465" t="s">
        <v>436</v>
      </c>
      <c r="E4672" s="465" t="s">
        <v>6027</v>
      </c>
      <c r="F4672" s="469" t="str">
        <f t="shared" si="144"/>
        <v>other</v>
      </c>
      <c r="G4672" s="260">
        <v>5.7862799999999999E-2</v>
      </c>
      <c r="H4672" s="260">
        <v>0</v>
      </c>
      <c r="I4672" s="260">
        <v>0</v>
      </c>
      <c r="J4672" s="260">
        <v>2.4818178192545018E-3</v>
      </c>
      <c r="K4672" s="260">
        <v>6.0344617895706602E-2</v>
      </c>
      <c r="L4672" s="301">
        <f t="shared" si="145"/>
        <v>0.21724062442454378</v>
      </c>
      <c r="M4672" s="459">
        <f>IFERROR((Tableau1[[#This Row],[Scope 1
(kg CO2-eq)]]+Tableau1[[#This Row],[Scope 2 energy
(kg CO2-eq)]]+Tableau1[[#This Row],[Scope 2 Infrastructure
(kg CO2-eq)]])/Tableau1[[#This Row],[Total CO2-emissions
(kg CO2-eq)
for scope 3 use ]],"")</f>
        <v>0.95887258910155138</v>
      </c>
      <c r="N4672" s="436" t="s">
        <v>436</v>
      </c>
      <c r="O4672" s="259">
        <v>1</v>
      </c>
      <c r="P4672" s="259" t="s">
        <v>5231</v>
      </c>
      <c r="Q4672" s="259" t="s">
        <v>5311</v>
      </c>
    </row>
    <row r="4673" spans="1:17" ht="21.75" customHeight="1">
      <c r="A4673" s="301" t="s">
        <v>5231</v>
      </c>
      <c r="B4673" s="301" t="s">
        <v>5311</v>
      </c>
      <c r="C4673" s="316" t="s">
        <v>10698</v>
      </c>
      <c r="D4673" s="465" t="s">
        <v>436</v>
      </c>
      <c r="E4673" s="465" t="s">
        <v>6041</v>
      </c>
      <c r="F4673" s="469" t="str">
        <f t="shared" si="144"/>
        <v>other</v>
      </c>
      <c r="G4673" s="260">
        <v>5.5662799999999998E-2</v>
      </c>
      <c r="H4673" s="260">
        <v>0</v>
      </c>
      <c r="I4673" s="260">
        <v>0</v>
      </c>
      <c r="J4673" s="260">
        <v>1.3072973337543606E-2</v>
      </c>
      <c r="K4673" s="260">
        <v>6.8735773320238294E-2</v>
      </c>
      <c r="L4673" s="301">
        <f t="shared" si="145"/>
        <v>0.24744878395285785</v>
      </c>
      <c r="M4673" s="459">
        <f>IFERROR((Tableau1[[#This Row],[Scope 1
(kg CO2-eq)]]+Tableau1[[#This Row],[Scope 2 energy
(kg CO2-eq)]]+Tableau1[[#This Row],[Scope 2 Infrastructure
(kg CO2-eq)]])/Tableau1[[#This Row],[Total CO2-emissions
(kg CO2-eq)
for scope 3 use ]],"")</f>
        <v>0.80980830375863189</v>
      </c>
      <c r="N4673" s="436" t="s">
        <v>436</v>
      </c>
      <c r="O4673" s="259">
        <v>1</v>
      </c>
      <c r="P4673" s="259" t="s">
        <v>5231</v>
      </c>
      <c r="Q4673" s="259" t="s">
        <v>5311</v>
      </c>
    </row>
    <row r="4674" spans="1:17" ht="21.75" customHeight="1">
      <c r="A4674" s="301" t="s">
        <v>5231</v>
      </c>
      <c r="B4674" s="301" t="s">
        <v>5311</v>
      </c>
      <c r="C4674" s="316" t="s">
        <v>10699</v>
      </c>
      <c r="D4674" s="465" t="s">
        <v>436</v>
      </c>
      <c r="E4674" s="465" t="s">
        <v>6091</v>
      </c>
      <c r="F4674" s="469" t="str">
        <f t="shared" ref="F4674:F4737" si="146">IF(ISNUMBER(SEARCH("{CH}", C4674)), "CH", "other")</f>
        <v>other</v>
      </c>
      <c r="G4674" s="260">
        <v>5.64628E-2</v>
      </c>
      <c r="H4674" s="260">
        <v>0</v>
      </c>
      <c r="I4674" s="260">
        <v>0</v>
      </c>
      <c r="J4674" s="260">
        <v>1.76017609256729E-2</v>
      </c>
      <c r="K4674" s="260">
        <v>7.4064560927480094E-2</v>
      </c>
      <c r="L4674" s="301">
        <f t="shared" ref="L4674:L4737" si="147">IF(N4674="MJ", K4674*3.6, IF(N4674="m", K4674*1000, ""))</f>
        <v>0.26663241933892834</v>
      </c>
      <c r="M4674" s="459">
        <f>IFERROR((Tableau1[[#This Row],[Scope 1
(kg CO2-eq)]]+Tableau1[[#This Row],[Scope 2 energy
(kg CO2-eq)]]+Tableau1[[#This Row],[Scope 2 Infrastructure
(kg CO2-eq)]])/Tableau1[[#This Row],[Total CO2-emissions
(kg CO2-eq)
for scope 3 use ]],"")</f>
        <v>0.76234570613718</v>
      </c>
      <c r="N4674" s="436" t="s">
        <v>436</v>
      </c>
      <c r="O4674" s="259">
        <v>1</v>
      </c>
      <c r="P4674" s="259" t="s">
        <v>5231</v>
      </c>
      <c r="Q4674" s="259" t="s">
        <v>5311</v>
      </c>
    </row>
    <row r="4675" spans="1:17" ht="21.75" customHeight="1">
      <c r="A4675" s="301" t="s">
        <v>4134</v>
      </c>
      <c r="B4675" s="301" t="s">
        <v>5135</v>
      </c>
      <c r="C4675" s="316" t="s">
        <v>10700</v>
      </c>
      <c r="D4675" s="465" t="s">
        <v>436</v>
      </c>
      <c r="E4675" s="465" t="s">
        <v>700</v>
      </c>
      <c r="F4675" s="469" t="str">
        <f t="shared" si="146"/>
        <v>CH</v>
      </c>
      <c r="G4675" s="260">
        <v>5.620742745E-2</v>
      </c>
      <c r="H4675" s="260">
        <v>1.8871358694097E-2</v>
      </c>
      <c r="I4675" s="260">
        <v>2.9645202279777203E-4</v>
      </c>
      <c r="J4675" s="260">
        <v>4.1448760278200991E-5</v>
      </c>
      <c r="K4675" s="260">
        <v>7.54166867124373E-2</v>
      </c>
      <c r="L4675" s="301">
        <f t="shared" si="147"/>
        <v>0.27150007216477429</v>
      </c>
      <c r="M4675" s="459">
        <f>IFERROR((Tableau1[[#This Row],[Scope 1
(kg CO2-eq)]]+Tableau1[[#This Row],[Scope 2 energy
(kg CO2-eq)]]+Tableau1[[#This Row],[Scope 2 Infrastructure
(kg CO2-eq)]])/Tableau1[[#This Row],[Total CO2-emissions
(kg CO2-eq)
for scope 3 use ]],"")</f>
        <v>0.9994504061720374</v>
      </c>
      <c r="N4675" s="436" t="s">
        <v>436</v>
      </c>
      <c r="O4675" s="259">
        <v>1</v>
      </c>
      <c r="P4675" s="259" t="s">
        <v>4134</v>
      </c>
      <c r="Q4675" s="259" t="s">
        <v>5135</v>
      </c>
    </row>
    <row r="4676" spans="1:17" ht="21.75" customHeight="1">
      <c r="A4676" s="301" t="s">
        <v>4134</v>
      </c>
      <c r="B4676" s="301" t="s">
        <v>5135</v>
      </c>
      <c r="C4676" s="316" t="s">
        <v>10701</v>
      </c>
      <c r="D4676" s="465" t="s">
        <v>436</v>
      </c>
      <c r="E4676" s="465" t="s">
        <v>700</v>
      </c>
      <c r="F4676" s="469" t="str">
        <f t="shared" si="146"/>
        <v>CH</v>
      </c>
      <c r="G4676" s="260">
        <v>5.620742745E-2</v>
      </c>
      <c r="H4676" s="260">
        <v>1.8871358694097E-2</v>
      </c>
      <c r="I4676" s="260">
        <v>2.9645202279777203E-4</v>
      </c>
      <c r="J4676" s="260">
        <v>4.1448760278200991E-5</v>
      </c>
      <c r="K4676" s="260">
        <v>7.5416686712703698E-2</v>
      </c>
      <c r="L4676" s="301">
        <f t="shared" si="147"/>
        <v>0.2715000721657333</v>
      </c>
      <c r="M4676" s="459">
        <f>IFERROR((Tableau1[[#This Row],[Scope 1
(kg CO2-eq)]]+Tableau1[[#This Row],[Scope 2 energy
(kg CO2-eq)]]+Tableau1[[#This Row],[Scope 2 Infrastructure
(kg CO2-eq)]])/Tableau1[[#This Row],[Total CO2-emissions
(kg CO2-eq)
for scope 3 use ]],"")</f>
        <v>0.999450406168507</v>
      </c>
      <c r="N4676" s="436" t="s">
        <v>436</v>
      </c>
      <c r="O4676" s="259">
        <v>1</v>
      </c>
      <c r="P4676" s="259" t="s">
        <v>4134</v>
      </c>
      <c r="Q4676" s="259" t="s">
        <v>5135</v>
      </c>
    </row>
    <row r="4677" spans="1:17" ht="21.75" customHeight="1">
      <c r="A4677" s="301" t="s">
        <v>5231</v>
      </c>
      <c r="B4677" s="301" t="s">
        <v>5232</v>
      </c>
      <c r="C4677" s="316" t="s">
        <v>10702</v>
      </c>
      <c r="D4677" s="465" t="s">
        <v>436</v>
      </c>
      <c r="E4677" s="465" t="s">
        <v>6093</v>
      </c>
      <c r="F4677" s="469" t="str">
        <f t="shared" si="146"/>
        <v>other</v>
      </c>
      <c r="G4677" s="260">
        <v>5.0301279999999997E-2</v>
      </c>
      <c r="H4677" s="260">
        <v>5.7110329999999999E-3</v>
      </c>
      <c r="I4677" s="260">
        <v>1.1840043999999999E-2</v>
      </c>
      <c r="J4677" s="260">
        <v>3.3090148557700372E-5</v>
      </c>
      <c r="K4677" s="260">
        <v>6.7885446790371604E-2</v>
      </c>
      <c r="L4677" s="301">
        <f t="shared" si="147"/>
        <v>0.24438760844533777</v>
      </c>
      <c r="M4677" s="459">
        <f>IFERROR((Tableau1[[#This Row],[Scope 1
(kg CO2-eq)]]+Tableau1[[#This Row],[Scope 2 energy
(kg CO2-eq)]]+Tableau1[[#This Row],[Scope 2 Infrastructure
(kg CO2-eq)]])/Tableau1[[#This Row],[Total CO2-emissions
(kg CO2-eq)
for scope 3 use ]],"")</f>
        <v>0.9995125642985927</v>
      </c>
      <c r="N4677" s="436" t="s">
        <v>436</v>
      </c>
      <c r="O4677" s="259">
        <v>1</v>
      </c>
      <c r="P4677" s="259" t="s">
        <v>5231</v>
      </c>
      <c r="Q4677" s="259" t="s">
        <v>5232</v>
      </c>
    </row>
    <row r="4678" spans="1:17" ht="21.75" customHeight="1">
      <c r="A4678" s="301" t="s">
        <v>5231</v>
      </c>
      <c r="B4678" s="301" t="s">
        <v>5232</v>
      </c>
      <c r="C4678" s="316" t="s">
        <v>10703</v>
      </c>
      <c r="D4678" s="465" t="s">
        <v>436</v>
      </c>
      <c r="E4678" s="465" t="s">
        <v>6044</v>
      </c>
      <c r="F4678" s="469" t="str">
        <f t="shared" si="146"/>
        <v>other</v>
      </c>
      <c r="G4678" s="260">
        <v>5.5301280000000001E-2</v>
      </c>
      <c r="H4678" s="260">
        <v>2.97819E-4</v>
      </c>
      <c r="I4678" s="260">
        <v>2.0403874999999998E-2</v>
      </c>
      <c r="J4678" s="260">
        <v>3.5320521907300506E-5</v>
      </c>
      <c r="K4678" s="260">
        <v>7.6038294070399706E-2</v>
      </c>
      <c r="L4678" s="301">
        <f t="shared" si="147"/>
        <v>0.27373785865343897</v>
      </c>
      <c r="M4678" s="459">
        <f>IFERROR((Tableau1[[#This Row],[Scope 1
(kg CO2-eq)]]+Tableau1[[#This Row],[Scope 2 energy
(kg CO2-eq)]]+Tableau1[[#This Row],[Scope 2 Infrastructure
(kg CO2-eq)]])/Tableau1[[#This Row],[Total CO2-emissions
(kg CO2-eq)
for scope 3 use ]],"")</f>
        <v>0.99953549628076865</v>
      </c>
      <c r="N4678" s="436" t="s">
        <v>436</v>
      </c>
      <c r="O4678" s="259">
        <v>1</v>
      </c>
      <c r="P4678" s="259" t="s">
        <v>5231</v>
      </c>
      <c r="Q4678" s="259" t="s">
        <v>5232</v>
      </c>
    </row>
    <row r="4679" spans="1:17" ht="21.75" customHeight="1">
      <c r="A4679" s="301" t="s">
        <v>5231</v>
      </c>
      <c r="B4679" s="301" t="s">
        <v>5232</v>
      </c>
      <c r="C4679" s="316" t="s">
        <v>10704</v>
      </c>
      <c r="D4679" s="465" t="s">
        <v>436</v>
      </c>
      <c r="E4679" s="465" t="s">
        <v>117</v>
      </c>
      <c r="F4679" s="469" t="str">
        <f t="shared" si="146"/>
        <v>other</v>
      </c>
      <c r="G4679" s="260">
        <v>5.6310699999999998E-2</v>
      </c>
      <c r="H4679" s="260">
        <v>4.4389700000000001E-4</v>
      </c>
      <c r="I4679" s="260">
        <v>1.0981034000000001E-2</v>
      </c>
      <c r="J4679" s="260">
        <v>3.5320521907300506E-5</v>
      </c>
      <c r="K4679" s="260">
        <v>6.7770951645555993E-2</v>
      </c>
      <c r="L4679" s="301">
        <f t="shared" si="147"/>
        <v>0.24397542592400159</v>
      </c>
      <c r="M4679" s="459">
        <f>IFERROR((Tableau1[[#This Row],[Scope 1
(kg CO2-eq)]]+Tableau1[[#This Row],[Scope 2 energy
(kg CO2-eq)]]+Tableau1[[#This Row],[Scope 2 Infrastructure
(kg CO2-eq)]])/Tableau1[[#This Row],[Total CO2-emissions
(kg CO2-eq)
for scope 3 use ]],"")</f>
        <v>0.99947882323180692</v>
      </c>
      <c r="N4679" s="436" t="s">
        <v>436</v>
      </c>
      <c r="O4679" s="259">
        <v>1</v>
      </c>
      <c r="P4679" s="259" t="s">
        <v>5231</v>
      </c>
      <c r="Q4679" s="259" t="s">
        <v>5232</v>
      </c>
    </row>
    <row r="4680" spans="1:17" ht="21.75" customHeight="1">
      <c r="A4680" s="301" t="s">
        <v>5231</v>
      </c>
      <c r="B4680" s="301" t="s">
        <v>5232</v>
      </c>
      <c r="C4680" s="316" t="s">
        <v>10705</v>
      </c>
      <c r="D4680" s="465" t="s">
        <v>436</v>
      </c>
      <c r="E4680" s="465" t="s">
        <v>6094</v>
      </c>
      <c r="F4680" s="469" t="str">
        <f t="shared" si="146"/>
        <v>other</v>
      </c>
      <c r="G4680" s="260">
        <v>5.6310699999999998E-2</v>
      </c>
      <c r="H4680" s="260">
        <v>4.9399323999999999E-4</v>
      </c>
      <c r="I4680" s="260">
        <v>2.354354606E-2</v>
      </c>
      <c r="J4680" s="260">
        <v>3.5320521907300506E-5</v>
      </c>
      <c r="K4680" s="260">
        <v>8.0383559559799506E-2</v>
      </c>
      <c r="L4680" s="301">
        <f t="shared" si="147"/>
        <v>0.28938081441527824</v>
      </c>
      <c r="M4680" s="459">
        <f>IFERROR((Tableau1[[#This Row],[Scope 1
(kg CO2-eq)]]+Tableau1[[#This Row],[Scope 2 energy
(kg CO2-eq)]]+Tableau1[[#This Row],[Scope 2 Infrastructure
(kg CO2-eq)]])/Tableau1[[#This Row],[Total CO2-emissions
(kg CO2-eq)
for scope 3 use ]],"")</f>
        <v>0.99956060343691011</v>
      </c>
      <c r="N4680" s="436" t="s">
        <v>436</v>
      </c>
      <c r="O4680" s="259">
        <v>1</v>
      </c>
      <c r="P4680" s="259" t="s">
        <v>5231</v>
      </c>
      <c r="Q4680" s="259" t="s">
        <v>5232</v>
      </c>
    </row>
    <row r="4681" spans="1:17" ht="21.75" customHeight="1">
      <c r="A4681" s="301" t="s">
        <v>5231</v>
      </c>
      <c r="B4681" s="301" t="s">
        <v>5232</v>
      </c>
      <c r="C4681" s="316" t="s">
        <v>10706</v>
      </c>
      <c r="D4681" s="465" t="s">
        <v>436</v>
      </c>
      <c r="E4681" s="465" t="s">
        <v>6016</v>
      </c>
      <c r="F4681" s="469" t="str">
        <f t="shared" si="146"/>
        <v>other</v>
      </c>
      <c r="G4681" s="260">
        <v>5.6165169000000001E-2</v>
      </c>
      <c r="H4681" s="260">
        <v>5.9636400000000005E-4</v>
      </c>
      <c r="I4681" s="260">
        <v>1.4600337999999999E-2</v>
      </c>
      <c r="J4681" s="260">
        <v>3.5320521907300506E-5</v>
      </c>
      <c r="K4681" s="260">
        <v>7.1397192188192404E-2</v>
      </c>
      <c r="L4681" s="301">
        <f t="shared" si="147"/>
        <v>0.25702989187749264</v>
      </c>
      <c r="M4681" s="459">
        <f>IFERROR((Tableau1[[#This Row],[Scope 1
(kg CO2-eq)]]+Tableau1[[#This Row],[Scope 2 energy
(kg CO2-eq)]]+Tableau1[[#This Row],[Scope 2 Infrastructure
(kg CO2-eq)]])/Tableau1[[#This Row],[Total CO2-emissions
(kg CO2-eq)
for scope 3 use ]],"")</f>
        <v>0.99950528603282751</v>
      </c>
      <c r="N4681" s="436" t="s">
        <v>436</v>
      </c>
      <c r="O4681" s="259">
        <v>1</v>
      </c>
      <c r="P4681" s="259" t="s">
        <v>5231</v>
      </c>
      <c r="Q4681" s="259" t="s">
        <v>5232</v>
      </c>
    </row>
    <row r="4682" spans="1:17" ht="39" customHeight="1">
      <c r="A4682" s="301" t="s">
        <v>5231</v>
      </c>
      <c r="B4682" s="301" t="s">
        <v>5232</v>
      </c>
      <c r="C4682" s="316" t="s">
        <v>10707</v>
      </c>
      <c r="D4682" s="465" t="s">
        <v>436</v>
      </c>
      <c r="E4682" s="465" t="s">
        <v>6096</v>
      </c>
      <c r="F4682" s="469" t="str">
        <f t="shared" si="146"/>
        <v>other</v>
      </c>
      <c r="G4682" s="260">
        <v>5.1110700000000002E-2</v>
      </c>
      <c r="H4682" s="260">
        <v>5.7110329999999999E-3</v>
      </c>
      <c r="I4682" s="260">
        <v>1.1840043999999999E-2</v>
      </c>
      <c r="J4682" s="260">
        <v>3.3090148557700372E-5</v>
      </c>
      <c r="K4682" s="260">
        <v>6.8694866790371595E-2</v>
      </c>
      <c r="L4682" s="301">
        <f t="shared" si="147"/>
        <v>0.24730152044533774</v>
      </c>
      <c r="M4682" s="459">
        <f>IFERROR((Tableau1[[#This Row],[Scope 1
(kg CO2-eq)]]+Tableau1[[#This Row],[Scope 2 energy
(kg CO2-eq)]]+Tableau1[[#This Row],[Scope 2 Infrastructure
(kg CO2-eq)]])/Tableau1[[#This Row],[Total CO2-emissions
(kg CO2-eq)
for scope 3 use ]],"")</f>
        <v>0.99951830767104366</v>
      </c>
      <c r="N4682" s="436" t="s">
        <v>436</v>
      </c>
      <c r="O4682" s="259">
        <v>1</v>
      </c>
      <c r="P4682" s="259" t="s">
        <v>5231</v>
      </c>
      <c r="Q4682" s="259" t="s">
        <v>5232</v>
      </c>
    </row>
    <row r="4683" spans="1:17" ht="21.75" customHeight="1">
      <c r="A4683" s="301" t="s">
        <v>5231</v>
      </c>
      <c r="B4683" s="301" t="s">
        <v>5232</v>
      </c>
      <c r="C4683" s="316" t="s">
        <v>10708</v>
      </c>
      <c r="D4683" s="465" t="s">
        <v>436</v>
      </c>
      <c r="E4683" s="465" t="s">
        <v>6018</v>
      </c>
      <c r="F4683" s="469" t="str">
        <f t="shared" si="146"/>
        <v>other</v>
      </c>
      <c r="G4683" s="260">
        <v>5.6310699999999998E-2</v>
      </c>
      <c r="H4683" s="260">
        <v>4.39414E-4</v>
      </c>
      <c r="I4683" s="260">
        <v>2.3246922999999999E-2</v>
      </c>
      <c r="J4683" s="260">
        <v>3.5320521907300506E-5</v>
      </c>
      <c r="K4683" s="260">
        <v>8.0032357387377295E-2</v>
      </c>
      <c r="L4683" s="301">
        <f t="shared" si="147"/>
        <v>0.2881164865945583</v>
      </c>
      <c r="M4683" s="459">
        <f>IFERROR((Tableau1[[#This Row],[Scope 1
(kg CO2-eq)]]+Tableau1[[#This Row],[Scope 2 energy
(kg CO2-eq)]]+Tableau1[[#This Row],[Scope 2 Infrastructure
(kg CO2-eq)]])/Tableau1[[#This Row],[Total CO2-emissions
(kg CO2-eq)
for scope 3 use ]],"")</f>
        <v>0.99955867365987561</v>
      </c>
      <c r="N4683" s="436" t="s">
        <v>436</v>
      </c>
      <c r="O4683" s="259">
        <v>1</v>
      </c>
      <c r="P4683" s="259" t="s">
        <v>5231</v>
      </c>
      <c r="Q4683" s="259" t="s">
        <v>5232</v>
      </c>
    </row>
    <row r="4684" spans="1:17" ht="21.75" customHeight="1">
      <c r="A4684" s="301" t="s">
        <v>5231</v>
      </c>
      <c r="B4684" s="301" t="s">
        <v>5232</v>
      </c>
      <c r="C4684" s="316" t="s">
        <v>10709</v>
      </c>
      <c r="D4684" s="465" t="s">
        <v>436</v>
      </c>
      <c r="E4684" s="465" t="s">
        <v>119</v>
      </c>
      <c r="F4684" s="469" t="str">
        <f t="shared" si="146"/>
        <v>other</v>
      </c>
      <c r="G4684" s="260">
        <v>5.6310699999999998E-2</v>
      </c>
      <c r="H4684" s="260">
        <v>7.5704199999999998E-4</v>
      </c>
      <c r="I4684" s="260">
        <v>1.8272924999999999E-2</v>
      </c>
      <c r="J4684" s="260">
        <v>3.5320521907300506E-5</v>
      </c>
      <c r="K4684" s="260">
        <v>7.5375987796484897E-2</v>
      </c>
      <c r="L4684" s="301">
        <f t="shared" si="147"/>
        <v>0.27135355606734562</v>
      </c>
      <c r="M4684" s="459">
        <f>IFERROR((Tableau1[[#This Row],[Scope 1
(kg CO2-eq)]]+Tableau1[[#This Row],[Scope 2 energy
(kg CO2-eq)]]+Tableau1[[#This Row],[Scope 2 Infrastructure
(kg CO2-eq)]])/Tableau1[[#This Row],[Total CO2-emissions
(kg CO2-eq)
for scope 3 use ]],"")</f>
        <v>0.9995314051925891</v>
      </c>
      <c r="N4684" s="436" t="s">
        <v>436</v>
      </c>
      <c r="O4684" s="259">
        <v>1</v>
      </c>
      <c r="P4684" s="259" t="s">
        <v>5231</v>
      </c>
      <c r="Q4684" s="259" t="s">
        <v>5232</v>
      </c>
    </row>
    <row r="4685" spans="1:17" ht="39" customHeight="1">
      <c r="A4685" s="301" t="s">
        <v>5231</v>
      </c>
      <c r="B4685" s="301" t="s">
        <v>5232</v>
      </c>
      <c r="C4685" s="316" t="s">
        <v>10710</v>
      </c>
      <c r="D4685" s="465" t="s">
        <v>436</v>
      </c>
      <c r="E4685" s="465" t="s">
        <v>6095</v>
      </c>
      <c r="F4685" s="469" t="str">
        <f t="shared" si="146"/>
        <v>other</v>
      </c>
      <c r="G4685" s="260">
        <v>5.0765168999999999E-2</v>
      </c>
      <c r="H4685" s="260">
        <v>5.7110329999999999E-3</v>
      </c>
      <c r="I4685" s="260">
        <v>1.1840043999999999E-2</v>
      </c>
      <c r="J4685" s="260">
        <v>3.3090148557700372E-5</v>
      </c>
      <c r="K4685" s="260">
        <v>6.8349335790371599E-2</v>
      </c>
      <c r="L4685" s="301">
        <f t="shared" si="147"/>
        <v>0.24605760884533776</v>
      </c>
      <c r="M4685" s="459">
        <f>IFERROR((Tableau1[[#This Row],[Scope 1
(kg CO2-eq)]]+Tableau1[[#This Row],[Scope 2 energy
(kg CO2-eq)]]+Tableau1[[#This Row],[Scope 2 Infrastructure
(kg CO2-eq)]])/Tableau1[[#This Row],[Total CO2-emissions
(kg CO2-eq)
for scope 3 use ]],"")</f>
        <v>0.99951587253937491</v>
      </c>
      <c r="N4685" s="436" t="s">
        <v>436</v>
      </c>
      <c r="O4685" s="259">
        <v>1</v>
      </c>
      <c r="P4685" s="259" t="s">
        <v>5231</v>
      </c>
      <c r="Q4685" s="259" t="s">
        <v>5232</v>
      </c>
    </row>
    <row r="4686" spans="1:17" ht="21.75" customHeight="1">
      <c r="A4686" s="301" t="s">
        <v>5231</v>
      </c>
      <c r="B4686" s="301" t="s">
        <v>5232</v>
      </c>
      <c r="C4686" s="316" t="s">
        <v>10711</v>
      </c>
      <c r="D4686" s="465" t="s">
        <v>436</v>
      </c>
      <c r="E4686" s="465" t="s">
        <v>6034</v>
      </c>
      <c r="F4686" s="469" t="str">
        <f t="shared" si="146"/>
        <v>other</v>
      </c>
      <c r="G4686" s="260">
        <v>5.6310699999999998E-2</v>
      </c>
      <c r="H4686" s="260">
        <v>6.9781200000000002E-4</v>
      </c>
      <c r="I4686" s="260">
        <v>7.9181770000000002E-3</v>
      </c>
      <c r="J4686" s="260">
        <v>3.5320521907300506E-5</v>
      </c>
      <c r="K4686" s="260">
        <v>6.4962008620172401E-2</v>
      </c>
      <c r="L4686" s="301">
        <f t="shared" si="147"/>
        <v>0.23386323103262066</v>
      </c>
      <c r="M4686" s="459">
        <f>IFERROR((Tableau1[[#This Row],[Scope 1
(kg CO2-eq)]]+Tableau1[[#This Row],[Scope 2 energy
(kg CO2-eq)]]+Tableau1[[#This Row],[Scope 2 Infrastructure
(kg CO2-eq)]])/Tableau1[[#This Row],[Total CO2-emissions
(kg CO2-eq)
for scope 3 use ]],"")</f>
        <v>0.99945630344685132</v>
      </c>
      <c r="N4686" s="436" t="s">
        <v>436</v>
      </c>
      <c r="O4686" s="259">
        <v>1</v>
      </c>
      <c r="P4686" s="259" t="s">
        <v>5231</v>
      </c>
      <c r="Q4686" s="259" t="s">
        <v>5232</v>
      </c>
    </row>
    <row r="4687" spans="1:17" ht="21.75" customHeight="1">
      <c r="A4687" s="301" t="s">
        <v>5231</v>
      </c>
      <c r="B4687" s="301" t="s">
        <v>5232</v>
      </c>
      <c r="C4687" s="316" t="s">
        <v>10712</v>
      </c>
      <c r="D4687" s="465" t="s">
        <v>436</v>
      </c>
      <c r="E4687" s="465" t="s">
        <v>6047</v>
      </c>
      <c r="F4687" s="469" t="str">
        <f t="shared" si="146"/>
        <v>other</v>
      </c>
      <c r="G4687" s="260">
        <v>5.6399709999999999E-2</v>
      </c>
      <c r="H4687" s="260">
        <v>6.04954E-4</v>
      </c>
      <c r="I4687" s="260">
        <v>2.4473872000000001E-2</v>
      </c>
      <c r="J4687" s="260">
        <v>3.5320521907300506E-5</v>
      </c>
      <c r="K4687" s="260">
        <v>8.1513856380241695E-2</v>
      </c>
      <c r="L4687" s="301">
        <f t="shared" si="147"/>
        <v>0.29344988296887009</v>
      </c>
      <c r="M4687" s="459">
        <f>IFERROR((Tableau1[[#This Row],[Scope 1
(kg CO2-eq)]]+Tableau1[[#This Row],[Scope 2 energy
(kg CO2-eq)]]+Tableau1[[#This Row],[Scope 2 Infrastructure
(kg CO2-eq)]])/Tableau1[[#This Row],[Total CO2-emissions
(kg CO2-eq)
for scope 3 use ]],"")</f>
        <v>0.99956669477055604</v>
      </c>
      <c r="N4687" s="436" t="s">
        <v>436</v>
      </c>
      <c r="O4687" s="259">
        <v>1</v>
      </c>
      <c r="P4687" s="259" t="s">
        <v>5231</v>
      </c>
      <c r="Q4687" s="259" t="s">
        <v>5232</v>
      </c>
    </row>
    <row r="4688" spans="1:17" ht="21.75" customHeight="1">
      <c r="A4688" s="301" t="s">
        <v>5231</v>
      </c>
      <c r="B4688" s="301" t="s">
        <v>5232</v>
      </c>
      <c r="C4688" s="316" t="s">
        <v>10713</v>
      </c>
      <c r="D4688" s="465" t="s">
        <v>436</v>
      </c>
      <c r="E4688" s="465" t="s">
        <v>6019</v>
      </c>
      <c r="F4688" s="469" t="str">
        <f t="shared" si="146"/>
        <v>other</v>
      </c>
      <c r="G4688" s="260">
        <v>5.6287668999999999E-2</v>
      </c>
      <c r="H4688" s="260">
        <v>3.6378400000000003E-4</v>
      </c>
      <c r="I4688" s="260">
        <v>3.5651702E-2</v>
      </c>
      <c r="J4688" s="260">
        <v>3.5320521907300506E-5</v>
      </c>
      <c r="K4688" s="260">
        <v>9.2338476136674105E-2</v>
      </c>
      <c r="L4688" s="301">
        <f t="shared" si="147"/>
        <v>0.33241851409202677</v>
      </c>
      <c r="M4688" s="459">
        <f>IFERROR((Tableau1[[#This Row],[Scope 1
(kg CO2-eq)]]+Tableau1[[#This Row],[Scope 2 energy
(kg CO2-eq)]]+Tableau1[[#This Row],[Scope 2 Infrastructure
(kg CO2-eq)]])/Tableau1[[#This Row],[Total CO2-emissions
(kg CO2-eq)
for scope 3 use ]],"")</f>
        <v>0.99961748191921829</v>
      </c>
      <c r="N4688" s="436" t="s">
        <v>436</v>
      </c>
      <c r="O4688" s="259">
        <v>1</v>
      </c>
      <c r="P4688" s="259" t="s">
        <v>5231</v>
      </c>
      <c r="Q4688" s="259" t="s">
        <v>5232</v>
      </c>
    </row>
    <row r="4689" spans="1:17" ht="21.75" customHeight="1">
      <c r="A4689" s="301" t="s">
        <v>5231</v>
      </c>
      <c r="B4689" s="301" t="s">
        <v>5232</v>
      </c>
      <c r="C4689" s="316" t="s">
        <v>10714</v>
      </c>
      <c r="D4689" s="465" t="s">
        <v>436</v>
      </c>
      <c r="E4689" s="465" t="s">
        <v>123</v>
      </c>
      <c r="F4689" s="469" t="str">
        <f t="shared" si="146"/>
        <v>other</v>
      </c>
      <c r="G4689" s="260">
        <v>5.6310699999999998E-2</v>
      </c>
      <c r="H4689" s="260">
        <v>9.2163599999999998E-4</v>
      </c>
      <c r="I4689" s="260">
        <v>1.7303425000000001E-2</v>
      </c>
      <c r="J4689" s="260">
        <v>3.5320521907300506E-5</v>
      </c>
      <c r="K4689" s="260">
        <v>7.4571081821608806E-2</v>
      </c>
      <c r="L4689" s="301">
        <f t="shared" si="147"/>
        <v>0.26845589455779173</v>
      </c>
      <c r="M4689" s="459">
        <f>IFERROR((Tableau1[[#This Row],[Scope 1
(kg CO2-eq)]]+Tableau1[[#This Row],[Scope 2 energy
(kg CO2-eq)]]+Tableau1[[#This Row],[Scope 2 Infrastructure
(kg CO2-eq)]])/Tableau1[[#This Row],[Total CO2-emissions
(kg CO2-eq)
for scope 3 use ]],"")</f>
        <v>0.99952634693307374</v>
      </c>
      <c r="N4689" s="436" t="s">
        <v>436</v>
      </c>
      <c r="O4689" s="259">
        <v>1</v>
      </c>
      <c r="P4689" s="259" t="s">
        <v>5231</v>
      </c>
      <c r="Q4689" s="259" t="s">
        <v>5232</v>
      </c>
    </row>
    <row r="4690" spans="1:17" ht="21.75" customHeight="1">
      <c r="A4690" s="301" t="s">
        <v>5231</v>
      </c>
      <c r="B4690" s="301" t="s">
        <v>5232</v>
      </c>
      <c r="C4690" s="316" t="s">
        <v>10715</v>
      </c>
      <c r="D4690" s="465" t="s">
        <v>436</v>
      </c>
      <c r="E4690" s="465" t="s">
        <v>6077</v>
      </c>
      <c r="F4690" s="469" t="str">
        <f t="shared" si="146"/>
        <v>other</v>
      </c>
      <c r="G4690" s="260">
        <v>5.1110700000000002E-2</v>
      </c>
      <c r="H4690" s="260">
        <v>5.7110329999999999E-3</v>
      </c>
      <c r="I4690" s="260">
        <v>1.1840043999999999E-2</v>
      </c>
      <c r="J4690" s="260">
        <v>3.3090148557700372E-5</v>
      </c>
      <c r="K4690" s="260">
        <v>6.8694866790371595E-2</v>
      </c>
      <c r="L4690" s="301">
        <f t="shared" si="147"/>
        <v>0.24730152044533774</v>
      </c>
      <c r="M4690" s="459">
        <f>IFERROR((Tableau1[[#This Row],[Scope 1
(kg CO2-eq)]]+Tableau1[[#This Row],[Scope 2 energy
(kg CO2-eq)]]+Tableau1[[#This Row],[Scope 2 Infrastructure
(kg CO2-eq)]])/Tableau1[[#This Row],[Total CO2-emissions
(kg CO2-eq)
for scope 3 use ]],"")</f>
        <v>0.99951830767104366</v>
      </c>
      <c r="N4690" s="436" t="s">
        <v>436</v>
      </c>
      <c r="O4690" s="259">
        <v>1</v>
      </c>
      <c r="P4690" s="259" t="s">
        <v>5231</v>
      </c>
      <c r="Q4690" s="259" t="s">
        <v>5232</v>
      </c>
    </row>
    <row r="4691" spans="1:17" ht="21.75" customHeight="1">
      <c r="A4691" s="301" t="s">
        <v>5231</v>
      </c>
      <c r="B4691" s="301" t="s">
        <v>5232</v>
      </c>
      <c r="C4691" s="316" t="s">
        <v>10716</v>
      </c>
      <c r="D4691" s="465" t="s">
        <v>436</v>
      </c>
      <c r="E4691" s="465" t="s">
        <v>6029</v>
      </c>
      <c r="F4691" s="469" t="str">
        <f t="shared" si="146"/>
        <v>other</v>
      </c>
      <c r="G4691" s="260">
        <v>5.6310699999999998E-2</v>
      </c>
      <c r="H4691" s="260">
        <v>4.5227499999999998E-4</v>
      </c>
      <c r="I4691" s="260">
        <v>7.8492820000000008E-3</v>
      </c>
      <c r="J4691" s="260">
        <v>3.5320521907300506E-5</v>
      </c>
      <c r="K4691" s="260">
        <v>6.4647577157538799E-2</v>
      </c>
      <c r="L4691" s="301">
        <f t="shared" si="147"/>
        <v>0.23273127776713967</v>
      </c>
      <c r="M4691" s="459">
        <f>IFERROR((Tableau1[[#This Row],[Scope 1
(kg CO2-eq)]]+Tableau1[[#This Row],[Scope 2 energy
(kg CO2-eq)]]+Tableau1[[#This Row],[Scope 2 Infrastructure
(kg CO2-eq)]])/Tableau1[[#This Row],[Total CO2-emissions
(kg CO2-eq)
for scope 3 use ]],"")</f>
        <v>0.99945365071528169</v>
      </c>
      <c r="N4691" s="436" t="s">
        <v>436</v>
      </c>
      <c r="O4691" s="259">
        <v>1</v>
      </c>
      <c r="P4691" s="259" t="s">
        <v>5231</v>
      </c>
      <c r="Q4691" s="259" t="s">
        <v>5232</v>
      </c>
    </row>
    <row r="4692" spans="1:17" ht="21.75" customHeight="1">
      <c r="A4692" s="301" t="s">
        <v>5231</v>
      </c>
      <c r="B4692" s="301" t="s">
        <v>5232</v>
      </c>
      <c r="C4692" s="316" t="s">
        <v>10717</v>
      </c>
      <c r="D4692" s="465" t="s">
        <v>436</v>
      </c>
      <c r="E4692" s="465" t="s">
        <v>6078</v>
      </c>
      <c r="F4692" s="469" t="str">
        <f t="shared" si="146"/>
        <v>other</v>
      </c>
      <c r="G4692" s="260">
        <v>5.65757E-2</v>
      </c>
      <c r="H4692" s="260">
        <v>4.8801469E-4</v>
      </c>
      <c r="I4692" s="260">
        <v>1.297104235E-2</v>
      </c>
      <c r="J4692" s="260">
        <v>3.5320521907300506E-5</v>
      </c>
      <c r="K4692" s="260">
        <v>7.0070077588844107E-2</v>
      </c>
      <c r="L4692" s="301">
        <f t="shared" si="147"/>
        <v>0.25225227931983879</v>
      </c>
      <c r="M4692" s="459">
        <f>IFERROR((Tableau1[[#This Row],[Scope 1
(kg CO2-eq)]]+Tableau1[[#This Row],[Scope 2 energy
(kg CO2-eq)]]+Tableau1[[#This Row],[Scope 2 Infrastructure
(kg CO2-eq)]])/Tableau1[[#This Row],[Total CO2-emissions
(kg CO2-eq)
for scope 3 use ]],"")</f>
        <v>0.99949592536415677</v>
      </c>
      <c r="N4692" s="436" t="s">
        <v>436</v>
      </c>
      <c r="O4692" s="259">
        <v>1</v>
      </c>
      <c r="P4692" s="259" t="s">
        <v>5231</v>
      </c>
      <c r="Q4692" s="259" t="s">
        <v>5232</v>
      </c>
    </row>
    <row r="4693" spans="1:17" ht="21.75" customHeight="1">
      <c r="A4693" s="301" t="s">
        <v>5231</v>
      </c>
      <c r="B4693" s="301" t="s">
        <v>5232</v>
      </c>
      <c r="C4693" s="316" t="s">
        <v>10718</v>
      </c>
      <c r="D4693" s="465" t="s">
        <v>436</v>
      </c>
      <c r="E4693" s="465" t="s">
        <v>6079</v>
      </c>
      <c r="F4693" s="469" t="str">
        <f t="shared" si="146"/>
        <v>other</v>
      </c>
      <c r="G4693" s="260">
        <v>5.1110700000000002E-2</v>
      </c>
      <c r="H4693" s="260">
        <v>5.7110329999999999E-3</v>
      </c>
      <c r="I4693" s="260">
        <v>1.1840043999999999E-2</v>
      </c>
      <c r="J4693" s="260">
        <v>3.3090148557700372E-5</v>
      </c>
      <c r="K4693" s="260">
        <v>6.8694866790371595E-2</v>
      </c>
      <c r="L4693" s="301">
        <f t="shared" si="147"/>
        <v>0.24730152044533774</v>
      </c>
      <c r="M4693" s="459">
        <f>IFERROR((Tableau1[[#This Row],[Scope 1
(kg CO2-eq)]]+Tableau1[[#This Row],[Scope 2 energy
(kg CO2-eq)]]+Tableau1[[#This Row],[Scope 2 Infrastructure
(kg CO2-eq)]])/Tableau1[[#This Row],[Total CO2-emissions
(kg CO2-eq)
for scope 3 use ]],"")</f>
        <v>0.99951830767104366</v>
      </c>
      <c r="N4693" s="436" t="s">
        <v>436</v>
      </c>
      <c r="O4693" s="259">
        <v>1</v>
      </c>
      <c r="P4693" s="259" t="s">
        <v>5231</v>
      </c>
      <c r="Q4693" s="259" t="s">
        <v>5232</v>
      </c>
    </row>
    <row r="4694" spans="1:17" ht="21.75" customHeight="1">
      <c r="A4694" s="301" t="s">
        <v>5231</v>
      </c>
      <c r="B4694" s="301" t="s">
        <v>5232</v>
      </c>
      <c r="C4694" s="316" t="s">
        <v>10719</v>
      </c>
      <c r="D4694" s="465" t="s">
        <v>436</v>
      </c>
      <c r="E4694" s="465" t="s">
        <v>6080</v>
      </c>
      <c r="F4694" s="469" t="str">
        <f t="shared" si="146"/>
        <v>other</v>
      </c>
      <c r="G4694" s="260">
        <v>5.0999709999999997E-2</v>
      </c>
      <c r="H4694" s="260">
        <v>5.7110329999999999E-3</v>
      </c>
      <c r="I4694" s="260">
        <v>1.1840043999999999E-2</v>
      </c>
      <c r="J4694" s="260">
        <v>3.3090148557700372E-5</v>
      </c>
      <c r="K4694" s="260">
        <v>6.8583876790371603E-2</v>
      </c>
      <c r="L4694" s="301">
        <f t="shared" si="147"/>
        <v>0.24690195644533777</v>
      </c>
      <c r="M4694" s="459">
        <f>IFERROR((Tableau1[[#This Row],[Scope 1
(kg CO2-eq)]]+Tableau1[[#This Row],[Scope 2 energy
(kg CO2-eq)]]+Tableau1[[#This Row],[Scope 2 Infrastructure
(kg CO2-eq)]])/Tableau1[[#This Row],[Total CO2-emissions
(kg CO2-eq)
for scope 3 use ]],"")</f>
        <v>0.99951752814334549</v>
      </c>
      <c r="N4694" s="436" t="s">
        <v>436</v>
      </c>
      <c r="O4694" s="259">
        <v>1</v>
      </c>
      <c r="P4694" s="259" t="s">
        <v>5231</v>
      </c>
      <c r="Q4694" s="259" t="s">
        <v>5232</v>
      </c>
    </row>
    <row r="4695" spans="1:17" ht="34.5" customHeight="1">
      <c r="A4695" s="301" t="s">
        <v>5231</v>
      </c>
      <c r="B4695" s="301" t="s">
        <v>5232</v>
      </c>
      <c r="C4695" s="316" t="s">
        <v>10720</v>
      </c>
      <c r="D4695" s="465" t="s">
        <v>436</v>
      </c>
      <c r="E4695" s="465" t="s">
        <v>6103</v>
      </c>
      <c r="F4695" s="469" t="str">
        <f t="shared" si="146"/>
        <v>other</v>
      </c>
      <c r="G4695" s="260">
        <v>5.1110700000000002E-2</v>
      </c>
      <c r="H4695" s="260">
        <v>5.7110329999999999E-3</v>
      </c>
      <c r="I4695" s="260">
        <v>1.1840043999999999E-2</v>
      </c>
      <c r="J4695" s="260">
        <v>3.3090148557700372E-5</v>
      </c>
      <c r="K4695" s="260">
        <v>6.8694866790371595E-2</v>
      </c>
      <c r="L4695" s="301">
        <f t="shared" si="147"/>
        <v>0.24730152044533774</v>
      </c>
      <c r="M4695" s="459">
        <f>IFERROR((Tableau1[[#This Row],[Scope 1
(kg CO2-eq)]]+Tableau1[[#This Row],[Scope 2 energy
(kg CO2-eq)]]+Tableau1[[#This Row],[Scope 2 Infrastructure
(kg CO2-eq)]])/Tableau1[[#This Row],[Total CO2-emissions
(kg CO2-eq)
for scope 3 use ]],"")</f>
        <v>0.99951830767104366</v>
      </c>
      <c r="N4695" s="436" t="s">
        <v>436</v>
      </c>
      <c r="O4695" s="259">
        <v>1</v>
      </c>
      <c r="P4695" s="259" t="s">
        <v>5231</v>
      </c>
      <c r="Q4695" s="259" t="s">
        <v>5232</v>
      </c>
    </row>
    <row r="4696" spans="1:17" ht="21.75" customHeight="1">
      <c r="A4696" s="301" t="s">
        <v>5231</v>
      </c>
      <c r="B4696" s="301" t="s">
        <v>5232</v>
      </c>
      <c r="C4696" s="316" t="s">
        <v>10721</v>
      </c>
      <c r="D4696" s="465" t="s">
        <v>436</v>
      </c>
      <c r="E4696" s="465" t="s">
        <v>6102</v>
      </c>
      <c r="F4696" s="469" t="str">
        <f t="shared" si="146"/>
        <v>other</v>
      </c>
      <c r="G4696" s="260">
        <v>5.1310700000000001E-2</v>
      </c>
      <c r="H4696" s="260">
        <v>5.7110329999999999E-3</v>
      </c>
      <c r="I4696" s="260">
        <v>1.1840043999999999E-2</v>
      </c>
      <c r="J4696" s="260">
        <v>3.3090148557700372E-5</v>
      </c>
      <c r="K4696" s="260">
        <v>6.8894866790371601E-2</v>
      </c>
      <c r="L4696" s="301">
        <f t="shared" si="147"/>
        <v>0.24802152044533776</v>
      </c>
      <c r="M4696" s="459">
        <f>IFERROR((Tableau1[[#This Row],[Scope 1
(kg CO2-eq)]]+Tableau1[[#This Row],[Scope 2 energy
(kg CO2-eq)]]+Tableau1[[#This Row],[Scope 2 Infrastructure
(kg CO2-eq)]])/Tableau1[[#This Row],[Total CO2-emissions
(kg CO2-eq)
for scope 3 use ]],"")</f>
        <v>0.99951970601130147</v>
      </c>
      <c r="N4696" s="436" t="s">
        <v>436</v>
      </c>
      <c r="O4696" s="259">
        <v>1</v>
      </c>
      <c r="P4696" s="259" t="s">
        <v>5231</v>
      </c>
      <c r="Q4696" s="259" t="s">
        <v>5232</v>
      </c>
    </row>
    <row r="4697" spans="1:17" ht="21.75" customHeight="1">
      <c r="A4697" s="301" t="s">
        <v>5231</v>
      </c>
      <c r="B4697" s="301" t="s">
        <v>5232</v>
      </c>
      <c r="C4697" s="316" t="s">
        <v>10722</v>
      </c>
      <c r="D4697" s="465" t="s">
        <v>436</v>
      </c>
      <c r="E4697" s="465" t="s">
        <v>6091</v>
      </c>
      <c r="F4697" s="469" t="str">
        <f t="shared" si="146"/>
        <v>other</v>
      </c>
      <c r="G4697" s="260">
        <v>5.6310699999999998E-2</v>
      </c>
      <c r="H4697" s="260">
        <v>9.2163599999999998E-4</v>
      </c>
      <c r="I4697" s="260">
        <v>1.7303425000000001E-2</v>
      </c>
      <c r="J4697" s="260">
        <v>3.5320521907300506E-5</v>
      </c>
      <c r="K4697" s="260">
        <v>7.4571081824370999E-2</v>
      </c>
      <c r="L4697" s="301">
        <f t="shared" si="147"/>
        <v>0.26845589456773561</v>
      </c>
      <c r="M4697" s="459">
        <f>IFERROR((Tableau1[[#This Row],[Scope 1
(kg CO2-eq)]]+Tableau1[[#This Row],[Scope 2 energy
(kg CO2-eq)]]+Tableau1[[#This Row],[Scope 2 Infrastructure
(kg CO2-eq)]])/Tableau1[[#This Row],[Total CO2-emissions
(kg CO2-eq)
for scope 3 use ]],"")</f>
        <v>0.99952634689605024</v>
      </c>
      <c r="N4697" s="436" t="s">
        <v>436</v>
      </c>
      <c r="O4697" s="259">
        <v>1</v>
      </c>
      <c r="P4697" s="259" t="s">
        <v>5231</v>
      </c>
      <c r="Q4697" s="259" t="s">
        <v>5232</v>
      </c>
    </row>
    <row r="4698" spans="1:17" ht="21.75" customHeight="1">
      <c r="A4698" s="301" t="s">
        <v>5231</v>
      </c>
      <c r="B4698" s="301" t="s">
        <v>5232</v>
      </c>
      <c r="C4698" s="316" t="s">
        <v>10723</v>
      </c>
      <c r="D4698" s="465" t="s">
        <v>436</v>
      </c>
      <c r="E4698" s="465" t="s">
        <v>6015</v>
      </c>
      <c r="F4698" s="469" t="str">
        <f t="shared" si="146"/>
        <v>other</v>
      </c>
      <c r="G4698" s="260">
        <v>5.1148306999999997E-2</v>
      </c>
      <c r="H4698" s="260">
        <v>5.7110329999999999E-3</v>
      </c>
      <c r="I4698" s="260">
        <v>1.1840043999999999E-2</v>
      </c>
      <c r="J4698" s="260">
        <v>3.3090148557700372E-5</v>
      </c>
      <c r="K4698" s="260">
        <v>6.8732473790371604E-2</v>
      </c>
      <c r="L4698" s="301">
        <f t="shared" si="147"/>
        <v>0.24743690564533777</v>
      </c>
      <c r="M4698" s="459">
        <f>IFERROR((Tableau1[[#This Row],[Scope 1
(kg CO2-eq)]]+Tableau1[[#This Row],[Scope 2 energy
(kg CO2-eq)]]+Tableau1[[#This Row],[Scope 2 Infrastructure
(kg CO2-eq)]])/Tableau1[[#This Row],[Total CO2-emissions
(kg CO2-eq)
for scope 3 use ]],"")</f>
        <v>0.99951857122919019</v>
      </c>
      <c r="N4698" s="436" t="s">
        <v>436</v>
      </c>
      <c r="O4698" s="259">
        <v>1</v>
      </c>
      <c r="P4698" s="259" t="s">
        <v>5231</v>
      </c>
      <c r="Q4698" s="259" t="s">
        <v>5232</v>
      </c>
    </row>
    <row r="4699" spans="1:17" ht="21.75" customHeight="1">
      <c r="A4699" s="301" t="s">
        <v>5231</v>
      </c>
      <c r="B4699" s="301" t="s">
        <v>5232</v>
      </c>
      <c r="C4699" s="316" t="s">
        <v>10724</v>
      </c>
      <c r="D4699" s="465" t="s">
        <v>436</v>
      </c>
      <c r="E4699" s="465" t="s">
        <v>6099</v>
      </c>
      <c r="F4699" s="469" t="str">
        <f t="shared" si="146"/>
        <v>other</v>
      </c>
      <c r="G4699" s="260">
        <v>5.1010699999999999E-2</v>
      </c>
      <c r="H4699" s="260">
        <v>5.7110329999999999E-3</v>
      </c>
      <c r="I4699" s="260">
        <v>1.1840043999999999E-2</v>
      </c>
      <c r="J4699" s="260">
        <v>3.3090148557700372E-5</v>
      </c>
      <c r="K4699" s="260">
        <v>6.8594866790371606E-2</v>
      </c>
      <c r="L4699" s="301">
        <f t="shared" si="147"/>
        <v>0.24694152044533779</v>
      </c>
      <c r="M4699" s="459">
        <f>IFERROR((Tableau1[[#This Row],[Scope 1
(kg CO2-eq)]]+Tableau1[[#This Row],[Scope 2 energy
(kg CO2-eq)]]+Tableau1[[#This Row],[Scope 2 Infrastructure
(kg CO2-eq)]])/Tableau1[[#This Row],[Total CO2-emissions
(kg CO2-eq)
for scope 3 use ]],"")</f>
        <v>0.99951760544309043</v>
      </c>
      <c r="N4699" s="436" t="s">
        <v>436</v>
      </c>
      <c r="O4699" s="259">
        <v>1</v>
      </c>
      <c r="P4699" s="259" t="s">
        <v>5231</v>
      </c>
      <c r="Q4699" s="259" t="s">
        <v>5232</v>
      </c>
    </row>
    <row r="4700" spans="1:17" ht="21.75" customHeight="1">
      <c r="A4700" s="301" t="s">
        <v>4134</v>
      </c>
      <c r="B4700" s="301" t="s">
        <v>5333</v>
      </c>
      <c r="C4700" s="316" t="s">
        <v>10725</v>
      </c>
      <c r="D4700" s="465" t="s">
        <v>3730</v>
      </c>
      <c r="E4700" s="465" t="s">
        <v>700</v>
      </c>
      <c r="F4700" s="469" t="str">
        <f t="shared" si="146"/>
        <v>CH</v>
      </c>
      <c r="G4700" s="260">
        <v>5.2984147000000002E-3</v>
      </c>
      <c r="H4700" s="260">
        <v>6.7236128841600004E-2</v>
      </c>
      <c r="I4700" s="260">
        <v>0.7810662670288</v>
      </c>
      <c r="J4700" s="260">
        <v>1.8647649623539401E-3</v>
      </c>
      <c r="K4700" s="260">
        <v>0.85546554519922802</v>
      </c>
      <c r="L4700" s="301" t="str">
        <f t="shared" si="147"/>
        <v/>
      </c>
      <c r="M4700" s="459">
        <f>IFERROR((Tableau1[[#This Row],[Scope 1
(kg CO2-eq)]]+Tableau1[[#This Row],[Scope 2 energy
(kg CO2-eq)]]+Tableau1[[#This Row],[Scope 2 Infrastructure
(kg CO2-eq)]])/Tableau1[[#This Row],[Total CO2-emissions
(kg CO2-eq)
for scope 3 use ]],"")</f>
        <v>0.997820210715332</v>
      </c>
      <c r="N4700" s="436" t="s">
        <v>3730</v>
      </c>
      <c r="O4700" s="259">
        <v>1</v>
      </c>
      <c r="P4700" s="259" t="s">
        <v>4134</v>
      </c>
      <c r="Q4700" s="259" t="s">
        <v>5333</v>
      </c>
    </row>
    <row r="4701" spans="1:17" ht="21.75" customHeight="1">
      <c r="A4701" s="301" t="s">
        <v>4134</v>
      </c>
      <c r="B4701" s="301" t="s">
        <v>5333</v>
      </c>
      <c r="C4701" s="316" t="s">
        <v>10726</v>
      </c>
      <c r="D4701" s="465" t="s">
        <v>3730</v>
      </c>
      <c r="E4701" s="465" t="s">
        <v>700</v>
      </c>
      <c r="F4701" s="469" t="str">
        <f t="shared" si="146"/>
        <v>CH</v>
      </c>
      <c r="G4701" s="260">
        <v>5.2984147000000002E-3</v>
      </c>
      <c r="H4701" s="260">
        <v>8.4392933047199997E-2</v>
      </c>
      <c r="I4701" s="260">
        <v>0.78115995865959997</v>
      </c>
      <c r="J4701" s="260">
        <v>1.8647649623539401E-3</v>
      </c>
      <c r="K4701" s="260">
        <v>0.87271604079394105</v>
      </c>
      <c r="L4701" s="301" t="str">
        <f t="shared" si="147"/>
        <v/>
      </c>
      <c r="M4701" s="459">
        <f>IFERROR((Tableau1[[#This Row],[Scope 1
(kg CO2-eq)]]+Tableau1[[#This Row],[Scope 2 energy
(kg CO2-eq)]]+Tableau1[[#This Row],[Scope 2 Infrastructure
(kg CO2-eq)]])/Tableau1[[#This Row],[Total CO2-emissions
(kg CO2-eq)
for scope 3 use ]],"")</f>
        <v>0.99786329768220527</v>
      </c>
      <c r="N4701" s="436" t="s">
        <v>3730</v>
      </c>
      <c r="O4701" s="259">
        <v>1</v>
      </c>
      <c r="P4701" s="259" t="s">
        <v>4134</v>
      </c>
      <c r="Q4701" s="259" t="s">
        <v>5333</v>
      </c>
    </row>
    <row r="4702" spans="1:17" ht="21.75" customHeight="1">
      <c r="A4702" s="301" t="s">
        <v>4134</v>
      </c>
      <c r="B4702" s="301" t="s">
        <v>5333</v>
      </c>
      <c r="C4702" s="316" t="s">
        <v>10727</v>
      </c>
      <c r="D4702" s="465" t="s">
        <v>436</v>
      </c>
      <c r="E4702" s="465" t="s">
        <v>6044</v>
      </c>
      <c r="F4702" s="469" t="str">
        <f t="shared" si="146"/>
        <v>other</v>
      </c>
      <c r="G4702" s="260">
        <v>1.5158310399999999E-4</v>
      </c>
      <c r="H4702" s="260">
        <v>1.1911257384134E-4</v>
      </c>
      <c r="I4702" s="260">
        <v>2.7123202491539999E-5</v>
      </c>
      <c r="J4702" s="260">
        <v>2.0403874724797402E-2</v>
      </c>
      <c r="K4702" s="260">
        <v>2.0701693619061701E-2</v>
      </c>
      <c r="L4702" s="301">
        <f t="shared" si="147"/>
        <v>7.4526097028622132E-2</v>
      </c>
      <c r="M4702" s="459">
        <f>IFERROR((Tableau1[[#This Row],[Scope 1
(kg CO2-eq)]]+Tableau1[[#This Row],[Scope 2 energy
(kg CO2-eq)]]+Tableau1[[#This Row],[Scope 2 Infrastructure
(kg CO2-eq)]])/Tableau1[[#This Row],[Total CO2-emissions
(kg CO2-eq)
for scope 3 use ]],"")</f>
        <v>1.4386208481930889E-2</v>
      </c>
      <c r="N4702" s="436" t="s">
        <v>436</v>
      </c>
      <c r="O4702" s="259">
        <v>1</v>
      </c>
      <c r="P4702" s="259" t="s">
        <v>4134</v>
      </c>
      <c r="Q4702" s="259" t="s">
        <v>5333</v>
      </c>
    </row>
    <row r="4703" spans="1:17" ht="21.75" customHeight="1">
      <c r="A4703" s="301" t="s">
        <v>4134</v>
      </c>
      <c r="B4703" s="301" t="s">
        <v>5333</v>
      </c>
      <c r="C4703" s="316" t="s">
        <v>10728</v>
      </c>
      <c r="D4703" s="465" t="s">
        <v>436</v>
      </c>
      <c r="E4703" s="465" t="s">
        <v>117</v>
      </c>
      <c r="F4703" s="469" t="str">
        <f t="shared" si="146"/>
        <v>other</v>
      </c>
      <c r="G4703" s="260">
        <v>3.0064341E-4</v>
      </c>
      <c r="H4703" s="260">
        <v>1.16131859764916E-4</v>
      </c>
      <c r="I4703" s="260">
        <v>2.7121805598937199E-5</v>
      </c>
      <c r="J4703" s="260">
        <v>1.0981034147613299E-2</v>
      </c>
      <c r="K4703" s="260">
        <v>1.14249311766876E-2</v>
      </c>
      <c r="L4703" s="301">
        <f t="shared" si="147"/>
        <v>4.1129752236075359E-2</v>
      </c>
      <c r="M4703" s="459">
        <f>IFERROR((Tableau1[[#This Row],[Scope 1
(kg CO2-eq)]]+Tableau1[[#This Row],[Scope 2 energy
(kg CO2-eq)]]+Tableau1[[#This Row],[Scope 2 Infrastructure
(kg CO2-eq)]])/Tableau1[[#This Row],[Total CO2-emissions
(kg CO2-eq)
for scope 3 use ]],"")</f>
        <v>3.8853369748924046E-2</v>
      </c>
      <c r="N4703" s="436" t="s">
        <v>436</v>
      </c>
      <c r="O4703" s="259">
        <v>1</v>
      </c>
      <c r="P4703" s="259" t="s">
        <v>4134</v>
      </c>
      <c r="Q4703" s="259" t="s">
        <v>5333</v>
      </c>
    </row>
    <row r="4704" spans="1:17" ht="21.75" customHeight="1">
      <c r="A4704" s="301" t="s">
        <v>4134</v>
      </c>
      <c r="B4704" s="301" t="s">
        <v>5202</v>
      </c>
      <c r="C4704" s="316" t="s">
        <v>10729</v>
      </c>
      <c r="D4704" s="465" t="s">
        <v>436</v>
      </c>
      <c r="E4704" s="465" t="s">
        <v>700</v>
      </c>
      <c r="F4704" s="469" t="str">
        <f t="shared" si="146"/>
        <v>CH</v>
      </c>
      <c r="G4704" s="260">
        <v>5.6038541000000004E-4</v>
      </c>
      <c r="H4704" s="260">
        <v>2.7679193816000002E-4</v>
      </c>
      <c r="I4704" s="260">
        <v>7.9562397161399994E-5</v>
      </c>
      <c r="J4704" s="260">
        <v>1.6303525628545902E-2</v>
      </c>
      <c r="K4704" s="260">
        <v>1.7220265373808E-2</v>
      </c>
      <c r="L4704" s="301">
        <f t="shared" si="147"/>
        <v>6.1992955345708804E-2</v>
      </c>
      <c r="M4704" s="459">
        <f>IFERROR((Tableau1[[#This Row],[Scope 1
(kg CO2-eq)]]+Tableau1[[#This Row],[Scope 2 energy
(kg CO2-eq)]]+Tableau1[[#This Row],[Scope 2 Infrastructure
(kg CO2-eq)]])/Tableau1[[#This Row],[Total CO2-emissions
(kg CO2-eq)
for scope 3 use ]],"")</f>
        <v>5.3236098597862491E-2</v>
      </c>
      <c r="N4704" s="437" t="s">
        <v>436</v>
      </c>
      <c r="O4704" s="259">
        <v>1</v>
      </c>
      <c r="P4704" s="259" t="s">
        <v>4134</v>
      </c>
      <c r="Q4704" s="259" t="s">
        <v>5202</v>
      </c>
    </row>
    <row r="4705" spans="1:17" ht="21.75" customHeight="1">
      <c r="A4705" s="301" t="s">
        <v>4134</v>
      </c>
      <c r="B4705" s="301" t="s">
        <v>5333</v>
      </c>
      <c r="C4705" s="316" t="s">
        <v>10730</v>
      </c>
      <c r="D4705" s="465" t="s">
        <v>436</v>
      </c>
      <c r="E4705" s="465" t="s">
        <v>6045</v>
      </c>
      <c r="F4705" s="469" t="str">
        <f t="shared" si="146"/>
        <v>other</v>
      </c>
      <c r="G4705" s="260">
        <v>3.2631407899999998E-4</v>
      </c>
      <c r="H4705" s="260">
        <v>1.4814272204349401E-4</v>
      </c>
      <c r="I4705" s="260">
        <v>2.7123230961664799E-5</v>
      </c>
      <c r="J4705" s="260">
        <v>1.8794838310412201E-2</v>
      </c>
      <c r="K4705" s="260">
        <v>1.9296418369055601E-2</v>
      </c>
      <c r="L4705" s="301">
        <f t="shared" si="147"/>
        <v>6.9467106128600173E-2</v>
      </c>
      <c r="M4705" s="459">
        <f>IFERROR((Tableau1[[#This Row],[Scope 1
(kg CO2-eq)]]+Tableau1[[#This Row],[Scope 2 energy
(kg CO2-eq)]]+Tableau1[[#This Row],[Scope 2 Infrastructure
(kg CO2-eq)]])/Tableau1[[#This Row],[Total CO2-emissions
(kg CO2-eq)
for scope 3 use ]],"")</f>
        <v>2.5993426469728173E-2</v>
      </c>
      <c r="N4705" s="437" t="s">
        <v>436</v>
      </c>
      <c r="O4705" s="259">
        <v>1</v>
      </c>
      <c r="P4705" s="259" t="s">
        <v>4134</v>
      </c>
      <c r="Q4705" s="260" t="s">
        <v>5333</v>
      </c>
    </row>
    <row r="4706" spans="1:17" ht="21.75" customHeight="1">
      <c r="A4706" s="301" t="s">
        <v>4134</v>
      </c>
      <c r="B4706" s="301" t="s">
        <v>5333</v>
      </c>
      <c r="C4706" s="316" t="s">
        <v>10731</v>
      </c>
      <c r="D4706" s="465" t="s">
        <v>436</v>
      </c>
      <c r="E4706" s="465" t="s">
        <v>6016</v>
      </c>
      <c r="F4706" s="469" t="str">
        <f t="shared" si="146"/>
        <v>other</v>
      </c>
      <c r="G4706" s="260">
        <v>4.3330358000000002E-4</v>
      </c>
      <c r="H4706" s="260">
        <v>1.3593775101183701E-4</v>
      </c>
      <c r="I4706" s="260">
        <v>2.7123071563248001E-5</v>
      </c>
      <c r="J4706" s="260">
        <v>1.4600338282265099E-2</v>
      </c>
      <c r="K4706" s="260">
        <v>1.51967026390805E-2</v>
      </c>
      <c r="L4706" s="301">
        <f t="shared" si="147"/>
        <v>5.4708129500689803E-2</v>
      </c>
      <c r="M4706" s="459">
        <f>IFERROR((Tableau1[[#This Row],[Scope 1
(kg CO2-eq)]]+Tableau1[[#This Row],[Scope 2 energy
(kg CO2-eq)]]+Tableau1[[#This Row],[Scope 2 Infrastructure
(kg CO2-eq)]])/Tableau1[[#This Row],[Total CO2-emissions
(kg CO2-eq)
for scope 3 use ]],"")</f>
        <v>3.9243013220608039E-2</v>
      </c>
      <c r="N4706" s="437" t="s">
        <v>436</v>
      </c>
      <c r="O4706" s="259">
        <v>1</v>
      </c>
      <c r="P4706" s="259" t="s">
        <v>4134</v>
      </c>
      <c r="Q4706" s="260" t="s">
        <v>5333</v>
      </c>
    </row>
    <row r="4707" spans="1:17" ht="21.75" customHeight="1">
      <c r="A4707" s="301" t="s">
        <v>4134</v>
      </c>
      <c r="B4707" s="301" t="s">
        <v>5333</v>
      </c>
      <c r="C4707" s="316" t="s">
        <v>10732</v>
      </c>
      <c r="D4707" s="465" t="s">
        <v>436</v>
      </c>
      <c r="E4707" s="465" t="s">
        <v>6022</v>
      </c>
      <c r="F4707" s="469" t="str">
        <f t="shared" si="146"/>
        <v>other</v>
      </c>
      <c r="G4707" s="260">
        <v>3.3433857E-4</v>
      </c>
      <c r="H4707" s="260">
        <v>1.3259149833286401E-4</v>
      </c>
      <c r="I4707" s="260">
        <v>2.7124237707539999E-5</v>
      </c>
      <c r="J4707" s="260">
        <v>3.8581214993945998E-3</v>
      </c>
      <c r="K4707" s="260">
        <v>4.3521759004482201E-3</v>
      </c>
      <c r="L4707" s="301">
        <f t="shared" si="147"/>
        <v>1.5667833241613593E-2</v>
      </c>
      <c r="M4707" s="459">
        <f>IFERROR((Tableau1[[#This Row],[Scope 1
(kg CO2-eq)]]+Tableau1[[#This Row],[Scope 2 energy
(kg CO2-eq)]]+Tableau1[[#This Row],[Scope 2 Infrastructure
(kg CO2-eq)]])/Tableau1[[#This Row],[Total CO2-emissions
(kg CO2-eq)
for scope 3 use ]],"")</f>
        <v>0.11351891957986407</v>
      </c>
      <c r="N4707" s="437" t="s">
        <v>436</v>
      </c>
      <c r="O4707" s="259">
        <v>1</v>
      </c>
      <c r="P4707" s="259" t="s">
        <v>4134</v>
      </c>
      <c r="Q4707" s="260" t="s">
        <v>5333</v>
      </c>
    </row>
    <row r="4708" spans="1:17" ht="21.75" customHeight="1">
      <c r="A4708" s="301" t="s">
        <v>4134</v>
      </c>
      <c r="B4708" s="301" t="s">
        <v>5333</v>
      </c>
      <c r="C4708" s="316" t="s">
        <v>10733</v>
      </c>
      <c r="D4708" s="465" t="s">
        <v>436</v>
      </c>
      <c r="E4708" s="465" t="s">
        <v>6018</v>
      </c>
      <c r="F4708" s="469" t="str">
        <f t="shared" si="146"/>
        <v>other</v>
      </c>
      <c r="G4708" s="260">
        <v>2.8417190099999998E-4</v>
      </c>
      <c r="H4708" s="260">
        <v>1.2812072571206199E-4</v>
      </c>
      <c r="I4708" s="260">
        <v>2.7121550013888001E-5</v>
      </c>
      <c r="J4708" s="260">
        <v>2.3246922683469701E-2</v>
      </c>
      <c r="K4708" s="260">
        <v>2.36863367966796E-2</v>
      </c>
      <c r="L4708" s="301">
        <f t="shared" si="147"/>
        <v>8.5270812468046561E-2</v>
      </c>
      <c r="M4708" s="459">
        <f>IFERROR((Tableau1[[#This Row],[Scope 1
(kg CO2-eq)]]+Tableau1[[#This Row],[Scope 2 energy
(kg CO2-eq)]]+Tableau1[[#This Row],[Scope 2 Infrastructure
(kg CO2-eq)]])/Tableau1[[#This Row],[Total CO2-emissions
(kg CO2-eq)
for scope 3 use ]],"")</f>
        <v>1.8551377551447635E-2</v>
      </c>
      <c r="N4708" s="437" t="s">
        <v>436</v>
      </c>
      <c r="O4708" s="259">
        <v>1</v>
      </c>
      <c r="P4708" s="259" t="s">
        <v>4134</v>
      </c>
      <c r="Q4708" s="260" t="s">
        <v>5333</v>
      </c>
    </row>
    <row r="4709" spans="1:17" ht="21.75" customHeight="1">
      <c r="A4709" s="301" t="s">
        <v>4134</v>
      </c>
      <c r="B4709" s="301" t="s">
        <v>5333</v>
      </c>
      <c r="C4709" s="316" t="s">
        <v>10734</v>
      </c>
      <c r="D4709" s="465" t="s">
        <v>436</v>
      </c>
      <c r="E4709" s="465" t="s">
        <v>6060</v>
      </c>
      <c r="F4709" s="469" t="str">
        <f t="shared" si="146"/>
        <v>other</v>
      </c>
      <c r="G4709" s="260">
        <v>3.3661566999999999E-4</v>
      </c>
      <c r="H4709" s="260">
        <v>1.2107218496861099E-4</v>
      </c>
      <c r="I4709" s="260">
        <v>2.7124649557864802E-5</v>
      </c>
      <c r="J4709" s="260">
        <v>2.5070493709084103E-2</v>
      </c>
      <c r="K4709" s="260">
        <v>2.5555306166489201E-2</v>
      </c>
      <c r="L4709" s="301">
        <f t="shared" si="147"/>
        <v>9.1999102199361124E-2</v>
      </c>
      <c r="M4709" s="459">
        <f>IFERROR((Tableau1[[#This Row],[Scope 1
(kg CO2-eq)]]+Tableau1[[#This Row],[Scope 2 energy
(kg CO2-eq)]]+Tableau1[[#This Row],[Scope 2 Infrastructure
(kg CO2-eq)]])/Tableau1[[#This Row],[Total CO2-emissions
(kg CO2-eq)
for scope 3 use ]],"")</f>
        <v>1.8971109223579283E-2</v>
      </c>
      <c r="N4709" s="437" t="s">
        <v>436</v>
      </c>
      <c r="O4709" s="259">
        <v>1</v>
      </c>
      <c r="P4709" s="259" t="s">
        <v>4134</v>
      </c>
      <c r="Q4709" s="260" t="s">
        <v>5333</v>
      </c>
    </row>
    <row r="4710" spans="1:17" ht="21.75" customHeight="1">
      <c r="A4710" s="301" t="s">
        <v>4134</v>
      </c>
      <c r="B4710" s="301" t="s">
        <v>5333</v>
      </c>
      <c r="C4710" s="316" t="s">
        <v>10735</v>
      </c>
      <c r="D4710" s="465" t="s">
        <v>436</v>
      </c>
      <c r="E4710" s="465" t="s">
        <v>119</v>
      </c>
      <c r="F4710" s="469" t="str">
        <f t="shared" si="146"/>
        <v>other</v>
      </c>
      <c r="G4710" s="260">
        <v>6.285285E-4</v>
      </c>
      <c r="H4710" s="260">
        <v>1.01391942786656E-4</v>
      </c>
      <c r="I4710" s="260">
        <v>2.7121600063355999E-5</v>
      </c>
      <c r="J4710" s="260">
        <v>1.8272925197091002E-2</v>
      </c>
      <c r="K4710" s="260">
        <v>1.90299672446042E-2</v>
      </c>
      <c r="L4710" s="301">
        <f t="shared" si="147"/>
        <v>6.8507882080575122E-2</v>
      </c>
      <c r="M4710" s="459">
        <f>IFERROR((Tableau1[[#This Row],[Scope 1
(kg CO2-eq)]]+Tableau1[[#This Row],[Scope 2 energy
(kg CO2-eq)]]+Tableau1[[#This Row],[Scope 2 Infrastructure
(kg CO2-eq)]])/Tableau1[[#This Row],[Total CO2-emissions
(kg CO2-eq)
for scope 3 use ]],"")</f>
        <v>3.9781573615932805E-2</v>
      </c>
      <c r="N4710" s="437" t="s">
        <v>436</v>
      </c>
      <c r="O4710" s="259">
        <v>1</v>
      </c>
      <c r="P4710" s="259" t="s">
        <v>4134</v>
      </c>
      <c r="Q4710" s="260" t="s">
        <v>5333</v>
      </c>
    </row>
    <row r="4711" spans="1:17" ht="21.75" customHeight="1">
      <c r="A4711" s="301" t="s">
        <v>4134</v>
      </c>
      <c r="B4711" s="301" t="s">
        <v>5333</v>
      </c>
      <c r="C4711" s="316" t="s">
        <v>10736</v>
      </c>
      <c r="D4711" s="465" t="s">
        <v>436</v>
      </c>
      <c r="E4711" s="465" t="s">
        <v>6034</v>
      </c>
      <c r="F4711" s="469" t="str">
        <f t="shared" si="146"/>
        <v>other</v>
      </c>
      <c r="G4711" s="260">
        <v>5.3261851000000002E-4</v>
      </c>
      <c r="H4711" s="260">
        <v>1.3807128606927799E-4</v>
      </c>
      <c r="I4711" s="260">
        <v>2.7121737955686E-5</v>
      </c>
      <c r="J4711" s="260">
        <v>7.9181766060250104E-3</v>
      </c>
      <c r="K4711" s="260">
        <v>8.6159881941939697E-3</v>
      </c>
      <c r="L4711" s="301">
        <f t="shared" si="147"/>
        <v>3.1017557499098292E-2</v>
      </c>
      <c r="M4711" s="459">
        <f>IFERROR((Tableau1[[#This Row],[Scope 1
(kg CO2-eq)]]+Tableau1[[#This Row],[Scope 2 energy
(kg CO2-eq)]]+Tableau1[[#This Row],[Scope 2 Infrastructure
(kg CO2-eq)]])/Tableau1[[#This Row],[Total CO2-emissions
(kg CO2-eq)
for scope 3 use ]],"")</f>
        <v>8.099030758830382E-2</v>
      </c>
      <c r="N4711" s="437" t="s">
        <v>436</v>
      </c>
      <c r="O4711" s="259">
        <v>1</v>
      </c>
      <c r="P4711" s="259" t="s">
        <v>4134</v>
      </c>
      <c r="Q4711" s="260" t="s">
        <v>5333</v>
      </c>
    </row>
    <row r="4712" spans="1:17" ht="21.75" customHeight="1">
      <c r="A4712" s="301" t="s">
        <v>4134</v>
      </c>
      <c r="B4712" s="301" t="s">
        <v>5333</v>
      </c>
      <c r="C4712" s="316" t="s">
        <v>10737</v>
      </c>
      <c r="D4712" s="465" t="s">
        <v>436</v>
      </c>
      <c r="E4712" s="465" t="s">
        <v>122</v>
      </c>
      <c r="F4712" s="469" t="str">
        <f t="shared" si="146"/>
        <v>other</v>
      </c>
      <c r="G4712" s="260">
        <v>3.1050803660000002E-4</v>
      </c>
      <c r="H4712" s="260">
        <v>1.65781365609848E-4</v>
      </c>
      <c r="I4712" s="260">
        <v>2.7123346603104E-5</v>
      </c>
      <c r="J4712" s="260">
        <v>2.5477070873468101E-2</v>
      </c>
      <c r="K4712" s="260">
        <v>2.5980483564264498E-2</v>
      </c>
      <c r="L4712" s="301">
        <f t="shared" si="147"/>
        <v>9.3529740831352196E-2</v>
      </c>
      <c r="M4712" s="459">
        <f>IFERROR((Tableau1[[#This Row],[Scope 1
(kg CO2-eq)]]+Tableau1[[#This Row],[Scope 2 energy
(kg CO2-eq)]]+Tableau1[[#This Row],[Scope 2 Infrastructure
(kg CO2-eq)]])/Tableau1[[#This Row],[Total CO2-emissions
(kg CO2-eq)
for scope 3 use ]],"")</f>
        <v>1.9376573479386025E-2</v>
      </c>
      <c r="N4712" s="437" t="s">
        <v>436</v>
      </c>
      <c r="O4712" s="259">
        <v>1</v>
      </c>
      <c r="P4712" s="259" t="s">
        <v>4134</v>
      </c>
      <c r="Q4712" s="260" t="s">
        <v>5333</v>
      </c>
    </row>
    <row r="4713" spans="1:17" ht="21.75" customHeight="1">
      <c r="A4713" s="301" t="s">
        <v>4134</v>
      </c>
      <c r="B4713" s="301" t="s">
        <v>5333</v>
      </c>
      <c r="C4713" s="316" t="s">
        <v>10738</v>
      </c>
      <c r="D4713" s="465" t="s">
        <v>436</v>
      </c>
      <c r="E4713" s="465" t="s">
        <v>6052</v>
      </c>
      <c r="F4713" s="469" t="str">
        <f t="shared" si="146"/>
        <v>other</v>
      </c>
      <c r="G4713" s="260">
        <v>3.3326537900000002E-4</v>
      </c>
      <c r="H4713" s="260">
        <v>1.33030023327511E-4</v>
      </c>
      <c r="I4713" s="260">
        <v>2.7124428724306802E-5</v>
      </c>
      <c r="J4713" s="260">
        <v>2.46543735966668E-2</v>
      </c>
      <c r="K4713" s="260">
        <v>2.51477933250032E-2</v>
      </c>
      <c r="L4713" s="301">
        <f t="shared" si="147"/>
        <v>9.0532055970011516E-2</v>
      </c>
      <c r="M4713" s="459">
        <f>IFERROR((Tableau1[[#This Row],[Scope 1
(kg CO2-eq)]]+Tableau1[[#This Row],[Scope 2 energy
(kg CO2-eq)]]+Tableau1[[#This Row],[Scope 2 Infrastructure
(kg CO2-eq)]])/Tableau1[[#This Row],[Total CO2-emissions
(kg CO2-eq)
for scope 3 use ]],"")</f>
        <v>1.962080030939474E-2</v>
      </c>
      <c r="N4713" s="437" t="s">
        <v>436</v>
      </c>
      <c r="O4713" s="259">
        <v>1</v>
      </c>
      <c r="P4713" s="259" t="s">
        <v>4134</v>
      </c>
      <c r="Q4713" s="260" t="s">
        <v>5333</v>
      </c>
    </row>
    <row r="4714" spans="1:17" ht="21.75" customHeight="1">
      <c r="A4714" s="301" t="s">
        <v>4134</v>
      </c>
      <c r="B4714" s="301" t="s">
        <v>5333</v>
      </c>
      <c r="C4714" s="316" t="s">
        <v>10739</v>
      </c>
      <c r="D4714" s="465" t="s">
        <v>436</v>
      </c>
      <c r="E4714" s="465" t="s">
        <v>6061</v>
      </c>
      <c r="F4714" s="469" t="str">
        <f t="shared" si="146"/>
        <v>other</v>
      </c>
      <c r="G4714" s="260">
        <v>3.0295171999999998E-4</v>
      </c>
      <c r="H4714" s="260">
        <v>1.4862426021752001E-4</v>
      </c>
      <c r="I4714" s="260">
        <v>2.7122515598580001E-5</v>
      </c>
      <c r="J4714" s="260">
        <v>7.8154455827413906E-3</v>
      </c>
      <c r="K4714" s="260">
        <v>8.2941440101456099E-3</v>
      </c>
      <c r="L4714" s="301">
        <f t="shared" si="147"/>
        <v>2.9858918436524197E-2</v>
      </c>
      <c r="M4714" s="459">
        <f>IFERROR((Tableau1[[#This Row],[Scope 1
(kg CO2-eq)]]+Tableau1[[#This Row],[Scope 2 energy
(kg CO2-eq)]]+Tableau1[[#This Row],[Scope 2 Infrastructure
(kg CO2-eq)]])/Tableau1[[#This Row],[Total CO2-emissions
(kg CO2-eq)
for scope 3 use ]],"")</f>
        <v>5.7715238031862438E-2</v>
      </c>
      <c r="N4714" s="437" t="s">
        <v>436</v>
      </c>
      <c r="O4714" s="259">
        <v>1</v>
      </c>
      <c r="P4714" s="259" t="s">
        <v>4134</v>
      </c>
      <c r="Q4714" s="260" t="s">
        <v>5333</v>
      </c>
    </row>
    <row r="4715" spans="1:17" ht="21.75" customHeight="1">
      <c r="A4715" s="301" t="s">
        <v>4134</v>
      </c>
      <c r="B4715" s="301" t="s">
        <v>5333</v>
      </c>
      <c r="C4715" s="316" t="s">
        <v>10740</v>
      </c>
      <c r="D4715" s="465" t="s">
        <v>436</v>
      </c>
      <c r="E4715" s="465" t="s">
        <v>6047</v>
      </c>
      <c r="F4715" s="469" t="str">
        <f t="shared" si="146"/>
        <v>other</v>
      </c>
      <c r="G4715" s="260">
        <v>4.3886078500000002E-4</v>
      </c>
      <c r="H4715" s="260">
        <v>1.38971264862495E-4</v>
      </c>
      <c r="I4715" s="260">
        <v>2.7121938921326399E-5</v>
      </c>
      <c r="J4715" s="260">
        <v>2.4473871915750699E-2</v>
      </c>
      <c r="K4715" s="260">
        <v>2.5078825901708401E-2</v>
      </c>
      <c r="L4715" s="301">
        <f t="shared" si="147"/>
        <v>9.0283773246150251E-2</v>
      </c>
      <c r="M4715" s="459">
        <f>IFERROR((Tableau1[[#This Row],[Scope 1
(kg CO2-eq)]]+Tableau1[[#This Row],[Scope 2 energy
(kg CO2-eq)]]+Tableau1[[#This Row],[Scope 2 Infrastructure
(kg CO2-eq)]])/Tableau1[[#This Row],[Total CO2-emissions
(kg CO2-eq)
for scope 3 use ]],"")</f>
        <v>2.4122101694665506E-2</v>
      </c>
      <c r="N4715" s="437" t="s">
        <v>436</v>
      </c>
      <c r="O4715" s="259">
        <v>1</v>
      </c>
      <c r="P4715" s="259" t="s">
        <v>4134</v>
      </c>
      <c r="Q4715" s="260" t="s">
        <v>5333</v>
      </c>
    </row>
    <row r="4716" spans="1:17" ht="21.75" customHeight="1">
      <c r="A4716" s="301" t="s">
        <v>4134</v>
      </c>
      <c r="B4716" s="301" t="s">
        <v>5333</v>
      </c>
      <c r="C4716" s="316" t="s">
        <v>10741</v>
      </c>
      <c r="D4716" s="465" t="s">
        <v>436</v>
      </c>
      <c r="E4716" s="465" t="s">
        <v>6019</v>
      </c>
      <c r="F4716" s="469" t="str">
        <f t="shared" si="146"/>
        <v>other</v>
      </c>
      <c r="G4716" s="260">
        <v>1.9076068800000001E-4</v>
      </c>
      <c r="H4716" s="260">
        <v>1.729123540796E-4</v>
      </c>
      <c r="I4716" s="260">
        <v>1.1128605616E-7</v>
      </c>
      <c r="J4716" s="260">
        <v>3.5651702303485196E-2</v>
      </c>
      <c r="K4716" s="260">
        <v>3.6015486602715703E-2</v>
      </c>
      <c r="L4716" s="301">
        <f t="shared" si="147"/>
        <v>0.12965575176977653</v>
      </c>
      <c r="M4716" s="459">
        <f>IFERROR((Tableau1[[#This Row],[Scope 1
(kg CO2-eq)]]+Tableau1[[#This Row],[Scope 2 energy
(kg CO2-eq)]]+Tableau1[[#This Row],[Scope 2 Infrastructure
(kg CO2-eq)]])/Tableau1[[#This Row],[Total CO2-emissions
(kg CO2-eq)
for scope 3 use ]],"")</f>
        <v>1.0100775040155345E-2</v>
      </c>
      <c r="N4716" s="437" t="s">
        <v>436</v>
      </c>
      <c r="O4716" s="259">
        <v>1</v>
      </c>
      <c r="P4716" s="259" t="s">
        <v>4134</v>
      </c>
      <c r="Q4716" s="260" t="s">
        <v>5333</v>
      </c>
    </row>
    <row r="4717" spans="1:17" ht="21.75" customHeight="1">
      <c r="A4717" s="301" t="s">
        <v>4134</v>
      </c>
      <c r="B4717" s="301" t="s">
        <v>5333</v>
      </c>
      <c r="C4717" s="316" t="s">
        <v>10742</v>
      </c>
      <c r="D4717" s="465" t="s">
        <v>436</v>
      </c>
      <c r="E4717" s="465" t="s">
        <v>6029</v>
      </c>
      <c r="F4717" s="469" t="str">
        <f t="shared" si="146"/>
        <v>other</v>
      </c>
      <c r="G4717" s="260">
        <v>2.8529378999999998E-4</v>
      </c>
      <c r="H4717" s="260">
        <v>1.3985730592748599E-4</v>
      </c>
      <c r="I4717" s="260">
        <v>2.7124242789119999E-5</v>
      </c>
      <c r="J4717" s="260">
        <v>7.8492815884168999E-3</v>
      </c>
      <c r="K4717" s="260">
        <v>8.3015569244104699E-3</v>
      </c>
      <c r="L4717" s="301">
        <f t="shared" si="147"/>
        <v>2.9885604927877691E-2</v>
      </c>
      <c r="M4717" s="459">
        <f>IFERROR((Tableau1[[#This Row],[Scope 1
(kg CO2-eq)]]+Tableau1[[#This Row],[Scope 2 energy
(kg CO2-eq)]]+Tableau1[[#This Row],[Scope 2 Infrastructure
(kg CO2-eq)]])/Tableau1[[#This Row],[Total CO2-emissions
(kg CO2-eq)
for scope 3 use ]],"")</f>
        <v>5.4480785090650213E-2</v>
      </c>
      <c r="N4717" s="437" t="s">
        <v>436</v>
      </c>
      <c r="O4717" s="259">
        <v>1</v>
      </c>
      <c r="P4717" s="259" t="s">
        <v>4134</v>
      </c>
      <c r="Q4717" s="260" t="s">
        <v>5333</v>
      </c>
    </row>
    <row r="4718" spans="1:17" ht="21.75" customHeight="1">
      <c r="A4718" s="301" t="s">
        <v>4134</v>
      </c>
      <c r="B4718" s="301" t="s">
        <v>5202</v>
      </c>
      <c r="C4718" s="316" t="s">
        <v>10743</v>
      </c>
      <c r="D4718" s="465" t="s">
        <v>436</v>
      </c>
      <c r="E4718" s="465" t="s">
        <v>6091</v>
      </c>
      <c r="F4718" s="469" t="str">
        <f t="shared" si="146"/>
        <v>other</v>
      </c>
      <c r="G4718" s="260">
        <v>5.6038541000000004E-4</v>
      </c>
      <c r="H4718" s="260">
        <v>2.7679193816000002E-4</v>
      </c>
      <c r="I4718" s="260">
        <v>8.4458827272000005E-5</v>
      </c>
      <c r="J4718" s="260">
        <v>1.7303425124148002E-2</v>
      </c>
      <c r="K4718" s="260">
        <v>1.82250613024365E-2</v>
      </c>
      <c r="L4718" s="301">
        <f t="shared" si="147"/>
        <v>6.5610220688771398E-2</v>
      </c>
      <c r="M4718" s="459">
        <f>IFERROR((Tableau1[[#This Row],[Scope 1
(kg CO2-eq)]]+Tableau1[[#This Row],[Scope 2 energy
(kg CO2-eq)]]+Tableau1[[#This Row],[Scope 2 Infrastructure
(kg CO2-eq)]])/Tableau1[[#This Row],[Total CO2-emissions
(kg CO2-eq)
for scope 3 use ]],"")</f>
        <v>5.0569716070518071E-2</v>
      </c>
      <c r="N4718" s="437" t="s">
        <v>436</v>
      </c>
      <c r="O4718" s="259">
        <v>1</v>
      </c>
      <c r="P4718" s="259" t="s">
        <v>4134</v>
      </c>
      <c r="Q4718" s="260" t="s">
        <v>5202</v>
      </c>
    </row>
    <row r="4719" spans="1:17" ht="21.75" customHeight="1">
      <c r="A4719" s="301" t="s">
        <v>4134</v>
      </c>
      <c r="B4719" s="301" t="s">
        <v>5333</v>
      </c>
      <c r="C4719" s="316" t="s">
        <v>10744</v>
      </c>
      <c r="D4719" s="465" t="s">
        <v>436</v>
      </c>
      <c r="E4719" s="465" t="s">
        <v>6028</v>
      </c>
      <c r="F4719" s="469" t="str">
        <f t="shared" si="146"/>
        <v>other</v>
      </c>
      <c r="G4719" s="260">
        <v>3.3475684999999998E-4</v>
      </c>
      <c r="H4719" s="260">
        <v>9.7744510160495599E-5</v>
      </c>
      <c r="I4719" s="260">
        <v>2.7124260578847599E-5</v>
      </c>
      <c r="J4719" s="260">
        <v>3.7181367660503299E-3</v>
      </c>
      <c r="K4719" s="260">
        <v>4.17776233184604E-3</v>
      </c>
      <c r="L4719" s="301">
        <f t="shared" si="147"/>
        <v>1.5039944394645744E-2</v>
      </c>
      <c r="M4719" s="459">
        <f>IFERROR((Tableau1[[#This Row],[Scope 1
(kg CO2-eq)]]+Tableau1[[#This Row],[Scope 2 energy
(kg CO2-eq)]]+Tableau1[[#This Row],[Scope 2 Infrastructure
(kg CO2-eq)]])/Tableau1[[#This Row],[Total CO2-emissions
(kg CO2-eq)
for scope 3 use ]],"")</f>
        <v>0.11001717767325626</v>
      </c>
      <c r="N4719" s="437" t="s">
        <v>436</v>
      </c>
      <c r="O4719" s="259">
        <v>1</v>
      </c>
      <c r="P4719" s="259" t="s">
        <v>4134</v>
      </c>
      <c r="Q4719" s="260" t="s">
        <v>5333</v>
      </c>
    </row>
    <row r="4720" spans="1:17" ht="21.75" customHeight="1">
      <c r="A4720" s="301" t="s">
        <v>4134</v>
      </c>
      <c r="B4720" s="301" t="s">
        <v>5333</v>
      </c>
      <c r="C4720" s="316" t="s">
        <v>10745</v>
      </c>
      <c r="D4720" s="465" t="s">
        <v>436</v>
      </c>
      <c r="E4720" s="465" t="s">
        <v>6049</v>
      </c>
      <c r="F4720" s="469" t="str">
        <f t="shared" si="146"/>
        <v>other</v>
      </c>
      <c r="G4720" s="260">
        <v>3.3661566999999999E-4</v>
      </c>
      <c r="H4720" s="260">
        <v>1.2529335744656999E-4</v>
      </c>
      <c r="I4720" s="260">
        <v>2.7124649295914401E-5</v>
      </c>
      <c r="J4720" s="260">
        <v>2.5114661291981501E-2</v>
      </c>
      <c r="K4720" s="260">
        <v>2.5603694855349399E-2</v>
      </c>
      <c r="L4720" s="301">
        <f t="shared" si="147"/>
        <v>9.2173301479257841E-2</v>
      </c>
      <c r="M4720" s="459">
        <f>IFERROR((Tableau1[[#This Row],[Scope 1
(kg CO2-eq)]]+Tableau1[[#This Row],[Scope 2 energy
(kg CO2-eq)]]+Tableau1[[#This Row],[Scope 2 Infrastructure
(kg CO2-eq)]])/Tableau1[[#This Row],[Total CO2-emissions
(kg CO2-eq)
for scope 3 use ]],"")</f>
        <v>1.9100121271766766E-2</v>
      </c>
      <c r="N4720" s="437" t="s">
        <v>436</v>
      </c>
      <c r="O4720" s="259">
        <v>1</v>
      </c>
      <c r="P4720" s="259" t="s">
        <v>4134</v>
      </c>
      <c r="Q4720" s="260" t="s">
        <v>5333</v>
      </c>
    </row>
    <row r="4721" spans="1:17" ht="21.75" customHeight="1">
      <c r="A4721" s="301" t="s">
        <v>4134</v>
      </c>
      <c r="B4721" s="301" t="s">
        <v>5160</v>
      </c>
      <c r="C4721" s="316" t="s">
        <v>10746</v>
      </c>
      <c r="D4721" s="465" t="s">
        <v>50</v>
      </c>
      <c r="E4721" s="465" t="s">
        <v>6033</v>
      </c>
      <c r="F4721" s="469" t="str">
        <f t="shared" si="146"/>
        <v>other</v>
      </c>
      <c r="G4721" s="260">
        <v>0</v>
      </c>
      <c r="H4721" s="260">
        <v>0</v>
      </c>
      <c r="I4721" s="260">
        <v>0</v>
      </c>
      <c r="J4721" s="260">
        <v>1.05249354105671</v>
      </c>
      <c r="K4721" s="260">
        <v>1.0524935418433401</v>
      </c>
      <c r="L4721" s="301" t="str">
        <f t="shared" si="147"/>
        <v/>
      </c>
      <c r="M4721" s="459">
        <f>IFERROR((Tableau1[[#This Row],[Scope 1
(kg CO2-eq)]]+Tableau1[[#This Row],[Scope 2 energy
(kg CO2-eq)]]+Tableau1[[#This Row],[Scope 2 Infrastructure
(kg CO2-eq)]])/Tableau1[[#This Row],[Total CO2-emissions
(kg CO2-eq)
for scope 3 use ]],"")</f>
        <v>0</v>
      </c>
      <c r="N4721" s="437" t="s">
        <v>50</v>
      </c>
      <c r="O4721" s="259">
        <v>1</v>
      </c>
      <c r="P4721" s="259" t="s">
        <v>4134</v>
      </c>
      <c r="Q4721" s="260" t="s">
        <v>5160</v>
      </c>
    </row>
    <row r="4722" spans="1:17" ht="21.75" customHeight="1">
      <c r="A4722" s="301" t="s">
        <v>4134</v>
      </c>
      <c r="B4722" s="301" t="s">
        <v>5275</v>
      </c>
      <c r="C4722" s="316" t="s">
        <v>10747</v>
      </c>
      <c r="D4722" s="465" t="s">
        <v>50</v>
      </c>
      <c r="E4722" s="465" t="s">
        <v>6019</v>
      </c>
      <c r="F4722" s="469" t="str">
        <f t="shared" si="146"/>
        <v>other</v>
      </c>
      <c r="G4722" s="260">
        <v>0</v>
      </c>
      <c r="H4722" s="260">
        <v>0</v>
      </c>
      <c r="I4722" s="260">
        <v>0</v>
      </c>
      <c r="J4722" s="260">
        <v>1.25144967652121</v>
      </c>
      <c r="K4722" s="260">
        <v>1.2514496767811201</v>
      </c>
      <c r="L4722" s="301" t="str">
        <f t="shared" si="147"/>
        <v/>
      </c>
      <c r="M4722" s="459">
        <f>IFERROR((Tableau1[[#This Row],[Scope 1
(kg CO2-eq)]]+Tableau1[[#This Row],[Scope 2 energy
(kg CO2-eq)]]+Tableau1[[#This Row],[Scope 2 Infrastructure
(kg CO2-eq)]])/Tableau1[[#This Row],[Total CO2-emissions
(kg CO2-eq)
for scope 3 use ]],"")</f>
        <v>0</v>
      </c>
      <c r="N4722" s="437" t="s">
        <v>50</v>
      </c>
      <c r="O4722" s="259">
        <v>1</v>
      </c>
      <c r="P4722" s="260" t="s">
        <v>4134</v>
      </c>
      <c r="Q4722" s="260" t="s">
        <v>5275</v>
      </c>
    </row>
    <row r="4723" spans="1:17" ht="21.75" customHeight="1">
      <c r="A4723" s="301" t="s">
        <v>4134</v>
      </c>
      <c r="B4723" s="301" t="s">
        <v>5160</v>
      </c>
      <c r="C4723" s="316" t="s">
        <v>10748</v>
      </c>
      <c r="D4723" s="465" t="s">
        <v>50</v>
      </c>
      <c r="E4723" s="465" t="s">
        <v>6038</v>
      </c>
      <c r="F4723" s="469" t="str">
        <f t="shared" si="146"/>
        <v>other</v>
      </c>
      <c r="G4723" s="260">
        <v>0</v>
      </c>
      <c r="H4723" s="260">
        <v>0</v>
      </c>
      <c r="I4723" s="260">
        <v>0</v>
      </c>
      <c r="J4723" s="260">
        <v>0.98515017060455901</v>
      </c>
      <c r="K4723" s="260">
        <v>0.98515016918310105</v>
      </c>
      <c r="L4723" s="301" t="str">
        <f t="shared" si="147"/>
        <v/>
      </c>
      <c r="M4723" s="459">
        <f>IFERROR((Tableau1[[#This Row],[Scope 1
(kg CO2-eq)]]+Tableau1[[#This Row],[Scope 2 energy
(kg CO2-eq)]]+Tableau1[[#This Row],[Scope 2 Infrastructure
(kg CO2-eq)]])/Tableau1[[#This Row],[Total CO2-emissions
(kg CO2-eq)
for scope 3 use ]],"")</f>
        <v>0</v>
      </c>
      <c r="N4723" s="436" t="s">
        <v>50</v>
      </c>
      <c r="O4723" s="259">
        <v>1</v>
      </c>
      <c r="P4723" s="259" t="s">
        <v>4134</v>
      </c>
      <c r="Q4723" s="260" t="s">
        <v>5160</v>
      </c>
    </row>
    <row r="4724" spans="1:17" ht="21.75" customHeight="1">
      <c r="A4724" s="301" t="s">
        <v>4134</v>
      </c>
      <c r="B4724" s="301" t="s">
        <v>5160</v>
      </c>
      <c r="C4724" s="316" t="s">
        <v>10749</v>
      </c>
      <c r="D4724" s="465" t="s">
        <v>50</v>
      </c>
      <c r="E4724" s="465" t="s">
        <v>6027</v>
      </c>
      <c r="F4724" s="469" t="str">
        <f t="shared" si="146"/>
        <v>other</v>
      </c>
      <c r="G4724" s="260">
        <v>0</v>
      </c>
      <c r="H4724" s="260">
        <v>0</v>
      </c>
      <c r="I4724" s="260">
        <v>0</v>
      </c>
      <c r="J4724" s="260">
        <v>0.41210838479706102</v>
      </c>
      <c r="K4724" s="260">
        <v>0.41210838756846202</v>
      </c>
      <c r="L4724" s="301" t="str">
        <f t="shared" si="147"/>
        <v/>
      </c>
      <c r="M4724" s="459">
        <f>IFERROR((Tableau1[[#This Row],[Scope 1
(kg CO2-eq)]]+Tableau1[[#This Row],[Scope 2 energy
(kg CO2-eq)]]+Tableau1[[#This Row],[Scope 2 Infrastructure
(kg CO2-eq)]])/Tableau1[[#This Row],[Total CO2-emissions
(kg CO2-eq)
for scope 3 use ]],"")</f>
        <v>0</v>
      </c>
      <c r="N4724" s="436" t="s">
        <v>50</v>
      </c>
      <c r="O4724" s="259">
        <v>1</v>
      </c>
      <c r="P4724" s="259" t="s">
        <v>4134</v>
      </c>
      <c r="Q4724" s="259" t="s">
        <v>5160</v>
      </c>
    </row>
    <row r="4725" spans="1:17" ht="21.75" customHeight="1">
      <c r="A4725" s="301" t="s">
        <v>4134</v>
      </c>
      <c r="B4725" s="301" t="s">
        <v>5160</v>
      </c>
      <c r="C4725" s="316" t="s">
        <v>10750</v>
      </c>
      <c r="D4725" s="465" t="s">
        <v>50</v>
      </c>
      <c r="E4725" s="465" t="s">
        <v>6039</v>
      </c>
      <c r="F4725" s="469" t="str">
        <f t="shared" si="146"/>
        <v>other</v>
      </c>
      <c r="G4725" s="260">
        <v>0</v>
      </c>
      <c r="H4725" s="260">
        <v>0</v>
      </c>
      <c r="I4725" s="260">
        <v>0</v>
      </c>
      <c r="J4725" s="260">
        <v>0.853552927112877</v>
      </c>
      <c r="K4725" s="260">
        <v>0.85355292707047203</v>
      </c>
      <c r="L4725" s="301" t="str">
        <f t="shared" si="147"/>
        <v/>
      </c>
      <c r="M4725" s="459">
        <f>IFERROR((Tableau1[[#This Row],[Scope 1
(kg CO2-eq)]]+Tableau1[[#This Row],[Scope 2 energy
(kg CO2-eq)]]+Tableau1[[#This Row],[Scope 2 Infrastructure
(kg CO2-eq)]])/Tableau1[[#This Row],[Total CO2-emissions
(kg CO2-eq)
for scope 3 use ]],"")</f>
        <v>0</v>
      </c>
      <c r="N4725" s="436" t="s">
        <v>50</v>
      </c>
      <c r="O4725" s="259">
        <v>1</v>
      </c>
      <c r="P4725" s="259" t="s">
        <v>4134</v>
      </c>
      <c r="Q4725" s="259" t="s">
        <v>5160</v>
      </c>
    </row>
    <row r="4726" spans="1:17" ht="21.75" customHeight="1">
      <c r="A4726" s="301" t="s">
        <v>4134</v>
      </c>
      <c r="B4726" s="301" t="s">
        <v>5160</v>
      </c>
      <c r="C4726" s="316" t="s">
        <v>10751</v>
      </c>
      <c r="D4726" s="465" t="s">
        <v>50</v>
      </c>
      <c r="E4726" s="465" t="s">
        <v>6041</v>
      </c>
      <c r="F4726" s="469" t="str">
        <f t="shared" si="146"/>
        <v>other</v>
      </c>
      <c r="G4726" s="260">
        <v>0</v>
      </c>
      <c r="H4726" s="260">
        <v>0</v>
      </c>
      <c r="I4726" s="260">
        <v>0</v>
      </c>
      <c r="J4726" s="260">
        <v>0.92561827337475999</v>
      </c>
      <c r="K4726" s="260">
        <v>0.92561826836464101</v>
      </c>
      <c r="L4726" s="301" t="str">
        <f t="shared" si="147"/>
        <v/>
      </c>
      <c r="M4726" s="459">
        <f>IFERROR((Tableau1[[#This Row],[Scope 1
(kg CO2-eq)]]+Tableau1[[#This Row],[Scope 2 energy
(kg CO2-eq)]]+Tableau1[[#This Row],[Scope 2 Infrastructure
(kg CO2-eq)]])/Tableau1[[#This Row],[Total CO2-emissions
(kg CO2-eq)
for scope 3 use ]],"")</f>
        <v>0</v>
      </c>
      <c r="N4726" s="436" t="s">
        <v>50</v>
      </c>
      <c r="O4726" s="259">
        <v>1</v>
      </c>
      <c r="P4726" s="259" t="s">
        <v>4134</v>
      </c>
      <c r="Q4726" s="259" t="s">
        <v>5160</v>
      </c>
    </row>
    <row r="4727" spans="1:17" ht="21.75" customHeight="1">
      <c r="A4727" s="301" t="s">
        <v>4134</v>
      </c>
      <c r="B4727" s="301" t="s">
        <v>5160</v>
      </c>
      <c r="C4727" s="316" t="s">
        <v>10752</v>
      </c>
      <c r="D4727" s="465" t="s">
        <v>50</v>
      </c>
      <c r="E4727" s="465" t="s">
        <v>6015</v>
      </c>
      <c r="F4727" s="469" t="str">
        <f t="shared" si="146"/>
        <v>other</v>
      </c>
      <c r="G4727" s="260">
        <v>0</v>
      </c>
      <c r="H4727" s="260">
        <v>0</v>
      </c>
      <c r="I4727" s="260">
        <v>0</v>
      </c>
      <c r="J4727" s="260">
        <v>1.07134647277183</v>
      </c>
      <c r="K4727" s="260">
        <v>1.07134648463288</v>
      </c>
      <c r="L4727" s="301" t="str">
        <f t="shared" si="147"/>
        <v/>
      </c>
      <c r="M4727" s="459">
        <f>IFERROR((Tableau1[[#This Row],[Scope 1
(kg CO2-eq)]]+Tableau1[[#This Row],[Scope 2 energy
(kg CO2-eq)]]+Tableau1[[#This Row],[Scope 2 Infrastructure
(kg CO2-eq)]])/Tableau1[[#This Row],[Total CO2-emissions
(kg CO2-eq)
for scope 3 use ]],"")</f>
        <v>0</v>
      </c>
      <c r="N4727" s="436" t="s">
        <v>50</v>
      </c>
      <c r="O4727" s="259">
        <v>1</v>
      </c>
      <c r="P4727" s="259" t="s">
        <v>4134</v>
      </c>
      <c r="Q4727" s="259" t="s">
        <v>5160</v>
      </c>
    </row>
    <row r="4728" spans="1:17" ht="21.75" customHeight="1">
      <c r="A4728" s="301" t="s">
        <v>4134</v>
      </c>
      <c r="B4728" s="301" t="s">
        <v>5160</v>
      </c>
      <c r="C4728" s="316" t="s">
        <v>10753</v>
      </c>
      <c r="D4728" s="465" t="s">
        <v>50</v>
      </c>
      <c r="E4728" s="465" t="s">
        <v>6033</v>
      </c>
      <c r="F4728" s="469" t="str">
        <f t="shared" si="146"/>
        <v>other</v>
      </c>
      <c r="G4728" s="260">
        <v>3.2872899999999997E-2</v>
      </c>
      <c r="H4728" s="260">
        <v>0.18092939631999999</v>
      </c>
      <c r="I4728" s="260">
        <v>5.57259035052E-2</v>
      </c>
      <c r="J4728" s="260">
        <v>0.65354467446099407</v>
      </c>
      <c r="K4728" s="260">
        <v>0.92307287326442</v>
      </c>
      <c r="L4728" s="301" t="str">
        <f t="shared" si="147"/>
        <v/>
      </c>
      <c r="M4728" s="459">
        <f>IFERROR((Tableau1[[#This Row],[Scope 1
(kg CO2-eq)]]+Tableau1[[#This Row],[Scope 2 energy
(kg CO2-eq)]]+Tableau1[[#This Row],[Scope 2 Infrastructure
(kg CO2-eq)]])/Tableau1[[#This Row],[Total CO2-emissions
(kg CO2-eq)
for scope 3 use ]],"")</f>
        <v>0.29199016419150253</v>
      </c>
      <c r="N4728" s="436" t="s">
        <v>50</v>
      </c>
      <c r="O4728" s="259">
        <v>1</v>
      </c>
      <c r="P4728" s="259" t="s">
        <v>4134</v>
      </c>
      <c r="Q4728" s="259" t="s">
        <v>5160</v>
      </c>
    </row>
    <row r="4729" spans="1:17" ht="21.75" customHeight="1">
      <c r="A4729" s="301" t="s">
        <v>4134</v>
      </c>
      <c r="B4729" s="301" t="s">
        <v>5160</v>
      </c>
      <c r="C4729" s="316" t="s">
        <v>10754</v>
      </c>
      <c r="D4729" s="465" t="s">
        <v>50</v>
      </c>
      <c r="E4729" s="465" t="s">
        <v>6038</v>
      </c>
      <c r="F4729" s="469" t="str">
        <f t="shared" si="146"/>
        <v>other</v>
      </c>
      <c r="G4729" s="260">
        <v>3.2872899999999997E-2</v>
      </c>
      <c r="H4729" s="260">
        <v>0.18092939631999999</v>
      </c>
      <c r="I4729" s="260">
        <v>3.71565753384E-2</v>
      </c>
      <c r="J4729" s="260">
        <v>0.43813956666706699</v>
      </c>
      <c r="K4729" s="260">
        <v>0.68909843961650596</v>
      </c>
      <c r="L4729" s="301" t="str">
        <f t="shared" si="147"/>
        <v/>
      </c>
      <c r="M4729" s="459">
        <f>IFERROR((Tableau1[[#This Row],[Scope 1
(kg CO2-eq)]]+Tableau1[[#This Row],[Scope 2 energy
(kg CO2-eq)]]+Tableau1[[#This Row],[Scope 2 Infrastructure
(kg CO2-eq)]])/Tableau1[[#This Row],[Total CO2-emissions
(kg CO2-eq)
for scope 3 use ]],"")</f>
        <v>0.36418435629902529</v>
      </c>
      <c r="N4729" s="436" t="s">
        <v>50</v>
      </c>
      <c r="O4729" s="259">
        <v>1</v>
      </c>
      <c r="P4729" s="259" t="s">
        <v>4134</v>
      </c>
      <c r="Q4729" s="259" t="s">
        <v>5160</v>
      </c>
    </row>
    <row r="4730" spans="1:17" ht="21.75" customHeight="1">
      <c r="A4730" s="301" t="s">
        <v>4134</v>
      </c>
      <c r="B4730" s="301" t="s">
        <v>5160</v>
      </c>
      <c r="C4730" s="316" t="s">
        <v>10755</v>
      </c>
      <c r="D4730" s="465" t="s">
        <v>50</v>
      </c>
      <c r="E4730" s="465" t="s">
        <v>6027</v>
      </c>
      <c r="F4730" s="469" t="str">
        <f t="shared" si="146"/>
        <v>other</v>
      </c>
      <c r="G4730" s="260">
        <v>3.2872899999999997E-2</v>
      </c>
      <c r="H4730" s="260">
        <v>0.18092939631999999</v>
      </c>
      <c r="I4730" s="260">
        <v>7.7864036040000001E-3</v>
      </c>
      <c r="J4730" s="260">
        <v>9.7444091769145993E-2</v>
      </c>
      <c r="K4730" s="260">
        <v>0.31903279374721399</v>
      </c>
      <c r="L4730" s="301" t="str">
        <f t="shared" si="147"/>
        <v/>
      </c>
      <c r="M4730" s="459">
        <f>IFERROR((Tableau1[[#This Row],[Scope 1
(kg CO2-eq)]]+Tableau1[[#This Row],[Scope 2 energy
(kg CO2-eq)]]+Tableau1[[#This Row],[Scope 2 Infrastructure
(kg CO2-eq)]])/Tableau1[[#This Row],[Total CO2-emissions
(kg CO2-eq)
for scope 3 use ]],"")</f>
        <v>0.69456402058647315</v>
      </c>
      <c r="N4730" s="436" t="s">
        <v>50</v>
      </c>
      <c r="O4730" s="259">
        <v>1</v>
      </c>
      <c r="P4730" s="259" t="s">
        <v>4134</v>
      </c>
      <c r="Q4730" s="259" t="s">
        <v>5160</v>
      </c>
    </row>
    <row r="4731" spans="1:17" ht="21.75" customHeight="1">
      <c r="A4731" s="301" t="s">
        <v>4134</v>
      </c>
      <c r="B4731" s="301" t="s">
        <v>5160</v>
      </c>
      <c r="C4731" s="316" t="s">
        <v>10756</v>
      </c>
      <c r="D4731" s="465" t="s">
        <v>50</v>
      </c>
      <c r="E4731" s="465" t="s">
        <v>6039</v>
      </c>
      <c r="F4731" s="469" t="str">
        <f t="shared" si="146"/>
        <v>other</v>
      </c>
      <c r="G4731" s="260">
        <v>3.2872899999999997E-2</v>
      </c>
      <c r="H4731" s="260">
        <v>0.18092939631999999</v>
      </c>
      <c r="I4731" s="260">
        <v>1.53465349108E-2</v>
      </c>
      <c r="J4731" s="260">
        <v>0.185141985117521</v>
      </c>
      <c r="K4731" s="260">
        <v>0.41429081467572798</v>
      </c>
      <c r="L4731" s="301" t="str">
        <f t="shared" si="147"/>
        <v/>
      </c>
      <c r="M4731" s="459">
        <f>IFERROR((Tableau1[[#This Row],[Scope 1
(kg CO2-eq)]]+Tableau1[[#This Row],[Scope 2 energy
(kg CO2-eq)]]+Tableau1[[#This Row],[Scope 2 Infrastructure
(kg CO2-eq)]])/Tableau1[[#This Row],[Total CO2-emissions
(kg CO2-eq)
for scope 3 use ]],"")</f>
        <v>0.55311105897956836</v>
      </c>
      <c r="N4731" s="436" t="s">
        <v>50</v>
      </c>
      <c r="O4731" s="259">
        <v>1</v>
      </c>
      <c r="P4731" s="259" t="s">
        <v>4134</v>
      </c>
      <c r="Q4731" s="259" t="s">
        <v>5160</v>
      </c>
    </row>
    <row r="4732" spans="1:17" ht="21.75" customHeight="1">
      <c r="A4732" s="301" t="s">
        <v>4134</v>
      </c>
      <c r="B4732" s="301" t="s">
        <v>5160</v>
      </c>
      <c r="C4732" s="316" t="s">
        <v>10757</v>
      </c>
      <c r="D4732" s="465" t="s">
        <v>50</v>
      </c>
      <c r="E4732" s="465" t="s">
        <v>6041</v>
      </c>
      <c r="F4732" s="469" t="str">
        <f t="shared" si="146"/>
        <v>other</v>
      </c>
      <c r="G4732" s="260">
        <v>3.2872899999999997E-2</v>
      </c>
      <c r="H4732" s="260">
        <v>0.18092939631999999</v>
      </c>
      <c r="I4732" s="260">
        <v>4.0915250019600002E-2</v>
      </c>
      <c r="J4732" s="260">
        <v>0.48174035968787698</v>
      </c>
      <c r="K4732" s="260">
        <v>0.73645790647947995</v>
      </c>
      <c r="L4732" s="301" t="str">
        <f t="shared" si="147"/>
        <v/>
      </c>
      <c r="M4732" s="459">
        <f>IFERROR((Tableau1[[#This Row],[Scope 1
(kg CO2-eq)]]+Tableau1[[#This Row],[Scope 2 energy
(kg CO2-eq)]]+Tableau1[[#This Row],[Scope 2 Infrastructure
(kg CO2-eq)]])/Tableau1[[#This Row],[Total CO2-emissions
(kg CO2-eq)
for scope 3 use ]],"")</f>
        <v>0.34586843877776635</v>
      </c>
      <c r="N4732" s="436" t="s">
        <v>50</v>
      </c>
      <c r="O4732" s="259">
        <v>1</v>
      </c>
      <c r="P4732" s="259" t="s">
        <v>4134</v>
      </c>
      <c r="Q4732" s="259" t="s">
        <v>5160</v>
      </c>
    </row>
    <row r="4733" spans="1:17" ht="21.75" customHeight="1">
      <c r="A4733" s="301" t="s">
        <v>4134</v>
      </c>
      <c r="B4733" s="301" t="s">
        <v>5160</v>
      </c>
      <c r="C4733" s="316" t="s">
        <v>10758</v>
      </c>
      <c r="D4733" s="465" t="s">
        <v>50</v>
      </c>
      <c r="E4733" s="465" t="s">
        <v>6015</v>
      </c>
      <c r="F4733" s="469" t="str">
        <f t="shared" si="146"/>
        <v>other</v>
      </c>
      <c r="G4733" s="260">
        <v>3.2872899999999997E-2</v>
      </c>
      <c r="H4733" s="260">
        <v>0.18092939631999999</v>
      </c>
      <c r="I4733" s="260">
        <v>3.7871813440399998E-2</v>
      </c>
      <c r="J4733" s="260">
        <v>0.44643636349647603</v>
      </c>
      <c r="K4733" s="260">
        <v>0.69811046289461198</v>
      </c>
      <c r="L4733" s="301" t="str">
        <f t="shared" si="147"/>
        <v/>
      </c>
      <c r="M4733" s="459">
        <f>IFERROR((Tableau1[[#This Row],[Scope 1
(kg CO2-eq)]]+Tableau1[[#This Row],[Scope 2 energy
(kg CO2-eq)]]+Tableau1[[#This Row],[Scope 2 Infrastructure
(kg CO2-eq)]])/Tableau1[[#This Row],[Total CO2-emissions
(kg CO2-eq)
for scope 3 use ]],"")</f>
        <v>0.36050757457046323</v>
      </c>
      <c r="N4733" s="436" t="s">
        <v>50</v>
      </c>
      <c r="O4733" s="259">
        <v>1</v>
      </c>
      <c r="P4733" s="259" t="s">
        <v>4134</v>
      </c>
      <c r="Q4733" s="259" t="s">
        <v>5160</v>
      </c>
    </row>
    <row r="4734" spans="1:17" ht="21.75" customHeight="1">
      <c r="A4734" s="301" t="s">
        <v>4134</v>
      </c>
      <c r="B4734" s="301" t="s">
        <v>5202</v>
      </c>
      <c r="C4734" s="316" t="s">
        <v>10759</v>
      </c>
      <c r="D4734" s="465" t="s">
        <v>436</v>
      </c>
      <c r="E4734" s="465" t="s">
        <v>700</v>
      </c>
      <c r="F4734" s="469" t="str">
        <f t="shared" si="146"/>
        <v>CH</v>
      </c>
      <c r="G4734" s="260">
        <v>1.3588249999999999E-3</v>
      </c>
      <c r="H4734" s="260">
        <v>9.8822701140000003E-4</v>
      </c>
      <c r="I4734" s="260">
        <v>1.6364174602793501E-2</v>
      </c>
      <c r="J4734" s="260">
        <v>2.9568479963841001E-4</v>
      </c>
      <c r="K4734" s="260">
        <v>1.9006910784908699E-2</v>
      </c>
      <c r="L4734" s="301">
        <f t="shared" si="147"/>
        <v>6.8424878825671318E-2</v>
      </c>
      <c r="M4734" s="459">
        <f>IFERROR((Tableau1[[#This Row],[Scope 1
(kg CO2-eq)]]+Tableau1[[#This Row],[Scope 2 energy
(kg CO2-eq)]]+Tableau1[[#This Row],[Scope 2 Infrastructure
(kg CO2-eq)]])/Tableau1[[#This Row],[Total CO2-emissions
(kg CO2-eq)
for scope 3 use ]],"")</f>
        <v>0.98444333358212177</v>
      </c>
      <c r="N4734" s="436" t="s">
        <v>436</v>
      </c>
      <c r="O4734" s="259">
        <v>1</v>
      </c>
      <c r="P4734" s="259" t="s">
        <v>4134</v>
      </c>
      <c r="Q4734" s="259" t="s">
        <v>5202</v>
      </c>
    </row>
    <row r="4735" spans="1:17" ht="21.75" customHeight="1">
      <c r="A4735" s="301" t="s">
        <v>4134</v>
      </c>
      <c r="B4735" s="301" t="s">
        <v>5202</v>
      </c>
      <c r="C4735" s="316" t="s">
        <v>10760</v>
      </c>
      <c r="D4735" s="465" t="s">
        <v>436</v>
      </c>
      <c r="E4735" s="465" t="s">
        <v>6091</v>
      </c>
      <c r="F4735" s="469" t="str">
        <f t="shared" si="146"/>
        <v>other</v>
      </c>
      <c r="G4735" s="260">
        <v>1.3588249999999999E-3</v>
      </c>
      <c r="H4735" s="260">
        <v>9.9313525140000002E-4</v>
      </c>
      <c r="I4735" s="260">
        <v>1.7367797407880001E-2</v>
      </c>
      <c r="J4735" s="260">
        <v>2.9568479963841001E-4</v>
      </c>
      <c r="K4735" s="260">
        <v>2.0015442761890798E-2</v>
      </c>
      <c r="L4735" s="301">
        <f t="shared" si="147"/>
        <v>7.2055593942806875E-2</v>
      </c>
      <c r="M4735" s="459">
        <f>IFERROR((Tableau1[[#This Row],[Scope 1
(kg CO2-eq)]]+Tableau1[[#This Row],[Scope 2 energy
(kg CO2-eq)]]+Tableau1[[#This Row],[Scope 2 Infrastructure
(kg CO2-eq)]])/Tableau1[[#This Row],[Total CO2-emissions
(kg CO2-eq)
for scope 3 use ]],"")</f>
        <v>0.98522715154851448</v>
      </c>
      <c r="N4735" s="436" t="s">
        <v>436</v>
      </c>
      <c r="O4735" s="259">
        <v>1</v>
      </c>
      <c r="P4735" s="259" t="s">
        <v>4134</v>
      </c>
      <c r="Q4735" s="259" t="s">
        <v>5202</v>
      </c>
    </row>
    <row r="4736" spans="1:17" ht="21.75" customHeight="1">
      <c r="A4736" s="301" t="s">
        <v>4134</v>
      </c>
      <c r="B4736" s="301" t="s">
        <v>5241</v>
      </c>
      <c r="C4736" s="316" t="s">
        <v>10761</v>
      </c>
      <c r="D4736" s="465" t="s">
        <v>50</v>
      </c>
      <c r="E4736" s="465" t="s">
        <v>6016</v>
      </c>
      <c r="F4736" s="469" t="str">
        <f t="shared" si="146"/>
        <v>other</v>
      </c>
      <c r="G4736" s="260">
        <v>1.990903E-3</v>
      </c>
      <c r="H4736" s="260">
        <v>4.7198383776000004E-3</v>
      </c>
      <c r="I4736" s="260">
        <v>6.1323743217600005E-4</v>
      </c>
      <c r="J4736" s="260">
        <v>0.27118772535873503</v>
      </c>
      <c r="K4736" s="260">
        <v>0.27851170420125598</v>
      </c>
      <c r="L4736" s="301" t="str">
        <f t="shared" si="147"/>
        <v/>
      </c>
      <c r="M4736" s="459">
        <f>IFERROR((Tableau1[[#This Row],[Scope 1
(kg CO2-eq)]]+Tableau1[[#This Row],[Scope 2 energy
(kg CO2-eq)]]+Tableau1[[#This Row],[Scope 2 Infrastructure
(kg CO2-eq)]])/Tableau1[[#This Row],[Total CO2-emissions
(kg CO2-eq)
for scope 3 use ]],"")</f>
        <v>2.6296843900260665E-2</v>
      </c>
      <c r="N4736" s="436" t="s">
        <v>50</v>
      </c>
      <c r="O4736" s="259">
        <v>1</v>
      </c>
      <c r="P4736" s="259" t="s">
        <v>4134</v>
      </c>
      <c r="Q4736" s="259" t="s">
        <v>5241</v>
      </c>
    </row>
    <row r="4737" spans="1:17" ht="21.75" customHeight="1">
      <c r="A4737" s="301" t="s">
        <v>4134</v>
      </c>
      <c r="B4737" s="301" t="s">
        <v>5241</v>
      </c>
      <c r="C4737" s="316" t="s">
        <v>10762</v>
      </c>
      <c r="D4737" s="465" t="s">
        <v>50</v>
      </c>
      <c r="E4737" s="465" t="s">
        <v>6091</v>
      </c>
      <c r="F4737" s="469" t="str">
        <f t="shared" si="146"/>
        <v>other</v>
      </c>
      <c r="G4737" s="260">
        <v>1.990903E-3</v>
      </c>
      <c r="H4737" s="260">
        <v>4.7198383776000004E-3</v>
      </c>
      <c r="I4737" s="260">
        <v>6.1323743217600005E-4</v>
      </c>
      <c r="J4737" s="260">
        <v>0.27118772535873503</v>
      </c>
      <c r="K4737" s="260">
        <v>0.27851170420125598</v>
      </c>
      <c r="L4737" s="301" t="str">
        <f t="shared" si="147"/>
        <v/>
      </c>
      <c r="M4737" s="459">
        <f>IFERROR((Tableau1[[#This Row],[Scope 1
(kg CO2-eq)]]+Tableau1[[#This Row],[Scope 2 energy
(kg CO2-eq)]]+Tableau1[[#This Row],[Scope 2 Infrastructure
(kg CO2-eq)]])/Tableau1[[#This Row],[Total CO2-emissions
(kg CO2-eq)
for scope 3 use ]],"")</f>
        <v>2.6296843900260665E-2</v>
      </c>
      <c r="N4737" s="436" t="s">
        <v>50</v>
      </c>
      <c r="O4737" s="259">
        <v>1</v>
      </c>
      <c r="P4737" s="259" t="s">
        <v>4134</v>
      </c>
      <c r="Q4737" s="259" t="s">
        <v>5241</v>
      </c>
    </row>
    <row r="4738" spans="1:17" ht="21.75" customHeight="1">
      <c r="A4738" s="301" t="s">
        <v>4134</v>
      </c>
      <c r="B4738" s="301" t="s">
        <v>5241</v>
      </c>
      <c r="C4738" s="316" t="s">
        <v>10763</v>
      </c>
      <c r="D4738" s="465" t="s">
        <v>50</v>
      </c>
      <c r="E4738" s="465" t="s">
        <v>6091</v>
      </c>
      <c r="F4738" s="469" t="str">
        <f t="shared" ref="F4738:F4801" si="148">IF(ISNUMBER(SEARCH("{CH}", C4738)), "CH", "other")</f>
        <v>other</v>
      </c>
      <c r="G4738" s="260">
        <v>1.0500000000000001E-2</v>
      </c>
      <c r="H4738" s="260">
        <v>1.4432456308E-2</v>
      </c>
      <c r="I4738" s="260">
        <v>4.4451685791300002E-3</v>
      </c>
      <c r="J4738" s="260">
        <v>1.08924487011296</v>
      </c>
      <c r="K4738" s="260">
        <v>1.1186224945575101</v>
      </c>
      <c r="L4738" s="301" t="str">
        <f t="shared" ref="L4738:L4801" si="149">IF(N4738="MJ", K4738*3.6, IF(N4738="m", K4738*1000, ""))</f>
        <v/>
      </c>
      <c r="M4738" s="459">
        <f>IFERROR((Tableau1[[#This Row],[Scope 1
(kg CO2-eq)]]+Tableau1[[#This Row],[Scope 2 energy
(kg CO2-eq)]]+Tableau1[[#This Row],[Scope 2 Infrastructure
(kg CO2-eq)]])/Tableau1[[#This Row],[Total CO2-emissions
(kg CO2-eq)
for scope 3 use ]],"")</f>
        <v>2.6262322660291944E-2</v>
      </c>
      <c r="N4738" s="436" t="s">
        <v>50</v>
      </c>
      <c r="O4738" s="259">
        <v>1</v>
      </c>
      <c r="P4738" s="259" t="s">
        <v>4134</v>
      </c>
      <c r="Q4738" s="259" t="s">
        <v>5241</v>
      </c>
    </row>
    <row r="4739" spans="1:17" ht="21.75" customHeight="1">
      <c r="A4739" s="301" t="s">
        <v>4134</v>
      </c>
      <c r="B4739" s="301" t="s">
        <v>5241</v>
      </c>
      <c r="C4739" s="316" t="s">
        <v>10764</v>
      </c>
      <c r="D4739" s="465" t="s">
        <v>50</v>
      </c>
      <c r="E4739" s="465" t="s">
        <v>119</v>
      </c>
      <c r="F4739" s="469" t="str">
        <f t="shared" si="148"/>
        <v>other</v>
      </c>
      <c r="G4739" s="260">
        <v>1.990903E-3</v>
      </c>
      <c r="H4739" s="260">
        <v>4.7198383776000004E-3</v>
      </c>
      <c r="I4739" s="260">
        <v>1.453701075336E-3</v>
      </c>
      <c r="J4739" s="260">
        <v>1.1187343568069599</v>
      </c>
      <c r="K4739" s="260">
        <v>1.12689879858228</v>
      </c>
      <c r="L4739" s="301" t="str">
        <f t="shared" si="149"/>
        <v/>
      </c>
      <c r="M4739" s="459">
        <f>IFERROR((Tableau1[[#This Row],[Scope 1
(kg CO2-eq)]]+Tableau1[[#This Row],[Scope 2 energy
(kg CO2-eq)]]+Tableau1[[#This Row],[Scope 2 Infrastructure
(kg CO2-eq)]])/Tableau1[[#This Row],[Total CO2-emissions
(kg CO2-eq)
for scope 3 use ]],"")</f>
        <v>7.2450538266678943E-3</v>
      </c>
      <c r="N4739" s="436" t="s">
        <v>50</v>
      </c>
      <c r="O4739" s="259">
        <v>1</v>
      </c>
      <c r="P4739" s="259" t="s">
        <v>4134</v>
      </c>
      <c r="Q4739" s="259" t="s">
        <v>5241</v>
      </c>
    </row>
    <row r="4740" spans="1:17" ht="21.75" customHeight="1">
      <c r="A4740" s="301" t="s">
        <v>4134</v>
      </c>
      <c r="B4740" s="301" t="s">
        <v>5241</v>
      </c>
      <c r="C4740" s="316" t="s">
        <v>10765</v>
      </c>
      <c r="D4740" s="465" t="s">
        <v>50</v>
      </c>
      <c r="E4740" s="465" t="s">
        <v>6047</v>
      </c>
      <c r="F4740" s="469" t="str">
        <f t="shared" si="148"/>
        <v>other</v>
      </c>
      <c r="G4740" s="260">
        <v>1.990903E-3</v>
      </c>
      <c r="H4740" s="260">
        <v>4.7198383776000004E-3</v>
      </c>
      <c r="I4740" s="260">
        <v>1.453701075336E-3</v>
      </c>
      <c r="J4740" s="260">
        <v>0.85191511976809897</v>
      </c>
      <c r="K4740" s="260">
        <v>0.86007956357836401</v>
      </c>
      <c r="L4740" s="301" t="str">
        <f t="shared" si="149"/>
        <v/>
      </c>
      <c r="M4740" s="459">
        <f>IFERROR((Tableau1[[#This Row],[Scope 1
(kg CO2-eq)]]+Tableau1[[#This Row],[Scope 2 energy
(kg CO2-eq)]]+Tableau1[[#This Row],[Scope 2 Infrastructure
(kg CO2-eq)]])/Tableau1[[#This Row],[Total CO2-emissions
(kg CO2-eq)
for scope 3 use ]],"")</f>
        <v>9.4926595150892894E-3</v>
      </c>
      <c r="N4740" s="436" t="s">
        <v>50</v>
      </c>
      <c r="O4740" s="259">
        <v>1</v>
      </c>
      <c r="P4740" s="259" t="s">
        <v>4134</v>
      </c>
      <c r="Q4740" s="259" t="s">
        <v>5241</v>
      </c>
    </row>
    <row r="4741" spans="1:17" ht="21.75" customHeight="1">
      <c r="A4741" s="301" t="s">
        <v>4134</v>
      </c>
      <c r="B4741" s="301" t="s">
        <v>5241</v>
      </c>
      <c r="C4741" s="316" t="s">
        <v>10766</v>
      </c>
      <c r="D4741" s="465" t="s">
        <v>50</v>
      </c>
      <c r="E4741" s="465" t="s">
        <v>6091</v>
      </c>
      <c r="F4741" s="469" t="str">
        <f t="shared" si="148"/>
        <v>other</v>
      </c>
      <c r="G4741" s="260">
        <v>1.990903E-3</v>
      </c>
      <c r="H4741" s="260">
        <v>4.7198383776000004E-3</v>
      </c>
      <c r="I4741" s="260">
        <v>1.453701075336E-3</v>
      </c>
      <c r="J4741" s="260">
        <v>0.95156309298522901</v>
      </c>
      <c r="K4741" s="260">
        <v>0.959727536070757</v>
      </c>
      <c r="L4741" s="301" t="str">
        <f t="shared" si="149"/>
        <v/>
      </c>
      <c r="M4741" s="459">
        <f>IFERROR((Tableau1[[#This Row],[Scope 1
(kg CO2-eq)]]+Tableau1[[#This Row],[Scope 2 energy
(kg CO2-eq)]]+Tableau1[[#This Row],[Scope 2 Infrastructure
(kg CO2-eq)]])/Tableau1[[#This Row],[Total CO2-emissions
(kg CO2-eq)
for scope 3 use ]],"")</f>
        <v>8.5070419948168156E-3</v>
      </c>
      <c r="N4741" s="436" t="s">
        <v>50</v>
      </c>
      <c r="O4741" s="259">
        <v>1</v>
      </c>
      <c r="P4741" s="259" t="s">
        <v>4134</v>
      </c>
      <c r="Q4741" s="259" t="s">
        <v>5241</v>
      </c>
    </row>
    <row r="4742" spans="1:17" ht="21.75" customHeight="1">
      <c r="A4742" s="301" t="s">
        <v>4134</v>
      </c>
      <c r="B4742" s="301" t="s">
        <v>5241</v>
      </c>
      <c r="C4742" s="316" t="s">
        <v>10767</v>
      </c>
      <c r="D4742" s="465" t="s">
        <v>50</v>
      </c>
      <c r="E4742" s="465" t="s">
        <v>6091</v>
      </c>
      <c r="F4742" s="469" t="str">
        <f t="shared" si="148"/>
        <v>other</v>
      </c>
      <c r="G4742" s="260">
        <v>1.990903E-3</v>
      </c>
      <c r="H4742" s="260">
        <v>4.7198383776000004E-3</v>
      </c>
      <c r="I4742" s="260">
        <v>4.10385896064E-4</v>
      </c>
      <c r="J4742" s="260">
        <v>0.181020947398322</v>
      </c>
      <c r="K4742" s="260">
        <v>0.18814207245157</v>
      </c>
      <c r="L4742" s="301" t="str">
        <f t="shared" si="149"/>
        <v/>
      </c>
      <c r="M4742" s="459">
        <f>IFERROR((Tableau1[[#This Row],[Scope 1
(kg CO2-eq)]]+Tableau1[[#This Row],[Scope 2 energy
(kg CO2-eq)]]+Tableau1[[#This Row],[Scope 2 Infrastructure
(kg CO2-eq)]])/Tableau1[[#This Row],[Total CO2-emissions
(kg CO2-eq)
for scope 3 use ]],"")</f>
        <v>3.7849733347106951E-2</v>
      </c>
      <c r="N4742" s="436" t="s">
        <v>50</v>
      </c>
      <c r="O4742" s="259">
        <v>1</v>
      </c>
      <c r="P4742" s="259" t="s">
        <v>4134</v>
      </c>
      <c r="Q4742" s="259" t="s">
        <v>5241</v>
      </c>
    </row>
    <row r="4743" spans="1:17" ht="21.75" customHeight="1">
      <c r="A4743" s="301" t="s">
        <v>4134</v>
      </c>
      <c r="B4743" s="301" t="s">
        <v>5241</v>
      </c>
      <c r="C4743" s="316" t="s">
        <v>10768</v>
      </c>
      <c r="D4743" s="465" t="s">
        <v>50</v>
      </c>
      <c r="E4743" s="465" t="s">
        <v>6047</v>
      </c>
      <c r="F4743" s="469" t="str">
        <f t="shared" si="148"/>
        <v>other</v>
      </c>
      <c r="G4743" s="260">
        <v>1.990903E-3</v>
      </c>
      <c r="H4743" s="260">
        <v>4.7198383776000004E-3</v>
      </c>
      <c r="I4743" s="260">
        <v>4.6355493039119998E-3</v>
      </c>
      <c r="J4743" s="260">
        <v>2.1828754499882503</v>
      </c>
      <c r="K4743" s="260">
        <v>2.1942217411052201</v>
      </c>
      <c r="L4743" s="301" t="str">
        <f t="shared" si="149"/>
        <v/>
      </c>
      <c r="M4743" s="459">
        <f>IFERROR((Tableau1[[#This Row],[Scope 1
(kg CO2-eq)]]+Tableau1[[#This Row],[Scope 2 energy
(kg CO2-eq)]]+Tableau1[[#This Row],[Scope 2 Infrastructure
(kg CO2-eq)]])/Tableau1[[#This Row],[Total CO2-emissions
(kg CO2-eq)
for scope 3 use ]],"")</f>
        <v>5.1709863542765393E-3</v>
      </c>
      <c r="N4743" s="436" t="s">
        <v>50</v>
      </c>
      <c r="O4743" s="259">
        <v>1</v>
      </c>
      <c r="P4743" s="259" t="s">
        <v>4134</v>
      </c>
      <c r="Q4743" s="259" t="s">
        <v>5241</v>
      </c>
    </row>
    <row r="4744" spans="1:17" ht="21.75" customHeight="1">
      <c r="A4744" s="301" t="s">
        <v>4134</v>
      </c>
      <c r="B4744" s="301" t="s">
        <v>5241</v>
      </c>
      <c r="C4744" s="316" t="s">
        <v>10769</v>
      </c>
      <c r="D4744" s="465" t="s">
        <v>50</v>
      </c>
      <c r="E4744" s="465" t="s">
        <v>6091</v>
      </c>
      <c r="F4744" s="469" t="str">
        <f t="shared" si="148"/>
        <v>other</v>
      </c>
      <c r="G4744" s="260">
        <v>1.990903E-3</v>
      </c>
      <c r="H4744" s="260">
        <v>4.7198383776000004E-3</v>
      </c>
      <c r="I4744" s="260">
        <v>4.6355493039119998E-3</v>
      </c>
      <c r="J4744" s="260">
        <v>2.1828754499882503</v>
      </c>
      <c r="K4744" s="260">
        <v>2.1942217411052201</v>
      </c>
      <c r="L4744" s="301" t="str">
        <f t="shared" si="149"/>
        <v/>
      </c>
      <c r="M4744" s="459">
        <f>IFERROR((Tableau1[[#This Row],[Scope 1
(kg CO2-eq)]]+Tableau1[[#This Row],[Scope 2 energy
(kg CO2-eq)]]+Tableau1[[#This Row],[Scope 2 Infrastructure
(kg CO2-eq)]])/Tableau1[[#This Row],[Total CO2-emissions
(kg CO2-eq)
for scope 3 use ]],"")</f>
        <v>5.1709863542765393E-3</v>
      </c>
      <c r="N4744" s="436" t="s">
        <v>50</v>
      </c>
      <c r="O4744" s="259">
        <v>1</v>
      </c>
      <c r="P4744" s="259" t="s">
        <v>4134</v>
      </c>
      <c r="Q4744" s="259" t="s">
        <v>5241</v>
      </c>
    </row>
    <row r="4745" spans="1:17" ht="21.75" customHeight="1">
      <c r="A4745" s="301" t="s">
        <v>4134</v>
      </c>
      <c r="B4745" s="301" t="s">
        <v>5333</v>
      </c>
      <c r="C4745" s="316" t="s">
        <v>10770</v>
      </c>
      <c r="D4745" s="465" t="s">
        <v>3730</v>
      </c>
      <c r="E4745" s="465" t="s">
        <v>700</v>
      </c>
      <c r="F4745" s="469" t="str">
        <f t="shared" si="148"/>
        <v>CH</v>
      </c>
      <c r="G4745" s="260">
        <v>5.2984147000000002E-3</v>
      </c>
      <c r="H4745" s="260">
        <v>8.6465599619252001E-2</v>
      </c>
      <c r="I4745" s="260">
        <v>0.76574267490330605</v>
      </c>
      <c r="J4745" s="260">
        <v>1.8647649623539401E-3</v>
      </c>
      <c r="K4745" s="260">
        <v>0.85937142421856905</v>
      </c>
      <c r="L4745" s="301" t="str">
        <f t="shared" si="149"/>
        <v/>
      </c>
      <c r="M4745" s="459">
        <f>IFERROR((Tableau1[[#This Row],[Scope 1
(kg CO2-eq)]]+Tableau1[[#This Row],[Scope 2 energy
(kg CO2-eq)]]+Tableau1[[#This Row],[Scope 2 Infrastructure
(kg CO2-eq)]])/Tableau1[[#This Row],[Total CO2-emissions
(kg CO2-eq)
for scope 3 use ]],"")</f>
        <v>0.99783011752141204</v>
      </c>
      <c r="N4745" s="436" t="s">
        <v>3730</v>
      </c>
      <c r="O4745" s="259">
        <v>1</v>
      </c>
      <c r="P4745" s="259" t="s">
        <v>4134</v>
      </c>
      <c r="Q4745" s="259" t="s">
        <v>5333</v>
      </c>
    </row>
    <row r="4746" spans="1:17" ht="21.75" customHeight="1">
      <c r="A4746" s="301" t="s">
        <v>4134</v>
      </c>
      <c r="B4746" s="301" t="s">
        <v>5241</v>
      </c>
      <c r="C4746" s="316" t="s">
        <v>10771</v>
      </c>
      <c r="D4746" s="465" t="s">
        <v>50</v>
      </c>
      <c r="E4746" s="465" t="s">
        <v>6091</v>
      </c>
      <c r="F4746" s="469" t="str">
        <f t="shared" si="148"/>
        <v>other</v>
      </c>
      <c r="G4746" s="260">
        <v>1.0500000000000001E-2</v>
      </c>
      <c r="H4746" s="260">
        <v>1.4432456308E-2</v>
      </c>
      <c r="I4746" s="260">
        <v>2.9639221764600002E-3</v>
      </c>
      <c r="J4746" s="260">
        <v>1.0219014974527201</v>
      </c>
      <c r="K4746" s="260">
        <v>1.0497978691419301</v>
      </c>
      <c r="L4746" s="301" t="str">
        <f t="shared" si="149"/>
        <v/>
      </c>
      <c r="M4746" s="459">
        <f>IFERROR((Tableau1[[#This Row],[Scope 1
(kg CO2-eq)]]+Tableau1[[#This Row],[Scope 2 energy
(kg CO2-eq)]]+Tableau1[[#This Row],[Scope 2 Infrastructure
(kg CO2-eq)]])/Tableau1[[#This Row],[Total CO2-emissions
(kg CO2-eq)
for scope 3 use ]],"")</f>
        <v>2.6573094978047128E-2</v>
      </c>
      <c r="N4746" s="436" t="s">
        <v>50</v>
      </c>
      <c r="O4746" s="259">
        <v>1</v>
      </c>
      <c r="P4746" s="259" t="s">
        <v>4134</v>
      </c>
      <c r="Q4746" s="259" t="s">
        <v>5241</v>
      </c>
    </row>
    <row r="4747" spans="1:17" ht="21.75" customHeight="1">
      <c r="A4747" s="301" t="s">
        <v>4134</v>
      </c>
      <c r="B4747" s="301" t="s">
        <v>5241</v>
      </c>
      <c r="C4747" s="316" t="s">
        <v>10772</v>
      </c>
      <c r="D4747" s="465" t="s">
        <v>50</v>
      </c>
      <c r="E4747" s="465" t="s">
        <v>119</v>
      </c>
      <c r="F4747" s="469" t="str">
        <f t="shared" si="148"/>
        <v>other</v>
      </c>
      <c r="G4747" s="260">
        <v>1.990903E-3</v>
      </c>
      <c r="H4747" s="260">
        <v>4.7198383776000004E-3</v>
      </c>
      <c r="I4747" s="260">
        <v>9.6928986571200005E-4</v>
      </c>
      <c r="J4747" s="260">
        <v>1.04990284892884</v>
      </c>
      <c r="K4747" s="260">
        <v>1.05758287944189</v>
      </c>
      <c r="L4747" s="301" t="str">
        <f t="shared" si="149"/>
        <v/>
      </c>
      <c r="M4747" s="459">
        <f>IFERROR((Tableau1[[#This Row],[Scope 1
(kg CO2-eq)]]+Tableau1[[#This Row],[Scope 2 energy
(kg CO2-eq)]]+Tableau1[[#This Row],[Scope 2 Infrastructure
(kg CO2-eq)]])/Tableau1[[#This Row],[Total CO2-emissions
(kg CO2-eq)
for scope 3 use ]],"")</f>
        <v>7.2618717573840873E-3</v>
      </c>
      <c r="N4747" s="436" t="s">
        <v>50</v>
      </c>
      <c r="O4747" s="259">
        <v>1</v>
      </c>
      <c r="P4747" s="259" t="s">
        <v>4134</v>
      </c>
      <c r="Q4747" s="259" t="s">
        <v>5241</v>
      </c>
    </row>
    <row r="4748" spans="1:17" ht="21.75" customHeight="1">
      <c r="A4748" s="301" t="s">
        <v>4134</v>
      </c>
      <c r="B4748" s="301" t="s">
        <v>5241</v>
      </c>
      <c r="C4748" s="316" t="s">
        <v>10773</v>
      </c>
      <c r="D4748" s="465" t="s">
        <v>50</v>
      </c>
      <c r="E4748" s="465" t="s">
        <v>6047</v>
      </c>
      <c r="F4748" s="469" t="str">
        <f t="shared" si="148"/>
        <v>other</v>
      </c>
      <c r="G4748" s="260">
        <v>1.990903E-3</v>
      </c>
      <c r="H4748" s="260">
        <v>4.7198383776000004E-3</v>
      </c>
      <c r="I4748" s="260">
        <v>9.6928986571200005E-4</v>
      </c>
      <c r="J4748" s="260">
        <v>1.04990284892884</v>
      </c>
      <c r="K4748" s="260">
        <v>1.05758287944189</v>
      </c>
      <c r="L4748" s="301" t="str">
        <f t="shared" si="149"/>
        <v/>
      </c>
      <c r="M4748" s="459">
        <f>IFERROR((Tableau1[[#This Row],[Scope 1
(kg CO2-eq)]]+Tableau1[[#This Row],[Scope 2 energy
(kg CO2-eq)]]+Tableau1[[#This Row],[Scope 2 Infrastructure
(kg CO2-eq)]])/Tableau1[[#This Row],[Total CO2-emissions
(kg CO2-eq)
for scope 3 use ]],"")</f>
        <v>7.2618717573840873E-3</v>
      </c>
      <c r="N4748" s="436" t="s">
        <v>50</v>
      </c>
      <c r="O4748" s="259">
        <v>1</v>
      </c>
      <c r="P4748" s="259" t="s">
        <v>4134</v>
      </c>
      <c r="Q4748" s="259" t="s">
        <v>5241</v>
      </c>
    </row>
    <row r="4749" spans="1:17" ht="21.75" customHeight="1">
      <c r="A4749" s="301" t="s">
        <v>4134</v>
      </c>
      <c r="B4749" s="301" t="s">
        <v>5241</v>
      </c>
      <c r="C4749" s="316" t="s">
        <v>10774</v>
      </c>
      <c r="D4749" s="465" t="s">
        <v>50</v>
      </c>
      <c r="E4749" s="465" t="s">
        <v>6091</v>
      </c>
      <c r="F4749" s="469" t="str">
        <f t="shared" si="148"/>
        <v>other</v>
      </c>
      <c r="G4749" s="260">
        <v>1.990903E-3</v>
      </c>
      <c r="H4749" s="260">
        <v>4.7198383776000004E-3</v>
      </c>
      <c r="I4749" s="260">
        <v>9.6928986571200005E-4</v>
      </c>
      <c r="J4749" s="260">
        <v>1.04990284892884</v>
      </c>
      <c r="K4749" s="260">
        <v>1.05758287944189</v>
      </c>
      <c r="L4749" s="301" t="str">
        <f t="shared" si="149"/>
        <v/>
      </c>
      <c r="M4749" s="459">
        <f>IFERROR((Tableau1[[#This Row],[Scope 1
(kg CO2-eq)]]+Tableau1[[#This Row],[Scope 2 energy
(kg CO2-eq)]]+Tableau1[[#This Row],[Scope 2 Infrastructure
(kg CO2-eq)]])/Tableau1[[#This Row],[Total CO2-emissions
(kg CO2-eq)
for scope 3 use ]],"")</f>
        <v>7.2618717573840873E-3</v>
      </c>
      <c r="N4749" s="436" t="s">
        <v>50</v>
      </c>
      <c r="O4749" s="259">
        <v>1</v>
      </c>
      <c r="P4749" s="259" t="s">
        <v>4134</v>
      </c>
      <c r="Q4749" s="259" t="s">
        <v>5241</v>
      </c>
    </row>
    <row r="4750" spans="1:17" ht="21.75" customHeight="1">
      <c r="A4750" s="301" t="s">
        <v>4134</v>
      </c>
      <c r="B4750" s="301" t="s">
        <v>5241</v>
      </c>
      <c r="C4750" s="316" t="s">
        <v>10775</v>
      </c>
      <c r="D4750" s="465" t="s">
        <v>50</v>
      </c>
      <c r="E4750" s="465" t="s">
        <v>6016</v>
      </c>
      <c r="F4750" s="469" t="str">
        <f t="shared" si="148"/>
        <v>other</v>
      </c>
      <c r="G4750" s="260">
        <v>1.990903E-3</v>
      </c>
      <c r="H4750" s="260">
        <v>4.7198383776000004E-3</v>
      </c>
      <c r="I4750" s="260">
        <v>2.5786819605600001E-4</v>
      </c>
      <c r="J4750" s="260">
        <v>0.118223463475133</v>
      </c>
      <c r="K4750" s="260">
        <v>0.12519207412077901</v>
      </c>
      <c r="L4750" s="301" t="str">
        <f t="shared" si="149"/>
        <v/>
      </c>
      <c r="M4750" s="459">
        <f>IFERROR((Tableau1[[#This Row],[Scope 1
(kg CO2-eq)]]+Tableau1[[#This Row],[Scope 2 energy
(kg CO2-eq)]]+Tableau1[[#This Row],[Scope 2 Infrastructure
(kg CO2-eq)]])/Tableau1[[#This Row],[Total CO2-emissions
(kg CO2-eq)
for scope 3 use ]],"")</f>
        <v>5.5663344685327583E-2</v>
      </c>
      <c r="N4750" s="436" t="s">
        <v>50</v>
      </c>
      <c r="O4750" s="259">
        <v>1</v>
      </c>
      <c r="P4750" s="259" t="s">
        <v>4134</v>
      </c>
      <c r="Q4750" s="259" t="s">
        <v>5241</v>
      </c>
    </row>
    <row r="4751" spans="1:17" ht="21.75" customHeight="1">
      <c r="A4751" s="301" t="s">
        <v>4134</v>
      </c>
      <c r="B4751" s="301" t="s">
        <v>5241</v>
      </c>
      <c r="C4751" s="316" t="s">
        <v>10776</v>
      </c>
      <c r="D4751" s="465" t="s">
        <v>50</v>
      </c>
      <c r="E4751" s="465" t="s">
        <v>119</v>
      </c>
      <c r="F4751" s="469" t="str">
        <f t="shared" si="148"/>
        <v>other</v>
      </c>
      <c r="G4751" s="260">
        <v>1.990903E-3</v>
      </c>
      <c r="H4751" s="260">
        <v>0</v>
      </c>
      <c r="I4751" s="260">
        <v>0</v>
      </c>
      <c r="J4751" s="260">
        <v>0.205400510388107</v>
      </c>
      <c r="K4751" s="260">
        <v>0.207391417882758</v>
      </c>
      <c r="L4751" s="301" t="str">
        <f t="shared" si="149"/>
        <v/>
      </c>
      <c r="M4751" s="459">
        <f>IFERROR((Tableau1[[#This Row],[Scope 1
(kg CO2-eq)]]+Tableau1[[#This Row],[Scope 2 energy
(kg CO2-eq)]]+Tableau1[[#This Row],[Scope 2 Infrastructure
(kg CO2-eq)]])/Tableau1[[#This Row],[Total CO2-emissions
(kg CO2-eq)
for scope 3 use ]],"")</f>
        <v>9.5997366734118777E-3</v>
      </c>
      <c r="N4751" s="436" t="s">
        <v>50</v>
      </c>
      <c r="O4751" s="259">
        <v>1</v>
      </c>
      <c r="P4751" s="259" t="s">
        <v>4134</v>
      </c>
      <c r="Q4751" s="259" t="s">
        <v>5241</v>
      </c>
    </row>
    <row r="4752" spans="1:17" ht="21.75" customHeight="1">
      <c r="A4752" s="301" t="s">
        <v>4134</v>
      </c>
      <c r="B4752" s="301" t="s">
        <v>5241</v>
      </c>
      <c r="C4752" s="316" t="s">
        <v>10777</v>
      </c>
      <c r="D4752" s="465" t="s">
        <v>50</v>
      </c>
      <c r="E4752" s="465" t="s">
        <v>6047</v>
      </c>
      <c r="F4752" s="469" t="str">
        <f t="shared" si="148"/>
        <v>other</v>
      </c>
      <c r="G4752" s="260">
        <v>1.990903E-3</v>
      </c>
      <c r="H4752" s="260">
        <v>4.7198383776000004E-3</v>
      </c>
      <c r="I4752" s="260">
        <v>2.5786819605600001E-4</v>
      </c>
      <c r="J4752" s="260">
        <v>0.13568187715673202</v>
      </c>
      <c r="K4752" s="260">
        <v>0.142650485940367</v>
      </c>
      <c r="L4752" s="301" t="str">
        <f t="shared" si="149"/>
        <v/>
      </c>
      <c r="M4752" s="459">
        <f>IFERROR((Tableau1[[#This Row],[Scope 1
(kg CO2-eq)]]+Tableau1[[#This Row],[Scope 2 energy
(kg CO2-eq)]]+Tableau1[[#This Row],[Scope 2 Infrastructure
(kg CO2-eq)]])/Tableau1[[#This Row],[Total CO2-emissions
(kg CO2-eq)
for scope 3 use ]],"")</f>
        <v>4.8850934700419658E-2</v>
      </c>
      <c r="N4752" s="436" t="s">
        <v>50</v>
      </c>
      <c r="O4752" s="259">
        <v>1</v>
      </c>
      <c r="P4752" s="259" t="s">
        <v>4134</v>
      </c>
      <c r="Q4752" s="259" t="s">
        <v>5241</v>
      </c>
    </row>
    <row r="4753" spans="1:17" ht="21.75" customHeight="1">
      <c r="A4753" s="301" t="s">
        <v>4134</v>
      </c>
      <c r="B4753" s="301" t="s">
        <v>5241</v>
      </c>
      <c r="C4753" s="316" t="s">
        <v>10778</v>
      </c>
      <c r="D4753" s="465" t="s">
        <v>50</v>
      </c>
      <c r="E4753" s="465" t="s">
        <v>6029</v>
      </c>
      <c r="F4753" s="469" t="str">
        <f t="shared" si="148"/>
        <v>other</v>
      </c>
      <c r="G4753" s="260">
        <v>1.990903E-3</v>
      </c>
      <c r="H4753" s="260">
        <v>4.7198383776000004E-3</v>
      </c>
      <c r="I4753" s="260">
        <v>2.5786819605600001E-4</v>
      </c>
      <c r="J4753" s="260">
        <v>0.11322739507637899</v>
      </c>
      <c r="K4753" s="260">
        <v>0.120196002733265</v>
      </c>
      <c r="L4753" s="301" t="str">
        <f t="shared" si="149"/>
        <v/>
      </c>
      <c r="M4753" s="459">
        <f>IFERROR((Tableau1[[#This Row],[Scope 1
(kg CO2-eq)]]+Tableau1[[#This Row],[Scope 2 energy
(kg CO2-eq)]]+Tableau1[[#This Row],[Scope 2 Infrastructure
(kg CO2-eq)]])/Tableau1[[#This Row],[Total CO2-emissions
(kg CO2-eq)
for scope 3 use ]],"")</f>
        <v>5.7977049279421621E-2</v>
      </c>
      <c r="N4753" s="436" t="s">
        <v>50</v>
      </c>
      <c r="O4753" s="259">
        <v>1</v>
      </c>
      <c r="P4753" s="259" t="s">
        <v>4134</v>
      </c>
      <c r="Q4753" s="259" t="s">
        <v>5241</v>
      </c>
    </row>
    <row r="4754" spans="1:17" ht="21.75" customHeight="1">
      <c r="A4754" s="301" t="s">
        <v>4134</v>
      </c>
      <c r="B4754" s="301" t="s">
        <v>5241</v>
      </c>
      <c r="C4754" s="316" t="s">
        <v>10779</v>
      </c>
      <c r="D4754" s="465" t="s">
        <v>50</v>
      </c>
      <c r="E4754" s="465" t="s">
        <v>6091</v>
      </c>
      <c r="F4754" s="469" t="str">
        <f t="shared" si="148"/>
        <v>other</v>
      </c>
      <c r="G4754" s="260">
        <v>1.990903E-3</v>
      </c>
      <c r="H4754" s="260">
        <v>0</v>
      </c>
      <c r="I4754" s="260">
        <v>0</v>
      </c>
      <c r="J4754" s="260">
        <v>0.19603077214561102</v>
      </c>
      <c r="K4754" s="260">
        <v>0.19802167790625599</v>
      </c>
      <c r="L4754" s="301" t="str">
        <f t="shared" si="149"/>
        <v/>
      </c>
      <c r="M4754" s="459">
        <f>IFERROR((Tableau1[[#This Row],[Scope 1
(kg CO2-eq)]]+Tableau1[[#This Row],[Scope 2 energy
(kg CO2-eq)]]+Tableau1[[#This Row],[Scope 2 Infrastructure
(kg CO2-eq)]])/Tableau1[[#This Row],[Total CO2-emissions
(kg CO2-eq)
for scope 3 use ]],"")</f>
        <v>1.005396490450151E-2</v>
      </c>
      <c r="N4754" s="436" t="s">
        <v>50</v>
      </c>
      <c r="O4754" s="259">
        <v>1</v>
      </c>
      <c r="P4754" s="259" t="s">
        <v>4134</v>
      </c>
      <c r="Q4754" s="259" t="s">
        <v>5241</v>
      </c>
    </row>
    <row r="4755" spans="1:17" ht="21.75" customHeight="1">
      <c r="A4755" s="301" t="s">
        <v>4134</v>
      </c>
      <c r="B4755" s="301" t="s">
        <v>5241</v>
      </c>
      <c r="C4755" s="316" t="s">
        <v>10780</v>
      </c>
      <c r="D4755" s="465" t="s">
        <v>50</v>
      </c>
      <c r="E4755" s="465" t="s">
        <v>6091</v>
      </c>
      <c r="F4755" s="469" t="str">
        <f t="shared" si="148"/>
        <v>other</v>
      </c>
      <c r="G4755" s="260">
        <v>1.0500000000000001E-2</v>
      </c>
      <c r="H4755" s="260">
        <v>1.4432456308E-2</v>
      </c>
      <c r="I4755" s="260">
        <v>6.211092951E-4</v>
      </c>
      <c r="J4755" s="260">
        <v>0.44885971583808199</v>
      </c>
      <c r="K4755" s="260">
        <v>0.474413282620121</v>
      </c>
      <c r="L4755" s="301" t="str">
        <f t="shared" si="149"/>
        <v/>
      </c>
      <c r="M4755" s="459">
        <f>IFERROR((Tableau1[[#This Row],[Scope 1
(kg CO2-eq)]]+Tableau1[[#This Row],[Scope 2 energy
(kg CO2-eq)]]+Tableau1[[#This Row],[Scope 2 Infrastructure
(kg CO2-eq)]])/Tableau1[[#This Row],[Total CO2-emissions
(kg CO2-eq)
for scope 3 use ]],"")</f>
        <v>5.3863512130122249E-2</v>
      </c>
      <c r="N4755" s="436" t="s">
        <v>50</v>
      </c>
      <c r="O4755" s="259">
        <v>1</v>
      </c>
      <c r="P4755" s="259" t="s">
        <v>4134</v>
      </c>
      <c r="Q4755" s="259" t="s">
        <v>5241</v>
      </c>
    </row>
    <row r="4756" spans="1:17" ht="21.75" customHeight="1">
      <c r="A4756" s="301" t="s">
        <v>4134</v>
      </c>
      <c r="B4756" s="301" t="s">
        <v>5241</v>
      </c>
      <c r="C4756" s="316" t="s">
        <v>10781</v>
      </c>
      <c r="D4756" s="465" t="s">
        <v>50</v>
      </c>
      <c r="E4756" s="465" t="s">
        <v>6016</v>
      </c>
      <c r="F4756" s="469" t="str">
        <f t="shared" si="148"/>
        <v>other</v>
      </c>
      <c r="G4756" s="260">
        <v>1.990903E-3</v>
      </c>
      <c r="H4756" s="260">
        <v>4.7198383776000004E-3</v>
      </c>
      <c r="I4756" s="260">
        <v>2.0312103671999999E-4</v>
      </c>
      <c r="J4756" s="260">
        <v>0.100128153861948</v>
      </c>
      <c r="K4756" s="260">
        <v>0.107042019665485</v>
      </c>
      <c r="L4756" s="301" t="str">
        <f t="shared" si="149"/>
        <v/>
      </c>
      <c r="M4756" s="459">
        <f>IFERROR((Tableau1[[#This Row],[Scope 1
(kg CO2-eq)]]+Tableau1[[#This Row],[Scope 2 energy
(kg CO2-eq)]]+Tableau1[[#This Row],[Scope 2 Infrastructure
(kg CO2-eq)]])/Tableau1[[#This Row],[Total CO2-emissions
(kg CO2-eq)
for scope 3 use ]],"")</f>
        <v>6.4590171559975998E-2</v>
      </c>
      <c r="N4756" s="436" t="s">
        <v>50</v>
      </c>
      <c r="O4756" s="259">
        <v>1</v>
      </c>
      <c r="P4756" s="259" t="s">
        <v>4134</v>
      </c>
      <c r="Q4756" s="259" t="s">
        <v>5241</v>
      </c>
    </row>
    <row r="4757" spans="1:17" ht="21.75" customHeight="1">
      <c r="A4757" s="301" t="s">
        <v>4134</v>
      </c>
      <c r="B4757" s="301" t="s">
        <v>5241</v>
      </c>
      <c r="C4757" s="316" t="s">
        <v>10782</v>
      </c>
      <c r="D4757" s="465" t="s">
        <v>50</v>
      </c>
      <c r="E4757" s="465" t="s">
        <v>119</v>
      </c>
      <c r="F4757" s="469" t="str">
        <f t="shared" si="148"/>
        <v>other</v>
      </c>
      <c r="G4757" s="260">
        <v>1.990903E-3</v>
      </c>
      <c r="H4757" s="260">
        <v>4.7198383776000004E-3</v>
      </c>
      <c r="I4757" s="260">
        <v>2.0312103671999999E-4</v>
      </c>
      <c r="J4757" s="260">
        <v>0.13438781835725602</v>
      </c>
      <c r="K4757" s="260">
        <v>0.14130168411036401</v>
      </c>
      <c r="L4757" s="301" t="str">
        <f t="shared" si="149"/>
        <v/>
      </c>
      <c r="M4757" s="459">
        <f>IFERROR((Tableau1[[#This Row],[Scope 1
(kg CO2-eq)]]+Tableau1[[#This Row],[Scope 2 energy
(kg CO2-eq)]]+Tableau1[[#This Row],[Scope 2 Infrastructure
(kg CO2-eq)]])/Tableau1[[#This Row],[Total CO2-emissions
(kg CO2-eq)
for scope 3 use ]],"")</f>
        <v>4.8929794841793342E-2</v>
      </c>
      <c r="N4757" s="436" t="s">
        <v>50</v>
      </c>
      <c r="O4757" s="259">
        <v>1</v>
      </c>
      <c r="P4757" s="259" t="s">
        <v>4134</v>
      </c>
      <c r="Q4757" s="259" t="s">
        <v>5241</v>
      </c>
    </row>
    <row r="4758" spans="1:17" ht="21.75" customHeight="1">
      <c r="A4758" s="301" t="s">
        <v>4134</v>
      </c>
      <c r="B4758" s="301" t="s">
        <v>5241</v>
      </c>
      <c r="C4758" s="316" t="s">
        <v>10783</v>
      </c>
      <c r="D4758" s="465" t="s">
        <v>50</v>
      </c>
      <c r="E4758" s="465" t="s">
        <v>6047</v>
      </c>
      <c r="F4758" s="469" t="str">
        <f t="shared" si="148"/>
        <v>other</v>
      </c>
      <c r="G4758" s="260">
        <v>1.990903E-3</v>
      </c>
      <c r="H4758" s="260">
        <v>4.7198383776000004E-3</v>
      </c>
      <c r="I4758" s="260">
        <v>2.0312103671999999E-4</v>
      </c>
      <c r="J4758" s="260">
        <v>0.15409918845498202</v>
      </c>
      <c r="K4758" s="260">
        <v>0.16101305382655401</v>
      </c>
      <c r="L4758" s="301" t="str">
        <f t="shared" si="149"/>
        <v/>
      </c>
      <c r="M4758" s="459">
        <f>IFERROR((Tableau1[[#This Row],[Scope 1
(kg CO2-eq)]]+Tableau1[[#This Row],[Scope 2 energy
(kg CO2-eq)]]+Tableau1[[#This Row],[Scope 2 Infrastructure
(kg CO2-eq)]])/Tableau1[[#This Row],[Total CO2-emissions
(kg CO2-eq)
for scope 3 use ]],"")</f>
        <v>4.2939763267689654E-2</v>
      </c>
      <c r="N4758" s="436" t="s">
        <v>50</v>
      </c>
      <c r="O4758" s="259">
        <v>1</v>
      </c>
      <c r="P4758" s="259" t="s">
        <v>4134</v>
      </c>
      <c r="Q4758" s="259" t="s">
        <v>5241</v>
      </c>
    </row>
    <row r="4759" spans="1:17" ht="21.75" customHeight="1">
      <c r="A4759" s="301" t="s">
        <v>4134</v>
      </c>
      <c r="B4759" s="301" t="s">
        <v>5241</v>
      </c>
      <c r="C4759" s="316" t="s">
        <v>10784</v>
      </c>
      <c r="D4759" s="465" t="s">
        <v>50</v>
      </c>
      <c r="E4759" s="465" t="s">
        <v>6029</v>
      </c>
      <c r="F4759" s="469" t="str">
        <f t="shared" si="148"/>
        <v>other</v>
      </c>
      <c r="G4759" s="260">
        <v>1.990903E-3</v>
      </c>
      <c r="H4759" s="260">
        <v>4.7198383776000004E-3</v>
      </c>
      <c r="I4759" s="260">
        <v>2.0312103671999999E-4</v>
      </c>
      <c r="J4759" s="260">
        <v>9.9250486898996002E-2</v>
      </c>
      <c r="K4759" s="260">
        <v>0.10616435032810601</v>
      </c>
      <c r="L4759" s="301" t="str">
        <f t="shared" si="149"/>
        <v/>
      </c>
      <c r="M4759" s="459">
        <f>IFERROR((Tableau1[[#This Row],[Scope 1
(kg CO2-eq)]]+Tableau1[[#This Row],[Scope 2 energy
(kg CO2-eq)]]+Tableau1[[#This Row],[Scope 2 Infrastructure
(kg CO2-eq)]])/Tableau1[[#This Row],[Total CO2-emissions
(kg CO2-eq)
for scope 3 use ]],"")</f>
        <v>6.5124143772861395E-2</v>
      </c>
      <c r="N4759" s="436" t="s">
        <v>50</v>
      </c>
      <c r="O4759" s="259">
        <v>1</v>
      </c>
      <c r="P4759" s="259" t="s">
        <v>4134</v>
      </c>
      <c r="Q4759" s="259" t="s">
        <v>5241</v>
      </c>
    </row>
    <row r="4760" spans="1:17" ht="21.75" customHeight="1">
      <c r="A4760" s="301" t="s">
        <v>4134</v>
      </c>
      <c r="B4760" s="301" t="s">
        <v>5241</v>
      </c>
      <c r="C4760" s="316" t="s">
        <v>10785</v>
      </c>
      <c r="D4760" s="465" t="s">
        <v>50</v>
      </c>
      <c r="E4760" s="465" t="s">
        <v>6091</v>
      </c>
      <c r="F4760" s="469" t="str">
        <f t="shared" si="148"/>
        <v>other</v>
      </c>
      <c r="G4760" s="260">
        <v>1.990903E-3</v>
      </c>
      <c r="H4760" s="260">
        <v>4.7198383776000004E-3</v>
      </c>
      <c r="I4760" s="260">
        <v>2.0312103671999999E-4</v>
      </c>
      <c r="J4760" s="260">
        <v>0.12383009419902601</v>
      </c>
      <c r="K4760" s="260">
        <v>0.130743955896822</v>
      </c>
      <c r="L4760" s="301" t="str">
        <f t="shared" si="149"/>
        <v/>
      </c>
      <c r="M4760" s="459">
        <f>IFERROR((Tableau1[[#This Row],[Scope 1
(kg CO2-eq)]]+Tableau1[[#This Row],[Scope 2 energy
(kg CO2-eq)]]+Tableau1[[#This Row],[Scope 2 Infrastructure
(kg CO2-eq)]])/Tableau1[[#This Row],[Total CO2-emissions
(kg CO2-eq)
for scope 3 use ]],"")</f>
        <v>5.2880933324184788E-2</v>
      </c>
      <c r="N4760" s="436" t="s">
        <v>50</v>
      </c>
      <c r="O4760" s="259">
        <v>1</v>
      </c>
      <c r="P4760" s="259" t="s">
        <v>4134</v>
      </c>
      <c r="Q4760" s="259" t="s">
        <v>5241</v>
      </c>
    </row>
    <row r="4761" spans="1:17" ht="21.75" customHeight="1">
      <c r="A4761" s="301" t="s">
        <v>4134</v>
      </c>
      <c r="B4761" s="301" t="s">
        <v>5241</v>
      </c>
      <c r="C4761" s="316" t="s">
        <v>10786</v>
      </c>
      <c r="D4761" s="465" t="s">
        <v>50</v>
      </c>
      <c r="E4761" s="465" t="s">
        <v>6091</v>
      </c>
      <c r="F4761" s="469" t="str">
        <f t="shared" si="148"/>
        <v>other</v>
      </c>
      <c r="G4761" s="260">
        <v>1.0500000000000001E-2</v>
      </c>
      <c r="H4761" s="260">
        <v>1.4432456308E-2</v>
      </c>
      <c r="I4761" s="260">
        <v>1.22416920127E-3</v>
      </c>
      <c r="J4761" s="260">
        <v>0.89030425534009106</v>
      </c>
      <c r="K4761" s="260">
        <v>0.91646088101523804</v>
      </c>
      <c r="L4761" s="301" t="str">
        <f t="shared" si="149"/>
        <v/>
      </c>
      <c r="M4761" s="459">
        <f>IFERROR((Tableau1[[#This Row],[Scope 1
(kg CO2-eq)]]+Tableau1[[#This Row],[Scope 2 energy
(kg CO2-eq)]]+Tableau1[[#This Row],[Scope 2 Infrastructure
(kg CO2-eq)]])/Tableau1[[#This Row],[Total CO2-emissions
(kg CO2-eq)
for scope 3 use ]],"")</f>
        <v>2.854090780208118E-2</v>
      </c>
      <c r="N4761" s="436" t="s">
        <v>50</v>
      </c>
      <c r="O4761" s="259">
        <v>1</v>
      </c>
      <c r="P4761" s="259" t="s">
        <v>4134</v>
      </c>
      <c r="Q4761" s="259" t="s">
        <v>5241</v>
      </c>
    </row>
    <row r="4762" spans="1:17" ht="21.75" customHeight="1">
      <c r="A4762" s="301" t="s">
        <v>4134</v>
      </c>
      <c r="B4762" s="301" t="s">
        <v>5241</v>
      </c>
      <c r="C4762" s="316" t="s">
        <v>10787</v>
      </c>
      <c r="D4762" s="465" t="s">
        <v>50</v>
      </c>
      <c r="E4762" s="465" t="s">
        <v>119</v>
      </c>
      <c r="F4762" s="469" t="str">
        <f t="shared" si="148"/>
        <v>other</v>
      </c>
      <c r="G4762" s="260">
        <v>1.990903E-3</v>
      </c>
      <c r="H4762" s="260">
        <v>4.7198383776000004E-3</v>
      </c>
      <c r="I4762" s="260">
        <v>4.0033939154400001E-4</v>
      </c>
      <c r="J4762" s="260">
        <v>0.91655252710333901</v>
      </c>
      <c r="K4762" s="260">
        <v>0.92366360770741796</v>
      </c>
      <c r="L4762" s="301" t="str">
        <f t="shared" si="149"/>
        <v/>
      </c>
      <c r="M4762" s="459">
        <f>IFERROR((Tableau1[[#This Row],[Scope 1
(kg CO2-eq)]]+Tableau1[[#This Row],[Scope 2 energy
(kg CO2-eq)]]+Tableau1[[#This Row],[Scope 2 Infrastructure
(kg CO2-eq)]])/Tableau1[[#This Row],[Total CO2-emissions
(kg CO2-eq)
for scope 3 use ]],"")</f>
        <v>7.698777682487762E-3</v>
      </c>
      <c r="N4762" s="436" t="s">
        <v>50</v>
      </c>
      <c r="O4762" s="259">
        <v>1</v>
      </c>
      <c r="P4762" s="259" t="s">
        <v>4134</v>
      </c>
      <c r="Q4762" s="259" t="s">
        <v>5241</v>
      </c>
    </row>
    <row r="4763" spans="1:17" ht="21.75" customHeight="1">
      <c r="A4763" s="301" t="s">
        <v>4134</v>
      </c>
      <c r="B4763" s="301" t="s">
        <v>5241</v>
      </c>
      <c r="C4763" s="316" t="s">
        <v>10788</v>
      </c>
      <c r="D4763" s="465" t="s">
        <v>50</v>
      </c>
      <c r="E4763" s="465" t="s">
        <v>6047</v>
      </c>
      <c r="F4763" s="469" t="str">
        <f t="shared" si="148"/>
        <v>other</v>
      </c>
      <c r="G4763" s="260">
        <v>1.990903E-3</v>
      </c>
      <c r="H4763" s="260">
        <v>4.7198383776000004E-3</v>
      </c>
      <c r="I4763" s="260">
        <v>4.0033939154400001E-4</v>
      </c>
      <c r="J4763" s="260">
        <v>0.91655252710333901</v>
      </c>
      <c r="K4763" s="260">
        <v>0.92366360770741696</v>
      </c>
      <c r="L4763" s="301" t="str">
        <f t="shared" si="149"/>
        <v/>
      </c>
      <c r="M4763" s="459">
        <f>IFERROR((Tableau1[[#This Row],[Scope 1
(kg CO2-eq)]]+Tableau1[[#This Row],[Scope 2 energy
(kg CO2-eq)]]+Tableau1[[#This Row],[Scope 2 Infrastructure
(kg CO2-eq)]])/Tableau1[[#This Row],[Total CO2-emissions
(kg CO2-eq)
for scope 3 use ]],"")</f>
        <v>7.6987776824877707E-3</v>
      </c>
      <c r="N4763" s="436" t="s">
        <v>50</v>
      </c>
      <c r="O4763" s="259">
        <v>1</v>
      </c>
      <c r="P4763" s="259" t="s">
        <v>4134</v>
      </c>
      <c r="Q4763" s="259" t="s">
        <v>5241</v>
      </c>
    </row>
    <row r="4764" spans="1:17" ht="21.75" customHeight="1">
      <c r="A4764" s="301" t="s">
        <v>4134</v>
      </c>
      <c r="B4764" s="301" t="s">
        <v>5241</v>
      </c>
      <c r="C4764" s="316" t="s">
        <v>10789</v>
      </c>
      <c r="D4764" s="465" t="s">
        <v>50</v>
      </c>
      <c r="E4764" s="465" t="s">
        <v>6091</v>
      </c>
      <c r="F4764" s="469" t="str">
        <f t="shared" si="148"/>
        <v>other</v>
      </c>
      <c r="G4764" s="260">
        <v>1.990903E-3</v>
      </c>
      <c r="H4764" s="260">
        <v>4.7198383776000004E-3</v>
      </c>
      <c r="I4764" s="260">
        <v>4.0033939154400001E-4</v>
      </c>
      <c r="J4764" s="260">
        <v>0.91655252710333901</v>
      </c>
      <c r="K4764" s="260">
        <v>0.92366360770741796</v>
      </c>
      <c r="L4764" s="301" t="str">
        <f t="shared" si="149"/>
        <v/>
      </c>
      <c r="M4764" s="459">
        <f>IFERROR((Tableau1[[#This Row],[Scope 1
(kg CO2-eq)]]+Tableau1[[#This Row],[Scope 2 energy
(kg CO2-eq)]]+Tableau1[[#This Row],[Scope 2 Infrastructure
(kg CO2-eq)]])/Tableau1[[#This Row],[Total CO2-emissions
(kg CO2-eq)
for scope 3 use ]],"")</f>
        <v>7.698777682487762E-3</v>
      </c>
      <c r="N4764" s="436" t="s">
        <v>50</v>
      </c>
      <c r="O4764" s="259">
        <v>1</v>
      </c>
      <c r="P4764" s="259" t="s">
        <v>4134</v>
      </c>
      <c r="Q4764" s="259" t="s">
        <v>5241</v>
      </c>
    </row>
    <row r="4765" spans="1:17" ht="21.75" customHeight="1">
      <c r="A4765" s="301" t="s">
        <v>4134</v>
      </c>
      <c r="B4765" s="301" t="s">
        <v>5241</v>
      </c>
      <c r="C4765" s="316" t="s">
        <v>10790</v>
      </c>
      <c r="D4765" s="465" t="s">
        <v>50</v>
      </c>
      <c r="E4765" s="465" t="s">
        <v>6091</v>
      </c>
      <c r="F4765" s="469" t="str">
        <f t="shared" si="148"/>
        <v>other</v>
      </c>
      <c r="G4765" s="260">
        <v>1.990903E-3</v>
      </c>
      <c r="H4765" s="260">
        <v>4.7198383776000004E-3</v>
      </c>
      <c r="I4765" s="260">
        <v>8.0686676447999997E-4</v>
      </c>
      <c r="J4765" s="260">
        <v>0.35725524585872004</v>
      </c>
      <c r="K4765" s="260">
        <v>0.364772846340785</v>
      </c>
      <c r="L4765" s="301" t="str">
        <f t="shared" si="149"/>
        <v/>
      </c>
      <c r="M4765" s="459">
        <f>IFERROR((Tableau1[[#This Row],[Scope 1
(kg CO2-eq)]]+Tableau1[[#This Row],[Scope 2 energy
(kg CO2-eq)]]+Tableau1[[#This Row],[Scope 2 Infrastructure
(kg CO2-eq)]])/Tableau1[[#This Row],[Total CO2-emissions
(kg CO2-eq)
for scope 3 use ]],"")</f>
        <v>2.0609012478567987E-2</v>
      </c>
      <c r="N4765" s="436" t="s">
        <v>50</v>
      </c>
      <c r="O4765" s="259">
        <v>1</v>
      </c>
      <c r="P4765" s="259" t="s">
        <v>4134</v>
      </c>
      <c r="Q4765" s="259" t="s">
        <v>5241</v>
      </c>
    </row>
    <row r="4766" spans="1:17" ht="21.75" customHeight="1">
      <c r="A4766" s="301" t="s">
        <v>4134</v>
      </c>
      <c r="B4766" s="301" t="s">
        <v>5241</v>
      </c>
      <c r="C4766" s="316" t="s">
        <v>10791</v>
      </c>
      <c r="D4766" s="465" t="s">
        <v>50</v>
      </c>
      <c r="E4766" s="465" t="s">
        <v>6091</v>
      </c>
      <c r="F4766" s="469" t="str">
        <f t="shared" si="148"/>
        <v>other</v>
      </c>
      <c r="G4766" s="260">
        <v>1.0500000000000001E-2</v>
      </c>
      <c r="H4766" s="260">
        <v>1.4432456308E-2</v>
      </c>
      <c r="I4766" s="260">
        <v>3.2637458049900002E-3</v>
      </c>
      <c r="J4766" s="260">
        <v>0.96236959663426003</v>
      </c>
      <c r="K4766" s="260">
        <v>0.99056580856101595</v>
      </c>
      <c r="L4766" s="301" t="str">
        <f t="shared" si="149"/>
        <v/>
      </c>
      <c r="M4766" s="459">
        <f>IFERROR((Tableau1[[#This Row],[Scope 1
(kg CO2-eq)]]+Tableau1[[#This Row],[Scope 2 energy
(kg CO2-eq)]]+Tableau1[[#This Row],[Scope 2 Infrastructure
(kg CO2-eq)]])/Tableau1[[#This Row],[Total CO2-emissions
(kg CO2-eq)
for scope 3 use ]],"")</f>
        <v>2.8464743956739546E-2</v>
      </c>
      <c r="N4766" s="436" t="s">
        <v>50</v>
      </c>
      <c r="O4766" s="259">
        <v>1</v>
      </c>
      <c r="P4766" s="259" t="s">
        <v>4134</v>
      </c>
      <c r="Q4766" s="259" t="s">
        <v>5241</v>
      </c>
    </row>
    <row r="4767" spans="1:17" ht="21.75" customHeight="1">
      <c r="A4767" s="301" t="s">
        <v>4134</v>
      </c>
      <c r="B4767" s="301" t="s">
        <v>5241</v>
      </c>
      <c r="C4767" s="316" t="s">
        <v>10792</v>
      </c>
      <c r="D4767" s="465" t="s">
        <v>50</v>
      </c>
      <c r="E4767" s="465" t="s">
        <v>6016</v>
      </c>
      <c r="F4767" s="469" t="str">
        <f t="shared" si="148"/>
        <v>other</v>
      </c>
      <c r="G4767" s="260">
        <v>1.990903E-3</v>
      </c>
      <c r="H4767" s="260">
        <v>4.7198383776000004E-3</v>
      </c>
      <c r="I4767" s="260">
        <v>1.0673410247279999E-3</v>
      </c>
      <c r="J4767" s="260">
        <v>0.90105079820079192</v>
      </c>
      <c r="K4767" s="260">
        <v>0.908828881298269</v>
      </c>
      <c r="L4767" s="301" t="str">
        <f t="shared" si="149"/>
        <v/>
      </c>
      <c r="M4767" s="459">
        <f>IFERROR((Tableau1[[#This Row],[Scope 1
(kg CO2-eq)]]+Tableau1[[#This Row],[Scope 2 energy
(kg CO2-eq)]]+Tableau1[[#This Row],[Scope 2 Infrastructure
(kg CO2-eq)]])/Tableau1[[#This Row],[Total CO2-emissions
(kg CO2-eq)
for scope 3 use ]],"")</f>
        <v>8.5583574228153391E-3</v>
      </c>
      <c r="N4767" s="436" t="s">
        <v>50</v>
      </c>
      <c r="O4767" s="259">
        <v>1</v>
      </c>
      <c r="P4767" s="259" t="s">
        <v>4134</v>
      </c>
      <c r="Q4767" s="259" t="s">
        <v>5241</v>
      </c>
    </row>
    <row r="4768" spans="1:17" ht="21.75" customHeight="1">
      <c r="A4768" s="301" t="s">
        <v>4134</v>
      </c>
      <c r="B4768" s="301" t="s">
        <v>5241</v>
      </c>
      <c r="C4768" s="316" t="s">
        <v>10793</v>
      </c>
      <c r="D4768" s="465" t="s">
        <v>50</v>
      </c>
      <c r="E4768" s="465" t="s">
        <v>119</v>
      </c>
      <c r="F4768" s="469" t="str">
        <f t="shared" si="148"/>
        <v>other</v>
      </c>
      <c r="G4768" s="260">
        <v>1.990903E-3</v>
      </c>
      <c r="H4768" s="260">
        <v>4.7198383776000004E-3</v>
      </c>
      <c r="I4768" s="260">
        <v>1.0673410247279999E-3</v>
      </c>
      <c r="J4768" s="260">
        <v>1.2404487860711999</v>
      </c>
      <c r="K4768" s="260">
        <v>1.2482268666478</v>
      </c>
      <c r="L4768" s="301" t="str">
        <f t="shared" si="149"/>
        <v/>
      </c>
      <c r="M4768" s="459">
        <f>IFERROR((Tableau1[[#This Row],[Scope 1
(kg CO2-eq)]]+Tableau1[[#This Row],[Scope 2 energy
(kg CO2-eq)]]+Tableau1[[#This Row],[Scope 2 Infrastructure
(kg CO2-eq)]])/Tableau1[[#This Row],[Total CO2-emissions
(kg CO2-eq)
for scope 3 use ]],"")</f>
        <v>6.2313050697399121E-3</v>
      </c>
      <c r="N4768" s="436" t="s">
        <v>50</v>
      </c>
      <c r="O4768" s="259">
        <v>1</v>
      </c>
      <c r="P4768" s="259" t="s">
        <v>4134</v>
      </c>
      <c r="Q4768" s="259" t="s">
        <v>5241</v>
      </c>
    </row>
    <row r="4769" spans="1:17" ht="21.75" customHeight="1">
      <c r="A4769" s="301" t="s">
        <v>4134</v>
      </c>
      <c r="B4769" s="301" t="s">
        <v>5241</v>
      </c>
      <c r="C4769" s="316" t="s">
        <v>10794</v>
      </c>
      <c r="D4769" s="465" t="s">
        <v>50</v>
      </c>
      <c r="E4769" s="465" t="s">
        <v>6047</v>
      </c>
      <c r="F4769" s="469" t="str">
        <f t="shared" si="148"/>
        <v>other</v>
      </c>
      <c r="G4769" s="260">
        <v>1.990903E-3</v>
      </c>
      <c r="H4769" s="260">
        <v>4.7198383776000004E-3</v>
      </c>
      <c r="I4769" s="260">
        <v>1.0673410247279999E-3</v>
      </c>
      <c r="J4769" s="260">
        <v>0.79984315890427593</v>
      </c>
      <c r="K4769" s="260">
        <v>0.80762124349483499</v>
      </c>
      <c r="L4769" s="301" t="str">
        <f t="shared" si="149"/>
        <v/>
      </c>
      <c r="M4769" s="459">
        <f>IFERROR((Tableau1[[#This Row],[Scope 1
(kg CO2-eq)]]+Tableau1[[#This Row],[Scope 2 energy
(kg CO2-eq)]]+Tableau1[[#This Row],[Scope 2 Infrastructure
(kg CO2-eq)]])/Tableau1[[#This Row],[Total CO2-emissions
(kg CO2-eq)
for scope 3 use ]],"")</f>
        <v>9.6308541472606077E-3</v>
      </c>
      <c r="N4769" s="436" t="s">
        <v>50</v>
      </c>
      <c r="O4769" s="259">
        <v>1</v>
      </c>
      <c r="P4769" s="259" t="s">
        <v>4134</v>
      </c>
      <c r="Q4769" s="259" t="s">
        <v>5241</v>
      </c>
    </row>
    <row r="4770" spans="1:17" ht="21.75" customHeight="1">
      <c r="A4770" s="301" t="s">
        <v>4134</v>
      </c>
      <c r="B4770" s="301" t="s">
        <v>5241</v>
      </c>
      <c r="C4770" s="316" t="s">
        <v>10795</v>
      </c>
      <c r="D4770" s="465" t="s">
        <v>50</v>
      </c>
      <c r="E4770" s="465" t="s">
        <v>6029</v>
      </c>
      <c r="F4770" s="469" t="str">
        <f t="shared" si="148"/>
        <v>other</v>
      </c>
      <c r="G4770" s="260">
        <v>1.990903E-3</v>
      </c>
      <c r="H4770" s="260">
        <v>4.7198383776000004E-3</v>
      </c>
      <c r="I4770" s="260">
        <v>1.0673410247279999E-3</v>
      </c>
      <c r="J4770" s="260">
        <v>0.90086269130978391</v>
      </c>
      <c r="K4770" s="260">
        <v>0.90864077196932602</v>
      </c>
      <c r="L4770" s="301" t="str">
        <f t="shared" si="149"/>
        <v/>
      </c>
      <c r="M4770" s="459">
        <f>IFERROR((Tableau1[[#This Row],[Scope 1
(kg CO2-eq)]]+Tableau1[[#This Row],[Scope 2 energy
(kg CO2-eq)]]+Tableau1[[#This Row],[Scope 2 Infrastructure
(kg CO2-eq)]])/Tableau1[[#This Row],[Total CO2-emissions
(kg CO2-eq)
for scope 3 use ]],"")</f>
        <v>8.5601291976699617E-3</v>
      </c>
      <c r="N4770" s="436" t="s">
        <v>50</v>
      </c>
      <c r="O4770" s="259">
        <v>1</v>
      </c>
      <c r="P4770" s="259" t="s">
        <v>4134</v>
      </c>
      <c r="Q4770" s="259" t="s">
        <v>5241</v>
      </c>
    </row>
    <row r="4771" spans="1:17" ht="21.75" customHeight="1">
      <c r="A4771" s="301" t="s">
        <v>4134</v>
      </c>
      <c r="B4771" s="301" t="s">
        <v>5241</v>
      </c>
      <c r="C4771" s="316" t="s">
        <v>10796</v>
      </c>
      <c r="D4771" s="465" t="s">
        <v>50</v>
      </c>
      <c r="E4771" s="465" t="s">
        <v>6091</v>
      </c>
      <c r="F4771" s="469" t="str">
        <f t="shared" si="148"/>
        <v>other</v>
      </c>
      <c r="G4771" s="260">
        <v>1.990903E-3</v>
      </c>
      <c r="H4771" s="260">
        <v>4.7198383776000004E-3</v>
      </c>
      <c r="I4771" s="260">
        <v>1.0673410247279999E-3</v>
      </c>
      <c r="J4771" s="260">
        <v>0.90348425584347192</v>
      </c>
      <c r="K4771" s="260">
        <v>0.91126234263507</v>
      </c>
      <c r="L4771" s="301" t="str">
        <f t="shared" si="149"/>
        <v/>
      </c>
      <c r="M4771" s="459">
        <f>IFERROR((Tableau1[[#This Row],[Scope 1
(kg CO2-eq)]]+Tableau1[[#This Row],[Scope 2 energy
(kg CO2-eq)]]+Tableau1[[#This Row],[Scope 2 Infrastructure
(kg CO2-eq)]])/Tableau1[[#This Row],[Total CO2-emissions
(kg CO2-eq)
for scope 3 use ]],"")</f>
        <v>8.5355029374267269E-3</v>
      </c>
      <c r="N4771" s="436" t="s">
        <v>50</v>
      </c>
      <c r="O4771" s="259">
        <v>1</v>
      </c>
      <c r="P4771" s="259" t="s">
        <v>4134</v>
      </c>
      <c r="Q4771" s="259" t="s">
        <v>5241</v>
      </c>
    </row>
    <row r="4772" spans="1:17" ht="21.75" customHeight="1">
      <c r="A4772" s="301" t="s">
        <v>4134</v>
      </c>
      <c r="B4772" s="301" t="s">
        <v>5241</v>
      </c>
      <c r="C4772" s="316" t="s">
        <v>10797</v>
      </c>
      <c r="D4772" s="465" t="s">
        <v>50</v>
      </c>
      <c r="E4772" s="465" t="s">
        <v>6091</v>
      </c>
      <c r="F4772" s="469" t="str">
        <f t="shared" si="148"/>
        <v>other</v>
      </c>
      <c r="G4772" s="260">
        <v>1.0500000000000001E-2</v>
      </c>
      <c r="H4772" s="260">
        <v>1.4432456308E-2</v>
      </c>
      <c r="I4772" s="260">
        <v>3.0209756065100002E-3</v>
      </c>
      <c r="J4772" s="260">
        <v>1.1080978129025001</v>
      </c>
      <c r="K4772" s="260">
        <v>1.1360512160156799</v>
      </c>
      <c r="L4772" s="301" t="str">
        <f t="shared" si="149"/>
        <v/>
      </c>
      <c r="M4772" s="459">
        <f>IFERROR((Tableau1[[#This Row],[Scope 1
(kg CO2-eq)]]+Tableau1[[#This Row],[Scope 2 energy
(kg CO2-eq)]]+Tableau1[[#This Row],[Scope 2 Infrastructure
(kg CO2-eq)]])/Tableau1[[#This Row],[Total CO2-emissions
(kg CO2-eq)
for scope 3 use ]],"")</f>
        <v>2.4605784950917375E-2</v>
      </c>
      <c r="N4772" s="436" t="s">
        <v>50</v>
      </c>
      <c r="O4772" s="259">
        <v>1</v>
      </c>
      <c r="P4772" s="259" t="s">
        <v>4134</v>
      </c>
      <c r="Q4772" s="259" t="s">
        <v>5241</v>
      </c>
    </row>
    <row r="4773" spans="1:17" ht="21.75" customHeight="1">
      <c r="A4773" s="301" t="s">
        <v>4134</v>
      </c>
      <c r="B4773" s="301" t="s">
        <v>5241</v>
      </c>
      <c r="C4773" s="316" t="s">
        <v>10798</v>
      </c>
      <c r="D4773" s="465" t="s">
        <v>50</v>
      </c>
      <c r="E4773" s="465" t="s">
        <v>119</v>
      </c>
      <c r="F4773" s="469" t="str">
        <f t="shared" si="148"/>
        <v>other</v>
      </c>
      <c r="G4773" s="260">
        <v>1.990903E-3</v>
      </c>
      <c r="H4773" s="260">
        <v>4.7198383776000004E-3</v>
      </c>
      <c r="I4773" s="260">
        <v>9.8794801807200005E-4</v>
      </c>
      <c r="J4773" s="260">
        <v>1.1361648211372799</v>
      </c>
      <c r="K4773" s="260">
        <v>1.14386355087707</v>
      </c>
      <c r="L4773" s="301" t="str">
        <f t="shared" si="149"/>
        <v/>
      </c>
      <c r="M4773" s="459">
        <f>IFERROR((Tableau1[[#This Row],[Scope 1
(kg CO2-eq)]]+Tableau1[[#This Row],[Scope 2 energy
(kg CO2-eq)]]+Tableau1[[#This Row],[Scope 2 Infrastructure
(kg CO2-eq)]])/Tableau1[[#This Row],[Total CO2-emissions
(kg CO2-eq)
for scope 3 use ]],"")</f>
        <v>6.7304263605295804E-3</v>
      </c>
      <c r="N4773" s="436" t="s">
        <v>50</v>
      </c>
      <c r="O4773" s="259">
        <v>1</v>
      </c>
      <c r="P4773" s="259" t="s">
        <v>4134</v>
      </c>
      <c r="Q4773" s="259" t="s">
        <v>5241</v>
      </c>
    </row>
    <row r="4774" spans="1:17" ht="21.75" customHeight="1">
      <c r="A4774" s="301" t="s">
        <v>4134</v>
      </c>
      <c r="B4774" s="301" t="s">
        <v>5241</v>
      </c>
      <c r="C4774" s="316" t="s">
        <v>10799</v>
      </c>
      <c r="D4774" s="465" t="s">
        <v>50</v>
      </c>
      <c r="E4774" s="465" t="s">
        <v>6047</v>
      </c>
      <c r="F4774" s="469" t="str">
        <f t="shared" si="148"/>
        <v>other</v>
      </c>
      <c r="G4774" s="260">
        <v>1.990903E-3</v>
      </c>
      <c r="H4774" s="260">
        <v>4.7198383776000004E-3</v>
      </c>
      <c r="I4774" s="260">
        <v>9.8794801807200005E-4</v>
      </c>
      <c r="J4774" s="260">
        <v>1.1361648211372799</v>
      </c>
      <c r="K4774" s="260">
        <v>1.14386355087707</v>
      </c>
      <c r="L4774" s="301" t="str">
        <f t="shared" si="149"/>
        <v/>
      </c>
      <c r="M4774" s="459">
        <f>IFERROR((Tableau1[[#This Row],[Scope 1
(kg CO2-eq)]]+Tableau1[[#This Row],[Scope 2 energy
(kg CO2-eq)]]+Tableau1[[#This Row],[Scope 2 Infrastructure
(kg CO2-eq)]])/Tableau1[[#This Row],[Total CO2-emissions
(kg CO2-eq)
for scope 3 use ]],"")</f>
        <v>6.7304263605295804E-3</v>
      </c>
      <c r="N4774" s="436" t="s">
        <v>50</v>
      </c>
      <c r="O4774" s="259">
        <v>1</v>
      </c>
      <c r="P4774" s="259" t="s">
        <v>4134</v>
      </c>
      <c r="Q4774" s="259" t="s">
        <v>5241</v>
      </c>
    </row>
    <row r="4775" spans="1:17" ht="21.75" customHeight="1">
      <c r="A4775" s="301" t="s">
        <v>4134</v>
      </c>
      <c r="B4775" s="301" t="s">
        <v>5241</v>
      </c>
      <c r="C4775" s="316" t="s">
        <v>10800</v>
      </c>
      <c r="D4775" s="465" t="s">
        <v>50</v>
      </c>
      <c r="E4775" s="465" t="s">
        <v>6091</v>
      </c>
      <c r="F4775" s="469" t="str">
        <f t="shared" si="148"/>
        <v>other</v>
      </c>
      <c r="G4775" s="260">
        <v>1.990903E-3</v>
      </c>
      <c r="H4775" s="260">
        <v>4.7198383776000004E-3</v>
      </c>
      <c r="I4775" s="260">
        <v>9.8794801807200005E-4</v>
      </c>
      <c r="J4775" s="260">
        <v>1.1361648211372799</v>
      </c>
      <c r="K4775" s="260">
        <v>1.14386355087707</v>
      </c>
      <c r="L4775" s="301" t="str">
        <f t="shared" si="149"/>
        <v/>
      </c>
      <c r="M4775" s="459">
        <f>IFERROR((Tableau1[[#This Row],[Scope 1
(kg CO2-eq)]]+Tableau1[[#This Row],[Scope 2 energy
(kg CO2-eq)]]+Tableau1[[#This Row],[Scope 2 Infrastructure
(kg CO2-eq)]])/Tableau1[[#This Row],[Total CO2-emissions
(kg CO2-eq)
for scope 3 use ]],"")</f>
        <v>6.7304263605295804E-3</v>
      </c>
      <c r="N4775" s="436" t="s">
        <v>50</v>
      </c>
      <c r="O4775" s="259">
        <v>1</v>
      </c>
      <c r="P4775" s="259" t="s">
        <v>4134</v>
      </c>
      <c r="Q4775" s="259" t="s">
        <v>5241</v>
      </c>
    </row>
    <row r="4776" spans="1:17" ht="21.75" customHeight="1">
      <c r="A4776" s="301" t="s">
        <v>4134</v>
      </c>
      <c r="B4776" s="301" t="s">
        <v>5160</v>
      </c>
      <c r="C4776" s="316" t="s">
        <v>10801</v>
      </c>
      <c r="D4776" s="465" t="s">
        <v>50</v>
      </c>
      <c r="E4776" s="465" t="s">
        <v>6101</v>
      </c>
      <c r="F4776" s="469" t="str">
        <f t="shared" si="148"/>
        <v>other</v>
      </c>
      <c r="G4776" s="260">
        <v>2.4564699999999999</v>
      </c>
      <c r="H4776" s="260">
        <v>0</v>
      </c>
      <c r="I4776" s="260">
        <v>0</v>
      </c>
      <c r="J4776" s="260">
        <v>0</v>
      </c>
      <c r="K4776" s="260">
        <v>2.4564699999999999</v>
      </c>
      <c r="L4776" s="301" t="str">
        <f t="shared" si="149"/>
        <v/>
      </c>
      <c r="M4776" s="459">
        <f>IFERROR((Tableau1[[#This Row],[Scope 1
(kg CO2-eq)]]+Tableau1[[#This Row],[Scope 2 energy
(kg CO2-eq)]]+Tableau1[[#This Row],[Scope 2 Infrastructure
(kg CO2-eq)]])/Tableau1[[#This Row],[Total CO2-emissions
(kg CO2-eq)
for scope 3 use ]],"")</f>
        <v>1</v>
      </c>
      <c r="N4776" s="436" t="s">
        <v>50</v>
      </c>
      <c r="O4776" s="259">
        <v>1</v>
      </c>
      <c r="P4776" s="259" t="s">
        <v>4134</v>
      </c>
      <c r="Q4776" s="259" t="s">
        <v>5160</v>
      </c>
    </row>
    <row r="4777" spans="1:17" ht="21.75" customHeight="1">
      <c r="A4777" s="301" t="s">
        <v>4134</v>
      </c>
      <c r="B4777" s="301" t="s">
        <v>5275</v>
      </c>
      <c r="C4777" s="316" t="s">
        <v>10802</v>
      </c>
      <c r="D4777" s="465" t="s">
        <v>50</v>
      </c>
      <c r="E4777" s="465" t="s">
        <v>6015</v>
      </c>
      <c r="F4777" s="469" t="str">
        <f t="shared" si="148"/>
        <v>other</v>
      </c>
      <c r="G4777" s="260">
        <v>0.2646</v>
      </c>
      <c r="H4777" s="260">
        <v>2.0631936902399999E-2</v>
      </c>
      <c r="I4777" s="260">
        <v>1.789236864E-5</v>
      </c>
      <c r="J4777" s="260">
        <v>1.0548604643309978E-2</v>
      </c>
      <c r="K4777" s="260">
        <v>0.29579843378693699</v>
      </c>
      <c r="L4777" s="301" t="str">
        <f t="shared" si="149"/>
        <v/>
      </c>
      <c r="M4777" s="459">
        <f>IFERROR((Tableau1[[#This Row],[Scope 1
(kg CO2-eq)]]+Tableau1[[#This Row],[Scope 2 energy
(kg CO2-eq)]]+Tableau1[[#This Row],[Scope 2 Infrastructure
(kg CO2-eq)]])/Tableau1[[#This Row],[Total CO2-emissions
(kg CO2-eq)
for scope 3 use ]],"")</f>
        <v>0.96433853830512473</v>
      </c>
      <c r="N4777" s="436" t="s">
        <v>50</v>
      </c>
      <c r="O4777" s="259">
        <v>1</v>
      </c>
      <c r="P4777" s="259" t="s">
        <v>4134</v>
      </c>
      <c r="Q4777" s="259" t="s">
        <v>5275</v>
      </c>
    </row>
    <row r="4778" spans="1:17" ht="21.75" customHeight="1">
      <c r="A4778" s="301" t="s">
        <v>4133</v>
      </c>
      <c r="B4778" s="301" t="s">
        <v>5160</v>
      </c>
      <c r="C4778" s="316" t="s">
        <v>10803</v>
      </c>
      <c r="D4778" s="465" t="s">
        <v>50</v>
      </c>
      <c r="E4778" s="465" t="s">
        <v>6101</v>
      </c>
      <c r="F4778" s="469" t="str">
        <f t="shared" si="148"/>
        <v>other</v>
      </c>
      <c r="G4778" s="260">
        <v>17.564</v>
      </c>
      <c r="H4778" s="260">
        <v>0</v>
      </c>
      <c r="I4778" s="260">
        <v>0</v>
      </c>
      <c r="J4778" s="260">
        <v>0</v>
      </c>
      <c r="K4778" s="260">
        <v>17.564</v>
      </c>
      <c r="L4778" s="301" t="str">
        <f t="shared" si="149"/>
        <v/>
      </c>
      <c r="M4778" s="459">
        <f>IFERROR((Tableau1[[#This Row],[Scope 1
(kg CO2-eq)]]+Tableau1[[#This Row],[Scope 2 energy
(kg CO2-eq)]]+Tableau1[[#This Row],[Scope 2 Infrastructure
(kg CO2-eq)]])/Tableau1[[#This Row],[Total CO2-emissions
(kg CO2-eq)
for scope 3 use ]],"")</f>
        <v>1</v>
      </c>
      <c r="N4778" s="436" t="s">
        <v>50</v>
      </c>
      <c r="O4778" s="259">
        <v>1</v>
      </c>
      <c r="P4778" s="259" t="s">
        <v>4133</v>
      </c>
      <c r="Q4778" s="259" t="s">
        <v>5160</v>
      </c>
    </row>
    <row r="4779" spans="1:17" ht="21.75" customHeight="1">
      <c r="A4779" s="301" t="s">
        <v>5141</v>
      </c>
      <c r="B4779" s="301" t="s">
        <v>5208</v>
      </c>
      <c r="C4779" s="316" t="s">
        <v>10804</v>
      </c>
      <c r="D4779" s="465" t="s">
        <v>3730</v>
      </c>
      <c r="E4779" s="465" t="s">
        <v>6016</v>
      </c>
      <c r="F4779" s="469" t="str">
        <f t="shared" si="148"/>
        <v>other</v>
      </c>
      <c r="G4779" s="260">
        <v>0</v>
      </c>
      <c r="H4779" s="260">
        <v>0</v>
      </c>
      <c r="I4779" s="260">
        <v>0</v>
      </c>
      <c r="J4779" s="260">
        <v>2.33510149462542</v>
      </c>
      <c r="K4779" s="260">
        <v>2.3351014945053898</v>
      </c>
      <c r="L4779" s="301" t="str">
        <f t="shared" si="149"/>
        <v/>
      </c>
      <c r="M4779" s="459">
        <f>IFERROR((Tableau1[[#This Row],[Scope 1
(kg CO2-eq)]]+Tableau1[[#This Row],[Scope 2 energy
(kg CO2-eq)]]+Tableau1[[#This Row],[Scope 2 Infrastructure
(kg CO2-eq)]])/Tableau1[[#This Row],[Total CO2-emissions
(kg CO2-eq)
for scope 3 use ]],"")</f>
        <v>0</v>
      </c>
      <c r="N4779" s="436" t="s">
        <v>3730</v>
      </c>
      <c r="O4779" s="259">
        <v>1</v>
      </c>
      <c r="P4779" s="259" t="s">
        <v>5141</v>
      </c>
      <c r="Q4779" s="259" t="s">
        <v>5208</v>
      </c>
    </row>
    <row r="4780" spans="1:17" ht="21.75" customHeight="1">
      <c r="A4780" s="301" t="s">
        <v>5141</v>
      </c>
      <c r="B4780" s="301" t="s">
        <v>5146</v>
      </c>
      <c r="C4780" s="316" t="s">
        <v>10805</v>
      </c>
      <c r="D4780" s="465" t="s">
        <v>3730</v>
      </c>
      <c r="E4780" s="465" t="s">
        <v>700</v>
      </c>
      <c r="F4780" s="469" t="str">
        <f t="shared" si="148"/>
        <v>CH</v>
      </c>
      <c r="G4780" s="260">
        <v>0</v>
      </c>
      <c r="H4780" s="260">
        <v>0.142801231986</v>
      </c>
      <c r="I4780" s="260">
        <v>3.8624430600000002E-2</v>
      </c>
      <c r="J4780" s="260">
        <v>5.5536795128408499E-2</v>
      </c>
      <c r="K4780" s="260">
        <v>0.23696245773177699</v>
      </c>
      <c r="L4780" s="301" t="str">
        <f t="shared" si="149"/>
        <v/>
      </c>
      <c r="M4780" s="459">
        <f>IFERROR((Tableau1[[#This Row],[Scope 1
(kg CO2-eq)]]+Tableau1[[#This Row],[Scope 2 energy
(kg CO2-eq)]]+Tableau1[[#This Row],[Scope 2 Infrastructure
(kg CO2-eq)]])/Tableau1[[#This Row],[Total CO2-emissions
(kg CO2-eq)
for scope 3 use ]],"")</f>
        <v>0.76563040543477023</v>
      </c>
      <c r="N4780" s="436" t="s">
        <v>3730</v>
      </c>
      <c r="O4780" s="259">
        <v>1</v>
      </c>
      <c r="P4780" s="259" t="s">
        <v>5141</v>
      </c>
      <c r="Q4780" s="260" t="s">
        <v>5146</v>
      </c>
    </row>
    <row r="4781" spans="1:17" ht="21.75" customHeight="1">
      <c r="A4781" s="301" t="s">
        <v>5143</v>
      </c>
      <c r="B4781" s="301" t="s">
        <v>5146</v>
      </c>
      <c r="C4781" s="316" t="s">
        <v>10806</v>
      </c>
      <c r="D4781" s="465" t="s">
        <v>3730</v>
      </c>
      <c r="E4781" s="465" t="s">
        <v>700</v>
      </c>
      <c r="F4781" s="469" t="str">
        <f t="shared" si="148"/>
        <v>CH</v>
      </c>
      <c r="G4781" s="260">
        <v>0</v>
      </c>
      <c r="H4781" s="260">
        <v>0</v>
      </c>
      <c r="I4781" s="260">
        <v>0</v>
      </c>
      <c r="J4781" s="260">
        <v>0.32505305611930402</v>
      </c>
      <c r="K4781" s="260">
        <v>0.32505305612421298</v>
      </c>
      <c r="L4781" s="301" t="str">
        <f t="shared" si="149"/>
        <v/>
      </c>
      <c r="M4781" s="459">
        <f>IFERROR((Tableau1[[#This Row],[Scope 1
(kg CO2-eq)]]+Tableau1[[#This Row],[Scope 2 energy
(kg CO2-eq)]]+Tableau1[[#This Row],[Scope 2 Infrastructure
(kg CO2-eq)]])/Tableau1[[#This Row],[Total CO2-emissions
(kg CO2-eq)
for scope 3 use ]],"")</f>
        <v>0</v>
      </c>
      <c r="N4781" s="436" t="s">
        <v>3730</v>
      </c>
      <c r="O4781" s="259">
        <v>1</v>
      </c>
      <c r="P4781" s="259" t="s">
        <v>5143</v>
      </c>
      <c r="Q4781" s="259" t="s">
        <v>5146</v>
      </c>
    </row>
    <row r="4782" spans="1:17" ht="21.75" customHeight="1">
      <c r="A4782" s="301" t="s">
        <v>5141</v>
      </c>
      <c r="B4782" s="301" t="s">
        <v>5146</v>
      </c>
      <c r="C4782" s="316" t="s">
        <v>10807</v>
      </c>
      <c r="D4782" s="465" t="s">
        <v>3730</v>
      </c>
      <c r="E4782" s="465" t="s">
        <v>700</v>
      </c>
      <c r="F4782" s="469" t="str">
        <f t="shared" si="148"/>
        <v>CH</v>
      </c>
      <c r="G4782" s="260">
        <v>0</v>
      </c>
      <c r="H4782" s="260">
        <v>5.3580996005999998E-2</v>
      </c>
      <c r="I4782" s="260">
        <v>1.2907469592000001E-2</v>
      </c>
      <c r="J4782" s="260">
        <v>0.25593247647272399</v>
      </c>
      <c r="K4782" s="260">
        <v>0.32242094199085802</v>
      </c>
      <c r="L4782" s="301" t="str">
        <f t="shared" si="149"/>
        <v/>
      </c>
      <c r="M4782" s="459">
        <f>IFERROR((Tableau1[[#This Row],[Scope 1
(kg CO2-eq)]]+Tableau1[[#This Row],[Scope 2 energy
(kg CO2-eq)]]+Tableau1[[#This Row],[Scope 2 Infrastructure
(kg CO2-eq)]])/Tableau1[[#This Row],[Total CO2-emissions
(kg CO2-eq)
for scope 3 use ]],"")</f>
        <v>0.2062163369024746</v>
      </c>
      <c r="N4782" s="436" t="s">
        <v>3730</v>
      </c>
      <c r="O4782" s="259">
        <v>1</v>
      </c>
      <c r="P4782" s="259" t="s">
        <v>5141</v>
      </c>
      <c r="Q4782" s="259" t="s">
        <v>5146</v>
      </c>
    </row>
    <row r="4783" spans="1:17" ht="21.75" customHeight="1">
      <c r="A4783" s="301" t="s">
        <v>5143</v>
      </c>
      <c r="B4783" s="301" t="s">
        <v>5146</v>
      </c>
      <c r="C4783" s="316" t="s">
        <v>10808</v>
      </c>
      <c r="D4783" s="465" t="s">
        <v>3730</v>
      </c>
      <c r="E4783" s="465" t="s">
        <v>700</v>
      </c>
      <c r="F4783" s="469" t="str">
        <f t="shared" si="148"/>
        <v>CH</v>
      </c>
      <c r="G4783" s="260">
        <v>0</v>
      </c>
      <c r="H4783" s="260">
        <v>0</v>
      </c>
      <c r="I4783" s="260">
        <v>0</v>
      </c>
      <c r="J4783" s="260">
        <v>0.410511540378384</v>
      </c>
      <c r="K4783" s="260">
        <v>0.41051154038360699</v>
      </c>
      <c r="L4783" s="301" t="str">
        <f t="shared" si="149"/>
        <v/>
      </c>
      <c r="M4783" s="459">
        <f>IFERROR((Tableau1[[#This Row],[Scope 1
(kg CO2-eq)]]+Tableau1[[#This Row],[Scope 2 energy
(kg CO2-eq)]]+Tableau1[[#This Row],[Scope 2 Infrastructure
(kg CO2-eq)]])/Tableau1[[#This Row],[Total CO2-emissions
(kg CO2-eq)
for scope 3 use ]],"")</f>
        <v>0</v>
      </c>
      <c r="N4783" s="436" t="s">
        <v>3730</v>
      </c>
      <c r="O4783" s="259">
        <v>1</v>
      </c>
      <c r="P4783" s="259" t="s">
        <v>5143</v>
      </c>
      <c r="Q4783" s="259" t="s">
        <v>5146</v>
      </c>
    </row>
    <row r="4784" spans="1:17" ht="21.75" customHeight="1">
      <c r="A4784" s="301" t="s">
        <v>5143</v>
      </c>
      <c r="B4784" s="301" t="s">
        <v>5146</v>
      </c>
      <c r="C4784" s="316" t="s">
        <v>10809</v>
      </c>
      <c r="D4784" s="465" t="s">
        <v>3730</v>
      </c>
      <c r="E4784" s="465" t="s">
        <v>700</v>
      </c>
      <c r="F4784" s="469" t="str">
        <f t="shared" si="148"/>
        <v>CH</v>
      </c>
      <c r="G4784" s="260">
        <v>0</v>
      </c>
      <c r="H4784" s="260">
        <v>0</v>
      </c>
      <c r="I4784" s="260">
        <v>0</v>
      </c>
      <c r="J4784" s="260">
        <v>0.43751063535100998</v>
      </c>
      <c r="K4784" s="260">
        <v>0.43751063535242601</v>
      </c>
      <c r="L4784" s="301" t="str">
        <f t="shared" si="149"/>
        <v/>
      </c>
      <c r="M4784" s="459">
        <f>IFERROR((Tableau1[[#This Row],[Scope 1
(kg CO2-eq)]]+Tableau1[[#This Row],[Scope 2 energy
(kg CO2-eq)]]+Tableau1[[#This Row],[Scope 2 Infrastructure
(kg CO2-eq)]])/Tableau1[[#This Row],[Total CO2-emissions
(kg CO2-eq)
for scope 3 use ]],"")</f>
        <v>0</v>
      </c>
      <c r="N4784" s="436" t="s">
        <v>3730</v>
      </c>
      <c r="O4784" s="259">
        <v>1</v>
      </c>
      <c r="P4784" s="259" t="s">
        <v>5143</v>
      </c>
      <c r="Q4784" s="259" t="s">
        <v>5146</v>
      </c>
    </row>
    <row r="4785" spans="1:17" ht="21.75" customHeight="1">
      <c r="A4785" s="301" t="s">
        <v>5143</v>
      </c>
      <c r="B4785" s="301" t="s">
        <v>5146</v>
      </c>
      <c r="C4785" s="316" t="s">
        <v>10810</v>
      </c>
      <c r="D4785" s="465" t="s">
        <v>3730</v>
      </c>
      <c r="E4785" s="465" t="s">
        <v>700</v>
      </c>
      <c r="F4785" s="469" t="str">
        <f t="shared" si="148"/>
        <v>CH</v>
      </c>
      <c r="G4785" s="260">
        <v>0</v>
      </c>
      <c r="H4785" s="260">
        <v>0</v>
      </c>
      <c r="I4785" s="260">
        <v>0</v>
      </c>
      <c r="J4785" s="260">
        <v>0.403762032820497</v>
      </c>
      <c r="K4785" s="260">
        <v>0.40376203282683898</v>
      </c>
      <c r="L4785" s="301" t="str">
        <f t="shared" si="149"/>
        <v/>
      </c>
      <c r="M4785" s="459">
        <f>IFERROR((Tableau1[[#This Row],[Scope 1
(kg CO2-eq)]]+Tableau1[[#This Row],[Scope 2 energy
(kg CO2-eq)]]+Tableau1[[#This Row],[Scope 2 Infrastructure
(kg CO2-eq)]])/Tableau1[[#This Row],[Total CO2-emissions
(kg CO2-eq)
for scope 3 use ]],"")</f>
        <v>0</v>
      </c>
      <c r="N4785" s="436" t="s">
        <v>3730</v>
      </c>
      <c r="O4785" s="259">
        <v>1</v>
      </c>
      <c r="P4785" s="259" t="s">
        <v>5143</v>
      </c>
      <c r="Q4785" s="259" t="s">
        <v>5146</v>
      </c>
    </row>
    <row r="4786" spans="1:17" ht="21.75" customHeight="1">
      <c r="A4786" s="301" t="s">
        <v>5141</v>
      </c>
      <c r="B4786" s="301" t="s">
        <v>5146</v>
      </c>
      <c r="C4786" s="316" t="s">
        <v>10811</v>
      </c>
      <c r="D4786" s="465" t="s">
        <v>3730</v>
      </c>
      <c r="E4786" s="465" t="s">
        <v>700</v>
      </c>
      <c r="F4786" s="469" t="str">
        <f t="shared" si="148"/>
        <v>CH</v>
      </c>
      <c r="G4786" s="260">
        <v>0</v>
      </c>
      <c r="H4786" s="260">
        <v>5.3580996005999998E-2</v>
      </c>
      <c r="I4786" s="260">
        <v>1.2907469592000001E-2</v>
      </c>
      <c r="J4786" s="260">
        <v>0.324916605366591</v>
      </c>
      <c r="K4786" s="260">
        <v>0.39140507088361198</v>
      </c>
      <c r="L4786" s="301" t="str">
        <f t="shared" si="149"/>
        <v/>
      </c>
      <c r="M4786" s="459">
        <f>IFERROR((Tableau1[[#This Row],[Scope 1
(kg CO2-eq)]]+Tableau1[[#This Row],[Scope 2 energy
(kg CO2-eq)]]+Tableau1[[#This Row],[Scope 2 Infrastructure
(kg CO2-eq)]])/Tableau1[[#This Row],[Total CO2-emissions
(kg CO2-eq)
for scope 3 use ]],"")</f>
        <v>0.16987124220925326</v>
      </c>
      <c r="N4786" s="436" t="s">
        <v>3730</v>
      </c>
      <c r="O4786" s="259">
        <v>1</v>
      </c>
      <c r="P4786" s="259" t="s">
        <v>5141</v>
      </c>
      <c r="Q4786" s="259" t="s">
        <v>5146</v>
      </c>
    </row>
    <row r="4787" spans="1:17" ht="21.75" customHeight="1">
      <c r="A4787" s="301" t="s">
        <v>5143</v>
      </c>
      <c r="B4787" s="301" t="s">
        <v>5146</v>
      </c>
      <c r="C4787" s="316" t="s">
        <v>10812</v>
      </c>
      <c r="D4787" s="465" t="s">
        <v>3730</v>
      </c>
      <c r="E4787" s="465" t="s">
        <v>700</v>
      </c>
      <c r="F4787" s="469" t="str">
        <f t="shared" si="148"/>
        <v>CH</v>
      </c>
      <c r="G4787" s="260">
        <v>0</v>
      </c>
      <c r="H4787" s="260">
        <v>0</v>
      </c>
      <c r="I4787" s="260">
        <v>0</v>
      </c>
      <c r="J4787" s="260">
        <v>0.47949566927113901</v>
      </c>
      <c r="K4787" s="260">
        <v>0.47949566927683701</v>
      </c>
      <c r="L4787" s="301" t="str">
        <f t="shared" si="149"/>
        <v/>
      </c>
      <c r="M4787" s="459">
        <f>IFERROR((Tableau1[[#This Row],[Scope 1
(kg CO2-eq)]]+Tableau1[[#This Row],[Scope 2 energy
(kg CO2-eq)]]+Tableau1[[#This Row],[Scope 2 Infrastructure
(kg CO2-eq)]])/Tableau1[[#This Row],[Total CO2-emissions
(kg CO2-eq)
for scope 3 use ]],"")</f>
        <v>0</v>
      </c>
      <c r="N4787" s="436" t="s">
        <v>3730</v>
      </c>
      <c r="O4787" s="259">
        <v>1</v>
      </c>
      <c r="P4787" s="259" t="s">
        <v>5143</v>
      </c>
      <c r="Q4787" s="259" t="s">
        <v>5146</v>
      </c>
    </row>
    <row r="4788" spans="1:17" ht="21.75" customHeight="1">
      <c r="A4788" s="301" t="s">
        <v>5129</v>
      </c>
      <c r="B4788" s="301" t="s">
        <v>5162</v>
      </c>
      <c r="C4788" s="316" t="s">
        <v>10813</v>
      </c>
      <c r="D4788" s="465" t="s">
        <v>3730</v>
      </c>
      <c r="E4788" s="465" t="s">
        <v>6017</v>
      </c>
      <c r="F4788" s="469" t="str">
        <f t="shared" si="148"/>
        <v>other</v>
      </c>
      <c r="G4788" s="260">
        <v>2.2707467532467498</v>
      </c>
      <c r="H4788" s="260">
        <v>1.1592991120234599</v>
      </c>
      <c r="I4788" s="260">
        <v>8.5944393053661805E-2</v>
      </c>
      <c r="J4788" s="260">
        <v>37.545868237452353</v>
      </c>
      <c r="K4788" s="260">
        <v>41.061858498139799</v>
      </c>
      <c r="L4788" s="301" t="str">
        <f t="shared" si="149"/>
        <v/>
      </c>
      <c r="M4788" s="459">
        <f>IFERROR((Tableau1[[#This Row],[Scope 1
(kg CO2-eq)]]+Tableau1[[#This Row],[Scope 2 energy
(kg CO2-eq)]]+Tableau1[[#This Row],[Scope 2 Infrastructure
(kg CO2-eq)]])/Tableau1[[#This Row],[Total CO2-emissions
(kg CO2-eq)
for scope 3 use ]],"")</f>
        <v>8.5626671244876912E-2</v>
      </c>
      <c r="N4788" s="436" t="s">
        <v>3730</v>
      </c>
      <c r="O4788" s="259">
        <v>1</v>
      </c>
      <c r="P4788" s="259" t="s">
        <v>5129</v>
      </c>
      <c r="Q4788" s="259" t="s">
        <v>5162</v>
      </c>
    </row>
    <row r="4789" spans="1:17" ht="21.75" customHeight="1">
      <c r="A4789" s="301" t="s">
        <v>5178</v>
      </c>
      <c r="B4789" s="301" t="s">
        <v>5194</v>
      </c>
      <c r="C4789" s="316" t="s">
        <v>10814</v>
      </c>
      <c r="D4789" s="465" t="s">
        <v>3646</v>
      </c>
      <c r="E4789" s="465" t="s">
        <v>700</v>
      </c>
      <c r="F4789" s="469" t="str">
        <f t="shared" si="148"/>
        <v>CH</v>
      </c>
      <c r="G4789" s="260">
        <v>0</v>
      </c>
      <c r="H4789" s="260">
        <v>0</v>
      </c>
      <c r="I4789" s="260">
        <v>0</v>
      </c>
      <c r="J4789" s="260">
        <v>6.3464607721338204</v>
      </c>
      <c r="K4789" s="260">
        <v>6.3464607721613104</v>
      </c>
      <c r="L4789" s="301" t="str">
        <f t="shared" si="149"/>
        <v/>
      </c>
      <c r="M4789" s="459">
        <f>IFERROR((Tableau1[[#This Row],[Scope 1
(kg CO2-eq)]]+Tableau1[[#This Row],[Scope 2 energy
(kg CO2-eq)]]+Tableau1[[#This Row],[Scope 2 Infrastructure
(kg CO2-eq)]])/Tableau1[[#This Row],[Total CO2-emissions
(kg CO2-eq)
for scope 3 use ]],"")</f>
        <v>0</v>
      </c>
      <c r="N4789" s="436" t="s">
        <v>3646</v>
      </c>
      <c r="O4789" s="259">
        <v>1</v>
      </c>
      <c r="P4789" s="259" t="s">
        <v>5178</v>
      </c>
      <c r="Q4789" s="259" t="s">
        <v>5194</v>
      </c>
    </row>
    <row r="4790" spans="1:17" ht="21.75" customHeight="1">
      <c r="A4790" s="301" t="s">
        <v>5157</v>
      </c>
      <c r="B4790" s="301" t="s">
        <v>5183</v>
      </c>
      <c r="C4790" s="316" t="s">
        <v>10815</v>
      </c>
      <c r="D4790" s="465" t="s">
        <v>3730</v>
      </c>
      <c r="E4790" s="465" t="s">
        <v>6101</v>
      </c>
      <c r="F4790" s="469" t="str">
        <f t="shared" si="148"/>
        <v>other</v>
      </c>
      <c r="G4790" s="260">
        <v>0.85311999999999999</v>
      </c>
      <c r="H4790" s="260">
        <v>6.1684539699577199</v>
      </c>
      <c r="I4790" s="260">
        <v>0.79194716353186001</v>
      </c>
      <c r="J4790" s="260">
        <v>3.1695068202317498</v>
      </c>
      <c r="K4790" s="260">
        <v>10.9830279615073</v>
      </c>
      <c r="L4790" s="301" t="str">
        <f t="shared" si="149"/>
        <v/>
      </c>
      <c r="M4790" s="459">
        <f>IFERROR((Tableau1[[#This Row],[Scope 1
(kg CO2-eq)]]+Tableau1[[#This Row],[Scope 2 energy
(kg CO2-eq)]]+Tableau1[[#This Row],[Scope 2 Infrastructure
(kg CO2-eq)]])/Tableau1[[#This Row],[Total CO2-emissions
(kg CO2-eq)
for scope 3 use ]],"")</f>
        <v>0.71141775846096089</v>
      </c>
      <c r="N4790" s="436" t="s">
        <v>3730</v>
      </c>
      <c r="O4790" s="259">
        <v>1</v>
      </c>
      <c r="P4790" s="259" t="s">
        <v>5157</v>
      </c>
      <c r="Q4790" s="259" t="s">
        <v>5183</v>
      </c>
    </row>
    <row r="4791" spans="1:17" ht="21.75" customHeight="1">
      <c r="A4791" s="301" t="s">
        <v>5129</v>
      </c>
      <c r="B4791" s="301" t="s">
        <v>5212</v>
      </c>
      <c r="C4791" s="316" t="s">
        <v>10816</v>
      </c>
      <c r="D4791" s="465" t="s">
        <v>3730</v>
      </c>
      <c r="E4791" s="465" t="s">
        <v>6091</v>
      </c>
      <c r="F4791" s="469" t="str">
        <f t="shared" si="148"/>
        <v>other</v>
      </c>
      <c r="G4791" s="260">
        <v>2.2233499999999999</v>
      </c>
      <c r="H4791" s="260">
        <v>4.4115517295999999E-3</v>
      </c>
      <c r="I4791" s="260">
        <v>5.5681344000000004E-6</v>
      </c>
      <c r="J4791" s="260">
        <v>0.74223909439347002</v>
      </c>
      <c r="K4791" s="260">
        <v>2.9700062142278201</v>
      </c>
      <c r="L4791" s="301" t="str">
        <f t="shared" si="149"/>
        <v/>
      </c>
      <c r="M4791" s="459">
        <f>IFERROR((Tableau1[[#This Row],[Scope 1
(kg CO2-eq)]]+Tableau1[[#This Row],[Scope 2 energy
(kg CO2-eq)]]+Tableau1[[#This Row],[Scope 2 Infrastructure
(kg CO2-eq)]])/Tableau1[[#This Row],[Total CO2-emissions
(kg CO2-eq)
for scope 3 use ]],"")</f>
        <v>0.75008836991379924</v>
      </c>
      <c r="N4791" s="436" t="s">
        <v>3730</v>
      </c>
      <c r="O4791" s="259">
        <v>1</v>
      </c>
      <c r="P4791" s="259" t="s">
        <v>5129</v>
      </c>
      <c r="Q4791" s="259" t="s">
        <v>5212</v>
      </c>
    </row>
    <row r="4792" spans="1:17" ht="21.75" customHeight="1">
      <c r="A4792" s="301" t="s">
        <v>5129</v>
      </c>
      <c r="B4792" s="301" t="s">
        <v>5130</v>
      </c>
      <c r="C4792" s="316" t="s">
        <v>10817</v>
      </c>
      <c r="D4792" s="465" t="s">
        <v>3730</v>
      </c>
      <c r="E4792" s="465" t="s">
        <v>700</v>
      </c>
      <c r="F4792" s="469" t="str">
        <f t="shared" si="148"/>
        <v>CH</v>
      </c>
      <c r="G4792" s="260">
        <v>0.32057062800000002</v>
      </c>
      <c r="H4792" s="260">
        <v>4.5057273231616</v>
      </c>
      <c r="I4792" s="260">
        <v>1.0765352088000001E-3</v>
      </c>
      <c r="J4792" s="260">
        <v>6.1446809627371195</v>
      </c>
      <c r="K4792" s="260">
        <v>10.9720554266636</v>
      </c>
      <c r="L4792" s="301" t="str">
        <f t="shared" si="149"/>
        <v/>
      </c>
      <c r="M4792" s="459">
        <f>IFERROR((Tableau1[[#This Row],[Scope 1
(kg CO2-eq)]]+Tableau1[[#This Row],[Scope 2 energy
(kg CO2-eq)]]+Tableau1[[#This Row],[Scope 2 Infrastructure
(kg CO2-eq)]])/Tableau1[[#This Row],[Total CO2-emissions
(kg CO2-eq)
for scope 3 use ]],"")</f>
        <v>0.43996993258338979</v>
      </c>
      <c r="N4792" s="436" t="s">
        <v>3730</v>
      </c>
      <c r="O4792" s="259">
        <v>1</v>
      </c>
      <c r="P4792" s="259" t="s">
        <v>5129</v>
      </c>
      <c r="Q4792" s="259" t="s">
        <v>5130</v>
      </c>
    </row>
    <row r="4793" spans="1:17" ht="21.75" customHeight="1">
      <c r="A4793" s="301" t="s">
        <v>5129</v>
      </c>
      <c r="B4793" s="301" t="s">
        <v>5130</v>
      </c>
      <c r="C4793" s="316" t="s">
        <v>10818</v>
      </c>
      <c r="D4793" s="465" t="s">
        <v>3730</v>
      </c>
      <c r="E4793" s="465" t="s">
        <v>6091</v>
      </c>
      <c r="F4793" s="469" t="str">
        <f t="shared" si="148"/>
        <v>other</v>
      </c>
      <c r="G4793" s="260">
        <v>0.32057062800000002</v>
      </c>
      <c r="H4793" s="260">
        <v>5.1703153832751996</v>
      </c>
      <c r="I4793" s="260">
        <v>1.0876422527999999E-3</v>
      </c>
      <c r="J4793" s="260">
        <v>6.1446809627371195</v>
      </c>
      <c r="K4793" s="260">
        <v>11.6366545992488</v>
      </c>
      <c r="L4793" s="301" t="str">
        <f t="shared" si="149"/>
        <v/>
      </c>
      <c r="M4793" s="459">
        <f>IFERROR((Tableau1[[#This Row],[Scope 1
(kg CO2-eq)]]+Tableau1[[#This Row],[Scope 2 energy
(kg CO2-eq)]]+Tableau1[[#This Row],[Scope 2 Infrastructure
(kg CO2-eq)]])/Tableau1[[#This Row],[Total CO2-emissions
(kg CO2-eq)
for scope 3 use ]],"")</f>
        <v>0.47195468480112246</v>
      </c>
      <c r="N4793" s="436" t="s">
        <v>3730</v>
      </c>
      <c r="O4793" s="259">
        <v>1</v>
      </c>
      <c r="P4793" s="259" t="s">
        <v>5129</v>
      </c>
      <c r="Q4793" s="259" t="s">
        <v>5130</v>
      </c>
    </row>
    <row r="4794" spans="1:17" ht="21.75" customHeight="1">
      <c r="A4794" s="301" t="s">
        <v>5129</v>
      </c>
      <c r="B4794" s="301" t="s">
        <v>5136</v>
      </c>
      <c r="C4794" s="316" t="s">
        <v>10819</v>
      </c>
      <c r="D4794" s="465" t="s">
        <v>3730</v>
      </c>
      <c r="E4794" s="465" t="s">
        <v>6091</v>
      </c>
      <c r="F4794" s="469" t="str">
        <f t="shared" si="148"/>
        <v>other</v>
      </c>
      <c r="G4794" s="260">
        <v>0</v>
      </c>
      <c r="H4794" s="260">
        <v>0.16322741399519999</v>
      </c>
      <c r="I4794" s="260">
        <v>2.0602097279999999E-4</v>
      </c>
      <c r="J4794" s="260">
        <v>3.0832650063783702</v>
      </c>
      <c r="K4794" s="260">
        <v>3.24669844067434</v>
      </c>
      <c r="L4794" s="301" t="str">
        <f t="shared" si="149"/>
        <v/>
      </c>
      <c r="M4794" s="459">
        <f>IFERROR((Tableau1[[#This Row],[Scope 1
(kg CO2-eq)]]+Tableau1[[#This Row],[Scope 2 energy
(kg CO2-eq)]]+Tableau1[[#This Row],[Scope 2 Infrastructure
(kg CO2-eq)]])/Tableau1[[#This Row],[Total CO2-emissions
(kg CO2-eq)
for scope 3 use ]],"")</f>
        <v>5.0338347695160393E-2</v>
      </c>
      <c r="N4794" s="436" t="s">
        <v>3730</v>
      </c>
      <c r="O4794" s="259">
        <v>1</v>
      </c>
      <c r="P4794" s="259" t="s">
        <v>5129</v>
      </c>
      <c r="Q4794" s="260" t="s">
        <v>5136</v>
      </c>
    </row>
    <row r="4795" spans="1:17" ht="21.75" customHeight="1">
      <c r="A4795" s="301" t="s">
        <v>5129</v>
      </c>
      <c r="B4795" s="301" t="s">
        <v>5130</v>
      </c>
      <c r="C4795" s="316" t="s">
        <v>10820</v>
      </c>
      <c r="D4795" s="465" t="s">
        <v>3730</v>
      </c>
      <c r="E4795" s="465" t="s">
        <v>6091</v>
      </c>
      <c r="F4795" s="469" t="str">
        <f t="shared" si="148"/>
        <v>other</v>
      </c>
      <c r="G4795" s="260">
        <v>0.49703283951999999</v>
      </c>
      <c r="H4795" s="260">
        <v>2.68797400776208</v>
      </c>
      <c r="I4795" s="260">
        <v>1.10941984512E-3</v>
      </c>
      <c r="J4795" s="260">
        <v>7.12276762844348</v>
      </c>
      <c r="K4795" s="260">
        <v>10.3088838912998</v>
      </c>
      <c r="L4795" s="301" t="str">
        <f t="shared" si="149"/>
        <v/>
      </c>
      <c r="M4795" s="459">
        <f>IFERROR((Tableau1[[#This Row],[Scope 1
(kg CO2-eq)]]+Tableau1[[#This Row],[Scope 2 energy
(kg CO2-eq)]]+Tableau1[[#This Row],[Scope 2 Infrastructure
(kg CO2-eq)]])/Tableau1[[#This Row],[Total CO2-emissions
(kg CO2-eq)
for scope 3 use ]],"")</f>
        <v>0.30906510352843614</v>
      </c>
      <c r="N4795" s="436" t="s">
        <v>3730</v>
      </c>
      <c r="O4795" s="259">
        <v>1</v>
      </c>
      <c r="P4795" s="259" t="s">
        <v>5129</v>
      </c>
      <c r="Q4795" s="259" t="s">
        <v>5130</v>
      </c>
    </row>
    <row r="4796" spans="1:17" ht="21.75" customHeight="1">
      <c r="A4796" s="301" t="s">
        <v>5129</v>
      </c>
      <c r="B4796" s="301" t="s">
        <v>5163</v>
      </c>
      <c r="C4796" s="316" t="s">
        <v>10821</v>
      </c>
      <c r="D4796" s="465" t="s">
        <v>3730</v>
      </c>
      <c r="E4796" s="465" t="s">
        <v>6091</v>
      </c>
      <c r="F4796" s="469" t="str">
        <f t="shared" si="148"/>
        <v>other</v>
      </c>
      <c r="G4796" s="260">
        <v>192.84</v>
      </c>
      <c r="H4796" s="260">
        <v>21.082690183370001</v>
      </c>
      <c r="I4796" s="260">
        <v>2.6607765434000001E-2</v>
      </c>
      <c r="J4796" s="260">
        <v>18.984952039816989</v>
      </c>
      <c r="K4796" s="260">
        <v>232.93424995009499</v>
      </c>
      <c r="L4796" s="301" t="str">
        <f t="shared" si="149"/>
        <v/>
      </c>
      <c r="M4796" s="459">
        <f>IFERROR((Tableau1[[#This Row],[Scope 1
(kg CO2-eq)]]+Tableau1[[#This Row],[Scope 2 energy
(kg CO2-eq)]]+Tableau1[[#This Row],[Scope 2 Infrastructure
(kg CO2-eq)]])/Tableau1[[#This Row],[Total CO2-emissions
(kg CO2-eq)
for scope 3 use ]],"")</f>
        <v>0.91849651991770886</v>
      </c>
      <c r="N4796" s="436" t="s">
        <v>3730</v>
      </c>
      <c r="O4796" s="259">
        <v>1</v>
      </c>
      <c r="P4796" s="259" t="s">
        <v>5129</v>
      </c>
      <c r="Q4796" s="259" t="s">
        <v>5163</v>
      </c>
    </row>
    <row r="4797" spans="1:17" ht="21.75" customHeight="1">
      <c r="A4797" s="301" t="s">
        <v>5129</v>
      </c>
      <c r="B4797" s="301" t="s">
        <v>5154</v>
      </c>
      <c r="C4797" s="316" t="s">
        <v>10822</v>
      </c>
      <c r="D4797" s="465" t="s">
        <v>3730</v>
      </c>
      <c r="E4797" s="465" t="s">
        <v>6091</v>
      </c>
      <c r="F4797" s="469" t="str">
        <f t="shared" si="148"/>
        <v>other</v>
      </c>
      <c r="G4797" s="260">
        <v>0</v>
      </c>
      <c r="H4797" s="260">
        <v>0.39940718842555201</v>
      </c>
      <c r="I4797" s="260">
        <v>5.0412032812799997E-4</v>
      </c>
      <c r="J4797" s="260">
        <v>5.4077625420851901E-4</v>
      </c>
      <c r="K4797" s="260">
        <v>0.40045208424020501</v>
      </c>
      <c r="L4797" s="301" t="str">
        <f t="shared" si="149"/>
        <v/>
      </c>
      <c r="M4797" s="459">
        <f>IFERROR((Tableau1[[#This Row],[Scope 1
(kg CO2-eq)]]+Tableau1[[#This Row],[Scope 2 energy
(kg CO2-eq)]]+Tableau1[[#This Row],[Scope 2 Infrastructure
(kg CO2-eq)]])/Tableau1[[#This Row],[Total CO2-emissions
(kg CO2-eq)
for scope 3 use ]],"")</f>
        <v>0.99864958753417155</v>
      </c>
      <c r="N4797" s="436" t="s">
        <v>3730</v>
      </c>
      <c r="O4797" s="259">
        <v>1</v>
      </c>
      <c r="P4797" s="259" t="s">
        <v>5129</v>
      </c>
      <c r="Q4797" s="259" t="s">
        <v>5154</v>
      </c>
    </row>
    <row r="4798" spans="1:17" ht="21.75" customHeight="1">
      <c r="A4798" s="301" t="s">
        <v>5129</v>
      </c>
      <c r="B4798" s="301" t="s">
        <v>5136</v>
      </c>
      <c r="C4798" s="316" t="s">
        <v>10823</v>
      </c>
      <c r="D4798" s="465" t="s">
        <v>3730</v>
      </c>
      <c r="E4798" s="465" t="s">
        <v>6091</v>
      </c>
      <c r="F4798" s="469" t="str">
        <f t="shared" si="148"/>
        <v>other</v>
      </c>
      <c r="G4798" s="260">
        <v>0.10105</v>
      </c>
      <c r="H4798" s="260">
        <v>0.32199462199520001</v>
      </c>
      <c r="I4798" s="260">
        <v>2.0602097279999999E-4</v>
      </c>
      <c r="J4798" s="260">
        <v>3.8683741417084603</v>
      </c>
      <c r="K4798" s="260">
        <v>4.2916247862908596</v>
      </c>
      <c r="L4798" s="301" t="str">
        <f t="shared" si="149"/>
        <v/>
      </c>
      <c r="M4798" s="459">
        <f>IFERROR((Tableau1[[#This Row],[Scope 1
(kg CO2-eq)]]+Tableau1[[#This Row],[Scope 2 energy
(kg CO2-eq)]]+Tableau1[[#This Row],[Scope 2 Infrastructure
(kg CO2-eq)]])/Tableau1[[#This Row],[Total CO2-emissions
(kg CO2-eq)
for scope 3 use ]],"")</f>
        <v>9.8622471451844829E-2</v>
      </c>
      <c r="N4798" s="436" t="s">
        <v>3730</v>
      </c>
      <c r="O4798" s="259">
        <v>1</v>
      </c>
      <c r="P4798" s="259" t="s">
        <v>5129</v>
      </c>
      <c r="Q4798" s="259" t="s">
        <v>5136</v>
      </c>
    </row>
    <row r="4799" spans="1:17" ht="21.75" customHeight="1">
      <c r="A4799" s="301" t="s">
        <v>5129</v>
      </c>
      <c r="B4799" s="301" t="s">
        <v>5136</v>
      </c>
      <c r="C4799" s="316" t="s">
        <v>10824</v>
      </c>
      <c r="D4799" s="465" t="s">
        <v>3730</v>
      </c>
      <c r="E4799" s="465" t="s">
        <v>6091</v>
      </c>
      <c r="F4799" s="469" t="str">
        <f t="shared" si="148"/>
        <v>other</v>
      </c>
      <c r="G4799" s="260">
        <v>4.8735490999999999E-2</v>
      </c>
      <c r="H4799" s="260">
        <v>0.90320875585680005</v>
      </c>
      <c r="I4799" s="260">
        <v>1.3301654400000001E-4</v>
      </c>
      <c r="J4799" s="260">
        <v>1.2822013971309401</v>
      </c>
      <c r="K4799" s="260">
        <v>2.2342786591375501</v>
      </c>
      <c r="L4799" s="301" t="str">
        <f t="shared" si="149"/>
        <v/>
      </c>
      <c r="M4799" s="459">
        <f>IFERROR((Tableau1[[#This Row],[Scope 1
(kg CO2-eq)]]+Tableau1[[#This Row],[Scope 2 energy
(kg CO2-eq)]]+Tableau1[[#This Row],[Scope 2 Infrastructure
(kg CO2-eq)]])/Tableau1[[#This Row],[Total CO2-emissions
(kg CO2-eq)
for scope 3 use ]],"")</f>
        <v>0.42612288288530209</v>
      </c>
      <c r="N4799" s="436" t="s">
        <v>3730</v>
      </c>
      <c r="O4799" s="259">
        <v>1</v>
      </c>
      <c r="P4799" s="259" t="s">
        <v>5129</v>
      </c>
      <c r="Q4799" s="259" t="s">
        <v>5136</v>
      </c>
    </row>
    <row r="4800" spans="1:17" ht="21.75" customHeight="1">
      <c r="A4800" s="301" t="s">
        <v>5175</v>
      </c>
      <c r="B4800" s="301" t="s">
        <v>5133</v>
      </c>
      <c r="C4800" s="316" t="s">
        <v>10825</v>
      </c>
      <c r="D4800" s="465" t="s">
        <v>3646</v>
      </c>
      <c r="E4800" s="465" t="s">
        <v>6101</v>
      </c>
      <c r="F4800" s="469" t="str">
        <f t="shared" si="148"/>
        <v>other</v>
      </c>
      <c r="G4800" s="260">
        <v>0</v>
      </c>
      <c r="H4800" s="260">
        <v>0</v>
      </c>
      <c r="I4800" s="260">
        <v>0</v>
      </c>
      <c r="J4800" s="260">
        <v>63373153.982520603</v>
      </c>
      <c r="K4800" s="260">
        <v>63373153.982527897</v>
      </c>
      <c r="L4800" s="301" t="str">
        <f t="shared" si="149"/>
        <v/>
      </c>
      <c r="M4800" s="459">
        <f>IFERROR((Tableau1[[#This Row],[Scope 1
(kg CO2-eq)]]+Tableau1[[#This Row],[Scope 2 energy
(kg CO2-eq)]]+Tableau1[[#This Row],[Scope 2 Infrastructure
(kg CO2-eq)]])/Tableau1[[#This Row],[Total CO2-emissions
(kg CO2-eq)
for scope 3 use ]],"")</f>
        <v>0</v>
      </c>
      <c r="N4800" s="436" t="s">
        <v>3646</v>
      </c>
      <c r="O4800" s="259">
        <v>1</v>
      </c>
      <c r="P4800" s="259" t="s">
        <v>5175</v>
      </c>
      <c r="Q4800" s="259" t="s">
        <v>5133</v>
      </c>
    </row>
    <row r="4801" spans="1:17" ht="21.75" customHeight="1">
      <c r="A4801" s="301" t="s">
        <v>5175</v>
      </c>
      <c r="B4801" s="301" t="s">
        <v>5133</v>
      </c>
      <c r="C4801" s="316" t="s">
        <v>10826</v>
      </c>
      <c r="D4801" s="465" t="s">
        <v>3646</v>
      </c>
      <c r="E4801" s="465" t="s">
        <v>6101</v>
      </c>
      <c r="F4801" s="469" t="str">
        <f t="shared" si="148"/>
        <v>other</v>
      </c>
      <c r="G4801" s="260">
        <v>0</v>
      </c>
      <c r="H4801" s="260">
        <v>0</v>
      </c>
      <c r="I4801" s="260">
        <v>0</v>
      </c>
      <c r="J4801" s="260">
        <v>55111997.994459003</v>
      </c>
      <c r="K4801" s="260">
        <v>55111997.994419597</v>
      </c>
      <c r="L4801" s="301" t="str">
        <f t="shared" si="149"/>
        <v/>
      </c>
      <c r="M4801" s="459">
        <f>IFERROR((Tableau1[[#This Row],[Scope 1
(kg CO2-eq)]]+Tableau1[[#This Row],[Scope 2 energy
(kg CO2-eq)]]+Tableau1[[#This Row],[Scope 2 Infrastructure
(kg CO2-eq)]])/Tableau1[[#This Row],[Total CO2-emissions
(kg CO2-eq)
for scope 3 use ]],"")</f>
        <v>0</v>
      </c>
      <c r="N4801" s="436" t="s">
        <v>3646</v>
      </c>
      <c r="O4801" s="259">
        <v>1</v>
      </c>
      <c r="P4801" s="259" t="s">
        <v>5175</v>
      </c>
      <c r="Q4801" s="259" t="s">
        <v>5133</v>
      </c>
    </row>
    <row r="4802" spans="1:17" ht="21.75" customHeight="1">
      <c r="A4802" s="301" t="s">
        <v>5160</v>
      </c>
      <c r="B4802" s="301" t="s">
        <v>5133</v>
      </c>
      <c r="C4802" s="316" t="s">
        <v>10827</v>
      </c>
      <c r="D4802" s="465" t="s">
        <v>3646</v>
      </c>
      <c r="E4802" s="465" t="s">
        <v>6101</v>
      </c>
      <c r="F4802" s="469" t="str">
        <f t="shared" ref="F4802:F4865" si="150">IF(ISNUMBER(SEARCH("{CH}", C4802)), "CH", "other")</f>
        <v>other</v>
      </c>
      <c r="G4802" s="260">
        <v>0</v>
      </c>
      <c r="H4802" s="260">
        <v>0</v>
      </c>
      <c r="I4802" s="260">
        <v>0</v>
      </c>
      <c r="J4802" s="260">
        <v>802649752.46711099</v>
      </c>
      <c r="K4802" s="260">
        <v>802649752.46690094</v>
      </c>
      <c r="L4802" s="301" t="str">
        <f t="shared" ref="L4802:L4865" si="151">IF(N4802="MJ", K4802*3.6, IF(N4802="m", K4802*1000, ""))</f>
        <v/>
      </c>
      <c r="M4802" s="459">
        <f>IFERROR((Tableau1[[#This Row],[Scope 1
(kg CO2-eq)]]+Tableau1[[#This Row],[Scope 2 energy
(kg CO2-eq)]]+Tableau1[[#This Row],[Scope 2 Infrastructure
(kg CO2-eq)]])/Tableau1[[#This Row],[Total CO2-emissions
(kg CO2-eq)
for scope 3 use ]],"")</f>
        <v>0</v>
      </c>
      <c r="N4802" s="436" t="s">
        <v>3646</v>
      </c>
      <c r="O4802" s="259">
        <v>1</v>
      </c>
      <c r="P4802" s="259" t="s">
        <v>5160</v>
      </c>
      <c r="Q4802" s="259" t="s">
        <v>5133</v>
      </c>
    </row>
    <row r="4803" spans="1:17" ht="21.75" customHeight="1">
      <c r="A4803" s="301" t="s">
        <v>5138</v>
      </c>
      <c r="B4803" s="301" t="s">
        <v>5209</v>
      </c>
      <c r="C4803" s="316" t="s">
        <v>10828</v>
      </c>
      <c r="D4803" s="465" t="s">
        <v>3730</v>
      </c>
      <c r="E4803" s="465" t="s">
        <v>6101</v>
      </c>
      <c r="F4803" s="469" t="str">
        <f t="shared" si="150"/>
        <v>other</v>
      </c>
      <c r="G4803" s="260">
        <v>0</v>
      </c>
      <c r="H4803" s="260">
        <v>0</v>
      </c>
      <c r="I4803" s="260">
        <v>0</v>
      </c>
      <c r="J4803" s="260">
        <v>0.82912589852850105</v>
      </c>
      <c r="K4803" s="260">
        <v>0.82912589851992002</v>
      </c>
      <c r="L4803" s="301" t="str">
        <f t="shared" si="151"/>
        <v/>
      </c>
      <c r="M4803" s="459">
        <f>IFERROR((Tableau1[[#This Row],[Scope 1
(kg CO2-eq)]]+Tableau1[[#This Row],[Scope 2 energy
(kg CO2-eq)]]+Tableau1[[#This Row],[Scope 2 Infrastructure
(kg CO2-eq)]])/Tableau1[[#This Row],[Total CO2-emissions
(kg CO2-eq)
for scope 3 use ]],"")</f>
        <v>0</v>
      </c>
      <c r="N4803" s="436" t="s">
        <v>3730</v>
      </c>
      <c r="O4803" s="259">
        <v>1</v>
      </c>
      <c r="P4803" s="259" t="s">
        <v>5138</v>
      </c>
      <c r="Q4803" s="259" t="s">
        <v>5209</v>
      </c>
    </row>
    <row r="4804" spans="1:17" ht="21.75" customHeight="1">
      <c r="A4804" s="301" t="s">
        <v>5335</v>
      </c>
      <c r="B4804" s="301" t="s">
        <v>5133</v>
      </c>
      <c r="C4804" s="316" t="s">
        <v>10829</v>
      </c>
      <c r="D4804" s="465" t="s">
        <v>3646</v>
      </c>
      <c r="E4804" s="465" t="s">
        <v>6017</v>
      </c>
      <c r="F4804" s="469" t="str">
        <f t="shared" si="150"/>
        <v>other</v>
      </c>
      <c r="G4804" s="260">
        <v>0</v>
      </c>
      <c r="H4804" s="260">
        <v>35053131.836499996</v>
      </c>
      <c r="I4804" s="260">
        <v>16442587.669199999</v>
      </c>
      <c r="J4804" s="260">
        <v>32632736.776704799</v>
      </c>
      <c r="K4804" s="260">
        <v>84128456.680308193</v>
      </c>
      <c r="L4804" s="301" t="str">
        <f t="shared" si="151"/>
        <v/>
      </c>
      <c r="M4804" s="459">
        <f>IFERROR((Tableau1[[#This Row],[Scope 1
(kg CO2-eq)]]+Tableau1[[#This Row],[Scope 2 energy
(kg CO2-eq)]]+Tableau1[[#This Row],[Scope 2 Infrastructure
(kg CO2-eq)]])/Tableau1[[#This Row],[Total CO2-emissions
(kg CO2-eq)
for scope 3 use ]],"")</f>
        <v>0.61210821567054263</v>
      </c>
      <c r="N4804" s="436" t="s">
        <v>3646</v>
      </c>
      <c r="O4804" s="259">
        <v>1</v>
      </c>
      <c r="P4804" s="259" t="s">
        <v>5335</v>
      </c>
      <c r="Q4804" s="259" t="s">
        <v>5133</v>
      </c>
    </row>
    <row r="4805" spans="1:17" ht="21.75" customHeight="1">
      <c r="A4805" s="301" t="s">
        <v>5335</v>
      </c>
      <c r="B4805" s="301" t="s">
        <v>5133</v>
      </c>
      <c r="C4805" s="316" t="s">
        <v>10830</v>
      </c>
      <c r="D4805" s="465" t="s">
        <v>3646</v>
      </c>
      <c r="E4805" s="465" t="s">
        <v>6101</v>
      </c>
      <c r="F4805" s="469" t="str">
        <f t="shared" si="150"/>
        <v>other</v>
      </c>
      <c r="G4805" s="260">
        <v>0</v>
      </c>
      <c r="H4805" s="260">
        <v>34730224.550800003</v>
      </c>
      <c r="I4805" s="260">
        <v>16442567.851199999</v>
      </c>
      <c r="J4805" s="260">
        <v>32628319.419397999</v>
      </c>
      <c r="K4805" s="260">
        <v>83801112.217210606</v>
      </c>
      <c r="L4805" s="301" t="str">
        <f t="shared" si="151"/>
        <v/>
      </c>
      <c r="M4805" s="459">
        <f>IFERROR((Tableau1[[#This Row],[Scope 1
(kg CO2-eq)]]+Tableau1[[#This Row],[Scope 2 energy
(kg CO2-eq)]]+Tableau1[[#This Row],[Scope 2 Infrastructure
(kg CO2-eq)]])/Tableau1[[#This Row],[Total CO2-emissions
(kg CO2-eq)
for scope 3 use ]],"")</f>
        <v>0.6106457426168912</v>
      </c>
      <c r="N4805" s="436" t="s">
        <v>3646</v>
      </c>
      <c r="O4805" s="259">
        <v>1</v>
      </c>
      <c r="P4805" s="259" t="s">
        <v>5335</v>
      </c>
      <c r="Q4805" s="259" t="s">
        <v>5133</v>
      </c>
    </row>
    <row r="4806" spans="1:17" ht="21.75" customHeight="1">
      <c r="A4806" s="301" t="s">
        <v>5294</v>
      </c>
      <c r="B4806" s="301" t="s">
        <v>5133</v>
      </c>
      <c r="C4806" s="316" t="s">
        <v>10831</v>
      </c>
      <c r="D4806" s="465" t="s">
        <v>3646</v>
      </c>
      <c r="E4806" s="465" t="s">
        <v>700</v>
      </c>
      <c r="F4806" s="469" t="str">
        <f t="shared" si="150"/>
        <v>CH</v>
      </c>
      <c r="G4806" s="260">
        <v>0</v>
      </c>
      <c r="H4806" s="260">
        <v>86608068.611200005</v>
      </c>
      <c r="I4806" s="260">
        <v>11482085.331599999</v>
      </c>
      <c r="J4806" s="260">
        <v>256609034.21219599</v>
      </c>
      <c r="K4806" s="260">
        <v>354699187.44594699</v>
      </c>
      <c r="L4806" s="301" t="str">
        <f t="shared" si="151"/>
        <v/>
      </c>
      <c r="M4806" s="459">
        <f>IFERROR((Tableau1[[#This Row],[Scope 1
(kg CO2-eq)]]+Tableau1[[#This Row],[Scope 2 energy
(kg CO2-eq)]]+Tableau1[[#This Row],[Scope 2 Infrastructure
(kg CO2-eq)]])/Tableau1[[#This Row],[Total CO2-emissions
(kg CO2-eq)
for scope 3 use ]],"")</f>
        <v>0.27654462545885611</v>
      </c>
      <c r="N4806" s="436" t="s">
        <v>3646</v>
      </c>
      <c r="O4806" s="259">
        <v>1</v>
      </c>
      <c r="P4806" s="259" t="s">
        <v>5294</v>
      </c>
      <c r="Q4806" s="259" t="s">
        <v>5133</v>
      </c>
    </row>
    <row r="4807" spans="1:17" ht="21.75" customHeight="1">
      <c r="A4807" s="301" t="s">
        <v>5294</v>
      </c>
      <c r="B4807" s="301" t="s">
        <v>5133</v>
      </c>
      <c r="C4807" s="316" t="s">
        <v>10832</v>
      </c>
      <c r="D4807" s="465" t="s">
        <v>3646</v>
      </c>
      <c r="E4807" s="465" t="s">
        <v>6016</v>
      </c>
      <c r="F4807" s="469" t="str">
        <f t="shared" si="150"/>
        <v>other</v>
      </c>
      <c r="G4807" s="260">
        <v>0</v>
      </c>
      <c r="H4807" s="260">
        <v>342697118.65359998</v>
      </c>
      <c r="I4807" s="260">
        <v>11485352.255999999</v>
      </c>
      <c r="J4807" s="260">
        <v>256667889.856994</v>
      </c>
      <c r="K4807" s="260">
        <v>610850361.102759</v>
      </c>
      <c r="L4807" s="301" t="str">
        <f t="shared" si="151"/>
        <v/>
      </c>
      <c r="M4807" s="459">
        <f>IFERROR((Tableau1[[#This Row],[Scope 1
(kg CO2-eq)]]+Tableau1[[#This Row],[Scope 2 energy
(kg CO2-eq)]]+Tableau1[[#This Row],[Scope 2 Infrastructure
(kg CO2-eq)]])/Tableau1[[#This Row],[Total CO2-emissions
(kg CO2-eq)
for scope 3 use ]],"")</f>
        <v>0.57981871414498254</v>
      </c>
      <c r="N4807" s="436" t="s">
        <v>3646</v>
      </c>
      <c r="O4807" s="259">
        <v>1</v>
      </c>
      <c r="P4807" s="259" t="s">
        <v>5294</v>
      </c>
      <c r="Q4807" s="259" t="s">
        <v>5133</v>
      </c>
    </row>
    <row r="4808" spans="1:17" ht="21.75" customHeight="1">
      <c r="A4808" s="301" t="s">
        <v>5294</v>
      </c>
      <c r="B4808" s="301" t="s">
        <v>5133</v>
      </c>
      <c r="C4808" s="316" t="s">
        <v>10833</v>
      </c>
      <c r="D4808" s="465" t="s">
        <v>3646</v>
      </c>
      <c r="E4808" s="465" t="s">
        <v>6091</v>
      </c>
      <c r="F4808" s="469" t="str">
        <f t="shared" si="150"/>
        <v>other</v>
      </c>
      <c r="G4808" s="260">
        <v>0</v>
      </c>
      <c r="H4808" s="260">
        <v>287403309.3664</v>
      </c>
      <c r="I4808" s="260">
        <v>11139419.613600001</v>
      </c>
      <c r="J4808" s="260">
        <v>256667889.856994</v>
      </c>
      <c r="K4808" s="260">
        <v>555210618.58018696</v>
      </c>
      <c r="L4808" s="301" t="str">
        <f t="shared" si="151"/>
        <v/>
      </c>
      <c r="M4808" s="459">
        <f>IFERROR((Tableau1[[#This Row],[Scope 1
(kg CO2-eq)]]+Tableau1[[#This Row],[Scope 2 energy
(kg CO2-eq)]]+Tableau1[[#This Row],[Scope 2 Infrastructure
(kg CO2-eq)]])/Tableau1[[#This Row],[Total CO2-emissions
(kg CO2-eq)
for scope 3 use ]],"")</f>
        <v>0.53771076955165009</v>
      </c>
      <c r="N4808" s="436" t="s">
        <v>3646</v>
      </c>
      <c r="O4808" s="259">
        <v>1</v>
      </c>
      <c r="P4808" s="259" t="s">
        <v>5294</v>
      </c>
      <c r="Q4808" s="259" t="s">
        <v>5133</v>
      </c>
    </row>
    <row r="4809" spans="1:17" ht="21.75" customHeight="1">
      <c r="A4809" s="301" t="s">
        <v>5295</v>
      </c>
      <c r="B4809" s="301" t="s">
        <v>5133</v>
      </c>
      <c r="C4809" s="316" t="s">
        <v>10834</v>
      </c>
      <c r="D4809" s="465" t="s">
        <v>3646</v>
      </c>
      <c r="E4809" s="465" t="s">
        <v>700</v>
      </c>
      <c r="F4809" s="469" t="str">
        <f t="shared" si="150"/>
        <v>CH</v>
      </c>
      <c r="G4809" s="260">
        <v>0</v>
      </c>
      <c r="H4809" s="260">
        <v>84315027.131200001</v>
      </c>
      <c r="I4809" s="260">
        <v>10704303.081599999</v>
      </c>
      <c r="J4809" s="260">
        <v>239235372.382772</v>
      </c>
      <c r="K4809" s="260">
        <v>334254701.88720399</v>
      </c>
      <c r="L4809" s="301" t="str">
        <f t="shared" si="151"/>
        <v/>
      </c>
      <c r="M4809" s="459">
        <f>IFERROR((Tableau1[[#This Row],[Scope 1
(kg CO2-eq)]]+Tableau1[[#This Row],[Scope 2 energy
(kg CO2-eq)]]+Tableau1[[#This Row],[Scope 2 Infrastructure
(kg CO2-eq)]])/Tableau1[[#This Row],[Total CO2-emissions
(kg CO2-eq)
for scope 3 use ]],"")</f>
        <v>0.28427223215206937</v>
      </c>
      <c r="N4809" s="436" t="s">
        <v>3646</v>
      </c>
      <c r="O4809" s="259">
        <v>1</v>
      </c>
      <c r="P4809" s="259" t="s">
        <v>5295</v>
      </c>
      <c r="Q4809" s="259" t="s">
        <v>5133</v>
      </c>
    </row>
    <row r="4810" spans="1:17" ht="21.75" customHeight="1">
      <c r="A4810" s="301" t="s">
        <v>5295</v>
      </c>
      <c r="B4810" s="301" t="s">
        <v>5133</v>
      </c>
      <c r="C4810" s="316" t="s">
        <v>10835</v>
      </c>
      <c r="D4810" s="465" t="s">
        <v>3646</v>
      </c>
      <c r="E4810" s="465" t="s">
        <v>6017</v>
      </c>
      <c r="F4810" s="469" t="str">
        <f t="shared" si="150"/>
        <v>other</v>
      </c>
      <c r="G4810" s="260">
        <v>0</v>
      </c>
      <c r="H4810" s="260">
        <v>513670734.62199998</v>
      </c>
      <c r="I4810" s="260">
        <v>10721689.0836</v>
      </c>
      <c r="J4810" s="260">
        <v>241510076.15545601</v>
      </c>
      <c r="K4810" s="260">
        <v>765902499.97716105</v>
      </c>
      <c r="L4810" s="301" t="str">
        <f t="shared" si="151"/>
        <v/>
      </c>
      <c r="M4810" s="459">
        <f>IFERROR((Tableau1[[#This Row],[Scope 1
(kg CO2-eq)]]+Tableau1[[#This Row],[Scope 2 energy
(kg CO2-eq)]]+Tableau1[[#This Row],[Scope 2 Infrastructure
(kg CO2-eq)]])/Tableau1[[#This Row],[Total CO2-emissions
(kg CO2-eq)
for scope 3 use ]],"")</f>
        <v>0.68467255782718706</v>
      </c>
      <c r="N4810" s="436" t="s">
        <v>3646</v>
      </c>
      <c r="O4810" s="259">
        <v>1</v>
      </c>
      <c r="P4810" s="259" t="s">
        <v>5295</v>
      </c>
      <c r="Q4810" s="259" t="s">
        <v>5133</v>
      </c>
    </row>
    <row r="4811" spans="1:17" ht="21.75" customHeight="1">
      <c r="A4811" s="301" t="s">
        <v>5295</v>
      </c>
      <c r="B4811" s="301" t="s">
        <v>5133</v>
      </c>
      <c r="C4811" s="316" t="s">
        <v>10836</v>
      </c>
      <c r="D4811" s="465" t="s">
        <v>3646</v>
      </c>
      <c r="E4811" s="465" t="s">
        <v>6016</v>
      </c>
      <c r="F4811" s="469" t="str">
        <f t="shared" si="150"/>
        <v>other</v>
      </c>
      <c r="G4811" s="260">
        <v>0</v>
      </c>
      <c r="H4811" s="260">
        <v>340451654.70359999</v>
      </c>
      <c r="I4811" s="260">
        <v>10423196.774</v>
      </c>
      <c r="J4811" s="260">
        <v>239659500.155229</v>
      </c>
      <c r="K4811" s="260">
        <v>590534351.77677798</v>
      </c>
      <c r="L4811" s="301" t="str">
        <f t="shared" si="151"/>
        <v/>
      </c>
      <c r="M4811" s="459">
        <f>IFERROR((Tableau1[[#This Row],[Scope 1
(kg CO2-eq)]]+Tableau1[[#This Row],[Scope 2 energy
(kg CO2-eq)]]+Tableau1[[#This Row],[Scope 2 Infrastructure
(kg CO2-eq)]])/Tableau1[[#This Row],[Total CO2-emissions
(kg CO2-eq)
for scope 3 use ]],"")</f>
        <v>0.59416501414676504</v>
      </c>
      <c r="N4811" s="436" t="s">
        <v>3646</v>
      </c>
      <c r="O4811" s="259">
        <v>1</v>
      </c>
      <c r="P4811" s="259" t="s">
        <v>5295</v>
      </c>
      <c r="Q4811" s="259" t="s">
        <v>5133</v>
      </c>
    </row>
    <row r="4812" spans="1:17" ht="21.75" customHeight="1">
      <c r="A4812" s="301" t="s">
        <v>5295</v>
      </c>
      <c r="B4812" s="301" t="s">
        <v>5133</v>
      </c>
      <c r="C4812" s="316" t="s">
        <v>10837</v>
      </c>
      <c r="D4812" s="465" t="s">
        <v>3646</v>
      </c>
      <c r="E4812" s="465" t="s">
        <v>119</v>
      </c>
      <c r="F4812" s="469" t="str">
        <f t="shared" si="150"/>
        <v>other</v>
      </c>
      <c r="G4812" s="260">
        <v>0</v>
      </c>
      <c r="H4812" s="260">
        <v>80307194.962799996</v>
      </c>
      <c r="I4812" s="260">
        <v>10418796.2708</v>
      </c>
      <c r="J4812" s="260">
        <v>239659500.155229</v>
      </c>
      <c r="K4812" s="260">
        <v>330385491.79696202</v>
      </c>
      <c r="L4812" s="301" t="str">
        <f t="shared" si="151"/>
        <v/>
      </c>
      <c r="M4812" s="459">
        <f>IFERROR((Tableau1[[#This Row],[Scope 1
(kg CO2-eq)]]+Tableau1[[#This Row],[Scope 2 energy
(kg CO2-eq)]]+Tableau1[[#This Row],[Scope 2 Infrastructure
(kg CO2-eq)]])/Tableau1[[#This Row],[Total CO2-emissions
(kg CO2-eq)
for scope 3 use ]],"")</f>
        <v>0.27460646271161182</v>
      </c>
      <c r="N4812" s="436" t="s">
        <v>3646</v>
      </c>
      <c r="O4812" s="259">
        <v>1</v>
      </c>
      <c r="P4812" s="259" t="s">
        <v>5295</v>
      </c>
      <c r="Q4812" s="259" t="s">
        <v>5133</v>
      </c>
    </row>
    <row r="4813" spans="1:17" ht="21.75" customHeight="1">
      <c r="A4813" s="301" t="s">
        <v>5295</v>
      </c>
      <c r="B4813" s="301" t="s">
        <v>5133</v>
      </c>
      <c r="C4813" s="316" t="s">
        <v>10838</v>
      </c>
      <c r="D4813" s="465" t="s">
        <v>3646</v>
      </c>
      <c r="E4813" s="465" t="s">
        <v>6091</v>
      </c>
      <c r="F4813" s="469" t="str">
        <f t="shared" si="150"/>
        <v>other</v>
      </c>
      <c r="G4813" s="260">
        <v>0</v>
      </c>
      <c r="H4813" s="260">
        <v>285099953.87639999</v>
      </c>
      <c r="I4813" s="260">
        <v>10423284.707599999</v>
      </c>
      <c r="J4813" s="260">
        <v>239659500.155229</v>
      </c>
      <c r="K4813" s="260">
        <v>535182738.467161</v>
      </c>
      <c r="L4813" s="301" t="str">
        <f t="shared" si="151"/>
        <v/>
      </c>
      <c r="M4813" s="459">
        <f>IFERROR((Tableau1[[#This Row],[Scope 1
(kg CO2-eq)]]+Tableau1[[#This Row],[Scope 2 energy
(kg CO2-eq)]]+Tableau1[[#This Row],[Scope 2 Infrastructure
(kg CO2-eq)]])/Tableau1[[#This Row],[Total CO2-emissions
(kg CO2-eq)
for scope 3 use ]],"")</f>
        <v>0.55219127476050578</v>
      </c>
      <c r="N4813" s="436" t="s">
        <v>3646</v>
      </c>
      <c r="O4813" s="259">
        <v>1</v>
      </c>
      <c r="P4813" s="259" t="s">
        <v>5295</v>
      </c>
      <c r="Q4813" s="259" t="s">
        <v>5133</v>
      </c>
    </row>
    <row r="4814" spans="1:17" ht="21.75" customHeight="1">
      <c r="A4814" s="301" t="s">
        <v>5270</v>
      </c>
      <c r="B4814" s="301" t="s">
        <v>5133</v>
      </c>
      <c r="C4814" s="316" t="s">
        <v>10839</v>
      </c>
      <c r="D4814" s="465" t="s">
        <v>3646</v>
      </c>
      <c r="E4814" s="465" t="s">
        <v>700</v>
      </c>
      <c r="F4814" s="469" t="str">
        <f t="shared" si="150"/>
        <v>CH</v>
      </c>
      <c r="G4814" s="260">
        <v>0</v>
      </c>
      <c r="H4814" s="260">
        <v>0</v>
      </c>
      <c r="I4814" s="260">
        <v>0</v>
      </c>
      <c r="J4814" s="260">
        <v>23089778.6445342</v>
      </c>
      <c r="K4814" s="260">
        <v>23089778.644537199</v>
      </c>
      <c r="L4814" s="301" t="str">
        <f t="shared" si="151"/>
        <v/>
      </c>
      <c r="M4814" s="459">
        <f>IFERROR((Tableau1[[#This Row],[Scope 1
(kg CO2-eq)]]+Tableau1[[#This Row],[Scope 2 energy
(kg CO2-eq)]]+Tableau1[[#This Row],[Scope 2 Infrastructure
(kg CO2-eq)]])/Tableau1[[#This Row],[Total CO2-emissions
(kg CO2-eq)
for scope 3 use ]],"")</f>
        <v>0</v>
      </c>
      <c r="N4814" s="436" t="s">
        <v>3646</v>
      </c>
      <c r="O4814" s="259">
        <v>1</v>
      </c>
      <c r="P4814" s="259" t="s">
        <v>5270</v>
      </c>
      <c r="Q4814" s="259" t="s">
        <v>5133</v>
      </c>
    </row>
    <row r="4815" spans="1:17" ht="21.75" customHeight="1">
      <c r="A4815" s="301" t="s">
        <v>5270</v>
      </c>
      <c r="B4815" s="301" t="s">
        <v>5133</v>
      </c>
      <c r="C4815" s="316" t="s">
        <v>10840</v>
      </c>
      <c r="D4815" s="465" t="s">
        <v>3646</v>
      </c>
      <c r="E4815" s="465" t="s">
        <v>6017</v>
      </c>
      <c r="F4815" s="469" t="str">
        <f t="shared" si="150"/>
        <v>other</v>
      </c>
      <c r="G4815" s="260">
        <v>0</v>
      </c>
      <c r="H4815" s="260">
        <v>0</v>
      </c>
      <c r="I4815" s="260">
        <v>0</v>
      </c>
      <c r="J4815" s="260">
        <v>23089474.135186099</v>
      </c>
      <c r="K4815" s="260">
        <v>23089474.1351941</v>
      </c>
      <c r="L4815" s="301" t="str">
        <f t="shared" si="151"/>
        <v/>
      </c>
      <c r="M4815" s="459">
        <f>IFERROR((Tableau1[[#This Row],[Scope 1
(kg CO2-eq)]]+Tableau1[[#This Row],[Scope 2 energy
(kg CO2-eq)]]+Tableau1[[#This Row],[Scope 2 Infrastructure
(kg CO2-eq)]])/Tableau1[[#This Row],[Total CO2-emissions
(kg CO2-eq)
for scope 3 use ]],"")</f>
        <v>0</v>
      </c>
      <c r="N4815" s="436" t="s">
        <v>3646</v>
      </c>
      <c r="O4815" s="259">
        <v>1</v>
      </c>
      <c r="P4815" s="259" t="s">
        <v>5270</v>
      </c>
      <c r="Q4815" s="259" t="s">
        <v>5133</v>
      </c>
    </row>
    <row r="4816" spans="1:17" ht="21.75" customHeight="1">
      <c r="A4816" s="301" t="s">
        <v>5270</v>
      </c>
      <c r="B4816" s="301" t="s">
        <v>5133</v>
      </c>
      <c r="C4816" s="316" t="s">
        <v>10841</v>
      </c>
      <c r="D4816" s="465" t="s">
        <v>3646</v>
      </c>
      <c r="E4816" s="465" t="s">
        <v>6091</v>
      </c>
      <c r="F4816" s="469" t="str">
        <f t="shared" si="150"/>
        <v>other</v>
      </c>
      <c r="G4816" s="260">
        <v>0</v>
      </c>
      <c r="H4816" s="260">
        <v>23194688.611903999</v>
      </c>
      <c r="I4816" s="260">
        <v>9832865.6674559992</v>
      </c>
      <c r="J4816" s="260">
        <v>1032426280.24296</v>
      </c>
      <c r="K4816" s="260">
        <v>1065453834.75386</v>
      </c>
      <c r="L4816" s="301" t="str">
        <f t="shared" si="151"/>
        <v/>
      </c>
      <c r="M4816" s="459">
        <f>IFERROR((Tableau1[[#This Row],[Scope 1
(kg CO2-eq)]]+Tableau1[[#This Row],[Scope 2 energy
(kg CO2-eq)]]+Tableau1[[#This Row],[Scope 2 Infrastructure
(kg CO2-eq)]])/Tableau1[[#This Row],[Total CO2-emissions
(kg CO2-eq)
for scope 3 use ]],"")</f>
        <v>3.0998578448018808E-2</v>
      </c>
      <c r="N4816" s="436" t="s">
        <v>3646</v>
      </c>
      <c r="O4816" s="259">
        <v>1</v>
      </c>
      <c r="P4816" s="259" t="s">
        <v>5270</v>
      </c>
      <c r="Q4816" s="259" t="s">
        <v>5133</v>
      </c>
    </row>
    <row r="4817" spans="1:17" ht="21.75" customHeight="1">
      <c r="A4817" s="301" t="s">
        <v>5234</v>
      </c>
      <c r="B4817" s="301" t="s">
        <v>5270</v>
      </c>
      <c r="C4817" s="316" t="s">
        <v>10842</v>
      </c>
      <c r="D4817" s="465" t="s">
        <v>3730</v>
      </c>
      <c r="E4817" s="465" t="s">
        <v>700</v>
      </c>
      <c r="F4817" s="469" t="str">
        <f t="shared" si="150"/>
        <v>CH</v>
      </c>
      <c r="G4817" s="260">
        <v>0</v>
      </c>
      <c r="H4817" s="260">
        <v>2.6912634048E-4</v>
      </c>
      <c r="I4817" s="260">
        <v>1.4696726399999999E-6</v>
      </c>
      <c r="J4817" s="260">
        <v>127.712507400755</v>
      </c>
      <c r="K4817" s="260">
        <v>127.71277799634299</v>
      </c>
      <c r="L4817" s="301" t="str">
        <f t="shared" si="151"/>
        <v/>
      </c>
      <c r="M4817" s="459">
        <f>IFERROR((Tableau1[[#This Row],[Scope 1
(kg CO2-eq)]]+Tableau1[[#This Row],[Scope 2 energy
(kg CO2-eq)]]+Tableau1[[#This Row],[Scope 2 Infrastructure
(kg CO2-eq)]])/Tableau1[[#This Row],[Total CO2-emissions
(kg CO2-eq)
for scope 3 use ]],"")</f>
        <v>2.1187857422359759E-6</v>
      </c>
      <c r="N4817" s="437" t="s">
        <v>3730</v>
      </c>
      <c r="O4817" s="259">
        <v>1</v>
      </c>
      <c r="P4817" s="259" t="s">
        <v>5234</v>
      </c>
      <c r="Q4817" s="259" t="s">
        <v>5270</v>
      </c>
    </row>
    <row r="4818" spans="1:17" ht="21.75" customHeight="1">
      <c r="A4818" s="301" t="s">
        <v>5234</v>
      </c>
      <c r="B4818" s="301" t="s">
        <v>5270</v>
      </c>
      <c r="C4818" s="316" t="s">
        <v>10843</v>
      </c>
      <c r="D4818" s="465" t="s">
        <v>3730</v>
      </c>
      <c r="E4818" s="465" t="s">
        <v>6017</v>
      </c>
      <c r="F4818" s="469" t="str">
        <f t="shared" si="150"/>
        <v>other</v>
      </c>
      <c r="G4818" s="260">
        <v>0</v>
      </c>
      <c r="H4818" s="260">
        <v>2.2097171088000002E-3</v>
      </c>
      <c r="I4818" s="260">
        <v>1.5482534399999999E-6</v>
      </c>
      <c r="J4818" s="260">
        <v>127.300484744127</v>
      </c>
      <c r="K4818" s="260">
        <v>127.302696010329</v>
      </c>
      <c r="L4818" s="301" t="str">
        <f t="shared" si="151"/>
        <v/>
      </c>
      <c r="M4818" s="459">
        <f>IFERROR((Tableau1[[#This Row],[Scope 1
(kg CO2-eq)]]+Tableau1[[#This Row],[Scope 2 energy
(kg CO2-eq)]]+Tableau1[[#This Row],[Scope 2 Infrastructure
(kg CO2-eq)]])/Tableau1[[#This Row],[Total CO2-emissions
(kg CO2-eq)
for scope 3 use ]],"")</f>
        <v>1.7370137723246522E-5</v>
      </c>
      <c r="N4818" s="436" t="s">
        <v>3730</v>
      </c>
      <c r="O4818" s="259">
        <v>1</v>
      </c>
      <c r="P4818" s="259" t="s">
        <v>5234</v>
      </c>
      <c r="Q4818" s="260" t="s">
        <v>5270</v>
      </c>
    </row>
    <row r="4819" spans="1:17" ht="21.75" customHeight="1">
      <c r="A4819" s="301" t="s">
        <v>5234</v>
      </c>
      <c r="B4819" s="301" t="s">
        <v>5270</v>
      </c>
      <c r="C4819" s="316" t="s">
        <v>10844</v>
      </c>
      <c r="D4819" s="465" t="s">
        <v>3730</v>
      </c>
      <c r="E4819" s="465" t="s">
        <v>6091</v>
      </c>
      <c r="F4819" s="469" t="str">
        <f t="shared" si="150"/>
        <v>other</v>
      </c>
      <c r="G4819" s="260">
        <v>9.8993330000000004</v>
      </c>
      <c r="H4819" s="260">
        <v>100.4753555523</v>
      </c>
      <c r="I4819" s="260">
        <v>21.320997542490002</v>
      </c>
      <c r="J4819" s="260">
        <v>189.16935436601997</v>
      </c>
      <c r="K4819" s="260">
        <v>320.86504082230999</v>
      </c>
      <c r="L4819" s="301" t="str">
        <f t="shared" si="151"/>
        <v/>
      </c>
      <c r="M4819" s="459">
        <f>IFERROR((Tableau1[[#This Row],[Scope 1
(kg CO2-eq)]]+Tableau1[[#This Row],[Scope 2 energy
(kg CO2-eq)]]+Tableau1[[#This Row],[Scope 2 Infrastructure
(kg CO2-eq)]])/Tableau1[[#This Row],[Total CO2-emissions
(kg CO2-eq)
for scope 3 use ]],"")</f>
        <v>0.41043949742010383</v>
      </c>
      <c r="N4819" s="436" t="s">
        <v>3730</v>
      </c>
      <c r="O4819" s="259">
        <v>1</v>
      </c>
      <c r="P4819" s="259" t="s">
        <v>5234</v>
      </c>
      <c r="Q4819" s="260" t="s">
        <v>5270</v>
      </c>
    </row>
    <row r="4820" spans="1:17" ht="21.75" customHeight="1">
      <c r="A4820" s="301" t="s">
        <v>5147</v>
      </c>
      <c r="B4820" s="301" t="s">
        <v>5300</v>
      </c>
      <c r="C4820" s="316" t="s">
        <v>10845</v>
      </c>
      <c r="D4820" s="465" t="s">
        <v>3730</v>
      </c>
      <c r="E4820" s="465" t="s">
        <v>6091</v>
      </c>
      <c r="F4820" s="469" t="str">
        <f t="shared" si="150"/>
        <v>other</v>
      </c>
      <c r="G4820" s="260">
        <v>9.1567486475105007</v>
      </c>
      <c r="H4820" s="260">
        <v>0</v>
      </c>
      <c r="I4820" s="260">
        <v>0</v>
      </c>
      <c r="J4820" s="260">
        <v>7.845371024781933E-2</v>
      </c>
      <c r="K4820" s="260">
        <v>9.2352023594597803</v>
      </c>
      <c r="L4820" s="301" t="str">
        <f t="shared" si="151"/>
        <v/>
      </c>
      <c r="M4820" s="459">
        <f>IFERROR((Tableau1[[#This Row],[Scope 1
(kg CO2-eq)]]+Tableau1[[#This Row],[Scope 2 energy
(kg CO2-eq)]]+Tableau1[[#This Row],[Scope 2 Infrastructure
(kg CO2-eq)]])/Tableau1[[#This Row],[Total CO2-emissions
(kg CO2-eq)
for scope 3 use ]],"")</f>
        <v>0.99150492767828546</v>
      </c>
      <c r="N4820" s="436" t="s">
        <v>3730</v>
      </c>
      <c r="O4820" s="259">
        <v>1</v>
      </c>
      <c r="P4820" s="259" t="s">
        <v>5147</v>
      </c>
      <c r="Q4820" s="259" t="s">
        <v>5300</v>
      </c>
    </row>
    <row r="4821" spans="1:17" ht="21.75" customHeight="1">
      <c r="A4821" s="301" t="s">
        <v>5147</v>
      </c>
      <c r="B4821" s="301" t="s">
        <v>5300</v>
      </c>
      <c r="C4821" s="316" t="s">
        <v>10846</v>
      </c>
      <c r="D4821" s="465" t="s">
        <v>3730</v>
      </c>
      <c r="E4821" s="465" t="s">
        <v>6091</v>
      </c>
      <c r="F4821" s="469" t="str">
        <f t="shared" si="150"/>
        <v>other</v>
      </c>
      <c r="G4821" s="260">
        <v>8.2027593167237391</v>
      </c>
      <c r="H4821" s="260">
        <v>0</v>
      </c>
      <c r="I4821" s="260">
        <v>0</v>
      </c>
      <c r="J4821" s="260">
        <v>3.7647849652671539E-2</v>
      </c>
      <c r="K4821" s="260">
        <v>8.2404071663777092</v>
      </c>
      <c r="L4821" s="301" t="str">
        <f t="shared" si="151"/>
        <v/>
      </c>
      <c r="M4821" s="459">
        <f>IFERROR((Tableau1[[#This Row],[Scope 1
(kg CO2-eq)]]+Tableau1[[#This Row],[Scope 2 energy
(kg CO2-eq)]]+Tableau1[[#This Row],[Scope 2 Infrastructure
(kg CO2-eq)]])/Tableau1[[#This Row],[Total CO2-emissions
(kg CO2-eq)
for scope 3 use ]],"")</f>
        <v>0.99543131196143075</v>
      </c>
      <c r="N4821" s="436" t="s">
        <v>3730</v>
      </c>
      <c r="O4821" s="259">
        <v>1</v>
      </c>
      <c r="P4821" s="259" t="s">
        <v>5147</v>
      </c>
      <c r="Q4821" s="259" t="s">
        <v>5300</v>
      </c>
    </row>
    <row r="4822" spans="1:17" ht="21.75" customHeight="1">
      <c r="A4822" s="301" t="s">
        <v>5147</v>
      </c>
      <c r="B4822" s="301" t="s">
        <v>5300</v>
      </c>
      <c r="C4822" s="316" t="s">
        <v>10847</v>
      </c>
      <c r="D4822" s="465" t="s">
        <v>3730</v>
      </c>
      <c r="E4822" s="465" t="s">
        <v>6091</v>
      </c>
      <c r="F4822" s="469" t="str">
        <f t="shared" si="150"/>
        <v>other</v>
      </c>
      <c r="G4822" s="260">
        <v>7.12225541830274</v>
      </c>
      <c r="H4822" s="260">
        <v>0</v>
      </c>
      <c r="I4822" s="260">
        <v>0</v>
      </c>
      <c r="J4822" s="260">
        <v>5.1580670580570143E-2</v>
      </c>
      <c r="K4822" s="260">
        <v>7.17383608733308</v>
      </c>
      <c r="L4822" s="301" t="str">
        <f t="shared" si="151"/>
        <v/>
      </c>
      <c r="M4822" s="459">
        <f>IFERROR((Tableau1[[#This Row],[Scope 1
(kg CO2-eq)]]+Tableau1[[#This Row],[Scope 2 energy
(kg CO2-eq)]]+Tableau1[[#This Row],[Scope 2 Infrastructure
(kg CO2-eq)]])/Tableau1[[#This Row],[Total CO2-emissions
(kg CO2-eq)
for scope 3 use ]],"")</f>
        <v>0.99280989021739474</v>
      </c>
      <c r="N4822" s="436" t="s">
        <v>3730</v>
      </c>
      <c r="O4822" s="259">
        <v>1</v>
      </c>
      <c r="P4822" s="259" t="s">
        <v>5147</v>
      </c>
      <c r="Q4822" s="259" t="s">
        <v>5300</v>
      </c>
    </row>
    <row r="4823" spans="1:17" ht="21.75" customHeight="1">
      <c r="A4823" s="301" t="s">
        <v>5129</v>
      </c>
      <c r="B4823" s="301" t="s">
        <v>5136</v>
      </c>
      <c r="C4823" s="316" t="s">
        <v>10848</v>
      </c>
      <c r="D4823" s="465" t="s">
        <v>3730</v>
      </c>
      <c r="E4823" s="465" t="s">
        <v>6091</v>
      </c>
      <c r="F4823" s="469" t="str">
        <f t="shared" si="150"/>
        <v>other</v>
      </c>
      <c r="G4823" s="260">
        <v>0</v>
      </c>
      <c r="H4823" s="260">
        <v>0.10403252507399401</v>
      </c>
      <c r="I4823" s="260">
        <v>1.98869013504E-5</v>
      </c>
      <c r="J4823" s="260">
        <v>1.9461437105231001</v>
      </c>
      <c r="K4823" s="260">
        <v>2.0501961226275101</v>
      </c>
      <c r="L4823" s="301" t="str">
        <f t="shared" si="151"/>
        <v/>
      </c>
      <c r="M4823" s="459">
        <f>IFERROR((Tableau1[[#This Row],[Scope 1
(kg CO2-eq)]]+Tableau1[[#This Row],[Scope 2 energy
(kg CO2-eq)]]+Tableau1[[#This Row],[Scope 2 Infrastructure
(kg CO2-eq)]])/Tableau1[[#This Row],[Total CO2-emissions
(kg CO2-eq)
for scope 3 use ]],"")</f>
        <v>5.0752418672020468E-2</v>
      </c>
      <c r="N4823" s="436" t="s">
        <v>3730</v>
      </c>
      <c r="O4823" s="259">
        <v>1</v>
      </c>
      <c r="P4823" s="259" t="s">
        <v>5129</v>
      </c>
      <c r="Q4823" s="259" t="s">
        <v>5136</v>
      </c>
    </row>
    <row r="4824" spans="1:17" ht="21.75" customHeight="1">
      <c r="A4824" s="301" t="s">
        <v>5143</v>
      </c>
      <c r="B4824" s="301" t="s">
        <v>5146</v>
      </c>
      <c r="C4824" s="316" t="s">
        <v>10849</v>
      </c>
      <c r="D4824" s="465" t="s">
        <v>3731</v>
      </c>
      <c r="E4824" s="465" t="s">
        <v>700</v>
      </c>
      <c r="F4824" s="469" t="str">
        <f t="shared" si="150"/>
        <v>CH</v>
      </c>
      <c r="G4824" s="260">
        <v>0</v>
      </c>
      <c r="H4824" s="260">
        <v>0</v>
      </c>
      <c r="I4824" s="260">
        <v>0</v>
      </c>
      <c r="J4824" s="260">
        <v>8.6582386741222006</v>
      </c>
      <c r="K4824" s="260">
        <v>8.6582386732338801</v>
      </c>
      <c r="L4824" s="301" t="str">
        <f t="shared" si="151"/>
        <v/>
      </c>
      <c r="M4824" s="459">
        <f>IFERROR((Tableau1[[#This Row],[Scope 1
(kg CO2-eq)]]+Tableau1[[#This Row],[Scope 2 energy
(kg CO2-eq)]]+Tableau1[[#This Row],[Scope 2 Infrastructure
(kg CO2-eq)]])/Tableau1[[#This Row],[Total CO2-emissions
(kg CO2-eq)
for scope 3 use ]],"")</f>
        <v>0</v>
      </c>
      <c r="N4824" s="436" t="s">
        <v>3731</v>
      </c>
      <c r="O4824" s="259">
        <v>1</v>
      </c>
      <c r="P4824" s="259" t="s">
        <v>5143</v>
      </c>
      <c r="Q4824" s="260" t="s">
        <v>5146</v>
      </c>
    </row>
    <row r="4825" spans="1:17" ht="21.75" customHeight="1">
      <c r="A4825" s="301" t="s">
        <v>5143</v>
      </c>
      <c r="B4825" s="301" t="s">
        <v>5146</v>
      </c>
      <c r="C4825" s="316" t="s">
        <v>10850</v>
      </c>
      <c r="D4825" s="465" t="s">
        <v>3731</v>
      </c>
      <c r="E4825" s="465" t="s">
        <v>700</v>
      </c>
      <c r="F4825" s="469" t="str">
        <f t="shared" si="150"/>
        <v>CH</v>
      </c>
      <c r="G4825" s="260">
        <v>0</v>
      </c>
      <c r="H4825" s="260">
        <v>6.1292237446560003E-4</v>
      </c>
      <c r="I4825" s="260">
        <v>9.0711144462240001E-5</v>
      </c>
      <c r="J4825" s="260">
        <v>3.7666851325185302</v>
      </c>
      <c r="K4825" s="260">
        <v>3.7673887660527501</v>
      </c>
      <c r="L4825" s="301" t="str">
        <f t="shared" si="151"/>
        <v/>
      </c>
      <c r="M4825" s="459">
        <f>IFERROR((Tableau1[[#This Row],[Scope 1
(kg CO2-eq)]]+Tableau1[[#This Row],[Scope 2 energy
(kg CO2-eq)]]+Tableau1[[#This Row],[Scope 2 Infrastructure
(kg CO2-eq)]])/Tableau1[[#This Row],[Total CO2-emissions
(kg CO2-eq)
for scope 3 use ]],"")</f>
        <v>1.8676955382681838E-4</v>
      </c>
      <c r="N4825" s="436" t="s">
        <v>3731</v>
      </c>
      <c r="O4825" s="259">
        <v>1</v>
      </c>
      <c r="P4825" s="259" t="s">
        <v>5143</v>
      </c>
      <c r="Q4825" s="259" t="s">
        <v>5146</v>
      </c>
    </row>
    <row r="4826" spans="1:17" ht="21.75" customHeight="1">
      <c r="A4826" s="301" t="s">
        <v>5143</v>
      </c>
      <c r="B4826" s="301" t="s">
        <v>5146</v>
      </c>
      <c r="C4826" s="316" t="s">
        <v>10851</v>
      </c>
      <c r="D4826" s="465" t="s">
        <v>3731</v>
      </c>
      <c r="E4826" s="465" t="s">
        <v>700</v>
      </c>
      <c r="F4826" s="469" t="str">
        <f t="shared" si="150"/>
        <v>CH</v>
      </c>
      <c r="G4826" s="260">
        <v>0</v>
      </c>
      <c r="H4826" s="260">
        <v>0</v>
      </c>
      <c r="I4826" s="260">
        <v>0</v>
      </c>
      <c r="J4826" s="260">
        <v>3.6510798255607102</v>
      </c>
      <c r="K4826" s="260">
        <v>3.6510798252300001</v>
      </c>
      <c r="L4826" s="301" t="str">
        <f t="shared" si="151"/>
        <v/>
      </c>
      <c r="M4826" s="459">
        <f>IFERROR((Tableau1[[#This Row],[Scope 1
(kg CO2-eq)]]+Tableau1[[#This Row],[Scope 2 energy
(kg CO2-eq)]]+Tableau1[[#This Row],[Scope 2 Infrastructure
(kg CO2-eq)]])/Tableau1[[#This Row],[Total CO2-emissions
(kg CO2-eq)
for scope 3 use ]],"")</f>
        <v>0</v>
      </c>
      <c r="N4826" s="436" t="s">
        <v>3731</v>
      </c>
      <c r="O4826" s="259">
        <v>1</v>
      </c>
      <c r="P4826" s="259" t="s">
        <v>5143</v>
      </c>
      <c r="Q4826" s="260" t="s">
        <v>5146</v>
      </c>
    </row>
    <row r="4827" spans="1:17" ht="21.75" customHeight="1">
      <c r="A4827" s="301" t="s">
        <v>5143</v>
      </c>
      <c r="B4827" s="301" t="s">
        <v>5146</v>
      </c>
      <c r="C4827" s="316" t="s">
        <v>10852</v>
      </c>
      <c r="D4827" s="465" t="s">
        <v>3731</v>
      </c>
      <c r="E4827" s="465" t="s">
        <v>700</v>
      </c>
      <c r="F4827" s="469" t="str">
        <f t="shared" si="150"/>
        <v>CH</v>
      </c>
      <c r="G4827" s="260">
        <v>0</v>
      </c>
      <c r="H4827" s="260">
        <v>7.5374734983160003E-4</v>
      </c>
      <c r="I4827" s="260">
        <v>2.7805868260979998E-4</v>
      </c>
      <c r="J4827" s="260">
        <v>1.14737693518011</v>
      </c>
      <c r="K4827" s="260">
        <v>1.1484087412215001</v>
      </c>
      <c r="L4827" s="301" t="str">
        <f t="shared" si="151"/>
        <v/>
      </c>
      <c r="M4827" s="459">
        <f>IFERROR((Tableau1[[#This Row],[Scope 1
(kg CO2-eq)]]+Tableau1[[#This Row],[Scope 2 energy
(kg CO2-eq)]]+Tableau1[[#This Row],[Scope 2 Infrastructure
(kg CO2-eq)]])/Tableau1[[#This Row],[Total CO2-emissions
(kg CO2-eq)
for scope 3 use ]],"")</f>
        <v>8.9846584705017478E-4</v>
      </c>
      <c r="N4827" s="436" t="s">
        <v>3731</v>
      </c>
      <c r="O4827" s="259">
        <v>1</v>
      </c>
      <c r="P4827" s="259" t="s">
        <v>5143</v>
      </c>
      <c r="Q4827" s="259" t="s">
        <v>5146</v>
      </c>
    </row>
    <row r="4828" spans="1:17" ht="21.75" customHeight="1">
      <c r="A4828" s="301" t="s">
        <v>4133</v>
      </c>
      <c r="B4828" s="301" t="s">
        <v>5135</v>
      </c>
      <c r="C4828" s="316" t="s">
        <v>10853</v>
      </c>
      <c r="D4828" s="465" t="s">
        <v>3646</v>
      </c>
      <c r="E4828" s="465" t="s">
        <v>700</v>
      </c>
      <c r="F4828" s="469" t="str">
        <f t="shared" si="150"/>
        <v>CH</v>
      </c>
      <c r="G4828" s="260">
        <v>0</v>
      </c>
      <c r="H4828" s="260">
        <v>282.36911123599202</v>
      </c>
      <c r="I4828" s="260">
        <v>28.222913655755999</v>
      </c>
      <c r="J4828" s="260">
        <v>1540.1952588927099</v>
      </c>
      <c r="K4828" s="260">
        <v>1850.78728300185</v>
      </c>
      <c r="L4828" s="301" t="str">
        <f t="shared" si="151"/>
        <v/>
      </c>
      <c r="M4828" s="459">
        <f>IFERROR((Tableau1[[#This Row],[Scope 1
(kg CO2-eq)]]+Tableau1[[#This Row],[Scope 2 energy
(kg CO2-eq)]]+Tableau1[[#This Row],[Scope 2 Infrastructure
(kg CO2-eq)]])/Tableau1[[#This Row],[Total CO2-emissions
(kg CO2-eq)
for scope 3 use ]],"")</f>
        <v>0.16781616544716529</v>
      </c>
      <c r="N4828" s="436" t="s">
        <v>3646</v>
      </c>
      <c r="O4828" s="259">
        <v>1</v>
      </c>
      <c r="P4828" s="259" t="s">
        <v>4133</v>
      </c>
      <c r="Q4828" s="259" t="s">
        <v>5135</v>
      </c>
    </row>
    <row r="4829" spans="1:17" ht="21.75" customHeight="1">
      <c r="A4829" s="301" t="s">
        <v>4133</v>
      </c>
      <c r="B4829" s="301" t="s">
        <v>5135</v>
      </c>
      <c r="C4829" s="316" t="s">
        <v>10854</v>
      </c>
      <c r="D4829" s="465" t="s">
        <v>3646</v>
      </c>
      <c r="E4829" s="465" t="s">
        <v>700</v>
      </c>
      <c r="F4829" s="469" t="str">
        <f t="shared" si="150"/>
        <v>CH</v>
      </c>
      <c r="G4829" s="260">
        <v>0</v>
      </c>
      <c r="H4829" s="260">
        <v>86.380759462268003</v>
      </c>
      <c r="I4829" s="260">
        <v>8.6335637363199993</v>
      </c>
      <c r="J4829" s="260">
        <v>398.085639486047</v>
      </c>
      <c r="K4829" s="260">
        <v>493.09996242335598</v>
      </c>
      <c r="L4829" s="301" t="str">
        <f t="shared" si="151"/>
        <v/>
      </c>
      <c r="M4829" s="459">
        <f>IFERROR((Tableau1[[#This Row],[Scope 1
(kg CO2-eq)]]+Tableau1[[#This Row],[Scope 2 energy
(kg CO2-eq)]]+Tableau1[[#This Row],[Scope 2 Infrastructure
(kg CO2-eq)]])/Tableau1[[#This Row],[Total CO2-emissions
(kg CO2-eq)
for scope 3 use ]],"")</f>
        <v>0.19268775185387763</v>
      </c>
      <c r="N4829" s="436" t="s">
        <v>3646</v>
      </c>
      <c r="O4829" s="259">
        <v>1</v>
      </c>
      <c r="P4829" s="259" t="s">
        <v>4133</v>
      </c>
      <c r="Q4829" s="259" t="s">
        <v>5135</v>
      </c>
    </row>
    <row r="4830" spans="1:17" ht="21.75" customHeight="1">
      <c r="A4830" s="301" t="s">
        <v>5240</v>
      </c>
      <c r="B4830" s="301" t="s">
        <v>5133</v>
      </c>
      <c r="C4830" s="316" t="s">
        <v>10855</v>
      </c>
      <c r="D4830" s="465" t="s">
        <v>3646</v>
      </c>
      <c r="E4830" s="465" t="s">
        <v>700</v>
      </c>
      <c r="F4830" s="469" t="str">
        <f t="shared" si="150"/>
        <v>CH</v>
      </c>
      <c r="G4830" s="260">
        <v>0</v>
      </c>
      <c r="H4830" s="260">
        <v>0</v>
      </c>
      <c r="I4830" s="260">
        <v>0</v>
      </c>
      <c r="J4830" s="260">
        <v>4087465.13069099</v>
      </c>
      <c r="K4830" s="260">
        <v>4087465.13069455</v>
      </c>
      <c r="L4830" s="301" t="str">
        <f t="shared" si="151"/>
        <v/>
      </c>
      <c r="M4830" s="459">
        <f>IFERROR((Tableau1[[#This Row],[Scope 1
(kg CO2-eq)]]+Tableau1[[#This Row],[Scope 2 energy
(kg CO2-eq)]]+Tableau1[[#This Row],[Scope 2 Infrastructure
(kg CO2-eq)]])/Tableau1[[#This Row],[Total CO2-emissions
(kg CO2-eq)
for scope 3 use ]],"")</f>
        <v>0</v>
      </c>
      <c r="N4830" s="436" t="s">
        <v>3646</v>
      </c>
      <c r="O4830" s="259">
        <v>1</v>
      </c>
      <c r="P4830" s="259" t="s">
        <v>5240</v>
      </c>
      <c r="Q4830" s="259" t="s">
        <v>5133</v>
      </c>
    </row>
    <row r="4831" spans="1:17" ht="21.75" customHeight="1">
      <c r="A4831" s="301" t="s">
        <v>5232</v>
      </c>
      <c r="B4831" s="301" t="s">
        <v>5133</v>
      </c>
      <c r="C4831" s="316" t="s">
        <v>10856</v>
      </c>
      <c r="D4831" s="465" t="s">
        <v>3646</v>
      </c>
      <c r="E4831" s="465" t="s">
        <v>6091</v>
      </c>
      <c r="F4831" s="469" t="str">
        <f t="shared" si="150"/>
        <v>other</v>
      </c>
      <c r="G4831" s="260">
        <v>0</v>
      </c>
      <c r="H4831" s="260">
        <v>43910047.358928002</v>
      </c>
      <c r="I4831" s="260">
        <v>15556567.520592</v>
      </c>
      <c r="J4831" s="260">
        <v>86664260.941327095</v>
      </c>
      <c r="K4831" s="260">
        <v>146130876.13786599</v>
      </c>
      <c r="L4831" s="301" t="str">
        <f t="shared" si="151"/>
        <v/>
      </c>
      <c r="M4831" s="459">
        <f>IFERROR((Tableau1[[#This Row],[Scope 1
(kg CO2-eq)]]+Tableau1[[#This Row],[Scope 2 energy
(kg CO2-eq)]]+Tableau1[[#This Row],[Scope 2 Infrastructure
(kg CO2-eq)]])/Tableau1[[#This Row],[Total CO2-emissions
(kg CO2-eq)
for scope 3 use ]],"")</f>
        <v>0.40694079479422751</v>
      </c>
      <c r="N4831" s="436" t="s">
        <v>3646</v>
      </c>
      <c r="O4831" s="259">
        <v>1</v>
      </c>
      <c r="P4831" s="259" t="s">
        <v>5232</v>
      </c>
      <c r="Q4831" s="259" t="s">
        <v>5133</v>
      </c>
    </row>
    <row r="4832" spans="1:17" ht="21.75" customHeight="1">
      <c r="A4832" s="301" t="s">
        <v>4133</v>
      </c>
      <c r="B4832" s="301" t="s">
        <v>5135</v>
      </c>
      <c r="C4832" s="316" t="s">
        <v>10857</v>
      </c>
      <c r="D4832" s="465" t="s">
        <v>3646</v>
      </c>
      <c r="E4832" s="465" t="s">
        <v>700</v>
      </c>
      <c r="F4832" s="469" t="str">
        <f t="shared" si="150"/>
        <v>CH</v>
      </c>
      <c r="G4832" s="260">
        <v>0</v>
      </c>
      <c r="H4832" s="260">
        <v>0</v>
      </c>
      <c r="I4832" s="260">
        <v>0</v>
      </c>
      <c r="J4832" s="260">
        <v>1266.2616400992499</v>
      </c>
      <c r="K4832" s="260">
        <v>1266.26163895373</v>
      </c>
      <c r="L4832" s="301" t="str">
        <f t="shared" si="151"/>
        <v/>
      </c>
      <c r="M4832" s="459">
        <f>IFERROR((Tableau1[[#This Row],[Scope 1
(kg CO2-eq)]]+Tableau1[[#This Row],[Scope 2 energy
(kg CO2-eq)]]+Tableau1[[#This Row],[Scope 2 Infrastructure
(kg CO2-eq)]])/Tableau1[[#This Row],[Total CO2-emissions
(kg CO2-eq)
for scope 3 use ]],"")</f>
        <v>0</v>
      </c>
      <c r="N4832" s="436" t="s">
        <v>3646</v>
      </c>
      <c r="O4832" s="259">
        <v>1</v>
      </c>
      <c r="P4832" s="259" t="s">
        <v>4133</v>
      </c>
      <c r="Q4832" s="259" t="s">
        <v>5135</v>
      </c>
    </row>
    <row r="4833" spans="1:17" ht="21.75" customHeight="1">
      <c r="A4833" s="301" t="s">
        <v>4140</v>
      </c>
      <c r="B4833" s="301" t="s">
        <v>5135</v>
      </c>
      <c r="C4833" s="316" t="s">
        <v>10858</v>
      </c>
      <c r="D4833" s="465" t="s">
        <v>436</v>
      </c>
      <c r="E4833" s="465" t="s">
        <v>6043</v>
      </c>
      <c r="F4833" s="469" t="str">
        <f t="shared" si="150"/>
        <v>other</v>
      </c>
      <c r="G4833" s="260">
        <v>9.3055199999999994E-3</v>
      </c>
      <c r="H4833" s="260">
        <v>0</v>
      </c>
      <c r="I4833" s="260">
        <v>0</v>
      </c>
      <c r="J4833" s="260">
        <v>5.1867086054786012E-3</v>
      </c>
      <c r="K4833" s="260">
        <v>1.4492228605087599E-2</v>
      </c>
      <c r="L4833" s="301">
        <f t="shared" si="151"/>
        <v>5.2172022978315358E-2</v>
      </c>
      <c r="M4833" s="459">
        <f>IFERROR((Tableau1[[#This Row],[Scope 1
(kg CO2-eq)]]+Tableau1[[#This Row],[Scope 2 energy
(kg CO2-eq)]]+Tableau1[[#This Row],[Scope 2 Infrastructure
(kg CO2-eq)]])/Tableau1[[#This Row],[Total CO2-emissions
(kg CO2-eq)
for scope 3 use ]],"")</f>
        <v>0.64210414102446822</v>
      </c>
      <c r="N4833" s="436" t="s">
        <v>436</v>
      </c>
      <c r="O4833" s="259">
        <v>1</v>
      </c>
      <c r="P4833" s="259" t="s">
        <v>4140</v>
      </c>
      <c r="Q4833" s="259" t="s">
        <v>5135</v>
      </c>
    </row>
    <row r="4834" spans="1:17" ht="21.75" customHeight="1">
      <c r="A4834" s="301" t="s">
        <v>4140</v>
      </c>
      <c r="B4834" s="301" t="s">
        <v>5135</v>
      </c>
      <c r="C4834" s="316" t="s">
        <v>10859</v>
      </c>
      <c r="D4834" s="465" t="s">
        <v>436</v>
      </c>
      <c r="E4834" s="465" t="s">
        <v>6043</v>
      </c>
      <c r="F4834" s="469" t="str">
        <f t="shared" si="150"/>
        <v>other</v>
      </c>
      <c r="G4834" s="260">
        <v>9.3055199999999994E-3</v>
      </c>
      <c r="H4834" s="260">
        <v>0</v>
      </c>
      <c r="I4834" s="260">
        <v>0</v>
      </c>
      <c r="J4834" s="260">
        <v>5.0378422921262007E-3</v>
      </c>
      <c r="K4834" s="260">
        <v>1.43433622914096E-2</v>
      </c>
      <c r="L4834" s="301">
        <f t="shared" si="151"/>
        <v>5.1636104249074562E-2</v>
      </c>
      <c r="M4834" s="459">
        <f>IFERROR((Tableau1[[#This Row],[Scope 1
(kg CO2-eq)]]+Tableau1[[#This Row],[Scope 2 energy
(kg CO2-eq)]]+Tableau1[[#This Row],[Scope 2 Infrastructure
(kg CO2-eq)]])/Tableau1[[#This Row],[Total CO2-emissions
(kg CO2-eq)
for scope 3 use ]],"")</f>
        <v>0.64876838574824114</v>
      </c>
      <c r="N4834" s="436" t="s">
        <v>436</v>
      </c>
      <c r="O4834" s="259">
        <v>1</v>
      </c>
      <c r="P4834" s="259" t="s">
        <v>4140</v>
      </c>
      <c r="Q4834" s="259" t="s">
        <v>5135</v>
      </c>
    </row>
    <row r="4835" spans="1:17" ht="21.75" customHeight="1">
      <c r="A4835" s="301" t="s">
        <v>4140</v>
      </c>
      <c r="B4835" s="301" t="s">
        <v>5135</v>
      </c>
      <c r="C4835" s="316" t="s">
        <v>10860</v>
      </c>
      <c r="D4835" s="465" t="s">
        <v>436</v>
      </c>
      <c r="E4835" s="465" t="s">
        <v>6043</v>
      </c>
      <c r="F4835" s="469" t="str">
        <f t="shared" si="150"/>
        <v>other</v>
      </c>
      <c r="G4835" s="260">
        <v>9.3055199999999994E-3</v>
      </c>
      <c r="H4835" s="260">
        <v>0</v>
      </c>
      <c r="I4835" s="260">
        <v>0</v>
      </c>
      <c r="J4835" s="260">
        <v>5.335574918831E-3</v>
      </c>
      <c r="K4835" s="260">
        <v>1.4641094917897699E-2</v>
      </c>
      <c r="L4835" s="301">
        <f t="shared" si="151"/>
        <v>5.2707941704431716E-2</v>
      </c>
      <c r="M4835" s="459">
        <f>IFERROR((Tableau1[[#This Row],[Scope 1
(kg CO2-eq)]]+Tableau1[[#This Row],[Scope 2 energy
(kg CO2-eq)]]+Tableau1[[#This Row],[Scope 2 Infrastructure
(kg CO2-eq)]])/Tableau1[[#This Row],[Total CO2-emissions
(kg CO2-eq)
for scope 3 use ]],"")</f>
        <v>0.63557541646865923</v>
      </c>
      <c r="N4835" s="436" t="s">
        <v>436</v>
      </c>
      <c r="O4835" s="259">
        <v>1</v>
      </c>
      <c r="P4835" s="259" t="s">
        <v>4140</v>
      </c>
      <c r="Q4835" s="259" t="s">
        <v>5135</v>
      </c>
    </row>
    <row r="4836" spans="1:17" ht="21.75" customHeight="1">
      <c r="A4836" s="301" t="s">
        <v>4140</v>
      </c>
      <c r="B4836" s="301" t="s">
        <v>5135</v>
      </c>
      <c r="C4836" s="316" t="s">
        <v>10861</v>
      </c>
      <c r="D4836" s="465" t="s">
        <v>436</v>
      </c>
      <c r="E4836" s="465" t="s">
        <v>6043</v>
      </c>
      <c r="F4836" s="469" t="str">
        <f t="shared" si="150"/>
        <v>other</v>
      </c>
      <c r="G4836" s="260">
        <v>9.3055199999999994E-3</v>
      </c>
      <c r="H4836" s="260">
        <v>0</v>
      </c>
      <c r="I4836" s="260">
        <v>0</v>
      </c>
      <c r="J4836" s="260">
        <v>5.4401630268909006E-3</v>
      </c>
      <c r="K4836" s="260">
        <v>1.47456830278722E-2</v>
      </c>
      <c r="L4836" s="301">
        <f t="shared" si="151"/>
        <v>5.3084458900339922E-2</v>
      </c>
      <c r="M4836" s="459">
        <f>IFERROR((Tableau1[[#This Row],[Scope 1
(kg CO2-eq)]]+Tableau1[[#This Row],[Scope 2 energy
(kg CO2-eq)]]+Tableau1[[#This Row],[Scope 2 Infrastructure
(kg CO2-eq)]])/Tableau1[[#This Row],[Total CO2-emissions
(kg CO2-eq)
for scope 3 use ]],"")</f>
        <v>0.63106741019800594</v>
      </c>
      <c r="N4836" s="436" t="s">
        <v>436</v>
      </c>
      <c r="O4836" s="259">
        <v>1</v>
      </c>
      <c r="P4836" s="259" t="s">
        <v>4140</v>
      </c>
      <c r="Q4836" s="259" t="s">
        <v>5135</v>
      </c>
    </row>
    <row r="4837" spans="1:17" ht="21.75" customHeight="1">
      <c r="A4837" s="301" t="s">
        <v>5202</v>
      </c>
      <c r="B4837" s="301" t="s">
        <v>5171</v>
      </c>
      <c r="C4837" s="316" t="s">
        <v>10862</v>
      </c>
      <c r="D4837" s="465" t="s">
        <v>3730</v>
      </c>
      <c r="E4837" s="465" t="s">
        <v>6043</v>
      </c>
      <c r="F4837" s="469" t="str">
        <f t="shared" si="150"/>
        <v>other</v>
      </c>
      <c r="G4837" s="260">
        <v>0</v>
      </c>
      <c r="H4837" s="260">
        <v>4.64035712112E-2</v>
      </c>
      <c r="I4837" s="260">
        <v>0</v>
      </c>
      <c r="J4837" s="260">
        <v>0</v>
      </c>
      <c r="K4837" s="260">
        <v>4.6403571087008398E-2</v>
      </c>
      <c r="L4837" s="301" t="str">
        <f t="shared" si="151"/>
        <v/>
      </c>
      <c r="M4837" s="459">
        <f>IFERROR((Tableau1[[#This Row],[Scope 1
(kg CO2-eq)]]+Tableau1[[#This Row],[Scope 2 energy
(kg CO2-eq)]]+Tableau1[[#This Row],[Scope 2 Infrastructure
(kg CO2-eq)]])/Tableau1[[#This Row],[Total CO2-emissions
(kg CO2-eq)
for scope 3 use ]],"")</f>
        <v>1.0000000026763372</v>
      </c>
      <c r="N4837" s="436" t="s">
        <v>3730</v>
      </c>
      <c r="O4837" s="259">
        <v>1</v>
      </c>
      <c r="P4837" s="259" t="s">
        <v>5202</v>
      </c>
      <c r="Q4837" s="259" t="s">
        <v>5171</v>
      </c>
    </row>
    <row r="4838" spans="1:17" ht="21.75" customHeight="1">
      <c r="A4838" s="301" t="s">
        <v>5321</v>
      </c>
      <c r="B4838" s="301" t="s">
        <v>5133</v>
      </c>
      <c r="C4838" s="316" t="s">
        <v>10863</v>
      </c>
      <c r="D4838" s="465" t="s">
        <v>3646</v>
      </c>
      <c r="E4838" s="465" t="s">
        <v>6101</v>
      </c>
      <c r="F4838" s="469" t="str">
        <f t="shared" si="150"/>
        <v>other</v>
      </c>
      <c r="G4838" s="260">
        <v>0</v>
      </c>
      <c r="H4838" s="260">
        <v>32218971.189599998</v>
      </c>
      <c r="I4838" s="260">
        <v>4294812.6144000003</v>
      </c>
      <c r="J4838" s="260">
        <v>102169353.945419</v>
      </c>
      <c r="K4838" s="260">
        <v>138683137.78937101</v>
      </c>
      <c r="L4838" s="301" t="str">
        <f t="shared" si="151"/>
        <v/>
      </c>
      <c r="M4838" s="459">
        <f>IFERROR((Tableau1[[#This Row],[Scope 1
(kg CO2-eq)]]+Tableau1[[#This Row],[Scope 2 energy
(kg CO2-eq)]]+Tableau1[[#This Row],[Scope 2 Infrastructure
(kg CO2-eq)]])/Tableau1[[#This Row],[Total CO2-emissions
(kg CO2-eq)
for scope 3 use ]],"")</f>
        <v>0.26328928221581166</v>
      </c>
      <c r="N4838" s="436" t="s">
        <v>3646</v>
      </c>
      <c r="O4838" s="259">
        <v>1</v>
      </c>
      <c r="P4838" s="259" t="s">
        <v>5321</v>
      </c>
      <c r="Q4838" s="259" t="s">
        <v>5133</v>
      </c>
    </row>
    <row r="4839" spans="1:17" ht="21.75" customHeight="1">
      <c r="A4839" s="301" t="s">
        <v>5327</v>
      </c>
      <c r="B4839" s="301" t="s">
        <v>5133</v>
      </c>
      <c r="C4839" s="316" t="s">
        <v>10864</v>
      </c>
      <c r="D4839" s="465" t="s">
        <v>3646</v>
      </c>
      <c r="E4839" s="465" t="s">
        <v>6091</v>
      </c>
      <c r="F4839" s="469" t="str">
        <f t="shared" si="150"/>
        <v>other</v>
      </c>
      <c r="G4839" s="260">
        <v>0</v>
      </c>
      <c r="H4839" s="260">
        <v>22021745.711952001</v>
      </c>
      <c r="I4839" s="260">
        <v>3579524.0177279999</v>
      </c>
      <c r="J4839" s="260">
        <v>38643914.8554103</v>
      </c>
      <c r="K4839" s="260">
        <v>64245184.703358799</v>
      </c>
      <c r="L4839" s="301" t="str">
        <f t="shared" si="151"/>
        <v/>
      </c>
      <c r="M4839" s="459">
        <f>IFERROR((Tableau1[[#This Row],[Scope 1
(kg CO2-eq)]]+Tableau1[[#This Row],[Scope 2 energy
(kg CO2-eq)]]+Tableau1[[#This Row],[Scope 2 Infrastructure
(kg CO2-eq)]])/Tableau1[[#This Row],[Total CO2-emissions
(kg CO2-eq)
for scope 3 use ]],"")</f>
        <v>0.39849320766824015</v>
      </c>
      <c r="N4839" s="436" t="s">
        <v>3646</v>
      </c>
      <c r="O4839" s="259">
        <v>1</v>
      </c>
      <c r="P4839" s="259" t="s">
        <v>5327</v>
      </c>
      <c r="Q4839" s="259" t="s">
        <v>5133</v>
      </c>
    </row>
    <row r="4840" spans="1:17" ht="21.75" customHeight="1">
      <c r="A4840" s="301" t="s">
        <v>5327</v>
      </c>
      <c r="B4840" s="301" t="s">
        <v>5133</v>
      </c>
      <c r="C4840" s="316" t="s">
        <v>10865</v>
      </c>
      <c r="D4840" s="465" t="s">
        <v>3646</v>
      </c>
      <c r="E4840" s="465" t="s">
        <v>6078</v>
      </c>
      <c r="F4840" s="469" t="str">
        <f t="shared" si="150"/>
        <v>other</v>
      </c>
      <c r="G4840" s="260">
        <v>0</v>
      </c>
      <c r="H4840" s="260">
        <v>22021745.711952001</v>
      </c>
      <c r="I4840" s="260">
        <v>3579524.0177279999</v>
      </c>
      <c r="J4840" s="260">
        <v>38643914.8554103</v>
      </c>
      <c r="K4840" s="260">
        <v>64245184.703358099</v>
      </c>
      <c r="L4840" s="301" t="str">
        <f t="shared" si="151"/>
        <v/>
      </c>
      <c r="M4840" s="459">
        <f>IFERROR((Tableau1[[#This Row],[Scope 1
(kg CO2-eq)]]+Tableau1[[#This Row],[Scope 2 energy
(kg CO2-eq)]]+Tableau1[[#This Row],[Scope 2 Infrastructure
(kg CO2-eq)]])/Tableau1[[#This Row],[Total CO2-emissions
(kg CO2-eq)
for scope 3 use ]],"")</f>
        <v>0.39849320766824448</v>
      </c>
      <c r="N4840" s="436" t="s">
        <v>3646</v>
      </c>
      <c r="O4840" s="259">
        <v>1</v>
      </c>
      <c r="P4840" s="259" t="s">
        <v>5327</v>
      </c>
      <c r="Q4840" s="259" t="s">
        <v>5133</v>
      </c>
    </row>
    <row r="4841" spans="1:17" ht="21.75" customHeight="1">
      <c r="A4841" s="301" t="s">
        <v>5132</v>
      </c>
      <c r="B4841" s="301" t="s">
        <v>5137</v>
      </c>
      <c r="C4841" s="316" t="s">
        <v>10866</v>
      </c>
      <c r="D4841" s="465" t="s">
        <v>3731</v>
      </c>
      <c r="E4841" s="465" t="s">
        <v>6091</v>
      </c>
      <c r="F4841" s="469" t="str">
        <f t="shared" si="150"/>
        <v>other</v>
      </c>
      <c r="G4841" s="260">
        <v>0</v>
      </c>
      <c r="H4841" s="260">
        <v>0</v>
      </c>
      <c r="I4841" s="260">
        <v>0</v>
      </c>
      <c r="J4841" s="260">
        <v>44.080190010113</v>
      </c>
      <c r="K4841" s="260">
        <v>44.080190009387501</v>
      </c>
      <c r="L4841" s="301" t="str">
        <f t="shared" si="151"/>
        <v/>
      </c>
      <c r="M4841" s="459">
        <f>IFERROR((Tableau1[[#This Row],[Scope 1
(kg CO2-eq)]]+Tableau1[[#This Row],[Scope 2 energy
(kg CO2-eq)]]+Tableau1[[#This Row],[Scope 2 Infrastructure
(kg CO2-eq)]])/Tableau1[[#This Row],[Total CO2-emissions
(kg CO2-eq)
for scope 3 use ]],"")</f>
        <v>0</v>
      </c>
      <c r="N4841" s="436" t="s">
        <v>3731</v>
      </c>
      <c r="O4841" s="259">
        <v>1</v>
      </c>
      <c r="P4841" s="259" t="s">
        <v>5132</v>
      </c>
      <c r="Q4841" s="259" t="s">
        <v>5137</v>
      </c>
    </row>
    <row r="4842" spans="1:17" ht="21.75" customHeight="1">
      <c r="A4842" s="301" t="s">
        <v>5132</v>
      </c>
      <c r="B4842" s="301" t="s">
        <v>5137</v>
      </c>
      <c r="C4842" s="316" t="s">
        <v>10867</v>
      </c>
      <c r="D4842" s="465" t="s">
        <v>3731</v>
      </c>
      <c r="E4842" s="465" t="s">
        <v>700</v>
      </c>
      <c r="F4842" s="469" t="str">
        <f t="shared" si="150"/>
        <v>CH</v>
      </c>
      <c r="G4842" s="260">
        <v>0</v>
      </c>
      <c r="H4842" s="260">
        <v>0</v>
      </c>
      <c r="I4842" s="260">
        <v>0</v>
      </c>
      <c r="J4842" s="260">
        <v>95.263640069825698</v>
      </c>
      <c r="K4842" s="260">
        <v>95.263640194694503</v>
      </c>
      <c r="L4842" s="301" t="str">
        <f t="shared" si="151"/>
        <v/>
      </c>
      <c r="M4842" s="459">
        <f>IFERROR((Tableau1[[#This Row],[Scope 1
(kg CO2-eq)]]+Tableau1[[#This Row],[Scope 2 energy
(kg CO2-eq)]]+Tableau1[[#This Row],[Scope 2 Infrastructure
(kg CO2-eq)]])/Tableau1[[#This Row],[Total CO2-emissions
(kg CO2-eq)
for scope 3 use ]],"")</f>
        <v>0</v>
      </c>
      <c r="N4842" s="436" t="s">
        <v>3731</v>
      </c>
      <c r="O4842" s="259">
        <v>1</v>
      </c>
      <c r="P4842" s="259" t="s">
        <v>5132</v>
      </c>
      <c r="Q4842" s="259" t="s">
        <v>5137</v>
      </c>
    </row>
    <row r="4843" spans="1:17" ht="21.75" customHeight="1">
      <c r="A4843" s="301" t="s">
        <v>5139</v>
      </c>
      <c r="B4843" s="301" t="s">
        <v>5133</v>
      </c>
      <c r="C4843" s="316" t="s">
        <v>10868</v>
      </c>
      <c r="D4843" s="465" t="s">
        <v>3646</v>
      </c>
      <c r="E4843" s="465" t="s">
        <v>6091</v>
      </c>
      <c r="F4843" s="469" t="str">
        <f t="shared" si="150"/>
        <v>other</v>
      </c>
      <c r="G4843" s="260">
        <v>0</v>
      </c>
      <c r="H4843" s="260">
        <v>0</v>
      </c>
      <c r="I4843" s="260">
        <v>0</v>
      </c>
      <c r="J4843" s="260">
        <v>58.164184290683401</v>
      </c>
      <c r="K4843" s="260">
        <v>58.164184290402297</v>
      </c>
      <c r="L4843" s="301" t="str">
        <f t="shared" si="151"/>
        <v/>
      </c>
      <c r="M4843" s="459">
        <f>IFERROR((Tableau1[[#This Row],[Scope 1
(kg CO2-eq)]]+Tableau1[[#This Row],[Scope 2 energy
(kg CO2-eq)]]+Tableau1[[#This Row],[Scope 2 Infrastructure
(kg CO2-eq)]])/Tableau1[[#This Row],[Total CO2-emissions
(kg CO2-eq)
for scope 3 use ]],"")</f>
        <v>0</v>
      </c>
      <c r="N4843" s="436" t="s">
        <v>3646</v>
      </c>
      <c r="O4843" s="259">
        <v>1</v>
      </c>
      <c r="P4843" s="259" t="s">
        <v>5139</v>
      </c>
      <c r="Q4843" s="259" t="s">
        <v>5133</v>
      </c>
    </row>
    <row r="4844" spans="1:17" ht="21.75" customHeight="1">
      <c r="A4844" s="301" t="s">
        <v>5336</v>
      </c>
      <c r="B4844" s="301" t="s">
        <v>5150</v>
      </c>
      <c r="C4844" s="316" t="s">
        <v>10869</v>
      </c>
      <c r="D4844" s="465" t="s">
        <v>269</v>
      </c>
      <c r="E4844" s="465" t="s">
        <v>117</v>
      </c>
      <c r="F4844" s="469" t="str">
        <f t="shared" si="150"/>
        <v>other</v>
      </c>
      <c r="G4844" s="260">
        <v>3.6624908633999999E-3</v>
      </c>
      <c r="H4844" s="260">
        <v>3.5640883148399999E-2</v>
      </c>
      <c r="I4844" s="260">
        <v>1.3244838505200001E-4</v>
      </c>
      <c r="J4844" s="260">
        <v>9.9269962914378014E-4</v>
      </c>
      <c r="K4844" s="260">
        <v>4.0428521522231399E-2</v>
      </c>
      <c r="L4844" s="301" t="str">
        <f t="shared" si="151"/>
        <v/>
      </c>
      <c r="M4844" s="459">
        <f>IFERROR((Tableau1[[#This Row],[Scope 1
(kg CO2-eq)]]+Tableau1[[#This Row],[Scope 2 energy
(kg CO2-eq)]]+Tableau1[[#This Row],[Scope 2 Infrastructure
(kg CO2-eq)]])/Tableau1[[#This Row],[Total CO2-emissions
(kg CO2-eq)
for scope 3 use ]],"")</f>
        <v>0.97544557436181478</v>
      </c>
      <c r="N4844" s="436" t="s">
        <v>269</v>
      </c>
      <c r="O4844" s="259">
        <v>1</v>
      </c>
      <c r="P4844" s="259" t="s">
        <v>5336</v>
      </c>
      <c r="Q4844" s="259" t="s">
        <v>5150</v>
      </c>
    </row>
    <row r="4845" spans="1:17" ht="21.75" customHeight="1">
      <c r="A4845" s="301" t="s">
        <v>4140</v>
      </c>
      <c r="B4845" s="301" t="s">
        <v>5337</v>
      </c>
      <c r="C4845" s="316" t="s">
        <v>10870</v>
      </c>
      <c r="D4845" s="465" t="s">
        <v>436</v>
      </c>
      <c r="E4845" s="465" t="s">
        <v>700</v>
      </c>
      <c r="F4845" s="469" t="str">
        <f t="shared" si="150"/>
        <v>CH</v>
      </c>
      <c r="G4845" s="260">
        <v>9.7365000000000004E-3</v>
      </c>
      <c r="H4845" s="260">
        <v>0</v>
      </c>
      <c r="I4845" s="260">
        <v>0</v>
      </c>
      <c r="J4845" s="260">
        <v>1.3248490004521933E-4</v>
      </c>
      <c r="K4845" s="260">
        <v>9.8689849000997698E-3</v>
      </c>
      <c r="L4845" s="301">
        <f t="shared" si="151"/>
        <v>3.5528345640359171E-2</v>
      </c>
      <c r="M4845" s="459">
        <f>IFERROR((Tableau1[[#This Row],[Scope 1
(kg CO2-eq)]]+Tableau1[[#This Row],[Scope 2 energy
(kg CO2-eq)]]+Tableau1[[#This Row],[Scope 2 Infrastructure
(kg CO2-eq)]])/Tableau1[[#This Row],[Total CO2-emissions
(kg CO2-eq)
for scope 3 use ]],"")</f>
        <v>0.98657563047862906</v>
      </c>
      <c r="N4845" s="436" t="s">
        <v>436</v>
      </c>
      <c r="O4845" s="259">
        <v>1</v>
      </c>
      <c r="P4845" s="259" t="s">
        <v>4140</v>
      </c>
      <c r="Q4845" s="259" t="s">
        <v>5337</v>
      </c>
    </row>
    <row r="4846" spans="1:17" ht="21.75" customHeight="1">
      <c r="A4846" s="301" t="s">
        <v>4140</v>
      </c>
      <c r="B4846" s="301" t="s">
        <v>5337</v>
      </c>
      <c r="C4846" s="316" t="s">
        <v>10871</v>
      </c>
      <c r="D4846" s="465" t="s">
        <v>436</v>
      </c>
      <c r="E4846" s="465" t="s">
        <v>700</v>
      </c>
      <c r="F4846" s="469" t="str">
        <f t="shared" si="150"/>
        <v>CH</v>
      </c>
      <c r="G4846" s="260">
        <v>2.9997000000000001E-3</v>
      </c>
      <c r="H4846" s="260">
        <v>0</v>
      </c>
      <c r="I4846" s="260">
        <v>0</v>
      </c>
      <c r="J4846" s="260">
        <v>1.3248490004521976E-4</v>
      </c>
      <c r="K4846" s="260">
        <v>3.1321849000514302E-3</v>
      </c>
      <c r="L4846" s="301">
        <f t="shared" si="151"/>
        <v>1.1275865640185149E-2</v>
      </c>
      <c r="M4846" s="459">
        <f>IFERROR((Tableau1[[#This Row],[Scope 1
(kg CO2-eq)]]+Tableau1[[#This Row],[Scope 2 energy
(kg CO2-eq)]]+Tableau1[[#This Row],[Scope 2 Infrastructure
(kg CO2-eq)]])/Tableau1[[#This Row],[Total CO2-emissions
(kg CO2-eq)
for scope 3 use ]],"")</f>
        <v>0.95770208200376206</v>
      </c>
      <c r="N4846" s="436" t="s">
        <v>436</v>
      </c>
      <c r="O4846" s="259">
        <v>1</v>
      </c>
      <c r="P4846" s="259" t="s">
        <v>4140</v>
      </c>
      <c r="Q4846" s="259" t="s">
        <v>5337</v>
      </c>
    </row>
    <row r="4847" spans="1:17" ht="21.75" customHeight="1">
      <c r="A4847" s="301" t="s">
        <v>4140</v>
      </c>
      <c r="B4847" s="301" t="s">
        <v>5337</v>
      </c>
      <c r="C4847" s="316" t="s">
        <v>10872</v>
      </c>
      <c r="D4847" s="465" t="s">
        <v>436</v>
      </c>
      <c r="E4847" s="465" t="s">
        <v>700</v>
      </c>
      <c r="F4847" s="469" t="str">
        <f t="shared" si="150"/>
        <v>CH</v>
      </c>
      <c r="G4847" s="260">
        <v>5.66922E-3</v>
      </c>
      <c r="H4847" s="260">
        <v>0</v>
      </c>
      <c r="I4847" s="260">
        <v>0</v>
      </c>
      <c r="J4847" s="260">
        <v>1.3248490004520979E-4</v>
      </c>
      <c r="K4847" s="260">
        <v>5.8017049000997703E-3</v>
      </c>
      <c r="L4847" s="301">
        <f t="shared" si="151"/>
        <v>2.0886137640359174E-2</v>
      </c>
      <c r="M4847" s="459">
        <f>IFERROR((Tableau1[[#This Row],[Scope 1
(kg CO2-eq)]]+Tableau1[[#This Row],[Scope 2 energy
(kg CO2-eq)]]+Tableau1[[#This Row],[Scope 2 Infrastructure
(kg CO2-eq)]])/Tableau1[[#This Row],[Total CO2-emissions
(kg CO2-eq)
for scope 3 use ]],"")</f>
        <v>0.97716448830455127</v>
      </c>
      <c r="N4847" s="436" t="s">
        <v>436</v>
      </c>
      <c r="O4847" s="259">
        <v>1</v>
      </c>
      <c r="P4847" s="259" t="s">
        <v>4140</v>
      </c>
      <c r="Q4847" s="259" t="s">
        <v>5337</v>
      </c>
    </row>
    <row r="4848" spans="1:17" ht="21.75" customHeight="1">
      <c r="A4848" s="301" t="s">
        <v>4140</v>
      </c>
      <c r="B4848" s="301" t="s">
        <v>5337</v>
      </c>
      <c r="C4848" s="316" t="s">
        <v>10873</v>
      </c>
      <c r="D4848" s="465" t="s">
        <v>436</v>
      </c>
      <c r="E4848" s="465" t="s">
        <v>700</v>
      </c>
      <c r="F4848" s="469" t="str">
        <f t="shared" si="150"/>
        <v>CH</v>
      </c>
      <c r="G4848" s="260">
        <v>4.1619999999999998E-4</v>
      </c>
      <c r="H4848" s="260">
        <v>0</v>
      </c>
      <c r="I4848" s="260">
        <v>0</v>
      </c>
      <c r="J4848" s="260">
        <v>2.3507599009350128E-6</v>
      </c>
      <c r="K4848" s="260">
        <v>4.1855075990140299E-4</v>
      </c>
      <c r="L4848" s="301">
        <f t="shared" si="151"/>
        <v>1.5067827356450509E-3</v>
      </c>
      <c r="M4848" s="459">
        <f>IFERROR((Tableau1[[#This Row],[Scope 1
(kg CO2-eq)]]+Tableau1[[#This Row],[Scope 2 energy
(kg CO2-eq)]]+Tableau1[[#This Row],[Scope 2 Infrastructure
(kg CO2-eq)]])/Tableau1[[#This Row],[Total CO2-emissions
(kg CO2-eq)
for scope 3 use ]],"")</f>
        <v>0.99438357273092326</v>
      </c>
      <c r="N4848" s="436" t="s">
        <v>436</v>
      </c>
      <c r="O4848" s="259">
        <v>1</v>
      </c>
      <c r="P4848" s="259" t="s">
        <v>4140</v>
      </c>
      <c r="Q4848" s="259" t="s">
        <v>5337</v>
      </c>
    </row>
    <row r="4849" spans="1:17" ht="21.75" customHeight="1">
      <c r="A4849" s="301" t="s">
        <v>5336</v>
      </c>
      <c r="B4849" s="301" t="s">
        <v>5150</v>
      </c>
      <c r="C4849" s="316" t="s">
        <v>10874</v>
      </c>
      <c r="D4849" s="465" t="s">
        <v>388</v>
      </c>
      <c r="E4849" s="465" t="s">
        <v>6017</v>
      </c>
      <c r="F4849" s="469" t="str">
        <f t="shared" si="150"/>
        <v>other</v>
      </c>
      <c r="G4849" s="260">
        <v>2.1267319999999999E-2</v>
      </c>
      <c r="H4849" s="260">
        <v>0</v>
      </c>
      <c r="I4849" s="260">
        <v>0</v>
      </c>
      <c r="J4849" s="260">
        <v>5.9696429165667017E-3</v>
      </c>
      <c r="K4849" s="260">
        <v>2.7236962914148798E-2</v>
      </c>
      <c r="L4849" s="301" t="str">
        <f t="shared" si="151"/>
        <v/>
      </c>
      <c r="M4849" s="459">
        <f>IFERROR((Tableau1[[#This Row],[Scope 1
(kg CO2-eq)]]+Tableau1[[#This Row],[Scope 2 energy
(kg CO2-eq)]]+Tableau1[[#This Row],[Scope 2 Infrastructure
(kg CO2-eq)]])/Tableau1[[#This Row],[Total CO2-emissions
(kg CO2-eq)
for scope 3 use ]],"")</f>
        <v>0.78082567674798475</v>
      </c>
      <c r="N4849" s="436" t="s">
        <v>388</v>
      </c>
      <c r="O4849" s="259">
        <v>1</v>
      </c>
      <c r="P4849" s="259" t="s">
        <v>5336</v>
      </c>
      <c r="Q4849" s="259" t="s">
        <v>5150</v>
      </c>
    </row>
    <row r="4850" spans="1:17" ht="21.75" customHeight="1">
      <c r="A4850" s="301" t="s">
        <v>5336</v>
      </c>
      <c r="B4850" s="301" t="s">
        <v>5150</v>
      </c>
      <c r="C4850" s="316" t="s">
        <v>10875</v>
      </c>
      <c r="D4850" s="465" t="s">
        <v>388</v>
      </c>
      <c r="E4850" s="465" t="s">
        <v>6017</v>
      </c>
      <c r="F4850" s="469" t="str">
        <f t="shared" si="150"/>
        <v>other</v>
      </c>
      <c r="G4850" s="260">
        <v>2.2167412E-3</v>
      </c>
      <c r="H4850" s="260">
        <v>2.72531776752E-2</v>
      </c>
      <c r="I4850" s="260">
        <v>1.9095125760000001E-5</v>
      </c>
      <c r="J4850" s="260">
        <v>6.0682406223958995E-4</v>
      </c>
      <c r="K4850" s="260">
        <v>3.0095838073706301E-2</v>
      </c>
      <c r="L4850" s="301" t="str">
        <f t="shared" si="151"/>
        <v/>
      </c>
      <c r="M4850" s="459">
        <f>IFERROR((Tableau1[[#This Row],[Scope 1
(kg CO2-eq)]]+Tableau1[[#This Row],[Scope 2 energy
(kg CO2-eq)]]+Tableau1[[#This Row],[Scope 2 Infrastructure
(kg CO2-eq)]])/Tableau1[[#This Row],[Total CO2-emissions
(kg CO2-eq)
for scope 3 use ]],"")</f>
        <v>0.9798369438571487</v>
      </c>
      <c r="N4850" s="436" t="s">
        <v>388</v>
      </c>
      <c r="O4850" s="259">
        <v>1</v>
      </c>
      <c r="P4850" s="259" t="s">
        <v>5336</v>
      </c>
      <c r="Q4850" s="259" t="s">
        <v>5150</v>
      </c>
    </row>
    <row r="4851" spans="1:17" ht="21.75" customHeight="1">
      <c r="A4851" s="301" t="s">
        <v>5336</v>
      </c>
      <c r="B4851" s="301" t="s">
        <v>5150</v>
      </c>
      <c r="C4851" s="316" t="s">
        <v>10876</v>
      </c>
      <c r="D4851" s="465" t="s">
        <v>388</v>
      </c>
      <c r="E4851" s="465" t="s">
        <v>6017</v>
      </c>
      <c r="F4851" s="469" t="str">
        <f t="shared" si="150"/>
        <v>other</v>
      </c>
      <c r="G4851" s="260">
        <v>0.106471072</v>
      </c>
      <c r="H4851" s="260">
        <v>0</v>
      </c>
      <c r="I4851" s="260">
        <v>0</v>
      </c>
      <c r="J4851" s="260">
        <v>1.1764575936004995E-2</v>
      </c>
      <c r="K4851" s="260">
        <v>0.118235648798983</v>
      </c>
      <c r="L4851" s="301" t="str">
        <f t="shared" si="151"/>
        <v/>
      </c>
      <c r="M4851" s="459">
        <f>IFERROR((Tableau1[[#This Row],[Scope 1
(kg CO2-eq)]]+Tableau1[[#This Row],[Scope 2 energy
(kg CO2-eq)]]+Tableau1[[#This Row],[Scope 2 Infrastructure
(kg CO2-eq)]])/Tableau1[[#This Row],[Total CO2-emissions
(kg CO2-eq)
for scope 3 use ]],"")</f>
        <v>0.90049890267034083</v>
      </c>
      <c r="N4851" s="436" t="s">
        <v>388</v>
      </c>
      <c r="O4851" s="259">
        <v>1</v>
      </c>
      <c r="P4851" s="259" t="s">
        <v>5336</v>
      </c>
      <c r="Q4851" s="260" t="s">
        <v>5150</v>
      </c>
    </row>
    <row r="4852" spans="1:17" ht="21.75" customHeight="1">
      <c r="A4852" s="301" t="s">
        <v>476</v>
      </c>
      <c r="B4852" s="301" t="s">
        <v>5150</v>
      </c>
      <c r="C4852" s="316" t="s">
        <v>10877</v>
      </c>
      <c r="D4852" s="465" t="s">
        <v>3647</v>
      </c>
      <c r="E4852" s="465" t="s">
        <v>700</v>
      </c>
      <c r="F4852" s="469" t="str">
        <f t="shared" si="150"/>
        <v>CH</v>
      </c>
      <c r="G4852" s="260">
        <v>0</v>
      </c>
      <c r="H4852" s="260">
        <v>1.191796812E-6</v>
      </c>
      <c r="I4852" s="260">
        <v>2.4874092000000001E-8</v>
      </c>
      <c r="J4852" s="260">
        <v>0</v>
      </c>
      <c r="K4852" s="260">
        <v>1.2166709105344201E-6</v>
      </c>
      <c r="L4852" s="301">
        <f t="shared" si="151"/>
        <v>1.21667091053442E-3</v>
      </c>
      <c r="M4852" s="459">
        <f>IFERROR((Tableau1[[#This Row],[Scope 1
(kg CO2-eq)]]+Tableau1[[#This Row],[Scope 2 energy
(kg CO2-eq)]]+Tableau1[[#This Row],[Scope 2 Infrastructure
(kg CO2-eq)]])/Tableau1[[#This Row],[Total CO2-emissions
(kg CO2-eq)
for scope 3 use ]],"")</f>
        <v>0.99999999462926259</v>
      </c>
      <c r="N4852" s="437" t="s">
        <v>3647</v>
      </c>
      <c r="O4852" s="259">
        <v>1000</v>
      </c>
      <c r="P4852" s="259" t="s">
        <v>476</v>
      </c>
      <c r="Q4852" s="259" t="s">
        <v>5150</v>
      </c>
    </row>
    <row r="4853" spans="1:17" ht="21.75" customHeight="1">
      <c r="A4853" s="301" t="s">
        <v>476</v>
      </c>
      <c r="B4853" s="301" t="s">
        <v>5150</v>
      </c>
      <c r="C4853" s="316" t="s">
        <v>10878</v>
      </c>
      <c r="D4853" s="465" t="s">
        <v>3647</v>
      </c>
      <c r="E4853" s="465" t="s">
        <v>700</v>
      </c>
      <c r="F4853" s="469" t="str">
        <f t="shared" si="150"/>
        <v>CH</v>
      </c>
      <c r="G4853" s="260">
        <v>0</v>
      </c>
      <c r="H4853" s="260">
        <v>1.2949779599999999E-7</v>
      </c>
      <c r="I4853" s="260">
        <v>2.4874092000000001E-8</v>
      </c>
      <c r="J4853" s="260">
        <v>0</v>
      </c>
      <c r="K4853" s="260">
        <v>1.5437189981269201E-7</v>
      </c>
      <c r="L4853" s="301">
        <f t="shared" si="151"/>
        <v>1.5437189981269201E-4</v>
      </c>
      <c r="M4853" s="459">
        <f>IFERROR((Tableau1[[#This Row],[Scope 1
(kg CO2-eq)]]+Tableau1[[#This Row],[Scope 2 energy
(kg CO2-eq)]]+Tableau1[[#This Row],[Scope 2 Infrastructure
(kg CO2-eq)]])/Tableau1[[#This Row],[Total CO2-emissions
(kg CO2-eq)
for scope 3 use ]],"")</f>
        <v>0.9999999234790008</v>
      </c>
      <c r="N4853" s="437" t="s">
        <v>3647</v>
      </c>
      <c r="O4853" s="259">
        <v>1000</v>
      </c>
      <c r="P4853" s="260" t="s">
        <v>476</v>
      </c>
      <c r="Q4853" s="260" t="s">
        <v>5150</v>
      </c>
    </row>
    <row r="4854" spans="1:17" ht="21.75" customHeight="1">
      <c r="A4854" s="301" t="s">
        <v>5336</v>
      </c>
      <c r="B4854" s="301" t="s">
        <v>5150</v>
      </c>
      <c r="C4854" s="316" t="s">
        <v>10879</v>
      </c>
      <c r="D4854" s="465" t="s">
        <v>388</v>
      </c>
      <c r="E4854" s="465" t="s">
        <v>117</v>
      </c>
      <c r="F4854" s="469" t="str">
        <f t="shared" si="150"/>
        <v>other</v>
      </c>
      <c r="G4854" s="260">
        <v>1.1831549729099999E-2</v>
      </c>
      <c r="H4854" s="260">
        <v>2.2831069143959999E-2</v>
      </c>
      <c r="I4854" s="260">
        <v>8.4844649458800002E-5</v>
      </c>
      <c r="J4854" s="260">
        <v>3.2917292262462008E-3</v>
      </c>
      <c r="K4854" s="260">
        <v>3.8039192541378997E-2</v>
      </c>
      <c r="L4854" s="301" t="str">
        <f t="shared" si="151"/>
        <v/>
      </c>
      <c r="M4854" s="459">
        <f>IFERROR((Tableau1[[#This Row],[Scope 1
(kg CO2-eq)]]+Tableau1[[#This Row],[Scope 2 energy
(kg CO2-eq)]]+Tableau1[[#This Row],[Scope 2 Infrastructure
(kg CO2-eq)]])/Tableau1[[#This Row],[Total CO2-emissions
(kg CO2-eq)
for scope 3 use ]],"")</f>
        <v>0.91346480303756561</v>
      </c>
      <c r="N4854" s="436" t="s">
        <v>388</v>
      </c>
      <c r="O4854" s="259">
        <v>1</v>
      </c>
      <c r="P4854" s="260" t="s">
        <v>5336</v>
      </c>
      <c r="Q4854" s="260" t="s">
        <v>5150</v>
      </c>
    </row>
    <row r="4855" spans="1:17" ht="21.75" customHeight="1">
      <c r="A4855" s="301" t="s">
        <v>5336</v>
      </c>
      <c r="B4855" s="301" t="s">
        <v>5150</v>
      </c>
      <c r="C4855" s="316" t="s">
        <v>10880</v>
      </c>
      <c r="D4855" s="465" t="s">
        <v>388</v>
      </c>
      <c r="E4855" s="465" t="s">
        <v>6091</v>
      </c>
      <c r="F4855" s="469" t="str">
        <f t="shared" si="150"/>
        <v>other</v>
      </c>
      <c r="G4855" s="260">
        <v>3.4190579999999998E-2</v>
      </c>
      <c r="H4855" s="260">
        <v>0</v>
      </c>
      <c r="I4855" s="260">
        <v>0</v>
      </c>
      <c r="J4855" s="260">
        <v>9.5908677488384039E-3</v>
      </c>
      <c r="K4855" s="260">
        <v>4.37814477480774E-2</v>
      </c>
      <c r="L4855" s="301" t="str">
        <f t="shared" si="151"/>
        <v/>
      </c>
      <c r="M4855" s="459">
        <f>IFERROR((Tableau1[[#This Row],[Scope 1
(kg CO2-eq)]]+Tableau1[[#This Row],[Scope 2 energy
(kg CO2-eq)]]+Tableau1[[#This Row],[Scope 2 Infrastructure
(kg CO2-eq)]])/Tableau1[[#This Row],[Total CO2-emissions
(kg CO2-eq)
for scope 3 use ]],"")</f>
        <v>0.78093762903264041</v>
      </c>
      <c r="N4855" s="436" t="s">
        <v>388</v>
      </c>
      <c r="O4855" s="259">
        <v>1</v>
      </c>
      <c r="P4855" s="259" t="s">
        <v>5336</v>
      </c>
      <c r="Q4855" s="260" t="s">
        <v>5150</v>
      </c>
    </row>
    <row r="4856" spans="1:17" ht="21.75" customHeight="1">
      <c r="A4856" s="301" t="s">
        <v>476</v>
      </c>
      <c r="B4856" s="301" t="s">
        <v>5150</v>
      </c>
      <c r="C4856" s="316" t="s">
        <v>10881</v>
      </c>
      <c r="D4856" s="465" t="s">
        <v>3647</v>
      </c>
      <c r="E4856" s="465" t="s">
        <v>6091</v>
      </c>
      <c r="F4856" s="469" t="str">
        <f t="shared" si="150"/>
        <v>other</v>
      </c>
      <c r="G4856" s="260">
        <v>8.2652261675999995E-4</v>
      </c>
      <c r="H4856" s="260">
        <v>0</v>
      </c>
      <c r="I4856" s="260">
        <v>0</v>
      </c>
      <c r="J4856" s="260">
        <v>2.3041387509499002E-4</v>
      </c>
      <c r="K4856" s="260">
        <v>1.0569364919568601E-3</v>
      </c>
      <c r="L4856" s="301">
        <f t="shared" si="151"/>
        <v>1.05693649195686</v>
      </c>
      <c r="M4856" s="459">
        <f>IFERROR((Tableau1[[#This Row],[Scope 1
(kg CO2-eq)]]+Tableau1[[#This Row],[Scope 2 energy
(kg CO2-eq)]]+Tableau1[[#This Row],[Scope 2 Infrastructure
(kg CO2-eq)]])/Tableau1[[#This Row],[Total CO2-emissions
(kg CO2-eq)
for scope 3 use ]],"")</f>
        <v>0.78199837270235462</v>
      </c>
      <c r="N4856" s="436" t="s">
        <v>3647</v>
      </c>
      <c r="O4856" s="259">
        <v>1000</v>
      </c>
      <c r="P4856" s="259" t="s">
        <v>476</v>
      </c>
      <c r="Q4856" s="259" t="s">
        <v>5150</v>
      </c>
    </row>
    <row r="4857" spans="1:17" ht="21.75" customHeight="1">
      <c r="A4857" s="301" t="s">
        <v>476</v>
      </c>
      <c r="B4857" s="301" t="s">
        <v>5150</v>
      </c>
      <c r="C4857" s="316" t="s">
        <v>10882</v>
      </c>
      <c r="D4857" s="465" t="s">
        <v>3647</v>
      </c>
      <c r="E4857" s="465" t="s">
        <v>6091</v>
      </c>
      <c r="F4857" s="469" t="str">
        <f t="shared" si="150"/>
        <v>other</v>
      </c>
      <c r="G4857" s="260">
        <v>6.7322788350999995E-4</v>
      </c>
      <c r="H4857" s="260">
        <v>0</v>
      </c>
      <c r="I4857" s="260">
        <v>0</v>
      </c>
      <c r="J4857" s="260">
        <v>1.8712051880817701E-4</v>
      </c>
      <c r="K4857" s="260">
        <v>8.6034840250499205E-4</v>
      </c>
      <c r="L4857" s="301">
        <f t="shared" si="151"/>
        <v>0.860348402504992</v>
      </c>
      <c r="M4857" s="459">
        <f>IFERROR((Tableau1[[#This Row],[Scope 1
(kg CO2-eq)]]+Tableau1[[#This Row],[Scope 2 energy
(kg CO2-eq)]]+Tableau1[[#This Row],[Scope 2 Infrastructure
(kg CO2-eq)]])/Tableau1[[#This Row],[Total CO2-emissions
(kg CO2-eq)
for scope 3 use ]],"")</f>
        <v>0.78250611211670573</v>
      </c>
      <c r="N4857" s="436" t="s">
        <v>3647</v>
      </c>
      <c r="O4857" s="259">
        <v>1000</v>
      </c>
      <c r="P4857" s="259" t="s">
        <v>476</v>
      </c>
      <c r="Q4857" s="259" t="s">
        <v>5150</v>
      </c>
    </row>
    <row r="4858" spans="1:17" ht="21.75" customHeight="1">
      <c r="A4858" s="301" t="s">
        <v>476</v>
      </c>
      <c r="B4858" s="301" t="s">
        <v>5150</v>
      </c>
      <c r="C4858" s="316" t="s">
        <v>10883</v>
      </c>
      <c r="D4858" s="465" t="s">
        <v>3647</v>
      </c>
      <c r="E4858" s="465" t="s">
        <v>700</v>
      </c>
      <c r="F4858" s="469" t="str">
        <f t="shared" si="150"/>
        <v>CH</v>
      </c>
      <c r="G4858" s="260">
        <v>4.4728070179999998E-5</v>
      </c>
      <c r="H4858" s="260">
        <v>0</v>
      </c>
      <c r="I4858" s="260">
        <v>0</v>
      </c>
      <c r="J4858" s="260">
        <v>6.1704516433579203E-4</v>
      </c>
      <c r="K4858" s="260">
        <v>6.6177323453389496E-4</v>
      </c>
      <c r="L4858" s="301">
        <f t="shared" si="151"/>
        <v>0.66177323453389492</v>
      </c>
      <c r="M4858" s="459">
        <f>IFERROR((Tableau1[[#This Row],[Scope 1
(kg CO2-eq)]]+Tableau1[[#This Row],[Scope 2 energy
(kg CO2-eq)]]+Tableau1[[#This Row],[Scope 2 Infrastructure
(kg CO2-eq)]])/Tableau1[[#This Row],[Total CO2-emissions
(kg CO2-eq)
for scope 3 use ]],"")</f>
        <v>6.758821276823504E-2</v>
      </c>
      <c r="N4858" s="436" t="s">
        <v>3647</v>
      </c>
      <c r="O4858" s="259">
        <v>1000</v>
      </c>
      <c r="P4858" s="259" t="s">
        <v>476</v>
      </c>
      <c r="Q4858" s="259" t="s">
        <v>5150</v>
      </c>
    </row>
    <row r="4859" spans="1:17" ht="21.75" customHeight="1">
      <c r="A4859" s="301" t="s">
        <v>476</v>
      </c>
      <c r="B4859" s="301" t="s">
        <v>5150</v>
      </c>
      <c r="C4859" s="316" t="s">
        <v>10884</v>
      </c>
      <c r="D4859" s="465" t="s">
        <v>3647</v>
      </c>
      <c r="E4859" s="465" t="s">
        <v>6091</v>
      </c>
      <c r="F4859" s="469" t="str">
        <f t="shared" si="150"/>
        <v>other</v>
      </c>
      <c r="G4859" s="260">
        <v>3.1051074863999999E-4</v>
      </c>
      <c r="H4859" s="260">
        <v>0</v>
      </c>
      <c r="I4859" s="260">
        <v>0</v>
      </c>
      <c r="J4859" s="260">
        <v>8.4660471938835036E-5</v>
      </c>
      <c r="K4859" s="260">
        <v>3.9517122063260701E-4</v>
      </c>
      <c r="L4859" s="301">
        <f t="shared" si="151"/>
        <v>0.39517122063260701</v>
      </c>
      <c r="M4859" s="459">
        <f>IFERROR((Tableau1[[#This Row],[Scope 1
(kg CO2-eq)]]+Tableau1[[#This Row],[Scope 2 energy
(kg CO2-eq)]]+Tableau1[[#This Row],[Scope 2 Infrastructure
(kg CO2-eq)]])/Tableau1[[#This Row],[Total CO2-emissions
(kg CO2-eq)
for scope 3 use ]],"")</f>
        <v>0.78576255665309103</v>
      </c>
      <c r="N4859" s="436" t="s">
        <v>3647</v>
      </c>
      <c r="O4859" s="259">
        <v>1000</v>
      </c>
      <c r="P4859" s="259" t="s">
        <v>476</v>
      </c>
      <c r="Q4859" s="259" t="s">
        <v>5150</v>
      </c>
    </row>
    <row r="4860" spans="1:17" ht="21.75" customHeight="1">
      <c r="A4860" s="301" t="s">
        <v>476</v>
      </c>
      <c r="B4860" s="301" t="s">
        <v>5150</v>
      </c>
      <c r="C4860" s="316" t="s">
        <v>10885</v>
      </c>
      <c r="D4860" s="465" t="s">
        <v>3647</v>
      </c>
      <c r="E4860" s="465" t="s">
        <v>6091</v>
      </c>
      <c r="F4860" s="469" t="str">
        <f t="shared" si="150"/>
        <v>other</v>
      </c>
      <c r="G4860" s="260">
        <v>5.1802074632000005E-4</v>
      </c>
      <c r="H4860" s="260">
        <v>0</v>
      </c>
      <c r="I4860" s="260">
        <v>0</v>
      </c>
      <c r="J4860" s="260">
        <v>1.4328935685320595E-4</v>
      </c>
      <c r="K4860" s="260">
        <v>6.6131010319361795E-4</v>
      </c>
      <c r="L4860" s="301">
        <f t="shared" si="151"/>
        <v>0.66131010319361794</v>
      </c>
      <c r="M4860" s="459">
        <f>IFERROR((Tableau1[[#This Row],[Scope 1
(kg CO2-eq)]]+Tableau1[[#This Row],[Scope 2 energy
(kg CO2-eq)]]+Tableau1[[#This Row],[Scope 2 Infrastructure
(kg CO2-eq)]])/Tableau1[[#This Row],[Total CO2-emissions
(kg CO2-eq)
for scope 3 use ]],"")</f>
        <v>0.78332501472207849</v>
      </c>
      <c r="N4860" s="436" t="s">
        <v>3647</v>
      </c>
      <c r="O4860" s="259">
        <v>1000</v>
      </c>
      <c r="P4860" s="259" t="s">
        <v>476</v>
      </c>
      <c r="Q4860" s="259" t="s">
        <v>5150</v>
      </c>
    </row>
    <row r="4861" spans="1:17" ht="21.75" customHeight="1">
      <c r="A4861" s="301" t="s">
        <v>5338</v>
      </c>
      <c r="B4861" s="301" t="s">
        <v>5150</v>
      </c>
      <c r="C4861" s="316" t="s">
        <v>10886</v>
      </c>
      <c r="D4861" s="465" t="s">
        <v>3646</v>
      </c>
      <c r="E4861" s="465" t="s">
        <v>6091</v>
      </c>
      <c r="F4861" s="469" t="str">
        <f t="shared" si="150"/>
        <v>other</v>
      </c>
      <c r="G4861" s="260">
        <v>12111209.800000001</v>
      </c>
      <c r="H4861" s="260">
        <v>135453178.5248</v>
      </c>
      <c r="I4861" s="260">
        <v>2532804.8480000002</v>
      </c>
      <c r="J4861" s="260">
        <v>11262291.1929943</v>
      </c>
      <c r="K4861" s="260">
        <v>161359484.270558</v>
      </c>
      <c r="L4861" s="301" t="str">
        <f t="shared" si="151"/>
        <v/>
      </c>
      <c r="M4861" s="459">
        <f>IFERROR((Tableau1[[#This Row],[Scope 1
(kg CO2-eq)]]+Tableau1[[#This Row],[Scope 2 energy
(kg CO2-eq)]]+Tableau1[[#This Row],[Scope 2 Infrastructure
(kg CO2-eq)]])/Tableau1[[#This Row],[Total CO2-emissions
(kg CO2-eq)
for scope 3 use ]],"")</f>
        <v>0.93020372400996243</v>
      </c>
      <c r="N4861" s="436" t="s">
        <v>3646</v>
      </c>
      <c r="O4861" s="259">
        <v>1</v>
      </c>
      <c r="P4861" s="259" t="s">
        <v>5338</v>
      </c>
      <c r="Q4861" s="259" t="s">
        <v>5150</v>
      </c>
    </row>
    <row r="4862" spans="1:17" ht="21.75" customHeight="1">
      <c r="A4862" s="301" t="s">
        <v>5150</v>
      </c>
      <c r="B4862" s="301" t="s">
        <v>5133</v>
      </c>
      <c r="C4862" s="316" t="s">
        <v>10887</v>
      </c>
      <c r="D4862" s="465" t="s">
        <v>3646</v>
      </c>
      <c r="E4862" s="465" t="s">
        <v>6091</v>
      </c>
      <c r="F4862" s="469" t="str">
        <f t="shared" si="150"/>
        <v>other</v>
      </c>
      <c r="G4862" s="260">
        <v>0</v>
      </c>
      <c r="H4862" s="260">
        <v>1112691380.688</v>
      </c>
      <c r="I4862" s="260">
        <v>1404407.2320000001</v>
      </c>
      <c r="J4862" s="260">
        <v>0</v>
      </c>
      <c r="K4862" s="260">
        <v>1114095785.78159</v>
      </c>
      <c r="L4862" s="301" t="str">
        <f t="shared" si="151"/>
        <v/>
      </c>
      <c r="M4862" s="459">
        <f>IFERROR((Tableau1[[#This Row],[Scope 1
(kg CO2-eq)]]+Tableau1[[#This Row],[Scope 2 energy
(kg CO2-eq)]]+Tableau1[[#This Row],[Scope 2 Infrastructure
(kg CO2-eq)]])/Tableau1[[#This Row],[Total CO2-emissions
(kg CO2-eq)
for scope 3 use ]],"")</f>
        <v>1.0000000019194131</v>
      </c>
      <c r="N4862" s="436" t="s">
        <v>3646</v>
      </c>
      <c r="O4862" s="259">
        <v>1</v>
      </c>
      <c r="P4862" s="259" t="s">
        <v>5150</v>
      </c>
      <c r="Q4862" s="259" t="s">
        <v>5133</v>
      </c>
    </row>
    <row r="4863" spans="1:17" ht="21.75" customHeight="1">
      <c r="A4863" s="301" t="s">
        <v>5150</v>
      </c>
      <c r="B4863" s="301" t="s">
        <v>5133</v>
      </c>
      <c r="C4863" s="316" t="s">
        <v>10888</v>
      </c>
      <c r="D4863" s="465" t="s">
        <v>3740</v>
      </c>
      <c r="E4863" s="465" t="s">
        <v>700</v>
      </c>
      <c r="F4863" s="469" t="str">
        <f t="shared" si="150"/>
        <v>CH</v>
      </c>
      <c r="G4863" s="260">
        <v>0</v>
      </c>
      <c r="H4863" s="260">
        <v>6.6272361343200004</v>
      </c>
      <c r="I4863" s="260">
        <v>3.6190688759999999E-2</v>
      </c>
      <c r="J4863" s="260">
        <v>1.8916140959479501E-2</v>
      </c>
      <c r="K4863" s="260">
        <v>6.6823428731910397</v>
      </c>
      <c r="L4863" s="301" t="str">
        <f t="shared" si="151"/>
        <v/>
      </c>
      <c r="M4863" s="459">
        <f>IFERROR((Tableau1[[#This Row],[Scope 1
(kg CO2-eq)]]+Tableau1[[#This Row],[Scope 2 energy
(kg CO2-eq)]]+Tableau1[[#This Row],[Scope 2 Infrastructure
(kg CO2-eq)]])/Tableau1[[#This Row],[Total CO2-emissions
(kg CO2-eq)
for scope 3 use ]],"")</f>
        <v>0.99716924879940994</v>
      </c>
      <c r="N4863" s="436" t="s">
        <v>3740</v>
      </c>
      <c r="O4863" s="259">
        <v>1</v>
      </c>
      <c r="P4863" s="259" t="s">
        <v>5150</v>
      </c>
      <c r="Q4863" s="259" t="s">
        <v>5133</v>
      </c>
    </row>
    <row r="4864" spans="1:17" ht="21.75" customHeight="1">
      <c r="A4864" s="301" t="s">
        <v>5150</v>
      </c>
      <c r="B4864" s="301" t="s">
        <v>5133</v>
      </c>
      <c r="C4864" s="316" t="s">
        <v>10889</v>
      </c>
      <c r="D4864" s="465" t="s">
        <v>3740</v>
      </c>
      <c r="E4864" s="465" t="s">
        <v>6016</v>
      </c>
      <c r="F4864" s="469" t="str">
        <f t="shared" si="150"/>
        <v>other</v>
      </c>
      <c r="G4864" s="260">
        <v>0</v>
      </c>
      <c r="H4864" s="260">
        <v>3.937478220504</v>
      </c>
      <c r="I4864" s="260">
        <v>3.9956133599999997E-3</v>
      </c>
      <c r="J4864" s="260">
        <v>1.8933337036302799E-2</v>
      </c>
      <c r="K4864" s="260">
        <v>3.9604071901157201</v>
      </c>
      <c r="L4864" s="301" t="str">
        <f t="shared" si="151"/>
        <v/>
      </c>
      <c r="M4864" s="459">
        <f>IFERROR((Tableau1[[#This Row],[Scope 1
(kg CO2-eq)]]+Tableau1[[#This Row],[Scope 2 energy
(kg CO2-eq)]]+Tableau1[[#This Row],[Scope 2 Infrastructure
(kg CO2-eq)]])/Tableau1[[#This Row],[Total CO2-emissions
(kg CO2-eq)
for scope 3 use ]],"")</f>
        <v>0.99521934100640619</v>
      </c>
      <c r="N4864" s="436" t="s">
        <v>3740</v>
      </c>
      <c r="O4864" s="259">
        <v>1</v>
      </c>
      <c r="P4864" s="259" t="s">
        <v>5150</v>
      </c>
      <c r="Q4864" s="259" t="s">
        <v>5133</v>
      </c>
    </row>
    <row r="4865" spans="1:17" ht="21.75" customHeight="1">
      <c r="A4865" s="301" t="s">
        <v>5150</v>
      </c>
      <c r="B4865" s="301" t="s">
        <v>5133</v>
      </c>
      <c r="C4865" s="316" t="s">
        <v>10890</v>
      </c>
      <c r="D4865" s="465" t="s">
        <v>3740</v>
      </c>
      <c r="E4865" s="465" t="s">
        <v>700</v>
      </c>
      <c r="F4865" s="469" t="str">
        <f t="shared" si="150"/>
        <v>CH</v>
      </c>
      <c r="G4865" s="260">
        <v>0</v>
      </c>
      <c r="H4865" s="260">
        <v>5.5170899798399997</v>
      </c>
      <c r="I4865" s="260">
        <v>3.0128289119999999E-2</v>
      </c>
      <c r="J4865" s="260">
        <v>0.80364683642077706</v>
      </c>
      <c r="K4865" s="260">
        <v>6.3508650240256399</v>
      </c>
      <c r="L4865" s="301" t="str">
        <f t="shared" si="151"/>
        <v/>
      </c>
      <c r="M4865" s="459">
        <f>IFERROR((Tableau1[[#This Row],[Scope 1
(kg CO2-eq)]]+Tableau1[[#This Row],[Scope 2 energy
(kg CO2-eq)]]+Tableau1[[#This Row],[Scope 2 Infrastructure
(kg CO2-eq)]])/Tableau1[[#This Row],[Total CO2-emissions
(kg CO2-eq)
for scope 3 use ]],"")</f>
        <v>0.87345869389045361</v>
      </c>
      <c r="N4865" s="436" t="s">
        <v>3740</v>
      </c>
      <c r="O4865" s="259">
        <v>1</v>
      </c>
      <c r="P4865" s="259" t="s">
        <v>5150</v>
      </c>
      <c r="Q4865" s="259" t="s">
        <v>5133</v>
      </c>
    </row>
    <row r="4866" spans="1:17" ht="21.75" customHeight="1">
      <c r="A4866" s="301" t="s">
        <v>4140</v>
      </c>
      <c r="B4866" s="301" t="s">
        <v>5337</v>
      </c>
      <c r="C4866" s="316" t="s">
        <v>10891</v>
      </c>
      <c r="D4866" s="465" t="s">
        <v>436</v>
      </c>
      <c r="E4866" s="465" t="s">
        <v>700</v>
      </c>
      <c r="F4866" s="469" t="str">
        <f t="shared" ref="F4866:F4929" si="152">IF(ISNUMBER(SEARCH("{CH}", C4866)), "CH", "other")</f>
        <v>CH</v>
      </c>
      <c r="G4866" s="260">
        <v>7.5706188499999993E-2</v>
      </c>
      <c r="H4866" s="260">
        <v>0</v>
      </c>
      <c r="I4866" s="260">
        <v>0</v>
      </c>
      <c r="J4866" s="260">
        <v>0</v>
      </c>
      <c r="K4866" s="260">
        <v>7.5706188499999993E-2</v>
      </c>
      <c r="L4866" s="301">
        <f t="shared" ref="L4866:L4929" si="153">IF(N4866="MJ", K4866*3.6, IF(N4866="m", K4866*1000, ""))</f>
        <v>0.27254227859999997</v>
      </c>
      <c r="M4866" s="459">
        <f>IFERROR((Tableau1[[#This Row],[Scope 1
(kg CO2-eq)]]+Tableau1[[#This Row],[Scope 2 energy
(kg CO2-eq)]]+Tableau1[[#This Row],[Scope 2 Infrastructure
(kg CO2-eq)]])/Tableau1[[#This Row],[Total CO2-emissions
(kg CO2-eq)
for scope 3 use ]],"")</f>
        <v>1</v>
      </c>
      <c r="N4866" s="436" t="s">
        <v>436</v>
      </c>
      <c r="O4866" s="259">
        <v>1</v>
      </c>
      <c r="P4866" s="259" t="s">
        <v>4140</v>
      </c>
      <c r="Q4866" s="259" t="s">
        <v>5337</v>
      </c>
    </row>
    <row r="4867" spans="1:17" ht="21.75" customHeight="1">
      <c r="A4867" s="301" t="s">
        <v>476</v>
      </c>
      <c r="B4867" s="301" t="s">
        <v>5150</v>
      </c>
      <c r="C4867" s="316" t="s">
        <v>10892</v>
      </c>
      <c r="D4867" s="465" t="s">
        <v>3647</v>
      </c>
      <c r="E4867" s="465" t="s">
        <v>700</v>
      </c>
      <c r="F4867" s="469" t="str">
        <f t="shared" si="152"/>
        <v>CH</v>
      </c>
      <c r="G4867" s="260">
        <v>0</v>
      </c>
      <c r="H4867" s="260">
        <v>2.3835936240000001E-5</v>
      </c>
      <c r="I4867" s="260">
        <v>4.9748183999999998E-7</v>
      </c>
      <c r="J4867" s="260">
        <v>0</v>
      </c>
      <c r="K4867" s="260">
        <v>2.43334182921506E-5</v>
      </c>
      <c r="L4867" s="301">
        <f t="shared" si="153"/>
        <v>2.4333418292150601E-2</v>
      </c>
      <c r="M4867" s="459">
        <f>IFERROR((Tableau1[[#This Row],[Scope 1
(kg CO2-eq)]]+Tableau1[[#This Row],[Scope 2 energy
(kg CO2-eq)]]+Tableau1[[#This Row],[Scope 2 Infrastructure
(kg CO2-eq)]])/Tableau1[[#This Row],[Total CO2-emissions
(kg CO2-eq)
for scope 3 use ]],"")</f>
        <v>0.99999999128151262</v>
      </c>
      <c r="N4867" s="437" t="s">
        <v>3647</v>
      </c>
      <c r="O4867" s="259">
        <v>1000</v>
      </c>
      <c r="P4867" s="259" t="s">
        <v>476</v>
      </c>
      <c r="Q4867" s="259" t="s">
        <v>5150</v>
      </c>
    </row>
    <row r="4868" spans="1:17" ht="21.75" customHeight="1">
      <c r="A4868" s="301" t="s">
        <v>476</v>
      </c>
      <c r="B4868" s="301" t="s">
        <v>5150</v>
      </c>
      <c r="C4868" s="316" t="s">
        <v>10893</v>
      </c>
      <c r="D4868" s="465" t="s">
        <v>3647</v>
      </c>
      <c r="E4868" s="465" t="s">
        <v>700</v>
      </c>
      <c r="F4868" s="469" t="str">
        <f t="shared" si="152"/>
        <v>CH</v>
      </c>
      <c r="G4868" s="260">
        <v>0</v>
      </c>
      <c r="H4868" s="260">
        <v>2.3835936240000001E-5</v>
      </c>
      <c r="I4868" s="260">
        <v>4.9748183999999998E-7</v>
      </c>
      <c r="J4868" s="260">
        <v>0</v>
      </c>
      <c r="K4868" s="260">
        <v>2.4333418242375699E-5</v>
      </c>
      <c r="L4868" s="301">
        <f t="shared" si="153"/>
        <v>2.4333418242375698E-2</v>
      </c>
      <c r="M4868" s="459">
        <f>IFERROR((Tableau1[[#This Row],[Scope 1
(kg CO2-eq)]]+Tableau1[[#This Row],[Scope 2 energy
(kg CO2-eq)]]+Tableau1[[#This Row],[Scope 2 Infrastructure
(kg CO2-eq)]])/Tableau1[[#This Row],[Total CO2-emissions
(kg CO2-eq)
for scope 3 use ]],"")</f>
        <v>0.99999999332704936</v>
      </c>
      <c r="N4868" s="437" t="s">
        <v>3647</v>
      </c>
      <c r="O4868" s="259">
        <v>1000</v>
      </c>
      <c r="P4868" s="260" t="s">
        <v>476</v>
      </c>
      <c r="Q4868" s="260" t="s">
        <v>5150</v>
      </c>
    </row>
    <row r="4869" spans="1:17" ht="21.75" customHeight="1">
      <c r="A4869" s="301" t="s">
        <v>476</v>
      </c>
      <c r="B4869" s="301" t="s">
        <v>5150</v>
      </c>
      <c r="C4869" s="316" t="s">
        <v>10894</v>
      </c>
      <c r="D4869" s="465" t="s">
        <v>3647</v>
      </c>
      <c r="E4869" s="465" t="s">
        <v>700</v>
      </c>
      <c r="F4869" s="469" t="str">
        <f t="shared" si="152"/>
        <v>CH</v>
      </c>
      <c r="G4869" s="260">
        <v>0</v>
      </c>
      <c r="H4869" s="260">
        <v>2.58995592E-6</v>
      </c>
      <c r="I4869" s="260">
        <v>4.9748183999999998E-7</v>
      </c>
      <c r="J4869" s="260">
        <v>0</v>
      </c>
      <c r="K4869" s="260">
        <v>3.0874380279253698E-6</v>
      </c>
      <c r="L4869" s="301">
        <f t="shared" si="153"/>
        <v>3.08743802792537E-3</v>
      </c>
      <c r="M4869" s="459">
        <f>IFERROR((Tableau1[[#This Row],[Scope 1
(kg CO2-eq)]]+Tableau1[[#This Row],[Scope 2 energy
(kg CO2-eq)]]+Tableau1[[#This Row],[Scope 2 Infrastructure
(kg CO2-eq)]])/Tableau1[[#This Row],[Total CO2-emissions
(kg CO2-eq)
for scope 3 use ]],"")</f>
        <v>0.9999999132208105</v>
      </c>
      <c r="N4869" s="437" t="s">
        <v>3647</v>
      </c>
      <c r="O4869" s="259">
        <v>1000</v>
      </c>
      <c r="P4869" s="260" t="s">
        <v>476</v>
      </c>
      <c r="Q4869" s="260" t="s">
        <v>5150</v>
      </c>
    </row>
    <row r="4870" spans="1:17" ht="21.75" customHeight="1">
      <c r="A4870" s="301" t="s">
        <v>476</v>
      </c>
      <c r="B4870" s="301" t="s">
        <v>5150</v>
      </c>
      <c r="C4870" s="316" t="s">
        <v>10895</v>
      </c>
      <c r="D4870" s="465" t="s">
        <v>3647</v>
      </c>
      <c r="E4870" s="465" t="s">
        <v>700</v>
      </c>
      <c r="F4870" s="469" t="str">
        <f t="shared" si="152"/>
        <v>CH</v>
      </c>
      <c r="G4870" s="260">
        <v>0</v>
      </c>
      <c r="H4870" s="260">
        <v>1.4182382062799999E-5</v>
      </c>
      <c r="I4870" s="260">
        <v>2.9600169480000002E-7</v>
      </c>
      <c r="J4870" s="260">
        <v>4.8469119428897696E-7</v>
      </c>
      <c r="K4870" s="260">
        <v>1.49630750985341E-5</v>
      </c>
      <c r="L4870" s="301">
        <f t="shared" si="153"/>
        <v>1.49630750985341E-2</v>
      </c>
      <c r="M4870" s="459">
        <f>IFERROR((Tableau1[[#This Row],[Scope 1
(kg CO2-eq)]]+Tableau1[[#This Row],[Scope 2 energy
(kg CO2-eq)]]+Tableau1[[#This Row],[Scope 2 Infrastructure
(kg CO2-eq)]])/Tableau1[[#This Row],[Total CO2-emissions
(kg CO2-eq)
for scope 3 use ]],"")</f>
        <v>0.96760750462439471</v>
      </c>
      <c r="N4870" s="437" t="s">
        <v>3647</v>
      </c>
      <c r="O4870" s="259">
        <v>1000</v>
      </c>
      <c r="P4870" s="260" t="s">
        <v>476</v>
      </c>
      <c r="Q4870" s="260" t="s">
        <v>5150</v>
      </c>
    </row>
    <row r="4871" spans="1:17" ht="21.75" customHeight="1">
      <c r="A4871" s="301" t="s">
        <v>476</v>
      </c>
      <c r="B4871" s="301" t="s">
        <v>5150</v>
      </c>
      <c r="C4871" s="316" t="s">
        <v>10896</v>
      </c>
      <c r="D4871" s="465" t="s">
        <v>3647</v>
      </c>
      <c r="E4871" s="465" t="s">
        <v>700</v>
      </c>
      <c r="F4871" s="469" t="str">
        <f t="shared" si="152"/>
        <v>CH</v>
      </c>
      <c r="G4871" s="260">
        <v>0</v>
      </c>
      <c r="H4871" s="260">
        <v>1.5410237724000001E-6</v>
      </c>
      <c r="I4871" s="260">
        <v>2.9600169480000002E-7</v>
      </c>
      <c r="J4871" s="260">
        <v>4.8469119428897696E-7</v>
      </c>
      <c r="K4871" s="260">
        <v>2.3217168355525602E-6</v>
      </c>
      <c r="L4871" s="301">
        <f t="shared" si="153"/>
        <v>2.32171683555256E-3</v>
      </c>
      <c r="M4871" s="459">
        <f>IFERROR((Tableau1[[#This Row],[Scope 1
(kg CO2-eq)]]+Tableau1[[#This Row],[Scope 2 energy
(kg CO2-eq)]]+Tableau1[[#This Row],[Scope 2 Infrastructure
(kg CO2-eq)]])/Tableau1[[#This Row],[Total CO2-emissions
(kg CO2-eq)
for scope 3 use ]],"")</f>
        <v>0.79123579545513123</v>
      </c>
      <c r="N4871" s="437" t="s">
        <v>3647</v>
      </c>
      <c r="O4871" s="259">
        <v>1000</v>
      </c>
      <c r="P4871" s="260" t="s">
        <v>476</v>
      </c>
      <c r="Q4871" s="260" t="s">
        <v>5150</v>
      </c>
    </row>
    <row r="4872" spans="1:17" ht="21.75" customHeight="1">
      <c r="A4872" s="301" t="s">
        <v>476</v>
      </c>
      <c r="B4872" s="301" t="s">
        <v>5150</v>
      </c>
      <c r="C4872" s="316" t="s">
        <v>10897</v>
      </c>
      <c r="D4872" s="465" t="s">
        <v>3647</v>
      </c>
      <c r="E4872" s="465" t="s">
        <v>700</v>
      </c>
      <c r="F4872" s="469" t="str">
        <f t="shared" si="152"/>
        <v>CH</v>
      </c>
      <c r="G4872" s="260">
        <v>1.91203008E-4</v>
      </c>
      <c r="H4872" s="260">
        <v>0</v>
      </c>
      <c r="I4872" s="260">
        <v>0</v>
      </c>
      <c r="J4872" s="260">
        <v>6.9808964692225008E-5</v>
      </c>
      <c r="K4872" s="260">
        <v>2.6101197258274401E-4</v>
      </c>
      <c r="L4872" s="301">
        <f t="shared" si="153"/>
        <v>0.261011972582744</v>
      </c>
      <c r="M4872" s="459">
        <f>IFERROR((Tableau1[[#This Row],[Scope 1
(kg CO2-eq)]]+Tableau1[[#This Row],[Scope 2 energy
(kg CO2-eq)]]+Tableau1[[#This Row],[Scope 2 Infrastructure
(kg CO2-eq)]])/Tableau1[[#This Row],[Total CO2-emissions
(kg CO2-eq)
for scope 3 use ]],"")</f>
        <v>0.73254497143569264</v>
      </c>
      <c r="N4872" s="436" t="s">
        <v>3647</v>
      </c>
      <c r="O4872" s="259">
        <v>1000</v>
      </c>
      <c r="P4872" s="260" t="s">
        <v>476</v>
      </c>
      <c r="Q4872" s="260" t="s">
        <v>5150</v>
      </c>
    </row>
    <row r="4873" spans="1:17" ht="21.75" customHeight="1">
      <c r="A4873" s="301" t="s">
        <v>476</v>
      </c>
      <c r="B4873" s="301" t="s">
        <v>5150</v>
      </c>
      <c r="C4873" s="316" t="s">
        <v>10898</v>
      </c>
      <c r="D4873" s="465" t="s">
        <v>3647</v>
      </c>
      <c r="E4873" s="465" t="s">
        <v>700</v>
      </c>
      <c r="F4873" s="469" t="str">
        <f t="shared" si="152"/>
        <v>CH</v>
      </c>
      <c r="G4873" s="260">
        <v>1.49206945E-6</v>
      </c>
      <c r="H4873" s="260">
        <v>0</v>
      </c>
      <c r="I4873" s="260">
        <v>0</v>
      </c>
      <c r="J4873" s="260">
        <v>1.08558353361589E-4</v>
      </c>
      <c r="K4873" s="260">
        <v>1.1005042280900199E-4</v>
      </c>
      <c r="L4873" s="301">
        <f t="shared" si="153"/>
        <v>0.110050422809002</v>
      </c>
      <c r="M4873" s="459">
        <f>IFERROR((Tableau1[[#This Row],[Scope 1
(kg CO2-eq)]]+Tableau1[[#This Row],[Scope 2 energy
(kg CO2-eq)]]+Tableau1[[#This Row],[Scope 2 Infrastructure
(kg CO2-eq)]])/Tableau1[[#This Row],[Total CO2-emissions
(kg CO2-eq)
for scope 3 use ]],"")</f>
        <v>1.3558052862636985E-2</v>
      </c>
      <c r="N4873" s="436" t="s">
        <v>3647</v>
      </c>
      <c r="O4873" s="259">
        <v>1000</v>
      </c>
      <c r="P4873" s="259" t="s">
        <v>476</v>
      </c>
      <c r="Q4873" s="259" t="s">
        <v>5150</v>
      </c>
    </row>
    <row r="4874" spans="1:17" ht="21.75" customHeight="1">
      <c r="A4874" s="301" t="s">
        <v>476</v>
      </c>
      <c r="B4874" s="301" t="s">
        <v>5150</v>
      </c>
      <c r="C4874" s="316" t="s">
        <v>10899</v>
      </c>
      <c r="D4874" s="465" t="s">
        <v>3647</v>
      </c>
      <c r="E4874" s="465" t="s">
        <v>700</v>
      </c>
      <c r="F4874" s="469" t="str">
        <f t="shared" si="152"/>
        <v>CH</v>
      </c>
      <c r="G4874" s="260">
        <v>7.2917539999999996E-7</v>
      </c>
      <c r="H4874" s="260">
        <v>0</v>
      </c>
      <c r="I4874" s="260">
        <v>0</v>
      </c>
      <c r="J4874" s="260">
        <v>4.4515237331184805E-5</v>
      </c>
      <c r="K4874" s="260">
        <v>4.5244412724461902E-5</v>
      </c>
      <c r="L4874" s="301">
        <f t="shared" si="153"/>
        <v>4.5244412724461905E-2</v>
      </c>
      <c r="M4874" s="459">
        <f>IFERROR((Tableau1[[#This Row],[Scope 1
(kg CO2-eq)]]+Tableau1[[#This Row],[Scope 2 energy
(kg CO2-eq)]]+Tableau1[[#This Row],[Scope 2 Infrastructure
(kg CO2-eq)]])/Tableau1[[#This Row],[Total CO2-emissions
(kg CO2-eq)
for scope 3 use ]],"")</f>
        <v>1.6116363459962937E-2</v>
      </c>
      <c r="N4874" s="436" t="s">
        <v>3647</v>
      </c>
      <c r="O4874" s="259">
        <v>1000</v>
      </c>
      <c r="P4874" s="259" t="s">
        <v>476</v>
      </c>
      <c r="Q4874" s="259" t="s">
        <v>5150</v>
      </c>
    </row>
    <row r="4875" spans="1:17" ht="21.75" customHeight="1">
      <c r="A4875" s="301" t="s">
        <v>476</v>
      </c>
      <c r="B4875" s="301" t="s">
        <v>5150</v>
      </c>
      <c r="C4875" s="316" t="s">
        <v>10900</v>
      </c>
      <c r="D4875" s="465" t="s">
        <v>3647</v>
      </c>
      <c r="E4875" s="465" t="s">
        <v>700</v>
      </c>
      <c r="F4875" s="469" t="str">
        <f t="shared" si="152"/>
        <v>CH</v>
      </c>
      <c r="G4875" s="260">
        <v>1.7382325245000001E-4</v>
      </c>
      <c r="H4875" s="260">
        <v>0</v>
      </c>
      <c r="I4875" s="260">
        <v>0</v>
      </c>
      <c r="J4875" s="260">
        <v>5.5077114578168E-5</v>
      </c>
      <c r="K4875" s="260">
        <v>2.2890036702793301E-4</v>
      </c>
      <c r="L4875" s="301">
        <f t="shared" si="153"/>
        <v>0.22890036702793301</v>
      </c>
      <c r="M4875" s="459">
        <f>IFERROR((Tableau1[[#This Row],[Scope 1
(kg CO2-eq)]]+Tableau1[[#This Row],[Scope 2 energy
(kg CO2-eq)]]+Tableau1[[#This Row],[Scope 2 Infrastructure
(kg CO2-eq)]])/Tableau1[[#This Row],[Total CO2-emissions
(kg CO2-eq)
for scope 3 use ]],"")</f>
        <v>0.75938389574005416</v>
      </c>
      <c r="N4875" s="436" t="s">
        <v>3647</v>
      </c>
      <c r="O4875" s="259">
        <v>1000</v>
      </c>
      <c r="P4875" s="259" t="s">
        <v>476</v>
      </c>
      <c r="Q4875" s="259" t="s">
        <v>5150</v>
      </c>
    </row>
    <row r="4876" spans="1:17" ht="21.75" customHeight="1">
      <c r="A4876" s="301" t="s">
        <v>476</v>
      </c>
      <c r="B4876" s="301" t="s">
        <v>5150</v>
      </c>
      <c r="C4876" s="316" t="s">
        <v>10901</v>
      </c>
      <c r="D4876" s="465" t="s">
        <v>3647</v>
      </c>
      <c r="E4876" s="465" t="s">
        <v>700</v>
      </c>
      <c r="F4876" s="469" t="str">
        <f t="shared" si="152"/>
        <v>CH</v>
      </c>
      <c r="G4876" s="260">
        <v>1.7838096228E-4</v>
      </c>
      <c r="H4876" s="260">
        <v>0</v>
      </c>
      <c r="I4876" s="260">
        <v>0</v>
      </c>
      <c r="J4876" s="260">
        <v>6.9818827799302007E-5</v>
      </c>
      <c r="K4876" s="260">
        <v>2.48199790074727E-4</v>
      </c>
      <c r="L4876" s="301">
        <f t="shared" si="153"/>
        <v>0.24819979007472701</v>
      </c>
      <c r="M4876" s="459">
        <f>IFERROR((Tableau1[[#This Row],[Scope 1
(kg CO2-eq)]]+Tableau1[[#This Row],[Scope 2 energy
(kg CO2-eq)]]+Tableau1[[#This Row],[Scope 2 Infrastructure
(kg CO2-eq)]])/Tableau1[[#This Row],[Total CO2-emissions
(kg CO2-eq)
for scope 3 use ]],"")</f>
        <v>0.71869908603183663</v>
      </c>
      <c r="N4876" s="436" t="s">
        <v>3647</v>
      </c>
      <c r="O4876" s="259">
        <v>1000</v>
      </c>
      <c r="P4876" s="259" t="s">
        <v>476</v>
      </c>
      <c r="Q4876" s="259" t="s">
        <v>5150</v>
      </c>
    </row>
    <row r="4877" spans="1:17" ht="21.75" customHeight="1">
      <c r="A4877" s="301" t="s">
        <v>476</v>
      </c>
      <c r="B4877" s="301" t="s">
        <v>5150</v>
      </c>
      <c r="C4877" s="316" t="s">
        <v>10902</v>
      </c>
      <c r="D4877" s="465" t="s">
        <v>3647</v>
      </c>
      <c r="E4877" s="465" t="s">
        <v>700</v>
      </c>
      <c r="F4877" s="469" t="str">
        <f t="shared" si="152"/>
        <v>CH</v>
      </c>
      <c r="G4877" s="260">
        <v>1.8513968927600001E-4</v>
      </c>
      <c r="H4877" s="260">
        <v>0</v>
      </c>
      <c r="I4877" s="260">
        <v>0</v>
      </c>
      <c r="J4877" s="260">
        <v>6.5361028597601988E-5</v>
      </c>
      <c r="K4877" s="260">
        <v>2.5050071787448801E-4</v>
      </c>
      <c r="L4877" s="301">
        <f t="shared" si="153"/>
        <v>0.25050071787448802</v>
      </c>
      <c r="M4877" s="459">
        <f>IFERROR((Tableau1[[#This Row],[Scope 1
(kg CO2-eq)]]+Tableau1[[#This Row],[Scope 2 energy
(kg CO2-eq)]]+Tableau1[[#This Row],[Scope 2 Infrastructure
(kg CO2-eq)]])/Tableau1[[#This Row],[Total CO2-emissions
(kg CO2-eq)
for scope 3 use ]],"")</f>
        <v>0.73907847788589265</v>
      </c>
      <c r="N4877" s="436" t="s">
        <v>3647</v>
      </c>
      <c r="O4877" s="259">
        <v>1000</v>
      </c>
      <c r="P4877" s="259" t="s">
        <v>476</v>
      </c>
      <c r="Q4877" s="259" t="s">
        <v>5150</v>
      </c>
    </row>
    <row r="4878" spans="1:17" ht="21.75" customHeight="1">
      <c r="A4878" s="301" t="s">
        <v>476</v>
      </c>
      <c r="B4878" s="301" t="s">
        <v>5150</v>
      </c>
      <c r="C4878" s="316" t="s">
        <v>10903</v>
      </c>
      <c r="D4878" s="465" t="s">
        <v>3647</v>
      </c>
      <c r="E4878" s="465" t="s">
        <v>700</v>
      </c>
      <c r="F4878" s="469" t="str">
        <f t="shared" si="152"/>
        <v>CH</v>
      </c>
      <c r="G4878" s="260">
        <v>1.6863062692000001E-4</v>
      </c>
      <c r="H4878" s="260">
        <v>0</v>
      </c>
      <c r="I4878" s="260">
        <v>0</v>
      </c>
      <c r="J4878" s="260">
        <v>5.8593714686391E-5</v>
      </c>
      <c r="K4878" s="260">
        <v>2.2722434160282401E-4</v>
      </c>
      <c r="L4878" s="301">
        <f t="shared" si="153"/>
        <v>0.22722434160282401</v>
      </c>
      <c r="M4878" s="459">
        <f>IFERROR((Tableau1[[#This Row],[Scope 1
(kg CO2-eq)]]+Tableau1[[#This Row],[Scope 2 energy
(kg CO2-eq)]]+Tableau1[[#This Row],[Scope 2 Infrastructure
(kg CO2-eq)]])/Tableau1[[#This Row],[Total CO2-emissions
(kg CO2-eq)
for scope 3 use ]],"")</f>
        <v>0.74213275624649988</v>
      </c>
      <c r="N4878" s="436" t="s">
        <v>3647</v>
      </c>
      <c r="O4878" s="259">
        <v>1000</v>
      </c>
      <c r="P4878" s="259" t="s">
        <v>476</v>
      </c>
      <c r="Q4878" s="259" t="s">
        <v>5150</v>
      </c>
    </row>
    <row r="4879" spans="1:17" ht="21.75" customHeight="1">
      <c r="A4879" s="301" t="s">
        <v>476</v>
      </c>
      <c r="B4879" s="301" t="s">
        <v>5150</v>
      </c>
      <c r="C4879" s="316" t="s">
        <v>10904</v>
      </c>
      <c r="D4879" s="465" t="s">
        <v>3647</v>
      </c>
      <c r="E4879" s="465" t="s">
        <v>700</v>
      </c>
      <c r="F4879" s="469" t="str">
        <f t="shared" si="152"/>
        <v>CH</v>
      </c>
      <c r="G4879" s="260">
        <v>1.009661585E-4</v>
      </c>
      <c r="H4879" s="260">
        <v>0</v>
      </c>
      <c r="I4879" s="260">
        <v>0</v>
      </c>
      <c r="J4879" s="260">
        <v>2.8657946864404002E-5</v>
      </c>
      <c r="K4879" s="260">
        <v>1.2962410531597499E-4</v>
      </c>
      <c r="L4879" s="301">
        <f t="shared" si="153"/>
        <v>0.12962410531597499</v>
      </c>
      <c r="M4879" s="459">
        <f>IFERROR((Tableau1[[#This Row],[Scope 1
(kg CO2-eq)]]+Tableau1[[#This Row],[Scope 2 energy
(kg CO2-eq)]]+Tableau1[[#This Row],[Scope 2 Infrastructure
(kg CO2-eq)]])/Tableau1[[#This Row],[Total CO2-emissions
(kg CO2-eq)
for scope 3 use ]],"")</f>
        <v>0.77891498848830887</v>
      </c>
      <c r="N4879" s="436" t="s">
        <v>3647</v>
      </c>
      <c r="O4879" s="259">
        <v>1000</v>
      </c>
      <c r="P4879" s="259" t="s">
        <v>476</v>
      </c>
      <c r="Q4879" s="259" t="s">
        <v>5150</v>
      </c>
    </row>
    <row r="4880" spans="1:17" ht="21.75" customHeight="1">
      <c r="A4880" s="301" t="s">
        <v>5150</v>
      </c>
      <c r="B4880" s="301" t="s">
        <v>5133</v>
      </c>
      <c r="C4880" s="316" t="s">
        <v>10905</v>
      </c>
      <c r="D4880" s="465" t="s">
        <v>3740</v>
      </c>
      <c r="E4880" s="465" t="s">
        <v>700</v>
      </c>
      <c r="F4880" s="469" t="str">
        <f t="shared" si="152"/>
        <v>CH</v>
      </c>
      <c r="G4880" s="260">
        <v>0</v>
      </c>
      <c r="H4880" s="260">
        <v>8.9148100283999998</v>
      </c>
      <c r="I4880" s="260">
        <v>4.8682906200000001E-2</v>
      </c>
      <c r="J4880" s="260">
        <v>0</v>
      </c>
      <c r="K4880" s="260">
        <v>8.9634928063353794</v>
      </c>
      <c r="L4880" s="301" t="str">
        <f t="shared" si="153"/>
        <v/>
      </c>
      <c r="M4880" s="459">
        <f>IFERROR((Tableau1[[#This Row],[Scope 1
(kg CO2-eq)]]+Tableau1[[#This Row],[Scope 2 energy
(kg CO2-eq)]]+Tableau1[[#This Row],[Scope 2 Infrastructure
(kg CO2-eq)]])/Tableau1[[#This Row],[Total CO2-emissions
(kg CO2-eq)
for scope 3 use ]],"")</f>
        <v>1.0000000143096697</v>
      </c>
      <c r="N4880" s="436" t="s">
        <v>3740</v>
      </c>
      <c r="O4880" s="259">
        <v>1</v>
      </c>
      <c r="P4880" s="259" t="s">
        <v>5150</v>
      </c>
      <c r="Q4880" s="259" t="s">
        <v>5133</v>
      </c>
    </row>
    <row r="4881" spans="1:17" ht="21.75" customHeight="1">
      <c r="A4881" s="301" t="s">
        <v>5129</v>
      </c>
      <c r="B4881" s="301" t="s">
        <v>5146</v>
      </c>
      <c r="C4881" s="316" t="s">
        <v>10906</v>
      </c>
      <c r="D4881" s="465" t="s">
        <v>3730</v>
      </c>
      <c r="E4881" s="465" t="s">
        <v>6091</v>
      </c>
      <c r="F4881" s="469" t="str">
        <f t="shared" si="152"/>
        <v>other</v>
      </c>
      <c r="G4881" s="260">
        <v>0</v>
      </c>
      <c r="H4881" s="260">
        <v>0</v>
      </c>
      <c r="I4881" s="260">
        <v>0</v>
      </c>
      <c r="J4881" s="260">
        <v>16.7306722550627</v>
      </c>
      <c r="K4881" s="260">
        <v>16.730672254879401</v>
      </c>
      <c r="L4881" s="301" t="str">
        <f t="shared" si="153"/>
        <v/>
      </c>
      <c r="M4881" s="459">
        <f>IFERROR((Tableau1[[#This Row],[Scope 1
(kg CO2-eq)]]+Tableau1[[#This Row],[Scope 2 energy
(kg CO2-eq)]]+Tableau1[[#This Row],[Scope 2 Infrastructure
(kg CO2-eq)]])/Tableau1[[#This Row],[Total CO2-emissions
(kg CO2-eq)
for scope 3 use ]],"")</f>
        <v>0</v>
      </c>
      <c r="N4881" s="436" t="s">
        <v>3730</v>
      </c>
      <c r="O4881" s="259">
        <v>1</v>
      </c>
      <c r="P4881" s="259" t="s">
        <v>5129</v>
      </c>
      <c r="Q4881" s="259" t="s">
        <v>5146</v>
      </c>
    </row>
    <row r="4882" spans="1:17" ht="21.75" customHeight="1">
      <c r="A4882" s="301" t="s">
        <v>5129</v>
      </c>
      <c r="B4882" s="301" t="s">
        <v>5130</v>
      </c>
      <c r="C4882" s="316" t="s">
        <v>10907</v>
      </c>
      <c r="D4882" s="465" t="s">
        <v>3730</v>
      </c>
      <c r="E4882" s="465" t="s">
        <v>700</v>
      </c>
      <c r="F4882" s="469" t="str">
        <f t="shared" si="152"/>
        <v>CH</v>
      </c>
      <c r="G4882" s="260">
        <v>0.30064999999999997</v>
      </c>
      <c r="H4882" s="260">
        <v>1.1223433792999999</v>
      </c>
      <c r="I4882" s="260">
        <v>8.6220794879999997E-4</v>
      </c>
      <c r="J4882" s="260">
        <v>5.8330874468523195</v>
      </c>
      <c r="K4882" s="260">
        <v>7.2569430298924402</v>
      </c>
      <c r="L4882" s="301" t="str">
        <f t="shared" si="153"/>
        <v/>
      </c>
      <c r="M4882" s="459">
        <f>IFERROR((Tableau1[[#This Row],[Scope 1
(kg CO2-eq)]]+Tableau1[[#This Row],[Scope 2 energy
(kg CO2-eq)]]+Tableau1[[#This Row],[Scope 2 Infrastructure
(kg CO2-eq)]])/Tableau1[[#This Row],[Total CO2-emissions
(kg CO2-eq)
for scope 3 use ]],"")</f>
        <v>0.19620597562688924</v>
      </c>
      <c r="N4882" s="436" t="s">
        <v>3730</v>
      </c>
      <c r="O4882" s="259">
        <v>1</v>
      </c>
      <c r="P4882" s="259" t="s">
        <v>5129</v>
      </c>
      <c r="Q4882" s="259" t="s">
        <v>5130</v>
      </c>
    </row>
    <row r="4883" spans="1:17" ht="21.75" customHeight="1">
      <c r="A4883" s="301" t="s">
        <v>5129</v>
      </c>
      <c r="B4883" s="301" t="s">
        <v>5130</v>
      </c>
      <c r="C4883" s="316" t="s">
        <v>10908</v>
      </c>
      <c r="D4883" s="465" t="s">
        <v>3730</v>
      </c>
      <c r="E4883" s="465" t="s">
        <v>6091</v>
      </c>
      <c r="F4883" s="469" t="str">
        <f t="shared" si="152"/>
        <v>other</v>
      </c>
      <c r="G4883" s="260">
        <v>0.30064999999999997</v>
      </c>
      <c r="H4883" s="260">
        <v>1.6546186856936</v>
      </c>
      <c r="I4883" s="260">
        <v>8.7110369280000001E-4</v>
      </c>
      <c r="J4883" s="260">
        <v>5.8330874468523195</v>
      </c>
      <c r="K4883" s="260">
        <v>7.7892272355114898</v>
      </c>
      <c r="L4883" s="301" t="str">
        <f t="shared" si="153"/>
        <v/>
      </c>
      <c r="M4883" s="459">
        <f>IFERROR((Tableau1[[#This Row],[Scope 1
(kg CO2-eq)]]+Tableau1[[#This Row],[Scope 2 energy
(kg CO2-eq)]]+Tableau1[[#This Row],[Scope 2 Infrastructure
(kg CO2-eq)]])/Tableau1[[#This Row],[Total CO2-emissions
(kg CO2-eq)
for scope 3 use ]],"")</f>
        <v>0.25113399959218768</v>
      </c>
      <c r="N4883" s="436" t="s">
        <v>3730</v>
      </c>
      <c r="O4883" s="259">
        <v>1</v>
      </c>
      <c r="P4883" s="259" t="s">
        <v>5129</v>
      </c>
      <c r="Q4883" s="259" t="s">
        <v>5130</v>
      </c>
    </row>
    <row r="4884" spans="1:17" ht="21.75" customHeight="1">
      <c r="A4884" s="301" t="s">
        <v>5198</v>
      </c>
      <c r="B4884" s="301" t="s">
        <v>5199</v>
      </c>
      <c r="C4884" s="316" t="s">
        <v>10909</v>
      </c>
      <c r="D4884" s="465" t="s">
        <v>50</v>
      </c>
      <c r="E4884" s="465" t="s">
        <v>6091</v>
      </c>
      <c r="F4884" s="469" t="str">
        <f t="shared" si="152"/>
        <v>other</v>
      </c>
      <c r="G4884" s="260">
        <v>2.3313100000000002</v>
      </c>
      <c r="H4884" s="260">
        <v>96.536068517467996</v>
      </c>
      <c r="I4884" s="260">
        <v>1.26924096954</v>
      </c>
      <c r="J4884" s="260">
        <v>147.113715996092</v>
      </c>
      <c r="K4884" s="260">
        <v>247.25033531424199</v>
      </c>
      <c r="L4884" s="301" t="str">
        <f t="shared" si="153"/>
        <v/>
      </c>
      <c r="M4884" s="459">
        <f>IFERROR((Tableau1[[#This Row],[Scope 1
(kg CO2-eq)]]+Tableau1[[#This Row],[Scope 2 energy
(kg CO2-eq)]]+Tableau1[[#This Row],[Scope 2 Infrastructure
(kg CO2-eq)]])/Tableau1[[#This Row],[Total CO2-emissions
(kg CO2-eq)
for scope 3 use ]],"")</f>
        <v>0.40500094513416812</v>
      </c>
      <c r="N4884" s="436" t="s">
        <v>50</v>
      </c>
      <c r="O4884" s="259">
        <v>1</v>
      </c>
      <c r="P4884" s="259" t="s">
        <v>5198</v>
      </c>
      <c r="Q4884" s="259" t="s">
        <v>5199</v>
      </c>
    </row>
    <row r="4885" spans="1:17" ht="21.75" customHeight="1">
      <c r="A4885" s="301" t="s">
        <v>5303</v>
      </c>
      <c r="B4885" s="301" t="s">
        <v>5199</v>
      </c>
      <c r="C4885" s="316" t="s">
        <v>10910</v>
      </c>
      <c r="D4885" s="465" t="s">
        <v>3730</v>
      </c>
      <c r="E4885" s="465" t="s">
        <v>700</v>
      </c>
      <c r="F4885" s="469" t="str">
        <f t="shared" si="152"/>
        <v>CH</v>
      </c>
      <c r="G4885" s="260">
        <v>0</v>
      </c>
      <c r="H4885" s="260">
        <v>0</v>
      </c>
      <c r="I4885" s="260">
        <v>0</v>
      </c>
      <c r="J4885" s="260">
        <v>0.48792265058371498</v>
      </c>
      <c r="K4885" s="260">
        <v>0.48792265060074003</v>
      </c>
      <c r="L4885" s="301" t="str">
        <f t="shared" si="153"/>
        <v/>
      </c>
      <c r="M4885" s="459">
        <f>IFERROR((Tableau1[[#This Row],[Scope 1
(kg CO2-eq)]]+Tableau1[[#This Row],[Scope 2 energy
(kg CO2-eq)]]+Tableau1[[#This Row],[Scope 2 Infrastructure
(kg CO2-eq)]])/Tableau1[[#This Row],[Total CO2-emissions
(kg CO2-eq)
for scope 3 use ]],"")</f>
        <v>0</v>
      </c>
      <c r="N4885" s="436" t="s">
        <v>3730</v>
      </c>
      <c r="O4885" s="259">
        <v>1</v>
      </c>
      <c r="P4885" s="259" t="s">
        <v>5303</v>
      </c>
      <c r="Q4885" s="259" t="s">
        <v>5199</v>
      </c>
    </row>
    <row r="4886" spans="1:17" ht="21.75" customHeight="1">
      <c r="A4886" s="301" t="s">
        <v>5303</v>
      </c>
      <c r="B4886" s="301" t="s">
        <v>5199</v>
      </c>
      <c r="C4886" s="316" t="s">
        <v>10911</v>
      </c>
      <c r="D4886" s="465" t="s">
        <v>3730</v>
      </c>
      <c r="E4886" s="465" t="s">
        <v>700</v>
      </c>
      <c r="F4886" s="469" t="str">
        <f t="shared" si="152"/>
        <v>CH</v>
      </c>
      <c r="G4886" s="260">
        <v>0</v>
      </c>
      <c r="H4886" s="260">
        <v>0</v>
      </c>
      <c r="I4886" s="260">
        <v>0</v>
      </c>
      <c r="J4886" s="260">
        <v>0.48792265058371498</v>
      </c>
      <c r="K4886" s="260">
        <v>0.48792265060074003</v>
      </c>
      <c r="L4886" s="301" t="str">
        <f t="shared" si="153"/>
        <v/>
      </c>
      <c r="M4886" s="459">
        <f>IFERROR((Tableau1[[#This Row],[Scope 1
(kg CO2-eq)]]+Tableau1[[#This Row],[Scope 2 energy
(kg CO2-eq)]]+Tableau1[[#This Row],[Scope 2 Infrastructure
(kg CO2-eq)]])/Tableau1[[#This Row],[Total CO2-emissions
(kg CO2-eq)
for scope 3 use ]],"")</f>
        <v>0</v>
      </c>
      <c r="N4886" s="436" t="s">
        <v>3730</v>
      </c>
      <c r="O4886" s="259">
        <v>1</v>
      </c>
      <c r="P4886" s="259" t="s">
        <v>5303</v>
      </c>
      <c r="Q4886" s="259" t="s">
        <v>5199</v>
      </c>
    </row>
    <row r="4887" spans="1:17" ht="21.75" customHeight="1">
      <c r="A4887" s="301" t="s">
        <v>5152</v>
      </c>
      <c r="B4887" s="301" t="s">
        <v>5153</v>
      </c>
      <c r="C4887" s="316" t="s">
        <v>10912</v>
      </c>
      <c r="D4887" s="465" t="s">
        <v>3646</v>
      </c>
      <c r="E4887" s="465" t="s">
        <v>6091</v>
      </c>
      <c r="F4887" s="469" t="str">
        <f t="shared" si="152"/>
        <v>other</v>
      </c>
      <c r="G4887" s="260">
        <v>0</v>
      </c>
      <c r="H4887" s="260">
        <v>12.808163526384</v>
      </c>
      <c r="I4887" s="260">
        <v>1.558651830336</v>
      </c>
      <c r="J4887" s="260">
        <v>192.301595130431</v>
      </c>
      <c r="K4887" s="260">
        <v>206.668410504565</v>
      </c>
      <c r="L4887" s="301" t="str">
        <f t="shared" si="153"/>
        <v/>
      </c>
      <c r="M4887" s="459">
        <f>IFERROR((Tableau1[[#This Row],[Scope 1
(kg CO2-eq)]]+Tableau1[[#This Row],[Scope 2 energy
(kg CO2-eq)]]+Tableau1[[#This Row],[Scope 2 Infrastructure
(kg CO2-eq)]])/Tableau1[[#This Row],[Total CO2-emissions
(kg CO2-eq)
for scope 3 use ]],"")</f>
        <v>6.9516261927231773E-2</v>
      </c>
      <c r="N4887" s="436" t="s">
        <v>3646</v>
      </c>
      <c r="O4887" s="259">
        <v>1</v>
      </c>
      <c r="P4887" s="259" t="s">
        <v>5152</v>
      </c>
      <c r="Q4887" s="259" t="s">
        <v>5153</v>
      </c>
    </row>
    <row r="4888" spans="1:17" ht="21.75" customHeight="1">
      <c r="A4888" s="301" t="s">
        <v>5152</v>
      </c>
      <c r="B4888" s="301" t="s">
        <v>5153</v>
      </c>
      <c r="C4888" s="316" t="s">
        <v>10913</v>
      </c>
      <c r="D4888" s="465" t="s">
        <v>3646</v>
      </c>
      <c r="E4888" s="465" t="s">
        <v>6091</v>
      </c>
      <c r="F4888" s="469" t="str">
        <f t="shared" si="152"/>
        <v>other</v>
      </c>
      <c r="G4888" s="260">
        <v>0</v>
      </c>
      <c r="H4888" s="260">
        <v>0.55505755562879999</v>
      </c>
      <c r="I4888" s="260">
        <v>5.3723524831199999E-2</v>
      </c>
      <c r="J4888" s="260">
        <v>4.8468838055296901</v>
      </c>
      <c r="K4888" s="260">
        <v>5.4556648851448504</v>
      </c>
      <c r="L4888" s="301" t="str">
        <f t="shared" si="153"/>
        <v/>
      </c>
      <c r="M4888" s="459">
        <f>IFERROR((Tableau1[[#This Row],[Scope 1
(kg CO2-eq)]]+Tableau1[[#This Row],[Scope 2 energy
(kg CO2-eq)]]+Tableau1[[#This Row],[Scope 2 Infrastructure
(kg CO2-eq)]])/Tableau1[[#This Row],[Total CO2-emissions
(kg CO2-eq)
for scope 3 use ]],"")</f>
        <v>0.11158696387632625</v>
      </c>
      <c r="N4888" s="436" t="s">
        <v>3646</v>
      </c>
      <c r="O4888" s="259">
        <v>1</v>
      </c>
      <c r="P4888" s="259" t="s">
        <v>5152</v>
      </c>
      <c r="Q4888" s="259" t="s">
        <v>5153</v>
      </c>
    </row>
    <row r="4889" spans="1:17" ht="21.75" customHeight="1">
      <c r="A4889" s="301" t="s">
        <v>5129</v>
      </c>
      <c r="B4889" s="301" t="s">
        <v>5154</v>
      </c>
      <c r="C4889" s="316" t="s">
        <v>10914</v>
      </c>
      <c r="D4889" s="465" t="s">
        <v>3730</v>
      </c>
      <c r="E4889" s="465" t="s">
        <v>6091</v>
      </c>
      <c r="F4889" s="469" t="str">
        <f t="shared" si="152"/>
        <v>other</v>
      </c>
      <c r="G4889" s="260">
        <v>0</v>
      </c>
      <c r="H4889" s="260">
        <v>0.37685925736315201</v>
      </c>
      <c r="I4889" s="260">
        <v>4.75660974528E-4</v>
      </c>
      <c r="J4889" s="260">
        <v>5.1024275153686296E-4</v>
      </c>
      <c r="K4889" s="260">
        <v>0.377845160364639</v>
      </c>
      <c r="L4889" s="301" t="str">
        <f t="shared" si="153"/>
        <v/>
      </c>
      <c r="M4889" s="459">
        <f>IFERROR((Tableau1[[#This Row],[Scope 1
(kg CO2-eq)]]+Tableau1[[#This Row],[Scope 2 energy
(kg CO2-eq)]]+Tableau1[[#This Row],[Scope 2 Infrastructure
(kg CO2-eq)]])/Tableau1[[#This Row],[Total CO2-emissions
(kg CO2-eq)
for scope 3 use ]],"")</f>
        <v>0.9986496002053683</v>
      </c>
      <c r="N4889" s="436" t="s">
        <v>3730</v>
      </c>
      <c r="O4889" s="259">
        <v>1</v>
      </c>
      <c r="P4889" s="259" t="s">
        <v>5129</v>
      </c>
      <c r="Q4889" s="259" t="s">
        <v>5154</v>
      </c>
    </row>
    <row r="4890" spans="1:17" ht="21.75" customHeight="1">
      <c r="A4890" s="301" t="s">
        <v>5129</v>
      </c>
      <c r="B4890" s="301" t="s">
        <v>5154</v>
      </c>
      <c r="C4890" s="316" t="s">
        <v>10915</v>
      </c>
      <c r="D4890" s="465" t="s">
        <v>3730</v>
      </c>
      <c r="E4890" s="465" t="s">
        <v>6091</v>
      </c>
      <c r="F4890" s="469" t="str">
        <f t="shared" si="152"/>
        <v>other</v>
      </c>
      <c r="G4890" s="260">
        <v>0</v>
      </c>
      <c r="H4890" s="260">
        <v>7.3525862159999997</v>
      </c>
      <c r="I4890" s="260">
        <v>9.2802240000000001E-3</v>
      </c>
      <c r="J4890" s="260">
        <v>4.8262121228800997E-2</v>
      </c>
      <c r="K4890" s="260">
        <v>7.4101285470951499</v>
      </c>
      <c r="L4890" s="301" t="str">
        <f t="shared" si="153"/>
        <v/>
      </c>
      <c r="M4890" s="459">
        <f>IFERROR((Tableau1[[#This Row],[Scope 1
(kg CO2-eq)]]+Tableau1[[#This Row],[Scope 2 energy
(kg CO2-eq)]]+Tableau1[[#This Row],[Scope 2 Infrastructure
(kg CO2-eq)]])/Tableau1[[#This Row],[Total CO2-emissions
(kg CO2-eq)
for scope 3 use ]],"")</f>
        <v>0.99348700811484991</v>
      </c>
      <c r="N4890" s="436" t="s">
        <v>3730</v>
      </c>
      <c r="O4890" s="259">
        <v>1</v>
      </c>
      <c r="P4890" s="259" t="s">
        <v>5129</v>
      </c>
      <c r="Q4890" s="259" t="s">
        <v>5154</v>
      </c>
    </row>
    <row r="4891" spans="1:17" ht="21.75" customHeight="1">
      <c r="A4891" s="301" t="s">
        <v>5339</v>
      </c>
      <c r="B4891" s="301" t="s">
        <v>5133</v>
      </c>
      <c r="C4891" s="316" t="s">
        <v>10916</v>
      </c>
      <c r="D4891" s="465" t="s">
        <v>3646</v>
      </c>
      <c r="E4891" s="465" t="s">
        <v>6091</v>
      </c>
      <c r="F4891" s="469" t="str">
        <f t="shared" si="152"/>
        <v>other</v>
      </c>
      <c r="G4891" s="260">
        <v>0</v>
      </c>
      <c r="H4891" s="260">
        <v>0</v>
      </c>
      <c r="I4891" s="260">
        <v>0</v>
      </c>
      <c r="J4891" s="260">
        <v>5767377.0949339997</v>
      </c>
      <c r="K4891" s="260">
        <v>5767377.0949391397</v>
      </c>
      <c r="L4891" s="301" t="str">
        <f t="shared" si="153"/>
        <v/>
      </c>
      <c r="M4891" s="459">
        <f>IFERROR((Tableau1[[#This Row],[Scope 1
(kg CO2-eq)]]+Tableau1[[#This Row],[Scope 2 energy
(kg CO2-eq)]]+Tableau1[[#This Row],[Scope 2 Infrastructure
(kg CO2-eq)]])/Tableau1[[#This Row],[Total CO2-emissions
(kg CO2-eq)
for scope 3 use ]],"")</f>
        <v>0</v>
      </c>
      <c r="N4891" s="436" t="s">
        <v>3646</v>
      </c>
      <c r="O4891" s="259">
        <v>1</v>
      </c>
      <c r="P4891" s="259" t="s">
        <v>5339</v>
      </c>
      <c r="Q4891" s="259" t="s">
        <v>5133</v>
      </c>
    </row>
    <row r="4892" spans="1:17" ht="21.75" customHeight="1">
      <c r="A4892" s="301" t="s">
        <v>5147</v>
      </c>
      <c r="B4892" s="301" t="s">
        <v>5300</v>
      </c>
      <c r="C4892" s="316" t="s">
        <v>10917</v>
      </c>
      <c r="D4892" s="465" t="s">
        <v>3730</v>
      </c>
      <c r="E4892" s="465" t="s">
        <v>6091</v>
      </c>
      <c r="F4892" s="469" t="str">
        <f t="shared" si="152"/>
        <v>other</v>
      </c>
      <c r="G4892" s="260">
        <v>0</v>
      </c>
      <c r="H4892" s="260">
        <v>0</v>
      </c>
      <c r="I4892" s="260">
        <v>0</v>
      </c>
      <c r="J4892" s="260">
        <v>2.7593795941215302</v>
      </c>
      <c r="K4892" s="260">
        <v>2.75937959218325</v>
      </c>
      <c r="L4892" s="301" t="str">
        <f t="shared" si="153"/>
        <v/>
      </c>
      <c r="M4892" s="459">
        <f>IFERROR((Tableau1[[#This Row],[Scope 1
(kg CO2-eq)]]+Tableau1[[#This Row],[Scope 2 energy
(kg CO2-eq)]]+Tableau1[[#This Row],[Scope 2 Infrastructure
(kg CO2-eq)]])/Tableau1[[#This Row],[Total CO2-emissions
(kg CO2-eq)
for scope 3 use ]],"")</f>
        <v>0</v>
      </c>
      <c r="N4892" s="436" t="s">
        <v>3730</v>
      </c>
      <c r="O4892" s="259">
        <v>1</v>
      </c>
      <c r="P4892" s="259" t="s">
        <v>5147</v>
      </c>
      <c r="Q4892" s="260" t="s">
        <v>5300</v>
      </c>
    </row>
    <row r="4893" spans="1:17" ht="21.75" customHeight="1">
      <c r="A4893" s="301" t="s">
        <v>5236</v>
      </c>
      <c r="B4893" s="301" t="s">
        <v>5339</v>
      </c>
      <c r="C4893" s="316" t="s">
        <v>10918</v>
      </c>
      <c r="D4893" s="465" t="s">
        <v>3730</v>
      </c>
      <c r="E4893" s="465" t="s">
        <v>700</v>
      </c>
      <c r="F4893" s="469" t="str">
        <f t="shared" si="152"/>
        <v>CH</v>
      </c>
      <c r="G4893" s="260">
        <v>0</v>
      </c>
      <c r="H4893" s="260">
        <v>5.3058441678565403E-2</v>
      </c>
      <c r="I4893" s="260">
        <v>1.15374502499396E-2</v>
      </c>
      <c r="J4893" s="260">
        <v>1.21816056765418</v>
      </c>
      <c r="K4893" s="260">
        <v>1.2827564637828299</v>
      </c>
      <c r="L4893" s="301" t="str">
        <f t="shared" si="153"/>
        <v/>
      </c>
      <c r="M4893" s="459">
        <f>IFERROR((Tableau1[[#This Row],[Scope 1
(kg CO2-eq)]]+Tableau1[[#This Row],[Scope 2 energy
(kg CO2-eq)]]+Tableau1[[#This Row],[Scope 2 Infrastructure
(kg CO2-eq)]])/Tableau1[[#This Row],[Total CO2-emissions
(kg CO2-eq)
for scope 3 use ]],"")</f>
        <v>5.0357097198335421E-2</v>
      </c>
      <c r="N4893" s="436" t="s">
        <v>3730</v>
      </c>
      <c r="O4893" s="259">
        <v>1</v>
      </c>
      <c r="P4893" s="259" t="s">
        <v>5236</v>
      </c>
      <c r="Q4893" s="259" t="s">
        <v>5339</v>
      </c>
    </row>
    <row r="4894" spans="1:17" ht="21.75" customHeight="1">
      <c r="A4894" s="301" t="s">
        <v>5236</v>
      </c>
      <c r="B4894" s="301" t="s">
        <v>5339</v>
      </c>
      <c r="C4894" s="316" t="s">
        <v>10919</v>
      </c>
      <c r="D4894" s="465" t="s">
        <v>3730</v>
      </c>
      <c r="E4894" s="465" t="s">
        <v>6091</v>
      </c>
      <c r="F4894" s="469" t="str">
        <f t="shared" si="152"/>
        <v>other</v>
      </c>
      <c r="G4894" s="260">
        <v>2.03269220991E-2</v>
      </c>
      <c r="H4894" s="260">
        <v>4.3945874066768399E-2</v>
      </c>
      <c r="I4894" s="260">
        <v>4.2126976266141604E-3</v>
      </c>
      <c r="J4894" s="260">
        <v>1.1168875356502599</v>
      </c>
      <c r="K4894" s="260">
        <v>1.1853730353062299</v>
      </c>
      <c r="L4894" s="301" t="str">
        <f t="shared" si="153"/>
        <v/>
      </c>
      <c r="M4894" s="459">
        <f>IFERROR((Tableau1[[#This Row],[Scope 1
(kg CO2-eq)]]+Tableau1[[#This Row],[Scope 2 energy
(kg CO2-eq)]]+Tableau1[[#This Row],[Scope 2 Infrastructure
(kg CO2-eq)]])/Tableau1[[#This Row],[Total CO2-emissions
(kg CO2-eq)
for scope 3 use ]],"")</f>
        <v>5.7775478058508377E-2</v>
      </c>
      <c r="N4894" s="436" t="s">
        <v>3730</v>
      </c>
      <c r="O4894" s="259">
        <v>1</v>
      </c>
      <c r="P4894" s="259" t="s">
        <v>5236</v>
      </c>
      <c r="Q4894" s="259" t="s">
        <v>5339</v>
      </c>
    </row>
    <row r="4895" spans="1:17" ht="21.75" customHeight="1">
      <c r="A4895" s="301" t="s">
        <v>5138</v>
      </c>
      <c r="B4895" s="301" t="s">
        <v>5146</v>
      </c>
      <c r="C4895" s="316" t="s">
        <v>10920</v>
      </c>
      <c r="D4895" s="465" t="s">
        <v>3730</v>
      </c>
      <c r="E4895" s="465" t="s">
        <v>700</v>
      </c>
      <c r="F4895" s="469" t="str">
        <f t="shared" si="152"/>
        <v>CH</v>
      </c>
      <c r="G4895" s="260">
        <v>0</v>
      </c>
      <c r="H4895" s="260">
        <v>0</v>
      </c>
      <c r="I4895" s="260">
        <v>0</v>
      </c>
      <c r="J4895" s="260">
        <v>2.8150999297518599E-3</v>
      </c>
      <c r="K4895" s="260">
        <v>2.8150998029483798E-3</v>
      </c>
      <c r="L4895" s="301" t="str">
        <f t="shared" si="153"/>
        <v/>
      </c>
      <c r="M4895" s="459">
        <f>IFERROR((Tableau1[[#This Row],[Scope 1
(kg CO2-eq)]]+Tableau1[[#This Row],[Scope 2 energy
(kg CO2-eq)]]+Tableau1[[#This Row],[Scope 2 Infrastructure
(kg CO2-eq)]])/Tableau1[[#This Row],[Total CO2-emissions
(kg CO2-eq)
for scope 3 use ]],"")</f>
        <v>0</v>
      </c>
      <c r="N4895" s="436" t="s">
        <v>3730</v>
      </c>
      <c r="O4895" s="259">
        <v>1</v>
      </c>
      <c r="P4895" s="259" t="s">
        <v>5138</v>
      </c>
      <c r="Q4895" s="259" t="s">
        <v>5146</v>
      </c>
    </row>
    <row r="4896" spans="1:17" ht="21.75" customHeight="1">
      <c r="A4896" s="301" t="s">
        <v>5138</v>
      </c>
      <c r="B4896" s="301" t="s">
        <v>5146</v>
      </c>
      <c r="C4896" s="316" t="s">
        <v>10921</v>
      </c>
      <c r="D4896" s="465" t="s">
        <v>3730</v>
      </c>
      <c r="E4896" s="465" t="s">
        <v>700</v>
      </c>
      <c r="F4896" s="469" t="str">
        <f t="shared" si="152"/>
        <v>CH</v>
      </c>
      <c r="G4896" s="260">
        <v>0</v>
      </c>
      <c r="H4896" s="260">
        <v>1.5146327604960001E-3</v>
      </c>
      <c r="I4896" s="260">
        <v>1.9117261439999998E-6</v>
      </c>
      <c r="J4896" s="260">
        <v>4.8731575595900301E-3</v>
      </c>
      <c r="K4896" s="260">
        <v>6.3897020433686903E-3</v>
      </c>
      <c r="L4896" s="301" t="str">
        <f t="shared" si="153"/>
        <v/>
      </c>
      <c r="M4896" s="459">
        <f>IFERROR((Tableau1[[#This Row],[Scope 1
(kg CO2-eq)]]+Tableau1[[#This Row],[Scope 2 energy
(kg CO2-eq)]]+Tableau1[[#This Row],[Scope 2 Infrastructure
(kg CO2-eq)]])/Tableau1[[#This Row],[Total CO2-emissions
(kg CO2-eq)
for scope 3 use ]],"")</f>
        <v>0.23734197249680652</v>
      </c>
      <c r="N4896" s="436" t="s">
        <v>3730</v>
      </c>
      <c r="O4896" s="259">
        <v>1</v>
      </c>
      <c r="P4896" s="259" t="s">
        <v>5138</v>
      </c>
      <c r="Q4896" s="259" t="s">
        <v>5146</v>
      </c>
    </row>
    <row r="4897" spans="1:17" ht="21.75" customHeight="1">
      <c r="A4897" s="301" t="s">
        <v>5138</v>
      </c>
      <c r="B4897" s="301" t="s">
        <v>5146</v>
      </c>
      <c r="C4897" s="316" t="s">
        <v>10922</v>
      </c>
      <c r="D4897" s="465" t="s">
        <v>3730</v>
      </c>
      <c r="E4897" s="465" t="s">
        <v>700</v>
      </c>
      <c r="F4897" s="469" t="str">
        <f t="shared" si="152"/>
        <v>CH</v>
      </c>
      <c r="G4897" s="260">
        <v>0</v>
      </c>
      <c r="H4897" s="260">
        <v>3.4650016336799997E-4</v>
      </c>
      <c r="I4897" s="260">
        <v>1.8922035239999999E-6</v>
      </c>
      <c r="J4897" s="260">
        <v>1.14744474568396E-2</v>
      </c>
      <c r="K4897" s="260">
        <v>1.18228399347074E-2</v>
      </c>
      <c r="L4897" s="301" t="str">
        <f t="shared" si="153"/>
        <v/>
      </c>
      <c r="M4897" s="459">
        <f>IFERROR((Tableau1[[#This Row],[Scope 1
(kg CO2-eq)]]+Tableau1[[#This Row],[Scope 2 energy
(kg CO2-eq)]]+Tableau1[[#This Row],[Scope 2 Infrastructure
(kg CO2-eq)]])/Tableau1[[#This Row],[Total CO2-emissions
(kg CO2-eq)
for scope 3 use ]],"")</f>
        <v>2.9467739461586664E-2</v>
      </c>
      <c r="N4897" s="436" t="s">
        <v>3730</v>
      </c>
      <c r="O4897" s="259">
        <v>1</v>
      </c>
      <c r="P4897" s="259" t="s">
        <v>5138</v>
      </c>
      <c r="Q4897" s="259" t="s">
        <v>5146</v>
      </c>
    </row>
    <row r="4898" spans="1:17" ht="21.75" customHeight="1">
      <c r="A4898" s="301" t="s">
        <v>5138</v>
      </c>
      <c r="B4898" s="301" t="s">
        <v>5146</v>
      </c>
      <c r="C4898" s="316" t="s">
        <v>10923</v>
      </c>
      <c r="D4898" s="465" t="s">
        <v>3730</v>
      </c>
      <c r="E4898" s="465" t="s">
        <v>700</v>
      </c>
      <c r="F4898" s="469" t="str">
        <f t="shared" si="152"/>
        <v>CH</v>
      </c>
      <c r="G4898" s="260">
        <v>0</v>
      </c>
      <c r="H4898" s="260">
        <v>1.799166096E-4</v>
      </c>
      <c r="I4898" s="260">
        <v>9.4916357999999997E-7</v>
      </c>
      <c r="J4898" s="260">
        <v>5.6971580399258004E-3</v>
      </c>
      <c r="K4898" s="260">
        <v>5.8780232670629798E-3</v>
      </c>
      <c r="L4898" s="301" t="str">
        <f t="shared" si="153"/>
        <v/>
      </c>
      <c r="M4898" s="459">
        <f>IFERROR((Tableau1[[#This Row],[Scope 1
(kg CO2-eq)]]+Tableau1[[#This Row],[Scope 2 energy
(kg CO2-eq)]]+Tableau1[[#This Row],[Scope 2 Infrastructure
(kg CO2-eq)]])/Tableau1[[#This Row],[Total CO2-emissions
(kg CO2-eq)
for scope 3 use ]],"")</f>
        <v>3.0769829407356467E-2</v>
      </c>
      <c r="N4898" s="437" t="s">
        <v>3730</v>
      </c>
      <c r="O4898" s="259">
        <v>1</v>
      </c>
      <c r="P4898" s="259" t="s">
        <v>5138</v>
      </c>
      <c r="Q4898" s="260" t="s">
        <v>5146</v>
      </c>
    </row>
    <row r="4899" spans="1:17" ht="21.75" customHeight="1">
      <c r="A4899" s="301" t="s">
        <v>5157</v>
      </c>
      <c r="B4899" s="301" t="s">
        <v>5183</v>
      </c>
      <c r="C4899" s="316" t="s">
        <v>10924</v>
      </c>
      <c r="D4899" s="465" t="s">
        <v>3730</v>
      </c>
      <c r="E4899" s="465" t="s">
        <v>6091</v>
      </c>
      <c r="F4899" s="469" t="str">
        <f t="shared" si="152"/>
        <v>other</v>
      </c>
      <c r="G4899" s="260">
        <v>0</v>
      </c>
      <c r="H4899" s="260">
        <v>0</v>
      </c>
      <c r="I4899" s="260">
        <v>0</v>
      </c>
      <c r="J4899" s="260">
        <v>9645.7142196137902</v>
      </c>
      <c r="K4899" s="260">
        <v>9645.7142196203695</v>
      </c>
      <c r="L4899" s="301" t="str">
        <f t="shared" si="153"/>
        <v/>
      </c>
      <c r="M4899" s="459">
        <f>IFERROR((Tableau1[[#This Row],[Scope 1
(kg CO2-eq)]]+Tableau1[[#This Row],[Scope 2 energy
(kg CO2-eq)]]+Tableau1[[#This Row],[Scope 2 Infrastructure
(kg CO2-eq)]])/Tableau1[[#This Row],[Total CO2-emissions
(kg CO2-eq)
for scope 3 use ]],"")</f>
        <v>0</v>
      </c>
      <c r="N4899" s="437" t="s">
        <v>3730</v>
      </c>
      <c r="O4899" s="259">
        <v>1</v>
      </c>
      <c r="P4899" s="259" t="s">
        <v>5157</v>
      </c>
      <c r="Q4899" s="260" t="s">
        <v>5183</v>
      </c>
    </row>
    <row r="4900" spans="1:17" ht="21.75" customHeight="1">
      <c r="A4900" s="301" t="s">
        <v>5157</v>
      </c>
      <c r="B4900" s="301" t="s">
        <v>5183</v>
      </c>
      <c r="C4900" s="316" t="s">
        <v>10925</v>
      </c>
      <c r="D4900" s="465" t="s">
        <v>3730</v>
      </c>
      <c r="E4900" s="465" t="s">
        <v>6041</v>
      </c>
      <c r="F4900" s="469" t="str">
        <f t="shared" si="152"/>
        <v>other</v>
      </c>
      <c r="G4900" s="260">
        <v>284.87264383561597</v>
      </c>
      <c r="H4900" s="260">
        <v>6845.3980614436996</v>
      </c>
      <c r="I4900" s="260">
        <v>77.458729819224303</v>
      </c>
      <c r="J4900" s="260">
        <v>2520.5966143187238</v>
      </c>
      <c r="K4900" s="260">
        <v>9728.3260401685893</v>
      </c>
      <c r="L4900" s="301" t="str">
        <f t="shared" si="153"/>
        <v/>
      </c>
      <c r="M4900" s="459">
        <f>IFERROR((Tableau1[[#This Row],[Scope 1
(kg CO2-eq)]]+Tableau1[[#This Row],[Scope 2 energy
(kg CO2-eq)]]+Tableau1[[#This Row],[Scope 2 Infrastructure
(kg CO2-eq)]])/Tableau1[[#This Row],[Total CO2-emissions
(kg CO2-eq)
for scope 3 use ]],"")</f>
        <v>0.74090130258151099</v>
      </c>
      <c r="N4900" s="436" t="s">
        <v>3730</v>
      </c>
      <c r="O4900" s="259">
        <v>1</v>
      </c>
      <c r="P4900" s="259" t="s">
        <v>5157</v>
      </c>
      <c r="Q4900" s="260" t="s">
        <v>5183</v>
      </c>
    </row>
    <row r="4901" spans="1:17" ht="21.75" customHeight="1">
      <c r="A4901" s="301" t="s">
        <v>5157</v>
      </c>
      <c r="B4901" s="301" t="s">
        <v>5183</v>
      </c>
      <c r="C4901" s="316" t="s">
        <v>10926</v>
      </c>
      <c r="D4901" s="465" t="s">
        <v>3730</v>
      </c>
      <c r="E4901" s="465" t="s">
        <v>6075</v>
      </c>
      <c r="F4901" s="469" t="str">
        <f t="shared" si="152"/>
        <v>other</v>
      </c>
      <c r="G4901" s="260">
        <v>179.485243055556</v>
      </c>
      <c r="H4901" s="260">
        <v>8918.00314723663</v>
      </c>
      <c r="I4901" s="260">
        <v>464.295844835651</v>
      </c>
      <c r="J4901" s="260">
        <v>813.25432116749903</v>
      </c>
      <c r="K4901" s="260">
        <v>10375.0385519797</v>
      </c>
      <c r="L4901" s="301" t="str">
        <f t="shared" si="153"/>
        <v/>
      </c>
      <c r="M4901" s="459">
        <f>IFERROR((Tableau1[[#This Row],[Scope 1
(kg CO2-eq)]]+Tableau1[[#This Row],[Scope 2 energy
(kg CO2-eq)]]+Tableau1[[#This Row],[Scope 2 Infrastructure
(kg CO2-eq)]])/Tableau1[[#This Row],[Total CO2-emissions
(kg CO2-eq)
for scope 3 use ]],"")</f>
        <v>0.9216143330188703</v>
      </c>
      <c r="N4901" s="436" t="s">
        <v>3730</v>
      </c>
      <c r="O4901" s="259">
        <v>1</v>
      </c>
      <c r="P4901" s="259" t="s">
        <v>5157</v>
      </c>
      <c r="Q4901" s="259" t="s">
        <v>5183</v>
      </c>
    </row>
    <row r="4902" spans="1:17" ht="21.75" customHeight="1">
      <c r="A4902" s="301" t="s">
        <v>5157</v>
      </c>
      <c r="B4902" s="301" t="s">
        <v>5183</v>
      </c>
      <c r="C4902" s="316" t="s">
        <v>10927</v>
      </c>
      <c r="D4902" s="465" t="s">
        <v>3730</v>
      </c>
      <c r="E4902" s="465" t="s">
        <v>6091</v>
      </c>
      <c r="F4902" s="469" t="str">
        <f t="shared" si="152"/>
        <v>other</v>
      </c>
      <c r="G4902" s="260">
        <v>35.146666666666697</v>
      </c>
      <c r="H4902" s="260">
        <v>586.98666891842402</v>
      </c>
      <c r="I4902" s="260">
        <v>0.69927927498666598</v>
      </c>
      <c r="J4902" s="260">
        <v>108.20227314493829</v>
      </c>
      <c r="K4902" s="260">
        <v>731.03488692494602</v>
      </c>
      <c r="L4902" s="301" t="str">
        <f t="shared" si="153"/>
        <v/>
      </c>
      <c r="M4902" s="459">
        <f>IFERROR((Tableau1[[#This Row],[Scope 1
(kg CO2-eq)]]+Tableau1[[#This Row],[Scope 2 energy
(kg CO2-eq)]]+Tableau1[[#This Row],[Scope 2 Infrastructure
(kg CO2-eq)]])/Tableau1[[#This Row],[Total CO2-emissions
(kg CO2-eq)
for scope 3 use ]],"")</f>
        <v>0.8519875398559773</v>
      </c>
      <c r="N4902" s="436" t="s">
        <v>3730</v>
      </c>
      <c r="O4902" s="259">
        <v>1</v>
      </c>
      <c r="P4902" s="259" t="s">
        <v>5157</v>
      </c>
      <c r="Q4902" s="259" t="s">
        <v>5183</v>
      </c>
    </row>
    <row r="4903" spans="1:17" ht="21.75" customHeight="1">
      <c r="A4903" s="301" t="s">
        <v>5185</v>
      </c>
      <c r="B4903" s="301" t="s">
        <v>5192</v>
      </c>
      <c r="C4903" s="316" t="s">
        <v>10928</v>
      </c>
      <c r="D4903" s="465" t="s">
        <v>3730</v>
      </c>
      <c r="E4903" s="465" t="s">
        <v>6068</v>
      </c>
      <c r="F4903" s="469" t="str">
        <f t="shared" si="152"/>
        <v>other</v>
      </c>
      <c r="G4903" s="260">
        <v>0.15236</v>
      </c>
      <c r="H4903" s="260">
        <v>0</v>
      </c>
      <c r="I4903" s="260">
        <v>0</v>
      </c>
      <c r="J4903" s="260">
        <v>0.26328634261351902</v>
      </c>
      <c r="K4903" s="260">
        <v>0.41564634278092599</v>
      </c>
      <c r="L4903" s="301" t="str">
        <f t="shared" si="153"/>
        <v/>
      </c>
      <c r="M4903" s="459">
        <f>IFERROR((Tableau1[[#This Row],[Scope 1
(kg CO2-eq)]]+Tableau1[[#This Row],[Scope 2 energy
(kg CO2-eq)]]+Tableau1[[#This Row],[Scope 2 Infrastructure
(kg CO2-eq)]])/Tableau1[[#This Row],[Total CO2-emissions
(kg CO2-eq)
for scope 3 use ]],"")</f>
        <v>0.36656162780266327</v>
      </c>
      <c r="N4903" s="436" t="s">
        <v>3730</v>
      </c>
      <c r="O4903" s="259">
        <v>1</v>
      </c>
      <c r="P4903" s="259" t="s">
        <v>5185</v>
      </c>
      <c r="Q4903" s="259" t="s">
        <v>5192</v>
      </c>
    </row>
    <row r="4904" spans="1:17" ht="21.75" customHeight="1">
      <c r="A4904" s="301" t="s">
        <v>5185</v>
      </c>
      <c r="B4904" s="301" t="s">
        <v>5240</v>
      </c>
      <c r="C4904" s="316" t="s">
        <v>10929</v>
      </c>
      <c r="D4904" s="465" t="s">
        <v>3730</v>
      </c>
      <c r="E4904" s="465" t="s">
        <v>6068</v>
      </c>
      <c r="F4904" s="469" t="str">
        <f t="shared" si="152"/>
        <v>other</v>
      </c>
      <c r="G4904" s="260">
        <v>1.4492847E-2</v>
      </c>
      <c r="H4904" s="260">
        <v>0</v>
      </c>
      <c r="I4904" s="260">
        <v>0</v>
      </c>
      <c r="J4904" s="260">
        <v>2.8715634439955999</v>
      </c>
      <c r="K4904" s="260">
        <v>2.8860562904187201</v>
      </c>
      <c r="L4904" s="301" t="str">
        <f t="shared" si="153"/>
        <v/>
      </c>
      <c r="M4904" s="459">
        <f>IFERROR((Tableau1[[#This Row],[Scope 1
(kg CO2-eq)]]+Tableau1[[#This Row],[Scope 2 energy
(kg CO2-eq)]]+Tableau1[[#This Row],[Scope 2 Infrastructure
(kg CO2-eq)]])/Tableau1[[#This Row],[Total CO2-emissions
(kg CO2-eq)
for scope 3 use ]],"")</f>
        <v>5.0216785611958111E-3</v>
      </c>
      <c r="N4904" s="436" t="s">
        <v>3730</v>
      </c>
      <c r="O4904" s="259">
        <v>1</v>
      </c>
      <c r="P4904" s="259" t="s">
        <v>5185</v>
      </c>
      <c r="Q4904" s="259" t="s">
        <v>5240</v>
      </c>
    </row>
    <row r="4905" spans="1:17" ht="21.75" customHeight="1">
      <c r="A4905" s="301" t="s">
        <v>5202</v>
      </c>
      <c r="B4905" s="301" t="s">
        <v>5171</v>
      </c>
      <c r="C4905" s="316" t="s">
        <v>10930</v>
      </c>
      <c r="D4905" s="465" t="s">
        <v>3730</v>
      </c>
      <c r="E4905" s="465" t="s">
        <v>6068</v>
      </c>
      <c r="F4905" s="469" t="str">
        <f t="shared" si="152"/>
        <v>other</v>
      </c>
      <c r="G4905" s="260">
        <v>0</v>
      </c>
      <c r="H4905" s="260">
        <v>8.8456137829188805E-2</v>
      </c>
      <c r="I4905" s="260">
        <v>2.2774818743999999E-5</v>
      </c>
      <c r="J4905" s="260">
        <v>1.6382441139306401</v>
      </c>
      <c r="K4905" s="260">
        <v>1.7267230269567599</v>
      </c>
      <c r="L4905" s="301" t="str">
        <f t="shared" si="153"/>
        <v/>
      </c>
      <c r="M4905" s="459">
        <f>IFERROR((Tableau1[[#This Row],[Scope 1
(kg CO2-eq)]]+Tableau1[[#This Row],[Scope 2 energy
(kg CO2-eq)]]+Tableau1[[#This Row],[Scope 2 Infrastructure
(kg CO2-eq)]])/Tableau1[[#This Row],[Total CO2-emissions
(kg CO2-eq)
for scope 3 use ]],"")</f>
        <v>5.1240940942260609E-2</v>
      </c>
      <c r="N4905" s="436" t="s">
        <v>3730</v>
      </c>
      <c r="O4905" s="259">
        <v>1</v>
      </c>
      <c r="P4905" s="259" t="s">
        <v>5202</v>
      </c>
      <c r="Q4905" s="259" t="s">
        <v>5171</v>
      </c>
    </row>
    <row r="4906" spans="1:17" ht="21.75" customHeight="1">
      <c r="A4906" s="301" t="s">
        <v>5185</v>
      </c>
      <c r="B4906" s="301" t="s">
        <v>5240</v>
      </c>
      <c r="C4906" s="316" t="s">
        <v>10931</v>
      </c>
      <c r="D4906" s="465" t="s">
        <v>3730</v>
      </c>
      <c r="E4906" s="465" t="s">
        <v>6068</v>
      </c>
      <c r="F4906" s="469" t="str">
        <f t="shared" si="152"/>
        <v>other</v>
      </c>
      <c r="G4906" s="260">
        <v>8.4190704000000009E-3</v>
      </c>
      <c r="H4906" s="260">
        <v>0</v>
      </c>
      <c r="I4906" s="260">
        <v>0</v>
      </c>
      <c r="J4906" s="260">
        <v>1.66811672710826</v>
      </c>
      <c r="K4906" s="260">
        <v>1.67653579692905</v>
      </c>
      <c r="L4906" s="301" t="str">
        <f t="shared" si="153"/>
        <v/>
      </c>
      <c r="M4906" s="459">
        <f>IFERROR((Tableau1[[#This Row],[Scope 1
(kg CO2-eq)]]+Tableau1[[#This Row],[Scope 2 energy
(kg CO2-eq)]]+Tableau1[[#This Row],[Scope 2 Infrastructure
(kg CO2-eq)]])/Tableau1[[#This Row],[Total CO2-emissions
(kg CO2-eq)
for scope 3 use ]],"")</f>
        <v>5.0217063157383278E-3</v>
      </c>
      <c r="N4906" s="436" t="s">
        <v>3730</v>
      </c>
      <c r="O4906" s="259">
        <v>1</v>
      </c>
      <c r="P4906" s="259" t="s">
        <v>5185</v>
      </c>
      <c r="Q4906" s="259" t="s">
        <v>5240</v>
      </c>
    </row>
    <row r="4907" spans="1:17" ht="21.75" customHeight="1">
      <c r="A4907" s="301" t="s">
        <v>5176</v>
      </c>
      <c r="B4907" s="301" t="s">
        <v>5177</v>
      </c>
      <c r="C4907" s="316" t="s">
        <v>10932</v>
      </c>
      <c r="D4907" s="465" t="s">
        <v>3730</v>
      </c>
      <c r="E4907" s="465" t="s">
        <v>6101</v>
      </c>
      <c r="F4907" s="469" t="str">
        <f t="shared" si="152"/>
        <v>other</v>
      </c>
      <c r="G4907" s="260">
        <v>0</v>
      </c>
      <c r="H4907" s="260">
        <v>148.65555936254401</v>
      </c>
      <c r="I4907" s="260">
        <v>0.100795856112</v>
      </c>
      <c r="J4907" s="260">
        <v>12.3309497873613</v>
      </c>
      <c r="K4907" s="260">
        <v>161.08730493959601</v>
      </c>
      <c r="L4907" s="301" t="str">
        <f t="shared" si="153"/>
        <v/>
      </c>
      <c r="M4907" s="459">
        <f>IFERROR((Tableau1[[#This Row],[Scope 1
(kg CO2-eq)]]+Tableau1[[#This Row],[Scope 2 energy
(kg CO2-eq)]]+Tableau1[[#This Row],[Scope 2 Infrastructure
(kg CO2-eq)]])/Tableau1[[#This Row],[Total CO2-emissions
(kg CO2-eq)
for scope 3 use ]],"")</f>
        <v>0.92345175974255811</v>
      </c>
      <c r="N4907" s="436" t="s">
        <v>3730</v>
      </c>
      <c r="O4907" s="259">
        <v>1</v>
      </c>
      <c r="P4907" s="259" t="s">
        <v>5176</v>
      </c>
      <c r="Q4907" s="260" t="s">
        <v>5177</v>
      </c>
    </row>
    <row r="4908" spans="1:17" ht="21.75" customHeight="1">
      <c r="A4908" s="301" t="s">
        <v>5176</v>
      </c>
      <c r="B4908" s="301" t="s">
        <v>5177</v>
      </c>
      <c r="C4908" s="316" t="s">
        <v>10933</v>
      </c>
      <c r="D4908" s="465" t="s">
        <v>3730</v>
      </c>
      <c r="E4908" s="465" t="s">
        <v>6101</v>
      </c>
      <c r="F4908" s="469" t="str">
        <f t="shared" si="152"/>
        <v>other</v>
      </c>
      <c r="G4908" s="260">
        <v>0</v>
      </c>
      <c r="H4908" s="260">
        <v>0.79841544183643198</v>
      </c>
      <c r="I4908" s="260">
        <v>1.5329692684799999E-4</v>
      </c>
      <c r="J4908" s="260">
        <v>0.45255323178228901</v>
      </c>
      <c r="K4908" s="260">
        <v>1.25112197476493</v>
      </c>
      <c r="L4908" s="301" t="str">
        <f t="shared" si="153"/>
        <v/>
      </c>
      <c r="M4908" s="459">
        <f>IFERROR((Tableau1[[#This Row],[Scope 1
(kg CO2-eq)]]+Tableau1[[#This Row],[Scope 2 energy
(kg CO2-eq)]]+Tableau1[[#This Row],[Scope 2 Infrastructure
(kg CO2-eq)]])/Tableau1[[#This Row],[Total CO2-emissions
(kg CO2-eq)
for scope 3 use ]],"")</f>
        <v>0.63828208189958524</v>
      </c>
      <c r="N4908" s="436" t="s">
        <v>3730</v>
      </c>
      <c r="O4908" s="259">
        <v>1</v>
      </c>
      <c r="P4908" s="259" t="s">
        <v>5176</v>
      </c>
      <c r="Q4908" s="259" t="s">
        <v>5177</v>
      </c>
    </row>
    <row r="4909" spans="1:17" ht="21.75" customHeight="1">
      <c r="A4909" s="301" t="s">
        <v>5259</v>
      </c>
      <c r="B4909" s="301" t="s">
        <v>5274</v>
      </c>
      <c r="C4909" s="316" t="s">
        <v>10934</v>
      </c>
      <c r="D4909" s="465" t="s">
        <v>3731</v>
      </c>
      <c r="E4909" s="465" t="s">
        <v>700</v>
      </c>
      <c r="F4909" s="469" t="str">
        <f t="shared" si="152"/>
        <v>CH</v>
      </c>
      <c r="G4909" s="260">
        <v>0</v>
      </c>
      <c r="H4909" s="260">
        <v>0</v>
      </c>
      <c r="I4909" s="260">
        <v>0</v>
      </c>
      <c r="J4909" s="260">
        <v>55.042973495296501</v>
      </c>
      <c r="K4909" s="260">
        <v>55.0429734882592</v>
      </c>
      <c r="L4909" s="301" t="str">
        <f t="shared" si="153"/>
        <v/>
      </c>
      <c r="M4909" s="459">
        <f>IFERROR((Tableau1[[#This Row],[Scope 1
(kg CO2-eq)]]+Tableau1[[#This Row],[Scope 2 energy
(kg CO2-eq)]]+Tableau1[[#This Row],[Scope 2 Infrastructure
(kg CO2-eq)]])/Tableau1[[#This Row],[Total CO2-emissions
(kg CO2-eq)
for scope 3 use ]],"")</f>
        <v>0</v>
      </c>
      <c r="N4909" s="436" t="s">
        <v>3731</v>
      </c>
      <c r="O4909" s="259">
        <v>1</v>
      </c>
      <c r="P4909" s="259" t="s">
        <v>5259</v>
      </c>
      <c r="Q4909" s="259" t="s">
        <v>5274</v>
      </c>
    </row>
    <row r="4910" spans="1:17" ht="21.75" customHeight="1">
      <c r="A4910" s="301" t="s">
        <v>5259</v>
      </c>
      <c r="B4910" s="301" t="s">
        <v>5260</v>
      </c>
      <c r="C4910" s="316" t="s">
        <v>10935</v>
      </c>
      <c r="D4910" s="465" t="s">
        <v>3731</v>
      </c>
      <c r="E4910" s="465" t="s">
        <v>700</v>
      </c>
      <c r="F4910" s="469" t="str">
        <f t="shared" si="152"/>
        <v>CH</v>
      </c>
      <c r="G4910" s="260">
        <v>0</v>
      </c>
      <c r="H4910" s="260">
        <v>0</v>
      </c>
      <c r="I4910" s="260">
        <v>0</v>
      </c>
      <c r="J4910" s="260">
        <v>213.51368162917601</v>
      </c>
      <c r="K4910" s="260">
        <v>213.513681614814</v>
      </c>
      <c r="L4910" s="301" t="str">
        <f t="shared" si="153"/>
        <v/>
      </c>
      <c r="M4910" s="459">
        <f>IFERROR((Tableau1[[#This Row],[Scope 1
(kg CO2-eq)]]+Tableau1[[#This Row],[Scope 2 energy
(kg CO2-eq)]]+Tableau1[[#This Row],[Scope 2 Infrastructure
(kg CO2-eq)]])/Tableau1[[#This Row],[Total CO2-emissions
(kg CO2-eq)
for scope 3 use ]],"")</f>
        <v>0</v>
      </c>
      <c r="N4910" s="436" t="s">
        <v>3731</v>
      </c>
      <c r="O4910" s="259">
        <v>1</v>
      </c>
      <c r="P4910" s="259" t="s">
        <v>5259</v>
      </c>
      <c r="Q4910" s="259" t="s">
        <v>5260</v>
      </c>
    </row>
    <row r="4911" spans="1:17" ht="21.75" customHeight="1">
      <c r="A4911" s="301" t="s">
        <v>5259</v>
      </c>
      <c r="B4911" s="301" t="s">
        <v>5260</v>
      </c>
      <c r="C4911" s="316" t="s">
        <v>10936</v>
      </c>
      <c r="D4911" s="465" t="s">
        <v>3731</v>
      </c>
      <c r="E4911" s="465" t="s">
        <v>700</v>
      </c>
      <c r="F4911" s="469" t="str">
        <f t="shared" si="152"/>
        <v>CH</v>
      </c>
      <c r="G4911" s="260">
        <v>0</v>
      </c>
      <c r="H4911" s="260">
        <v>0</v>
      </c>
      <c r="I4911" s="260">
        <v>0</v>
      </c>
      <c r="J4911" s="260">
        <v>34.492248464476198</v>
      </c>
      <c r="K4911" s="260">
        <v>34.492248462185202</v>
      </c>
      <c r="L4911" s="301" t="str">
        <f t="shared" si="153"/>
        <v/>
      </c>
      <c r="M4911" s="459">
        <f>IFERROR((Tableau1[[#This Row],[Scope 1
(kg CO2-eq)]]+Tableau1[[#This Row],[Scope 2 energy
(kg CO2-eq)]]+Tableau1[[#This Row],[Scope 2 Infrastructure
(kg CO2-eq)]])/Tableau1[[#This Row],[Total CO2-emissions
(kg CO2-eq)
for scope 3 use ]],"")</f>
        <v>0</v>
      </c>
      <c r="N4911" s="436" t="s">
        <v>3731</v>
      </c>
      <c r="O4911" s="259">
        <v>1</v>
      </c>
      <c r="P4911" s="259" t="s">
        <v>5259</v>
      </c>
      <c r="Q4911" s="259" t="s">
        <v>5260</v>
      </c>
    </row>
    <row r="4912" spans="1:17" ht="21.75" customHeight="1">
      <c r="A4912" s="301" t="s">
        <v>5259</v>
      </c>
      <c r="B4912" s="301" t="s">
        <v>5260</v>
      </c>
      <c r="C4912" s="316" t="s">
        <v>10937</v>
      </c>
      <c r="D4912" s="465" t="s">
        <v>3731</v>
      </c>
      <c r="E4912" s="465" t="s">
        <v>700</v>
      </c>
      <c r="F4912" s="469" t="str">
        <f t="shared" si="152"/>
        <v>CH</v>
      </c>
      <c r="G4912" s="260">
        <v>0</v>
      </c>
      <c r="H4912" s="260">
        <v>0</v>
      </c>
      <c r="I4912" s="260">
        <v>0</v>
      </c>
      <c r="J4912" s="260">
        <v>116.139501202595</v>
      </c>
      <c r="K4912" s="260">
        <v>116.139501194502</v>
      </c>
      <c r="L4912" s="301" t="str">
        <f t="shared" si="153"/>
        <v/>
      </c>
      <c r="M4912" s="459">
        <f>IFERROR((Tableau1[[#This Row],[Scope 1
(kg CO2-eq)]]+Tableau1[[#This Row],[Scope 2 energy
(kg CO2-eq)]]+Tableau1[[#This Row],[Scope 2 Infrastructure
(kg CO2-eq)]])/Tableau1[[#This Row],[Total CO2-emissions
(kg CO2-eq)
for scope 3 use ]],"")</f>
        <v>0</v>
      </c>
      <c r="N4912" s="436" t="s">
        <v>3731</v>
      </c>
      <c r="O4912" s="259">
        <v>1</v>
      </c>
      <c r="P4912" s="259" t="s">
        <v>5259</v>
      </c>
      <c r="Q4912" s="259" t="s">
        <v>5260</v>
      </c>
    </row>
    <row r="4913" spans="1:17" ht="21.75" customHeight="1">
      <c r="A4913" s="301" t="s">
        <v>5259</v>
      </c>
      <c r="B4913" s="301" t="s">
        <v>5260</v>
      </c>
      <c r="C4913" s="316" t="s">
        <v>10938</v>
      </c>
      <c r="D4913" s="465" t="s">
        <v>3731</v>
      </c>
      <c r="E4913" s="465" t="s">
        <v>700</v>
      </c>
      <c r="F4913" s="469" t="str">
        <f t="shared" si="152"/>
        <v>CH</v>
      </c>
      <c r="G4913" s="260">
        <v>0</v>
      </c>
      <c r="H4913" s="260">
        <v>0</v>
      </c>
      <c r="I4913" s="260">
        <v>0</v>
      </c>
      <c r="J4913" s="260">
        <v>18.761235702069101</v>
      </c>
      <c r="K4913" s="260">
        <v>18.7612357008088</v>
      </c>
      <c r="L4913" s="301" t="str">
        <f t="shared" si="153"/>
        <v/>
      </c>
      <c r="M4913" s="459">
        <f>IFERROR((Tableau1[[#This Row],[Scope 1
(kg CO2-eq)]]+Tableau1[[#This Row],[Scope 2 energy
(kg CO2-eq)]]+Tableau1[[#This Row],[Scope 2 Infrastructure
(kg CO2-eq)]])/Tableau1[[#This Row],[Total CO2-emissions
(kg CO2-eq)
for scope 3 use ]],"")</f>
        <v>0</v>
      </c>
      <c r="N4913" s="436" t="s">
        <v>3731</v>
      </c>
      <c r="O4913" s="259">
        <v>1</v>
      </c>
      <c r="P4913" s="259" t="s">
        <v>5259</v>
      </c>
      <c r="Q4913" s="259" t="s">
        <v>5260</v>
      </c>
    </row>
    <row r="4914" spans="1:17" ht="21.75" customHeight="1">
      <c r="A4914" s="301" t="s">
        <v>5259</v>
      </c>
      <c r="B4914" s="301" t="s">
        <v>5260</v>
      </c>
      <c r="C4914" s="316" t="s">
        <v>10939</v>
      </c>
      <c r="D4914" s="465" t="s">
        <v>3731</v>
      </c>
      <c r="E4914" s="465" t="s">
        <v>700</v>
      </c>
      <c r="F4914" s="469" t="str">
        <f t="shared" si="152"/>
        <v>CH</v>
      </c>
      <c r="G4914" s="260">
        <v>0</v>
      </c>
      <c r="H4914" s="260">
        <v>0</v>
      </c>
      <c r="I4914" s="260">
        <v>0</v>
      </c>
      <c r="J4914" s="260">
        <v>118.053555704709</v>
      </c>
      <c r="K4914" s="260">
        <v>118.053555697352</v>
      </c>
      <c r="L4914" s="301" t="str">
        <f t="shared" si="153"/>
        <v/>
      </c>
      <c r="M4914" s="459">
        <f>IFERROR((Tableau1[[#This Row],[Scope 1
(kg CO2-eq)]]+Tableau1[[#This Row],[Scope 2 energy
(kg CO2-eq)]]+Tableau1[[#This Row],[Scope 2 Infrastructure
(kg CO2-eq)]])/Tableau1[[#This Row],[Total CO2-emissions
(kg CO2-eq)
for scope 3 use ]],"")</f>
        <v>0</v>
      </c>
      <c r="N4914" s="436" t="s">
        <v>3731</v>
      </c>
      <c r="O4914" s="259">
        <v>1</v>
      </c>
      <c r="P4914" s="259" t="s">
        <v>5259</v>
      </c>
      <c r="Q4914" s="259" t="s">
        <v>5260</v>
      </c>
    </row>
    <row r="4915" spans="1:17" ht="21.75" customHeight="1">
      <c r="A4915" s="301" t="s">
        <v>5259</v>
      </c>
      <c r="B4915" s="301" t="s">
        <v>5260</v>
      </c>
      <c r="C4915" s="316" t="s">
        <v>10940</v>
      </c>
      <c r="D4915" s="465" t="s">
        <v>3731</v>
      </c>
      <c r="E4915" s="465" t="s">
        <v>700</v>
      </c>
      <c r="F4915" s="469" t="str">
        <f t="shared" si="152"/>
        <v>CH</v>
      </c>
      <c r="G4915" s="260">
        <v>0</v>
      </c>
      <c r="H4915" s="260">
        <v>0</v>
      </c>
      <c r="I4915" s="260">
        <v>0</v>
      </c>
      <c r="J4915" s="260">
        <v>19.0710322436571</v>
      </c>
      <c r="K4915" s="260">
        <v>19.071032242344799</v>
      </c>
      <c r="L4915" s="301" t="str">
        <f t="shared" si="153"/>
        <v/>
      </c>
      <c r="M4915" s="459">
        <f>IFERROR((Tableau1[[#This Row],[Scope 1
(kg CO2-eq)]]+Tableau1[[#This Row],[Scope 2 energy
(kg CO2-eq)]]+Tableau1[[#This Row],[Scope 2 Infrastructure
(kg CO2-eq)]])/Tableau1[[#This Row],[Total CO2-emissions
(kg CO2-eq)
for scope 3 use ]],"")</f>
        <v>0</v>
      </c>
      <c r="N4915" s="436" t="s">
        <v>3731</v>
      </c>
      <c r="O4915" s="259">
        <v>1</v>
      </c>
      <c r="P4915" s="259" t="s">
        <v>5259</v>
      </c>
      <c r="Q4915" s="259" t="s">
        <v>5260</v>
      </c>
    </row>
    <row r="4916" spans="1:17" ht="21.75" customHeight="1">
      <c r="A4916" s="301" t="s">
        <v>5340</v>
      </c>
      <c r="B4916" s="301" t="s">
        <v>5133</v>
      </c>
      <c r="C4916" s="316" t="s">
        <v>10941</v>
      </c>
      <c r="D4916" s="465" t="s">
        <v>3646</v>
      </c>
      <c r="E4916" s="465" t="s">
        <v>6091</v>
      </c>
      <c r="F4916" s="469" t="str">
        <f t="shared" si="152"/>
        <v>other</v>
      </c>
      <c r="G4916" s="260">
        <v>0</v>
      </c>
      <c r="H4916" s="260">
        <v>6341730.5008800002</v>
      </c>
      <c r="I4916" s="260">
        <v>565178.81544000003</v>
      </c>
      <c r="J4916" s="260">
        <v>23287555.3392516</v>
      </c>
      <c r="K4916" s="260">
        <v>30194464.664965499</v>
      </c>
      <c r="L4916" s="301" t="str">
        <f t="shared" si="153"/>
        <v/>
      </c>
      <c r="M4916" s="459">
        <f>IFERROR((Tableau1[[#This Row],[Scope 1
(kg CO2-eq)]]+Tableau1[[#This Row],[Scope 2 energy
(kg CO2-eq)]]+Tableau1[[#This Row],[Scope 2 Infrastructure
(kg CO2-eq)]])/Tableau1[[#This Row],[Total CO2-emissions
(kg CO2-eq)
for scope 3 use ]],"")</f>
        <v>0.22874753346212015</v>
      </c>
      <c r="N4916" s="436" t="s">
        <v>3646</v>
      </c>
      <c r="O4916" s="259">
        <v>1</v>
      </c>
      <c r="P4916" s="259" t="s">
        <v>5340</v>
      </c>
      <c r="Q4916" s="259" t="s">
        <v>5133</v>
      </c>
    </row>
    <row r="4917" spans="1:17" ht="21.75" customHeight="1">
      <c r="A4917" s="301" t="s">
        <v>5340</v>
      </c>
      <c r="B4917" s="301" t="s">
        <v>5133</v>
      </c>
      <c r="C4917" s="316" t="s">
        <v>10942</v>
      </c>
      <c r="D4917" s="465" t="s">
        <v>3646</v>
      </c>
      <c r="E4917" s="465" t="s">
        <v>6091</v>
      </c>
      <c r="F4917" s="469" t="str">
        <f t="shared" si="152"/>
        <v>other</v>
      </c>
      <c r="G4917" s="260">
        <v>0</v>
      </c>
      <c r="H4917" s="260">
        <v>0</v>
      </c>
      <c r="I4917" s="260">
        <v>0</v>
      </c>
      <c r="J4917" s="260">
        <v>170719076.37334999</v>
      </c>
      <c r="K4917" s="260">
        <v>170719076.37345201</v>
      </c>
      <c r="L4917" s="301" t="str">
        <f t="shared" si="153"/>
        <v/>
      </c>
      <c r="M4917" s="459">
        <f>IFERROR((Tableau1[[#This Row],[Scope 1
(kg CO2-eq)]]+Tableau1[[#This Row],[Scope 2 energy
(kg CO2-eq)]]+Tableau1[[#This Row],[Scope 2 Infrastructure
(kg CO2-eq)]])/Tableau1[[#This Row],[Total CO2-emissions
(kg CO2-eq)
for scope 3 use ]],"")</f>
        <v>0</v>
      </c>
      <c r="N4917" s="436" t="s">
        <v>3646</v>
      </c>
      <c r="O4917" s="259">
        <v>1</v>
      </c>
      <c r="P4917" s="259" t="s">
        <v>5340</v>
      </c>
      <c r="Q4917" s="259" t="s">
        <v>5133</v>
      </c>
    </row>
    <row r="4918" spans="1:17" ht="21.75" customHeight="1">
      <c r="A4918" s="301" t="s">
        <v>5340</v>
      </c>
      <c r="B4918" s="301" t="s">
        <v>5133</v>
      </c>
      <c r="C4918" s="316" t="s">
        <v>10943</v>
      </c>
      <c r="D4918" s="465" t="s">
        <v>3646</v>
      </c>
      <c r="E4918" s="465" t="s">
        <v>6091</v>
      </c>
      <c r="F4918" s="469" t="str">
        <f t="shared" si="152"/>
        <v>other</v>
      </c>
      <c r="G4918" s="260">
        <v>0</v>
      </c>
      <c r="H4918" s="260">
        <v>0</v>
      </c>
      <c r="I4918" s="260">
        <v>0</v>
      </c>
      <c r="J4918" s="260">
        <v>117742843.054839</v>
      </c>
      <c r="K4918" s="260">
        <v>117742843.054786</v>
      </c>
      <c r="L4918" s="301" t="str">
        <f t="shared" si="153"/>
        <v/>
      </c>
      <c r="M4918" s="459">
        <f>IFERROR((Tableau1[[#This Row],[Scope 1
(kg CO2-eq)]]+Tableau1[[#This Row],[Scope 2 energy
(kg CO2-eq)]]+Tableau1[[#This Row],[Scope 2 Infrastructure
(kg CO2-eq)]])/Tableau1[[#This Row],[Total CO2-emissions
(kg CO2-eq)
for scope 3 use ]],"")</f>
        <v>0</v>
      </c>
      <c r="N4918" s="436" t="s">
        <v>3646</v>
      </c>
      <c r="O4918" s="259">
        <v>1</v>
      </c>
      <c r="P4918" s="259" t="s">
        <v>5340</v>
      </c>
      <c r="Q4918" s="259" t="s">
        <v>5133</v>
      </c>
    </row>
    <row r="4919" spans="1:17" ht="21.75" customHeight="1">
      <c r="A4919" s="301" t="s">
        <v>5198</v>
      </c>
      <c r="B4919" s="301" t="s">
        <v>5199</v>
      </c>
      <c r="C4919" s="316" t="s">
        <v>10944</v>
      </c>
      <c r="D4919" s="465" t="s">
        <v>3730</v>
      </c>
      <c r="E4919" s="465" t="s">
        <v>6091</v>
      </c>
      <c r="F4919" s="469" t="str">
        <f t="shared" si="152"/>
        <v>other</v>
      </c>
      <c r="G4919" s="260">
        <v>0</v>
      </c>
      <c r="H4919" s="260">
        <v>0.3383779454784</v>
      </c>
      <c r="I4919" s="260">
        <v>1.3054181759999999E-4</v>
      </c>
      <c r="J4919" s="260">
        <v>3.3896760163033601</v>
      </c>
      <c r="K4919" s="260">
        <v>3.7281845009962402</v>
      </c>
      <c r="L4919" s="301" t="str">
        <f t="shared" si="153"/>
        <v/>
      </c>
      <c r="M4919" s="459">
        <f>IFERROR((Tableau1[[#This Row],[Scope 1
(kg CO2-eq)]]+Tableau1[[#This Row],[Scope 2 energy
(kg CO2-eq)]]+Tableau1[[#This Row],[Scope 2 Infrastructure
(kg CO2-eq)]])/Tableau1[[#This Row],[Total CO2-emissions
(kg CO2-eq)
for scope 3 use ]],"")</f>
        <v>9.0797139252508638E-2</v>
      </c>
      <c r="N4919" s="436" t="s">
        <v>3730</v>
      </c>
      <c r="O4919" s="259">
        <v>1</v>
      </c>
      <c r="P4919" s="259" t="s">
        <v>5198</v>
      </c>
      <c r="Q4919" s="259" t="s">
        <v>5199</v>
      </c>
    </row>
    <row r="4920" spans="1:17" ht="21.75" customHeight="1">
      <c r="A4920" s="301" t="s">
        <v>5236</v>
      </c>
      <c r="B4920" s="301" t="s">
        <v>5340</v>
      </c>
      <c r="C4920" s="316" t="s">
        <v>10945</v>
      </c>
      <c r="D4920" s="465" t="s">
        <v>3730</v>
      </c>
      <c r="E4920" s="465" t="s">
        <v>6091</v>
      </c>
      <c r="F4920" s="469" t="str">
        <f t="shared" si="152"/>
        <v>other</v>
      </c>
      <c r="G4920" s="260">
        <v>5.2469644000000003E-2</v>
      </c>
      <c r="H4920" s="260">
        <v>0.980347995684</v>
      </c>
      <c r="I4920" s="260">
        <v>1.7471451959999999E-3</v>
      </c>
      <c r="J4920" s="260">
        <v>0.20054661411685401</v>
      </c>
      <c r="K4920" s="260">
        <v>1.23511139467979</v>
      </c>
      <c r="L4920" s="301" t="str">
        <f t="shared" si="153"/>
        <v/>
      </c>
      <c r="M4920" s="459">
        <f>IFERROR((Tableau1[[#This Row],[Scope 1
(kg CO2-eq)]]+Tableau1[[#This Row],[Scope 2 energy
(kg CO2-eq)]]+Tableau1[[#This Row],[Scope 2 Infrastructure
(kg CO2-eq)]])/Tableau1[[#This Row],[Total CO2-emissions
(kg CO2-eq)
for scope 3 use ]],"")</f>
        <v>0.83762872671757449</v>
      </c>
      <c r="N4920" s="436" t="s">
        <v>3730</v>
      </c>
      <c r="O4920" s="259">
        <v>1</v>
      </c>
      <c r="P4920" s="259" t="s">
        <v>5236</v>
      </c>
      <c r="Q4920" s="259" t="s">
        <v>5340</v>
      </c>
    </row>
    <row r="4921" spans="1:17" ht="21.75" customHeight="1">
      <c r="A4921" s="301" t="s">
        <v>5236</v>
      </c>
      <c r="B4921" s="301" t="s">
        <v>5340</v>
      </c>
      <c r="C4921" s="316" t="s">
        <v>10946</v>
      </c>
      <c r="D4921" s="465" t="s">
        <v>3730</v>
      </c>
      <c r="E4921" s="465" t="s">
        <v>700</v>
      </c>
      <c r="F4921" s="469" t="str">
        <f t="shared" si="152"/>
        <v>CH</v>
      </c>
      <c r="G4921" s="260">
        <v>0.40891545299999998</v>
      </c>
      <c r="H4921" s="260">
        <v>0.15048947174399999</v>
      </c>
      <c r="I4921" s="260">
        <v>4.7181498952000002E-2</v>
      </c>
      <c r="J4921" s="260">
        <v>0.26951980282920307</v>
      </c>
      <c r="K4921" s="260">
        <v>0.87610622441359798</v>
      </c>
      <c r="L4921" s="301" t="str">
        <f t="shared" si="153"/>
        <v/>
      </c>
      <c r="M4921" s="459">
        <f>IFERROR((Tableau1[[#This Row],[Scope 1
(kg CO2-eq)]]+Tableau1[[#This Row],[Scope 2 energy
(kg CO2-eq)]]+Tableau1[[#This Row],[Scope 2 Infrastructure
(kg CO2-eq)]])/Tableau1[[#This Row],[Total CO2-emissions
(kg CO2-eq)
for scope 3 use ]],"")</f>
        <v>0.69236629850678766</v>
      </c>
      <c r="N4921" s="436" t="s">
        <v>3730</v>
      </c>
      <c r="O4921" s="259">
        <v>1</v>
      </c>
      <c r="P4921" s="259" t="s">
        <v>5236</v>
      </c>
      <c r="Q4921" s="259" t="s">
        <v>5340</v>
      </c>
    </row>
    <row r="4922" spans="1:17" ht="21.75" customHeight="1">
      <c r="A4922" s="301" t="s">
        <v>5236</v>
      </c>
      <c r="B4922" s="301" t="s">
        <v>5340</v>
      </c>
      <c r="C4922" s="316" t="s">
        <v>10947</v>
      </c>
      <c r="D4922" s="465" t="s">
        <v>3730</v>
      </c>
      <c r="E4922" s="465" t="s">
        <v>6091</v>
      </c>
      <c r="F4922" s="469" t="str">
        <f t="shared" si="152"/>
        <v>other</v>
      </c>
      <c r="G4922" s="260">
        <v>0.19333902</v>
      </c>
      <c r="H4922" s="260">
        <v>0.56337432593079995</v>
      </c>
      <c r="I4922" s="260">
        <v>3.72772499878E-2</v>
      </c>
      <c r="J4922" s="260">
        <v>0.25410861446186295</v>
      </c>
      <c r="K4922" s="260">
        <v>1.04809921294802</v>
      </c>
      <c r="L4922" s="301" t="str">
        <f t="shared" si="153"/>
        <v/>
      </c>
      <c r="M4922" s="459">
        <f>IFERROR((Tableau1[[#This Row],[Scope 1
(kg CO2-eq)]]+Tableau1[[#This Row],[Scope 2 energy
(kg CO2-eq)]]+Tableau1[[#This Row],[Scope 2 Infrastructure
(kg CO2-eq)]])/Tableau1[[#This Row],[Total CO2-emissions
(kg CO2-eq)
for scope 3 use ]],"")</f>
        <v>0.75755289776940005</v>
      </c>
      <c r="N4922" s="436" t="s">
        <v>3730</v>
      </c>
      <c r="O4922" s="259">
        <v>1</v>
      </c>
      <c r="P4922" s="259" t="s">
        <v>5236</v>
      </c>
      <c r="Q4922" s="259" t="s">
        <v>5340</v>
      </c>
    </row>
    <row r="4923" spans="1:17" ht="21.75" customHeight="1">
      <c r="A4923" s="301" t="s">
        <v>5236</v>
      </c>
      <c r="B4923" s="301" t="s">
        <v>5340</v>
      </c>
      <c r="C4923" s="316" t="s">
        <v>10948</v>
      </c>
      <c r="D4923" s="465" t="s">
        <v>3730</v>
      </c>
      <c r="E4923" s="465" t="s">
        <v>6091</v>
      </c>
      <c r="F4923" s="469" t="str">
        <f t="shared" si="152"/>
        <v>other</v>
      </c>
      <c r="G4923" s="260">
        <v>0</v>
      </c>
      <c r="H4923" s="260">
        <v>0.442457417034892</v>
      </c>
      <c r="I4923" s="260">
        <v>6.5343130032854205E-2</v>
      </c>
      <c r="J4923" s="260">
        <v>0.301977831426542</v>
      </c>
      <c r="K4923" s="260">
        <v>0.80977828731002899</v>
      </c>
      <c r="L4923" s="301" t="str">
        <f t="shared" si="153"/>
        <v/>
      </c>
      <c r="M4923" s="459">
        <f>IFERROR((Tableau1[[#This Row],[Scope 1
(kg CO2-eq)]]+Tableau1[[#This Row],[Scope 2 energy
(kg CO2-eq)]]+Tableau1[[#This Row],[Scope 2 Infrastructure
(kg CO2-eq)]])/Tableau1[[#This Row],[Total CO2-emissions
(kg CO2-eq)
for scope 3 use ]],"")</f>
        <v>0.6270859011972143</v>
      </c>
      <c r="N4923" s="436" t="s">
        <v>3730</v>
      </c>
      <c r="O4923" s="259">
        <v>1</v>
      </c>
      <c r="P4923" s="259" t="s">
        <v>5236</v>
      </c>
      <c r="Q4923" s="259" t="s">
        <v>5340</v>
      </c>
    </row>
    <row r="4924" spans="1:17" ht="21.75" customHeight="1">
      <c r="A4924" s="301" t="s">
        <v>5236</v>
      </c>
      <c r="B4924" s="301" t="s">
        <v>5340</v>
      </c>
      <c r="C4924" s="316" t="s">
        <v>10949</v>
      </c>
      <c r="D4924" s="465" t="s">
        <v>3730</v>
      </c>
      <c r="E4924" s="465" t="s">
        <v>6091</v>
      </c>
      <c r="F4924" s="469" t="str">
        <f t="shared" si="152"/>
        <v>other</v>
      </c>
      <c r="G4924" s="260">
        <v>0</v>
      </c>
      <c r="H4924" s="260">
        <v>0.67710556438479996</v>
      </c>
      <c r="I4924" s="260">
        <v>3.8700367519999999E-4</v>
      </c>
      <c r="J4924" s="260">
        <v>0.21689779395536499</v>
      </c>
      <c r="K4924" s="260">
        <v>0.89439038109938296</v>
      </c>
      <c r="L4924" s="301" t="str">
        <f t="shared" si="153"/>
        <v/>
      </c>
      <c r="M4924" s="459">
        <f>IFERROR((Tableau1[[#This Row],[Scope 1
(kg CO2-eq)]]+Tableau1[[#This Row],[Scope 2 energy
(kg CO2-eq)]]+Tableau1[[#This Row],[Scope 2 Infrastructure
(kg CO2-eq)]])/Tableau1[[#This Row],[Total CO2-emissions
(kg CO2-eq)
for scope 3 use ]],"")</f>
        <v>0.75749089254205459</v>
      </c>
      <c r="N4924" s="436" t="s">
        <v>3730</v>
      </c>
      <c r="O4924" s="259">
        <v>1</v>
      </c>
      <c r="P4924" s="259" t="s">
        <v>5236</v>
      </c>
      <c r="Q4924" s="259" t="s">
        <v>5340</v>
      </c>
    </row>
    <row r="4925" spans="1:17" ht="21.75" customHeight="1">
      <c r="A4925" s="301" t="s">
        <v>5236</v>
      </c>
      <c r="B4925" s="301" t="s">
        <v>5340</v>
      </c>
      <c r="C4925" s="316" t="s">
        <v>10950</v>
      </c>
      <c r="D4925" s="465" t="s">
        <v>3730</v>
      </c>
      <c r="E4925" s="465" t="s">
        <v>6091</v>
      </c>
      <c r="F4925" s="469" t="str">
        <f t="shared" si="152"/>
        <v>other</v>
      </c>
      <c r="G4925" s="260">
        <v>0</v>
      </c>
      <c r="H4925" s="260">
        <v>1.1441342660339999</v>
      </c>
      <c r="I4925" s="260">
        <v>5.3174415794E-2</v>
      </c>
      <c r="J4925" s="260">
        <v>0.39616304734506003</v>
      </c>
      <c r="K4925" s="260">
        <v>1.5934717384377699</v>
      </c>
      <c r="L4925" s="301" t="str">
        <f t="shared" si="153"/>
        <v/>
      </c>
      <c r="M4925" s="459">
        <f>IFERROR((Tableau1[[#This Row],[Scope 1
(kg CO2-eq)]]+Tableau1[[#This Row],[Scope 2 energy
(kg CO2-eq)]]+Tableau1[[#This Row],[Scope 2 Infrastructure
(kg CO2-eq)]])/Tableau1[[#This Row],[Total CO2-emissions
(kg CO2-eq)
for scope 3 use ]],"")</f>
        <v>0.75138369444935005</v>
      </c>
      <c r="N4925" s="436" t="s">
        <v>3730</v>
      </c>
      <c r="O4925" s="259">
        <v>1</v>
      </c>
      <c r="P4925" s="259" t="s">
        <v>5236</v>
      </c>
      <c r="Q4925" s="259" t="s">
        <v>5340</v>
      </c>
    </row>
    <row r="4926" spans="1:17" ht="21.75" customHeight="1">
      <c r="A4926" s="301" t="s">
        <v>5236</v>
      </c>
      <c r="B4926" s="301" t="s">
        <v>5340</v>
      </c>
      <c r="C4926" s="316" t="s">
        <v>10951</v>
      </c>
      <c r="D4926" s="465" t="s">
        <v>3730</v>
      </c>
      <c r="E4926" s="465" t="s">
        <v>6091</v>
      </c>
      <c r="F4926" s="469" t="str">
        <f t="shared" si="152"/>
        <v>other</v>
      </c>
      <c r="G4926" s="260">
        <v>0</v>
      </c>
      <c r="H4926" s="260">
        <v>0.84971593584479999</v>
      </c>
      <c r="I4926" s="260">
        <v>2.40206808976E-2</v>
      </c>
      <c r="J4926" s="260">
        <v>0.48578662296334602</v>
      </c>
      <c r="K4926" s="260">
        <v>1.3595232460804501</v>
      </c>
      <c r="L4926" s="301" t="str">
        <f t="shared" si="153"/>
        <v/>
      </c>
      <c r="M4926" s="459">
        <f>IFERROR((Tableau1[[#This Row],[Scope 1
(kg CO2-eq)]]+Tableau1[[#This Row],[Scope 2 energy
(kg CO2-eq)]]+Tableau1[[#This Row],[Scope 2 Infrastructure
(kg CO2-eq)]])/Tableau1[[#This Row],[Total CO2-emissions
(kg CO2-eq)
for scope 3 use ]],"")</f>
        <v>0.64267868847510423</v>
      </c>
      <c r="N4926" s="436" t="s">
        <v>3730</v>
      </c>
      <c r="O4926" s="259">
        <v>1</v>
      </c>
      <c r="P4926" s="259" t="s">
        <v>5236</v>
      </c>
      <c r="Q4926" s="259" t="s">
        <v>5340</v>
      </c>
    </row>
    <row r="4927" spans="1:17" ht="21.75" customHeight="1">
      <c r="A4927" s="301" t="s">
        <v>5236</v>
      </c>
      <c r="B4927" s="301" t="s">
        <v>5340</v>
      </c>
      <c r="C4927" s="316" t="s">
        <v>10952</v>
      </c>
      <c r="D4927" s="465" t="s">
        <v>3730</v>
      </c>
      <c r="E4927" s="465" t="s">
        <v>700</v>
      </c>
      <c r="F4927" s="469" t="str">
        <f t="shared" si="152"/>
        <v>CH</v>
      </c>
      <c r="G4927" s="260">
        <v>0</v>
      </c>
      <c r="H4927" s="260">
        <v>0</v>
      </c>
      <c r="I4927" s="260">
        <v>0</v>
      </c>
      <c r="J4927" s="260">
        <v>1.42451464907303</v>
      </c>
      <c r="K4927" s="260">
        <v>1.42451465684581</v>
      </c>
      <c r="L4927" s="301" t="str">
        <f t="shared" si="153"/>
        <v/>
      </c>
      <c r="M4927" s="459">
        <f>IFERROR((Tableau1[[#This Row],[Scope 1
(kg CO2-eq)]]+Tableau1[[#This Row],[Scope 2 energy
(kg CO2-eq)]]+Tableau1[[#This Row],[Scope 2 Infrastructure
(kg CO2-eq)]])/Tableau1[[#This Row],[Total CO2-emissions
(kg CO2-eq)
for scope 3 use ]],"")</f>
        <v>0</v>
      </c>
      <c r="N4927" s="436" t="s">
        <v>3730</v>
      </c>
      <c r="O4927" s="259">
        <v>1</v>
      </c>
      <c r="P4927" s="259" t="s">
        <v>5236</v>
      </c>
      <c r="Q4927" s="259" t="s">
        <v>5340</v>
      </c>
    </row>
    <row r="4928" spans="1:17" ht="21.75" customHeight="1">
      <c r="A4928" s="301" t="s">
        <v>5236</v>
      </c>
      <c r="B4928" s="301" t="s">
        <v>5340</v>
      </c>
      <c r="C4928" s="316" t="s">
        <v>10953</v>
      </c>
      <c r="D4928" s="465" t="s">
        <v>3730</v>
      </c>
      <c r="E4928" s="465" t="s">
        <v>6091</v>
      </c>
      <c r="F4928" s="469" t="str">
        <f t="shared" si="152"/>
        <v>other</v>
      </c>
      <c r="G4928" s="260">
        <v>0</v>
      </c>
      <c r="H4928" s="260">
        <v>0</v>
      </c>
      <c r="I4928" s="260">
        <v>0</v>
      </c>
      <c r="J4928" s="260">
        <v>1.45815103373815</v>
      </c>
      <c r="K4928" s="260">
        <v>1.4581510222730101</v>
      </c>
      <c r="L4928" s="301" t="str">
        <f t="shared" si="153"/>
        <v/>
      </c>
      <c r="M4928" s="459">
        <f>IFERROR((Tableau1[[#This Row],[Scope 1
(kg CO2-eq)]]+Tableau1[[#This Row],[Scope 2 energy
(kg CO2-eq)]]+Tableau1[[#This Row],[Scope 2 Infrastructure
(kg CO2-eq)]])/Tableau1[[#This Row],[Total CO2-emissions
(kg CO2-eq)
for scope 3 use ]],"")</f>
        <v>0</v>
      </c>
      <c r="N4928" s="436" t="s">
        <v>3730</v>
      </c>
      <c r="O4928" s="259">
        <v>1</v>
      </c>
      <c r="P4928" s="259" t="s">
        <v>5236</v>
      </c>
      <c r="Q4928" s="259" t="s">
        <v>5340</v>
      </c>
    </row>
    <row r="4929" spans="1:17" ht="21.75" customHeight="1">
      <c r="A4929" s="301" t="s">
        <v>5236</v>
      </c>
      <c r="B4929" s="301" t="s">
        <v>5340</v>
      </c>
      <c r="C4929" s="316" t="s">
        <v>10954</v>
      </c>
      <c r="D4929" s="465" t="s">
        <v>3730</v>
      </c>
      <c r="E4929" s="465" t="s">
        <v>6091</v>
      </c>
      <c r="F4929" s="469" t="str">
        <f t="shared" si="152"/>
        <v>other</v>
      </c>
      <c r="G4929" s="260">
        <v>0</v>
      </c>
      <c r="H4929" s="260">
        <v>0.66300055240199995</v>
      </c>
      <c r="I4929" s="260">
        <v>1.994223618E-2</v>
      </c>
      <c r="J4929" s="260">
        <v>0.33740445832834798</v>
      </c>
      <c r="K4929" s="260">
        <v>1.0203472469998101</v>
      </c>
      <c r="L4929" s="301" t="str">
        <f t="shared" si="153"/>
        <v/>
      </c>
      <c r="M4929" s="459">
        <f>IFERROR((Tableau1[[#This Row],[Scope 1
(kg CO2-eq)]]+Tableau1[[#This Row],[Scope 2 energy
(kg CO2-eq)]]+Tableau1[[#This Row],[Scope 2 Infrastructure
(kg CO2-eq)]])/Tableau1[[#This Row],[Total CO2-emissions
(kg CO2-eq)
for scope 3 use ]],"")</f>
        <v>0.66932389006791437</v>
      </c>
      <c r="N4929" s="436" t="s">
        <v>3730</v>
      </c>
      <c r="O4929" s="259">
        <v>1</v>
      </c>
      <c r="P4929" s="259" t="s">
        <v>5236</v>
      </c>
      <c r="Q4929" s="259" t="s">
        <v>5340</v>
      </c>
    </row>
    <row r="4930" spans="1:17" ht="21.75" customHeight="1">
      <c r="A4930" s="301" t="s">
        <v>5236</v>
      </c>
      <c r="B4930" s="301" t="s">
        <v>5340</v>
      </c>
      <c r="C4930" s="316" t="s">
        <v>10955</v>
      </c>
      <c r="D4930" s="465" t="s">
        <v>3730</v>
      </c>
      <c r="E4930" s="465" t="s">
        <v>6091</v>
      </c>
      <c r="F4930" s="469" t="str">
        <f t="shared" ref="F4930:F4993" si="154">IF(ISNUMBER(SEARCH("{CH}", C4930)), "CH", "other")</f>
        <v>other</v>
      </c>
      <c r="G4930" s="260">
        <v>0.40887585999999998</v>
      </c>
      <c r="H4930" s="260">
        <v>0.19279171523319999</v>
      </c>
      <c r="I4930" s="260">
        <v>3.8618815298720001E-2</v>
      </c>
      <c r="J4930" s="260">
        <v>0.49564520431561399</v>
      </c>
      <c r="K4930" s="260">
        <v>1.1359315960412499</v>
      </c>
      <c r="L4930" s="301" t="str">
        <f t="shared" ref="L4930:L4993" si="155">IF(N4930="MJ", K4930*3.6, IF(N4930="m", K4930*1000, ""))</f>
        <v/>
      </c>
      <c r="M4930" s="459">
        <f>IFERROR((Tableau1[[#This Row],[Scope 1
(kg CO2-eq)]]+Tableau1[[#This Row],[Scope 2 energy
(kg CO2-eq)]]+Tableau1[[#This Row],[Scope 2 Infrastructure
(kg CO2-eq)]])/Tableau1[[#This Row],[Total CO2-emissions
(kg CO2-eq)
for scope 3 use ]],"")</f>
        <v>0.56366632705995157</v>
      </c>
      <c r="N4930" s="436" t="s">
        <v>3730</v>
      </c>
      <c r="O4930" s="259">
        <v>1</v>
      </c>
      <c r="P4930" s="259" t="s">
        <v>5236</v>
      </c>
      <c r="Q4930" s="259" t="s">
        <v>5340</v>
      </c>
    </row>
    <row r="4931" spans="1:17" ht="21.75" customHeight="1">
      <c r="A4931" s="301" t="s">
        <v>5236</v>
      </c>
      <c r="B4931" s="301" t="s">
        <v>5340</v>
      </c>
      <c r="C4931" s="316" t="s">
        <v>10956</v>
      </c>
      <c r="D4931" s="465" t="s">
        <v>3730</v>
      </c>
      <c r="E4931" s="465" t="s">
        <v>6091</v>
      </c>
      <c r="F4931" s="469" t="str">
        <f t="shared" si="154"/>
        <v>other</v>
      </c>
      <c r="G4931" s="260">
        <v>0</v>
      </c>
      <c r="H4931" s="260">
        <v>0.44585464374</v>
      </c>
      <c r="I4931" s="260">
        <v>6.0331403683199997E-3</v>
      </c>
      <c r="J4931" s="260">
        <v>0.69816240170158606</v>
      </c>
      <c r="K4931" s="260">
        <v>1.1500501858168299</v>
      </c>
      <c r="L4931" s="301" t="str">
        <f t="shared" si="155"/>
        <v/>
      </c>
      <c r="M4931" s="459">
        <f>IFERROR((Tableau1[[#This Row],[Scope 1
(kg CO2-eq)]]+Tableau1[[#This Row],[Scope 2 energy
(kg CO2-eq)]]+Tableau1[[#This Row],[Scope 2 Infrastructure
(kg CO2-eq)]])/Tableau1[[#This Row],[Total CO2-emissions
(kg CO2-eq)
for scope 3 use ]],"")</f>
        <v>0.39292875187647919</v>
      </c>
      <c r="N4931" s="436" t="s">
        <v>3730</v>
      </c>
      <c r="O4931" s="259">
        <v>1</v>
      </c>
      <c r="P4931" s="259" t="s">
        <v>5236</v>
      </c>
      <c r="Q4931" s="259" t="s">
        <v>5340</v>
      </c>
    </row>
    <row r="4932" spans="1:17" ht="21.75" customHeight="1">
      <c r="A4932" s="301" t="s">
        <v>5236</v>
      </c>
      <c r="B4932" s="301" t="s">
        <v>5340</v>
      </c>
      <c r="C4932" s="316" t="s">
        <v>10957</v>
      </c>
      <c r="D4932" s="465" t="s">
        <v>3730</v>
      </c>
      <c r="E4932" s="465" t="s">
        <v>6091</v>
      </c>
      <c r="F4932" s="469" t="str">
        <f t="shared" si="154"/>
        <v>other</v>
      </c>
      <c r="G4932" s="260">
        <v>0</v>
      </c>
      <c r="H4932" s="260">
        <v>0</v>
      </c>
      <c r="I4932" s="260">
        <v>0</v>
      </c>
      <c r="J4932" s="260">
        <v>1.2444933458929299</v>
      </c>
      <c r="K4932" s="260">
        <v>1.2444933458948599</v>
      </c>
      <c r="L4932" s="301" t="str">
        <f t="shared" si="155"/>
        <v/>
      </c>
      <c r="M4932" s="459">
        <f>IFERROR((Tableau1[[#This Row],[Scope 1
(kg CO2-eq)]]+Tableau1[[#This Row],[Scope 2 energy
(kg CO2-eq)]]+Tableau1[[#This Row],[Scope 2 Infrastructure
(kg CO2-eq)]])/Tableau1[[#This Row],[Total CO2-emissions
(kg CO2-eq)
for scope 3 use ]],"")</f>
        <v>0</v>
      </c>
      <c r="N4932" s="436" t="s">
        <v>3730</v>
      </c>
      <c r="O4932" s="259">
        <v>1</v>
      </c>
      <c r="P4932" s="259" t="s">
        <v>5236</v>
      </c>
      <c r="Q4932" s="259" t="s">
        <v>5340</v>
      </c>
    </row>
    <row r="4933" spans="1:17" ht="21.75" customHeight="1">
      <c r="A4933" s="301" t="s">
        <v>5236</v>
      </c>
      <c r="B4933" s="301" t="s">
        <v>5340</v>
      </c>
      <c r="C4933" s="316" t="s">
        <v>10958</v>
      </c>
      <c r="D4933" s="465" t="s">
        <v>3730</v>
      </c>
      <c r="E4933" s="465" t="s">
        <v>6091</v>
      </c>
      <c r="F4933" s="469" t="str">
        <f t="shared" si="154"/>
        <v>other</v>
      </c>
      <c r="G4933" s="260">
        <v>0.33757105999999998</v>
      </c>
      <c r="H4933" s="260">
        <v>0.1673553047604</v>
      </c>
      <c r="I4933" s="260">
        <v>2.9462034380900001E-2</v>
      </c>
      <c r="J4933" s="260">
        <v>0.32512944256501503</v>
      </c>
      <c r="K4933" s="260">
        <v>0.85951784443474599</v>
      </c>
      <c r="L4933" s="301" t="str">
        <f t="shared" si="155"/>
        <v/>
      </c>
      <c r="M4933" s="459">
        <f>IFERROR((Tableau1[[#This Row],[Scope 1
(kg CO2-eq)]]+Tableau1[[#This Row],[Scope 2 energy
(kg CO2-eq)]]+Tableau1[[#This Row],[Scope 2 Infrastructure
(kg CO2-eq)]])/Tableau1[[#This Row],[Total CO2-emissions
(kg CO2-eq)
for scope 3 use ]],"")</f>
        <v>0.62173043014916762</v>
      </c>
      <c r="N4933" s="436" t="s">
        <v>3730</v>
      </c>
      <c r="O4933" s="259">
        <v>1</v>
      </c>
      <c r="P4933" s="259" t="s">
        <v>5236</v>
      </c>
      <c r="Q4933" s="259" t="s">
        <v>5340</v>
      </c>
    </row>
    <row r="4934" spans="1:17" ht="21.75" customHeight="1">
      <c r="A4934" s="301" t="s">
        <v>5236</v>
      </c>
      <c r="B4934" s="301" t="s">
        <v>5340</v>
      </c>
      <c r="C4934" s="316" t="s">
        <v>10959</v>
      </c>
      <c r="D4934" s="465" t="s">
        <v>3730</v>
      </c>
      <c r="E4934" s="465" t="s">
        <v>6091</v>
      </c>
      <c r="F4934" s="469" t="str">
        <f t="shared" si="154"/>
        <v>other</v>
      </c>
      <c r="G4934" s="260">
        <v>0</v>
      </c>
      <c r="H4934" s="260">
        <v>0.59535323805880003</v>
      </c>
      <c r="I4934" s="260">
        <v>5.1635338520000004E-4</v>
      </c>
      <c r="J4934" s="260">
        <v>0.85122302221210799</v>
      </c>
      <c r="K4934" s="260">
        <v>1.44709261333717</v>
      </c>
      <c r="L4934" s="301" t="str">
        <f t="shared" si="155"/>
        <v/>
      </c>
      <c r="M4934" s="459">
        <f>IFERROR((Tableau1[[#This Row],[Scope 1
(kg CO2-eq)]]+Tableau1[[#This Row],[Scope 2 energy
(kg CO2-eq)]]+Tableau1[[#This Row],[Scope 2 Infrastructure
(kg CO2-eq)]])/Tableau1[[#This Row],[Total CO2-emissions
(kg CO2-eq)
for scope 3 use ]],"")</f>
        <v>0.41177018385150405</v>
      </c>
      <c r="N4934" s="436" t="s">
        <v>3730</v>
      </c>
      <c r="O4934" s="259">
        <v>1</v>
      </c>
      <c r="P4934" s="259" t="s">
        <v>5236</v>
      </c>
      <c r="Q4934" s="259" t="s">
        <v>5340</v>
      </c>
    </row>
    <row r="4935" spans="1:17" ht="21.75" customHeight="1">
      <c r="A4935" s="301" t="s">
        <v>5236</v>
      </c>
      <c r="B4935" s="301" t="s">
        <v>5340</v>
      </c>
      <c r="C4935" s="316" t="s">
        <v>10960</v>
      </c>
      <c r="D4935" s="465" t="s">
        <v>3730</v>
      </c>
      <c r="E4935" s="465" t="s">
        <v>6091</v>
      </c>
      <c r="F4935" s="469" t="str">
        <f t="shared" si="154"/>
        <v>other</v>
      </c>
      <c r="G4935" s="260">
        <v>0</v>
      </c>
      <c r="H4935" s="260">
        <v>0</v>
      </c>
      <c r="I4935" s="260">
        <v>0</v>
      </c>
      <c r="J4935" s="260">
        <v>1.2929275080706999</v>
      </c>
      <c r="K4935" s="260">
        <v>1.2929275080309199</v>
      </c>
      <c r="L4935" s="301" t="str">
        <f t="shared" si="155"/>
        <v/>
      </c>
      <c r="M4935" s="459">
        <f>IFERROR((Tableau1[[#This Row],[Scope 1
(kg CO2-eq)]]+Tableau1[[#This Row],[Scope 2 energy
(kg CO2-eq)]]+Tableau1[[#This Row],[Scope 2 Infrastructure
(kg CO2-eq)]])/Tableau1[[#This Row],[Total CO2-emissions
(kg CO2-eq)
for scope 3 use ]],"")</f>
        <v>0</v>
      </c>
      <c r="N4935" s="436" t="s">
        <v>3730</v>
      </c>
      <c r="O4935" s="259">
        <v>1</v>
      </c>
      <c r="P4935" s="259" t="s">
        <v>5236</v>
      </c>
      <c r="Q4935" s="259" t="s">
        <v>5340</v>
      </c>
    </row>
    <row r="4936" spans="1:17" ht="21.75" customHeight="1">
      <c r="A4936" s="301" t="s">
        <v>5129</v>
      </c>
      <c r="B4936" s="301" t="s">
        <v>5136</v>
      </c>
      <c r="C4936" s="316" t="s">
        <v>10961</v>
      </c>
      <c r="D4936" s="465" t="s">
        <v>3730</v>
      </c>
      <c r="E4936" s="465" t="s">
        <v>6091</v>
      </c>
      <c r="F4936" s="469" t="str">
        <f t="shared" si="154"/>
        <v>other</v>
      </c>
      <c r="G4936" s="260">
        <v>0.31106279999999997</v>
      </c>
      <c r="H4936" s="260">
        <v>0.45159944515551997</v>
      </c>
      <c r="I4936" s="260">
        <v>1.5961985280000001E-5</v>
      </c>
      <c r="J4936" s="260">
        <v>0.10440646650333302</v>
      </c>
      <c r="K4936" s="260">
        <v>0.86708467552975999</v>
      </c>
      <c r="L4936" s="301" t="str">
        <f t="shared" si="155"/>
        <v/>
      </c>
      <c r="M4936" s="459">
        <f>IFERROR((Tableau1[[#This Row],[Scope 1
(kg CO2-eq)]]+Tableau1[[#This Row],[Scope 2 energy
(kg CO2-eq)]]+Tableau1[[#This Row],[Scope 2 Infrastructure
(kg CO2-eq)]])/Tableau1[[#This Row],[Total CO2-emissions
(kg CO2-eq)
for scope 3 use ]],"")</f>
        <v>0.87958907435981248</v>
      </c>
      <c r="N4936" s="436" t="s">
        <v>3730</v>
      </c>
      <c r="O4936" s="259">
        <v>1</v>
      </c>
      <c r="P4936" s="259" t="s">
        <v>5129</v>
      </c>
      <c r="Q4936" s="259" t="s">
        <v>5136</v>
      </c>
    </row>
    <row r="4937" spans="1:17" ht="21.75" customHeight="1">
      <c r="A4937" s="301" t="s">
        <v>5166</v>
      </c>
      <c r="B4937" s="301" t="s">
        <v>5197</v>
      </c>
      <c r="C4937" s="316" t="s">
        <v>10962</v>
      </c>
      <c r="D4937" s="465" t="s">
        <v>50</v>
      </c>
      <c r="E4937" s="465" t="s">
        <v>6101</v>
      </c>
      <c r="F4937" s="469" t="str">
        <f t="shared" si="154"/>
        <v>other</v>
      </c>
      <c r="G4937" s="260">
        <v>0</v>
      </c>
      <c r="H4937" s="260">
        <v>0</v>
      </c>
      <c r="I4937" s="260">
        <v>0</v>
      </c>
      <c r="J4937" s="260">
        <v>0</v>
      </c>
      <c r="K4937" s="260">
        <v>0</v>
      </c>
      <c r="L4937" s="301" t="str">
        <f t="shared" si="155"/>
        <v/>
      </c>
      <c r="M4937" s="459" t="str">
        <f>IFERROR((Tableau1[[#This Row],[Scope 1
(kg CO2-eq)]]+Tableau1[[#This Row],[Scope 2 energy
(kg CO2-eq)]]+Tableau1[[#This Row],[Scope 2 Infrastructure
(kg CO2-eq)]])/Tableau1[[#This Row],[Total CO2-emissions
(kg CO2-eq)
for scope 3 use ]],"")</f>
        <v/>
      </c>
      <c r="N4937" s="436" t="s">
        <v>50</v>
      </c>
      <c r="O4937" s="259">
        <v>1</v>
      </c>
      <c r="P4937" s="259" t="s">
        <v>5166</v>
      </c>
      <c r="Q4937" s="259" t="s">
        <v>5197</v>
      </c>
    </row>
    <row r="4938" spans="1:17" ht="21.75" customHeight="1">
      <c r="A4938" s="301" t="s">
        <v>5166</v>
      </c>
      <c r="B4938" s="301" t="s">
        <v>5197</v>
      </c>
      <c r="C4938" s="316" t="s">
        <v>10963</v>
      </c>
      <c r="D4938" s="465" t="s">
        <v>50</v>
      </c>
      <c r="E4938" s="465" t="s">
        <v>6101</v>
      </c>
      <c r="F4938" s="469" t="str">
        <f t="shared" si="154"/>
        <v>other</v>
      </c>
      <c r="G4938" s="260">
        <v>0</v>
      </c>
      <c r="H4938" s="260">
        <v>0</v>
      </c>
      <c r="I4938" s="260">
        <v>0</v>
      </c>
      <c r="J4938" s="260">
        <v>0</v>
      </c>
      <c r="K4938" s="260">
        <v>0</v>
      </c>
      <c r="L4938" s="301" t="str">
        <f t="shared" si="155"/>
        <v/>
      </c>
      <c r="M4938" s="459" t="str">
        <f>IFERROR((Tableau1[[#This Row],[Scope 1
(kg CO2-eq)]]+Tableau1[[#This Row],[Scope 2 energy
(kg CO2-eq)]]+Tableau1[[#This Row],[Scope 2 Infrastructure
(kg CO2-eq)]])/Tableau1[[#This Row],[Total CO2-emissions
(kg CO2-eq)
for scope 3 use ]],"")</f>
        <v/>
      </c>
      <c r="N4938" s="436" t="s">
        <v>50</v>
      </c>
      <c r="O4938" s="259">
        <v>1</v>
      </c>
      <c r="P4938" s="259" t="s">
        <v>5166</v>
      </c>
      <c r="Q4938" s="260" t="s">
        <v>5197</v>
      </c>
    </row>
    <row r="4939" spans="1:17" ht="21.75" customHeight="1">
      <c r="A4939" s="301" t="s">
        <v>4137</v>
      </c>
      <c r="B4939" s="301" t="s">
        <v>5166</v>
      </c>
      <c r="C4939" s="316" t="s">
        <v>10964</v>
      </c>
      <c r="D4939" s="465" t="s">
        <v>50</v>
      </c>
      <c r="E4939" s="465" t="s">
        <v>6023</v>
      </c>
      <c r="F4939" s="469" t="str">
        <f t="shared" si="154"/>
        <v>other</v>
      </c>
      <c r="G4939" s="260">
        <v>0</v>
      </c>
      <c r="H4939" s="260">
        <v>0</v>
      </c>
      <c r="I4939" s="260">
        <v>0</v>
      </c>
      <c r="J4939" s="260">
        <v>0</v>
      </c>
      <c r="K4939" s="260">
        <v>0</v>
      </c>
      <c r="L4939" s="301" t="str">
        <f t="shared" si="155"/>
        <v/>
      </c>
      <c r="M4939" s="459" t="str">
        <f>IFERROR((Tableau1[[#This Row],[Scope 1
(kg CO2-eq)]]+Tableau1[[#This Row],[Scope 2 energy
(kg CO2-eq)]]+Tableau1[[#This Row],[Scope 2 Infrastructure
(kg CO2-eq)]])/Tableau1[[#This Row],[Total CO2-emissions
(kg CO2-eq)
for scope 3 use ]],"")</f>
        <v/>
      </c>
      <c r="N4939" s="436" t="s">
        <v>50</v>
      </c>
      <c r="O4939" s="259">
        <v>1</v>
      </c>
      <c r="P4939" s="259" t="s">
        <v>4137</v>
      </c>
      <c r="Q4939" s="259" t="s">
        <v>5166</v>
      </c>
    </row>
    <row r="4940" spans="1:17" ht="21.75" customHeight="1">
      <c r="A4940" s="301" t="s">
        <v>5129</v>
      </c>
      <c r="B4940" s="301" t="s">
        <v>5130</v>
      </c>
      <c r="C4940" s="316" t="s">
        <v>10965</v>
      </c>
      <c r="D4940" s="465" t="s">
        <v>3730</v>
      </c>
      <c r="E4940" s="465" t="s">
        <v>6091</v>
      </c>
      <c r="F4940" s="469" t="str">
        <f t="shared" si="154"/>
        <v>other</v>
      </c>
      <c r="G4940" s="260">
        <v>0.30064999999999997</v>
      </c>
      <c r="H4940" s="260">
        <v>1.6546186856936</v>
      </c>
      <c r="I4940" s="260">
        <v>8.7110369280000001E-4</v>
      </c>
      <c r="J4940" s="260">
        <v>5.8330874468523195</v>
      </c>
      <c r="K4940" s="260">
        <v>7.7892272355428398</v>
      </c>
      <c r="L4940" s="301" t="str">
        <f t="shared" si="155"/>
        <v/>
      </c>
      <c r="M4940" s="459">
        <f>IFERROR((Tableau1[[#This Row],[Scope 1
(kg CO2-eq)]]+Tableau1[[#This Row],[Scope 2 energy
(kg CO2-eq)]]+Tableau1[[#This Row],[Scope 2 Infrastructure
(kg CO2-eq)]])/Tableau1[[#This Row],[Total CO2-emissions
(kg CO2-eq)
for scope 3 use ]],"")</f>
        <v>0.25113399959117694</v>
      </c>
      <c r="N4940" s="436" t="s">
        <v>3730</v>
      </c>
      <c r="O4940" s="259">
        <v>1</v>
      </c>
      <c r="P4940" s="259" t="s">
        <v>5129</v>
      </c>
      <c r="Q4940" s="259" t="s">
        <v>5130</v>
      </c>
    </row>
    <row r="4941" spans="1:17" ht="21.75" customHeight="1">
      <c r="A4941" s="301" t="s">
        <v>5157</v>
      </c>
      <c r="B4941" s="301" t="s">
        <v>5166</v>
      </c>
      <c r="C4941" s="316" t="s">
        <v>10966</v>
      </c>
      <c r="D4941" s="465" t="s">
        <v>3730</v>
      </c>
      <c r="E4941" s="465" t="s">
        <v>6101</v>
      </c>
      <c r="F4941" s="469" t="str">
        <f t="shared" si="154"/>
        <v>other</v>
      </c>
      <c r="G4941" s="260">
        <v>1.2026307948253201</v>
      </c>
      <c r="H4941" s="260">
        <v>3.2707352470843301</v>
      </c>
      <c r="I4941" s="260">
        <v>0.44705613682398099</v>
      </c>
      <c r="J4941" s="260">
        <v>3.7839927760118099</v>
      </c>
      <c r="K4941" s="260">
        <v>8.7044149382145495</v>
      </c>
      <c r="L4941" s="301" t="str">
        <f t="shared" si="155"/>
        <v/>
      </c>
      <c r="M4941" s="459">
        <f>IFERROR((Tableau1[[#This Row],[Scope 1
(kg CO2-eq)]]+Tableau1[[#This Row],[Scope 2 energy
(kg CO2-eq)]]+Tableau1[[#This Row],[Scope 2 Infrastructure
(kg CO2-eq)]])/Tableau1[[#This Row],[Total CO2-emissions
(kg CO2-eq)
for scope 3 use ]],"")</f>
        <v>0.56527890888240551</v>
      </c>
      <c r="N4941" s="436" t="s">
        <v>3730</v>
      </c>
      <c r="O4941" s="259">
        <v>1</v>
      </c>
      <c r="P4941" s="259" t="s">
        <v>5157</v>
      </c>
      <c r="Q4941" s="259" t="s">
        <v>5166</v>
      </c>
    </row>
    <row r="4942" spans="1:17" ht="21.75" customHeight="1">
      <c r="A4942" s="301" t="s">
        <v>4137</v>
      </c>
      <c r="B4942" s="301" t="s">
        <v>5341</v>
      </c>
      <c r="C4942" s="316" t="s">
        <v>3848</v>
      </c>
      <c r="D4942" s="465" t="s">
        <v>50</v>
      </c>
      <c r="E4942" s="465" t="s">
        <v>6091</v>
      </c>
      <c r="F4942" s="469" t="str">
        <f t="shared" si="154"/>
        <v>other</v>
      </c>
      <c r="G4942" s="260">
        <v>751.20054234991505</v>
      </c>
      <c r="H4942" s="260">
        <v>0</v>
      </c>
      <c r="I4942" s="260">
        <v>0</v>
      </c>
      <c r="J4942" s="260">
        <v>0</v>
      </c>
      <c r="K4942" s="260">
        <v>751.20054234991505</v>
      </c>
      <c r="L4942" s="301" t="str">
        <f t="shared" si="155"/>
        <v/>
      </c>
      <c r="M4942" s="459">
        <f>IFERROR((Tableau1[[#This Row],[Scope 1
(kg CO2-eq)]]+Tableau1[[#This Row],[Scope 2 energy
(kg CO2-eq)]]+Tableau1[[#This Row],[Scope 2 Infrastructure
(kg CO2-eq)]])/Tableau1[[#This Row],[Total CO2-emissions
(kg CO2-eq)
for scope 3 use ]],"")</f>
        <v>1</v>
      </c>
      <c r="N4942" s="436" t="s">
        <v>50</v>
      </c>
      <c r="O4942" s="259">
        <v>1</v>
      </c>
      <c r="P4942" s="259" t="s">
        <v>4137</v>
      </c>
      <c r="Q4942" s="259" t="s">
        <v>5341</v>
      </c>
    </row>
    <row r="4943" spans="1:17" ht="21.75" customHeight="1">
      <c r="A4943" s="301" t="s">
        <v>5143</v>
      </c>
      <c r="B4943" s="301" t="s">
        <v>5146</v>
      </c>
      <c r="C4943" s="316" t="s">
        <v>10967</v>
      </c>
      <c r="D4943" s="465" t="s">
        <v>50</v>
      </c>
      <c r="E4943" s="465" t="s">
        <v>700</v>
      </c>
      <c r="F4943" s="469" t="str">
        <f t="shared" si="154"/>
        <v>CH</v>
      </c>
      <c r="G4943" s="260">
        <v>0</v>
      </c>
      <c r="H4943" s="260">
        <v>0</v>
      </c>
      <c r="I4943" s="260">
        <v>0</v>
      </c>
      <c r="J4943" s="260">
        <v>751.20054234991505</v>
      </c>
      <c r="K4943" s="260">
        <v>751.20054234991505</v>
      </c>
      <c r="L4943" s="301" t="str">
        <f t="shared" si="155"/>
        <v/>
      </c>
      <c r="M4943" s="459">
        <f>IFERROR((Tableau1[[#This Row],[Scope 1
(kg CO2-eq)]]+Tableau1[[#This Row],[Scope 2 energy
(kg CO2-eq)]]+Tableau1[[#This Row],[Scope 2 Infrastructure
(kg CO2-eq)]])/Tableau1[[#This Row],[Total CO2-emissions
(kg CO2-eq)
for scope 3 use ]],"")</f>
        <v>0</v>
      </c>
      <c r="N4943" s="436" t="s">
        <v>50</v>
      </c>
      <c r="O4943" s="259">
        <v>1</v>
      </c>
      <c r="P4943" s="259" t="s">
        <v>5143</v>
      </c>
      <c r="Q4943" s="259" t="s">
        <v>5146</v>
      </c>
    </row>
    <row r="4944" spans="1:17" ht="21.75" customHeight="1">
      <c r="A4944" s="301" t="s">
        <v>5141</v>
      </c>
      <c r="B4944" s="301" t="s">
        <v>5169</v>
      </c>
      <c r="C4944" s="316" t="s">
        <v>10968</v>
      </c>
      <c r="D4944" s="465" t="s">
        <v>3731</v>
      </c>
      <c r="E4944" s="465" t="s">
        <v>700</v>
      </c>
      <c r="F4944" s="469" t="str">
        <f t="shared" si="154"/>
        <v>CH</v>
      </c>
      <c r="G4944" s="260">
        <v>0</v>
      </c>
      <c r="H4944" s="260">
        <v>0.102429485186688</v>
      </c>
      <c r="I4944" s="260">
        <v>5.5935740678399995E-4</v>
      </c>
      <c r="J4944" s="260">
        <v>7.8502326466218602</v>
      </c>
      <c r="K4944" s="260">
        <v>7.9532214883214296</v>
      </c>
      <c r="L4944" s="301" t="str">
        <f t="shared" si="155"/>
        <v/>
      </c>
      <c r="M4944" s="459">
        <f>IFERROR((Tableau1[[#This Row],[Scope 1
(kg CO2-eq)]]+Tableau1[[#This Row],[Scope 2 energy
(kg CO2-eq)]]+Tableau1[[#This Row],[Scope 2 Infrastructure
(kg CO2-eq)]])/Tableau1[[#This Row],[Total CO2-emissions
(kg CO2-eq)
for scope 3 use ]],"")</f>
        <v>1.2949324087692213E-2</v>
      </c>
      <c r="N4944" s="436" t="s">
        <v>3731</v>
      </c>
      <c r="O4944" s="259">
        <v>1</v>
      </c>
      <c r="P4944" s="259" t="s">
        <v>5141</v>
      </c>
      <c r="Q4944" s="259" t="s">
        <v>5169</v>
      </c>
    </row>
    <row r="4945" spans="1:17" ht="21.75" customHeight="1">
      <c r="A4945" s="301" t="s">
        <v>5141</v>
      </c>
      <c r="B4945" s="301" t="s">
        <v>5169</v>
      </c>
      <c r="C4945" s="316" t="s">
        <v>10969</v>
      </c>
      <c r="D4945" s="465" t="s">
        <v>3731</v>
      </c>
      <c r="E4945" s="465" t="s">
        <v>700</v>
      </c>
      <c r="F4945" s="469" t="str">
        <f t="shared" si="154"/>
        <v>CH</v>
      </c>
      <c r="G4945" s="260">
        <v>0</v>
      </c>
      <c r="H4945" s="260">
        <v>9.8679658175999996E-2</v>
      </c>
      <c r="I4945" s="260">
        <v>5.3887996799999996E-4</v>
      </c>
      <c r="J4945" s="260">
        <v>5.7423694129909801</v>
      </c>
      <c r="K4945" s="260">
        <v>5.8415879507252901</v>
      </c>
      <c r="L4945" s="301" t="str">
        <f t="shared" si="155"/>
        <v/>
      </c>
      <c r="M4945" s="459">
        <f>IFERROR((Tableau1[[#This Row],[Scope 1
(kg CO2-eq)]]+Tableau1[[#This Row],[Scope 2 energy
(kg CO2-eq)]]+Tableau1[[#This Row],[Scope 2 Infrastructure
(kg CO2-eq)]])/Tableau1[[#This Row],[Total CO2-emissions
(kg CO2-eq)
for scope 3 use ]],"")</f>
        <v>1.6984857367709588E-2</v>
      </c>
      <c r="N4945" s="436" t="s">
        <v>3731</v>
      </c>
      <c r="O4945" s="259">
        <v>1</v>
      </c>
      <c r="P4945" s="259" t="s">
        <v>5141</v>
      </c>
      <c r="Q4945" s="259" t="s">
        <v>5169</v>
      </c>
    </row>
    <row r="4946" spans="1:17" ht="21.75" customHeight="1">
      <c r="A4946" s="301" t="s">
        <v>5143</v>
      </c>
      <c r="B4946" s="301" t="s">
        <v>5146</v>
      </c>
      <c r="C4946" s="316" t="s">
        <v>10970</v>
      </c>
      <c r="D4946" s="465" t="s">
        <v>3730</v>
      </c>
      <c r="E4946" s="465" t="s">
        <v>700</v>
      </c>
      <c r="F4946" s="469" t="str">
        <f t="shared" si="154"/>
        <v>CH</v>
      </c>
      <c r="G4946" s="260">
        <v>0</v>
      </c>
      <c r="H4946" s="260">
        <v>0</v>
      </c>
      <c r="I4946" s="260">
        <v>0</v>
      </c>
      <c r="J4946" s="260">
        <v>0.49967235230109902</v>
      </c>
      <c r="K4946" s="260">
        <v>0.49967235238312901</v>
      </c>
      <c r="L4946" s="301" t="str">
        <f t="shared" si="155"/>
        <v/>
      </c>
      <c r="M4946" s="459">
        <f>IFERROR((Tableau1[[#This Row],[Scope 1
(kg CO2-eq)]]+Tableau1[[#This Row],[Scope 2 energy
(kg CO2-eq)]]+Tableau1[[#This Row],[Scope 2 Infrastructure
(kg CO2-eq)]])/Tableau1[[#This Row],[Total CO2-emissions
(kg CO2-eq)
for scope 3 use ]],"")</f>
        <v>0</v>
      </c>
      <c r="N4946" s="436" t="s">
        <v>3730</v>
      </c>
      <c r="O4946" s="259">
        <v>1</v>
      </c>
      <c r="P4946" s="259" t="s">
        <v>5143</v>
      </c>
      <c r="Q4946" s="259" t="s">
        <v>5146</v>
      </c>
    </row>
    <row r="4947" spans="1:17" ht="21.75" customHeight="1">
      <c r="A4947" s="301" t="s">
        <v>5143</v>
      </c>
      <c r="B4947" s="301" t="s">
        <v>5146</v>
      </c>
      <c r="C4947" s="316" t="s">
        <v>10971</v>
      </c>
      <c r="D4947" s="465" t="s">
        <v>3730</v>
      </c>
      <c r="E4947" s="465" t="s">
        <v>700</v>
      </c>
      <c r="F4947" s="469" t="str">
        <f t="shared" si="154"/>
        <v>CH</v>
      </c>
      <c r="G4947" s="260">
        <v>0</v>
      </c>
      <c r="H4947" s="260">
        <v>0</v>
      </c>
      <c r="I4947" s="260">
        <v>0</v>
      </c>
      <c r="J4947" s="260">
        <v>0.49967235238312901</v>
      </c>
      <c r="K4947" s="260">
        <v>0.49967235238312901</v>
      </c>
      <c r="L4947" s="301" t="str">
        <f t="shared" si="155"/>
        <v/>
      </c>
      <c r="M4947" s="459">
        <f>IFERROR((Tableau1[[#This Row],[Scope 1
(kg CO2-eq)]]+Tableau1[[#This Row],[Scope 2 energy
(kg CO2-eq)]]+Tableau1[[#This Row],[Scope 2 Infrastructure
(kg CO2-eq)]])/Tableau1[[#This Row],[Total CO2-emissions
(kg CO2-eq)
for scope 3 use ]],"")</f>
        <v>0</v>
      </c>
      <c r="N4947" s="436" t="s">
        <v>3730</v>
      </c>
      <c r="O4947" s="259">
        <v>1</v>
      </c>
      <c r="P4947" s="259" t="s">
        <v>5143</v>
      </c>
      <c r="Q4947" s="259" t="s">
        <v>5146</v>
      </c>
    </row>
    <row r="4948" spans="1:17" ht="21.75" customHeight="1">
      <c r="A4948" s="301" t="s">
        <v>5141</v>
      </c>
      <c r="B4948" s="301" t="s">
        <v>5169</v>
      </c>
      <c r="C4948" s="316" t="s">
        <v>10972</v>
      </c>
      <c r="D4948" s="465" t="s">
        <v>3731</v>
      </c>
      <c r="E4948" s="465" t="s">
        <v>700</v>
      </c>
      <c r="F4948" s="469" t="str">
        <f t="shared" si="154"/>
        <v>CH</v>
      </c>
      <c r="G4948" s="260">
        <v>0</v>
      </c>
      <c r="H4948" s="260">
        <v>0.1306944790956</v>
      </c>
      <c r="I4948" s="260">
        <v>7.1370977579999996E-4</v>
      </c>
      <c r="J4948" s="260">
        <v>6.3846934437741902</v>
      </c>
      <c r="K4948" s="260">
        <v>6.51610163151945</v>
      </c>
      <c r="L4948" s="301" t="str">
        <f t="shared" si="155"/>
        <v/>
      </c>
      <c r="M4948" s="459">
        <f>IFERROR((Tableau1[[#This Row],[Scope 1
(kg CO2-eq)]]+Tableau1[[#This Row],[Scope 2 energy
(kg CO2-eq)]]+Tableau1[[#This Row],[Scope 2 Infrastructure
(kg CO2-eq)]])/Tableau1[[#This Row],[Total CO2-emissions
(kg CO2-eq)
for scope 3 use ]],"")</f>
        <v>2.0166688044851399E-2</v>
      </c>
      <c r="N4948" s="436" t="s">
        <v>3731</v>
      </c>
      <c r="O4948" s="259">
        <v>1</v>
      </c>
      <c r="P4948" s="259" t="s">
        <v>5141</v>
      </c>
      <c r="Q4948" s="259" t="s">
        <v>5169</v>
      </c>
    </row>
    <row r="4949" spans="1:17" ht="21.75" customHeight="1">
      <c r="A4949" s="301" t="s">
        <v>5303</v>
      </c>
      <c r="B4949" s="301" t="s">
        <v>5199</v>
      </c>
      <c r="C4949" s="316" t="s">
        <v>10973</v>
      </c>
      <c r="D4949" s="465" t="s">
        <v>3730</v>
      </c>
      <c r="E4949" s="465" t="s">
        <v>700</v>
      </c>
      <c r="F4949" s="469" t="str">
        <f t="shared" si="154"/>
        <v>CH</v>
      </c>
      <c r="G4949" s="260">
        <v>0</v>
      </c>
      <c r="H4949" s="260">
        <v>0</v>
      </c>
      <c r="I4949" s="260">
        <v>0</v>
      </c>
      <c r="J4949" s="260">
        <v>0.678294190276303</v>
      </c>
      <c r="K4949" s="260">
        <v>0.678294190222407</v>
      </c>
      <c r="L4949" s="301" t="str">
        <f t="shared" si="155"/>
        <v/>
      </c>
      <c r="M4949" s="459">
        <f>IFERROR((Tableau1[[#This Row],[Scope 1
(kg CO2-eq)]]+Tableau1[[#This Row],[Scope 2 energy
(kg CO2-eq)]]+Tableau1[[#This Row],[Scope 2 Infrastructure
(kg CO2-eq)]])/Tableau1[[#This Row],[Total CO2-emissions
(kg CO2-eq)
for scope 3 use ]],"")</f>
        <v>0</v>
      </c>
      <c r="N4949" s="436" t="s">
        <v>3730</v>
      </c>
      <c r="O4949" s="259">
        <v>1</v>
      </c>
      <c r="P4949" s="259" t="s">
        <v>5303</v>
      </c>
      <c r="Q4949" s="259" t="s">
        <v>5199</v>
      </c>
    </row>
    <row r="4950" spans="1:17" ht="21.75" customHeight="1">
      <c r="A4950" s="301" t="s">
        <v>5303</v>
      </c>
      <c r="B4950" s="301" t="s">
        <v>5199</v>
      </c>
      <c r="C4950" s="316" t="s">
        <v>10974</v>
      </c>
      <c r="D4950" s="465" t="s">
        <v>3730</v>
      </c>
      <c r="E4950" s="465" t="s">
        <v>700</v>
      </c>
      <c r="F4950" s="469" t="str">
        <f t="shared" si="154"/>
        <v>CH</v>
      </c>
      <c r="G4950" s="260">
        <v>0</v>
      </c>
      <c r="H4950" s="260">
        <v>0</v>
      </c>
      <c r="I4950" s="260">
        <v>0</v>
      </c>
      <c r="J4950" s="260">
        <v>0.678294190276303</v>
      </c>
      <c r="K4950" s="260">
        <v>0.678294190222407</v>
      </c>
      <c r="L4950" s="301" t="str">
        <f t="shared" si="155"/>
        <v/>
      </c>
      <c r="M4950" s="459">
        <f>IFERROR((Tableau1[[#This Row],[Scope 1
(kg CO2-eq)]]+Tableau1[[#This Row],[Scope 2 energy
(kg CO2-eq)]]+Tableau1[[#This Row],[Scope 2 Infrastructure
(kg CO2-eq)]])/Tableau1[[#This Row],[Total CO2-emissions
(kg CO2-eq)
for scope 3 use ]],"")</f>
        <v>0</v>
      </c>
      <c r="N4950" s="436" t="s">
        <v>3730</v>
      </c>
      <c r="O4950" s="259">
        <v>1</v>
      </c>
      <c r="P4950" s="259" t="s">
        <v>5303</v>
      </c>
      <c r="Q4950" s="259" t="s">
        <v>5199</v>
      </c>
    </row>
    <row r="4951" spans="1:17" ht="21.75" customHeight="1">
      <c r="A4951" s="301" t="s">
        <v>5198</v>
      </c>
      <c r="B4951" s="301" t="s">
        <v>5199</v>
      </c>
      <c r="C4951" s="316" t="s">
        <v>10975</v>
      </c>
      <c r="D4951" s="465" t="s">
        <v>50</v>
      </c>
      <c r="E4951" s="465" t="s">
        <v>6091</v>
      </c>
      <c r="F4951" s="469" t="str">
        <f t="shared" si="154"/>
        <v>other</v>
      </c>
      <c r="G4951" s="260">
        <v>1.07351</v>
      </c>
      <c r="H4951" s="260">
        <v>79.888152044367999</v>
      </c>
      <c r="I4951" s="260">
        <v>1.0749517056960001</v>
      </c>
      <c r="J4951" s="260">
        <v>200.28078598850001</v>
      </c>
      <c r="K4951" s="260">
        <v>282.31739977534801</v>
      </c>
      <c r="L4951" s="301" t="str">
        <f t="shared" si="155"/>
        <v/>
      </c>
      <c r="M4951" s="459">
        <f>IFERROR((Tableau1[[#This Row],[Scope 1
(kg CO2-eq)]]+Tableau1[[#This Row],[Scope 2 energy
(kg CO2-eq)]]+Tableau1[[#This Row],[Scope 2 Infrastructure
(kg CO2-eq)]])/Tableau1[[#This Row],[Total CO2-emissions
(kg CO2-eq)
for scope 3 use ]],"")</f>
        <v>0.29058291772077821</v>
      </c>
      <c r="N4951" s="436" t="s">
        <v>50</v>
      </c>
      <c r="O4951" s="259">
        <v>1</v>
      </c>
      <c r="P4951" s="259" t="s">
        <v>5198</v>
      </c>
      <c r="Q4951" s="259" t="s">
        <v>5199</v>
      </c>
    </row>
    <row r="4952" spans="1:17" ht="21.75" customHeight="1">
      <c r="A4952" s="301" t="s">
        <v>5303</v>
      </c>
      <c r="B4952" s="301" t="s">
        <v>5199</v>
      </c>
      <c r="C4952" s="316" t="s">
        <v>10976</v>
      </c>
      <c r="D4952" s="465" t="s">
        <v>3730</v>
      </c>
      <c r="E4952" s="465" t="s">
        <v>700</v>
      </c>
      <c r="F4952" s="469" t="str">
        <f t="shared" si="154"/>
        <v>CH</v>
      </c>
      <c r="G4952" s="260">
        <v>0</v>
      </c>
      <c r="H4952" s="260">
        <v>0</v>
      </c>
      <c r="I4952" s="260">
        <v>0</v>
      </c>
      <c r="J4952" s="260">
        <v>0.47146612060695198</v>
      </c>
      <c r="K4952" s="260">
        <v>0.47146612049462</v>
      </c>
      <c r="L4952" s="301" t="str">
        <f t="shared" si="155"/>
        <v/>
      </c>
      <c r="M4952" s="459">
        <f>IFERROR((Tableau1[[#This Row],[Scope 1
(kg CO2-eq)]]+Tableau1[[#This Row],[Scope 2 energy
(kg CO2-eq)]]+Tableau1[[#This Row],[Scope 2 Infrastructure
(kg CO2-eq)]])/Tableau1[[#This Row],[Total CO2-emissions
(kg CO2-eq)
for scope 3 use ]],"")</f>
        <v>0</v>
      </c>
      <c r="N4952" s="436" t="s">
        <v>3730</v>
      </c>
      <c r="O4952" s="259">
        <v>1</v>
      </c>
      <c r="P4952" s="259" t="s">
        <v>5303</v>
      </c>
      <c r="Q4952" s="259" t="s">
        <v>5199</v>
      </c>
    </row>
    <row r="4953" spans="1:17" ht="21.75" customHeight="1">
      <c r="A4953" s="301" t="s">
        <v>5303</v>
      </c>
      <c r="B4953" s="301" t="s">
        <v>5199</v>
      </c>
      <c r="C4953" s="316" t="s">
        <v>10977</v>
      </c>
      <c r="D4953" s="465" t="s">
        <v>3730</v>
      </c>
      <c r="E4953" s="465" t="s">
        <v>700</v>
      </c>
      <c r="F4953" s="469" t="str">
        <f t="shared" si="154"/>
        <v>CH</v>
      </c>
      <c r="G4953" s="260">
        <v>0</v>
      </c>
      <c r="H4953" s="260">
        <v>0</v>
      </c>
      <c r="I4953" s="260">
        <v>0</v>
      </c>
      <c r="J4953" s="260">
        <v>0.47146612060695198</v>
      </c>
      <c r="K4953" s="260">
        <v>0.47146612050231601</v>
      </c>
      <c r="L4953" s="301" t="str">
        <f t="shared" si="155"/>
        <v/>
      </c>
      <c r="M4953" s="459">
        <f>IFERROR((Tableau1[[#This Row],[Scope 1
(kg CO2-eq)]]+Tableau1[[#This Row],[Scope 2 energy
(kg CO2-eq)]]+Tableau1[[#This Row],[Scope 2 Infrastructure
(kg CO2-eq)]])/Tableau1[[#This Row],[Total CO2-emissions
(kg CO2-eq)
for scope 3 use ]],"")</f>
        <v>0</v>
      </c>
      <c r="N4953" s="436" t="s">
        <v>3730</v>
      </c>
      <c r="O4953" s="259">
        <v>1</v>
      </c>
      <c r="P4953" s="259" t="s">
        <v>5303</v>
      </c>
      <c r="Q4953" s="259" t="s">
        <v>5199</v>
      </c>
    </row>
    <row r="4954" spans="1:17" ht="21.75" customHeight="1">
      <c r="A4954" s="301" t="s">
        <v>5150</v>
      </c>
      <c r="B4954" s="301" t="s">
        <v>5133</v>
      </c>
      <c r="C4954" s="316" t="s">
        <v>10978</v>
      </c>
      <c r="D4954" s="465" t="s">
        <v>3646</v>
      </c>
      <c r="E4954" s="465" t="s">
        <v>6091</v>
      </c>
      <c r="F4954" s="469" t="str">
        <f t="shared" si="154"/>
        <v>other</v>
      </c>
      <c r="G4954" s="260">
        <v>0</v>
      </c>
      <c r="H4954" s="260">
        <v>1229.8815804660001</v>
      </c>
      <c r="I4954" s="260">
        <v>2.7793495620000002</v>
      </c>
      <c r="J4954" s="260">
        <v>3083.81264001505</v>
      </c>
      <c r="K4954" s="260">
        <v>4316.4735700946303</v>
      </c>
      <c r="L4954" s="301" t="str">
        <f t="shared" si="155"/>
        <v/>
      </c>
      <c r="M4954" s="459">
        <f>IFERROR((Tableau1[[#This Row],[Scope 1
(kg CO2-eq)]]+Tableau1[[#This Row],[Scope 2 energy
(kg CO2-eq)]]+Tableau1[[#This Row],[Scope 2 Infrastructure
(kg CO2-eq)]])/Tableau1[[#This Row],[Total CO2-emissions
(kg CO2-eq)
for scope 3 use ]],"")</f>
        <v>0.28557129101128181</v>
      </c>
      <c r="N4954" s="436" t="s">
        <v>3646</v>
      </c>
      <c r="O4954" s="259">
        <v>1</v>
      </c>
      <c r="P4954" s="259" t="s">
        <v>5150</v>
      </c>
      <c r="Q4954" s="259" t="s">
        <v>5133</v>
      </c>
    </row>
    <row r="4955" spans="1:17" ht="21.75" customHeight="1">
      <c r="A4955" s="301" t="s">
        <v>5213</v>
      </c>
      <c r="B4955" s="301" t="s">
        <v>476</v>
      </c>
      <c r="C4955" s="316" t="s">
        <v>10979</v>
      </c>
      <c r="D4955" s="465" t="s">
        <v>3730</v>
      </c>
      <c r="E4955" s="465" t="s">
        <v>6091</v>
      </c>
      <c r="F4955" s="469" t="str">
        <f t="shared" si="154"/>
        <v>other</v>
      </c>
      <c r="G4955" s="260">
        <v>0</v>
      </c>
      <c r="H4955" s="260">
        <v>0.72449055271913398</v>
      </c>
      <c r="I4955" s="260">
        <v>7.7879639807999996E-4</v>
      </c>
      <c r="J4955" s="260">
        <v>5.25308417422589</v>
      </c>
      <c r="K4955" s="260">
        <v>5.9783535282380198</v>
      </c>
      <c r="L4955" s="301" t="str">
        <f t="shared" si="155"/>
        <v/>
      </c>
      <c r="M4955" s="459">
        <f>IFERROR((Tableau1[[#This Row],[Scope 1
(kg CO2-eq)]]+Tableau1[[#This Row],[Scope 2 energy
(kg CO2-eq)]]+Tableau1[[#This Row],[Scope 2 Infrastructure
(kg CO2-eq)]])/Tableau1[[#This Row],[Total CO2-emissions
(kg CO2-eq)
for scope 3 use ]],"")</f>
        <v>0.12131590172636883</v>
      </c>
      <c r="N4955" s="436" t="s">
        <v>3730</v>
      </c>
      <c r="O4955" s="259">
        <v>1</v>
      </c>
      <c r="P4955" s="259" t="s">
        <v>5213</v>
      </c>
      <c r="Q4955" s="259" t="s">
        <v>476</v>
      </c>
    </row>
    <row r="4956" spans="1:17" ht="21.75" customHeight="1">
      <c r="A4956" s="301" t="s">
        <v>5150</v>
      </c>
      <c r="B4956" s="301" t="s">
        <v>5133</v>
      </c>
      <c r="C4956" s="316" t="s">
        <v>10980</v>
      </c>
      <c r="D4956" s="465" t="s">
        <v>3646</v>
      </c>
      <c r="E4956" s="465" t="s">
        <v>6091</v>
      </c>
      <c r="F4956" s="469" t="str">
        <f t="shared" si="154"/>
        <v>other</v>
      </c>
      <c r="G4956" s="260">
        <v>0</v>
      </c>
      <c r="H4956" s="260">
        <v>508.74455388554799</v>
      </c>
      <c r="I4956" s="260">
        <v>1.1964045197719999</v>
      </c>
      <c r="J4956" s="260">
        <v>1268.14958466042</v>
      </c>
      <c r="K4956" s="260">
        <v>1778.0905423654499</v>
      </c>
      <c r="L4956" s="301" t="str">
        <f t="shared" si="155"/>
        <v/>
      </c>
      <c r="M4956" s="459">
        <f>IFERROR((Tableau1[[#This Row],[Scope 1
(kg CO2-eq)]]+Tableau1[[#This Row],[Scope 2 energy
(kg CO2-eq)]]+Tableau1[[#This Row],[Scope 2 Infrastructure
(kg CO2-eq)]])/Tableau1[[#This Row],[Total CO2-emissions
(kg CO2-eq)
for scope 3 use ]],"")</f>
        <v>0.28679133388051736</v>
      </c>
      <c r="N4956" s="436" t="s">
        <v>3646</v>
      </c>
      <c r="O4956" s="259">
        <v>1</v>
      </c>
      <c r="P4956" s="259" t="s">
        <v>5150</v>
      </c>
      <c r="Q4956" s="259" t="s">
        <v>5133</v>
      </c>
    </row>
    <row r="4957" spans="1:17" ht="21.75" customHeight="1">
      <c r="A4957" s="301" t="s">
        <v>5150</v>
      </c>
      <c r="B4957" s="301" t="s">
        <v>5133</v>
      </c>
      <c r="C4957" s="316" t="s">
        <v>10981</v>
      </c>
      <c r="D4957" s="465" t="s">
        <v>3646</v>
      </c>
      <c r="E4957" s="465" t="s">
        <v>6091</v>
      </c>
      <c r="F4957" s="469" t="str">
        <f t="shared" si="154"/>
        <v>other</v>
      </c>
      <c r="G4957" s="260">
        <v>0</v>
      </c>
      <c r="H4957" s="260">
        <v>569.82713611297004</v>
      </c>
      <c r="I4957" s="260">
        <v>1.3559519978329999</v>
      </c>
      <c r="J4957" s="260">
        <v>1439.44671818545</v>
      </c>
      <c r="K4957" s="260">
        <v>2010.62980629816</v>
      </c>
      <c r="L4957" s="301" t="str">
        <f t="shared" si="155"/>
        <v/>
      </c>
      <c r="M4957" s="459">
        <f>IFERROR((Tableau1[[#This Row],[Scope 1
(kg CO2-eq)]]+Tableau1[[#This Row],[Scope 2 energy
(kg CO2-eq)]]+Tableau1[[#This Row],[Scope 2 Infrastructure
(kg CO2-eq)]])/Tableau1[[#This Row],[Total CO2-emissions
(kg CO2-eq)
for scope 3 use ]],"")</f>
        <v>0.28408167745330898</v>
      </c>
      <c r="N4957" s="436" t="s">
        <v>3646</v>
      </c>
      <c r="O4957" s="259">
        <v>1</v>
      </c>
      <c r="P4957" s="259" t="s">
        <v>5150</v>
      </c>
      <c r="Q4957" s="259" t="s">
        <v>5133</v>
      </c>
    </row>
    <row r="4958" spans="1:17" ht="21.75" customHeight="1">
      <c r="A4958" s="301" t="s">
        <v>5150</v>
      </c>
      <c r="B4958" s="301" t="s">
        <v>5133</v>
      </c>
      <c r="C4958" s="316" t="s">
        <v>10982</v>
      </c>
      <c r="D4958" s="465" t="s">
        <v>3646</v>
      </c>
      <c r="E4958" s="465" t="s">
        <v>6091</v>
      </c>
      <c r="F4958" s="469" t="str">
        <f t="shared" si="154"/>
        <v>other</v>
      </c>
      <c r="G4958" s="260">
        <v>0</v>
      </c>
      <c r="H4958" s="260">
        <v>1220.9690121179999</v>
      </c>
      <c r="I4958" s="260">
        <v>3.0186174989999999</v>
      </c>
      <c r="J4958" s="260">
        <v>4541.3994328515601</v>
      </c>
      <c r="K4958" s="260">
        <v>5765.3870604358199</v>
      </c>
      <c r="L4958" s="301" t="str">
        <f t="shared" si="155"/>
        <v/>
      </c>
      <c r="M4958" s="459">
        <f>IFERROR((Tableau1[[#This Row],[Scope 1
(kg CO2-eq)]]+Tableau1[[#This Row],[Scope 2 energy
(kg CO2-eq)]]+Tableau1[[#This Row],[Scope 2 Infrastructure
(kg CO2-eq)]])/Tableau1[[#This Row],[Total CO2-emissions
(kg CO2-eq)
for scope 3 use ]],"")</f>
        <v>0.21229929869174743</v>
      </c>
      <c r="N4958" s="436" t="s">
        <v>3646</v>
      </c>
      <c r="O4958" s="259">
        <v>1</v>
      </c>
      <c r="P4958" s="259" t="s">
        <v>5150</v>
      </c>
      <c r="Q4958" s="259" t="s">
        <v>5133</v>
      </c>
    </row>
    <row r="4959" spans="1:17" ht="21.75" customHeight="1">
      <c r="A4959" s="301" t="s">
        <v>5150</v>
      </c>
      <c r="B4959" s="301" t="s">
        <v>5133</v>
      </c>
      <c r="C4959" s="316" t="s">
        <v>10983</v>
      </c>
      <c r="D4959" s="465" t="s">
        <v>3646</v>
      </c>
      <c r="E4959" s="465" t="s">
        <v>6091</v>
      </c>
      <c r="F4959" s="469" t="str">
        <f t="shared" si="154"/>
        <v>other</v>
      </c>
      <c r="G4959" s="260">
        <v>0</v>
      </c>
      <c r="H4959" s="260">
        <v>569.82713611297004</v>
      </c>
      <c r="I4959" s="260">
        <v>1.3559519978329999</v>
      </c>
      <c r="J4959" s="260">
        <v>1956.6585268818999</v>
      </c>
      <c r="K4959" s="260">
        <v>2527.8416150238399</v>
      </c>
      <c r="L4959" s="301" t="str">
        <f t="shared" si="155"/>
        <v/>
      </c>
      <c r="M4959" s="459">
        <f>IFERROR((Tableau1[[#This Row],[Scope 1
(kg CO2-eq)]]+Tableau1[[#This Row],[Scope 2 energy
(kg CO2-eq)]]+Tableau1[[#This Row],[Scope 2 Infrastructure
(kg CO2-eq)]])/Tableau1[[#This Row],[Total CO2-emissions
(kg CO2-eq)
for scope 3 use ]],"")</f>
        <v>0.22595683397095123</v>
      </c>
      <c r="N4959" s="436" t="s">
        <v>3646</v>
      </c>
      <c r="O4959" s="259">
        <v>1</v>
      </c>
      <c r="P4959" s="259" t="s">
        <v>5150</v>
      </c>
      <c r="Q4959" s="259" t="s">
        <v>5133</v>
      </c>
    </row>
    <row r="4960" spans="1:17" ht="21.75" customHeight="1">
      <c r="A4960" s="301" t="s">
        <v>5213</v>
      </c>
      <c r="B4960" s="301" t="s">
        <v>476</v>
      </c>
      <c r="C4960" s="316" t="s">
        <v>10984</v>
      </c>
      <c r="D4960" s="465" t="s">
        <v>3730</v>
      </c>
      <c r="E4960" s="465" t="s">
        <v>6091</v>
      </c>
      <c r="F4960" s="469" t="str">
        <f t="shared" si="154"/>
        <v>other</v>
      </c>
      <c r="G4960" s="260">
        <v>0</v>
      </c>
      <c r="H4960" s="260">
        <v>0.97208839652530399</v>
      </c>
      <c r="I4960" s="260">
        <v>1.0449532224E-3</v>
      </c>
      <c r="J4960" s="260">
        <v>5.6699401773340599</v>
      </c>
      <c r="K4960" s="260">
        <v>6.6430735260751597</v>
      </c>
      <c r="L4960" s="301" t="str">
        <f t="shared" si="155"/>
        <v/>
      </c>
      <c r="M4960" s="459">
        <f>IFERROR((Tableau1[[#This Row],[Scope 1
(kg CO2-eq)]]+Tableau1[[#This Row],[Scope 2 energy
(kg CO2-eq)]]+Tableau1[[#This Row],[Scope 2 Infrastructure
(kg CO2-eq)]])/Tableau1[[#This Row],[Total CO2-emissions
(kg CO2-eq)
for scope 3 use ]],"")</f>
        <v>0.14648842074801596</v>
      </c>
      <c r="N4960" s="436" t="s">
        <v>3730</v>
      </c>
      <c r="O4960" s="259">
        <v>1</v>
      </c>
      <c r="P4960" s="259" t="s">
        <v>5213</v>
      </c>
      <c r="Q4960" s="259" t="s">
        <v>476</v>
      </c>
    </row>
    <row r="4961" spans="1:17" ht="21.75" customHeight="1">
      <c r="A4961" s="301" t="s">
        <v>5213</v>
      </c>
      <c r="B4961" s="301" t="s">
        <v>476</v>
      </c>
      <c r="C4961" s="316" t="s">
        <v>10985</v>
      </c>
      <c r="D4961" s="465" t="s">
        <v>3730</v>
      </c>
      <c r="E4961" s="465" t="s">
        <v>6091</v>
      </c>
      <c r="F4961" s="469" t="str">
        <f t="shared" si="154"/>
        <v>other</v>
      </c>
      <c r="G4961" s="260">
        <v>0</v>
      </c>
      <c r="H4961" s="260">
        <v>0</v>
      </c>
      <c r="I4961" s="260">
        <v>0</v>
      </c>
      <c r="J4961" s="260">
        <v>6.1003618496902501</v>
      </c>
      <c r="K4961" s="260">
        <v>6.10036184972041</v>
      </c>
      <c r="L4961" s="301" t="str">
        <f t="shared" si="155"/>
        <v/>
      </c>
      <c r="M4961" s="459">
        <f>IFERROR((Tableau1[[#This Row],[Scope 1
(kg CO2-eq)]]+Tableau1[[#This Row],[Scope 2 energy
(kg CO2-eq)]]+Tableau1[[#This Row],[Scope 2 Infrastructure
(kg CO2-eq)]])/Tableau1[[#This Row],[Total CO2-emissions
(kg CO2-eq)
for scope 3 use ]],"")</f>
        <v>0</v>
      </c>
      <c r="N4961" s="436" t="s">
        <v>3730</v>
      </c>
      <c r="O4961" s="259">
        <v>1</v>
      </c>
      <c r="P4961" s="259" t="s">
        <v>5213</v>
      </c>
      <c r="Q4961" s="259" t="s">
        <v>476</v>
      </c>
    </row>
    <row r="4962" spans="1:17" ht="21.75" customHeight="1">
      <c r="A4962" s="301" t="s">
        <v>5213</v>
      </c>
      <c r="B4962" s="301" t="s">
        <v>476</v>
      </c>
      <c r="C4962" s="316" t="s">
        <v>10986</v>
      </c>
      <c r="D4962" s="465" t="s">
        <v>3730</v>
      </c>
      <c r="E4962" s="465" t="s">
        <v>6091</v>
      </c>
      <c r="F4962" s="469" t="str">
        <f t="shared" si="154"/>
        <v>other</v>
      </c>
      <c r="G4962" s="260">
        <v>0</v>
      </c>
      <c r="H4962" s="260">
        <v>0.89248907257967203</v>
      </c>
      <c r="I4962" s="260">
        <v>9.5938955712000003E-4</v>
      </c>
      <c r="J4962" s="260">
        <v>5.1951527495516601</v>
      </c>
      <c r="K4962" s="260">
        <v>6.0886012092468702</v>
      </c>
      <c r="L4962" s="301" t="str">
        <f t="shared" si="155"/>
        <v/>
      </c>
      <c r="M4962" s="459">
        <f>IFERROR((Tableau1[[#This Row],[Scope 1
(kg CO2-eq)]]+Tableau1[[#This Row],[Scope 2 energy
(kg CO2-eq)]]+Tableau1[[#This Row],[Scope 2 Infrastructure
(kg CO2-eq)]])/Tableau1[[#This Row],[Total CO2-emissions
(kg CO2-eq)
for scope 3 use ]],"")</f>
        <v>0.14674116951195548</v>
      </c>
      <c r="N4962" s="436" t="s">
        <v>3730</v>
      </c>
      <c r="O4962" s="259">
        <v>1</v>
      </c>
      <c r="P4962" s="259" t="s">
        <v>5213</v>
      </c>
      <c r="Q4962" s="259" t="s">
        <v>476</v>
      </c>
    </row>
    <row r="4963" spans="1:17" ht="21.75" customHeight="1">
      <c r="A4963" s="301" t="s">
        <v>5129</v>
      </c>
      <c r="B4963" s="301" t="s">
        <v>5136</v>
      </c>
      <c r="C4963" s="316" t="s">
        <v>10987</v>
      </c>
      <c r="D4963" s="465" t="s">
        <v>3730</v>
      </c>
      <c r="E4963" s="465" t="s">
        <v>6091</v>
      </c>
      <c r="F4963" s="469" t="str">
        <f t="shared" si="154"/>
        <v>other</v>
      </c>
      <c r="G4963" s="260">
        <v>0</v>
      </c>
      <c r="H4963" s="260">
        <v>0.10402608113256499</v>
      </c>
      <c r="I4963" s="260">
        <v>1.9885663987200001E-5</v>
      </c>
      <c r="J4963" s="260">
        <v>1.9460436029433501</v>
      </c>
      <c r="K4963" s="260">
        <v>2.0500895695096499</v>
      </c>
      <c r="L4963" s="301" t="str">
        <f t="shared" si="155"/>
        <v/>
      </c>
      <c r="M4963" s="459">
        <f>IFERROR((Tableau1[[#This Row],[Scope 1
(kg CO2-eq)]]+Tableau1[[#This Row],[Scope 2 energy
(kg CO2-eq)]]+Tableau1[[#This Row],[Scope 2 Infrastructure
(kg CO2-eq)]])/Tableau1[[#This Row],[Total CO2-emissions
(kg CO2-eq)
for scope 3 use ]],"")</f>
        <v>5.0751912669571013E-2</v>
      </c>
      <c r="N4963" s="436" t="s">
        <v>3730</v>
      </c>
      <c r="O4963" s="259">
        <v>1</v>
      </c>
      <c r="P4963" s="259" t="s">
        <v>5129</v>
      </c>
      <c r="Q4963" s="259" t="s">
        <v>5136</v>
      </c>
    </row>
    <row r="4964" spans="1:17" ht="21.75" customHeight="1">
      <c r="A4964" s="301" t="s">
        <v>5192</v>
      </c>
      <c r="B4964" s="301" t="s">
        <v>5201</v>
      </c>
      <c r="C4964" s="316" t="s">
        <v>10988</v>
      </c>
      <c r="D4964" s="465" t="s">
        <v>3730</v>
      </c>
      <c r="E4964" s="465" t="s">
        <v>700</v>
      </c>
      <c r="F4964" s="469" t="str">
        <f t="shared" si="154"/>
        <v>CH</v>
      </c>
      <c r="G4964" s="260">
        <v>0</v>
      </c>
      <c r="H4964" s="260">
        <v>6.9124215096000004E-3</v>
      </c>
      <c r="I4964" s="260">
        <v>1.4426973360000001E-4</v>
      </c>
      <c r="J4964" s="260">
        <v>0.91038919504401095</v>
      </c>
      <c r="K4964" s="260">
        <v>0.91744588631528201</v>
      </c>
      <c r="L4964" s="301" t="str">
        <f t="shared" si="155"/>
        <v/>
      </c>
      <c r="M4964" s="459">
        <f>IFERROR((Tableau1[[#This Row],[Scope 1
(kg CO2-eq)]]+Tableau1[[#This Row],[Scope 2 energy
(kg CO2-eq)]]+Tableau1[[#This Row],[Scope 2 Infrastructure
(kg CO2-eq)]])/Tableau1[[#This Row],[Total CO2-emissions
(kg CO2-eq)
for scope 3 use ]],"")</f>
        <v>7.6916702646535771E-3</v>
      </c>
      <c r="N4964" s="436" t="s">
        <v>3730</v>
      </c>
      <c r="O4964" s="259">
        <v>1</v>
      </c>
      <c r="P4964" s="259" t="s">
        <v>5192</v>
      </c>
      <c r="Q4964" s="259" t="s">
        <v>5201</v>
      </c>
    </row>
    <row r="4965" spans="1:17" ht="21.75" customHeight="1">
      <c r="A4965" s="301" t="s">
        <v>5192</v>
      </c>
      <c r="B4965" s="301" t="s">
        <v>5201</v>
      </c>
      <c r="C4965" s="316" t="s">
        <v>10989</v>
      </c>
      <c r="D4965" s="465" t="s">
        <v>3730</v>
      </c>
      <c r="E4965" s="465" t="s">
        <v>700</v>
      </c>
      <c r="F4965" s="469" t="str">
        <f t="shared" si="154"/>
        <v>CH</v>
      </c>
      <c r="G4965" s="260">
        <v>0</v>
      </c>
      <c r="H4965" s="260">
        <v>6.9124215096000004E-3</v>
      </c>
      <c r="I4965" s="260">
        <v>1.4426973360000001E-4</v>
      </c>
      <c r="J4965" s="260">
        <v>0.94970915414831203</v>
      </c>
      <c r="K4965" s="260">
        <v>0.95676584535145404</v>
      </c>
      <c r="L4965" s="301" t="str">
        <f t="shared" si="155"/>
        <v/>
      </c>
      <c r="M4965" s="459">
        <f>IFERROR((Tableau1[[#This Row],[Scope 1
(kg CO2-eq)]]+Tableau1[[#This Row],[Scope 2 energy
(kg CO2-eq)]]+Tableau1[[#This Row],[Scope 2 Infrastructure
(kg CO2-eq)]])/Tableau1[[#This Row],[Total CO2-emissions
(kg CO2-eq)
for scope 3 use ]],"")</f>
        <v>7.3755676767577622E-3</v>
      </c>
      <c r="N4965" s="436" t="s">
        <v>3730</v>
      </c>
      <c r="O4965" s="259">
        <v>1</v>
      </c>
      <c r="P4965" s="259" t="s">
        <v>5192</v>
      </c>
      <c r="Q4965" s="259" t="s">
        <v>5201</v>
      </c>
    </row>
    <row r="4966" spans="1:17" ht="21.75" customHeight="1">
      <c r="A4966" s="301" t="s">
        <v>5296</v>
      </c>
      <c r="B4966" s="301" t="s">
        <v>5232</v>
      </c>
      <c r="C4966" s="316" t="s">
        <v>10990</v>
      </c>
      <c r="D4966" s="465" t="s">
        <v>3730</v>
      </c>
      <c r="E4966" s="465" t="s">
        <v>6078</v>
      </c>
      <c r="F4966" s="469" t="str">
        <f t="shared" si="154"/>
        <v>other</v>
      </c>
      <c r="G4966" s="260">
        <v>2.4119999999999999E-2</v>
      </c>
      <c r="H4966" s="260">
        <v>1.075657317E-2</v>
      </c>
      <c r="I4966" s="260">
        <v>5.5962475200000002E-4</v>
      </c>
      <c r="J4966" s="260">
        <v>6.4245184703360173E-4</v>
      </c>
      <c r="K4966" s="260">
        <v>3.6078649749417199E-2</v>
      </c>
      <c r="L4966" s="301" t="str">
        <f t="shared" si="155"/>
        <v/>
      </c>
      <c r="M4966" s="459">
        <f>IFERROR((Tableau1[[#This Row],[Scope 1
(kg CO2-eq)]]+Tableau1[[#This Row],[Scope 2 energy
(kg CO2-eq)]]+Tableau1[[#This Row],[Scope 2 Infrastructure
(kg CO2-eq)]])/Tableau1[[#This Row],[Total CO2-emissions
(kg CO2-eq)
for scope 3 use ]],"")</f>
        <v>0.98219301908803902</v>
      </c>
      <c r="N4966" s="436" t="s">
        <v>3730</v>
      </c>
      <c r="O4966" s="259">
        <v>1</v>
      </c>
      <c r="P4966" s="259" t="s">
        <v>5296</v>
      </c>
      <c r="Q4966" s="259" t="s">
        <v>5232</v>
      </c>
    </row>
    <row r="4967" spans="1:17" ht="21.75" customHeight="1">
      <c r="A4967" s="301" t="s">
        <v>5296</v>
      </c>
      <c r="B4967" s="301" t="s">
        <v>5232</v>
      </c>
      <c r="C4967" s="316" t="s">
        <v>10991</v>
      </c>
      <c r="D4967" s="465" t="s">
        <v>436</v>
      </c>
      <c r="E4967" s="465" t="s">
        <v>6091</v>
      </c>
      <c r="F4967" s="469" t="str">
        <f t="shared" si="154"/>
        <v>other</v>
      </c>
      <c r="G4967" s="260">
        <v>0.10644115899999999</v>
      </c>
      <c r="H4967" s="260">
        <v>0</v>
      </c>
      <c r="I4967" s="260">
        <v>0</v>
      </c>
      <c r="J4967" s="260">
        <v>5.6699129164410056E-3</v>
      </c>
      <c r="K4967" s="260">
        <v>0.11211107191649999</v>
      </c>
      <c r="L4967" s="301">
        <f t="shared" si="155"/>
        <v>0.40359985889939998</v>
      </c>
      <c r="M4967" s="459">
        <f>IFERROR((Tableau1[[#This Row],[Scope 1
(kg CO2-eq)]]+Tableau1[[#This Row],[Scope 2 energy
(kg CO2-eq)]]+Tableau1[[#This Row],[Scope 2 Infrastructure
(kg CO2-eq)]])/Tableau1[[#This Row],[Total CO2-emissions
(kg CO2-eq)
for scope 3 use ]],"")</f>
        <v>0.94942593251875307</v>
      </c>
      <c r="N4967" s="436" t="s">
        <v>436</v>
      </c>
      <c r="O4967" s="259">
        <v>1</v>
      </c>
      <c r="P4967" s="259" t="s">
        <v>5296</v>
      </c>
      <c r="Q4967" s="259" t="s">
        <v>5232</v>
      </c>
    </row>
    <row r="4968" spans="1:17" ht="21.75" customHeight="1">
      <c r="A4968" s="301" t="s">
        <v>5296</v>
      </c>
      <c r="B4968" s="301" t="s">
        <v>5232</v>
      </c>
      <c r="C4968" s="316" t="s">
        <v>10992</v>
      </c>
      <c r="D4968" s="465" t="s">
        <v>436</v>
      </c>
      <c r="E4968" s="465" t="s">
        <v>6078</v>
      </c>
      <c r="F4968" s="469" t="str">
        <f t="shared" si="154"/>
        <v>other</v>
      </c>
      <c r="G4968" s="260">
        <v>0.10574775</v>
      </c>
      <c r="H4968" s="260">
        <v>0</v>
      </c>
      <c r="I4968" s="260">
        <v>0</v>
      </c>
      <c r="J4968" s="260">
        <v>4.3221940077080023E-3</v>
      </c>
      <c r="K4968" s="260">
        <v>0.11006994400547999</v>
      </c>
      <c r="L4968" s="301">
        <f t="shared" si="155"/>
        <v>0.39625179841972796</v>
      </c>
      <c r="M4968" s="459">
        <f>IFERROR((Tableau1[[#This Row],[Scope 1
(kg CO2-eq)]]+Tableau1[[#This Row],[Scope 2 energy
(kg CO2-eq)]]+Tableau1[[#This Row],[Scope 2 Infrastructure
(kg CO2-eq)]])/Tableau1[[#This Row],[Total CO2-emissions
(kg CO2-eq)
for scope 3 use ]],"")</f>
        <v>0.96073229577308761</v>
      </c>
      <c r="N4968" s="436" t="s">
        <v>436</v>
      </c>
      <c r="O4968" s="259">
        <v>1</v>
      </c>
      <c r="P4968" s="259" t="s">
        <v>5296</v>
      </c>
      <c r="Q4968" s="259" t="s">
        <v>5232</v>
      </c>
    </row>
    <row r="4969" spans="1:17" ht="21.75" customHeight="1">
      <c r="A4969" s="301" t="s">
        <v>5272</v>
      </c>
      <c r="B4969" s="301" t="s">
        <v>5207</v>
      </c>
      <c r="C4969" s="316" t="s">
        <v>10993</v>
      </c>
      <c r="D4969" s="465" t="s">
        <v>436</v>
      </c>
      <c r="E4969" s="465" t="s">
        <v>700</v>
      </c>
      <c r="F4969" s="469" t="str">
        <f t="shared" si="154"/>
        <v>CH</v>
      </c>
      <c r="G4969" s="260">
        <v>7.1849999999999995E-4</v>
      </c>
      <c r="H4969" s="260">
        <v>0</v>
      </c>
      <c r="I4969" s="260">
        <v>0</v>
      </c>
      <c r="J4969" s="260">
        <v>1.21152561249597E-2</v>
      </c>
      <c r="K4969" s="260">
        <v>1.2833756144790201E-2</v>
      </c>
      <c r="L4969" s="301">
        <f t="shared" si="155"/>
        <v>4.6201522121244724E-2</v>
      </c>
      <c r="M4969" s="459">
        <f>IFERROR((Tableau1[[#This Row],[Scope 1
(kg CO2-eq)]]+Tableau1[[#This Row],[Scope 2 energy
(kg CO2-eq)]]+Tableau1[[#This Row],[Scope 2 Infrastructure
(kg CO2-eq)]])/Tableau1[[#This Row],[Total CO2-emissions
(kg CO2-eq)
for scope 3 use ]],"")</f>
        <v>5.5985168480209235E-2</v>
      </c>
      <c r="N4969" s="436" t="s">
        <v>436</v>
      </c>
      <c r="O4969" s="259">
        <v>1</v>
      </c>
      <c r="P4969" s="259" t="s">
        <v>5272</v>
      </c>
      <c r="Q4969" s="259" t="s">
        <v>5207</v>
      </c>
    </row>
    <row r="4970" spans="1:17" ht="21.75" customHeight="1">
      <c r="A4970" s="301" t="s">
        <v>5272</v>
      </c>
      <c r="B4970" s="301" t="s">
        <v>5207</v>
      </c>
      <c r="C4970" s="316" t="s">
        <v>10994</v>
      </c>
      <c r="D4970" s="465" t="s">
        <v>436</v>
      </c>
      <c r="E4970" s="465" t="s">
        <v>700</v>
      </c>
      <c r="F4970" s="469" t="str">
        <f t="shared" si="154"/>
        <v>CH</v>
      </c>
      <c r="G4970" s="260">
        <v>7.3855920000000003E-4</v>
      </c>
      <c r="H4970" s="260">
        <v>0</v>
      </c>
      <c r="I4970" s="260">
        <v>0</v>
      </c>
      <c r="J4970" s="260">
        <v>1.21154625313803E-2</v>
      </c>
      <c r="K4970" s="260">
        <v>1.28540217271237E-2</v>
      </c>
      <c r="L4970" s="301">
        <f t="shared" si="155"/>
        <v>4.6274478217645319E-2</v>
      </c>
      <c r="M4970" s="459">
        <f>IFERROR((Tableau1[[#This Row],[Scope 1
(kg CO2-eq)]]+Tableau1[[#This Row],[Scope 2 energy
(kg CO2-eq)]]+Tableau1[[#This Row],[Scope 2 Infrastructure
(kg CO2-eq)]])/Tableau1[[#This Row],[Total CO2-emissions
(kg CO2-eq)
for scope 3 use ]],"")</f>
        <v>5.7457441389066707E-2</v>
      </c>
      <c r="N4970" s="436" t="s">
        <v>436</v>
      </c>
      <c r="O4970" s="259">
        <v>1</v>
      </c>
      <c r="P4970" s="259" t="s">
        <v>5272</v>
      </c>
      <c r="Q4970" s="259" t="s">
        <v>5207</v>
      </c>
    </row>
    <row r="4971" spans="1:17" ht="21.75" customHeight="1">
      <c r="A4971" s="301" t="s">
        <v>5223</v>
      </c>
      <c r="B4971" s="301" t="s">
        <v>5160</v>
      </c>
      <c r="C4971" s="316" t="s">
        <v>10995</v>
      </c>
      <c r="D4971" s="465" t="s">
        <v>3730</v>
      </c>
      <c r="E4971" s="465" t="s">
        <v>6101</v>
      </c>
      <c r="F4971" s="469" t="str">
        <f t="shared" si="154"/>
        <v>other</v>
      </c>
      <c r="G4971" s="260">
        <v>2.4029700000000001E-2</v>
      </c>
      <c r="H4971" s="260">
        <v>1.7452940524859999E-2</v>
      </c>
      <c r="I4971" s="260">
        <v>1.8325763736000001E-5</v>
      </c>
      <c r="J4971" s="260">
        <v>4.5946974435356003E-2</v>
      </c>
      <c r="K4971" s="260">
        <v>8.7447940667825103E-2</v>
      </c>
      <c r="L4971" s="301" t="str">
        <f t="shared" si="155"/>
        <v/>
      </c>
      <c r="M4971" s="459">
        <f>IFERROR((Tableau1[[#This Row],[Scope 1
(kg CO2-eq)]]+Tableau1[[#This Row],[Scope 2 energy
(kg CO2-eq)]]+Tableau1[[#This Row],[Scope 2 Infrastructure
(kg CO2-eq)]])/Tableau1[[#This Row],[Total CO2-emissions
(kg CO2-eq)
for scope 3 use ]],"")</f>
        <v>0.47457911497583771</v>
      </c>
      <c r="N4971" s="436" t="s">
        <v>3730</v>
      </c>
      <c r="O4971" s="259">
        <v>1</v>
      </c>
      <c r="P4971" s="259" t="s">
        <v>5223</v>
      </c>
      <c r="Q4971" s="259" t="s">
        <v>5160</v>
      </c>
    </row>
    <row r="4972" spans="1:17" ht="21.75" customHeight="1">
      <c r="A4972" s="301" t="s">
        <v>5157</v>
      </c>
      <c r="B4972" s="301" t="s">
        <v>5166</v>
      </c>
      <c r="C4972" s="316" t="s">
        <v>10996</v>
      </c>
      <c r="D4972" s="465" t="s">
        <v>3730</v>
      </c>
      <c r="E4972" s="465" t="s">
        <v>6091</v>
      </c>
      <c r="F4972" s="469" t="str">
        <f t="shared" si="154"/>
        <v>other</v>
      </c>
      <c r="G4972" s="260">
        <v>0.1053297</v>
      </c>
      <c r="H4972" s="260">
        <v>0.19434985905731</v>
      </c>
      <c r="I4972" s="260">
        <v>7.3426381888256004E-3</v>
      </c>
      <c r="J4972" s="260">
        <v>6.3816454277736995E-2</v>
      </c>
      <c r="K4972" s="260">
        <v>0.37083865190357101</v>
      </c>
      <c r="L4972" s="301" t="str">
        <f t="shared" si="155"/>
        <v/>
      </c>
      <c r="M4972" s="459">
        <f>IFERROR((Tableau1[[#This Row],[Scope 1
(kg CO2-eq)]]+Tableau1[[#This Row],[Scope 2 energy
(kg CO2-eq)]]+Tableau1[[#This Row],[Scope 2 Infrastructure
(kg CO2-eq)]])/Tableau1[[#This Row],[Total CO2-emissions
(kg CO2-eq)
for scope 3 use ]],"")</f>
        <v>0.8279131521758698</v>
      </c>
      <c r="N4972" s="436" t="s">
        <v>3730</v>
      </c>
      <c r="O4972" s="259">
        <v>1</v>
      </c>
      <c r="P4972" s="259" t="s">
        <v>5157</v>
      </c>
      <c r="Q4972" s="260" t="s">
        <v>5166</v>
      </c>
    </row>
    <row r="4973" spans="1:17" ht="21.75" customHeight="1">
      <c r="A4973" s="301" t="s">
        <v>5272</v>
      </c>
      <c r="B4973" s="301" t="s">
        <v>5135</v>
      </c>
      <c r="C4973" s="316" t="s">
        <v>10997</v>
      </c>
      <c r="D4973" s="465" t="s">
        <v>436</v>
      </c>
      <c r="E4973" s="465" t="s">
        <v>700</v>
      </c>
      <c r="F4973" s="469" t="str">
        <f t="shared" si="154"/>
        <v>CH</v>
      </c>
      <c r="G4973" s="260">
        <v>9.6299999999999999E-4</v>
      </c>
      <c r="H4973" s="260">
        <v>1.4566140636263999E-4</v>
      </c>
      <c r="I4973" s="260">
        <v>3.0401115242399998E-6</v>
      </c>
      <c r="J4973" s="260">
        <v>9.1872057402203992E-3</v>
      </c>
      <c r="K4973" s="260">
        <v>1.02989073458467E-2</v>
      </c>
      <c r="L4973" s="301">
        <f t="shared" si="155"/>
        <v>3.7076066445048121E-2</v>
      </c>
      <c r="M4973" s="459">
        <f>IFERROR((Tableau1[[#This Row],[Scope 1
(kg CO2-eq)]]+Tableau1[[#This Row],[Scope 2 energy
(kg CO2-eq)]]+Tableau1[[#This Row],[Scope 2 Infrastructure
(kg CO2-eq)]])/Tableau1[[#This Row],[Total CO2-emissions
(kg CO2-eq)
for scope 3 use ]],"")</f>
        <v>0.10794363717964726</v>
      </c>
      <c r="N4973" s="437" t="s">
        <v>436</v>
      </c>
      <c r="O4973" s="259">
        <v>1</v>
      </c>
      <c r="P4973" s="259" t="s">
        <v>5272</v>
      </c>
      <c r="Q4973" s="259" t="s">
        <v>5135</v>
      </c>
    </row>
    <row r="4974" spans="1:17" ht="21.75" customHeight="1">
      <c r="A4974" s="301" t="s">
        <v>5272</v>
      </c>
      <c r="B4974" s="301" t="s">
        <v>5135</v>
      </c>
      <c r="C4974" s="316" t="s">
        <v>10998</v>
      </c>
      <c r="D4974" s="465" t="s">
        <v>436</v>
      </c>
      <c r="E4974" s="465" t="s">
        <v>700</v>
      </c>
      <c r="F4974" s="469" t="str">
        <f t="shared" si="154"/>
        <v>CH</v>
      </c>
      <c r="G4974" s="260">
        <v>7.1849999999999995E-4</v>
      </c>
      <c r="H4974" s="260">
        <v>3.9505680724175998E-5</v>
      </c>
      <c r="I4974" s="260">
        <v>8.2452640161600001E-7</v>
      </c>
      <c r="J4974" s="260">
        <v>8.3148607211990591E-3</v>
      </c>
      <c r="K4974" s="260">
        <v>9.0736909523487907E-3</v>
      </c>
      <c r="L4974" s="301">
        <f t="shared" si="155"/>
        <v>3.2665287428455647E-2</v>
      </c>
      <c r="M4974" s="459">
        <f>IFERROR((Tableau1[[#This Row],[Scope 1
(kg CO2-eq)]]+Tableau1[[#This Row],[Scope 2 energy
(kg CO2-eq)]]+Tableau1[[#This Row],[Scope 2 Infrastructure
(kg CO2-eq)]])/Tableau1[[#This Row],[Total CO2-emissions
(kg CO2-eq)
for scope 3 use ]],"")</f>
        <v>8.3629717070026865E-2</v>
      </c>
      <c r="N4974" s="437" t="s">
        <v>436</v>
      </c>
      <c r="O4974" s="259">
        <v>1</v>
      </c>
      <c r="P4974" s="259" t="s">
        <v>5272</v>
      </c>
      <c r="Q4974" s="260" t="s">
        <v>5135</v>
      </c>
    </row>
    <row r="4975" spans="1:17" ht="21.75" customHeight="1">
      <c r="A4975" s="301" t="s">
        <v>5272</v>
      </c>
      <c r="B4975" s="301" t="s">
        <v>5135</v>
      </c>
      <c r="C4975" s="316" t="s">
        <v>10999</v>
      </c>
      <c r="D4975" s="465" t="s">
        <v>436</v>
      </c>
      <c r="E4975" s="465" t="s">
        <v>700</v>
      </c>
      <c r="F4975" s="469" t="str">
        <f t="shared" si="154"/>
        <v>CH</v>
      </c>
      <c r="G4975" s="260">
        <v>6.8385111111111095E-4</v>
      </c>
      <c r="H4975" s="260">
        <v>3.86230448333333E-5</v>
      </c>
      <c r="I4975" s="260">
        <v>8.0610483333333304E-7</v>
      </c>
      <c r="J4975" s="260">
        <v>7.0548925679147492E-3</v>
      </c>
      <c r="K4975" s="260">
        <v>7.7781729281538002E-3</v>
      </c>
      <c r="L4975" s="301">
        <f t="shared" si="155"/>
        <v>2.8001422541353682E-2</v>
      </c>
      <c r="M4975" s="459">
        <f>IFERROR((Tableau1[[#This Row],[Scope 1
(kg CO2-eq)]]+Tableau1[[#This Row],[Scope 2 energy
(kg CO2-eq)]]+Tableau1[[#This Row],[Scope 2 Infrastructure
(kg CO2-eq)]])/Tableau1[[#This Row],[Total CO2-emissions
(kg CO2-eq)
for scope 3 use ]],"")</f>
        <v>9.2988452102909583E-2</v>
      </c>
      <c r="N4975" s="437" t="s">
        <v>436</v>
      </c>
      <c r="O4975" s="259">
        <v>1.08</v>
      </c>
      <c r="P4975" s="260" t="s">
        <v>5272</v>
      </c>
      <c r="Q4975" s="260" t="s">
        <v>5135</v>
      </c>
    </row>
    <row r="4976" spans="1:17" ht="21.75" customHeight="1">
      <c r="A4976" s="301" t="s">
        <v>5272</v>
      </c>
      <c r="B4976" s="301" t="s">
        <v>5135</v>
      </c>
      <c r="C4976" s="316" t="s">
        <v>11000</v>
      </c>
      <c r="D4976" s="465" t="s">
        <v>436</v>
      </c>
      <c r="E4976" s="465" t="s">
        <v>700</v>
      </c>
      <c r="F4976" s="469" t="str">
        <f t="shared" si="154"/>
        <v>CH</v>
      </c>
      <c r="G4976" s="260">
        <v>7.3855920000000003E-4</v>
      </c>
      <c r="H4976" s="260">
        <v>4.1712888419999998E-5</v>
      </c>
      <c r="I4976" s="260">
        <v>8.7059322000000005E-7</v>
      </c>
      <c r="J4976" s="260">
        <v>8.6328597620981395E-3</v>
      </c>
      <c r="K4976" s="260">
        <v>9.4140025053137504E-3</v>
      </c>
      <c r="L4976" s="301">
        <f t="shared" si="155"/>
        <v>3.38904090191295E-2</v>
      </c>
      <c r="M4976" s="459">
        <f>IFERROR((Tableau1[[#This Row],[Scope 1
(kg CO2-eq)]]+Tableau1[[#This Row],[Scope 2 energy
(kg CO2-eq)]]+Tableau1[[#This Row],[Scope 2 Infrastructure
(kg CO2-eq)]])/Tableau1[[#This Row],[Total CO2-emissions
(kg CO2-eq)
for scope 3 use ]],"")</f>
        <v>8.297668087501385E-2</v>
      </c>
      <c r="N4976" s="437" t="s">
        <v>436</v>
      </c>
      <c r="O4976" s="259">
        <v>1</v>
      </c>
      <c r="P4976" s="260" t="s">
        <v>5272</v>
      </c>
      <c r="Q4976" s="260" t="s">
        <v>5135</v>
      </c>
    </row>
    <row r="4977" spans="1:17" ht="21.75" customHeight="1">
      <c r="A4977" s="301" t="s">
        <v>5139</v>
      </c>
      <c r="B4977" s="301" t="s">
        <v>5133</v>
      </c>
      <c r="C4977" s="316" t="s">
        <v>11001</v>
      </c>
      <c r="D4977" s="465" t="s">
        <v>3646</v>
      </c>
      <c r="E4977" s="465" t="s">
        <v>700</v>
      </c>
      <c r="F4977" s="469" t="str">
        <f t="shared" si="154"/>
        <v>CH</v>
      </c>
      <c r="G4977" s="260">
        <v>0</v>
      </c>
      <c r="H4977" s="260">
        <v>92.8839709736</v>
      </c>
      <c r="I4977" s="260">
        <v>7.7896114407999999</v>
      </c>
      <c r="J4977" s="260">
        <v>2274.7885547644801</v>
      </c>
      <c r="K4977" s="260">
        <v>2375.4621372101101</v>
      </c>
      <c r="L4977" s="301" t="str">
        <f t="shared" si="155"/>
        <v/>
      </c>
      <c r="M4977" s="459">
        <f>IFERROR((Tableau1[[#This Row],[Scope 1
(kg CO2-eq)]]+Tableau1[[#This Row],[Scope 2 energy
(kg CO2-eq)]]+Tableau1[[#This Row],[Scope 2 Infrastructure
(kg CO2-eq)]])/Tableau1[[#This Row],[Total CO2-emissions
(kg CO2-eq)
for scope 3 use ]],"")</f>
        <v>4.2380630209765117E-2</v>
      </c>
      <c r="N4977" s="436" t="s">
        <v>3646</v>
      </c>
      <c r="O4977" s="259">
        <v>1</v>
      </c>
      <c r="P4977" s="260" t="s">
        <v>5139</v>
      </c>
      <c r="Q4977" s="260" t="s">
        <v>5133</v>
      </c>
    </row>
    <row r="4978" spans="1:17" ht="21.75" customHeight="1">
      <c r="A4978" s="301" t="s">
        <v>5129</v>
      </c>
      <c r="B4978" s="301" t="s">
        <v>5130</v>
      </c>
      <c r="C4978" s="316" t="s">
        <v>11002</v>
      </c>
      <c r="D4978" s="465" t="s">
        <v>3730</v>
      </c>
      <c r="E4978" s="465" t="s">
        <v>6091</v>
      </c>
      <c r="F4978" s="469" t="str">
        <f t="shared" si="154"/>
        <v>other</v>
      </c>
      <c r="G4978" s="260">
        <v>0.33365493080000003</v>
      </c>
      <c r="H4978" s="260">
        <v>1.5428385655577599</v>
      </c>
      <c r="I4978" s="260">
        <v>2.4153329663999999E-4</v>
      </c>
      <c r="J4978" s="260">
        <v>3.77826259437491</v>
      </c>
      <c r="K4978" s="260">
        <v>5.65499762617599</v>
      </c>
      <c r="L4978" s="301" t="str">
        <f t="shared" si="155"/>
        <v/>
      </c>
      <c r="M4978" s="459">
        <f>IFERROR((Tableau1[[#This Row],[Scope 1
(kg CO2-eq)]]+Tableau1[[#This Row],[Scope 2 energy
(kg CO2-eq)]]+Tableau1[[#This Row],[Scope 2 Infrastructure
(kg CO2-eq)]])/Tableau1[[#This Row],[Total CO2-emissions
(kg CO2-eq)
for scope 3 use ]],"")</f>
        <v>0.33187193942705179</v>
      </c>
      <c r="N4978" s="436" t="s">
        <v>3730</v>
      </c>
      <c r="O4978" s="259">
        <v>1</v>
      </c>
      <c r="P4978" s="259" t="s">
        <v>5129</v>
      </c>
      <c r="Q4978" s="259" t="s">
        <v>5130</v>
      </c>
    </row>
    <row r="4979" spans="1:17" ht="21.75" customHeight="1">
      <c r="A4979" s="301" t="s">
        <v>5129</v>
      </c>
      <c r="B4979" s="301" t="s">
        <v>5136</v>
      </c>
      <c r="C4979" s="316" t="s">
        <v>11003</v>
      </c>
      <c r="D4979" s="465" t="s">
        <v>3730</v>
      </c>
      <c r="E4979" s="465" t="s">
        <v>6091</v>
      </c>
      <c r="F4979" s="469" t="str">
        <f t="shared" si="154"/>
        <v>other</v>
      </c>
      <c r="G4979" s="260">
        <v>0.11845538999999999</v>
      </c>
      <c r="H4979" s="260">
        <v>0.6302434776768</v>
      </c>
      <c r="I4979" s="260">
        <v>1.837484352E-4</v>
      </c>
      <c r="J4979" s="260">
        <v>2.6610354225229602</v>
      </c>
      <c r="K4979" s="260">
        <v>3.4099180402409801</v>
      </c>
      <c r="L4979" s="301" t="str">
        <f t="shared" si="155"/>
        <v/>
      </c>
      <c r="M4979" s="459">
        <f>IFERROR((Tableau1[[#This Row],[Scope 1
(kg CO2-eq)]]+Tableau1[[#This Row],[Scope 2 energy
(kg CO2-eq)]]+Tableau1[[#This Row],[Scope 2 Infrastructure
(kg CO2-eq)]])/Tableau1[[#This Row],[Total CO2-emissions
(kg CO2-eq)
for scope 3 use ]],"")</f>
        <v>0.21961894898185771</v>
      </c>
      <c r="N4979" s="436" t="s">
        <v>3730</v>
      </c>
      <c r="O4979" s="259">
        <v>1</v>
      </c>
      <c r="P4979" s="259" t="s">
        <v>5129</v>
      </c>
      <c r="Q4979" s="259" t="s">
        <v>5136</v>
      </c>
    </row>
    <row r="4980" spans="1:17" ht="21.75" customHeight="1">
      <c r="A4980" s="301" t="s">
        <v>5129</v>
      </c>
      <c r="B4980" s="301" t="s">
        <v>5136</v>
      </c>
      <c r="C4980" s="316" t="s">
        <v>11004</v>
      </c>
      <c r="D4980" s="465" t="s">
        <v>3730</v>
      </c>
      <c r="E4980" s="465" t="s">
        <v>6091</v>
      </c>
      <c r="F4980" s="469" t="str">
        <f t="shared" si="154"/>
        <v>other</v>
      </c>
      <c r="G4980" s="260">
        <v>1.13529760917672</v>
      </c>
      <c r="H4980" s="260">
        <v>0</v>
      </c>
      <c r="I4980" s="260">
        <v>0</v>
      </c>
      <c r="J4980" s="260">
        <v>6.0369681637300054E-3</v>
      </c>
      <c r="K4980" s="260">
        <v>1.14133457734039</v>
      </c>
      <c r="L4980" s="301" t="str">
        <f t="shared" si="155"/>
        <v/>
      </c>
      <c r="M4980" s="459">
        <f>IFERROR((Tableau1[[#This Row],[Scope 1
(kg CO2-eq)]]+Tableau1[[#This Row],[Scope 2 energy
(kg CO2-eq)]]+Tableau1[[#This Row],[Scope 2 Infrastructure
(kg CO2-eq)]])/Tableau1[[#This Row],[Total CO2-emissions
(kg CO2-eq)
for scope 3 use ]],"")</f>
        <v>0.9947106060891121</v>
      </c>
      <c r="N4980" s="436" t="s">
        <v>3730</v>
      </c>
      <c r="O4980" s="259">
        <v>1</v>
      </c>
      <c r="P4980" s="259" t="s">
        <v>5129</v>
      </c>
      <c r="Q4980" s="259" t="s">
        <v>5136</v>
      </c>
    </row>
    <row r="4981" spans="1:17" ht="21.75" customHeight="1">
      <c r="A4981" s="301" t="s">
        <v>5174</v>
      </c>
      <c r="B4981" s="301" t="s">
        <v>5175</v>
      </c>
      <c r="C4981" s="316" t="s">
        <v>11005</v>
      </c>
      <c r="D4981" s="465" t="s">
        <v>3730</v>
      </c>
      <c r="E4981" s="465" t="s">
        <v>6016</v>
      </c>
      <c r="F4981" s="469" t="str">
        <f t="shared" si="154"/>
        <v>other</v>
      </c>
      <c r="G4981" s="260">
        <v>0</v>
      </c>
      <c r="H4981" s="260">
        <v>9.7995280098199999E-4</v>
      </c>
      <c r="I4981" s="260">
        <v>3.7209655138000002E-4</v>
      </c>
      <c r="J4981" s="260">
        <v>5.1829379662657403E-4</v>
      </c>
      <c r="K4981" s="260">
        <v>1.8703431791958799E-3</v>
      </c>
      <c r="L4981" s="301" t="str">
        <f t="shared" si="155"/>
        <v/>
      </c>
      <c r="M4981" s="459">
        <f>IFERROR((Tableau1[[#This Row],[Scope 1
(kg CO2-eq)]]+Tableau1[[#This Row],[Scope 2 energy
(kg CO2-eq)]]+Tableau1[[#This Row],[Scope 2 Infrastructure
(kg CO2-eq)]])/Tableau1[[#This Row],[Total CO2-emissions
(kg CO2-eq)
for scope 3 use ]],"")</f>
        <v>0.72288838080682549</v>
      </c>
      <c r="N4981" s="436" t="s">
        <v>3730</v>
      </c>
      <c r="O4981" s="259">
        <v>1</v>
      </c>
      <c r="P4981" s="259" t="s">
        <v>5174</v>
      </c>
      <c r="Q4981" s="259" t="s">
        <v>5175</v>
      </c>
    </row>
    <row r="4982" spans="1:17" ht="21.75" customHeight="1">
      <c r="A4982" s="301" t="s">
        <v>5157</v>
      </c>
      <c r="B4982" s="301" t="s">
        <v>5166</v>
      </c>
      <c r="C4982" s="316" t="s">
        <v>11006</v>
      </c>
      <c r="D4982" s="465" t="s">
        <v>3730</v>
      </c>
      <c r="E4982" s="465" t="s">
        <v>6091</v>
      </c>
      <c r="F4982" s="469" t="str">
        <f t="shared" si="154"/>
        <v>other</v>
      </c>
      <c r="G4982" s="260">
        <v>3.6197096160000002</v>
      </c>
      <c r="H4982" s="260">
        <v>7.6418833511652</v>
      </c>
      <c r="I4982" s="260">
        <v>9.6254483327999994E-3</v>
      </c>
      <c r="J4982" s="260">
        <v>43.202177679278797</v>
      </c>
      <c r="K4982" s="260">
        <v>54.473396081381701</v>
      </c>
      <c r="L4982" s="301" t="str">
        <f t="shared" si="155"/>
        <v/>
      </c>
      <c r="M4982" s="459">
        <f>IFERROR((Tableau1[[#This Row],[Scope 1
(kg CO2-eq)]]+Tableau1[[#This Row],[Scope 2 energy
(kg CO2-eq)]]+Tableau1[[#This Row],[Scope 2 Infrastructure
(kg CO2-eq)]])/Tableau1[[#This Row],[Total CO2-emissions
(kg CO2-eq)
for scope 3 use ]],"")</f>
        <v>0.20691235036382019</v>
      </c>
      <c r="N4982" s="436" t="s">
        <v>3730</v>
      </c>
      <c r="O4982" s="259">
        <v>1</v>
      </c>
      <c r="P4982" s="259" t="s">
        <v>5157</v>
      </c>
      <c r="Q4982" s="259" t="s">
        <v>5166</v>
      </c>
    </row>
    <row r="4983" spans="1:17" ht="21.75" customHeight="1">
      <c r="A4983" s="301" t="s">
        <v>5129</v>
      </c>
      <c r="B4983" s="301" t="s">
        <v>5130</v>
      </c>
      <c r="C4983" s="316" t="s">
        <v>11007</v>
      </c>
      <c r="D4983" s="465" t="s">
        <v>3730</v>
      </c>
      <c r="E4983" s="465" t="s">
        <v>700</v>
      </c>
      <c r="F4983" s="469" t="str">
        <f t="shared" si="154"/>
        <v>CH</v>
      </c>
      <c r="G4983" s="260">
        <v>0.495687062688</v>
      </c>
      <c r="H4983" s="260">
        <v>2.4267758554924801</v>
      </c>
      <c r="I4983" s="260">
        <v>1.0792296086400001E-3</v>
      </c>
      <c r="J4983" s="260">
        <v>6.6370592095631098</v>
      </c>
      <c r="K4983" s="260">
        <v>9.5606013532907301</v>
      </c>
      <c r="L4983" s="301" t="str">
        <f t="shared" si="155"/>
        <v/>
      </c>
      <c r="M4983" s="459">
        <f>IFERROR((Tableau1[[#This Row],[Scope 1
(kg CO2-eq)]]+Tableau1[[#This Row],[Scope 2 energy
(kg CO2-eq)]]+Tableau1[[#This Row],[Scope 2 Infrastructure
(kg CO2-eq)]])/Tableau1[[#This Row],[Total CO2-emissions
(kg CO2-eq)
for scope 3 use ]],"")</f>
        <v>0.30579061292863607</v>
      </c>
      <c r="N4983" s="436" t="s">
        <v>3730</v>
      </c>
      <c r="O4983" s="259">
        <v>1</v>
      </c>
      <c r="P4983" s="259" t="s">
        <v>5129</v>
      </c>
      <c r="Q4983" s="259" t="s">
        <v>5130</v>
      </c>
    </row>
    <row r="4984" spans="1:17" ht="21.75" customHeight="1">
      <c r="A4984" s="301" t="s">
        <v>5129</v>
      </c>
      <c r="B4984" s="301" t="s">
        <v>5130</v>
      </c>
      <c r="C4984" s="316" t="s">
        <v>11008</v>
      </c>
      <c r="D4984" s="465" t="s">
        <v>3730</v>
      </c>
      <c r="E4984" s="465" t="s">
        <v>6091</v>
      </c>
      <c r="F4984" s="469" t="str">
        <f t="shared" si="154"/>
        <v>other</v>
      </c>
      <c r="G4984" s="260">
        <v>0.495687062688</v>
      </c>
      <c r="H4984" s="260">
        <v>3.0930272759385602</v>
      </c>
      <c r="I4984" s="260">
        <v>1.09036445184E-3</v>
      </c>
      <c r="J4984" s="260">
        <v>6.6370710457433297</v>
      </c>
      <c r="K4984" s="260">
        <v>10.2268757378644</v>
      </c>
      <c r="L4984" s="301" t="str">
        <f t="shared" si="155"/>
        <v/>
      </c>
      <c r="M4984" s="459">
        <f>IFERROR((Tableau1[[#This Row],[Scope 1
(kg CO2-eq)]]+Tableau1[[#This Row],[Scope 2 energy
(kg CO2-eq)]]+Tableau1[[#This Row],[Scope 2 Infrastructure
(kg CO2-eq)]])/Tableau1[[#This Row],[Total CO2-emissions
(kg CO2-eq)
for scope 3 use ]],"")</f>
        <v>0.35101675184996733</v>
      </c>
      <c r="N4984" s="436" t="s">
        <v>3730</v>
      </c>
      <c r="O4984" s="259">
        <v>1</v>
      </c>
      <c r="P4984" s="259" t="s">
        <v>5129</v>
      </c>
      <c r="Q4984" s="259" t="s">
        <v>5130</v>
      </c>
    </row>
    <row r="4985" spans="1:17" ht="21.75" customHeight="1">
      <c r="A4985" s="301" t="s">
        <v>4133</v>
      </c>
      <c r="B4985" s="301" t="s">
        <v>5342</v>
      </c>
      <c r="C4985" s="316" t="s">
        <v>11009</v>
      </c>
      <c r="D4985" s="465" t="s">
        <v>3730</v>
      </c>
      <c r="E4985" s="465" t="s">
        <v>700</v>
      </c>
      <c r="F4985" s="469" t="str">
        <f t="shared" si="154"/>
        <v>CH</v>
      </c>
      <c r="G4985" s="260">
        <v>4.0988999999999998E-6</v>
      </c>
      <c r="H4985" s="260">
        <v>8.4450731675399997E-4</v>
      </c>
      <c r="I4985" s="260">
        <v>3.2462920953E-5</v>
      </c>
      <c r="J4985" s="260">
        <v>1.1554618284736999</v>
      </c>
      <c r="K4985" s="260">
        <v>1.15634289735342</v>
      </c>
      <c r="L4985" s="301" t="str">
        <f t="shared" si="155"/>
        <v/>
      </c>
      <c r="M4985" s="459">
        <f>IFERROR((Tableau1[[#This Row],[Scope 1
(kg CO2-eq)]]+Tableau1[[#This Row],[Scope 2 energy
(kg CO2-eq)]]+Tableau1[[#This Row],[Scope 2 Infrastructure
(kg CO2-eq)]])/Tableau1[[#This Row],[Total CO2-emissions
(kg CO2-eq)
for scope 3 use ]],"")</f>
        <v>7.6194452331012459E-4</v>
      </c>
      <c r="N4985" s="436" t="s">
        <v>3730</v>
      </c>
      <c r="O4985" s="259">
        <v>1</v>
      </c>
      <c r="P4985" s="259" t="s">
        <v>4133</v>
      </c>
      <c r="Q4985" s="259" t="s">
        <v>5342</v>
      </c>
    </row>
    <row r="4986" spans="1:17" ht="21.75" customHeight="1">
      <c r="A4986" s="301" t="s">
        <v>4133</v>
      </c>
      <c r="B4986" s="301" t="s">
        <v>5342</v>
      </c>
      <c r="C4986" s="316" t="s">
        <v>11010</v>
      </c>
      <c r="D4986" s="465" t="s">
        <v>3730</v>
      </c>
      <c r="E4986" s="465" t="s">
        <v>6091</v>
      </c>
      <c r="F4986" s="469" t="str">
        <f t="shared" si="154"/>
        <v>other</v>
      </c>
      <c r="G4986" s="260">
        <v>0</v>
      </c>
      <c r="H4986" s="260">
        <v>0</v>
      </c>
      <c r="I4986" s="260">
        <v>0</v>
      </c>
      <c r="J4986" s="260">
        <v>1.1202134983451499</v>
      </c>
      <c r="K4986" s="260">
        <v>1.1202134972881801</v>
      </c>
      <c r="L4986" s="301" t="str">
        <f t="shared" si="155"/>
        <v/>
      </c>
      <c r="M4986" s="459">
        <f>IFERROR((Tableau1[[#This Row],[Scope 1
(kg CO2-eq)]]+Tableau1[[#This Row],[Scope 2 energy
(kg CO2-eq)]]+Tableau1[[#This Row],[Scope 2 Infrastructure
(kg CO2-eq)]])/Tableau1[[#This Row],[Total CO2-emissions
(kg CO2-eq)
for scope 3 use ]],"")</f>
        <v>0</v>
      </c>
      <c r="N4986" s="436" t="s">
        <v>3730</v>
      </c>
      <c r="O4986" s="259">
        <v>1</v>
      </c>
      <c r="P4986" s="259" t="s">
        <v>4133</v>
      </c>
      <c r="Q4986" s="260" t="s">
        <v>5342</v>
      </c>
    </row>
    <row r="4987" spans="1:17" ht="21.75" customHeight="1">
      <c r="A4987" s="301" t="s">
        <v>4133</v>
      </c>
      <c r="B4987" s="301" t="s">
        <v>5342</v>
      </c>
      <c r="C4987" s="316" t="s">
        <v>11011</v>
      </c>
      <c r="D4987" s="465" t="s">
        <v>3730</v>
      </c>
      <c r="E4987" s="465" t="s">
        <v>700</v>
      </c>
      <c r="F4987" s="469" t="str">
        <f t="shared" si="154"/>
        <v>CH</v>
      </c>
      <c r="G4987" s="260">
        <v>4.3271999999999998E-6</v>
      </c>
      <c r="H4987" s="260">
        <v>8.4450731675399997E-4</v>
      </c>
      <c r="I4987" s="260">
        <v>3.2462920953E-5</v>
      </c>
      <c r="J4987" s="260">
        <v>1.1006224365700898</v>
      </c>
      <c r="K4987" s="260">
        <v>1.10150373449732</v>
      </c>
      <c r="L4987" s="301" t="str">
        <f t="shared" si="155"/>
        <v/>
      </c>
      <c r="M4987" s="459">
        <f>IFERROR((Tableau1[[#This Row],[Scope 1
(kg CO2-eq)]]+Tableau1[[#This Row],[Scope 2 energy
(kg CO2-eq)]]+Tableau1[[#This Row],[Scope 2 Infrastructure
(kg CO2-eq)]])/Tableau1[[#This Row],[Total CO2-emissions
(kg CO2-eq)
for scope 3 use ]],"")</f>
        <v>8.0008574651740699E-4</v>
      </c>
      <c r="N4987" s="436" t="s">
        <v>3730</v>
      </c>
      <c r="O4987" s="259">
        <v>1</v>
      </c>
      <c r="P4987" s="259" t="s">
        <v>4133</v>
      </c>
      <c r="Q4987" s="259" t="s">
        <v>5342</v>
      </c>
    </row>
    <row r="4988" spans="1:17" ht="21.75" customHeight="1">
      <c r="A4988" s="301" t="s">
        <v>4133</v>
      </c>
      <c r="B4988" s="301" t="s">
        <v>5342</v>
      </c>
      <c r="C4988" s="316" t="s">
        <v>11012</v>
      </c>
      <c r="D4988" s="465" t="s">
        <v>3730</v>
      </c>
      <c r="E4988" s="465" t="s">
        <v>6091</v>
      </c>
      <c r="F4988" s="469" t="str">
        <f t="shared" si="154"/>
        <v>other</v>
      </c>
      <c r="G4988" s="260">
        <v>0</v>
      </c>
      <c r="H4988" s="260">
        <v>0</v>
      </c>
      <c r="I4988" s="260">
        <v>0</v>
      </c>
      <c r="J4988" s="260">
        <v>1.06540151198244</v>
      </c>
      <c r="K4988" s="260">
        <v>1.0654015113775199</v>
      </c>
      <c r="L4988" s="301" t="str">
        <f t="shared" si="155"/>
        <v/>
      </c>
      <c r="M4988" s="459">
        <f>IFERROR((Tableau1[[#This Row],[Scope 1
(kg CO2-eq)]]+Tableau1[[#This Row],[Scope 2 energy
(kg CO2-eq)]]+Tableau1[[#This Row],[Scope 2 Infrastructure
(kg CO2-eq)]])/Tableau1[[#This Row],[Total CO2-emissions
(kg CO2-eq)
for scope 3 use ]],"")</f>
        <v>0</v>
      </c>
      <c r="N4988" s="436" t="s">
        <v>3730</v>
      </c>
      <c r="O4988" s="259">
        <v>1</v>
      </c>
      <c r="P4988" s="259" t="s">
        <v>4133</v>
      </c>
      <c r="Q4988" s="260" t="s">
        <v>5342</v>
      </c>
    </row>
    <row r="4989" spans="1:17" ht="21.75" customHeight="1">
      <c r="A4989" s="301" t="s">
        <v>4133</v>
      </c>
      <c r="B4989" s="301" t="s">
        <v>5202</v>
      </c>
      <c r="C4989" s="316" t="s">
        <v>11013</v>
      </c>
      <c r="D4989" s="465" t="s">
        <v>3730</v>
      </c>
      <c r="E4989" s="465" t="s">
        <v>700</v>
      </c>
      <c r="F4989" s="469" t="str">
        <f t="shared" si="154"/>
        <v>CH</v>
      </c>
      <c r="G4989" s="260">
        <v>1.30638E-3</v>
      </c>
      <c r="H4989" s="260">
        <v>0.17509739465608001</v>
      </c>
      <c r="I4989" s="260">
        <v>8.1432258823755002E-2</v>
      </c>
      <c r="J4989" s="260">
        <v>1.0804870800862501</v>
      </c>
      <c r="K4989" s="260">
        <v>1.33832312317846</v>
      </c>
      <c r="L4989" s="301" t="str">
        <f t="shared" si="155"/>
        <v/>
      </c>
      <c r="M4989" s="459">
        <f>IFERROR((Tableau1[[#This Row],[Scope 1
(kg CO2-eq)]]+Tableau1[[#This Row],[Scope 2 energy
(kg CO2-eq)]]+Tableau1[[#This Row],[Scope 2 Infrastructure
(kg CO2-eq)]])/Tableau1[[#This Row],[Total CO2-emissions
(kg CO2-eq)
for scope 3 use ]],"")</f>
        <v>0.1926560402449638</v>
      </c>
      <c r="N4989" s="436" t="s">
        <v>3730</v>
      </c>
      <c r="O4989" s="259">
        <v>1</v>
      </c>
      <c r="P4989" s="259" t="s">
        <v>4133</v>
      </c>
      <c r="Q4989" s="259" t="s">
        <v>5202</v>
      </c>
    </row>
    <row r="4990" spans="1:17" ht="21.75" customHeight="1">
      <c r="A4990" s="301" t="s">
        <v>4133</v>
      </c>
      <c r="B4990" s="301" t="s">
        <v>5202</v>
      </c>
      <c r="C4990" s="316" t="s">
        <v>11014</v>
      </c>
      <c r="D4990" s="465" t="s">
        <v>3730</v>
      </c>
      <c r="E4990" s="465" t="s">
        <v>6091</v>
      </c>
      <c r="F4990" s="469" t="str">
        <f t="shared" si="154"/>
        <v>other</v>
      </c>
      <c r="G4990" s="260">
        <v>2.55846E-4</v>
      </c>
      <c r="H4990" s="260">
        <v>0.30958600938862002</v>
      </c>
      <c r="I4990" s="260">
        <v>6.3242079914528002E-2</v>
      </c>
      <c r="J4990" s="260">
        <v>0.67238594538501806</v>
      </c>
      <c r="K4990" s="260">
        <v>1.04546988057781</v>
      </c>
      <c r="L4990" s="301" t="str">
        <f t="shared" si="155"/>
        <v/>
      </c>
      <c r="M4990" s="459">
        <f>IFERROR((Tableau1[[#This Row],[Scope 1
(kg CO2-eq)]]+Tableau1[[#This Row],[Scope 2 energy
(kg CO2-eq)]]+Tableau1[[#This Row],[Scope 2 Infrastructure
(kg CO2-eq)]])/Tableau1[[#This Row],[Total CO2-emissions
(kg CO2-eq)
for scope 3 use ]],"")</f>
        <v>0.35685766011446657</v>
      </c>
      <c r="N4990" s="436" t="s">
        <v>3730</v>
      </c>
      <c r="O4990" s="259">
        <v>1</v>
      </c>
      <c r="P4990" s="259" t="s">
        <v>4133</v>
      </c>
      <c r="Q4990" s="259" t="s">
        <v>5202</v>
      </c>
    </row>
    <row r="4991" spans="1:17" ht="21.75" customHeight="1">
      <c r="A4991" s="301" t="s">
        <v>4133</v>
      </c>
      <c r="B4991" s="301" t="s">
        <v>5243</v>
      </c>
      <c r="C4991" s="316" t="s">
        <v>11015</v>
      </c>
      <c r="D4991" s="465" t="s">
        <v>3730</v>
      </c>
      <c r="E4991" s="465" t="s">
        <v>700</v>
      </c>
      <c r="F4991" s="469" t="str">
        <f t="shared" si="154"/>
        <v>CH</v>
      </c>
      <c r="G4991" s="260">
        <v>-3.4099203299999999E-2</v>
      </c>
      <c r="H4991" s="260">
        <v>6.0961137768669599E-3</v>
      </c>
      <c r="I4991" s="260">
        <v>1.4218510854168001E-4</v>
      </c>
      <c r="J4991" s="260">
        <v>1.1610968141151201</v>
      </c>
      <c r="K4991" s="260">
        <v>1.13323590790811</v>
      </c>
      <c r="L4991" s="301" t="str">
        <f t="shared" si="155"/>
        <v/>
      </c>
      <c r="M4991" s="459">
        <f>IFERROR((Tableau1[[#This Row],[Scope 1
(kg CO2-eq)]]+Tableau1[[#This Row],[Scope 2 energy
(kg CO2-eq)]]+Tableau1[[#This Row],[Scope 2 Infrastructure
(kg CO2-eq)]])/Tableau1[[#This Row],[Total CO2-emissions
(kg CO2-eq)
for scope 3 use ]],"")</f>
        <v>-2.458526439214323E-2</v>
      </c>
      <c r="N4991" s="436" t="s">
        <v>3730</v>
      </c>
      <c r="O4991" s="259">
        <v>1</v>
      </c>
      <c r="P4991" s="259" t="s">
        <v>4133</v>
      </c>
      <c r="Q4991" s="259" t="s">
        <v>5243</v>
      </c>
    </row>
    <row r="4992" spans="1:17" ht="21.75" customHeight="1">
      <c r="A4992" s="301" t="s">
        <v>4133</v>
      </c>
      <c r="B4992" s="301" t="s">
        <v>5243</v>
      </c>
      <c r="C4992" s="316" t="s">
        <v>11016</v>
      </c>
      <c r="D4992" s="465" t="s">
        <v>3730</v>
      </c>
      <c r="E4992" s="465" t="s">
        <v>6091</v>
      </c>
      <c r="F4992" s="469" t="str">
        <f t="shared" si="154"/>
        <v>other</v>
      </c>
      <c r="G4992" s="260">
        <v>-0.1016292033</v>
      </c>
      <c r="H4992" s="260">
        <v>2.6409807868106198E-2</v>
      </c>
      <c r="I4992" s="260">
        <v>1.4219826605208001E-4</v>
      </c>
      <c r="J4992" s="260">
        <v>1.1080094434372199</v>
      </c>
      <c r="K4992" s="260">
        <v>1.0329322458774099</v>
      </c>
      <c r="L4992" s="301" t="str">
        <f t="shared" si="155"/>
        <v/>
      </c>
      <c r="M4992" s="459">
        <f>IFERROR((Tableau1[[#This Row],[Scope 1
(kg CO2-eq)]]+Tableau1[[#This Row],[Scope 2 energy
(kg CO2-eq)]]+Tableau1[[#This Row],[Scope 2 Infrastructure
(kg CO2-eq)]])/Tableau1[[#This Row],[Total CO2-emissions
(kg CO2-eq)
for scope 3 use ]],"")</f>
        <v>-7.2683564159688352E-2</v>
      </c>
      <c r="N4992" s="436" t="s">
        <v>3730</v>
      </c>
      <c r="O4992" s="259">
        <v>1</v>
      </c>
      <c r="P4992" s="259" t="s">
        <v>4133</v>
      </c>
      <c r="Q4992" s="259" t="s">
        <v>5243</v>
      </c>
    </row>
    <row r="4993" spans="1:17" ht="21.75" customHeight="1">
      <c r="A4993" s="301" t="s">
        <v>4133</v>
      </c>
      <c r="B4993" s="301" t="s">
        <v>5243</v>
      </c>
      <c r="C4993" s="316" t="s">
        <v>11017</v>
      </c>
      <c r="D4993" s="465" t="s">
        <v>3730</v>
      </c>
      <c r="E4993" s="465" t="s">
        <v>700</v>
      </c>
      <c r="F4993" s="469" t="str">
        <f t="shared" si="154"/>
        <v>CH</v>
      </c>
      <c r="G4993" s="260">
        <v>1.0796699999999999E-5</v>
      </c>
      <c r="H4993" s="260">
        <v>6.0961137768669599E-3</v>
      </c>
      <c r="I4993" s="260">
        <v>1.4218510854168001E-4</v>
      </c>
      <c r="J4993" s="260">
        <v>1.1611050093034299</v>
      </c>
      <c r="K4993" s="260">
        <v>1.1673541075086</v>
      </c>
      <c r="L4993" s="301" t="str">
        <f t="shared" si="155"/>
        <v/>
      </c>
      <c r="M4993" s="459">
        <f>IFERROR((Tableau1[[#This Row],[Scope 1
(kg CO2-eq)]]+Tableau1[[#This Row],[Scope 2 energy
(kg CO2-eq)]]+Tableau1[[#This Row],[Scope 2 Infrastructure
(kg CO2-eq)]])/Tableau1[[#This Row],[Total CO2-emissions
(kg CO2-eq)
for scope 3 use ]],"")</f>
        <v>5.3532133439318048E-3</v>
      </c>
      <c r="N4993" s="436" t="s">
        <v>3730</v>
      </c>
      <c r="O4993" s="259">
        <v>1</v>
      </c>
      <c r="P4993" s="259" t="s">
        <v>4133</v>
      </c>
      <c r="Q4993" s="259" t="s">
        <v>5243</v>
      </c>
    </row>
    <row r="4994" spans="1:17" ht="21.75" customHeight="1">
      <c r="A4994" s="301" t="s">
        <v>4133</v>
      </c>
      <c r="B4994" s="301" t="s">
        <v>5243</v>
      </c>
      <c r="C4994" s="316" t="s">
        <v>11018</v>
      </c>
      <c r="D4994" s="465" t="s">
        <v>3730</v>
      </c>
      <c r="E4994" s="465" t="s">
        <v>700</v>
      </c>
      <c r="F4994" s="469" t="str">
        <f t="shared" ref="F4994:F5057" si="156">IF(ISNUMBER(SEARCH("{CH}", C4994)), "CH", "other")</f>
        <v>CH</v>
      </c>
      <c r="G4994" s="260">
        <v>0</v>
      </c>
      <c r="H4994" s="260">
        <v>0</v>
      </c>
      <c r="I4994" s="260">
        <v>0</v>
      </c>
      <c r="J4994" s="260">
        <v>1.1420896950319599</v>
      </c>
      <c r="K4994" s="260">
        <v>1.14208969848306</v>
      </c>
      <c r="L4994" s="301" t="str">
        <f t="shared" ref="L4994:L5057" si="157">IF(N4994="MJ", K4994*3.6, IF(N4994="m", K4994*1000, ""))</f>
        <v/>
      </c>
      <c r="M4994" s="459">
        <f>IFERROR((Tableau1[[#This Row],[Scope 1
(kg CO2-eq)]]+Tableau1[[#This Row],[Scope 2 energy
(kg CO2-eq)]]+Tableau1[[#This Row],[Scope 2 Infrastructure
(kg CO2-eq)]])/Tableau1[[#This Row],[Total CO2-emissions
(kg CO2-eq)
for scope 3 use ]],"")</f>
        <v>0</v>
      </c>
      <c r="N4994" s="436" t="s">
        <v>3730</v>
      </c>
      <c r="O4994" s="259">
        <v>1</v>
      </c>
      <c r="P4994" s="259" t="s">
        <v>4133</v>
      </c>
      <c r="Q4994" s="259" t="s">
        <v>5243</v>
      </c>
    </row>
    <row r="4995" spans="1:17" ht="21.75" customHeight="1">
      <c r="A4995" s="301" t="s">
        <v>4133</v>
      </c>
      <c r="B4995" s="301" t="s">
        <v>5243</v>
      </c>
      <c r="C4995" s="316" t="s">
        <v>11019</v>
      </c>
      <c r="D4995" s="465" t="s">
        <v>3730</v>
      </c>
      <c r="E4995" s="465" t="s">
        <v>6091</v>
      </c>
      <c r="F4995" s="469" t="str">
        <f t="shared" si="156"/>
        <v>other</v>
      </c>
      <c r="G4995" s="260">
        <v>0</v>
      </c>
      <c r="H4995" s="260">
        <v>0</v>
      </c>
      <c r="I4995" s="260">
        <v>0</v>
      </c>
      <c r="J4995" s="260">
        <v>1.04379210624187</v>
      </c>
      <c r="K4995" s="260">
        <v>1.04379210525175</v>
      </c>
      <c r="L4995" s="301" t="str">
        <f t="shared" si="157"/>
        <v/>
      </c>
      <c r="M4995" s="459">
        <f>IFERROR((Tableau1[[#This Row],[Scope 1
(kg CO2-eq)]]+Tableau1[[#This Row],[Scope 2 energy
(kg CO2-eq)]]+Tableau1[[#This Row],[Scope 2 Infrastructure
(kg CO2-eq)]])/Tableau1[[#This Row],[Total CO2-emissions
(kg CO2-eq)
for scope 3 use ]],"")</f>
        <v>0</v>
      </c>
      <c r="N4995" s="436" t="s">
        <v>3730</v>
      </c>
      <c r="O4995" s="259">
        <v>1</v>
      </c>
      <c r="P4995" s="259" t="s">
        <v>4133</v>
      </c>
      <c r="Q4995" s="259" t="s">
        <v>5243</v>
      </c>
    </row>
    <row r="4996" spans="1:17" ht="21.75" customHeight="1">
      <c r="A4996" s="301" t="s">
        <v>4133</v>
      </c>
      <c r="B4996" s="301" t="s">
        <v>5202</v>
      </c>
      <c r="C4996" s="316" t="s">
        <v>11020</v>
      </c>
      <c r="D4996" s="465" t="s">
        <v>3730</v>
      </c>
      <c r="E4996" s="465" t="s">
        <v>6091</v>
      </c>
      <c r="F4996" s="469" t="str">
        <f t="shared" si="156"/>
        <v>other</v>
      </c>
      <c r="G4996" s="260">
        <v>2.55846E-4</v>
      </c>
      <c r="H4996" s="260">
        <v>0.16458546930876899</v>
      </c>
      <c r="I4996" s="260">
        <v>3.1633395248347199E-2</v>
      </c>
      <c r="J4996" s="260">
        <v>0.50177695687292401</v>
      </c>
      <c r="K4996" s="260">
        <v>0.69825166556749396</v>
      </c>
      <c r="L4996" s="301" t="str">
        <f t="shared" si="157"/>
        <v/>
      </c>
      <c r="M4996" s="459">
        <f>IFERROR((Tableau1[[#This Row],[Scope 1
(kg CO2-eq)]]+Tableau1[[#This Row],[Scope 2 energy
(kg CO2-eq)]]+Tableau1[[#This Row],[Scope 2 Infrastructure
(kg CO2-eq)]])/Tableau1[[#This Row],[Total CO2-emissions
(kg CO2-eq)
for scope 3 use ]],"")</f>
        <v>0.28138094077789877</v>
      </c>
      <c r="N4996" s="436" t="s">
        <v>3730</v>
      </c>
      <c r="O4996" s="259">
        <v>1</v>
      </c>
      <c r="P4996" s="259" t="s">
        <v>4133</v>
      </c>
      <c r="Q4996" s="259" t="s">
        <v>5202</v>
      </c>
    </row>
    <row r="4997" spans="1:17" ht="21.75" customHeight="1">
      <c r="A4997" s="301" t="s">
        <v>4133</v>
      </c>
      <c r="B4997" s="301" t="s">
        <v>5135</v>
      </c>
      <c r="C4997" s="316" t="s">
        <v>11021</v>
      </c>
      <c r="D4997" s="465" t="s">
        <v>436</v>
      </c>
      <c r="E4997" s="465" t="s">
        <v>6091</v>
      </c>
      <c r="F4997" s="469" t="str">
        <f t="shared" si="156"/>
        <v>other</v>
      </c>
      <c r="G4997" s="260">
        <v>0.10023055</v>
      </c>
      <c r="H4997" s="260">
        <v>0</v>
      </c>
      <c r="I4997" s="260">
        <v>0</v>
      </c>
      <c r="J4997" s="260">
        <v>2.2000299874419996E-2</v>
      </c>
      <c r="K4997" s="260">
        <v>0.12223084974170099</v>
      </c>
      <c r="L4997" s="301">
        <f t="shared" si="157"/>
        <v>0.44003105907012358</v>
      </c>
      <c r="M4997" s="459">
        <f>IFERROR((Tableau1[[#This Row],[Scope 1
(kg CO2-eq)]]+Tableau1[[#This Row],[Scope 2 energy
(kg CO2-eq)]]+Tableau1[[#This Row],[Scope 2 Infrastructure
(kg CO2-eq)]])/Tableau1[[#This Row],[Total CO2-emissions
(kg CO2-eq)
for scope 3 use ]],"")</f>
        <v>0.82001025282739859</v>
      </c>
      <c r="N4997" s="436" t="s">
        <v>436</v>
      </c>
      <c r="O4997" s="259">
        <v>1</v>
      </c>
      <c r="P4997" s="259" t="s">
        <v>4133</v>
      </c>
      <c r="Q4997" s="259" t="s">
        <v>5135</v>
      </c>
    </row>
    <row r="4998" spans="1:17" ht="21.75" customHeight="1">
      <c r="A4998" s="301" t="s">
        <v>5129</v>
      </c>
      <c r="B4998" s="301" t="s">
        <v>5136</v>
      </c>
      <c r="C4998" s="316" t="s">
        <v>11022</v>
      </c>
      <c r="D4998" s="465" t="s">
        <v>3730</v>
      </c>
      <c r="E4998" s="465" t="s">
        <v>6091</v>
      </c>
      <c r="F4998" s="469" t="str">
        <f t="shared" si="156"/>
        <v>other</v>
      </c>
      <c r="G4998" s="260">
        <v>0.191</v>
      </c>
      <c r="H4998" s="260">
        <v>0.32199462199520001</v>
      </c>
      <c r="I4998" s="260">
        <v>2.0602097279999999E-4</v>
      </c>
      <c r="J4998" s="260">
        <v>3.4065572758029803</v>
      </c>
      <c r="K4998" s="260">
        <v>3.9197579232141502</v>
      </c>
      <c r="L4998" s="301" t="str">
        <f t="shared" si="157"/>
        <v/>
      </c>
      <c r="M4998" s="459">
        <f>IFERROR((Tableau1[[#This Row],[Scope 1
(kg CO2-eq)]]+Tableau1[[#This Row],[Scope 2 energy
(kg CO2-eq)]]+Tableau1[[#This Row],[Scope 2 Infrastructure
(kg CO2-eq)]])/Tableau1[[#This Row],[Total CO2-emissions
(kg CO2-eq)
for scope 3 use ]],"")</f>
        <v>0.13092661664860725</v>
      </c>
      <c r="N4998" s="436" t="s">
        <v>3730</v>
      </c>
      <c r="O4998" s="259">
        <v>1</v>
      </c>
      <c r="P4998" s="259" t="s">
        <v>5129</v>
      </c>
      <c r="Q4998" s="259" t="s">
        <v>5136</v>
      </c>
    </row>
    <row r="4999" spans="1:17" ht="21.75" customHeight="1">
      <c r="A4999" s="301" t="s">
        <v>5129</v>
      </c>
      <c r="B4999" s="301" t="s">
        <v>5136</v>
      </c>
      <c r="C4999" s="316" t="s">
        <v>11023</v>
      </c>
      <c r="D4999" s="465" t="s">
        <v>3730</v>
      </c>
      <c r="E4999" s="465" t="s">
        <v>6091</v>
      </c>
      <c r="F4999" s="469" t="str">
        <f t="shared" si="156"/>
        <v>other</v>
      </c>
      <c r="G4999" s="260">
        <v>4.6800000000000001E-2</v>
      </c>
      <c r="H4999" s="260">
        <v>0.16322741399519999</v>
      </c>
      <c r="I4999" s="260">
        <v>2.0602097279999999E-4</v>
      </c>
      <c r="J4999" s="260">
        <v>4.0268662068468197</v>
      </c>
      <c r="K4999" s="260">
        <v>4.2370996429357</v>
      </c>
      <c r="L4999" s="301" t="str">
        <f t="shared" si="157"/>
        <v/>
      </c>
      <c r="M4999" s="459">
        <f>IFERROR((Tableau1[[#This Row],[Scope 1
(kg CO2-eq)]]+Tableau1[[#This Row],[Scope 2 energy
(kg CO2-eq)]]+Tableau1[[#This Row],[Scope 2 Infrastructure
(kg CO2-eq)]])/Tableau1[[#This Row],[Total CO2-emissions
(kg CO2-eq)
for scope 3 use ]],"")</f>
        <v>4.9617297841581677E-2</v>
      </c>
      <c r="N4999" s="436" t="s">
        <v>3730</v>
      </c>
      <c r="O4999" s="259">
        <v>1</v>
      </c>
      <c r="P4999" s="259" t="s">
        <v>5129</v>
      </c>
      <c r="Q4999" s="259" t="s">
        <v>5136</v>
      </c>
    </row>
    <row r="5000" spans="1:17" ht="21.75" customHeight="1">
      <c r="A5000" s="301" t="s">
        <v>5129</v>
      </c>
      <c r="B5000" s="301" t="s">
        <v>5130</v>
      </c>
      <c r="C5000" s="316" t="s">
        <v>11024</v>
      </c>
      <c r="D5000" s="465" t="s">
        <v>3730</v>
      </c>
      <c r="E5000" s="465" t="s">
        <v>700</v>
      </c>
      <c r="F5000" s="469" t="str">
        <f t="shared" si="156"/>
        <v>CH</v>
      </c>
      <c r="G5000" s="260">
        <v>0.32824811650000002</v>
      </c>
      <c r="H5000" s="260">
        <v>0.91806789802160005</v>
      </c>
      <c r="I5000" s="260">
        <v>6.6074032439999996E-4</v>
      </c>
      <c r="J5000" s="260">
        <v>5.08784987292713</v>
      </c>
      <c r="K5000" s="260">
        <v>6.3348266209407997</v>
      </c>
      <c r="L5000" s="301" t="str">
        <f t="shared" si="157"/>
        <v/>
      </c>
      <c r="M5000" s="459">
        <f>IFERROR((Tableau1[[#This Row],[Scope 1
(kg CO2-eq)]]+Tableau1[[#This Row],[Scope 2 energy
(kg CO2-eq)]]+Tableau1[[#This Row],[Scope 2 Infrastructure
(kg CO2-eq)]])/Tableau1[[#This Row],[Total CO2-emissions
(kg CO2-eq)
for scope 3 use ]],"")</f>
        <v>0.19684465407844245</v>
      </c>
      <c r="N5000" s="436" t="s">
        <v>3730</v>
      </c>
      <c r="O5000" s="259">
        <v>1</v>
      </c>
      <c r="P5000" s="259" t="s">
        <v>5129</v>
      </c>
      <c r="Q5000" s="259" t="s">
        <v>5130</v>
      </c>
    </row>
    <row r="5001" spans="1:17" ht="21.75" customHeight="1">
      <c r="A5001" s="301" t="s">
        <v>5129</v>
      </c>
      <c r="B5001" s="301" t="s">
        <v>5130</v>
      </c>
      <c r="C5001" s="316" t="s">
        <v>11025</v>
      </c>
      <c r="D5001" s="465" t="s">
        <v>3730</v>
      </c>
      <c r="E5001" s="465" t="s">
        <v>6091</v>
      </c>
      <c r="F5001" s="469" t="str">
        <f t="shared" si="156"/>
        <v>other</v>
      </c>
      <c r="G5001" s="260">
        <v>0.32824811650000002</v>
      </c>
      <c r="H5001" s="260">
        <v>1.3259692159184</v>
      </c>
      <c r="I5001" s="260">
        <v>6.6755744640000002E-4</v>
      </c>
      <c r="J5001" s="260">
        <v>5.08784987292713</v>
      </c>
      <c r="K5001" s="260">
        <v>6.7427347583667103</v>
      </c>
      <c r="L5001" s="301" t="str">
        <f t="shared" si="157"/>
        <v/>
      </c>
      <c r="M5001" s="459">
        <f>IFERROR((Tableau1[[#This Row],[Scope 1
(kg CO2-eq)]]+Tableau1[[#This Row],[Scope 2 energy
(kg CO2-eq)]]+Tableau1[[#This Row],[Scope 2 Infrastructure
(kg CO2-eq)]])/Tableau1[[#This Row],[Total CO2-emissions
(kg CO2-eq)
for scope 3 use ]],"")</f>
        <v>0.24543229849154885</v>
      </c>
      <c r="N5001" s="436" t="s">
        <v>3730</v>
      </c>
      <c r="O5001" s="259">
        <v>1</v>
      </c>
      <c r="P5001" s="259" t="s">
        <v>5129</v>
      </c>
      <c r="Q5001" s="259" t="s">
        <v>5130</v>
      </c>
    </row>
    <row r="5002" spans="1:17" ht="21.75" customHeight="1">
      <c r="A5002" s="301" t="s">
        <v>5129</v>
      </c>
      <c r="B5002" s="301" t="s">
        <v>5136</v>
      </c>
      <c r="C5002" s="316" t="s">
        <v>11026</v>
      </c>
      <c r="D5002" s="465" t="s">
        <v>3730</v>
      </c>
      <c r="E5002" s="465" t="s">
        <v>6091</v>
      </c>
      <c r="F5002" s="469" t="str">
        <f t="shared" si="156"/>
        <v>other</v>
      </c>
      <c r="G5002" s="260">
        <v>4.9454999999999999E-2</v>
      </c>
      <c r="H5002" s="260">
        <v>0.32199462199520001</v>
      </c>
      <c r="I5002" s="260">
        <v>2.0602097279999999E-4</v>
      </c>
      <c r="J5002" s="260">
        <v>1.34093200087453</v>
      </c>
      <c r="K5002" s="260">
        <v>1.7125876435884899</v>
      </c>
      <c r="L5002" s="301" t="str">
        <f t="shared" si="157"/>
        <v/>
      </c>
      <c r="M5002" s="459">
        <f>IFERROR((Tableau1[[#This Row],[Scope 1
(kg CO2-eq)]]+Tableau1[[#This Row],[Scope 2 energy
(kg CO2-eq)]]+Tableau1[[#This Row],[Scope 2 Infrastructure
(kg CO2-eq)]])/Tableau1[[#This Row],[Total CO2-emissions
(kg CO2-eq)
for scope 3 use ]],"")</f>
        <v>0.21701408646698347</v>
      </c>
      <c r="N5002" s="436" t="s">
        <v>3730</v>
      </c>
      <c r="O5002" s="259">
        <v>1</v>
      </c>
      <c r="P5002" s="259" t="s">
        <v>5129</v>
      </c>
      <c r="Q5002" s="259" t="s">
        <v>5136</v>
      </c>
    </row>
    <row r="5003" spans="1:17" ht="21.75" customHeight="1">
      <c r="A5003" s="301" t="s">
        <v>5129</v>
      </c>
      <c r="B5003" s="301" t="s">
        <v>5162</v>
      </c>
      <c r="C5003" s="316" t="s">
        <v>11027</v>
      </c>
      <c r="D5003" s="465" t="s">
        <v>3730</v>
      </c>
      <c r="E5003" s="465" t="s">
        <v>6101</v>
      </c>
      <c r="F5003" s="469" t="str">
        <f t="shared" si="156"/>
        <v>other</v>
      </c>
      <c r="G5003" s="260">
        <v>0</v>
      </c>
      <c r="H5003" s="260">
        <v>0.16322741399519999</v>
      </c>
      <c r="I5003" s="260">
        <v>2.0602097279999999E-4</v>
      </c>
      <c r="J5003" s="260">
        <v>15.5883404492844</v>
      </c>
      <c r="K5003" s="260">
        <v>15.751773884315099</v>
      </c>
      <c r="L5003" s="301" t="str">
        <f t="shared" si="157"/>
        <v/>
      </c>
      <c r="M5003" s="459">
        <f>IFERROR((Tableau1[[#This Row],[Scope 1
(kg CO2-eq)]]+Tableau1[[#This Row],[Scope 2 energy
(kg CO2-eq)]]+Tableau1[[#This Row],[Scope 2 Infrastructure
(kg CO2-eq)]])/Tableau1[[#This Row],[Total CO2-emissions
(kg CO2-eq)
for scope 3 use ]],"")</f>
        <v>1.0375557455832933E-2</v>
      </c>
      <c r="N5003" s="436" t="s">
        <v>3730</v>
      </c>
      <c r="O5003" s="259">
        <v>1</v>
      </c>
      <c r="P5003" s="259" t="s">
        <v>5129</v>
      </c>
      <c r="Q5003" s="259" t="s">
        <v>5162</v>
      </c>
    </row>
    <row r="5004" spans="1:17" ht="21.75" customHeight="1">
      <c r="A5004" s="301" t="s">
        <v>5175</v>
      </c>
      <c r="B5004" s="301" t="s">
        <v>5133</v>
      </c>
      <c r="C5004" s="316" t="s">
        <v>11028</v>
      </c>
      <c r="D5004" s="465" t="s">
        <v>3646</v>
      </c>
      <c r="E5004" s="465" t="s">
        <v>6082</v>
      </c>
      <c r="F5004" s="469" t="str">
        <f t="shared" si="156"/>
        <v>other</v>
      </c>
      <c r="G5004" s="260">
        <v>0</v>
      </c>
      <c r="H5004" s="260">
        <v>0</v>
      </c>
      <c r="I5004" s="260">
        <v>0</v>
      </c>
      <c r="J5004" s="260">
        <v>117849824.609862</v>
      </c>
      <c r="K5004" s="260">
        <v>117849824.609841</v>
      </c>
      <c r="L5004" s="301" t="str">
        <f t="shared" si="157"/>
        <v/>
      </c>
      <c r="M5004" s="459">
        <f>IFERROR((Tableau1[[#This Row],[Scope 1
(kg CO2-eq)]]+Tableau1[[#This Row],[Scope 2 energy
(kg CO2-eq)]]+Tableau1[[#This Row],[Scope 2 Infrastructure
(kg CO2-eq)]])/Tableau1[[#This Row],[Total CO2-emissions
(kg CO2-eq)
for scope 3 use ]],"")</f>
        <v>0</v>
      </c>
      <c r="N5004" s="436" t="s">
        <v>3646</v>
      </c>
      <c r="O5004" s="259">
        <v>1</v>
      </c>
      <c r="P5004" s="259" t="s">
        <v>5175</v>
      </c>
      <c r="Q5004" s="259" t="s">
        <v>5133</v>
      </c>
    </row>
    <row r="5005" spans="1:17" ht="21.75" customHeight="1">
      <c r="A5005" s="301" t="s">
        <v>5175</v>
      </c>
      <c r="B5005" s="301" t="s">
        <v>5133</v>
      </c>
      <c r="C5005" s="316" t="s">
        <v>11029</v>
      </c>
      <c r="D5005" s="465" t="s">
        <v>3646</v>
      </c>
      <c r="E5005" s="465" t="s">
        <v>6015</v>
      </c>
      <c r="F5005" s="469" t="str">
        <f t="shared" si="156"/>
        <v>other</v>
      </c>
      <c r="G5005" s="260">
        <v>0</v>
      </c>
      <c r="H5005" s="260">
        <v>0</v>
      </c>
      <c r="I5005" s="260">
        <v>0</v>
      </c>
      <c r="J5005" s="260">
        <v>243462863.38805199</v>
      </c>
      <c r="K5005" s="260">
        <v>243462863.38817301</v>
      </c>
      <c r="L5005" s="301" t="str">
        <f t="shared" si="157"/>
        <v/>
      </c>
      <c r="M5005" s="459">
        <f>IFERROR((Tableau1[[#This Row],[Scope 1
(kg CO2-eq)]]+Tableau1[[#This Row],[Scope 2 energy
(kg CO2-eq)]]+Tableau1[[#This Row],[Scope 2 Infrastructure
(kg CO2-eq)]])/Tableau1[[#This Row],[Total CO2-emissions
(kg CO2-eq)
for scope 3 use ]],"")</f>
        <v>0</v>
      </c>
      <c r="N5005" s="436" t="s">
        <v>3646</v>
      </c>
      <c r="O5005" s="259">
        <v>1</v>
      </c>
      <c r="P5005" s="259" t="s">
        <v>5175</v>
      </c>
      <c r="Q5005" s="259" t="s">
        <v>5133</v>
      </c>
    </row>
    <row r="5006" spans="1:17" ht="21.75" customHeight="1">
      <c r="A5006" s="301" t="s">
        <v>5129</v>
      </c>
      <c r="B5006" s="301" t="s">
        <v>5162</v>
      </c>
      <c r="C5006" s="316" t="s">
        <v>11030</v>
      </c>
      <c r="D5006" s="465" t="s">
        <v>3730</v>
      </c>
      <c r="E5006" s="465" t="s">
        <v>6082</v>
      </c>
      <c r="F5006" s="469" t="str">
        <f t="shared" si="156"/>
        <v>other</v>
      </c>
      <c r="G5006" s="260">
        <v>2.4299999999999999E-2</v>
      </c>
      <c r="H5006" s="260">
        <v>0.185586881077</v>
      </c>
      <c r="I5006" s="260">
        <v>3.774403752E-3</v>
      </c>
      <c r="J5006" s="260">
        <v>2.11053525910203E-2</v>
      </c>
      <c r="K5006" s="260">
        <v>0.23476663792555799</v>
      </c>
      <c r="L5006" s="301" t="str">
        <f t="shared" si="157"/>
        <v/>
      </c>
      <c r="M5006" s="459">
        <f>IFERROR((Tableau1[[#This Row],[Scope 1
(kg CO2-eq)]]+Tableau1[[#This Row],[Scope 2 energy
(kg CO2-eq)]]+Tableau1[[#This Row],[Scope 2 Infrastructure
(kg CO2-eq)]])/Tableau1[[#This Row],[Total CO2-emissions
(kg CO2-eq)
for scope 3 use ]],"")</f>
        <v>0.91010071412595561</v>
      </c>
      <c r="N5006" s="436" t="s">
        <v>3730</v>
      </c>
      <c r="O5006" s="259">
        <v>1</v>
      </c>
      <c r="P5006" s="259" t="s">
        <v>5129</v>
      </c>
      <c r="Q5006" s="259" t="s">
        <v>5162</v>
      </c>
    </row>
    <row r="5007" spans="1:17" ht="21.75" customHeight="1">
      <c r="A5007" s="301" t="s">
        <v>5129</v>
      </c>
      <c r="B5007" s="301" t="s">
        <v>5162</v>
      </c>
      <c r="C5007" s="316" t="s">
        <v>11031</v>
      </c>
      <c r="D5007" s="465" t="s">
        <v>3730</v>
      </c>
      <c r="E5007" s="465" t="s">
        <v>6015</v>
      </c>
      <c r="F5007" s="469" t="str">
        <f t="shared" si="156"/>
        <v>other</v>
      </c>
      <c r="G5007" s="260">
        <v>0</v>
      </c>
      <c r="H5007" s="260">
        <v>0.1504611770632</v>
      </c>
      <c r="I5007" s="260">
        <v>6.9632972448E-3</v>
      </c>
      <c r="J5007" s="260">
        <v>5.4922063293229302E-2</v>
      </c>
      <c r="K5007" s="260">
        <v>0.212346536205028</v>
      </c>
      <c r="L5007" s="301" t="str">
        <f t="shared" si="157"/>
        <v/>
      </c>
      <c r="M5007" s="459">
        <f>IFERROR((Tableau1[[#This Row],[Scope 1
(kg CO2-eq)]]+Tableau1[[#This Row],[Scope 2 energy
(kg CO2-eq)]]+Tableau1[[#This Row],[Scope 2 Infrastructure
(kg CO2-eq)]])/Tableau1[[#This Row],[Total CO2-emissions
(kg CO2-eq)
for scope 3 use ]],"")</f>
        <v>0.74135645026957808</v>
      </c>
      <c r="N5007" s="436" t="s">
        <v>3730</v>
      </c>
      <c r="O5007" s="259">
        <v>1</v>
      </c>
      <c r="P5007" s="259" t="s">
        <v>5129</v>
      </c>
      <c r="Q5007" s="259" t="s">
        <v>5162</v>
      </c>
    </row>
    <row r="5008" spans="1:17" ht="21.75" customHeight="1">
      <c r="A5008" s="301" t="s">
        <v>5212</v>
      </c>
      <c r="B5008" s="301" t="s">
        <v>5133</v>
      </c>
      <c r="C5008" s="316" t="s">
        <v>11032</v>
      </c>
      <c r="D5008" s="465" t="s">
        <v>3646</v>
      </c>
      <c r="E5008" s="465" t="s">
        <v>6015</v>
      </c>
      <c r="F5008" s="469" t="str">
        <f t="shared" si="156"/>
        <v>other</v>
      </c>
      <c r="G5008" s="260">
        <v>0</v>
      </c>
      <c r="H5008" s="260">
        <v>0</v>
      </c>
      <c r="I5008" s="260">
        <v>0</v>
      </c>
      <c r="J5008" s="260">
        <v>3231114.1844635601</v>
      </c>
      <c r="K5008" s="260">
        <v>3231114.1845598002</v>
      </c>
      <c r="L5008" s="301" t="str">
        <f t="shared" si="157"/>
        <v/>
      </c>
      <c r="M5008" s="459">
        <f>IFERROR((Tableau1[[#This Row],[Scope 1
(kg CO2-eq)]]+Tableau1[[#This Row],[Scope 2 energy
(kg CO2-eq)]]+Tableau1[[#This Row],[Scope 2 Infrastructure
(kg CO2-eq)]])/Tableau1[[#This Row],[Total CO2-emissions
(kg CO2-eq)
for scope 3 use ]],"")</f>
        <v>0</v>
      </c>
      <c r="N5008" s="436" t="s">
        <v>3646</v>
      </c>
      <c r="O5008" s="259">
        <v>1</v>
      </c>
      <c r="P5008" s="259" t="s">
        <v>5212</v>
      </c>
      <c r="Q5008" s="259" t="s">
        <v>5133</v>
      </c>
    </row>
    <row r="5009" spans="1:17" ht="21.75" customHeight="1">
      <c r="A5009" s="301" t="s">
        <v>5129</v>
      </c>
      <c r="B5009" s="301" t="s">
        <v>5212</v>
      </c>
      <c r="C5009" s="316" t="s">
        <v>11033</v>
      </c>
      <c r="D5009" s="465" t="s">
        <v>3730</v>
      </c>
      <c r="E5009" s="465" t="s">
        <v>6101</v>
      </c>
      <c r="F5009" s="469" t="str">
        <f t="shared" si="156"/>
        <v>other</v>
      </c>
      <c r="G5009" s="260">
        <v>0</v>
      </c>
      <c r="H5009" s="260">
        <v>0</v>
      </c>
      <c r="I5009" s="260">
        <v>0</v>
      </c>
      <c r="J5009" s="260">
        <v>1.05619701474042</v>
      </c>
      <c r="K5009" s="260">
        <v>1.0561970153915601</v>
      </c>
      <c r="L5009" s="301" t="str">
        <f t="shared" si="157"/>
        <v/>
      </c>
      <c r="M5009" s="459">
        <f>IFERROR((Tableau1[[#This Row],[Scope 1
(kg CO2-eq)]]+Tableau1[[#This Row],[Scope 2 energy
(kg CO2-eq)]]+Tableau1[[#This Row],[Scope 2 Infrastructure
(kg CO2-eq)]])/Tableau1[[#This Row],[Total CO2-emissions
(kg CO2-eq)
for scope 3 use ]],"")</f>
        <v>0</v>
      </c>
      <c r="N5009" s="436" t="s">
        <v>3730</v>
      </c>
      <c r="O5009" s="259">
        <v>1</v>
      </c>
      <c r="P5009" s="259" t="s">
        <v>5129</v>
      </c>
      <c r="Q5009" s="259" t="s">
        <v>5212</v>
      </c>
    </row>
    <row r="5010" spans="1:17" ht="21.75" customHeight="1">
      <c r="A5010" s="301" t="s">
        <v>5129</v>
      </c>
      <c r="B5010" s="301" t="s">
        <v>5212</v>
      </c>
      <c r="C5010" s="316" t="s">
        <v>11034</v>
      </c>
      <c r="D5010" s="465" t="s">
        <v>3730</v>
      </c>
      <c r="E5010" s="465" t="s">
        <v>6082</v>
      </c>
      <c r="F5010" s="469" t="str">
        <f t="shared" si="156"/>
        <v>other</v>
      </c>
      <c r="G5010" s="260">
        <v>0.12275</v>
      </c>
      <c r="H5010" s="260">
        <v>0.37153520237732801</v>
      </c>
      <c r="I5010" s="260">
        <v>8.3843730432000004E-5</v>
      </c>
      <c r="J5010" s="260">
        <v>0.59251160927770197</v>
      </c>
      <c r="K5010" s="260">
        <v>1.0868806568107301</v>
      </c>
      <c r="L5010" s="301" t="str">
        <f t="shared" si="157"/>
        <v/>
      </c>
      <c r="M5010" s="459">
        <f>IFERROR((Tableau1[[#This Row],[Scope 1
(kg CO2-eq)]]+Tableau1[[#This Row],[Scope 2 energy
(kg CO2-eq)]]+Tableau1[[#This Row],[Scope 2 Infrastructure
(kg CO2-eq)]])/Tableau1[[#This Row],[Total CO2-emissions
(kg CO2-eq)
for scope 3 use ]],"")</f>
        <v>0.45485126909738505</v>
      </c>
      <c r="N5010" s="436" t="s">
        <v>3730</v>
      </c>
      <c r="O5010" s="259">
        <v>1</v>
      </c>
      <c r="P5010" s="259" t="s">
        <v>5129</v>
      </c>
      <c r="Q5010" s="259" t="s">
        <v>5212</v>
      </c>
    </row>
    <row r="5011" spans="1:17" ht="21.75" customHeight="1">
      <c r="A5011" s="301" t="s">
        <v>5129</v>
      </c>
      <c r="B5011" s="301" t="s">
        <v>5212</v>
      </c>
      <c r="C5011" s="316" t="s">
        <v>11035</v>
      </c>
      <c r="D5011" s="465" t="s">
        <v>3730</v>
      </c>
      <c r="E5011" s="465" t="s">
        <v>6015</v>
      </c>
      <c r="F5011" s="469" t="str">
        <f t="shared" si="156"/>
        <v>other</v>
      </c>
      <c r="G5011" s="260">
        <v>0</v>
      </c>
      <c r="H5011" s="260">
        <v>0.37153520237732801</v>
      </c>
      <c r="I5011" s="260">
        <v>8.3843730432000004E-5</v>
      </c>
      <c r="J5011" s="260">
        <v>0.66655741474587504</v>
      </c>
      <c r="K5011" s="260">
        <v>1.0381764630483299</v>
      </c>
      <c r="L5011" s="301" t="str">
        <f t="shared" si="157"/>
        <v/>
      </c>
      <c r="M5011" s="459">
        <f>IFERROR((Tableau1[[#This Row],[Scope 1
(kg CO2-eq)]]+Tableau1[[#This Row],[Scope 2 energy
(kg CO2-eq)]]+Tableau1[[#This Row],[Scope 2 Infrastructure
(kg CO2-eq)]])/Tableau1[[#This Row],[Total CO2-emissions
(kg CO2-eq)
for scope 3 use ]],"")</f>
        <v>0.35795364211648495</v>
      </c>
      <c r="N5011" s="436" t="s">
        <v>3730</v>
      </c>
      <c r="O5011" s="259">
        <v>1</v>
      </c>
      <c r="P5011" s="259" t="s">
        <v>5129</v>
      </c>
      <c r="Q5011" s="260" t="s">
        <v>5212</v>
      </c>
    </row>
    <row r="5012" spans="1:17" ht="21.75" customHeight="1">
      <c r="A5012" s="301" t="s">
        <v>5129</v>
      </c>
      <c r="B5012" s="301" t="s">
        <v>5212</v>
      </c>
      <c r="C5012" s="316" t="s">
        <v>11036</v>
      </c>
      <c r="D5012" s="465" t="s">
        <v>3730</v>
      </c>
      <c r="E5012" s="465" t="s">
        <v>6091</v>
      </c>
      <c r="F5012" s="469" t="str">
        <f t="shared" si="156"/>
        <v>other</v>
      </c>
      <c r="G5012" s="260">
        <v>0</v>
      </c>
      <c r="H5012" s="260">
        <v>7.0632835236000002E-2</v>
      </c>
      <c r="I5012" s="260">
        <v>0</v>
      </c>
      <c r="J5012" s="260">
        <v>1.5081372131376201</v>
      </c>
      <c r="K5012" s="260">
        <v>1.5787700440833901</v>
      </c>
      <c r="L5012" s="301" t="str">
        <f t="shared" si="157"/>
        <v/>
      </c>
      <c r="M5012" s="459">
        <f>IFERROR((Tableau1[[#This Row],[Scope 1
(kg CO2-eq)]]+Tableau1[[#This Row],[Scope 2 energy
(kg CO2-eq)]]+Tableau1[[#This Row],[Scope 2 Infrastructure
(kg CO2-eq)]])/Tableau1[[#This Row],[Total CO2-emissions
(kg CO2-eq)
for scope 3 use ]],"")</f>
        <v>4.4739153431941604E-2</v>
      </c>
      <c r="N5012" s="436" t="s">
        <v>3730</v>
      </c>
      <c r="O5012" s="259">
        <v>1</v>
      </c>
      <c r="P5012" s="259" t="s">
        <v>5129</v>
      </c>
      <c r="Q5012" s="260" t="s">
        <v>5212</v>
      </c>
    </row>
    <row r="5013" spans="1:17" ht="21.75" customHeight="1">
      <c r="A5013" s="301" t="s">
        <v>5129</v>
      </c>
      <c r="B5013" s="301" t="s">
        <v>5162</v>
      </c>
      <c r="C5013" s="316" t="s">
        <v>11037</v>
      </c>
      <c r="D5013" s="465" t="s">
        <v>3730</v>
      </c>
      <c r="E5013" s="465" t="s">
        <v>6091</v>
      </c>
      <c r="F5013" s="469" t="str">
        <f t="shared" si="156"/>
        <v>other</v>
      </c>
      <c r="G5013" s="260">
        <v>0</v>
      </c>
      <c r="H5013" s="260">
        <v>0.16322741399519999</v>
      </c>
      <c r="I5013" s="260">
        <v>2.0602097279999999E-4</v>
      </c>
      <c r="J5013" s="260">
        <v>3.0224407689583201</v>
      </c>
      <c r="K5013" s="260">
        <v>3.1858742019221999</v>
      </c>
      <c r="L5013" s="301" t="str">
        <f t="shared" si="157"/>
        <v/>
      </c>
      <c r="M5013" s="459">
        <f>IFERROR((Tableau1[[#This Row],[Scope 1
(kg CO2-eq)]]+Tableau1[[#This Row],[Scope 2 energy
(kg CO2-eq)]]+Tableau1[[#This Row],[Scope 2 Infrastructure
(kg CO2-eq)]])/Tableau1[[#This Row],[Total CO2-emissions
(kg CO2-eq)
for scope 3 use ]],"")</f>
        <v>5.1299399979256026E-2</v>
      </c>
      <c r="N5013" s="436" t="s">
        <v>3730</v>
      </c>
      <c r="O5013" s="259">
        <v>1</v>
      </c>
      <c r="P5013" s="259" t="s">
        <v>5129</v>
      </c>
      <c r="Q5013" s="259" t="s">
        <v>5162</v>
      </c>
    </row>
    <row r="5014" spans="1:17" ht="21.75" customHeight="1">
      <c r="A5014" s="301" t="s">
        <v>5129</v>
      </c>
      <c r="B5014" s="301" t="s">
        <v>5162</v>
      </c>
      <c r="C5014" s="316" t="s">
        <v>11038</v>
      </c>
      <c r="D5014" s="465" t="s">
        <v>3730</v>
      </c>
      <c r="E5014" s="465" t="s">
        <v>6017</v>
      </c>
      <c r="F5014" s="469" t="str">
        <f t="shared" si="156"/>
        <v>other</v>
      </c>
      <c r="G5014" s="260">
        <v>0</v>
      </c>
      <c r="H5014" s="260">
        <v>8.7236718563840007E-3</v>
      </c>
      <c r="I5014" s="260">
        <v>1.2902111999999999E-6</v>
      </c>
      <c r="J5014" s="260">
        <v>2.6720043607798298</v>
      </c>
      <c r="K5014" s="260">
        <v>2.68072932291413</v>
      </c>
      <c r="L5014" s="301" t="str">
        <f t="shared" si="157"/>
        <v/>
      </c>
      <c r="M5014" s="459">
        <f>IFERROR((Tableau1[[#This Row],[Scope 1
(kg CO2-eq)]]+Tableau1[[#This Row],[Scope 2 energy
(kg CO2-eq)]]+Tableau1[[#This Row],[Scope 2 Infrastructure
(kg CO2-eq)]])/Tableau1[[#This Row],[Total CO2-emissions
(kg CO2-eq)
for scope 3 use ]],"")</f>
        <v>3.2546971426788401E-3</v>
      </c>
      <c r="N5014" s="436" t="s">
        <v>3730</v>
      </c>
      <c r="O5014" s="259">
        <v>1</v>
      </c>
      <c r="P5014" s="259" t="s">
        <v>5129</v>
      </c>
      <c r="Q5014" s="259" t="s">
        <v>5162</v>
      </c>
    </row>
    <row r="5015" spans="1:17" ht="21.75" customHeight="1">
      <c r="A5015" s="301" t="s">
        <v>5129</v>
      </c>
      <c r="B5015" s="301" t="s">
        <v>5162</v>
      </c>
      <c r="C5015" s="316" t="s">
        <v>11039</v>
      </c>
      <c r="D5015" s="465" t="s">
        <v>3730</v>
      </c>
      <c r="E5015" s="465" t="s">
        <v>6091</v>
      </c>
      <c r="F5015" s="469" t="str">
        <f t="shared" si="156"/>
        <v>other</v>
      </c>
      <c r="G5015" s="260">
        <v>0.50590999999999997</v>
      </c>
      <c r="H5015" s="260">
        <v>6.3722413871999999</v>
      </c>
      <c r="I5015" s="260">
        <v>8.0428607999999992E-3</v>
      </c>
      <c r="J5015" s="260">
        <v>2.6841283450491598</v>
      </c>
      <c r="K5015" s="260">
        <v>9.5703225911259704</v>
      </c>
      <c r="L5015" s="301" t="str">
        <f t="shared" si="157"/>
        <v/>
      </c>
      <c r="M5015" s="459">
        <f>IFERROR((Tableau1[[#This Row],[Scope 1
(kg CO2-eq)]]+Tableau1[[#This Row],[Scope 2 energy
(kg CO2-eq)]]+Tableau1[[#This Row],[Scope 2 Infrastructure
(kg CO2-eq)]])/Tableau1[[#This Row],[Total CO2-emissions
(kg CO2-eq)
for scope 3 use ]],"")</f>
        <v>0.71953627293453892</v>
      </c>
      <c r="N5015" s="436" t="s">
        <v>3730</v>
      </c>
      <c r="O5015" s="259">
        <v>1</v>
      </c>
      <c r="P5015" s="259" t="s">
        <v>5129</v>
      </c>
      <c r="Q5015" s="260" t="s">
        <v>5162</v>
      </c>
    </row>
    <row r="5016" spans="1:17" ht="21.75" customHeight="1">
      <c r="A5016" s="301" t="s">
        <v>5129</v>
      </c>
      <c r="B5016" s="301" t="s">
        <v>5162</v>
      </c>
      <c r="C5016" s="316" t="s">
        <v>11040</v>
      </c>
      <c r="D5016" s="465" t="s">
        <v>3730</v>
      </c>
      <c r="E5016" s="465" t="s">
        <v>6091</v>
      </c>
      <c r="F5016" s="469" t="str">
        <f t="shared" si="156"/>
        <v>other</v>
      </c>
      <c r="G5016" s="260">
        <v>0</v>
      </c>
      <c r="H5016" s="260">
        <v>0.16322741399519999</v>
      </c>
      <c r="I5016" s="260">
        <v>2.0602097279999999E-4</v>
      </c>
      <c r="J5016" s="260">
        <v>3.1181941978905101</v>
      </c>
      <c r="K5016" s="260">
        <v>3.2816276349467799</v>
      </c>
      <c r="L5016" s="301" t="str">
        <f t="shared" si="157"/>
        <v/>
      </c>
      <c r="M5016" s="459">
        <f>IFERROR((Tableau1[[#This Row],[Scope 1
(kg CO2-eq)]]+Tableau1[[#This Row],[Scope 2 energy
(kg CO2-eq)]]+Tableau1[[#This Row],[Scope 2 Infrastructure
(kg CO2-eq)]])/Tableau1[[#This Row],[Total CO2-emissions
(kg CO2-eq)
for scope 3 use ]],"")</f>
        <v>4.980255322924549E-2</v>
      </c>
      <c r="N5016" s="436" t="s">
        <v>3730</v>
      </c>
      <c r="O5016" s="259">
        <v>1</v>
      </c>
      <c r="P5016" s="259" t="s">
        <v>5129</v>
      </c>
      <c r="Q5016" s="259" t="s">
        <v>5162</v>
      </c>
    </row>
    <row r="5017" spans="1:17" ht="21.75" customHeight="1">
      <c r="A5017" s="301" t="s">
        <v>5132</v>
      </c>
      <c r="B5017" s="301" t="s">
        <v>5137</v>
      </c>
      <c r="C5017" s="316" t="s">
        <v>11041</v>
      </c>
      <c r="D5017" s="465" t="s">
        <v>3646</v>
      </c>
      <c r="E5017" s="465" t="s">
        <v>6016</v>
      </c>
      <c r="F5017" s="469" t="str">
        <f t="shared" si="156"/>
        <v>other</v>
      </c>
      <c r="G5017" s="260">
        <v>0</v>
      </c>
      <c r="H5017" s="260">
        <v>0</v>
      </c>
      <c r="I5017" s="260">
        <v>0</v>
      </c>
      <c r="J5017" s="260">
        <v>1221791.3326969501</v>
      </c>
      <c r="K5017" s="260">
        <v>1221791.33269709</v>
      </c>
      <c r="L5017" s="301" t="str">
        <f t="shared" si="157"/>
        <v/>
      </c>
      <c r="M5017" s="459">
        <f>IFERROR((Tableau1[[#This Row],[Scope 1
(kg CO2-eq)]]+Tableau1[[#This Row],[Scope 2 energy
(kg CO2-eq)]]+Tableau1[[#This Row],[Scope 2 Infrastructure
(kg CO2-eq)]])/Tableau1[[#This Row],[Total CO2-emissions
(kg CO2-eq)
for scope 3 use ]],"")</f>
        <v>0</v>
      </c>
      <c r="N5017" s="436" t="s">
        <v>3646</v>
      </c>
      <c r="O5017" s="259">
        <v>1</v>
      </c>
      <c r="P5017" s="259" t="s">
        <v>5132</v>
      </c>
      <c r="Q5017" s="259" t="s">
        <v>5137</v>
      </c>
    </row>
    <row r="5018" spans="1:17" ht="21.75" customHeight="1">
      <c r="A5018" s="301" t="s">
        <v>5132</v>
      </c>
      <c r="B5018" s="301" t="s">
        <v>5137</v>
      </c>
      <c r="C5018" s="316" t="s">
        <v>11042</v>
      </c>
      <c r="D5018" s="465" t="s">
        <v>3731</v>
      </c>
      <c r="E5018" s="465" t="s">
        <v>6092</v>
      </c>
      <c r="F5018" s="469" t="str">
        <f t="shared" si="156"/>
        <v>other</v>
      </c>
      <c r="G5018" s="260">
        <v>0.71761778499999995</v>
      </c>
      <c r="H5018" s="260">
        <v>12.3758995818761</v>
      </c>
      <c r="I5018" s="260">
        <v>1.08296907987102E-2</v>
      </c>
      <c r="J5018" s="260">
        <v>55.394612003095496</v>
      </c>
      <c r="K5018" s="260">
        <v>68.498959055913602</v>
      </c>
      <c r="L5018" s="301" t="str">
        <f t="shared" si="157"/>
        <v/>
      </c>
      <c r="M5018" s="459">
        <f>IFERROR((Tableau1[[#This Row],[Scope 1
(kg CO2-eq)]]+Tableau1[[#This Row],[Scope 2 energy
(kg CO2-eq)]]+Tableau1[[#This Row],[Scope 2 Infrastructure
(kg CO2-eq)]])/Tableau1[[#This Row],[Total CO2-emissions
(kg CO2-eq)
for scope 3 use ]],"")</f>
        <v>0.19130724376377942</v>
      </c>
      <c r="N5018" s="436" t="s">
        <v>3731</v>
      </c>
      <c r="O5018" s="259">
        <v>1</v>
      </c>
      <c r="P5018" s="259" t="s">
        <v>5132</v>
      </c>
      <c r="Q5018" s="259" t="s">
        <v>5137</v>
      </c>
    </row>
    <row r="5019" spans="1:17" ht="21.75" customHeight="1">
      <c r="A5019" s="301" t="s">
        <v>5132</v>
      </c>
      <c r="B5019" s="301" t="s">
        <v>5137</v>
      </c>
      <c r="C5019" s="316" t="s">
        <v>11043</v>
      </c>
      <c r="D5019" s="465" t="s">
        <v>3731</v>
      </c>
      <c r="E5019" s="465" t="s">
        <v>6017</v>
      </c>
      <c r="F5019" s="469" t="str">
        <f t="shared" si="156"/>
        <v>other</v>
      </c>
      <c r="G5019" s="260">
        <v>0.71761778499999995</v>
      </c>
      <c r="H5019" s="260">
        <v>16.358752565432901</v>
      </c>
      <c r="I5019" s="260">
        <v>1.1521291388710201E-2</v>
      </c>
      <c r="J5019" s="260">
        <v>56.1632902034968</v>
      </c>
      <c r="K5019" s="260">
        <v>73.251181848296895</v>
      </c>
      <c r="L5019" s="301" t="str">
        <f t="shared" si="157"/>
        <v/>
      </c>
      <c r="M5019" s="459">
        <f>IFERROR((Tableau1[[#This Row],[Scope 1
(kg CO2-eq)]]+Tableau1[[#This Row],[Scope 2 energy
(kg CO2-eq)]]+Tableau1[[#This Row],[Scope 2 Infrastructure
(kg CO2-eq)]])/Tableau1[[#This Row],[Total CO2-emissions
(kg CO2-eq)
for scope 3 use ]],"")</f>
        <v>0.23327803334573652</v>
      </c>
      <c r="N5019" s="436" t="s">
        <v>3731</v>
      </c>
      <c r="O5019" s="259">
        <v>1</v>
      </c>
      <c r="P5019" s="259" t="s">
        <v>5132</v>
      </c>
      <c r="Q5019" s="259" t="s">
        <v>5137</v>
      </c>
    </row>
    <row r="5020" spans="1:17" ht="21.75" customHeight="1">
      <c r="A5020" s="301" t="s">
        <v>5132</v>
      </c>
      <c r="B5020" s="301" t="s">
        <v>5137</v>
      </c>
      <c r="C5020" s="316" t="s">
        <v>11044</v>
      </c>
      <c r="D5020" s="465" t="s">
        <v>3731</v>
      </c>
      <c r="E5020" s="465" t="s">
        <v>6091</v>
      </c>
      <c r="F5020" s="469" t="str">
        <f t="shared" si="156"/>
        <v>other</v>
      </c>
      <c r="G5020" s="260">
        <v>0.71761778499999995</v>
      </c>
      <c r="H5020" s="260">
        <v>8.7179050996757397</v>
      </c>
      <c r="I5020" s="260">
        <v>1.10523446607102E-2</v>
      </c>
      <c r="J5020" s="260">
        <v>40.157887346624598</v>
      </c>
      <c r="K5020" s="260">
        <v>49.604462562798403</v>
      </c>
      <c r="L5020" s="301" t="str">
        <f t="shared" si="157"/>
        <v/>
      </c>
      <c r="M5020" s="459">
        <f>IFERROR((Tableau1[[#This Row],[Scope 1
(kg CO2-eq)]]+Tableau1[[#This Row],[Scope 2 energy
(kg CO2-eq)]]+Tableau1[[#This Row],[Scope 2 Infrastructure
(kg CO2-eq)]])/Tableau1[[#This Row],[Total CO2-emissions
(kg CO2-eq)
for scope 3 use ]],"")</f>
        <v>0.19043801184978562</v>
      </c>
      <c r="N5020" s="436" t="s">
        <v>3731</v>
      </c>
      <c r="O5020" s="259">
        <v>1</v>
      </c>
      <c r="P5020" s="259" t="s">
        <v>5132</v>
      </c>
      <c r="Q5020" s="259" t="s">
        <v>5137</v>
      </c>
    </row>
    <row r="5021" spans="1:17" ht="21.75" customHeight="1">
      <c r="A5021" s="301" t="s">
        <v>5132</v>
      </c>
      <c r="B5021" s="301" t="s">
        <v>5137</v>
      </c>
      <c r="C5021" s="316" t="s">
        <v>11045</v>
      </c>
      <c r="D5021" s="465" t="s">
        <v>3731</v>
      </c>
      <c r="E5021" s="465" t="s">
        <v>6015</v>
      </c>
      <c r="F5021" s="469" t="str">
        <f t="shared" si="156"/>
        <v>other</v>
      </c>
      <c r="G5021" s="260">
        <v>0.71761778499999995</v>
      </c>
      <c r="H5021" s="260">
        <v>12.732529990724901</v>
      </c>
      <c r="I5021" s="260">
        <v>1.1098153217110201E-2</v>
      </c>
      <c r="J5021" s="260">
        <v>56.216007958306797</v>
      </c>
      <c r="K5021" s="260">
        <v>69.677253847884202</v>
      </c>
      <c r="L5021" s="301" t="str">
        <f t="shared" si="157"/>
        <v/>
      </c>
      <c r="M5021" s="459">
        <f>IFERROR((Tableau1[[#This Row],[Scope 1
(kg CO2-eq)]]+Tableau1[[#This Row],[Scope 2 energy
(kg CO2-eq)]]+Tableau1[[#This Row],[Scope 2 Infrastructure
(kg CO2-eq)]])/Tableau1[[#This Row],[Total CO2-emissions
(kg CO2-eq)
for scope 3 use ]],"")</f>
        <v>0.19319426621390548</v>
      </c>
      <c r="N5021" s="436" t="s">
        <v>3731</v>
      </c>
      <c r="O5021" s="259">
        <v>1</v>
      </c>
      <c r="P5021" s="259" t="s">
        <v>5132</v>
      </c>
      <c r="Q5021" s="259" t="s">
        <v>5137</v>
      </c>
    </row>
    <row r="5022" spans="1:17" ht="21.75" customHeight="1">
      <c r="A5022" s="301" t="s">
        <v>5132</v>
      </c>
      <c r="B5022" s="301" t="s">
        <v>5137</v>
      </c>
      <c r="C5022" s="316" t="s">
        <v>11046</v>
      </c>
      <c r="D5022" s="465" t="s">
        <v>3731</v>
      </c>
      <c r="E5022" s="465" t="s">
        <v>6091</v>
      </c>
      <c r="F5022" s="469" t="str">
        <f t="shared" si="156"/>
        <v>other</v>
      </c>
      <c r="G5022" s="260">
        <v>0</v>
      </c>
      <c r="H5022" s="260">
        <v>0</v>
      </c>
      <c r="I5022" s="260">
        <v>0</v>
      </c>
      <c r="J5022" s="260">
        <v>65.513993558347494</v>
      </c>
      <c r="K5022" s="260">
        <v>65.513993559675399</v>
      </c>
      <c r="L5022" s="301" t="str">
        <f t="shared" si="157"/>
        <v/>
      </c>
      <c r="M5022" s="459">
        <f>IFERROR((Tableau1[[#This Row],[Scope 1
(kg CO2-eq)]]+Tableau1[[#This Row],[Scope 2 energy
(kg CO2-eq)]]+Tableau1[[#This Row],[Scope 2 Infrastructure
(kg CO2-eq)]])/Tableau1[[#This Row],[Total CO2-emissions
(kg CO2-eq)
for scope 3 use ]],"")</f>
        <v>0</v>
      </c>
      <c r="N5022" s="436" t="s">
        <v>3731</v>
      </c>
      <c r="O5022" s="259">
        <v>1</v>
      </c>
      <c r="P5022" s="259" t="s">
        <v>5132</v>
      </c>
      <c r="Q5022" s="259" t="s">
        <v>5137</v>
      </c>
    </row>
    <row r="5023" spans="1:17" ht="21.75" customHeight="1">
      <c r="A5023" s="301" t="s">
        <v>5132</v>
      </c>
      <c r="B5023" s="301" t="s">
        <v>5137</v>
      </c>
      <c r="C5023" s="316" t="s">
        <v>11047</v>
      </c>
      <c r="D5023" s="465" t="s">
        <v>3731</v>
      </c>
      <c r="E5023" s="465" t="s">
        <v>6015</v>
      </c>
      <c r="F5023" s="469" t="str">
        <f t="shared" si="156"/>
        <v>other</v>
      </c>
      <c r="G5023" s="260">
        <v>0</v>
      </c>
      <c r="H5023" s="260">
        <v>0</v>
      </c>
      <c r="I5023" s="260">
        <v>0</v>
      </c>
      <c r="J5023" s="260">
        <v>68.652733859508302</v>
      </c>
      <c r="K5023" s="260">
        <v>68.652733861171399</v>
      </c>
      <c r="L5023" s="301" t="str">
        <f t="shared" si="157"/>
        <v/>
      </c>
      <c r="M5023" s="459">
        <f>IFERROR((Tableau1[[#This Row],[Scope 1
(kg CO2-eq)]]+Tableau1[[#This Row],[Scope 2 energy
(kg CO2-eq)]]+Tableau1[[#This Row],[Scope 2 Infrastructure
(kg CO2-eq)]])/Tableau1[[#This Row],[Total CO2-emissions
(kg CO2-eq)
for scope 3 use ]],"")</f>
        <v>0</v>
      </c>
      <c r="N5023" s="436" t="s">
        <v>3731</v>
      </c>
      <c r="O5023" s="259">
        <v>1</v>
      </c>
      <c r="P5023" s="259" t="s">
        <v>5132</v>
      </c>
      <c r="Q5023" s="259" t="s">
        <v>5137</v>
      </c>
    </row>
    <row r="5024" spans="1:17" ht="21.75" customHeight="1">
      <c r="A5024" s="301" t="s">
        <v>5178</v>
      </c>
      <c r="B5024" s="301" t="s">
        <v>5132</v>
      </c>
      <c r="C5024" s="316" t="s">
        <v>11048</v>
      </c>
      <c r="D5024" s="465" t="s">
        <v>3731</v>
      </c>
      <c r="E5024" s="465" t="s">
        <v>6091</v>
      </c>
      <c r="F5024" s="469" t="str">
        <f t="shared" si="156"/>
        <v>other</v>
      </c>
      <c r="G5024" s="260">
        <v>2.9600954100000001</v>
      </c>
      <c r="H5024" s="260">
        <v>15.270062651889001</v>
      </c>
      <c r="I5024" s="260">
        <v>4.5800378255480001E-2</v>
      </c>
      <c r="J5024" s="260">
        <v>56.371484249887402</v>
      </c>
      <c r="K5024" s="260">
        <v>74.647442615607801</v>
      </c>
      <c r="L5024" s="301" t="str">
        <f t="shared" si="157"/>
        <v/>
      </c>
      <c r="M5024" s="459">
        <f>IFERROR((Tableau1[[#This Row],[Scope 1
(kg CO2-eq)]]+Tableau1[[#This Row],[Scope 2 energy
(kg CO2-eq)]]+Tableau1[[#This Row],[Scope 2 Infrastructure
(kg CO2-eq)]])/Tableau1[[#This Row],[Total CO2-emissions
(kg CO2-eq)
for scope 3 use ]],"")</f>
        <v>0.24483033577259103</v>
      </c>
      <c r="N5024" s="436" t="s">
        <v>3731</v>
      </c>
      <c r="O5024" s="259">
        <v>1</v>
      </c>
      <c r="P5024" s="259" t="s">
        <v>5178</v>
      </c>
      <c r="Q5024" s="259" t="s">
        <v>5132</v>
      </c>
    </row>
    <row r="5025" spans="1:17" ht="21.75" customHeight="1">
      <c r="A5025" s="301" t="s">
        <v>5132</v>
      </c>
      <c r="B5025" s="301" t="s">
        <v>5137</v>
      </c>
      <c r="C5025" s="316" t="s">
        <v>11049</v>
      </c>
      <c r="D5025" s="465" t="s">
        <v>3731</v>
      </c>
      <c r="E5025" s="465" t="s">
        <v>6092</v>
      </c>
      <c r="F5025" s="469" t="str">
        <f t="shared" si="156"/>
        <v>other</v>
      </c>
      <c r="G5025" s="260">
        <v>0.207405588</v>
      </c>
      <c r="H5025" s="260">
        <v>12.361668265656199</v>
      </c>
      <c r="I5025" s="260">
        <v>1.0759609201972E-2</v>
      </c>
      <c r="J5025" s="260">
        <v>68.013053759899094</v>
      </c>
      <c r="K5025" s="260">
        <v>80.592887219501804</v>
      </c>
      <c r="L5025" s="301" t="str">
        <f t="shared" si="157"/>
        <v/>
      </c>
      <c r="M5025" s="459">
        <f>IFERROR((Tableau1[[#This Row],[Scope 1
(kg CO2-eq)]]+Tableau1[[#This Row],[Scope 2 energy
(kg CO2-eq)]]+Tableau1[[#This Row],[Scope 2 Infrastructure
(kg CO2-eq)]])/Tableau1[[#This Row],[Total CO2-emissions
(kg CO2-eq)
for scope 3 use ]],"")</f>
        <v>0.15609111296131992</v>
      </c>
      <c r="N5025" s="436" t="s">
        <v>3731</v>
      </c>
      <c r="O5025" s="259">
        <v>1</v>
      </c>
      <c r="P5025" s="259" t="s">
        <v>5132</v>
      </c>
      <c r="Q5025" s="259" t="s">
        <v>5137</v>
      </c>
    </row>
    <row r="5026" spans="1:17" ht="21.75" customHeight="1">
      <c r="A5026" s="301" t="s">
        <v>5132</v>
      </c>
      <c r="B5026" s="301" t="s">
        <v>5137</v>
      </c>
      <c r="C5026" s="316" t="s">
        <v>11050</v>
      </c>
      <c r="D5026" s="465" t="s">
        <v>3731</v>
      </c>
      <c r="E5026" s="465" t="s">
        <v>6017</v>
      </c>
      <c r="F5026" s="469" t="str">
        <f t="shared" si="156"/>
        <v>other</v>
      </c>
      <c r="G5026" s="260">
        <v>0.207405588</v>
      </c>
      <c r="H5026" s="260">
        <v>16.344521249212999</v>
      </c>
      <c r="I5026" s="260">
        <v>1.1451209791972001E-2</v>
      </c>
      <c r="J5026" s="260">
        <v>69.163002697721495</v>
      </c>
      <c r="K5026" s="260">
        <v>85.726380751160605</v>
      </c>
      <c r="L5026" s="301" t="str">
        <f t="shared" si="157"/>
        <v/>
      </c>
      <c r="M5026" s="459">
        <f>IFERROR((Tableau1[[#This Row],[Scope 1
(kg CO2-eq)]]+Tableau1[[#This Row],[Scope 2 energy
(kg CO2-eq)]]+Tableau1[[#This Row],[Scope 2 Infrastructure
(kg CO2-eq)]])/Tableau1[[#This Row],[Total CO2-emissions
(kg CO2-eq)
for scope 3 use ]],"")</f>
        <v>0.19321214662128061</v>
      </c>
      <c r="N5026" s="436" t="s">
        <v>3731</v>
      </c>
      <c r="O5026" s="259">
        <v>1</v>
      </c>
      <c r="P5026" s="259" t="s">
        <v>5132</v>
      </c>
      <c r="Q5026" s="259" t="s">
        <v>5137</v>
      </c>
    </row>
    <row r="5027" spans="1:17" ht="21.75" customHeight="1">
      <c r="A5027" s="301" t="s">
        <v>5132</v>
      </c>
      <c r="B5027" s="301" t="s">
        <v>5137</v>
      </c>
      <c r="C5027" s="316" t="s">
        <v>11051</v>
      </c>
      <c r="D5027" s="465" t="s">
        <v>3731</v>
      </c>
      <c r="E5027" s="465" t="s">
        <v>6091</v>
      </c>
      <c r="F5027" s="469" t="str">
        <f t="shared" si="156"/>
        <v>other</v>
      </c>
      <c r="G5027" s="260">
        <v>0.207405588</v>
      </c>
      <c r="H5027" s="260">
        <v>8.7036737834557698</v>
      </c>
      <c r="I5027" s="260">
        <v>1.0982263063972E-2</v>
      </c>
      <c r="J5027" s="260">
        <v>49.202358293619497</v>
      </c>
      <c r="K5027" s="260">
        <v>58.124419913329703</v>
      </c>
      <c r="L5027" s="301" t="str">
        <f t="shared" si="157"/>
        <v/>
      </c>
      <c r="M5027" s="459">
        <f>IFERROR((Tableau1[[#This Row],[Scope 1
(kg CO2-eq)]]+Tableau1[[#This Row],[Scope 2 energy
(kg CO2-eq)]]+Tableau1[[#This Row],[Scope 2 Infrastructure
(kg CO2-eq)]])/Tableau1[[#This Row],[Total CO2-emissions
(kg CO2-eq)
for scope 3 use ]],"")</f>
        <v>0.15349936649386917</v>
      </c>
      <c r="N5027" s="436" t="s">
        <v>3731</v>
      </c>
      <c r="O5027" s="259">
        <v>1</v>
      </c>
      <c r="P5027" s="259" t="s">
        <v>5132</v>
      </c>
      <c r="Q5027" s="259" t="s">
        <v>5137</v>
      </c>
    </row>
    <row r="5028" spans="1:17" ht="21.75" customHeight="1">
      <c r="A5028" s="301" t="s">
        <v>5132</v>
      </c>
      <c r="B5028" s="301" t="s">
        <v>5137</v>
      </c>
      <c r="C5028" s="316" t="s">
        <v>11052</v>
      </c>
      <c r="D5028" s="465" t="s">
        <v>3731</v>
      </c>
      <c r="E5028" s="465" t="s">
        <v>6015</v>
      </c>
      <c r="F5028" s="469" t="str">
        <f t="shared" si="156"/>
        <v>other</v>
      </c>
      <c r="G5028" s="260">
        <v>0.207405588</v>
      </c>
      <c r="H5028" s="260">
        <v>12.718298674505</v>
      </c>
      <c r="I5028" s="260">
        <v>1.1028071620372001E-2</v>
      </c>
      <c r="J5028" s="260">
        <v>69.217405750149098</v>
      </c>
      <c r="K5028" s="260">
        <v>82.154138050647106</v>
      </c>
      <c r="L5028" s="301" t="str">
        <f t="shared" si="157"/>
        <v/>
      </c>
      <c r="M5028" s="459">
        <f>IFERROR((Tableau1[[#This Row],[Scope 1
(kg CO2-eq)]]+Tableau1[[#This Row],[Scope 2 energy
(kg CO2-eq)]]+Tableau1[[#This Row],[Scope 2 Infrastructure
(kg CO2-eq)]])/Tableau1[[#This Row],[Total CO2-emissions
(kg CO2-eq)
for scope 3 use ]],"")</f>
        <v>0.15746902884124986</v>
      </c>
      <c r="N5028" s="436" t="s">
        <v>3731</v>
      </c>
      <c r="O5028" s="259">
        <v>1</v>
      </c>
      <c r="P5028" s="259" t="s">
        <v>5132</v>
      </c>
      <c r="Q5028" s="259" t="s">
        <v>5137</v>
      </c>
    </row>
    <row r="5029" spans="1:17" ht="21.75" customHeight="1">
      <c r="A5029" s="301" t="s">
        <v>5132</v>
      </c>
      <c r="B5029" s="301" t="s">
        <v>5137</v>
      </c>
      <c r="C5029" s="316" t="s">
        <v>11053</v>
      </c>
      <c r="D5029" s="465" t="s">
        <v>3731</v>
      </c>
      <c r="E5029" s="465" t="s">
        <v>6091</v>
      </c>
      <c r="F5029" s="469" t="str">
        <f t="shared" si="156"/>
        <v>other</v>
      </c>
      <c r="G5029" s="260">
        <v>0</v>
      </c>
      <c r="H5029" s="260">
        <v>0</v>
      </c>
      <c r="I5029" s="260">
        <v>0</v>
      </c>
      <c r="J5029" s="260">
        <v>77.030385835669193</v>
      </c>
      <c r="K5029" s="260">
        <v>77.030385834169707</v>
      </c>
      <c r="L5029" s="301" t="str">
        <f t="shared" si="157"/>
        <v/>
      </c>
      <c r="M5029" s="459">
        <f>IFERROR((Tableau1[[#This Row],[Scope 1
(kg CO2-eq)]]+Tableau1[[#This Row],[Scope 2 energy
(kg CO2-eq)]]+Tableau1[[#This Row],[Scope 2 Infrastructure
(kg CO2-eq)]])/Tableau1[[#This Row],[Total CO2-emissions
(kg CO2-eq)
for scope 3 use ]],"")</f>
        <v>0</v>
      </c>
      <c r="N5029" s="436" t="s">
        <v>3731</v>
      </c>
      <c r="O5029" s="259">
        <v>1</v>
      </c>
      <c r="P5029" s="259" t="s">
        <v>5132</v>
      </c>
      <c r="Q5029" s="259" t="s">
        <v>5137</v>
      </c>
    </row>
    <row r="5030" spans="1:17" ht="21.75" customHeight="1">
      <c r="A5030" s="301" t="s">
        <v>5132</v>
      </c>
      <c r="B5030" s="301" t="s">
        <v>5137</v>
      </c>
      <c r="C5030" s="316" t="s">
        <v>11054</v>
      </c>
      <c r="D5030" s="465" t="s">
        <v>3731</v>
      </c>
      <c r="E5030" s="465" t="s">
        <v>6015</v>
      </c>
      <c r="F5030" s="469" t="str">
        <f t="shared" si="156"/>
        <v>other</v>
      </c>
      <c r="G5030" s="260">
        <v>0</v>
      </c>
      <c r="H5030" s="260">
        <v>0</v>
      </c>
      <c r="I5030" s="260">
        <v>0</v>
      </c>
      <c r="J5030" s="260">
        <v>80.770259537379104</v>
      </c>
      <c r="K5030" s="260">
        <v>80.770259538135093</v>
      </c>
      <c r="L5030" s="301" t="str">
        <f t="shared" si="157"/>
        <v/>
      </c>
      <c r="M5030" s="459">
        <f>IFERROR((Tableau1[[#This Row],[Scope 1
(kg CO2-eq)]]+Tableau1[[#This Row],[Scope 2 energy
(kg CO2-eq)]]+Tableau1[[#This Row],[Scope 2 Infrastructure
(kg CO2-eq)]])/Tableau1[[#This Row],[Total CO2-emissions
(kg CO2-eq)
for scope 3 use ]],"")</f>
        <v>0</v>
      </c>
      <c r="N5030" s="436" t="s">
        <v>3731</v>
      </c>
      <c r="O5030" s="259">
        <v>1</v>
      </c>
      <c r="P5030" s="259" t="s">
        <v>5132</v>
      </c>
      <c r="Q5030" s="259" t="s">
        <v>5137</v>
      </c>
    </row>
    <row r="5031" spans="1:17" ht="21.75" customHeight="1">
      <c r="A5031" s="301" t="s">
        <v>5132</v>
      </c>
      <c r="B5031" s="301" t="s">
        <v>5137</v>
      </c>
      <c r="C5031" s="316" t="s">
        <v>11055</v>
      </c>
      <c r="D5031" s="465" t="s">
        <v>3731</v>
      </c>
      <c r="E5031" s="465" t="s">
        <v>6015</v>
      </c>
      <c r="F5031" s="469" t="str">
        <f t="shared" si="156"/>
        <v>other</v>
      </c>
      <c r="G5031" s="260">
        <v>0</v>
      </c>
      <c r="H5031" s="260">
        <v>34.981796690480998</v>
      </c>
      <c r="I5031" s="260">
        <v>0.16602061424340001</v>
      </c>
      <c r="J5031" s="260">
        <v>12.600367259195901</v>
      </c>
      <c r="K5031" s="260">
        <v>47.748184449652499</v>
      </c>
      <c r="L5031" s="301" t="str">
        <f t="shared" si="157"/>
        <v/>
      </c>
      <c r="M5031" s="459">
        <f>IFERROR((Tableau1[[#This Row],[Scope 1
(kg CO2-eq)]]+Tableau1[[#This Row],[Scope 2 energy
(kg CO2-eq)]]+Tableau1[[#This Row],[Scope 2 Infrastructure
(kg CO2-eq)]])/Tableau1[[#This Row],[Total CO2-emissions
(kg CO2-eq)
for scope 3 use ]],"")</f>
        <v>0.73610793184787149</v>
      </c>
      <c r="N5031" s="436" t="s">
        <v>3731</v>
      </c>
      <c r="O5031" s="259">
        <v>1</v>
      </c>
      <c r="P5031" s="259" t="s">
        <v>5132</v>
      </c>
      <c r="Q5031" s="259" t="s">
        <v>5137</v>
      </c>
    </row>
    <row r="5032" spans="1:17" ht="21.75" customHeight="1">
      <c r="A5032" s="301" t="s">
        <v>5132</v>
      </c>
      <c r="B5032" s="301" t="s">
        <v>5137</v>
      </c>
      <c r="C5032" s="316" t="s">
        <v>11056</v>
      </c>
      <c r="D5032" s="465" t="s">
        <v>3731</v>
      </c>
      <c r="E5032" s="465" t="s">
        <v>6016</v>
      </c>
      <c r="F5032" s="469" t="str">
        <f t="shared" si="156"/>
        <v>other</v>
      </c>
      <c r="G5032" s="260">
        <v>0</v>
      </c>
      <c r="H5032" s="260">
        <v>17.008487852051001</v>
      </c>
      <c r="I5032" s="260">
        <v>1.7427769595139999E-2</v>
      </c>
      <c r="J5032" s="260">
        <v>27.1815204571704</v>
      </c>
      <c r="K5032" s="260">
        <v>44.207436079962697</v>
      </c>
      <c r="L5032" s="301" t="str">
        <f t="shared" si="157"/>
        <v/>
      </c>
      <c r="M5032" s="459">
        <f>IFERROR((Tableau1[[#This Row],[Scope 1
(kg CO2-eq)]]+Tableau1[[#This Row],[Scope 2 energy
(kg CO2-eq)]]+Tableau1[[#This Row],[Scope 2 Infrastructure
(kg CO2-eq)]])/Tableau1[[#This Row],[Total CO2-emissions
(kg CO2-eq)
for scope 3 use ]],"")</f>
        <v>0.38513691657778015</v>
      </c>
      <c r="N5032" s="436" t="s">
        <v>3731</v>
      </c>
      <c r="O5032" s="259">
        <v>1</v>
      </c>
      <c r="P5032" s="259" t="s">
        <v>5132</v>
      </c>
      <c r="Q5032" s="259" t="s">
        <v>5137</v>
      </c>
    </row>
    <row r="5033" spans="1:17" ht="21.75" customHeight="1">
      <c r="A5033" s="301" t="s">
        <v>5132</v>
      </c>
      <c r="B5033" s="301" t="s">
        <v>5137</v>
      </c>
      <c r="C5033" s="316" t="s">
        <v>11057</v>
      </c>
      <c r="D5033" s="465" t="s">
        <v>3731</v>
      </c>
      <c r="E5033" s="465" t="s">
        <v>6068</v>
      </c>
      <c r="F5033" s="469" t="str">
        <f t="shared" si="156"/>
        <v>other</v>
      </c>
      <c r="G5033" s="260">
        <v>0</v>
      </c>
      <c r="H5033" s="260">
        <v>23.801366997208799</v>
      </c>
      <c r="I5033" s="260">
        <v>1.94761778832E-2</v>
      </c>
      <c r="J5033" s="260">
        <v>28.384332067156102</v>
      </c>
      <c r="K5033" s="260">
        <v>52.205175283855198</v>
      </c>
      <c r="L5033" s="301" t="str">
        <f t="shared" si="157"/>
        <v/>
      </c>
      <c r="M5033" s="459">
        <f>IFERROR((Tableau1[[#This Row],[Scope 1
(kg CO2-eq)]]+Tableau1[[#This Row],[Scope 2 energy
(kg CO2-eq)]]+Tableau1[[#This Row],[Scope 2 Infrastructure
(kg CO2-eq)]])/Tableau1[[#This Row],[Total CO2-emissions
(kg CO2-eq)
for scope 3 use ]],"")</f>
        <v>0.45629275345922943</v>
      </c>
      <c r="N5033" s="436" t="s">
        <v>3731</v>
      </c>
      <c r="O5033" s="259">
        <v>1</v>
      </c>
      <c r="P5033" s="259" t="s">
        <v>5132</v>
      </c>
      <c r="Q5033" s="259" t="s">
        <v>5137</v>
      </c>
    </row>
    <row r="5034" spans="1:17" ht="21.75" customHeight="1">
      <c r="A5034" s="301" t="s">
        <v>5132</v>
      </c>
      <c r="B5034" s="301" t="s">
        <v>5137</v>
      </c>
      <c r="C5034" s="316" t="s">
        <v>11058</v>
      </c>
      <c r="D5034" s="465" t="s">
        <v>3731</v>
      </c>
      <c r="E5034" s="465" t="s">
        <v>6015</v>
      </c>
      <c r="F5034" s="469" t="str">
        <f t="shared" si="156"/>
        <v>other</v>
      </c>
      <c r="G5034" s="260">
        <v>0</v>
      </c>
      <c r="H5034" s="260">
        <v>22.029242950383001</v>
      </c>
      <c r="I5034" s="260">
        <v>1.8686309162700001E-2</v>
      </c>
      <c r="J5034" s="260">
        <v>27.776484849942499</v>
      </c>
      <c r="K5034" s="260">
        <v>49.824414074473601</v>
      </c>
      <c r="L5034" s="301" t="str">
        <f t="shared" si="157"/>
        <v/>
      </c>
      <c r="M5034" s="459">
        <f>IFERROR((Tableau1[[#This Row],[Scope 1
(kg CO2-eq)]]+Tableau1[[#This Row],[Scope 2 energy
(kg CO2-eq)]]+Tableau1[[#This Row],[Scope 2 Infrastructure
(kg CO2-eq)]])/Tableau1[[#This Row],[Total CO2-emissions
(kg CO2-eq)
for scope 3 use ]],"")</f>
        <v>0.44251256475570783</v>
      </c>
      <c r="N5034" s="436" t="s">
        <v>3731</v>
      </c>
      <c r="O5034" s="259">
        <v>1</v>
      </c>
      <c r="P5034" s="259" t="s">
        <v>5132</v>
      </c>
      <c r="Q5034" s="259" t="s">
        <v>5137</v>
      </c>
    </row>
    <row r="5035" spans="1:17" ht="21.75" customHeight="1">
      <c r="A5035" s="301" t="s">
        <v>5132</v>
      </c>
      <c r="B5035" s="301" t="s">
        <v>5137</v>
      </c>
      <c r="C5035" s="316" t="s">
        <v>11059</v>
      </c>
      <c r="D5035" s="465" t="s">
        <v>3731</v>
      </c>
      <c r="E5035" s="465" t="s">
        <v>6068</v>
      </c>
      <c r="F5035" s="469" t="str">
        <f t="shared" si="156"/>
        <v>other</v>
      </c>
      <c r="G5035" s="260">
        <v>0</v>
      </c>
      <c r="H5035" s="260">
        <v>26.303747795082</v>
      </c>
      <c r="I5035" s="260">
        <v>2.1523825547999999E-2</v>
      </c>
      <c r="J5035" s="260">
        <v>24.747575674818201</v>
      </c>
      <c r="K5035" s="260">
        <v>51.072847298448202</v>
      </c>
      <c r="L5035" s="301" t="str">
        <f t="shared" si="157"/>
        <v/>
      </c>
      <c r="M5035" s="459">
        <f>IFERROR((Tableau1[[#This Row],[Scope 1
(kg CO2-eq)]]+Tableau1[[#This Row],[Scope 2 energy
(kg CO2-eq)]]+Tableau1[[#This Row],[Scope 2 Infrastructure
(kg CO2-eq)]])/Tableau1[[#This Row],[Total CO2-emissions
(kg CO2-eq)
for scope 3 use ]],"")</f>
        <v>0.51544554519931507</v>
      </c>
      <c r="N5035" s="436" t="s">
        <v>3731</v>
      </c>
      <c r="O5035" s="259">
        <v>1</v>
      </c>
      <c r="P5035" s="259" t="s">
        <v>5132</v>
      </c>
      <c r="Q5035" s="259" t="s">
        <v>5137</v>
      </c>
    </row>
    <row r="5036" spans="1:17" ht="21.75" customHeight="1">
      <c r="A5036" s="301" t="s">
        <v>5132</v>
      </c>
      <c r="B5036" s="301" t="s">
        <v>5137</v>
      </c>
      <c r="C5036" s="316" t="s">
        <v>11060</v>
      </c>
      <c r="D5036" s="465" t="s">
        <v>3731</v>
      </c>
      <c r="E5036" s="465" t="s">
        <v>6015</v>
      </c>
      <c r="F5036" s="469" t="str">
        <f t="shared" si="156"/>
        <v>other</v>
      </c>
      <c r="G5036" s="260">
        <v>0</v>
      </c>
      <c r="H5036" s="260">
        <v>26.470311980264</v>
      </c>
      <c r="I5036" s="260">
        <v>2.22018054424E-2</v>
      </c>
      <c r="J5036" s="260">
        <v>26.2218988232013</v>
      </c>
      <c r="K5036" s="260">
        <v>52.714412518577198</v>
      </c>
      <c r="L5036" s="301" t="str">
        <f t="shared" si="157"/>
        <v/>
      </c>
      <c r="M5036" s="459">
        <f>IFERROR((Tableau1[[#This Row],[Scope 1
(kg CO2-eq)]]+Tableau1[[#This Row],[Scope 2 energy
(kg CO2-eq)]]+Tableau1[[#This Row],[Scope 2 Infrastructure
(kg CO2-eq)]])/Tableau1[[#This Row],[Total CO2-emissions
(kg CO2-eq)
for scope 3 use ]],"")</f>
        <v>0.50256680326979108</v>
      </c>
      <c r="N5036" s="436" t="s">
        <v>3731</v>
      </c>
      <c r="O5036" s="259">
        <v>1</v>
      </c>
      <c r="P5036" s="259" t="s">
        <v>5132</v>
      </c>
      <c r="Q5036" s="259" t="s">
        <v>5137</v>
      </c>
    </row>
    <row r="5037" spans="1:17" ht="21.75" customHeight="1">
      <c r="A5037" s="301" t="s">
        <v>5132</v>
      </c>
      <c r="B5037" s="301" t="s">
        <v>5137</v>
      </c>
      <c r="C5037" s="316" t="s">
        <v>11061</v>
      </c>
      <c r="D5037" s="465" t="s">
        <v>3731</v>
      </c>
      <c r="E5037" s="465" t="s">
        <v>6068</v>
      </c>
      <c r="F5037" s="469" t="str">
        <f t="shared" si="156"/>
        <v>other</v>
      </c>
      <c r="G5037" s="260">
        <v>0</v>
      </c>
      <c r="H5037" s="260">
        <v>26.303747795082</v>
      </c>
      <c r="I5037" s="260">
        <v>2.1523825547999999E-2</v>
      </c>
      <c r="J5037" s="260">
        <v>30.3631550003639</v>
      </c>
      <c r="K5037" s="260">
        <v>56.688426634288497</v>
      </c>
      <c r="L5037" s="301" t="str">
        <f t="shared" si="157"/>
        <v/>
      </c>
      <c r="M5037" s="459">
        <f>IFERROR((Tableau1[[#This Row],[Scope 1
(kg CO2-eq)]]+Tableau1[[#This Row],[Scope 2 energy
(kg CO2-eq)]]+Tableau1[[#This Row],[Scope 2 Infrastructure
(kg CO2-eq)]])/Tableau1[[#This Row],[Total CO2-emissions
(kg CO2-eq)
for scope 3 use ]],"")</f>
        <v>0.46438529314741872</v>
      </c>
      <c r="N5037" s="436" t="s">
        <v>3731</v>
      </c>
      <c r="O5037" s="259">
        <v>1</v>
      </c>
      <c r="P5037" s="259" t="s">
        <v>5132</v>
      </c>
      <c r="Q5037" s="259" t="s">
        <v>5137</v>
      </c>
    </row>
    <row r="5038" spans="1:17" ht="21.75" customHeight="1">
      <c r="A5038" s="301" t="s">
        <v>5132</v>
      </c>
      <c r="B5038" s="301" t="s">
        <v>5137</v>
      </c>
      <c r="C5038" s="316" t="s">
        <v>11062</v>
      </c>
      <c r="D5038" s="465" t="s">
        <v>3731</v>
      </c>
      <c r="E5038" s="465" t="s">
        <v>6015</v>
      </c>
      <c r="F5038" s="469" t="str">
        <f t="shared" si="156"/>
        <v>other</v>
      </c>
      <c r="G5038" s="260">
        <v>0</v>
      </c>
      <c r="H5038" s="260">
        <v>26.470311980264</v>
      </c>
      <c r="I5038" s="260">
        <v>2.22018054424E-2</v>
      </c>
      <c r="J5038" s="260">
        <v>31.7054833259362</v>
      </c>
      <c r="K5038" s="260">
        <v>58.197997024436503</v>
      </c>
      <c r="L5038" s="301" t="str">
        <f t="shared" si="157"/>
        <v/>
      </c>
      <c r="M5038" s="459">
        <f>IFERROR((Tableau1[[#This Row],[Scope 1
(kg CO2-eq)]]+Tableau1[[#This Row],[Scope 2 energy
(kg CO2-eq)]]+Tableau1[[#This Row],[Scope 2 Infrastructure
(kg CO2-eq)]])/Tableau1[[#This Row],[Total CO2-emissions
(kg CO2-eq)
for scope 3 use ]],"")</f>
        <v>0.45521349771853098</v>
      </c>
      <c r="N5038" s="436" t="s">
        <v>3731</v>
      </c>
      <c r="O5038" s="259">
        <v>1</v>
      </c>
      <c r="P5038" s="259" t="s">
        <v>5132</v>
      </c>
      <c r="Q5038" s="259" t="s">
        <v>5137</v>
      </c>
    </row>
    <row r="5039" spans="1:17" ht="21.75" customHeight="1">
      <c r="A5039" s="301" t="s">
        <v>5132</v>
      </c>
      <c r="B5039" s="301" t="s">
        <v>5137</v>
      </c>
      <c r="C5039" s="316" t="s">
        <v>11063</v>
      </c>
      <c r="D5039" s="465" t="s">
        <v>3731</v>
      </c>
      <c r="E5039" s="465" t="s">
        <v>6091</v>
      </c>
      <c r="F5039" s="469" t="str">
        <f t="shared" si="156"/>
        <v>other</v>
      </c>
      <c r="G5039" s="260">
        <v>0</v>
      </c>
      <c r="H5039" s="260">
        <v>0</v>
      </c>
      <c r="I5039" s="260">
        <v>0</v>
      </c>
      <c r="J5039" s="260">
        <v>56.063592645426802</v>
      </c>
      <c r="K5039" s="260">
        <v>56.063592642926402</v>
      </c>
      <c r="L5039" s="301" t="str">
        <f t="shared" si="157"/>
        <v/>
      </c>
      <c r="M5039" s="459">
        <f>IFERROR((Tableau1[[#This Row],[Scope 1
(kg CO2-eq)]]+Tableau1[[#This Row],[Scope 2 energy
(kg CO2-eq)]]+Tableau1[[#This Row],[Scope 2 Infrastructure
(kg CO2-eq)]])/Tableau1[[#This Row],[Total CO2-emissions
(kg CO2-eq)
for scope 3 use ]],"")</f>
        <v>0</v>
      </c>
      <c r="N5039" s="436" t="s">
        <v>3731</v>
      </c>
      <c r="O5039" s="259">
        <v>1</v>
      </c>
      <c r="P5039" s="259" t="s">
        <v>5132</v>
      </c>
      <c r="Q5039" s="259" t="s">
        <v>5137</v>
      </c>
    </row>
    <row r="5040" spans="1:17" ht="21.75" customHeight="1">
      <c r="A5040" s="301" t="s">
        <v>5132</v>
      </c>
      <c r="B5040" s="301" t="s">
        <v>5137</v>
      </c>
      <c r="C5040" s="316" t="s">
        <v>11064</v>
      </c>
      <c r="D5040" s="465" t="s">
        <v>3731</v>
      </c>
      <c r="E5040" s="465" t="s">
        <v>6091</v>
      </c>
      <c r="F5040" s="469" t="str">
        <f t="shared" si="156"/>
        <v>other</v>
      </c>
      <c r="G5040" s="260">
        <v>0</v>
      </c>
      <c r="H5040" s="260">
        <v>0</v>
      </c>
      <c r="I5040" s="260">
        <v>0</v>
      </c>
      <c r="J5040" s="260">
        <v>59.326754323817298</v>
      </c>
      <c r="K5040" s="260">
        <v>59.326754324055003</v>
      </c>
      <c r="L5040" s="301" t="str">
        <f t="shared" si="157"/>
        <v/>
      </c>
      <c r="M5040" s="459">
        <f>IFERROR((Tableau1[[#This Row],[Scope 1
(kg CO2-eq)]]+Tableau1[[#This Row],[Scope 2 energy
(kg CO2-eq)]]+Tableau1[[#This Row],[Scope 2 Infrastructure
(kg CO2-eq)]])/Tableau1[[#This Row],[Total CO2-emissions
(kg CO2-eq)
for scope 3 use ]],"")</f>
        <v>0</v>
      </c>
      <c r="N5040" s="436" t="s">
        <v>3731</v>
      </c>
      <c r="O5040" s="259">
        <v>1</v>
      </c>
      <c r="P5040" s="259" t="s">
        <v>5132</v>
      </c>
      <c r="Q5040" s="259" t="s">
        <v>5137</v>
      </c>
    </row>
    <row r="5041" spans="1:17" ht="21.75" customHeight="1">
      <c r="A5041" s="301" t="s">
        <v>5132</v>
      </c>
      <c r="B5041" s="301" t="s">
        <v>5137</v>
      </c>
      <c r="C5041" s="316" t="s">
        <v>11065</v>
      </c>
      <c r="D5041" s="465" t="s">
        <v>3731</v>
      </c>
      <c r="E5041" s="465" t="s">
        <v>6016</v>
      </c>
      <c r="F5041" s="469" t="str">
        <f t="shared" si="156"/>
        <v>other</v>
      </c>
      <c r="G5041" s="260">
        <v>0</v>
      </c>
      <c r="H5041" s="260">
        <v>26.570256880319999</v>
      </c>
      <c r="I5041" s="260">
        <v>2.7647665200000001E-2</v>
      </c>
      <c r="J5041" s="260">
        <v>37.809318214628803</v>
      </c>
      <c r="K5041" s="260">
        <v>64.407222761823704</v>
      </c>
      <c r="L5041" s="301" t="str">
        <f t="shared" si="157"/>
        <v/>
      </c>
      <c r="M5041" s="459">
        <f>IFERROR((Tableau1[[#This Row],[Scope 1
(kg CO2-eq)]]+Tableau1[[#This Row],[Scope 2 energy
(kg CO2-eq)]]+Tableau1[[#This Row],[Scope 2 Infrastructure
(kg CO2-eq)]])/Tableau1[[#This Row],[Total CO2-emissions
(kg CO2-eq)
for scope 3 use ]],"")</f>
        <v>0.41296462422977598</v>
      </c>
      <c r="N5041" s="436" t="s">
        <v>3731</v>
      </c>
      <c r="O5041" s="259">
        <v>1</v>
      </c>
      <c r="P5041" s="259" t="s">
        <v>5132</v>
      </c>
      <c r="Q5041" s="259" t="s">
        <v>5137</v>
      </c>
    </row>
    <row r="5042" spans="1:17" ht="21.75" customHeight="1">
      <c r="A5042" s="301" t="s">
        <v>5129</v>
      </c>
      <c r="B5042" s="301" t="s">
        <v>5138</v>
      </c>
      <c r="C5042" s="316" t="s">
        <v>11066</v>
      </c>
      <c r="D5042" s="465" t="s">
        <v>3731</v>
      </c>
      <c r="E5042" s="465" t="s">
        <v>6091</v>
      </c>
      <c r="F5042" s="469" t="str">
        <f t="shared" si="156"/>
        <v>other</v>
      </c>
      <c r="G5042" s="260">
        <v>0</v>
      </c>
      <c r="H5042" s="260">
        <v>0</v>
      </c>
      <c r="I5042" s="260">
        <v>0</v>
      </c>
      <c r="J5042" s="260">
        <v>67.926233008682601</v>
      </c>
      <c r="K5042" s="260">
        <v>67.926233010496802</v>
      </c>
      <c r="L5042" s="301" t="str">
        <f t="shared" si="157"/>
        <v/>
      </c>
      <c r="M5042" s="459">
        <f>IFERROR((Tableau1[[#This Row],[Scope 1
(kg CO2-eq)]]+Tableau1[[#This Row],[Scope 2 energy
(kg CO2-eq)]]+Tableau1[[#This Row],[Scope 2 Infrastructure
(kg CO2-eq)]])/Tableau1[[#This Row],[Total CO2-emissions
(kg CO2-eq)
for scope 3 use ]],"")</f>
        <v>0</v>
      </c>
      <c r="N5042" s="436" t="s">
        <v>3731</v>
      </c>
      <c r="O5042" s="259">
        <v>1</v>
      </c>
      <c r="P5042" s="259" t="s">
        <v>5129</v>
      </c>
      <c r="Q5042" s="259" t="s">
        <v>5138</v>
      </c>
    </row>
    <row r="5043" spans="1:17" ht="21.75" customHeight="1">
      <c r="A5043" s="301" t="s">
        <v>5129</v>
      </c>
      <c r="B5043" s="301" t="s">
        <v>5138</v>
      </c>
      <c r="C5043" s="316" t="s">
        <v>11067</v>
      </c>
      <c r="D5043" s="465" t="s">
        <v>3731</v>
      </c>
      <c r="E5043" s="465" t="s">
        <v>6017</v>
      </c>
      <c r="F5043" s="469" t="str">
        <f t="shared" si="156"/>
        <v>other</v>
      </c>
      <c r="G5043" s="260">
        <v>0.26263711550000002</v>
      </c>
      <c r="H5043" s="260">
        <v>38.788207718486397</v>
      </c>
      <c r="I5043" s="260">
        <v>0.1217833428636</v>
      </c>
      <c r="J5043" s="260">
        <v>47.099622524898301</v>
      </c>
      <c r="K5043" s="260">
        <v>86.272250733930505</v>
      </c>
      <c r="L5043" s="301" t="str">
        <f t="shared" si="157"/>
        <v/>
      </c>
      <c r="M5043" s="459">
        <f>IFERROR((Tableau1[[#This Row],[Scope 1
(kg CO2-eq)]]+Tableau1[[#This Row],[Scope 2 energy
(kg CO2-eq)]]+Tableau1[[#This Row],[Scope 2 Infrastructure
(kg CO2-eq)]])/Tableau1[[#This Row],[Total CO2-emissions
(kg CO2-eq)
for scope 3 use ]],"")</f>
        <v>0.45405826141781153</v>
      </c>
      <c r="N5043" s="436" t="s">
        <v>3731</v>
      </c>
      <c r="O5043" s="259">
        <v>1</v>
      </c>
      <c r="P5043" s="259" t="s">
        <v>5129</v>
      </c>
      <c r="Q5043" s="259" t="s">
        <v>5138</v>
      </c>
    </row>
    <row r="5044" spans="1:17" ht="21.75" customHeight="1">
      <c r="A5044" s="301" t="s">
        <v>5129</v>
      </c>
      <c r="B5044" s="301" t="s">
        <v>5138</v>
      </c>
      <c r="C5044" s="316" t="s">
        <v>11068</v>
      </c>
      <c r="D5044" s="465" t="s">
        <v>3731</v>
      </c>
      <c r="E5044" s="465" t="s">
        <v>6091</v>
      </c>
      <c r="F5044" s="469" t="str">
        <f t="shared" si="156"/>
        <v>other</v>
      </c>
      <c r="G5044" s="260">
        <v>0</v>
      </c>
      <c r="H5044" s="260">
        <v>0</v>
      </c>
      <c r="I5044" s="260">
        <v>0</v>
      </c>
      <c r="J5044" s="260">
        <v>90.099686210991294</v>
      </c>
      <c r="K5044" s="260">
        <v>90.099686211373395</v>
      </c>
      <c r="L5044" s="301" t="str">
        <f t="shared" si="157"/>
        <v/>
      </c>
      <c r="M5044" s="459">
        <f>IFERROR((Tableau1[[#This Row],[Scope 1
(kg CO2-eq)]]+Tableau1[[#This Row],[Scope 2 energy
(kg CO2-eq)]]+Tableau1[[#This Row],[Scope 2 Infrastructure
(kg CO2-eq)]])/Tableau1[[#This Row],[Total CO2-emissions
(kg CO2-eq)
for scope 3 use ]],"")</f>
        <v>0</v>
      </c>
      <c r="N5044" s="436" t="s">
        <v>3731</v>
      </c>
      <c r="O5044" s="259">
        <v>1</v>
      </c>
      <c r="P5044" s="259" t="s">
        <v>5129</v>
      </c>
      <c r="Q5044" s="259" t="s">
        <v>5138</v>
      </c>
    </row>
    <row r="5045" spans="1:17" ht="21.75" customHeight="1">
      <c r="A5045" s="301" t="s">
        <v>5132</v>
      </c>
      <c r="B5045" s="301" t="s">
        <v>5137</v>
      </c>
      <c r="C5045" s="316" t="s">
        <v>11069</v>
      </c>
      <c r="D5045" s="465" t="s">
        <v>3731</v>
      </c>
      <c r="E5045" s="465" t="s">
        <v>6092</v>
      </c>
      <c r="F5045" s="469" t="str">
        <f t="shared" si="156"/>
        <v>other</v>
      </c>
      <c r="G5045" s="260">
        <v>2.1812000000000002E-2</v>
      </c>
      <c r="H5045" s="260">
        <v>9.7313266165325008</v>
      </c>
      <c r="I5045" s="260">
        <v>8.7835024200000004E-3</v>
      </c>
      <c r="J5045" s="260">
        <v>89.573608398236502</v>
      </c>
      <c r="K5045" s="260">
        <v>99.335530512194097</v>
      </c>
      <c r="L5045" s="301" t="str">
        <f t="shared" si="157"/>
        <v/>
      </c>
      <c r="M5045" s="459">
        <f>IFERROR((Tableau1[[#This Row],[Scope 1
(kg CO2-eq)]]+Tableau1[[#This Row],[Scope 2 energy
(kg CO2-eq)]]+Tableau1[[#This Row],[Scope 2 Infrastructure
(kg CO2-eq)]])/Tableau1[[#This Row],[Total CO2-emissions
(kg CO2-eq)
for scope 3 use ]],"")</f>
        <v>9.8272210040234897E-2</v>
      </c>
      <c r="N5045" s="436" t="s">
        <v>3731</v>
      </c>
      <c r="O5045" s="259">
        <v>1</v>
      </c>
      <c r="P5045" s="259" t="s">
        <v>5132</v>
      </c>
      <c r="Q5045" s="259" t="s">
        <v>5137</v>
      </c>
    </row>
    <row r="5046" spans="1:17" ht="21.75" customHeight="1">
      <c r="A5046" s="301" t="s">
        <v>5132</v>
      </c>
      <c r="B5046" s="301" t="s">
        <v>5137</v>
      </c>
      <c r="C5046" s="316" t="s">
        <v>11070</v>
      </c>
      <c r="D5046" s="465" t="s">
        <v>3731</v>
      </c>
      <c r="E5046" s="465" t="s">
        <v>6017</v>
      </c>
      <c r="F5046" s="469" t="str">
        <f t="shared" si="156"/>
        <v>other</v>
      </c>
      <c r="G5046" s="260">
        <v>2.1812000000000002E-2</v>
      </c>
      <c r="H5046" s="260">
        <v>12.8676522177725</v>
      </c>
      <c r="I5046" s="260">
        <v>9.3281081700000001E-3</v>
      </c>
      <c r="J5046" s="260">
        <v>94.019325554550406</v>
      </c>
      <c r="K5046" s="260">
        <v>106.918117884102</v>
      </c>
      <c r="L5046" s="301" t="str">
        <f t="shared" si="157"/>
        <v/>
      </c>
      <c r="M5046" s="459">
        <f>IFERROR((Tableau1[[#This Row],[Scope 1
(kg CO2-eq)]]+Tableau1[[#This Row],[Scope 2 energy
(kg CO2-eq)]]+Tableau1[[#This Row],[Scope 2 Infrastructure
(kg CO2-eq)]])/Tableau1[[#This Row],[Total CO2-emissions
(kg CO2-eq)
for scope 3 use ]],"")</f>
        <v>0.12064178252674294</v>
      </c>
      <c r="N5046" s="436" t="s">
        <v>3731</v>
      </c>
      <c r="O5046" s="259">
        <v>1</v>
      </c>
      <c r="P5046" s="259" t="s">
        <v>5132</v>
      </c>
      <c r="Q5046" s="259" t="s">
        <v>5137</v>
      </c>
    </row>
    <row r="5047" spans="1:17" ht="21.75" customHeight="1">
      <c r="A5047" s="301" t="s">
        <v>5132</v>
      </c>
      <c r="B5047" s="301" t="s">
        <v>5137</v>
      </c>
      <c r="C5047" s="316" t="s">
        <v>11071</v>
      </c>
      <c r="D5047" s="465" t="s">
        <v>3731</v>
      </c>
      <c r="E5047" s="465" t="s">
        <v>6091</v>
      </c>
      <c r="F5047" s="469" t="str">
        <f t="shared" si="156"/>
        <v>other</v>
      </c>
      <c r="G5047" s="260">
        <v>2.1812000000000002E-2</v>
      </c>
      <c r="H5047" s="260">
        <v>6.8508131275624997</v>
      </c>
      <c r="I5047" s="260">
        <v>8.9588327699999994E-3</v>
      </c>
      <c r="J5047" s="260">
        <v>86.750119696887197</v>
      </c>
      <c r="K5047" s="260">
        <v>93.631703652757693</v>
      </c>
      <c r="L5047" s="301" t="str">
        <f t="shared" si="157"/>
        <v/>
      </c>
      <c r="M5047" s="459">
        <f>IFERROR((Tableau1[[#This Row],[Scope 1
(kg CO2-eq)]]+Tableau1[[#This Row],[Scope 2 energy
(kg CO2-eq)]]+Tableau1[[#This Row],[Scope 2 Infrastructure
(kg CO2-eq)]])/Tableau1[[#This Row],[Total CO2-emissions
(kg CO2-eq)
for scope 3 use ]],"")</f>
        <v>7.3496301913436549E-2</v>
      </c>
      <c r="N5047" s="436" t="s">
        <v>3731</v>
      </c>
      <c r="O5047" s="259">
        <v>1</v>
      </c>
      <c r="P5047" s="259" t="s">
        <v>5132</v>
      </c>
      <c r="Q5047" s="259" t="s">
        <v>5137</v>
      </c>
    </row>
    <row r="5048" spans="1:17" ht="21.75" customHeight="1">
      <c r="A5048" s="301" t="s">
        <v>5132</v>
      </c>
      <c r="B5048" s="301" t="s">
        <v>5137</v>
      </c>
      <c r="C5048" s="316" t="s">
        <v>11072</v>
      </c>
      <c r="D5048" s="465" t="s">
        <v>3731</v>
      </c>
      <c r="E5048" s="465" t="s">
        <v>6015</v>
      </c>
      <c r="F5048" s="469" t="str">
        <f t="shared" si="156"/>
        <v>other</v>
      </c>
      <c r="G5048" s="260">
        <v>2.1812000000000002E-2</v>
      </c>
      <c r="H5048" s="260">
        <v>10.0121577408725</v>
      </c>
      <c r="I5048" s="260">
        <v>8.9949050400000008E-3</v>
      </c>
      <c r="J5048" s="260">
        <v>89.717490348762098</v>
      </c>
      <c r="K5048" s="260">
        <v>99.760454961520296</v>
      </c>
      <c r="L5048" s="301" t="str">
        <f t="shared" si="157"/>
        <v/>
      </c>
      <c r="M5048" s="459">
        <f>IFERROR((Tableau1[[#This Row],[Scope 1
(kg CO2-eq)]]+Tableau1[[#This Row],[Scope 2 energy
(kg CO2-eq)]]+Tableau1[[#This Row],[Scope 2 Infrastructure
(kg CO2-eq)]])/Tableau1[[#This Row],[Total CO2-emissions
(kg CO2-eq)
for scope 3 use ]],"")</f>
        <v>0.1006707983617986</v>
      </c>
      <c r="N5048" s="436" t="s">
        <v>3731</v>
      </c>
      <c r="O5048" s="259">
        <v>1</v>
      </c>
      <c r="P5048" s="259" t="s">
        <v>5132</v>
      </c>
      <c r="Q5048" s="259" t="s">
        <v>5137</v>
      </c>
    </row>
    <row r="5049" spans="1:17" ht="21.75" customHeight="1">
      <c r="A5049" s="301" t="s">
        <v>5132</v>
      </c>
      <c r="B5049" s="301" t="s">
        <v>5137</v>
      </c>
      <c r="C5049" s="316" t="s">
        <v>11073</v>
      </c>
      <c r="D5049" s="465" t="s">
        <v>3731</v>
      </c>
      <c r="E5049" s="465" t="s">
        <v>6092</v>
      </c>
      <c r="F5049" s="469" t="str">
        <f t="shared" si="156"/>
        <v>other</v>
      </c>
      <c r="G5049" s="260">
        <v>0</v>
      </c>
      <c r="H5049" s="260">
        <v>0</v>
      </c>
      <c r="I5049" s="260">
        <v>0</v>
      </c>
      <c r="J5049" s="260">
        <v>100.468551927872</v>
      </c>
      <c r="K5049" s="260">
        <v>100.46855192688101</v>
      </c>
      <c r="L5049" s="301" t="str">
        <f t="shared" si="157"/>
        <v/>
      </c>
      <c r="M5049" s="459">
        <f>IFERROR((Tableau1[[#This Row],[Scope 1
(kg CO2-eq)]]+Tableau1[[#This Row],[Scope 2 energy
(kg CO2-eq)]]+Tableau1[[#This Row],[Scope 2 Infrastructure
(kg CO2-eq)]])/Tableau1[[#This Row],[Total CO2-emissions
(kg CO2-eq)
for scope 3 use ]],"")</f>
        <v>0</v>
      </c>
      <c r="N5049" s="436" t="s">
        <v>3731</v>
      </c>
      <c r="O5049" s="259">
        <v>1</v>
      </c>
      <c r="P5049" s="259" t="s">
        <v>5132</v>
      </c>
      <c r="Q5049" s="259" t="s">
        <v>5137</v>
      </c>
    </row>
    <row r="5050" spans="1:17" ht="21.75" customHeight="1">
      <c r="A5050" s="301" t="s">
        <v>5132</v>
      </c>
      <c r="B5050" s="301" t="s">
        <v>5137</v>
      </c>
      <c r="C5050" s="316" t="s">
        <v>11074</v>
      </c>
      <c r="D5050" s="465" t="s">
        <v>3731</v>
      </c>
      <c r="E5050" s="465" t="s">
        <v>6091</v>
      </c>
      <c r="F5050" s="469" t="str">
        <f t="shared" si="156"/>
        <v>other</v>
      </c>
      <c r="G5050" s="260">
        <v>0</v>
      </c>
      <c r="H5050" s="260">
        <v>0</v>
      </c>
      <c r="I5050" s="260">
        <v>0</v>
      </c>
      <c r="J5050" s="260">
        <v>105.86419319039599</v>
      </c>
      <c r="K5050" s="260">
        <v>105.864193190641</v>
      </c>
      <c r="L5050" s="301" t="str">
        <f t="shared" si="157"/>
        <v/>
      </c>
      <c r="M5050" s="459">
        <f>IFERROR((Tableau1[[#This Row],[Scope 1
(kg CO2-eq)]]+Tableau1[[#This Row],[Scope 2 energy
(kg CO2-eq)]]+Tableau1[[#This Row],[Scope 2 Infrastructure
(kg CO2-eq)]])/Tableau1[[#This Row],[Total CO2-emissions
(kg CO2-eq)
for scope 3 use ]],"")</f>
        <v>0</v>
      </c>
      <c r="N5050" s="436" t="s">
        <v>3731</v>
      </c>
      <c r="O5050" s="259">
        <v>1</v>
      </c>
      <c r="P5050" s="259" t="s">
        <v>5132</v>
      </c>
      <c r="Q5050" s="259" t="s">
        <v>5137</v>
      </c>
    </row>
    <row r="5051" spans="1:17" ht="21.75" customHeight="1">
      <c r="A5051" s="301" t="s">
        <v>5132</v>
      </c>
      <c r="B5051" s="301" t="s">
        <v>5137</v>
      </c>
      <c r="C5051" s="316" t="s">
        <v>11075</v>
      </c>
      <c r="D5051" s="465" t="s">
        <v>3731</v>
      </c>
      <c r="E5051" s="465" t="s">
        <v>6015</v>
      </c>
      <c r="F5051" s="469" t="str">
        <f t="shared" si="156"/>
        <v>other</v>
      </c>
      <c r="G5051" s="260">
        <v>0</v>
      </c>
      <c r="H5051" s="260">
        <v>0</v>
      </c>
      <c r="I5051" s="260">
        <v>0</v>
      </c>
      <c r="J5051" s="260">
        <v>106.534919729929</v>
      </c>
      <c r="K5051" s="260">
        <v>106.534919731305</v>
      </c>
      <c r="L5051" s="301" t="str">
        <f t="shared" si="157"/>
        <v/>
      </c>
      <c r="M5051" s="459">
        <f>IFERROR((Tableau1[[#This Row],[Scope 1
(kg CO2-eq)]]+Tableau1[[#This Row],[Scope 2 energy
(kg CO2-eq)]]+Tableau1[[#This Row],[Scope 2 Infrastructure
(kg CO2-eq)]])/Tableau1[[#This Row],[Total CO2-emissions
(kg CO2-eq)
for scope 3 use ]],"")</f>
        <v>0</v>
      </c>
      <c r="N5051" s="436" t="s">
        <v>3731</v>
      </c>
      <c r="O5051" s="259">
        <v>1</v>
      </c>
      <c r="P5051" s="259" t="s">
        <v>5132</v>
      </c>
      <c r="Q5051" s="259" t="s">
        <v>5137</v>
      </c>
    </row>
    <row r="5052" spans="1:17" ht="21.75" customHeight="1">
      <c r="A5052" s="301" t="s">
        <v>5132</v>
      </c>
      <c r="B5052" s="301" t="s">
        <v>5133</v>
      </c>
      <c r="C5052" s="316" t="s">
        <v>11076</v>
      </c>
      <c r="D5052" s="465" t="s">
        <v>3731</v>
      </c>
      <c r="E5052" s="465" t="s">
        <v>6091</v>
      </c>
      <c r="F5052" s="469" t="str">
        <f t="shared" si="156"/>
        <v>other</v>
      </c>
      <c r="G5052" s="260">
        <v>0</v>
      </c>
      <c r="H5052" s="260">
        <v>2.71661664190388</v>
      </c>
      <c r="I5052" s="260">
        <v>3.1385412196E-3</v>
      </c>
      <c r="J5052" s="260">
        <v>99.086158709079896</v>
      </c>
      <c r="K5052" s="260">
        <v>101.805913890018</v>
      </c>
      <c r="L5052" s="301" t="str">
        <f t="shared" si="157"/>
        <v/>
      </c>
      <c r="M5052" s="459">
        <f>IFERROR((Tableau1[[#This Row],[Scope 1
(kg CO2-eq)]]+Tableau1[[#This Row],[Scope 2 energy
(kg CO2-eq)]]+Tableau1[[#This Row],[Scope 2 Infrastructure
(kg CO2-eq)]])/Tableau1[[#This Row],[Total CO2-emissions
(kg CO2-eq)
for scope 3 use ]],"")</f>
        <v>2.6715100127303607E-2</v>
      </c>
      <c r="N5052" s="436" t="s">
        <v>3731</v>
      </c>
      <c r="O5052" s="259">
        <v>1</v>
      </c>
      <c r="P5052" s="259" t="s">
        <v>5132</v>
      </c>
      <c r="Q5052" s="259" t="s">
        <v>5133</v>
      </c>
    </row>
    <row r="5053" spans="1:17" ht="21.75" customHeight="1">
      <c r="A5053" s="301" t="s">
        <v>5132</v>
      </c>
      <c r="B5053" s="301" t="s">
        <v>5137</v>
      </c>
      <c r="C5053" s="316" t="s">
        <v>11077</v>
      </c>
      <c r="D5053" s="465" t="s">
        <v>3731</v>
      </c>
      <c r="E5053" s="465" t="s">
        <v>6092</v>
      </c>
      <c r="F5053" s="469" t="str">
        <f t="shared" si="156"/>
        <v>other</v>
      </c>
      <c r="G5053" s="260">
        <v>2.1812000000000002E-2</v>
      </c>
      <c r="H5053" s="260">
        <v>9.7313266165325008</v>
      </c>
      <c r="I5053" s="260">
        <v>8.7835024200000004E-3</v>
      </c>
      <c r="J5053" s="260">
        <v>100.884643957197</v>
      </c>
      <c r="K5053" s="260">
        <v>110.64656607057501</v>
      </c>
      <c r="L5053" s="301" t="str">
        <f t="shared" si="157"/>
        <v/>
      </c>
      <c r="M5053" s="459">
        <f>IFERROR((Tableau1[[#This Row],[Scope 1
(kg CO2-eq)]]+Tableau1[[#This Row],[Scope 2 energy
(kg CO2-eq)]]+Tableau1[[#This Row],[Scope 2 Infrastructure
(kg CO2-eq)]])/Tableau1[[#This Row],[Total CO2-emissions
(kg CO2-eq)
for scope 3 use ]],"")</f>
        <v>8.8226164314271979E-2</v>
      </c>
      <c r="N5053" s="436" t="s">
        <v>3731</v>
      </c>
      <c r="O5053" s="259">
        <v>1</v>
      </c>
      <c r="P5053" s="259" t="s">
        <v>5132</v>
      </c>
      <c r="Q5053" s="259" t="s">
        <v>5137</v>
      </c>
    </row>
    <row r="5054" spans="1:17" ht="21.75" customHeight="1">
      <c r="A5054" s="301" t="s">
        <v>5132</v>
      </c>
      <c r="B5054" s="301" t="s">
        <v>5137</v>
      </c>
      <c r="C5054" s="316" t="s">
        <v>11078</v>
      </c>
      <c r="D5054" s="465" t="s">
        <v>3731</v>
      </c>
      <c r="E5054" s="465" t="s">
        <v>6017</v>
      </c>
      <c r="F5054" s="469" t="str">
        <f t="shared" si="156"/>
        <v>other</v>
      </c>
      <c r="G5054" s="260">
        <v>2.1812000000000002E-2</v>
      </c>
      <c r="H5054" s="260">
        <v>12.8676522177725</v>
      </c>
      <c r="I5054" s="260">
        <v>9.3281081700000001E-3</v>
      </c>
      <c r="J5054" s="260">
        <v>105.657833649316</v>
      </c>
      <c r="K5054" s="260">
        <v>118.556625976573</v>
      </c>
      <c r="L5054" s="301" t="str">
        <f t="shared" si="157"/>
        <v/>
      </c>
      <c r="M5054" s="459">
        <f>IFERROR((Tableau1[[#This Row],[Scope 1
(kg CO2-eq)]]+Tableau1[[#This Row],[Scope 2 energy
(kg CO2-eq)]]+Tableau1[[#This Row],[Scope 2 Infrastructure
(kg CO2-eq)]])/Tableau1[[#This Row],[Total CO2-emissions
(kg CO2-eq)
for scope 3 use ]],"")</f>
        <v>0.10879857806084431</v>
      </c>
      <c r="N5054" s="436" t="s">
        <v>3731</v>
      </c>
      <c r="O5054" s="259">
        <v>1</v>
      </c>
      <c r="P5054" s="259" t="s">
        <v>5132</v>
      </c>
      <c r="Q5054" s="259" t="s">
        <v>5137</v>
      </c>
    </row>
    <row r="5055" spans="1:17" ht="21.75" customHeight="1">
      <c r="A5055" s="301" t="s">
        <v>5132</v>
      </c>
      <c r="B5055" s="301" t="s">
        <v>5137</v>
      </c>
      <c r="C5055" s="316" t="s">
        <v>11079</v>
      </c>
      <c r="D5055" s="465" t="s">
        <v>3731</v>
      </c>
      <c r="E5055" s="465" t="s">
        <v>6091</v>
      </c>
      <c r="F5055" s="469" t="str">
        <f t="shared" si="156"/>
        <v>other</v>
      </c>
      <c r="G5055" s="260">
        <v>2.1812000000000002E-2</v>
      </c>
      <c r="H5055" s="260">
        <v>6.8508131275624997</v>
      </c>
      <c r="I5055" s="260">
        <v>8.9588327699999994E-3</v>
      </c>
      <c r="J5055" s="260">
        <v>97.522668194371903</v>
      </c>
      <c r="K5055" s="260">
        <v>104.40425214544599</v>
      </c>
      <c r="L5055" s="301" t="str">
        <f t="shared" si="157"/>
        <v/>
      </c>
      <c r="M5055" s="459">
        <f>IFERROR((Tableau1[[#This Row],[Scope 1
(kg CO2-eq)]]+Tableau1[[#This Row],[Scope 2 energy
(kg CO2-eq)]]+Tableau1[[#This Row],[Scope 2 Infrastructure
(kg CO2-eq)]])/Tableau1[[#This Row],[Total CO2-emissions
(kg CO2-eq)
for scope 3 use ]],"")</f>
        <v>6.5912870586398498E-2</v>
      </c>
      <c r="N5055" s="436" t="s">
        <v>3731</v>
      </c>
      <c r="O5055" s="259">
        <v>1</v>
      </c>
      <c r="P5055" s="259" t="s">
        <v>5132</v>
      </c>
      <c r="Q5055" s="259" t="s">
        <v>5137</v>
      </c>
    </row>
    <row r="5056" spans="1:17" ht="21.75" customHeight="1">
      <c r="A5056" s="301" t="s">
        <v>5132</v>
      </c>
      <c r="B5056" s="301" t="s">
        <v>5137</v>
      </c>
      <c r="C5056" s="316" t="s">
        <v>11080</v>
      </c>
      <c r="D5056" s="465" t="s">
        <v>3731</v>
      </c>
      <c r="E5056" s="465" t="s">
        <v>6015</v>
      </c>
      <c r="F5056" s="469" t="str">
        <f t="shared" si="156"/>
        <v>other</v>
      </c>
      <c r="G5056" s="260">
        <v>2.1812000000000002E-2</v>
      </c>
      <c r="H5056" s="260">
        <v>10.0121577408725</v>
      </c>
      <c r="I5056" s="260">
        <v>8.9949050400000008E-3</v>
      </c>
      <c r="J5056" s="260">
        <v>101.05059925770901</v>
      </c>
      <c r="K5056" s="260">
        <v>111.093563871353</v>
      </c>
      <c r="L5056" s="301" t="str">
        <f t="shared" si="157"/>
        <v/>
      </c>
      <c r="M5056" s="459">
        <f>IFERROR((Tableau1[[#This Row],[Scope 1
(kg CO2-eq)]]+Tableau1[[#This Row],[Scope 2 energy
(kg CO2-eq)]]+Tableau1[[#This Row],[Scope 2 Infrastructure
(kg CO2-eq)]])/Tableau1[[#This Row],[Total CO2-emissions
(kg CO2-eq)
for scope 3 use ]],"")</f>
        <v>9.0400958398834982E-2</v>
      </c>
      <c r="N5056" s="436" t="s">
        <v>3731</v>
      </c>
      <c r="O5056" s="259">
        <v>1</v>
      </c>
      <c r="P5056" s="259" t="s">
        <v>5132</v>
      </c>
      <c r="Q5056" s="259" t="s">
        <v>5137</v>
      </c>
    </row>
    <row r="5057" spans="1:17" ht="21.75" customHeight="1">
      <c r="A5057" s="301" t="s">
        <v>5132</v>
      </c>
      <c r="B5057" s="301" t="s">
        <v>5137</v>
      </c>
      <c r="C5057" s="316" t="s">
        <v>11081</v>
      </c>
      <c r="D5057" s="465" t="s">
        <v>3731</v>
      </c>
      <c r="E5057" s="465" t="s">
        <v>6092</v>
      </c>
      <c r="F5057" s="469" t="str">
        <f t="shared" si="156"/>
        <v>other</v>
      </c>
      <c r="G5057" s="260">
        <v>0</v>
      </c>
      <c r="H5057" s="260">
        <v>0</v>
      </c>
      <c r="I5057" s="260">
        <v>0</v>
      </c>
      <c r="J5057" s="260">
        <v>111.82046036459199</v>
      </c>
      <c r="K5057" s="260">
        <v>111.820460364716</v>
      </c>
      <c r="L5057" s="301" t="str">
        <f t="shared" si="157"/>
        <v/>
      </c>
      <c r="M5057" s="459">
        <f>IFERROR((Tableau1[[#This Row],[Scope 1
(kg CO2-eq)]]+Tableau1[[#This Row],[Scope 2 energy
(kg CO2-eq)]]+Tableau1[[#This Row],[Scope 2 Infrastructure
(kg CO2-eq)]])/Tableau1[[#This Row],[Total CO2-emissions
(kg CO2-eq)
for scope 3 use ]],"")</f>
        <v>0</v>
      </c>
      <c r="N5057" s="436" t="s">
        <v>3731</v>
      </c>
      <c r="O5057" s="259">
        <v>1</v>
      </c>
      <c r="P5057" s="259" t="s">
        <v>5132</v>
      </c>
      <c r="Q5057" s="259" t="s">
        <v>5137</v>
      </c>
    </row>
    <row r="5058" spans="1:17" ht="21.75" customHeight="1">
      <c r="A5058" s="301" t="s">
        <v>5132</v>
      </c>
      <c r="B5058" s="301" t="s">
        <v>5137</v>
      </c>
      <c r="C5058" s="316" t="s">
        <v>11082</v>
      </c>
      <c r="D5058" s="465" t="s">
        <v>3731</v>
      </c>
      <c r="E5058" s="465" t="s">
        <v>6091</v>
      </c>
      <c r="F5058" s="469" t="str">
        <f t="shared" ref="F5058:F5121" si="158">IF(ISNUMBER(SEARCH("{CH}", C5058)), "CH", "other")</f>
        <v>other</v>
      </c>
      <c r="G5058" s="260">
        <v>0</v>
      </c>
      <c r="H5058" s="260">
        <v>0</v>
      </c>
      <c r="I5058" s="260">
        <v>0</v>
      </c>
      <c r="J5058" s="260">
        <v>117.25766955982201</v>
      </c>
      <c r="K5058" s="260">
        <v>117.257669558901</v>
      </c>
      <c r="L5058" s="301" t="str">
        <f t="shared" ref="L5058:L5121" si="159">IF(N5058="MJ", K5058*3.6, IF(N5058="m", K5058*1000, ""))</f>
        <v/>
      </c>
      <c r="M5058" s="459">
        <f>IFERROR((Tableau1[[#This Row],[Scope 1
(kg CO2-eq)]]+Tableau1[[#This Row],[Scope 2 energy
(kg CO2-eq)]]+Tableau1[[#This Row],[Scope 2 Infrastructure
(kg CO2-eq)]])/Tableau1[[#This Row],[Total CO2-emissions
(kg CO2-eq)
for scope 3 use ]],"")</f>
        <v>0</v>
      </c>
      <c r="N5058" s="436" t="s">
        <v>3731</v>
      </c>
      <c r="O5058" s="259">
        <v>1</v>
      </c>
      <c r="P5058" s="259" t="s">
        <v>5132</v>
      </c>
      <c r="Q5058" s="259" t="s">
        <v>5137</v>
      </c>
    </row>
    <row r="5059" spans="1:17" ht="21.75" customHeight="1">
      <c r="A5059" s="301" t="s">
        <v>5132</v>
      </c>
      <c r="B5059" s="301" t="s">
        <v>5137</v>
      </c>
      <c r="C5059" s="316" t="s">
        <v>11083</v>
      </c>
      <c r="D5059" s="465" t="s">
        <v>3731</v>
      </c>
      <c r="E5059" s="465" t="s">
        <v>6015</v>
      </c>
      <c r="F5059" s="469" t="str">
        <f t="shared" si="158"/>
        <v>other</v>
      </c>
      <c r="G5059" s="260">
        <v>0</v>
      </c>
      <c r="H5059" s="260">
        <v>0</v>
      </c>
      <c r="I5059" s="260">
        <v>0</v>
      </c>
      <c r="J5059" s="260">
        <v>118.092921811435</v>
      </c>
      <c r="K5059" s="260">
        <v>118.092921813936</v>
      </c>
      <c r="L5059" s="301" t="str">
        <f t="shared" si="159"/>
        <v/>
      </c>
      <c r="M5059" s="459">
        <f>IFERROR((Tableau1[[#This Row],[Scope 1
(kg CO2-eq)]]+Tableau1[[#This Row],[Scope 2 energy
(kg CO2-eq)]]+Tableau1[[#This Row],[Scope 2 Infrastructure
(kg CO2-eq)]])/Tableau1[[#This Row],[Total CO2-emissions
(kg CO2-eq)
for scope 3 use ]],"")</f>
        <v>0</v>
      </c>
      <c r="N5059" s="436" t="s">
        <v>3731</v>
      </c>
      <c r="O5059" s="259">
        <v>1</v>
      </c>
      <c r="P5059" s="259" t="s">
        <v>5132</v>
      </c>
      <c r="Q5059" s="259" t="s">
        <v>5137</v>
      </c>
    </row>
    <row r="5060" spans="1:17" ht="21.75" customHeight="1">
      <c r="A5060" s="301" t="s">
        <v>5132</v>
      </c>
      <c r="B5060" s="301" t="s">
        <v>5137</v>
      </c>
      <c r="C5060" s="316" t="s">
        <v>11084</v>
      </c>
      <c r="D5060" s="465" t="s">
        <v>3646</v>
      </c>
      <c r="E5060" s="465" t="s">
        <v>6101</v>
      </c>
      <c r="F5060" s="469" t="str">
        <f t="shared" si="158"/>
        <v>other</v>
      </c>
      <c r="G5060" s="260">
        <v>0</v>
      </c>
      <c r="H5060" s="260">
        <v>0</v>
      </c>
      <c r="I5060" s="260">
        <v>0</v>
      </c>
      <c r="J5060" s="260">
        <v>252001.794602726</v>
      </c>
      <c r="K5060" s="260">
        <v>252001.79460194599</v>
      </c>
      <c r="L5060" s="301" t="str">
        <f t="shared" si="159"/>
        <v/>
      </c>
      <c r="M5060" s="459">
        <f>IFERROR((Tableau1[[#This Row],[Scope 1
(kg CO2-eq)]]+Tableau1[[#This Row],[Scope 2 energy
(kg CO2-eq)]]+Tableau1[[#This Row],[Scope 2 Infrastructure
(kg CO2-eq)]])/Tableau1[[#This Row],[Total CO2-emissions
(kg CO2-eq)
for scope 3 use ]],"")</f>
        <v>0</v>
      </c>
      <c r="N5060" s="436" t="s">
        <v>3646</v>
      </c>
      <c r="O5060" s="259">
        <v>1</v>
      </c>
      <c r="P5060" s="259" t="s">
        <v>5132</v>
      </c>
      <c r="Q5060" s="259" t="s">
        <v>5137</v>
      </c>
    </row>
    <row r="5061" spans="1:17" ht="21.75" customHeight="1">
      <c r="A5061" s="301" t="s">
        <v>5132</v>
      </c>
      <c r="B5061" s="301" t="s">
        <v>5137</v>
      </c>
      <c r="C5061" s="316" t="s">
        <v>11085</v>
      </c>
      <c r="D5061" s="465" t="s">
        <v>3646</v>
      </c>
      <c r="E5061" s="465" t="s">
        <v>6015</v>
      </c>
      <c r="F5061" s="469" t="str">
        <f t="shared" si="158"/>
        <v>other</v>
      </c>
      <c r="G5061" s="260">
        <v>0</v>
      </c>
      <c r="H5061" s="260">
        <v>0</v>
      </c>
      <c r="I5061" s="260">
        <v>0</v>
      </c>
      <c r="J5061" s="260">
        <v>252001.794602726</v>
      </c>
      <c r="K5061" s="260">
        <v>252001.79460194599</v>
      </c>
      <c r="L5061" s="301" t="str">
        <f t="shared" si="159"/>
        <v/>
      </c>
      <c r="M5061" s="459">
        <f>IFERROR((Tableau1[[#This Row],[Scope 1
(kg CO2-eq)]]+Tableau1[[#This Row],[Scope 2 energy
(kg CO2-eq)]]+Tableau1[[#This Row],[Scope 2 Infrastructure
(kg CO2-eq)]])/Tableau1[[#This Row],[Total CO2-emissions
(kg CO2-eq)
for scope 3 use ]],"")</f>
        <v>0</v>
      </c>
      <c r="N5061" s="436" t="s">
        <v>3646</v>
      </c>
      <c r="O5061" s="259">
        <v>1</v>
      </c>
      <c r="P5061" s="259" t="s">
        <v>5132</v>
      </c>
      <c r="Q5061" s="259" t="s">
        <v>5137</v>
      </c>
    </row>
    <row r="5062" spans="1:17" ht="21.75" customHeight="1">
      <c r="A5062" s="301" t="s">
        <v>5134</v>
      </c>
      <c r="B5062" s="301" t="s">
        <v>5135</v>
      </c>
      <c r="C5062" s="316" t="s">
        <v>11086</v>
      </c>
      <c r="D5062" s="465" t="s">
        <v>3731</v>
      </c>
      <c r="E5062" s="465" t="s">
        <v>6092</v>
      </c>
      <c r="F5062" s="469" t="str">
        <f t="shared" si="158"/>
        <v>other</v>
      </c>
      <c r="G5062" s="260">
        <v>2.1812000000000002E-2</v>
      </c>
      <c r="H5062" s="260">
        <v>2.5294667276633001</v>
      </c>
      <c r="I5062" s="260">
        <v>2.57441085768E-3</v>
      </c>
      <c r="J5062" s="260">
        <v>119.90700890183</v>
      </c>
      <c r="K5062" s="260">
        <v>122.460862051207</v>
      </c>
      <c r="L5062" s="301" t="str">
        <f t="shared" si="159"/>
        <v/>
      </c>
      <c r="M5062" s="459">
        <f>IFERROR((Tableau1[[#This Row],[Scope 1
(kg CO2-eq)]]+Tableau1[[#This Row],[Scope 2 energy
(kg CO2-eq)]]+Tableau1[[#This Row],[Scope 2 Infrastructure
(kg CO2-eq)]])/Tableau1[[#This Row],[Total CO2-emissions
(kg CO2-eq)
for scope 3 use ]],"")</f>
        <v>2.0854443580946593E-2</v>
      </c>
      <c r="N5062" s="436" t="s">
        <v>3731</v>
      </c>
      <c r="O5062" s="259">
        <v>1</v>
      </c>
      <c r="P5062" s="259" t="s">
        <v>5134</v>
      </c>
      <c r="Q5062" s="259" t="s">
        <v>5135</v>
      </c>
    </row>
    <row r="5063" spans="1:17" ht="21.75" customHeight="1">
      <c r="A5063" s="301" t="s">
        <v>5134</v>
      </c>
      <c r="B5063" s="301" t="s">
        <v>5135</v>
      </c>
      <c r="C5063" s="316" t="s">
        <v>11087</v>
      </c>
      <c r="D5063" s="465" t="s">
        <v>3731</v>
      </c>
      <c r="E5063" s="465" t="s">
        <v>6017</v>
      </c>
      <c r="F5063" s="469" t="str">
        <f t="shared" si="158"/>
        <v>other</v>
      </c>
      <c r="G5063" s="260">
        <v>2.1812000000000002E-2</v>
      </c>
      <c r="H5063" s="260">
        <v>3.4360271681369001</v>
      </c>
      <c r="I5063" s="260">
        <v>2.7197754247199999E-3</v>
      </c>
      <c r="J5063" s="260">
        <v>124.708930086279</v>
      </c>
      <c r="K5063" s="260">
        <v>128.16948902882501</v>
      </c>
      <c r="L5063" s="301" t="str">
        <f t="shared" si="159"/>
        <v/>
      </c>
      <c r="M5063" s="459">
        <f>IFERROR((Tableau1[[#This Row],[Scope 1
(kg CO2-eq)]]+Tableau1[[#This Row],[Scope 2 energy
(kg CO2-eq)]]+Tableau1[[#This Row],[Scope 2 Infrastructure
(kg CO2-eq)]])/Tableau1[[#This Row],[Total CO2-emissions
(kg CO2-eq)
for scope 3 use ]],"")</f>
        <v>2.6999865332874573E-2</v>
      </c>
      <c r="N5063" s="436" t="s">
        <v>3731</v>
      </c>
      <c r="O5063" s="259">
        <v>1</v>
      </c>
      <c r="P5063" s="259" t="s">
        <v>5134</v>
      </c>
      <c r="Q5063" s="259" t="s">
        <v>5135</v>
      </c>
    </row>
    <row r="5064" spans="1:17" ht="21.75" customHeight="1">
      <c r="A5064" s="301" t="s">
        <v>5134</v>
      </c>
      <c r="B5064" s="301" t="s">
        <v>5135</v>
      </c>
      <c r="C5064" s="316" t="s">
        <v>11088</v>
      </c>
      <c r="D5064" s="465" t="s">
        <v>3731</v>
      </c>
      <c r="E5064" s="465" t="s">
        <v>6091</v>
      </c>
      <c r="F5064" s="469" t="str">
        <f t="shared" si="158"/>
        <v>other</v>
      </c>
      <c r="G5064" s="260">
        <v>2.1812000000000002E-2</v>
      </c>
      <c r="H5064" s="260">
        <v>1.8295849489317799</v>
      </c>
      <c r="I5064" s="260">
        <v>2.62118219592E-3</v>
      </c>
      <c r="J5064" s="260">
        <v>98.889779898963596</v>
      </c>
      <c r="K5064" s="260">
        <v>100.743798038698</v>
      </c>
      <c r="L5064" s="301" t="str">
        <f t="shared" si="159"/>
        <v/>
      </c>
      <c r="M5064" s="459">
        <f>IFERROR((Tableau1[[#This Row],[Scope 1
(kg CO2-eq)]]+Tableau1[[#This Row],[Scope 2 energy
(kg CO2-eq)]]+Tableau1[[#This Row],[Scope 2 Infrastructure
(kg CO2-eq)]])/Tableau1[[#This Row],[Total CO2-emissions
(kg CO2-eq)
for scope 3 use ]],"")</f>
        <v>1.8403297942127701E-2</v>
      </c>
      <c r="N5064" s="436" t="s">
        <v>3731</v>
      </c>
      <c r="O5064" s="259">
        <v>1</v>
      </c>
      <c r="P5064" s="259" t="s">
        <v>5134</v>
      </c>
      <c r="Q5064" s="259" t="s">
        <v>5135</v>
      </c>
    </row>
    <row r="5065" spans="1:17" ht="21.75" customHeight="1">
      <c r="A5065" s="301" t="s">
        <v>5134</v>
      </c>
      <c r="B5065" s="301" t="s">
        <v>5135</v>
      </c>
      <c r="C5065" s="316" t="s">
        <v>11089</v>
      </c>
      <c r="D5065" s="465" t="s">
        <v>3731</v>
      </c>
      <c r="E5065" s="465" t="s">
        <v>6091</v>
      </c>
      <c r="F5065" s="469" t="str">
        <f t="shared" si="158"/>
        <v>other</v>
      </c>
      <c r="G5065" s="260">
        <v>0</v>
      </c>
      <c r="H5065" s="260">
        <v>0</v>
      </c>
      <c r="I5065" s="260">
        <v>0</v>
      </c>
      <c r="J5065" s="260">
        <v>128.74624136231199</v>
      </c>
      <c r="K5065" s="260">
        <v>128.74624136319099</v>
      </c>
      <c r="L5065" s="301" t="str">
        <f t="shared" si="159"/>
        <v/>
      </c>
      <c r="M5065" s="459">
        <f>IFERROR((Tableau1[[#This Row],[Scope 1
(kg CO2-eq)]]+Tableau1[[#This Row],[Scope 2 energy
(kg CO2-eq)]]+Tableau1[[#This Row],[Scope 2 Infrastructure
(kg CO2-eq)]])/Tableau1[[#This Row],[Total CO2-emissions
(kg CO2-eq)
for scope 3 use ]],"")</f>
        <v>0</v>
      </c>
      <c r="N5065" s="436" t="s">
        <v>3731</v>
      </c>
      <c r="O5065" s="259">
        <v>1</v>
      </c>
      <c r="P5065" s="259" t="s">
        <v>5134</v>
      </c>
      <c r="Q5065" s="259" t="s">
        <v>5135</v>
      </c>
    </row>
    <row r="5066" spans="1:17" ht="21.75" customHeight="1">
      <c r="A5066" s="301" t="s">
        <v>5132</v>
      </c>
      <c r="B5066" s="301" t="s">
        <v>5137</v>
      </c>
      <c r="C5066" s="316" t="s">
        <v>11090</v>
      </c>
      <c r="D5066" s="465" t="s">
        <v>3731</v>
      </c>
      <c r="E5066" s="465" t="s">
        <v>6015</v>
      </c>
      <c r="F5066" s="469" t="str">
        <f t="shared" si="158"/>
        <v>other</v>
      </c>
      <c r="G5066" s="260">
        <v>0</v>
      </c>
      <c r="H5066" s="260">
        <v>0</v>
      </c>
      <c r="I5066" s="260">
        <v>0</v>
      </c>
      <c r="J5066" s="260">
        <v>78.528417809218496</v>
      </c>
      <c r="K5066" s="260">
        <v>78.5284178074875</v>
      </c>
      <c r="L5066" s="301" t="str">
        <f t="shared" si="159"/>
        <v/>
      </c>
      <c r="M5066" s="459">
        <f>IFERROR((Tableau1[[#This Row],[Scope 1
(kg CO2-eq)]]+Tableau1[[#This Row],[Scope 2 energy
(kg CO2-eq)]]+Tableau1[[#This Row],[Scope 2 Infrastructure
(kg CO2-eq)]])/Tableau1[[#This Row],[Total CO2-emissions
(kg CO2-eq)
for scope 3 use ]],"")</f>
        <v>0</v>
      </c>
      <c r="N5066" s="436" t="s">
        <v>3731</v>
      </c>
      <c r="O5066" s="259">
        <v>1</v>
      </c>
      <c r="P5066" s="259" t="s">
        <v>5132</v>
      </c>
      <c r="Q5066" s="259" t="s">
        <v>5137</v>
      </c>
    </row>
    <row r="5067" spans="1:17" ht="21.75" customHeight="1">
      <c r="A5067" s="301" t="s">
        <v>5132</v>
      </c>
      <c r="B5067" s="301" t="s">
        <v>5137</v>
      </c>
      <c r="C5067" s="316" t="s">
        <v>11091</v>
      </c>
      <c r="D5067" s="465" t="s">
        <v>3731</v>
      </c>
      <c r="E5067" s="465" t="s">
        <v>6016</v>
      </c>
      <c r="F5067" s="469" t="str">
        <f t="shared" si="158"/>
        <v>other</v>
      </c>
      <c r="G5067" s="260">
        <v>0</v>
      </c>
      <c r="H5067" s="260">
        <v>1.151677745</v>
      </c>
      <c r="I5067" s="260">
        <v>0.35806745299999998</v>
      </c>
      <c r="J5067" s="260">
        <v>80.913687894437004</v>
      </c>
      <c r="K5067" s="260">
        <v>82.423433099612794</v>
      </c>
      <c r="L5067" s="301" t="str">
        <f t="shared" si="159"/>
        <v/>
      </c>
      <c r="M5067" s="459">
        <f>IFERROR((Tableau1[[#This Row],[Scope 1
(kg CO2-eq)]]+Tableau1[[#This Row],[Scope 2 energy
(kg CO2-eq)]]+Tableau1[[#This Row],[Scope 2 Infrastructure
(kg CO2-eq)]])/Tableau1[[#This Row],[Total CO2-emissions
(kg CO2-eq)
for scope 3 use ]],"")</f>
        <v>1.8316941447651159E-2</v>
      </c>
      <c r="N5067" s="436" t="s">
        <v>3731</v>
      </c>
      <c r="O5067" s="259">
        <v>1</v>
      </c>
      <c r="P5067" s="259" t="s">
        <v>5132</v>
      </c>
      <c r="Q5067" s="259" t="s">
        <v>5137</v>
      </c>
    </row>
    <row r="5068" spans="1:17" ht="21.75" customHeight="1">
      <c r="A5068" s="301" t="s">
        <v>5129</v>
      </c>
      <c r="B5068" s="301" t="s">
        <v>5138</v>
      </c>
      <c r="C5068" s="316" t="s">
        <v>11092</v>
      </c>
      <c r="D5068" s="465" t="s">
        <v>3731</v>
      </c>
      <c r="E5068" s="465" t="s">
        <v>6091</v>
      </c>
      <c r="F5068" s="469" t="str">
        <f t="shared" si="158"/>
        <v>other</v>
      </c>
      <c r="G5068" s="260">
        <v>0</v>
      </c>
      <c r="H5068" s="260">
        <v>0</v>
      </c>
      <c r="I5068" s="260">
        <v>0</v>
      </c>
      <c r="J5068" s="260">
        <v>86.462882005659594</v>
      </c>
      <c r="K5068" s="260">
        <v>86.462882007696393</v>
      </c>
      <c r="L5068" s="301" t="str">
        <f t="shared" si="159"/>
        <v/>
      </c>
      <c r="M5068" s="459">
        <f>IFERROR((Tableau1[[#This Row],[Scope 1
(kg CO2-eq)]]+Tableau1[[#This Row],[Scope 2 energy
(kg CO2-eq)]]+Tableau1[[#This Row],[Scope 2 Infrastructure
(kg CO2-eq)]])/Tableau1[[#This Row],[Total CO2-emissions
(kg CO2-eq)
for scope 3 use ]],"")</f>
        <v>0</v>
      </c>
      <c r="N5068" s="436" t="s">
        <v>3731</v>
      </c>
      <c r="O5068" s="259">
        <v>1</v>
      </c>
      <c r="P5068" s="259" t="s">
        <v>5129</v>
      </c>
      <c r="Q5068" s="259" t="s">
        <v>5138</v>
      </c>
    </row>
    <row r="5069" spans="1:17" ht="21.75" customHeight="1">
      <c r="A5069" s="301" t="s">
        <v>5132</v>
      </c>
      <c r="B5069" s="301" t="s">
        <v>5137</v>
      </c>
      <c r="C5069" s="316" t="s">
        <v>11093</v>
      </c>
      <c r="D5069" s="465" t="s">
        <v>3731</v>
      </c>
      <c r="E5069" s="465" t="s">
        <v>6016</v>
      </c>
      <c r="F5069" s="469" t="str">
        <f t="shared" si="158"/>
        <v>other</v>
      </c>
      <c r="G5069" s="260">
        <v>0</v>
      </c>
      <c r="H5069" s="260">
        <v>27.721934625319999</v>
      </c>
      <c r="I5069" s="260">
        <v>0.38571511819999998</v>
      </c>
      <c r="J5069" s="260">
        <v>67.473119435330801</v>
      </c>
      <c r="K5069" s="260">
        <v>95.580769200938093</v>
      </c>
      <c r="L5069" s="301" t="str">
        <f t="shared" si="159"/>
        <v/>
      </c>
      <c r="M5069" s="459">
        <f>IFERROR((Tableau1[[#This Row],[Scope 1
(kg CO2-eq)]]+Tableau1[[#This Row],[Scope 2 energy
(kg CO2-eq)]]+Tableau1[[#This Row],[Scope 2 Infrastructure
(kg CO2-eq)]])/Tableau1[[#This Row],[Total CO2-emissions
(kg CO2-eq)
for scope 3 use ]],"")</f>
        <v>0.29407222790213883</v>
      </c>
      <c r="N5069" s="436" t="s">
        <v>3731</v>
      </c>
      <c r="O5069" s="259">
        <v>1</v>
      </c>
      <c r="P5069" s="259" t="s">
        <v>5132</v>
      </c>
      <c r="Q5069" s="259" t="s">
        <v>5137</v>
      </c>
    </row>
    <row r="5070" spans="1:17" ht="21.75" customHeight="1">
      <c r="A5070" s="301" t="s">
        <v>5132</v>
      </c>
      <c r="B5070" s="301" t="s">
        <v>5137</v>
      </c>
      <c r="C5070" s="316" t="s">
        <v>11094</v>
      </c>
      <c r="D5070" s="465" t="s">
        <v>3731</v>
      </c>
      <c r="E5070" s="465" t="s">
        <v>6016</v>
      </c>
      <c r="F5070" s="469" t="str">
        <f t="shared" si="158"/>
        <v>other</v>
      </c>
      <c r="G5070" s="260">
        <v>0</v>
      </c>
      <c r="H5070" s="260">
        <v>27.721934625319999</v>
      </c>
      <c r="I5070" s="260">
        <v>0.38571511819999998</v>
      </c>
      <c r="J5070" s="260">
        <v>51.324370525617603</v>
      </c>
      <c r="K5070" s="260">
        <v>79.432020281262695</v>
      </c>
      <c r="L5070" s="301" t="str">
        <f t="shared" si="159"/>
        <v/>
      </c>
      <c r="M5070" s="459">
        <f>IFERROR((Tableau1[[#This Row],[Scope 1
(kg CO2-eq)]]+Tableau1[[#This Row],[Scope 2 energy
(kg CO2-eq)]]+Tableau1[[#This Row],[Scope 2 Infrastructure
(kg CO2-eq)]])/Tableau1[[#This Row],[Total CO2-emissions
(kg CO2-eq)
for scope 3 use ]],"")</f>
        <v>0.35385792334115346</v>
      </c>
      <c r="N5070" s="436" t="s">
        <v>3731</v>
      </c>
      <c r="O5070" s="259">
        <v>1</v>
      </c>
      <c r="P5070" s="259" t="s">
        <v>5132</v>
      </c>
      <c r="Q5070" s="259" t="s">
        <v>5137</v>
      </c>
    </row>
    <row r="5071" spans="1:17" ht="21.75" customHeight="1">
      <c r="A5071" s="301" t="s">
        <v>5129</v>
      </c>
      <c r="B5071" s="301" t="s">
        <v>5138</v>
      </c>
      <c r="C5071" s="316" t="s">
        <v>11095</v>
      </c>
      <c r="D5071" s="465" t="s">
        <v>3731</v>
      </c>
      <c r="E5071" s="465" t="s">
        <v>6017</v>
      </c>
      <c r="F5071" s="469" t="str">
        <f t="shared" si="158"/>
        <v>other</v>
      </c>
      <c r="G5071" s="260">
        <v>0.26263711550000002</v>
      </c>
      <c r="H5071" s="260">
        <v>38.788207718486397</v>
      </c>
      <c r="I5071" s="260">
        <v>0.1217833428636</v>
      </c>
      <c r="J5071" s="260">
        <v>66.591886208834708</v>
      </c>
      <c r="K5071" s="260">
        <v>105.764514415421</v>
      </c>
      <c r="L5071" s="301" t="str">
        <f t="shared" si="159"/>
        <v/>
      </c>
      <c r="M5071" s="459">
        <f>IFERROR((Tableau1[[#This Row],[Scope 1
(kg CO2-eq)]]+Tableau1[[#This Row],[Scope 2 energy
(kg CO2-eq)]]+Tableau1[[#This Row],[Scope 2 Infrastructure
(kg CO2-eq)]])/Tableau1[[#This Row],[Total CO2-emissions
(kg CO2-eq)
for scope 3 use ]],"")</f>
        <v>0.37037590909733736</v>
      </c>
      <c r="N5071" s="436" t="s">
        <v>3731</v>
      </c>
      <c r="O5071" s="259">
        <v>1</v>
      </c>
      <c r="P5071" s="259" t="s">
        <v>5129</v>
      </c>
      <c r="Q5071" s="259" t="s">
        <v>5138</v>
      </c>
    </row>
    <row r="5072" spans="1:17" ht="21.75" customHeight="1">
      <c r="A5072" s="301" t="s">
        <v>5129</v>
      </c>
      <c r="B5072" s="301" t="s">
        <v>5138</v>
      </c>
      <c r="C5072" s="316" t="s">
        <v>11096</v>
      </c>
      <c r="D5072" s="465" t="s">
        <v>3731</v>
      </c>
      <c r="E5072" s="465" t="s">
        <v>6091</v>
      </c>
      <c r="F5072" s="469" t="str">
        <f t="shared" si="158"/>
        <v>other</v>
      </c>
      <c r="G5072" s="260">
        <v>0</v>
      </c>
      <c r="H5072" s="260">
        <v>0</v>
      </c>
      <c r="I5072" s="260">
        <v>0</v>
      </c>
      <c r="J5072" s="260">
        <v>110.32545037926</v>
      </c>
      <c r="K5072" s="260">
        <v>110.325450385644</v>
      </c>
      <c r="L5072" s="301" t="str">
        <f t="shared" si="159"/>
        <v/>
      </c>
      <c r="M5072" s="459">
        <f>IFERROR((Tableau1[[#This Row],[Scope 1
(kg CO2-eq)]]+Tableau1[[#This Row],[Scope 2 energy
(kg CO2-eq)]]+Tableau1[[#This Row],[Scope 2 Infrastructure
(kg CO2-eq)]])/Tableau1[[#This Row],[Total CO2-emissions
(kg CO2-eq)
for scope 3 use ]],"")</f>
        <v>0</v>
      </c>
      <c r="N5072" s="436" t="s">
        <v>3731</v>
      </c>
      <c r="O5072" s="259">
        <v>1</v>
      </c>
      <c r="P5072" s="259" t="s">
        <v>5129</v>
      </c>
      <c r="Q5072" s="259" t="s">
        <v>5138</v>
      </c>
    </row>
    <row r="5073" spans="1:17" ht="21.75" customHeight="1">
      <c r="A5073" s="301" t="s">
        <v>5132</v>
      </c>
      <c r="B5073" s="301" t="s">
        <v>5137</v>
      </c>
      <c r="C5073" s="316" t="s">
        <v>11097</v>
      </c>
      <c r="D5073" s="465" t="s">
        <v>3731</v>
      </c>
      <c r="E5073" s="465" t="s">
        <v>6092</v>
      </c>
      <c r="F5073" s="469" t="str">
        <f t="shared" si="158"/>
        <v>other</v>
      </c>
      <c r="G5073" s="260">
        <v>2.1812000000000002E-2</v>
      </c>
      <c r="H5073" s="260">
        <v>9.7313266165325008</v>
      </c>
      <c r="I5073" s="260">
        <v>8.7835024200000004E-3</v>
      </c>
      <c r="J5073" s="260">
        <v>105.171831776937</v>
      </c>
      <c r="K5073" s="260">
        <v>114.933753892935</v>
      </c>
      <c r="L5073" s="301" t="str">
        <f t="shared" si="159"/>
        <v/>
      </c>
      <c r="M5073" s="459">
        <f>IFERROR((Tableau1[[#This Row],[Scope 1
(kg CO2-eq)]]+Tableau1[[#This Row],[Scope 2 energy
(kg CO2-eq)]]+Tableau1[[#This Row],[Scope 2 Infrastructure
(kg CO2-eq)]])/Tableau1[[#This Row],[Total CO2-emissions
(kg CO2-eq)
for scope 3 use ]],"")</f>
        <v>8.4935206484651055E-2</v>
      </c>
      <c r="N5073" s="436" t="s">
        <v>3731</v>
      </c>
      <c r="O5073" s="259">
        <v>1</v>
      </c>
      <c r="P5073" s="259" t="s">
        <v>5132</v>
      </c>
      <c r="Q5073" s="259" t="s">
        <v>5137</v>
      </c>
    </row>
    <row r="5074" spans="1:17" ht="21.75" customHeight="1">
      <c r="A5074" s="301" t="s">
        <v>5132</v>
      </c>
      <c r="B5074" s="301" t="s">
        <v>5137</v>
      </c>
      <c r="C5074" s="316" t="s">
        <v>11098</v>
      </c>
      <c r="D5074" s="465" t="s">
        <v>3731</v>
      </c>
      <c r="E5074" s="465" t="s">
        <v>6017</v>
      </c>
      <c r="F5074" s="469" t="str">
        <f t="shared" si="158"/>
        <v>other</v>
      </c>
      <c r="G5074" s="260">
        <v>2.1812000000000002E-2</v>
      </c>
      <c r="H5074" s="260">
        <v>12.8676522177725</v>
      </c>
      <c r="I5074" s="260">
        <v>9.3281081700000001E-3</v>
      </c>
      <c r="J5074" s="260">
        <v>109.617548933251</v>
      </c>
      <c r="K5074" s="260">
        <v>122.516341256011</v>
      </c>
      <c r="L5074" s="301" t="str">
        <f t="shared" si="159"/>
        <v/>
      </c>
      <c r="M5074" s="459">
        <f>IFERROR((Tableau1[[#This Row],[Scope 1
(kg CO2-eq)]]+Tableau1[[#This Row],[Scope 2 energy
(kg CO2-eq)]]+Tableau1[[#This Row],[Scope 2 Infrastructure
(kg CO2-eq)]])/Tableau1[[#This Row],[Total CO2-emissions
(kg CO2-eq)
for scope 3 use ]],"")</f>
        <v>0.10528221944686622</v>
      </c>
      <c r="N5074" s="436" t="s">
        <v>3731</v>
      </c>
      <c r="O5074" s="259">
        <v>1</v>
      </c>
      <c r="P5074" s="259" t="s">
        <v>5132</v>
      </c>
      <c r="Q5074" s="259" t="s">
        <v>5137</v>
      </c>
    </row>
    <row r="5075" spans="1:17" ht="21.75" customHeight="1">
      <c r="A5075" s="301" t="s">
        <v>5132</v>
      </c>
      <c r="B5075" s="301" t="s">
        <v>5137</v>
      </c>
      <c r="C5075" s="316" t="s">
        <v>11099</v>
      </c>
      <c r="D5075" s="465" t="s">
        <v>3731</v>
      </c>
      <c r="E5075" s="465" t="s">
        <v>6091</v>
      </c>
      <c r="F5075" s="469" t="str">
        <f t="shared" si="158"/>
        <v>other</v>
      </c>
      <c r="G5075" s="260">
        <v>2.1812000000000002E-2</v>
      </c>
      <c r="H5075" s="260">
        <v>6.8508131275624997</v>
      </c>
      <c r="I5075" s="260">
        <v>8.9588327699999994E-3</v>
      </c>
      <c r="J5075" s="260">
        <v>102.348343075587</v>
      </c>
      <c r="K5075" s="260">
        <v>109.22992702475599</v>
      </c>
      <c r="L5075" s="301" t="str">
        <f t="shared" si="159"/>
        <v/>
      </c>
      <c r="M5075" s="459">
        <f>IFERROR((Tableau1[[#This Row],[Scope 1
(kg CO2-eq)]]+Tableau1[[#This Row],[Scope 2 energy
(kg CO2-eq)]]+Tableau1[[#This Row],[Scope 2 Infrastructure
(kg CO2-eq)]])/Tableau1[[#This Row],[Total CO2-emissions
(kg CO2-eq)
for scope 3 use ]],"")</f>
        <v>6.3000902296426964E-2</v>
      </c>
      <c r="N5075" s="436" t="s">
        <v>3731</v>
      </c>
      <c r="O5075" s="259">
        <v>1</v>
      </c>
      <c r="P5075" s="259" t="s">
        <v>5132</v>
      </c>
      <c r="Q5075" s="259" t="s">
        <v>5137</v>
      </c>
    </row>
    <row r="5076" spans="1:17" ht="21.75" customHeight="1">
      <c r="A5076" s="301" t="s">
        <v>5132</v>
      </c>
      <c r="B5076" s="301" t="s">
        <v>5137</v>
      </c>
      <c r="C5076" s="316" t="s">
        <v>11100</v>
      </c>
      <c r="D5076" s="465" t="s">
        <v>3731</v>
      </c>
      <c r="E5076" s="465" t="s">
        <v>6015</v>
      </c>
      <c r="F5076" s="469" t="str">
        <f t="shared" si="158"/>
        <v>other</v>
      </c>
      <c r="G5076" s="260">
        <v>2.1812000000000002E-2</v>
      </c>
      <c r="H5076" s="260">
        <v>10.0121577408725</v>
      </c>
      <c r="I5076" s="260">
        <v>8.9949050400000008E-3</v>
      </c>
      <c r="J5076" s="260">
        <v>105.315713727462</v>
      </c>
      <c r="K5076" s="260">
        <v>115.35867835033</v>
      </c>
      <c r="L5076" s="301" t="str">
        <f t="shared" si="159"/>
        <v/>
      </c>
      <c r="M5076" s="459">
        <f>IFERROR((Tableau1[[#This Row],[Scope 1
(kg CO2-eq)]]+Tableau1[[#This Row],[Scope 2 energy
(kg CO2-eq)]]+Tableau1[[#This Row],[Scope 2 Infrastructure
(kg CO2-eq)]])/Tableau1[[#This Row],[Total CO2-emissions
(kg CO2-eq)
for scope 3 use ]],"")</f>
        <v>8.7058596626889764E-2</v>
      </c>
      <c r="N5076" s="436" t="s">
        <v>3731</v>
      </c>
      <c r="O5076" s="259">
        <v>1</v>
      </c>
      <c r="P5076" s="259" t="s">
        <v>5132</v>
      </c>
      <c r="Q5076" s="259" t="s">
        <v>5137</v>
      </c>
    </row>
    <row r="5077" spans="1:17" ht="21.75" customHeight="1">
      <c r="A5077" s="301" t="s">
        <v>5132</v>
      </c>
      <c r="B5077" s="301" t="s">
        <v>5137</v>
      </c>
      <c r="C5077" s="316" t="s">
        <v>11101</v>
      </c>
      <c r="D5077" s="465" t="s">
        <v>3731</v>
      </c>
      <c r="E5077" s="465" t="s">
        <v>6092</v>
      </c>
      <c r="F5077" s="469" t="str">
        <f t="shared" si="158"/>
        <v>other</v>
      </c>
      <c r="G5077" s="260">
        <v>0</v>
      </c>
      <c r="H5077" s="260">
        <v>0</v>
      </c>
      <c r="I5077" s="260">
        <v>0</v>
      </c>
      <c r="J5077" s="260">
        <v>116.100440447189</v>
      </c>
      <c r="K5077" s="260">
        <v>116.100440446947</v>
      </c>
      <c r="L5077" s="301" t="str">
        <f t="shared" si="159"/>
        <v/>
      </c>
      <c r="M5077" s="459">
        <f>IFERROR((Tableau1[[#This Row],[Scope 1
(kg CO2-eq)]]+Tableau1[[#This Row],[Scope 2 energy
(kg CO2-eq)]]+Tableau1[[#This Row],[Scope 2 Infrastructure
(kg CO2-eq)]])/Tableau1[[#This Row],[Total CO2-emissions
(kg CO2-eq)
for scope 3 use ]],"")</f>
        <v>0</v>
      </c>
      <c r="N5077" s="436" t="s">
        <v>3731</v>
      </c>
      <c r="O5077" s="259">
        <v>1</v>
      </c>
      <c r="P5077" s="259" t="s">
        <v>5132</v>
      </c>
      <c r="Q5077" s="259" t="s">
        <v>5137</v>
      </c>
    </row>
    <row r="5078" spans="1:17" ht="21.75" customHeight="1">
      <c r="A5078" s="301" t="s">
        <v>5132</v>
      </c>
      <c r="B5078" s="301" t="s">
        <v>5137</v>
      </c>
      <c r="C5078" s="316" t="s">
        <v>11102</v>
      </c>
      <c r="D5078" s="465" t="s">
        <v>3731</v>
      </c>
      <c r="E5078" s="465" t="s">
        <v>6091</v>
      </c>
      <c r="F5078" s="469" t="str">
        <f t="shared" si="158"/>
        <v>other</v>
      </c>
      <c r="G5078" s="260">
        <v>0</v>
      </c>
      <c r="H5078" s="260">
        <v>0</v>
      </c>
      <c r="I5078" s="260">
        <v>0</v>
      </c>
      <c r="J5078" s="260">
        <v>121.959399648671</v>
      </c>
      <c r="K5078" s="260">
        <v>121.95939964978901</v>
      </c>
      <c r="L5078" s="301" t="str">
        <f t="shared" si="159"/>
        <v/>
      </c>
      <c r="M5078" s="459">
        <f>IFERROR((Tableau1[[#This Row],[Scope 1
(kg CO2-eq)]]+Tableau1[[#This Row],[Scope 2 energy
(kg CO2-eq)]]+Tableau1[[#This Row],[Scope 2 Infrastructure
(kg CO2-eq)]])/Tableau1[[#This Row],[Total CO2-emissions
(kg CO2-eq)
for scope 3 use ]],"")</f>
        <v>0</v>
      </c>
      <c r="N5078" s="436" t="s">
        <v>3731</v>
      </c>
      <c r="O5078" s="259">
        <v>1</v>
      </c>
      <c r="P5078" s="259" t="s">
        <v>5132</v>
      </c>
      <c r="Q5078" s="259" t="s">
        <v>5137</v>
      </c>
    </row>
    <row r="5079" spans="1:17" ht="21.75" customHeight="1">
      <c r="A5079" s="301" t="s">
        <v>5132</v>
      </c>
      <c r="B5079" s="301" t="s">
        <v>5137</v>
      </c>
      <c r="C5079" s="316" t="s">
        <v>11103</v>
      </c>
      <c r="D5079" s="465" t="s">
        <v>3731</v>
      </c>
      <c r="E5079" s="465" t="s">
        <v>6015</v>
      </c>
      <c r="F5079" s="469" t="str">
        <f t="shared" si="158"/>
        <v>other</v>
      </c>
      <c r="G5079" s="260">
        <v>0</v>
      </c>
      <c r="H5079" s="260">
        <v>0</v>
      </c>
      <c r="I5079" s="260">
        <v>0</v>
      </c>
      <c r="J5079" s="260">
        <v>122.404232248726</v>
      </c>
      <c r="K5079" s="260">
        <v>122.404232251263</v>
      </c>
      <c r="L5079" s="301" t="str">
        <f t="shared" si="159"/>
        <v/>
      </c>
      <c r="M5079" s="459">
        <f>IFERROR((Tableau1[[#This Row],[Scope 1
(kg CO2-eq)]]+Tableau1[[#This Row],[Scope 2 energy
(kg CO2-eq)]]+Tableau1[[#This Row],[Scope 2 Infrastructure
(kg CO2-eq)]])/Tableau1[[#This Row],[Total CO2-emissions
(kg CO2-eq)
for scope 3 use ]],"")</f>
        <v>0</v>
      </c>
      <c r="N5079" s="436" t="s">
        <v>3731</v>
      </c>
      <c r="O5079" s="259">
        <v>1</v>
      </c>
      <c r="P5079" s="259" t="s">
        <v>5132</v>
      </c>
      <c r="Q5079" s="259" t="s">
        <v>5137</v>
      </c>
    </row>
    <row r="5080" spans="1:17" ht="21.75" customHeight="1">
      <c r="A5080" s="301" t="s">
        <v>5132</v>
      </c>
      <c r="B5080" s="301" t="s">
        <v>5137</v>
      </c>
      <c r="C5080" s="316" t="s">
        <v>11104</v>
      </c>
      <c r="D5080" s="465" t="s">
        <v>3731</v>
      </c>
      <c r="E5080" s="465" t="s">
        <v>6016</v>
      </c>
      <c r="F5080" s="469" t="str">
        <f t="shared" si="158"/>
        <v>other</v>
      </c>
      <c r="G5080" s="260">
        <v>0</v>
      </c>
      <c r="H5080" s="260">
        <v>13.9318496814528</v>
      </c>
      <c r="I5080" s="260">
        <v>1.4496778008E-2</v>
      </c>
      <c r="J5080" s="260">
        <v>127.397565412839</v>
      </c>
      <c r="K5080" s="260">
        <v>141.343911865184</v>
      </c>
      <c r="L5080" s="301" t="str">
        <f t="shared" si="159"/>
        <v/>
      </c>
      <c r="M5080" s="459">
        <f>IFERROR((Tableau1[[#This Row],[Scope 1
(kg CO2-eq)]]+Tableau1[[#This Row],[Scope 2 energy
(kg CO2-eq)]]+Tableau1[[#This Row],[Scope 2 Infrastructure
(kg CO2-eq)]])/Tableau1[[#This Row],[Total CO2-emissions
(kg CO2-eq)
for scope 3 use ]],"")</f>
        <v>9.8669594434056984E-2</v>
      </c>
      <c r="N5080" s="436" t="s">
        <v>3731</v>
      </c>
      <c r="O5080" s="259">
        <v>1</v>
      </c>
      <c r="P5080" s="259" t="s">
        <v>5132</v>
      </c>
      <c r="Q5080" s="259" t="s">
        <v>5137</v>
      </c>
    </row>
    <row r="5081" spans="1:17" ht="21.75" customHeight="1">
      <c r="A5081" s="301" t="s">
        <v>5132</v>
      </c>
      <c r="B5081" s="301" t="s">
        <v>5133</v>
      </c>
      <c r="C5081" s="316" t="s">
        <v>11105</v>
      </c>
      <c r="D5081" s="465" t="s">
        <v>3731</v>
      </c>
      <c r="E5081" s="465" t="s">
        <v>6091</v>
      </c>
      <c r="F5081" s="469" t="str">
        <f t="shared" si="158"/>
        <v>other</v>
      </c>
      <c r="G5081" s="260">
        <v>0</v>
      </c>
      <c r="H5081" s="260">
        <v>2.71661664190388</v>
      </c>
      <c r="I5081" s="260">
        <v>3.1385412196E-3</v>
      </c>
      <c r="J5081" s="260">
        <v>118.386845943046</v>
      </c>
      <c r="K5081" s="260">
        <v>121.106601125194</v>
      </c>
      <c r="L5081" s="301" t="str">
        <f t="shared" si="159"/>
        <v/>
      </c>
      <c r="M5081" s="459">
        <f>IFERROR((Tableau1[[#This Row],[Scope 1
(kg CO2-eq)]]+Tableau1[[#This Row],[Scope 2 energy
(kg CO2-eq)]]+Tableau1[[#This Row],[Scope 2 Infrastructure
(kg CO2-eq)]])/Tableau1[[#This Row],[Total CO2-emissions
(kg CO2-eq)
for scope 3 use ]],"")</f>
        <v>2.2457530455436792E-2</v>
      </c>
      <c r="N5081" s="436" t="s">
        <v>3731</v>
      </c>
      <c r="O5081" s="259">
        <v>1</v>
      </c>
      <c r="P5081" s="259" t="s">
        <v>5132</v>
      </c>
      <c r="Q5081" s="259" t="s">
        <v>5133</v>
      </c>
    </row>
    <row r="5082" spans="1:17" ht="21.75" customHeight="1">
      <c r="A5082" s="301" t="s">
        <v>5132</v>
      </c>
      <c r="B5082" s="301" t="s">
        <v>5137</v>
      </c>
      <c r="C5082" s="316" t="s">
        <v>11106</v>
      </c>
      <c r="D5082" s="465" t="s">
        <v>3731</v>
      </c>
      <c r="E5082" s="465" t="s">
        <v>6092</v>
      </c>
      <c r="F5082" s="469" t="str">
        <f t="shared" si="158"/>
        <v>other</v>
      </c>
      <c r="G5082" s="260">
        <v>2.1812000000000002E-2</v>
      </c>
      <c r="H5082" s="260">
        <v>9.7313266165325008</v>
      </c>
      <c r="I5082" s="260">
        <v>8.7835024200000004E-3</v>
      </c>
      <c r="J5082" s="260">
        <v>116.482867335897</v>
      </c>
      <c r="K5082" s="260">
        <v>126.244789450723</v>
      </c>
      <c r="L5082" s="301" t="str">
        <f t="shared" si="159"/>
        <v/>
      </c>
      <c r="M5082" s="459">
        <f>IFERROR((Tableau1[[#This Row],[Scope 1
(kg CO2-eq)]]+Tableau1[[#This Row],[Scope 2 energy
(kg CO2-eq)]]+Tableau1[[#This Row],[Scope 2 Infrastructure
(kg CO2-eq)]])/Tableau1[[#This Row],[Total CO2-emissions
(kg CO2-eq)
for scope 3 use ]],"")</f>
        <v>7.7325346744412465E-2</v>
      </c>
      <c r="N5082" s="436" t="s">
        <v>3731</v>
      </c>
      <c r="O5082" s="259">
        <v>1</v>
      </c>
      <c r="P5082" s="259" t="s">
        <v>5132</v>
      </c>
      <c r="Q5082" s="259" t="s">
        <v>5137</v>
      </c>
    </row>
    <row r="5083" spans="1:17" ht="21.75" customHeight="1">
      <c r="A5083" s="301" t="s">
        <v>5132</v>
      </c>
      <c r="B5083" s="301" t="s">
        <v>5137</v>
      </c>
      <c r="C5083" s="316" t="s">
        <v>11107</v>
      </c>
      <c r="D5083" s="465" t="s">
        <v>3731</v>
      </c>
      <c r="E5083" s="465" t="s">
        <v>6017</v>
      </c>
      <c r="F5083" s="469" t="str">
        <f t="shared" si="158"/>
        <v>other</v>
      </c>
      <c r="G5083" s="260">
        <v>2.1812000000000002E-2</v>
      </c>
      <c r="H5083" s="260">
        <v>12.8676522177725</v>
      </c>
      <c r="I5083" s="260">
        <v>9.3281081700000001E-3</v>
      </c>
      <c r="J5083" s="260">
        <v>121.256057028016</v>
      </c>
      <c r="K5083" s="260">
        <v>134.15484936012501</v>
      </c>
      <c r="L5083" s="301" t="str">
        <f t="shared" si="159"/>
        <v/>
      </c>
      <c r="M5083" s="459">
        <f>IFERROR((Tableau1[[#This Row],[Scope 1
(kg CO2-eq)]]+Tableau1[[#This Row],[Scope 2 energy
(kg CO2-eq)]]+Tableau1[[#This Row],[Scope 2 Infrastructure
(kg CO2-eq)]])/Tableau1[[#This Row],[Total CO2-emissions
(kg CO2-eq)
for scope 3 use ]],"")</f>
        <v>9.6148535721709227E-2</v>
      </c>
      <c r="N5083" s="436" t="s">
        <v>3731</v>
      </c>
      <c r="O5083" s="259">
        <v>1</v>
      </c>
      <c r="P5083" s="259" t="s">
        <v>5132</v>
      </c>
      <c r="Q5083" s="259" t="s">
        <v>5137</v>
      </c>
    </row>
    <row r="5084" spans="1:17" ht="21.75" customHeight="1">
      <c r="A5084" s="301" t="s">
        <v>5132</v>
      </c>
      <c r="B5084" s="301" t="s">
        <v>5137</v>
      </c>
      <c r="C5084" s="316" t="s">
        <v>11108</v>
      </c>
      <c r="D5084" s="465" t="s">
        <v>3731</v>
      </c>
      <c r="E5084" s="465" t="s">
        <v>6091</v>
      </c>
      <c r="F5084" s="469" t="str">
        <f t="shared" si="158"/>
        <v>other</v>
      </c>
      <c r="G5084" s="260">
        <v>2.1812000000000002E-2</v>
      </c>
      <c r="H5084" s="260">
        <v>6.8508131275624997</v>
      </c>
      <c r="I5084" s="260">
        <v>8.9588327699999994E-3</v>
      </c>
      <c r="J5084" s="260">
        <v>113.120891573072</v>
      </c>
      <c r="K5084" s="260">
        <v>120.002475524475</v>
      </c>
      <c r="L5084" s="301" t="str">
        <f t="shared" si="159"/>
        <v/>
      </c>
      <c r="M5084" s="459">
        <f>IFERROR((Tableau1[[#This Row],[Scope 1
(kg CO2-eq)]]+Tableau1[[#This Row],[Scope 2 energy
(kg CO2-eq)]]+Tableau1[[#This Row],[Scope 2 Infrastructure
(kg CO2-eq)]])/Tableau1[[#This Row],[Total CO2-emissions
(kg CO2-eq)
for scope 3 use ]],"")</f>
        <v>5.7345350004291973E-2</v>
      </c>
      <c r="N5084" s="436" t="s">
        <v>3731</v>
      </c>
      <c r="O5084" s="259">
        <v>1</v>
      </c>
      <c r="P5084" s="259" t="s">
        <v>5132</v>
      </c>
      <c r="Q5084" s="259" t="s">
        <v>5137</v>
      </c>
    </row>
    <row r="5085" spans="1:17" ht="21.75" customHeight="1">
      <c r="A5085" s="301" t="s">
        <v>5132</v>
      </c>
      <c r="B5085" s="301" t="s">
        <v>5137</v>
      </c>
      <c r="C5085" s="316" t="s">
        <v>11109</v>
      </c>
      <c r="D5085" s="465" t="s">
        <v>3731</v>
      </c>
      <c r="E5085" s="465" t="s">
        <v>6015</v>
      </c>
      <c r="F5085" s="469" t="str">
        <f t="shared" si="158"/>
        <v>other</v>
      </c>
      <c r="G5085" s="260">
        <v>2.1812000000000002E-2</v>
      </c>
      <c r="H5085" s="260">
        <v>10.0121577408725</v>
      </c>
      <c r="I5085" s="260">
        <v>8.9949050400000008E-3</v>
      </c>
      <c r="J5085" s="260">
        <v>116.64882263641</v>
      </c>
      <c r="K5085" s="260">
        <v>126.69178724891501</v>
      </c>
      <c r="L5085" s="301" t="str">
        <f t="shared" si="159"/>
        <v/>
      </c>
      <c r="M5085" s="459">
        <f>IFERROR((Tableau1[[#This Row],[Scope 1
(kg CO2-eq)]]+Tableau1[[#This Row],[Scope 2 energy
(kg CO2-eq)]]+Tableau1[[#This Row],[Scope 2 Infrastructure
(kg CO2-eq)]])/Tableau1[[#This Row],[Total CO2-emissions
(kg CO2-eq)
for scope 3 use ]],"")</f>
        <v>7.9270841970054448E-2</v>
      </c>
      <c r="N5085" s="436" t="s">
        <v>3731</v>
      </c>
      <c r="O5085" s="259">
        <v>1</v>
      </c>
      <c r="P5085" s="259" t="s">
        <v>5132</v>
      </c>
      <c r="Q5085" s="259" t="s">
        <v>5137</v>
      </c>
    </row>
    <row r="5086" spans="1:17" ht="21.75" customHeight="1">
      <c r="A5086" s="301" t="s">
        <v>5132</v>
      </c>
      <c r="B5086" s="301" t="s">
        <v>5137</v>
      </c>
      <c r="C5086" s="316" t="s">
        <v>11110</v>
      </c>
      <c r="D5086" s="465" t="s">
        <v>3731</v>
      </c>
      <c r="E5086" s="465" t="s">
        <v>6092</v>
      </c>
      <c r="F5086" s="469" t="str">
        <f t="shared" si="158"/>
        <v>other</v>
      </c>
      <c r="G5086" s="260">
        <v>0</v>
      </c>
      <c r="H5086" s="260">
        <v>0</v>
      </c>
      <c r="I5086" s="260">
        <v>0</v>
      </c>
      <c r="J5086" s="260">
        <v>127.452348137402</v>
      </c>
      <c r="K5086" s="260">
        <v>127.452348139393</v>
      </c>
      <c r="L5086" s="301" t="str">
        <f t="shared" si="159"/>
        <v/>
      </c>
      <c r="M5086" s="459">
        <f>IFERROR((Tableau1[[#This Row],[Scope 1
(kg CO2-eq)]]+Tableau1[[#This Row],[Scope 2 energy
(kg CO2-eq)]]+Tableau1[[#This Row],[Scope 2 Infrastructure
(kg CO2-eq)]])/Tableau1[[#This Row],[Total CO2-emissions
(kg CO2-eq)
for scope 3 use ]],"")</f>
        <v>0</v>
      </c>
      <c r="N5086" s="436" t="s">
        <v>3731</v>
      </c>
      <c r="O5086" s="259">
        <v>1</v>
      </c>
      <c r="P5086" s="259" t="s">
        <v>5132</v>
      </c>
      <c r="Q5086" s="259" t="s">
        <v>5137</v>
      </c>
    </row>
    <row r="5087" spans="1:17" ht="21.75" customHeight="1">
      <c r="A5087" s="301" t="s">
        <v>5132</v>
      </c>
      <c r="B5087" s="301" t="s">
        <v>5137</v>
      </c>
      <c r="C5087" s="316" t="s">
        <v>11111</v>
      </c>
      <c r="D5087" s="465" t="s">
        <v>3731</v>
      </c>
      <c r="E5087" s="465" t="s">
        <v>6091</v>
      </c>
      <c r="F5087" s="469" t="str">
        <f t="shared" si="158"/>
        <v>other</v>
      </c>
      <c r="G5087" s="260">
        <v>0</v>
      </c>
      <c r="H5087" s="260">
        <v>0</v>
      </c>
      <c r="I5087" s="260">
        <v>0</v>
      </c>
      <c r="J5087" s="260">
        <v>133.35281750825601</v>
      </c>
      <c r="K5087" s="260">
        <v>133.35281750444199</v>
      </c>
      <c r="L5087" s="301" t="str">
        <f t="shared" si="159"/>
        <v/>
      </c>
      <c r="M5087" s="459">
        <f>IFERROR((Tableau1[[#This Row],[Scope 1
(kg CO2-eq)]]+Tableau1[[#This Row],[Scope 2 energy
(kg CO2-eq)]]+Tableau1[[#This Row],[Scope 2 Infrastructure
(kg CO2-eq)]])/Tableau1[[#This Row],[Total CO2-emissions
(kg CO2-eq)
for scope 3 use ]],"")</f>
        <v>0</v>
      </c>
      <c r="N5087" s="436" t="s">
        <v>3731</v>
      </c>
      <c r="O5087" s="259">
        <v>1</v>
      </c>
      <c r="P5087" s="259" t="s">
        <v>5132</v>
      </c>
      <c r="Q5087" s="259" t="s">
        <v>5137</v>
      </c>
    </row>
    <row r="5088" spans="1:17" ht="21.75" customHeight="1">
      <c r="A5088" s="301" t="s">
        <v>5132</v>
      </c>
      <c r="B5088" s="301" t="s">
        <v>5137</v>
      </c>
      <c r="C5088" s="316" t="s">
        <v>11112</v>
      </c>
      <c r="D5088" s="465" t="s">
        <v>3731</v>
      </c>
      <c r="E5088" s="465" t="s">
        <v>6015</v>
      </c>
      <c r="F5088" s="469" t="str">
        <f t="shared" si="158"/>
        <v>other</v>
      </c>
      <c r="G5088" s="260">
        <v>0</v>
      </c>
      <c r="H5088" s="260">
        <v>0</v>
      </c>
      <c r="I5088" s="260">
        <v>0</v>
      </c>
      <c r="J5088" s="260">
        <v>133.96223433609401</v>
      </c>
      <c r="K5088" s="260">
        <v>133.96223433510301</v>
      </c>
      <c r="L5088" s="301" t="str">
        <f t="shared" si="159"/>
        <v/>
      </c>
      <c r="M5088" s="459">
        <f>IFERROR((Tableau1[[#This Row],[Scope 1
(kg CO2-eq)]]+Tableau1[[#This Row],[Scope 2 energy
(kg CO2-eq)]]+Tableau1[[#This Row],[Scope 2 Infrastructure
(kg CO2-eq)]])/Tableau1[[#This Row],[Total CO2-emissions
(kg CO2-eq)
for scope 3 use ]],"")</f>
        <v>0</v>
      </c>
      <c r="N5088" s="436" t="s">
        <v>3731</v>
      </c>
      <c r="O5088" s="259">
        <v>1</v>
      </c>
      <c r="P5088" s="259" t="s">
        <v>5132</v>
      </c>
      <c r="Q5088" s="259" t="s">
        <v>5137</v>
      </c>
    </row>
    <row r="5089" spans="1:17" ht="21.75" customHeight="1">
      <c r="A5089" s="301" t="s">
        <v>5132</v>
      </c>
      <c r="B5089" s="301" t="s">
        <v>5137</v>
      </c>
      <c r="C5089" s="316" t="s">
        <v>11113</v>
      </c>
      <c r="D5089" s="465" t="s">
        <v>3731</v>
      </c>
      <c r="E5089" s="465" t="s">
        <v>6044</v>
      </c>
      <c r="F5089" s="469" t="str">
        <f t="shared" si="158"/>
        <v>other</v>
      </c>
      <c r="G5089" s="260">
        <v>2.1812000000000002E-2</v>
      </c>
      <c r="H5089" s="260">
        <v>4.8843816764224997</v>
      </c>
      <c r="I5089" s="260">
        <v>8.8533830100000002E-3</v>
      </c>
      <c r="J5089" s="260">
        <v>113.69774345001001</v>
      </c>
      <c r="K5089" s="260">
        <v>118.61279054458799</v>
      </c>
      <c r="L5089" s="301" t="str">
        <f t="shared" si="159"/>
        <v/>
      </c>
      <c r="M5089" s="459">
        <f>IFERROR((Tableau1[[#This Row],[Scope 1
(kg CO2-eq)]]+Tableau1[[#This Row],[Scope 2 energy
(kg CO2-eq)]]+Tableau1[[#This Row],[Scope 2 Infrastructure
(kg CO2-eq)]])/Tableau1[[#This Row],[Total CO2-emissions
(kg CO2-eq)
for scope 3 use ]],"")</f>
        <v>4.1437749140425736E-2</v>
      </c>
      <c r="N5089" s="436" t="s">
        <v>3731</v>
      </c>
      <c r="O5089" s="259">
        <v>1</v>
      </c>
      <c r="P5089" s="259" t="s">
        <v>5132</v>
      </c>
      <c r="Q5089" s="259" t="s">
        <v>5137</v>
      </c>
    </row>
    <row r="5090" spans="1:17" ht="21.75" customHeight="1">
      <c r="A5090" s="301" t="s">
        <v>5132</v>
      </c>
      <c r="B5090" s="301" t="s">
        <v>5137</v>
      </c>
      <c r="C5090" s="316" t="s">
        <v>11114</v>
      </c>
      <c r="D5090" s="465" t="s">
        <v>3731</v>
      </c>
      <c r="E5090" s="465" t="s">
        <v>6044</v>
      </c>
      <c r="F5090" s="469" t="str">
        <f t="shared" si="158"/>
        <v>other</v>
      </c>
      <c r="G5090" s="260">
        <v>2.1812000000000002E-2</v>
      </c>
      <c r="H5090" s="260">
        <v>4.8843816764224997</v>
      </c>
      <c r="I5090" s="260">
        <v>8.8533830100000002E-3</v>
      </c>
      <c r="J5090" s="260">
        <v>114.39071373676501</v>
      </c>
      <c r="K5090" s="260">
        <v>119.305760829278</v>
      </c>
      <c r="L5090" s="301" t="str">
        <f t="shared" si="159"/>
        <v/>
      </c>
      <c r="M5090" s="459">
        <f>IFERROR((Tableau1[[#This Row],[Scope 1
(kg CO2-eq)]]+Tableau1[[#This Row],[Scope 2 energy
(kg CO2-eq)]]+Tableau1[[#This Row],[Scope 2 Infrastructure
(kg CO2-eq)]])/Tableau1[[#This Row],[Total CO2-emissions
(kg CO2-eq)
for scope 3 use ]],"")</f>
        <v>4.119706395792358E-2</v>
      </c>
      <c r="N5090" s="436" t="s">
        <v>3731</v>
      </c>
      <c r="O5090" s="259">
        <v>1</v>
      </c>
      <c r="P5090" s="259" t="s">
        <v>5132</v>
      </c>
      <c r="Q5090" s="259" t="s">
        <v>5137</v>
      </c>
    </row>
    <row r="5091" spans="1:17" ht="21.75" customHeight="1">
      <c r="A5091" s="301" t="s">
        <v>5132</v>
      </c>
      <c r="B5091" s="301" t="s">
        <v>5137</v>
      </c>
      <c r="C5091" s="316" t="s">
        <v>11115</v>
      </c>
      <c r="D5091" s="465" t="s">
        <v>3731</v>
      </c>
      <c r="E5091" s="465" t="s">
        <v>6044</v>
      </c>
      <c r="F5091" s="469" t="str">
        <f t="shared" si="158"/>
        <v>other</v>
      </c>
      <c r="G5091" s="260">
        <v>2.1812000000000002E-2</v>
      </c>
      <c r="H5091" s="260">
        <v>4.8843816764224997</v>
      </c>
      <c r="I5091" s="260">
        <v>8.8533830100000002E-3</v>
      </c>
      <c r="J5091" s="260">
        <v>115.16934748902401</v>
      </c>
      <c r="K5091" s="260">
        <v>120.084394582973</v>
      </c>
      <c r="L5091" s="301" t="str">
        <f t="shared" si="159"/>
        <v/>
      </c>
      <c r="M5091" s="459">
        <f>IFERROR((Tableau1[[#This Row],[Scope 1
(kg CO2-eq)]]+Tableau1[[#This Row],[Scope 2 energy
(kg CO2-eq)]]+Tableau1[[#This Row],[Scope 2 Infrastructure
(kg CO2-eq)]])/Tableau1[[#This Row],[Total CO2-emissions
(kg CO2-eq)
for scope 3 use ]],"")</f>
        <v>4.092993995182629E-2</v>
      </c>
      <c r="N5091" s="436" t="s">
        <v>3731</v>
      </c>
      <c r="O5091" s="259">
        <v>1</v>
      </c>
      <c r="P5091" s="259" t="s">
        <v>5132</v>
      </c>
      <c r="Q5091" s="259" t="s">
        <v>5137</v>
      </c>
    </row>
    <row r="5092" spans="1:17" ht="21.75" customHeight="1">
      <c r="A5092" s="301" t="s">
        <v>5129</v>
      </c>
      <c r="B5092" s="301" t="s">
        <v>5130</v>
      </c>
      <c r="C5092" s="316" t="s">
        <v>11116</v>
      </c>
      <c r="D5092" s="465" t="s">
        <v>3730</v>
      </c>
      <c r="E5092" s="465" t="s">
        <v>700</v>
      </c>
      <c r="F5092" s="469" t="str">
        <f t="shared" si="158"/>
        <v>CH</v>
      </c>
      <c r="G5092" s="260">
        <v>0.4833996056</v>
      </c>
      <c r="H5092" s="260">
        <v>3.0723798698416802</v>
      </c>
      <c r="I5092" s="260">
        <v>1.0262601572400001E-3</v>
      </c>
      <c r="J5092" s="260">
        <v>6.58166450564178</v>
      </c>
      <c r="K5092" s="260">
        <v>10.1384702251303</v>
      </c>
      <c r="L5092" s="301" t="str">
        <f t="shared" si="159"/>
        <v/>
      </c>
      <c r="M5092" s="459">
        <f>IFERROR((Tableau1[[#This Row],[Scope 1
(kg CO2-eq)]]+Tableau1[[#This Row],[Scope 2 energy
(kg CO2-eq)]]+Tableau1[[#This Row],[Scope 2 Infrastructure
(kg CO2-eq)]])/Tableau1[[#This Row],[Total CO2-emissions
(kg CO2-eq)
for scope 3 use ]],"")</f>
        <v>0.350822723410741</v>
      </c>
      <c r="N5092" s="436" t="s">
        <v>3730</v>
      </c>
      <c r="O5092" s="259">
        <v>1</v>
      </c>
      <c r="P5092" s="259" t="s">
        <v>5129</v>
      </c>
      <c r="Q5092" s="259" t="s">
        <v>5130</v>
      </c>
    </row>
    <row r="5093" spans="1:17" ht="21.75" customHeight="1">
      <c r="A5093" s="301" t="s">
        <v>5129</v>
      </c>
      <c r="B5093" s="301" t="s">
        <v>5130</v>
      </c>
      <c r="C5093" s="316" t="s">
        <v>11117</v>
      </c>
      <c r="D5093" s="465" t="s">
        <v>3730</v>
      </c>
      <c r="E5093" s="465" t="s">
        <v>6091</v>
      </c>
      <c r="F5093" s="469" t="str">
        <f t="shared" si="158"/>
        <v>other</v>
      </c>
      <c r="G5093" s="260">
        <v>0.4833996056</v>
      </c>
      <c r="H5093" s="260">
        <v>3.7059311382969602</v>
      </c>
      <c r="I5093" s="260">
        <v>1.03684849344E-3</v>
      </c>
      <c r="J5093" s="260">
        <v>6.58166450564178</v>
      </c>
      <c r="K5093" s="260">
        <v>10.772032085749199</v>
      </c>
      <c r="L5093" s="301" t="str">
        <f t="shared" si="159"/>
        <v/>
      </c>
      <c r="M5093" s="459">
        <f>IFERROR((Tableau1[[#This Row],[Scope 1
(kg CO2-eq)]]+Tableau1[[#This Row],[Scope 2 energy
(kg CO2-eq)]]+Tableau1[[#This Row],[Scope 2 Infrastructure
(kg CO2-eq)]])/Tableau1[[#This Row],[Total CO2-emissions
(kg CO2-eq)
for scope 3 use ]],"")</f>
        <v>0.38900437345837691</v>
      </c>
      <c r="N5093" s="436" t="s">
        <v>3730</v>
      </c>
      <c r="O5093" s="259">
        <v>1</v>
      </c>
      <c r="P5093" s="259" t="s">
        <v>5129</v>
      </c>
      <c r="Q5093" s="259" t="s">
        <v>5130</v>
      </c>
    </row>
    <row r="5094" spans="1:17" ht="21.75" customHeight="1">
      <c r="A5094" s="301" t="s">
        <v>5129</v>
      </c>
      <c r="B5094" s="301" t="s">
        <v>5136</v>
      </c>
      <c r="C5094" s="316" t="s">
        <v>11118</v>
      </c>
      <c r="D5094" s="465" t="s">
        <v>3730</v>
      </c>
      <c r="E5094" s="465" t="s">
        <v>6091</v>
      </c>
      <c r="F5094" s="469" t="str">
        <f t="shared" si="158"/>
        <v>other</v>
      </c>
      <c r="G5094" s="260">
        <v>1.09272E-2</v>
      </c>
      <c r="H5094" s="260">
        <v>0.85717216876000002</v>
      </c>
      <c r="I5094" s="260">
        <v>7.1956579899999998E-2</v>
      </c>
      <c r="J5094" s="260">
        <v>1.6915596757712099</v>
      </c>
      <c r="K5094" s="260">
        <v>2.63161564895417</v>
      </c>
      <c r="L5094" s="301" t="str">
        <f t="shared" si="159"/>
        <v/>
      </c>
      <c r="M5094" s="459">
        <f>IFERROR((Tableau1[[#This Row],[Scope 1
(kg CO2-eq)]]+Tableau1[[#This Row],[Scope 2 energy
(kg CO2-eq)]]+Tableau1[[#This Row],[Scope 2 Infrastructure
(kg CO2-eq)]])/Tableau1[[#This Row],[Total CO2-emissions
(kg CO2-eq)
for scope 3 use ]],"")</f>
        <v>0.35721627853732651</v>
      </c>
      <c r="N5094" s="436" t="s">
        <v>3730</v>
      </c>
      <c r="O5094" s="259">
        <v>1</v>
      </c>
      <c r="P5094" s="259" t="s">
        <v>5129</v>
      </c>
      <c r="Q5094" s="259" t="s">
        <v>5136</v>
      </c>
    </row>
    <row r="5095" spans="1:17" ht="21.75" customHeight="1">
      <c r="A5095" s="301" t="s">
        <v>5157</v>
      </c>
      <c r="B5095" s="301" t="s">
        <v>5223</v>
      </c>
      <c r="C5095" s="316" t="s">
        <v>11119</v>
      </c>
      <c r="D5095" s="465" t="s">
        <v>3730</v>
      </c>
      <c r="E5095" s="465" t="s">
        <v>6101</v>
      </c>
      <c r="F5095" s="469" t="str">
        <f t="shared" si="158"/>
        <v>other</v>
      </c>
      <c r="G5095" s="260">
        <v>0.85118442800000005</v>
      </c>
      <c r="H5095" s="260">
        <v>3.8362663316000002E-2</v>
      </c>
      <c r="I5095" s="260">
        <v>0.202778856944</v>
      </c>
      <c r="J5095" s="260">
        <v>0.54004653799482005</v>
      </c>
      <c r="K5095" s="260">
        <v>1.6323724892387099</v>
      </c>
      <c r="L5095" s="301" t="str">
        <f t="shared" si="159"/>
        <v/>
      </c>
      <c r="M5095" s="459">
        <f>IFERROR((Tableau1[[#This Row],[Scope 1
(kg CO2-eq)]]+Tableau1[[#This Row],[Scope 2 energy
(kg CO2-eq)]]+Tableau1[[#This Row],[Scope 2 Infrastructure
(kg CO2-eq)]])/Tableau1[[#This Row],[Total CO2-emissions
(kg CO2-eq)
for scope 3 use ]],"")</f>
        <v>0.66916463948092419</v>
      </c>
      <c r="N5095" s="436" t="s">
        <v>3730</v>
      </c>
      <c r="O5095" s="259">
        <v>1</v>
      </c>
      <c r="P5095" s="259" t="s">
        <v>5157</v>
      </c>
      <c r="Q5095" s="259" t="s">
        <v>5223</v>
      </c>
    </row>
    <row r="5096" spans="1:17" ht="21.75" customHeight="1">
      <c r="A5096" s="301" t="s">
        <v>5157</v>
      </c>
      <c r="B5096" s="301" t="s">
        <v>5166</v>
      </c>
      <c r="C5096" s="316" t="s">
        <v>11120</v>
      </c>
      <c r="D5096" s="465" t="s">
        <v>3730</v>
      </c>
      <c r="E5096" s="465" t="s">
        <v>6091</v>
      </c>
      <c r="F5096" s="469" t="str">
        <f t="shared" si="158"/>
        <v>other</v>
      </c>
      <c r="G5096" s="260">
        <v>0.84004423945999995</v>
      </c>
      <c r="H5096" s="260">
        <v>0.37755109130553999</v>
      </c>
      <c r="I5096" s="260">
        <v>1.7755824111483999E-2</v>
      </c>
      <c r="J5096" s="260">
        <v>1.1729701513552198</v>
      </c>
      <c r="K5096" s="260">
        <v>2.4083213079646502</v>
      </c>
      <c r="L5096" s="301" t="str">
        <f t="shared" si="159"/>
        <v/>
      </c>
      <c r="M5096" s="459">
        <f>IFERROR((Tableau1[[#This Row],[Scope 1
(kg CO2-eq)]]+Tableau1[[#This Row],[Scope 2 energy
(kg CO2-eq)]]+Tableau1[[#This Row],[Scope 2 Infrastructure
(kg CO2-eq)]])/Tableau1[[#This Row],[Total CO2-emissions
(kg CO2-eq)
for scope 3 use ]],"")</f>
        <v>0.51295113770390499</v>
      </c>
      <c r="N5096" s="436" t="s">
        <v>3730</v>
      </c>
      <c r="O5096" s="259">
        <v>1</v>
      </c>
      <c r="P5096" s="259" t="s">
        <v>5157</v>
      </c>
      <c r="Q5096" s="259" t="s">
        <v>5166</v>
      </c>
    </row>
    <row r="5097" spans="1:17" ht="21.75" customHeight="1">
      <c r="A5097" s="301" t="s">
        <v>5129</v>
      </c>
      <c r="B5097" s="301" t="s">
        <v>5146</v>
      </c>
      <c r="C5097" s="316" t="s">
        <v>11121</v>
      </c>
      <c r="D5097" s="465" t="s">
        <v>3730</v>
      </c>
      <c r="E5097" s="465" t="s">
        <v>6091</v>
      </c>
      <c r="F5097" s="469" t="str">
        <f t="shared" si="158"/>
        <v>other</v>
      </c>
      <c r="G5097" s="260">
        <v>0</v>
      </c>
      <c r="H5097" s="260">
        <v>0</v>
      </c>
      <c r="I5097" s="260">
        <v>0</v>
      </c>
      <c r="J5097" s="260">
        <v>0.105258405033406</v>
      </c>
      <c r="K5097" s="260">
        <v>0.10525840504426399</v>
      </c>
      <c r="L5097" s="301" t="str">
        <f t="shared" si="159"/>
        <v/>
      </c>
      <c r="M5097" s="459">
        <f>IFERROR((Tableau1[[#This Row],[Scope 1
(kg CO2-eq)]]+Tableau1[[#This Row],[Scope 2 energy
(kg CO2-eq)]]+Tableau1[[#This Row],[Scope 2 Infrastructure
(kg CO2-eq)]])/Tableau1[[#This Row],[Total CO2-emissions
(kg CO2-eq)
for scope 3 use ]],"")</f>
        <v>0</v>
      </c>
      <c r="N5097" s="436" t="s">
        <v>3730</v>
      </c>
      <c r="O5097" s="259">
        <v>1</v>
      </c>
      <c r="P5097" s="259" t="s">
        <v>5129</v>
      </c>
      <c r="Q5097" s="259" t="s">
        <v>5146</v>
      </c>
    </row>
    <row r="5098" spans="1:17" ht="21.75" customHeight="1">
      <c r="A5098" s="301" t="s">
        <v>5214</v>
      </c>
      <c r="B5098" s="301" t="s">
        <v>5137</v>
      </c>
      <c r="C5098" s="316" t="s">
        <v>11122</v>
      </c>
      <c r="D5098" s="465" t="s">
        <v>3730</v>
      </c>
      <c r="E5098" s="465" t="s">
        <v>700</v>
      </c>
      <c r="F5098" s="469" t="str">
        <f t="shared" si="158"/>
        <v>CH</v>
      </c>
      <c r="G5098" s="260">
        <v>0</v>
      </c>
      <c r="H5098" s="260">
        <v>0</v>
      </c>
      <c r="I5098" s="260">
        <v>0</v>
      </c>
      <c r="J5098" s="260">
        <v>5.4561051746151303</v>
      </c>
      <c r="K5098" s="260">
        <v>5.4561051745918201</v>
      </c>
      <c r="L5098" s="301" t="str">
        <f t="shared" si="159"/>
        <v/>
      </c>
      <c r="M5098" s="459">
        <f>IFERROR((Tableau1[[#This Row],[Scope 1
(kg CO2-eq)]]+Tableau1[[#This Row],[Scope 2 energy
(kg CO2-eq)]]+Tableau1[[#This Row],[Scope 2 Infrastructure
(kg CO2-eq)]])/Tableau1[[#This Row],[Total CO2-emissions
(kg CO2-eq)
for scope 3 use ]],"")</f>
        <v>0</v>
      </c>
      <c r="N5098" s="436" t="s">
        <v>3730</v>
      </c>
      <c r="O5098" s="259">
        <v>1</v>
      </c>
      <c r="P5098" s="259" t="s">
        <v>5214</v>
      </c>
      <c r="Q5098" s="259" t="s">
        <v>5137</v>
      </c>
    </row>
    <row r="5099" spans="1:17" ht="21.75" customHeight="1">
      <c r="A5099" s="301" t="s">
        <v>5213</v>
      </c>
      <c r="B5099" s="301" t="s">
        <v>5343</v>
      </c>
      <c r="C5099" s="316" t="s">
        <v>11123</v>
      </c>
      <c r="D5099" s="465" t="s">
        <v>3647</v>
      </c>
      <c r="E5099" s="465" t="s">
        <v>6100</v>
      </c>
      <c r="F5099" s="471" t="str">
        <f t="shared" si="158"/>
        <v>other</v>
      </c>
      <c r="G5099" s="261">
        <v>0</v>
      </c>
      <c r="H5099" s="260">
        <v>249.45750118359999</v>
      </c>
      <c r="I5099" s="260">
        <v>119.3625251376</v>
      </c>
      <c r="J5099" s="261">
        <v>1034.5544215653999</v>
      </c>
      <c r="K5099" s="261">
        <v>1403.3744507158699</v>
      </c>
      <c r="L5099" s="301">
        <f t="shared" si="159"/>
        <v>1403374.4507158699</v>
      </c>
      <c r="M5099" s="459">
        <f>IFERROR((Tableau1[[#This Row],[Scope 1
(kg CO2-eq)]]+Tableau1[[#This Row],[Scope 2 energy
(kg CO2-eq)]]+Tableau1[[#This Row],[Scope 2 Infrastructure
(kg CO2-eq)]])/Tableau1[[#This Row],[Total CO2-emissions
(kg CO2-eq)
for scope 3 use ]],"")</f>
        <v>0.26280942063115276</v>
      </c>
      <c r="N5099" s="436" t="s">
        <v>3647</v>
      </c>
      <c r="O5099" s="259">
        <v>1000</v>
      </c>
      <c r="P5099" s="259" t="s">
        <v>5213</v>
      </c>
      <c r="Q5099" s="259" t="s">
        <v>5343</v>
      </c>
    </row>
    <row r="5100" spans="1:17" ht="21.75" customHeight="1">
      <c r="A5100" s="301" t="s">
        <v>5213</v>
      </c>
      <c r="B5100" s="301" t="s">
        <v>5343</v>
      </c>
      <c r="C5100" s="316" t="s">
        <v>11124</v>
      </c>
      <c r="D5100" s="465" t="s">
        <v>3647</v>
      </c>
      <c r="E5100" s="465" t="s">
        <v>6091</v>
      </c>
      <c r="F5100" s="469" t="str">
        <f t="shared" si="158"/>
        <v>other</v>
      </c>
      <c r="G5100" s="260">
        <v>0</v>
      </c>
      <c r="H5100" s="260">
        <v>194.3951773762</v>
      </c>
      <c r="I5100" s="260">
        <v>93.015840919200002</v>
      </c>
      <c r="J5100" s="260">
        <v>340.99716691997799</v>
      </c>
      <c r="K5100" s="260">
        <v>628.40818710141195</v>
      </c>
      <c r="L5100" s="301">
        <f t="shared" si="159"/>
        <v>628408.18710141198</v>
      </c>
      <c r="M5100" s="459">
        <f>IFERROR((Tableau1[[#This Row],[Scope 1
(kg CO2-eq)]]+Tableau1[[#This Row],[Scope 2 energy
(kg CO2-eq)]]+Tableau1[[#This Row],[Scope 2 Infrastructure
(kg CO2-eq)]])/Tableau1[[#This Row],[Total CO2-emissions
(kg CO2-eq)
for scope 3 use ]],"")</f>
        <v>0.45736358022499457</v>
      </c>
      <c r="N5100" s="436" t="s">
        <v>3647</v>
      </c>
      <c r="O5100" s="259">
        <v>1000</v>
      </c>
      <c r="P5100" s="259" t="s">
        <v>5213</v>
      </c>
      <c r="Q5100" s="259" t="s">
        <v>5343</v>
      </c>
    </row>
    <row r="5101" spans="1:17" ht="21.75" customHeight="1">
      <c r="A5101" s="301" t="s">
        <v>5343</v>
      </c>
      <c r="B5101" s="301" t="s">
        <v>5133</v>
      </c>
      <c r="C5101" s="316" t="s">
        <v>11125</v>
      </c>
      <c r="D5101" s="465" t="s">
        <v>3647</v>
      </c>
      <c r="E5101" s="465" t="s">
        <v>700</v>
      </c>
      <c r="F5101" s="469" t="str">
        <f t="shared" si="158"/>
        <v>CH</v>
      </c>
      <c r="G5101" s="260">
        <v>0</v>
      </c>
      <c r="H5101" s="260">
        <v>0</v>
      </c>
      <c r="I5101" s="260">
        <v>0</v>
      </c>
      <c r="J5101" s="260">
        <v>87.813651343420105</v>
      </c>
      <c r="K5101" s="260">
        <v>87.813651218190202</v>
      </c>
      <c r="L5101" s="301">
        <f t="shared" si="159"/>
        <v>87813.651218190207</v>
      </c>
      <c r="M5101" s="459">
        <f>IFERROR((Tableau1[[#This Row],[Scope 1
(kg CO2-eq)]]+Tableau1[[#This Row],[Scope 2 energy
(kg CO2-eq)]]+Tableau1[[#This Row],[Scope 2 Infrastructure
(kg CO2-eq)]])/Tableau1[[#This Row],[Total CO2-emissions
(kg CO2-eq)
for scope 3 use ]],"")</f>
        <v>0</v>
      </c>
      <c r="N5101" s="436" t="s">
        <v>3647</v>
      </c>
      <c r="O5101" s="259">
        <v>1000</v>
      </c>
      <c r="P5101" s="259" t="s">
        <v>5343</v>
      </c>
      <c r="Q5101" s="259" t="s">
        <v>5133</v>
      </c>
    </row>
    <row r="5102" spans="1:17" ht="21.75" customHeight="1">
      <c r="A5102" s="301" t="s">
        <v>5343</v>
      </c>
      <c r="B5102" s="301" t="s">
        <v>5133</v>
      </c>
      <c r="C5102" s="316" t="s">
        <v>11126</v>
      </c>
      <c r="D5102" s="465" t="s">
        <v>3647</v>
      </c>
      <c r="E5102" s="465" t="s">
        <v>6091</v>
      </c>
      <c r="F5102" s="469" t="str">
        <f t="shared" si="158"/>
        <v>other</v>
      </c>
      <c r="G5102" s="260">
        <v>0</v>
      </c>
      <c r="H5102" s="260">
        <v>0</v>
      </c>
      <c r="I5102" s="260">
        <v>0</v>
      </c>
      <c r="J5102" s="260">
        <v>73.994947529051004</v>
      </c>
      <c r="K5102" s="260">
        <v>73.994945380134993</v>
      </c>
      <c r="L5102" s="301">
        <f t="shared" si="159"/>
        <v>73994.945380134988</v>
      </c>
      <c r="M5102" s="459">
        <f>IFERROR((Tableau1[[#This Row],[Scope 1
(kg CO2-eq)]]+Tableau1[[#This Row],[Scope 2 energy
(kg CO2-eq)]]+Tableau1[[#This Row],[Scope 2 Infrastructure
(kg CO2-eq)]])/Tableau1[[#This Row],[Total CO2-emissions
(kg CO2-eq)
for scope 3 use ]],"")</f>
        <v>0</v>
      </c>
      <c r="N5102" s="436" t="s">
        <v>3647</v>
      </c>
      <c r="O5102" s="259">
        <v>1000</v>
      </c>
      <c r="P5102" s="259" t="s">
        <v>5343</v>
      </c>
      <c r="Q5102" s="259" t="s">
        <v>5133</v>
      </c>
    </row>
    <row r="5103" spans="1:17" ht="21.75" customHeight="1">
      <c r="A5103" s="301" t="s">
        <v>5343</v>
      </c>
      <c r="B5103" s="301" t="s">
        <v>5133</v>
      </c>
      <c r="C5103" s="316" t="s">
        <v>11127</v>
      </c>
      <c r="D5103" s="465" t="s">
        <v>3647</v>
      </c>
      <c r="E5103" s="465" t="s">
        <v>6101</v>
      </c>
      <c r="F5103" s="469" t="str">
        <f t="shared" si="158"/>
        <v>other</v>
      </c>
      <c r="G5103" s="260">
        <v>0</v>
      </c>
      <c r="H5103" s="260">
        <v>188.99427381999999</v>
      </c>
      <c r="I5103" s="260">
        <v>90.431571120000001</v>
      </c>
      <c r="J5103" s="260">
        <v>1393.2612837210199</v>
      </c>
      <c r="K5103" s="260">
        <v>1672.68713083889</v>
      </c>
      <c r="L5103" s="301">
        <f t="shared" si="159"/>
        <v>1672687.1308388899</v>
      </c>
      <c r="M5103" s="459">
        <f>IFERROR((Tableau1[[#This Row],[Scope 1
(kg CO2-eq)]]+Tableau1[[#This Row],[Scope 2 energy
(kg CO2-eq)]]+Tableau1[[#This Row],[Scope 2 Infrastructure
(kg CO2-eq)]])/Tableau1[[#This Row],[Total CO2-emissions
(kg CO2-eq)
for scope 3 use ]],"")</f>
        <v>0.16705206836849501</v>
      </c>
      <c r="N5103" s="436" t="s">
        <v>3647</v>
      </c>
      <c r="O5103" s="259">
        <v>1000</v>
      </c>
      <c r="P5103" s="259" t="s">
        <v>5343</v>
      </c>
      <c r="Q5103" s="259" t="s">
        <v>5133</v>
      </c>
    </row>
    <row r="5104" spans="1:17" ht="21.75" customHeight="1">
      <c r="A5104" s="301" t="s">
        <v>5343</v>
      </c>
      <c r="B5104" s="301" t="s">
        <v>5133</v>
      </c>
      <c r="C5104" s="316" t="s">
        <v>11128</v>
      </c>
      <c r="D5104" s="465" t="s">
        <v>3647</v>
      </c>
      <c r="E5104" s="465" t="s">
        <v>6101</v>
      </c>
      <c r="F5104" s="469" t="str">
        <f t="shared" si="158"/>
        <v>other</v>
      </c>
      <c r="G5104" s="260">
        <v>0</v>
      </c>
      <c r="H5104" s="260">
        <v>247.26128313999999</v>
      </c>
      <c r="I5104" s="260">
        <v>118.31166023999999</v>
      </c>
      <c r="J5104" s="260">
        <v>900.53646622143299</v>
      </c>
      <c r="K5104" s="260">
        <v>1266.10941202545</v>
      </c>
      <c r="L5104" s="301">
        <f t="shared" si="159"/>
        <v>1266109.41202545</v>
      </c>
      <c r="M5104" s="459">
        <f>IFERROR((Tableau1[[#This Row],[Scope 1
(kg CO2-eq)]]+Tableau1[[#This Row],[Scope 2 energy
(kg CO2-eq)]]+Tableau1[[#This Row],[Scope 2 Infrastructure
(kg CO2-eq)]])/Tableau1[[#This Row],[Total CO2-emissions
(kg CO2-eq)
for scope 3 use ]],"")</f>
        <v>0.28873724490775021</v>
      </c>
      <c r="N5104" s="436" t="s">
        <v>3647</v>
      </c>
      <c r="O5104" s="259">
        <v>1000</v>
      </c>
      <c r="P5104" s="259" t="s">
        <v>5343</v>
      </c>
      <c r="Q5104" s="259" t="s">
        <v>5133</v>
      </c>
    </row>
    <row r="5105" spans="1:17" ht="21.75" customHeight="1">
      <c r="A5105" s="301" t="s">
        <v>5343</v>
      </c>
      <c r="B5105" s="301" t="s">
        <v>5133</v>
      </c>
      <c r="C5105" s="316" t="s">
        <v>11129</v>
      </c>
      <c r="D5105" s="465" t="s">
        <v>3647</v>
      </c>
      <c r="E5105" s="465" t="s">
        <v>6101</v>
      </c>
      <c r="F5105" s="469" t="str">
        <f t="shared" si="158"/>
        <v>other</v>
      </c>
      <c r="G5105" s="260">
        <v>0</v>
      </c>
      <c r="H5105" s="260">
        <v>247.26128313999999</v>
      </c>
      <c r="I5105" s="260">
        <v>118.31166023999999</v>
      </c>
      <c r="J5105" s="260">
        <v>599.77427463222102</v>
      </c>
      <c r="K5105" s="260">
        <v>965.34722838158496</v>
      </c>
      <c r="L5105" s="301">
        <f t="shared" si="159"/>
        <v>965347.22838158498</v>
      </c>
      <c r="M5105" s="459">
        <f>IFERROR((Tableau1[[#This Row],[Scope 1
(kg CO2-eq)]]+Tableau1[[#This Row],[Scope 2 energy
(kg CO2-eq)]]+Tableau1[[#This Row],[Scope 2 Infrastructure
(kg CO2-eq)]])/Tableau1[[#This Row],[Total CO2-emissions
(kg CO2-eq)
for scope 3 use ]],"")</f>
        <v>0.37869580253820895</v>
      </c>
      <c r="N5105" s="436" t="s">
        <v>3647</v>
      </c>
      <c r="O5105" s="259">
        <v>1000</v>
      </c>
      <c r="P5105" s="259" t="s">
        <v>5343</v>
      </c>
      <c r="Q5105" s="259" t="s">
        <v>5133</v>
      </c>
    </row>
    <row r="5106" spans="1:17" ht="21.75" customHeight="1">
      <c r="A5106" s="301" t="s">
        <v>5343</v>
      </c>
      <c r="B5106" s="301" t="s">
        <v>5133</v>
      </c>
      <c r="C5106" s="316" t="s">
        <v>11130</v>
      </c>
      <c r="D5106" s="465" t="s">
        <v>3647</v>
      </c>
      <c r="E5106" s="465" t="s">
        <v>700</v>
      </c>
      <c r="F5106" s="469" t="str">
        <f t="shared" si="158"/>
        <v>CH</v>
      </c>
      <c r="G5106" s="260">
        <v>0</v>
      </c>
      <c r="H5106" s="260">
        <v>0</v>
      </c>
      <c r="I5106" s="260">
        <v>0</v>
      </c>
      <c r="J5106" s="260">
        <v>74.434798881441907</v>
      </c>
      <c r="K5106" s="260">
        <v>74.434800029808102</v>
      </c>
      <c r="L5106" s="301">
        <f t="shared" si="159"/>
        <v>74434.800029808102</v>
      </c>
      <c r="M5106" s="459">
        <f>IFERROR((Tableau1[[#This Row],[Scope 1
(kg CO2-eq)]]+Tableau1[[#This Row],[Scope 2 energy
(kg CO2-eq)]]+Tableau1[[#This Row],[Scope 2 Infrastructure
(kg CO2-eq)]])/Tableau1[[#This Row],[Total CO2-emissions
(kg CO2-eq)
for scope 3 use ]],"")</f>
        <v>0</v>
      </c>
      <c r="N5106" s="436" t="s">
        <v>3647</v>
      </c>
      <c r="O5106" s="259">
        <v>1000</v>
      </c>
      <c r="P5106" s="259" t="s">
        <v>5343</v>
      </c>
      <c r="Q5106" s="259" t="s">
        <v>5133</v>
      </c>
    </row>
    <row r="5107" spans="1:17" ht="21.75" customHeight="1">
      <c r="A5107" s="301" t="s">
        <v>5214</v>
      </c>
      <c r="B5107" s="301" t="s">
        <v>5137</v>
      </c>
      <c r="C5107" s="316" t="s">
        <v>11131</v>
      </c>
      <c r="D5107" s="465" t="s">
        <v>3731</v>
      </c>
      <c r="E5107" s="465" t="s">
        <v>700</v>
      </c>
      <c r="F5107" s="469" t="str">
        <f t="shared" si="158"/>
        <v>CH</v>
      </c>
      <c r="G5107" s="260">
        <v>0</v>
      </c>
      <c r="H5107" s="260">
        <v>0</v>
      </c>
      <c r="I5107" s="260">
        <v>0</v>
      </c>
      <c r="J5107" s="260">
        <v>5.1090673057334799</v>
      </c>
      <c r="K5107" s="260">
        <v>5.1090673056066898</v>
      </c>
      <c r="L5107" s="301" t="str">
        <f t="shared" si="159"/>
        <v/>
      </c>
      <c r="M5107" s="459">
        <f>IFERROR((Tableau1[[#This Row],[Scope 1
(kg CO2-eq)]]+Tableau1[[#This Row],[Scope 2 energy
(kg CO2-eq)]]+Tableau1[[#This Row],[Scope 2 Infrastructure
(kg CO2-eq)]])/Tableau1[[#This Row],[Total CO2-emissions
(kg CO2-eq)
for scope 3 use ]],"")</f>
        <v>0</v>
      </c>
      <c r="N5107" s="436" t="s">
        <v>3731</v>
      </c>
      <c r="O5107" s="259">
        <v>1</v>
      </c>
      <c r="P5107" s="259" t="s">
        <v>5214</v>
      </c>
      <c r="Q5107" s="259" t="s">
        <v>5137</v>
      </c>
    </row>
    <row r="5108" spans="1:17" ht="21.75" customHeight="1">
      <c r="A5108" s="301" t="s">
        <v>5214</v>
      </c>
      <c r="B5108" s="301" t="s">
        <v>5137</v>
      </c>
      <c r="C5108" s="316" t="s">
        <v>11132</v>
      </c>
      <c r="D5108" s="465" t="s">
        <v>3731</v>
      </c>
      <c r="E5108" s="465" t="s">
        <v>700</v>
      </c>
      <c r="F5108" s="469" t="str">
        <f t="shared" si="158"/>
        <v>CH</v>
      </c>
      <c r="G5108" s="260">
        <v>0</v>
      </c>
      <c r="H5108" s="260">
        <v>0</v>
      </c>
      <c r="I5108" s="260">
        <v>0</v>
      </c>
      <c r="J5108" s="260">
        <v>6.4503834195866698</v>
      </c>
      <c r="K5108" s="260">
        <v>6.4503834200587802</v>
      </c>
      <c r="L5108" s="301" t="str">
        <f t="shared" si="159"/>
        <v/>
      </c>
      <c r="M5108" s="459">
        <f>IFERROR((Tableau1[[#This Row],[Scope 1
(kg CO2-eq)]]+Tableau1[[#This Row],[Scope 2 energy
(kg CO2-eq)]]+Tableau1[[#This Row],[Scope 2 Infrastructure
(kg CO2-eq)]])/Tableau1[[#This Row],[Total CO2-emissions
(kg CO2-eq)
for scope 3 use ]],"")</f>
        <v>0</v>
      </c>
      <c r="N5108" s="436" t="s">
        <v>3731</v>
      </c>
      <c r="O5108" s="259">
        <v>1</v>
      </c>
      <c r="P5108" s="259" t="s">
        <v>5214</v>
      </c>
      <c r="Q5108" s="259" t="s">
        <v>5137</v>
      </c>
    </row>
    <row r="5109" spans="1:17" ht="21.75" customHeight="1">
      <c r="A5109" s="301" t="s">
        <v>5214</v>
      </c>
      <c r="B5109" s="301" t="s">
        <v>5137</v>
      </c>
      <c r="C5109" s="316" t="s">
        <v>11133</v>
      </c>
      <c r="D5109" s="465" t="s">
        <v>3731</v>
      </c>
      <c r="E5109" s="465" t="s">
        <v>700</v>
      </c>
      <c r="F5109" s="469" t="str">
        <f t="shared" si="158"/>
        <v>CH</v>
      </c>
      <c r="G5109" s="260">
        <v>0</v>
      </c>
      <c r="H5109" s="260">
        <v>0</v>
      </c>
      <c r="I5109" s="260">
        <v>0</v>
      </c>
      <c r="J5109" s="260">
        <v>7.7916995334398704</v>
      </c>
      <c r="K5109" s="260">
        <v>7.7916995340977904</v>
      </c>
      <c r="L5109" s="301" t="str">
        <f t="shared" si="159"/>
        <v/>
      </c>
      <c r="M5109" s="459">
        <f>IFERROR((Tableau1[[#This Row],[Scope 1
(kg CO2-eq)]]+Tableau1[[#This Row],[Scope 2 energy
(kg CO2-eq)]]+Tableau1[[#This Row],[Scope 2 Infrastructure
(kg CO2-eq)]])/Tableau1[[#This Row],[Total CO2-emissions
(kg CO2-eq)
for scope 3 use ]],"")</f>
        <v>0</v>
      </c>
      <c r="N5109" s="436" t="s">
        <v>3731</v>
      </c>
      <c r="O5109" s="259">
        <v>1</v>
      </c>
      <c r="P5109" s="259" t="s">
        <v>5214</v>
      </c>
      <c r="Q5109" s="259" t="s">
        <v>5137</v>
      </c>
    </row>
    <row r="5110" spans="1:17" ht="21.75" customHeight="1">
      <c r="A5110" s="301" t="s">
        <v>5214</v>
      </c>
      <c r="B5110" s="301" t="s">
        <v>5137</v>
      </c>
      <c r="C5110" s="316" t="s">
        <v>11134</v>
      </c>
      <c r="D5110" s="465" t="s">
        <v>3731</v>
      </c>
      <c r="E5110" s="465" t="s">
        <v>700</v>
      </c>
      <c r="F5110" s="469" t="str">
        <f t="shared" si="158"/>
        <v>CH</v>
      </c>
      <c r="G5110" s="260">
        <v>0</v>
      </c>
      <c r="H5110" s="260">
        <v>0</v>
      </c>
      <c r="I5110" s="260">
        <v>0</v>
      </c>
      <c r="J5110" s="260">
        <v>9.1330156472930604</v>
      </c>
      <c r="K5110" s="260">
        <v>9.1330156466665091</v>
      </c>
      <c r="L5110" s="301" t="str">
        <f t="shared" si="159"/>
        <v/>
      </c>
      <c r="M5110" s="459">
        <f>IFERROR((Tableau1[[#This Row],[Scope 1
(kg CO2-eq)]]+Tableau1[[#This Row],[Scope 2 energy
(kg CO2-eq)]]+Tableau1[[#This Row],[Scope 2 Infrastructure
(kg CO2-eq)]])/Tableau1[[#This Row],[Total CO2-emissions
(kg CO2-eq)
for scope 3 use ]],"")</f>
        <v>0</v>
      </c>
      <c r="N5110" s="436" t="s">
        <v>3731</v>
      </c>
      <c r="O5110" s="259">
        <v>1</v>
      </c>
      <c r="P5110" s="259" t="s">
        <v>5214</v>
      </c>
      <c r="Q5110" s="259" t="s">
        <v>5137</v>
      </c>
    </row>
    <row r="5111" spans="1:17" ht="21.75" customHeight="1">
      <c r="A5111" s="301" t="s">
        <v>5214</v>
      </c>
      <c r="B5111" s="301" t="s">
        <v>5137</v>
      </c>
      <c r="C5111" s="316" t="s">
        <v>11135</v>
      </c>
      <c r="D5111" s="465" t="s">
        <v>3731</v>
      </c>
      <c r="E5111" s="465" t="s">
        <v>700</v>
      </c>
      <c r="F5111" s="469" t="str">
        <f t="shared" si="158"/>
        <v>CH</v>
      </c>
      <c r="G5111" s="260">
        <v>0</v>
      </c>
      <c r="H5111" s="260">
        <v>0</v>
      </c>
      <c r="I5111" s="260">
        <v>0</v>
      </c>
      <c r="J5111" s="260">
        <v>11.815647874999501</v>
      </c>
      <c r="K5111" s="260">
        <v>11.815647875058399</v>
      </c>
      <c r="L5111" s="301" t="str">
        <f t="shared" si="159"/>
        <v/>
      </c>
      <c r="M5111" s="459">
        <f>IFERROR((Tableau1[[#This Row],[Scope 1
(kg CO2-eq)]]+Tableau1[[#This Row],[Scope 2 energy
(kg CO2-eq)]]+Tableau1[[#This Row],[Scope 2 Infrastructure
(kg CO2-eq)]])/Tableau1[[#This Row],[Total CO2-emissions
(kg CO2-eq)
for scope 3 use ]],"")</f>
        <v>0</v>
      </c>
      <c r="N5111" s="436" t="s">
        <v>3731</v>
      </c>
      <c r="O5111" s="259">
        <v>1</v>
      </c>
      <c r="P5111" s="259" t="s">
        <v>5214</v>
      </c>
      <c r="Q5111" s="259" t="s">
        <v>5137</v>
      </c>
    </row>
    <row r="5112" spans="1:17" ht="21.75" customHeight="1">
      <c r="A5112" s="301" t="s">
        <v>5129</v>
      </c>
      <c r="B5112" s="301" t="s">
        <v>5146</v>
      </c>
      <c r="C5112" s="316" t="s">
        <v>11136</v>
      </c>
      <c r="D5112" s="465" t="s">
        <v>3730</v>
      </c>
      <c r="E5112" s="465" t="s">
        <v>6091</v>
      </c>
      <c r="F5112" s="469" t="str">
        <f t="shared" si="158"/>
        <v>other</v>
      </c>
      <c r="G5112" s="260">
        <v>0</v>
      </c>
      <c r="H5112" s="260">
        <v>0</v>
      </c>
      <c r="I5112" s="260">
        <v>0</v>
      </c>
      <c r="J5112" s="260">
        <v>1.06645036049447</v>
      </c>
      <c r="K5112" s="260">
        <v>1.0664503607857201</v>
      </c>
      <c r="L5112" s="301" t="str">
        <f t="shared" si="159"/>
        <v/>
      </c>
      <c r="M5112" s="459">
        <f>IFERROR((Tableau1[[#This Row],[Scope 1
(kg CO2-eq)]]+Tableau1[[#This Row],[Scope 2 energy
(kg CO2-eq)]]+Tableau1[[#This Row],[Scope 2 Infrastructure
(kg CO2-eq)]])/Tableau1[[#This Row],[Total CO2-emissions
(kg CO2-eq)
for scope 3 use ]],"")</f>
        <v>0</v>
      </c>
      <c r="N5112" s="436" t="s">
        <v>3730</v>
      </c>
      <c r="O5112" s="259">
        <v>1</v>
      </c>
      <c r="P5112" s="259" t="s">
        <v>5129</v>
      </c>
      <c r="Q5112" s="259" t="s">
        <v>5146</v>
      </c>
    </row>
    <row r="5113" spans="1:17" ht="21.75" customHeight="1">
      <c r="A5113" s="301" t="s">
        <v>5341</v>
      </c>
      <c r="B5113" s="301" t="s">
        <v>5133</v>
      </c>
      <c r="C5113" s="316" t="s">
        <v>11137</v>
      </c>
      <c r="D5113" s="465" t="s">
        <v>3646</v>
      </c>
      <c r="E5113" s="465" t="s">
        <v>6091</v>
      </c>
      <c r="F5113" s="469" t="str">
        <f t="shared" si="158"/>
        <v>other</v>
      </c>
      <c r="G5113" s="260">
        <v>0</v>
      </c>
      <c r="H5113" s="260">
        <v>0</v>
      </c>
      <c r="I5113" s="260">
        <v>0</v>
      </c>
      <c r="J5113" s="260">
        <v>5840363.3153338796</v>
      </c>
      <c r="K5113" s="260">
        <v>5840363.3153276602</v>
      </c>
      <c r="L5113" s="301" t="str">
        <f t="shared" si="159"/>
        <v/>
      </c>
      <c r="M5113" s="459">
        <f>IFERROR((Tableau1[[#This Row],[Scope 1
(kg CO2-eq)]]+Tableau1[[#This Row],[Scope 2 energy
(kg CO2-eq)]]+Tableau1[[#This Row],[Scope 2 Infrastructure
(kg CO2-eq)]])/Tableau1[[#This Row],[Total CO2-emissions
(kg CO2-eq)
for scope 3 use ]],"")</f>
        <v>0</v>
      </c>
      <c r="N5113" s="436" t="s">
        <v>3646</v>
      </c>
      <c r="O5113" s="259">
        <v>1</v>
      </c>
      <c r="P5113" s="259" t="s">
        <v>5341</v>
      </c>
      <c r="Q5113" s="259" t="s">
        <v>5133</v>
      </c>
    </row>
    <row r="5114" spans="1:17" ht="21.75" customHeight="1">
      <c r="A5114" s="301" t="s">
        <v>5139</v>
      </c>
      <c r="B5114" s="301" t="s">
        <v>5133</v>
      </c>
      <c r="C5114" s="316" t="s">
        <v>11138</v>
      </c>
      <c r="D5114" s="465" t="s">
        <v>3646</v>
      </c>
      <c r="E5114" s="465" t="s">
        <v>6091</v>
      </c>
      <c r="F5114" s="469" t="str">
        <f t="shared" si="158"/>
        <v>other</v>
      </c>
      <c r="G5114" s="260">
        <v>0</v>
      </c>
      <c r="H5114" s="260">
        <v>8182.7537976000003</v>
      </c>
      <c r="I5114" s="260">
        <v>1431.2025900000001</v>
      </c>
      <c r="J5114" s="260">
        <v>0</v>
      </c>
      <c r="K5114" s="260">
        <v>9613.9564023999592</v>
      </c>
      <c r="L5114" s="301" t="str">
        <f t="shared" si="159"/>
        <v/>
      </c>
      <c r="M5114" s="459">
        <f>IFERROR((Tableau1[[#This Row],[Scope 1
(kg CO2-eq)]]+Tableau1[[#This Row],[Scope 2 energy
(kg CO2-eq)]]+Tableau1[[#This Row],[Scope 2 Infrastructure
(kg CO2-eq)]])/Tableau1[[#This Row],[Total CO2-emissions
(kg CO2-eq)
for scope 3 use ]],"")</f>
        <v>0.99999999846057575</v>
      </c>
      <c r="N5114" s="436" t="s">
        <v>3646</v>
      </c>
      <c r="O5114" s="259">
        <v>1</v>
      </c>
      <c r="P5114" s="259" t="s">
        <v>5139</v>
      </c>
      <c r="Q5114" s="259" t="s">
        <v>5133</v>
      </c>
    </row>
    <row r="5115" spans="1:17" ht="21.75" customHeight="1">
      <c r="A5115" s="301" t="s">
        <v>5139</v>
      </c>
      <c r="B5115" s="301" t="s">
        <v>5133</v>
      </c>
      <c r="C5115" s="316" t="s">
        <v>11139</v>
      </c>
      <c r="D5115" s="465" t="s">
        <v>3646</v>
      </c>
      <c r="E5115" s="465" t="s">
        <v>700</v>
      </c>
      <c r="F5115" s="469" t="str">
        <f t="shared" si="158"/>
        <v>CH</v>
      </c>
      <c r="G5115" s="260">
        <v>0</v>
      </c>
      <c r="H5115" s="260">
        <v>374.78784715199998</v>
      </c>
      <c r="I5115" s="260">
        <v>72.462644928000003</v>
      </c>
      <c r="J5115" s="260">
        <v>48.470153575569498</v>
      </c>
      <c r="K5115" s="260">
        <v>495.72064503273299</v>
      </c>
      <c r="L5115" s="301" t="str">
        <f t="shared" si="159"/>
        <v/>
      </c>
      <c r="M5115" s="459">
        <f>IFERROR((Tableau1[[#This Row],[Scope 1
(kg CO2-eq)]]+Tableau1[[#This Row],[Scope 2 energy
(kg CO2-eq)]]+Tableau1[[#This Row],[Scope 2 Infrastructure
(kg CO2-eq)]])/Tableau1[[#This Row],[Total CO2-emissions
(kg CO2-eq)
for scope 3 use ]],"")</f>
        <v>0.90222284781072115</v>
      </c>
      <c r="N5115" s="436" t="s">
        <v>3646</v>
      </c>
      <c r="O5115" s="259">
        <v>1</v>
      </c>
      <c r="P5115" s="259" t="s">
        <v>5139</v>
      </c>
      <c r="Q5115" s="259" t="s">
        <v>5133</v>
      </c>
    </row>
    <row r="5116" spans="1:17" ht="21.75" customHeight="1">
      <c r="A5116" s="301" t="s">
        <v>5344</v>
      </c>
      <c r="B5116" s="301" t="s">
        <v>5133</v>
      </c>
      <c r="C5116" s="316" t="s">
        <v>11140</v>
      </c>
      <c r="D5116" s="465" t="s">
        <v>3646</v>
      </c>
      <c r="E5116" s="465" t="s">
        <v>6100</v>
      </c>
      <c r="F5116" s="469" t="str">
        <f t="shared" si="158"/>
        <v>other</v>
      </c>
      <c r="G5116" s="260">
        <v>0</v>
      </c>
      <c r="H5116" s="260">
        <v>19057005.289280001</v>
      </c>
      <c r="I5116" s="260">
        <v>4159385.71392</v>
      </c>
      <c r="J5116" s="260">
        <v>34632770.256342098</v>
      </c>
      <c r="K5116" s="260">
        <v>57849161.340400301</v>
      </c>
      <c r="L5116" s="301" t="str">
        <f t="shared" si="159"/>
        <v/>
      </c>
      <c r="M5116" s="459">
        <f>IFERROR((Tableau1[[#This Row],[Scope 1
(kg CO2-eq)]]+Tableau1[[#This Row],[Scope 2 energy
(kg CO2-eq)]]+Tableau1[[#This Row],[Scope 2 Infrastructure
(kg CO2-eq)]])/Tableau1[[#This Row],[Total CO2-emissions
(kg CO2-eq)
for scope 3 use ]],"")</f>
        <v>0.40132631943596214</v>
      </c>
      <c r="N5116" s="436" t="s">
        <v>3646</v>
      </c>
      <c r="O5116" s="259">
        <v>1</v>
      </c>
      <c r="P5116" s="259" t="s">
        <v>5344</v>
      </c>
      <c r="Q5116" s="259" t="s">
        <v>5133</v>
      </c>
    </row>
    <row r="5117" spans="1:17" ht="21.75" customHeight="1">
      <c r="A5117" s="301" t="s">
        <v>4134</v>
      </c>
      <c r="B5117" s="301" t="s">
        <v>5160</v>
      </c>
      <c r="C5117" s="316" t="s">
        <v>11141</v>
      </c>
      <c r="D5117" s="465" t="s">
        <v>3646</v>
      </c>
      <c r="E5117" s="465" t="s">
        <v>6101</v>
      </c>
      <c r="F5117" s="469" t="str">
        <f t="shared" si="158"/>
        <v>other</v>
      </c>
      <c r="G5117" s="260">
        <v>0</v>
      </c>
      <c r="H5117" s="260">
        <v>696757.96751999995</v>
      </c>
      <c r="I5117" s="260">
        <v>54125.96832</v>
      </c>
      <c r="J5117" s="260">
        <v>2551523.0276106498</v>
      </c>
      <c r="K5117" s="260">
        <v>3302406.9650476398</v>
      </c>
      <c r="L5117" s="301" t="str">
        <f t="shared" si="159"/>
        <v/>
      </c>
      <c r="M5117" s="459">
        <f>IFERROR((Tableau1[[#This Row],[Scope 1
(kg CO2-eq)]]+Tableau1[[#This Row],[Scope 2 energy
(kg CO2-eq)]]+Tableau1[[#This Row],[Scope 2 Infrastructure
(kg CO2-eq)]])/Tableau1[[#This Row],[Total CO2-emissions
(kg CO2-eq)
for scope 3 use ]],"")</f>
        <v>0.22737474326673965</v>
      </c>
      <c r="N5117" s="436" t="s">
        <v>3646</v>
      </c>
      <c r="O5117" s="259">
        <v>1</v>
      </c>
      <c r="P5117" s="259" t="s">
        <v>4134</v>
      </c>
      <c r="Q5117" s="259" t="s">
        <v>5160</v>
      </c>
    </row>
    <row r="5118" spans="1:17" ht="21.75" customHeight="1">
      <c r="A5118" s="301" t="s">
        <v>5138</v>
      </c>
      <c r="B5118" s="301" t="s">
        <v>5185</v>
      </c>
      <c r="C5118" s="316" t="s">
        <v>11142</v>
      </c>
      <c r="D5118" s="465" t="s">
        <v>3731</v>
      </c>
      <c r="E5118" s="465" t="s">
        <v>700</v>
      </c>
      <c r="F5118" s="469" t="str">
        <f t="shared" si="158"/>
        <v>CH</v>
      </c>
      <c r="G5118" s="260">
        <v>5.3057399999999998E-3</v>
      </c>
      <c r="H5118" s="260">
        <v>0</v>
      </c>
      <c r="I5118" s="260">
        <v>0</v>
      </c>
      <c r="J5118" s="260">
        <v>5.8582796604827996E-3</v>
      </c>
      <c r="K5118" s="260">
        <v>1.1164019659019E-2</v>
      </c>
      <c r="L5118" s="301" t="str">
        <f t="shared" si="159"/>
        <v/>
      </c>
      <c r="M5118" s="459">
        <f>IFERROR((Tableau1[[#This Row],[Scope 1
(kg CO2-eq)]]+Tableau1[[#This Row],[Scope 2 energy
(kg CO2-eq)]]+Tableau1[[#This Row],[Scope 2 Infrastructure
(kg CO2-eq)]])/Tableau1[[#This Row],[Total CO2-emissions
(kg CO2-eq)
for scope 3 use ]],"")</f>
        <v>0.47525355221975879</v>
      </c>
      <c r="N5118" s="436" t="s">
        <v>3731</v>
      </c>
      <c r="O5118" s="259">
        <v>10000</v>
      </c>
      <c r="P5118" s="259" t="s">
        <v>5138</v>
      </c>
      <c r="Q5118" s="259" t="s">
        <v>5185</v>
      </c>
    </row>
    <row r="5119" spans="1:17" ht="21.75" customHeight="1">
      <c r="A5119" s="301" t="s">
        <v>5143</v>
      </c>
      <c r="B5119" s="301" t="s">
        <v>5144</v>
      </c>
      <c r="C5119" s="316" t="s">
        <v>11143</v>
      </c>
      <c r="D5119" s="465" t="s">
        <v>3646</v>
      </c>
      <c r="E5119" s="465" t="s">
        <v>700</v>
      </c>
      <c r="F5119" s="469" t="str">
        <f t="shared" si="158"/>
        <v>CH</v>
      </c>
      <c r="G5119" s="260">
        <v>0</v>
      </c>
      <c r="H5119" s="260">
        <v>0</v>
      </c>
      <c r="I5119" s="260">
        <v>0</v>
      </c>
      <c r="J5119" s="260">
        <v>0.22883426600054399</v>
      </c>
      <c r="K5119" s="260">
        <v>0.22883426603562201</v>
      </c>
      <c r="L5119" s="301" t="str">
        <f t="shared" si="159"/>
        <v/>
      </c>
      <c r="M5119" s="459">
        <f>IFERROR((Tableau1[[#This Row],[Scope 1
(kg CO2-eq)]]+Tableau1[[#This Row],[Scope 2 energy
(kg CO2-eq)]]+Tableau1[[#This Row],[Scope 2 Infrastructure
(kg CO2-eq)]])/Tableau1[[#This Row],[Total CO2-emissions
(kg CO2-eq)
for scope 3 use ]],"")</f>
        <v>0</v>
      </c>
      <c r="N5119" s="436" t="s">
        <v>3646</v>
      </c>
      <c r="O5119" s="259">
        <v>1</v>
      </c>
      <c r="P5119" s="259" t="s">
        <v>5143</v>
      </c>
      <c r="Q5119" s="259" t="s">
        <v>5144</v>
      </c>
    </row>
    <row r="5120" spans="1:17" ht="21.75" customHeight="1">
      <c r="A5120" s="301" t="s">
        <v>5138</v>
      </c>
      <c r="B5120" s="301" t="s">
        <v>5146</v>
      </c>
      <c r="C5120" s="316" t="s">
        <v>11144</v>
      </c>
      <c r="D5120" s="465" t="s">
        <v>3730</v>
      </c>
      <c r="E5120" s="465" t="s">
        <v>700</v>
      </c>
      <c r="F5120" s="469" t="str">
        <f t="shared" si="158"/>
        <v>CH</v>
      </c>
      <c r="G5120" s="260">
        <v>0</v>
      </c>
      <c r="H5120" s="260">
        <v>8.9708780159999998E-3</v>
      </c>
      <c r="I5120" s="260">
        <v>4.8989088000000002E-5</v>
      </c>
      <c r="J5120" s="260">
        <v>5.2088489616152703E-4</v>
      </c>
      <c r="K5120" s="260">
        <v>9.54075187116297E-3</v>
      </c>
      <c r="L5120" s="301" t="str">
        <f t="shared" si="159"/>
        <v/>
      </c>
      <c r="M5120" s="459">
        <f>IFERROR((Tableau1[[#This Row],[Scope 1
(kg CO2-eq)]]+Tableau1[[#This Row],[Scope 2 energy
(kg CO2-eq)]]+Tableau1[[#This Row],[Scope 2 Infrastructure
(kg CO2-eq)]])/Tableau1[[#This Row],[Total CO2-emissions
(kg CO2-eq)
for scope 3 use ]],"")</f>
        <v>0.94540422241381739</v>
      </c>
      <c r="N5120" s="436" t="s">
        <v>3730</v>
      </c>
      <c r="O5120" s="259">
        <v>1</v>
      </c>
      <c r="P5120" s="259" t="s">
        <v>5138</v>
      </c>
      <c r="Q5120" s="259" t="s">
        <v>5146</v>
      </c>
    </row>
    <row r="5121" spans="1:17" ht="21.75" customHeight="1">
      <c r="A5121" s="301" t="s">
        <v>5167</v>
      </c>
      <c r="B5121" s="301" t="s">
        <v>5216</v>
      </c>
      <c r="C5121" s="316" t="s">
        <v>11145</v>
      </c>
      <c r="D5121" s="465" t="s">
        <v>3730</v>
      </c>
      <c r="E5121" s="465" t="s">
        <v>700</v>
      </c>
      <c r="F5121" s="469" t="str">
        <f t="shared" si="158"/>
        <v>CH</v>
      </c>
      <c r="G5121" s="260">
        <v>0</v>
      </c>
      <c r="H5121" s="260">
        <v>0</v>
      </c>
      <c r="I5121" s="260">
        <v>0</v>
      </c>
      <c r="J5121" s="260">
        <v>8.2240135330360793E-3</v>
      </c>
      <c r="K5121" s="260">
        <v>8.2240135330360793E-3</v>
      </c>
      <c r="L5121" s="301" t="str">
        <f t="shared" si="159"/>
        <v/>
      </c>
      <c r="M5121" s="459">
        <f>IFERROR((Tableau1[[#This Row],[Scope 1
(kg CO2-eq)]]+Tableau1[[#This Row],[Scope 2 energy
(kg CO2-eq)]]+Tableau1[[#This Row],[Scope 2 Infrastructure
(kg CO2-eq)]])/Tableau1[[#This Row],[Total CO2-emissions
(kg CO2-eq)
for scope 3 use ]],"")</f>
        <v>0</v>
      </c>
      <c r="N5121" s="436" t="s">
        <v>3730</v>
      </c>
      <c r="O5121" s="259">
        <v>1</v>
      </c>
      <c r="P5121" s="259" t="s">
        <v>5167</v>
      </c>
      <c r="Q5121" s="260" t="s">
        <v>5216</v>
      </c>
    </row>
    <row r="5122" spans="1:17" ht="21.75" customHeight="1">
      <c r="A5122" s="301" t="s">
        <v>5167</v>
      </c>
      <c r="B5122" s="301" t="s">
        <v>5216</v>
      </c>
      <c r="C5122" s="316" t="s">
        <v>11146</v>
      </c>
      <c r="D5122" s="465" t="s">
        <v>3730</v>
      </c>
      <c r="E5122" s="465" t="s">
        <v>700</v>
      </c>
      <c r="F5122" s="469" t="str">
        <f t="shared" ref="F5122:F5185" si="160">IF(ISNUMBER(SEARCH("{CH}", C5122)), "CH", "other")</f>
        <v>CH</v>
      </c>
      <c r="G5122" s="260">
        <v>0</v>
      </c>
      <c r="H5122" s="260">
        <v>0</v>
      </c>
      <c r="I5122" s="260">
        <v>0</v>
      </c>
      <c r="J5122" s="260">
        <v>3.16297580349265E-2</v>
      </c>
      <c r="K5122" s="260">
        <v>3.1629758036184202E-2</v>
      </c>
      <c r="L5122" s="301" t="str">
        <f t="shared" ref="L5122:L5185" si="161">IF(N5122="MJ", K5122*3.6, IF(N5122="m", K5122*1000, ""))</f>
        <v/>
      </c>
      <c r="M5122" s="459">
        <f>IFERROR((Tableau1[[#This Row],[Scope 1
(kg CO2-eq)]]+Tableau1[[#This Row],[Scope 2 energy
(kg CO2-eq)]]+Tableau1[[#This Row],[Scope 2 Infrastructure
(kg CO2-eq)]])/Tableau1[[#This Row],[Total CO2-emissions
(kg CO2-eq)
for scope 3 use ]],"")</f>
        <v>0</v>
      </c>
      <c r="N5122" s="436" t="s">
        <v>3730</v>
      </c>
      <c r="O5122" s="259">
        <v>1</v>
      </c>
      <c r="P5122" s="259" t="s">
        <v>5167</v>
      </c>
      <c r="Q5122" s="259" t="s">
        <v>5216</v>
      </c>
    </row>
    <row r="5123" spans="1:17" ht="21.75" customHeight="1">
      <c r="A5123" s="301" t="s">
        <v>5167</v>
      </c>
      <c r="B5123" s="301" t="s">
        <v>5216</v>
      </c>
      <c r="C5123" s="316" t="s">
        <v>11147</v>
      </c>
      <c r="D5123" s="465" t="s">
        <v>3730</v>
      </c>
      <c r="E5123" s="465" t="s">
        <v>700</v>
      </c>
      <c r="F5123" s="469" t="str">
        <f t="shared" si="160"/>
        <v>CH</v>
      </c>
      <c r="G5123" s="260">
        <v>0</v>
      </c>
      <c r="H5123" s="260">
        <v>0</v>
      </c>
      <c r="I5123" s="260">
        <v>0</v>
      </c>
      <c r="J5123" s="260">
        <v>4.1438702932918301E-3</v>
      </c>
      <c r="K5123" s="260">
        <v>4.1438702932918301E-3</v>
      </c>
      <c r="L5123" s="301" t="str">
        <f t="shared" si="161"/>
        <v/>
      </c>
      <c r="M5123" s="459">
        <f>IFERROR((Tableau1[[#This Row],[Scope 1
(kg CO2-eq)]]+Tableau1[[#This Row],[Scope 2 energy
(kg CO2-eq)]]+Tableau1[[#This Row],[Scope 2 Infrastructure
(kg CO2-eq)]])/Tableau1[[#This Row],[Total CO2-emissions
(kg CO2-eq)
for scope 3 use ]],"")</f>
        <v>0</v>
      </c>
      <c r="N5123" s="436" t="s">
        <v>3730</v>
      </c>
      <c r="O5123" s="259">
        <v>1</v>
      </c>
      <c r="P5123" s="259" t="s">
        <v>5167</v>
      </c>
      <c r="Q5123" s="259" t="s">
        <v>5216</v>
      </c>
    </row>
    <row r="5124" spans="1:17" ht="21.75" customHeight="1">
      <c r="A5124" s="301" t="s">
        <v>5189</v>
      </c>
      <c r="B5124" s="301" t="s">
        <v>5276</v>
      </c>
      <c r="C5124" s="316" t="s">
        <v>11148</v>
      </c>
      <c r="D5124" s="465" t="s">
        <v>3732</v>
      </c>
      <c r="E5124" s="465" t="s">
        <v>700</v>
      </c>
      <c r="F5124" s="469" t="str">
        <f t="shared" si="160"/>
        <v>CH</v>
      </c>
      <c r="G5124" s="260">
        <v>0</v>
      </c>
      <c r="H5124" s="260">
        <v>0</v>
      </c>
      <c r="I5124" s="260">
        <v>0</v>
      </c>
      <c r="J5124" s="260">
        <v>0.63814224814880205</v>
      </c>
      <c r="K5124" s="260">
        <v>0.63814224810074405</v>
      </c>
      <c r="L5124" s="301" t="str">
        <f t="shared" si="161"/>
        <v/>
      </c>
      <c r="M5124" s="459">
        <f>IFERROR((Tableau1[[#This Row],[Scope 1
(kg CO2-eq)]]+Tableau1[[#This Row],[Scope 2 energy
(kg CO2-eq)]]+Tableau1[[#This Row],[Scope 2 Infrastructure
(kg CO2-eq)]])/Tableau1[[#This Row],[Total CO2-emissions
(kg CO2-eq)
for scope 3 use ]],"")</f>
        <v>0</v>
      </c>
      <c r="N5124" s="436" t="s">
        <v>3732</v>
      </c>
      <c r="O5124" s="259">
        <v>1</v>
      </c>
      <c r="P5124" s="259" t="s">
        <v>5189</v>
      </c>
      <c r="Q5124" s="259" t="s">
        <v>5276</v>
      </c>
    </row>
    <row r="5125" spans="1:17" ht="21.75" customHeight="1">
      <c r="A5125" s="301" t="s">
        <v>5189</v>
      </c>
      <c r="B5125" s="301" t="s">
        <v>5276</v>
      </c>
      <c r="C5125" s="316" t="s">
        <v>11149</v>
      </c>
      <c r="D5125" s="465" t="s">
        <v>3732</v>
      </c>
      <c r="E5125" s="465" t="s">
        <v>6018</v>
      </c>
      <c r="F5125" s="469" t="str">
        <f t="shared" si="160"/>
        <v>other</v>
      </c>
      <c r="G5125" s="260">
        <v>0</v>
      </c>
      <c r="H5125" s="260">
        <v>0</v>
      </c>
      <c r="I5125" s="260">
        <v>0</v>
      </c>
      <c r="J5125" s="260">
        <v>3.1093654874999901</v>
      </c>
      <c r="K5125" s="260">
        <v>3.1093654872370999</v>
      </c>
      <c r="L5125" s="301" t="str">
        <f t="shared" si="161"/>
        <v/>
      </c>
      <c r="M5125" s="459">
        <f>IFERROR((Tableau1[[#This Row],[Scope 1
(kg CO2-eq)]]+Tableau1[[#This Row],[Scope 2 energy
(kg CO2-eq)]]+Tableau1[[#This Row],[Scope 2 Infrastructure
(kg CO2-eq)]])/Tableau1[[#This Row],[Total CO2-emissions
(kg CO2-eq)
for scope 3 use ]],"")</f>
        <v>0</v>
      </c>
      <c r="N5125" s="436" t="s">
        <v>3732</v>
      </c>
      <c r="O5125" s="259">
        <v>1</v>
      </c>
      <c r="P5125" s="259" t="s">
        <v>5189</v>
      </c>
      <c r="Q5125" s="259" t="s">
        <v>5276</v>
      </c>
    </row>
    <row r="5126" spans="1:17" ht="21.75" customHeight="1">
      <c r="A5126" s="301" t="s">
        <v>5143</v>
      </c>
      <c r="B5126" s="301" t="s">
        <v>5317</v>
      </c>
      <c r="C5126" s="316" t="s">
        <v>11150</v>
      </c>
      <c r="D5126" s="465" t="s">
        <v>3730</v>
      </c>
      <c r="E5126" s="465" t="s">
        <v>6101</v>
      </c>
      <c r="F5126" s="469" t="str">
        <f t="shared" si="160"/>
        <v>other</v>
      </c>
      <c r="G5126" s="260">
        <v>0</v>
      </c>
      <c r="H5126" s="260">
        <v>0.31322542399519998</v>
      </c>
      <c r="I5126" s="260">
        <v>2.6376957279999999E-4</v>
      </c>
      <c r="J5126" s="260">
        <v>1.00093842679758</v>
      </c>
      <c r="K5126" s="260">
        <v>1.31442761944362</v>
      </c>
      <c r="L5126" s="301" t="str">
        <f t="shared" si="161"/>
        <v/>
      </c>
      <c r="M5126" s="459">
        <f>IFERROR((Tableau1[[#This Row],[Scope 1
(kg CO2-eq)]]+Tableau1[[#This Row],[Scope 2 energy
(kg CO2-eq)]]+Tableau1[[#This Row],[Scope 2 Infrastructure
(kg CO2-eq)]])/Tableau1[[#This Row],[Total CO2-emissions
(kg CO2-eq)
for scope 3 use ]],"")</f>
        <v>0.23849863539895477</v>
      </c>
      <c r="N5126" s="436" t="s">
        <v>3730</v>
      </c>
      <c r="O5126" s="259">
        <v>1</v>
      </c>
      <c r="P5126" s="259" t="s">
        <v>5143</v>
      </c>
      <c r="Q5126" s="259" t="s">
        <v>5317</v>
      </c>
    </row>
    <row r="5127" spans="1:17" ht="21.75" customHeight="1">
      <c r="A5127" s="301" t="s">
        <v>5143</v>
      </c>
      <c r="B5127" s="301" t="s">
        <v>5144</v>
      </c>
      <c r="C5127" s="316" t="s">
        <v>11151</v>
      </c>
      <c r="D5127" s="465" t="s">
        <v>3646</v>
      </c>
      <c r="E5127" s="465" t="s">
        <v>6091</v>
      </c>
      <c r="F5127" s="469" t="str">
        <f t="shared" si="160"/>
        <v>other</v>
      </c>
      <c r="G5127" s="260">
        <v>0</v>
      </c>
      <c r="H5127" s="260">
        <v>0</v>
      </c>
      <c r="I5127" s="260">
        <v>0</v>
      </c>
      <c r="J5127" s="260">
        <v>1.55531565240418</v>
      </c>
      <c r="K5127" s="260">
        <v>1.5553156520515401</v>
      </c>
      <c r="L5127" s="301" t="str">
        <f t="shared" si="161"/>
        <v/>
      </c>
      <c r="M5127" s="459">
        <f>IFERROR((Tableau1[[#This Row],[Scope 1
(kg CO2-eq)]]+Tableau1[[#This Row],[Scope 2 energy
(kg CO2-eq)]]+Tableau1[[#This Row],[Scope 2 Infrastructure
(kg CO2-eq)]])/Tableau1[[#This Row],[Total CO2-emissions
(kg CO2-eq)
for scope 3 use ]],"")</f>
        <v>0</v>
      </c>
      <c r="N5127" s="436" t="s">
        <v>3646</v>
      </c>
      <c r="O5127" s="259">
        <v>1</v>
      </c>
      <c r="P5127" s="259" t="s">
        <v>5143</v>
      </c>
      <c r="Q5127" s="259" t="s">
        <v>5144</v>
      </c>
    </row>
    <row r="5128" spans="1:17" ht="21.75" customHeight="1">
      <c r="A5128" s="301" t="s">
        <v>5153</v>
      </c>
      <c r="B5128" s="301" t="s">
        <v>5133</v>
      </c>
      <c r="C5128" s="316" t="s">
        <v>11152</v>
      </c>
      <c r="D5128" s="465" t="s">
        <v>3646</v>
      </c>
      <c r="E5128" s="465" t="s">
        <v>6091</v>
      </c>
      <c r="F5128" s="469" t="str">
        <f t="shared" si="160"/>
        <v>other</v>
      </c>
      <c r="G5128" s="260">
        <v>0</v>
      </c>
      <c r="H5128" s="260">
        <v>0</v>
      </c>
      <c r="I5128" s="260">
        <v>0</v>
      </c>
      <c r="J5128" s="260">
        <v>114223257.532344</v>
      </c>
      <c r="K5128" s="260">
        <v>114223257.53237</v>
      </c>
      <c r="L5128" s="301" t="str">
        <f t="shared" si="161"/>
        <v/>
      </c>
      <c r="M5128" s="459">
        <f>IFERROR((Tableau1[[#This Row],[Scope 1
(kg CO2-eq)]]+Tableau1[[#This Row],[Scope 2 energy
(kg CO2-eq)]]+Tableau1[[#This Row],[Scope 2 Infrastructure
(kg CO2-eq)]])/Tableau1[[#This Row],[Total CO2-emissions
(kg CO2-eq)
for scope 3 use ]],"")</f>
        <v>0</v>
      </c>
      <c r="N5128" s="436" t="s">
        <v>3646</v>
      </c>
      <c r="O5128" s="259">
        <v>1</v>
      </c>
      <c r="P5128" s="259" t="s">
        <v>5153</v>
      </c>
      <c r="Q5128" s="259" t="s">
        <v>5133</v>
      </c>
    </row>
    <row r="5129" spans="1:17" ht="21.75" customHeight="1">
      <c r="A5129" s="301" t="s">
        <v>5180</v>
      </c>
      <c r="B5129" s="301" t="s">
        <v>5219</v>
      </c>
      <c r="C5129" s="316" t="s">
        <v>11153</v>
      </c>
      <c r="D5129" s="465" t="s">
        <v>3730</v>
      </c>
      <c r="E5129" s="465" t="s">
        <v>700</v>
      </c>
      <c r="F5129" s="469" t="str">
        <f t="shared" si="160"/>
        <v>CH</v>
      </c>
      <c r="G5129" s="260">
        <v>0</v>
      </c>
      <c r="H5129" s="260">
        <v>1.50262206768E-2</v>
      </c>
      <c r="I5129" s="260">
        <v>8.2056722399999996E-5</v>
      </c>
      <c r="J5129" s="260">
        <v>3.2244707856438501</v>
      </c>
      <c r="K5129" s="260">
        <v>3.2395790629509902</v>
      </c>
      <c r="L5129" s="301" t="str">
        <f t="shared" si="161"/>
        <v/>
      </c>
      <c r="M5129" s="459">
        <f>IFERROR((Tableau1[[#This Row],[Scope 1
(kg CO2-eq)]]+Tableau1[[#This Row],[Scope 2 energy
(kg CO2-eq)]]+Tableau1[[#This Row],[Scope 2 Infrastructure
(kg CO2-eq)]])/Tableau1[[#This Row],[Total CO2-emissions
(kg CO2-eq)
for scope 3 use ]],"")</f>
        <v>4.6636544765904248E-3</v>
      </c>
      <c r="N5129" s="436" t="s">
        <v>3730</v>
      </c>
      <c r="O5129" s="259">
        <v>1</v>
      </c>
      <c r="P5129" s="259" t="s">
        <v>5180</v>
      </c>
      <c r="Q5129" s="259" t="s">
        <v>5219</v>
      </c>
    </row>
    <row r="5130" spans="1:17" ht="21.75" customHeight="1">
      <c r="A5130" s="301" t="s">
        <v>4133</v>
      </c>
      <c r="B5130" s="301" t="s">
        <v>5160</v>
      </c>
      <c r="C5130" s="316" t="s">
        <v>11154</v>
      </c>
      <c r="D5130" s="465" t="s">
        <v>3646</v>
      </c>
      <c r="E5130" s="465" t="s">
        <v>6100</v>
      </c>
      <c r="F5130" s="469" t="str">
        <f t="shared" si="160"/>
        <v>other</v>
      </c>
      <c r="G5130" s="260">
        <v>0</v>
      </c>
      <c r="H5130" s="260">
        <v>5731565.3130495204</v>
      </c>
      <c r="I5130" s="260">
        <v>596055.65759327996</v>
      </c>
      <c r="J5130" s="260">
        <v>3802376.7233569501</v>
      </c>
      <c r="K5130" s="260">
        <v>10129997.699772101</v>
      </c>
      <c r="L5130" s="301" t="str">
        <f t="shared" si="161"/>
        <v/>
      </c>
      <c r="M5130" s="459">
        <f>IFERROR((Tableau1[[#This Row],[Scope 1
(kg CO2-eq)]]+Tableau1[[#This Row],[Scope 2 energy
(kg CO2-eq)]]+Tableau1[[#This Row],[Scope 2 Infrastructure
(kg CO2-eq)]])/Tableau1[[#This Row],[Total CO2-emissions
(kg CO2-eq)
for scope 3 use ]],"")</f>
        <v>0.62464189609689214</v>
      </c>
      <c r="N5130" s="436" t="s">
        <v>3646</v>
      </c>
      <c r="O5130" s="259">
        <v>1</v>
      </c>
      <c r="P5130" s="259" t="s">
        <v>4133</v>
      </c>
      <c r="Q5130" s="260" t="s">
        <v>5160</v>
      </c>
    </row>
    <row r="5131" spans="1:17" ht="21.75" customHeight="1">
      <c r="A5131" s="301" t="s">
        <v>5157</v>
      </c>
      <c r="B5131" s="301" t="s">
        <v>5183</v>
      </c>
      <c r="C5131" s="316" t="s">
        <v>11155</v>
      </c>
      <c r="D5131" s="465" t="s">
        <v>3730</v>
      </c>
      <c r="E5131" s="465" t="s">
        <v>6091</v>
      </c>
      <c r="F5131" s="469" t="str">
        <f t="shared" si="160"/>
        <v>other</v>
      </c>
      <c r="G5131" s="260">
        <v>0</v>
      </c>
      <c r="H5131" s="260">
        <v>0</v>
      </c>
      <c r="I5131" s="260">
        <v>0</v>
      </c>
      <c r="J5131" s="260">
        <v>14503.817248565199</v>
      </c>
      <c r="K5131" s="260">
        <v>14503.8172485626</v>
      </c>
      <c r="L5131" s="301" t="str">
        <f t="shared" si="161"/>
        <v/>
      </c>
      <c r="M5131" s="459">
        <f>IFERROR((Tableau1[[#This Row],[Scope 1
(kg CO2-eq)]]+Tableau1[[#This Row],[Scope 2 energy
(kg CO2-eq)]]+Tableau1[[#This Row],[Scope 2 Infrastructure
(kg CO2-eq)]])/Tableau1[[#This Row],[Total CO2-emissions
(kg CO2-eq)
for scope 3 use ]],"")</f>
        <v>0</v>
      </c>
      <c r="N5131" s="436" t="s">
        <v>3730</v>
      </c>
      <c r="O5131" s="259">
        <v>1</v>
      </c>
      <c r="P5131" s="259" t="s">
        <v>5157</v>
      </c>
      <c r="Q5131" s="259" t="s">
        <v>5183</v>
      </c>
    </row>
    <row r="5132" spans="1:17" ht="21.75" customHeight="1">
      <c r="A5132" s="301" t="s">
        <v>5157</v>
      </c>
      <c r="B5132" s="301" t="s">
        <v>5183</v>
      </c>
      <c r="C5132" s="316" t="s">
        <v>11156</v>
      </c>
      <c r="D5132" s="465" t="s">
        <v>3730</v>
      </c>
      <c r="E5132" s="465" t="s">
        <v>6041</v>
      </c>
      <c r="F5132" s="469" t="str">
        <f t="shared" si="160"/>
        <v>other</v>
      </c>
      <c r="G5132" s="260">
        <v>423.8854</v>
      </c>
      <c r="H5132" s="260">
        <v>10186.558839589599</v>
      </c>
      <c r="I5132" s="260">
        <v>115.25780859715201</v>
      </c>
      <c r="J5132" s="260">
        <v>3750.6039448845595</v>
      </c>
      <c r="K5132" s="260">
        <v>14476.3059793305</v>
      </c>
      <c r="L5132" s="301" t="str">
        <f t="shared" si="161"/>
        <v/>
      </c>
      <c r="M5132" s="459">
        <f>IFERROR((Tableau1[[#This Row],[Scope 1
(kg CO2-eq)]]+Tableau1[[#This Row],[Scope 2 energy
(kg CO2-eq)]]+Tableau1[[#This Row],[Scope 2 Infrastructure
(kg CO2-eq)]])/Tableau1[[#This Row],[Total CO2-emissions
(kg CO2-eq)
for scope 3 use ]],"")</f>
        <v>0.74091429564289946</v>
      </c>
      <c r="N5132" s="436" t="s">
        <v>3730</v>
      </c>
      <c r="O5132" s="259">
        <v>1</v>
      </c>
      <c r="P5132" s="259" t="s">
        <v>5157</v>
      </c>
      <c r="Q5132" s="259" t="s">
        <v>5183</v>
      </c>
    </row>
    <row r="5133" spans="1:17" ht="21.75" customHeight="1">
      <c r="A5133" s="301" t="s">
        <v>5157</v>
      </c>
      <c r="B5133" s="301" t="s">
        <v>5183</v>
      </c>
      <c r="C5133" s="316" t="s">
        <v>11157</v>
      </c>
      <c r="D5133" s="465" t="s">
        <v>3730</v>
      </c>
      <c r="E5133" s="465" t="s">
        <v>6075</v>
      </c>
      <c r="F5133" s="469" t="str">
        <f t="shared" si="160"/>
        <v>other</v>
      </c>
      <c r="G5133" s="260">
        <v>266.94063421828901</v>
      </c>
      <c r="H5133" s="260">
        <v>13263.4839387794</v>
      </c>
      <c r="I5133" s="260">
        <v>690.52723572391403</v>
      </c>
      <c r="J5133" s="260">
        <v>1209.5229776027511</v>
      </c>
      <c r="K5133" s="260">
        <v>15430.474780779199</v>
      </c>
      <c r="L5133" s="301" t="str">
        <f t="shared" si="161"/>
        <v/>
      </c>
      <c r="M5133" s="459">
        <f>IFERROR((Tableau1[[#This Row],[Scope 1
(kg CO2-eq)]]+Tableau1[[#This Row],[Scope 2 energy
(kg CO2-eq)]]+Tableau1[[#This Row],[Scope 2 Infrastructure
(kg CO2-eq)]])/Tableau1[[#This Row],[Total CO2-emissions
(kg CO2-eq)
for scope 3 use ]],"")</f>
        <v>0.92161466259196212</v>
      </c>
      <c r="N5133" s="436" t="s">
        <v>3730</v>
      </c>
      <c r="O5133" s="259">
        <v>1</v>
      </c>
      <c r="P5133" s="259" t="s">
        <v>5157</v>
      </c>
      <c r="Q5133" s="259" t="s">
        <v>5183</v>
      </c>
    </row>
    <row r="5134" spans="1:17" ht="21.75" customHeight="1">
      <c r="A5134" s="301" t="s">
        <v>5157</v>
      </c>
      <c r="B5134" s="301" t="s">
        <v>5183</v>
      </c>
      <c r="C5134" s="316" t="s">
        <v>11158</v>
      </c>
      <c r="D5134" s="465" t="s">
        <v>3730</v>
      </c>
      <c r="E5134" s="465" t="s">
        <v>6091</v>
      </c>
      <c r="F5134" s="469" t="str">
        <f t="shared" si="160"/>
        <v>other</v>
      </c>
      <c r="G5134" s="260">
        <v>35.14</v>
      </c>
      <c r="H5134" s="260">
        <v>586.87532850322805</v>
      </c>
      <c r="I5134" s="260">
        <v>0.69914663476000005</v>
      </c>
      <c r="J5134" s="260">
        <v>108.18176750713799</v>
      </c>
      <c r="K5134" s="260">
        <v>730.89624156604202</v>
      </c>
      <c r="L5134" s="301" t="str">
        <f t="shared" si="161"/>
        <v/>
      </c>
      <c r="M5134" s="459">
        <f>IFERROR((Tableau1[[#This Row],[Scope 1
(kg CO2-eq)]]+Tableau1[[#This Row],[Scope 2 energy
(kg CO2-eq)]]+Tableau1[[#This Row],[Scope 2 Infrastructure
(kg CO2-eq)]])/Tableau1[[#This Row],[Total CO2-emissions
(kg CO2-eq)
for scope 3 use ]],"")</f>
        <v>0.85198751850705901</v>
      </c>
      <c r="N5134" s="436" t="s">
        <v>3730</v>
      </c>
      <c r="O5134" s="259">
        <v>1</v>
      </c>
      <c r="P5134" s="259" t="s">
        <v>5157</v>
      </c>
      <c r="Q5134" s="259" t="s">
        <v>5183</v>
      </c>
    </row>
    <row r="5135" spans="1:17" ht="21.75" customHeight="1">
      <c r="A5135" s="301" t="s">
        <v>5176</v>
      </c>
      <c r="B5135" s="301" t="s">
        <v>5177</v>
      </c>
      <c r="C5135" s="316" t="s">
        <v>11159</v>
      </c>
      <c r="D5135" s="465" t="s">
        <v>3646</v>
      </c>
      <c r="E5135" s="465" t="s">
        <v>6101</v>
      </c>
      <c r="F5135" s="469" t="str">
        <f t="shared" si="160"/>
        <v>other</v>
      </c>
      <c r="G5135" s="260">
        <v>0</v>
      </c>
      <c r="H5135" s="260">
        <v>7.2324939744719996E-4</v>
      </c>
      <c r="I5135" s="260">
        <v>9.128647008E-7</v>
      </c>
      <c r="J5135" s="260">
        <v>0.27322724189129899</v>
      </c>
      <c r="K5135" s="260">
        <v>0.27395140410746499</v>
      </c>
      <c r="L5135" s="301" t="str">
        <f t="shared" si="161"/>
        <v/>
      </c>
      <c r="M5135" s="459">
        <f>IFERROR((Tableau1[[#This Row],[Scope 1
(kg CO2-eq)]]+Tableau1[[#This Row],[Scope 2 energy
(kg CO2-eq)]]+Tableau1[[#This Row],[Scope 2 Infrastructure
(kg CO2-eq)]])/Tableau1[[#This Row],[Total CO2-emissions
(kg CO2-eq)
for scope 3 use ]],"")</f>
        <v>2.6433967896872957E-3</v>
      </c>
      <c r="N5135" s="436" t="s">
        <v>3646</v>
      </c>
      <c r="O5135" s="259">
        <v>1</v>
      </c>
      <c r="P5135" s="259" t="s">
        <v>5176</v>
      </c>
      <c r="Q5135" s="259" t="s">
        <v>5177</v>
      </c>
    </row>
    <row r="5136" spans="1:17" ht="21.75" customHeight="1">
      <c r="A5136" s="301" t="s">
        <v>5176</v>
      </c>
      <c r="B5136" s="301" t="s">
        <v>5177</v>
      </c>
      <c r="C5136" s="316" t="s">
        <v>11160</v>
      </c>
      <c r="D5136" s="465" t="s">
        <v>3646</v>
      </c>
      <c r="E5136" s="465" t="s">
        <v>6101</v>
      </c>
      <c r="F5136" s="469" t="str">
        <f t="shared" si="160"/>
        <v>other</v>
      </c>
      <c r="G5136" s="260">
        <v>0</v>
      </c>
      <c r="H5136" s="260">
        <v>4.3394963846831998E-4</v>
      </c>
      <c r="I5136" s="260">
        <v>5.4771882047999996E-7</v>
      </c>
      <c r="J5136" s="260">
        <v>4.33209547271909E-2</v>
      </c>
      <c r="K5136" s="260">
        <v>4.3755452081857403E-2</v>
      </c>
      <c r="L5136" s="301" t="str">
        <f t="shared" si="161"/>
        <v/>
      </c>
      <c r="M5136" s="459">
        <f>IFERROR((Tableau1[[#This Row],[Scope 1
(kg CO2-eq)]]+Tableau1[[#This Row],[Scope 2 energy
(kg CO2-eq)]]+Tableau1[[#This Row],[Scope 2 Infrastructure
(kg CO2-eq)]])/Tableau1[[#This Row],[Total CO2-emissions
(kg CO2-eq)
for scope 3 use ]],"")</f>
        <v>9.9301306835076295E-3</v>
      </c>
      <c r="N5136" s="436" t="s">
        <v>3646</v>
      </c>
      <c r="O5136" s="259">
        <v>1</v>
      </c>
      <c r="P5136" s="259" t="s">
        <v>5176</v>
      </c>
      <c r="Q5136" s="260" t="s">
        <v>5177</v>
      </c>
    </row>
    <row r="5137" spans="1:17" ht="21.75" customHeight="1">
      <c r="A5137" s="301" t="s">
        <v>5176</v>
      </c>
      <c r="B5137" s="301" t="s">
        <v>5177</v>
      </c>
      <c r="C5137" s="316" t="s">
        <v>11161</v>
      </c>
      <c r="D5137" s="465" t="s">
        <v>3646</v>
      </c>
      <c r="E5137" s="465" t="s">
        <v>6101</v>
      </c>
      <c r="F5137" s="469" t="str">
        <f t="shared" si="160"/>
        <v>other</v>
      </c>
      <c r="G5137" s="260">
        <v>0</v>
      </c>
      <c r="H5137" s="260">
        <v>7.2324939744719996E-4</v>
      </c>
      <c r="I5137" s="260">
        <v>9.128647008E-7</v>
      </c>
      <c r="J5137" s="260">
        <v>0.45554176143179498</v>
      </c>
      <c r="K5137" s="260">
        <v>0.45626592348286998</v>
      </c>
      <c r="L5137" s="301" t="str">
        <f t="shared" si="161"/>
        <v/>
      </c>
      <c r="M5137" s="459">
        <f>IFERROR((Tableau1[[#This Row],[Scope 1
(kg CO2-eq)]]+Tableau1[[#This Row],[Scope 2 energy
(kg CO2-eq)]]+Tableau1[[#This Row],[Scope 2 Infrastructure
(kg CO2-eq)]])/Tableau1[[#This Row],[Total CO2-emissions
(kg CO2-eq)
for scope 3 use ]],"")</f>
        <v>1.5871495653678549E-3</v>
      </c>
      <c r="N5137" s="436" t="s">
        <v>3646</v>
      </c>
      <c r="O5137" s="259">
        <v>1</v>
      </c>
      <c r="P5137" s="259" t="s">
        <v>5176</v>
      </c>
      <c r="Q5137" s="260" t="s">
        <v>5177</v>
      </c>
    </row>
    <row r="5138" spans="1:17" ht="21.75" customHeight="1">
      <c r="A5138" s="301" t="s">
        <v>5198</v>
      </c>
      <c r="B5138" s="301" t="s">
        <v>5199</v>
      </c>
      <c r="C5138" s="316" t="s">
        <v>11162</v>
      </c>
      <c r="D5138" s="465" t="s">
        <v>50</v>
      </c>
      <c r="E5138" s="465" t="s">
        <v>700</v>
      </c>
      <c r="F5138" s="469" t="str">
        <f t="shared" si="160"/>
        <v>CH</v>
      </c>
      <c r="G5138" s="260">
        <v>0</v>
      </c>
      <c r="H5138" s="260">
        <v>0</v>
      </c>
      <c r="I5138" s="260">
        <v>0</v>
      </c>
      <c r="J5138" s="260">
        <v>804.58712974826199</v>
      </c>
      <c r="K5138" s="260">
        <v>804.58712974623904</v>
      </c>
      <c r="L5138" s="301" t="str">
        <f t="shared" si="161"/>
        <v/>
      </c>
      <c r="M5138" s="459">
        <f>IFERROR((Tableau1[[#This Row],[Scope 1
(kg CO2-eq)]]+Tableau1[[#This Row],[Scope 2 energy
(kg CO2-eq)]]+Tableau1[[#This Row],[Scope 2 Infrastructure
(kg CO2-eq)]])/Tableau1[[#This Row],[Total CO2-emissions
(kg CO2-eq)
for scope 3 use ]],"")</f>
        <v>0</v>
      </c>
      <c r="N5138" s="436" t="s">
        <v>50</v>
      </c>
      <c r="O5138" s="259">
        <v>1</v>
      </c>
      <c r="P5138" s="259" t="s">
        <v>5198</v>
      </c>
      <c r="Q5138" s="260" t="s">
        <v>5199</v>
      </c>
    </row>
    <row r="5139" spans="1:17" ht="21.75" customHeight="1">
      <c r="A5139" s="301" t="s">
        <v>5198</v>
      </c>
      <c r="B5139" s="301" t="s">
        <v>5199</v>
      </c>
      <c r="C5139" s="316" t="s">
        <v>11163</v>
      </c>
      <c r="D5139" s="465" t="s">
        <v>50</v>
      </c>
      <c r="E5139" s="465" t="s">
        <v>700</v>
      </c>
      <c r="F5139" s="469" t="str">
        <f t="shared" si="160"/>
        <v>CH</v>
      </c>
      <c r="G5139" s="260">
        <v>0</v>
      </c>
      <c r="H5139" s="260">
        <v>0</v>
      </c>
      <c r="I5139" s="260">
        <v>0</v>
      </c>
      <c r="J5139" s="260">
        <v>804.58712974826199</v>
      </c>
      <c r="K5139" s="260">
        <v>804.58712974623904</v>
      </c>
      <c r="L5139" s="301" t="str">
        <f t="shared" si="161"/>
        <v/>
      </c>
      <c r="M5139" s="459">
        <f>IFERROR((Tableau1[[#This Row],[Scope 1
(kg CO2-eq)]]+Tableau1[[#This Row],[Scope 2 energy
(kg CO2-eq)]]+Tableau1[[#This Row],[Scope 2 Infrastructure
(kg CO2-eq)]])/Tableau1[[#This Row],[Total CO2-emissions
(kg CO2-eq)
for scope 3 use ]],"")</f>
        <v>0</v>
      </c>
      <c r="N5139" s="436" t="s">
        <v>50</v>
      </c>
      <c r="O5139" s="259">
        <v>1</v>
      </c>
      <c r="P5139" s="259" t="s">
        <v>5198</v>
      </c>
      <c r="Q5139" s="259" t="s">
        <v>5199</v>
      </c>
    </row>
    <row r="5140" spans="1:17" ht="21.75" customHeight="1">
      <c r="A5140" s="301" t="s">
        <v>5198</v>
      </c>
      <c r="B5140" s="301" t="s">
        <v>5199</v>
      </c>
      <c r="C5140" s="316" t="s">
        <v>11164</v>
      </c>
      <c r="D5140" s="465" t="s">
        <v>50</v>
      </c>
      <c r="E5140" s="465" t="s">
        <v>6091</v>
      </c>
      <c r="F5140" s="469" t="str">
        <f t="shared" si="160"/>
        <v>other</v>
      </c>
      <c r="G5140" s="260">
        <v>0</v>
      </c>
      <c r="H5140" s="260">
        <v>275.28233007161998</v>
      </c>
      <c r="I5140" s="260">
        <v>7.8698413760500001</v>
      </c>
      <c r="J5140" s="260">
        <v>512.44448190397202</v>
      </c>
      <c r="K5140" s="260">
        <v>795.59665390931298</v>
      </c>
      <c r="L5140" s="301" t="str">
        <f t="shared" si="161"/>
        <v/>
      </c>
      <c r="M5140" s="459">
        <f>IFERROR((Tableau1[[#This Row],[Scope 1
(kg CO2-eq)]]+Tableau1[[#This Row],[Scope 2 energy
(kg CO2-eq)]]+Tableau1[[#This Row],[Scope 2 Infrastructure
(kg CO2-eq)]])/Tableau1[[#This Row],[Total CO2-emissions
(kg CO2-eq)
for scope 3 use ]],"")</f>
        <v>0.35589914821329227</v>
      </c>
      <c r="N5140" s="436" t="s">
        <v>50</v>
      </c>
      <c r="O5140" s="259">
        <v>1</v>
      </c>
      <c r="P5140" s="259" t="s">
        <v>5198</v>
      </c>
      <c r="Q5140" s="259" t="s">
        <v>5199</v>
      </c>
    </row>
    <row r="5141" spans="1:17" ht="21.75" customHeight="1">
      <c r="A5141" s="301" t="s">
        <v>5301</v>
      </c>
      <c r="B5141" s="301" t="s">
        <v>5199</v>
      </c>
      <c r="C5141" s="316" t="s">
        <v>11165</v>
      </c>
      <c r="D5141" s="465" t="s">
        <v>50</v>
      </c>
      <c r="E5141" s="465" t="s">
        <v>6091</v>
      </c>
      <c r="F5141" s="469" t="str">
        <f t="shared" si="160"/>
        <v>other</v>
      </c>
      <c r="G5141" s="260">
        <v>0</v>
      </c>
      <c r="H5141" s="260">
        <v>158.80765756720001</v>
      </c>
      <c r="I5141" s="260">
        <v>33.926304732399998</v>
      </c>
      <c r="J5141" s="260">
        <v>223.061002208226</v>
      </c>
      <c r="K5141" s="260">
        <v>415.79496587004098</v>
      </c>
      <c r="L5141" s="301" t="str">
        <f t="shared" si="161"/>
        <v/>
      </c>
      <c r="M5141" s="459">
        <f>IFERROR((Tableau1[[#This Row],[Scope 1
(kg CO2-eq)]]+Tableau1[[#This Row],[Scope 2 energy
(kg CO2-eq)]]+Tableau1[[#This Row],[Scope 2 Infrastructure
(kg CO2-eq)]])/Tableau1[[#This Row],[Total CO2-emissions
(kg CO2-eq)
for scope 3 use ]],"")</f>
        <v>0.46353125487296087</v>
      </c>
      <c r="N5141" s="436" t="s">
        <v>50</v>
      </c>
      <c r="O5141" s="259">
        <v>1</v>
      </c>
      <c r="P5141" s="259" t="s">
        <v>5301</v>
      </c>
      <c r="Q5141" s="259" t="s">
        <v>5199</v>
      </c>
    </row>
    <row r="5142" spans="1:17" ht="21.75" customHeight="1">
      <c r="A5142" s="301" t="s">
        <v>5143</v>
      </c>
      <c r="B5142" s="301" t="s">
        <v>5146</v>
      </c>
      <c r="C5142" s="316" t="s">
        <v>11166</v>
      </c>
      <c r="D5142" s="465" t="s">
        <v>50</v>
      </c>
      <c r="E5142" s="465" t="s">
        <v>700</v>
      </c>
      <c r="F5142" s="469" t="str">
        <f t="shared" si="160"/>
        <v>CH</v>
      </c>
      <c r="G5142" s="260">
        <v>0</v>
      </c>
      <c r="H5142" s="260">
        <v>0</v>
      </c>
      <c r="I5142" s="260">
        <v>0</v>
      </c>
      <c r="J5142" s="260">
        <v>415.79496587004098</v>
      </c>
      <c r="K5142" s="260">
        <v>415.79496587004098</v>
      </c>
      <c r="L5142" s="301" t="str">
        <f t="shared" si="161"/>
        <v/>
      </c>
      <c r="M5142" s="459">
        <f>IFERROR((Tableau1[[#This Row],[Scope 1
(kg CO2-eq)]]+Tableau1[[#This Row],[Scope 2 energy
(kg CO2-eq)]]+Tableau1[[#This Row],[Scope 2 Infrastructure
(kg CO2-eq)]])/Tableau1[[#This Row],[Total CO2-emissions
(kg CO2-eq)
for scope 3 use ]],"")</f>
        <v>0</v>
      </c>
      <c r="N5142" s="436" t="s">
        <v>50</v>
      </c>
      <c r="O5142" s="259">
        <v>1</v>
      </c>
      <c r="P5142" s="259" t="s">
        <v>5143</v>
      </c>
      <c r="Q5142" s="259" t="s">
        <v>5146</v>
      </c>
    </row>
    <row r="5143" spans="1:17" ht="21.75" customHeight="1">
      <c r="A5143" s="301" t="s">
        <v>5303</v>
      </c>
      <c r="B5143" s="301" t="s">
        <v>5199</v>
      </c>
      <c r="C5143" s="316" t="s">
        <v>11167</v>
      </c>
      <c r="D5143" s="465" t="s">
        <v>3730</v>
      </c>
      <c r="E5143" s="465" t="s">
        <v>700</v>
      </c>
      <c r="F5143" s="469" t="str">
        <f t="shared" si="160"/>
        <v>CH</v>
      </c>
      <c r="G5143" s="260">
        <v>0</v>
      </c>
      <c r="H5143" s="260">
        <v>0</v>
      </c>
      <c r="I5143" s="260">
        <v>0</v>
      </c>
      <c r="J5143" s="260">
        <v>0.90755154918953695</v>
      </c>
      <c r="K5143" s="260">
        <v>0.90755154919230596</v>
      </c>
      <c r="L5143" s="301" t="str">
        <f t="shared" si="161"/>
        <v/>
      </c>
      <c r="M5143" s="459">
        <f>IFERROR((Tableau1[[#This Row],[Scope 1
(kg CO2-eq)]]+Tableau1[[#This Row],[Scope 2 energy
(kg CO2-eq)]]+Tableau1[[#This Row],[Scope 2 Infrastructure
(kg CO2-eq)]])/Tableau1[[#This Row],[Total CO2-emissions
(kg CO2-eq)
for scope 3 use ]],"")</f>
        <v>0</v>
      </c>
      <c r="N5143" s="436" t="s">
        <v>3730</v>
      </c>
      <c r="O5143" s="259">
        <v>1</v>
      </c>
      <c r="P5143" s="259" t="s">
        <v>5303</v>
      </c>
      <c r="Q5143" s="259" t="s">
        <v>5199</v>
      </c>
    </row>
    <row r="5144" spans="1:17" ht="21.75" customHeight="1">
      <c r="A5144" s="301" t="s">
        <v>5303</v>
      </c>
      <c r="B5144" s="301" t="s">
        <v>5199</v>
      </c>
      <c r="C5144" s="316" t="s">
        <v>11168</v>
      </c>
      <c r="D5144" s="465" t="s">
        <v>3730</v>
      </c>
      <c r="E5144" s="465" t="s">
        <v>700</v>
      </c>
      <c r="F5144" s="469" t="str">
        <f t="shared" si="160"/>
        <v>CH</v>
      </c>
      <c r="G5144" s="260">
        <v>0</v>
      </c>
      <c r="H5144" s="260">
        <v>0</v>
      </c>
      <c r="I5144" s="260">
        <v>0</v>
      </c>
      <c r="J5144" s="260">
        <v>0.90755154918953695</v>
      </c>
      <c r="K5144" s="260">
        <v>0.90755154919230596</v>
      </c>
      <c r="L5144" s="301" t="str">
        <f t="shared" si="161"/>
        <v/>
      </c>
      <c r="M5144" s="459">
        <f>IFERROR((Tableau1[[#This Row],[Scope 1
(kg CO2-eq)]]+Tableau1[[#This Row],[Scope 2 energy
(kg CO2-eq)]]+Tableau1[[#This Row],[Scope 2 Infrastructure
(kg CO2-eq)]])/Tableau1[[#This Row],[Total CO2-emissions
(kg CO2-eq)
for scope 3 use ]],"")</f>
        <v>0</v>
      </c>
      <c r="N5144" s="436" t="s">
        <v>3730</v>
      </c>
      <c r="O5144" s="259">
        <v>1</v>
      </c>
      <c r="P5144" s="259" t="s">
        <v>5303</v>
      </c>
      <c r="Q5144" s="259" t="s">
        <v>5199</v>
      </c>
    </row>
    <row r="5145" spans="1:17" ht="21.75" customHeight="1">
      <c r="A5145" s="301" t="s">
        <v>5301</v>
      </c>
      <c r="B5145" s="301" t="s">
        <v>5199</v>
      </c>
      <c r="C5145" s="316" t="s">
        <v>11169</v>
      </c>
      <c r="D5145" s="465" t="s">
        <v>50</v>
      </c>
      <c r="E5145" s="465" t="s">
        <v>6091</v>
      </c>
      <c r="F5145" s="469" t="str">
        <f t="shared" si="160"/>
        <v>other</v>
      </c>
      <c r="G5145" s="260">
        <v>0</v>
      </c>
      <c r="H5145" s="260">
        <v>158.80765756720001</v>
      </c>
      <c r="I5145" s="260">
        <v>33.926304732399998</v>
      </c>
      <c r="J5145" s="260">
        <v>471.92316747635698</v>
      </c>
      <c r="K5145" s="260">
        <v>664.65713111463799</v>
      </c>
      <c r="L5145" s="301" t="str">
        <f t="shared" si="161"/>
        <v/>
      </c>
      <c r="M5145" s="459">
        <f>IFERROR((Tableau1[[#This Row],[Scope 1
(kg CO2-eq)]]+Tableau1[[#This Row],[Scope 2 energy
(kg CO2-eq)]]+Tableau1[[#This Row],[Scope 2 Infrastructure
(kg CO2-eq)]])/Tableau1[[#This Row],[Total CO2-emissions
(kg CO2-eq)
for scope 3 use ]],"")</f>
        <v>0.28997501610549614</v>
      </c>
      <c r="N5145" s="436" t="s">
        <v>50</v>
      </c>
      <c r="O5145" s="259">
        <v>1</v>
      </c>
      <c r="P5145" s="259" t="s">
        <v>5301</v>
      </c>
      <c r="Q5145" s="259" t="s">
        <v>5199</v>
      </c>
    </row>
    <row r="5146" spans="1:17" ht="21.75" customHeight="1">
      <c r="A5146" s="301" t="s">
        <v>5143</v>
      </c>
      <c r="B5146" s="301" t="s">
        <v>5146</v>
      </c>
      <c r="C5146" s="316" t="s">
        <v>11170</v>
      </c>
      <c r="D5146" s="465" t="s">
        <v>50</v>
      </c>
      <c r="E5146" s="465" t="s">
        <v>700</v>
      </c>
      <c r="F5146" s="469" t="str">
        <f t="shared" si="160"/>
        <v>CH</v>
      </c>
      <c r="G5146" s="260">
        <v>0</v>
      </c>
      <c r="H5146" s="260">
        <v>0</v>
      </c>
      <c r="I5146" s="260">
        <v>0</v>
      </c>
      <c r="J5146" s="260">
        <v>664.65713111463799</v>
      </c>
      <c r="K5146" s="260">
        <v>664.65713111463799</v>
      </c>
      <c r="L5146" s="301" t="str">
        <f t="shared" si="161"/>
        <v/>
      </c>
      <c r="M5146" s="459">
        <f>IFERROR((Tableau1[[#This Row],[Scope 1
(kg CO2-eq)]]+Tableau1[[#This Row],[Scope 2 energy
(kg CO2-eq)]]+Tableau1[[#This Row],[Scope 2 Infrastructure
(kg CO2-eq)]])/Tableau1[[#This Row],[Total CO2-emissions
(kg CO2-eq)
for scope 3 use ]],"")</f>
        <v>0</v>
      </c>
      <c r="N5146" s="436" t="s">
        <v>50</v>
      </c>
      <c r="O5146" s="259">
        <v>1</v>
      </c>
      <c r="P5146" s="259" t="s">
        <v>5143</v>
      </c>
      <c r="Q5146" s="259" t="s">
        <v>5146</v>
      </c>
    </row>
    <row r="5147" spans="1:17" ht="21.75" customHeight="1">
      <c r="A5147" s="301" t="s">
        <v>5303</v>
      </c>
      <c r="B5147" s="301" t="s">
        <v>5199</v>
      </c>
      <c r="C5147" s="316" t="s">
        <v>11171</v>
      </c>
      <c r="D5147" s="465" t="s">
        <v>3730</v>
      </c>
      <c r="E5147" s="465" t="s">
        <v>700</v>
      </c>
      <c r="F5147" s="469" t="str">
        <f t="shared" si="160"/>
        <v>CH</v>
      </c>
      <c r="G5147" s="260">
        <v>0</v>
      </c>
      <c r="H5147" s="260">
        <v>0</v>
      </c>
      <c r="I5147" s="260">
        <v>0</v>
      </c>
      <c r="J5147" s="260">
        <v>1.4052758796787299</v>
      </c>
      <c r="K5147" s="260">
        <v>1.4052758796900799</v>
      </c>
      <c r="L5147" s="301" t="str">
        <f t="shared" si="161"/>
        <v/>
      </c>
      <c r="M5147" s="459">
        <f>IFERROR((Tableau1[[#This Row],[Scope 1
(kg CO2-eq)]]+Tableau1[[#This Row],[Scope 2 energy
(kg CO2-eq)]]+Tableau1[[#This Row],[Scope 2 Infrastructure
(kg CO2-eq)]])/Tableau1[[#This Row],[Total CO2-emissions
(kg CO2-eq)
for scope 3 use ]],"")</f>
        <v>0</v>
      </c>
      <c r="N5147" s="436" t="s">
        <v>3730</v>
      </c>
      <c r="O5147" s="259">
        <v>1</v>
      </c>
      <c r="P5147" s="259" t="s">
        <v>5303</v>
      </c>
      <c r="Q5147" s="259" t="s">
        <v>5199</v>
      </c>
    </row>
    <row r="5148" spans="1:17" ht="21.75" customHeight="1">
      <c r="A5148" s="301" t="s">
        <v>5303</v>
      </c>
      <c r="B5148" s="301" t="s">
        <v>5199</v>
      </c>
      <c r="C5148" s="316" t="s">
        <v>11172</v>
      </c>
      <c r="D5148" s="465" t="s">
        <v>3730</v>
      </c>
      <c r="E5148" s="465" t="s">
        <v>700</v>
      </c>
      <c r="F5148" s="469" t="str">
        <f t="shared" si="160"/>
        <v>CH</v>
      </c>
      <c r="G5148" s="260">
        <v>0</v>
      </c>
      <c r="H5148" s="260">
        <v>0</v>
      </c>
      <c r="I5148" s="260">
        <v>0</v>
      </c>
      <c r="J5148" s="260">
        <v>1.4052758796787299</v>
      </c>
      <c r="K5148" s="260">
        <v>1.4052758796900799</v>
      </c>
      <c r="L5148" s="301" t="str">
        <f t="shared" si="161"/>
        <v/>
      </c>
      <c r="M5148" s="459">
        <f>IFERROR((Tableau1[[#This Row],[Scope 1
(kg CO2-eq)]]+Tableau1[[#This Row],[Scope 2 energy
(kg CO2-eq)]]+Tableau1[[#This Row],[Scope 2 Infrastructure
(kg CO2-eq)]])/Tableau1[[#This Row],[Total CO2-emissions
(kg CO2-eq)
for scope 3 use ]],"")</f>
        <v>0</v>
      </c>
      <c r="N5148" s="436" t="s">
        <v>3730</v>
      </c>
      <c r="O5148" s="259">
        <v>1</v>
      </c>
      <c r="P5148" s="259" t="s">
        <v>5303</v>
      </c>
      <c r="Q5148" s="259" t="s">
        <v>5199</v>
      </c>
    </row>
    <row r="5149" spans="1:17" ht="21.75" customHeight="1">
      <c r="A5149" s="301" t="s">
        <v>5147</v>
      </c>
      <c r="B5149" s="301" t="s">
        <v>5148</v>
      </c>
      <c r="C5149" s="316" t="s">
        <v>11173</v>
      </c>
      <c r="D5149" s="465" t="s">
        <v>3730</v>
      </c>
      <c r="E5149" s="465" t="s">
        <v>6091</v>
      </c>
      <c r="F5149" s="469" t="str">
        <f t="shared" si="160"/>
        <v>other</v>
      </c>
      <c r="G5149" s="260">
        <v>3.96592706831898</v>
      </c>
      <c r="H5149" s="260">
        <v>0</v>
      </c>
      <c r="I5149" s="260">
        <v>0</v>
      </c>
      <c r="J5149" s="260">
        <v>3.0572904225070197E-2</v>
      </c>
      <c r="K5149" s="260">
        <v>3.9964999725448198</v>
      </c>
      <c r="L5149" s="301" t="str">
        <f t="shared" si="161"/>
        <v/>
      </c>
      <c r="M5149" s="459">
        <f>IFERROR((Tableau1[[#This Row],[Scope 1
(kg CO2-eq)]]+Tableau1[[#This Row],[Scope 2 energy
(kg CO2-eq)]]+Tableau1[[#This Row],[Scope 2 Infrastructure
(kg CO2-eq)]])/Tableau1[[#This Row],[Total CO2-emissions
(kg CO2-eq)
for scope 3 use ]],"")</f>
        <v>0.9923500802112174</v>
      </c>
      <c r="N5149" s="436" t="s">
        <v>3730</v>
      </c>
      <c r="O5149" s="259">
        <v>1</v>
      </c>
      <c r="P5149" s="259" t="s">
        <v>5147</v>
      </c>
      <c r="Q5149" s="259" t="s">
        <v>5148</v>
      </c>
    </row>
    <row r="5150" spans="1:17" ht="21.75" customHeight="1">
      <c r="A5150" s="301" t="s">
        <v>5143</v>
      </c>
      <c r="B5150" s="301" t="s">
        <v>5146</v>
      </c>
      <c r="C5150" s="316" t="s">
        <v>11174</v>
      </c>
      <c r="D5150" s="465" t="s">
        <v>3730</v>
      </c>
      <c r="E5150" s="465" t="s">
        <v>700</v>
      </c>
      <c r="F5150" s="469" t="str">
        <f t="shared" si="160"/>
        <v>CH</v>
      </c>
      <c r="G5150" s="260">
        <v>0</v>
      </c>
      <c r="H5150" s="260">
        <v>0</v>
      </c>
      <c r="I5150" s="260">
        <v>0</v>
      </c>
      <c r="J5150" s="260">
        <v>8.4923134969254406</v>
      </c>
      <c r="K5150" s="260">
        <v>8.4923134951535104</v>
      </c>
      <c r="L5150" s="301" t="str">
        <f t="shared" si="161"/>
        <v/>
      </c>
      <c r="M5150" s="459">
        <f>IFERROR((Tableau1[[#This Row],[Scope 1
(kg CO2-eq)]]+Tableau1[[#This Row],[Scope 2 energy
(kg CO2-eq)]]+Tableau1[[#This Row],[Scope 2 Infrastructure
(kg CO2-eq)]])/Tableau1[[#This Row],[Total CO2-emissions
(kg CO2-eq)
for scope 3 use ]],"")</f>
        <v>0</v>
      </c>
      <c r="N5150" s="436" t="s">
        <v>3730</v>
      </c>
      <c r="O5150" s="259">
        <v>1</v>
      </c>
      <c r="P5150" s="259" t="s">
        <v>5143</v>
      </c>
      <c r="Q5150" s="259" t="s">
        <v>5146</v>
      </c>
    </row>
    <row r="5151" spans="1:17" ht="21.75" customHeight="1">
      <c r="A5151" s="301" t="s">
        <v>5147</v>
      </c>
      <c r="B5151" s="301" t="s">
        <v>5300</v>
      </c>
      <c r="C5151" s="316" t="s">
        <v>11175</v>
      </c>
      <c r="D5151" s="465" t="s">
        <v>3730</v>
      </c>
      <c r="E5151" s="465" t="s">
        <v>6091</v>
      </c>
      <c r="F5151" s="469" t="str">
        <f t="shared" si="160"/>
        <v>other</v>
      </c>
      <c r="G5151" s="260">
        <v>8.0810410557966499</v>
      </c>
      <c r="H5151" s="260">
        <v>0</v>
      </c>
      <c r="I5151" s="260">
        <v>0</v>
      </c>
      <c r="J5151" s="260">
        <v>4.8029638591220447E-2</v>
      </c>
      <c r="K5151" s="260">
        <v>8.1290706989649699</v>
      </c>
      <c r="L5151" s="301" t="str">
        <f t="shared" si="161"/>
        <v/>
      </c>
      <c r="M5151" s="459">
        <f>IFERROR((Tableau1[[#This Row],[Scope 1
(kg CO2-eq)]]+Tableau1[[#This Row],[Scope 2 energy
(kg CO2-eq)]]+Tableau1[[#This Row],[Scope 2 Infrastructure
(kg CO2-eq)]])/Tableau1[[#This Row],[Total CO2-emissions
(kg CO2-eq)
for scope 3 use ]],"")</f>
        <v>0.99409161945479996</v>
      </c>
      <c r="N5151" s="436" t="s">
        <v>3730</v>
      </c>
      <c r="O5151" s="259">
        <v>1</v>
      </c>
      <c r="P5151" s="259" t="s">
        <v>5147</v>
      </c>
      <c r="Q5151" s="259" t="s">
        <v>5300</v>
      </c>
    </row>
    <row r="5152" spans="1:17" ht="21.75" customHeight="1">
      <c r="A5152" s="301" t="s">
        <v>5155</v>
      </c>
      <c r="B5152" s="301" t="s">
        <v>5345</v>
      </c>
      <c r="C5152" s="316" t="s">
        <v>3849</v>
      </c>
      <c r="D5152" s="465" t="s">
        <v>3730</v>
      </c>
      <c r="E5152" s="465" t="s">
        <v>6091</v>
      </c>
      <c r="F5152" s="469" t="str">
        <f t="shared" si="160"/>
        <v>other</v>
      </c>
      <c r="G5152" s="260">
        <v>1.1586986368524801</v>
      </c>
      <c r="H5152" s="260">
        <v>0</v>
      </c>
      <c r="I5152" s="260">
        <v>0</v>
      </c>
      <c r="J5152" s="260">
        <v>0</v>
      </c>
      <c r="K5152" s="260">
        <v>1.1586986368524801</v>
      </c>
      <c r="L5152" s="301" t="str">
        <f t="shared" si="161"/>
        <v/>
      </c>
      <c r="M5152" s="459">
        <f>IFERROR((Tableau1[[#This Row],[Scope 1
(kg CO2-eq)]]+Tableau1[[#This Row],[Scope 2 energy
(kg CO2-eq)]]+Tableau1[[#This Row],[Scope 2 Infrastructure
(kg CO2-eq)]])/Tableau1[[#This Row],[Total CO2-emissions
(kg CO2-eq)
for scope 3 use ]],"")</f>
        <v>1</v>
      </c>
      <c r="N5152" s="436" t="s">
        <v>3730</v>
      </c>
      <c r="O5152" s="259">
        <v>1</v>
      </c>
      <c r="P5152" s="259" t="s">
        <v>5155</v>
      </c>
      <c r="Q5152" s="259" t="s">
        <v>5345</v>
      </c>
    </row>
    <row r="5153" spans="1:17" ht="21.75" customHeight="1">
      <c r="A5153" s="301" t="s">
        <v>5129</v>
      </c>
      <c r="B5153" s="301" t="s">
        <v>5136</v>
      </c>
      <c r="C5153" s="316" t="s">
        <v>11176</v>
      </c>
      <c r="D5153" s="465" t="s">
        <v>3730</v>
      </c>
      <c r="E5153" s="465" t="s">
        <v>6091</v>
      </c>
      <c r="F5153" s="469" t="str">
        <f t="shared" si="160"/>
        <v>other</v>
      </c>
      <c r="G5153" s="260">
        <v>0</v>
      </c>
      <c r="H5153" s="260">
        <v>0.2557790060272</v>
      </c>
      <c r="I5153" s="260">
        <v>2.92378899568E-2</v>
      </c>
      <c r="J5153" s="260">
        <v>6.9713443974437599</v>
      </c>
      <c r="K5153" s="260">
        <v>7.2563612777161604</v>
      </c>
      <c r="L5153" s="301" t="str">
        <f t="shared" si="161"/>
        <v/>
      </c>
      <c r="M5153" s="459">
        <f>IFERROR((Tableau1[[#This Row],[Scope 1
(kg CO2-eq)]]+Tableau1[[#This Row],[Scope 2 energy
(kg CO2-eq)]]+Tableau1[[#This Row],[Scope 2 Infrastructure
(kg CO2-eq)]])/Tableau1[[#This Row],[Total CO2-emissions
(kg CO2-eq)
for scope 3 use ]],"")</f>
        <v>3.9278211913079543E-2</v>
      </c>
      <c r="N5153" s="436" t="s">
        <v>3730</v>
      </c>
      <c r="O5153" s="259">
        <v>1</v>
      </c>
      <c r="P5153" s="259" t="s">
        <v>5129</v>
      </c>
      <c r="Q5153" s="259" t="s">
        <v>5136</v>
      </c>
    </row>
    <row r="5154" spans="1:17" ht="21.75" customHeight="1">
      <c r="A5154" s="301" t="s">
        <v>5143</v>
      </c>
      <c r="B5154" s="301" t="s">
        <v>5146</v>
      </c>
      <c r="C5154" s="316" t="s">
        <v>11177</v>
      </c>
      <c r="D5154" s="465" t="s">
        <v>3730</v>
      </c>
      <c r="E5154" s="465" t="s">
        <v>700</v>
      </c>
      <c r="F5154" s="469" t="str">
        <f t="shared" si="160"/>
        <v>CH</v>
      </c>
      <c r="G5154" s="260">
        <v>0</v>
      </c>
      <c r="H5154" s="260">
        <v>0</v>
      </c>
      <c r="I5154" s="260">
        <v>0</v>
      </c>
      <c r="J5154" s="260">
        <v>2.38382801005333</v>
      </c>
      <c r="K5154" s="260">
        <v>2.3838280091285</v>
      </c>
      <c r="L5154" s="301" t="str">
        <f t="shared" si="161"/>
        <v/>
      </c>
      <c r="M5154" s="459">
        <f>IFERROR((Tableau1[[#This Row],[Scope 1
(kg CO2-eq)]]+Tableau1[[#This Row],[Scope 2 energy
(kg CO2-eq)]]+Tableau1[[#This Row],[Scope 2 Infrastructure
(kg CO2-eq)]])/Tableau1[[#This Row],[Total CO2-emissions
(kg CO2-eq)
for scope 3 use ]],"")</f>
        <v>0</v>
      </c>
      <c r="N5154" s="436" t="s">
        <v>3730</v>
      </c>
      <c r="O5154" s="259">
        <v>1</v>
      </c>
      <c r="P5154" s="259" t="s">
        <v>5143</v>
      </c>
      <c r="Q5154" s="259" t="s">
        <v>5146</v>
      </c>
    </row>
    <row r="5155" spans="1:17" ht="21.75" customHeight="1">
      <c r="A5155" s="301" t="s">
        <v>5147</v>
      </c>
      <c r="B5155" s="301" t="s">
        <v>5300</v>
      </c>
      <c r="C5155" s="316" t="s">
        <v>11178</v>
      </c>
      <c r="D5155" s="465" t="s">
        <v>3730</v>
      </c>
      <c r="E5155" s="465" t="s">
        <v>6091</v>
      </c>
      <c r="F5155" s="469" t="str">
        <f t="shared" si="160"/>
        <v>other</v>
      </c>
      <c r="G5155" s="260">
        <v>0</v>
      </c>
      <c r="H5155" s="260">
        <v>0.25820537016959999</v>
      </c>
      <c r="I5155" s="260">
        <v>1.200242304E-4</v>
      </c>
      <c r="J5155" s="260">
        <v>2.50564094818718</v>
      </c>
      <c r="K5155" s="260">
        <v>2.7639663425841898</v>
      </c>
      <c r="L5155" s="301" t="str">
        <f t="shared" si="161"/>
        <v/>
      </c>
      <c r="M5155" s="459">
        <f>IFERROR((Tableau1[[#This Row],[Scope 1
(kg CO2-eq)]]+Tableau1[[#This Row],[Scope 2 energy
(kg CO2-eq)]]+Tableau1[[#This Row],[Scope 2 Infrastructure
(kg CO2-eq)]])/Tableau1[[#This Row],[Total CO2-emissions
(kg CO2-eq)
for scope 3 use ]],"")</f>
        <v>9.3461845182411601E-2</v>
      </c>
      <c r="N5155" s="436" t="s">
        <v>3730</v>
      </c>
      <c r="O5155" s="259">
        <v>1</v>
      </c>
      <c r="P5155" s="259" t="s">
        <v>5147</v>
      </c>
      <c r="Q5155" s="259" t="s">
        <v>5300</v>
      </c>
    </row>
    <row r="5156" spans="1:17" ht="21.75" customHeight="1">
      <c r="A5156" s="301" t="s">
        <v>5147</v>
      </c>
      <c r="B5156" s="301" t="s">
        <v>5300</v>
      </c>
      <c r="C5156" s="316" t="s">
        <v>11179</v>
      </c>
      <c r="D5156" s="465" t="s">
        <v>3730</v>
      </c>
      <c r="E5156" s="465" t="s">
        <v>6091</v>
      </c>
      <c r="F5156" s="469" t="str">
        <f t="shared" si="160"/>
        <v>other</v>
      </c>
      <c r="G5156" s="260">
        <v>0</v>
      </c>
      <c r="H5156" s="260">
        <v>0.18559217559720001</v>
      </c>
      <c r="I5156" s="260">
        <v>1.169308224E-4</v>
      </c>
      <c r="J5156" s="260">
        <v>2.7598530191678798</v>
      </c>
      <c r="K5156" s="260">
        <v>2.9455621255388502</v>
      </c>
      <c r="L5156" s="301" t="str">
        <f t="shared" si="161"/>
        <v/>
      </c>
      <c r="M5156" s="459">
        <f>IFERROR((Tableau1[[#This Row],[Scope 1
(kg CO2-eq)]]+Tableau1[[#This Row],[Scope 2 energy
(kg CO2-eq)]]+Tableau1[[#This Row],[Scope 2 Infrastructure
(kg CO2-eq)]])/Tableau1[[#This Row],[Total CO2-emissions
(kg CO2-eq)
for scope 3 use ]],"")</f>
        <v>6.3047085243746831E-2</v>
      </c>
      <c r="N5156" s="436" t="s">
        <v>3730</v>
      </c>
      <c r="O5156" s="259">
        <v>1</v>
      </c>
      <c r="P5156" s="259" t="s">
        <v>5147</v>
      </c>
      <c r="Q5156" s="259" t="s">
        <v>5300</v>
      </c>
    </row>
    <row r="5157" spans="1:17" ht="21.75" customHeight="1">
      <c r="A5157" s="301" t="s">
        <v>5147</v>
      </c>
      <c r="B5157" s="301" t="s">
        <v>5300</v>
      </c>
      <c r="C5157" s="316" t="s">
        <v>11180</v>
      </c>
      <c r="D5157" s="465" t="s">
        <v>3730</v>
      </c>
      <c r="E5157" s="465" t="s">
        <v>6091</v>
      </c>
      <c r="F5157" s="469" t="str">
        <f t="shared" si="160"/>
        <v>other</v>
      </c>
      <c r="G5157" s="260">
        <v>2.0010241822327499</v>
      </c>
      <c r="H5157" s="260">
        <v>0</v>
      </c>
      <c r="I5157" s="260">
        <v>0</v>
      </c>
      <c r="J5157" s="260">
        <v>1.8307105670479995E-2</v>
      </c>
      <c r="K5157" s="260">
        <v>2.0193312886294801</v>
      </c>
      <c r="L5157" s="301" t="str">
        <f t="shared" si="161"/>
        <v/>
      </c>
      <c r="M5157" s="459">
        <f>IFERROR((Tableau1[[#This Row],[Scope 1
(kg CO2-eq)]]+Tableau1[[#This Row],[Scope 2 energy
(kg CO2-eq)]]+Tableau1[[#This Row],[Scope 2 Infrastructure
(kg CO2-eq)]])/Tableau1[[#This Row],[Total CO2-emissions
(kg CO2-eq)
for scope 3 use ]],"")</f>
        <v>0.99093407480990636</v>
      </c>
      <c r="N5157" s="436" t="s">
        <v>3730</v>
      </c>
      <c r="O5157" s="259">
        <v>1</v>
      </c>
      <c r="P5157" s="259" t="s">
        <v>5147</v>
      </c>
      <c r="Q5157" s="259" t="s">
        <v>5300</v>
      </c>
    </row>
    <row r="5158" spans="1:17" ht="21.75" customHeight="1">
      <c r="A5158" s="301" t="s">
        <v>5147</v>
      </c>
      <c r="B5158" s="301" t="s">
        <v>5300</v>
      </c>
      <c r="C5158" s="316" t="s">
        <v>11181</v>
      </c>
      <c r="D5158" s="465" t="s">
        <v>3730</v>
      </c>
      <c r="E5158" s="465" t="s">
        <v>6091</v>
      </c>
      <c r="F5158" s="469" t="str">
        <f t="shared" si="160"/>
        <v>other</v>
      </c>
      <c r="G5158" s="260">
        <v>2.1675499356754102</v>
      </c>
      <c r="H5158" s="260">
        <v>0</v>
      </c>
      <c r="I5158" s="260">
        <v>0</v>
      </c>
      <c r="J5158" s="260">
        <v>1.617619174771967E-2</v>
      </c>
      <c r="K5158" s="260">
        <v>2.1837261291216898</v>
      </c>
      <c r="L5158" s="301" t="str">
        <f t="shared" si="161"/>
        <v/>
      </c>
      <c r="M5158" s="459">
        <f>IFERROR((Tableau1[[#This Row],[Scope 1
(kg CO2-eq)]]+Tableau1[[#This Row],[Scope 2 energy
(kg CO2-eq)]]+Tableau1[[#This Row],[Scope 2 Infrastructure
(kg CO2-eq)]])/Tableau1[[#This Row],[Total CO2-emissions
(kg CO2-eq)
for scope 3 use ]],"")</f>
        <v>0.992592389113929</v>
      </c>
      <c r="N5158" s="436" t="s">
        <v>3730</v>
      </c>
      <c r="O5158" s="259">
        <v>1</v>
      </c>
      <c r="P5158" s="259" t="s">
        <v>5147</v>
      </c>
      <c r="Q5158" s="259" t="s">
        <v>5300</v>
      </c>
    </row>
    <row r="5159" spans="1:17" ht="21.75" customHeight="1">
      <c r="A5159" s="301" t="s">
        <v>5147</v>
      </c>
      <c r="B5159" s="301" t="s">
        <v>5300</v>
      </c>
      <c r="C5159" s="316" t="s">
        <v>11182</v>
      </c>
      <c r="D5159" s="465" t="s">
        <v>3730</v>
      </c>
      <c r="E5159" s="465" t="s">
        <v>6091</v>
      </c>
      <c r="F5159" s="469" t="str">
        <f t="shared" si="160"/>
        <v>other</v>
      </c>
      <c r="G5159" s="260">
        <v>1.90886309210845</v>
      </c>
      <c r="H5159" s="260">
        <v>0</v>
      </c>
      <c r="I5159" s="260">
        <v>0</v>
      </c>
      <c r="J5159" s="260">
        <v>1.4348978350950059E-2</v>
      </c>
      <c r="K5159" s="260">
        <v>1.9232120704595299</v>
      </c>
      <c r="L5159" s="301" t="str">
        <f t="shared" si="161"/>
        <v/>
      </c>
      <c r="M5159" s="459">
        <f>IFERROR((Tableau1[[#This Row],[Scope 1
(kg CO2-eq)]]+Tableau1[[#This Row],[Scope 2 energy
(kg CO2-eq)]]+Tableau1[[#This Row],[Scope 2 Infrastructure
(kg CO2-eq)]])/Tableau1[[#This Row],[Total CO2-emissions
(kg CO2-eq)
for scope 3 use ]],"")</f>
        <v>0.99253905558753519</v>
      </c>
      <c r="N5159" s="436" t="s">
        <v>3730</v>
      </c>
      <c r="O5159" s="259">
        <v>1</v>
      </c>
      <c r="P5159" s="259" t="s">
        <v>5147</v>
      </c>
      <c r="Q5159" s="259" t="s">
        <v>5300</v>
      </c>
    </row>
    <row r="5160" spans="1:17" ht="21.75" customHeight="1">
      <c r="A5160" s="301" t="s">
        <v>5147</v>
      </c>
      <c r="B5160" s="301" t="s">
        <v>5330</v>
      </c>
      <c r="C5160" s="316" t="s">
        <v>11183</v>
      </c>
      <c r="D5160" s="465" t="s">
        <v>3730</v>
      </c>
      <c r="E5160" s="465" t="s">
        <v>6101</v>
      </c>
      <c r="F5160" s="469" t="str">
        <f t="shared" si="160"/>
        <v>other</v>
      </c>
      <c r="G5160" s="260">
        <v>0</v>
      </c>
      <c r="H5160" s="260">
        <v>2.3526216221284</v>
      </c>
      <c r="I5160" s="260">
        <v>8.9856817171999996E-3</v>
      </c>
      <c r="J5160" s="260">
        <v>0.76383160045207199</v>
      </c>
      <c r="K5160" s="260">
        <v>3.1254388992339801</v>
      </c>
      <c r="L5160" s="301" t="str">
        <f t="shared" si="161"/>
        <v/>
      </c>
      <c r="M5160" s="459">
        <f>IFERROR((Tableau1[[#This Row],[Scope 1
(kg CO2-eq)]]+Tableau1[[#This Row],[Scope 2 energy
(kg CO2-eq)]]+Tableau1[[#This Row],[Scope 2 Infrastructure
(kg CO2-eq)]])/Tableau1[[#This Row],[Total CO2-emissions
(kg CO2-eq)
for scope 3 use ]],"")</f>
        <v>0.75560821375340625</v>
      </c>
      <c r="N5160" s="436" t="s">
        <v>3730</v>
      </c>
      <c r="O5160" s="259">
        <v>1</v>
      </c>
      <c r="P5160" s="259" t="s">
        <v>5147</v>
      </c>
      <c r="Q5160" s="259" t="s">
        <v>5330</v>
      </c>
    </row>
    <row r="5161" spans="1:17" ht="21.75" customHeight="1">
      <c r="A5161" s="301" t="s">
        <v>5147</v>
      </c>
      <c r="B5161" s="301" t="s">
        <v>5300</v>
      </c>
      <c r="C5161" s="316" t="s">
        <v>11184</v>
      </c>
      <c r="D5161" s="465" t="s">
        <v>3730</v>
      </c>
      <c r="E5161" s="465" t="s">
        <v>6091</v>
      </c>
      <c r="F5161" s="469" t="str">
        <f t="shared" si="160"/>
        <v>other</v>
      </c>
      <c r="G5161" s="260">
        <v>7.28875230532336</v>
      </c>
      <c r="H5161" s="260">
        <v>0</v>
      </c>
      <c r="I5161" s="260">
        <v>0</v>
      </c>
      <c r="J5161" s="260">
        <v>7.9638468623909553E-2</v>
      </c>
      <c r="K5161" s="260">
        <v>7.3683907741914796</v>
      </c>
      <c r="L5161" s="301" t="str">
        <f t="shared" si="161"/>
        <v/>
      </c>
      <c r="M5161" s="459">
        <f>IFERROR((Tableau1[[#This Row],[Scope 1
(kg CO2-eq)]]+Tableau1[[#This Row],[Scope 2 energy
(kg CO2-eq)]]+Tableau1[[#This Row],[Scope 2 Infrastructure
(kg CO2-eq)]])/Tableau1[[#This Row],[Total CO2-emissions
(kg CO2-eq)
for scope 3 use ]],"")</f>
        <v>0.9891918776692652</v>
      </c>
      <c r="N5161" s="436" t="s">
        <v>3730</v>
      </c>
      <c r="O5161" s="259">
        <v>1</v>
      </c>
      <c r="P5161" s="259" t="s">
        <v>5147</v>
      </c>
      <c r="Q5161" s="259" t="s">
        <v>5300</v>
      </c>
    </row>
    <row r="5162" spans="1:17" ht="21.75" customHeight="1">
      <c r="A5162" s="301" t="s">
        <v>5147</v>
      </c>
      <c r="B5162" s="301" t="s">
        <v>5300</v>
      </c>
      <c r="C5162" s="316" t="s">
        <v>11185</v>
      </c>
      <c r="D5162" s="465" t="s">
        <v>3730</v>
      </c>
      <c r="E5162" s="465" t="s">
        <v>6091</v>
      </c>
      <c r="F5162" s="469" t="str">
        <f t="shared" si="160"/>
        <v>other</v>
      </c>
      <c r="G5162" s="260">
        <v>8.5757022436332502</v>
      </c>
      <c r="H5162" s="260">
        <v>0</v>
      </c>
      <c r="I5162" s="260">
        <v>0</v>
      </c>
      <c r="J5162" s="260">
        <v>0.10341252949315027</v>
      </c>
      <c r="K5162" s="260">
        <v>8.6791147731262708</v>
      </c>
      <c r="L5162" s="301" t="str">
        <f t="shared" si="161"/>
        <v/>
      </c>
      <c r="M5162" s="459">
        <f>IFERROR((Tableau1[[#This Row],[Scope 1
(kg CO2-eq)]]+Tableau1[[#This Row],[Scope 2 energy
(kg CO2-eq)]]+Tableau1[[#This Row],[Scope 2 Infrastructure
(kg CO2-eq)]])/Tableau1[[#This Row],[Total CO2-emissions
(kg CO2-eq)
for scope 3 use ]],"")</f>
        <v>0.98808489895614426</v>
      </c>
      <c r="N5162" s="436" t="s">
        <v>3730</v>
      </c>
      <c r="O5162" s="259">
        <v>1</v>
      </c>
      <c r="P5162" s="259" t="s">
        <v>5147</v>
      </c>
      <c r="Q5162" s="259" t="s">
        <v>5300</v>
      </c>
    </row>
    <row r="5163" spans="1:17" ht="21.75" customHeight="1">
      <c r="A5163" s="301" t="s">
        <v>5129</v>
      </c>
      <c r="B5163" s="301" t="s">
        <v>5136</v>
      </c>
      <c r="C5163" s="316" t="s">
        <v>11186</v>
      </c>
      <c r="D5163" s="465" t="s">
        <v>3730</v>
      </c>
      <c r="E5163" s="465" t="s">
        <v>6091</v>
      </c>
      <c r="F5163" s="469" t="str">
        <f t="shared" si="160"/>
        <v>other</v>
      </c>
      <c r="G5163" s="260">
        <v>3.64200403585347</v>
      </c>
      <c r="H5163" s="260">
        <v>0</v>
      </c>
      <c r="I5163" s="260">
        <v>0</v>
      </c>
      <c r="J5163" s="260">
        <v>0.17641365029350009</v>
      </c>
      <c r="K5163" s="260">
        <v>3.81841768615985</v>
      </c>
      <c r="L5163" s="301" t="str">
        <f t="shared" si="161"/>
        <v/>
      </c>
      <c r="M5163" s="459">
        <f>IFERROR((Tableau1[[#This Row],[Scope 1
(kg CO2-eq)]]+Tableau1[[#This Row],[Scope 2 energy
(kg CO2-eq)]]+Tableau1[[#This Row],[Scope 2 Infrastructure
(kg CO2-eq)]])/Tableau1[[#This Row],[Total CO2-emissions
(kg CO2-eq)
for scope 3 use ]],"")</f>
        <v>0.95379927896683359</v>
      </c>
      <c r="N5163" s="436" t="s">
        <v>3730</v>
      </c>
      <c r="O5163" s="259">
        <v>1</v>
      </c>
      <c r="P5163" s="259" t="s">
        <v>5129</v>
      </c>
      <c r="Q5163" s="259" t="s">
        <v>5136</v>
      </c>
    </row>
    <row r="5164" spans="1:17" ht="21.75" customHeight="1">
      <c r="A5164" s="301" t="s">
        <v>5147</v>
      </c>
      <c r="B5164" s="301" t="s">
        <v>5300</v>
      </c>
      <c r="C5164" s="316" t="s">
        <v>11187</v>
      </c>
      <c r="D5164" s="465" t="s">
        <v>3730</v>
      </c>
      <c r="E5164" s="465" t="s">
        <v>6101</v>
      </c>
      <c r="F5164" s="469" t="str">
        <f t="shared" si="160"/>
        <v>other</v>
      </c>
      <c r="G5164" s="260">
        <v>1.21E-2</v>
      </c>
      <c r="H5164" s="260">
        <v>0.32199462199520001</v>
      </c>
      <c r="I5164" s="260">
        <v>2.0602097279999999E-4</v>
      </c>
      <c r="J5164" s="260">
        <v>5.0842144936903102</v>
      </c>
      <c r="K5164" s="260">
        <v>5.4185151355226298</v>
      </c>
      <c r="L5164" s="301" t="str">
        <f t="shared" si="161"/>
        <v/>
      </c>
      <c r="M5164" s="459">
        <f>IFERROR((Tableau1[[#This Row],[Scope 1
(kg CO2-eq)]]+Tableau1[[#This Row],[Scope 2 energy
(kg CO2-eq)]]+Tableau1[[#This Row],[Scope 2 Infrastructure
(kg CO2-eq)]])/Tableau1[[#This Row],[Total CO2-emissions
(kg CO2-eq)
for scope 3 use ]],"")</f>
        <v>6.1695987665771432E-2</v>
      </c>
      <c r="N5164" s="436" t="s">
        <v>3730</v>
      </c>
      <c r="O5164" s="259">
        <v>1</v>
      </c>
      <c r="P5164" s="259" t="s">
        <v>5147</v>
      </c>
      <c r="Q5164" s="259" t="s">
        <v>5300</v>
      </c>
    </row>
    <row r="5165" spans="1:17" ht="21.75" customHeight="1">
      <c r="A5165" s="301" t="s">
        <v>5143</v>
      </c>
      <c r="B5165" s="301" t="s">
        <v>5146</v>
      </c>
      <c r="C5165" s="316" t="s">
        <v>11188</v>
      </c>
      <c r="D5165" s="465" t="s">
        <v>3730</v>
      </c>
      <c r="E5165" s="465" t="s">
        <v>700</v>
      </c>
      <c r="F5165" s="469" t="str">
        <f t="shared" si="160"/>
        <v>CH</v>
      </c>
      <c r="G5165" s="260">
        <v>0</v>
      </c>
      <c r="H5165" s="260">
        <v>0</v>
      </c>
      <c r="I5165" s="260">
        <v>0</v>
      </c>
      <c r="J5165" s="260">
        <v>2.4060618906537701</v>
      </c>
      <c r="K5165" s="260">
        <v>2.4060618911727398</v>
      </c>
      <c r="L5165" s="301" t="str">
        <f t="shared" si="161"/>
        <v/>
      </c>
      <c r="M5165" s="459">
        <f>IFERROR((Tableau1[[#This Row],[Scope 1
(kg CO2-eq)]]+Tableau1[[#This Row],[Scope 2 energy
(kg CO2-eq)]]+Tableau1[[#This Row],[Scope 2 Infrastructure
(kg CO2-eq)]])/Tableau1[[#This Row],[Total CO2-emissions
(kg CO2-eq)
for scope 3 use ]],"")</f>
        <v>0</v>
      </c>
      <c r="N5165" s="436" t="s">
        <v>3730</v>
      </c>
      <c r="O5165" s="259">
        <v>1</v>
      </c>
      <c r="P5165" s="259" t="s">
        <v>5143</v>
      </c>
      <c r="Q5165" s="259" t="s">
        <v>5146</v>
      </c>
    </row>
    <row r="5166" spans="1:17" ht="21.75" customHeight="1">
      <c r="A5166" s="301" t="s">
        <v>5147</v>
      </c>
      <c r="B5166" s="301" t="s">
        <v>5300</v>
      </c>
      <c r="C5166" s="316" t="s">
        <v>11189</v>
      </c>
      <c r="D5166" s="465" t="s">
        <v>3730</v>
      </c>
      <c r="E5166" s="465" t="s">
        <v>6091</v>
      </c>
      <c r="F5166" s="469" t="str">
        <f t="shared" si="160"/>
        <v>other</v>
      </c>
      <c r="G5166" s="260">
        <v>2.0275877121485202</v>
      </c>
      <c r="H5166" s="260">
        <v>0</v>
      </c>
      <c r="I5166" s="260">
        <v>0</v>
      </c>
      <c r="J5166" s="260">
        <v>1.3977456534929988E-2</v>
      </c>
      <c r="K5166" s="260">
        <v>2.0415651692299202</v>
      </c>
      <c r="L5166" s="301" t="str">
        <f t="shared" si="161"/>
        <v/>
      </c>
      <c r="M5166" s="459">
        <f>IFERROR((Tableau1[[#This Row],[Scope 1
(kg CO2-eq)]]+Tableau1[[#This Row],[Scope 2 energy
(kg CO2-eq)]]+Tableau1[[#This Row],[Scope 2 Infrastructure
(kg CO2-eq)]])/Tableau1[[#This Row],[Total CO2-emissions
(kg CO2-eq)
for scope 3 use ]],"")</f>
        <v>0.99315355821500806</v>
      </c>
      <c r="N5166" s="436" t="s">
        <v>3730</v>
      </c>
      <c r="O5166" s="259">
        <v>1</v>
      </c>
      <c r="P5166" s="259" t="s">
        <v>5147</v>
      </c>
      <c r="Q5166" s="259" t="s">
        <v>5300</v>
      </c>
    </row>
    <row r="5167" spans="1:17" ht="21.75" customHeight="1">
      <c r="A5167" s="301" t="s">
        <v>5141</v>
      </c>
      <c r="B5167" s="301" t="s">
        <v>5238</v>
      </c>
      <c r="C5167" s="316" t="s">
        <v>11190</v>
      </c>
      <c r="D5167" s="465" t="s">
        <v>3730</v>
      </c>
      <c r="E5167" s="465" t="s">
        <v>700</v>
      </c>
      <c r="F5167" s="469" t="str">
        <f t="shared" si="160"/>
        <v>CH</v>
      </c>
      <c r="G5167" s="260">
        <v>0</v>
      </c>
      <c r="H5167" s="260">
        <v>0.65894641829692002</v>
      </c>
      <c r="I5167" s="260">
        <v>5.8720397342E-4</v>
      </c>
      <c r="J5167" s="260">
        <v>2.0763762321835499</v>
      </c>
      <c r="K5167" s="260">
        <v>2.7359098480995701</v>
      </c>
      <c r="L5167" s="301" t="str">
        <f t="shared" si="161"/>
        <v/>
      </c>
      <c r="M5167" s="459">
        <f>IFERROR((Tableau1[[#This Row],[Scope 1
(kg CO2-eq)]]+Tableau1[[#This Row],[Scope 2 energy
(kg CO2-eq)]]+Tableau1[[#This Row],[Scope 2 Infrastructure
(kg CO2-eq)]])/Tableau1[[#This Row],[Total CO2-emissions
(kg CO2-eq)
for scope 3 use ]],"")</f>
        <v>0.24106555365063226</v>
      </c>
      <c r="N5167" s="436" t="s">
        <v>3730</v>
      </c>
      <c r="O5167" s="259">
        <v>1</v>
      </c>
      <c r="P5167" s="259" t="s">
        <v>5141</v>
      </c>
      <c r="Q5167" s="259" t="s">
        <v>5238</v>
      </c>
    </row>
    <row r="5168" spans="1:17" ht="21.75" customHeight="1">
      <c r="A5168" s="301" t="s">
        <v>5141</v>
      </c>
      <c r="B5168" s="301" t="s">
        <v>5238</v>
      </c>
      <c r="C5168" s="316" t="s">
        <v>11191</v>
      </c>
      <c r="D5168" s="465" t="s">
        <v>3730</v>
      </c>
      <c r="E5168" s="465" t="s">
        <v>6091</v>
      </c>
      <c r="F5168" s="469" t="str">
        <f t="shared" si="160"/>
        <v>other</v>
      </c>
      <c r="G5168" s="260">
        <v>0</v>
      </c>
      <c r="H5168" s="260">
        <v>0</v>
      </c>
      <c r="I5168" s="260">
        <v>0</v>
      </c>
      <c r="J5168" s="260">
        <v>4.3734482631703697</v>
      </c>
      <c r="K5168" s="260">
        <v>4.3734482547524802</v>
      </c>
      <c r="L5168" s="301" t="str">
        <f t="shared" si="161"/>
        <v/>
      </c>
      <c r="M5168" s="459">
        <f>IFERROR((Tableau1[[#This Row],[Scope 1
(kg CO2-eq)]]+Tableau1[[#This Row],[Scope 2 energy
(kg CO2-eq)]]+Tableau1[[#This Row],[Scope 2 Infrastructure
(kg CO2-eq)]])/Tableau1[[#This Row],[Total CO2-emissions
(kg CO2-eq)
for scope 3 use ]],"")</f>
        <v>0</v>
      </c>
      <c r="N5168" s="436" t="s">
        <v>3730</v>
      </c>
      <c r="O5168" s="259">
        <v>1</v>
      </c>
      <c r="P5168" s="259" t="s">
        <v>5141</v>
      </c>
      <c r="Q5168" s="259" t="s">
        <v>5238</v>
      </c>
    </row>
    <row r="5169" spans="1:17" ht="21.75" customHeight="1">
      <c r="A5169" s="301" t="s">
        <v>5143</v>
      </c>
      <c r="B5169" s="301" t="s">
        <v>5146</v>
      </c>
      <c r="C5169" s="316" t="s">
        <v>11192</v>
      </c>
      <c r="D5169" s="465" t="s">
        <v>3730</v>
      </c>
      <c r="E5169" s="465" t="s">
        <v>700</v>
      </c>
      <c r="F5169" s="469" t="str">
        <f t="shared" si="160"/>
        <v>CH</v>
      </c>
      <c r="G5169" s="260">
        <v>0</v>
      </c>
      <c r="H5169" s="260">
        <v>0</v>
      </c>
      <c r="I5169" s="260">
        <v>0</v>
      </c>
      <c r="J5169" s="260">
        <v>4.5332512351499297</v>
      </c>
      <c r="K5169" s="260">
        <v>4.53325124120314</v>
      </c>
      <c r="L5169" s="301" t="str">
        <f t="shared" si="161"/>
        <v/>
      </c>
      <c r="M5169" s="459">
        <f>IFERROR((Tableau1[[#This Row],[Scope 1
(kg CO2-eq)]]+Tableau1[[#This Row],[Scope 2 energy
(kg CO2-eq)]]+Tableau1[[#This Row],[Scope 2 Infrastructure
(kg CO2-eq)]])/Tableau1[[#This Row],[Total CO2-emissions
(kg CO2-eq)
for scope 3 use ]],"")</f>
        <v>0</v>
      </c>
      <c r="N5169" s="436" t="s">
        <v>3730</v>
      </c>
      <c r="O5169" s="259">
        <v>1</v>
      </c>
      <c r="P5169" s="259" t="s">
        <v>5143</v>
      </c>
      <c r="Q5169" s="259" t="s">
        <v>5146</v>
      </c>
    </row>
    <row r="5170" spans="1:17" ht="21.75" customHeight="1">
      <c r="A5170" s="301" t="s">
        <v>5147</v>
      </c>
      <c r="B5170" s="301" t="s">
        <v>5300</v>
      </c>
      <c r="C5170" s="316" t="s">
        <v>11193</v>
      </c>
      <c r="D5170" s="465" t="s">
        <v>3730</v>
      </c>
      <c r="E5170" s="465" t="s">
        <v>700</v>
      </c>
      <c r="F5170" s="469" t="str">
        <f t="shared" si="160"/>
        <v>CH</v>
      </c>
      <c r="G5170" s="260">
        <v>0</v>
      </c>
      <c r="H5170" s="260">
        <v>0</v>
      </c>
      <c r="I5170" s="260">
        <v>0</v>
      </c>
      <c r="J5170" s="260">
        <v>1.84969345233488E-3</v>
      </c>
      <c r="K5170" s="260">
        <v>1.8496934522615801E-3</v>
      </c>
      <c r="L5170" s="301" t="str">
        <f t="shared" si="161"/>
        <v/>
      </c>
      <c r="M5170" s="459">
        <f>IFERROR((Tableau1[[#This Row],[Scope 1
(kg CO2-eq)]]+Tableau1[[#This Row],[Scope 2 energy
(kg CO2-eq)]]+Tableau1[[#This Row],[Scope 2 Infrastructure
(kg CO2-eq)]])/Tableau1[[#This Row],[Total CO2-emissions
(kg CO2-eq)
for scope 3 use ]],"")</f>
        <v>0</v>
      </c>
      <c r="N5170" s="436" t="s">
        <v>3730</v>
      </c>
      <c r="O5170" s="259">
        <v>1</v>
      </c>
      <c r="P5170" s="259" t="s">
        <v>5147</v>
      </c>
      <c r="Q5170" s="259" t="s">
        <v>5300</v>
      </c>
    </row>
    <row r="5171" spans="1:17" ht="21.75" customHeight="1">
      <c r="A5171" s="301" t="s">
        <v>5147</v>
      </c>
      <c r="B5171" s="301" t="s">
        <v>5300</v>
      </c>
      <c r="C5171" s="316" t="s">
        <v>11194</v>
      </c>
      <c r="D5171" s="465" t="s">
        <v>3730</v>
      </c>
      <c r="E5171" s="465" t="s">
        <v>6091</v>
      </c>
      <c r="F5171" s="469" t="str">
        <f t="shared" si="160"/>
        <v>other</v>
      </c>
      <c r="G5171" s="260">
        <v>3.48708620654073</v>
      </c>
      <c r="H5171" s="260">
        <v>0</v>
      </c>
      <c r="I5171" s="260">
        <v>0</v>
      </c>
      <c r="J5171" s="260">
        <v>5.2911373322050093E-2</v>
      </c>
      <c r="K5171" s="260">
        <v>3.5399975784824398</v>
      </c>
      <c r="L5171" s="301" t="str">
        <f t="shared" si="161"/>
        <v/>
      </c>
      <c r="M5171" s="459">
        <f>IFERROR((Tableau1[[#This Row],[Scope 1
(kg CO2-eq)]]+Tableau1[[#This Row],[Scope 2 energy
(kg CO2-eq)]]+Tableau1[[#This Row],[Scope 2 Infrastructure
(kg CO2-eq)]])/Tableau1[[#This Row],[Total CO2-emissions
(kg CO2-eq)
for scope 3 use ]],"")</f>
        <v>0.9850532745380034</v>
      </c>
      <c r="N5171" s="436" t="s">
        <v>3730</v>
      </c>
      <c r="O5171" s="259">
        <v>1</v>
      </c>
      <c r="P5171" s="259" t="s">
        <v>5147</v>
      </c>
      <c r="Q5171" s="259" t="s">
        <v>5300</v>
      </c>
    </row>
    <row r="5172" spans="1:17" ht="21.75" customHeight="1">
      <c r="A5172" s="301" t="s">
        <v>5141</v>
      </c>
      <c r="B5172" s="301" t="s">
        <v>5238</v>
      </c>
      <c r="C5172" s="316" t="s">
        <v>11195</v>
      </c>
      <c r="D5172" s="465" t="s">
        <v>3730</v>
      </c>
      <c r="E5172" s="465" t="s">
        <v>6091</v>
      </c>
      <c r="F5172" s="469" t="str">
        <f t="shared" si="160"/>
        <v>other</v>
      </c>
      <c r="G5172" s="260">
        <v>0</v>
      </c>
      <c r="H5172" s="260">
        <v>0.49017241439999998</v>
      </c>
      <c r="I5172" s="260">
        <v>6.1868160000000004E-4</v>
      </c>
      <c r="J5172" s="260">
        <v>3.4389781936757999</v>
      </c>
      <c r="K5172" s="260">
        <v>3.9297692856109698</v>
      </c>
      <c r="L5172" s="301" t="str">
        <f t="shared" si="161"/>
        <v/>
      </c>
      <c r="M5172" s="459">
        <f>IFERROR((Tableau1[[#This Row],[Scope 1
(kg CO2-eq)]]+Tableau1[[#This Row],[Scope 2 energy
(kg CO2-eq)]]+Tableau1[[#This Row],[Scope 2 Infrastructure
(kg CO2-eq)]])/Tableau1[[#This Row],[Total CO2-emissions
(kg CO2-eq)
for scope 3 use ]],"")</f>
        <v>0.12489056235363588</v>
      </c>
      <c r="N5172" s="436" t="s">
        <v>3730</v>
      </c>
      <c r="O5172" s="259">
        <v>1</v>
      </c>
      <c r="P5172" s="259" t="s">
        <v>5141</v>
      </c>
      <c r="Q5172" s="259" t="s">
        <v>5238</v>
      </c>
    </row>
    <row r="5173" spans="1:17" ht="21.75" customHeight="1">
      <c r="A5173" s="301" t="s">
        <v>5141</v>
      </c>
      <c r="B5173" s="301" t="s">
        <v>5238</v>
      </c>
      <c r="C5173" s="316" t="s">
        <v>11196</v>
      </c>
      <c r="D5173" s="465" t="s">
        <v>3730</v>
      </c>
      <c r="E5173" s="465" t="s">
        <v>6091</v>
      </c>
      <c r="F5173" s="469" t="str">
        <f t="shared" si="160"/>
        <v>other</v>
      </c>
      <c r="G5173" s="260">
        <v>0</v>
      </c>
      <c r="H5173" s="260">
        <v>0</v>
      </c>
      <c r="I5173" s="260">
        <v>0</v>
      </c>
      <c r="J5173" s="260">
        <v>10.715582051757799</v>
      </c>
      <c r="K5173" s="260">
        <v>10.715582056010099</v>
      </c>
      <c r="L5173" s="301" t="str">
        <f t="shared" si="161"/>
        <v/>
      </c>
      <c r="M5173" s="459">
        <f>IFERROR((Tableau1[[#This Row],[Scope 1
(kg CO2-eq)]]+Tableau1[[#This Row],[Scope 2 energy
(kg CO2-eq)]]+Tableau1[[#This Row],[Scope 2 Infrastructure
(kg CO2-eq)]])/Tableau1[[#This Row],[Total CO2-emissions
(kg CO2-eq)
for scope 3 use ]],"")</f>
        <v>0</v>
      </c>
      <c r="N5173" s="436" t="s">
        <v>3730</v>
      </c>
      <c r="O5173" s="259">
        <v>1</v>
      </c>
      <c r="P5173" s="259" t="s">
        <v>5141</v>
      </c>
      <c r="Q5173" s="259" t="s">
        <v>5238</v>
      </c>
    </row>
    <row r="5174" spans="1:17" ht="21.75" customHeight="1">
      <c r="A5174" s="301" t="s">
        <v>5141</v>
      </c>
      <c r="B5174" s="301" t="s">
        <v>5238</v>
      </c>
      <c r="C5174" s="316" t="s">
        <v>11197</v>
      </c>
      <c r="D5174" s="465" t="s">
        <v>3730</v>
      </c>
      <c r="E5174" s="465" t="s">
        <v>6091</v>
      </c>
      <c r="F5174" s="469" t="str">
        <f t="shared" si="160"/>
        <v>other</v>
      </c>
      <c r="G5174" s="260">
        <v>18.213999999999999</v>
      </c>
      <c r="H5174" s="260">
        <v>0.49017241439999998</v>
      </c>
      <c r="I5174" s="260">
        <v>6.1868160000000004E-4</v>
      </c>
      <c r="J5174" s="260">
        <v>10.1424361764028</v>
      </c>
      <c r="K5174" s="260">
        <v>28.847227270951599</v>
      </c>
      <c r="L5174" s="301" t="str">
        <f t="shared" si="161"/>
        <v/>
      </c>
      <c r="M5174" s="459">
        <f>IFERROR((Tableau1[[#This Row],[Scope 1
(kg CO2-eq)]]+Tableau1[[#This Row],[Scope 2 energy
(kg CO2-eq)]]+Tableau1[[#This Row],[Scope 2 Infrastructure
(kg CO2-eq)]])/Tableau1[[#This Row],[Total CO2-emissions
(kg CO2-eq)
for scope 3 use ]],"")</f>
        <v>0.64840862937406918</v>
      </c>
      <c r="N5174" s="436" t="s">
        <v>3730</v>
      </c>
      <c r="O5174" s="259">
        <v>1</v>
      </c>
      <c r="P5174" s="259" t="s">
        <v>5141</v>
      </c>
      <c r="Q5174" s="259" t="s">
        <v>5238</v>
      </c>
    </row>
    <row r="5175" spans="1:17" ht="21.75" customHeight="1">
      <c r="A5175" s="301" t="s">
        <v>5141</v>
      </c>
      <c r="B5175" s="301" t="s">
        <v>5238</v>
      </c>
      <c r="C5175" s="316" t="s">
        <v>11198</v>
      </c>
      <c r="D5175" s="465" t="s">
        <v>3730</v>
      </c>
      <c r="E5175" s="465" t="s">
        <v>6091</v>
      </c>
      <c r="F5175" s="469" t="str">
        <f t="shared" si="160"/>
        <v>other</v>
      </c>
      <c r="G5175" s="260">
        <v>1.9319999999999999</v>
      </c>
      <c r="H5175" s="260">
        <v>0.49017241439999998</v>
      </c>
      <c r="I5175" s="260">
        <v>6.1868160000000004E-4</v>
      </c>
      <c r="J5175" s="260">
        <v>3.73277127211044</v>
      </c>
      <c r="K5175" s="260">
        <v>6.1555623648578903</v>
      </c>
      <c r="L5175" s="301" t="str">
        <f t="shared" si="161"/>
        <v/>
      </c>
      <c r="M5175" s="459">
        <f>IFERROR((Tableau1[[#This Row],[Scope 1
(kg CO2-eq)]]+Tableau1[[#This Row],[Scope 2 energy
(kg CO2-eq)]]+Tableau1[[#This Row],[Scope 2 Infrastructure
(kg CO2-eq)]])/Tableau1[[#This Row],[Total CO2-emissions
(kg CO2-eq)
for scope 3 use ]],"")</f>
        <v>0.39359378597668276</v>
      </c>
      <c r="N5175" s="436" t="s">
        <v>3730</v>
      </c>
      <c r="O5175" s="259">
        <v>1</v>
      </c>
      <c r="P5175" s="259" t="s">
        <v>5141</v>
      </c>
      <c r="Q5175" s="259" t="s">
        <v>5238</v>
      </c>
    </row>
    <row r="5176" spans="1:17" ht="21.75" customHeight="1">
      <c r="A5176" s="301" t="s">
        <v>5143</v>
      </c>
      <c r="B5176" s="301" t="s">
        <v>5146</v>
      </c>
      <c r="C5176" s="316" t="s">
        <v>11199</v>
      </c>
      <c r="D5176" s="465" t="s">
        <v>3730</v>
      </c>
      <c r="E5176" s="465" t="s">
        <v>700</v>
      </c>
      <c r="F5176" s="469" t="str">
        <f t="shared" si="160"/>
        <v>CH</v>
      </c>
      <c r="G5176" s="260">
        <v>0</v>
      </c>
      <c r="H5176" s="260">
        <v>0</v>
      </c>
      <c r="I5176" s="260">
        <v>0</v>
      </c>
      <c r="J5176" s="260">
        <v>11.3320830833099</v>
      </c>
      <c r="K5176" s="260">
        <v>11.332083065531</v>
      </c>
      <c r="L5176" s="301" t="str">
        <f t="shared" si="161"/>
        <v/>
      </c>
      <c r="M5176" s="459">
        <f>IFERROR((Tableau1[[#This Row],[Scope 1
(kg CO2-eq)]]+Tableau1[[#This Row],[Scope 2 energy
(kg CO2-eq)]]+Tableau1[[#This Row],[Scope 2 Infrastructure
(kg CO2-eq)]])/Tableau1[[#This Row],[Total CO2-emissions
(kg CO2-eq)
for scope 3 use ]],"")</f>
        <v>0</v>
      </c>
      <c r="N5176" s="436" t="s">
        <v>3730</v>
      </c>
      <c r="O5176" s="259">
        <v>1</v>
      </c>
      <c r="P5176" s="259" t="s">
        <v>5143</v>
      </c>
      <c r="Q5176" s="259" t="s">
        <v>5146</v>
      </c>
    </row>
    <row r="5177" spans="1:17" ht="21.75" customHeight="1">
      <c r="A5177" s="301" t="s">
        <v>5147</v>
      </c>
      <c r="B5177" s="301" t="s">
        <v>5300</v>
      </c>
      <c r="C5177" s="316" t="s">
        <v>11200</v>
      </c>
      <c r="D5177" s="465" t="s">
        <v>3730</v>
      </c>
      <c r="E5177" s="465" t="s">
        <v>6091</v>
      </c>
      <c r="F5177" s="469" t="str">
        <f t="shared" si="160"/>
        <v>other</v>
      </c>
      <c r="G5177" s="260">
        <v>3.6300038932500098</v>
      </c>
      <c r="H5177" s="260">
        <v>0</v>
      </c>
      <c r="I5177" s="260">
        <v>0</v>
      </c>
      <c r="J5177" s="260">
        <v>3.621349278101027E-2</v>
      </c>
      <c r="K5177" s="260">
        <v>3.6662173861855698</v>
      </c>
      <c r="L5177" s="301" t="str">
        <f t="shared" si="161"/>
        <v/>
      </c>
      <c r="M5177" s="459">
        <f>IFERROR((Tableau1[[#This Row],[Scope 1
(kg CO2-eq)]]+Tableau1[[#This Row],[Scope 2 energy
(kg CO2-eq)]]+Tableau1[[#This Row],[Scope 2 Infrastructure
(kg CO2-eq)]])/Tableau1[[#This Row],[Total CO2-emissions
(kg CO2-eq)
for scope 3 use ]],"")</f>
        <v>0.99012238252101104</v>
      </c>
      <c r="N5177" s="436" t="s">
        <v>3730</v>
      </c>
      <c r="O5177" s="259">
        <v>1</v>
      </c>
      <c r="P5177" s="259" t="s">
        <v>5147</v>
      </c>
      <c r="Q5177" s="259" t="s">
        <v>5300</v>
      </c>
    </row>
    <row r="5178" spans="1:17" ht="21.75" customHeight="1">
      <c r="A5178" s="301" t="s">
        <v>5147</v>
      </c>
      <c r="B5178" s="301" t="s">
        <v>5300</v>
      </c>
      <c r="C5178" s="316" t="s">
        <v>11201</v>
      </c>
      <c r="D5178" s="465" t="s">
        <v>3730</v>
      </c>
      <c r="E5178" s="465" t="s">
        <v>6091</v>
      </c>
      <c r="F5178" s="469" t="str">
        <f t="shared" si="160"/>
        <v>other</v>
      </c>
      <c r="G5178" s="260">
        <v>3.6042252008239601</v>
      </c>
      <c r="H5178" s="260">
        <v>0</v>
      </c>
      <c r="I5178" s="260">
        <v>0</v>
      </c>
      <c r="J5178" s="260">
        <v>4.0526602808459877E-2</v>
      </c>
      <c r="K5178" s="260">
        <v>3.6447518030789401</v>
      </c>
      <c r="L5178" s="301" t="str">
        <f t="shared" si="161"/>
        <v/>
      </c>
      <c r="M5178" s="459">
        <f>IFERROR((Tableau1[[#This Row],[Scope 1
(kg CO2-eq)]]+Tableau1[[#This Row],[Scope 2 energy
(kg CO2-eq)]]+Tableau1[[#This Row],[Scope 2 Infrastructure
(kg CO2-eq)]])/Tableau1[[#This Row],[Total CO2-emissions
(kg CO2-eq)
for scope 3 use ]],"")</f>
        <v>0.9888808334710899</v>
      </c>
      <c r="N5178" s="436" t="s">
        <v>3730</v>
      </c>
      <c r="O5178" s="259">
        <v>1</v>
      </c>
      <c r="P5178" s="259" t="s">
        <v>5147</v>
      </c>
      <c r="Q5178" s="259" t="s">
        <v>5300</v>
      </c>
    </row>
    <row r="5179" spans="1:17" ht="21.75" customHeight="1">
      <c r="A5179" s="301" t="s">
        <v>5141</v>
      </c>
      <c r="B5179" s="301" t="s">
        <v>5208</v>
      </c>
      <c r="C5179" s="316" t="s">
        <v>11202</v>
      </c>
      <c r="D5179" s="465" t="s">
        <v>3730</v>
      </c>
      <c r="E5179" s="465" t="s">
        <v>6091</v>
      </c>
      <c r="F5179" s="469" t="str">
        <f t="shared" si="160"/>
        <v>other</v>
      </c>
      <c r="G5179" s="260">
        <v>0</v>
      </c>
      <c r="H5179" s="260">
        <v>0.1175558263596</v>
      </c>
      <c r="I5179" s="260">
        <v>1.014637824E-4</v>
      </c>
      <c r="J5179" s="260">
        <v>1.43035652494482</v>
      </c>
      <c r="K5179" s="260">
        <v>1.54801381435278</v>
      </c>
      <c r="L5179" s="301" t="str">
        <f t="shared" si="161"/>
        <v/>
      </c>
      <c r="M5179" s="459">
        <f>IFERROR((Tableau1[[#This Row],[Scope 1
(kg CO2-eq)]]+Tableau1[[#This Row],[Scope 2 energy
(kg CO2-eq)]]+Tableau1[[#This Row],[Scope 2 Infrastructure
(kg CO2-eq)]])/Tableau1[[#This Row],[Total CO2-emissions
(kg CO2-eq)
for scope 3 use ]],"")</f>
        <v>7.6005323112179182E-2</v>
      </c>
      <c r="N5179" s="436" t="s">
        <v>3730</v>
      </c>
      <c r="O5179" s="259">
        <v>1</v>
      </c>
      <c r="P5179" s="259" t="s">
        <v>5141</v>
      </c>
      <c r="Q5179" s="259" t="s">
        <v>5208</v>
      </c>
    </row>
    <row r="5180" spans="1:17" ht="21.75" customHeight="1">
      <c r="A5180" s="301" t="s">
        <v>5147</v>
      </c>
      <c r="B5180" s="301" t="s">
        <v>5346</v>
      </c>
      <c r="C5180" s="316" t="s">
        <v>11203</v>
      </c>
      <c r="D5180" s="465" t="s">
        <v>3730</v>
      </c>
      <c r="E5180" s="465" t="s">
        <v>6091</v>
      </c>
      <c r="F5180" s="469" t="str">
        <f t="shared" si="160"/>
        <v>other</v>
      </c>
      <c r="G5180" s="260">
        <v>5.0999999999999997E-2</v>
      </c>
      <c r="H5180" s="260">
        <v>0.2044018968048</v>
      </c>
      <c r="I5180" s="260">
        <v>2.5799022720000001E-4</v>
      </c>
      <c r="J5180" s="260">
        <v>4.7352549924452099</v>
      </c>
      <c r="K5180" s="260">
        <v>4.9909148791448201</v>
      </c>
      <c r="L5180" s="301" t="str">
        <f t="shared" si="161"/>
        <v/>
      </c>
      <c r="M5180" s="459">
        <f>IFERROR((Tableau1[[#This Row],[Scope 1
(kg CO2-eq)]]+Tableau1[[#This Row],[Scope 2 energy
(kg CO2-eq)]]+Tableau1[[#This Row],[Scope 2 Infrastructure
(kg CO2-eq)]])/Tableau1[[#This Row],[Total CO2-emissions
(kg CO2-eq)
for scope 3 use ]],"")</f>
        <v>5.1225054568713999E-2</v>
      </c>
      <c r="N5180" s="436" t="s">
        <v>3730</v>
      </c>
      <c r="O5180" s="259">
        <v>1</v>
      </c>
      <c r="P5180" s="259" t="s">
        <v>5147</v>
      </c>
      <c r="Q5180" s="259" t="s">
        <v>5346</v>
      </c>
    </row>
    <row r="5181" spans="1:17" ht="21.75" customHeight="1">
      <c r="A5181" s="301" t="s">
        <v>5147</v>
      </c>
      <c r="B5181" s="301" t="s">
        <v>5346</v>
      </c>
      <c r="C5181" s="316" t="s">
        <v>11204</v>
      </c>
      <c r="D5181" s="465" t="s">
        <v>3730</v>
      </c>
      <c r="E5181" s="465" t="s">
        <v>6091</v>
      </c>
      <c r="F5181" s="469" t="str">
        <f t="shared" si="160"/>
        <v>other</v>
      </c>
      <c r="G5181" s="260">
        <v>0</v>
      </c>
      <c r="H5181" s="260">
        <v>0.2044018968048</v>
      </c>
      <c r="I5181" s="260">
        <v>2.5799022720000001E-4</v>
      </c>
      <c r="J5181" s="260">
        <v>4.2547225445511403</v>
      </c>
      <c r="K5181" s="260">
        <v>4.4593824318002397</v>
      </c>
      <c r="L5181" s="301" t="str">
        <f t="shared" si="161"/>
        <v/>
      </c>
      <c r="M5181" s="459">
        <f>IFERROR((Tableau1[[#This Row],[Scope 1
(kg CO2-eq)]]+Tableau1[[#This Row],[Scope 2 energy
(kg CO2-eq)]]+Tableau1[[#This Row],[Scope 2 Infrastructure
(kg CO2-eq)]])/Tableau1[[#This Row],[Total CO2-emissions
(kg CO2-eq)
for scope 3 use ]],"")</f>
        <v>4.5894221938121461E-2</v>
      </c>
      <c r="N5181" s="436" t="s">
        <v>3730</v>
      </c>
      <c r="O5181" s="259">
        <v>1</v>
      </c>
      <c r="P5181" s="259" t="s">
        <v>5147</v>
      </c>
      <c r="Q5181" s="259" t="s">
        <v>5346</v>
      </c>
    </row>
    <row r="5182" spans="1:17" ht="21.75" customHeight="1">
      <c r="A5182" s="301" t="s">
        <v>5143</v>
      </c>
      <c r="B5182" s="301" t="s">
        <v>5146</v>
      </c>
      <c r="C5182" s="316" t="s">
        <v>11205</v>
      </c>
      <c r="D5182" s="465" t="s">
        <v>3730</v>
      </c>
      <c r="E5182" s="465" t="s">
        <v>700</v>
      </c>
      <c r="F5182" s="469" t="str">
        <f t="shared" si="160"/>
        <v>CH</v>
      </c>
      <c r="G5182" s="260">
        <v>0</v>
      </c>
      <c r="H5182" s="260">
        <v>0</v>
      </c>
      <c r="I5182" s="260">
        <v>0</v>
      </c>
      <c r="J5182" s="260">
        <v>4.7994141789912197</v>
      </c>
      <c r="K5182" s="260">
        <v>4.79941417958565</v>
      </c>
      <c r="L5182" s="301" t="str">
        <f t="shared" si="161"/>
        <v/>
      </c>
      <c r="M5182" s="459">
        <f>IFERROR((Tableau1[[#This Row],[Scope 1
(kg CO2-eq)]]+Tableau1[[#This Row],[Scope 2 energy
(kg CO2-eq)]]+Tableau1[[#This Row],[Scope 2 Infrastructure
(kg CO2-eq)]])/Tableau1[[#This Row],[Total CO2-emissions
(kg CO2-eq)
for scope 3 use ]],"")</f>
        <v>0</v>
      </c>
      <c r="N5182" s="436" t="s">
        <v>3730</v>
      </c>
      <c r="O5182" s="259">
        <v>1</v>
      </c>
      <c r="P5182" s="259" t="s">
        <v>5143</v>
      </c>
      <c r="Q5182" s="259" t="s">
        <v>5146</v>
      </c>
    </row>
    <row r="5183" spans="1:17" ht="21.75" customHeight="1">
      <c r="A5183" s="301" t="s">
        <v>5129</v>
      </c>
      <c r="B5183" s="301" t="s">
        <v>5136</v>
      </c>
      <c r="C5183" s="316" t="s">
        <v>11206</v>
      </c>
      <c r="D5183" s="465" t="s">
        <v>3730</v>
      </c>
      <c r="E5183" s="465" t="s">
        <v>6091</v>
      </c>
      <c r="F5183" s="469" t="str">
        <f t="shared" si="160"/>
        <v>other</v>
      </c>
      <c r="G5183" s="260">
        <v>1.5334000000000001E-3</v>
      </c>
      <c r="H5183" s="260">
        <v>0.31250737275200002</v>
      </c>
      <c r="I5183" s="260">
        <v>2.8706252799999999E-4</v>
      </c>
      <c r="J5183" s="260">
        <v>15.268701765822801</v>
      </c>
      <c r="K5183" s="260">
        <v>15.5830296009258</v>
      </c>
      <c r="L5183" s="301" t="str">
        <f t="shared" si="161"/>
        <v/>
      </c>
      <c r="M5183" s="459">
        <f>IFERROR((Tableau1[[#This Row],[Scope 1
(kg CO2-eq)]]+Tableau1[[#This Row],[Scope 2 energy
(kg CO2-eq)]]+Tableau1[[#This Row],[Scope 2 Infrastructure
(kg CO2-eq)]])/Tableau1[[#This Row],[Total CO2-emissions
(kg CO2-eq)
for scope 3 use ]],"")</f>
        <v>2.0171163331508115E-2</v>
      </c>
      <c r="N5183" s="436" t="s">
        <v>3730</v>
      </c>
      <c r="O5183" s="259">
        <v>1</v>
      </c>
      <c r="P5183" s="259" t="s">
        <v>5129</v>
      </c>
      <c r="Q5183" s="259" t="s">
        <v>5136</v>
      </c>
    </row>
    <row r="5184" spans="1:17" ht="21.75" customHeight="1">
      <c r="A5184" s="301" t="s">
        <v>5147</v>
      </c>
      <c r="B5184" s="301" t="s">
        <v>5146</v>
      </c>
      <c r="C5184" s="316" t="s">
        <v>11207</v>
      </c>
      <c r="D5184" s="465" t="s">
        <v>3730</v>
      </c>
      <c r="E5184" s="465" t="s">
        <v>6091</v>
      </c>
      <c r="F5184" s="469" t="str">
        <f t="shared" si="160"/>
        <v>other</v>
      </c>
      <c r="G5184" s="260">
        <v>0</v>
      </c>
      <c r="H5184" s="260">
        <v>0</v>
      </c>
      <c r="I5184" s="260">
        <v>0</v>
      </c>
      <c r="J5184" s="260">
        <v>10.9401510995661</v>
      </c>
      <c r="K5184" s="260">
        <v>10.940151108892801</v>
      </c>
      <c r="L5184" s="301" t="str">
        <f t="shared" si="161"/>
        <v/>
      </c>
      <c r="M5184" s="459">
        <f>IFERROR((Tableau1[[#This Row],[Scope 1
(kg CO2-eq)]]+Tableau1[[#This Row],[Scope 2 energy
(kg CO2-eq)]]+Tableau1[[#This Row],[Scope 2 Infrastructure
(kg CO2-eq)]])/Tableau1[[#This Row],[Total CO2-emissions
(kg CO2-eq)
for scope 3 use ]],"")</f>
        <v>0</v>
      </c>
      <c r="N5184" s="436" t="s">
        <v>3730</v>
      </c>
      <c r="O5184" s="259">
        <v>1</v>
      </c>
      <c r="P5184" s="259" t="s">
        <v>5147</v>
      </c>
      <c r="Q5184" s="259" t="s">
        <v>5146</v>
      </c>
    </row>
    <row r="5185" spans="1:17" ht="21.75" customHeight="1">
      <c r="A5185" s="301" t="s">
        <v>5147</v>
      </c>
      <c r="B5185" s="301" t="s">
        <v>5146</v>
      </c>
      <c r="C5185" s="316" t="s">
        <v>11208</v>
      </c>
      <c r="D5185" s="465" t="s">
        <v>3730</v>
      </c>
      <c r="E5185" s="465" t="s">
        <v>6091</v>
      </c>
      <c r="F5185" s="469" t="str">
        <f t="shared" si="160"/>
        <v>other</v>
      </c>
      <c r="G5185" s="260">
        <v>3.0287999999999999E-3</v>
      </c>
      <c r="H5185" s="260">
        <v>0.31250737275200002</v>
      </c>
      <c r="I5185" s="260">
        <v>2.8706252799999999E-4</v>
      </c>
      <c r="J5185" s="260">
        <v>12.8972328694637</v>
      </c>
      <c r="K5185" s="260">
        <v>13.213056116247399</v>
      </c>
      <c r="L5185" s="301" t="str">
        <f t="shared" si="161"/>
        <v/>
      </c>
      <c r="M5185" s="459">
        <f>IFERROR((Tableau1[[#This Row],[Scope 1
(kg CO2-eq)]]+Tableau1[[#This Row],[Scope 2 energy
(kg CO2-eq)]]+Tableau1[[#This Row],[Scope 2 Infrastructure
(kg CO2-eq)]])/Tableau1[[#This Row],[Total CO2-emissions
(kg CO2-eq)
for scope 3 use ]],"")</f>
        <v>2.3902360854401339E-2</v>
      </c>
      <c r="N5185" s="436" t="s">
        <v>3730</v>
      </c>
      <c r="O5185" s="259">
        <v>1</v>
      </c>
      <c r="P5185" s="259" t="s">
        <v>5147</v>
      </c>
      <c r="Q5185" s="259" t="s">
        <v>5146</v>
      </c>
    </row>
    <row r="5186" spans="1:17" ht="21.75" customHeight="1">
      <c r="A5186" s="301" t="s">
        <v>5143</v>
      </c>
      <c r="B5186" s="301" t="s">
        <v>5146</v>
      </c>
      <c r="C5186" s="316" t="s">
        <v>11209</v>
      </c>
      <c r="D5186" s="465" t="s">
        <v>3730</v>
      </c>
      <c r="E5186" s="465" t="s">
        <v>700</v>
      </c>
      <c r="F5186" s="469" t="str">
        <f t="shared" ref="F5186:F5249" si="162">IF(ISNUMBER(SEARCH("{CH}", C5186)), "CH", "other")</f>
        <v>CH</v>
      </c>
      <c r="G5186" s="260">
        <v>0</v>
      </c>
      <c r="H5186" s="260">
        <v>0</v>
      </c>
      <c r="I5186" s="260">
        <v>0</v>
      </c>
      <c r="J5186" s="260">
        <v>2.3839658001859201</v>
      </c>
      <c r="K5186" s="260">
        <v>2.3839657992760999</v>
      </c>
      <c r="L5186" s="301" t="str">
        <f t="shared" ref="L5186:L5249" si="163">IF(N5186="MJ", K5186*3.6, IF(N5186="m", K5186*1000, ""))</f>
        <v/>
      </c>
      <c r="M5186" s="459">
        <f>IFERROR((Tableau1[[#This Row],[Scope 1
(kg CO2-eq)]]+Tableau1[[#This Row],[Scope 2 energy
(kg CO2-eq)]]+Tableau1[[#This Row],[Scope 2 Infrastructure
(kg CO2-eq)]])/Tableau1[[#This Row],[Total CO2-emissions
(kg CO2-eq)
for scope 3 use ]],"")</f>
        <v>0</v>
      </c>
      <c r="N5186" s="436" t="s">
        <v>3730</v>
      </c>
      <c r="O5186" s="259">
        <v>1</v>
      </c>
      <c r="P5186" s="259" t="s">
        <v>5143</v>
      </c>
      <c r="Q5186" s="259" t="s">
        <v>5146</v>
      </c>
    </row>
    <row r="5187" spans="1:17" ht="21.75" customHeight="1">
      <c r="A5187" s="301" t="s">
        <v>5147</v>
      </c>
      <c r="B5187" s="301" t="s">
        <v>5300</v>
      </c>
      <c r="C5187" s="316" t="s">
        <v>11210</v>
      </c>
      <c r="D5187" s="465" t="s">
        <v>3730</v>
      </c>
      <c r="E5187" s="465" t="s">
        <v>6091</v>
      </c>
      <c r="F5187" s="469" t="str">
        <f t="shared" si="162"/>
        <v>other</v>
      </c>
      <c r="G5187" s="260">
        <v>0</v>
      </c>
      <c r="H5187" s="260">
        <v>0</v>
      </c>
      <c r="I5187" s="260">
        <v>0</v>
      </c>
      <c r="J5187" s="260">
        <v>2.0241487392499899</v>
      </c>
      <c r="K5187" s="260">
        <v>2.0241487397717899</v>
      </c>
      <c r="L5187" s="301" t="str">
        <f t="shared" si="163"/>
        <v/>
      </c>
      <c r="M5187" s="459">
        <f>IFERROR((Tableau1[[#This Row],[Scope 1
(kg CO2-eq)]]+Tableau1[[#This Row],[Scope 2 energy
(kg CO2-eq)]]+Tableau1[[#This Row],[Scope 2 Infrastructure
(kg CO2-eq)]])/Tableau1[[#This Row],[Total CO2-emissions
(kg CO2-eq)
for scope 3 use ]],"")</f>
        <v>0</v>
      </c>
      <c r="N5187" s="436" t="s">
        <v>3730</v>
      </c>
      <c r="O5187" s="259">
        <v>1</v>
      </c>
      <c r="P5187" s="259" t="s">
        <v>5147</v>
      </c>
      <c r="Q5187" s="259" t="s">
        <v>5300</v>
      </c>
    </row>
    <row r="5188" spans="1:17" ht="21.75" customHeight="1">
      <c r="A5188" s="301" t="s">
        <v>5147</v>
      </c>
      <c r="B5188" s="301" t="s">
        <v>5300</v>
      </c>
      <c r="C5188" s="316" t="s">
        <v>11211</v>
      </c>
      <c r="D5188" s="465" t="s">
        <v>3730</v>
      </c>
      <c r="E5188" s="465" t="s">
        <v>6091</v>
      </c>
      <c r="F5188" s="469" t="str">
        <f t="shared" si="162"/>
        <v>other</v>
      </c>
      <c r="G5188" s="260">
        <v>0</v>
      </c>
      <c r="H5188" s="260">
        <v>0</v>
      </c>
      <c r="I5188" s="260">
        <v>0</v>
      </c>
      <c r="J5188" s="260">
        <v>2.0058843603836398</v>
      </c>
      <c r="K5188" s="260">
        <v>2.00588436212358</v>
      </c>
      <c r="L5188" s="301" t="str">
        <f t="shared" si="163"/>
        <v/>
      </c>
      <c r="M5188" s="459">
        <f>IFERROR((Tableau1[[#This Row],[Scope 1
(kg CO2-eq)]]+Tableau1[[#This Row],[Scope 2 energy
(kg CO2-eq)]]+Tableau1[[#This Row],[Scope 2 Infrastructure
(kg CO2-eq)]])/Tableau1[[#This Row],[Total CO2-emissions
(kg CO2-eq)
for scope 3 use ]],"")</f>
        <v>0</v>
      </c>
      <c r="N5188" s="436" t="s">
        <v>3730</v>
      </c>
      <c r="O5188" s="259">
        <v>1</v>
      </c>
      <c r="P5188" s="259" t="s">
        <v>5147</v>
      </c>
      <c r="Q5188" s="259" t="s">
        <v>5300</v>
      </c>
    </row>
    <row r="5189" spans="1:17" ht="21.75" customHeight="1">
      <c r="A5189" s="301" t="s">
        <v>5147</v>
      </c>
      <c r="B5189" s="301" t="s">
        <v>5300</v>
      </c>
      <c r="C5189" s="316" t="s">
        <v>11212</v>
      </c>
      <c r="D5189" s="465" t="s">
        <v>3730</v>
      </c>
      <c r="E5189" s="465" t="s">
        <v>6091</v>
      </c>
      <c r="F5189" s="469" t="str">
        <f t="shared" si="162"/>
        <v>other</v>
      </c>
      <c r="G5189" s="260">
        <v>2.5027077720039999</v>
      </c>
      <c r="H5189" s="260">
        <v>0</v>
      </c>
      <c r="I5189" s="260">
        <v>0</v>
      </c>
      <c r="J5189" s="260">
        <v>3.6135932747970223E-2</v>
      </c>
      <c r="K5189" s="260">
        <v>2.5388437047552799</v>
      </c>
      <c r="L5189" s="301" t="str">
        <f t="shared" si="163"/>
        <v/>
      </c>
      <c r="M5189" s="459">
        <f>IFERROR((Tableau1[[#This Row],[Scope 1
(kg CO2-eq)]]+Tableau1[[#This Row],[Scope 2 energy
(kg CO2-eq)]]+Tableau1[[#This Row],[Scope 2 Infrastructure
(kg CO2-eq)]])/Tableau1[[#This Row],[Total CO2-emissions
(kg CO2-eq)
for scope 3 use ]],"")</f>
        <v>0.98576677536959167</v>
      </c>
      <c r="N5189" s="436" t="s">
        <v>3730</v>
      </c>
      <c r="O5189" s="259">
        <v>1</v>
      </c>
      <c r="P5189" s="259" t="s">
        <v>5147</v>
      </c>
      <c r="Q5189" s="259" t="s">
        <v>5300</v>
      </c>
    </row>
    <row r="5190" spans="1:17" ht="21.75" customHeight="1">
      <c r="A5190" s="301" t="s">
        <v>5147</v>
      </c>
      <c r="B5190" s="301" t="s">
        <v>5300</v>
      </c>
      <c r="C5190" s="316" t="s">
        <v>11213</v>
      </c>
      <c r="D5190" s="465" t="s">
        <v>3730</v>
      </c>
      <c r="E5190" s="465" t="s">
        <v>6091</v>
      </c>
      <c r="F5190" s="469" t="str">
        <f t="shared" si="162"/>
        <v>other</v>
      </c>
      <c r="G5190" s="260">
        <v>1.90594020158588</v>
      </c>
      <c r="H5190" s="260">
        <v>0</v>
      </c>
      <c r="I5190" s="260">
        <v>0</v>
      </c>
      <c r="J5190" s="260">
        <v>2.1949810692620142E-2</v>
      </c>
      <c r="K5190" s="260">
        <v>1.9278900119616</v>
      </c>
      <c r="L5190" s="301" t="str">
        <f t="shared" si="163"/>
        <v/>
      </c>
      <c r="M5190" s="459">
        <f>IFERROR((Tableau1[[#This Row],[Scope 1
(kg CO2-eq)]]+Tableau1[[#This Row],[Scope 2 energy
(kg CO2-eq)]]+Tableau1[[#This Row],[Scope 2 Infrastructure
(kg CO2-eq)]])/Tableau1[[#This Row],[Total CO2-emissions
(kg CO2-eq)
for scope 3 use ]],"")</f>
        <v>0.98861459406940622</v>
      </c>
      <c r="N5190" s="436" t="s">
        <v>3730</v>
      </c>
      <c r="O5190" s="259">
        <v>1</v>
      </c>
      <c r="P5190" s="259" t="s">
        <v>5147</v>
      </c>
      <c r="Q5190" s="259" t="s">
        <v>5300</v>
      </c>
    </row>
    <row r="5191" spans="1:17" ht="21.75" customHeight="1">
      <c r="A5191" s="301" t="s">
        <v>5129</v>
      </c>
      <c r="B5191" s="301" t="s">
        <v>5131</v>
      </c>
      <c r="C5191" s="316" t="s">
        <v>11214</v>
      </c>
      <c r="D5191" s="465" t="s">
        <v>3730</v>
      </c>
      <c r="E5191" s="465" t="s">
        <v>6015</v>
      </c>
      <c r="F5191" s="469" t="str">
        <f t="shared" si="162"/>
        <v>other</v>
      </c>
      <c r="G5191" s="260">
        <v>0</v>
      </c>
      <c r="H5191" s="260">
        <v>4.2932515509156</v>
      </c>
      <c r="I5191" s="260">
        <v>2.9985407001599999E-3</v>
      </c>
      <c r="J5191" s="260">
        <v>19.093590483272099</v>
      </c>
      <c r="K5191" s="260">
        <v>23.389840579595202</v>
      </c>
      <c r="L5191" s="301" t="str">
        <f t="shared" si="163"/>
        <v/>
      </c>
      <c r="M5191" s="459">
        <f>IFERROR((Tableau1[[#This Row],[Scope 1
(kg CO2-eq)]]+Tableau1[[#This Row],[Scope 2 energy
(kg CO2-eq)]]+Tableau1[[#This Row],[Scope 2 Infrastructure
(kg CO2-eq)]])/Tableau1[[#This Row],[Total CO2-emissions
(kg CO2-eq)
for scope 3 use ]],"")</f>
        <v>0.18368017845165294</v>
      </c>
      <c r="N5191" s="436" t="s">
        <v>3730</v>
      </c>
      <c r="O5191" s="259">
        <v>1</v>
      </c>
      <c r="P5191" s="259" t="s">
        <v>5129</v>
      </c>
      <c r="Q5191" s="259" t="s">
        <v>5131</v>
      </c>
    </row>
    <row r="5192" spans="1:17" ht="21.75" customHeight="1">
      <c r="A5192" s="301" t="s">
        <v>5129</v>
      </c>
      <c r="B5192" s="301" t="s">
        <v>5131</v>
      </c>
      <c r="C5192" s="316" t="s">
        <v>11215</v>
      </c>
      <c r="D5192" s="465" t="s">
        <v>3730</v>
      </c>
      <c r="E5192" s="465" t="s">
        <v>6015</v>
      </c>
      <c r="F5192" s="469" t="str">
        <f t="shared" si="162"/>
        <v>other</v>
      </c>
      <c r="G5192" s="260">
        <v>0</v>
      </c>
      <c r="H5192" s="260">
        <v>7.2904095439788001</v>
      </c>
      <c r="I5192" s="260">
        <v>5.0918638876800001E-3</v>
      </c>
      <c r="J5192" s="260">
        <v>11.594791482631299</v>
      </c>
      <c r="K5192" s="260">
        <v>18.890292873988901</v>
      </c>
      <c r="L5192" s="301" t="str">
        <f t="shared" si="163"/>
        <v/>
      </c>
      <c r="M5192" s="459">
        <f>IFERROR((Tableau1[[#This Row],[Scope 1
(kg CO2-eq)]]+Tableau1[[#This Row],[Scope 2 energy
(kg CO2-eq)]]+Tableau1[[#This Row],[Scope 2 Infrastructure
(kg CO2-eq)]])/Tableau1[[#This Row],[Total CO2-emissions
(kg CO2-eq)
for scope 3 use ]],"")</f>
        <v>0.38620372148449128</v>
      </c>
      <c r="N5192" s="436" t="s">
        <v>3730</v>
      </c>
      <c r="O5192" s="259">
        <v>1</v>
      </c>
      <c r="P5192" s="259" t="s">
        <v>5129</v>
      </c>
      <c r="Q5192" s="259" t="s">
        <v>5131</v>
      </c>
    </row>
    <row r="5193" spans="1:17" ht="21.75" customHeight="1">
      <c r="A5193" s="301" t="s">
        <v>5129</v>
      </c>
      <c r="B5193" s="301" t="s">
        <v>5131</v>
      </c>
      <c r="C5193" s="316" t="s">
        <v>11216</v>
      </c>
      <c r="D5193" s="465" t="s">
        <v>3730</v>
      </c>
      <c r="E5193" s="465" t="s">
        <v>6015</v>
      </c>
      <c r="F5193" s="469" t="str">
        <f t="shared" si="162"/>
        <v>other</v>
      </c>
      <c r="G5193" s="260">
        <v>7.0576E-2</v>
      </c>
      <c r="H5193" s="260">
        <v>1.3346387879132799</v>
      </c>
      <c r="I5193" s="260">
        <v>9.32155670408E-4</v>
      </c>
      <c r="J5193" s="260">
        <v>20.824652155425902</v>
      </c>
      <c r="K5193" s="260">
        <v>22.2307990950641</v>
      </c>
      <c r="L5193" s="301" t="str">
        <f t="shared" si="163"/>
        <v/>
      </c>
      <c r="M5193" s="459">
        <f>IFERROR((Tableau1[[#This Row],[Scope 1
(kg CO2-eq)]]+Tableau1[[#This Row],[Scope 2 energy
(kg CO2-eq)]]+Tableau1[[#This Row],[Scope 2 Infrastructure
(kg CO2-eq)]])/Tableau1[[#This Row],[Total CO2-emissions
(kg CO2-eq)
for scope 3 use ]],"")</f>
        <v>6.3252199687949789E-2</v>
      </c>
      <c r="N5193" s="436" t="s">
        <v>3730</v>
      </c>
      <c r="O5193" s="259">
        <v>1</v>
      </c>
      <c r="P5193" s="259" t="s">
        <v>5129</v>
      </c>
      <c r="Q5193" s="259" t="s">
        <v>5131</v>
      </c>
    </row>
    <row r="5194" spans="1:17" ht="21.75" customHeight="1">
      <c r="A5194" s="301" t="s">
        <v>5147</v>
      </c>
      <c r="B5194" s="301" t="s">
        <v>5300</v>
      </c>
      <c r="C5194" s="316" t="s">
        <v>11217</v>
      </c>
      <c r="D5194" s="465" t="s">
        <v>3730</v>
      </c>
      <c r="E5194" s="465" t="s">
        <v>6091</v>
      </c>
      <c r="F5194" s="469" t="str">
        <f t="shared" si="162"/>
        <v>other</v>
      </c>
      <c r="G5194" s="260">
        <v>4.5876795959885097</v>
      </c>
      <c r="H5194" s="260">
        <v>0</v>
      </c>
      <c r="I5194" s="260">
        <v>0</v>
      </c>
      <c r="J5194" s="260">
        <v>0.46656591120812063</v>
      </c>
      <c r="K5194" s="260">
        <v>5.0542455051747703</v>
      </c>
      <c r="L5194" s="301" t="str">
        <f t="shared" si="163"/>
        <v/>
      </c>
      <c r="M5194" s="459">
        <f>IFERROR((Tableau1[[#This Row],[Scope 1
(kg CO2-eq)]]+Tableau1[[#This Row],[Scope 2 energy
(kg CO2-eq)]]+Tableau1[[#This Row],[Scope 2 Infrastructure
(kg CO2-eq)]])/Tableau1[[#This Row],[Total CO2-emissions
(kg CO2-eq)
for scope 3 use ]],"")</f>
        <v>0.90768831693898355</v>
      </c>
      <c r="N5194" s="436" t="s">
        <v>3730</v>
      </c>
      <c r="O5194" s="259">
        <v>1</v>
      </c>
      <c r="P5194" s="259" t="s">
        <v>5147</v>
      </c>
      <c r="Q5194" s="259" t="s">
        <v>5300</v>
      </c>
    </row>
    <row r="5195" spans="1:17" ht="21.75" customHeight="1">
      <c r="A5195" s="301" t="s">
        <v>5141</v>
      </c>
      <c r="B5195" s="301" t="s">
        <v>5195</v>
      </c>
      <c r="C5195" s="316" t="s">
        <v>11218</v>
      </c>
      <c r="D5195" s="465" t="s">
        <v>50</v>
      </c>
      <c r="E5195" s="465" t="s">
        <v>700</v>
      </c>
      <c r="F5195" s="469" t="str">
        <f t="shared" si="162"/>
        <v>CH</v>
      </c>
      <c r="G5195" s="260">
        <v>0</v>
      </c>
      <c r="H5195" s="260">
        <v>3.214566501862</v>
      </c>
      <c r="I5195" s="260">
        <v>1.1346263924019999</v>
      </c>
      <c r="J5195" s="260">
        <v>109.234996750538</v>
      </c>
      <c r="K5195" s="260">
        <v>113.584189516473</v>
      </c>
      <c r="L5195" s="301" t="str">
        <f t="shared" si="163"/>
        <v/>
      </c>
      <c r="M5195" s="459">
        <f>IFERROR((Tableau1[[#This Row],[Scope 1
(kg CO2-eq)]]+Tableau1[[#This Row],[Scope 2 energy
(kg CO2-eq)]]+Tableau1[[#This Row],[Scope 2 Infrastructure
(kg CO2-eq)]])/Tableau1[[#This Row],[Total CO2-emissions
(kg CO2-eq)
for scope 3 use ]],"")</f>
        <v>3.8290477862970893E-2</v>
      </c>
      <c r="N5195" s="436" t="s">
        <v>50</v>
      </c>
      <c r="O5195" s="259">
        <v>1</v>
      </c>
      <c r="P5195" s="259" t="s">
        <v>5141</v>
      </c>
      <c r="Q5195" s="259" t="s">
        <v>5195</v>
      </c>
    </row>
    <row r="5196" spans="1:17" ht="21.75" customHeight="1">
      <c r="A5196" s="301" t="s">
        <v>5143</v>
      </c>
      <c r="B5196" s="301" t="s">
        <v>5146</v>
      </c>
      <c r="C5196" s="316" t="s">
        <v>11219</v>
      </c>
      <c r="D5196" s="465" t="s">
        <v>50</v>
      </c>
      <c r="E5196" s="465" t="s">
        <v>700</v>
      </c>
      <c r="F5196" s="469" t="str">
        <f t="shared" si="162"/>
        <v>CH</v>
      </c>
      <c r="G5196" s="260">
        <v>0</v>
      </c>
      <c r="H5196" s="260">
        <v>0</v>
      </c>
      <c r="I5196" s="260">
        <v>0</v>
      </c>
      <c r="J5196" s="260">
        <v>113.584189516473</v>
      </c>
      <c r="K5196" s="260">
        <v>113.584189516473</v>
      </c>
      <c r="L5196" s="301" t="str">
        <f t="shared" si="163"/>
        <v/>
      </c>
      <c r="M5196" s="459">
        <f>IFERROR((Tableau1[[#This Row],[Scope 1
(kg CO2-eq)]]+Tableau1[[#This Row],[Scope 2 energy
(kg CO2-eq)]]+Tableau1[[#This Row],[Scope 2 Infrastructure
(kg CO2-eq)]])/Tableau1[[#This Row],[Total CO2-emissions
(kg CO2-eq)
for scope 3 use ]],"")</f>
        <v>0</v>
      </c>
      <c r="N5196" s="436" t="s">
        <v>50</v>
      </c>
      <c r="O5196" s="259">
        <v>1</v>
      </c>
      <c r="P5196" s="259" t="s">
        <v>5143</v>
      </c>
      <c r="Q5196" s="259" t="s">
        <v>5146</v>
      </c>
    </row>
    <row r="5197" spans="1:17" ht="21.75" customHeight="1">
      <c r="A5197" s="301" t="s">
        <v>5150</v>
      </c>
      <c r="B5197" s="301" t="s">
        <v>5133</v>
      </c>
      <c r="C5197" s="316" t="s">
        <v>11220</v>
      </c>
      <c r="D5197" s="465" t="s">
        <v>3646</v>
      </c>
      <c r="E5197" s="465" t="s">
        <v>6091</v>
      </c>
      <c r="F5197" s="469" t="str">
        <f t="shared" si="162"/>
        <v>other</v>
      </c>
      <c r="G5197" s="260">
        <v>0</v>
      </c>
      <c r="H5197" s="260">
        <v>22488675.289519999</v>
      </c>
      <c r="I5197" s="260">
        <v>163852.35167999999</v>
      </c>
      <c r="J5197" s="260">
        <v>57873411.634485103</v>
      </c>
      <c r="K5197" s="260">
        <v>80525939.243082494</v>
      </c>
      <c r="L5197" s="301" t="str">
        <f t="shared" si="163"/>
        <v/>
      </c>
      <c r="M5197" s="459">
        <f>IFERROR((Tableau1[[#This Row],[Scope 1
(kg CO2-eq)]]+Tableau1[[#This Row],[Scope 2 energy
(kg CO2-eq)]]+Tableau1[[#This Row],[Scope 2 Infrastructure
(kg CO2-eq)]])/Tableau1[[#This Row],[Total CO2-emissions
(kg CO2-eq)
for scope 3 use ]],"")</f>
        <v>0.28130721422347077</v>
      </c>
      <c r="N5197" s="436" t="s">
        <v>3646</v>
      </c>
      <c r="O5197" s="259">
        <v>1</v>
      </c>
      <c r="P5197" s="259" t="s">
        <v>5150</v>
      </c>
      <c r="Q5197" s="259" t="s">
        <v>5133</v>
      </c>
    </row>
    <row r="5198" spans="1:17" ht="21.75" customHeight="1">
      <c r="A5198" s="301" t="s">
        <v>5129</v>
      </c>
      <c r="B5198" s="301" t="s">
        <v>5162</v>
      </c>
      <c r="C5198" s="316" t="s">
        <v>11221</v>
      </c>
      <c r="D5198" s="465" t="s">
        <v>3730</v>
      </c>
      <c r="E5198" s="465" t="s">
        <v>6091</v>
      </c>
      <c r="F5198" s="469" t="str">
        <f t="shared" si="162"/>
        <v>other</v>
      </c>
      <c r="G5198" s="260">
        <v>0</v>
      </c>
      <c r="H5198" s="260">
        <v>2.6033700900960001E-2</v>
      </c>
      <c r="I5198" s="260">
        <v>9.7288665240000003E-5</v>
      </c>
      <c r="J5198" s="260">
        <v>2.84002912870236E-2</v>
      </c>
      <c r="K5198" s="260">
        <v>5.4531282385115003E-2</v>
      </c>
      <c r="L5198" s="301" t="str">
        <f t="shared" si="163"/>
        <v/>
      </c>
      <c r="M5198" s="459">
        <f>IFERROR((Tableau1[[#This Row],[Scope 1
(kg CO2-eq)]]+Tableau1[[#This Row],[Scope 2 energy
(kg CO2-eq)]]+Tableau1[[#This Row],[Scope 2 Infrastructure
(kg CO2-eq)]])/Tableau1[[#This Row],[Total CO2-emissions
(kg CO2-eq)
for scope 3 use ]],"")</f>
        <v>0.47919264728923339</v>
      </c>
      <c r="N5198" s="436" t="s">
        <v>3730</v>
      </c>
      <c r="O5198" s="259">
        <v>1</v>
      </c>
      <c r="P5198" s="259" t="s">
        <v>5129</v>
      </c>
      <c r="Q5198" s="259" t="s">
        <v>5162</v>
      </c>
    </row>
    <row r="5199" spans="1:17" ht="21.75" customHeight="1">
      <c r="A5199" s="301" t="s">
        <v>5129</v>
      </c>
      <c r="B5199" s="301" t="s">
        <v>5162</v>
      </c>
      <c r="C5199" s="316" t="s">
        <v>11222</v>
      </c>
      <c r="D5199" s="465" t="s">
        <v>3730</v>
      </c>
      <c r="E5199" s="465" t="s">
        <v>6091</v>
      </c>
      <c r="F5199" s="469" t="str">
        <f t="shared" si="162"/>
        <v>other</v>
      </c>
      <c r="G5199" s="260">
        <v>0</v>
      </c>
      <c r="H5199" s="260">
        <v>2.7938583897960001E-2</v>
      </c>
      <c r="I5199" s="260">
        <v>1.0087531172400001E-3</v>
      </c>
      <c r="J5199" s="260">
        <v>2.6946356463294599E-3</v>
      </c>
      <c r="K5199" s="260">
        <v>3.1641980325536501E-2</v>
      </c>
      <c r="L5199" s="301" t="str">
        <f t="shared" si="163"/>
        <v/>
      </c>
      <c r="M5199" s="459">
        <f>IFERROR((Tableau1[[#This Row],[Scope 1
(kg CO2-eq)]]+Tableau1[[#This Row],[Scope 2 energy
(kg CO2-eq)]]+Tableau1[[#This Row],[Scope 2 Infrastructure
(kg CO2-eq)]])/Tableau1[[#This Row],[Total CO2-emissions
(kg CO2-eq)
for scope 3 use ]],"")</f>
        <v>0.91483961235631639</v>
      </c>
      <c r="N5199" s="436" t="s">
        <v>3730</v>
      </c>
      <c r="O5199" s="259">
        <v>1</v>
      </c>
      <c r="P5199" s="259" t="s">
        <v>5129</v>
      </c>
      <c r="Q5199" s="260" t="s">
        <v>5162</v>
      </c>
    </row>
    <row r="5200" spans="1:17" ht="21.75" customHeight="1">
      <c r="A5200" s="301" t="s">
        <v>5141</v>
      </c>
      <c r="B5200" s="301" t="s">
        <v>5210</v>
      </c>
      <c r="C5200" s="316" t="s">
        <v>11223</v>
      </c>
      <c r="D5200" s="465" t="s">
        <v>3730</v>
      </c>
      <c r="E5200" s="465" t="s">
        <v>700</v>
      </c>
      <c r="F5200" s="469" t="str">
        <f t="shared" si="162"/>
        <v>CH</v>
      </c>
      <c r="G5200" s="260">
        <v>0</v>
      </c>
      <c r="H5200" s="260">
        <v>3.2070888907199998E-3</v>
      </c>
      <c r="I5200" s="260">
        <v>1.7513598959999999E-5</v>
      </c>
      <c r="J5200" s="260">
        <v>0.65490564210374402</v>
      </c>
      <c r="K5200" s="260">
        <v>0.65813024445369495</v>
      </c>
      <c r="L5200" s="301" t="str">
        <f t="shared" si="163"/>
        <v/>
      </c>
      <c r="M5200" s="459">
        <f>IFERROR((Tableau1[[#This Row],[Scope 1
(kg CO2-eq)]]+Tableau1[[#This Row],[Scope 2 energy
(kg CO2-eq)]]+Tableau1[[#This Row],[Scope 2 Infrastructure
(kg CO2-eq)]])/Tableau1[[#This Row],[Total CO2-emissions
(kg CO2-eq)
for scope 3 use ]],"")</f>
        <v>4.899641851829342E-3</v>
      </c>
      <c r="N5200" s="436" t="s">
        <v>3730</v>
      </c>
      <c r="O5200" s="259">
        <v>1</v>
      </c>
      <c r="P5200" s="259" t="s">
        <v>5141</v>
      </c>
      <c r="Q5200" s="259" t="s">
        <v>5210</v>
      </c>
    </row>
    <row r="5201" spans="1:17" ht="21.75" customHeight="1">
      <c r="A5201" s="301" t="s">
        <v>5141</v>
      </c>
      <c r="B5201" s="301" t="s">
        <v>5210</v>
      </c>
      <c r="C5201" s="316" t="s">
        <v>11224</v>
      </c>
      <c r="D5201" s="465" t="s">
        <v>3730</v>
      </c>
      <c r="E5201" s="465" t="s">
        <v>700</v>
      </c>
      <c r="F5201" s="469" t="str">
        <f t="shared" si="162"/>
        <v>CH</v>
      </c>
      <c r="G5201" s="260">
        <v>0</v>
      </c>
      <c r="H5201" s="260">
        <v>3.2743704758400002E-3</v>
      </c>
      <c r="I5201" s="260">
        <v>1.7881017120000002E-5</v>
      </c>
      <c r="J5201" s="260">
        <v>0.74940445769408603</v>
      </c>
      <c r="K5201" s="260">
        <v>0.75269670909503605</v>
      </c>
      <c r="L5201" s="301" t="str">
        <f t="shared" si="163"/>
        <v/>
      </c>
      <c r="M5201" s="459">
        <f>IFERROR((Tableau1[[#This Row],[Scope 1
(kg CO2-eq)]]+Tableau1[[#This Row],[Scope 2 energy
(kg CO2-eq)]]+Tableau1[[#This Row],[Scope 2 Infrastructure
(kg CO2-eq)]])/Tableau1[[#This Row],[Total CO2-emissions
(kg CO2-eq)
for scope 3 use ]],"")</f>
        <v>4.3739416596071737E-3</v>
      </c>
      <c r="N5201" s="436" t="s">
        <v>3730</v>
      </c>
      <c r="O5201" s="259">
        <v>1</v>
      </c>
      <c r="P5201" s="259" t="s">
        <v>5141</v>
      </c>
      <c r="Q5201" s="260" t="s">
        <v>5210</v>
      </c>
    </row>
    <row r="5202" spans="1:17" ht="21.75" customHeight="1">
      <c r="A5202" s="301" t="s">
        <v>5141</v>
      </c>
      <c r="B5202" s="301" t="s">
        <v>5210</v>
      </c>
      <c r="C5202" s="316" t="s">
        <v>11225</v>
      </c>
      <c r="D5202" s="465" t="s">
        <v>3730</v>
      </c>
      <c r="E5202" s="465" t="s">
        <v>700</v>
      </c>
      <c r="F5202" s="469" t="str">
        <f t="shared" si="162"/>
        <v>CH</v>
      </c>
      <c r="G5202" s="260">
        <v>0</v>
      </c>
      <c r="H5202" s="260">
        <v>5.4385947972000002E-3</v>
      </c>
      <c r="I5202" s="260">
        <v>2.9699634599999999E-5</v>
      </c>
      <c r="J5202" s="260">
        <v>0.75700704003156605</v>
      </c>
      <c r="K5202" s="260">
        <v>0.76247533392959099</v>
      </c>
      <c r="L5202" s="301" t="str">
        <f t="shared" si="163"/>
        <v/>
      </c>
      <c r="M5202" s="459">
        <f>IFERROR((Tableau1[[#This Row],[Scope 1
(kg CO2-eq)]]+Tableau1[[#This Row],[Scope 2 energy
(kg CO2-eq)]]+Tableau1[[#This Row],[Scope 2 Infrastructure
(kg CO2-eq)]])/Tableau1[[#This Row],[Total CO2-emissions
(kg CO2-eq)
for scope 3 use ]],"")</f>
        <v>7.1717656801012757E-3</v>
      </c>
      <c r="N5202" s="436" t="s">
        <v>3730</v>
      </c>
      <c r="O5202" s="259">
        <v>1</v>
      </c>
      <c r="P5202" s="259" t="s">
        <v>5141</v>
      </c>
      <c r="Q5202" s="260" t="s">
        <v>5210</v>
      </c>
    </row>
    <row r="5203" spans="1:17" ht="21.75" customHeight="1">
      <c r="A5203" s="301" t="s">
        <v>5141</v>
      </c>
      <c r="B5203" s="301" t="s">
        <v>5210</v>
      </c>
      <c r="C5203" s="316" t="s">
        <v>11226</v>
      </c>
      <c r="D5203" s="465" t="s">
        <v>3730</v>
      </c>
      <c r="E5203" s="465" t="s">
        <v>700</v>
      </c>
      <c r="F5203" s="469" t="str">
        <f t="shared" si="162"/>
        <v>CH</v>
      </c>
      <c r="G5203" s="260">
        <v>0</v>
      </c>
      <c r="H5203" s="260">
        <v>8.4198048694200008E-3</v>
      </c>
      <c r="I5203" s="260">
        <v>1.11311599846E-3</v>
      </c>
      <c r="J5203" s="260">
        <v>0.63638596919607604</v>
      </c>
      <c r="K5203" s="260">
        <v>0.64591890384276296</v>
      </c>
      <c r="L5203" s="301" t="str">
        <f t="shared" si="163"/>
        <v/>
      </c>
      <c r="M5203" s="459">
        <f>IFERROR((Tableau1[[#This Row],[Scope 1
(kg CO2-eq)]]+Tableau1[[#This Row],[Scope 2 energy
(kg CO2-eq)]]+Tableau1[[#This Row],[Scope 2 Infrastructure
(kg CO2-eq)]])/Tableau1[[#This Row],[Total CO2-emissions
(kg CO2-eq)
for scope 3 use ]],"")</f>
        <v>1.4758696194159716E-2</v>
      </c>
      <c r="N5203" s="436" t="s">
        <v>3730</v>
      </c>
      <c r="O5203" s="259">
        <v>1</v>
      </c>
      <c r="P5203" s="259" t="s">
        <v>5141</v>
      </c>
      <c r="Q5203" s="260" t="s">
        <v>5210</v>
      </c>
    </row>
    <row r="5204" spans="1:17" ht="21.75" customHeight="1">
      <c r="A5204" s="301" t="s">
        <v>5129</v>
      </c>
      <c r="B5204" s="301" t="s">
        <v>5162</v>
      </c>
      <c r="C5204" s="316" t="s">
        <v>11227</v>
      </c>
      <c r="D5204" s="465" t="s">
        <v>3730</v>
      </c>
      <c r="E5204" s="465" t="s">
        <v>6091</v>
      </c>
      <c r="F5204" s="469" t="str">
        <f t="shared" si="162"/>
        <v>other</v>
      </c>
      <c r="G5204" s="260">
        <v>2.1400999999999999E-4</v>
      </c>
      <c r="H5204" s="260">
        <v>0.229753614077568</v>
      </c>
      <c r="I5204" s="260">
        <v>2.8998843955200002E-4</v>
      </c>
      <c r="J5204" s="260">
        <v>0.71254548043050003</v>
      </c>
      <c r="K5204" s="260">
        <v>0.94280309224497805</v>
      </c>
      <c r="L5204" s="301" t="str">
        <f t="shared" si="163"/>
        <v/>
      </c>
      <c r="M5204" s="459">
        <f>IFERROR((Tableau1[[#This Row],[Scope 1
(kg CO2-eq)]]+Tableau1[[#This Row],[Scope 2 energy
(kg CO2-eq)]]+Tableau1[[#This Row],[Scope 2 Infrastructure
(kg CO2-eq)]])/Tableau1[[#This Row],[Total CO2-emissions
(kg CO2-eq)
for scope 3 use ]],"")</f>
        <v>0.24422661997091735</v>
      </c>
      <c r="N5204" s="436" t="s">
        <v>3730</v>
      </c>
      <c r="O5204" s="259">
        <v>1</v>
      </c>
      <c r="P5204" s="259" t="s">
        <v>5129</v>
      </c>
      <c r="Q5204" s="259" t="s">
        <v>5162</v>
      </c>
    </row>
    <row r="5205" spans="1:17" ht="21.75" customHeight="1">
      <c r="A5205" s="301" t="s">
        <v>5129</v>
      </c>
      <c r="B5205" s="301" t="s">
        <v>5162</v>
      </c>
      <c r="C5205" s="316" t="s">
        <v>11228</v>
      </c>
      <c r="D5205" s="465" t="s">
        <v>3730</v>
      </c>
      <c r="E5205" s="465" t="s">
        <v>6101</v>
      </c>
      <c r="F5205" s="469" t="str">
        <f t="shared" si="162"/>
        <v>other</v>
      </c>
      <c r="G5205" s="260">
        <v>1.6781000000000001E-2</v>
      </c>
      <c r="H5205" s="260">
        <v>0.32199462199520001</v>
      </c>
      <c r="I5205" s="260">
        <v>2.0602097279999999E-4</v>
      </c>
      <c r="J5205" s="260">
        <v>1.9935457906908303</v>
      </c>
      <c r="K5205" s="260">
        <v>2.3325274287301201</v>
      </c>
      <c r="L5205" s="301" t="str">
        <f t="shared" si="163"/>
        <v/>
      </c>
      <c r="M5205" s="459">
        <f>IFERROR((Tableau1[[#This Row],[Scope 1
(kg CO2-eq)]]+Tableau1[[#This Row],[Scope 2 energy
(kg CO2-eq)]]+Tableau1[[#This Row],[Scope 2 Infrastructure
(kg CO2-eq)]])/Tableau1[[#This Row],[Total CO2-emissions
(kg CO2-eq)
for scope 3 use ]],"")</f>
        <v>0.14532804150240974</v>
      </c>
      <c r="N5205" s="436" t="s">
        <v>3730</v>
      </c>
      <c r="O5205" s="259">
        <v>1</v>
      </c>
      <c r="P5205" s="259" t="s">
        <v>5129</v>
      </c>
      <c r="Q5205" s="259" t="s">
        <v>5162</v>
      </c>
    </row>
    <row r="5206" spans="1:17" ht="21.75" customHeight="1">
      <c r="A5206" s="301" t="s">
        <v>5129</v>
      </c>
      <c r="B5206" s="301" t="s">
        <v>5170</v>
      </c>
      <c r="C5206" s="316" t="s">
        <v>11229</v>
      </c>
      <c r="D5206" s="465" t="s">
        <v>3730</v>
      </c>
      <c r="E5206" s="465" t="s">
        <v>6091</v>
      </c>
      <c r="F5206" s="469" t="str">
        <f t="shared" si="162"/>
        <v>other</v>
      </c>
      <c r="G5206" s="260">
        <v>0</v>
      </c>
      <c r="H5206" s="260">
        <v>0.315261384546</v>
      </c>
      <c r="I5206" s="260">
        <v>6.5151186059999996E-3</v>
      </c>
      <c r="J5206" s="260">
        <v>0.19595212003638701</v>
      </c>
      <c r="K5206" s="260">
        <v>0.51772861847562202</v>
      </c>
      <c r="L5206" s="301" t="str">
        <f t="shared" si="163"/>
        <v/>
      </c>
      <c r="M5206" s="459">
        <f>IFERROR((Tableau1[[#This Row],[Scope 1
(kg CO2-eq)]]+Tableau1[[#This Row],[Scope 2 energy
(kg CO2-eq)]]+Tableau1[[#This Row],[Scope 2 Infrastructure
(kg CO2-eq)]])/Tableau1[[#This Row],[Total CO2-emissions
(kg CO2-eq)
for scope 3 use ]],"")</f>
        <v>0.62151577422825299</v>
      </c>
      <c r="N5206" s="436" t="s">
        <v>3730</v>
      </c>
      <c r="O5206" s="259">
        <v>1</v>
      </c>
      <c r="P5206" s="259" t="s">
        <v>5129</v>
      </c>
      <c r="Q5206" s="259" t="s">
        <v>5170</v>
      </c>
    </row>
    <row r="5207" spans="1:17" ht="21.75" customHeight="1">
      <c r="A5207" s="301" t="s">
        <v>5129</v>
      </c>
      <c r="B5207" s="301" t="s">
        <v>5162</v>
      </c>
      <c r="C5207" s="316" t="s">
        <v>11230</v>
      </c>
      <c r="D5207" s="465" t="s">
        <v>3730</v>
      </c>
      <c r="E5207" s="465" t="s">
        <v>6091</v>
      </c>
      <c r="F5207" s="469" t="str">
        <f t="shared" si="162"/>
        <v>other</v>
      </c>
      <c r="G5207" s="260">
        <v>0</v>
      </c>
      <c r="H5207" s="260">
        <v>1.5646980484640001</v>
      </c>
      <c r="I5207" s="260">
        <v>1.1198136959999999E-3</v>
      </c>
      <c r="J5207" s="260">
        <v>0.32705648168266099</v>
      </c>
      <c r="K5207" s="260">
        <v>1.8928743407203701</v>
      </c>
      <c r="L5207" s="301" t="str">
        <f t="shared" si="163"/>
        <v/>
      </c>
      <c r="M5207" s="459">
        <f>IFERROR((Tableau1[[#This Row],[Scope 1
(kg CO2-eq)]]+Tableau1[[#This Row],[Scope 2 energy
(kg CO2-eq)]]+Tableau1[[#This Row],[Scope 2 Infrastructure
(kg CO2-eq)]])/Tableau1[[#This Row],[Total CO2-emissions
(kg CO2-eq)
for scope 3 use ]],"")</f>
        <v>0.82721701513693602</v>
      </c>
      <c r="N5207" s="436" t="s">
        <v>3730</v>
      </c>
      <c r="O5207" s="259">
        <v>1</v>
      </c>
      <c r="P5207" s="259" t="s">
        <v>5129</v>
      </c>
      <c r="Q5207" s="259" t="s">
        <v>5162</v>
      </c>
    </row>
    <row r="5208" spans="1:17" ht="21.75" customHeight="1">
      <c r="A5208" s="301" t="s">
        <v>5129</v>
      </c>
      <c r="B5208" s="301" t="s">
        <v>5170</v>
      </c>
      <c r="C5208" s="316" t="s">
        <v>11231</v>
      </c>
      <c r="D5208" s="465" t="s">
        <v>3730</v>
      </c>
      <c r="E5208" s="465" t="s">
        <v>6091</v>
      </c>
      <c r="F5208" s="469" t="str">
        <f t="shared" si="162"/>
        <v>other</v>
      </c>
      <c r="G5208" s="260">
        <v>0</v>
      </c>
      <c r="H5208" s="260">
        <v>0.31781009360661799</v>
      </c>
      <c r="I5208" s="260">
        <v>0</v>
      </c>
      <c r="J5208" s="260">
        <v>0.58563988908653497</v>
      </c>
      <c r="K5208" s="260">
        <v>0.90344998277028599</v>
      </c>
      <c r="L5208" s="301" t="str">
        <f t="shared" si="163"/>
        <v/>
      </c>
      <c r="M5208" s="459">
        <f>IFERROR((Tableau1[[#This Row],[Scope 1
(kg CO2-eq)]]+Tableau1[[#This Row],[Scope 2 energy
(kg CO2-eq)]]+Tableau1[[#This Row],[Scope 2 Infrastructure
(kg CO2-eq)]])/Tableau1[[#This Row],[Total CO2-emissions
(kg CO2-eq)
for scope 3 use ]],"")</f>
        <v>0.35177386647582171</v>
      </c>
      <c r="N5208" s="436" t="s">
        <v>3730</v>
      </c>
      <c r="O5208" s="259">
        <v>1</v>
      </c>
      <c r="P5208" s="259" t="s">
        <v>5129</v>
      </c>
      <c r="Q5208" s="259" t="s">
        <v>5170</v>
      </c>
    </row>
    <row r="5209" spans="1:17" ht="21.75" customHeight="1">
      <c r="A5209" s="301" t="s">
        <v>5129</v>
      </c>
      <c r="B5209" s="301" t="s">
        <v>5170</v>
      </c>
      <c r="C5209" s="316" t="s">
        <v>11232</v>
      </c>
      <c r="D5209" s="465" t="s">
        <v>3730</v>
      </c>
      <c r="E5209" s="465" t="s">
        <v>6091</v>
      </c>
      <c r="F5209" s="469" t="str">
        <f t="shared" si="162"/>
        <v>other</v>
      </c>
      <c r="G5209" s="260">
        <v>0</v>
      </c>
      <c r="H5209" s="260">
        <v>1.58680566466491</v>
      </c>
      <c r="I5209" s="260">
        <v>0</v>
      </c>
      <c r="J5209" s="260">
        <v>13.6021273994249</v>
      </c>
      <c r="K5209" s="260">
        <v>15.1889330728273</v>
      </c>
      <c r="L5209" s="301" t="str">
        <f t="shared" si="163"/>
        <v/>
      </c>
      <c r="M5209" s="459">
        <f>IFERROR((Tableau1[[#This Row],[Scope 1
(kg CO2-eq)]]+Tableau1[[#This Row],[Scope 2 energy
(kg CO2-eq)]]+Tableau1[[#This Row],[Scope 2 Infrastructure
(kg CO2-eq)]])/Tableau1[[#This Row],[Total CO2-emissions
(kg CO2-eq)
for scope 3 use ]],"")</f>
        <v>0.10447117365364351</v>
      </c>
      <c r="N5209" s="436" t="s">
        <v>3730</v>
      </c>
      <c r="O5209" s="259">
        <v>1</v>
      </c>
      <c r="P5209" s="259" t="s">
        <v>5129</v>
      </c>
      <c r="Q5209" s="259" t="s">
        <v>5170</v>
      </c>
    </row>
    <row r="5210" spans="1:17" ht="21.75" customHeight="1">
      <c r="A5210" s="301" t="s">
        <v>5129</v>
      </c>
      <c r="B5210" s="301" t="s">
        <v>5162</v>
      </c>
      <c r="C5210" s="316" t="s">
        <v>11233</v>
      </c>
      <c r="D5210" s="465" t="s">
        <v>3730</v>
      </c>
      <c r="E5210" s="465" t="s">
        <v>6101</v>
      </c>
      <c r="F5210" s="469" t="str">
        <f t="shared" si="162"/>
        <v>other</v>
      </c>
      <c r="G5210" s="260">
        <v>0</v>
      </c>
      <c r="H5210" s="260">
        <v>0.32199462199520001</v>
      </c>
      <c r="I5210" s="260">
        <v>2.0602097279999999E-4</v>
      </c>
      <c r="J5210" s="260">
        <v>4.3820912935401299</v>
      </c>
      <c r="K5210" s="260">
        <v>4.7042919424614897</v>
      </c>
      <c r="L5210" s="301" t="str">
        <f t="shared" si="163"/>
        <v/>
      </c>
      <c r="M5210" s="459">
        <f>IFERROR((Tableau1[[#This Row],[Scope 1
(kg CO2-eq)]]+Tableau1[[#This Row],[Scope 2 energy
(kg CO2-eq)]]+Tableau1[[#This Row],[Scope 2 Infrastructure
(kg CO2-eq)]])/Tableau1[[#This Row],[Total CO2-emissions
(kg CO2-eq)
for scope 3 use ]],"")</f>
        <v>6.8490783928560908E-2</v>
      </c>
      <c r="N5210" s="436" t="s">
        <v>3730</v>
      </c>
      <c r="O5210" s="259">
        <v>1</v>
      </c>
      <c r="P5210" s="259" t="s">
        <v>5129</v>
      </c>
      <c r="Q5210" s="259" t="s">
        <v>5162</v>
      </c>
    </row>
    <row r="5211" spans="1:17" ht="21.75" customHeight="1">
      <c r="A5211" s="301" t="s">
        <v>5129</v>
      </c>
      <c r="B5211" s="301" t="s">
        <v>5162</v>
      </c>
      <c r="C5211" s="316" t="s">
        <v>11234</v>
      </c>
      <c r="D5211" s="465" t="s">
        <v>3730</v>
      </c>
      <c r="E5211" s="465" t="s">
        <v>6091</v>
      </c>
      <c r="F5211" s="469" t="str">
        <f t="shared" si="162"/>
        <v>other</v>
      </c>
      <c r="G5211" s="260">
        <v>2.4477E-4</v>
      </c>
      <c r="H5211" s="260">
        <v>0.26277162791155201</v>
      </c>
      <c r="I5211" s="260">
        <v>3.3166283212800001E-4</v>
      </c>
      <c r="J5211" s="260">
        <v>0.86314300258374199</v>
      </c>
      <c r="K5211" s="260">
        <v>1.1264910618257</v>
      </c>
      <c r="L5211" s="301" t="str">
        <f t="shared" si="163"/>
        <v/>
      </c>
      <c r="M5211" s="459">
        <f>IFERROR((Tableau1[[#This Row],[Scope 1
(kg CO2-eq)]]+Tableau1[[#This Row],[Scope 2 energy
(kg CO2-eq)]]+Tableau1[[#This Row],[Scope 2 Infrastructure
(kg CO2-eq)]])/Tableau1[[#This Row],[Total CO2-emissions
(kg CO2-eq)
for scope 3 use ]],"")</f>
        <v>0.23377731938402843</v>
      </c>
      <c r="N5211" s="436" t="s">
        <v>3730</v>
      </c>
      <c r="O5211" s="259">
        <v>1</v>
      </c>
      <c r="P5211" s="259" t="s">
        <v>5129</v>
      </c>
      <c r="Q5211" s="259" t="s">
        <v>5162</v>
      </c>
    </row>
    <row r="5212" spans="1:17" ht="21.75" customHeight="1">
      <c r="A5212" s="301" t="s">
        <v>5129</v>
      </c>
      <c r="B5212" s="301" t="s">
        <v>5170</v>
      </c>
      <c r="C5212" s="316" t="s">
        <v>11235</v>
      </c>
      <c r="D5212" s="465" t="s">
        <v>3730</v>
      </c>
      <c r="E5212" s="465" t="s">
        <v>6091</v>
      </c>
      <c r="F5212" s="469" t="str">
        <f t="shared" si="162"/>
        <v>other</v>
      </c>
      <c r="G5212" s="260">
        <v>0</v>
      </c>
      <c r="H5212" s="260">
        <v>0.66278548831679995</v>
      </c>
      <c r="I5212" s="260">
        <v>7.5479155200000001E-5</v>
      </c>
      <c r="J5212" s="260">
        <v>0.88122944625769595</v>
      </c>
      <c r="K5212" s="260">
        <v>1.54409042669722</v>
      </c>
      <c r="L5212" s="301" t="str">
        <f t="shared" si="163"/>
        <v/>
      </c>
      <c r="M5212" s="459">
        <f>IFERROR((Tableau1[[#This Row],[Scope 1
(kg CO2-eq)]]+Tableau1[[#This Row],[Scope 2 energy
(kg CO2-eq)]]+Tableau1[[#This Row],[Scope 2 Infrastructure
(kg CO2-eq)]])/Tableau1[[#This Row],[Total CO2-emissions
(kg CO2-eq)
for scope 3 use ]],"")</f>
        <v>0.42928895614607687</v>
      </c>
      <c r="N5212" s="436" t="s">
        <v>3730</v>
      </c>
      <c r="O5212" s="259">
        <v>1</v>
      </c>
      <c r="P5212" s="259" t="s">
        <v>5129</v>
      </c>
      <c r="Q5212" s="259" t="s">
        <v>5170</v>
      </c>
    </row>
    <row r="5213" spans="1:17" ht="21.75" customHeight="1">
      <c r="A5213" s="301" t="s">
        <v>5129</v>
      </c>
      <c r="B5213" s="301" t="s">
        <v>5162</v>
      </c>
      <c r="C5213" s="316" t="s">
        <v>11236</v>
      </c>
      <c r="D5213" s="465" t="s">
        <v>3730</v>
      </c>
      <c r="E5213" s="465" t="s">
        <v>6091</v>
      </c>
      <c r="F5213" s="469" t="str">
        <f t="shared" si="162"/>
        <v>other</v>
      </c>
      <c r="G5213" s="260">
        <v>0</v>
      </c>
      <c r="H5213" s="260">
        <v>1.2293410531516001E-2</v>
      </c>
      <c r="I5213" s="260">
        <v>3.4197625439999999E-6</v>
      </c>
      <c r="J5213" s="260">
        <v>0.37435902028721002</v>
      </c>
      <c r="K5213" s="260">
        <v>0.38665585020764898</v>
      </c>
      <c r="L5213" s="301" t="str">
        <f t="shared" si="163"/>
        <v/>
      </c>
      <c r="M5213" s="459">
        <f>IFERROR((Tableau1[[#This Row],[Scope 1
(kg CO2-eq)]]+Tableau1[[#This Row],[Scope 2 energy
(kg CO2-eq)]]+Tableau1[[#This Row],[Scope 2 Infrastructure
(kg CO2-eq)]])/Tableau1[[#This Row],[Total CO2-emissions
(kg CO2-eq)
for scope 3 use ]],"")</f>
        <v>3.1803036957687651E-2</v>
      </c>
      <c r="N5213" s="436" t="s">
        <v>3730</v>
      </c>
      <c r="O5213" s="259">
        <v>1</v>
      </c>
      <c r="P5213" s="259" t="s">
        <v>5129</v>
      </c>
      <c r="Q5213" s="260" t="s">
        <v>5162</v>
      </c>
    </row>
    <row r="5214" spans="1:17" ht="21.75" customHeight="1">
      <c r="A5214" s="301" t="s">
        <v>5138</v>
      </c>
      <c r="B5214" s="301" t="s">
        <v>5185</v>
      </c>
      <c r="C5214" s="316" t="s">
        <v>11237</v>
      </c>
      <c r="D5214" s="465" t="s">
        <v>3730</v>
      </c>
      <c r="E5214" s="465" t="s">
        <v>700</v>
      </c>
      <c r="F5214" s="469" t="str">
        <f t="shared" si="162"/>
        <v>CH</v>
      </c>
      <c r="G5214" s="260">
        <v>0</v>
      </c>
      <c r="H5214" s="260">
        <v>1.21563274824E-4</v>
      </c>
      <c r="I5214" s="260">
        <v>2.537157384E-6</v>
      </c>
      <c r="J5214" s="260">
        <v>1.3124414704503999E-3</v>
      </c>
      <c r="K5214" s="260">
        <v>1.43654190367014E-3</v>
      </c>
      <c r="L5214" s="301" t="str">
        <f t="shared" si="163"/>
        <v/>
      </c>
      <c r="M5214" s="459">
        <f>IFERROR((Tableau1[[#This Row],[Scope 1
(kg CO2-eq)]]+Tableau1[[#This Row],[Scope 2 energy
(kg CO2-eq)]]+Tableau1[[#This Row],[Scope 2 Infrastructure
(kg CO2-eq)]])/Tableau1[[#This Row],[Total CO2-emissions
(kg CO2-eq)
for scope 3 use ]],"")</f>
        <v>8.6388313414974396E-2</v>
      </c>
      <c r="N5214" s="437" t="s">
        <v>3730</v>
      </c>
      <c r="O5214" s="259">
        <v>1</v>
      </c>
      <c r="P5214" s="259" t="s">
        <v>5138</v>
      </c>
      <c r="Q5214" s="260" t="s">
        <v>5185</v>
      </c>
    </row>
    <row r="5215" spans="1:17" ht="21.75" customHeight="1">
      <c r="A5215" s="301" t="s">
        <v>5138</v>
      </c>
      <c r="B5215" s="301" t="s">
        <v>5185</v>
      </c>
      <c r="C5215" s="316" t="s">
        <v>11238</v>
      </c>
      <c r="D5215" s="465" t="s">
        <v>3731</v>
      </c>
      <c r="E5215" s="465" t="s">
        <v>700</v>
      </c>
      <c r="F5215" s="469" t="str">
        <f t="shared" si="162"/>
        <v>CH</v>
      </c>
      <c r="G5215" s="260">
        <v>1.5106239999999999E-3</v>
      </c>
      <c r="H5215" s="260">
        <v>0</v>
      </c>
      <c r="I5215" s="260">
        <v>0</v>
      </c>
      <c r="J5215" s="260">
        <v>2.7456980219771701E-3</v>
      </c>
      <c r="K5215" s="260">
        <v>4.2563220215539902E-3</v>
      </c>
      <c r="L5215" s="301" t="str">
        <f t="shared" si="163"/>
        <v/>
      </c>
      <c r="M5215" s="459">
        <f>IFERROR((Tableau1[[#This Row],[Scope 1
(kg CO2-eq)]]+Tableau1[[#This Row],[Scope 2 energy
(kg CO2-eq)]]+Tableau1[[#This Row],[Scope 2 Infrastructure
(kg CO2-eq)]])/Tableau1[[#This Row],[Total CO2-emissions
(kg CO2-eq)
for scope 3 use ]],"")</f>
        <v>0.35491299585656549</v>
      </c>
      <c r="N5215" s="436" t="s">
        <v>3731</v>
      </c>
      <c r="O5215" s="259">
        <v>10000</v>
      </c>
      <c r="P5215" s="259" t="s">
        <v>5138</v>
      </c>
      <c r="Q5215" s="260" t="s">
        <v>5185</v>
      </c>
    </row>
    <row r="5216" spans="1:17" ht="21.75" customHeight="1">
      <c r="A5216" s="301" t="s">
        <v>5138</v>
      </c>
      <c r="B5216" s="301" t="s">
        <v>5185</v>
      </c>
      <c r="C5216" s="316" t="s">
        <v>11239</v>
      </c>
      <c r="D5216" s="465" t="s">
        <v>3731</v>
      </c>
      <c r="E5216" s="465" t="s">
        <v>700</v>
      </c>
      <c r="F5216" s="469" t="str">
        <f t="shared" si="162"/>
        <v>CH</v>
      </c>
      <c r="G5216" s="260">
        <v>2.810126E-3</v>
      </c>
      <c r="H5216" s="260">
        <v>0</v>
      </c>
      <c r="I5216" s="260">
        <v>0</v>
      </c>
      <c r="J5216" s="260">
        <v>3.90824246607515E-3</v>
      </c>
      <c r="K5216" s="260">
        <v>6.7183684618855304E-3</v>
      </c>
      <c r="L5216" s="301" t="str">
        <f t="shared" si="163"/>
        <v/>
      </c>
      <c r="M5216" s="459">
        <f>IFERROR((Tableau1[[#This Row],[Scope 1
(kg CO2-eq)]]+Tableau1[[#This Row],[Scope 2 energy
(kg CO2-eq)]]+Tableau1[[#This Row],[Scope 2 Infrastructure
(kg CO2-eq)]])/Tableau1[[#This Row],[Total CO2-emissions
(kg CO2-eq)
for scope 3 use ]],"")</f>
        <v>0.41827506424250654</v>
      </c>
      <c r="N5216" s="436" t="s">
        <v>3731</v>
      </c>
      <c r="O5216" s="259">
        <v>10000</v>
      </c>
      <c r="P5216" s="259" t="s">
        <v>5138</v>
      </c>
      <c r="Q5216" s="259" t="s">
        <v>5185</v>
      </c>
    </row>
    <row r="5217" spans="1:17" ht="21.75" customHeight="1">
      <c r="A5217" s="301" t="s">
        <v>5192</v>
      </c>
      <c r="B5217" s="301" t="s">
        <v>5201</v>
      </c>
      <c r="C5217" s="316" t="s">
        <v>11240</v>
      </c>
      <c r="D5217" s="465" t="s">
        <v>3730</v>
      </c>
      <c r="E5217" s="465" t="s">
        <v>700</v>
      </c>
      <c r="F5217" s="469" t="str">
        <f t="shared" si="162"/>
        <v>CH</v>
      </c>
      <c r="G5217" s="260">
        <v>4.3097120000000003E-2</v>
      </c>
      <c r="H5217" s="260">
        <v>0</v>
      </c>
      <c r="I5217" s="260">
        <v>0</v>
      </c>
      <c r="J5217" s="260">
        <v>0.118785720692911</v>
      </c>
      <c r="K5217" s="260">
        <v>0.161882840710979</v>
      </c>
      <c r="L5217" s="301" t="str">
        <f t="shared" si="163"/>
        <v/>
      </c>
      <c r="M5217" s="459">
        <f>IFERROR((Tableau1[[#This Row],[Scope 1
(kg CO2-eq)]]+Tableau1[[#This Row],[Scope 2 energy
(kg CO2-eq)]]+Tableau1[[#This Row],[Scope 2 Infrastructure
(kg CO2-eq)]])/Tableau1[[#This Row],[Total CO2-emissions
(kg CO2-eq)
for scope 3 use ]],"")</f>
        <v>0.26622413969708114</v>
      </c>
      <c r="N5217" s="436" t="s">
        <v>3730</v>
      </c>
      <c r="O5217" s="259">
        <v>1</v>
      </c>
      <c r="P5217" s="259" t="s">
        <v>5192</v>
      </c>
      <c r="Q5217" s="259" t="s">
        <v>5201</v>
      </c>
    </row>
    <row r="5218" spans="1:17" ht="21.75" customHeight="1">
      <c r="A5218" s="301" t="s">
        <v>5192</v>
      </c>
      <c r="B5218" s="301" t="s">
        <v>5201</v>
      </c>
      <c r="C5218" s="316" t="s">
        <v>11241</v>
      </c>
      <c r="D5218" s="465" t="s">
        <v>3730</v>
      </c>
      <c r="E5218" s="465" t="s">
        <v>700</v>
      </c>
      <c r="F5218" s="469" t="str">
        <f t="shared" si="162"/>
        <v>CH</v>
      </c>
      <c r="G5218" s="260">
        <v>0</v>
      </c>
      <c r="H5218" s="260">
        <v>8.7001167276000001E-3</v>
      </c>
      <c r="I5218" s="260">
        <v>1.815808716E-4</v>
      </c>
      <c r="J5218" s="260">
        <v>0.19965860907823901</v>
      </c>
      <c r="K5218" s="260">
        <v>0.20854030675007801</v>
      </c>
      <c r="L5218" s="301" t="str">
        <f t="shared" si="163"/>
        <v/>
      </c>
      <c r="M5218" s="459">
        <f>IFERROR((Tableau1[[#This Row],[Scope 1
(kg CO2-eq)]]+Tableau1[[#This Row],[Scope 2 energy
(kg CO2-eq)]]+Tableau1[[#This Row],[Scope 2 Infrastructure
(kg CO2-eq)]])/Tableau1[[#This Row],[Total CO2-emissions
(kg CO2-eq)
for scope 3 use ]],"")</f>
        <v>4.2589836648912846E-2</v>
      </c>
      <c r="N5218" s="436" t="s">
        <v>3730</v>
      </c>
      <c r="O5218" s="259">
        <v>1</v>
      </c>
      <c r="P5218" s="259" t="s">
        <v>5192</v>
      </c>
      <c r="Q5218" s="259" t="s">
        <v>5201</v>
      </c>
    </row>
    <row r="5219" spans="1:17" ht="21.75" customHeight="1">
      <c r="A5219" s="301" t="s">
        <v>5192</v>
      </c>
      <c r="B5219" s="301" t="s">
        <v>5201</v>
      </c>
      <c r="C5219" s="316" t="s">
        <v>11242</v>
      </c>
      <c r="D5219" s="465" t="s">
        <v>3730</v>
      </c>
      <c r="E5219" s="465" t="s">
        <v>700</v>
      </c>
      <c r="F5219" s="469" t="str">
        <f t="shared" si="162"/>
        <v>CH</v>
      </c>
      <c r="G5219" s="260">
        <v>4.46101E-2</v>
      </c>
      <c r="H5219" s="260">
        <v>0</v>
      </c>
      <c r="I5219" s="260">
        <v>0</v>
      </c>
      <c r="J5219" s="260">
        <v>0.108417110908673</v>
      </c>
      <c r="K5219" s="260">
        <v>0.15302721097284</v>
      </c>
      <c r="L5219" s="301" t="str">
        <f t="shared" si="163"/>
        <v/>
      </c>
      <c r="M5219" s="459">
        <f>IFERROR((Tableau1[[#This Row],[Scope 1
(kg CO2-eq)]]+Tableau1[[#This Row],[Scope 2 energy
(kg CO2-eq)]]+Tableau1[[#This Row],[Scope 2 Infrastructure
(kg CO2-eq)]])/Tableau1[[#This Row],[Total CO2-emissions
(kg CO2-eq)
for scope 3 use ]],"")</f>
        <v>0.29151743481698567</v>
      </c>
      <c r="N5219" s="436" t="s">
        <v>3730</v>
      </c>
      <c r="O5219" s="259">
        <v>1</v>
      </c>
      <c r="P5219" s="259" t="s">
        <v>5192</v>
      </c>
      <c r="Q5219" s="259" t="s">
        <v>5201</v>
      </c>
    </row>
    <row r="5220" spans="1:17" ht="21.75" customHeight="1">
      <c r="A5220" s="301" t="s">
        <v>5192</v>
      </c>
      <c r="B5220" s="301" t="s">
        <v>5201</v>
      </c>
      <c r="C5220" s="316" t="s">
        <v>11243</v>
      </c>
      <c r="D5220" s="465" t="s">
        <v>3730</v>
      </c>
      <c r="E5220" s="465" t="s">
        <v>700</v>
      </c>
      <c r="F5220" s="469" t="str">
        <f t="shared" si="162"/>
        <v>CH</v>
      </c>
      <c r="G5220" s="260">
        <v>0</v>
      </c>
      <c r="H5220" s="260">
        <v>8.7001167276000001E-3</v>
      </c>
      <c r="I5220" s="260">
        <v>1.815808716E-4</v>
      </c>
      <c r="J5220" s="260">
        <v>0.19025437656876701</v>
      </c>
      <c r="K5220" s="260">
        <v>0.199136074072925</v>
      </c>
      <c r="L5220" s="301" t="str">
        <f t="shared" si="163"/>
        <v/>
      </c>
      <c r="M5220" s="459">
        <f>IFERROR((Tableau1[[#This Row],[Scope 1
(kg CO2-eq)]]+Tableau1[[#This Row],[Scope 2 energy
(kg CO2-eq)]]+Tableau1[[#This Row],[Scope 2 Infrastructure
(kg CO2-eq)]])/Tableau1[[#This Row],[Total CO2-emissions
(kg CO2-eq)
for scope 3 use ]],"")</f>
        <v>4.4601148438566995E-2</v>
      </c>
      <c r="N5220" s="436" t="s">
        <v>3730</v>
      </c>
      <c r="O5220" s="259">
        <v>1</v>
      </c>
      <c r="P5220" s="259" t="s">
        <v>5192</v>
      </c>
      <c r="Q5220" s="259" t="s">
        <v>5201</v>
      </c>
    </row>
    <row r="5221" spans="1:17" ht="21.75" customHeight="1">
      <c r="A5221" s="301" t="s">
        <v>5185</v>
      </c>
      <c r="B5221" s="301" t="s">
        <v>5192</v>
      </c>
      <c r="C5221" s="316" t="s">
        <v>11244</v>
      </c>
      <c r="D5221" s="465" t="s">
        <v>3730</v>
      </c>
      <c r="E5221" s="465" t="s">
        <v>6016</v>
      </c>
      <c r="F5221" s="469" t="str">
        <f t="shared" si="162"/>
        <v>other</v>
      </c>
      <c r="G5221" s="260">
        <v>0</v>
      </c>
      <c r="H5221" s="260">
        <v>0.22848313458399999</v>
      </c>
      <c r="I5221" s="260">
        <v>1.0360143E-4</v>
      </c>
      <c r="J5221" s="260">
        <v>0.483689619440482</v>
      </c>
      <c r="K5221" s="260">
        <v>0.712276324295264</v>
      </c>
      <c r="L5221" s="301" t="str">
        <f t="shared" si="163"/>
        <v/>
      </c>
      <c r="M5221" s="459">
        <f>IFERROR((Tableau1[[#This Row],[Scope 1
(kg CO2-eq)]]+Tableau1[[#This Row],[Scope 2 energy
(kg CO2-eq)]]+Tableau1[[#This Row],[Scope 2 Infrastructure
(kg CO2-eq)]])/Tableau1[[#This Row],[Total CO2-emissions
(kg CO2-eq)
for scope 3 use ]],"")</f>
        <v>0.32092423714934909</v>
      </c>
      <c r="N5221" s="436" t="s">
        <v>3730</v>
      </c>
      <c r="O5221" s="259">
        <v>1</v>
      </c>
      <c r="P5221" s="259" t="s">
        <v>5185</v>
      </c>
      <c r="Q5221" s="259" t="s">
        <v>5192</v>
      </c>
    </row>
    <row r="5222" spans="1:17" ht="21.75" customHeight="1">
      <c r="A5222" s="301" t="s">
        <v>5185</v>
      </c>
      <c r="B5222" s="301" t="s">
        <v>5192</v>
      </c>
      <c r="C5222" s="316" t="s">
        <v>11245</v>
      </c>
      <c r="D5222" s="465" t="s">
        <v>3730</v>
      </c>
      <c r="E5222" s="465" t="s">
        <v>700</v>
      </c>
      <c r="F5222" s="469" t="str">
        <f t="shared" si="162"/>
        <v>CH</v>
      </c>
      <c r="G5222" s="260">
        <v>2.8774569999999999E-2</v>
      </c>
      <c r="H5222" s="260">
        <v>0</v>
      </c>
      <c r="I5222" s="260">
        <v>0</v>
      </c>
      <c r="J5222" s="260">
        <v>7.7876044920962006E-2</v>
      </c>
      <c r="K5222" s="260">
        <v>0.10665061494078799</v>
      </c>
      <c r="L5222" s="301" t="str">
        <f t="shared" si="163"/>
        <v/>
      </c>
      <c r="M5222" s="459">
        <f>IFERROR((Tableau1[[#This Row],[Scope 1
(kg CO2-eq)]]+Tableau1[[#This Row],[Scope 2 energy
(kg CO2-eq)]]+Tableau1[[#This Row],[Scope 2 Infrastructure
(kg CO2-eq)]])/Tableau1[[#This Row],[Total CO2-emissions
(kg CO2-eq)
for scope 3 use ]],"")</f>
        <v>0.2698021949144459</v>
      </c>
      <c r="N5222" s="436" t="s">
        <v>3730</v>
      </c>
      <c r="O5222" s="259">
        <v>1</v>
      </c>
      <c r="P5222" s="259" t="s">
        <v>5185</v>
      </c>
      <c r="Q5222" s="259" t="s">
        <v>5192</v>
      </c>
    </row>
    <row r="5223" spans="1:17" ht="21.75" customHeight="1">
      <c r="A5223" s="301" t="s">
        <v>5185</v>
      </c>
      <c r="B5223" s="301" t="s">
        <v>5192</v>
      </c>
      <c r="C5223" s="316" t="s">
        <v>11246</v>
      </c>
      <c r="D5223" s="465" t="s">
        <v>3730</v>
      </c>
      <c r="E5223" s="465" t="s">
        <v>6015</v>
      </c>
      <c r="F5223" s="469" t="str">
        <f t="shared" si="162"/>
        <v>other</v>
      </c>
      <c r="G5223" s="260">
        <v>3.7559599999999999E-2</v>
      </c>
      <c r="H5223" s="260">
        <v>0</v>
      </c>
      <c r="I5223" s="260">
        <v>0</v>
      </c>
      <c r="J5223" s="260">
        <v>0.12462628719926599</v>
      </c>
      <c r="K5223" s="260">
        <v>0.16218588721583699</v>
      </c>
      <c r="L5223" s="301" t="str">
        <f t="shared" si="163"/>
        <v/>
      </c>
      <c r="M5223" s="459">
        <f>IFERROR((Tableau1[[#This Row],[Scope 1
(kg CO2-eq)]]+Tableau1[[#This Row],[Scope 2 energy
(kg CO2-eq)]]+Tableau1[[#This Row],[Scope 2 Infrastructure
(kg CO2-eq)]])/Tableau1[[#This Row],[Total CO2-emissions
(kg CO2-eq)
for scope 3 use ]],"")</f>
        <v>0.23158365160351888</v>
      </c>
      <c r="N5223" s="436" t="s">
        <v>3730</v>
      </c>
      <c r="O5223" s="259">
        <v>1</v>
      </c>
      <c r="P5223" s="259" t="s">
        <v>5185</v>
      </c>
      <c r="Q5223" s="259" t="s">
        <v>5192</v>
      </c>
    </row>
    <row r="5224" spans="1:17" ht="21.75" customHeight="1">
      <c r="A5224" s="301" t="s">
        <v>5176</v>
      </c>
      <c r="B5224" s="301" t="s">
        <v>5177</v>
      </c>
      <c r="C5224" s="316" t="s">
        <v>11247</v>
      </c>
      <c r="D5224" s="465" t="s">
        <v>3730</v>
      </c>
      <c r="E5224" s="465" t="s">
        <v>6101</v>
      </c>
      <c r="F5224" s="469" t="str">
        <f t="shared" si="162"/>
        <v>other</v>
      </c>
      <c r="G5224" s="260">
        <v>0</v>
      </c>
      <c r="H5224" s="260">
        <v>0</v>
      </c>
      <c r="I5224" s="260">
        <v>0</v>
      </c>
      <c r="J5224" s="260">
        <v>33.400589811048498</v>
      </c>
      <c r="K5224" s="260">
        <v>33.400589810361502</v>
      </c>
      <c r="L5224" s="301" t="str">
        <f t="shared" si="163"/>
        <v/>
      </c>
      <c r="M5224" s="459">
        <f>IFERROR((Tableau1[[#This Row],[Scope 1
(kg CO2-eq)]]+Tableau1[[#This Row],[Scope 2 energy
(kg CO2-eq)]]+Tableau1[[#This Row],[Scope 2 Infrastructure
(kg CO2-eq)]])/Tableau1[[#This Row],[Total CO2-emissions
(kg CO2-eq)
for scope 3 use ]],"")</f>
        <v>0</v>
      </c>
      <c r="N5224" s="436" t="s">
        <v>3730</v>
      </c>
      <c r="O5224" s="259">
        <v>1</v>
      </c>
      <c r="P5224" s="259" t="s">
        <v>5176</v>
      </c>
      <c r="Q5224" s="259" t="s">
        <v>5177</v>
      </c>
    </row>
    <row r="5225" spans="1:17" ht="21.75" customHeight="1">
      <c r="A5225" s="301" t="s">
        <v>5202</v>
      </c>
      <c r="B5225" s="301" t="s">
        <v>5171</v>
      </c>
      <c r="C5225" s="316" t="s">
        <v>11248</v>
      </c>
      <c r="D5225" s="465" t="s">
        <v>50</v>
      </c>
      <c r="E5225" s="465" t="s">
        <v>700</v>
      </c>
      <c r="F5225" s="469" t="str">
        <f t="shared" si="162"/>
        <v>CH</v>
      </c>
      <c r="G5225" s="260">
        <v>0</v>
      </c>
      <c r="H5225" s="260">
        <v>124.43761541249999</v>
      </c>
      <c r="I5225" s="260">
        <v>0.1004276304</v>
      </c>
      <c r="J5225" s="260">
        <v>8.9674219847953793</v>
      </c>
      <c r="K5225" s="260">
        <v>133.50546500494099</v>
      </c>
      <c r="L5225" s="301" t="str">
        <f t="shared" si="163"/>
        <v/>
      </c>
      <c r="M5225" s="459">
        <f>IFERROR((Tableau1[[#This Row],[Scope 1
(kg CO2-eq)]]+Tableau1[[#This Row],[Scope 2 energy
(kg CO2-eq)]]+Tableau1[[#This Row],[Scope 2 Infrastructure
(kg CO2-eq)]])/Tableau1[[#This Row],[Total CO2-emissions
(kg CO2-eq)
for scope 3 use ]],"")</f>
        <v>0.93283104956258456</v>
      </c>
      <c r="N5225" s="436" t="s">
        <v>50</v>
      </c>
      <c r="O5225" s="259">
        <v>1</v>
      </c>
      <c r="P5225" s="259" t="s">
        <v>5202</v>
      </c>
      <c r="Q5225" s="259" t="s">
        <v>5171</v>
      </c>
    </row>
    <row r="5226" spans="1:17" ht="21.75" customHeight="1">
      <c r="A5226" s="301" t="s">
        <v>4140</v>
      </c>
      <c r="B5226" s="301" t="s">
        <v>5135</v>
      </c>
      <c r="C5226" s="316" t="s">
        <v>11249</v>
      </c>
      <c r="D5226" s="465" t="s">
        <v>436</v>
      </c>
      <c r="E5226" s="465" t="s">
        <v>700</v>
      </c>
      <c r="F5226" s="469" t="str">
        <f t="shared" si="162"/>
        <v>CH</v>
      </c>
      <c r="G5226" s="260">
        <v>6.7369999999999995E-4</v>
      </c>
      <c r="H5226" s="260">
        <v>4.9697927060399997E-4</v>
      </c>
      <c r="I5226" s="260">
        <v>1.0372496364E-5</v>
      </c>
      <c r="J5226" s="260">
        <v>2.0615248674418E-2</v>
      </c>
      <c r="K5226" s="260">
        <v>2.1796300442638201E-2</v>
      </c>
      <c r="L5226" s="301">
        <f t="shared" si="163"/>
        <v>7.8466681593497525E-2</v>
      </c>
      <c r="M5226" s="459">
        <f>IFERROR((Tableau1[[#This Row],[Scope 1
(kg CO2-eq)]]+Tableau1[[#This Row],[Scope 2 energy
(kg CO2-eq)]]+Tableau1[[#This Row],[Scope 2 Infrastructure
(kg CO2-eq)]])/Tableau1[[#This Row],[Total CO2-emissions
(kg CO2-eq)
for scope 3 use ]],"")</f>
        <v>5.4185882144366641E-2</v>
      </c>
      <c r="N5226" s="436" t="s">
        <v>436</v>
      </c>
      <c r="O5226" s="259">
        <v>1</v>
      </c>
      <c r="P5226" s="259" t="s">
        <v>4140</v>
      </c>
      <c r="Q5226" s="259" t="s">
        <v>5135</v>
      </c>
    </row>
    <row r="5227" spans="1:17" ht="21.75" customHeight="1">
      <c r="A5227" s="301" t="s">
        <v>4140</v>
      </c>
      <c r="B5227" s="301" t="s">
        <v>5135</v>
      </c>
      <c r="C5227" s="316" t="s">
        <v>11250</v>
      </c>
      <c r="D5227" s="465" t="s">
        <v>436</v>
      </c>
      <c r="E5227" s="465" t="s">
        <v>700</v>
      </c>
      <c r="F5227" s="469" t="str">
        <f t="shared" si="162"/>
        <v>CH</v>
      </c>
      <c r="G5227" s="260">
        <v>6.7369999999999995E-4</v>
      </c>
      <c r="H5227" s="260">
        <v>4.9697927060399997E-4</v>
      </c>
      <c r="I5227" s="260">
        <v>1.0372496364E-5</v>
      </c>
      <c r="J5227" s="260">
        <v>2.13431469121961E-2</v>
      </c>
      <c r="K5227" s="260">
        <v>2.2524198680816902E-2</v>
      </c>
      <c r="L5227" s="301">
        <f t="shared" si="163"/>
        <v>8.1087115250940853E-2</v>
      </c>
      <c r="M5227" s="459">
        <f>IFERROR((Tableau1[[#This Row],[Scope 1
(kg CO2-eq)]]+Tableau1[[#This Row],[Scope 2 energy
(kg CO2-eq)]]+Tableau1[[#This Row],[Scope 2 Infrastructure
(kg CO2-eq)]])/Tableau1[[#This Row],[Total CO2-emissions
(kg CO2-eq)
for scope 3 use ]],"")</f>
        <v>5.2434796180956346E-2</v>
      </c>
      <c r="N5227" s="436" t="s">
        <v>436</v>
      </c>
      <c r="O5227" s="259">
        <v>1</v>
      </c>
      <c r="P5227" s="259" t="s">
        <v>4140</v>
      </c>
      <c r="Q5227" s="260" t="s">
        <v>5135</v>
      </c>
    </row>
    <row r="5228" spans="1:17" ht="21.75" customHeight="1">
      <c r="A5228" s="301" t="s">
        <v>4140</v>
      </c>
      <c r="B5228" s="301" t="s">
        <v>5135</v>
      </c>
      <c r="C5228" s="316" t="s">
        <v>11251</v>
      </c>
      <c r="D5228" s="465" t="s">
        <v>436</v>
      </c>
      <c r="E5228" s="465" t="s">
        <v>700</v>
      </c>
      <c r="F5228" s="469" t="str">
        <f t="shared" si="162"/>
        <v>CH</v>
      </c>
      <c r="G5228" s="260">
        <v>6.7369999999999995E-4</v>
      </c>
      <c r="H5228" s="260">
        <v>4.9697927060399997E-4</v>
      </c>
      <c r="I5228" s="260">
        <v>1.0372496364E-5</v>
      </c>
      <c r="J5228" s="260">
        <v>2.07854625762358E-2</v>
      </c>
      <c r="K5228" s="260">
        <v>2.19665143476876E-2</v>
      </c>
      <c r="L5228" s="301">
        <f t="shared" si="163"/>
        <v>7.9079451651675362E-2</v>
      </c>
      <c r="M5228" s="459">
        <f>IFERROR((Tableau1[[#This Row],[Scope 1
(kg CO2-eq)]]+Tableau1[[#This Row],[Scope 2 energy
(kg CO2-eq)]]+Tableau1[[#This Row],[Scope 2 Infrastructure
(kg CO2-eq)]])/Tableau1[[#This Row],[Total CO2-emissions
(kg CO2-eq)
for scope 3 use ]],"")</f>
        <v>5.3766007126766949E-2</v>
      </c>
      <c r="N5228" s="436" t="s">
        <v>436</v>
      </c>
      <c r="O5228" s="259">
        <v>1</v>
      </c>
      <c r="P5228" s="259" t="s">
        <v>4140</v>
      </c>
      <c r="Q5228" s="260" t="s">
        <v>5135</v>
      </c>
    </row>
    <row r="5229" spans="1:17" ht="21.75" customHeight="1">
      <c r="A5229" s="301" t="s">
        <v>4140</v>
      </c>
      <c r="B5229" s="301" t="s">
        <v>5135</v>
      </c>
      <c r="C5229" s="316" t="s">
        <v>11252</v>
      </c>
      <c r="D5229" s="465" t="s">
        <v>436</v>
      </c>
      <c r="E5229" s="465" t="s">
        <v>700</v>
      </c>
      <c r="F5229" s="469" t="str">
        <f t="shared" si="162"/>
        <v>CH</v>
      </c>
      <c r="G5229" s="260">
        <v>6.7369999999999995E-4</v>
      </c>
      <c r="H5229" s="260">
        <v>4.9697927060399997E-4</v>
      </c>
      <c r="I5229" s="260">
        <v>1.0372496364E-5</v>
      </c>
      <c r="J5229" s="260">
        <v>7.4474753032813994E-3</v>
      </c>
      <c r="K5229" s="260">
        <v>8.6285270752353392E-3</v>
      </c>
      <c r="L5229" s="301">
        <f t="shared" si="163"/>
        <v>3.1062697470847223E-2</v>
      </c>
      <c r="M5229" s="459">
        <f>IFERROR((Tableau1[[#This Row],[Scope 1
(kg CO2-eq)]]+Tableau1[[#This Row],[Scope 2 energy
(kg CO2-eq)]]+Tableau1[[#This Row],[Scope 2 Infrastructure
(kg CO2-eq)]])/Tableau1[[#This Row],[Total CO2-emissions
(kg CO2-eq)
for scope 3 use ]],"")</f>
        <v>0.1368775640002019</v>
      </c>
      <c r="N5229" s="436" t="s">
        <v>436</v>
      </c>
      <c r="O5229" s="259">
        <v>1</v>
      </c>
      <c r="P5229" s="259" t="s">
        <v>4140</v>
      </c>
      <c r="Q5229" s="260" t="s">
        <v>5135</v>
      </c>
    </row>
    <row r="5230" spans="1:17" ht="21.75" customHeight="1">
      <c r="A5230" s="301" t="s">
        <v>4140</v>
      </c>
      <c r="B5230" s="301" t="s">
        <v>5135</v>
      </c>
      <c r="C5230" s="316" t="s">
        <v>11253</v>
      </c>
      <c r="D5230" s="465" t="s">
        <v>436</v>
      </c>
      <c r="E5230" s="465" t="s">
        <v>700</v>
      </c>
      <c r="F5230" s="469" t="str">
        <f t="shared" si="162"/>
        <v>CH</v>
      </c>
      <c r="G5230" s="260">
        <v>6.7369999999999995E-4</v>
      </c>
      <c r="H5230" s="260">
        <v>4.9697927060399997E-4</v>
      </c>
      <c r="I5230" s="260">
        <v>1.0372496364E-5</v>
      </c>
      <c r="J5230" s="260">
        <v>2.0882331276225102E-2</v>
      </c>
      <c r="K5230" s="260">
        <v>2.20633830479686E-2</v>
      </c>
      <c r="L5230" s="301">
        <f t="shared" si="163"/>
        <v>7.9428178972686961E-2</v>
      </c>
      <c r="M5230" s="459">
        <f>IFERROR((Tableau1[[#This Row],[Scope 1
(kg CO2-eq)]]+Tableau1[[#This Row],[Scope 2 energy
(kg CO2-eq)]]+Tableau1[[#This Row],[Scope 2 Infrastructure
(kg CO2-eq)]])/Tableau1[[#This Row],[Total CO2-emissions
(kg CO2-eq)
for scope 3 use ]],"")</f>
        <v>5.3529948893161275E-2</v>
      </c>
      <c r="N5230" s="436" t="s">
        <v>436</v>
      </c>
      <c r="O5230" s="259">
        <v>1</v>
      </c>
      <c r="P5230" s="259" t="s">
        <v>4140</v>
      </c>
      <c r="Q5230" s="260" t="s">
        <v>5135</v>
      </c>
    </row>
    <row r="5231" spans="1:17" ht="21.75" customHeight="1">
      <c r="A5231" s="301" t="s">
        <v>5202</v>
      </c>
      <c r="B5231" s="301" t="s">
        <v>5171</v>
      </c>
      <c r="C5231" s="316" t="s">
        <v>11254</v>
      </c>
      <c r="D5231" s="465" t="s">
        <v>50</v>
      </c>
      <c r="E5231" s="465" t="s">
        <v>700</v>
      </c>
      <c r="F5231" s="469" t="str">
        <f t="shared" si="162"/>
        <v>CH</v>
      </c>
      <c r="G5231" s="260">
        <v>0</v>
      </c>
      <c r="H5231" s="260">
        <v>41.901227678700003</v>
      </c>
      <c r="I5231" s="260">
        <v>0.1004276304</v>
      </c>
      <c r="J5231" s="260">
        <v>0.14752030766716701</v>
      </c>
      <c r="K5231" s="260">
        <v>42.149175239241302</v>
      </c>
      <c r="L5231" s="301" t="str">
        <f t="shared" si="163"/>
        <v/>
      </c>
      <c r="M5231" s="459">
        <f>IFERROR((Tableau1[[#This Row],[Scope 1
(kg CO2-eq)]]+Tableau1[[#This Row],[Scope 2 energy
(kg CO2-eq)]]+Tableau1[[#This Row],[Scope 2 Infrastructure
(kg CO2-eq)]])/Tableau1[[#This Row],[Total CO2-emissions
(kg CO2-eq)
for scope 3 use ]],"")</f>
        <v>0.9965000517968865</v>
      </c>
      <c r="N5231" s="436" t="s">
        <v>50</v>
      </c>
      <c r="O5231" s="259">
        <v>1</v>
      </c>
      <c r="P5231" s="259" t="s">
        <v>5202</v>
      </c>
      <c r="Q5231" s="260" t="s">
        <v>5171</v>
      </c>
    </row>
    <row r="5232" spans="1:17" ht="21.75" customHeight="1">
      <c r="A5232" s="301" t="s">
        <v>5129</v>
      </c>
      <c r="B5232" s="301" t="s">
        <v>5233</v>
      </c>
      <c r="C5232" s="316" t="s">
        <v>11255</v>
      </c>
      <c r="D5232" s="465" t="s">
        <v>3730</v>
      </c>
      <c r="E5232" s="465" t="s">
        <v>700</v>
      </c>
      <c r="F5232" s="469" t="str">
        <f t="shared" si="162"/>
        <v>CH</v>
      </c>
      <c r="G5232" s="260">
        <v>0</v>
      </c>
      <c r="H5232" s="260">
        <v>5.3853563632000001E-2</v>
      </c>
      <c r="I5232" s="260">
        <v>1.4264764161999999E-2</v>
      </c>
      <c r="J5232" s="260">
        <v>4.0948121362889202E-2</v>
      </c>
      <c r="K5232" s="260">
        <v>0.109066449424017</v>
      </c>
      <c r="L5232" s="301" t="str">
        <f t="shared" si="163"/>
        <v/>
      </c>
      <c r="M5232" s="459">
        <f>IFERROR((Tableau1[[#This Row],[Scope 1
(kg CO2-eq)]]+Tableau1[[#This Row],[Scope 2 energy
(kg CO2-eq)]]+Tableau1[[#This Row],[Scope 2 Infrastructure
(kg CO2-eq)]])/Tableau1[[#This Row],[Total CO2-emissions
(kg CO2-eq)
for scope 3 use ]],"")</f>
        <v>0.62455803919293984</v>
      </c>
      <c r="N5232" s="436" t="s">
        <v>3730</v>
      </c>
      <c r="O5232" s="259">
        <v>1</v>
      </c>
      <c r="P5232" s="259" t="s">
        <v>5129</v>
      </c>
      <c r="Q5232" s="259" t="s">
        <v>5233</v>
      </c>
    </row>
    <row r="5233" spans="1:17" ht="21.75" customHeight="1">
      <c r="A5233" s="301" t="s">
        <v>5157</v>
      </c>
      <c r="B5233" s="301" t="s">
        <v>5179</v>
      </c>
      <c r="C5233" s="316" t="s">
        <v>11256</v>
      </c>
      <c r="D5233" s="465" t="s">
        <v>3731</v>
      </c>
      <c r="E5233" s="465" t="s">
        <v>6091</v>
      </c>
      <c r="F5233" s="469" t="str">
        <f t="shared" si="162"/>
        <v>other</v>
      </c>
      <c r="G5233" s="260">
        <v>0</v>
      </c>
      <c r="H5233" s="260">
        <v>2.5583073555200002</v>
      </c>
      <c r="I5233" s="260">
        <v>8.0428607999999998E-4</v>
      </c>
      <c r="J5233" s="260">
        <v>1.2087628069560501</v>
      </c>
      <c r="K5233" s="260">
        <v>3.7678744611066199</v>
      </c>
      <c r="L5233" s="301" t="str">
        <f t="shared" si="163"/>
        <v/>
      </c>
      <c r="M5233" s="459">
        <f>IFERROR((Tableau1[[#This Row],[Scope 1
(kg CO2-eq)]]+Tableau1[[#This Row],[Scope 2 energy
(kg CO2-eq)]]+Tableau1[[#This Row],[Scope 2 Infrastructure
(kg CO2-eq)]])/Tableau1[[#This Row],[Total CO2-emissions
(kg CO2-eq)
for scope 3 use ]],"")</f>
        <v>0.67919238499479961</v>
      </c>
      <c r="N5233" s="436" t="s">
        <v>3731</v>
      </c>
      <c r="O5233" s="259">
        <v>1</v>
      </c>
      <c r="P5233" s="259" t="s">
        <v>5157</v>
      </c>
      <c r="Q5233" s="259" t="s">
        <v>5179</v>
      </c>
    </row>
    <row r="5234" spans="1:17" ht="21.75" customHeight="1">
      <c r="A5234" s="301" t="s">
        <v>5157</v>
      </c>
      <c r="B5234" s="301" t="s">
        <v>5179</v>
      </c>
      <c r="C5234" s="316" t="s">
        <v>11257</v>
      </c>
      <c r="D5234" s="465" t="s">
        <v>3731</v>
      </c>
      <c r="E5234" s="465" t="s">
        <v>6091</v>
      </c>
      <c r="F5234" s="469" t="str">
        <f t="shared" si="162"/>
        <v>other</v>
      </c>
      <c r="G5234" s="260">
        <v>0</v>
      </c>
      <c r="H5234" s="260">
        <v>3.3680201163199999</v>
      </c>
      <c r="I5234" s="260">
        <v>8.0428607999999998E-4</v>
      </c>
      <c r="J5234" s="260">
        <v>1.1856227300986399</v>
      </c>
      <c r="K5234" s="260">
        <v>4.5544471467878003</v>
      </c>
      <c r="L5234" s="301" t="str">
        <f t="shared" si="163"/>
        <v/>
      </c>
      <c r="M5234" s="459">
        <f>IFERROR((Tableau1[[#This Row],[Scope 1
(kg CO2-eq)]]+Tableau1[[#This Row],[Scope 2 energy
(kg CO2-eq)]]+Tableau1[[#This Row],[Scope 2 Infrastructure
(kg CO2-eq)]])/Tableau1[[#This Row],[Total CO2-emissions
(kg CO2-eq)
for scope 3 use ]],"")</f>
        <v>0.739678010046948</v>
      </c>
      <c r="N5234" s="436" t="s">
        <v>3731</v>
      </c>
      <c r="O5234" s="259">
        <v>1</v>
      </c>
      <c r="P5234" s="259" t="s">
        <v>5157</v>
      </c>
      <c r="Q5234" s="259" t="s">
        <v>5179</v>
      </c>
    </row>
    <row r="5235" spans="1:17" ht="21.75" customHeight="1">
      <c r="A5235" s="301" t="s">
        <v>5176</v>
      </c>
      <c r="B5235" s="301" t="s">
        <v>5177</v>
      </c>
      <c r="C5235" s="316" t="s">
        <v>11258</v>
      </c>
      <c r="D5235" s="465" t="s">
        <v>3646</v>
      </c>
      <c r="E5235" s="465" t="s">
        <v>6101</v>
      </c>
      <c r="F5235" s="469" t="str">
        <f t="shared" si="162"/>
        <v>other</v>
      </c>
      <c r="G5235" s="260">
        <v>0</v>
      </c>
      <c r="H5235" s="260">
        <v>0.13616009327203199</v>
      </c>
      <c r="I5235" s="260">
        <v>1.71857374848E-4</v>
      </c>
      <c r="J5235" s="260">
        <v>3.6952196856479</v>
      </c>
      <c r="K5235" s="260">
        <v>3.8315516360034998</v>
      </c>
      <c r="L5235" s="301" t="str">
        <f t="shared" si="163"/>
        <v/>
      </c>
      <c r="M5235" s="459">
        <f>IFERROR((Tableau1[[#This Row],[Scope 1
(kg CO2-eq)]]+Tableau1[[#This Row],[Scope 2 energy
(kg CO2-eq)]]+Tableau1[[#This Row],[Scope 2 Infrastructure
(kg CO2-eq)]])/Tableau1[[#This Row],[Total CO2-emissions
(kg CO2-eq)
for scope 3 use ]],"")</f>
        <v>3.5581394588506982E-2</v>
      </c>
      <c r="N5235" s="436" t="s">
        <v>3646</v>
      </c>
      <c r="O5235" s="259">
        <v>1</v>
      </c>
      <c r="P5235" s="259" t="s">
        <v>5176</v>
      </c>
      <c r="Q5235" s="259" t="s">
        <v>5177</v>
      </c>
    </row>
    <row r="5236" spans="1:17" ht="21.75" customHeight="1">
      <c r="A5236" s="301" t="s">
        <v>5213</v>
      </c>
      <c r="B5236" s="301" t="s">
        <v>476</v>
      </c>
      <c r="C5236" s="316" t="s">
        <v>11259</v>
      </c>
      <c r="D5236" s="465" t="s">
        <v>3730</v>
      </c>
      <c r="E5236" s="465" t="s">
        <v>6091</v>
      </c>
      <c r="F5236" s="469" t="str">
        <f t="shared" si="162"/>
        <v>other</v>
      </c>
      <c r="G5236" s="260">
        <v>0</v>
      </c>
      <c r="H5236" s="260">
        <v>0.142589425193656</v>
      </c>
      <c r="I5236" s="260">
        <v>1.280825829108E-6</v>
      </c>
      <c r="J5236" s="260">
        <v>35.388053947194301</v>
      </c>
      <c r="K5236" s="260">
        <v>35.530644652589203</v>
      </c>
      <c r="L5236" s="301" t="str">
        <f t="shared" si="163"/>
        <v/>
      </c>
      <c r="M5236" s="459">
        <f>IFERROR((Tableau1[[#This Row],[Scope 1
(kg CO2-eq)]]+Tableau1[[#This Row],[Scope 2 energy
(kg CO2-eq)]]+Tableau1[[#This Row],[Scope 2 Infrastructure
(kg CO2-eq)]])/Tableau1[[#This Row],[Total CO2-emissions
(kg CO2-eq)
for scope 3 use ]],"")</f>
        <v>4.0131753142591577E-3</v>
      </c>
      <c r="N5236" s="436" t="s">
        <v>3730</v>
      </c>
      <c r="O5236" s="259">
        <v>1</v>
      </c>
      <c r="P5236" s="259" t="s">
        <v>5213</v>
      </c>
      <c r="Q5236" s="259" t="s">
        <v>476</v>
      </c>
    </row>
    <row r="5237" spans="1:17" ht="21.75" customHeight="1">
      <c r="A5237" s="301" t="s">
        <v>4137</v>
      </c>
      <c r="B5237" s="301" t="s">
        <v>5133</v>
      </c>
      <c r="C5237" s="316" t="s">
        <v>11260</v>
      </c>
      <c r="D5237" s="465" t="s">
        <v>3646</v>
      </c>
      <c r="E5237" s="465" t="s">
        <v>6091</v>
      </c>
      <c r="F5237" s="469" t="str">
        <f t="shared" si="162"/>
        <v>other</v>
      </c>
      <c r="G5237" s="260">
        <v>0</v>
      </c>
      <c r="H5237" s="260">
        <v>0</v>
      </c>
      <c r="I5237" s="260">
        <v>0</v>
      </c>
      <c r="J5237" s="260">
        <v>122.916634071091</v>
      </c>
      <c r="K5237" s="260">
        <v>122.916634071079</v>
      </c>
      <c r="L5237" s="301" t="str">
        <f t="shared" si="163"/>
        <v/>
      </c>
      <c r="M5237" s="459">
        <f>IFERROR((Tableau1[[#This Row],[Scope 1
(kg CO2-eq)]]+Tableau1[[#This Row],[Scope 2 energy
(kg CO2-eq)]]+Tableau1[[#This Row],[Scope 2 Infrastructure
(kg CO2-eq)]])/Tableau1[[#This Row],[Total CO2-emissions
(kg CO2-eq)
for scope 3 use ]],"")</f>
        <v>0</v>
      </c>
      <c r="N5237" s="436" t="s">
        <v>3646</v>
      </c>
      <c r="O5237" s="259">
        <v>1</v>
      </c>
      <c r="P5237" s="259" t="s">
        <v>4137</v>
      </c>
      <c r="Q5237" s="260" t="s">
        <v>5133</v>
      </c>
    </row>
    <row r="5238" spans="1:17" ht="21.75" customHeight="1">
      <c r="A5238" s="301" t="s">
        <v>4137</v>
      </c>
      <c r="B5238" s="301" t="s">
        <v>5133</v>
      </c>
      <c r="C5238" s="316" t="s">
        <v>11261</v>
      </c>
      <c r="D5238" s="465" t="s">
        <v>3646</v>
      </c>
      <c r="E5238" s="465" t="s">
        <v>6091</v>
      </c>
      <c r="F5238" s="469" t="str">
        <f t="shared" si="162"/>
        <v>other</v>
      </c>
      <c r="G5238" s="260">
        <v>0</v>
      </c>
      <c r="H5238" s="260">
        <v>2.454277270128E-2</v>
      </c>
      <c r="I5238" s="260">
        <v>2.0024901119999999E-5</v>
      </c>
      <c r="J5238" s="260">
        <v>120.282089088528</v>
      </c>
      <c r="K5238" s="260">
        <v>120.30665188473201</v>
      </c>
      <c r="L5238" s="301" t="str">
        <f t="shared" si="163"/>
        <v/>
      </c>
      <c r="M5238" s="459">
        <f>IFERROR((Tableau1[[#This Row],[Scope 1
(kg CO2-eq)]]+Tableau1[[#This Row],[Scope 2 energy
(kg CO2-eq)]]+Tableau1[[#This Row],[Scope 2 Infrastructure
(kg CO2-eq)]])/Tableau1[[#This Row],[Total CO2-emissions
(kg CO2-eq)
for scope 3 use ]],"")</f>
        <v>2.041682418851957E-4</v>
      </c>
      <c r="N5238" s="436" t="s">
        <v>3646</v>
      </c>
      <c r="O5238" s="259">
        <v>1</v>
      </c>
      <c r="P5238" s="259" t="s">
        <v>4137</v>
      </c>
      <c r="Q5238" s="259" t="s">
        <v>5133</v>
      </c>
    </row>
    <row r="5239" spans="1:17" ht="21.75" customHeight="1">
      <c r="A5239" s="301" t="s">
        <v>5138</v>
      </c>
      <c r="B5239" s="301" t="s">
        <v>4137</v>
      </c>
      <c r="C5239" s="316" t="s">
        <v>11262</v>
      </c>
      <c r="D5239" s="465" t="s">
        <v>3657</v>
      </c>
      <c r="E5239" s="465" t="s">
        <v>6091</v>
      </c>
      <c r="F5239" s="469" t="str">
        <f t="shared" si="162"/>
        <v>other</v>
      </c>
      <c r="G5239" s="260">
        <v>1.1952054794520499E-7</v>
      </c>
      <c r="H5239" s="260">
        <v>0</v>
      </c>
      <c r="I5239" s="260">
        <v>0</v>
      </c>
      <c r="J5239" s="260">
        <v>6.9117770912591004E-8</v>
      </c>
      <c r="K5239" s="260">
        <v>1.88638318982727E-7</v>
      </c>
      <c r="L5239" s="301" t="str">
        <f t="shared" si="163"/>
        <v/>
      </c>
      <c r="M5239" s="459">
        <f>IFERROR((Tableau1[[#This Row],[Scope 1
(kg CO2-eq)]]+Tableau1[[#This Row],[Scope 2 energy
(kg CO2-eq)]]+Tableau1[[#This Row],[Scope 2 Infrastructure
(kg CO2-eq)]])/Tableau1[[#This Row],[Total CO2-emissions
(kg CO2-eq)
for scope 3 use ]],"")</f>
        <v>0.63359633710555441</v>
      </c>
      <c r="N5239" s="436" t="s">
        <v>3657</v>
      </c>
      <c r="O5239" s="259">
        <v>31536000</v>
      </c>
      <c r="P5239" s="259" t="s">
        <v>5138</v>
      </c>
      <c r="Q5239" s="260" t="s">
        <v>4137</v>
      </c>
    </row>
    <row r="5240" spans="1:17" ht="21.75" customHeight="1">
      <c r="A5240" s="301" t="s">
        <v>5198</v>
      </c>
      <c r="B5240" s="301" t="s">
        <v>5199</v>
      </c>
      <c r="C5240" s="316" t="s">
        <v>11263</v>
      </c>
      <c r="D5240" s="465" t="s">
        <v>3657</v>
      </c>
      <c r="E5240" s="465" t="s">
        <v>6091</v>
      </c>
      <c r="F5240" s="469" t="str">
        <f t="shared" si="162"/>
        <v>other</v>
      </c>
      <c r="G5240" s="260">
        <v>1.5702898274987301E-7</v>
      </c>
      <c r="H5240" s="260">
        <v>0</v>
      </c>
      <c r="I5240" s="260">
        <v>0</v>
      </c>
      <c r="J5240" s="260">
        <v>9.9565329031099007E-8</v>
      </c>
      <c r="K5240" s="260">
        <v>2.5659431170179403E-7</v>
      </c>
      <c r="L5240" s="301" t="str">
        <f t="shared" si="163"/>
        <v/>
      </c>
      <c r="M5240" s="459">
        <f>IFERROR((Tableau1[[#This Row],[Scope 1
(kg CO2-eq)]]+Tableau1[[#This Row],[Scope 2 energy
(kg CO2-eq)]]+Tableau1[[#This Row],[Scope 2 Infrastructure
(kg CO2-eq)]])/Tableau1[[#This Row],[Total CO2-emissions
(kg CO2-eq)
for scope 3 use ]],"")</f>
        <v>0.61197374839847285</v>
      </c>
      <c r="N5240" s="436" t="s">
        <v>3657</v>
      </c>
      <c r="O5240" s="259">
        <v>31536000</v>
      </c>
      <c r="P5240" s="259" t="s">
        <v>5198</v>
      </c>
      <c r="Q5240" s="259" t="s">
        <v>5199</v>
      </c>
    </row>
    <row r="5241" spans="1:17" ht="21.75" customHeight="1">
      <c r="A5241" s="301" t="s">
        <v>5203</v>
      </c>
      <c r="B5241" s="301" t="s">
        <v>5245</v>
      </c>
      <c r="C5241" s="316" t="s">
        <v>11264</v>
      </c>
      <c r="D5241" s="465" t="s">
        <v>3657</v>
      </c>
      <c r="E5241" s="465" t="s">
        <v>700</v>
      </c>
      <c r="F5241" s="469" t="str">
        <f t="shared" si="162"/>
        <v>CH</v>
      </c>
      <c r="G5241" s="260">
        <v>3.8886437721968498E-8</v>
      </c>
      <c r="H5241" s="260">
        <v>0</v>
      </c>
      <c r="I5241" s="260">
        <v>0</v>
      </c>
      <c r="J5241" s="260">
        <v>3.5481655681204403E-8</v>
      </c>
      <c r="K5241" s="260">
        <v>7.4368093499980905E-8</v>
      </c>
      <c r="L5241" s="301" t="str">
        <f t="shared" si="163"/>
        <v/>
      </c>
      <c r="M5241" s="459">
        <f>IFERROR((Tableau1[[#This Row],[Scope 1
(kg CO2-eq)]]+Tableau1[[#This Row],[Scope 2 energy
(kg CO2-eq)]]+Tableau1[[#This Row],[Scope 2 Infrastructure
(kg CO2-eq)]])/Tableau1[[#This Row],[Total CO2-emissions
(kg CO2-eq)
for scope 3 use ]],"")</f>
        <v>0.5228914160879824</v>
      </c>
      <c r="N5241" s="436" t="s">
        <v>3657</v>
      </c>
      <c r="O5241" s="259">
        <v>31536000</v>
      </c>
      <c r="P5241" s="259" t="s">
        <v>5203</v>
      </c>
      <c r="Q5241" s="259" t="s">
        <v>5245</v>
      </c>
    </row>
    <row r="5242" spans="1:17" ht="21.75" customHeight="1">
      <c r="A5242" s="301" t="s">
        <v>5194</v>
      </c>
      <c r="B5242" s="301" t="s">
        <v>5176</v>
      </c>
      <c r="C5242" s="316" t="s">
        <v>11265</v>
      </c>
      <c r="D5242" s="465" t="s">
        <v>3646</v>
      </c>
      <c r="E5242" s="465" t="s">
        <v>6017</v>
      </c>
      <c r="F5242" s="469" t="str">
        <f t="shared" si="162"/>
        <v>other</v>
      </c>
      <c r="G5242" s="260">
        <v>0</v>
      </c>
      <c r="H5242" s="260">
        <v>0</v>
      </c>
      <c r="I5242" s="260">
        <v>0</v>
      </c>
      <c r="J5242" s="260">
        <v>27.086394740127801</v>
      </c>
      <c r="K5242" s="260">
        <v>27.086394740830102</v>
      </c>
      <c r="L5242" s="301" t="str">
        <f t="shared" si="163"/>
        <v/>
      </c>
      <c r="M5242" s="459">
        <f>IFERROR((Tableau1[[#This Row],[Scope 1
(kg CO2-eq)]]+Tableau1[[#This Row],[Scope 2 energy
(kg CO2-eq)]]+Tableau1[[#This Row],[Scope 2 Infrastructure
(kg CO2-eq)]])/Tableau1[[#This Row],[Total CO2-emissions
(kg CO2-eq)
for scope 3 use ]],"")</f>
        <v>0</v>
      </c>
      <c r="N5242" s="436" t="s">
        <v>3646</v>
      </c>
      <c r="O5242" s="259">
        <v>1</v>
      </c>
      <c r="P5242" s="259" t="s">
        <v>5194</v>
      </c>
      <c r="Q5242" s="259" t="s">
        <v>5176</v>
      </c>
    </row>
    <row r="5243" spans="1:17" ht="21.75" customHeight="1">
      <c r="A5243" s="301" t="s">
        <v>5213</v>
      </c>
      <c r="B5243" s="301" t="s">
        <v>476</v>
      </c>
      <c r="C5243" s="316" t="s">
        <v>11266</v>
      </c>
      <c r="D5243" s="465" t="s">
        <v>3730</v>
      </c>
      <c r="E5243" s="465" t="s">
        <v>6091</v>
      </c>
      <c r="F5243" s="469" t="str">
        <f t="shared" si="162"/>
        <v>other</v>
      </c>
      <c r="G5243" s="260">
        <v>0</v>
      </c>
      <c r="H5243" s="260">
        <v>0</v>
      </c>
      <c r="I5243" s="260">
        <v>0</v>
      </c>
      <c r="J5243" s="260">
        <v>13.4536981338189</v>
      </c>
      <c r="K5243" s="260">
        <v>13.4536981337352</v>
      </c>
      <c r="L5243" s="301" t="str">
        <f t="shared" si="163"/>
        <v/>
      </c>
      <c r="M5243" s="459">
        <f>IFERROR((Tableau1[[#This Row],[Scope 1
(kg CO2-eq)]]+Tableau1[[#This Row],[Scope 2 energy
(kg CO2-eq)]]+Tableau1[[#This Row],[Scope 2 Infrastructure
(kg CO2-eq)]])/Tableau1[[#This Row],[Total CO2-emissions
(kg CO2-eq)
for scope 3 use ]],"")</f>
        <v>0</v>
      </c>
      <c r="N5243" s="436" t="s">
        <v>3730</v>
      </c>
      <c r="O5243" s="259">
        <v>1</v>
      </c>
      <c r="P5243" s="259" t="s">
        <v>5213</v>
      </c>
      <c r="Q5243" s="259" t="s">
        <v>476</v>
      </c>
    </row>
    <row r="5244" spans="1:17" ht="21.75" customHeight="1">
      <c r="A5244" s="301" t="s">
        <v>5213</v>
      </c>
      <c r="B5244" s="301" t="s">
        <v>476</v>
      </c>
      <c r="C5244" s="316" t="s">
        <v>11267</v>
      </c>
      <c r="D5244" s="465" t="s">
        <v>3730</v>
      </c>
      <c r="E5244" s="465" t="s">
        <v>6091</v>
      </c>
      <c r="F5244" s="469" t="str">
        <f t="shared" si="162"/>
        <v>other</v>
      </c>
      <c r="G5244" s="260">
        <v>0</v>
      </c>
      <c r="H5244" s="260">
        <v>0</v>
      </c>
      <c r="I5244" s="260">
        <v>0</v>
      </c>
      <c r="J5244" s="260">
        <v>16.149708858065999</v>
      </c>
      <c r="K5244" s="260">
        <v>16.149708857306699</v>
      </c>
      <c r="L5244" s="301" t="str">
        <f t="shared" si="163"/>
        <v/>
      </c>
      <c r="M5244" s="459">
        <f>IFERROR((Tableau1[[#This Row],[Scope 1
(kg CO2-eq)]]+Tableau1[[#This Row],[Scope 2 energy
(kg CO2-eq)]]+Tableau1[[#This Row],[Scope 2 Infrastructure
(kg CO2-eq)]])/Tableau1[[#This Row],[Total CO2-emissions
(kg CO2-eq)
for scope 3 use ]],"")</f>
        <v>0</v>
      </c>
      <c r="N5244" s="436" t="s">
        <v>3730</v>
      </c>
      <c r="O5244" s="259">
        <v>1</v>
      </c>
      <c r="P5244" s="259" t="s">
        <v>5213</v>
      </c>
      <c r="Q5244" s="259" t="s">
        <v>476</v>
      </c>
    </row>
    <row r="5245" spans="1:17" ht="21.75" customHeight="1">
      <c r="A5245" s="301" t="s">
        <v>5143</v>
      </c>
      <c r="B5245" s="301" t="s">
        <v>5195</v>
      </c>
      <c r="C5245" s="316" t="s">
        <v>11268</v>
      </c>
      <c r="D5245" s="465" t="s">
        <v>50</v>
      </c>
      <c r="E5245" s="465" t="s">
        <v>700</v>
      </c>
      <c r="F5245" s="469" t="str">
        <f t="shared" si="162"/>
        <v>CH</v>
      </c>
      <c r="G5245" s="260">
        <v>0</v>
      </c>
      <c r="H5245" s="260">
        <v>27.5478945775452</v>
      </c>
      <c r="I5245" s="260">
        <v>8.6426981542296009</v>
      </c>
      <c r="J5245" s="260">
        <v>874.31413979307899</v>
      </c>
      <c r="K5245" s="260">
        <v>910.50473406168203</v>
      </c>
      <c r="L5245" s="301" t="str">
        <f t="shared" si="163"/>
        <v/>
      </c>
      <c r="M5245" s="459">
        <f>IFERROR((Tableau1[[#This Row],[Scope 1
(kg CO2-eq)]]+Tableau1[[#This Row],[Scope 2 energy
(kg CO2-eq)]]+Tableau1[[#This Row],[Scope 2 Infrastructure
(kg CO2-eq)]])/Tableau1[[#This Row],[Total CO2-emissions
(kg CO2-eq)
for scope 3 use ]],"")</f>
        <v>3.974783587377051E-2</v>
      </c>
      <c r="N5245" s="436" t="s">
        <v>50</v>
      </c>
      <c r="O5245" s="259">
        <v>1</v>
      </c>
      <c r="P5245" s="259" t="s">
        <v>5143</v>
      </c>
      <c r="Q5245" s="259" t="s">
        <v>5195</v>
      </c>
    </row>
    <row r="5246" spans="1:17" ht="21.75" customHeight="1">
      <c r="A5246" s="301" t="s">
        <v>5143</v>
      </c>
      <c r="B5246" s="301" t="s">
        <v>5195</v>
      </c>
      <c r="C5246" s="316" t="s">
        <v>11269</v>
      </c>
      <c r="D5246" s="465" t="s">
        <v>50</v>
      </c>
      <c r="E5246" s="465" t="s">
        <v>700</v>
      </c>
      <c r="F5246" s="469" t="str">
        <f t="shared" si="162"/>
        <v>CH</v>
      </c>
      <c r="G5246" s="260">
        <v>0</v>
      </c>
      <c r="H5246" s="260">
        <v>27.5478945775452</v>
      </c>
      <c r="I5246" s="260">
        <v>8.6426981542296009</v>
      </c>
      <c r="J5246" s="260">
        <v>22.0573140584976</v>
      </c>
      <c r="K5246" s="260">
        <v>58.247906772970097</v>
      </c>
      <c r="L5246" s="301" t="str">
        <f t="shared" si="163"/>
        <v/>
      </c>
      <c r="M5246" s="459">
        <f>IFERROR((Tableau1[[#This Row],[Scope 1
(kg CO2-eq)]]+Tableau1[[#This Row],[Scope 2 energy
(kg CO2-eq)]]+Tableau1[[#This Row],[Scope 2 Infrastructure
(kg CO2-eq)]])/Tableau1[[#This Row],[Total CO2-emissions
(kg CO2-eq)
for scope 3 use ]],"")</f>
        <v>0.62132005657873735</v>
      </c>
      <c r="N5246" s="436" t="s">
        <v>50</v>
      </c>
      <c r="O5246" s="259">
        <v>1</v>
      </c>
      <c r="P5246" s="259" t="s">
        <v>5143</v>
      </c>
      <c r="Q5246" s="259" t="s">
        <v>5195</v>
      </c>
    </row>
    <row r="5247" spans="1:17" ht="21.75" customHeight="1">
      <c r="A5247" s="301" t="s">
        <v>5143</v>
      </c>
      <c r="B5247" s="301" t="s">
        <v>5195</v>
      </c>
      <c r="C5247" s="316" t="s">
        <v>11270</v>
      </c>
      <c r="D5247" s="465" t="s">
        <v>50</v>
      </c>
      <c r="E5247" s="465" t="s">
        <v>700</v>
      </c>
      <c r="F5247" s="469" t="str">
        <f t="shared" si="162"/>
        <v>CH</v>
      </c>
      <c r="G5247" s="260">
        <v>0</v>
      </c>
      <c r="H5247" s="260">
        <v>27.5478945775452</v>
      </c>
      <c r="I5247" s="260">
        <v>8.6426981542296009</v>
      </c>
      <c r="J5247" s="260">
        <v>429.16835825576999</v>
      </c>
      <c r="K5247" s="260">
        <v>465.35894899078602</v>
      </c>
      <c r="L5247" s="301" t="str">
        <f t="shared" si="163"/>
        <v/>
      </c>
      <c r="M5247" s="459">
        <f>IFERROR((Tableau1[[#This Row],[Scope 1
(kg CO2-eq)]]+Tableau1[[#This Row],[Scope 2 energy
(kg CO2-eq)]]+Tableau1[[#This Row],[Scope 2 Infrastructure
(kg CO2-eq)]])/Tableau1[[#This Row],[Total CO2-emissions
(kg CO2-eq)
for scope 3 use ]],"")</f>
        <v>7.77691990457271E-2</v>
      </c>
      <c r="N5247" s="436" t="s">
        <v>50</v>
      </c>
      <c r="O5247" s="259">
        <v>1</v>
      </c>
      <c r="P5247" s="259" t="s">
        <v>5143</v>
      </c>
      <c r="Q5247" s="259" t="s">
        <v>5195</v>
      </c>
    </row>
    <row r="5248" spans="1:17" ht="21.75" customHeight="1">
      <c r="A5248" s="301" t="s">
        <v>5143</v>
      </c>
      <c r="B5248" s="301" t="s">
        <v>5195</v>
      </c>
      <c r="C5248" s="316" t="s">
        <v>11271</v>
      </c>
      <c r="D5248" s="465" t="s">
        <v>50</v>
      </c>
      <c r="E5248" s="465" t="s">
        <v>700</v>
      </c>
      <c r="F5248" s="469" t="str">
        <f t="shared" si="162"/>
        <v>CH</v>
      </c>
      <c r="G5248" s="260">
        <v>0</v>
      </c>
      <c r="H5248" s="260">
        <v>27.5478945775452</v>
      </c>
      <c r="I5248" s="260">
        <v>8.6426981542296009</v>
      </c>
      <c r="J5248" s="260">
        <v>27.5832676969458</v>
      </c>
      <c r="K5248" s="260">
        <v>63.773860164706498</v>
      </c>
      <c r="L5248" s="301" t="str">
        <f t="shared" si="163"/>
        <v/>
      </c>
      <c r="M5248" s="459">
        <f>IFERROR((Tableau1[[#This Row],[Scope 1
(kg CO2-eq)]]+Tableau1[[#This Row],[Scope 2 energy
(kg CO2-eq)]]+Tableau1[[#This Row],[Scope 2 Infrastructure
(kg CO2-eq)]])/Tableau1[[#This Row],[Total CO2-emissions
(kg CO2-eq)
for scope 3 use ]],"")</f>
        <v>0.56748317630933165</v>
      </c>
      <c r="N5248" s="436" t="s">
        <v>50</v>
      </c>
      <c r="O5248" s="259">
        <v>1</v>
      </c>
      <c r="P5248" s="259" t="s">
        <v>5143</v>
      </c>
      <c r="Q5248" s="259" t="s">
        <v>5195</v>
      </c>
    </row>
    <row r="5249" spans="1:17" ht="21.75" customHeight="1">
      <c r="A5249" s="301" t="s">
        <v>5157</v>
      </c>
      <c r="B5249" s="301" t="s">
        <v>5166</v>
      </c>
      <c r="C5249" s="316" t="s">
        <v>11272</v>
      </c>
      <c r="D5249" s="465" t="s">
        <v>3730</v>
      </c>
      <c r="E5249" s="465" t="s">
        <v>6028</v>
      </c>
      <c r="F5249" s="469" t="str">
        <f t="shared" si="162"/>
        <v>other</v>
      </c>
      <c r="G5249" s="260">
        <v>0</v>
      </c>
      <c r="H5249" s="260">
        <v>4.8316628310881802</v>
      </c>
      <c r="I5249" s="260">
        <v>0</v>
      </c>
      <c r="J5249" s="260">
        <v>64.479273140028496</v>
      </c>
      <c r="K5249" s="260">
        <v>69.310935959156794</v>
      </c>
      <c r="L5249" s="301" t="str">
        <f t="shared" si="163"/>
        <v/>
      </c>
      <c r="M5249" s="459">
        <f>IFERROR((Tableau1[[#This Row],[Scope 1
(kg CO2-eq)]]+Tableau1[[#This Row],[Scope 2 energy
(kg CO2-eq)]]+Tableau1[[#This Row],[Scope 2 Infrastructure
(kg CO2-eq)]])/Tableau1[[#This Row],[Total CO2-emissions
(kg CO2-eq)
for scope 3 use ]],"")</f>
        <v>6.9709963719655418E-2</v>
      </c>
      <c r="N5249" s="436" t="s">
        <v>3730</v>
      </c>
      <c r="O5249" s="259">
        <v>1</v>
      </c>
      <c r="P5249" s="259" t="s">
        <v>5157</v>
      </c>
      <c r="Q5249" s="259" t="s">
        <v>5166</v>
      </c>
    </row>
    <row r="5250" spans="1:17" ht="21.75" customHeight="1">
      <c r="A5250" s="301" t="s">
        <v>5203</v>
      </c>
      <c r="B5250" s="301" t="s">
        <v>5204</v>
      </c>
      <c r="C5250" s="316" t="s">
        <v>11273</v>
      </c>
      <c r="D5250" s="465" t="s">
        <v>3647</v>
      </c>
      <c r="E5250" s="465" t="s">
        <v>700</v>
      </c>
      <c r="F5250" s="469" t="str">
        <f t="shared" ref="F5250:F5313" si="164">IF(ISNUMBER(SEARCH("{CH}", C5250)), "CH", "other")</f>
        <v>CH</v>
      </c>
      <c r="G5250" s="260">
        <v>0</v>
      </c>
      <c r="H5250" s="260">
        <v>1.5129253073819999</v>
      </c>
      <c r="I5250" s="260">
        <v>0.72391723711199996</v>
      </c>
      <c r="J5250" s="260">
        <v>29.981968446993601</v>
      </c>
      <c r="K5250" s="260">
        <v>32.218811008907998</v>
      </c>
      <c r="L5250" s="301">
        <f t="shared" ref="L5250:L5313" si="165">IF(N5250="MJ", K5250*3.6, IF(N5250="m", K5250*1000, ""))</f>
        <v>32218.811008908</v>
      </c>
      <c r="M5250" s="459">
        <f>IFERROR((Tableau1[[#This Row],[Scope 1
(kg CO2-eq)]]+Tableau1[[#This Row],[Scope 2 energy
(kg CO2-eq)]]+Tableau1[[#This Row],[Scope 2 Infrastructure
(kg CO2-eq)]])/Tableau1[[#This Row],[Total CO2-emissions
(kg CO2-eq)
for scope 3 use ]],"")</f>
        <v>6.942660124470601E-2</v>
      </c>
      <c r="N5250" s="436" t="s">
        <v>3647</v>
      </c>
      <c r="O5250" s="259">
        <v>1</v>
      </c>
      <c r="P5250" s="259" t="s">
        <v>5203</v>
      </c>
      <c r="Q5250" s="259" t="s">
        <v>5204</v>
      </c>
    </row>
    <row r="5251" spans="1:17" ht="21.75" customHeight="1">
      <c r="A5251" s="301" t="s">
        <v>5203</v>
      </c>
      <c r="B5251" s="301" t="s">
        <v>5204</v>
      </c>
      <c r="C5251" s="316" t="s">
        <v>11274</v>
      </c>
      <c r="D5251" s="465" t="s">
        <v>3647</v>
      </c>
      <c r="E5251" s="465" t="s">
        <v>700</v>
      </c>
      <c r="F5251" s="469" t="str">
        <f t="shared" si="164"/>
        <v>CH</v>
      </c>
      <c r="G5251" s="260">
        <v>0</v>
      </c>
      <c r="H5251" s="260">
        <v>1.262227764718</v>
      </c>
      <c r="I5251" s="260">
        <v>0.60396136648800003</v>
      </c>
      <c r="J5251" s="260">
        <v>18.472431067299802</v>
      </c>
      <c r="K5251" s="260">
        <v>20.338620212954201</v>
      </c>
      <c r="L5251" s="301">
        <f t="shared" si="165"/>
        <v>20338.6202129542</v>
      </c>
      <c r="M5251" s="459">
        <f>IFERROR((Tableau1[[#This Row],[Scope 1
(kg CO2-eq)]]+Tableau1[[#This Row],[Scope 2 energy
(kg CO2-eq)]]+Tableau1[[#This Row],[Scope 2 Infrastructure
(kg CO2-eq)]])/Tableau1[[#This Row],[Total CO2-emissions
(kg CO2-eq)
for scope 3 use ]],"")</f>
        <v>9.175593583370889E-2</v>
      </c>
      <c r="N5251" s="436" t="s">
        <v>3647</v>
      </c>
      <c r="O5251" s="259">
        <v>1</v>
      </c>
      <c r="P5251" s="259" t="s">
        <v>5203</v>
      </c>
      <c r="Q5251" s="259" t="s">
        <v>5204</v>
      </c>
    </row>
    <row r="5252" spans="1:17" ht="21.75" customHeight="1">
      <c r="A5252" s="301" t="s">
        <v>5203</v>
      </c>
      <c r="B5252" s="301" t="s">
        <v>5204</v>
      </c>
      <c r="C5252" s="316" t="s">
        <v>11275</v>
      </c>
      <c r="D5252" s="465" t="s">
        <v>3647</v>
      </c>
      <c r="E5252" s="465" t="s">
        <v>700</v>
      </c>
      <c r="F5252" s="469" t="str">
        <f t="shared" si="164"/>
        <v>CH</v>
      </c>
      <c r="G5252" s="260">
        <v>0</v>
      </c>
      <c r="H5252" s="260">
        <v>1.530853617942</v>
      </c>
      <c r="I5252" s="260">
        <v>0.73249572607199998</v>
      </c>
      <c r="J5252" s="260">
        <v>26.284894349773602</v>
      </c>
      <c r="K5252" s="260">
        <v>28.5482437113243</v>
      </c>
      <c r="L5252" s="301">
        <f t="shared" si="165"/>
        <v>28548.2437113243</v>
      </c>
      <c r="M5252" s="459">
        <f>IFERROR((Tableau1[[#This Row],[Scope 1
(kg CO2-eq)]]+Tableau1[[#This Row],[Scope 2 energy
(kg CO2-eq)]]+Tableau1[[#This Row],[Scope 2 Infrastructure
(kg CO2-eq)]])/Tableau1[[#This Row],[Total CO2-emissions
(kg CO2-eq)
for scope 3 use ]],"")</f>
        <v>7.9281561657545754E-2</v>
      </c>
      <c r="N5252" s="436" t="s">
        <v>3647</v>
      </c>
      <c r="O5252" s="259">
        <v>1</v>
      </c>
      <c r="P5252" s="259" t="s">
        <v>5203</v>
      </c>
      <c r="Q5252" s="259" t="s">
        <v>5204</v>
      </c>
    </row>
    <row r="5253" spans="1:17" ht="21.75" customHeight="1">
      <c r="A5253" s="301" t="s">
        <v>5203</v>
      </c>
      <c r="B5253" s="301" t="s">
        <v>5204</v>
      </c>
      <c r="C5253" s="316" t="s">
        <v>11276</v>
      </c>
      <c r="D5253" s="465" t="s">
        <v>3647</v>
      </c>
      <c r="E5253" s="465" t="s">
        <v>700</v>
      </c>
      <c r="F5253" s="469" t="str">
        <f t="shared" si="164"/>
        <v>CH</v>
      </c>
      <c r="G5253" s="260">
        <v>0</v>
      </c>
      <c r="H5253" s="260">
        <v>1.745694539486</v>
      </c>
      <c r="I5253" s="260">
        <v>0.83529461877599998</v>
      </c>
      <c r="J5253" s="260">
        <v>45.188187125477299</v>
      </c>
      <c r="K5253" s="260">
        <v>47.769176303178398</v>
      </c>
      <c r="L5253" s="301">
        <f t="shared" si="165"/>
        <v>47769.176303178399</v>
      </c>
      <c r="M5253" s="459">
        <f>IFERROR((Tableau1[[#This Row],[Scope 1
(kg CO2-eq)]]+Tableau1[[#This Row],[Scope 2 energy
(kg CO2-eq)]]+Tableau1[[#This Row],[Scope 2 Infrastructure
(kg CO2-eq)]])/Tableau1[[#This Row],[Total CO2-emissions
(kg CO2-eq)
for scope 3 use ]],"")</f>
        <v>5.403043045752224E-2</v>
      </c>
      <c r="N5253" s="436" t="s">
        <v>3647</v>
      </c>
      <c r="O5253" s="259">
        <v>1</v>
      </c>
      <c r="P5253" s="259" t="s">
        <v>5203</v>
      </c>
      <c r="Q5253" s="259" t="s">
        <v>5204</v>
      </c>
    </row>
    <row r="5254" spans="1:17" ht="21.75" customHeight="1">
      <c r="A5254" s="301" t="s">
        <v>4137</v>
      </c>
      <c r="B5254" s="301" t="s">
        <v>5133</v>
      </c>
      <c r="C5254" s="316" t="s">
        <v>11277</v>
      </c>
      <c r="D5254" s="465" t="s">
        <v>3646</v>
      </c>
      <c r="E5254" s="465" t="s">
        <v>6091</v>
      </c>
      <c r="F5254" s="469" t="str">
        <f t="shared" si="164"/>
        <v>other</v>
      </c>
      <c r="G5254" s="260">
        <v>0</v>
      </c>
      <c r="H5254" s="260">
        <v>0</v>
      </c>
      <c r="I5254" s="260">
        <v>0</v>
      </c>
      <c r="J5254" s="260">
        <v>423109.03977541398</v>
      </c>
      <c r="K5254" s="260">
        <v>423109.03977426002</v>
      </c>
      <c r="L5254" s="301" t="str">
        <f t="shared" si="165"/>
        <v/>
      </c>
      <c r="M5254" s="459">
        <f>IFERROR((Tableau1[[#This Row],[Scope 1
(kg CO2-eq)]]+Tableau1[[#This Row],[Scope 2 energy
(kg CO2-eq)]]+Tableau1[[#This Row],[Scope 2 Infrastructure
(kg CO2-eq)]])/Tableau1[[#This Row],[Total CO2-emissions
(kg CO2-eq)
for scope 3 use ]],"")</f>
        <v>0</v>
      </c>
      <c r="N5254" s="436" t="s">
        <v>3646</v>
      </c>
      <c r="O5254" s="259">
        <v>1</v>
      </c>
      <c r="P5254" s="259" t="s">
        <v>4137</v>
      </c>
      <c r="Q5254" s="259" t="s">
        <v>5133</v>
      </c>
    </row>
    <row r="5255" spans="1:17" ht="21.75" customHeight="1">
      <c r="A5255" s="301" t="s">
        <v>5138</v>
      </c>
      <c r="B5255" s="301" t="s">
        <v>4137</v>
      </c>
      <c r="C5255" s="316" t="s">
        <v>11278</v>
      </c>
      <c r="D5255" s="465" t="s">
        <v>50</v>
      </c>
      <c r="E5255" s="465" t="s">
        <v>6091</v>
      </c>
      <c r="F5255" s="469" t="str">
        <f t="shared" si="164"/>
        <v>other</v>
      </c>
      <c r="G5255" s="260">
        <v>0</v>
      </c>
      <c r="H5255" s="260">
        <v>2.0440189680479999</v>
      </c>
      <c r="I5255" s="260">
        <v>2.579902272E-3</v>
      </c>
      <c r="J5255" s="260">
        <v>1.40895310244829</v>
      </c>
      <c r="K5255" s="260">
        <v>3.45555196884066</v>
      </c>
      <c r="L5255" s="301" t="str">
        <f t="shared" si="165"/>
        <v/>
      </c>
      <c r="M5255" s="459">
        <f>IFERROR((Tableau1[[#This Row],[Scope 1
(kg CO2-eq)]]+Tableau1[[#This Row],[Scope 2 energy
(kg CO2-eq)]]+Tableau1[[#This Row],[Scope 2 Infrastructure
(kg CO2-eq)]])/Tableau1[[#This Row],[Total CO2-emissions
(kg CO2-eq)
for scope 3 use ]],"")</f>
        <v>0.59226395342178439</v>
      </c>
      <c r="N5255" s="436" t="s">
        <v>50</v>
      </c>
      <c r="O5255" s="259">
        <v>1</v>
      </c>
      <c r="P5255" s="259" t="s">
        <v>5138</v>
      </c>
      <c r="Q5255" s="259" t="s">
        <v>4137</v>
      </c>
    </row>
    <row r="5256" spans="1:17" ht="21.75" customHeight="1">
      <c r="A5256" s="301" t="s">
        <v>5138</v>
      </c>
      <c r="B5256" s="301" t="s">
        <v>4137</v>
      </c>
      <c r="C5256" s="316" t="s">
        <v>11279</v>
      </c>
      <c r="D5256" s="465" t="s">
        <v>50</v>
      </c>
      <c r="E5256" s="465" t="s">
        <v>6091</v>
      </c>
      <c r="F5256" s="469" t="str">
        <f t="shared" si="164"/>
        <v>other</v>
      </c>
      <c r="G5256" s="260">
        <v>0</v>
      </c>
      <c r="H5256" s="260">
        <v>4.9507413854399998</v>
      </c>
      <c r="I5256" s="260">
        <v>6.2486841600000002E-3</v>
      </c>
      <c r="J5256" s="260">
        <v>1.40895310244829</v>
      </c>
      <c r="K5256" s="260">
        <v>6.3659431625355598</v>
      </c>
      <c r="L5256" s="301" t="str">
        <f t="shared" si="165"/>
        <v/>
      </c>
      <c r="M5256" s="459">
        <f>IFERROR((Tableau1[[#This Row],[Scope 1
(kg CO2-eq)]]+Tableau1[[#This Row],[Scope 2 energy
(kg CO2-eq)]]+Tableau1[[#This Row],[Scope 2 Infrastructure
(kg CO2-eq)]])/Tableau1[[#This Row],[Total CO2-emissions
(kg CO2-eq)
for scope 3 use ]],"")</f>
        <v>0.77867331564827025</v>
      </c>
      <c r="N5256" s="436" t="s">
        <v>50</v>
      </c>
      <c r="O5256" s="259">
        <v>1</v>
      </c>
      <c r="P5256" s="259" t="s">
        <v>5138</v>
      </c>
      <c r="Q5256" s="259" t="s">
        <v>4137</v>
      </c>
    </row>
    <row r="5257" spans="1:17" ht="21.75" customHeight="1">
      <c r="A5257" s="301" t="s">
        <v>5178</v>
      </c>
      <c r="B5257" s="301" t="s">
        <v>5137</v>
      </c>
      <c r="C5257" s="316" t="s">
        <v>11280</v>
      </c>
      <c r="D5257" s="465" t="s">
        <v>3731</v>
      </c>
      <c r="E5257" s="465" t="s">
        <v>6091</v>
      </c>
      <c r="F5257" s="469" t="str">
        <f t="shared" si="164"/>
        <v>other</v>
      </c>
      <c r="G5257" s="260">
        <v>0</v>
      </c>
      <c r="H5257" s="260">
        <v>11.3514127726752</v>
      </c>
      <c r="I5257" s="260">
        <v>1.43274284928E-2</v>
      </c>
      <c r="J5257" s="260">
        <v>1.7366168662417101</v>
      </c>
      <c r="K5257" s="260">
        <v>13.1023570464626</v>
      </c>
      <c r="L5257" s="301" t="str">
        <f t="shared" si="165"/>
        <v/>
      </c>
      <c r="M5257" s="459">
        <f>IFERROR((Tableau1[[#This Row],[Scope 1
(kg CO2-eq)]]+Tableau1[[#This Row],[Scope 2 energy
(kg CO2-eq)]]+Tableau1[[#This Row],[Scope 2 Infrastructure
(kg CO2-eq)]])/Tableau1[[#This Row],[Total CO2-emissions
(kg CO2-eq)
for scope 3 use ]],"")</f>
        <v>0.86745767657404393</v>
      </c>
      <c r="N5257" s="436" t="s">
        <v>3731</v>
      </c>
      <c r="O5257" s="259">
        <v>1</v>
      </c>
      <c r="P5257" s="259" t="s">
        <v>5178</v>
      </c>
      <c r="Q5257" s="259" t="s">
        <v>5137</v>
      </c>
    </row>
    <row r="5258" spans="1:17" ht="21.75" customHeight="1">
      <c r="A5258" s="301" t="s">
        <v>5347</v>
      </c>
      <c r="B5258" s="301" t="s">
        <v>5133</v>
      </c>
      <c r="C5258" s="316" t="s">
        <v>11281</v>
      </c>
      <c r="D5258" s="465" t="s">
        <v>3646</v>
      </c>
      <c r="E5258" s="465" t="s">
        <v>6101</v>
      </c>
      <c r="F5258" s="469" t="str">
        <f t="shared" si="164"/>
        <v>other</v>
      </c>
      <c r="G5258" s="260">
        <v>0</v>
      </c>
      <c r="H5258" s="260">
        <v>0</v>
      </c>
      <c r="I5258" s="260">
        <v>0</v>
      </c>
      <c r="J5258" s="260">
        <v>98002.462442365504</v>
      </c>
      <c r="K5258" s="260">
        <v>98002.462442055301</v>
      </c>
      <c r="L5258" s="301" t="str">
        <f t="shared" si="165"/>
        <v/>
      </c>
      <c r="M5258" s="459">
        <f>IFERROR((Tableau1[[#This Row],[Scope 1
(kg CO2-eq)]]+Tableau1[[#This Row],[Scope 2 energy
(kg CO2-eq)]]+Tableau1[[#This Row],[Scope 2 Infrastructure
(kg CO2-eq)]])/Tableau1[[#This Row],[Total CO2-emissions
(kg CO2-eq)
for scope 3 use ]],"")</f>
        <v>0</v>
      </c>
      <c r="N5258" s="436" t="s">
        <v>3646</v>
      </c>
      <c r="O5258" s="259">
        <v>1</v>
      </c>
      <c r="P5258" s="259" t="s">
        <v>5347</v>
      </c>
      <c r="Q5258" s="259" t="s">
        <v>5133</v>
      </c>
    </row>
    <row r="5259" spans="1:17" ht="21.75" customHeight="1">
      <c r="A5259" s="301" t="s">
        <v>5347</v>
      </c>
      <c r="B5259" s="301" t="s">
        <v>5133</v>
      </c>
      <c r="C5259" s="316" t="s">
        <v>11282</v>
      </c>
      <c r="D5259" s="465" t="s">
        <v>3646</v>
      </c>
      <c r="E5259" s="465" t="s">
        <v>6101</v>
      </c>
      <c r="F5259" s="469" t="str">
        <f t="shared" si="164"/>
        <v>other</v>
      </c>
      <c r="G5259" s="260">
        <v>0</v>
      </c>
      <c r="H5259" s="260">
        <v>0</v>
      </c>
      <c r="I5259" s="260">
        <v>0</v>
      </c>
      <c r="J5259" s="260">
        <v>16652.2926887008</v>
      </c>
      <c r="K5259" s="260">
        <v>16652.2926886889</v>
      </c>
      <c r="L5259" s="301" t="str">
        <f t="shared" si="165"/>
        <v/>
      </c>
      <c r="M5259" s="459">
        <f>IFERROR((Tableau1[[#This Row],[Scope 1
(kg CO2-eq)]]+Tableau1[[#This Row],[Scope 2 energy
(kg CO2-eq)]]+Tableau1[[#This Row],[Scope 2 Infrastructure
(kg CO2-eq)]])/Tableau1[[#This Row],[Total CO2-emissions
(kg CO2-eq)
for scope 3 use ]],"")</f>
        <v>0</v>
      </c>
      <c r="N5259" s="436" t="s">
        <v>3646</v>
      </c>
      <c r="O5259" s="259">
        <v>1</v>
      </c>
      <c r="P5259" s="259" t="s">
        <v>5347</v>
      </c>
      <c r="Q5259" s="259" t="s">
        <v>5133</v>
      </c>
    </row>
    <row r="5260" spans="1:17" ht="21.75" customHeight="1">
      <c r="A5260" s="301" t="s">
        <v>5347</v>
      </c>
      <c r="B5260" s="301" t="s">
        <v>5133</v>
      </c>
      <c r="C5260" s="316" t="s">
        <v>11283</v>
      </c>
      <c r="D5260" s="465" t="s">
        <v>3646</v>
      </c>
      <c r="E5260" s="465" t="s">
        <v>6101</v>
      </c>
      <c r="F5260" s="469" t="str">
        <f t="shared" si="164"/>
        <v>other</v>
      </c>
      <c r="G5260" s="260">
        <v>0</v>
      </c>
      <c r="H5260" s="260">
        <v>0</v>
      </c>
      <c r="I5260" s="260">
        <v>0</v>
      </c>
      <c r="J5260" s="260">
        <v>6817683.9249726497</v>
      </c>
      <c r="K5260" s="260">
        <v>6817683.9249671996</v>
      </c>
      <c r="L5260" s="301" t="str">
        <f t="shared" si="165"/>
        <v/>
      </c>
      <c r="M5260" s="459">
        <f>IFERROR((Tableau1[[#This Row],[Scope 1
(kg CO2-eq)]]+Tableau1[[#This Row],[Scope 2 energy
(kg CO2-eq)]]+Tableau1[[#This Row],[Scope 2 Infrastructure
(kg CO2-eq)]])/Tableau1[[#This Row],[Total CO2-emissions
(kg CO2-eq)
for scope 3 use ]],"")</f>
        <v>0</v>
      </c>
      <c r="N5260" s="436" t="s">
        <v>3646</v>
      </c>
      <c r="O5260" s="259">
        <v>1</v>
      </c>
      <c r="P5260" s="259" t="s">
        <v>5347</v>
      </c>
      <c r="Q5260" s="259" t="s">
        <v>5133</v>
      </c>
    </row>
    <row r="5261" spans="1:17" ht="21.75" customHeight="1">
      <c r="A5261" s="301" t="s">
        <v>5178</v>
      </c>
      <c r="B5261" s="301" t="s">
        <v>5137</v>
      </c>
      <c r="C5261" s="316" t="s">
        <v>11284</v>
      </c>
      <c r="D5261" s="465" t="s">
        <v>3646</v>
      </c>
      <c r="E5261" s="465" t="s">
        <v>6091</v>
      </c>
      <c r="F5261" s="469" t="str">
        <f t="shared" si="164"/>
        <v>other</v>
      </c>
      <c r="G5261" s="260">
        <v>0</v>
      </c>
      <c r="H5261" s="260">
        <v>0</v>
      </c>
      <c r="I5261" s="260">
        <v>0</v>
      </c>
      <c r="J5261" s="260">
        <v>95948788.8278808</v>
      </c>
      <c r="K5261" s="260">
        <v>95948788.827976003</v>
      </c>
      <c r="L5261" s="301" t="str">
        <f t="shared" si="165"/>
        <v/>
      </c>
      <c r="M5261" s="459">
        <f>IFERROR((Tableau1[[#This Row],[Scope 1
(kg CO2-eq)]]+Tableau1[[#This Row],[Scope 2 energy
(kg CO2-eq)]]+Tableau1[[#This Row],[Scope 2 Infrastructure
(kg CO2-eq)]])/Tableau1[[#This Row],[Total CO2-emissions
(kg CO2-eq)
for scope 3 use ]],"")</f>
        <v>0</v>
      </c>
      <c r="N5261" s="436" t="s">
        <v>3646</v>
      </c>
      <c r="O5261" s="259">
        <v>1</v>
      </c>
      <c r="P5261" s="259" t="s">
        <v>5178</v>
      </c>
      <c r="Q5261" s="259" t="s">
        <v>5137</v>
      </c>
    </row>
    <row r="5262" spans="1:17" ht="21.75" customHeight="1">
      <c r="A5262" s="301" t="s">
        <v>5178</v>
      </c>
      <c r="B5262" s="301" t="s">
        <v>5137</v>
      </c>
      <c r="C5262" s="316" t="s">
        <v>11285</v>
      </c>
      <c r="D5262" s="465" t="s">
        <v>3731</v>
      </c>
      <c r="E5262" s="465" t="s">
        <v>6091</v>
      </c>
      <c r="F5262" s="469" t="str">
        <f t="shared" si="164"/>
        <v>other</v>
      </c>
      <c r="G5262" s="260">
        <v>0</v>
      </c>
      <c r="H5262" s="260">
        <v>169.875626178658</v>
      </c>
      <c r="I5262" s="260">
        <v>0.40930308733199999</v>
      </c>
      <c r="J5262" s="260">
        <v>770.88177523483205</v>
      </c>
      <c r="K5262" s="260">
        <v>941.16670316221803</v>
      </c>
      <c r="L5262" s="301" t="str">
        <f t="shared" si="165"/>
        <v/>
      </c>
      <c r="M5262" s="459">
        <f>IFERROR((Tableau1[[#This Row],[Scope 1
(kg CO2-eq)]]+Tableau1[[#This Row],[Scope 2 energy
(kg CO2-eq)]]+Tableau1[[#This Row],[Scope 2 Infrastructure
(kg CO2-eq)]])/Tableau1[[#This Row],[Total CO2-emissions
(kg CO2-eq)
for scope 3 use ]],"")</f>
        <v>0.18092961501278265</v>
      </c>
      <c r="N5262" s="436" t="s">
        <v>3731</v>
      </c>
      <c r="O5262" s="259">
        <v>1</v>
      </c>
      <c r="P5262" s="259" t="s">
        <v>5178</v>
      </c>
      <c r="Q5262" s="259" t="s">
        <v>5137</v>
      </c>
    </row>
    <row r="5263" spans="1:17" ht="21.75" customHeight="1">
      <c r="A5263" s="301" t="s">
        <v>5176</v>
      </c>
      <c r="B5263" s="301" t="s">
        <v>5347</v>
      </c>
      <c r="C5263" s="316" t="s">
        <v>11286</v>
      </c>
      <c r="D5263" s="465" t="s">
        <v>3730</v>
      </c>
      <c r="E5263" s="465" t="s">
        <v>6101</v>
      </c>
      <c r="F5263" s="469" t="str">
        <f t="shared" si="164"/>
        <v>other</v>
      </c>
      <c r="G5263" s="260">
        <v>0</v>
      </c>
      <c r="H5263" s="260">
        <v>0</v>
      </c>
      <c r="I5263" s="260">
        <v>0</v>
      </c>
      <c r="J5263" s="260">
        <v>148.05986663170401</v>
      </c>
      <c r="K5263" s="260">
        <v>148.05986663159399</v>
      </c>
      <c r="L5263" s="301" t="str">
        <f t="shared" si="165"/>
        <v/>
      </c>
      <c r="M5263" s="459">
        <f>IFERROR((Tableau1[[#This Row],[Scope 1
(kg CO2-eq)]]+Tableau1[[#This Row],[Scope 2 energy
(kg CO2-eq)]]+Tableau1[[#This Row],[Scope 2 Infrastructure
(kg CO2-eq)]])/Tableau1[[#This Row],[Total CO2-emissions
(kg CO2-eq)
for scope 3 use ]],"")</f>
        <v>0</v>
      </c>
      <c r="N5263" s="436" t="s">
        <v>3730</v>
      </c>
      <c r="O5263" s="259">
        <v>1</v>
      </c>
      <c r="P5263" s="259" t="s">
        <v>5176</v>
      </c>
      <c r="Q5263" s="259" t="s">
        <v>5347</v>
      </c>
    </row>
    <row r="5264" spans="1:17" ht="21.75" customHeight="1">
      <c r="A5264" s="301" t="s">
        <v>5176</v>
      </c>
      <c r="B5264" s="301" t="s">
        <v>5347</v>
      </c>
      <c r="C5264" s="316" t="s">
        <v>11287</v>
      </c>
      <c r="D5264" s="465" t="s">
        <v>3730</v>
      </c>
      <c r="E5264" s="465" t="s">
        <v>6101</v>
      </c>
      <c r="F5264" s="469" t="str">
        <f t="shared" si="164"/>
        <v>other</v>
      </c>
      <c r="G5264" s="260">
        <v>0</v>
      </c>
      <c r="H5264" s="260">
        <v>0</v>
      </c>
      <c r="I5264" s="260">
        <v>0</v>
      </c>
      <c r="J5264" s="260">
        <v>154.36918386374199</v>
      </c>
      <c r="K5264" s="260">
        <v>154.369183864094</v>
      </c>
      <c r="L5264" s="301" t="str">
        <f t="shared" si="165"/>
        <v/>
      </c>
      <c r="M5264" s="459">
        <f>IFERROR((Tableau1[[#This Row],[Scope 1
(kg CO2-eq)]]+Tableau1[[#This Row],[Scope 2 energy
(kg CO2-eq)]]+Tableau1[[#This Row],[Scope 2 Infrastructure
(kg CO2-eq)]])/Tableau1[[#This Row],[Total CO2-emissions
(kg CO2-eq)
for scope 3 use ]],"")</f>
        <v>0</v>
      </c>
      <c r="N5264" s="436" t="s">
        <v>3730</v>
      </c>
      <c r="O5264" s="259">
        <v>1</v>
      </c>
      <c r="P5264" s="259" t="s">
        <v>5176</v>
      </c>
      <c r="Q5264" s="259" t="s">
        <v>5347</v>
      </c>
    </row>
    <row r="5265" spans="1:17" ht="21.75" customHeight="1">
      <c r="A5265" s="301" t="s">
        <v>5176</v>
      </c>
      <c r="B5265" s="301" t="s">
        <v>5347</v>
      </c>
      <c r="C5265" s="316" t="s">
        <v>11288</v>
      </c>
      <c r="D5265" s="465" t="s">
        <v>3730</v>
      </c>
      <c r="E5265" s="465" t="s">
        <v>6101</v>
      </c>
      <c r="F5265" s="469" t="str">
        <f t="shared" si="164"/>
        <v>other</v>
      </c>
      <c r="G5265" s="260">
        <v>0</v>
      </c>
      <c r="H5265" s="260">
        <v>0</v>
      </c>
      <c r="I5265" s="260">
        <v>0</v>
      </c>
      <c r="J5265" s="260">
        <v>154.49380203665299</v>
      </c>
      <c r="K5265" s="260">
        <v>154.49380203877899</v>
      </c>
      <c r="L5265" s="301" t="str">
        <f t="shared" si="165"/>
        <v/>
      </c>
      <c r="M5265" s="459">
        <f>IFERROR((Tableau1[[#This Row],[Scope 1
(kg CO2-eq)]]+Tableau1[[#This Row],[Scope 2 energy
(kg CO2-eq)]]+Tableau1[[#This Row],[Scope 2 Infrastructure
(kg CO2-eq)]])/Tableau1[[#This Row],[Total CO2-emissions
(kg CO2-eq)
for scope 3 use ]],"")</f>
        <v>0</v>
      </c>
      <c r="N5265" s="436" t="s">
        <v>3730</v>
      </c>
      <c r="O5265" s="259">
        <v>1</v>
      </c>
      <c r="P5265" s="259" t="s">
        <v>5176</v>
      </c>
      <c r="Q5265" s="259" t="s">
        <v>5347</v>
      </c>
    </row>
    <row r="5266" spans="1:17" ht="21.75" customHeight="1">
      <c r="A5266" s="301" t="s">
        <v>5176</v>
      </c>
      <c r="B5266" s="301" t="s">
        <v>5347</v>
      </c>
      <c r="C5266" s="316" t="s">
        <v>11289</v>
      </c>
      <c r="D5266" s="465" t="s">
        <v>3730</v>
      </c>
      <c r="E5266" s="465" t="s">
        <v>6101</v>
      </c>
      <c r="F5266" s="469" t="str">
        <f t="shared" si="164"/>
        <v>other</v>
      </c>
      <c r="G5266" s="260">
        <v>0</v>
      </c>
      <c r="H5266" s="260">
        <v>0</v>
      </c>
      <c r="I5266" s="260">
        <v>0</v>
      </c>
      <c r="J5266" s="260">
        <v>154.31577607415599</v>
      </c>
      <c r="K5266" s="260">
        <v>154.31577607444001</v>
      </c>
      <c r="L5266" s="301" t="str">
        <f t="shared" si="165"/>
        <v/>
      </c>
      <c r="M5266" s="459">
        <f>IFERROR((Tableau1[[#This Row],[Scope 1
(kg CO2-eq)]]+Tableau1[[#This Row],[Scope 2 energy
(kg CO2-eq)]]+Tableau1[[#This Row],[Scope 2 Infrastructure
(kg CO2-eq)]])/Tableau1[[#This Row],[Total CO2-emissions
(kg CO2-eq)
for scope 3 use ]],"")</f>
        <v>0</v>
      </c>
      <c r="N5266" s="436" t="s">
        <v>3730</v>
      </c>
      <c r="O5266" s="259">
        <v>1</v>
      </c>
      <c r="P5266" s="259" t="s">
        <v>5176</v>
      </c>
      <c r="Q5266" s="259" t="s">
        <v>5347</v>
      </c>
    </row>
    <row r="5267" spans="1:17" ht="21.75" customHeight="1">
      <c r="A5267" s="301" t="s">
        <v>5176</v>
      </c>
      <c r="B5267" s="301" t="s">
        <v>5347</v>
      </c>
      <c r="C5267" s="316" t="s">
        <v>11290</v>
      </c>
      <c r="D5267" s="465" t="s">
        <v>3730</v>
      </c>
      <c r="E5267" s="465" t="s">
        <v>6101</v>
      </c>
      <c r="F5267" s="469" t="str">
        <f t="shared" si="164"/>
        <v>other</v>
      </c>
      <c r="G5267" s="260">
        <v>0</v>
      </c>
      <c r="H5267" s="260">
        <v>0</v>
      </c>
      <c r="I5267" s="260">
        <v>0</v>
      </c>
      <c r="J5267" s="260">
        <v>256.65264067689799</v>
      </c>
      <c r="K5267" s="260">
        <v>256.65264067674798</v>
      </c>
      <c r="L5267" s="301" t="str">
        <f t="shared" si="165"/>
        <v/>
      </c>
      <c r="M5267" s="459">
        <f>IFERROR((Tableau1[[#This Row],[Scope 1
(kg CO2-eq)]]+Tableau1[[#This Row],[Scope 2 energy
(kg CO2-eq)]]+Tableau1[[#This Row],[Scope 2 Infrastructure
(kg CO2-eq)]])/Tableau1[[#This Row],[Total CO2-emissions
(kg CO2-eq)
for scope 3 use ]],"")</f>
        <v>0</v>
      </c>
      <c r="N5267" s="436" t="s">
        <v>3730</v>
      </c>
      <c r="O5267" s="259">
        <v>1</v>
      </c>
      <c r="P5267" s="259" t="s">
        <v>5176</v>
      </c>
      <c r="Q5267" s="259" t="s">
        <v>5347</v>
      </c>
    </row>
    <row r="5268" spans="1:17" ht="21.75" customHeight="1">
      <c r="A5268" s="301" t="s">
        <v>5176</v>
      </c>
      <c r="B5268" s="301" t="s">
        <v>5347</v>
      </c>
      <c r="C5268" s="316" t="s">
        <v>11291</v>
      </c>
      <c r="D5268" s="465" t="s">
        <v>3730</v>
      </c>
      <c r="E5268" s="465" t="s">
        <v>6101</v>
      </c>
      <c r="F5268" s="469" t="str">
        <f t="shared" si="164"/>
        <v>other</v>
      </c>
      <c r="G5268" s="260">
        <v>0</v>
      </c>
      <c r="H5268" s="260">
        <v>0</v>
      </c>
      <c r="I5268" s="260">
        <v>0</v>
      </c>
      <c r="J5268" s="260">
        <v>256.87337664976502</v>
      </c>
      <c r="K5268" s="260">
        <v>256.87337665019697</v>
      </c>
      <c r="L5268" s="301" t="str">
        <f t="shared" si="165"/>
        <v/>
      </c>
      <c r="M5268" s="459">
        <f>IFERROR((Tableau1[[#This Row],[Scope 1
(kg CO2-eq)]]+Tableau1[[#This Row],[Scope 2 energy
(kg CO2-eq)]]+Tableau1[[#This Row],[Scope 2 Infrastructure
(kg CO2-eq)]])/Tableau1[[#This Row],[Total CO2-emissions
(kg CO2-eq)
for scope 3 use ]],"")</f>
        <v>0</v>
      </c>
      <c r="N5268" s="436" t="s">
        <v>3730</v>
      </c>
      <c r="O5268" s="259">
        <v>1</v>
      </c>
      <c r="P5268" s="259" t="s">
        <v>5176</v>
      </c>
      <c r="Q5268" s="259" t="s">
        <v>5347</v>
      </c>
    </row>
    <row r="5269" spans="1:17" ht="21.75" customHeight="1">
      <c r="A5269" s="301" t="s">
        <v>5176</v>
      </c>
      <c r="B5269" s="301" t="s">
        <v>5347</v>
      </c>
      <c r="C5269" s="316" t="s">
        <v>11292</v>
      </c>
      <c r="D5269" s="465" t="s">
        <v>3730</v>
      </c>
      <c r="E5269" s="465" t="s">
        <v>6101</v>
      </c>
      <c r="F5269" s="469" t="str">
        <f t="shared" si="164"/>
        <v>other</v>
      </c>
      <c r="G5269" s="260">
        <v>0</v>
      </c>
      <c r="H5269" s="260">
        <v>0</v>
      </c>
      <c r="I5269" s="260">
        <v>0</v>
      </c>
      <c r="J5269" s="260">
        <v>256.55803954592199</v>
      </c>
      <c r="K5269" s="260">
        <v>256.55803954548497</v>
      </c>
      <c r="L5269" s="301" t="str">
        <f t="shared" si="165"/>
        <v/>
      </c>
      <c r="M5269" s="459">
        <f>IFERROR((Tableau1[[#This Row],[Scope 1
(kg CO2-eq)]]+Tableau1[[#This Row],[Scope 2 energy
(kg CO2-eq)]]+Tableau1[[#This Row],[Scope 2 Infrastructure
(kg CO2-eq)]])/Tableau1[[#This Row],[Total CO2-emissions
(kg CO2-eq)
for scope 3 use ]],"")</f>
        <v>0</v>
      </c>
      <c r="N5269" s="436" t="s">
        <v>3730</v>
      </c>
      <c r="O5269" s="259">
        <v>1</v>
      </c>
      <c r="P5269" s="259" t="s">
        <v>5176</v>
      </c>
      <c r="Q5269" s="259" t="s">
        <v>5347</v>
      </c>
    </row>
    <row r="5270" spans="1:17" ht="21.75" customHeight="1">
      <c r="A5270" s="301" t="s">
        <v>5176</v>
      </c>
      <c r="B5270" s="301" t="s">
        <v>5347</v>
      </c>
      <c r="C5270" s="316" t="s">
        <v>11293</v>
      </c>
      <c r="D5270" s="465" t="s">
        <v>3730</v>
      </c>
      <c r="E5270" s="465" t="s">
        <v>6101</v>
      </c>
      <c r="F5270" s="469" t="str">
        <f t="shared" si="164"/>
        <v>other</v>
      </c>
      <c r="G5270" s="260">
        <v>0</v>
      </c>
      <c r="H5270" s="260">
        <v>0</v>
      </c>
      <c r="I5270" s="260">
        <v>0</v>
      </c>
      <c r="J5270" s="260">
        <v>38.586347852250299</v>
      </c>
      <c r="K5270" s="260">
        <v>38.586347853325897</v>
      </c>
      <c r="L5270" s="301" t="str">
        <f t="shared" si="165"/>
        <v/>
      </c>
      <c r="M5270" s="459">
        <f>IFERROR((Tableau1[[#This Row],[Scope 1
(kg CO2-eq)]]+Tableau1[[#This Row],[Scope 2 energy
(kg CO2-eq)]]+Tableau1[[#This Row],[Scope 2 Infrastructure
(kg CO2-eq)]])/Tableau1[[#This Row],[Total CO2-emissions
(kg CO2-eq)
for scope 3 use ]],"")</f>
        <v>0</v>
      </c>
      <c r="N5270" s="436" t="s">
        <v>3730</v>
      </c>
      <c r="O5270" s="259">
        <v>1</v>
      </c>
      <c r="P5270" s="259" t="s">
        <v>5176</v>
      </c>
      <c r="Q5270" s="259" t="s">
        <v>5347</v>
      </c>
    </row>
    <row r="5271" spans="1:17" ht="21.75" customHeight="1">
      <c r="A5271" s="301" t="s">
        <v>5176</v>
      </c>
      <c r="B5271" s="301" t="s">
        <v>5347</v>
      </c>
      <c r="C5271" s="316" t="s">
        <v>11294</v>
      </c>
      <c r="D5271" s="465" t="s">
        <v>3730</v>
      </c>
      <c r="E5271" s="465" t="s">
        <v>6101</v>
      </c>
      <c r="F5271" s="469" t="str">
        <f t="shared" si="164"/>
        <v>other</v>
      </c>
      <c r="G5271" s="260">
        <v>0</v>
      </c>
      <c r="H5271" s="260">
        <v>0</v>
      </c>
      <c r="I5271" s="260">
        <v>0</v>
      </c>
      <c r="J5271" s="260">
        <v>37.017417847498599</v>
      </c>
      <c r="K5271" s="260">
        <v>37.017417848919401</v>
      </c>
      <c r="L5271" s="301" t="str">
        <f t="shared" si="165"/>
        <v/>
      </c>
      <c r="M5271" s="459">
        <f>IFERROR((Tableau1[[#This Row],[Scope 1
(kg CO2-eq)]]+Tableau1[[#This Row],[Scope 2 energy
(kg CO2-eq)]]+Tableau1[[#This Row],[Scope 2 Infrastructure
(kg CO2-eq)]])/Tableau1[[#This Row],[Total CO2-emissions
(kg CO2-eq)
for scope 3 use ]],"")</f>
        <v>0</v>
      </c>
      <c r="N5271" s="436" t="s">
        <v>3730</v>
      </c>
      <c r="O5271" s="259">
        <v>1</v>
      </c>
      <c r="P5271" s="259" t="s">
        <v>5176</v>
      </c>
      <c r="Q5271" s="259" t="s">
        <v>5347</v>
      </c>
    </row>
    <row r="5272" spans="1:17" ht="21.75" customHeight="1">
      <c r="A5272" s="301" t="s">
        <v>5176</v>
      </c>
      <c r="B5272" s="301" t="s">
        <v>5347</v>
      </c>
      <c r="C5272" s="316" t="s">
        <v>11295</v>
      </c>
      <c r="D5272" s="465" t="s">
        <v>3730</v>
      </c>
      <c r="E5272" s="465" t="s">
        <v>6101</v>
      </c>
      <c r="F5272" s="469" t="str">
        <f t="shared" si="164"/>
        <v>other</v>
      </c>
      <c r="G5272" s="260">
        <v>0</v>
      </c>
      <c r="H5272" s="260">
        <v>0</v>
      </c>
      <c r="I5272" s="260">
        <v>0</v>
      </c>
      <c r="J5272" s="260">
        <v>37.488096850241298</v>
      </c>
      <c r="K5272" s="260">
        <v>37.488096849751699</v>
      </c>
      <c r="L5272" s="301" t="str">
        <f t="shared" si="165"/>
        <v/>
      </c>
      <c r="M5272" s="459">
        <f>IFERROR((Tableau1[[#This Row],[Scope 1
(kg CO2-eq)]]+Tableau1[[#This Row],[Scope 2 energy
(kg CO2-eq)]]+Tableau1[[#This Row],[Scope 2 Infrastructure
(kg CO2-eq)]])/Tableau1[[#This Row],[Total CO2-emissions
(kg CO2-eq)
for scope 3 use ]],"")</f>
        <v>0</v>
      </c>
      <c r="N5272" s="436" t="s">
        <v>3730</v>
      </c>
      <c r="O5272" s="259">
        <v>1</v>
      </c>
      <c r="P5272" s="259" t="s">
        <v>5176</v>
      </c>
      <c r="Q5272" s="259" t="s">
        <v>5347</v>
      </c>
    </row>
    <row r="5273" spans="1:17" ht="21.75" customHeight="1">
      <c r="A5273" s="301" t="s">
        <v>5176</v>
      </c>
      <c r="B5273" s="301" t="s">
        <v>5347</v>
      </c>
      <c r="C5273" s="316" t="s">
        <v>11296</v>
      </c>
      <c r="D5273" s="465" t="s">
        <v>3731</v>
      </c>
      <c r="E5273" s="465" t="s">
        <v>6101</v>
      </c>
      <c r="F5273" s="469" t="str">
        <f t="shared" si="164"/>
        <v>other</v>
      </c>
      <c r="G5273" s="260">
        <v>0</v>
      </c>
      <c r="H5273" s="260">
        <v>0</v>
      </c>
      <c r="I5273" s="260">
        <v>0</v>
      </c>
      <c r="J5273" s="260">
        <v>273.84776168148602</v>
      </c>
      <c r="K5273" s="260">
        <v>273.84776168175102</v>
      </c>
      <c r="L5273" s="301" t="str">
        <f t="shared" si="165"/>
        <v/>
      </c>
      <c r="M5273" s="459">
        <f>IFERROR((Tableau1[[#This Row],[Scope 1
(kg CO2-eq)]]+Tableau1[[#This Row],[Scope 2 energy
(kg CO2-eq)]]+Tableau1[[#This Row],[Scope 2 Infrastructure
(kg CO2-eq)]])/Tableau1[[#This Row],[Total CO2-emissions
(kg CO2-eq)
for scope 3 use ]],"")</f>
        <v>0</v>
      </c>
      <c r="N5273" s="436" t="s">
        <v>3731</v>
      </c>
      <c r="O5273" s="259">
        <v>1</v>
      </c>
      <c r="P5273" s="259" t="s">
        <v>5176</v>
      </c>
      <c r="Q5273" s="259" t="s">
        <v>5347</v>
      </c>
    </row>
    <row r="5274" spans="1:17" ht="21.75" customHeight="1">
      <c r="A5274" s="301" t="s">
        <v>5176</v>
      </c>
      <c r="B5274" s="301" t="s">
        <v>5347</v>
      </c>
      <c r="C5274" s="316" t="s">
        <v>11297</v>
      </c>
      <c r="D5274" s="465" t="s">
        <v>3731</v>
      </c>
      <c r="E5274" s="465" t="s">
        <v>6101</v>
      </c>
      <c r="F5274" s="469" t="str">
        <f t="shared" si="164"/>
        <v>other</v>
      </c>
      <c r="G5274" s="260">
        <v>0</v>
      </c>
      <c r="H5274" s="260">
        <v>190.15863882316</v>
      </c>
      <c r="I5274" s="260">
        <v>0.20199954240000001</v>
      </c>
      <c r="J5274" s="260">
        <v>82.422442118678703</v>
      </c>
      <c r="K5274" s="260">
        <v>272.78308036367702</v>
      </c>
      <c r="L5274" s="301" t="str">
        <f t="shared" si="165"/>
        <v/>
      </c>
      <c r="M5274" s="459">
        <f>IFERROR((Tableau1[[#This Row],[Scope 1
(kg CO2-eq)]]+Tableau1[[#This Row],[Scope 2 energy
(kg CO2-eq)]]+Tableau1[[#This Row],[Scope 2 Infrastructure
(kg CO2-eq)]])/Tableau1[[#This Row],[Total CO2-emissions
(kg CO2-eq)
for scope 3 use ]],"")</f>
        <v>0.6978462084663366</v>
      </c>
      <c r="N5274" s="436" t="s">
        <v>3731</v>
      </c>
      <c r="O5274" s="259">
        <v>1</v>
      </c>
      <c r="P5274" s="259" t="s">
        <v>5176</v>
      </c>
      <c r="Q5274" s="259" t="s">
        <v>5347</v>
      </c>
    </row>
    <row r="5275" spans="1:17" ht="21.75" customHeight="1">
      <c r="A5275" s="301" t="s">
        <v>5176</v>
      </c>
      <c r="B5275" s="301" t="s">
        <v>5347</v>
      </c>
      <c r="C5275" s="316" t="s">
        <v>11298</v>
      </c>
      <c r="D5275" s="465" t="s">
        <v>3731</v>
      </c>
      <c r="E5275" s="465" t="s">
        <v>6101</v>
      </c>
      <c r="F5275" s="469" t="str">
        <f t="shared" si="164"/>
        <v>other</v>
      </c>
      <c r="G5275" s="260">
        <v>0</v>
      </c>
      <c r="H5275" s="260">
        <v>190.15863882316</v>
      </c>
      <c r="I5275" s="260">
        <v>0.20199954240000001</v>
      </c>
      <c r="J5275" s="260">
        <v>84.551804834328706</v>
      </c>
      <c r="K5275" s="260">
        <v>274.912442999294</v>
      </c>
      <c r="L5275" s="301" t="str">
        <f t="shared" si="165"/>
        <v/>
      </c>
      <c r="M5275" s="459">
        <f>IFERROR((Tableau1[[#This Row],[Scope 1
(kg CO2-eq)]]+Tableau1[[#This Row],[Scope 2 energy
(kg CO2-eq)]]+Tableau1[[#This Row],[Scope 2 Infrastructure
(kg CO2-eq)]])/Tableau1[[#This Row],[Total CO2-emissions
(kg CO2-eq)
for scope 3 use ]],"")</f>
        <v>0.69244096879983297</v>
      </c>
      <c r="N5275" s="436" t="s">
        <v>3731</v>
      </c>
      <c r="O5275" s="259">
        <v>1</v>
      </c>
      <c r="P5275" s="259" t="s">
        <v>5176</v>
      </c>
      <c r="Q5275" s="259" t="s">
        <v>5347</v>
      </c>
    </row>
    <row r="5276" spans="1:17" ht="21.75" customHeight="1">
      <c r="A5276" s="301" t="s">
        <v>5176</v>
      </c>
      <c r="B5276" s="301" t="s">
        <v>5347</v>
      </c>
      <c r="C5276" s="316" t="s">
        <v>11299</v>
      </c>
      <c r="D5276" s="465" t="s">
        <v>3730</v>
      </c>
      <c r="E5276" s="465" t="s">
        <v>6101</v>
      </c>
      <c r="F5276" s="469" t="str">
        <f t="shared" si="164"/>
        <v>other</v>
      </c>
      <c r="G5276" s="260">
        <v>0</v>
      </c>
      <c r="H5276" s="260">
        <v>0</v>
      </c>
      <c r="I5276" s="260">
        <v>0</v>
      </c>
      <c r="J5276" s="260">
        <v>241.80521389304701</v>
      </c>
      <c r="K5276" s="260">
        <v>241.80521389360999</v>
      </c>
      <c r="L5276" s="301" t="str">
        <f t="shared" si="165"/>
        <v/>
      </c>
      <c r="M5276" s="459">
        <f>IFERROR((Tableau1[[#This Row],[Scope 1
(kg CO2-eq)]]+Tableau1[[#This Row],[Scope 2 energy
(kg CO2-eq)]]+Tableau1[[#This Row],[Scope 2 Infrastructure
(kg CO2-eq)]])/Tableau1[[#This Row],[Total CO2-emissions
(kg CO2-eq)
for scope 3 use ]],"")</f>
        <v>0</v>
      </c>
      <c r="N5276" s="436" t="s">
        <v>3730</v>
      </c>
      <c r="O5276" s="259">
        <v>1</v>
      </c>
      <c r="P5276" s="259" t="s">
        <v>5176</v>
      </c>
      <c r="Q5276" s="259" t="s">
        <v>5347</v>
      </c>
    </row>
    <row r="5277" spans="1:17" ht="21.75" customHeight="1">
      <c r="A5277" s="301" t="s">
        <v>5176</v>
      </c>
      <c r="B5277" s="301" t="s">
        <v>5347</v>
      </c>
      <c r="C5277" s="316" t="s">
        <v>11300</v>
      </c>
      <c r="D5277" s="465" t="s">
        <v>3730</v>
      </c>
      <c r="E5277" s="465" t="s">
        <v>6101</v>
      </c>
      <c r="F5277" s="469" t="str">
        <f t="shared" si="164"/>
        <v>other</v>
      </c>
      <c r="G5277" s="260">
        <v>0</v>
      </c>
      <c r="H5277" s="260">
        <v>0</v>
      </c>
      <c r="I5277" s="260">
        <v>0</v>
      </c>
      <c r="J5277" s="260">
        <v>242.580281896179</v>
      </c>
      <c r="K5277" s="260">
        <v>242.58028189764701</v>
      </c>
      <c r="L5277" s="301" t="str">
        <f t="shared" si="165"/>
        <v/>
      </c>
      <c r="M5277" s="459">
        <f>IFERROR((Tableau1[[#This Row],[Scope 1
(kg CO2-eq)]]+Tableau1[[#This Row],[Scope 2 energy
(kg CO2-eq)]]+Tableau1[[#This Row],[Scope 2 Infrastructure
(kg CO2-eq)]])/Tableau1[[#This Row],[Total CO2-emissions
(kg CO2-eq)
for scope 3 use ]],"")</f>
        <v>0</v>
      </c>
      <c r="N5277" s="436" t="s">
        <v>3730</v>
      </c>
      <c r="O5277" s="259">
        <v>1</v>
      </c>
      <c r="P5277" s="259" t="s">
        <v>5176</v>
      </c>
      <c r="Q5277" s="259" t="s">
        <v>5347</v>
      </c>
    </row>
    <row r="5278" spans="1:17" ht="21.75" customHeight="1">
      <c r="A5278" s="301" t="s">
        <v>5176</v>
      </c>
      <c r="B5278" s="301" t="s">
        <v>5347</v>
      </c>
      <c r="C5278" s="316" t="s">
        <v>11301</v>
      </c>
      <c r="D5278" s="465" t="s">
        <v>3730</v>
      </c>
      <c r="E5278" s="465" t="s">
        <v>6101</v>
      </c>
      <c r="F5278" s="469" t="str">
        <f t="shared" si="164"/>
        <v>other</v>
      </c>
      <c r="G5278" s="260">
        <v>0</v>
      </c>
      <c r="H5278" s="260">
        <v>0</v>
      </c>
      <c r="I5278" s="260">
        <v>0</v>
      </c>
      <c r="J5278" s="260">
        <v>242.34776149643599</v>
      </c>
      <c r="K5278" s="260">
        <v>242.34776149524001</v>
      </c>
      <c r="L5278" s="301" t="str">
        <f t="shared" si="165"/>
        <v/>
      </c>
      <c r="M5278" s="459">
        <f>IFERROR((Tableau1[[#This Row],[Scope 1
(kg CO2-eq)]]+Tableau1[[#This Row],[Scope 2 energy
(kg CO2-eq)]]+Tableau1[[#This Row],[Scope 2 Infrastructure
(kg CO2-eq)]])/Tableau1[[#This Row],[Total CO2-emissions
(kg CO2-eq)
for scope 3 use ]],"")</f>
        <v>0</v>
      </c>
      <c r="N5278" s="436" t="s">
        <v>3730</v>
      </c>
      <c r="O5278" s="259">
        <v>1</v>
      </c>
      <c r="P5278" s="259" t="s">
        <v>5176</v>
      </c>
      <c r="Q5278" s="259" t="s">
        <v>5347</v>
      </c>
    </row>
    <row r="5279" spans="1:17" ht="21.75" customHeight="1">
      <c r="A5279" s="301" t="s">
        <v>5176</v>
      </c>
      <c r="B5279" s="301" t="s">
        <v>5347</v>
      </c>
      <c r="C5279" s="316" t="s">
        <v>11302</v>
      </c>
      <c r="D5279" s="465" t="s">
        <v>3730</v>
      </c>
      <c r="E5279" s="465" t="s">
        <v>6101</v>
      </c>
      <c r="F5279" s="469" t="str">
        <f t="shared" si="164"/>
        <v>other</v>
      </c>
      <c r="G5279" s="260">
        <v>0</v>
      </c>
      <c r="H5279" s="260">
        <v>0</v>
      </c>
      <c r="I5279" s="260">
        <v>0</v>
      </c>
      <c r="J5279" s="260">
        <v>55.075273984160802</v>
      </c>
      <c r="K5279" s="260">
        <v>55.075273983665802</v>
      </c>
      <c r="L5279" s="301" t="str">
        <f t="shared" si="165"/>
        <v/>
      </c>
      <c r="M5279" s="459">
        <f>IFERROR((Tableau1[[#This Row],[Scope 1
(kg CO2-eq)]]+Tableau1[[#This Row],[Scope 2 energy
(kg CO2-eq)]]+Tableau1[[#This Row],[Scope 2 Infrastructure
(kg CO2-eq)]])/Tableau1[[#This Row],[Total CO2-emissions
(kg CO2-eq)
for scope 3 use ]],"")</f>
        <v>0</v>
      </c>
      <c r="N5279" s="436" t="s">
        <v>3730</v>
      </c>
      <c r="O5279" s="259">
        <v>1</v>
      </c>
      <c r="P5279" s="259" t="s">
        <v>5176</v>
      </c>
      <c r="Q5279" s="259" t="s">
        <v>5347</v>
      </c>
    </row>
    <row r="5280" spans="1:17" ht="21.75" customHeight="1">
      <c r="A5280" s="301" t="s">
        <v>5176</v>
      </c>
      <c r="B5280" s="301" t="s">
        <v>5347</v>
      </c>
      <c r="C5280" s="316" t="s">
        <v>11303</v>
      </c>
      <c r="D5280" s="465" t="s">
        <v>3730</v>
      </c>
      <c r="E5280" s="465" t="s">
        <v>6101</v>
      </c>
      <c r="F5280" s="469" t="str">
        <f t="shared" si="164"/>
        <v>other</v>
      </c>
      <c r="G5280" s="260">
        <v>0</v>
      </c>
      <c r="H5280" s="260">
        <v>0</v>
      </c>
      <c r="I5280" s="260">
        <v>0</v>
      </c>
      <c r="J5280" s="260">
        <v>53.213413672121398</v>
      </c>
      <c r="K5280" s="260">
        <v>53.213413673606198</v>
      </c>
      <c r="L5280" s="301" t="str">
        <f t="shared" si="165"/>
        <v/>
      </c>
      <c r="M5280" s="459">
        <f>IFERROR((Tableau1[[#This Row],[Scope 1
(kg CO2-eq)]]+Tableau1[[#This Row],[Scope 2 energy
(kg CO2-eq)]]+Tableau1[[#This Row],[Scope 2 Infrastructure
(kg CO2-eq)]])/Tableau1[[#This Row],[Total CO2-emissions
(kg CO2-eq)
for scope 3 use ]],"")</f>
        <v>0</v>
      </c>
      <c r="N5280" s="436" t="s">
        <v>3730</v>
      </c>
      <c r="O5280" s="259">
        <v>1</v>
      </c>
      <c r="P5280" s="259" t="s">
        <v>5176</v>
      </c>
      <c r="Q5280" s="259" t="s">
        <v>5347</v>
      </c>
    </row>
    <row r="5281" spans="1:17" ht="21.75" customHeight="1">
      <c r="A5281" s="301" t="s">
        <v>5176</v>
      </c>
      <c r="B5281" s="301" t="s">
        <v>5347</v>
      </c>
      <c r="C5281" s="316" t="s">
        <v>11304</v>
      </c>
      <c r="D5281" s="465" t="s">
        <v>3730</v>
      </c>
      <c r="E5281" s="465" t="s">
        <v>6101</v>
      </c>
      <c r="F5281" s="469" t="str">
        <f t="shared" si="164"/>
        <v>other</v>
      </c>
      <c r="G5281" s="260">
        <v>0</v>
      </c>
      <c r="H5281" s="260">
        <v>0</v>
      </c>
      <c r="I5281" s="260">
        <v>0</v>
      </c>
      <c r="J5281" s="260">
        <v>53.771971766624098</v>
      </c>
      <c r="K5281" s="260">
        <v>53.771971768167802</v>
      </c>
      <c r="L5281" s="301" t="str">
        <f t="shared" si="165"/>
        <v/>
      </c>
      <c r="M5281" s="459">
        <f>IFERROR((Tableau1[[#This Row],[Scope 1
(kg CO2-eq)]]+Tableau1[[#This Row],[Scope 2 energy
(kg CO2-eq)]]+Tableau1[[#This Row],[Scope 2 Infrastructure
(kg CO2-eq)]])/Tableau1[[#This Row],[Total CO2-emissions
(kg CO2-eq)
for scope 3 use ]],"")</f>
        <v>0</v>
      </c>
      <c r="N5281" s="436" t="s">
        <v>3730</v>
      </c>
      <c r="O5281" s="259">
        <v>1</v>
      </c>
      <c r="P5281" s="259" t="s">
        <v>5176</v>
      </c>
      <c r="Q5281" s="259" t="s">
        <v>5347</v>
      </c>
    </row>
    <row r="5282" spans="1:17" ht="21.75" customHeight="1">
      <c r="A5282" s="301" t="s">
        <v>5176</v>
      </c>
      <c r="B5282" s="301" t="s">
        <v>5347</v>
      </c>
      <c r="C5282" s="316" t="s">
        <v>11305</v>
      </c>
      <c r="D5282" s="465" t="s">
        <v>3731</v>
      </c>
      <c r="E5282" s="465" t="s">
        <v>6101</v>
      </c>
      <c r="F5282" s="469" t="str">
        <f t="shared" si="164"/>
        <v>other</v>
      </c>
      <c r="G5282" s="260">
        <v>0</v>
      </c>
      <c r="H5282" s="260">
        <v>0</v>
      </c>
      <c r="I5282" s="260">
        <v>0</v>
      </c>
      <c r="J5282" s="260">
        <v>99.976062271219902</v>
      </c>
      <c r="K5282" s="260">
        <v>99.976062273937103</v>
      </c>
      <c r="L5282" s="301" t="str">
        <f t="shared" si="165"/>
        <v/>
      </c>
      <c r="M5282" s="459">
        <f>IFERROR((Tableau1[[#This Row],[Scope 1
(kg CO2-eq)]]+Tableau1[[#This Row],[Scope 2 energy
(kg CO2-eq)]]+Tableau1[[#This Row],[Scope 2 Infrastructure
(kg CO2-eq)]])/Tableau1[[#This Row],[Total CO2-emissions
(kg CO2-eq)
for scope 3 use ]],"")</f>
        <v>0</v>
      </c>
      <c r="N5282" s="436" t="s">
        <v>3731</v>
      </c>
      <c r="O5282" s="259">
        <v>1</v>
      </c>
      <c r="P5282" s="259" t="s">
        <v>5176</v>
      </c>
      <c r="Q5282" s="259" t="s">
        <v>5347</v>
      </c>
    </row>
    <row r="5283" spans="1:17" ht="21.75" customHeight="1">
      <c r="A5283" s="301" t="s">
        <v>5176</v>
      </c>
      <c r="B5283" s="301" t="s">
        <v>5347</v>
      </c>
      <c r="C5283" s="316" t="s">
        <v>11306</v>
      </c>
      <c r="D5283" s="465" t="s">
        <v>3731</v>
      </c>
      <c r="E5283" s="465" t="s">
        <v>6101</v>
      </c>
      <c r="F5283" s="469" t="str">
        <f t="shared" si="164"/>
        <v>other</v>
      </c>
      <c r="G5283" s="260">
        <v>0</v>
      </c>
      <c r="H5283" s="260">
        <v>56.449948915470003</v>
      </c>
      <c r="I5283" s="260">
        <v>5.8527279359999997E-2</v>
      </c>
      <c r="J5283" s="260">
        <v>43.480568822378601</v>
      </c>
      <c r="K5283" s="260">
        <v>99.989045041943996</v>
      </c>
      <c r="L5283" s="301" t="str">
        <f t="shared" si="165"/>
        <v/>
      </c>
      <c r="M5283" s="459">
        <f>IFERROR((Tableau1[[#This Row],[Scope 1
(kg CO2-eq)]]+Tableau1[[#This Row],[Scope 2 energy
(kg CO2-eq)]]+Tableau1[[#This Row],[Scope 2 Infrastructure
(kg CO2-eq)]])/Tableau1[[#This Row],[Total CO2-emissions
(kg CO2-eq)
for scope 3 use ]],"")</f>
        <v>0.56514667352934012</v>
      </c>
      <c r="N5283" s="436" t="s">
        <v>3731</v>
      </c>
      <c r="O5283" s="259">
        <v>1</v>
      </c>
      <c r="P5283" s="259" t="s">
        <v>5176</v>
      </c>
      <c r="Q5283" s="259" t="s">
        <v>5347</v>
      </c>
    </row>
    <row r="5284" spans="1:17" ht="21.75" customHeight="1">
      <c r="A5284" s="301" t="s">
        <v>5176</v>
      </c>
      <c r="B5284" s="301" t="s">
        <v>5347</v>
      </c>
      <c r="C5284" s="316" t="s">
        <v>11307</v>
      </c>
      <c r="D5284" s="465" t="s">
        <v>3731</v>
      </c>
      <c r="E5284" s="465" t="s">
        <v>6101</v>
      </c>
      <c r="F5284" s="469" t="str">
        <f t="shared" si="164"/>
        <v>other</v>
      </c>
      <c r="G5284" s="260">
        <v>0</v>
      </c>
      <c r="H5284" s="260">
        <v>56.449948915470003</v>
      </c>
      <c r="I5284" s="260">
        <v>5.8527279359999997E-2</v>
      </c>
      <c r="J5284" s="260">
        <v>43.454603286231396</v>
      </c>
      <c r="K5284" s="260">
        <v>99.963079500495795</v>
      </c>
      <c r="L5284" s="301" t="str">
        <f t="shared" si="165"/>
        <v/>
      </c>
      <c r="M5284" s="459">
        <f>IFERROR((Tableau1[[#This Row],[Scope 1
(kg CO2-eq)]]+Tableau1[[#This Row],[Scope 2 energy
(kg CO2-eq)]]+Tableau1[[#This Row],[Scope 2 Infrastructure
(kg CO2-eq)]])/Tableau1[[#This Row],[Total CO2-emissions
(kg CO2-eq)
for scope 3 use ]],"")</f>
        <v>0.56529347112150274</v>
      </c>
      <c r="N5284" s="436" t="s">
        <v>3731</v>
      </c>
      <c r="O5284" s="259">
        <v>1</v>
      </c>
      <c r="P5284" s="259" t="s">
        <v>5176</v>
      </c>
      <c r="Q5284" s="259" t="s">
        <v>5347</v>
      </c>
    </row>
    <row r="5285" spans="1:17" ht="21.75" customHeight="1">
      <c r="A5285" s="301" t="s">
        <v>5178</v>
      </c>
      <c r="B5285" s="301" t="s">
        <v>5194</v>
      </c>
      <c r="C5285" s="316" t="s">
        <v>11308</v>
      </c>
      <c r="D5285" s="465" t="s">
        <v>3646</v>
      </c>
      <c r="E5285" s="465" t="s">
        <v>6101</v>
      </c>
      <c r="F5285" s="469" t="str">
        <f t="shared" si="164"/>
        <v>other</v>
      </c>
      <c r="G5285" s="260">
        <v>0</v>
      </c>
      <c r="H5285" s="260">
        <v>0.81697036308047999</v>
      </c>
      <c r="I5285" s="260">
        <v>1.03115662272E-3</v>
      </c>
      <c r="J5285" s="260">
        <v>66.405601588626496</v>
      </c>
      <c r="K5285" s="260">
        <v>67.223603102256703</v>
      </c>
      <c r="L5285" s="301" t="str">
        <f t="shared" si="165"/>
        <v/>
      </c>
      <c r="M5285" s="459">
        <f>IFERROR((Tableau1[[#This Row],[Scope 1
(kg CO2-eq)]]+Tableau1[[#This Row],[Scope 2 energy
(kg CO2-eq)]]+Tableau1[[#This Row],[Scope 2 Infrastructure
(kg CO2-eq)]])/Tableau1[[#This Row],[Total CO2-emissions
(kg CO2-eq)
for scope 3 use ]],"")</f>
        <v>1.2168367685660986E-2</v>
      </c>
      <c r="N5285" s="436" t="s">
        <v>3646</v>
      </c>
      <c r="O5285" s="259">
        <v>1</v>
      </c>
      <c r="P5285" s="259" t="s">
        <v>5178</v>
      </c>
      <c r="Q5285" s="259" t="s">
        <v>5194</v>
      </c>
    </row>
    <row r="5286" spans="1:17" ht="21.75" customHeight="1">
      <c r="A5286" s="301" t="s">
        <v>5178</v>
      </c>
      <c r="B5286" s="301" t="s">
        <v>5194</v>
      </c>
      <c r="C5286" s="316" t="s">
        <v>11309</v>
      </c>
      <c r="D5286" s="465" t="s">
        <v>3646</v>
      </c>
      <c r="E5286" s="465" t="s">
        <v>6101</v>
      </c>
      <c r="F5286" s="469" t="str">
        <f t="shared" si="164"/>
        <v>other</v>
      </c>
      <c r="G5286" s="260">
        <v>0</v>
      </c>
      <c r="H5286" s="260">
        <v>0.81697036308047999</v>
      </c>
      <c r="I5286" s="260">
        <v>1.03115662272E-3</v>
      </c>
      <c r="J5286" s="260">
        <v>66.458092923748893</v>
      </c>
      <c r="K5286" s="260">
        <v>67.276094442220796</v>
      </c>
      <c r="L5286" s="301" t="str">
        <f t="shared" si="165"/>
        <v/>
      </c>
      <c r="M5286" s="459">
        <f>IFERROR((Tableau1[[#This Row],[Scope 1
(kg CO2-eq)]]+Tableau1[[#This Row],[Scope 2 energy
(kg CO2-eq)]]+Tableau1[[#This Row],[Scope 2 Infrastructure
(kg CO2-eq)]])/Tableau1[[#This Row],[Total CO2-emissions
(kg CO2-eq)
for scope 3 use ]],"")</f>
        <v>1.2158873467390858E-2</v>
      </c>
      <c r="N5286" s="436" t="s">
        <v>3646</v>
      </c>
      <c r="O5286" s="259">
        <v>1</v>
      </c>
      <c r="P5286" s="259" t="s">
        <v>5178</v>
      </c>
      <c r="Q5286" s="259" t="s">
        <v>5194</v>
      </c>
    </row>
    <row r="5287" spans="1:17" ht="21.75" customHeight="1">
      <c r="A5287" s="301" t="s">
        <v>5129</v>
      </c>
      <c r="B5287" s="301" t="s">
        <v>5146</v>
      </c>
      <c r="C5287" s="316" t="s">
        <v>11310</v>
      </c>
      <c r="D5287" s="465" t="s">
        <v>3730</v>
      </c>
      <c r="E5287" s="465" t="s">
        <v>6091</v>
      </c>
      <c r="F5287" s="469" t="str">
        <f t="shared" si="164"/>
        <v>other</v>
      </c>
      <c r="G5287" s="260">
        <v>0</v>
      </c>
      <c r="H5287" s="260">
        <v>0.33061220129000002</v>
      </c>
      <c r="I5287" s="260">
        <v>2.1653855999999999E-4</v>
      </c>
      <c r="J5287" s="260">
        <v>1.8976727617136999</v>
      </c>
      <c r="K5287" s="260">
        <v>2.2285015017098102</v>
      </c>
      <c r="L5287" s="301" t="str">
        <f t="shared" si="165"/>
        <v/>
      </c>
      <c r="M5287" s="459">
        <f>IFERROR((Tableau1[[#This Row],[Scope 1
(kg CO2-eq)]]+Tableau1[[#This Row],[Scope 2 energy
(kg CO2-eq)]]+Tableau1[[#This Row],[Scope 2 Infrastructure
(kg CO2-eq)]])/Tableau1[[#This Row],[Total CO2-emissions
(kg CO2-eq)
for scope 3 use ]],"")</f>
        <v>0.14845345161139573</v>
      </c>
      <c r="N5287" s="436" t="s">
        <v>3730</v>
      </c>
      <c r="O5287" s="259">
        <v>1</v>
      </c>
      <c r="P5287" s="259" t="s">
        <v>5129</v>
      </c>
      <c r="Q5287" s="259" t="s">
        <v>5146</v>
      </c>
    </row>
    <row r="5288" spans="1:17" ht="21.75" customHeight="1">
      <c r="A5288" s="301" t="s">
        <v>5129</v>
      </c>
      <c r="B5288" s="301" t="s">
        <v>5146</v>
      </c>
      <c r="C5288" s="316" t="s">
        <v>11311</v>
      </c>
      <c r="D5288" s="465" t="s">
        <v>3730</v>
      </c>
      <c r="E5288" s="465" t="s">
        <v>6091</v>
      </c>
      <c r="F5288" s="469" t="str">
        <f t="shared" si="164"/>
        <v>other</v>
      </c>
      <c r="G5288" s="260">
        <v>0</v>
      </c>
      <c r="H5288" s="260">
        <v>0.33061220129000002</v>
      </c>
      <c r="I5288" s="260">
        <v>2.1653855999999999E-4</v>
      </c>
      <c r="J5288" s="260">
        <v>2.61668019876269</v>
      </c>
      <c r="K5288" s="260">
        <v>2.9475089372238998</v>
      </c>
      <c r="L5288" s="301" t="str">
        <f t="shared" si="165"/>
        <v/>
      </c>
      <c r="M5288" s="459">
        <f>IFERROR((Tableau1[[#This Row],[Scope 1
(kg CO2-eq)]]+Tableau1[[#This Row],[Scope 2 energy
(kg CO2-eq)]]+Tableau1[[#This Row],[Scope 2 Infrastructure
(kg CO2-eq)]])/Tableau1[[#This Row],[Total CO2-emissions
(kg CO2-eq)
for scope 3 use ]],"")</f>
        <v>0.11224011424426411</v>
      </c>
      <c r="N5288" s="436" t="s">
        <v>3730</v>
      </c>
      <c r="O5288" s="259">
        <v>1</v>
      </c>
      <c r="P5288" s="259" t="s">
        <v>5129</v>
      </c>
      <c r="Q5288" s="259" t="s">
        <v>5146</v>
      </c>
    </row>
    <row r="5289" spans="1:17" ht="21.75" customHeight="1">
      <c r="A5289" s="301" t="s">
        <v>5175</v>
      </c>
      <c r="B5289" s="301" t="s">
        <v>5348</v>
      </c>
      <c r="C5289" s="316" t="s">
        <v>11312</v>
      </c>
      <c r="D5289" s="465" t="s">
        <v>3730</v>
      </c>
      <c r="E5289" s="465" t="s">
        <v>6101</v>
      </c>
      <c r="F5289" s="469" t="str">
        <f t="shared" si="164"/>
        <v>other</v>
      </c>
      <c r="G5289" s="260">
        <v>0</v>
      </c>
      <c r="H5289" s="260">
        <v>0</v>
      </c>
      <c r="I5289" s="260">
        <v>0</v>
      </c>
      <c r="J5289" s="260">
        <v>15.69314401139</v>
      </c>
      <c r="K5289" s="260">
        <v>15.693144012062801</v>
      </c>
      <c r="L5289" s="301" t="str">
        <f t="shared" si="165"/>
        <v/>
      </c>
      <c r="M5289" s="459">
        <f>IFERROR((Tableau1[[#This Row],[Scope 1
(kg CO2-eq)]]+Tableau1[[#This Row],[Scope 2 energy
(kg CO2-eq)]]+Tableau1[[#This Row],[Scope 2 Infrastructure
(kg CO2-eq)]])/Tableau1[[#This Row],[Total CO2-emissions
(kg CO2-eq)
for scope 3 use ]],"")</f>
        <v>0</v>
      </c>
      <c r="N5289" s="436" t="s">
        <v>3730</v>
      </c>
      <c r="O5289" s="259">
        <v>1</v>
      </c>
      <c r="P5289" s="259" t="s">
        <v>5175</v>
      </c>
      <c r="Q5289" s="259" t="s">
        <v>5348</v>
      </c>
    </row>
    <row r="5290" spans="1:17" ht="21.75" customHeight="1">
      <c r="A5290" s="301" t="s">
        <v>5175</v>
      </c>
      <c r="B5290" s="301" t="s">
        <v>5348</v>
      </c>
      <c r="C5290" s="316" t="s">
        <v>11313</v>
      </c>
      <c r="D5290" s="465" t="s">
        <v>3730</v>
      </c>
      <c r="E5290" s="465" t="s">
        <v>6101</v>
      </c>
      <c r="F5290" s="469" t="str">
        <f t="shared" si="164"/>
        <v>other</v>
      </c>
      <c r="G5290" s="260">
        <v>0</v>
      </c>
      <c r="H5290" s="260">
        <v>0</v>
      </c>
      <c r="I5290" s="260">
        <v>0</v>
      </c>
      <c r="J5290" s="260">
        <v>1.60690421490183</v>
      </c>
      <c r="K5290" s="260">
        <v>1.6069042148842301</v>
      </c>
      <c r="L5290" s="301" t="str">
        <f t="shared" si="165"/>
        <v/>
      </c>
      <c r="M5290" s="459">
        <f>IFERROR((Tableau1[[#This Row],[Scope 1
(kg CO2-eq)]]+Tableau1[[#This Row],[Scope 2 energy
(kg CO2-eq)]]+Tableau1[[#This Row],[Scope 2 Infrastructure
(kg CO2-eq)]])/Tableau1[[#This Row],[Total CO2-emissions
(kg CO2-eq)
for scope 3 use ]],"")</f>
        <v>0</v>
      </c>
      <c r="N5290" s="436" t="s">
        <v>3730</v>
      </c>
      <c r="O5290" s="259">
        <v>1</v>
      </c>
      <c r="P5290" s="259" t="s">
        <v>5175</v>
      </c>
      <c r="Q5290" s="260" t="s">
        <v>5348</v>
      </c>
    </row>
    <row r="5291" spans="1:17" ht="21.75" customHeight="1">
      <c r="A5291" s="301" t="s">
        <v>5175</v>
      </c>
      <c r="B5291" s="301" t="s">
        <v>5348</v>
      </c>
      <c r="C5291" s="316" t="s">
        <v>11314</v>
      </c>
      <c r="D5291" s="465" t="s">
        <v>3730</v>
      </c>
      <c r="E5291" s="465" t="s">
        <v>6101</v>
      </c>
      <c r="F5291" s="469" t="str">
        <f t="shared" si="164"/>
        <v>other</v>
      </c>
      <c r="G5291" s="260">
        <v>0</v>
      </c>
      <c r="H5291" s="260">
        <v>0</v>
      </c>
      <c r="I5291" s="260">
        <v>0</v>
      </c>
      <c r="J5291" s="260">
        <v>0.67404224622431297</v>
      </c>
      <c r="K5291" s="260">
        <v>0.67404224645088795</v>
      </c>
      <c r="L5291" s="301" t="str">
        <f t="shared" si="165"/>
        <v/>
      </c>
      <c r="M5291" s="459">
        <f>IFERROR((Tableau1[[#This Row],[Scope 1
(kg CO2-eq)]]+Tableau1[[#This Row],[Scope 2 energy
(kg CO2-eq)]]+Tableau1[[#This Row],[Scope 2 Infrastructure
(kg CO2-eq)]])/Tableau1[[#This Row],[Total CO2-emissions
(kg CO2-eq)
for scope 3 use ]],"")</f>
        <v>0</v>
      </c>
      <c r="N5291" s="436" t="s">
        <v>3730</v>
      </c>
      <c r="O5291" s="259">
        <v>1</v>
      </c>
      <c r="P5291" s="259" t="s">
        <v>5175</v>
      </c>
      <c r="Q5291" s="259" t="s">
        <v>5348</v>
      </c>
    </row>
    <row r="5292" spans="1:17" ht="21.75" customHeight="1">
      <c r="A5292" s="301" t="s">
        <v>5254</v>
      </c>
      <c r="B5292" s="301" t="s">
        <v>5255</v>
      </c>
      <c r="C5292" s="316" t="s">
        <v>11315</v>
      </c>
      <c r="D5292" s="465" t="s">
        <v>3730</v>
      </c>
      <c r="E5292" s="465" t="s">
        <v>700</v>
      </c>
      <c r="F5292" s="469" t="str">
        <f t="shared" si="164"/>
        <v>CH</v>
      </c>
      <c r="G5292" s="260">
        <v>0</v>
      </c>
      <c r="H5292" s="260">
        <v>1.50750476E-2</v>
      </c>
      <c r="I5292" s="260">
        <v>8.2897600000000004E-6</v>
      </c>
      <c r="J5292" s="260">
        <v>9.7751046572507505E-4</v>
      </c>
      <c r="K5292" s="260">
        <v>1.6060847808334801E-2</v>
      </c>
      <c r="L5292" s="301" t="str">
        <f t="shared" si="165"/>
        <v/>
      </c>
      <c r="M5292" s="459">
        <f>IFERROR((Tableau1[[#This Row],[Scope 1
(kg CO2-eq)]]+Tableau1[[#This Row],[Scope 2 energy
(kg CO2-eq)]]+Tableau1[[#This Row],[Scope 2 Infrastructure
(kg CO2-eq)]])/Tableau1[[#This Row],[Total CO2-emissions
(kg CO2-eq)
for scope 3 use ]],"")</f>
        <v>0.93913705801834946</v>
      </c>
      <c r="N5292" s="436" t="s">
        <v>3730</v>
      </c>
      <c r="O5292" s="259">
        <v>1</v>
      </c>
      <c r="P5292" s="259" t="s">
        <v>5254</v>
      </c>
      <c r="Q5292" s="260" t="s">
        <v>5255</v>
      </c>
    </row>
    <row r="5293" spans="1:17" ht="21.75" customHeight="1">
      <c r="A5293" s="301" t="s">
        <v>5252</v>
      </c>
      <c r="B5293" s="301" t="s">
        <v>5263</v>
      </c>
      <c r="C5293" s="316" t="s">
        <v>11316</v>
      </c>
      <c r="D5293" s="465" t="s">
        <v>3730</v>
      </c>
      <c r="E5293" s="465" t="s">
        <v>700</v>
      </c>
      <c r="F5293" s="469" t="str">
        <f t="shared" si="164"/>
        <v>CH</v>
      </c>
      <c r="G5293" s="260">
        <v>0</v>
      </c>
      <c r="H5293" s="260">
        <v>2.1247932176399601E-3</v>
      </c>
      <c r="I5293" s="260">
        <v>1.0027147818123599E-3</v>
      </c>
      <c r="J5293" s="260">
        <v>0</v>
      </c>
      <c r="K5293" s="260">
        <v>3.1275080230250998E-3</v>
      </c>
      <c r="L5293" s="301" t="str">
        <f t="shared" si="165"/>
        <v/>
      </c>
      <c r="M5293" s="459">
        <f>IFERROR((Tableau1[[#This Row],[Scope 1
(kg CO2-eq)]]+Tableau1[[#This Row],[Scope 2 energy
(kg CO2-eq)]]+Tableau1[[#This Row],[Scope 2 Infrastructure
(kg CO2-eq)]])/Tableau1[[#This Row],[Total CO2-emissions
(kg CO2-eq)
for scope 3 use ]],"")</f>
        <v>0.99999999246275972</v>
      </c>
      <c r="N5293" s="436" t="s">
        <v>3730</v>
      </c>
      <c r="O5293" s="259">
        <v>1</v>
      </c>
      <c r="P5293" s="259" t="s">
        <v>5252</v>
      </c>
      <c r="Q5293" s="259" t="s">
        <v>5263</v>
      </c>
    </row>
    <row r="5294" spans="1:17" ht="21.75" customHeight="1">
      <c r="A5294" s="301" t="s">
        <v>5254</v>
      </c>
      <c r="B5294" s="301" t="s">
        <v>5251</v>
      </c>
      <c r="C5294" s="316" t="s">
        <v>11317</v>
      </c>
      <c r="D5294" s="465" t="s">
        <v>3730</v>
      </c>
      <c r="E5294" s="465" t="s">
        <v>700</v>
      </c>
      <c r="F5294" s="469" t="str">
        <f t="shared" si="164"/>
        <v>CH</v>
      </c>
      <c r="G5294" s="260">
        <v>0</v>
      </c>
      <c r="H5294" s="260">
        <v>3.7084617096E-3</v>
      </c>
      <c r="I5294" s="260">
        <v>2.0392809600000001E-6</v>
      </c>
      <c r="J5294" s="260">
        <v>1.9194458868749399E-3</v>
      </c>
      <c r="K5294" s="260">
        <v>5.6299468731560304E-3</v>
      </c>
      <c r="L5294" s="301" t="str">
        <f t="shared" si="165"/>
        <v/>
      </c>
      <c r="M5294" s="459">
        <f>IFERROR((Tableau1[[#This Row],[Scope 1
(kg CO2-eq)]]+Tableau1[[#This Row],[Scope 2 energy
(kg CO2-eq)]]+Tableau1[[#This Row],[Scope 2 Infrastructure
(kg CO2-eq)]])/Tableau1[[#This Row],[Total CO2-emissions
(kg CO2-eq)
for scope 3 use ]],"")</f>
        <v>0.65906500969874537</v>
      </c>
      <c r="N5294" s="436" t="s">
        <v>3730</v>
      </c>
      <c r="O5294" s="259">
        <v>1</v>
      </c>
      <c r="P5294" s="259" t="s">
        <v>5254</v>
      </c>
      <c r="Q5294" s="259" t="s">
        <v>5251</v>
      </c>
    </row>
    <row r="5295" spans="1:17" ht="21.75" customHeight="1">
      <c r="A5295" s="301" t="s">
        <v>5252</v>
      </c>
      <c r="B5295" s="301" t="s">
        <v>5257</v>
      </c>
      <c r="C5295" s="316" t="s">
        <v>11318</v>
      </c>
      <c r="D5295" s="465" t="s">
        <v>3730</v>
      </c>
      <c r="E5295" s="465" t="s">
        <v>700</v>
      </c>
      <c r="F5295" s="469" t="str">
        <f t="shared" si="164"/>
        <v>CH</v>
      </c>
      <c r="G5295" s="260">
        <v>0</v>
      </c>
      <c r="H5295" s="260">
        <v>2.4725189266915598E-3</v>
      </c>
      <c r="I5295" s="260">
        <v>1.12404117869796E-3</v>
      </c>
      <c r="J5295" s="260">
        <v>0</v>
      </c>
      <c r="K5295" s="260">
        <v>3.5965601288105399E-3</v>
      </c>
      <c r="L5295" s="301" t="str">
        <f t="shared" si="165"/>
        <v/>
      </c>
      <c r="M5295" s="459">
        <f>IFERROR((Tableau1[[#This Row],[Scope 1
(kg CO2-eq)]]+Tableau1[[#This Row],[Scope 2 energy
(kg CO2-eq)]]+Tableau1[[#This Row],[Scope 2 Infrastructure
(kg CO2-eq)]])/Tableau1[[#This Row],[Total CO2-emissions
(kg CO2-eq)
for scope 3 use ]],"")</f>
        <v>0.99999999348793867</v>
      </c>
      <c r="N5295" s="436" t="s">
        <v>3730</v>
      </c>
      <c r="O5295" s="259">
        <v>1</v>
      </c>
      <c r="P5295" s="259" t="s">
        <v>5252</v>
      </c>
      <c r="Q5295" s="259" t="s">
        <v>5257</v>
      </c>
    </row>
    <row r="5296" spans="1:17" ht="21.75" customHeight="1">
      <c r="A5296" s="301" t="s">
        <v>5252</v>
      </c>
      <c r="B5296" s="301" t="s">
        <v>5253</v>
      </c>
      <c r="C5296" s="316" t="s">
        <v>11319</v>
      </c>
      <c r="D5296" s="465" t="s">
        <v>3730</v>
      </c>
      <c r="E5296" s="465" t="s">
        <v>700</v>
      </c>
      <c r="F5296" s="469" t="str">
        <f t="shared" si="164"/>
        <v>CH</v>
      </c>
      <c r="G5296" s="260">
        <v>0</v>
      </c>
      <c r="H5296" s="260">
        <v>3.761371926298E-3</v>
      </c>
      <c r="I5296" s="260">
        <v>1.7124297500880001E-3</v>
      </c>
      <c r="J5296" s="260">
        <v>0</v>
      </c>
      <c r="K5296" s="260">
        <v>5.4738017156326403E-3</v>
      </c>
      <c r="L5296" s="301" t="str">
        <f t="shared" si="165"/>
        <v/>
      </c>
      <c r="M5296" s="459">
        <f>IFERROR((Tableau1[[#This Row],[Scope 1
(kg CO2-eq)]]+Tableau1[[#This Row],[Scope 2 energy
(kg CO2-eq)]]+Tableau1[[#This Row],[Scope 2 Infrastructure
(kg CO2-eq)]])/Tableau1[[#This Row],[Total CO2-emissions
(kg CO2-eq)
for scope 3 use ]],"")</f>
        <v>0.99999999283009455</v>
      </c>
      <c r="N5296" s="436" t="s">
        <v>3730</v>
      </c>
      <c r="O5296" s="259">
        <v>1</v>
      </c>
      <c r="P5296" s="259" t="s">
        <v>5252</v>
      </c>
      <c r="Q5296" s="259" t="s">
        <v>5253</v>
      </c>
    </row>
    <row r="5297" spans="1:17" ht="21.75" customHeight="1">
      <c r="A5297" s="301" t="s">
        <v>5254</v>
      </c>
      <c r="B5297" s="301" t="s">
        <v>5251</v>
      </c>
      <c r="C5297" s="316" t="s">
        <v>11320</v>
      </c>
      <c r="D5297" s="465" t="s">
        <v>3730</v>
      </c>
      <c r="E5297" s="465" t="s">
        <v>700</v>
      </c>
      <c r="F5297" s="469" t="str">
        <f t="shared" si="164"/>
        <v>CH</v>
      </c>
      <c r="G5297" s="260">
        <v>0</v>
      </c>
      <c r="H5297" s="260">
        <v>2.0976458349319998E-3</v>
      </c>
      <c r="I5297" s="260">
        <v>9.9324041332199994E-4</v>
      </c>
      <c r="J5297" s="260">
        <v>0</v>
      </c>
      <c r="K5297" s="260">
        <v>3.09088626705765E-3</v>
      </c>
      <c r="L5297" s="301" t="str">
        <f t="shared" si="165"/>
        <v/>
      </c>
      <c r="M5297" s="459">
        <f>IFERROR((Tableau1[[#This Row],[Scope 1
(kg CO2-eq)]]+Tableau1[[#This Row],[Scope 2 energy
(kg CO2-eq)]]+Tableau1[[#This Row],[Scope 2 Infrastructure
(kg CO2-eq)]])/Tableau1[[#This Row],[Total CO2-emissions
(kg CO2-eq)
for scope 3 use ]],"")</f>
        <v>0.99999999391642125</v>
      </c>
      <c r="N5297" s="436" t="s">
        <v>3730</v>
      </c>
      <c r="O5297" s="259">
        <v>1</v>
      </c>
      <c r="P5297" s="259" t="s">
        <v>5254</v>
      </c>
      <c r="Q5297" s="259" t="s">
        <v>5251</v>
      </c>
    </row>
    <row r="5298" spans="1:17" ht="21.75" customHeight="1">
      <c r="A5298" s="301" t="s">
        <v>5138</v>
      </c>
      <c r="B5298" s="301" t="s">
        <v>5178</v>
      </c>
      <c r="C5298" s="316" t="s">
        <v>11321</v>
      </c>
      <c r="D5298" s="465" t="s">
        <v>3730</v>
      </c>
      <c r="E5298" s="465" t="s">
        <v>6101</v>
      </c>
      <c r="F5298" s="469" t="str">
        <f t="shared" si="164"/>
        <v>other</v>
      </c>
      <c r="G5298" s="260">
        <v>0</v>
      </c>
      <c r="H5298" s="260">
        <v>25.87980176248</v>
      </c>
      <c r="I5298" s="260">
        <v>3.0129793920000002E-2</v>
      </c>
      <c r="J5298" s="260">
        <v>8.6390439808702002</v>
      </c>
      <c r="K5298" s="260">
        <v>34.548975479307401</v>
      </c>
      <c r="L5298" s="301" t="str">
        <f t="shared" si="165"/>
        <v/>
      </c>
      <c r="M5298" s="459">
        <f>IFERROR((Tableau1[[#This Row],[Scope 1
(kg CO2-eq)]]+Tableau1[[#This Row],[Scope 2 energy
(kg CO2-eq)]]+Tableau1[[#This Row],[Scope 2 Infrastructure
(kg CO2-eq)]])/Tableau1[[#This Row],[Total CO2-emissions
(kg CO2-eq)
for scope 3 use ]],"")</f>
        <v>0.74994789851057586</v>
      </c>
      <c r="N5298" s="436" t="s">
        <v>3730</v>
      </c>
      <c r="O5298" s="259">
        <v>1</v>
      </c>
      <c r="P5298" s="259" t="s">
        <v>5138</v>
      </c>
      <c r="Q5298" s="259" t="s">
        <v>5178</v>
      </c>
    </row>
    <row r="5299" spans="1:17" ht="21.75" customHeight="1">
      <c r="A5299" s="301" t="s">
        <v>5138</v>
      </c>
      <c r="B5299" s="301" t="s">
        <v>5178</v>
      </c>
      <c r="C5299" s="316" t="s">
        <v>11322</v>
      </c>
      <c r="D5299" s="465" t="s">
        <v>3730</v>
      </c>
      <c r="E5299" s="465" t="s">
        <v>6101</v>
      </c>
      <c r="F5299" s="469" t="str">
        <f t="shared" si="164"/>
        <v>other</v>
      </c>
      <c r="G5299" s="260">
        <v>6.5939999999999999E-2</v>
      </c>
      <c r="H5299" s="260">
        <v>165.34210781440001</v>
      </c>
      <c r="I5299" s="260">
        <v>0.14910226560000001</v>
      </c>
      <c r="J5299" s="260">
        <v>52.542854004488902</v>
      </c>
      <c r="K5299" s="260">
        <v>218.10000396897101</v>
      </c>
      <c r="L5299" s="301" t="str">
        <f t="shared" si="165"/>
        <v/>
      </c>
      <c r="M5299" s="459">
        <f>IFERROR((Tableau1[[#This Row],[Scope 1
(kg CO2-eq)]]+Tableau1[[#This Row],[Scope 2 energy
(kg CO2-eq)]]+Tableau1[[#This Row],[Scope 2 Infrastructure
(kg CO2-eq)]])/Tableau1[[#This Row],[Total CO2-emissions
(kg CO2-eq)
for scope 3 use ]],"")</f>
        <v>0.75908824881797687</v>
      </c>
      <c r="N5299" s="436" t="s">
        <v>3730</v>
      </c>
      <c r="O5299" s="259">
        <v>1</v>
      </c>
      <c r="P5299" s="259" t="s">
        <v>5138</v>
      </c>
      <c r="Q5299" s="259" t="s">
        <v>5178</v>
      </c>
    </row>
    <row r="5300" spans="1:17" ht="21.75" customHeight="1">
      <c r="A5300" s="301" t="s">
        <v>5138</v>
      </c>
      <c r="B5300" s="301" t="s">
        <v>5178</v>
      </c>
      <c r="C5300" s="316" t="s">
        <v>11323</v>
      </c>
      <c r="D5300" s="465" t="s">
        <v>3730</v>
      </c>
      <c r="E5300" s="465" t="s">
        <v>6101</v>
      </c>
      <c r="F5300" s="469" t="str">
        <f t="shared" si="164"/>
        <v>other</v>
      </c>
      <c r="G5300" s="260">
        <v>0</v>
      </c>
      <c r="H5300" s="260">
        <v>23.53522195655</v>
      </c>
      <c r="I5300" s="260">
        <v>2.9696716799999998E-2</v>
      </c>
      <c r="J5300" s="260">
        <v>8.6390439808702002</v>
      </c>
      <c r="K5300" s="260">
        <v>32.2039626185123</v>
      </c>
      <c r="L5300" s="301" t="str">
        <f t="shared" si="165"/>
        <v/>
      </c>
      <c r="M5300" s="459">
        <f>IFERROR((Tableau1[[#This Row],[Scope 1
(kg CO2-eq)]]+Tableau1[[#This Row],[Scope 2 energy
(kg CO2-eq)]]+Tableau1[[#This Row],[Scope 2 Infrastructure
(kg CO2-eq)]])/Tableau1[[#This Row],[Total CO2-emissions
(kg CO2-eq)
for scope 3 use ]],"")</f>
        <v>0.73173972260804376</v>
      </c>
      <c r="N5300" s="436" t="s">
        <v>3730</v>
      </c>
      <c r="O5300" s="259">
        <v>1</v>
      </c>
      <c r="P5300" s="259" t="s">
        <v>5138</v>
      </c>
      <c r="Q5300" s="259" t="s">
        <v>5178</v>
      </c>
    </row>
    <row r="5301" spans="1:17" ht="21.75" customHeight="1">
      <c r="A5301" s="301" t="s">
        <v>5138</v>
      </c>
      <c r="B5301" s="301" t="s">
        <v>5178</v>
      </c>
      <c r="C5301" s="316" t="s">
        <v>11324</v>
      </c>
      <c r="D5301" s="465" t="s">
        <v>3730</v>
      </c>
      <c r="E5301" s="465" t="s">
        <v>6101</v>
      </c>
      <c r="F5301" s="469" t="str">
        <f t="shared" si="164"/>
        <v>other</v>
      </c>
      <c r="G5301" s="260">
        <v>0</v>
      </c>
      <c r="H5301" s="260">
        <v>19.83845890992</v>
      </c>
      <c r="I5301" s="260">
        <v>2.3695505280000001E-2</v>
      </c>
      <c r="J5301" s="260">
        <v>5.4956305810142299</v>
      </c>
      <c r="K5301" s="260">
        <v>25.3577849577986</v>
      </c>
      <c r="L5301" s="301" t="str">
        <f t="shared" si="165"/>
        <v/>
      </c>
      <c r="M5301" s="459">
        <f>IFERROR((Tableau1[[#This Row],[Scope 1
(kg CO2-eq)]]+Tableau1[[#This Row],[Scope 2 energy
(kg CO2-eq)]]+Tableau1[[#This Row],[Scope 2 Infrastructure
(kg CO2-eq)]])/Tableau1[[#This Row],[Total CO2-emissions
(kg CO2-eq)
for scope 3 use ]],"")</f>
        <v>0.78327639611485622</v>
      </c>
      <c r="N5301" s="436" t="s">
        <v>3730</v>
      </c>
      <c r="O5301" s="259">
        <v>1</v>
      </c>
      <c r="P5301" s="259" t="s">
        <v>5138</v>
      </c>
      <c r="Q5301" s="259" t="s">
        <v>5178</v>
      </c>
    </row>
    <row r="5302" spans="1:17" ht="21.75" customHeight="1">
      <c r="A5302" s="301" t="s">
        <v>5138</v>
      </c>
      <c r="B5302" s="301" t="s">
        <v>5178</v>
      </c>
      <c r="C5302" s="316" t="s">
        <v>11325</v>
      </c>
      <c r="D5302" s="465" t="s">
        <v>3730</v>
      </c>
      <c r="E5302" s="465" t="s">
        <v>6101</v>
      </c>
      <c r="F5302" s="469" t="str">
        <f t="shared" si="164"/>
        <v>other</v>
      </c>
      <c r="G5302" s="260">
        <v>0</v>
      </c>
      <c r="H5302" s="260">
        <v>98.034482879999999</v>
      </c>
      <c r="I5302" s="260">
        <v>0.12373632</v>
      </c>
      <c r="J5302" s="260">
        <v>15.6390334359234</v>
      </c>
      <c r="K5302" s="260">
        <v>113.797252448805</v>
      </c>
      <c r="L5302" s="301" t="str">
        <f t="shared" si="165"/>
        <v/>
      </c>
      <c r="M5302" s="459">
        <f>IFERROR((Tableau1[[#This Row],[Scope 1
(kg CO2-eq)]]+Tableau1[[#This Row],[Scope 2 energy
(kg CO2-eq)]]+Tableau1[[#This Row],[Scope 2 Infrastructure
(kg CO2-eq)]])/Tableau1[[#This Row],[Total CO2-emissions
(kg CO2-eq)
for scope 3 use ]],"")</f>
        <v>0.86257108223381174</v>
      </c>
      <c r="N5302" s="436" t="s">
        <v>3730</v>
      </c>
      <c r="O5302" s="259">
        <v>1</v>
      </c>
      <c r="P5302" s="259" t="s">
        <v>5138</v>
      </c>
      <c r="Q5302" s="259" t="s">
        <v>5178</v>
      </c>
    </row>
    <row r="5303" spans="1:17" ht="21.75" customHeight="1">
      <c r="A5303" s="301" t="s">
        <v>5214</v>
      </c>
      <c r="B5303" s="301" t="s">
        <v>5135</v>
      </c>
      <c r="C5303" s="316" t="s">
        <v>11326</v>
      </c>
      <c r="D5303" s="465" t="s">
        <v>3731</v>
      </c>
      <c r="E5303" s="465" t="s">
        <v>700</v>
      </c>
      <c r="F5303" s="469" t="str">
        <f t="shared" si="164"/>
        <v>CH</v>
      </c>
      <c r="G5303" s="260">
        <v>0</v>
      </c>
      <c r="H5303" s="260">
        <v>0</v>
      </c>
      <c r="I5303" s="260">
        <v>0</v>
      </c>
      <c r="J5303" s="260">
        <v>16.2070881141501</v>
      </c>
      <c r="K5303" s="260">
        <v>16.207088114132201</v>
      </c>
      <c r="L5303" s="301" t="str">
        <f t="shared" si="165"/>
        <v/>
      </c>
      <c r="M5303" s="459">
        <f>IFERROR((Tableau1[[#This Row],[Scope 1
(kg CO2-eq)]]+Tableau1[[#This Row],[Scope 2 energy
(kg CO2-eq)]]+Tableau1[[#This Row],[Scope 2 Infrastructure
(kg CO2-eq)]])/Tableau1[[#This Row],[Total CO2-emissions
(kg CO2-eq)
for scope 3 use ]],"")</f>
        <v>0</v>
      </c>
      <c r="N5303" s="436" t="s">
        <v>3731</v>
      </c>
      <c r="O5303" s="259">
        <v>1</v>
      </c>
      <c r="P5303" s="259" t="s">
        <v>5214</v>
      </c>
      <c r="Q5303" s="259" t="s">
        <v>5135</v>
      </c>
    </row>
    <row r="5304" spans="1:17" ht="21.75" customHeight="1">
      <c r="A5304" s="301" t="s">
        <v>5214</v>
      </c>
      <c r="B5304" s="301" t="s">
        <v>5135</v>
      </c>
      <c r="C5304" s="316" t="s">
        <v>11327</v>
      </c>
      <c r="D5304" s="465" t="s">
        <v>3731</v>
      </c>
      <c r="E5304" s="465" t="s">
        <v>700</v>
      </c>
      <c r="F5304" s="469" t="str">
        <f t="shared" si="164"/>
        <v>CH</v>
      </c>
      <c r="G5304" s="260">
        <v>0</v>
      </c>
      <c r="H5304" s="260">
        <v>0</v>
      </c>
      <c r="I5304" s="260">
        <v>0</v>
      </c>
      <c r="J5304" s="260">
        <v>11.8464163817118</v>
      </c>
      <c r="K5304" s="260">
        <v>11.8464163817035</v>
      </c>
      <c r="L5304" s="301" t="str">
        <f t="shared" si="165"/>
        <v/>
      </c>
      <c r="M5304" s="459">
        <f>IFERROR((Tableau1[[#This Row],[Scope 1
(kg CO2-eq)]]+Tableau1[[#This Row],[Scope 2 energy
(kg CO2-eq)]]+Tableau1[[#This Row],[Scope 2 Infrastructure
(kg CO2-eq)]])/Tableau1[[#This Row],[Total CO2-emissions
(kg CO2-eq)
for scope 3 use ]],"")</f>
        <v>0</v>
      </c>
      <c r="N5304" s="436" t="s">
        <v>3731</v>
      </c>
      <c r="O5304" s="259">
        <v>1</v>
      </c>
      <c r="P5304" s="259" t="s">
        <v>5214</v>
      </c>
      <c r="Q5304" s="259" t="s">
        <v>5135</v>
      </c>
    </row>
    <row r="5305" spans="1:17" ht="21.75" customHeight="1">
      <c r="A5305" s="301" t="s">
        <v>5214</v>
      </c>
      <c r="B5305" s="301" t="s">
        <v>5135</v>
      </c>
      <c r="C5305" s="316" t="s">
        <v>11328</v>
      </c>
      <c r="D5305" s="465" t="s">
        <v>3731</v>
      </c>
      <c r="E5305" s="465" t="s">
        <v>700</v>
      </c>
      <c r="F5305" s="469" t="str">
        <f t="shared" si="164"/>
        <v>CH</v>
      </c>
      <c r="G5305" s="260">
        <v>0</v>
      </c>
      <c r="H5305" s="260">
        <v>0</v>
      </c>
      <c r="I5305" s="260">
        <v>0</v>
      </c>
      <c r="J5305" s="260">
        <v>23.787531942721699</v>
      </c>
      <c r="K5305" s="260">
        <v>23.787531942645298</v>
      </c>
      <c r="L5305" s="301" t="str">
        <f t="shared" si="165"/>
        <v/>
      </c>
      <c r="M5305" s="459">
        <f>IFERROR((Tableau1[[#This Row],[Scope 1
(kg CO2-eq)]]+Tableau1[[#This Row],[Scope 2 energy
(kg CO2-eq)]]+Tableau1[[#This Row],[Scope 2 Infrastructure
(kg CO2-eq)]])/Tableau1[[#This Row],[Total CO2-emissions
(kg CO2-eq)
for scope 3 use ]],"")</f>
        <v>0</v>
      </c>
      <c r="N5305" s="436" t="s">
        <v>3731</v>
      </c>
      <c r="O5305" s="259">
        <v>1</v>
      </c>
      <c r="P5305" s="259" t="s">
        <v>5214</v>
      </c>
      <c r="Q5305" s="259" t="s">
        <v>5135</v>
      </c>
    </row>
    <row r="5306" spans="1:17" ht="21.75" customHeight="1">
      <c r="A5306" s="301" t="s">
        <v>5214</v>
      </c>
      <c r="B5306" s="301" t="s">
        <v>5135</v>
      </c>
      <c r="C5306" s="316" t="s">
        <v>11329</v>
      </c>
      <c r="D5306" s="465" t="s">
        <v>3731</v>
      </c>
      <c r="E5306" s="465" t="s">
        <v>700</v>
      </c>
      <c r="F5306" s="469" t="str">
        <f t="shared" si="164"/>
        <v>CH</v>
      </c>
      <c r="G5306" s="260">
        <v>0</v>
      </c>
      <c r="H5306" s="260">
        <v>0</v>
      </c>
      <c r="I5306" s="260">
        <v>0</v>
      </c>
      <c r="J5306" s="260">
        <v>3.05475391206972</v>
      </c>
      <c r="K5306" s="260">
        <v>3.0547539120810101</v>
      </c>
      <c r="L5306" s="301" t="str">
        <f t="shared" si="165"/>
        <v/>
      </c>
      <c r="M5306" s="459">
        <f>IFERROR((Tableau1[[#This Row],[Scope 1
(kg CO2-eq)]]+Tableau1[[#This Row],[Scope 2 energy
(kg CO2-eq)]]+Tableau1[[#This Row],[Scope 2 Infrastructure
(kg CO2-eq)]])/Tableau1[[#This Row],[Total CO2-emissions
(kg CO2-eq)
for scope 3 use ]],"")</f>
        <v>0</v>
      </c>
      <c r="N5306" s="436" t="s">
        <v>3731</v>
      </c>
      <c r="O5306" s="259">
        <v>1</v>
      </c>
      <c r="P5306" s="259" t="s">
        <v>5214</v>
      </c>
      <c r="Q5306" s="259" t="s">
        <v>5135</v>
      </c>
    </row>
    <row r="5307" spans="1:17" ht="21.75" customHeight="1">
      <c r="A5307" s="301" t="s">
        <v>5214</v>
      </c>
      <c r="B5307" s="301" t="s">
        <v>5135</v>
      </c>
      <c r="C5307" s="316" t="s">
        <v>11330</v>
      </c>
      <c r="D5307" s="465" t="s">
        <v>3731</v>
      </c>
      <c r="E5307" s="465" t="s">
        <v>700</v>
      </c>
      <c r="F5307" s="469" t="str">
        <f t="shared" si="164"/>
        <v>CH</v>
      </c>
      <c r="G5307" s="260">
        <v>0</v>
      </c>
      <c r="H5307" s="260">
        <v>0</v>
      </c>
      <c r="I5307" s="260">
        <v>0</v>
      </c>
      <c r="J5307" s="260">
        <v>5.7856977002638503</v>
      </c>
      <c r="K5307" s="260">
        <v>5.7856977002638503</v>
      </c>
      <c r="L5307" s="301" t="str">
        <f t="shared" si="165"/>
        <v/>
      </c>
      <c r="M5307" s="459">
        <f>IFERROR((Tableau1[[#This Row],[Scope 1
(kg CO2-eq)]]+Tableau1[[#This Row],[Scope 2 energy
(kg CO2-eq)]]+Tableau1[[#This Row],[Scope 2 Infrastructure
(kg CO2-eq)]])/Tableau1[[#This Row],[Total CO2-emissions
(kg CO2-eq)
for scope 3 use ]],"")</f>
        <v>0</v>
      </c>
      <c r="N5307" s="436" t="s">
        <v>3731</v>
      </c>
      <c r="O5307" s="259">
        <v>1</v>
      </c>
      <c r="P5307" s="259" t="s">
        <v>5214</v>
      </c>
      <c r="Q5307" s="259" t="s">
        <v>5135</v>
      </c>
    </row>
    <row r="5308" spans="1:17" ht="21.75" customHeight="1">
      <c r="A5308" s="301" t="s">
        <v>5214</v>
      </c>
      <c r="B5308" s="301" t="s">
        <v>5135</v>
      </c>
      <c r="C5308" s="316" t="s">
        <v>11331</v>
      </c>
      <c r="D5308" s="465" t="s">
        <v>3731</v>
      </c>
      <c r="E5308" s="465" t="s">
        <v>700</v>
      </c>
      <c r="F5308" s="469" t="str">
        <f t="shared" si="164"/>
        <v>CH</v>
      </c>
      <c r="G5308" s="260">
        <v>0</v>
      </c>
      <c r="H5308" s="260">
        <v>0</v>
      </c>
      <c r="I5308" s="260">
        <v>0</v>
      </c>
      <c r="J5308" s="260">
        <v>6.5980064052967098</v>
      </c>
      <c r="K5308" s="260">
        <v>6.5980064053236998</v>
      </c>
      <c r="L5308" s="301" t="str">
        <f t="shared" si="165"/>
        <v/>
      </c>
      <c r="M5308" s="459">
        <f>IFERROR((Tableau1[[#This Row],[Scope 1
(kg CO2-eq)]]+Tableau1[[#This Row],[Scope 2 energy
(kg CO2-eq)]]+Tableau1[[#This Row],[Scope 2 Infrastructure
(kg CO2-eq)]])/Tableau1[[#This Row],[Total CO2-emissions
(kg CO2-eq)
for scope 3 use ]],"")</f>
        <v>0</v>
      </c>
      <c r="N5308" s="436" t="s">
        <v>3731</v>
      </c>
      <c r="O5308" s="259">
        <v>1</v>
      </c>
      <c r="P5308" s="259" t="s">
        <v>5214</v>
      </c>
      <c r="Q5308" s="259" t="s">
        <v>5135</v>
      </c>
    </row>
    <row r="5309" spans="1:17" ht="21.75" customHeight="1">
      <c r="A5309" s="301" t="s">
        <v>5214</v>
      </c>
      <c r="B5309" s="301" t="s">
        <v>5135</v>
      </c>
      <c r="C5309" s="316" t="s">
        <v>11332</v>
      </c>
      <c r="D5309" s="465" t="s">
        <v>3731</v>
      </c>
      <c r="E5309" s="465" t="s">
        <v>700</v>
      </c>
      <c r="F5309" s="469" t="str">
        <f t="shared" si="164"/>
        <v>CH</v>
      </c>
      <c r="G5309" s="260">
        <v>0</v>
      </c>
      <c r="H5309" s="260">
        <v>0</v>
      </c>
      <c r="I5309" s="260">
        <v>0</v>
      </c>
      <c r="J5309" s="260">
        <v>5.7787771767617597</v>
      </c>
      <c r="K5309" s="260">
        <v>5.7787771766946703</v>
      </c>
      <c r="L5309" s="301" t="str">
        <f t="shared" si="165"/>
        <v/>
      </c>
      <c r="M5309" s="459">
        <f>IFERROR((Tableau1[[#This Row],[Scope 1
(kg CO2-eq)]]+Tableau1[[#This Row],[Scope 2 energy
(kg CO2-eq)]]+Tableau1[[#This Row],[Scope 2 Infrastructure
(kg CO2-eq)]])/Tableau1[[#This Row],[Total CO2-emissions
(kg CO2-eq)
for scope 3 use ]],"")</f>
        <v>0</v>
      </c>
      <c r="N5309" s="436" t="s">
        <v>3731</v>
      </c>
      <c r="O5309" s="259">
        <v>1</v>
      </c>
      <c r="P5309" s="259" t="s">
        <v>5214</v>
      </c>
      <c r="Q5309" s="259" t="s">
        <v>5135</v>
      </c>
    </row>
    <row r="5310" spans="1:17" ht="21.75" customHeight="1">
      <c r="A5310" s="301" t="s">
        <v>5214</v>
      </c>
      <c r="B5310" s="301" t="s">
        <v>5135</v>
      </c>
      <c r="C5310" s="316" t="s">
        <v>11333</v>
      </c>
      <c r="D5310" s="465" t="s">
        <v>3731</v>
      </c>
      <c r="E5310" s="465" t="s">
        <v>700</v>
      </c>
      <c r="F5310" s="469" t="str">
        <f t="shared" si="164"/>
        <v>CH</v>
      </c>
      <c r="G5310" s="260">
        <v>0</v>
      </c>
      <c r="H5310" s="260">
        <v>0</v>
      </c>
      <c r="I5310" s="260">
        <v>0</v>
      </c>
      <c r="J5310" s="260">
        <v>7.41723563397571</v>
      </c>
      <c r="K5310" s="260">
        <v>7.4172356338987502</v>
      </c>
      <c r="L5310" s="301" t="str">
        <f t="shared" si="165"/>
        <v/>
      </c>
      <c r="M5310" s="459">
        <f>IFERROR((Tableau1[[#This Row],[Scope 1
(kg CO2-eq)]]+Tableau1[[#This Row],[Scope 2 energy
(kg CO2-eq)]]+Tableau1[[#This Row],[Scope 2 Infrastructure
(kg CO2-eq)]])/Tableau1[[#This Row],[Total CO2-emissions
(kg CO2-eq)
for scope 3 use ]],"")</f>
        <v>0</v>
      </c>
      <c r="N5310" s="436" t="s">
        <v>3731</v>
      </c>
      <c r="O5310" s="259">
        <v>1</v>
      </c>
      <c r="P5310" s="259" t="s">
        <v>5214</v>
      </c>
      <c r="Q5310" s="259" t="s">
        <v>5135</v>
      </c>
    </row>
    <row r="5311" spans="1:17" ht="21.75" customHeight="1">
      <c r="A5311" s="301" t="s">
        <v>5214</v>
      </c>
      <c r="B5311" s="301" t="s">
        <v>5135</v>
      </c>
      <c r="C5311" s="316" t="s">
        <v>11334</v>
      </c>
      <c r="D5311" s="465" t="s">
        <v>3731</v>
      </c>
      <c r="E5311" s="465" t="s">
        <v>700</v>
      </c>
      <c r="F5311" s="469" t="str">
        <f t="shared" si="164"/>
        <v>CH</v>
      </c>
      <c r="G5311" s="260">
        <v>0</v>
      </c>
      <c r="H5311" s="260">
        <v>0</v>
      </c>
      <c r="I5311" s="260">
        <v>0</v>
      </c>
      <c r="J5311" s="260">
        <v>3.0142872146747099</v>
      </c>
      <c r="K5311" s="260">
        <v>3.0142872145456301</v>
      </c>
      <c r="L5311" s="301" t="str">
        <f t="shared" si="165"/>
        <v/>
      </c>
      <c r="M5311" s="459">
        <f>IFERROR((Tableau1[[#This Row],[Scope 1
(kg CO2-eq)]]+Tableau1[[#This Row],[Scope 2 energy
(kg CO2-eq)]]+Tableau1[[#This Row],[Scope 2 Infrastructure
(kg CO2-eq)]])/Tableau1[[#This Row],[Total CO2-emissions
(kg CO2-eq)
for scope 3 use ]],"")</f>
        <v>0</v>
      </c>
      <c r="N5311" s="436" t="s">
        <v>3731</v>
      </c>
      <c r="O5311" s="259">
        <v>1</v>
      </c>
      <c r="P5311" s="259" t="s">
        <v>5214</v>
      </c>
      <c r="Q5311" s="259" t="s">
        <v>5135</v>
      </c>
    </row>
    <row r="5312" spans="1:17" ht="21.75" customHeight="1">
      <c r="A5312" s="301" t="s">
        <v>5214</v>
      </c>
      <c r="B5312" s="301" t="s">
        <v>5135</v>
      </c>
      <c r="C5312" s="316" t="s">
        <v>11335</v>
      </c>
      <c r="D5312" s="465" t="s">
        <v>3731</v>
      </c>
      <c r="E5312" s="465" t="s">
        <v>700</v>
      </c>
      <c r="F5312" s="469" t="str">
        <f t="shared" si="164"/>
        <v>CH</v>
      </c>
      <c r="G5312" s="260">
        <v>0</v>
      </c>
      <c r="H5312" s="260">
        <v>0</v>
      </c>
      <c r="I5312" s="260">
        <v>0</v>
      </c>
      <c r="J5312" s="260">
        <v>3.0952206096028401</v>
      </c>
      <c r="K5312" s="260">
        <v>3.0952206095938202</v>
      </c>
      <c r="L5312" s="301" t="str">
        <f t="shared" si="165"/>
        <v/>
      </c>
      <c r="M5312" s="459">
        <f>IFERROR((Tableau1[[#This Row],[Scope 1
(kg CO2-eq)]]+Tableau1[[#This Row],[Scope 2 energy
(kg CO2-eq)]]+Tableau1[[#This Row],[Scope 2 Infrastructure
(kg CO2-eq)]])/Tableau1[[#This Row],[Total CO2-emissions
(kg CO2-eq)
for scope 3 use ]],"")</f>
        <v>0</v>
      </c>
      <c r="N5312" s="436" t="s">
        <v>3731</v>
      </c>
      <c r="O5312" s="259">
        <v>1</v>
      </c>
      <c r="P5312" s="259" t="s">
        <v>5214</v>
      </c>
      <c r="Q5312" s="259" t="s">
        <v>5135</v>
      </c>
    </row>
    <row r="5313" spans="1:17" ht="21.75" customHeight="1">
      <c r="A5313" s="301" t="s">
        <v>5214</v>
      </c>
      <c r="B5313" s="301" t="s">
        <v>5135</v>
      </c>
      <c r="C5313" s="316" t="s">
        <v>11336</v>
      </c>
      <c r="D5313" s="465" t="s">
        <v>3731</v>
      </c>
      <c r="E5313" s="465" t="s">
        <v>700</v>
      </c>
      <c r="F5313" s="469" t="str">
        <f t="shared" si="164"/>
        <v>CH</v>
      </c>
      <c r="G5313" s="260">
        <v>0</v>
      </c>
      <c r="H5313" s="260">
        <v>0</v>
      </c>
      <c r="I5313" s="260">
        <v>0</v>
      </c>
      <c r="J5313" s="260">
        <v>5.9983323775539903</v>
      </c>
      <c r="K5313" s="260">
        <v>5.99833237734516</v>
      </c>
      <c r="L5313" s="301" t="str">
        <f t="shared" si="165"/>
        <v/>
      </c>
      <c r="M5313" s="459">
        <f>IFERROR((Tableau1[[#This Row],[Scope 1
(kg CO2-eq)]]+Tableau1[[#This Row],[Scope 2 energy
(kg CO2-eq)]]+Tableau1[[#This Row],[Scope 2 Infrastructure
(kg CO2-eq)]])/Tableau1[[#This Row],[Total CO2-emissions
(kg CO2-eq)
for scope 3 use ]],"")</f>
        <v>0</v>
      </c>
      <c r="N5313" s="436" t="s">
        <v>3731</v>
      </c>
      <c r="O5313" s="259">
        <v>1</v>
      </c>
      <c r="P5313" s="259" t="s">
        <v>5214</v>
      </c>
      <c r="Q5313" s="259" t="s">
        <v>5135</v>
      </c>
    </row>
    <row r="5314" spans="1:17" ht="21.75" customHeight="1">
      <c r="A5314" s="301" t="s">
        <v>5214</v>
      </c>
      <c r="B5314" s="301" t="s">
        <v>5135</v>
      </c>
      <c r="C5314" s="316" t="s">
        <v>11337</v>
      </c>
      <c r="D5314" s="465" t="s">
        <v>3731</v>
      </c>
      <c r="E5314" s="465" t="s">
        <v>700</v>
      </c>
      <c r="F5314" s="469" t="str">
        <f t="shared" ref="F5314:F5377" si="166">IF(ISNUMBER(SEARCH("{CH}", C5314)), "CH", "other")</f>
        <v>CH</v>
      </c>
      <c r="G5314" s="260">
        <v>0</v>
      </c>
      <c r="H5314" s="260">
        <v>0</v>
      </c>
      <c r="I5314" s="260">
        <v>0</v>
      </c>
      <c r="J5314" s="260">
        <v>5.7856976991521298</v>
      </c>
      <c r="K5314" s="260">
        <v>5.7856977002638503</v>
      </c>
      <c r="L5314" s="301" t="str">
        <f t="shared" ref="L5314:L5377" si="167">IF(N5314="MJ", K5314*3.6, IF(N5314="m", K5314*1000, ""))</f>
        <v/>
      </c>
      <c r="M5314" s="459">
        <f>IFERROR((Tableau1[[#This Row],[Scope 1
(kg CO2-eq)]]+Tableau1[[#This Row],[Scope 2 energy
(kg CO2-eq)]]+Tableau1[[#This Row],[Scope 2 Infrastructure
(kg CO2-eq)]])/Tableau1[[#This Row],[Total CO2-emissions
(kg CO2-eq)
for scope 3 use ]],"")</f>
        <v>0</v>
      </c>
      <c r="N5314" s="436" t="s">
        <v>3731</v>
      </c>
      <c r="O5314" s="259">
        <v>1</v>
      </c>
      <c r="P5314" s="259" t="s">
        <v>5214</v>
      </c>
      <c r="Q5314" s="259" t="s">
        <v>5135</v>
      </c>
    </row>
    <row r="5315" spans="1:17" ht="21.75" customHeight="1">
      <c r="A5315" s="301" t="s">
        <v>5214</v>
      </c>
      <c r="B5315" s="301" t="s">
        <v>5135</v>
      </c>
      <c r="C5315" s="316" t="s">
        <v>11338</v>
      </c>
      <c r="D5315" s="465" t="s">
        <v>3731</v>
      </c>
      <c r="E5315" s="465" t="s">
        <v>700</v>
      </c>
      <c r="F5315" s="469" t="str">
        <f t="shared" si="166"/>
        <v>CH</v>
      </c>
      <c r="G5315" s="260">
        <v>0</v>
      </c>
      <c r="H5315" s="260">
        <v>0</v>
      </c>
      <c r="I5315" s="260">
        <v>0</v>
      </c>
      <c r="J5315" s="260">
        <v>2.83980353238855</v>
      </c>
      <c r="K5315" s="260">
        <v>2.8398035324714002</v>
      </c>
      <c r="L5315" s="301" t="str">
        <f t="shared" si="167"/>
        <v/>
      </c>
      <c r="M5315" s="459">
        <f>IFERROR((Tableau1[[#This Row],[Scope 1
(kg CO2-eq)]]+Tableau1[[#This Row],[Scope 2 energy
(kg CO2-eq)]]+Tableau1[[#This Row],[Scope 2 Infrastructure
(kg CO2-eq)]])/Tableau1[[#This Row],[Total CO2-emissions
(kg CO2-eq)
for scope 3 use ]],"")</f>
        <v>0</v>
      </c>
      <c r="N5315" s="436" t="s">
        <v>3731</v>
      </c>
      <c r="O5315" s="259">
        <v>1</v>
      </c>
      <c r="P5315" s="259" t="s">
        <v>5214</v>
      </c>
      <c r="Q5315" s="259" t="s">
        <v>5135</v>
      </c>
    </row>
    <row r="5316" spans="1:17" ht="21.75" customHeight="1">
      <c r="A5316" s="301" t="s">
        <v>5214</v>
      </c>
      <c r="B5316" s="301" t="s">
        <v>5135</v>
      </c>
      <c r="C5316" s="316" t="s">
        <v>11339</v>
      </c>
      <c r="D5316" s="465" t="s">
        <v>3731</v>
      </c>
      <c r="E5316" s="465" t="s">
        <v>700</v>
      </c>
      <c r="F5316" s="469" t="str">
        <f t="shared" si="166"/>
        <v>CH</v>
      </c>
      <c r="G5316" s="260">
        <v>0</v>
      </c>
      <c r="H5316" s="260">
        <v>0</v>
      </c>
      <c r="I5316" s="260">
        <v>0</v>
      </c>
      <c r="J5316" s="260">
        <v>1.82730352811478</v>
      </c>
      <c r="K5316" s="260">
        <v>1.8273035281033001</v>
      </c>
      <c r="L5316" s="301" t="str">
        <f t="shared" si="167"/>
        <v/>
      </c>
      <c r="M5316" s="459">
        <f>IFERROR((Tableau1[[#This Row],[Scope 1
(kg CO2-eq)]]+Tableau1[[#This Row],[Scope 2 energy
(kg CO2-eq)]]+Tableau1[[#This Row],[Scope 2 Infrastructure
(kg CO2-eq)]])/Tableau1[[#This Row],[Total CO2-emissions
(kg CO2-eq)
for scope 3 use ]],"")</f>
        <v>0</v>
      </c>
      <c r="N5316" s="436" t="s">
        <v>3731</v>
      </c>
      <c r="O5316" s="259">
        <v>1</v>
      </c>
      <c r="P5316" s="259" t="s">
        <v>5214</v>
      </c>
      <c r="Q5316" s="259" t="s">
        <v>5135</v>
      </c>
    </row>
    <row r="5317" spans="1:17" ht="21.75" customHeight="1">
      <c r="A5317" s="301" t="s">
        <v>5214</v>
      </c>
      <c r="B5317" s="301" t="s">
        <v>5135</v>
      </c>
      <c r="C5317" s="316" t="s">
        <v>11340</v>
      </c>
      <c r="D5317" s="465" t="s">
        <v>3731</v>
      </c>
      <c r="E5317" s="465" t="s">
        <v>700</v>
      </c>
      <c r="F5317" s="469" t="str">
        <f t="shared" si="166"/>
        <v>CH</v>
      </c>
      <c r="G5317" s="260">
        <v>0</v>
      </c>
      <c r="H5317" s="260">
        <v>0</v>
      </c>
      <c r="I5317" s="260">
        <v>0</v>
      </c>
      <c r="J5317" s="260">
        <v>2.66170145216965</v>
      </c>
      <c r="K5317" s="260">
        <v>2.6617014521006701</v>
      </c>
      <c r="L5317" s="301" t="str">
        <f t="shared" si="167"/>
        <v/>
      </c>
      <c r="M5317" s="459">
        <f>IFERROR((Tableau1[[#This Row],[Scope 1
(kg CO2-eq)]]+Tableau1[[#This Row],[Scope 2 energy
(kg CO2-eq)]]+Tableau1[[#This Row],[Scope 2 Infrastructure
(kg CO2-eq)]])/Tableau1[[#This Row],[Total CO2-emissions
(kg CO2-eq)
for scope 3 use ]],"")</f>
        <v>0</v>
      </c>
      <c r="N5317" s="436" t="s">
        <v>3731</v>
      </c>
      <c r="O5317" s="259">
        <v>1</v>
      </c>
      <c r="P5317" s="259" t="s">
        <v>5214</v>
      </c>
      <c r="Q5317" s="259" t="s">
        <v>5135</v>
      </c>
    </row>
    <row r="5318" spans="1:17" ht="21.75" customHeight="1">
      <c r="A5318" s="301" t="s">
        <v>5214</v>
      </c>
      <c r="B5318" s="301" t="s">
        <v>5135</v>
      </c>
      <c r="C5318" s="316" t="s">
        <v>11341</v>
      </c>
      <c r="D5318" s="465" t="s">
        <v>3731</v>
      </c>
      <c r="E5318" s="465" t="s">
        <v>700</v>
      </c>
      <c r="F5318" s="469" t="str">
        <f t="shared" si="166"/>
        <v>CH</v>
      </c>
      <c r="G5318" s="260">
        <v>0</v>
      </c>
      <c r="H5318" s="260">
        <v>0</v>
      </c>
      <c r="I5318" s="260">
        <v>0</v>
      </c>
      <c r="J5318" s="260">
        <v>5.0740284083103102</v>
      </c>
      <c r="K5318" s="260">
        <v>5.0740284081984299</v>
      </c>
      <c r="L5318" s="301" t="str">
        <f t="shared" si="167"/>
        <v/>
      </c>
      <c r="M5318" s="459">
        <f>IFERROR((Tableau1[[#This Row],[Scope 1
(kg CO2-eq)]]+Tableau1[[#This Row],[Scope 2 energy
(kg CO2-eq)]]+Tableau1[[#This Row],[Scope 2 Infrastructure
(kg CO2-eq)]])/Tableau1[[#This Row],[Total CO2-emissions
(kg CO2-eq)
for scope 3 use ]],"")</f>
        <v>0</v>
      </c>
      <c r="N5318" s="436" t="s">
        <v>3731</v>
      </c>
      <c r="O5318" s="259">
        <v>1</v>
      </c>
      <c r="P5318" s="259" t="s">
        <v>5214</v>
      </c>
      <c r="Q5318" s="259" t="s">
        <v>5135</v>
      </c>
    </row>
    <row r="5319" spans="1:17" ht="21.75" customHeight="1">
      <c r="A5319" s="301" t="s">
        <v>5214</v>
      </c>
      <c r="B5319" s="301" t="s">
        <v>5135</v>
      </c>
      <c r="C5319" s="316" t="s">
        <v>11342</v>
      </c>
      <c r="D5319" s="465" t="s">
        <v>3731</v>
      </c>
      <c r="E5319" s="465" t="s">
        <v>700</v>
      </c>
      <c r="F5319" s="469" t="str">
        <f t="shared" si="166"/>
        <v>CH</v>
      </c>
      <c r="G5319" s="260">
        <v>0</v>
      </c>
      <c r="H5319" s="260">
        <v>0</v>
      </c>
      <c r="I5319" s="260">
        <v>0</v>
      </c>
      <c r="J5319" s="260">
        <v>1.79618074114298</v>
      </c>
      <c r="K5319" s="260">
        <v>1.7961807411518</v>
      </c>
      <c r="L5319" s="301" t="str">
        <f t="shared" si="167"/>
        <v/>
      </c>
      <c r="M5319" s="459">
        <f>IFERROR((Tableau1[[#This Row],[Scope 1
(kg CO2-eq)]]+Tableau1[[#This Row],[Scope 2 energy
(kg CO2-eq)]]+Tableau1[[#This Row],[Scope 2 Infrastructure
(kg CO2-eq)]])/Tableau1[[#This Row],[Total CO2-emissions
(kg CO2-eq)
for scope 3 use ]],"")</f>
        <v>0</v>
      </c>
      <c r="N5319" s="436" t="s">
        <v>3731</v>
      </c>
      <c r="O5319" s="259">
        <v>1</v>
      </c>
      <c r="P5319" s="259" t="s">
        <v>5214</v>
      </c>
      <c r="Q5319" s="259" t="s">
        <v>5135</v>
      </c>
    </row>
    <row r="5320" spans="1:17" ht="21.75" customHeight="1">
      <c r="A5320" s="301" t="s">
        <v>5214</v>
      </c>
      <c r="B5320" s="301" t="s">
        <v>5135</v>
      </c>
      <c r="C5320" s="316" t="s">
        <v>11343</v>
      </c>
      <c r="D5320" s="465" t="s">
        <v>3731</v>
      </c>
      <c r="E5320" s="465" t="s">
        <v>700</v>
      </c>
      <c r="F5320" s="469" t="str">
        <f t="shared" si="166"/>
        <v>CH</v>
      </c>
      <c r="G5320" s="260">
        <v>0</v>
      </c>
      <c r="H5320" s="260">
        <v>0</v>
      </c>
      <c r="I5320" s="260">
        <v>0</v>
      </c>
      <c r="J5320" s="260">
        <v>8.2217951377167307</v>
      </c>
      <c r="K5320" s="260">
        <v>8.2217951377129701</v>
      </c>
      <c r="L5320" s="301" t="str">
        <f t="shared" si="167"/>
        <v/>
      </c>
      <c r="M5320" s="459">
        <f>IFERROR((Tableau1[[#This Row],[Scope 1
(kg CO2-eq)]]+Tableau1[[#This Row],[Scope 2 energy
(kg CO2-eq)]]+Tableau1[[#This Row],[Scope 2 Infrastructure
(kg CO2-eq)]])/Tableau1[[#This Row],[Total CO2-emissions
(kg CO2-eq)
for scope 3 use ]],"")</f>
        <v>0</v>
      </c>
      <c r="N5320" s="436" t="s">
        <v>3731</v>
      </c>
      <c r="O5320" s="259">
        <v>1</v>
      </c>
      <c r="P5320" s="259" t="s">
        <v>5214</v>
      </c>
      <c r="Q5320" s="259" t="s">
        <v>5135</v>
      </c>
    </row>
    <row r="5321" spans="1:17" ht="21.75" customHeight="1">
      <c r="A5321" s="301" t="s">
        <v>5214</v>
      </c>
      <c r="B5321" s="301" t="s">
        <v>5135</v>
      </c>
      <c r="C5321" s="316" t="s">
        <v>11344</v>
      </c>
      <c r="D5321" s="465" t="s">
        <v>3731</v>
      </c>
      <c r="E5321" s="465" t="s">
        <v>700</v>
      </c>
      <c r="F5321" s="469" t="str">
        <f t="shared" si="166"/>
        <v>CH</v>
      </c>
      <c r="G5321" s="260">
        <v>0</v>
      </c>
      <c r="H5321" s="260">
        <v>0</v>
      </c>
      <c r="I5321" s="260">
        <v>0</v>
      </c>
      <c r="J5321" s="260">
        <v>10.4466511607204</v>
      </c>
      <c r="K5321" s="260">
        <v>10.446651160759</v>
      </c>
      <c r="L5321" s="301" t="str">
        <f t="shared" si="167"/>
        <v/>
      </c>
      <c r="M5321" s="459">
        <f>IFERROR((Tableau1[[#This Row],[Scope 1
(kg CO2-eq)]]+Tableau1[[#This Row],[Scope 2 energy
(kg CO2-eq)]]+Tableau1[[#This Row],[Scope 2 Infrastructure
(kg CO2-eq)]])/Tableau1[[#This Row],[Total CO2-emissions
(kg CO2-eq)
for scope 3 use ]],"")</f>
        <v>0</v>
      </c>
      <c r="N5321" s="436" t="s">
        <v>3731</v>
      </c>
      <c r="O5321" s="259">
        <v>1</v>
      </c>
      <c r="P5321" s="259" t="s">
        <v>5214</v>
      </c>
      <c r="Q5321" s="259" t="s">
        <v>5135</v>
      </c>
    </row>
    <row r="5322" spans="1:17" ht="21.75" customHeight="1">
      <c r="A5322" s="301" t="s">
        <v>5214</v>
      </c>
      <c r="B5322" s="301" t="s">
        <v>5135</v>
      </c>
      <c r="C5322" s="316" t="s">
        <v>11345</v>
      </c>
      <c r="D5322" s="465" t="s">
        <v>3731</v>
      </c>
      <c r="E5322" s="465" t="s">
        <v>700</v>
      </c>
      <c r="F5322" s="469" t="str">
        <f t="shared" si="166"/>
        <v>CH</v>
      </c>
      <c r="G5322" s="260">
        <v>0</v>
      </c>
      <c r="H5322" s="260">
        <v>0</v>
      </c>
      <c r="I5322" s="260">
        <v>0</v>
      </c>
      <c r="J5322" s="260">
        <v>5.9969391145822</v>
      </c>
      <c r="K5322" s="260">
        <v>5.9969391146745004</v>
      </c>
      <c r="L5322" s="301" t="str">
        <f t="shared" si="167"/>
        <v/>
      </c>
      <c r="M5322" s="459">
        <f>IFERROR((Tableau1[[#This Row],[Scope 1
(kg CO2-eq)]]+Tableau1[[#This Row],[Scope 2 energy
(kg CO2-eq)]]+Tableau1[[#This Row],[Scope 2 Infrastructure
(kg CO2-eq)]])/Tableau1[[#This Row],[Total CO2-emissions
(kg CO2-eq)
for scope 3 use ]],"")</f>
        <v>0</v>
      </c>
      <c r="N5322" s="436" t="s">
        <v>3731</v>
      </c>
      <c r="O5322" s="259">
        <v>1</v>
      </c>
      <c r="P5322" s="259" t="s">
        <v>5214</v>
      </c>
      <c r="Q5322" s="259" t="s">
        <v>5135</v>
      </c>
    </row>
    <row r="5323" spans="1:17" ht="21.75" customHeight="1">
      <c r="A5323" s="301" t="s">
        <v>5214</v>
      </c>
      <c r="B5323" s="301" t="s">
        <v>5135</v>
      </c>
      <c r="C5323" s="316" t="s">
        <v>11346</v>
      </c>
      <c r="D5323" s="465" t="s">
        <v>3731</v>
      </c>
      <c r="E5323" s="465" t="s">
        <v>700</v>
      </c>
      <c r="F5323" s="469" t="str">
        <f t="shared" si="166"/>
        <v>CH</v>
      </c>
      <c r="G5323" s="260">
        <v>0</v>
      </c>
      <c r="H5323" s="260">
        <v>0</v>
      </c>
      <c r="I5323" s="260">
        <v>0</v>
      </c>
      <c r="J5323" s="260">
        <v>0.3781233650709</v>
      </c>
      <c r="K5323" s="260">
        <v>0.37812336507095101</v>
      </c>
      <c r="L5323" s="301" t="str">
        <f t="shared" si="167"/>
        <v/>
      </c>
      <c r="M5323" s="459">
        <f>IFERROR((Tableau1[[#This Row],[Scope 1
(kg CO2-eq)]]+Tableau1[[#This Row],[Scope 2 energy
(kg CO2-eq)]]+Tableau1[[#This Row],[Scope 2 Infrastructure
(kg CO2-eq)]])/Tableau1[[#This Row],[Total CO2-emissions
(kg CO2-eq)
for scope 3 use ]],"")</f>
        <v>0</v>
      </c>
      <c r="N5323" s="436" t="s">
        <v>3731</v>
      </c>
      <c r="O5323" s="259">
        <v>1</v>
      </c>
      <c r="P5323" s="259" t="s">
        <v>5214</v>
      </c>
      <c r="Q5323" s="259" t="s">
        <v>5135</v>
      </c>
    </row>
    <row r="5324" spans="1:17" ht="21.75" customHeight="1">
      <c r="A5324" s="301" t="s">
        <v>5214</v>
      </c>
      <c r="B5324" s="301" t="s">
        <v>5135</v>
      </c>
      <c r="C5324" s="316" t="s">
        <v>11347</v>
      </c>
      <c r="D5324" s="465" t="s">
        <v>3731</v>
      </c>
      <c r="E5324" s="465" t="s">
        <v>700</v>
      </c>
      <c r="F5324" s="469" t="str">
        <f t="shared" si="166"/>
        <v>CH</v>
      </c>
      <c r="G5324" s="260">
        <v>0</v>
      </c>
      <c r="H5324" s="260">
        <v>0</v>
      </c>
      <c r="I5324" s="260">
        <v>0</v>
      </c>
      <c r="J5324" s="260">
        <v>0.43559605787521499</v>
      </c>
      <c r="K5324" s="260">
        <v>0.43559605787533701</v>
      </c>
      <c r="L5324" s="301" t="str">
        <f t="shared" si="167"/>
        <v/>
      </c>
      <c r="M5324" s="459">
        <f>IFERROR((Tableau1[[#This Row],[Scope 1
(kg CO2-eq)]]+Tableau1[[#This Row],[Scope 2 energy
(kg CO2-eq)]]+Tableau1[[#This Row],[Scope 2 Infrastructure
(kg CO2-eq)]])/Tableau1[[#This Row],[Total CO2-emissions
(kg CO2-eq)
for scope 3 use ]],"")</f>
        <v>0</v>
      </c>
      <c r="N5324" s="436" t="s">
        <v>3731</v>
      </c>
      <c r="O5324" s="259">
        <v>1</v>
      </c>
      <c r="P5324" s="259" t="s">
        <v>5214</v>
      </c>
      <c r="Q5324" s="259" t="s">
        <v>5135</v>
      </c>
    </row>
    <row r="5325" spans="1:17" ht="21.75" customHeight="1">
      <c r="A5325" s="301" t="s">
        <v>5214</v>
      </c>
      <c r="B5325" s="301" t="s">
        <v>5135</v>
      </c>
      <c r="C5325" s="316" t="s">
        <v>11348</v>
      </c>
      <c r="D5325" s="465" t="s">
        <v>3731</v>
      </c>
      <c r="E5325" s="465" t="s">
        <v>700</v>
      </c>
      <c r="F5325" s="469" t="str">
        <f t="shared" si="166"/>
        <v>CH</v>
      </c>
      <c r="G5325" s="260">
        <v>0</v>
      </c>
      <c r="H5325" s="260">
        <v>0</v>
      </c>
      <c r="I5325" s="260">
        <v>0</v>
      </c>
      <c r="J5325" s="260">
        <v>15.0111621544683</v>
      </c>
      <c r="K5325" s="260">
        <v>15.011162154454301</v>
      </c>
      <c r="L5325" s="301" t="str">
        <f t="shared" si="167"/>
        <v/>
      </c>
      <c r="M5325" s="459">
        <f>IFERROR((Tableau1[[#This Row],[Scope 1
(kg CO2-eq)]]+Tableau1[[#This Row],[Scope 2 energy
(kg CO2-eq)]]+Tableau1[[#This Row],[Scope 2 Infrastructure
(kg CO2-eq)]])/Tableau1[[#This Row],[Total CO2-emissions
(kg CO2-eq)
for scope 3 use ]],"")</f>
        <v>0</v>
      </c>
      <c r="N5325" s="436" t="s">
        <v>3731</v>
      </c>
      <c r="O5325" s="259">
        <v>1</v>
      </c>
      <c r="P5325" s="259" t="s">
        <v>5214</v>
      </c>
      <c r="Q5325" s="259" t="s">
        <v>5135</v>
      </c>
    </row>
    <row r="5326" spans="1:17" ht="21.75" customHeight="1">
      <c r="A5326" s="301" t="s">
        <v>5214</v>
      </c>
      <c r="B5326" s="301" t="s">
        <v>5135</v>
      </c>
      <c r="C5326" s="316" t="s">
        <v>11349</v>
      </c>
      <c r="D5326" s="465" t="s">
        <v>3731</v>
      </c>
      <c r="E5326" s="465" t="s">
        <v>700</v>
      </c>
      <c r="F5326" s="469" t="str">
        <f t="shared" si="166"/>
        <v>CH</v>
      </c>
      <c r="G5326" s="260">
        <v>0</v>
      </c>
      <c r="H5326" s="260">
        <v>0</v>
      </c>
      <c r="I5326" s="260">
        <v>0</v>
      </c>
      <c r="J5326" s="260">
        <v>5.9176320953538202</v>
      </c>
      <c r="K5326" s="260">
        <v>5.9176320953741399</v>
      </c>
      <c r="L5326" s="301" t="str">
        <f t="shared" si="167"/>
        <v/>
      </c>
      <c r="M5326" s="459">
        <f>IFERROR((Tableau1[[#This Row],[Scope 1
(kg CO2-eq)]]+Tableau1[[#This Row],[Scope 2 energy
(kg CO2-eq)]]+Tableau1[[#This Row],[Scope 2 Infrastructure
(kg CO2-eq)]])/Tableau1[[#This Row],[Total CO2-emissions
(kg CO2-eq)
for scope 3 use ]],"")</f>
        <v>0</v>
      </c>
      <c r="N5326" s="436" t="s">
        <v>3731</v>
      </c>
      <c r="O5326" s="259">
        <v>1</v>
      </c>
      <c r="P5326" s="259" t="s">
        <v>5214</v>
      </c>
      <c r="Q5326" s="259" t="s">
        <v>5135</v>
      </c>
    </row>
    <row r="5327" spans="1:17" ht="21.75" customHeight="1">
      <c r="A5327" s="301" t="s">
        <v>5214</v>
      </c>
      <c r="B5327" s="301" t="s">
        <v>5135</v>
      </c>
      <c r="C5327" s="316" t="s">
        <v>11350</v>
      </c>
      <c r="D5327" s="465" t="s">
        <v>3731</v>
      </c>
      <c r="E5327" s="465" t="s">
        <v>700</v>
      </c>
      <c r="F5327" s="469" t="str">
        <f t="shared" si="166"/>
        <v>CH</v>
      </c>
      <c r="G5327" s="260">
        <v>0</v>
      </c>
      <c r="H5327" s="260">
        <v>0</v>
      </c>
      <c r="I5327" s="260">
        <v>0</v>
      </c>
      <c r="J5327" s="260">
        <v>6.7497632533858898</v>
      </c>
      <c r="K5327" s="260">
        <v>6.7497632533857201</v>
      </c>
      <c r="L5327" s="301" t="str">
        <f t="shared" si="167"/>
        <v/>
      </c>
      <c r="M5327" s="459">
        <f>IFERROR((Tableau1[[#This Row],[Scope 1
(kg CO2-eq)]]+Tableau1[[#This Row],[Scope 2 energy
(kg CO2-eq)]]+Tableau1[[#This Row],[Scope 2 Infrastructure
(kg CO2-eq)]])/Tableau1[[#This Row],[Total CO2-emissions
(kg CO2-eq)
for scope 3 use ]],"")</f>
        <v>0</v>
      </c>
      <c r="N5327" s="436" t="s">
        <v>3731</v>
      </c>
      <c r="O5327" s="259">
        <v>1</v>
      </c>
      <c r="P5327" s="259" t="s">
        <v>5214</v>
      </c>
      <c r="Q5327" s="259" t="s">
        <v>5135</v>
      </c>
    </row>
    <row r="5328" spans="1:17" ht="21.75" customHeight="1">
      <c r="A5328" s="301" t="s">
        <v>5214</v>
      </c>
      <c r="B5328" s="301" t="s">
        <v>5135</v>
      </c>
      <c r="C5328" s="316" t="s">
        <v>11351</v>
      </c>
      <c r="D5328" s="465" t="s">
        <v>3731</v>
      </c>
      <c r="E5328" s="465" t="s">
        <v>700</v>
      </c>
      <c r="F5328" s="469" t="str">
        <f t="shared" si="166"/>
        <v>CH</v>
      </c>
      <c r="G5328" s="260">
        <v>0</v>
      </c>
      <c r="H5328" s="260">
        <v>0</v>
      </c>
      <c r="I5328" s="260">
        <v>0</v>
      </c>
      <c r="J5328" s="260">
        <v>4.9359746595933398</v>
      </c>
      <c r="K5328" s="260">
        <v>4.93597465959279</v>
      </c>
      <c r="L5328" s="301" t="str">
        <f t="shared" si="167"/>
        <v/>
      </c>
      <c r="M5328" s="459">
        <f>IFERROR((Tableau1[[#This Row],[Scope 1
(kg CO2-eq)]]+Tableau1[[#This Row],[Scope 2 energy
(kg CO2-eq)]]+Tableau1[[#This Row],[Scope 2 Infrastructure
(kg CO2-eq)]])/Tableau1[[#This Row],[Total CO2-emissions
(kg CO2-eq)
for scope 3 use ]],"")</f>
        <v>0</v>
      </c>
      <c r="N5328" s="436" t="s">
        <v>3731</v>
      </c>
      <c r="O5328" s="259">
        <v>1</v>
      </c>
      <c r="P5328" s="259" t="s">
        <v>5214</v>
      </c>
      <c r="Q5328" s="259" t="s">
        <v>5135</v>
      </c>
    </row>
    <row r="5329" spans="1:17" ht="21.75" customHeight="1">
      <c r="A5329" s="301" t="s">
        <v>5214</v>
      </c>
      <c r="B5329" s="301" t="s">
        <v>5135</v>
      </c>
      <c r="C5329" s="316" t="s">
        <v>11352</v>
      </c>
      <c r="D5329" s="465" t="s">
        <v>3731</v>
      </c>
      <c r="E5329" s="465" t="s">
        <v>700</v>
      </c>
      <c r="F5329" s="469" t="str">
        <f t="shared" si="166"/>
        <v>CH</v>
      </c>
      <c r="G5329" s="260">
        <v>0</v>
      </c>
      <c r="H5329" s="260">
        <v>0</v>
      </c>
      <c r="I5329" s="260">
        <v>0</v>
      </c>
      <c r="J5329" s="260">
        <v>7.9842040698689196</v>
      </c>
      <c r="K5329" s="260">
        <v>7.9842040698960401</v>
      </c>
      <c r="L5329" s="301" t="str">
        <f t="shared" si="167"/>
        <v/>
      </c>
      <c r="M5329" s="459">
        <f>IFERROR((Tableau1[[#This Row],[Scope 1
(kg CO2-eq)]]+Tableau1[[#This Row],[Scope 2 energy
(kg CO2-eq)]]+Tableau1[[#This Row],[Scope 2 Infrastructure
(kg CO2-eq)]])/Tableau1[[#This Row],[Total CO2-emissions
(kg CO2-eq)
for scope 3 use ]],"")</f>
        <v>0</v>
      </c>
      <c r="N5329" s="436" t="s">
        <v>3731</v>
      </c>
      <c r="O5329" s="259">
        <v>1</v>
      </c>
      <c r="P5329" s="259" t="s">
        <v>5214</v>
      </c>
      <c r="Q5329" s="259" t="s">
        <v>5135</v>
      </c>
    </row>
    <row r="5330" spans="1:17" ht="21.75" customHeight="1">
      <c r="A5330" s="301" t="s">
        <v>5214</v>
      </c>
      <c r="B5330" s="301" t="s">
        <v>5135</v>
      </c>
      <c r="C5330" s="316" t="s">
        <v>11353</v>
      </c>
      <c r="D5330" s="465" t="s">
        <v>3731</v>
      </c>
      <c r="E5330" s="465" t="s">
        <v>700</v>
      </c>
      <c r="F5330" s="469" t="str">
        <f t="shared" si="166"/>
        <v>CH</v>
      </c>
      <c r="G5330" s="260">
        <v>0</v>
      </c>
      <c r="H5330" s="260">
        <v>0</v>
      </c>
      <c r="I5330" s="260">
        <v>0</v>
      </c>
      <c r="J5330" s="260">
        <v>10.5145331438748</v>
      </c>
      <c r="K5330" s="260">
        <v>10.514533143903501</v>
      </c>
      <c r="L5330" s="301" t="str">
        <f t="shared" si="167"/>
        <v/>
      </c>
      <c r="M5330" s="459">
        <f>IFERROR((Tableau1[[#This Row],[Scope 1
(kg CO2-eq)]]+Tableau1[[#This Row],[Scope 2 energy
(kg CO2-eq)]]+Tableau1[[#This Row],[Scope 2 Infrastructure
(kg CO2-eq)]])/Tableau1[[#This Row],[Total CO2-emissions
(kg CO2-eq)
for scope 3 use ]],"")</f>
        <v>0</v>
      </c>
      <c r="N5330" s="436" t="s">
        <v>3731</v>
      </c>
      <c r="O5330" s="259">
        <v>1</v>
      </c>
      <c r="P5330" s="259" t="s">
        <v>5214</v>
      </c>
      <c r="Q5330" s="259" t="s">
        <v>5135</v>
      </c>
    </row>
    <row r="5331" spans="1:17" ht="21.75" customHeight="1">
      <c r="A5331" s="301" t="s">
        <v>5214</v>
      </c>
      <c r="B5331" s="301" t="s">
        <v>5135</v>
      </c>
      <c r="C5331" s="316" t="s">
        <v>11354</v>
      </c>
      <c r="D5331" s="465" t="s">
        <v>3731</v>
      </c>
      <c r="E5331" s="465" t="s">
        <v>700</v>
      </c>
      <c r="F5331" s="469" t="str">
        <f t="shared" si="166"/>
        <v>CH</v>
      </c>
      <c r="G5331" s="260">
        <v>0</v>
      </c>
      <c r="H5331" s="260">
        <v>0</v>
      </c>
      <c r="I5331" s="260">
        <v>0</v>
      </c>
      <c r="J5331" s="260">
        <v>39.3065658913306</v>
      </c>
      <c r="K5331" s="260">
        <v>39.306565891520997</v>
      </c>
      <c r="L5331" s="301" t="str">
        <f t="shared" si="167"/>
        <v/>
      </c>
      <c r="M5331" s="459">
        <f>IFERROR((Tableau1[[#This Row],[Scope 1
(kg CO2-eq)]]+Tableau1[[#This Row],[Scope 2 energy
(kg CO2-eq)]]+Tableau1[[#This Row],[Scope 2 Infrastructure
(kg CO2-eq)]])/Tableau1[[#This Row],[Total CO2-emissions
(kg CO2-eq)
for scope 3 use ]],"")</f>
        <v>0</v>
      </c>
      <c r="N5331" s="436" t="s">
        <v>3731</v>
      </c>
      <c r="O5331" s="259">
        <v>1</v>
      </c>
      <c r="P5331" s="259" t="s">
        <v>5214</v>
      </c>
      <c r="Q5331" s="259" t="s">
        <v>5135</v>
      </c>
    </row>
    <row r="5332" spans="1:17" ht="21.75" customHeight="1">
      <c r="A5332" s="301" t="s">
        <v>5214</v>
      </c>
      <c r="B5332" s="301" t="s">
        <v>5135</v>
      </c>
      <c r="C5332" s="316" t="s">
        <v>11355</v>
      </c>
      <c r="D5332" s="465" t="s">
        <v>3731</v>
      </c>
      <c r="E5332" s="465" t="s">
        <v>700</v>
      </c>
      <c r="F5332" s="469" t="str">
        <f t="shared" si="166"/>
        <v>CH</v>
      </c>
      <c r="G5332" s="260">
        <v>0</v>
      </c>
      <c r="H5332" s="260">
        <v>0</v>
      </c>
      <c r="I5332" s="260">
        <v>0</v>
      </c>
      <c r="J5332" s="260">
        <v>22.655449827823201</v>
      </c>
      <c r="K5332" s="260">
        <v>22.655449827859002</v>
      </c>
      <c r="L5332" s="301" t="str">
        <f t="shared" si="167"/>
        <v/>
      </c>
      <c r="M5332" s="459">
        <f>IFERROR((Tableau1[[#This Row],[Scope 1
(kg CO2-eq)]]+Tableau1[[#This Row],[Scope 2 energy
(kg CO2-eq)]]+Tableau1[[#This Row],[Scope 2 Infrastructure
(kg CO2-eq)]])/Tableau1[[#This Row],[Total CO2-emissions
(kg CO2-eq)
for scope 3 use ]],"")</f>
        <v>0</v>
      </c>
      <c r="N5332" s="436" t="s">
        <v>3731</v>
      </c>
      <c r="O5332" s="259">
        <v>1</v>
      </c>
      <c r="P5332" s="259" t="s">
        <v>5214</v>
      </c>
      <c r="Q5332" s="259" t="s">
        <v>5135</v>
      </c>
    </row>
    <row r="5333" spans="1:17" ht="21.75" customHeight="1">
      <c r="A5333" s="301" t="s">
        <v>5214</v>
      </c>
      <c r="B5333" s="301" t="s">
        <v>5135</v>
      </c>
      <c r="C5333" s="316" t="s">
        <v>11356</v>
      </c>
      <c r="D5333" s="465" t="s">
        <v>3731</v>
      </c>
      <c r="E5333" s="465" t="s">
        <v>700</v>
      </c>
      <c r="F5333" s="469" t="str">
        <f t="shared" si="166"/>
        <v>CH</v>
      </c>
      <c r="G5333" s="260">
        <v>0</v>
      </c>
      <c r="H5333" s="260">
        <v>0</v>
      </c>
      <c r="I5333" s="260">
        <v>0</v>
      </c>
      <c r="J5333" s="260">
        <v>46.9822787341351</v>
      </c>
      <c r="K5333" s="260">
        <v>46.982278734226298</v>
      </c>
      <c r="L5333" s="301" t="str">
        <f t="shared" si="167"/>
        <v/>
      </c>
      <c r="M5333" s="459">
        <f>IFERROR((Tableau1[[#This Row],[Scope 1
(kg CO2-eq)]]+Tableau1[[#This Row],[Scope 2 energy
(kg CO2-eq)]]+Tableau1[[#This Row],[Scope 2 Infrastructure
(kg CO2-eq)]])/Tableau1[[#This Row],[Total CO2-emissions
(kg CO2-eq)
for scope 3 use ]],"")</f>
        <v>0</v>
      </c>
      <c r="N5333" s="436" t="s">
        <v>3731</v>
      </c>
      <c r="O5333" s="259">
        <v>1</v>
      </c>
      <c r="P5333" s="259" t="s">
        <v>5214</v>
      </c>
      <c r="Q5333" s="259" t="s">
        <v>5135</v>
      </c>
    </row>
    <row r="5334" spans="1:17" ht="21.75" customHeight="1">
      <c r="A5334" s="301" t="s">
        <v>5214</v>
      </c>
      <c r="B5334" s="301" t="s">
        <v>5135</v>
      </c>
      <c r="C5334" s="316" t="s">
        <v>11357</v>
      </c>
      <c r="D5334" s="465" t="s">
        <v>3731</v>
      </c>
      <c r="E5334" s="465" t="s">
        <v>700</v>
      </c>
      <c r="F5334" s="469" t="str">
        <f t="shared" si="166"/>
        <v>CH</v>
      </c>
      <c r="G5334" s="260">
        <v>0</v>
      </c>
      <c r="H5334" s="260">
        <v>0</v>
      </c>
      <c r="I5334" s="260">
        <v>0</v>
      </c>
      <c r="J5334" s="260">
        <v>16.718611474531102</v>
      </c>
      <c r="K5334" s="260">
        <v>16.718611473787799</v>
      </c>
      <c r="L5334" s="301" t="str">
        <f t="shared" si="167"/>
        <v/>
      </c>
      <c r="M5334" s="459">
        <f>IFERROR((Tableau1[[#This Row],[Scope 1
(kg CO2-eq)]]+Tableau1[[#This Row],[Scope 2 energy
(kg CO2-eq)]]+Tableau1[[#This Row],[Scope 2 Infrastructure
(kg CO2-eq)]])/Tableau1[[#This Row],[Total CO2-emissions
(kg CO2-eq)
for scope 3 use ]],"")</f>
        <v>0</v>
      </c>
      <c r="N5334" s="436" t="s">
        <v>3731</v>
      </c>
      <c r="O5334" s="259">
        <v>1</v>
      </c>
      <c r="P5334" s="259" t="s">
        <v>5214</v>
      </c>
      <c r="Q5334" s="259" t="s">
        <v>5135</v>
      </c>
    </row>
    <row r="5335" spans="1:17" ht="21.75" customHeight="1">
      <c r="A5335" s="301" t="s">
        <v>5236</v>
      </c>
      <c r="B5335" s="301" t="s">
        <v>5339</v>
      </c>
      <c r="C5335" s="316" t="s">
        <v>11358</v>
      </c>
      <c r="D5335" s="465" t="s">
        <v>3730</v>
      </c>
      <c r="E5335" s="465" t="s">
        <v>6091</v>
      </c>
      <c r="F5335" s="469" t="str">
        <f t="shared" si="166"/>
        <v>other</v>
      </c>
      <c r="G5335" s="260">
        <v>5.3131749999999998E-3</v>
      </c>
      <c r="H5335" s="260">
        <v>4.8974791886760002E-2</v>
      </c>
      <c r="I5335" s="260">
        <v>3.6269738252399999E-3</v>
      </c>
      <c r="J5335" s="260">
        <v>1.2268138748119601</v>
      </c>
      <c r="K5335" s="260">
        <v>1.2847288154732499</v>
      </c>
      <c r="L5335" s="301" t="str">
        <f t="shared" si="167"/>
        <v/>
      </c>
      <c r="M5335" s="459">
        <f>IFERROR((Tableau1[[#This Row],[Scope 1
(kg CO2-eq)]]+Tableau1[[#This Row],[Scope 2 energy
(kg CO2-eq)]]+Tableau1[[#This Row],[Scope 2 Infrastructure
(kg CO2-eq)]])/Tableau1[[#This Row],[Total CO2-emissions
(kg CO2-eq)
for scope 3 use ]],"")</f>
        <v>4.5079506285274788E-2</v>
      </c>
      <c r="N5335" s="436" t="s">
        <v>3730</v>
      </c>
      <c r="O5335" s="259">
        <v>1</v>
      </c>
      <c r="P5335" s="259" t="s">
        <v>5236</v>
      </c>
      <c r="Q5335" s="259" t="s">
        <v>5339</v>
      </c>
    </row>
    <row r="5336" spans="1:17" ht="21.75" customHeight="1">
      <c r="A5336" s="301" t="s">
        <v>4133</v>
      </c>
      <c r="B5336" s="301" t="s">
        <v>5160</v>
      </c>
      <c r="C5336" s="316" t="s">
        <v>11359</v>
      </c>
      <c r="D5336" s="465" t="s">
        <v>3646</v>
      </c>
      <c r="E5336" s="465" t="s">
        <v>6101</v>
      </c>
      <c r="F5336" s="469" t="str">
        <f t="shared" si="166"/>
        <v>other</v>
      </c>
      <c r="G5336" s="260">
        <v>0</v>
      </c>
      <c r="H5336" s="260">
        <v>1847722.1310457999</v>
      </c>
      <c r="I5336" s="260">
        <v>26387.656407840001</v>
      </c>
      <c r="J5336" s="260">
        <v>1278249.7944062899</v>
      </c>
      <c r="K5336" s="260">
        <v>3152359.57898593</v>
      </c>
      <c r="L5336" s="301" t="str">
        <f t="shared" si="167"/>
        <v/>
      </c>
      <c r="M5336" s="459">
        <f>IFERROR((Tableau1[[#This Row],[Scope 1
(kg CO2-eq)]]+Tableau1[[#This Row],[Scope 2 energy
(kg CO2-eq)]]+Tableau1[[#This Row],[Scope 2 Infrastructure
(kg CO2-eq)]])/Tableau1[[#This Row],[Total CO2-emissions
(kg CO2-eq)
for scope 3 use ]],"")</f>
        <v>0.59451015675582131</v>
      </c>
      <c r="N5336" s="436" t="s">
        <v>3646</v>
      </c>
      <c r="O5336" s="259">
        <v>1</v>
      </c>
      <c r="P5336" s="259" t="s">
        <v>4133</v>
      </c>
      <c r="Q5336" s="259" t="s">
        <v>5160</v>
      </c>
    </row>
    <row r="5337" spans="1:17" ht="21.75" customHeight="1">
      <c r="A5337" s="301" t="s">
        <v>5275</v>
      </c>
      <c r="B5337" s="301" t="s">
        <v>5133</v>
      </c>
      <c r="C5337" s="316" t="s">
        <v>11360</v>
      </c>
      <c r="D5337" s="465" t="s">
        <v>3646</v>
      </c>
      <c r="E5337" s="465" t="s">
        <v>6101</v>
      </c>
      <c r="F5337" s="469" t="str">
        <f t="shared" si="166"/>
        <v>other</v>
      </c>
      <c r="G5337" s="260">
        <v>0</v>
      </c>
      <c r="H5337" s="260">
        <v>1761021769.188</v>
      </c>
      <c r="I5337" s="260">
        <v>182965261.39199999</v>
      </c>
      <c r="J5337" s="260">
        <v>8849517778.8575401</v>
      </c>
      <c r="K5337" s="260">
        <v>10793504811.156401</v>
      </c>
      <c r="L5337" s="301" t="str">
        <f t="shared" si="167"/>
        <v/>
      </c>
      <c r="M5337" s="459">
        <f>IFERROR((Tableau1[[#This Row],[Scope 1
(kg CO2-eq)]]+Tableau1[[#This Row],[Scope 2 energy
(kg CO2-eq)]]+Tableau1[[#This Row],[Scope 2 Infrastructure
(kg CO2-eq)]])/Tableau1[[#This Row],[Total CO2-emissions
(kg CO2-eq)
for scope 3 use ]],"")</f>
        <v>0.18010711669583476</v>
      </c>
      <c r="N5337" s="436" t="s">
        <v>3646</v>
      </c>
      <c r="O5337" s="259">
        <v>1</v>
      </c>
      <c r="P5337" s="259" t="s">
        <v>5275</v>
      </c>
      <c r="Q5337" s="259" t="s">
        <v>5133</v>
      </c>
    </row>
    <row r="5338" spans="1:17" ht="21.75" customHeight="1">
      <c r="A5338" s="301" t="s">
        <v>5297</v>
      </c>
      <c r="B5338" s="301" t="s">
        <v>5298</v>
      </c>
      <c r="C5338" s="316" t="s">
        <v>3850</v>
      </c>
      <c r="D5338" s="465" t="s">
        <v>3657</v>
      </c>
      <c r="E5338" s="465" t="s">
        <v>700</v>
      </c>
      <c r="F5338" s="469" t="str">
        <f t="shared" si="166"/>
        <v>CH</v>
      </c>
      <c r="G5338" s="260">
        <v>0.114190932089435</v>
      </c>
      <c r="H5338" s="260">
        <v>0</v>
      </c>
      <c r="I5338" s="260">
        <v>0</v>
      </c>
      <c r="J5338" s="260">
        <v>0</v>
      </c>
      <c r="K5338" s="260">
        <v>0.114190932089435</v>
      </c>
      <c r="L5338" s="301" t="str">
        <f t="shared" si="167"/>
        <v/>
      </c>
      <c r="M5338" s="459">
        <f>IFERROR((Tableau1[[#This Row],[Scope 1
(kg CO2-eq)]]+Tableau1[[#This Row],[Scope 2 energy
(kg CO2-eq)]]+Tableau1[[#This Row],[Scope 2 Infrastructure
(kg CO2-eq)]])/Tableau1[[#This Row],[Total CO2-emissions
(kg CO2-eq)
for scope 3 use ]],"")</f>
        <v>1</v>
      </c>
      <c r="N5338" s="436" t="s">
        <v>3657</v>
      </c>
      <c r="O5338" s="259">
        <v>31536000</v>
      </c>
      <c r="P5338" s="259" t="s">
        <v>5297</v>
      </c>
      <c r="Q5338" s="259" t="s">
        <v>5298</v>
      </c>
    </row>
    <row r="5339" spans="1:17" ht="21.75" customHeight="1">
      <c r="A5339" s="301" t="s">
        <v>5129</v>
      </c>
      <c r="B5339" s="301" t="s">
        <v>5130</v>
      </c>
      <c r="C5339" s="316" t="s">
        <v>11361</v>
      </c>
      <c r="D5339" s="465" t="s">
        <v>3730</v>
      </c>
      <c r="E5339" s="465" t="s">
        <v>6091</v>
      </c>
      <c r="F5339" s="469" t="str">
        <f t="shared" si="166"/>
        <v>other</v>
      </c>
      <c r="G5339" s="260">
        <v>0.66335781869999999</v>
      </c>
      <c r="H5339" s="260">
        <v>3.3753852925815999</v>
      </c>
      <c r="I5339" s="260">
        <v>1.3063461984000001E-3</v>
      </c>
      <c r="J5339" s="260">
        <v>8.8340556437809603</v>
      </c>
      <c r="K5339" s="260">
        <v>12.874105092460599</v>
      </c>
      <c r="L5339" s="301" t="str">
        <f t="shared" si="167"/>
        <v/>
      </c>
      <c r="M5339" s="459">
        <f>IFERROR((Tableau1[[#This Row],[Scope 1
(kg CO2-eq)]]+Tableau1[[#This Row],[Scope 2 energy
(kg CO2-eq)]]+Tableau1[[#This Row],[Scope 2 Infrastructure
(kg CO2-eq)]])/Tableau1[[#This Row],[Total CO2-emissions
(kg CO2-eq)
for scope 3 use ]],"")</f>
        <v>0.31381206137939288</v>
      </c>
      <c r="N5339" s="436" t="s">
        <v>3730</v>
      </c>
      <c r="O5339" s="259">
        <v>1</v>
      </c>
      <c r="P5339" s="259" t="s">
        <v>5129</v>
      </c>
      <c r="Q5339" s="259" t="s">
        <v>5130</v>
      </c>
    </row>
    <row r="5340" spans="1:17" ht="21.75" customHeight="1">
      <c r="A5340" s="301" t="s">
        <v>5129</v>
      </c>
      <c r="B5340" s="301" t="s">
        <v>5136</v>
      </c>
      <c r="C5340" s="316" t="s">
        <v>11362</v>
      </c>
      <c r="D5340" s="465" t="s">
        <v>3730</v>
      </c>
      <c r="E5340" s="465" t="s">
        <v>6091</v>
      </c>
      <c r="F5340" s="469" t="str">
        <f t="shared" si="166"/>
        <v>other</v>
      </c>
      <c r="G5340" s="260">
        <v>0.110515591</v>
      </c>
      <c r="H5340" s="260">
        <v>1.4784229760400001</v>
      </c>
      <c r="I5340" s="260">
        <v>0.21967723555999999</v>
      </c>
      <c r="J5340" s="260">
        <v>1.7509805585785401</v>
      </c>
      <c r="K5340" s="260">
        <v>3.5595963631605598</v>
      </c>
      <c r="L5340" s="301" t="str">
        <f t="shared" si="167"/>
        <v/>
      </c>
      <c r="M5340" s="459">
        <f>IFERROR((Tableau1[[#This Row],[Scope 1
(kg CO2-eq)]]+Tableau1[[#This Row],[Scope 2 energy
(kg CO2-eq)]]+Tableau1[[#This Row],[Scope 2 Infrastructure
(kg CO2-eq)]])/Tableau1[[#This Row],[Total CO2-emissions
(kg CO2-eq)
for scope 3 use ]],"")</f>
        <v>0.50809575527100859</v>
      </c>
      <c r="N5340" s="436" t="s">
        <v>3730</v>
      </c>
      <c r="O5340" s="259">
        <v>1</v>
      </c>
      <c r="P5340" s="259" t="s">
        <v>5129</v>
      </c>
      <c r="Q5340" s="259" t="s">
        <v>5136</v>
      </c>
    </row>
    <row r="5341" spans="1:17" ht="21.75" customHeight="1">
      <c r="A5341" s="301" t="s">
        <v>4133</v>
      </c>
      <c r="B5341" s="301" t="s">
        <v>5202</v>
      </c>
      <c r="C5341" s="316" t="s">
        <v>11363</v>
      </c>
      <c r="D5341" s="465" t="s">
        <v>3730</v>
      </c>
      <c r="E5341" s="465" t="s">
        <v>700</v>
      </c>
      <c r="F5341" s="469" t="str">
        <f t="shared" si="166"/>
        <v>CH</v>
      </c>
      <c r="G5341" s="260">
        <v>1.30638E-3</v>
      </c>
      <c r="H5341" s="260">
        <v>0.186198378654365</v>
      </c>
      <c r="I5341" s="260">
        <v>8.7242323304116395E-2</v>
      </c>
      <c r="J5341" s="260">
        <v>1.1723193048660501</v>
      </c>
      <c r="K5341" s="260">
        <v>1.44706638658502</v>
      </c>
      <c r="L5341" s="301" t="str">
        <f t="shared" si="167"/>
        <v/>
      </c>
      <c r="M5341" s="459">
        <f>IFERROR((Tableau1[[#This Row],[Scope 1
(kg CO2-eq)]]+Tableau1[[#This Row],[Scope 2 energy
(kg CO2-eq)]]+Tableau1[[#This Row],[Scope 2 Infrastructure
(kg CO2-eq)]])/Tableau1[[#This Row],[Total CO2-emissions
(kg CO2-eq)
for scope 3 use ]],"")</f>
        <v>0.1898648773169738</v>
      </c>
      <c r="N5341" s="436" t="s">
        <v>3730</v>
      </c>
      <c r="O5341" s="259">
        <v>1</v>
      </c>
      <c r="P5341" s="259" t="s">
        <v>4133</v>
      </c>
      <c r="Q5341" s="259" t="s">
        <v>5202</v>
      </c>
    </row>
    <row r="5342" spans="1:17" ht="21.75" customHeight="1">
      <c r="A5342" s="301" t="s">
        <v>4133</v>
      </c>
      <c r="B5342" s="301" t="s">
        <v>5202</v>
      </c>
      <c r="C5342" s="316" t="s">
        <v>11364</v>
      </c>
      <c r="D5342" s="465" t="s">
        <v>3730</v>
      </c>
      <c r="E5342" s="465" t="s">
        <v>6091</v>
      </c>
      <c r="F5342" s="469" t="str">
        <f t="shared" si="166"/>
        <v>other</v>
      </c>
      <c r="G5342" s="260">
        <v>2.55846E-4</v>
      </c>
      <c r="H5342" s="260">
        <v>0.32256820704043199</v>
      </c>
      <c r="I5342" s="260">
        <v>6.7746893370791997E-2</v>
      </c>
      <c r="J5342" s="260">
        <v>0.73452323057981506</v>
      </c>
      <c r="K5342" s="260">
        <v>1.1250941760292601</v>
      </c>
      <c r="L5342" s="301" t="str">
        <f t="shared" si="167"/>
        <v/>
      </c>
      <c r="M5342" s="459">
        <f>IFERROR((Tableau1[[#This Row],[Scope 1
(kg CO2-eq)]]+Tableau1[[#This Row],[Scope 2 energy
(kg CO2-eq)]]+Tableau1[[#This Row],[Scope 2 Infrastructure
(kg CO2-eq)]])/Tableau1[[#This Row],[Total CO2-emissions
(kg CO2-eq)
for scope 3 use ]],"")</f>
        <v>0.34714511436691187</v>
      </c>
      <c r="N5342" s="436" t="s">
        <v>3730</v>
      </c>
      <c r="O5342" s="259">
        <v>1</v>
      </c>
      <c r="P5342" s="259" t="s">
        <v>4133</v>
      </c>
      <c r="Q5342" s="259" t="s">
        <v>5202</v>
      </c>
    </row>
    <row r="5343" spans="1:17" ht="21.75" customHeight="1">
      <c r="A5343" s="301" t="s">
        <v>4134</v>
      </c>
      <c r="B5343" s="301" t="s">
        <v>5135</v>
      </c>
      <c r="C5343" s="316" t="s">
        <v>11365</v>
      </c>
      <c r="D5343" s="465" t="s">
        <v>436</v>
      </c>
      <c r="E5343" s="465" t="s">
        <v>700</v>
      </c>
      <c r="F5343" s="469" t="str">
        <f t="shared" si="166"/>
        <v>CH</v>
      </c>
      <c r="G5343" s="260">
        <v>6.0751979120370399E-2</v>
      </c>
      <c r="H5343" s="260">
        <v>1.8481340037119999E-4</v>
      </c>
      <c r="I5343" s="260">
        <v>8.8524140693333297E-7</v>
      </c>
      <c r="J5343" s="260">
        <v>2.9061916597249E-2</v>
      </c>
      <c r="K5343" s="260">
        <v>8.9999594360365406E-2</v>
      </c>
      <c r="L5343" s="301">
        <f t="shared" si="167"/>
        <v>0.32399853969731546</v>
      </c>
      <c r="M5343" s="459">
        <f>IFERROR((Tableau1[[#This Row],[Scope 1
(kg CO2-eq)]]+Tableau1[[#This Row],[Scope 2 energy
(kg CO2-eq)]]+Tableau1[[#This Row],[Scope 2 Infrastructure
(kg CO2-eq)]])/Tableau1[[#This Row],[Total CO2-emissions
(kg CO2-eq)
for scope 3 use ]],"")</f>
        <v>0.67708836017803942</v>
      </c>
      <c r="N5343" s="437" t="s">
        <v>436</v>
      </c>
      <c r="O5343" s="259">
        <v>1.08</v>
      </c>
      <c r="P5343" s="259" t="s">
        <v>4134</v>
      </c>
      <c r="Q5343" s="259" t="s">
        <v>5135</v>
      </c>
    </row>
    <row r="5344" spans="1:17" ht="21.75" customHeight="1">
      <c r="A5344" s="301" t="s">
        <v>4134</v>
      </c>
      <c r="B5344" s="301" t="s">
        <v>5135</v>
      </c>
      <c r="C5344" s="316" t="s">
        <v>11366</v>
      </c>
      <c r="D5344" s="465" t="s">
        <v>436</v>
      </c>
      <c r="E5344" s="465" t="s">
        <v>700</v>
      </c>
      <c r="F5344" s="469" t="str">
        <f t="shared" si="166"/>
        <v>CH</v>
      </c>
      <c r="G5344" s="260">
        <v>6.5612137449999997E-2</v>
      </c>
      <c r="H5344" s="260">
        <v>1.9959847240089601E-4</v>
      </c>
      <c r="I5344" s="260">
        <v>9.5606071948799999E-7</v>
      </c>
      <c r="J5344" s="260">
        <v>3.16023830914859E-2</v>
      </c>
      <c r="K5344" s="260">
        <v>9.7415075072240398E-2</v>
      </c>
      <c r="L5344" s="301">
        <f t="shared" si="167"/>
        <v>0.35069427026006544</v>
      </c>
      <c r="M5344" s="459">
        <f>IFERROR((Tableau1[[#This Row],[Scope 1
(kg CO2-eq)]]+Tableau1[[#This Row],[Scope 2 energy
(kg CO2-eq)]]+Tableau1[[#This Row],[Scope 2 Infrastructure
(kg CO2-eq)]])/Tableau1[[#This Row],[Total CO2-emissions
(kg CO2-eq)
for scope 3 use ]],"")</f>
        <v>0.67559042514021006</v>
      </c>
      <c r="N5344" s="437" t="s">
        <v>436</v>
      </c>
      <c r="O5344" s="259">
        <v>1</v>
      </c>
      <c r="P5344" s="259" t="s">
        <v>4134</v>
      </c>
      <c r="Q5344" s="260" t="s">
        <v>5135</v>
      </c>
    </row>
    <row r="5345" spans="1:17" ht="21.75" customHeight="1">
      <c r="A5345" s="301" t="s">
        <v>5129</v>
      </c>
      <c r="B5345" s="301" t="s">
        <v>5136</v>
      </c>
      <c r="C5345" s="316" t="s">
        <v>11367</v>
      </c>
      <c r="D5345" s="465" t="s">
        <v>3730</v>
      </c>
      <c r="E5345" s="465" t="s">
        <v>6091</v>
      </c>
      <c r="F5345" s="469" t="str">
        <f t="shared" si="166"/>
        <v>other</v>
      </c>
      <c r="G5345" s="260">
        <v>7.8799999999999995E-2</v>
      </c>
      <c r="H5345" s="260">
        <v>0.32199462199520001</v>
      </c>
      <c r="I5345" s="260">
        <v>2.0602097279999999E-4</v>
      </c>
      <c r="J5345" s="260">
        <v>3.5395721233256898</v>
      </c>
      <c r="K5345" s="260">
        <v>3.9405727676726898</v>
      </c>
      <c r="L5345" s="301" t="str">
        <f t="shared" si="167"/>
        <v/>
      </c>
      <c r="M5345" s="459">
        <f>IFERROR((Tableau1[[#This Row],[Scope 1
(kg CO2-eq)]]+Tableau1[[#This Row],[Scope 2 energy
(kg CO2-eq)]]+Tableau1[[#This Row],[Scope 2 Infrastructure
(kg CO2-eq)]])/Tableau1[[#This Row],[Total CO2-emissions
(kg CO2-eq)
for scope 3 use ]],"")</f>
        <v>0.10176201953626954</v>
      </c>
      <c r="N5345" s="436" t="s">
        <v>3730</v>
      </c>
      <c r="O5345" s="259">
        <v>1</v>
      </c>
      <c r="P5345" s="259" t="s">
        <v>5129</v>
      </c>
      <c r="Q5345" s="260" t="s">
        <v>5136</v>
      </c>
    </row>
    <row r="5346" spans="1:17" ht="21.75" customHeight="1">
      <c r="A5346" s="301" t="s">
        <v>5129</v>
      </c>
      <c r="B5346" s="301" t="s">
        <v>5136</v>
      </c>
      <c r="C5346" s="316" t="s">
        <v>11368</v>
      </c>
      <c r="D5346" s="465" t="s">
        <v>3730</v>
      </c>
      <c r="E5346" s="465" t="s">
        <v>6091</v>
      </c>
      <c r="F5346" s="469" t="str">
        <f t="shared" si="166"/>
        <v>other</v>
      </c>
      <c r="G5346" s="260">
        <v>0.104</v>
      </c>
      <c r="H5346" s="260">
        <v>0.32199462199520001</v>
      </c>
      <c r="I5346" s="260">
        <v>2.0602097279999999E-4</v>
      </c>
      <c r="J5346" s="260">
        <v>3.8934863981499901</v>
      </c>
      <c r="K5346" s="260">
        <v>4.3196870417309201</v>
      </c>
      <c r="L5346" s="301" t="str">
        <f t="shared" si="167"/>
        <v/>
      </c>
      <c r="M5346" s="459">
        <f>IFERROR((Tableau1[[#This Row],[Scope 1
(kg CO2-eq)]]+Tableau1[[#This Row],[Scope 2 energy
(kg CO2-eq)]]+Tableau1[[#This Row],[Scope 2 Infrastructure
(kg CO2-eq)]])/Tableau1[[#This Row],[Total CO2-emissions
(kg CO2-eq)
for scope 3 use ]],"")</f>
        <v>9.8664703912721252E-2</v>
      </c>
      <c r="N5346" s="436" t="s">
        <v>3730</v>
      </c>
      <c r="O5346" s="259">
        <v>1</v>
      </c>
      <c r="P5346" s="259" t="s">
        <v>5129</v>
      </c>
      <c r="Q5346" s="259" t="s">
        <v>5136</v>
      </c>
    </row>
    <row r="5347" spans="1:17" ht="21.75" customHeight="1">
      <c r="A5347" s="301" t="s">
        <v>5129</v>
      </c>
      <c r="B5347" s="301" t="s">
        <v>5136</v>
      </c>
      <c r="C5347" s="316" t="s">
        <v>11369</v>
      </c>
      <c r="D5347" s="465" t="s">
        <v>3730</v>
      </c>
      <c r="E5347" s="465" t="s">
        <v>6091</v>
      </c>
      <c r="F5347" s="469" t="str">
        <f t="shared" si="166"/>
        <v>other</v>
      </c>
      <c r="G5347" s="260">
        <v>1.4871357090891499</v>
      </c>
      <c r="H5347" s="260">
        <v>0</v>
      </c>
      <c r="I5347" s="260">
        <v>0</v>
      </c>
      <c r="J5347" s="260">
        <v>7.3897739226800319E-3</v>
      </c>
      <c r="K5347" s="260">
        <v>1.4945254766073499</v>
      </c>
      <c r="L5347" s="301" t="str">
        <f t="shared" si="167"/>
        <v/>
      </c>
      <c r="M5347" s="459">
        <f>IFERROR((Tableau1[[#This Row],[Scope 1
(kg CO2-eq)]]+Tableau1[[#This Row],[Scope 2 energy
(kg CO2-eq)]]+Tableau1[[#This Row],[Scope 2 Infrastructure
(kg CO2-eq)]])/Tableau1[[#This Row],[Total CO2-emissions
(kg CO2-eq)
for scope 3 use ]],"")</f>
        <v>0.99505544225651132</v>
      </c>
      <c r="N5347" s="436" t="s">
        <v>3730</v>
      </c>
      <c r="O5347" s="259">
        <v>1</v>
      </c>
      <c r="P5347" s="259" t="s">
        <v>5129</v>
      </c>
      <c r="Q5347" s="259" t="s">
        <v>5136</v>
      </c>
    </row>
    <row r="5348" spans="1:17" ht="21.75" customHeight="1">
      <c r="A5348" s="301" t="s">
        <v>5315</v>
      </c>
      <c r="B5348" s="301" t="s">
        <v>5316</v>
      </c>
      <c r="C5348" s="316" t="s">
        <v>11370</v>
      </c>
      <c r="D5348" s="465" t="s">
        <v>3730</v>
      </c>
      <c r="E5348" s="465" t="s">
        <v>700</v>
      </c>
      <c r="F5348" s="469" t="str">
        <f t="shared" si="166"/>
        <v>CH</v>
      </c>
      <c r="G5348" s="260">
        <v>0</v>
      </c>
      <c r="H5348" s="260">
        <v>1.051701583E-2</v>
      </c>
      <c r="I5348" s="260">
        <v>6.6330110000000005E-5</v>
      </c>
      <c r="J5348" s="260">
        <v>0.88961896263354001</v>
      </c>
      <c r="K5348" s="260">
        <v>0.90020230857120698</v>
      </c>
      <c r="L5348" s="301" t="str">
        <f t="shared" si="167"/>
        <v/>
      </c>
      <c r="M5348" s="459">
        <f>IFERROR((Tableau1[[#This Row],[Scope 1
(kg CO2-eq)]]+Tableau1[[#This Row],[Scope 2 energy
(kg CO2-eq)]]+Tableau1[[#This Row],[Scope 2 Infrastructure
(kg CO2-eq)]])/Tableau1[[#This Row],[Total CO2-emissions
(kg CO2-eq)
for scope 3 use ]],"")</f>
        <v>1.1756630525417994E-2</v>
      </c>
      <c r="N5348" s="436" t="s">
        <v>3730</v>
      </c>
      <c r="O5348" s="259">
        <v>1</v>
      </c>
      <c r="P5348" s="259" t="s">
        <v>5315</v>
      </c>
      <c r="Q5348" s="259" t="s">
        <v>5316</v>
      </c>
    </row>
    <row r="5349" spans="1:17" ht="21.75" customHeight="1">
      <c r="A5349" s="301" t="s">
        <v>5185</v>
      </c>
      <c r="B5349" s="301" t="s">
        <v>5192</v>
      </c>
      <c r="C5349" s="316" t="s">
        <v>11371</v>
      </c>
      <c r="D5349" s="465" t="s">
        <v>3730</v>
      </c>
      <c r="E5349" s="465" t="s">
        <v>700</v>
      </c>
      <c r="F5349" s="469" t="str">
        <f t="shared" si="166"/>
        <v>CH</v>
      </c>
      <c r="G5349" s="260">
        <v>0.31378650000000002</v>
      </c>
      <c r="H5349" s="260">
        <v>0</v>
      </c>
      <c r="I5349" s="260">
        <v>0</v>
      </c>
      <c r="J5349" s="260">
        <v>0.47547206690065297</v>
      </c>
      <c r="K5349" s="260">
        <v>0.78925856706711695</v>
      </c>
      <c r="L5349" s="301" t="str">
        <f t="shared" si="167"/>
        <v/>
      </c>
      <c r="M5349" s="459">
        <f>IFERROR((Tableau1[[#This Row],[Scope 1
(kg CO2-eq)]]+Tableau1[[#This Row],[Scope 2 energy
(kg CO2-eq)]]+Tableau1[[#This Row],[Scope 2 Infrastructure
(kg CO2-eq)]])/Tableau1[[#This Row],[Total CO2-emissions
(kg CO2-eq)
for scope 3 use ]],"")</f>
        <v>0.39757123089082191</v>
      </c>
      <c r="N5349" s="436" t="s">
        <v>3730</v>
      </c>
      <c r="O5349" s="259">
        <v>1</v>
      </c>
      <c r="P5349" s="259" t="s">
        <v>5185</v>
      </c>
      <c r="Q5349" s="260" t="s">
        <v>5192</v>
      </c>
    </row>
    <row r="5350" spans="1:17" ht="21.75" customHeight="1">
      <c r="A5350" s="301" t="s">
        <v>5185</v>
      </c>
      <c r="B5350" s="301" t="s">
        <v>5192</v>
      </c>
      <c r="C5350" s="316" t="s">
        <v>11372</v>
      </c>
      <c r="D5350" s="465" t="s">
        <v>3730</v>
      </c>
      <c r="E5350" s="465" t="s">
        <v>700</v>
      </c>
      <c r="F5350" s="469" t="str">
        <f t="shared" si="166"/>
        <v>CH</v>
      </c>
      <c r="G5350" s="260">
        <v>0.40547650000000002</v>
      </c>
      <c r="H5350" s="260">
        <v>0</v>
      </c>
      <c r="I5350" s="260">
        <v>0</v>
      </c>
      <c r="J5350" s="260">
        <v>0.43839898829324697</v>
      </c>
      <c r="K5350" s="260">
        <v>0.84387548833668302</v>
      </c>
      <c r="L5350" s="301" t="str">
        <f t="shared" si="167"/>
        <v/>
      </c>
      <c r="M5350" s="459">
        <f>IFERROR((Tableau1[[#This Row],[Scope 1
(kg CO2-eq)]]+Tableau1[[#This Row],[Scope 2 energy
(kg CO2-eq)]]+Tableau1[[#This Row],[Scope 2 Infrastructure
(kg CO2-eq)]])/Tableau1[[#This Row],[Total CO2-emissions
(kg CO2-eq)
for scope 3 use ]],"")</f>
        <v>0.48049327845653234</v>
      </c>
      <c r="N5350" s="436" t="s">
        <v>3730</v>
      </c>
      <c r="O5350" s="259">
        <v>1</v>
      </c>
      <c r="P5350" s="259" t="s">
        <v>5185</v>
      </c>
      <c r="Q5350" s="259" t="s">
        <v>5192</v>
      </c>
    </row>
    <row r="5351" spans="1:17" ht="21.75" customHeight="1">
      <c r="A5351" s="301" t="s">
        <v>5187</v>
      </c>
      <c r="B5351" s="301" t="s">
        <v>5188</v>
      </c>
      <c r="C5351" s="316" t="s">
        <v>11373</v>
      </c>
      <c r="D5351" s="465" t="s">
        <v>3730</v>
      </c>
      <c r="E5351" s="465" t="s">
        <v>700</v>
      </c>
      <c r="F5351" s="469" t="str">
        <f t="shared" si="166"/>
        <v>CH</v>
      </c>
      <c r="G5351" s="260">
        <v>0</v>
      </c>
      <c r="H5351" s="260">
        <v>6.8763718605864096E-2</v>
      </c>
      <c r="I5351" s="260">
        <v>2.99058629553536E-2</v>
      </c>
      <c r="J5351" s="260">
        <v>0.265874696693013</v>
      </c>
      <c r="K5351" s="260">
        <v>0.36454427774253201</v>
      </c>
      <c r="L5351" s="301" t="str">
        <f t="shared" si="167"/>
        <v/>
      </c>
      <c r="M5351" s="459">
        <f>IFERROR((Tableau1[[#This Row],[Scope 1
(kg CO2-eq)]]+Tableau1[[#This Row],[Scope 2 energy
(kg CO2-eq)]]+Tableau1[[#This Row],[Scope 2 Infrastructure
(kg CO2-eq)]])/Tableau1[[#This Row],[Total CO2-emissions
(kg CO2-eq)
for scope 3 use ]],"")</f>
        <v>0.27066556132011327</v>
      </c>
      <c r="N5351" s="436" t="s">
        <v>3730</v>
      </c>
      <c r="O5351" s="259">
        <v>1</v>
      </c>
      <c r="P5351" s="259" t="s">
        <v>5187</v>
      </c>
      <c r="Q5351" s="259" t="s">
        <v>5188</v>
      </c>
    </row>
    <row r="5352" spans="1:17" ht="21.75" customHeight="1">
      <c r="A5352" s="301" t="s">
        <v>4137</v>
      </c>
      <c r="B5352" s="301" t="s">
        <v>5166</v>
      </c>
      <c r="C5352" s="316" t="s">
        <v>11374</v>
      </c>
      <c r="D5352" s="465" t="s">
        <v>3731</v>
      </c>
      <c r="E5352" s="465" t="s">
        <v>6023</v>
      </c>
      <c r="F5352" s="469" t="str">
        <f t="shared" si="166"/>
        <v>other</v>
      </c>
      <c r="G5352" s="260">
        <v>15.184987100000001</v>
      </c>
      <c r="H5352" s="260">
        <v>0</v>
      </c>
      <c r="I5352" s="260">
        <v>0</v>
      </c>
      <c r="J5352" s="260">
        <v>0</v>
      </c>
      <c r="K5352" s="260">
        <v>15.184987100000001</v>
      </c>
      <c r="L5352" s="301" t="str">
        <f t="shared" si="167"/>
        <v/>
      </c>
      <c r="M5352" s="459">
        <f>IFERROR((Tableau1[[#This Row],[Scope 1
(kg CO2-eq)]]+Tableau1[[#This Row],[Scope 2 energy
(kg CO2-eq)]]+Tableau1[[#This Row],[Scope 2 Infrastructure
(kg CO2-eq)]])/Tableau1[[#This Row],[Total CO2-emissions
(kg CO2-eq)
for scope 3 use ]],"")</f>
        <v>1</v>
      </c>
      <c r="N5352" s="436" t="s">
        <v>3731</v>
      </c>
      <c r="O5352" s="259">
        <v>1</v>
      </c>
      <c r="P5352" s="259" t="s">
        <v>4137</v>
      </c>
      <c r="Q5352" s="259" t="s">
        <v>5166</v>
      </c>
    </row>
    <row r="5353" spans="1:17" ht="21.75" customHeight="1">
      <c r="A5353" s="301" t="s">
        <v>4137</v>
      </c>
      <c r="B5353" s="301" t="s">
        <v>5166</v>
      </c>
      <c r="C5353" s="316" t="s">
        <v>11375</v>
      </c>
      <c r="D5353" s="465" t="s">
        <v>3731</v>
      </c>
      <c r="E5353" s="465" t="s">
        <v>6068</v>
      </c>
      <c r="F5353" s="469" t="str">
        <f t="shared" si="166"/>
        <v>other</v>
      </c>
      <c r="G5353" s="260">
        <v>12.0682613</v>
      </c>
      <c r="H5353" s="260">
        <v>0</v>
      </c>
      <c r="I5353" s="260">
        <v>0</v>
      </c>
      <c r="J5353" s="260">
        <v>0</v>
      </c>
      <c r="K5353" s="260">
        <v>12.0682613</v>
      </c>
      <c r="L5353" s="301" t="str">
        <f t="shared" si="167"/>
        <v/>
      </c>
      <c r="M5353" s="459">
        <f>IFERROR((Tableau1[[#This Row],[Scope 1
(kg CO2-eq)]]+Tableau1[[#This Row],[Scope 2 energy
(kg CO2-eq)]]+Tableau1[[#This Row],[Scope 2 Infrastructure
(kg CO2-eq)]])/Tableau1[[#This Row],[Total CO2-emissions
(kg CO2-eq)
for scope 3 use ]],"")</f>
        <v>1</v>
      </c>
      <c r="N5353" s="436" t="s">
        <v>3731</v>
      </c>
      <c r="O5353" s="259">
        <v>1</v>
      </c>
      <c r="P5353" s="259" t="s">
        <v>4137</v>
      </c>
      <c r="Q5353" s="259" t="s">
        <v>5166</v>
      </c>
    </row>
    <row r="5354" spans="1:17" ht="21.75" customHeight="1">
      <c r="A5354" s="301" t="s">
        <v>5349</v>
      </c>
      <c r="B5354" s="301" t="s">
        <v>5133</v>
      </c>
      <c r="C5354" s="316" t="s">
        <v>11376</v>
      </c>
      <c r="D5354" s="465" t="s">
        <v>3646</v>
      </c>
      <c r="E5354" s="465" t="s">
        <v>6091</v>
      </c>
      <c r="F5354" s="469" t="str">
        <f t="shared" si="166"/>
        <v>other</v>
      </c>
      <c r="G5354" s="260">
        <v>0</v>
      </c>
      <c r="H5354" s="260">
        <v>0</v>
      </c>
      <c r="I5354" s="260">
        <v>0</v>
      </c>
      <c r="J5354" s="260">
        <v>217371358.63055</v>
      </c>
      <c r="K5354" s="260">
        <v>217371358.630622</v>
      </c>
      <c r="L5354" s="301" t="str">
        <f t="shared" si="167"/>
        <v/>
      </c>
      <c r="M5354" s="459">
        <f>IFERROR((Tableau1[[#This Row],[Scope 1
(kg CO2-eq)]]+Tableau1[[#This Row],[Scope 2 energy
(kg CO2-eq)]]+Tableau1[[#This Row],[Scope 2 Infrastructure
(kg CO2-eq)]])/Tableau1[[#This Row],[Total CO2-emissions
(kg CO2-eq)
for scope 3 use ]],"")</f>
        <v>0</v>
      </c>
      <c r="N5354" s="436" t="s">
        <v>3646</v>
      </c>
      <c r="O5354" s="259">
        <v>1</v>
      </c>
      <c r="P5354" s="259" t="s">
        <v>5349</v>
      </c>
      <c r="Q5354" s="259" t="s">
        <v>5133</v>
      </c>
    </row>
    <row r="5355" spans="1:17" ht="21.75" customHeight="1">
      <c r="A5355" s="301" t="s">
        <v>5331</v>
      </c>
      <c r="B5355" s="301" t="s">
        <v>5188</v>
      </c>
      <c r="C5355" s="316" t="s">
        <v>11377</v>
      </c>
      <c r="D5355" s="465" t="s">
        <v>3730</v>
      </c>
      <c r="E5355" s="465" t="s">
        <v>700</v>
      </c>
      <c r="F5355" s="469" t="str">
        <f t="shared" si="166"/>
        <v>CH</v>
      </c>
      <c r="G5355" s="260">
        <v>0</v>
      </c>
      <c r="H5355" s="260">
        <v>3.0114574270248798E-3</v>
      </c>
      <c r="I5355" s="260">
        <v>5.5889813408399999E-6</v>
      </c>
      <c r="J5355" s="260">
        <v>1.00364601272312E-2</v>
      </c>
      <c r="K5355" s="260">
        <v>1.30535065401607E-2</v>
      </c>
      <c r="L5355" s="301" t="str">
        <f t="shared" si="167"/>
        <v/>
      </c>
      <c r="M5355" s="459">
        <f>IFERROR((Tableau1[[#This Row],[Scope 1
(kg CO2-eq)]]+Tableau1[[#This Row],[Scope 2 energy
(kg CO2-eq)]]+Tableau1[[#This Row],[Scope 2 Infrastructure
(kg CO2-eq)]])/Tableau1[[#This Row],[Total CO2-emissions
(kg CO2-eq)
for scope 3 use ]],"")</f>
        <v>0.23112919115514363</v>
      </c>
      <c r="N5355" s="436" t="s">
        <v>3730</v>
      </c>
      <c r="O5355" s="259">
        <v>1</v>
      </c>
      <c r="P5355" s="259" t="s">
        <v>5331</v>
      </c>
      <c r="Q5355" s="259" t="s">
        <v>5188</v>
      </c>
    </row>
    <row r="5356" spans="1:17" ht="21.75" customHeight="1">
      <c r="A5356" s="301" t="s">
        <v>5198</v>
      </c>
      <c r="B5356" s="301" t="s">
        <v>5199</v>
      </c>
      <c r="C5356" s="316" t="s">
        <v>11378</v>
      </c>
      <c r="D5356" s="465" t="s">
        <v>50</v>
      </c>
      <c r="E5356" s="465" t="s">
        <v>6016</v>
      </c>
      <c r="F5356" s="469" t="str">
        <f t="shared" si="166"/>
        <v>other</v>
      </c>
      <c r="G5356" s="260">
        <v>0</v>
      </c>
      <c r="H5356" s="260">
        <v>1.1130492806000001</v>
      </c>
      <c r="I5356" s="260">
        <v>0.5325811896</v>
      </c>
      <c r="J5356" s="260">
        <v>11.755092564521201</v>
      </c>
      <c r="K5356" s="260">
        <v>13.4007230487071</v>
      </c>
      <c r="L5356" s="301" t="str">
        <f t="shared" si="167"/>
        <v/>
      </c>
      <c r="M5356" s="459">
        <f>IFERROR((Tableau1[[#This Row],[Scope 1
(kg CO2-eq)]]+Tableau1[[#This Row],[Scope 2 energy
(kg CO2-eq)]]+Tableau1[[#This Row],[Scope 2 Infrastructure
(kg CO2-eq)]])/Tableau1[[#This Row],[Total CO2-emissions
(kg CO2-eq)
for scope 3 use ]],"")</f>
        <v>0.12280161780962784</v>
      </c>
      <c r="N5356" s="436" t="s">
        <v>50</v>
      </c>
      <c r="O5356" s="259">
        <v>1</v>
      </c>
      <c r="P5356" s="259" t="s">
        <v>5198</v>
      </c>
      <c r="Q5356" s="260" t="s">
        <v>5199</v>
      </c>
    </row>
    <row r="5357" spans="1:17" ht="21.75" customHeight="1">
      <c r="A5357" s="301" t="s">
        <v>5198</v>
      </c>
      <c r="B5357" s="301" t="s">
        <v>5199</v>
      </c>
      <c r="C5357" s="316" t="s">
        <v>11379</v>
      </c>
      <c r="D5357" s="465" t="s">
        <v>50</v>
      </c>
      <c r="E5357" s="465" t="s">
        <v>6028</v>
      </c>
      <c r="F5357" s="469" t="str">
        <f t="shared" si="166"/>
        <v>other</v>
      </c>
      <c r="G5357" s="260">
        <v>0</v>
      </c>
      <c r="H5357" s="260">
        <v>0.58864619671999996</v>
      </c>
      <c r="I5357" s="260">
        <v>0.28166038752</v>
      </c>
      <c r="J5357" s="260">
        <v>9.5047157818441299</v>
      </c>
      <c r="K5357" s="260">
        <v>10.375022373641301</v>
      </c>
      <c r="L5357" s="301" t="str">
        <f t="shared" si="167"/>
        <v/>
      </c>
      <c r="M5357" s="459">
        <f>IFERROR((Tableau1[[#This Row],[Scope 1
(kg CO2-eq)]]+Tableau1[[#This Row],[Scope 2 energy
(kg CO2-eq)]]+Tableau1[[#This Row],[Scope 2 Infrastructure
(kg CO2-eq)]])/Tableau1[[#This Row],[Total CO2-emissions
(kg CO2-eq)
for scope 3 use ]],"")</f>
        <v>8.3884791077761325E-2</v>
      </c>
      <c r="N5357" s="436" t="s">
        <v>50</v>
      </c>
      <c r="O5357" s="259">
        <v>1</v>
      </c>
      <c r="P5357" s="259" t="s">
        <v>5198</v>
      </c>
      <c r="Q5357" s="259" t="s">
        <v>5199</v>
      </c>
    </row>
    <row r="5358" spans="1:17" ht="21.75" customHeight="1">
      <c r="A5358" s="301" t="s">
        <v>5198</v>
      </c>
      <c r="B5358" s="301" t="s">
        <v>5199</v>
      </c>
      <c r="C5358" s="316" t="s">
        <v>11380</v>
      </c>
      <c r="D5358" s="465" t="s">
        <v>50</v>
      </c>
      <c r="E5358" s="465" t="s">
        <v>700</v>
      </c>
      <c r="F5358" s="469" t="str">
        <f t="shared" si="166"/>
        <v>CH</v>
      </c>
      <c r="G5358" s="260">
        <v>0</v>
      </c>
      <c r="H5358" s="260">
        <v>0.15836674328</v>
      </c>
      <c r="I5358" s="260">
        <v>7.5776652479999998E-2</v>
      </c>
      <c r="J5358" s="260">
        <v>11.240380827028799</v>
      </c>
      <c r="K5358" s="260">
        <v>11.4745242252007</v>
      </c>
      <c r="L5358" s="301" t="str">
        <f t="shared" si="167"/>
        <v/>
      </c>
      <c r="M5358" s="459">
        <f>IFERROR((Tableau1[[#This Row],[Scope 1
(kg CO2-eq)]]+Tableau1[[#This Row],[Scope 2 energy
(kg CO2-eq)]]+Tableau1[[#This Row],[Scope 2 Infrastructure
(kg CO2-eq)]])/Tableau1[[#This Row],[Total CO2-emissions
(kg CO2-eq)
for scope 3 use ]],"")</f>
        <v>2.0405499275147908E-2</v>
      </c>
      <c r="N5358" s="436" t="s">
        <v>50</v>
      </c>
      <c r="O5358" s="259">
        <v>1</v>
      </c>
      <c r="P5358" s="259" t="s">
        <v>5198</v>
      </c>
      <c r="Q5358" s="259" t="s">
        <v>5199</v>
      </c>
    </row>
    <row r="5359" spans="1:17" ht="21.75" customHeight="1">
      <c r="A5359" s="301" t="s">
        <v>5198</v>
      </c>
      <c r="B5359" s="301" t="s">
        <v>5199</v>
      </c>
      <c r="C5359" s="316" t="s">
        <v>11381</v>
      </c>
      <c r="D5359" s="465" t="s">
        <v>50</v>
      </c>
      <c r="E5359" s="465" t="s">
        <v>6091</v>
      </c>
      <c r="F5359" s="469" t="str">
        <f t="shared" si="166"/>
        <v>other</v>
      </c>
      <c r="G5359" s="260">
        <v>0</v>
      </c>
      <c r="H5359" s="260">
        <v>0</v>
      </c>
      <c r="I5359" s="260">
        <v>0</v>
      </c>
      <c r="J5359" s="260">
        <v>11.708653205312</v>
      </c>
      <c r="K5359" s="260">
        <v>11.7086532057249</v>
      </c>
      <c r="L5359" s="301" t="str">
        <f t="shared" si="167"/>
        <v/>
      </c>
      <c r="M5359" s="459">
        <f>IFERROR((Tableau1[[#This Row],[Scope 1
(kg CO2-eq)]]+Tableau1[[#This Row],[Scope 2 energy
(kg CO2-eq)]]+Tableau1[[#This Row],[Scope 2 Infrastructure
(kg CO2-eq)]])/Tableau1[[#This Row],[Total CO2-emissions
(kg CO2-eq)
for scope 3 use ]],"")</f>
        <v>0</v>
      </c>
      <c r="N5359" s="436" t="s">
        <v>50</v>
      </c>
      <c r="O5359" s="259">
        <v>1</v>
      </c>
      <c r="P5359" s="259" t="s">
        <v>5198</v>
      </c>
      <c r="Q5359" s="259" t="s">
        <v>5199</v>
      </c>
    </row>
    <row r="5360" spans="1:17" ht="21.75" customHeight="1">
      <c r="A5360" s="301" t="s">
        <v>5198</v>
      </c>
      <c r="B5360" s="301" t="s">
        <v>5199</v>
      </c>
      <c r="C5360" s="316" t="s">
        <v>11382</v>
      </c>
      <c r="D5360" s="465" t="s">
        <v>50</v>
      </c>
      <c r="E5360" s="465" t="s">
        <v>6016</v>
      </c>
      <c r="F5360" s="469" t="str">
        <f t="shared" si="166"/>
        <v>other</v>
      </c>
      <c r="G5360" s="260">
        <v>0</v>
      </c>
      <c r="H5360" s="260">
        <v>1.2400414804</v>
      </c>
      <c r="I5360" s="260">
        <v>0.59334548639999996</v>
      </c>
      <c r="J5360" s="260">
        <v>11.522197748969999</v>
      </c>
      <c r="K5360" s="260">
        <v>13.355584730641199</v>
      </c>
      <c r="L5360" s="301" t="str">
        <f t="shared" si="167"/>
        <v/>
      </c>
      <c r="M5360" s="459">
        <f>IFERROR((Tableau1[[#This Row],[Scope 1
(kg CO2-eq)]]+Tableau1[[#This Row],[Scope 2 energy
(kg CO2-eq)]]+Tableau1[[#This Row],[Scope 2 Infrastructure
(kg CO2-eq)]])/Tableau1[[#This Row],[Total CO2-emissions
(kg CO2-eq)
for scope 3 use ]],"")</f>
        <v>0.13727493058343837</v>
      </c>
      <c r="N5360" s="436" t="s">
        <v>50</v>
      </c>
      <c r="O5360" s="259">
        <v>1</v>
      </c>
      <c r="P5360" s="259" t="s">
        <v>5198</v>
      </c>
      <c r="Q5360" s="259" t="s">
        <v>5199</v>
      </c>
    </row>
    <row r="5361" spans="1:17" ht="21.75" customHeight="1">
      <c r="A5361" s="301" t="s">
        <v>5198</v>
      </c>
      <c r="B5361" s="301" t="s">
        <v>5199</v>
      </c>
      <c r="C5361" s="316" t="s">
        <v>11383</v>
      </c>
      <c r="D5361" s="465" t="s">
        <v>50</v>
      </c>
      <c r="E5361" s="465" t="s">
        <v>6016</v>
      </c>
      <c r="F5361" s="469" t="str">
        <f t="shared" si="166"/>
        <v>other</v>
      </c>
      <c r="G5361" s="260">
        <v>0</v>
      </c>
      <c r="H5361" s="260">
        <v>1.1653401863999999</v>
      </c>
      <c r="I5361" s="260">
        <v>0.55760178240000002</v>
      </c>
      <c r="J5361" s="260">
        <v>11.3403738364267</v>
      </c>
      <c r="K5361" s="260">
        <v>13.0633158201234</v>
      </c>
      <c r="L5361" s="301" t="str">
        <f t="shared" si="167"/>
        <v/>
      </c>
      <c r="M5361" s="459">
        <f>IFERROR((Tableau1[[#This Row],[Scope 1
(kg CO2-eq)]]+Tableau1[[#This Row],[Scope 2 energy
(kg CO2-eq)]]+Tableau1[[#This Row],[Scope 2 Infrastructure
(kg CO2-eq)]])/Tableau1[[#This Row],[Total CO2-emissions
(kg CO2-eq)
for scope 3 use ]],"")</f>
        <v>0.13189162633164636</v>
      </c>
      <c r="N5361" s="436" t="s">
        <v>50</v>
      </c>
      <c r="O5361" s="259">
        <v>1</v>
      </c>
      <c r="P5361" s="259" t="s">
        <v>5198</v>
      </c>
      <c r="Q5361" s="259" t="s">
        <v>5199</v>
      </c>
    </row>
    <row r="5362" spans="1:17" ht="21.75" customHeight="1">
      <c r="A5362" s="301" t="s">
        <v>5198</v>
      </c>
      <c r="B5362" s="301" t="s">
        <v>5199</v>
      </c>
      <c r="C5362" s="316" t="s">
        <v>11384</v>
      </c>
      <c r="D5362" s="465" t="s">
        <v>50</v>
      </c>
      <c r="E5362" s="465" t="s">
        <v>6028</v>
      </c>
      <c r="F5362" s="469" t="str">
        <f t="shared" si="166"/>
        <v>other</v>
      </c>
      <c r="G5362" s="260">
        <v>0</v>
      </c>
      <c r="H5362" s="260">
        <v>1.1802804452</v>
      </c>
      <c r="I5362" s="260">
        <v>0.56475052319999997</v>
      </c>
      <c r="J5362" s="260">
        <v>10.190386808954001</v>
      </c>
      <c r="K5362" s="260">
        <v>11.935417797819399</v>
      </c>
      <c r="L5362" s="301" t="str">
        <f t="shared" si="167"/>
        <v/>
      </c>
      <c r="M5362" s="459">
        <f>IFERROR((Tableau1[[#This Row],[Scope 1
(kg CO2-eq)]]+Tableau1[[#This Row],[Scope 2 energy
(kg CO2-eq)]]+Tableau1[[#This Row],[Scope 2 Infrastructure
(kg CO2-eq)]])/Tableau1[[#This Row],[Total CO2-emissions
(kg CO2-eq)
for scope 3 use ]],"")</f>
        <v>0.1462061067287328</v>
      </c>
      <c r="N5362" s="436" t="s">
        <v>50</v>
      </c>
      <c r="O5362" s="259">
        <v>1</v>
      </c>
      <c r="P5362" s="259" t="s">
        <v>5198</v>
      </c>
      <c r="Q5362" s="259" t="s">
        <v>5199</v>
      </c>
    </row>
    <row r="5363" spans="1:17" ht="21.75" customHeight="1">
      <c r="A5363" s="301" t="s">
        <v>5198</v>
      </c>
      <c r="B5363" s="301" t="s">
        <v>5199</v>
      </c>
      <c r="C5363" s="316" t="s">
        <v>11385</v>
      </c>
      <c r="D5363" s="465" t="s">
        <v>50</v>
      </c>
      <c r="E5363" s="465" t="s">
        <v>700</v>
      </c>
      <c r="F5363" s="469" t="str">
        <f t="shared" si="166"/>
        <v>CH</v>
      </c>
      <c r="G5363" s="260">
        <v>0</v>
      </c>
      <c r="H5363" s="260">
        <v>0.12998025156000001</v>
      </c>
      <c r="I5363" s="260">
        <v>6.219404496E-2</v>
      </c>
      <c r="J5363" s="260">
        <v>13.558622684634001</v>
      </c>
      <c r="K5363" s="260">
        <v>13.7507969834148</v>
      </c>
      <c r="L5363" s="301" t="str">
        <f t="shared" si="167"/>
        <v/>
      </c>
      <c r="M5363" s="459">
        <f>IFERROR((Tableau1[[#This Row],[Scope 1
(kg CO2-eq)]]+Tableau1[[#This Row],[Scope 2 energy
(kg CO2-eq)]]+Tableau1[[#This Row],[Scope 2 Infrastructure
(kg CO2-eq)]])/Tableau1[[#This Row],[Total CO2-emissions
(kg CO2-eq)
for scope 3 use ]],"")</f>
        <v>1.3975502420098741E-2</v>
      </c>
      <c r="N5363" s="436" t="s">
        <v>50</v>
      </c>
      <c r="O5363" s="259">
        <v>1</v>
      </c>
      <c r="P5363" s="259" t="s">
        <v>5198</v>
      </c>
      <c r="Q5363" s="259" t="s">
        <v>5199</v>
      </c>
    </row>
    <row r="5364" spans="1:17" ht="21.75" customHeight="1">
      <c r="A5364" s="301" t="s">
        <v>5198</v>
      </c>
      <c r="B5364" s="301" t="s">
        <v>5199</v>
      </c>
      <c r="C5364" s="316" t="s">
        <v>11386</v>
      </c>
      <c r="D5364" s="465" t="s">
        <v>50</v>
      </c>
      <c r="E5364" s="465" t="s">
        <v>6091</v>
      </c>
      <c r="F5364" s="469" t="str">
        <f t="shared" si="166"/>
        <v>other</v>
      </c>
      <c r="G5364" s="260">
        <v>0</v>
      </c>
      <c r="H5364" s="260">
        <v>0</v>
      </c>
      <c r="I5364" s="260">
        <v>0</v>
      </c>
      <c r="J5364" s="260">
        <v>11.337763928902501</v>
      </c>
      <c r="K5364" s="260">
        <v>11.337763910619399</v>
      </c>
      <c r="L5364" s="301" t="str">
        <f t="shared" si="167"/>
        <v/>
      </c>
      <c r="M5364" s="459">
        <f>IFERROR((Tableau1[[#This Row],[Scope 1
(kg CO2-eq)]]+Tableau1[[#This Row],[Scope 2 energy
(kg CO2-eq)]]+Tableau1[[#This Row],[Scope 2 Infrastructure
(kg CO2-eq)]])/Tableau1[[#This Row],[Total CO2-emissions
(kg CO2-eq)
for scope 3 use ]],"")</f>
        <v>0</v>
      </c>
      <c r="N5364" s="436" t="s">
        <v>50</v>
      </c>
      <c r="O5364" s="259">
        <v>1</v>
      </c>
      <c r="P5364" s="259" t="s">
        <v>5198</v>
      </c>
      <c r="Q5364" s="259" t="s">
        <v>5199</v>
      </c>
    </row>
    <row r="5365" spans="1:17" ht="21.75" customHeight="1">
      <c r="A5365" s="301" t="s">
        <v>5198</v>
      </c>
      <c r="B5365" s="301" t="s">
        <v>5199</v>
      </c>
      <c r="C5365" s="316" t="s">
        <v>11387</v>
      </c>
      <c r="D5365" s="465" t="s">
        <v>50</v>
      </c>
      <c r="E5365" s="465" t="s">
        <v>6016</v>
      </c>
      <c r="F5365" s="469" t="str">
        <f t="shared" si="166"/>
        <v>other</v>
      </c>
      <c r="G5365" s="260">
        <v>0</v>
      </c>
      <c r="H5365" s="260">
        <v>0.61344702632799997</v>
      </c>
      <c r="I5365" s="260">
        <v>0.29352729724799997</v>
      </c>
      <c r="J5365" s="260">
        <v>9.2848971471313106</v>
      </c>
      <c r="K5365" s="260">
        <v>10.1918714781609</v>
      </c>
      <c r="L5365" s="301" t="str">
        <f t="shared" si="167"/>
        <v/>
      </c>
      <c r="M5365" s="459">
        <f>IFERROR((Tableau1[[#This Row],[Scope 1
(kg CO2-eq)]]+Tableau1[[#This Row],[Scope 2 energy
(kg CO2-eq)]]+Tableau1[[#This Row],[Scope 2 Infrastructure
(kg CO2-eq)]])/Tableau1[[#This Row],[Total CO2-emissions
(kg CO2-eq)
for scope 3 use ]],"")</f>
        <v>8.8989968674493269E-2</v>
      </c>
      <c r="N5365" s="436" t="s">
        <v>50</v>
      </c>
      <c r="O5365" s="259">
        <v>1</v>
      </c>
      <c r="P5365" s="259" t="s">
        <v>5198</v>
      </c>
      <c r="Q5365" s="259" t="s">
        <v>5199</v>
      </c>
    </row>
    <row r="5366" spans="1:17" ht="21.75" customHeight="1">
      <c r="A5366" s="301" t="s">
        <v>5198</v>
      </c>
      <c r="B5366" s="301" t="s">
        <v>5199</v>
      </c>
      <c r="C5366" s="316" t="s">
        <v>11388</v>
      </c>
      <c r="D5366" s="465" t="s">
        <v>50</v>
      </c>
      <c r="E5366" s="465" t="s">
        <v>6028</v>
      </c>
      <c r="F5366" s="469" t="str">
        <f t="shared" si="166"/>
        <v>other</v>
      </c>
      <c r="G5366" s="260">
        <v>0</v>
      </c>
      <c r="H5366" s="260">
        <v>0.79930384580000002</v>
      </c>
      <c r="I5366" s="260">
        <v>0.3824576328</v>
      </c>
      <c r="J5366" s="260">
        <v>9.3555358793109207</v>
      </c>
      <c r="K5366" s="260">
        <v>10.5372974014611</v>
      </c>
      <c r="L5366" s="301" t="str">
        <f t="shared" si="167"/>
        <v/>
      </c>
      <c r="M5366" s="459">
        <f>IFERROR((Tableau1[[#This Row],[Scope 1
(kg CO2-eq)]]+Tableau1[[#This Row],[Scope 2 energy
(kg CO2-eq)]]+Tableau1[[#This Row],[Scope 2 Infrastructure
(kg CO2-eq)]])/Tableau1[[#This Row],[Total CO2-emissions
(kg CO2-eq)
for scope 3 use ]],"")</f>
        <v>0.11215033927353489</v>
      </c>
      <c r="N5366" s="436" t="s">
        <v>50</v>
      </c>
      <c r="O5366" s="259">
        <v>1</v>
      </c>
      <c r="P5366" s="259" t="s">
        <v>5198</v>
      </c>
      <c r="Q5366" s="259" t="s">
        <v>5199</v>
      </c>
    </row>
    <row r="5367" spans="1:17" ht="21.75" customHeight="1">
      <c r="A5367" s="301" t="s">
        <v>5202</v>
      </c>
      <c r="B5367" s="301" t="s">
        <v>5289</v>
      </c>
      <c r="C5367" s="316" t="s">
        <v>11389</v>
      </c>
      <c r="D5367" s="465" t="s">
        <v>436</v>
      </c>
      <c r="E5367" s="465" t="s">
        <v>6016</v>
      </c>
      <c r="F5367" s="469" t="str">
        <f t="shared" si="166"/>
        <v>other</v>
      </c>
      <c r="G5367" s="260">
        <v>0</v>
      </c>
      <c r="H5367" s="260">
        <v>3.576629336184E-2</v>
      </c>
      <c r="I5367" s="260">
        <v>0</v>
      </c>
      <c r="J5367" s="260">
        <v>4.0246384527542704E-3</v>
      </c>
      <c r="K5367" s="260">
        <v>3.9790931802900803E-2</v>
      </c>
      <c r="L5367" s="301">
        <f t="shared" si="167"/>
        <v>0.1432473544904429</v>
      </c>
      <c r="M5367" s="459">
        <f>IFERROR((Tableau1[[#This Row],[Scope 1
(kg CO2-eq)]]+Tableau1[[#This Row],[Scope 2 energy
(kg CO2-eq)]]+Tableau1[[#This Row],[Scope 2 Infrastructure
(kg CO2-eq)]])/Tableau1[[#This Row],[Total CO2-emissions
(kg CO2-eq)
for scope 3 use ]],"")</f>
        <v>0.89885538592068348</v>
      </c>
      <c r="N5367" s="436" t="s">
        <v>436</v>
      </c>
      <c r="O5367" s="259">
        <v>1</v>
      </c>
      <c r="P5367" s="259" t="s">
        <v>5202</v>
      </c>
      <c r="Q5367" s="259" t="s">
        <v>5289</v>
      </c>
    </row>
    <row r="5368" spans="1:17" ht="21.75" customHeight="1">
      <c r="A5368" s="301" t="s">
        <v>5174</v>
      </c>
      <c r="B5368" s="301" t="s">
        <v>5175</v>
      </c>
      <c r="C5368" s="316" t="s">
        <v>11390</v>
      </c>
      <c r="D5368" s="465" t="s">
        <v>3730</v>
      </c>
      <c r="E5368" s="465" t="s">
        <v>6016</v>
      </c>
      <c r="F5368" s="469" t="str">
        <f t="shared" si="166"/>
        <v>other</v>
      </c>
      <c r="G5368" s="260">
        <v>0</v>
      </c>
      <c r="H5368" s="260">
        <v>5.51651015668E-4</v>
      </c>
      <c r="I5368" s="260">
        <v>5.4418324560000003E-5</v>
      </c>
      <c r="J5368" s="260">
        <v>1.6943934119203601E-4</v>
      </c>
      <c r="K5368" s="260">
        <v>7.7550867612847596E-4</v>
      </c>
      <c r="L5368" s="301" t="str">
        <f t="shared" si="167"/>
        <v/>
      </c>
      <c r="M5368" s="459">
        <f>IFERROR((Tableau1[[#This Row],[Scope 1
(kg CO2-eq)]]+Tableau1[[#This Row],[Scope 2 energy
(kg CO2-eq)]]+Tableau1[[#This Row],[Scope 2 Infrastructure
(kg CO2-eq)]])/Tableau1[[#This Row],[Total CO2-emissions
(kg CO2-eq)
for scope 3 use ]],"")</f>
        <v>0.7815120048090789</v>
      </c>
      <c r="N5368" s="436" t="s">
        <v>3730</v>
      </c>
      <c r="O5368" s="259">
        <v>1</v>
      </c>
      <c r="P5368" s="259" t="s">
        <v>5174</v>
      </c>
      <c r="Q5368" s="259" t="s">
        <v>5175</v>
      </c>
    </row>
    <row r="5369" spans="1:17" ht="21.75" customHeight="1">
      <c r="A5369" s="301" t="s">
        <v>4139</v>
      </c>
      <c r="B5369" s="301" t="s">
        <v>5133</v>
      </c>
      <c r="C5369" s="316" t="s">
        <v>11391</v>
      </c>
      <c r="D5369" s="465" t="s">
        <v>3646</v>
      </c>
      <c r="E5369" s="465" t="s">
        <v>700</v>
      </c>
      <c r="F5369" s="469" t="str">
        <f t="shared" si="166"/>
        <v>CH</v>
      </c>
      <c r="G5369" s="260">
        <v>0</v>
      </c>
      <c r="H5369" s="260">
        <v>0</v>
      </c>
      <c r="I5369" s="260">
        <v>0</v>
      </c>
      <c r="J5369" s="260">
        <v>8.0123200192026296</v>
      </c>
      <c r="K5369" s="260">
        <v>8.0123200121412808</v>
      </c>
      <c r="L5369" s="301" t="str">
        <f t="shared" si="167"/>
        <v/>
      </c>
      <c r="M5369" s="459">
        <f>IFERROR((Tableau1[[#This Row],[Scope 1
(kg CO2-eq)]]+Tableau1[[#This Row],[Scope 2 energy
(kg CO2-eq)]]+Tableau1[[#This Row],[Scope 2 Infrastructure
(kg CO2-eq)]])/Tableau1[[#This Row],[Total CO2-emissions
(kg CO2-eq)
for scope 3 use ]],"")</f>
        <v>0</v>
      </c>
      <c r="N5369" s="436" t="s">
        <v>3646</v>
      </c>
      <c r="O5369" s="259">
        <v>1</v>
      </c>
      <c r="P5369" s="259" t="s">
        <v>4139</v>
      </c>
      <c r="Q5369" s="260" t="s">
        <v>5133</v>
      </c>
    </row>
    <row r="5370" spans="1:17" ht="21.75" customHeight="1">
      <c r="A5370" s="301" t="s">
        <v>5350</v>
      </c>
      <c r="B5370" s="301" t="s">
        <v>5133</v>
      </c>
      <c r="C5370" s="316" t="s">
        <v>11392</v>
      </c>
      <c r="D5370" s="465" t="s">
        <v>3646</v>
      </c>
      <c r="E5370" s="465" t="s">
        <v>700</v>
      </c>
      <c r="F5370" s="469" t="str">
        <f t="shared" si="166"/>
        <v>CH</v>
      </c>
      <c r="G5370" s="260">
        <v>0</v>
      </c>
      <c r="H5370" s="260">
        <v>0</v>
      </c>
      <c r="I5370" s="260">
        <v>0</v>
      </c>
      <c r="J5370" s="260">
        <v>161494.770758856</v>
      </c>
      <c r="K5370" s="260">
        <v>161494.77075006999</v>
      </c>
      <c r="L5370" s="301" t="str">
        <f t="shared" si="167"/>
        <v/>
      </c>
      <c r="M5370" s="459">
        <f>IFERROR((Tableau1[[#This Row],[Scope 1
(kg CO2-eq)]]+Tableau1[[#This Row],[Scope 2 energy
(kg CO2-eq)]]+Tableau1[[#This Row],[Scope 2 Infrastructure
(kg CO2-eq)]])/Tableau1[[#This Row],[Total CO2-emissions
(kg CO2-eq)
for scope 3 use ]],"")</f>
        <v>0</v>
      </c>
      <c r="N5370" s="436" t="s">
        <v>3646</v>
      </c>
      <c r="O5370" s="259">
        <v>1</v>
      </c>
      <c r="P5370" s="259" t="s">
        <v>5350</v>
      </c>
      <c r="Q5370" s="259" t="s">
        <v>5133</v>
      </c>
    </row>
    <row r="5371" spans="1:17" ht="21.75" customHeight="1">
      <c r="A5371" s="301" t="s">
        <v>5129</v>
      </c>
      <c r="B5371" s="301" t="s">
        <v>5140</v>
      </c>
      <c r="C5371" s="316" t="s">
        <v>11393</v>
      </c>
      <c r="D5371" s="465" t="s">
        <v>3730</v>
      </c>
      <c r="E5371" s="465" t="s">
        <v>6091</v>
      </c>
      <c r="F5371" s="469" t="str">
        <f t="shared" si="166"/>
        <v>other</v>
      </c>
      <c r="G5371" s="260">
        <v>0</v>
      </c>
      <c r="H5371" s="260">
        <v>0.3986700316806</v>
      </c>
      <c r="I5371" s="260">
        <v>2.9016167039999999E-4</v>
      </c>
      <c r="J5371" s="260">
        <v>1.4751014147546899</v>
      </c>
      <c r="K5371" s="260">
        <v>1.87406160092973</v>
      </c>
      <c r="L5371" s="301" t="str">
        <f t="shared" si="167"/>
        <v/>
      </c>
      <c r="M5371" s="459">
        <f>IFERROR((Tableau1[[#This Row],[Scope 1
(kg CO2-eq)]]+Tableau1[[#This Row],[Scope 2 energy
(kg CO2-eq)]]+Tableau1[[#This Row],[Scope 2 Infrastructure
(kg CO2-eq)]])/Tableau1[[#This Row],[Total CO2-emissions
(kg CO2-eq)
for scope 3 use ]],"")</f>
        <v>0.21288531452385245</v>
      </c>
      <c r="N5371" s="436" t="s">
        <v>3730</v>
      </c>
      <c r="O5371" s="259">
        <v>1</v>
      </c>
      <c r="P5371" s="259" t="s">
        <v>5129</v>
      </c>
      <c r="Q5371" s="259" t="s">
        <v>5140</v>
      </c>
    </row>
    <row r="5372" spans="1:17" ht="21.75" customHeight="1">
      <c r="A5372" s="301" t="s">
        <v>5203</v>
      </c>
      <c r="B5372" s="301" t="s">
        <v>5204</v>
      </c>
      <c r="C5372" s="316" t="s">
        <v>11394</v>
      </c>
      <c r="D5372" s="465" t="s">
        <v>3647</v>
      </c>
      <c r="E5372" s="465" t="s">
        <v>700</v>
      </c>
      <c r="F5372" s="469" t="str">
        <f t="shared" si="166"/>
        <v>CH</v>
      </c>
      <c r="G5372" s="260">
        <v>0</v>
      </c>
      <c r="H5372" s="260">
        <v>3.5772955670719999</v>
      </c>
      <c r="I5372" s="260">
        <v>1.7116944971520001</v>
      </c>
      <c r="J5372" s="260">
        <v>29.187520959840899</v>
      </c>
      <c r="K5372" s="260">
        <v>34.476511064689298</v>
      </c>
      <c r="L5372" s="301">
        <f t="shared" si="167"/>
        <v>34476.511064689301</v>
      </c>
      <c r="M5372" s="459">
        <f>IFERROR((Tableau1[[#This Row],[Scope 1
(kg CO2-eq)]]+Tableau1[[#This Row],[Scope 2 energy
(kg CO2-eq)]]+Tableau1[[#This Row],[Scope 2 Infrastructure
(kg CO2-eq)]])/Tableau1[[#This Row],[Total CO2-emissions
(kg CO2-eq)
for scope 3 use ]],"")</f>
        <v>0.15340850628127981</v>
      </c>
      <c r="N5372" s="436" t="s">
        <v>3647</v>
      </c>
      <c r="O5372" s="259">
        <v>1</v>
      </c>
      <c r="P5372" s="259" t="s">
        <v>5203</v>
      </c>
      <c r="Q5372" s="259" t="s">
        <v>5204</v>
      </c>
    </row>
    <row r="5373" spans="1:17" ht="21.75" customHeight="1">
      <c r="A5373" s="301" t="s">
        <v>5203</v>
      </c>
      <c r="B5373" s="301" t="s">
        <v>5204</v>
      </c>
      <c r="C5373" s="316" t="s">
        <v>11395</v>
      </c>
      <c r="D5373" s="465" t="s">
        <v>3647</v>
      </c>
      <c r="E5373" s="465" t="s">
        <v>700</v>
      </c>
      <c r="F5373" s="469" t="str">
        <f t="shared" si="166"/>
        <v>CH</v>
      </c>
      <c r="G5373" s="260">
        <v>0</v>
      </c>
      <c r="H5373" s="260">
        <v>3.5772955670719999</v>
      </c>
      <c r="I5373" s="260">
        <v>1.7116944971520001</v>
      </c>
      <c r="J5373" s="260">
        <v>25.355584572070899</v>
      </c>
      <c r="K5373" s="260">
        <v>30.644574677556399</v>
      </c>
      <c r="L5373" s="301">
        <f t="shared" si="167"/>
        <v>30644.5746775564</v>
      </c>
      <c r="M5373" s="459">
        <f>IFERROR((Tableau1[[#This Row],[Scope 1
(kg CO2-eq)]]+Tableau1[[#This Row],[Scope 2 energy
(kg CO2-eq)]]+Tableau1[[#This Row],[Scope 2 Infrastructure
(kg CO2-eq)]])/Tableau1[[#This Row],[Total CO2-emissions
(kg CO2-eq)
for scope 3 use ]],"")</f>
        <v>0.17259140059455852</v>
      </c>
      <c r="N5373" s="436" t="s">
        <v>3647</v>
      </c>
      <c r="O5373" s="259">
        <v>1</v>
      </c>
      <c r="P5373" s="259" t="s">
        <v>5203</v>
      </c>
      <c r="Q5373" s="259" t="s">
        <v>5204</v>
      </c>
    </row>
    <row r="5374" spans="1:17" ht="21.75" customHeight="1">
      <c r="A5374" s="301" t="s">
        <v>5203</v>
      </c>
      <c r="B5374" s="301" t="s">
        <v>5204</v>
      </c>
      <c r="C5374" s="316" t="s">
        <v>11396</v>
      </c>
      <c r="D5374" s="465" t="s">
        <v>3647</v>
      </c>
      <c r="E5374" s="465" t="s">
        <v>700</v>
      </c>
      <c r="F5374" s="469" t="str">
        <f t="shared" si="166"/>
        <v>CH</v>
      </c>
      <c r="G5374" s="260">
        <v>0</v>
      </c>
      <c r="H5374" s="260">
        <v>3.5772955670719999</v>
      </c>
      <c r="I5374" s="260">
        <v>1.7116944971520001</v>
      </c>
      <c r="J5374" s="260">
        <v>34.4684547626007</v>
      </c>
      <c r="K5374" s="260">
        <v>39.757444868344002</v>
      </c>
      <c r="L5374" s="301">
        <f t="shared" si="167"/>
        <v>39757.444868344006</v>
      </c>
      <c r="M5374" s="459">
        <f>IFERROR((Tableau1[[#This Row],[Scope 1
(kg CO2-eq)]]+Tableau1[[#This Row],[Scope 2 energy
(kg CO2-eq)]]+Tableau1[[#This Row],[Scope 2 Infrastructure
(kg CO2-eq)]])/Tableau1[[#This Row],[Total CO2-emissions
(kg CO2-eq)
for scope 3 use ]],"")</f>
        <v>0.13303143805489481</v>
      </c>
      <c r="N5374" s="436" t="s">
        <v>3647</v>
      </c>
      <c r="O5374" s="259">
        <v>1</v>
      </c>
      <c r="P5374" s="259" t="s">
        <v>5203</v>
      </c>
      <c r="Q5374" s="259" t="s">
        <v>5204</v>
      </c>
    </row>
    <row r="5375" spans="1:17" ht="21.75" customHeight="1">
      <c r="A5375" s="301" t="s">
        <v>5203</v>
      </c>
      <c r="B5375" s="301" t="s">
        <v>5204</v>
      </c>
      <c r="C5375" s="316" t="s">
        <v>11397</v>
      </c>
      <c r="D5375" s="465" t="s">
        <v>3647</v>
      </c>
      <c r="E5375" s="465" t="s">
        <v>700</v>
      </c>
      <c r="F5375" s="469" t="str">
        <f t="shared" si="166"/>
        <v>CH</v>
      </c>
      <c r="G5375" s="260">
        <v>0</v>
      </c>
      <c r="H5375" s="260">
        <v>3.5772955670719999</v>
      </c>
      <c r="I5375" s="260">
        <v>1.7116944971520001</v>
      </c>
      <c r="J5375" s="260">
        <v>29.670305796342301</v>
      </c>
      <c r="K5375" s="260">
        <v>34.959295901487003</v>
      </c>
      <c r="L5375" s="301">
        <f t="shared" si="167"/>
        <v>34959.295901487007</v>
      </c>
      <c r="M5375" s="459">
        <f>IFERROR((Tableau1[[#This Row],[Scope 1
(kg CO2-eq)]]+Tableau1[[#This Row],[Scope 2 energy
(kg CO2-eq)]]+Tableau1[[#This Row],[Scope 2 Infrastructure
(kg CO2-eq)]])/Tableau1[[#This Row],[Total CO2-emissions
(kg CO2-eq)
for scope 3 use ]],"")</f>
        <v>0.15128994814792684</v>
      </c>
      <c r="N5375" s="436" t="s">
        <v>3647</v>
      </c>
      <c r="O5375" s="259">
        <v>1</v>
      </c>
      <c r="P5375" s="259" t="s">
        <v>5203</v>
      </c>
      <c r="Q5375" s="259" t="s">
        <v>5204</v>
      </c>
    </row>
    <row r="5376" spans="1:17" ht="21.75" customHeight="1">
      <c r="A5376" s="301" t="s">
        <v>5129</v>
      </c>
      <c r="B5376" s="301" t="s">
        <v>5130</v>
      </c>
      <c r="C5376" s="316" t="s">
        <v>11398</v>
      </c>
      <c r="D5376" s="465" t="s">
        <v>3730</v>
      </c>
      <c r="E5376" s="465" t="s">
        <v>700</v>
      </c>
      <c r="F5376" s="469" t="str">
        <f t="shared" si="166"/>
        <v>CH</v>
      </c>
      <c r="G5376" s="260">
        <v>1.028</v>
      </c>
      <c r="H5376" s="260">
        <v>7.8897839235327201</v>
      </c>
      <c r="I5376" s="260">
        <v>1.6846734999600001E-3</v>
      </c>
      <c r="J5376" s="260">
        <v>8.4179030103566195</v>
      </c>
      <c r="K5376" s="260">
        <v>17.3373715738344</v>
      </c>
      <c r="L5376" s="301" t="str">
        <f t="shared" si="167"/>
        <v/>
      </c>
      <c r="M5376" s="459">
        <f>IFERROR((Tableau1[[#This Row],[Scope 1
(kg CO2-eq)]]+Tableau1[[#This Row],[Scope 2 energy
(kg CO2-eq)]]+Tableau1[[#This Row],[Scope 2 Infrastructure
(kg CO2-eq)]])/Tableau1[[#This Row],[Total CO2-emissions
(kg CO2-eq)
for scope 3 use ]],"")</f>
        <v>0.51446486908626698</v>
      </c>
      <c r="N5376" s="436" t="s">
        <v>3730</v>
      </c>
      <c r="O5376" s="259">
        <v>1</v>
      </c>
      <c r="P5376" s="259" t="s">
        <v>5129</v>
      </c>
      <c r="Q5376" s="259" t="s">
        <v>5130</v>
      </c>
    </row>
    <row r="5377" spans="1:17" ht="21.75" customHeight="1">
      <c r="A5377" s="301" t="s">
        <v>5129</v>
      </c>
      <c r="B5377" s="301" t="s">
        <v>5130</v>
      </c>
      <c r="C5377" s="316" t="s">
        <v>11399</v>
      </c>
      <c r="D5377" s="465" t="s">
        <v>3730</v>
      </c>
      <c r="E5377" s="465" t="s">
        <v>6091</v>
      </c>
      <c r="F5377" s="469" t="str">
        <f t="shared" si="166"/>
        <v>other</v>
      </c>
      <c r="G5377" s="260">
        <v>1.028</v>
      </c>
      <c r="H5377" s="260">
        <v>8.9297999714158394</v>
      </c>
      <c r="I5377" s="260">
        <v>1.70205494976E-3</v>
      </c>
      <c r="J5377" s="260">
        <v>8.4179030103566195</v>
      </c>
      <c r="K5377" s="260">
        <v>18.377405009117201</v>
      </c>
      <c r="L5377" s="301" t="str">
        <f t="shared" si="167"/>
        <v/>
      </c>
      <c r="M5377" s="459">
        <f>IFERROR((Tableau1[[#This Row],[Scope 1
(kg CO2-eq)]]+Tableau1[[#This Row],[Scope 2 energy
(kg CO2-eq)]]+Tableau1[[#This Row],[Scope 2 Infrastructure
(kg CO2-eq)]])/Tableau1[[#This Row],[Total CO2-emissions
(kg CO2-eq)
for scope 3 use ]],"")</f>
        <v>0.54194278362067982</v>
      </c>
      <c r="N5377" s="436" t="s">
        <v>3730</v>
      </c>
      <c r="O5377" s="259">
        <v>1</v>
      </c>
      <c r="P5377" s="259" t="s">
        <v>5129</v>
      </c>
      <c r="Q5377" s="259" t="s">
        <v>5130</v>
      </c>
    </row>
    <row r="5378" spans="1:17" ht="21.75" customHeight="1">
      <c r="A5378" s="301" t="s">
        <v>5129</v>
      </c>
      <c r="B5378" s="301" t="s">
        <v>5130</v>
      </c>
      <c r="C5378" s="316" t="s">
        <v>11400</v>
      </c>
      <c r="D5378" s="465" t="s">
        <v>3730</v>
      </c>
      <c r="E5378" s="465" t="s">
        <v>700</v>
      </c>
      <c r="F5378" s="469" t="str">
        <f t="shared" ref="F5378:F5441" si="168">IF(ISNUMBER(SEARCH("{CH}", C5378)), "CH", "other")</f>
        <v>CH</v>
      </c>
      <c r="G5378" s="260">
        <v>0.49703283951999999</v>
      </c>
      <c r="H5378" s="260">
        <v>2.01007906498864</v>
      </c>
      <c r="I5378" s="260">
        <v>1.0980904075200001E-3</v>
      </c>
      <c r="J5378" s="260">
        <v>7.12276762844348</v>
      </c>
      <c r="K5378" s="260">
        <v>9.6309776130511295</v>
      </c>
      <c r="L5378" s="301" t="str">
        <f t="shared" ref="L5378:L5441" si="169">IF(N5378="MJ", K5378*3.6, IF(N5378="m", K5378*1000, ""))</f>
        <v/>
      </c>
      <c r="M5378" s="459">
        <f>IFERROR((Tableau1[[#This Row],[Scope 1
(kg CO2-eq)]]+Tableau1[[#This Row],[Scope 2 energy
(kg CO2-eq)]]+Tableau1[[#This Row],[Scope 2 Infrastructure
(kg CO2-eq)]])/Tableau1[[#This Row],[Total CO2-emissions
(kg CO2-eq)
for scope 3 use ]],"")</f>
        <v>0.26043150505481755</v>
      </c>
      <c r="N5378" s="436" t="s">
        <v>3730</v>
      </c>
      <c r="O5378" s="259">
        <v>1</v>
      </c>
      <c r="P5378" s="259" t="s">
        <v>5129</v>
      </c>
      <c r="Q5378" s="259" t="s">
        <v>5130</v>
      </c>
    </row>
    <row r="5379" spans="1:17" ht="21.75" customHeight="1">
      <c r="A5379" s="301" t="s">
        <v>5129</v>
      </c>
      <c r="B5379" s="301" t="s">
        <v>5130</v>
      </c>
      <c r="C5379" s="316" t="s">
        <v>11401</v>
      </c>
      <c r="D5379" s="465" t="s">
        <v>3730</v>
      </c>
      <c r="E5379" s="465" t="s">
        <v>6091</v>
      </c>
      <c r="F5379" s="469" t="str">
        <f t="shared" si="168"/>
        <v>other</v>
      </c>
      <c r="G5379" s="260">
        <v>0.49703283951999999</v>
      </c>
      <c r="H5379" s="260">
        <v>2.68797400776208</v>
      </c>
      <c r="I5379" s="260">
        <v>1.10941984512E-3</v>
      </c>
      <c r="J5379" s="260">
        <v>7.12276762844348</v>
      </c>
      <c r="K5379" s="260">
        <v>10.308883891311799</v>
      </c>
      <c r="L5379" s="301" t="str">
        <f t="shared" si="169"/>
        <v/>
      </c>
      <c r="M5379" s="459">
        <f>IFERROR((Tableau1[[#This Row],[Scope 1
(kg CO2-eq)]]+Tableau1[[#This Row],[Scope 2 energy
(kg CO2-eq)]]+Tableau1[[#This Row],[Scope 2 Infrastructure
(kg CO2-eq)]])/Tableau1[[#This Row],[Total CO2-emissions
(kg CO2-eq)
for scope 3 use ]],"")</f>
        <v>0.30906510352807637</v>
      </c>
      <c r="N5379" s="436" t="s">
        <v>3730</v>
      </c>
      <c r="O5379" s="259">
        <v>1</v>
      </c>
      <c r="P5379" s="259" t="s">
        <v>5129</v>
      </c>
      <c r="Q5379" s="259" t="s">
        <v>5130</v>
      </c>
    </row>
    <row r="5380" spans="1:17" ht="21.75" customHeight="1">
      <c r="A5380" s="301" t="s">
        <v>5141</v>
      </c>
      <c r="B5380" s="301" t="s">
        <v>5146</v>
      </c>
      <c r="C5380" s="316" t="s">
        <v>11402</v>
      </c>
      <c r="D5380" s="465" t="s">
        <v>3730</v>
      </c>
      <c r="E5380" s="465" t="s">
        <v>700</v>
      </c>
      <c r="F5380" s="469" t="str">
        <f t="shared" si="168"/>
        <v>CH</v>
      </c>
      <c r="G5380" s="260">
        <v>0</v>
      </c>
      <c r="H5380" s="260">
        <v>1.8356535632739999E-3</v>
      </c>
      <c r="I5380" s="260">
        <v>7.7225216618400001E-4</v>
      </c>
      <c r="J5380" s="260">
        <v>0.20814766146872199</v>
      </c>
      <c r="K5380" s="260">
        <v>0.21075556721121599</v>
      </c>
      <c r="L5380" s="301" t="str">
        <f t="shared" si="169"/>
        <v/>
      </c>
      <c r="M5380" s="459">
        <f>IFERROR((Tableau1[[#This Row],[Scope 1
(kg CO2-eq)]]+Tableau1[[#This Row],[Scope 2 energy
(kg CO2-eq)]]+Tableau1[[#This Row],[Scope 2 Infrastructure
(kg CO2-eq)]])/Tableau1[[#This Row],[Total CO2-emissions
(kg CO2-eq)
for scope 3 use ]],"")</f>
        <v>1.2374077534304927E-2</v>
      </c>
      <c r="N5380" s="436" t="s">
        <v>3730</v>
      </c>
      <c r="O5380" s="259">
        <v>1</v>
      </c>
      <c r="P5380" s="259" t="s">
        <v>5141</v>
      </c>
      <c r="Q5380" s="259" t="s">
        <v>5146</v>
      </c>
    </row>
    <row r="5381" spans="1:17" ht="21.75" customHeight="1">
      <c r="A5381" s="301" t="s">
        <v>5129</v>
      </c>
      <c r="B5381" s="301" t="s">
        <v>5162</v>
      </c>
      <c r="C5381" s="316" t="s">
        <v>11403</v>
      </c>
      <c r="D5381" s="465" t="s">
        <v>3730</v>
      </c>
      <c r="E5381" s="465" t="s">
        <v>700</v>
      </c>
      <c r="F5381" s="469" t="str">
        <f t="shared" si="168"/>
        <v>CH</v>
      </c>
      <c r="G5381" s="260">
        <v>1.0864889</v>
      </c>
      <c r="H5381" s="260">
        <v>5.4879316833960001E-3</v>
      </c>
      <c r="I5381" s="260">
        <v>4.3830293921999998E-5</v>
      </c>
      <c r="J5381" s="260">
        <v>0.10836405095591006</v>
      </c>
      <c r="K5381" s="260">
        <v>1.2003847128493801</v>
      </c>
      <c r="L5381" s="301" t="str">
        <f t="shared" si="169"/>
        <v/>
      </c>
      <c r="M5381" s="459">
        <f>IFERROR((Tableau1[[#This Row],[Scope 1
(kg CO2-eq)]]+Tableau1[[#This Row],[Scope 2 energy
(kg CO2-eq)]]+Tableau1[[#This Row],[Scope 2 Infrastructure
(kg CO2-eq)]])/Tableau1[[#This Row],[Total CO2-emissions
(kg CO2-eq)
for scope 3 use ]],"")</f>
        <v>0.90972556571898033</v>
      </c>
      <c r="N5381" s="436" t="s">
        <v>3730</v>
      </c>
      <c r="O5381" s="259">
        <v>1</v>
      </c>
      <c r="P5381" s="259" t="s">
        <v>5129</v>
      </c>
      <c r="Q5381" s="259" t="s">
        <v>5162</v>
      </c>
    </row>
    <row r="5382" spans="1:17" ht="21.75" customHeight="1">
      <c r="A5382" s="301" t="s">
        <v>5129</v>
      </c>
      <c r="B5382" s="301" t="s">
        <v>5162</v>
      </c>
      <c r="C5382" s="316" t="s">
        <v>11404</v>
      </c>
      <c r="D5382" s="465" t="s">
        <v>3730</v>
      </c>
      <c r="E5382" s="465" t="s">
        <v>700</v>
      </c>
      <c r="F5382" s="469" t="str">
        <f t="shared" si="168"/>
        <v>CH</v>
      </c>
      <c r="G5382" s="260">
        <v>0</v>
      </c>
      <c r="H5382" s="260">
        <v>1.678135083E-3</v>
      </c>
      <c r="I5382" s="260">
        <v>4.6424588100000001E-5</v>
      </c>
      <c r="J5382" s="260">
        <v>1.20079970195571</v>
      </c>
      <c r="K5382" s="260">
        <v>1.20252426168259</v>
      </c>
      <c r="L5382" s="301" t="str">
        <f t="shared" si="169"/>
        <v/>
      </c>
      <c r="M5382" s="459">
        <f>IFERROR((Tableau1[[#This Row],[Scope 1
(kg CO2-eq)]]+Tableau1[[#This Row],[Scope 2 energy
(kg CO2-eq)]]+Tableau1[[#This Row],[Scope 2 Infrastructure
(kg CO2-eq)]])/Tableau1[[#This Row],[Total CO2-emissions
(kg CO2-eq)
for scope 3 use ]],"")</f>
        <v>1.4341163218503136E-3</v>
      </c>
      <c r="N5382" s="436" t="s">
        <v>3730</v>
      </c>
      <c r="O5382" s="259">
        <v>1</v>
      </c>
      <c r="P5382" s="259" t="s">
        <v>5129</v>
      </c>
      <c r="Q5382" s="260" t="s">
        <v>5162</v>
      </c>
    </row>
    <row r="5383" spans="1:17" ht="21.75" customHeight="1">
      <c r="A5383" s="301" t="s">
        <v>5129</v>
      </c>
      <c r="B5383" s="301" t="s">
        <v>5162</v>
      </c>
      <c r="C5383" s="316" t="s">
        <v>11405</v>
      </c>
      <c r="D5383" s="465" t="s">
        <v>3730</v>
      </c>
      <c r="E5383" s="465" t="s">
        <v>700</v>
      </c>
      <c r="F5383" s="469" t="str">
        <f t="shared" si="168"/>
        <v>CH</v>
      </c>
      <c r="G5383" s="260">
        <v>0</v>
      </c>
      <c r="H5383" s="260">
        <v>1.11119451E-4</v>
      </c>
      <c r="I5383" s="260">
        <v>3.8157679500000003E-5</v>
      </c>
      <c r="J5383" s="260">
        <v>1.2084022849496601</v>
      </c>
      <c r="K5383" s="260">
        <v>1.20855156115658</v>
      </c>
      <c r="L5383" s="301" t="str">
        <f t="shared" si="169"/>
        <v/>
      </c>
      <c r="M5383" s="459">
        <f>IFERROR((Tableau1[[#This Row],[Scope 1
(kg CO2-eq)]]+Tableau1[[#This Row],[Scope 2 energy
(kg CO2-eq)]]+Tableau1[[#This Row],[Scope 2 Infrastructure
(kg CO2-eq)]])/Tableau1[[#This Row],[Total CO2-emissions
(kg CO2-eq)
for scope 3 use ]],"")</f>
        <v>1.2351738667826654E-4</v>
      </c>
      <c r="N5383" s="437" t="s">
        <v>3730</v>
      </c>
      <c r="O5383" s="259">
        <v>1</v>
      </c>
      <c r="P5383" s="259" t="s">
        <v>5129</v>
      </c>
      <c r="Q5383" s="260" t="s">
        <v>5162</v>
      </c>
    </row>
    <row r="5384" spans="1:17" ht="21.75" customHeight="1">
      <c r="A5384" s="301" t="s">
        <v>5234</v>
      </c>
      <c r="B5384" s="301" t="s">
        <v>5270</v>
      </c>
      <c r="C5384" s="316" t="s">
        <v>11406</v>
      </c>
      <c r="D5384" s="465" t="s">
        <v>50</v>
      </c>
      <c r="E5384" s="465" t="s">
        <v>700</v>
      </c>
      <c r="F5384" s="469" t="str">
        <f t="shared" si="168"/>
        <v>CH</v>
      </c>
      <c r="G5384" s="260">
        <v>0</v>
      </c>
      <c r="H5384" s="260">
        <v>42.275262650400002</v>
      </c>
      <c r="I5384" s="260">
        <v>0.23086107719999999</v>
      </c>
      <c r="J5384" s="260">
        <v>1673.8024882817899</v>
      </c>
      <c r="K5384" s="260">
        <v>1716.3086113986001</v>
      </c>
      <c r="L5384" s="301" t="str">
        <f t="shared" si="169"/>
        <v/>
      </c>
      <c r="M5384" s="459">
        <f>IFERROR((Tableau1[[#This Row],[Scope 1
(kg CO2-eq)]]+Tableau1[[#This Row],[Scope 2 energy
(kg CO2-eq)]]+Tableau1[[#This Row],[Scope 2 Infrastructure
(kg CO2-eq)]])/Tableau1[[#This Row],[Total CO2-emissions
(kg CO2-eq)
for scope 3 use ]],"")</f>
        <v>2.4766014366706609E-2</v>
      </c>
      <c r="N5384" s="436" t="s">
        <v>50</v>
      </c>
      <c r="O5384" s="259">
        <v>1</v>
      </c>
      <c r="P5384" s="259" t="s">
        <v>5234</v>
      </c>
      <c r="Q5384" s="260" t="s">
        <v>5270</v>
      </c>
    </row>
    <row r="5385" spans="1:17" ht="21.75" customHeight="1">
      <c r="A5385" s="301" t="s">
        <v>5234</v>
      </c>
      <c r="B5385" s="301" t="s">
        <v>5270</v>
      </c>
      <c r="C5385" s="316" t="s">
        <v>11407</v>
      </c>
      <c r="D5385" s="465" t="s">
        <v>50</v>
      </c>
      <c r="E5385" s="465" t="s">
        <v>700</v>
      </c>
      <c r="F5385" s="469" t="str">
        <f t="shared" si="168"/>
        <v>CH</v>
      </c>
      <c r="G5385" s="260">
        <v>0</v>
      </c>
      <c r="H5385" s="260">
        <v>745.70423507999999</v>
      </c>
      <c r="I5385" s="260">
        <v>4.0722179399999998</v>
      </c>
      <c r="J5385" s="260">
        <v>14446.2036775754</v>
      </c>
      <c r="K5385" s="260">
        <v>15195.980119611801</v>
      </c>
      <c r="L5385" s="301" t="str">
        <f t="shared" si="169"/>
        <v/>
      </c>
      <c r="M5385" s="459">
        <f>IFERROR((Tableau1[[#This Row],[Scope 1
(kg CO2-eq)]]+Tableau1[[#This Row],[Scope 2 energy
(kg CO2-eq)]]+Tableau1[[#This Row],[Scope 2 Infrastructure
(kg CO2-eq)]])/Tableau1[[#This Row],[Total CO2-emissions
(kg CO2-eq)
for scope 3 use ]],"")</f>
        <v>4.9340447086551852E-2</v>
      </c>
      <c r="N5385" s="436" t="s">
        <v>50</v>
      </c>
      <c r="O5385" s="259">
        <v>1</v>
      </c>
      <c r="P5385" s="259" t="s">
        <v>5234</v>
      </c>
      <c r="Q5385" s="259" t="s">
        <v>5270</v>
      </c>
    </row>
    <row r="5386" spans="1:17" ht="21.75" customHeight="1">
      <c r="A5386" s="301" t="s">
        <v>5234</v>
      </c>
      <c r="B5386" s="301" t="s">
        <v>5270</v>
      </c>
      <c r="C5386" s="316" t="s">
        <v>11408</v>
      </c>
      <c r="D5386" s="465" t="s">
        <v>50</v>
      </c>
      <c r="E5386" s="465" t="s">
        <v>700</v>
      </c>
      <c r="F5386" s="469" t="str">
        <f t="shared" si="168"/>
        <v>CH</v>
      </c>
      <c r="G5386" s="260">
        <v>11400</v>
      </c>
      <c r="H5386" s="260">
        <v>58310.707104000001</v>
      </c>
      <c r="I5386" s="260">
        <v>318.42907200000002</v>
      </c>
      <c r="J5386" s="260">
        <v>6289.4016316456</v>
      </c>
      <c r="K5386" s="260">
        <v>76318.536969090201</v>
      </c>
      <c r="L5386" s="301" t="str">
        <f t="shared" si="169"/>
        <v/>
      </c>
      <c r="M5386" s="459">
        <f>IFERROR((Tableau1[[#This Row],[Scope 1
(kg CO2-eq)]]+Tableau1[[#This Row],[Scope 2 energy
(kg CO2-eq)]]+Tableau1[[#This Row],[Scope 2 Infrastructure
(kg CO2-eq)]])/Tableau1[[#This Row],[Total CO2-emissions
(kg CO2-eq)
for scope 3 use ]],"")</f>
        <v>0.91759012891406089</v>
      </c>
      <c r="N5386" s="436" t="s">
        <v>50</v>
      </c>
      <c r="O5386" s="259">
        <v>1</v>
      </c>
      <c r="P5386" s="259" t="s">
        <v>5234</v>
      </c>
      <c r="Q5386" s="259" t="s">
        <v>5270</v>
      </c>
    </row>
    <row r="5387" spans="1:17" ht="21.75" customHeight="1">
      <c r="A5387" s="301" t="s">
        <v>5234</v>
      </c>
      <c r="B5387" s="301" t="s">
        <v>5270</v>
      </c>
      <c r="C5387" s="316" t="s">
        <v>11409</v>
      </c>
      <c r="D5387" s="465" t="s">
        <v>50</v>
      </c>
      <c r="E5387" s="465" t="s">
        <v>700</v>
      </c>
      <c r="F5387" s="469" t="str">
        <f t="shared" si="168"/>
        <v>CH</v>
      </c>
      <c r="G5387" s="260">
        <v>0</v>
      </c>
      <c r="H5387" s="260">
        <v>996.888819528</v>
      </c>
      <c r="I5387" s="260">
        <v>5.4439124039999998</v>
      </c>
      <c r="J5387" s="260">
        <v>1980.6517767755299</v>
      </c>
      <c r="K5387" s="260">
        <v>2982.9844943885701</v>
      </c>
      <c r="L5387" s="301" t="str">
        <f t="shared" si="169"/>
        <v/>
      </c>
      <c r="M5387" s="459">
        <f>IFERROR((Tableau1[[#This Row],[Scope 1
(kg CO2-eq)]]+Tableau1[[#This Row],[Scope 2 energy
(kg CO2-eq)]]+Tableau1[[#This Row],[Scope 2 Infrastructure
(kg CO2-eq)]])/Tableau1[[#This Row],[Total CO2-emissions
(kg CO2-eq)
for scope 3 use ]],"")</f>
        <v>0.33601674223165906</v>
      </c>
      <c r="N5387" s="436" t="s">
        <v>50</v>
      </c>
      <c r="O5387" s="259">
        <v>1</v>
      </c>
      <c r="P5387" s="259" t="s">
        <v>5234</v>
      </c>
      <c r="Q5387" s="259" t="s">
        <v>5270</v>
      </c>
    </row>
    <row r="5388" spans="1:17" ht="21.75" customHeight="1">
      <c r="A5388" s="301" t="s">
        <v>5234</v>
      </c>
      <c r="B5388" s="301" t="s">
        <v>5270</v>
      </c>
      <c r="C5388" s="316" t="s">
        <v>11410</v>
      </c>
      <c r="D5388" s="465" t="s">
        <v>50</v>
      </c>
      <c r="E5388" s="465" t="s">
        <v>700</v>
      </c>
      <c r="F5388" s="469" t="str">
        <f t="shared" si="168"/>
        <v>CH</v>
      </c>
      <c r="G5388" s="260">
        <v>0</v>
      </c>
      <c r="H5388" s="260">
        <v>0</v>
      </c>
      <c r="I5388" s="260">
        <v>0</v>
      </c>
      <c r="J5388" s="260">
        <v>16845.518133803202</v>
      </c>
      <c r="K5388" s="260">
        <v>16845.518133834801</v>
      </c>
      <c r="L5388" s="301" t="str">
        <f t="shared" si="169"/>
        <v/>
      </c>
      <c r="M5388" s="459">
        <f>IFERROR((Tableau1[[#This Row],[Scope 1
(kg CO2-eq)]]+Tableau1[[#This Row],[Scope 2 energy
(kg CO2-eq)]]+Tableau1[[#This Row],[Scope 2 Infrastructure
(kg CO2-eq)]])/Tableau1[[#This Row],[Total CO2-emissions
(kg CO2-eq)
for scope 3 use ]],"")</f>
        <v>0</v>
      </c>
      <c r="N5388" s="436" t="s">
        <v>50</v>
      </c>
      <c r="O5388" s="259">
        <v>1</v>
      </c>
      <c r="P5388" s="259" t="s">
        <v>5234</v>
      </c>
      <c r="Q5388" s="259" t="s">
        <v>5270</v>
      </c>
    </row>
    <row r="5389" spans="1:17" ht="21.75" customHeight="1">
      <c r="A5389" s="301" t="s">
        <v>5150</v>
      </c>
      <c r="B5389" s="301" t="s">
        <v>5133</v>
      </c>
      <c r="C5389" s="316" t="s">
        <v>11411</v>
      </c>
      <c r="D5389" s="465" t="s">
        <v>3740</v>
      </c>
      <c r="E5389" s="465" t="s">
        <v>700</v>
      </c>
      <c r="F5389" s="469" t="str">
        <f t="shared" si="168"/>
        <v>CH</v>
      </c>
      <c r="G5389" s="260">
        <v>0</v>
      </c>
      <c r="H5389" s="260">
        <v>1.157084834048</v>
      </c>
      <c r="I5389" s="260">
        <v>0.34200851876400001</v>
      </c>
      <c r="J5389" s="260">
        <v>43.082038401768997</v>
      </c>
      <c r="K5389" s="260">
        <v>44.581131710166197</v>
      </c>
      <c r="L5389" s="301" t="str">
        <f t="shared" si="169"/>
        <v/>
      </c>
      <c r="M5389" s="459">
        <f>IFERROR((Tableau1[[#This Row],[Scope 1
(kg CO2-eq)]]+Tableau1[[#This Row],[Scope 2 energy
(kg CO2-eq)]]+Tableau1[[#This Row],[Scope 2 Infrastructure
(kg CO2-eq)]])/Tableau1[[#This Row],[Total CO2-emissions
(kg CO2-eq)
for scope 3 use ]],"")</f>
        <v>3.3626184336413997E-2</v>
      </c>
      <c r="N5389" s="436" t="s">
        <v>3740</v>
      </c>
      <c r="O5389" s="259">
        <v>1</v>
      </c>
      <c r="P5389" s="259" t="s">
        <v>5150</v>
      </c>
      <c r="Q5389" s="259" t="s">
        <v>5133</v>
      </c>
    </row>
    <row r="5390" spans="1:17" ht="21.75" customHeight="1">
      <c r="A5390" s="301" t="s">
        <v>5150</v>
      </c>
      <c r="B5390" s="301" t="s">
        <v>5133</v>
      </c>
      <c r="C5390" s="316" t="s">
        <v>11412</v>
      </c>
      <c r="D5390" s="465" t="s">
        <v>3740</v>
      </c>
      <c r="E5390" s="465" t="s">
        <v>6016</v>
      </c>
      <c r="F5390" s="469" t="str">
        <f t="shared" si="168"/>
        <v>other</v>
      </c>
      <c r="G5390" s="260">
        <v>0</v>
      </c>
      <c r="H5390" s="260">
        <v>3.7350647E-3</v>
      </c>
      <c r="I5390" s="260">
        <v>1.7871852E-3</v>
      </c>
      <c r="J5390" s="260">
        <v>45.108658295573498</v>
      </c>
      <c r="K5390" s="260">
        <v>45.114180550192103</v>
      </c>
      <c r="L5390" s="301" t="str">
        <f t="shared" si="169"/>
        <v/>
      </c>
      <c r="M5390" s="459">
        <f>IFERROR((Tableau1[[#This Row],[Scope 1
(kg CO2-eq)]]+Tableau1[[#This Row],[Scope 2 energy
(kg CO2-eq)]]+Tableau1[[#This Row],[Scope 2 Infrastructure
(kg CO2-eq)]])/Tableau1[[#This Row],[Total CO2-emissions
(kg CO2-eq)
for scope 3 use ]],"")</f>
        <v>1.2240607792612305E-4</v>
      </c>
      <c r="N5390" s="436" t="s">
        <v>3740</v>
      </c>
      <c r="O5390" s="259">
        <v>1</v>
      </c>
      <c r="P5390" s="259" t="s">
        <v>5150</v>
      </c>
      <c r="Q5390" s="259" t="s">
        <v>5133</v>
      </c>
    </row>
    <row r="5391" spans="1:17" ht="21.75" customHeight="1">
      <c r="A5391" s="301" t="s">
        <v>5143</v>
      </c>
      <c r="B5391" s="301" t="s">
        <v>5193</v>
      </c>
      <c r="C5391" s="316" t="s">
        <v>3851</v>
      </c>
      <c r="D5391" s="465" t="s">
        <v>3730</v>
      </c>
      <c r="E5391" s="465" t="s">
        <v>700</v>
      </c>
      <c r="F5391" s="469" t="str">
        <f t="shared" si="168"/>
        <v>CH</v>
      </c>
      <c r="G5391" s="260">
        <v>1.8279638089987602E-2</v>
      </c>
      <c r="H5391" s="260">
        <v>0</v>
      </c>
      <c r="I5391" s="260">
        <v>0</v>
      </c>
      <c r="J5391" s="260">
        <v>0</v>
      </c>
      <c r="K5391" s="260">
        <v>1.8279638089987602E-2</v>
      </c>
      <c r="L5391" s="301" t="str">
        <f t="shared" si="169"/>
        <v/>
      </c>
      <c r="M5391" s="459">
        <f>IFERROR((Tableau1[[#This Row],[Scope 1
(kg CO2-eq)]]+Tableau1[[#This Row],[Scope 2 energy
(kg CO2-eq)]]+Tableau1[[#This Row],[Scope 2 Infrastructure
(kg CO2-eq)]])/Tableau1[[#This Row],[Total CO2-emissions
(kg CO2-eq)
for scope 3 use ]],"")</f>
        <v>1</v>
      </c>
      <c r="N5391" s="436" t="s">
        <v>3730</v>
      </c>
      <c r="O5391" s="259">
        <v>1</v>
      </c>
      <c r="P5391" s="259" t="s">
        <v>5143</v>
      </c>
      <c r="Q5391" s="259" t="s">
        <v>5193</v>
      </c>
    </row>
    <row r="5392" spans="1:17" ht="21.75" customHeight="1">
      <c r="A5392" s="301" t="s">
        <v>5143</v>
      </c>
      <c r="B5392" s="301" t="s">
        <v>5193</v>
      </c>
      <c r="C5392" s="316" t="s">
        <v>3852</v>
      </c>
      <c r="D5392" s="465" t="s">
        <v>50</v>
      </c>
      <c r="E5392" s="465" t="s">
        <v>700</v>
      </c>
      <c r="F5392" s="469" t="str">
        <f t="shared" si="168"/>
        <v>CH</v>
      </c>
      <c r="G5392" s="260">
        <v>1.0735703622088699</v>
      </c>
      <c r="H5392" s="260">
        <v>0</v>
      </c>
      <c r="I5392" s="260">
        <v>0</v>
      </c>
      <c r="J5392" s="260">
        <v>0</v>
      </c>
      <c r="K5392" s="260">
        <v>1.0735703622088699</v>
      </c>
      <c r="L5392" s="301" t="str">
        <f t="shared" si="169"/>
        <v/>
      </c>
      <c r="M5392" s="459">
        <f>IFERROR((Tableau1[[#This Row],[Scope 1
(kg CO2-eq)]]+Tableau1[[#This Row],[Scope 2 energy
(kg CO2-eq)]]+Tableau1[[#This Row],[Scope 2 Infrastructure
(kg CO2-eq)]])/Tableau1[[#This Row],[Total CO2-emissions
(kg CO2-eq)
for scope 3 use ]],"")</f>
        <v>1</v>
      </c>
      <c r="N5392" s="436" t="s">
        <v>50</v>
      </c>
      <c r="O5392" s="259">
        <v>1</v>
      </c>
      <c r="P5392" s="259" t="s">
        <v>5143</v>
      </c>
      <c r="Q5392" s="259" t="s">
        <v>5193</v>
      </c>
    </row>
    <row r="5393" spans="1:17" ht="21.75" customHeight="1">
      <c r="A5393" s="301" t="s">
        <v>5213</v>
      </c>
      <c r="B5393" s="301" t="s">
        <v>476</v>
      </c>
      <c r="C5393" s="316" t="s">
        <v>11413</v>
      </c>
      <c r="D5393" s="465" t="s">
        <v>3730</v>
      </c>
      <c r="E5393" s="465" t="s">
        <v>6091</v>
      </c>
      <c r="F5393" s="469" t="str">
        <f t="shared" si="168"/>
        <v>other</v>
      </c>
      <c r="G5393" s="260">
        <v>0</v>
      </c>
      <c r="H5393" s="260">
        <v>6.9600881445517997</v>
      </c>
      <c r="I5393" s="260">
        <v>1.093858223812E-2</v>
      </c>
      <c r="J5393" s="260">
        <v>4.7333150253902199</v>
      </c>
      <c r="K5393" s="260">
        <v>11.7043417421133</v>
      </c>
      <c r="L5393" s="301" t="str">
        <f t="shared" si="169"/>
        <v/>
      </c>
      <c r="M5393" s="459">
        <f>IFERROR((Tableau1[[#This Row],[Scope 1
(kg CO2-eq)]]+Tableau1[[#This Row],[Scope 2 energy
(kg CO2-eq)]]+Tableau1[[#This Row],[Scope 2 Infrastructure
(kg CO2-eq)]])/Tableau1[[#This Row],[Total CO2-emissions
(kg CO2-eq)
for scope 3 use ]],"")</f>
        <v>0.59559323201470815</v>
      </c>
      <c r="N5393" s="436" t="s">
        <v>3730</v>
      </c>
      <c r="O5393" s="259">
        <v>1</v>
      </c>
      <c r="P5393" s="259" t="s">
        <v>5213</v>
      </c>
      <c r="Q5393" s="259" t="s">
        <v>476</v>
      </c>
    </row>
    <row r="5394" spans="1:17" ht="21.75" customHeight="1">
      <c r="A5394" s="301" t="s">
        <v>5240</v>
      </c>
      <c r="B5394" s="301" t="s">
        <v>5188</v>
      </c>
      <c r="C5394" s="316" t="s">
        <v>11414</v>
      </c>
      <c r="D5394" s="465" t="s">
        <v>3730</v>
      </c>
      <c r="E5394" s="465" t="s">
        <v>6091</v>
      </c>
      <c r="F5394" s="469" t="str">
        <f t="shared" si="168"/>
        <v>other</v>
      </c>
      <c r="G5394" s="260">
        <v>0</v>
      </c>
      <c r="H5394" s="260">
        <v>3.0805604772515201E-2</v>
      </c>
      <c r="I5394" s="260">
        <v>1.0027591372800001E-5</v>
      </c>
      <c r="J5394" s="260">
        <v>0.530658295976143</v>
      </c>
      <c r="K5394" s="260">
        <v>0.56147392861073697</v>
      </c>
      <c r="L5394" s="301" t="str">
        <f t="shared" si="169"/>
        <v/>
      </c>
      <c r="M5394" s="459">
        <f>IFERROR((Tableau1[[#This Row],[Scope 1
(kg CO2-eq)]]+Tableau1[[#This Row],[Scope 2 energy
(kg CO2-eq)]]+Tableau1[[#This Row],[Scope 2 Infrastructure
(kg CO2-eq)]])/Tableau1[[#This Row],[Total CO2-emissions
(kg CO2-eq)
for scope 3 use ]],"")</f>
        <v>5.4883460822723447E-2</v>
      </c>
      <c r="N5394" s="436" t="s">
        <v>3730</v>
      </c>
      <c r="O5394" s="259">
        <v>1</v>
      </c>
      <c r="P5394" s="259" t="s">
        <v>5240</v>
      </c>
      <c r="Q5394" s="259" t="s">
        <v>5188</v>
      </c>
    </row>
    <row r="5395" spans="1:17" ht="21.75" customHeight="1">
      <c r="A5395" s="301" t="s">
        <v>5202</v>
      </c>
      <c r="B5395" s="301" t="s">
        <v>5171</v>
      </c>
      <c r="C5395" s="316" t="s">
        <v>11415</v>
      </c>
      <c r="D5395" s="465" t="s">
        <v>3730</v>
      </c>
      <c r="E5395" s="465" t="s">
        <v>700</v>
      </c>
      <c r="F5395" s="469" t="str">
        <f t="shared" si="168"/>
        <v>CH</v>
      </c>
      <c r="G5395" s="260">
        <v>0</v>
      </c>
      <c r="H5395" s="260">
        <v>1.6982670032432E-2</v>
      </c>
      <c r="I5395" s="260">
        <v>5.0985393336000002E-5</v>
      </c>
      <c r="J5395" s="260">
        <v>2.2643845506779701</v>
      </c>
      <c r="K5395" s="260">
        <v>2.2814182057761698</v>
      </c>
      <c r="L5395" s="301" t="str">
        <f t="shared" si="169"/>
        <v/>
      </c>
      <c r="M5395" s="459">
        <f>IFERROR((Tableau1[[#This Row],[Scope 1
(kg CO2-eq)]]+Tableau1[[#This Row],[Scope 2 energy
(kg CO2-eq)]]+Tableau1[[#This Row],[Scope 2 Infrastructure
(kg CO2-eq)]])/Tableau1[[#This Row],[Total CO2-emissions
(kg CO2-eq)
for scope 3 use ]],"")</f>
        <v>7.4662573405619489E-3</v>
      </c>
      <c r="N5395" s="436" t="s">
        <v>3730</v>
      </c>
      <c r="O5395" s="259">
        <v>1</v>
      </c>
      <c r="P5395" s="259" t="s">
        <v>5202</v>
      </c>
      <c r="Q5395" s="260" t="s">
        <v>5171</v>
      </c>
    </row>
    <row r="5396" spans="1:17" ht="21.75" customHeight="1">
      <c r="A5396" s="301" t="s">
        <v>5202</v>
      </c>
      <c r="B5396" s="301" t="s">
        <v>5171</v>
      </c>
      <c r="C5396" s="316" t="s">
        <v>11416</v>
      </c>
      <c r="D5396" s="465" t="s">
        <v>3730</v>
      </c>
      <c r="E5396" s="465" t="s">
        <v>6091</v>
      </c>
      <c r="F5396" s="469" t="str">
        <f t="shared" si="168"/>
        <v>other</v>
      </c>
      <c r="G5396" s="260">
        <v>0</v>
      </c>
      <c r="H5396" s="260">
        <v>8.1719902921288001E-2</v>
      </c>
      <c r="I5396" s="260">
        <v>2.2733455391999999E-5</v>
      </c>
      <c r="J5396" s="260">
        <v>2.4886828548009698</v>
      </c>
      <c r="K5396" s="260">
        <v>2.57042549067104</v>
      </c>
      <c r="L5396" s="301" t="str">
        <f t="shared" si="169"/>
        <v/>
      </c>
      <c r="M5396" s="459">
        <f>IFERROR((Tableau1[[#This Row],[Scope 1
(kg CO2-eq)]]+Tableau1[[#This Row],[Scope 2 energy
(kg CO2-eq)]]+Tableau1[[#This Row],[Scope 2 Infrastructure
(kg CO2-eq)]])/Tableau1[[#This Row],[Total CO2-emissions
(kg CO2-eq)
for scope 3 use ]],"")</f>
        <v>3.1801208272074874E-2</v>
      </c>
      <c r="N5396" s="436" t="s">
        <v>3730</v>
      </c>
      <c r="O5396" s="259">
        <v>1</v>
      </c>
      <c r="P5396" s="259" t="s">
        <v>5202</v>
      </c>
      <c r="Q5396" s="260" t="s">
        <v>5171</v>
      </c>
    </row>
    <row r="5397" spans="1:17" ht="21.75" customHeight="1">
      <c r="A5397" s="301" t="s">
        <v>5202</v>
      </c>
      <c r="B5397" s="301" t="s">
        <v>5171</v>
      </c>
      <c r="C5397" s="316" t="s">
        <v>11417</v>
      </c>
      <c r="D5397" s="465" t="s">
        <v>3730</v>
      </c>
      <c r="E5397" s="465" t="s">
        <v>700</v>
      </c>
      <c r="F5397" s="469" t="str">
        <f t="shared" si="168"/>
        <v>CH</v>
      </c>
      <c r="G5397" s="260">
        <v>0</v>
      </c>
      <c r="H5397" s="260">
        <v>8.4450731675399997E-4</v>
      </c>
      <c r="I5397" s="260">
        <v>3.2462920953E-5</v>
      </c>
      <c r="J5397" s="260">
        <v>2.3131870249396602</v>
      </c>
      <c r="K5397" s="260">
        <v>2.3140639952589201</v>
      </c>
      <c r="L5397" s="301" t="str">
        <f t="shared" si="169"/>
        <v/>
      </c>
      <c r="M5397" s="459">
        <f>IFERROR((Tableau1[[#This Row],[Scope 1
(kg CO2-eq)]]+Tableau1[[#This Row],[Scope 2 energy
(kg CO2-eq)]]+Tableau1[[#This Row],[Scope 2 Infrastructure
(kg CO2-eq)]])/Tableau1[[#This Row],[Total CO2-emissions
(kg CO2-eq)
for scope 3 use ]],"")</f>
        <v>3.7897406446137457E-4</v>
      </c>
      <c r="N5397" s="436" t="s">
        <v>3730</v>
      </c>
      <c r="O5397" s="259">
        <v>1</v>
      </c>
      <c r="P5397" s="259" t="s">
        <v>5202</v>
      </c>
      <c r="Q5397" s="260" t="s">
        <v>5171</v>
      </c>
    </row>
    <row r="5398" spans="1:17" ht="21.75" customHeight="1">
      <c r="A5398" s="301" t="s">
        <v>5202</v>
      </c>
      <c r="B5398" s="301" t="s">
        <v>5171</v>
      </c>
      <c r="C5398" s="316" t="s">
        <v>11418</v>
      </c>
      <c r="D5398" s="465" t="s">
        <v>3730</v>
      </c>
      <c r="E5398" s="465" t="s">
        <v>700</v>
      </c>
      <c r="F5398" s="469" t="str">
        <f t="shared" si="168"/>
        <v>CH</v>
      </c>
      <c r="G5398" s="260">
        <v>0</v>
      </c>
      <c r="H5398" s="260">
        <v>8.4450731675399997E-4</v>
      </c>
      <c r="I5398" s="260">
        <v>3.2462920953E-5</v>
      </c>
      <c r="J5398" s="260">
        <v>2.63839372464223</v>
      </c>
      <c r="K5398" s="260">
        <v>2.6392706962181598</v>
      </c>
      <c r="L5398" s="301" t="str">
        <f t="shared" si="169"/>
        <v/>
      </c>
      <c r="M5398" s="459">
        <f>IFERROR((Tableau1[[#This Row],[Scope 1
(kg CO2-eq)]]+Tableau1[[#This Row],[Scope 2 energy
(kg CO2-eq)]]+Tableau1[[#This Row],[Scope 2 Infrastructure
(kg CO2-eq)]])/Tableau1[[#This Row],[Total CO2-emissions
(kg CO2-eq)
for scope 3 use ]],"")</f>
        <v>3.3227748823325332E-4</v>
      </c>
      <c r="N5398" s="436" t="s">
        <v>3730</v>
      </c>
      <c r="O5398" s="259">
        <v>1</v>
      </c>
      <c r="P5398" s="259" t="s">
        <v>5202</v>
      </c>
      <c r="Q5398" s="260" t="s">
        <v>5171</v>
      </c>
    </row>
    <row r="5399" spans="1:17" ht="21.75" customHeight="1">
      <c r="A5399" s="301" t="s">
        <v>5185</v>
      </c>
      <c r="B5399" s="301" t="s">
        <v>5240</v>
      </c>
      <c r="C5399" s="316" t="s">
        <v>11419</v>
      </c>
      <c r="D5399" s="465" t="s">
        <v>3730</v>
      </c>
      <c r="E5399" s="465" t="s">
        <v>700</v>
      </c>
      <c r="F5399" s="469" t="str">
        <f t="shared" si="168"/>
        <v>CH</v>
      </c>
      <c r="G5399" s="260">
        <v>0</v>
      </c>
      <c r="H5399" s="260">
        <v>1.3830851181168001E-2</v>
      </c>
      <c r="I5399" s="260">
        <v>7.5528926424E-5</v>
      </c>
      <c r="J5399" s="260">
        <v>1.7979599830150399</v>
      </c>
      <c r="K5399" s="260">
        <v>1.81186636314278</v>
      </c>
      <c r="L5399" s="301" t="str">
        <f t="shared" si="169"/>
        <v/>
      </c>
      <c r="M5399" s="459">
        <f>IFERROR((Tableau1[[#This Row],[Scope 1
(kg CO2-eq)]]+Tableau1[[#This Row],[Scope 2 energy
(kg CO2-eq)]]+Tableau1[[#This Row],[Scope 2 Infrastructure
(kg CO2-eq)]])/Tableau1[[#This Row],[Total CO2-emissions
(kg CO2-eq)
for scope 3 use ]],"")</f>
        <v>7.6751687599468611E-3</v>
      </c>
      <c r="N5399" s="436" t="s">
        <v>3730</v>
      </c>
      <c r="O5399" s="259">
        <v>1</v>
      </c>
      <c r="P5399" s="259" t="s">
        <v>5185</v>
      </c>
      <c r="Q5399" s="260" t="s">
        <v>5240</v>
      </c>
    </row>
    <row r="5400" spans="1:17" ht="21.75" customHeight="1">
      <c r="A5400" s="301" t="s">
        <v>5185</v>
      </c>
      <c r="B5400" s="301" t="s">
        <v>5240</v>
      </c>
      <c r="C5400" s="316" t="s">
        <v>11420</v>
      </c>
      <c r="D5400" s="465" t="s">
        <v>3730</v>
      </c>
      <c r="E5400" s="465" t="s">
        <v>6091</v>
      </c>
      <c r="F5400" s="469" t="str">
        <f t="shared" si="168"/>
        <v>other</v>
      </c>
      <c r="G5400" s="260">
        <v>0</v>
      </c>
      <c r="H5400" s="260">
        <v>0.146992673188343</v>
      </c>
      <c r="I5400" s="260">
        <v>5.03681064192E-5</v>
      </c>
      <c r="J5400" s="260">
        <v>2.4857387839605098</v>
      </c>
      <c r="K5400" s="260">
        <v>2.6327818280889401</v>
      </c>
      <c r="L5400" s="301" t="str">
        <f t="shared" si="169"/>
        <v/>
      </c>
      <c r="M5400" s="459">
        <f>IFERROR((Tableau1[[#This Row],[Scope 1
(kg CO2-eq)]]+Tableau1[[#This Row],[Scope 2 energy
(kg CO2-eq)]]+Tableau1[[#This Row],[Scope 2 Infrastructure
(kg CO2-eq)]])/Tableau1[[#This Row],[Total CO2-emissions
(kg CO2-eq)
for scope 3 use ]],"")</f>
        <v>5.5850826576654272E-2</v>
      </c>
      <c r="N5400" s="436" t="s">
        <v>3730</v>
      </c>
      <c r="O5400" s="259">
        <v>1</v>
      </c>
      <c r="P5400" s="259" t="s">
        <v>5185</v>
      </c>
      <c r="Q5400" s="260" t="s">
        <v>5240</v>
      </c>
    </row>
    <row r="5401" spans="1:17" ht="21.75" customHeight="1">
      <c r="A5401" s="301" t="s">
        <v>5185</v>
      </c>
      <c r="B5401" s="301" t="s">
        <v>5240</v>
      </c>
      <c r="C5401" s="316" t="s">
        <v>11421</v>
      </c>
      <c r="D5401" s="465" t="s">
        <v>3730</v>
      </c>
      <c r="E5401" s="465" t="s">
        <v>700</v>
      </c>
      <c r="F5401" s="469" t="str">
        <f t="shared" si="168"/>
        <v>CH</v>
      </c>
      <c r="G5401" s="260">
        <v>0</v>
      </c>
      <c r="H5401" s="260">
        <v>8.4450731675399997E-4</v>
      </c>
      <c r="I5401" s="260">
        <v>3.2462920953E-5</v>
      </c>
      <c r="J5401" s="260">
        <v>1.8434004063849601</v>
      </c>
      <c r="K5401" s="260">
        <v>1.8442773764373399</v>
      </c>
      <c r="L5401" s="301" t="str">
        <f t="shared" si="169"/>
        <v/>
      </c>
      <c r="M5401" s="459">
        <f>IFERROR((Tableau1[[#This Row],[Scope 1
(kg CO2-eq)]]+Tableau1[[#This Row],[Scope 2 energy
(kg CO2-eq)]]+Tableau1[[#This Row],[Scope 2 Infrastructure
(kg CO2-eq)]])/Tableau1[[#This Row],[Total CO2-emissions
(kg CO2-eq)
for scope 3 use ]],"")</f>
        <v>4.7550886266418144E-4</v>
      </c>
      <c r="N5401" s="436" t="s">
        <v>3730</v>
      </c>
      <c r="O5401" s="259">
        <v>1</v>
      </c>
      <c r="P5401" s="259" t="s">
        <v>5185</v>
      </c>
      <c r="Q5401" s="260" t="s">
        <v>5240</v>
      </c>
    </row>
    <row r="5402" spans="1:17" ht="21.75" customHeight="1">
      <c r="A5402" s="301" t="s">
        <v>5185</v>
      </c>
      <c r="B5402" s="301" t="s">
        <v>5192</v>
      </c>
      <c r="C5402" s="316" t="s">
        <v>11422</v>
      </c>
      <c r="D5402" s="465" t="s">
        <v>3730</v>
      </c>
      <c r="E5402" s="465" t="s">
        <v>6016</v>
      </c>
      <c r="F5402" s="469" t="str">
        <f t="shared" si="168"/>
        <v>other</v>
      </c>
      <c r="G5402" s="260">
        <v>0.45944400000000002</v>
      </c>
      <c r="H5402" s="260">
        <v>0</v>
      </c>
      <c r="I5402" s="260">
        <v>0</v>
      </c>
      <c r="J5402" s="260">
        <v>0.81634315401685997</v>
      </c>
      <c r="K5402" s="260">
        <v>1.2757871537655201</v>
      </c>
      <c r="L5402" s="301" t="str">
        <f t="shared" si="169"/>
        <v/>
      </c>
      <c r="M5402" s="459">
        <f>IFERROR((Tableau1[[#This Row],[Scope 1
(kg CO2-eq)]]+Tableau1[[#This Row],[Scope 2 energy
(kg CO2-eq)]]+Tableau1[[#This Row],[Scope 2 Infrastructure
(kg CO2-eq)]])/Tableau1[[#This Row],[Total CO2-emissions
(kg CO2-eq)
for scope 3 use ]],"")</f>
        <v>0.36012590238421721</v>
      </c>
      <c r="N5402" s="436" t="s">
        <v>3730</v>
      </c>
      <c r="O5402" s="259">
        <v>1</v>
      </c>
      <c r="P5402" s="259" t="s">
        <v>5185</v>
      </c>
      <c r="Q5402" s="260" t="s">
        <v>5192</v>
      </c>
    </row>
    <row r="5403" spans="1:17" ht="21.75" customHeight="1">
      <c r="A5403" s="301" t="s">
        <v>5185</v>
      </c>
      <c r="B5403" s="301" t="s">
        <v>5192</v>
      </c>
      <c r="C5403" s="316" t="s">
        <v>11423</v>
      </c>
      <c r="D5403" s="465" t="s">
        <v>3730</v>
      </c>
      <c r="E5403" s="465" t="s">
        <v>6016</v>
      </c>
      <c r="F5403" s="469" t="str">
        <f t="shared" si="168"/>
        <v>other</v>
      </c>
      <c r="G5403" s="260">
        <v>0.270459</v>
      </c>
      <c r="H5403" s="260">
        <v>0</v>
      </c>
      <c r="I5403" s="260">
        <v>0</v>
      </c>
      <c r="J5403" s="260">
        <v>0.49225566049750302</v>
      </c>
      <c r="K5403" s="260">
        <v>0.76271466040222102</v>
      </c>
      <c r="L5403" s="301" t="str">
        <f t="shared" si="169"/>
        <v/>
      </c>
      <c r="M5403" s="459">
        <f>IFERROR((Tableau1[[#This Row],[Scope 1
(kg CO2-eq)]]+Tableau1[[#This Row],[Scope 2 energy
(kg CO2-eq)]]+Tableau1[[#This Row],[Scope 2 Infrastructure
(kg CO2-eq)]])/Tableau1[[#This Row],[Total CO2-emissions
(kg CO2-eq)
for scope 3 use ]],"")</f>
        <v>0.35460050008396615</v>
      </c>
      <c r="N5403" s="436" t="s">
        <v>3730</v>
      </c>
      <c r="O5403" s="259">
        <v>1</v>
      </c>
      <c r="P5403" s="259" t="s">
        <v>5185</v>
      </c>
      <c r="Q5403" s="259" t="s">
        <v>5192</v>
      </c>
    </row>
    <row r="5404" spans="1:17" ht="21.75" customHeight="1">
      <c r="A5404" s="301" t="s">
        <v>5185</v>
      </c>
      <c r="B5404" s="301" t="s">
        <v>5192</v>
      </c>
      <c r="C5404" s="316" t="s">
        <v>11424</v>
      </c>
      <c r="D5404" s="465" t="s">
        <v>3730</v>
      </c>
      <c r="E5404" s="465" t="s">
        <v>700</v>
      </c>
      <c r="F5404" s="469" t="str">
        <f t="shared" si="168"/>
        <v>CH</v>
      </c>
      <c r="G5404" s="260">
        <v>0.44848149999999998</v>
      </c>
      <c r="H5404" s="260">
        <v>0</v>
      </c>
      <c r="I5404" s="260">
        <v>0</v>
      </c>
      <c r="J5404" s="260">
        <v>0.47302176956008901</v>
      </c>
      <c r="K5404" s="260">
        <v>0.92150326949081396</v>
      </c>
      <c r="L5404" s="301" t="str">
        <f t="shared" si="169"/>
        <v/>
      </c>
      <c r="M5404" s="459">
        <f>IFERROR((Tableau1[[#This Row],[Scope 1
(kg CO2-eq)]]+Tableau1[[#This Row],[Scope 2 energy
(kg CO2-eq)]]+Tableau1[[#This Row],[Scope 2 Infrastructure
(kg CO2-eq)]])/Tableau1[[#This Row],[Total CO2-emissions
(kg CO2-eq)
for scope 3 use ]],"")</f>
        <v>0.48668465413889744</v>
      </c>
      <c r="N5404" s="436" t="s">
        <v>3730</v>
      </c>
      <c r="O5404" s="259">
        <v>1</v>
      </c>
      <c r="P5404" s="259" t="s">
        <v>5185</v>
      </c>
      <c r="Q5404" s="259" t="s">
        <v>5192</v>
      </c>
    </row>
    <row r="5405" spans="1:17" ht="21.75" customHeight="1">
      <c r="A5405" s="301" t="s">
        <v>5185</v>
      </c>
      <c r="B5405" s="301" t="s">
        <v>5192</v>
      </c>
      <c r="C5405" s="316" t="s">
        <v>11425</v>
      </c>
      <c r="D5405" s="465" t="s">
        <v>3730</v>
      </c>
      <c r="E5405" s="465" t="s">
        <v>700</v>
      </c>
      <c r="F5405" s="469" t="str">
        <f t="shared" si="168"/>
        <v>CH</v>
      </c>
      <c r="G5405" s="260">
        <v>0.38253809999999999</v>
      </c>
      <c r="H5405" s="260">
        <v>0</v>
      </c>
      <c r="I5405" s="260">
        <v>0</v>
      </c>
      <c r="J5405" s="260">
        <v>0.50526402757971201</v>
      </c>
      <c r="K5405" s="260">
        <v>0.88780212757382104</v>
      </c>
      <c r="L5405" s="301" t="str">
        <f t="shared" si="169"/>
        <v/>
      </c>
      <c r="M5405" s="459">
        <f>IFERROR((Tableau1[[#This Row],[Scope 1
(kg CO2-eq)]]+Tableau1[[#This Row],[Scope 2 energy
(kg CO2-eq)]]+Tableau1[[#This Row],[Scope 2 Infrastructure
(kg CO2-eq)]])/Tableau1[[#This Row],[Total CO2-emissions
(kg CO2-eq)
for scope 3 use ]],"")</f>
        <v>0.43088216182292471</v>
      </c>
      <c r="N5405" s="436" t="s">
        <v>3730</v>
      </c>
      <c r="O5405" s="259">
        <v>1</v>
      </c>
      <c r="P5405" s="259" t="s">
        <v>5185</v>
      </c>
      <c r="Q5405" s="259" t="s">
        <v>5192</v>
      </c>
    </row>
    <row r="5406" spans="1:17" ht="21.75" customHeight="1">
      <c r="A5406" s="301" t="s">
        <v>5192</v>
      </c>
      <c r="B5406" s="301" t="s">
        <v>5201</v>
      </c>
      <c r="C5406" s="316" t="s">
        <v>11426</v>
      </c>
      <c r="D5406" s="465" t="s">
        <v>3730</v>
      </c>
      <c r="E5406" s="465" t="s">
        <v>700</v>
      </c>
      <c r="F5406" s="469" t="str">
        <f t="shared" si="168"/>
        <v>CH</v>
      </c>
      <c r="G5406" s="260">
        <v>0</v>
      </c>
      <c r="H5406" s="260">
        <v>6.9124215096000004E-3</v>
      </c>
      <c r="I5406" s="260">
        <v>1.4426973360000001E-4</v>
      </c>
      <c r="J5406" s="260">
        <v>1.6771105614452</v>
      </c>
      <c r="K5406" s="260">
        <v>1.68416725286417</v>
      </c>
      <c r="L5406" s="301" t="str">
        <f t="shared" si="169"/>
        <v/>
      </c>
      <c r="M5406" s="459">
        <f>IFERROR((Tableau1[[#This Row],[Scope 1
(kg CO2-eq)]]+Tableau1[[#This Row],[Scope 2 energy
(kg CO2-eq)]]+Tableau1[[#This Row],[Scope 2 Infrastructure
(kg CO2-eq)]])/Tableau1[[#This Row],[Total CO2-emissions
(kg CO2-eq)
for scope 3 use ]],"")</f>
        <v>4.1900180823484581E-3</v>
      </c>
      <c r="N5406" s="436" t="s">
        <v>3730</v>
      </c>
      <c r="O5406" s="259">
        <v>1</v>
      </c>
      <c r="P5406" s="259" t="s">
        <v>5192</v>
      </c>
      <c r="Q5406" s="259" t="s">
        <v>5201</v>
      </c>
    </row>
    <row r="5407" spans="1:17" ht="21.75" customHeight="1">
      <c r="A5407" s="301" t="s">
        <v>5192</v>
      </c>
      <c r="B5407" s="301" t="s">
        <v>5201</v>
      </c>
      <c r="C5407" s="316" t="s">
        <v>11427</v>
      </c>
      <c r="D5407" s="465" t="s">
        <v>3730</v>
      </c>
      <c r="E5407" s="465" t="s">
        <v>700</v>
      </c>
      <c r="F5407" s="469" t="str">
        <f t="shared" si="168"/>
        <v>CH</v>
      </c>
      <c r="G5407" s="260">
        <v>0</v>
      </c>
      <c r="H5407" s="260">
        <v>6.9124215096000004E-3</v>
      </c>
      <c r="I5407" s="260">
        <v>1.4426973360000001E-4</v>
      </c>
      <c r="J5407" s="260">
        <v>1.30562316211287</v>
      </c>
      <c r="K5407" s="260">
        <v>1.3126798536181601</v>
      </c>
      <c r="L5407" s="301" t="str">
        <f t="shared" si="169"/>
        <v/>
      </c>
      <c r="M5407" s="459">
        <f>IFERROR((Tableau1[[#This Row],[Scope 1
(kg CO2-eq)]]+Tableau1[[#This Row],[Scope 2 energy
(kg CO2-eq)]]+Tableau1[[#This Row],[Scope 2 Infrastructure
(kg CO2-eq)]])/Tableau1[[#This Row],[Total CO2-emissions
(kg CO2-eq)
for scope 3 use ]],"")</f>
        <v>5.3757900098409615E-3</v>
      </c>
      <c r="N5407" s="436" t="s">
        <v>3730</v>
      </c>
      <c r="O5407" s="259">
        <v>1</v>
      </c>
      <c r="P5407" s="259" t="s">
        <v>5192</v>
      </c>
      <c r="Q5407" s="259" t="s">
        <v>5201</v>
      </c>
    </row>
    <row r="5408" spans="1:17" ht="21.75" customHeight="1">
      <c r="A5408" s="301" t="s">
        <v>5185</v>
      </c>
      <c r="B5408" s="301" t="s">
        <v>5192</v>
      </c>
      <c r="C5408" s="316" t="s">
        <v>11428</v>
      </c>
      <c r="D5408" s="465" t="s">
        <v>3730</v>
      </c>
      <c r="E5408" s="465" t="s">
        <v>6015</v>
      </c>
      <c r="F5408" s="469" t="str">
        <f t="shared" si="168"/>
        <v>other</v>
      </c>
      <c r="G5408" s="260">
        <v>0.87493350000000003</v>
      </c>
      <c r="H5408" s="260">
        <v>0</v>
      </c>
      <c r="I5408" s="260">
        <v>0</v>
      </c>
      <c r="J5408" s="260">
        <v>0.97846398569645987</v>
      </c>
      <c r="K5408" s="260">
        <v>1.8533974859225499</v>
      </c>
      <c r="L5408" s="301" t="str">
        <f t="shared" si="169"/>
        <v/>
      </c>
      <c r="M5408" s="459">
        <f>IFERROR((Tableau1[[#This Row],[Scope 1
(kg CO2-eq)]]+Tableau1[[#This Row],[Scope 2 energy
(kg CO2-eq)]]+Tableau1[[#This Row],[Scope 2 Infrastructure
(kg CO2-eq)]])/Tableau1[[#This Row],[Total CO2-emissions
(kg CO2-eq)
for scope 3 use ]],"")</f>
        <v>0.47207008029607411</v>
      </c>
      <c r="N5408" s="436" t="s">
        <v>3730</v>
      </c>
      <c r="O5408" s="259">
        <v>1</v>
      </c>
      <c r="P5408" s="259" t="s">
        <v>5185</v>
      </c>
      <c r="Q5408" s="259" t="s">
        <v>5192</v>
      </c>
    </row>
    <row r="5409" spans="1:17" ht="21.75" customHeight="1">
      <c r="A5409" s="301" t="s">
        <v>5185</v>
      </c>
      <c r="B5409" s="301" t="s">
        <v>5192</v>
      </c>
      <c r="C5409" s="316" t="s">
        <v>11429</v>
      </c>
      <c r="D5409" s="465" t="s">
        <v>3730</v>
      </c>
      <c r="E5409" s="465" t="s">
        <v>700</v>
      </c>
      <c r="F5409" s="469" t="str">
        <f t="shared" si="168"/>
        <v>CH</v>
      </c>
      <c r="G5409" s="260">
        <v>0.3378485</v>
      </c>
      <c r="H5409" s="260">
        <v>0</v>
      </c>
      <c r="I5409" s="260">
        <v>0</v>
      </c>
      <c r="J5409" s="260">
        <v>0.33948408395484597</v>
      </c>
      <c r="K5409" s="260">
        <v>0.677332583953274</v>
      </c>
      <c r="L5409" s="301" t="str">
        <f t="shared" si="169"/>
        <v/>
      </c>
      <c r="M5409" s="459">
        <f>IFERROR((Tableau1[[#This Row],[Scope 1
(kg CO2-eq)]]+Tableau1[[#This Row],[Scope 2 energy
(kg CO2-eq)]]+Tableau1[[#This Row],[Scope 2 Infrastructure
(kg CO2-eq)]])/Tableau1[[#This Row],[Total CO2-emissions
(kg CO2-eq)
for scope 3 use ]],"")</f>
        <v>0.49879262861995516</v>
      </c>
      <c r="N5409" s="436" t="s">
        <v>3730</v>
      </c>
      <c r="O5409" s="259">
        <v>1</v>
      </c>
      <c r="P5409" s="259" t="s">
        <v>5185</v>
      </c>
      <c r="Q5409" s="259" t="s">
        <v>5192</v>
      </c>
    </row>
    <row r="5410" spans="1:17" ht="21.75" customHeight="1">
      <c r="A5410" s="301" t="s">
        <v>5174</v>
      </c>
      <c r="B5410" s="301" t="s">
        <v>5175</v>
      </c>
      <c r="C5410" s="316" t="s">
        <v>11430</v>
      </c>
      <c r="D5410" s="465" t="s">
        <v>3730</v>
      </c>
      <c r="E5410" s="465" t="s">
        <v>6017</v>
      </c>
      <c r="F5410" s="469" t="str">
        <f t="shared" si="168"/>
        <v>other</v>
      </c>
      <c r="G5410" s="260">
        <v>0</v>
      </c>
      <c r="H5410" s="260">
        <v>0.22802661395000001</v>
      </c>
      <c r="I5410" s="260">
        <v>2.8151485912E-2</v>
      </c>
      <c r="J5410" s="260">
        <v>1.11889423020002</v>
      </c>
      <c r="K5410" s="260">
        <v>1.37507233224204</v>
      </c>
      <c r="L5410" s="301" t="str">
        <f t="shared" si="169"/>
        <v/>
      </c>
      <c r="M5410" s="459">
        <f>IFERROR((Tableau1[[#This Row],[Scope 1
(kg CO2-eq)]]+Tableau1[[#This Row],[Scope 2 energy
(kg CO2-eq)]]+Tableau1[[#This Row],[Scope 2 Infrastructure
(kg CO2-eq)]])/Tableau1[[#This Row],[Total CO2-emissions
(kg CO2-eq)
for scope 3 use ]],"")</f>
        <v>0.18630154491168077</v>
      </c>
      <c r="N5410" s="436" t="s">
        <v>3730</v>
      </c>
      <c r="O5410" s="259">
        <v>1</v>
      </c>
      <c r="P5410" s="259" t="s">
        <v>5174</v>
      </c>
      <c r="Q5410" s="259" t="s">
        <v>5175</v>
      </c>
    </row>
    <row r="5411" spans="1:17" ht="21.75" customHeight="1">
      <c r="A5411" s="301" t="s">
        <v>5248</v>
      </c>
      <c r="B5411" s="301" t="s">
        <v>5146</v>
      </c>
      <c r="C5411" s="316" t="s">
        <v>11431</v>
      </c>
      <c r="D5411" s="465" t="s">
        <v>3730</v>
      </c>
      <c r="E5411" s="465" t="s">
        <v>6101</v>
      </c>
      <c r="F5411" s="469" t="str">
        <f t="shared" si="168"/>
        <v>other</v>
      </c>
      <c r="G5411" s="260">
        <v>0</v>
      </c>
      <c r="H5411" s="260">
        <v>0</v>
      </c>
      <c r="I5411" s="260">
        <v>0</v>
      </c>
      <c r="J5411" s="260">
        <v>0</v>
      </c>
      <c r="K5411" s="260">
        <v>0</v>
      </c>
      <c r="L5411" s="301" t="str">
        <f t="shared" si="169"/>
        <v/>
      </c>
      <c r="M5411" s="459" t="str">
        <f>IFERROR((Tableau1[[#This Row],[Scope 1
(kg CO2-eq)]]+Tableau1[[#This Row],[Scope 2 energy
(kg CO2-eq)]]+Tableau1[[#This Row],[Scope 2 Infrastructure
(kg CO2-eq)]])/Tableau1[[#This Row],[Total CO2-emissions
(kg CO2-eq)
for scope 3 use ]],"")</f>
        <v/>
      </c>
      <c r="N5411" s="436" t="s">
        <v>3730</v>
      </c>
      <c r="O5411" s="259">
        <v>1</v>
      </c>
      <c r="P5411" s="259" t="s">
        <v>5248</v>
      </c>
      <c r="Q5411" s="259" t="s">
        <v>5146</v>
      </c>
    </row>
    <row r="5412" spans="1:17" ht="21.75" customHeight="1">
      <c r="A5412" s="301" t="s">
        <v>5143</v>
      </c>
      <c r="B5412" s="301" t="s">
        <v>5267</v>
      </c>
      <c r="C5412" s="316" t="s">
        <v>3853</v>
      </c>
      <c r="D5412" s="465" t="s">
        <v>3730</v>
      </c>
      <c r="E5412" s="465" t="s">
        <v>700</v>
      </c>
      <c r="F5412" s="469" t="str">
        <f t="shared" si="168"/>
        <v>CH</v>
      </c>
      <c r="G5412" s="260">
        <v>9.5572551396805705E-2</v>
      </c>
      <c r="H5412" s="260">
        <v>0</v>
      </c>
      <c r="I5412" s="260">
        <v>0</v>
      </c>
      <c r="J5412" s="260">
        <v>0</v>
      </c>
      <c r="K5412" s="260">
        <v>9.5572551396805705E-2</v>
      </c>
      <c r="L5412" s="301" t="str">
        <f t="shared" si="169"/>
        <v/>
      </c>
      <c r="M5412" s="459">
        <f>IFERROR((Tableau1[[#This Row],[Scope 1
(kg CO2-eq)]]+Tableau1[[#This Row],[Scope 2 energy
(kg CO2-eq)]]+Tableau1[[#This Row],[Scope 2 Infrastructure
(kg CO2-eq)]])/Tableau1[[#This Row],[Total CO2-emissions
(kg CO2-eq)
for scope 3 use ]],"")</f>
        <v>1</v>
      </c>
      <c r="N5412" s="436" t="s">
        <v>3730</v>
      </c>
      <c r="O5412" s="259">
        <v>1</v>
      </c>
      <c r="P5412" s="259" t="s">
        <v>5143</v>
      </c>
      <c r="Q5412" s="259" t="s">
        <v>5267</v>
      </c>
    </row>
    <row r="5413" spans="1:17" ht="21.75" customHeight="1">
      <c r="A5413" s="301" t="s">
        <v>5143</v>
      </c>
      <c r="B5413" s="301" t="s">
        <v>5267</v>
      </c>
      <c r="C5413" s="316" t="s">
        <v>3854</v>
      </c>
      <c r="D5413" s="465" t="s">
        <v>3730</v>
      </c>
      <c r="E5413" s="465" t="s">
        <v>700</v>
      </c>
      <c r="F5413" s="469" t="str">
        <f t="shared" si="168"/>
        <v>CH</v>
      </c>
      <c r="G5413" s="260">
        <v>6.67844835976419E-2</v>
      </c>
      <c r="H5413" s="260">
        <v>0</v>
      </c>
      <c r="I5413" s="260">
        <v>0</v>
      </c>
      <c r="J5413" s="260">
        <v>0</v>
      </c>
      <c r="K5413" s="260">
        <v>6.67844835976419E-2</v>
      </c>
      <c r="L5413" s="301" t="str">
        <f t="shared" si="169"/>
        <v/>
      </c>
      <c r="M5413" s="459">
        <f>IFERROR((Tableau1[[#This Row],[Scope 1
(kg CO2-eq)]]+Tableau1[[#This Row],[Scope 2 energy
(kg CO2-eq)]]+Tableau1[[#This Row],[Scope 2 Infrastructure
(kg CO2-eq)]])/Tableau1[[#This Row],[Total CO2-emissions
(kg CO2-eq)
for scope 3 use ]],"")</f>
        <v>1</v>
      </c>
      <c r="N5413" s="436" t="s">
        <v>3730</v>
      </c>
      <c r="O5413" s="259">
        <v>1</v>
      </c>
      <c r="P5413" s="259" t="s">
        <v>5143</v>
      </c>
      <c r="Q5413" s="259" t="s">
        <v>5267</v>
      </c>
    </row>
    <row r="5414" spans="1:17" ht="21.75" customHeight="1">
      <c r="A5414" s="301" t="s">
        <v>5138</v>
      </c>
      <c r="B5414" s="301" t="s">
        <v>5146</v>
      </c>
      <c r="C5414" s="316" t="s">
        <v>11432</v>
      </c>
      <c r="D5414" s="465" t="s">
        <v>3731</v>
      </c>
      <c r="E5414" s="465" t="s">
        <v>6101</v>
      </c>
      <c r="F5414" s="469" t="str">
        <f t="shared" si="168"/>
        <v>other</v>
      </c>
      <c r="G5414" s="260">
        <v>0</v>
      </c>
      <c r="H5414" s="260">
        <v>9.7858695139999998</v>
      </c>
      <c r="I5414" s="260">
        <v>4.6824252240000002</v>
      </c>
      <c r="J5414" s="260">
        <v>0</v>
      </c>
      <c r="K5414" s="260">
        <v>14.468294850754599</v>
      </c>
      <c r="L5414" s="301" t="str">
        <f t="shared" si="169"/>
        <v/>
      </c>
      <c r="M5414" s="459">
        <f>IFERROR((Tableau1[[#This Row],[Scope 1
(kg CO2-eq)]]+Tableau1[[#This Row],[Scope 2 energy
(kg CO2-eq)]]+Tableau1[[#This Row],[Scope 2 Infrastructure
(kg CO2-eq)]])/Tableau1[[#This Row],[Total CO2-emissions
(kg CO2-eq)
for scope 3 use ]],"")</f>
        <v>0.99999999220678049</v>
      </c>
      <c r="N5414" s="436" t="s">
        <v>3731</v>
      </c>
      <c r="O5414" s="259">
        <v>1</v>
      </c>
      <c r="P5414" s="259" t="s">
        <v>5138</v>
      </c>
      <c r="Q5414" s="259" t="s">
        <v>5146</v>
      </c>
    </row>
    <row r="5415" spans="1:17" ht="21.75" customHeight="1">
      <c r="A5415" s="301" t="s">
        <v>5138</v>
      </c>
      <c r="B5415" s="301" t="s">
        <v>5146</v>
      </c>
      <c r="C5415" s="316" t="s">
        <v>11433</v>
      </c>
      <c r="D5415" s="465" t="s">
        <v>3731</v>
      </c>
      <c r="E5415" s="465" t="s">
        <v>6016</v>
      </c>
      <c r="F5415" s="469" t="str">
        <f t="shared" si="168"/>
        <v>other</v>
      </c>
      <c r="G5415" s="260">
        <v>0</v>
      </c>
      <c r="H5415" s="260">
        <v>389.19374174000001</v>
      </c>
      <c r="I5415" s="260">
        <v>186.22469784</v>
      </c>
      <c r="J5415" s="260">
        <v>0</v>
      </c>
      <c r="K5415" s="260">
        <v>575.418444072385</v>
      </c>
      <c r="L5415" s="301" t="str">
        <f t="shared" si="169"/>
        <v/>
      </c>
      <c r="M5415" s="459">
        <f>IFERROR((Tableau1[[#This Row],[Scope 1
(kg CO2-eq)]]+Tableau1[[#This Row],[Scope 2 energy
(kg CO2-eq)]]+Tableau1[[#This Row],[Scope 2 Infrastructure
(kg CO2-eq)]])/Tableau1[[#This Row],[Total CO2-emissions
(kg CO2-eq)
for scope 3 use ]],"")</f>
        <v>0.99999999219283808</v>
      </c>
      <c r="N5415" s="436" t="s">
        <v>3731</v>
      </c>
      <c r="O5415" s="259">
        <v>1</v>
      </c>
      <c r="P5415" s="259" t="s">
        <v>5138</v>
      </c>
      <c r="Q5415" s="259" t="s">
        <v>5146</v>
      </c>
    </row>
    <row r="5416" spans="1:17" ht="21.75" customHeight="1">
      <c r="A5416" s="301" t="s">
        <v>5138</v>
      </c>
      <c r="B5416" s="301" t="s">
        <v>5146</v>
      </c>
      <c r="C5416" s="316" t="s">
        <v>11434</v>
      </c>
      <c r="D5416" s="465" t="s">
        <v>3731</v>
      </c>
      <c r="E5416" s="465" t="s">
        <v>6101</v>
      </c>
      <c r="F5416" s="469" t="str">
        <f t="shared" si="168"/>
        <v>other</v>
      </c>
      <c r="G5416" s="260">
        <v>0</v>
      </c>
      <c r="H5416" s="260">
        <v>446.01901608579999</v>
      </c>
      <c r="I5416" s="260">
        <v>213.41493347279999</v>
      </c>
      <c r="J5416" s="260">
        <v>0</v>
      </c>
      <c r="K5416" s="260">
        <v>659.43395470227802</v>
      </c>
      <c r="L5416" s="301" t="str">
        <f t="shared" si="169"/>
        <v/>
      </c>
      <c r="M5416" s="459">
        <f>IFERROR((Tableau1[[#This Row],[Scope 1
(kg CO2-eq)]]+Tableau1[[#This Row],[Scope 2 energy
(kg CO2-eq)]]+Tableau1[[#This Row],[Scope 2 Infrastructure
(kg CO2-eq)]])/Tableau1[[#This Row],[Total CO2-emissions
(kg CO2-eq)
for scope 3 use ]],"")</f>
        <v>0.9999999921998588</v>
      </c>
      <c r="N5416" s="436" t="s">
        <v>3731</v>
      </c>
      <c r="O5416" s="259">
        <v>1</v>
      </c>
      <c r="P5416" s="259" t="s">
        <v>5138</v>
      </c>
      <c r="Q5416" s="259" t="s">
        <v>5146</v>
      </c>
    </row>
    <row r="5417" spans="1:17" ht="21.75" customHeight="1">
      <c r="A5417" s="301" t="s">
        <v>5138</v>
      </c>
      <c r="B5417" s="301" t="s">
        <v>5146</v>
      </c>
      <c r="C5417" s="316" t="s">
        <v>11435</v>
      </c>
      <c r="D5417" s="465" t="s">
        <v>3731</v>
      </c>
      <c r="E5417" s="465" t="s">
        <v>700</v>
      </c>
      <c r="F5417" s="469" t="str">
        <f t="shared" si="168"/>
        <v>CH</v>
      </c>
      <c r="G5417" s="260">
        <v>0</v>
      </c>
      <c r="H5417" s="260">
        <v>0.55577762736000003</v>
      </c>
      <c r="I5417" s="260">
        <v>0.26593315775999998</v>
      </c>
      <c r="J5417" s="260">
        <v>0</v>
      </c>
      <c r="K5417" s="260">
        <v>0.82171079152906601</v>
      </c>
      <c r="L5417" s="301" t="str">
        <f t="shared" si="169"/>
        <v/>
      </c>
      <c r="M5417" s="459">
        <f>IFERROR((Tableau1[[#This Row],[Scope 1
(kg CO2-eq)]]+Tableau1[[#This Row],[Scope 2 energy
(kg CO2-eq)]]+Tableau1[[#This Row],[Scope 2 Infrastructure
(kg CO2-eq)]])/Tableau1[[#This Row],[Total CO2-emissions
(kg CO2-eq)
for scope 3 use ]],"")</f>
        <v>0.99999999220033864</v>
      </c>
      <c r="N5417" s="436" t="s">
        <v>3731</v>
      </c>
      <c r="O5417" s="259">
        <v>1</v>
      </c>
      <c r="P5417" s="259" t="s">
        <v>5138</v>
      </c>
      <c r="Q5417" s="259" t="s">
        <v>5146</v>
      </c>
    </row>
    <row r="5418" spans="1:17" ht="21.75" customHeight="1">
      <c r="A5418" s="301" t="s">
        <v>5143</v>
      </c>
      <c r="B5418" s="301" t="s">
        <v>5317</v>
      </c>
      <c r="C5418" s="316" t="s">
        <v>11436</v>
      </c>
      <c r="D5418" s="465" t="s">
        <v>3730</v>
      </c>
      <c r="E5418" s="465" t="s">
        <v>700</v>
      </c>
      <c r="F5418" s="469" t="str">
        <f t="shared" si="168"/>
        <v>CH</v>
      </c>
      <c r="G5418" s="260">
        <v>0</v>
      </c>
      <c r="H5418" s="260">
        <v>9.9689637153668005E-4</v>
      </c>
      <c r="I5418" s="260">
        <v>3.3546235453823999E-4</v>
      </c>
      <c r="J5418" s="260">
        <v>2.6117900460367898E-5</v>
      </c>
      <c r="K5418" s="260">
        <v>1.3584766247244401E-3</v>
      </c>
      <c r="L5418" s="301" t="str">
        <f t="shared" si="169"/>
        <v/>
      </c>
      <c r="M5418" s="459">
        <f>IFERROR((Tableau1[[#This Row],[Scope 1
(kg CO2-eq)]]+Tableau1[[#This Row],[Scope 2 energy
(kg CO2-eq)]]+Tableau1[[#This Row],[Scope 2 Infrastructure
(kg CO2-eq)]])/Tableau1[[#This Row],[Total CO2-emissions
(kg CO2-eq)
for scope 3 use ]],"")</f>
        <v>0.98077412730247171</v>
      </c>
      <c r="N5418" s="436" t="s">
        <v>3730</v>
      </c>
      <c r="O5418" s="259">
        <v>1</v>
      </c>
      <c r="P5418" s="259" t="s">
        <v>5143</v>
      </c>
      <c r="Q5418" s="259" t="s">
        <v>5317</v>
      </c>
    </row>
    <row r="5419" spans="1:17" ht="21.75" customHeight="1">
      <c r="A5419" s="301" t="s">
        <v>5143</v>
      </c>
      <c r="B5419" s="301" t="s">
        <v>5317</v>
      </c>
      <c r="C5419" s="316" t="s">
        <v>11437</v>
      </c>
      <c r="D5419" s="465" t="s">
        <v>3730</v>
      </c>
      <c r="E5419" s="465" t="s">
        <v>700</v>
      </c>
      <c r="F5419" s="469" t="str">
        <f t="shared" si="168"/>
        <v>CH</v>
      </c>
      <c r="G5419" s="260">
        <v>0</v>
      </c>
      <c r="H5419" s="260">
        <v>4.3605483650224003E-5</v>
      </c>
      <c r="I5419" s="260">
        <v>1.4673493037471999E-5</v>
      </c>
      <c r="J5419" s="260">
        <v>6.5420830813894305E-4</v>
      </c>
      <c r="K5419" s="260">
        <v>7.1248728946221498E-4</v>
      </c>
      <c r="L5419" s="301" t="str">
        <f t="shared" si="169"/>
        <v/>
      </c>
      <c r="M5419" s="459">
        <f>IFERROR((Tableau1[[#This Row],[Scope 1
(kg CO2-eq)]]+Tableau1[[#This Row],[Scope 2 energy
(kg CO2-eq)]]+Tableau1[[#This Row],[Scope 2 Infrastructure
(kg CO2-eq)]])/Tableau1[[#This Row],[Total CO2-emissions
(kg CO2-eq)
for scope 3 use ]],"")</f>
        <v>8.1796514197025105E-2</v>
      </c>
      <c r="N5419" s="437" t="s">
        <v>3730</v>
      </c>
      <c r="O5419" s="259">
        <v>1</v>
      </c>
      <c r="P5419" s="259" t="s">
        <v>5143</v>
      </c>
      <c r="Q5419" s="259" t="s">
        <v>5317</v>
      </c>
    </row>
    <row r="5420" spans="1:17" ht="21.75" customHeight="1">
      <c r="A5420" s="301" t="s">
        <v>5234</v>
      </c>
      <c r="B5420" s="301" t="s">
        <v>5168</v>
      </c>
      <c r="C5420" s="316" t="s">
        <v>11438</v>
      </c>
      <c r="D5420" s="465" t="s">
        <v>3730</v>
      </c>
      <c r="E5420" s="465" t="s">
        <v>6091</v>
      </c>
      <c r="F5420" s="469" t="str">
        <f t="shared" si="168"/>
        <v>other</v>
      </c>
      <c r="G5420" s="260">
        <v>0</v>
      </c>
      <c r="H5420" s="260">
        <v>0</v>
      </c>
      <c r="I5420" s="260">
        <v>0</v>
      </c>
      <c r="J5420" s="260">
        <v>0</v>
      </c>
      <c r="K5420" s="260">
        <v>0</v>
      </c>
      <c r="L5420" s="301" t="str">
        <f t="shared" si="169"/>
        <v/>
      </c>
      <c r="M5420" s="459" t="str">
        <f>IFERROR((Tableau1[[#This Row],[Scope 1
(kg CO2-eq)]]+Tableau1[[#This Row],[Scope 2 energy
(kg CO2-eq)]]+Tableau1[[#This Row],[Scope 2 Infrastructure
(kg CO2-eq)]])/Tableau1[[#This Row],[Total CO2-emissions
(kg CO2-eq)
for scope 3 use ]],"")</f>
        <v/>
      </c>
      <c r="N5420" s="436" t="s">
        <v>3730</v>
      </c>
      <c r="O5420" s="259">
        <v>1</v>
      </c>
      <c r="P5420" s="260" t="s">
        <v>5234</v>
      </c>
      <c r="Q5420" s="260" t="s">
        <v>5168</v>
      </c>
    </row>
    <row r="5421" spans="1:17" ht="21.75" customHeight="1">
      <c r="A5421" s="301" t="s">
        <v>5234</v>
      </c>
      <c r="B5421" s="301" t="s">
        <v>5168</v>
      </c>
      <c r="C5421" s="316" t="s">
        <v>11439</v>
      </c>
      <c r="D5421" s="465" t="s">
        <v>3730</v>
      </c>
      <c r="E5421" s="465" t="s">
        <v>6091</v>
      </c>
      <c r="F5421" s="469" t="str">
        <f t="shared" si="168"/>
        <v>other</v>
      </c>
      <c r="G5421" s="260">
        <v>0</v>
      </c>
      <c r="H5421" s="260">
        <v>0</v>
      </c>
      <c r="I5421" s="260">
        <v>0</v>
      </c>
      <c r="J5421" s="260">
        <v>0</v>
      </c>
      <c r="K5421" s="260">
        <v>0</v>
      </c>
      <c r="L5421" s="301" t="str">
        <f t="shared" si="169"/>
        <v/>
      </c>
      <c r="M5421" s="459" t="str">
        <f>IFERROR((Tableau1[[#This Row],[Scope 1
(kg CO2-eq)]]+Tableau1[[#This Row],[Scope 2 energy
(kg CO2-eq)]]+Tableau1[[#This Row],[Scope 2 Infrastructure
(kg CO2-eq)]])/Tableau1[[#This Row],[Total CO2-emissions
(kg CO2-eq)
for scope 3 use ]],"")</f>
        <v/>
      </c>
      <c r="N5421" s="436" t="s">
        <v>3730</v>
      </c>
      <c r="O5421" s="259">
        <v>1</v>
      </c>
      <c r="P5421" s="259" t="s">
        <v>5234</v>
      </c>
      <c r="Q5421" s="259" t="s">
        <v>5168</v>
      </c>
    </row>
    <row r="5422" spans="1:17" ht="21.75" customHeight="1">
      <c r="A5422" s="301" t="s">
        <v>5234</v>
      </c>
      <c r="B5422" s="301" t="s">
        <v>5168</v>
      </c>
      <c r="C5422" s="316" t="s">
        <v>11440</v>
      </c>
      <c r="D5422" s="465" t="s">
        <v>3730</v>
      </c>
      <c r="E5422" s="465" t="s">
        <v>6091</v>
      </c>
      <c r="F5422" s="469" t="str">
        <f t="shared" si="168"/>
        <v>other</v>
      </c>
      <c r="G5422" s="260">
        <v>0</v>
      </c>
      <c r="H5422" s="260">
        <v>0</v>
      </c>
      <c r="I5422" s="260">
        <v>0</v>
      </c>
      <c r="J5422" s="260">
        <v>0</v>
      </c>
      <c r="K5422" s="260">
        <v>0</v>
      </c>
      <c r="L5422" s="301" t="str">
        <f t="shared" si="169"/>
        <v/>
      </c>
      <c r="M5422" s="459" t="str">
        <f>IFERROR((Tableau1[[#This Row],[Scope 1
(kg CO2-eq)]]+Tableau1[[#This Row],[Scope 2 energy
(kg CO2-eq)]]+Tableau1[[#This Row],[Scope 2 Infrastructure
(kg CO2-eq)]])/Tableau1[[#This Row],[Total CO2-emissions
(kg CO2-eq)
for scope 3 use ]],"")</f>
        <v/>
      </c>
      <c r="N5422" s="436" t="s">
        <v>3730</v>
      </c>
      <c r="O5422" s="259">
        <v>1</v>
      </c>
      <c r="P5422" s="259" t="s">
        <v>5234</v>
      </c>
      <c r="Q5422" s="259" t="s">
        <v>5168</v>
      </c>
    </row>
    <row r="5423" spans="1:17" ht="21.75" customHeight="1">
      <c r="A5423" s="301" t="s">
        <v>4133</v>
      </c>
      <c r="B5423" s="301" t="s">
        <v>5202</v>
      </c>
      <c r="C5423" s="316" t="s">
        <v>11441</v>
      </c>
      <c r="D5423" s="465" t="s">
        <v>3646</v>
      </c>
      <c r="E5423" s="465" t="s">
        <v>6091</v>
      </c>
      <c r="F5423" s="469" t="str">
        <f t="shared" si="168"/>
        <v>other</v>
      </c>
      <c r="G5423" s="260">
        <v>0</v>
      </c>
      <c r="H5423" s="260">
        <v>3203370.2015999998</v>
      </c>
      <c r="I5423" s="260">
        <v>423982.52639999997</v>
      </c>
      <c r="J5423" s="260">
        <v>13450248.664296299</v>
      </c>
      <c r="K5423" s="260">
        <v>17077601.386670001</v>
      </c>
      <c r="L5423" s="301" t="str">
        <f t="shared" si="169"/>
        <v/>
      </c>
      <c r="M5423" s="459">
        <f>IFERROR((Tableau1[[#This Row],[Scope 1
(kg CO2-eq)]]+Tableau1[[#This Row],[Scope 2 energy
(kg CO2-eq)]]+Tableau1[[#This Row],[Scope 2 Infrastructure
(kg CO2-eq)]])/Tableau1[[#This Row],[Total CO2-emissions
(kg CO2-eq)
for scope 3 use ]],"")</f>
        <v>0.21240411026523587</v>
      </c>
      <c r="N5423" s="436" t="s">
        <v>3646</v>
      </c>
      <c r="O5423" s="259">
        <v>1</v>
      </c>
      <c r="P5423" s="259" t="s">
        <v>4133</v>
      </c>
      <c r="Q5423" s="259" t="s">
        <v>5202</v>
      </c>
    </row>
    <row r="5424" spans="1:17" ht="21.75" customHeight="1">
      <c r="A5424" s="301" t="s">
        <v>4133</v>
      </c>
      <c r="B5424" s="301" t="s">
        <v>5202</v>
      </c>
      <c r="C5424" s="316" t="s">
        <v>11442</v>
      </c>
      <c r="D5424" s="465" t="s">
        <v>3730</v>
      </c>
      <c r="E5424" s="465" t="s">
        <v>700</v>
      </c>
      <c r="F5424" s="469" t="str">
        <f t="shared" si="168"/>
        <v>CH</v>
      </c>
      <c r="G5424" s="260">
        <v>1.30638E-3</v>
      </c>
      <c r="H5424" s="260">
        <v>0.13614029922526899</v>
      </c>
      <c r="I5424" s="260">
        <v>6.3974443604504397E-2</v>
      </c>
      <c r="J5424" s="260">
        <v>1.2333935950677402</v>
      </c>
      <c r="K5424" s="260">
        <v>1.4348147104319999</v>
      </c>
      <c r="L5424" s="301" t="str">
        <f t="shared" si="169"/>
        <v/>
      </c>
      <c r="M5424" s="459">
        <f>IFERROR((Tableau1[[#This Row],[Scope 1
(kg CO2-eq)]]+Tableau1[[#This Row],[Scope 2 energy
(kg CO2-eq)]]+Tableau1[[#This Row],[Scope 2 Infrastructure
(kg CO2-eq)]])/Tableau1[[#This Row],[Total CO2-emissions
(kg CO2-eq)
for scope 3 use ]],"")</f>
        <v>0.14038127806002815</v>
      </c>
      <c r="N5424" s="436" t="s">
        <v>3730</v>
      </c>
      <c r="O5424" s="259">
        <v>1</v>
      </c>
      <c r="P5424" s="259" t="s">
        <v>4133</v>
      </c>
      <c r="Q5424" s="259" t="s">
        <v>5202</v>
      </c>
    </row>
    <row r="5425" spans="1:17" ht="21.75" customHeight="1">
      <c r="A5425" s="301" t="s">
        <v>4133</v>
      </c>
      <c r="B5425" s="301" t="s">
        <v>5202</v>
      </c>
      <c r="C5425" s="316" t="s">
        <v>11443</v>
      </c>
      <c r="D5425" s="465" t="s">
        <v>3730</v>
      </c>
      <c r="E5425" s="465" t="s">
        <v>6091</v>
      </c>
      <c r="F5425" s="469" t="str">
        <f t="shared" si="168"/>
        <v>other</v>
      </c>
      <c r="G5425" s="260">
        <v>2.55846E-4</v>
      </c>
      <c r="H5425" s="260">
        <v>0.233937106974658</v>
      </c>
      <c r="I5425" s="260">
        <v>4.96774453754864E-2</v>
      </c>
      <c r="J5425" s="260">
        <v>0.7665022588932261</v>
      </c>
      <c r="K5425" s="260">
        <v>1.05037266079294</v>
      </c>
      <c r="L5425" s="301" t="str">
        <f t="shared" si="169"/>
        <v/>
      </c>
      <c r="M5425" s="459">
        <f>IFERROR((Tableau1[[#This Row],[Scope 1
(kg CO2-eq)]]+Tableau1[[#This Row],[Scope 2 energy
(kg CO2-eq)]]+Tableau1[[#This Row],[Scope 2 Infrastructure
(kg CO2-eq)]])/Tableau1[[#This Row],[Total CO2-emissions
(kg CO2-eq)
for scope 3 use ]],"")</f>
        <v>0.27025684211529927</v>
      </c>
      <c r="N5425" s="436" t="s">
        <v>3730</v>
      </c>
      <c r="O5425" s="259">
        <v>1</v>
      </c>
      <c r="P5425" s="259" t="s">
        <v>4133</v>
      </c>
      <c r="Q5425" s="259" t="s">
        <v>5202</v>
      </c>
    </row>
    <row r="5426" spans="1:17" ht="21.75" customHeight="1">
      <c r="A5426" s="301" t="s">
        <v>5160</v>
      </c>
      <c r="B5426" s="301" t="s">
        <v>5242</v>
      </c>
      <c r="C5426" s="316" t="s">
        <v>11444</v>
      </c>
      <c r="D5426" s="465" t="s">
        <v>436</v>
      </c>
      <c r="E5426" s="465" t="s">
        <v>6101</v>
      </c>
      <c r="F5426" s="469" t="str">
        <f t="shared" si="168"/>
        <v>other</v>
      </c>
      <c r="G5426" s="260">
        <v>5.6243550000000003E-2</v>
      </c>
      <c r="H5426" s="260">
        <v>0</v>
      </c>
      <c r="I5426" s="260">
        <v>0</v>
      </c>
      <c r="J5426" s="260">
        <v>0</v>
      </c>
      <c r="K5426" s="260">
        <v>5.6243550000000003E-2</v>
      </c>
      <c r="L5426" s="301">
        <f t="shared" si="169"/>
        <v>0.20247678000000002</v>
      </c>
      <c r="M5426" s="459">
        <f>IFERROR((Tableau1[[#This Row],[Scope 1
(kg CO2-eq)]]+Tableau1[[#This Row],[Scope 2 energy
(kg CO2-eq)]]+Tableau1[[#This Row],[Scope 2 Infrastructure
(kg CO2-eq)]])/Tableau1[[#This Row],[Total CO2-emissions
(kg CO2-eq)
for scope 3 use ]],"")</f>
        <v>1</v>
      </c>
      <c r="N5426" s="436" t="s">
        <v>436</v>
      </c>
      <c r="O5426" s="259">
        <v>1</v>
      </c>
      <c r="P5426" s="259" t="s">
        <v>5160</v>
      </c>
      <c r="Q5426" s="259" t="s">
        <v>5242</v>
      </c>
    </row>
    <row r="5427" spans="1:17" ht="21.75" customHeight="1">
      <c r="A5427" s="301" t="s">
        <v>4133</v>
      </c>
      <c r="B5427" s="301" t="s">
        <v>5135</v>
      </c>
      <c r="C5427" s="316" t="s">
        <v>11445</v>
      </c>
      <c r="D5427" s="465" t="s">
        <v>436</v>
      </c>
      <c r="E5427" s="465" t="s">
        <v>700</v>
      </c>
      <c r="F5427" s="469" t="str">
        <f t="shared" si="168"/>
        <v>CH</v>
      </c>
      <c r="G5427" s="260">
        <v>6.0012549999999998E-2</v>
      </c>
      <c r="H5427" s="260">
        <v>0</v>
      </c>
      <c r="I5427" s="260">
        <v>0</v>
      </c>
      <c r="J5427" s="260">
        <v>2.9504865011329998E-2</v>
      </c>
      <c r="K5427" s="260">
        <v>8.9517415325012104E-2</v>
      </c>
      <c r="L5427" s="301">
        <f t="shared" si="169"/>
        <v>0.32226269517004358</v>
      </c>
      <c r="M5427" s="459">
        <f>IFERROR((Tableau1[[#This Row],[Scope 1
(kg CO2-eq)]]+Tableau1[[#This Row],[Scope 2 energy
(kg CO2-eq)]]+Tableau1[[#This Row],[Scope 2 Infrastructure
(kg CO2-eq)]])/Tableau1[[#This Row],[Total CO2-emissions
(kg CO2-eq)
for scope 3 use ]],"")</f>
        <v>0.67040083521303218</v>
      </c>
      <c r="N5427" s="436" t="s">
        <v>436</v>
      </c>
      <c r="O5427" s="259">
        <v>1</v>
      </c>
      <c r="P5427" s="259" t="s">
        <v>4133</v>
      </c>
      <c r="Q5427" s="259" t="s">
        <v>5135</v>
      </c>
    </row>
    <row r="5428" spans="1:17" ht="21.75" customHeight="1">
      <c r="A5428" s="301" t="s">
        <v>4133</v>
      </c>
      <c r="B5428" s="301" t="s">
        <v>5135</v>
      </c>
      <c r="C5428" s="316" t="s">
        <v>11446</v>
      </c>
      <c r="D5428" s="465" t="s">
        <v>436</v>
      </c>
      <c r="E5428" s="465" t="s">
        <v>6091</v>
      </c>
      <c r="F5428" s="469" t="str">
        <f t="shared" si="168"/>
        <v>other</v>
      </c>
      <c r="G5428" s="260">
        <v>5.98390855E-2</v>
      </c>
      <c r="H5428" s="260">
        <v>0</v>
      </c>
      <c r="I5428" s="260">
        <v>0</v>
      </c>
      <c r="J5428" s="260">
        <v>2.1610731964041494E-2</v>
      </c>
      <c r="K5428" s="260">
        <v>8.1449817400836205E-2</v>
      </c>
      <c r="L5428" s="301">
        <f t="shared" si="169"/>
        <v>0.29321934264301036</v>
      </c>
      <c r="M5428" s="459">
        <f>IFERROR((Tableau1[[#This Row],[Scope 1
(kg CO2-eq)]]+Tableau1[[#This Row],[Scope 2 energy
(kg CO2-eq)]]+Tableau1[[#This Row],[Scope 2 Infrastructure
(kg CO2-eq)]])/Tableau1[[#This Row],[Total CO2-emissions
(kg CO2-eq)
for scope 3 use ]],"")</f>
        <v>0.73467427441262334</v>
      </c>
      <c r="N5428" s="436" t="s">
        <v>436</v>
      </c>
      <c r="O5428" s="259">
        <v>1</v>
      </c>
      <c r="P5428" s="259" t="s">
        <v>4133</v>
      </c>
      <c r="Q5428" s="259" t="s">
        <v>5135</v>
      </c>
    </row>
    <row r="5429" spans="1:17" ht="21.75" customHeight="1">
      <c r="A5429" s="301" t="s">
        <v>5141</v>
      </c>
      <c r="B5429" s="301" t="s">
        <v>5215</v>
      </c>
      <c r="C5429" s="316" t="s">
        <v>11447</v>
      </c>
      <c r="D5429" s="465" t="s">
        <v>3730</v>
      </c>
      <c r="E5429" s="465" t="s">
        <v>6016</v>
      </c>
      <c r="F5429" s="469" t="str">
        <f t="shared" si="168"/>
        <v>other</v>
      </c>
      <c r="G5429" s="260">
        <v>0</v>
      </c>
      <c r="H5429" s="260">
        <v>1.1981613341120001</v>
      </c>
      <c r="I5429" s="260">
        <v>4.2108911999999998E-2</v>
      </c>
      <c r="J5429" s="260">
        <v>1.12463471782251</v>
      </c>
      <c r="K5429" s="260">
        <v>2.3649049637273598</v>
      </c>
      <c r="L5429" s="301" t="str">
        <f t="shared" si="169"/>
        <v/>
      </c>
      <c r="M5429" s="459">
        <f>IFERROR((Tableau1[[#This Row],[Scope 1
(kg CO2-eq)]]+Tableau1[[#This Row],[Scope 2 energy
(kg CO2-eq)]]+Tableau1[[#This Row],[Scope 2 Infrastructure
(kg CO2-eq)]])/Tableau1[[#This Row],[Total CO2-emissions
(kg CO2-eq)
for scope 3 use ]],"")</f>
        <v>0.52444824004986346</v>
      </c>
      <c r="N5429" s="436" t="s">
        <v>3730</v>
      </c>
      <c r="O5429" s="259">
        <v>1</v>
      </c>
      <c r="P5429" s="259" t="s">
        <v>5141</v>
      </c>
      <c r="Q5429" s="259" t="s">
        <v>5215</v>
      </c>
    </row>
    <row r="5430" spans="1:17" ht="21.75" customHeight="1">
      <c r="A5430" s="301" t="s">
        <v>5141</v>
      </c>
      <c r="B5430" s="301" t="s">
        <v>5215</v>
      </c>
      <c r="C5430" s="316" t="s">
        <v>11448</v>
      </c>
      <c r="D5430" s="465" t="s">
        <v>3730</v>
      </c>
      <c r="E5430" s="465" t="s">
        <v>6016</v>
      </c>
      <c r="F5430" s="469" t="str">
        <f t="shared" si="168"/>
        <v>other</v>
      </c>
      <c r="G5430" s="260">
        <v>0</v>
      </c>
      <c r="H5430" s="260">
        <v>1.1507449856384</v>
      </c>
      <c r="I5430" s="260">
        <v>7.2107749644000005E-2</v>
      </c>
      <c r="J5430" s="260">
        <v>4.6797262684455602E-2</v>
      </c>
      <c r="K5430" s="260">
        <v>1.26965000311776</v>
      </c>
      <c r="L5430" s="301" t="str">
        <f t="shared" si="169"/>
        <v/>
      </c>
      <c r="M5430" s="459">
        <f>IFERROR((Tableau1[[#This Row],[Scope 1
(kg CO2-eq)]]+Tableau1[[#This Row],[Scope 2 energy
(kg CO2-eq)]]+Tableau1[[#This Row],[Scope 2 Infrastructure
(kg CO2-eq)]])/Tableau1[[#This Row],[Total CO2-emissions
(kg CO2-eq)
for scope 3 use ]],"")</f>
        <v>0.96314159987363102</v>
      </c>
      <c r="N5430" s="436" t="s">
        <v>3730</v>
      </c>
      <c r="O5430" s="259">
        <v>1</v>
      </c>
      <c r="P5430" s="259" t="s">
        <v>5141</v>
      </c>
      <c r="Q5430" s="259" t="s">
        <v>5215</v>
      </c>
    </row>
    <row r="5431" spans="1:17" ht="21.75" customHeight="1">
      <c r="A5431" s="301" t="s">
        <v>5141</v>
      </c>
      <c r="B5431" s="301" t="s">
        <v>5215</v>
      </c>
      <c r="C5431" s="316" t="s">
        <v>11449</v>
      </c>
      <c r="D5431" s="465" t="s">
        <v>3730</v>
      </c>
      <c r="E5431" s="465" t="s">
        <v>6016</v>
      </c>
      <c r="F5431" s="469" t="str">
        <f t="shared" si="168"/>
        <v>other</v>
      </c>
      <c r="G5431" s="260">
        <v>0</v>
      </c>
      <c r="H5431" s="260">
        <v>0.7035295375824</v>
      </c>
      <c r="I5431" s="260">
        <v>9.4679425284000002E-2</v>
      </c>
      <c r="J5431" s="260">
        <v>0.12542850380552101</v>
      </c>
      <c r="K5431" s="260">
        <v>0.92363746867594099</v>
      </c>
      <c r="L5431" s="301" t="str">
        <f t="shared" si="169"/>
        <v/>
      </c>
      <c r="M5431" s="459">
        <f>IFERROR((Tableau1[[#This Row],[Scope 1
(kg CO2-eq)]]+Tableau1[[#This Row],[Scope 2 energy
(kg CO2-eq)]]+Tableau1[[#This Row],[Scope 2 Infrastructure
(kg CO2-eq)]])/Tableau1[[#This Row],[Total CO2-emissions
(kg CO2-eq)
for scope 3 use ]],"")</f>
        <v>0.86420158334487429</v>
      </c>
      <c r="N5431" s="436" t="s">
        <v>3730</v>
      </c>
      <c r="O5431" s="259">
        <v>1</v>
      </c>
      <c r="P5431" s="259" t="s">
        <v>5141</v>
      </c>
      <c r="Q5431" s="259" t="s">
        <v>5215</v>
      </c>
    </row>
    <row r="5432" spans="1:17" ht="21.75" customHeight="1">
      <c r="A5432" s="301" t="s">
        <v>5180</v>
      </c>
      <c r="B5432" s="301" t="s">
        <v>5219</v>
      </c>
      <c r="C5432" s="316" t="s">
        <v>11450</v>
      </c>
      <c r="D5432" s="465" t="s">
        <v>3730</v>
      </c>
      <c r="E5432" s="465" t="s">
        <v>6016</v>
      </c>
      <c r="F5432" s="469" t="str">
        <f t="shared" si="168"/>
        <v>other</v>
      </c>
      <c r="G5432" s="260">
        <v>0</v>
      </c>
      <c r="H5432" s="260">
        <v>0.87406199168471999</v>
      </c>
      <c r="I5432" s="260">
        <v>1.17513407196E-3</v>
      </c>
      <c r="J5432" s="260">
        <v>1.8783111321047501</v>
      </c>
      <c r="K5432" s="260">
        <v>2.7535482548803398</v>
      </c>
      <c r="L5432" s="301" t="str">
        <f t="shared" si="169"/>
        <v/>
      </c>
      <c r="M5432" s="459">
        <f>IFERROR((Tableau1[[#This Row],[Scope 1
(kg CO2-eq)]]+Tableau1[[#This Row],[Scope 2 energy
(kg CO2-eq)]]+Tableau1[[#This Row],[Scope 2 Infrastructure
(kg CO2-eq)]])/Tableau1[[#This Row],[Total CO2-emissions
(kg CO2-eq)
for scope 3 use ]],"")</f>
        <v>0.31785792175801725</v>
      </c>
      <c r="N5432" s="436" t="s">
        <v>3730</v>
      </c>
      <c r="O5432" s="259">
        <v>1</v>
      </c>
      <c r="P5432" s="259" t="s">
        <v>5180</v>
      </c>
      <c r="Q5432" s="259" t="s">
        <v>5219</v>
      </c>
    </row>
    <row r="5433" spans="1:17" ht="21.75" customHeight="1">
      <c r="A5433" s="301" t="s">
        <v>5129</v>
      </c>
      <c r="B5433" s="301" t="s">
        <v>5136</v>
      </c>
      <c r="C5433" s="316" t="s">
        <v>11451</v>
      </c>
      <c r="D5433" s="465" t="s">
        <v>3730</v>
      </c>
      <c r="E5433" s="465" t="s">
        <v>6091</v>
      </c>
      <c r="F5433" s="469" t="str">
        <f t="shared" si="168"/>
        <v>other</v>
      </c>
      <c r="G5433" s="260">
        <v>88.228999999999999</v>
      </c>
      <c r="H5433" s="260">
        <v>2.3138832988320002</v>
      </c>
      <c r="I5433" s="260">
        <v>1.632013248E-3</v>
      </c>
      <c r="J5433" s="260">
        <v>6.5879885565544072</v>
      </c>
      <c r="K5433" s="260">
        <v>97.132503865526402</v>
      </c>
      <c r="L5433" s="301" t="str">
        <f t="shared" si="169"/>
        <v/>
      </c>
      <c r="M5433" s="459">
        <f>IFERROR((Tableau1[[#This Row],[Scope 1
(kg CO2-eq)]]+Tableau1[[#This Row],[Scope 2 energy
(kg CO2-eq)]]+Tableau1[[#This Row],[Scope 2 Infrastructure
(kg CO2-eq)]])/Tableau1[[#This Row],[Total CO2-emissions
(kg CO2-eq)
for scope 3 use ]],"")</f>
        <v>0.93217524215614733</v>
      </c>
      <c r="N5433" s="436" t="s">
        <v>3730</v>
      </c>
      <c r="O5433" s="259">
        <v>1</v>
      </c>
      <c r="P5433" s="259" t="s">
        <v>5129</v>
      </c>
      <c r="Q5433" s="259" t="s">
        <v>5136</v>
      </c>
    </row>
    <row r="5434" spans="1:17" ht="21.75" customHeight="1">
      <c r="A5434" s="301" t="s">
        <v>4133</v>
      </c>
      <c r="B5434" s="301" t="s">
        <v>5160</v>
      </c>
      <c r="C5434" s="316" t="s">
        <v>11452</v>
      </c>
      <c r="D5434" s="465" t="s">
        <v>3646</v>
      </c>
      <c r="E5434" s="465" t="s">
        <v>6091</v>
      </c>
      <c r="F5434" s="469" t="str">
        <f t="shared" si="168"/>
        <v>other</v>
      </c>
      <c r="G5434" s="260">
        <v>0</v>
      </c>
      <c r="H5434" s="260">
        <v>0</v>
      </c>
      <c r="I5434" s="260">
        <v>0</v>
      </c>
      <c r="J5434" s="260">
        <v>4676470.9757753499</v>
      </c>
      <c r="K5434" s="260">
        <v>4676470.9755965304</v>
      </c>
      <c r="L5434" s="301" t="str">
        <f t="shared" si="169"/>
        <v/>
      </c>
      <c r="M5434" s="459">
        <f>IFERROR((Tableau1[[#This Row],[Scope 1
(kg CO2-eq)]]+Tableau1[[#This Row],[Scope 2 energy
(kg CO2-eq)]]+Tableau1[[#This Row],[Scope 2 Infrastructure
(kg CO2-eq)]])/Tableau1[[#This Row],[Total CO2-emissions
(kg CO2-eq)
for scope 3 use ]],"")</f>
        <v>0</v>
      </c>
      <c r="N5434" s="436" t="s">
        <v>3646</v>
      </c>
      <c r="O5434" s="259">
        <v>1</v>
      </c>
      <c r="P5434" s="259" t="s">
        <v>4133</v>
      </c>
      <c r="Q5434" s="259" t="s">
        <v>5160</v>
      </c>
    </row>
    <row r="5435" spans="1:17" ht="21.75" customHeight="1">
      <c r="A5435" s="301" t="s">
        <v>5150</v>
      </c>
      <c r="B5435" s="301" t="s">
        <v>5133</v>
      </c>
      <c r="C5435" s="316" t="s">
        <v>11453</v>
      </c>
      <c r="D5435" s="465" t="s">
        <v>3646</v>
      </c>
      <c r="E5435" s="465" t="s">
        <v>700</v>
      </c>
      <c r="F5435" s="469" t="str">
        <f t="shared" si="168"/>
        <v>CH</v>
      </c>
      <c r="G5435" s="260">
        <v>0</v>
      </c>
      <c r="H5435" s="260">
        <v>33096.920385600002</v>
      </c>
      <c r="I5435" s="260">
        <v>78.382540800000001</v>
      </c>
      <c r="J5435" s="260">
        <v>299949.17077468301</v>
      </c>
      <c r="K5435" s="260">
        <v>333124.473492091</v>
      </c>
      <c r="L5435" s="301" t="str">
        <f t="shared" si="169"/>
        <v/>
      </c>
      <c r="M5435" s="459">
        <f>IFERROR((Tableau1[[#This Row],[Scope 1
(kg CO2-eq)]]+Tableau1[[#This Row],[Scope 2 energy
(kg CO2-eq)]]+Tableau1[[#This Row],[Scope 2 Infrastructure
(kg CO2-eq)]])/Tableau1[[#This Row],[Total CO2-emissions
(kg CO2-eq)
for scope 3 use ]],"")</f>
        <v>9.9588308774280571E-2</v>
      </c>
      <c r="N5435" s="436" t="s">
        <v>3646</v>
      </c>
      <c r="O5435" s="259">
        <v>1</v>
      </c>
      <c r="P5435" s="259" t="s">
        <v>5150</v>
      </c>
      <c r="Q5435" s="259" t="s">
        <v>5133</v>
      </c>
    </row>
    <row r="5436" spans="1:17" ht="21.75" customHeight="1">
      <c r="A5436" s="301" t="s">
        <v>5157</v>
      </c>
      <c r="B5436" s="301" t="s">
        <v>5166</v>
      </c>
      <c r="C5436" s="316" t="s">
        <v>11454</v>
      </c>
      <c r="D5436" s="465" t="s">
        <v>3730</v>
      </c>
      <c r="E5436" s="465" t="s">
        <v>700</v>
      </c>
      <c r="F5436" s="469" t="str">
        <f t="shared" si="168"/>
        <v>CH</v>
      </c>
      <c r="G5436" s="260">
        <v>0</v>
      </c>
      <c r="H5436" s="260">
        <v>0</v>
      </c>
      <c r="I5436" s="260">
        <v>0</v>
      </c>
      <c r="J5436" s="260">
        <v>0.86211632640125702</v>
      </c>
      <c r="K5436" s="260">
        <v>0.86211632650361503</v>
      </c>
      <c r="L5436" s="301" t="str">
        <f t="shared" si="169"/>
        <v/>
      </c>
      <c r="M5436" s="459">
        <f>IFERROR((Tableau1[[#This Row],[Scope 1
(kg CO2-eq)]]+Tableau1[[#This Row],[Scope 2 energy
(kg CO2-eq)]]+Tableau1[[#This Row],[Scope 2 Infrastructure
(kg CO2-eq)]])/Tableau1[[#This Row],[Total CO2-emissions
(kg CO2-eq)
for scope 3 use ]],"")</f>
        <v>0</v>
      </c>
      <c r="N5436" s="436" t="s">
        <v>3730</v>
      </c>
      <c r="O5436" s="259">
        <v>1</v>
      </c>
      <c r="P5436" s="259" t="s">
        <v>5157</v>
      </c>
      <c r="Q5436" s="259" t="s">
        <v>5166</v>
      </c>
    </row>
    <row r="5437" spans="1:17" ht="21.75" customHeight="1">
      <c r="A5437" s="301" t="s">
        <v>5157</v>
      </c>
      <c r="B5437" s="301" t="s">
        <v>5166</v>
      </c>
      <c r="C5437" s="316" t="s">
        <v>11455</v>
      </c>
      <c r="D5437" s="465" t="s">
        <v>3730</v>
      </c>
      <c r="E5437" s="465" t="s">
        <v>6091</v>
      </c>
      <c r="F5437" s="469" t="str">
        <f t="shared" si="168"/>
        <v>other</v>
      </c>
      <c r="G5437" s="260">
        <v>0</v>
      </c>
      <c r="H5437" s="260">
        <v>0</v>
      </c>
      <c r="I5437" s="260">
        <v>0</v>
      </c>
      <c r="J5437" s="260">
        <v>1.6776253375287999</v>
      </c>
      <c r="K5437" s="260">
        <v>1.67762533752791</v>
      </c>
      <c r="L5437" s="301" t="str">
        <f t="shared" si="169"/>
        <v/>
      </c>
      <c r="M5437" s="459">
        <f>IFERROR((Tableau1[[#This Row],[Scope 1
(kg CO2-eq)]]+Tableau1[[#This Row],[Scope 2 energy
(kg CO2-eq)]]+Tableau1[[#This Row],[Scope 2 Infrastructure
(kg CO2-eq)]])/Tableau1[[#This Row],[Total CO2-emissions
(kg CO2-eq)
for scope 3 use ]],"")</f>
        <v>0</v>
      </c>
      <c r="N5437" s="436" t="s">
        <v>3730</v>
      </c>
      <c r="O5437" s="259">
        <v>1</v>
      </c>
      <c r="P5437" s="259" t="s">
        <v>5157</v>
      </c>
      <c r="Q5437" s="259" t="s">
        <v>5166</v>
      </c>
    </row>
    <row r="5438" spans="1:17" ht="21.75" customHeight="1">
      <c r="A5438" s="301" t="s">
        <v>5157</v>
      </c>
      <c r="B5438" s="301" t="s">
        <v>5166</v>
      </c>
      <c r="C5438" s="316" t="s">
        <v>11456</v>
      </c>
      <c r="D5438" s="465" t="s">
        <v>3730</v>
      </c>
      <c r="E5438" s="465" t="s">
        <v>700</v>
      </c>
      <c r="F5438" s="469" t="str">
        <f t="shared" si="168"/>
        <v>CH</v>
      </c>
      <c r="G5438" s="260">
        <v>0</v>
      </c>
      <c r="H5438" s="260">
        <v>0</v>
      </c>
      <c r="I5438" s="260">
        <v>0</v>
      </c>
      <c r="J5438" s="260">
        <v>1.3343845755948001</v>
      </c>
      <c r="K5438" s="260">
        <v>1.3343845755783901</v>
      </c>
      <c r="L5438" s="301" t="str">
        <f t="shared" si="169"/>
        <v/>
      </c>
      <c r="M5438" s="459">
        <f>IFERROR((Tableau1[[#This Row],[Scope 1
(kg CO2-eq)]]+Tableau1[[#This Row],[Scope 2 energy
(kg CO2-eq)]]+Tableau1[[#This Row],[Scope 2 Infrastructure
(kg CO2-eq)]])/Tableau1[[#This Row],[Total CO2-emissions
(kg CO2-eq)
for scope 3 use ]],"")</f>
        <v>0</v>
      </c>
      <c r="N5438" s="436" t="s">
        <v>3730</v>
      </c>
      <c r="O5438" s="259">
        <v>1</v>
      </c>
      <c r="P5438" s="259" t="s">
        <v>5157</v>
      </c>
      <c r="Q5438" s="259" t="s">
        <v>5166</v>
      </c>
    </row>
    <row r="5439" spans="1:17" ht="21.75" customHeight="1">
      <c r="A5439" s="301" t="s">
        <v>5143</v>
      </c>
      <c r="B5439" s="301" t="s">
        <v>5146</v>
      </c>
      <c r="C5439" s="316" t="s">
        <v>11457</v>
      </c>
      <c r="D5439" s="465" t="s">
        <v>3730</v>
      </c>
      <c r="E5439" s="465" t="s">
        <v>700</v>
      </c>
      <c r="F5439" s="469" t="str">
        <f t="shared" si="168"/>
        <v>CH</v>
      </c>
      <c r="G5439" s="260">
        <v>0</v>
      </c>
      <c r="H5439" s="260">
        <v>0</v>
      </c>
      <c r="I5439" s="260">
        <v>0</v>
      </c>
      <c r="J5439" s="260">
        <v>1.3343845755783901</v>
      </c>
      <c r="K5439" s="260">
        <v>1.3343845755783901</v>
      </c>
      <c r="L5439" s="301" t="str">
        <f t="shared" si="169"/>
        <v/>
      </c>
      <c r="M5439" s="459">
        <f>IFERROR((Tableau1[[#This Row],[Scope 1
(kg CO2-eq)]]+Tableau1[[#This Row],[Scope 2 energy
(kg CO2-eq)]]+Tableau1[[#This Row],[Scope 2 Infrastructure
(kg CO2-eq)]])/Tableau1[[#This Row],[Total CO2-emissions
(kg CO2-eq)
for scope 3 use ]],"")</f>
        <v>0</v>
      </c>
      <c r="N5439" s="436" t="s">
        <v>3730</v>
      </c>
      <c r="O5439" s="259">
        <v>1</v>
      </c>
      <c r="P5439" s="259" t="s">
        <v>5143</v>
      </c>
      <c r="Q5439" s="259" t="s">
        <v>5146</v>
      </c>
    </row>
    <row r="5440" spans="1:17" ht="21.75" customHeight="1">
      <c r="A5440" s="301" t="s">
        <v>5143</v>
      </c>
      <c r="B5440" s="301" t="s">
        <v>5146</v>
      </c>
      <c r="C5440" s="316" t="s">
        <v>11458</v>
      </c>
      <c r="D5440" s="465" t="s">
        <v>3730</v>
      </c>
      <c r="E5440" s="465" t="s">
        <v>700</v>
      </c>
      <c r="F5440" s="469" t="str">
        <f t="shared" si="168"/>
        <v>CH</v>
      </c>
      <c r="G5440" s="260">
        <v>0</v>
      </c>
      <c r="H5440" s="260">
        <v>0</v>
      </c>
      <c r="I5440" s="260">
        <v>0</v>
      </c>
      <c r="J5440" s="260">
        <v>2.9782879395462998</v>
      </c>
      <c r="K5440" s="260">
        <v>2.9782879396298498</v>
      </c>
      <c r="L5440" s="301" t="str">
        <f t="shared" si="169"/>
        <v/>
      </c>
      <c r="M5440" s="459">
        <f>IFERROR((Tableau1[[#This Row],[Scope 1
(kg CO2-eq)]]+Tableau1[[#This Row],[Scope 2 energy
(kg CO2-eq)]]+Tableau1[[#This Row],[Scope 2 Infrastructure
(kg CO2-eq)]])/Tableau1[[#This Row],[Total CO2-emissions
(kg CO2-eq)
for scope 3 use ]],"")</f>
        <v>0</v>
      </c>
      <c r="N5440" s="436" t="s">
        <v>3730</v>
      </c>
      <c r="O5440" s="259">
        <v>1</v>
      </c>
      <c r="P5440" s="259" t="s">
        <v>5143</v>
      </c>
      <c r="Q5440" s="259" t="s">
        <v>5146</v>
      </c>
    </row>
    <row r="5441" spans="1:17" ht="21.75" customHeight="1">
      <c r="A5441" s="301" t="s">
        <v>5143</v>
      </c>
      <c r="B5441" s="301" t="s">
        <v>5351</v>
      </c>
      <c r="C5441" s="316" t="s">
        <v>3855</v>
      </c>
      <c r="D5441" s="465" t="s">
        <v>3731</v>
      </c>
      <c r="E5441" s="465" t="s">
        <v>6016</v>
      </c>
      <c r="F5441" s="469" t="str">
        <f t="shared" si="168"/>
        <v>other</v>
      </c>
      <c r="G5441" s="260">
        <v>5.1309826870489399</v>
      </c>
      <c r="H5441" s="260">
        <v>0</v>
      </c>
      <c r="I5441" s="260">
        <v>0</v>
      </c>
      <c r="J5441" s="260">
        <v>0</v>
      </c>
      <c r="K5441" s="260">
        <v>5.1309826870489399</v>
      </c>
      <c r="L5441" s="301" t="str">
        <f t="shared" si="169"/>
        <v/>
      </c>
      <c r="M5441" s="459">
        <f>IFERROR((Tableau1[[#This Row],[Scope 1
(kg CO2-eq)]]+Tableau1[[#This Row],[Scope 2 energy
(kg CO2-eq)]]+Tableau1[[#This Row],[Scope 2 Infrastructure
(kg CO2-eq)]])/Tableau1[[#This Row],[Total CO2-emissions
(kg CO2-eq)
for scope 3 use ]],"")</f>
        <v>1</v>
      </c>
      <c r="N5441" s="436" t="s">
        <v>3731</v>
      </c>
      <c r="O5441" s="259">
        <v>1</v>
      </c>
      <c r="P5441" s="259" t="s">
        <v>5143</v>
      </c>
      <c r="Q5441" s="259" t="s">
        <v>5351</v>
      </c>
    </row>
    <row r="5442" spans="1:17" ht="21.75" customHeight="1">
      <c r="A5442" s="301" t="s">
        <v>5143</v>
      </c>
      <c r="B5442" s="301" t="s">
        <v>5351</v>
      </c>
      <c r="C5442" s="316" t="s">
        <v>11459</v>
      </c>
      <c r="D5442" s="465" t="s">
        <v>3731</v>
      </c>
      <c r="E5442" s="465" t="s">
        <v>700</v>
      </c>
      <c r="F5442" s="469" t="str">
        <f t="shared" ref="F5442:F5505" si="170">IF(ISNUMBER(SEARCH("{CH}", C5442)), "CH", "other")</f>
        <v>CH</v>
      </c>
      <c r="G5442" s="260">
        <v>0</v>
      </c>
      <c r="H5442" s="260">
        <v>0</v>
      </c>
      <c r="I5442" s="260">
        <v>0</v>
      </c>
      <c r="J5442" s="260">
        <v>6.1476392237192297</v>
      </c>
      <c r="K5442" s="260">
        <v>6.1476392236554496</v>
      </c>
      <c r="L5442" s="301" t="str">
        <f t="shared" ref="L5442:L5505" si="171">IF(N5442="MJ", K5442*3.6, IF(N5442="m", K5442*1000, ""))</f>
        <v/>
      </c>
      <c r="M5442" s="459">
        <f>IFERROR((Tableau1[[#This Row],[Scope 1
(kg CO2-eq)]]+Tableau1[[#This Row],[Scope 2 energy
(kg CO2-eq)]]+Tableau1[[#This Row],[Scope 2 Infrastructure
(kg CO2-eq)]])/Tableau1[[#This Row],[Total CO2-emissions
(kg CO2-eq)
for scope 3 use ]],"")</f>
        <v>0</v>
      </c>
      <c r="N5442" s="436" t="s">
        <v>3731</v>
      </c>
      <c r="O5442" s="259">
        <v>1</v>
      </c>
      <c r="P5442" s="259" t="s">
        <v>5143</v>
      </c>
      <c r="Q5442" s="259" t="s">
        <v>5351</v>
      </c>
    </row>
    <row r="5443" spans="1:17" ht="21.75" customHeight="1">
      <c r="A5443" s="301" t="s">
        <v>5143</v>
      </c>
      <c r="B5443" s="301" t="s">
        <v>5351</v>
      </c>
      <c r="C5443" s="316" t="s">
        <v>11460</v>
      </c>
      <c r="D5443" s="465" t="s">
        <v>3731</v>
      </c>
      <c r="E5443" s="465" t="s">
        <v>6091</v>
      </c>
      <c r="F5443" s="469" t="str">
        <f t="shared" si="170"/>
        <v>other</v>
      </c>
      <c r="G5443" s="260">
        <v>0</v>
      </c>
      <c r="H5443" s="260">
        <v>0</v>
      </c>
      <c r="I5443" s="260">
        <v>0</v>
      </c>
      <c r="J5443" s="260">
        <v>0.93819813198704705</v>
      </c>
      <c r="K5443" s="260">
        <v>0.93819813196019997</v>
      </c>
      <c r="L5443" s="301" t="str">
        <f t="shared" si="171"/>
        <v/>
      </c>
      <c r="M5443" s="459">
        <f>IFERROR((Tableau1[[#This Row],[Scope 1
(kg CO2-eq)]]+Tableau1[[#This Row],[Scope 2 energy
(kg CO2-eq)]]+Tableau1[[#This Row],[Scope 2 Infrastructure
(kg CO2-eq)]])/Tableau1[[#This Row],[Total CO2-emissions
(kg CO2-eq)
for scope 3 use ]],"")</f>
        <v>0</v>
      </c>
      <c r="N5443" s="436" t="s">
        <v>3731</v>
      </c>
      <c r="O5443" s="259">
        <v>1</v>
      </c>
      <c r="P5443" s="259" t="s">
        <v>5143</v>
      </c>
      <c r="Q5443" s="259" t="s">
        <v>5351</v>
      </c>
    </row>
    <row r="5444" spans="1:17" ht="21.75" customHeight="1">
      <c r="A5444" s="301" t="s">
        <v>5143</v>
      </c>
      <c r="B5444" s="301" t="s">
        <v>5351</v>
      </c>
      <c r="C5444" s="316" t="s">
        <v>11461</v>
      </c>
      <c r="D5444" s="465" t="s">
        <v>3731</v>
      </c>
      <c r="E5444" s="465" t="s">
        <v>6016</v>
      </c>
      <c r="F5444" s="469" t="str">
        <f t="shared" si="170"/>
        <v>other</v>
      </c>
      <c r="G5444" s="260">
        <v>0</v>
      </c>
      <c r="H5444" s="260">
        <v>0</v>
      </c>
      <c r="I5444" s="260">
        <v>0</v>
      </c>
      <c r="J5444" s="260">
        <v>7.8458404725576497E-2</v>
      </c>
      <c r="K5444" s="260">
        <v>7.8458404710100002E-2</v>
      </c>
      <c r="L5444" s="301" t="str">
        <f t="shared" si="171"/>
        <v/>
      </c>
      <c r="M5444" s="459">
        <f>IFERROR((Tableau1[[#This Row],[Scope 1
(kg CO2-eq)]]+Tableau1[[#This Row],[Scope 2 energy
(kg CO2-eq)]]+Tableau1[[#This Row],[Scope 2 Infrastructure
(kg CO2-eq)]])/Tableau1[[#This Row],[Total CO2-emissions
(kg CO2-eq)
for scope 3 use ]],"")</f>
        <v>0</v>
      </c>
      <c r="N5444" s="436" t="s">
        <v>3731</v>
      </c>
      <c r="O5444" s="259">
        <v>1</v>
      </c>
      <c r="P5444" s="259" t="s">
        <v>5143</v>
      </c>
      <c r="Q5444" s="259" t="s">
        <v>5351</v>
      </c>
    </row>
    <row r="5445" spans="1:17" ht="21.75" customHeight="1">
      <c r="A5445" s="301" t="s">
        <v>5143</v>
      </c>
      <c r="B5445" s="301" t="s">
        <v>5351</v>
      </c>
      <c r="C5445" s="316" t="s">
        <v>11462</v>
      </c>
      <c r="D5445" s="465" t="s">
        <v>3731</v>
      </c>
      <c r="E5445" s="465" t="s">
        <v>6016</v>
      </c>
      <c r="F5445" s="469" t="str">
        <f t="shared" si="170"/>
        <v>other</v>
      </c>
      <c r="G5445" s="260">
        <v>0</v>
      </c>
      <c r="H5445" s="260">
        <v>1.4679038973712</v>
      </c>
      <c r="I5445" s="260">
        <v>0.161312677072</v>
      </c>
      <c r="J5445" s="260">
        <v>6.0930585651699998</v>
      </c>
      <c r="K5445" s="260">
        <v>7.7222751420428901</v>
      </c>
      <c r="L5445" s="301" t="str">
        <f t="shared" si="171"/>
        <v/>
      </c>
      <c r="M5445" s="459">
        <f>IFERROR((Tableau1[[#This Row],[Scope 1
(kg CO2-eq)]]+Tableau1[[#This Row],[Scope 2 energy
(kg CO2-eq)]]+Tableau1[[#This Row],[Scope 2 Infrastructure
(kg CO2-eq)]])/Tableau1[[#This Row],[Total CO2-emissions
(kg CO2-eq)
for scope 3 use ]],"")</f>
        <v>0.21097624009447022</v>
      </c>
      <c r="N5445" s="436" t="s">
        <v>3731</v>
      </c>
      <c r="O5445" s="259">
        <v>1</v>
      </c>
      <c r="P5445" s="259" t="s">
        <v>5143</v>
      </c>
      <c r="Q5445" s="259" t="s">
        <v>5351</v>
      </c>
    </row>
    <row r="5446" spans="1:17" ht="21.75" customHeight="1">
      <c r="A5446" s="301" t="s">
        <v>5143</v>
      </c>
      <c r="B5446" s="301" t="s">
        <v>5351</v>
      </c>
      <c r="C5446" s="316" t="s">
        <v>11463</v>
      </c>
      <c r="D5446" s="465" t="s">
        <v>3731</v>
      </c>
      <c r="E5446" s="465" t="s">
        <v>700</v>
      </c>
      <c r="F5446" s="469" t="str">
        <f t="shared" si="170"/>
        <v>CH</v>
      </c>
      <c r="G5446" s="260">
        <v>0</v>
      </c>
      <c r="H5446" s="260">
        <v>0</v>
      </c>
      <c r="I5446" s="260">
        <v>0</v>
      </c>
      <c r="J5446" s="260">
        <v>8.0234371437269107</v>
      </c>
      <c r="K5446" s="260">
        <v>8.0234371427925097</v>
      </c>
      <c r="L5446" s="301" t="str">
        <f t="shared" si="171"/>
        <v/>
      </c>
      <c r="M5446" s="459">
        <f>IFERROR((Tableau1[[#This Row],[Scope 1
(kg CO2-eq)]]+Tableau1[[#This Row],[Scope 2 energy
(kg CO2-eq)]]+Tableau1[[#This Row],[Scope 2 Infrastructure
(kg CO2-eq)]])/Tableau1[[#This Row],[Total CO2-emissions
(kg CO2-eq)
for scope 3 use ]],"")</f>
        <v>0</v>
      </c>
      <c r="N5446" s="436" t="s">
        <v>3731</v>
      </c>
      <c r="O5446" s="259">
        <v>1</v>
      </c>
      <c r="P5446" s="259" t="s">
        <v>5143</v>
      </c>
      <c r="Q5446" s="259" t="s">
        <v>5351</v>
      </c>
    </row>
    <row r="5447" spans="1:17" ht="21.75" customHeight="1">
      <c r="A5447" s="301" t="s">
        <v>5143</v>
      </c>
      <c r="B5447" s="301" t="s">
        <v>5351</v>
      </c>
      <c r="C5447" s="316" t="s">
        <v>11464</v>
      </c>
      <c r="D5447" s="465" t="s">
        <v>3731</v>
      </c>
      <c r="E5447" s="465" t="s">
        <v>6091</v>
      </c>
      <c r="F5447" s="469" t="str">
        <f t="shared" si="170"/>
        <v>other</v>
      </c>
      <c r="G5447" s="260">
        <v>0</v>
      </c>
      <c r="H5447" s="260">
        <v>0</v>
      </c>
      <c r="I5447" s="260">
        <v>0</v>
      </c>
      <c r="J5447" s="260">
        <v>0.22270359698682399</v>
      </c>
      <c r="K5447" s="260">
        <v>0.22270359697391601</v>
      </c>
      <c r="L5447" s="301" t="str">
        <f t="shared" si="171"/>
        <v/>
      </c>
      <c r="M5447" s="459">
        <f>IFERROR((Tableau1[[#This Row],[Scope 1
(kg CO2-eq)]]+Tableau1[[#This Row],[Scope 2 energy
(kg CO2-eq)]]+Tableau1[[#This Row],[Scope 2 Infrastructure
(kg CO2-eq)]])/Tableau1[[#This Row],[Total CO2-emissions
(kg CO2-eq)
for scope 3 use ]],"")</f>
        <v>0</v>
      </c>
      <c r="N5447" s="436" t="s">
        <v>3731</v>
      </c>
      <c r="O5447" s="259">
        <v>1</v>
      </c>
      <c r="P5447" s="259" t="s">
        <v>5143</v>
      </c>
      <c r="Q5447" s="259" t="s">
        <v>5351</v>
      </c>
    </row>
    <row r="5448" spans="1:17" ht="21.75" customHeight="1">
      <c r="A5448" s="301" t="s">
        <v>5287</v>
      </c>
      <c r="B5448" s="301" t="s">
        <v>5133</v>
      </c>
      <c r="C5448" s="316" t="s">
        <v>11465</v>
      </c>
      <c r="D5448" s="465" t="s">
        <v>3646</v>
      </c>
      <c r="E5448" s="465" t="s">
        <v>6023</v>
      </c>
      <c r="F5448" s="469" t="str">
        <f t="shared" si="170"/>
        <v>other</v>
      </c>
      <c r="G5448" s="260">
        <v>0</v>
      </c>
      <c r="H5448" s="260">
        <v>1819242947.81441</v>
      </c>
      <c r="I5448" s="260">
        <v>6218035.2863873998</v>
      </c>
      <c r="J5448" s="260">
        <v>2417757931.9938798</v>
      </c>
      <c r="K5448" s="260">
        <v>4243218887.61625</v>
      </c>
      <c r="L5448" s="301" t="str">
        <f t="shared" si="171"/>
        <v/>
      </c>
      <c r="M5448" s="459">
        <f>IFERROR((Tableau1[[#This Row],[Scope 1
(kg CO2-eq)]]+Tableau1[[#This Row],[Scope 2 energy
(kg CO2-eq)]]+Tableau1[[#This Row],[Scope 2 Infrastructure
(kg CO2-eq)]])/Tableau1[[#This Row],[Total CO2-emissions
(kg CO2-eq)
for scope 3 use ]],"")</f>
        <v>0.43020665005719338</v>
      </c>
      <c r="N5448" s="436" t="s">
        <v>3646</v>
      </c>
      <c r="O5448" s="259">
        <v>1</v>
      </c>
      <c r="P5448" s="259" t="s">
        <v>5287</v>
      </c>
      <c r="Q5448" s="259" t="s">
        <v>5133</v>
      </c>
    </row>
    <row r="5449" spans="1:17" ht="21.75" customHeight="1">
      <c r="A5449" s="301" t="s">
        <v>5287</v>
      </c>
      <c r="B5449" s="301" t="s">
        <v>5133</v>
      </c>
      <c r="C5449" s="316" t="s">
        <v>11466</v>
      </c>
      <c r="D5449" s="465" t="s">
        <v>3646</v>
      </c>
      <c r="E5449" s="465" t="s">
        <v>700</v>
      </c>
      <c r="F5449" s="469" t="str">
        <f t="shared" si="170"/>
        <v>CH</v>
      </c>
      <c r="G5449" s="260">
        <v>0</v>
      </c>
      <c r="H5449" s="260">
        <v>7516806.10597667</v>
      </c>
      <c r="I5449" s="260">
        <v>2149715.5792172598</v>
      </c>
      <c r="J5449" s="260">
        <v>107475975.860921</v>
      </c>
      <c r="K5449" s="260">
        <v>117142497.53323901</v>
      </c>
      <c r="L5449" s="301" t="str">
        <f t="shared" si="171"/>
        <v/>
      </c>
      <c r="M5449" s="459">
        <f>IFERROR((Tableau1[[#This Row],[Scope 1
(kg CO2-eq)]]+Tableau1[[#This Row],[Scope 2 energy
(kg CO2-eq)]]+Tableau1[[#This Row],[Scope 2 Infrastructure
(kg CO2-eq)]])/Tableau1[[#This Row],[Total CO2-emissions
(kg CO2-eq)
for scope 3 use ]],"")</f>
        <v>8.2519340877558703E-2</v>
      </c>
      <c r="N5449" s="436" t="s">
        <v>3646</v>
      </c>
      <c r="O5449" s="259">
        <v>1</v>
      </c>
      <c r="P5449" s="259" t="s">
        <v>5287</v>
      </c>
      <c r="Q5449" s="259" t="s">
        <v>5133</v>
      </c>
    </row>
    <row r="5450" spans="1:17" ht="21.75" customHeight="1">
      <c r="A5450" s="301" t="s">
        <v>5287</v>
      </c>
      <c r="B5450" s="301" t="s">
        <v>5133</v>
      </c>
      <c r="C5450" s="316" t="s">
        <v>11467</v>
      </c>
      <c r="D5450" s="465" t="s">
        <v>3646</v>
      </c>
      <c r="E5450" s="465" t="s">
        <v>6091</v>
      </c>
      <c r="F5450" s="469" t="str">
        <f t="shared" si="170"/>
        <v>other</v>
      </c>
      <c r="G5450" s="260">
        <v>0</v>
      </c>
      <c r="H5450" s="260">
        <v>17829391.3173058</v>
      </c>
      <c r="I5450" s="260">
        <v>2149887.9300983101</v>
      </c>
      <c r="J5450" s="260">
        <v>107565007.506274</v>
      </c>
      <c r="K5450" s="260">
        <v>127544286.775077</v>
      </c>
      <c r="L5450" s="301" t="str">
        <f t="shared" si="171"/>
        <v/>
      </c>
      <c r="M5450" s="459">
        <f>IFERROR((Tableau1[[#This Row],[Scope 1
(kg CO2-eq)]]+Tableau1[[#This Row],[Scope 2 energy
(kg CO2-eq)]]+Tableau1[[#This Row],[Scope 2 Infrastructure
(kg CO2-eq)]])/Tableau1[[#This Row],[Total CO2-emissions
(kg CO2-eq)
for scope 3 use ]],"")</f>
        <v>0.15664581889612475</v>
      </c>
      <c r="N5450" s="436" t="s">
        <v>3646</v>
      </c>
      <c r="O5450" s="259">
        <v>1</v>
      </c>
      <c r="P5450" s="259" t="s">
        <v>5287</v>
      </c>
      <c r="Q5450" s="259" t="s">
        <v>5133</v>
      </c>
    </row>
    <row r="5451" spans="1:17" ht="21.75" customHeight="1">
      <c r="A5451" s="301" t="s">
        <v>5287</v>
      </c>
      <c r="B5451" s="301" t="s">
        <v>5133</v>
      </c>
      <c r="C5451" s="316" t="s">
        <v>11468</v>
      </c>
      <c r="D5451" s="465" t="s">
        <v>3646</v>
      </c>
      <c r="E5451" s="465" t="s">
        <v>6091</v>
      </c>
      <c r="F5451" s="469" t="str">
        <f t="shared" si="170"/>
        <v>other</v>
      </c>
      <c r="G5451" s="260">
        <v>0</v>
      </c>
      <c r="H5451" s="260">
        <v>17829391.3173058</v>
      </c>
      <c r="I5451" s="260">
        <v>2149887.9300983101</v>
      </c>
      <c r="J5451" s="260">
        <v>107565007.506274</v>
      </c>
      <c r="K5451" s="260">
        <v>127544286.774987</v>
      </c>
      <c r="L5451" s="301" t="str">
        <f t="shared" si="171"/>
        <v/>
      </c>
      <c r="M5451" s="459">
        <f>IFERROR((Tableau1[[#This Row],[Scope 1
(kg CO2-eq)]]+Tableau1[[#This Row],[Scope 2 energy
(kg CO2-eq)]]+Tableau1[[#This Row],[Scope 2 Infrastructure
(kg CO2-eq)]])/Tableau1[[#This Row],[Total CO2-emissions
(kg CO2-eq)
for scope 3 use ]],"")</f>
        <v>0.15664581889623527</v>
      </c>
      <c r="N5451" s="436" t="s">
        <v>3646</v>
      </c>
      <c r="O5451" s="259">
        <v>1</v>
      </c>
      <c r="P5451" s="259" t="s">
        <v>5287</v>
      </c>
      <c r="Q5451" s="259" t="s">
        <v>5133</v>
      </c>
    </row>
    <row r="5452" spans="1:17" ht="21.75" customHeight="1">
      <c r="A5452" s="301" t="s">
        <v>4143</v>
      </c>
      <c r="B5452" s="301" t="s">
        <v>5133</v>
      </c>
      <c r="C5452" s="316" t="s">
        <v>11469</v>
      </c>
      <c r="D5452" s="465" t="s">
        <v>3647</v>
      </c>
      <c r="E5452" s="465" t="s">
        <v>700</v>
      </c>
      <c r="F5452" s="469" t="str">
        <f t="shared" si="170"/>
        <v>CH</v>
      </c>
      <c r="G5452" s="260">
        <v>0</v>
      </c>
      <c r="H5452" s="260">
        <v>3.812875500728</v>
      </c>
      <c r="I5452" s="260">
        <v>1.5119911304039999</v>
      </c>
      <c r="J5452" s="260">
        <v>216.06188909078699</v>
      </c>
      <c r="K5452" s="260">
        <v>221.38675596161201</v>
      </c>
      <c r="L5452" s="301">
        <f t="shared" si="171"/>
        <v>221386.75596161201</v>
      </c>
      <c r="M5452" s="459">
        <f>IFERROR((Tableau1[[#This Row],[Scope 1
(kg CO2-eq)]]+Tableau1[[#This Row],[Scope 2 energy
(kg CO2-eq)]]+Tableau1[[#This Row],[Scope 2 Infrastructure
(kg CO2-eq)]])/Tableau1[[#This Row],[Total CO2-emissions
(kg CO2-eq)
for scope 3 use ]],"")</f>
        <v>2.405232692444945E-2</v>
      </c>
      <c r="N5452" s="436" t="s">
        <v>3647</v>
      </c>
      <c r="O5452" s="259">
        <v>1000</v>
      </c>
      <c r="P5452" s="259" t="s">
        <v>4143</v>
      </c>
      <c r="Q5452" s="259" t="s">
        <v>5133</v>
      </c>
    </row>
    <row r="5453" spans="1:17" ht="21.75" customHeight="1">
      <c r="A5453" s="301" t="s">
        <v>4143</v>
      </c>
      <c r="B5453" s="301" t="s">
        <v>5133</v>
      </c>
      <c r="C5453" s="316" t="s">
        <v>11470</v>
      </c>
      <c r="D5453" s="465" t="s">
        <v>3646</v>
      </c>
      <c r="E5453" s="465" t="s">
        <v>700</v>
      </c>
      <c r="F5453" s="469" t="str">
        <f t="shared" si="170"/>
        <v>CH</v>
      </c>
      <c r="G5453" s="260">
        <v>0</v>
      </c>
      <c r="H5453" s="260">
        <v>64093.710251999997</v>
      </c>
      <c r="I5453" s="260">
        <v>30668.098032000002</v>
      </c>
      <c r="J5453" s="260">
        <v>3267431.9901000601</v>
      </c>
      <c r="K5453" s="260">
        <v>3362193.7989001698</v>
      </c>
      <c r="L5453" s="301" t="str">
        <f t="shared" si="171"/>
        <v/>
      </c>
      <c r="M5453" s="459">
        <f>IFERROR((Tableau1[[#This Row],[Scope 1
(kg CO2-eq)]]+Tableau1[[#This Row],[Scope 2 energy
(kg CO2-eq)]]+Tableau1[[#This Row],[Scope 2 Infrastructure
(kg CO2-eq)]])/Tableau1[[#This Row],[Total CO2-emissions
(kg CO2-eq)
for scope 3 use ]],"")</f>
        <v>2.8184517000476944E-2</v>
      </c>
      <c r="N5453" s="436" t="s">
        <v>3646</v>
      </c>
      <c r="O5453" s="259">
        <v>1</v>
      </c>
      <c r="P5453" s="259" t="s">
        <v>4143</v>
      </c>
      <c r="Q5453" s="259" t="s">
        <v>5133</v>
      </c>
    </row>
    <row r="5454" spans="1:17" ht="21.75" customHeight="1">
      <c r="A5454" s="301" t="s">
        <v>5198</v>
      </c>
      <c r="B5454" s="301" t="s">
        <v>5199</v>
      </c>
      <c r="C5454" s="316" t="s">
        <v>11471</v>
      </c>
      <c r="D5454" s="465" t="s">
        <v>3730</v>
      </c>
      <c r="E5454" s="465" t="s">
        <v>6091</v>
      </c>
      <c r="F5454" s="469" t="str">
        <f t="shared" si="170"/>
        <v>other</v>
      </c>
      <c r="G5454" s="260">
        <v>1.8335049999999999E-4</v>
      </c>
      <c r="H5454" s="260">
        <v>5.4926233089811601E-2</v>
      </c>
      <c r="I5454" s="260">
        <v>1.306322614404E-4</v>
      </c>
      <c r="J5454" s="260">
        <v>8.9260007658160806E-3</v>
      </c>
      <c r="K5454" s="260">
        <v>6.4166216561619305E-2</v>
      </c>
      <c r="L5454" s="301" t="str">
        <f t="shared" si="171"/>
        <v/>
      </c>
      <c r="M5454" s="459">
        <f>IFERROR((Tableau1[[#This Row],[Scope 1
(kg CO2-eq)]]+Tableau1[[#This Row],[Scope 2 energy
(kg CO2-eq)]]+Tableau1[[#This Row],[Scope 2 Infrastructure
(kg CO2-eq)]])/Tableau1[[#This Row],[Total CO2-emissions
(kg CO2-eq)
for scope 3 use ]],"")</f>
        <v>0.86089251963616098</v>
      </c>
      <c r="N5454" s="436" t="s">
        <v>3730</v>
      </c>
      <c r="O5454" s="259">
        <v>1</v>
      </c>
      <c r="P5454" s="259" t="s">
        <v>5198</v>
      </c>
      <c r="Q5454" s="259" t="s">
        <v>5199</v>
      </c>
    </row>
    <row r="5455" spans="1:17" ht="21.75" customHeight="1">
      <c r="A5455" s="301" t="s">
        <v>5198</v>
      </c>
      <c r="B5455" s="301" t="s">
        <v>5199</v>
      </c>
      <c r="C5455" s="316" t="s">
        <v>11472</v>
      </c>
      <c r="D5455" s="465" t="s">
        <v>3730</v>
      </c>
      <c r="E5455" s="465" t="s">
        <v>6091</v>
      </c>
      <c r="F5455" s="469" t="str">
        <f t="shared" si="170"/>
        <v>other</v>
      </c>
      <c r="G5455" s="260">
        <v>4.5115299999999998E-4</v>
      </c>
      <c r="H5455" s="260">
        <v>0.14295010600115499</v>
      </c>
      <c r="I5455" s="260">
        <v>4.0745123793599998E-4</v>
      </c>
      <c r="J5455" s="260">
        <v>3.8881900840235094E-2</v>
      </c>
      <c r="K5455" s="260">
        <v>0.18269061096379999</v>
      </c>
      <c r="L5455" s="301" t="str">
        <f t="shared" si="171"/>
        <v/>
      </c>
      <c r="M5455" s="459">
        <f>IFERROR((Tableau1[[#This Row],[Scope 1
(kg CO2-eq)]]+Tableau1[[#This Row],[Scope 2 energy
(kg CO2-eq)]]+Tableau1[[#This Row],[Scope 2 Infrastructure
(kg CO2-eq)]])/Tableau1[[#This Row],[Total CO2-emissions
(kg CO2-eq)
for scope 3 use ]],"")</f>
        <v>0.78717077730714136</v>
      </c>
      <c r="N5455" s="436" t="s">
        <v>3730</v>
      </c>
      <c r="O5455" s="259">
        <v>1</v>
      </c>
      <c r="P5455" s="259" t="s">
        <v>5198</v>
      </c>
      <c r="Q5455" s="259" t="s">
        <v>5199</v>
      </c>
    </row>
    <row r="5456" spans="1:17" ht="21.75" customHeight="1">
      <c r="A5456" s="301" t="s">
        <v>5198</v>
      </c>
      <c r="B5456" s="301" t="s">
        <v>5199</v>
      </c>
      <c r="C5456" s="316" t="s">
        <v>11473</v>
      </c>
      <c r="D5456" s="465" t="s">
        <v>3730</v>
      </c>
      <c r="E5456" s="465" t="s">
        <v>6091</v>
      </c>
      <c r="F5456" s="469" t="str">
        <f t="shared" si="170"/>
        <v>other</v>
      </c>
      <c r="G5456" s="260">
        <v>0</v>
      </c>
      <c r="H5456" s="260">
        <v>1.7827188020151999E-2</v>
      </c>
      <c r="I5456" s="260">
        <v>2.87465100624E-4</v>
      </c>
      <c r="J5456" s="260">
        <v>2.3104378968309001E-2</v>
      </c>
      <c r="K5456" s="260">
        <v>4.1219031974660099E-2</v>
      </c>
      <c r="L5456" s="301" t="str">
        <f t="shared" si="171"/>
        <v/>
      </c>
      <c r="M5456" s="459">
        <f>IFERROR((Tableau1[[#This Row],[Scope 1
(kg CO2-eq)]]+Tableau1[[#This Row],[Scope 2 energy
(kg CO2-eq)]]+Tableau1[[#This Row],[Scope 2 Infrastructure
(kg CO2-eq)]])/Tableau1[[#This Row],[Total CO2-emissions
(kg CO2-eq)
for scope 3 use ]],"")</f>
        <v>0.43947303594883552</v>
      </c>
      <c r="N5456" s="436" t="s">
        <v>3730</v>
      </c>
      <c r="O5456" s="259">
        <v>1</v>
      </c>
      <c r="P5456" s="259" t="s">
        <v>5198</v>
      </c>
      <c r="Q5456" s="259" t="s">
        <v>5199</v>
      </c>
    </row>
    <row r="5457" spans="1:17" ht="21.75" customHeight="1">
      <c r="A5457" s="301" t="s">
        <v>5198</v>
      </c>
      <c r="B5457" s="301" t="s">
        <v>5199</v>
      </c>
      <c r="C5457" s="316" t="s">
        <v>11474</v>
      </c>
      <c r="D5457" s="465" t="s">
        <v>3730</v>
      </c>
      <c r="E5457" s="465" t="s">
        <v>6091</v>
      </c>
      <c r="F5457" s="469" t="str">
        <f t="shared" si="170"/>
        <v>other</v>
      </c>
      <c r="G5457" s="260">
        <v>0</v>
      </c>
      <c r="H5457" s="260">
        <v>1.7794357249652001E-2</v>
      </c>
      <c r="I5457" s="260">
        <v>2.87465100624E-4</v>
      </c>
      <c r="J5457" s="260">
        <v>3.1799152897391297E-2</v>
      </c>
      <c r="K5457" s="260">
        <v>4.9880975128752399E-2</v>
      </c>
      <c r="L5457" s="301" t="str">
        <f t="shared" si="171"/>
        <v/>
      </c>
      <c r="M5457" s="459">
        <f>IFERROR((Tableau1[[#This Row],[Scope 1
(kg CO2-eq)]]+Tableau1[[#This Row],[Scope 2 energy
(kg CO2-eq)]]+Tableau1[[#This Row],[Scope 2 Infrastructure
(kg CO2-eq)]])/Tableau1[[#This Row],[Total CO2-emissions
(kg CO2-eq)
for scope 3 use ]],"")</f>
        <v>0.36249937583624492</v>
      </c>
      <c r="N5457" s="436" t="s">
        <v>3730</v>
      </c>
      <c r="O5457" s="259">
        <v>1</v>
      </c>
      <c r="P5457" s="259" t="s">
        <v>5198</v>
      </c>
      <c r="Q5457" s="259" t="s">
        <v>5199</v>
      </c>
    </row>
    <row r="5458" spans="1:17" ht="21.75" customHeight="1">
      <c r="A5458" s="301" t="s">
        <v>5198</v>
      </c>
      <c r="B5458" s="301" t="s">
        <v>5199</v>
      </c>
      <c r="C5458" s="316" t="s">
        <v>11475</v>
      </c>
      <c r="D5458" s="465" t="s">
        <v>3730</v>
      </c>
      <c r="E5458" s="465" t="s">
        <v>6091</v>
      </c>
      <c r="F5458" s="469" t="str">
        <f t="shared" si="170"/>
        <v>other</v>
      </c>
      <c r="G5458" s="260">
        <v>0</v>
      </c>
      <c r="H5458" s="260">
        <v>1.1244555186335999E-3</v>
      </c>
      <c r="I5458" s="260">
        <v>1.4192555904E-6</v>
      </c>
      <c r="J5458" s="260">
        <v>4.7280745468882703E-2</v>
      </c>
      <c r="K5458" s="260">
        <v>4.8406620237203303E-2</v>
      </c>
      <c r="L5458" s="301" t="str">
        <f t="shared" si="171"/>
        <v/>
      </c>
      <c r="M5458" s="459">
        <f>IFERROR((Tableau1[[#This Row],[Scope 1
(kg CO2-eq)]]+Tableau1[[#This Row],[Scope 2 energy
(kg CO2-eq)]]+Tableau1[[#This Row],[Scope 2 Infrastructure
(kg CO2-eq)]])/Tableau1[[#This Row],[Total CO2-emissions
(kg CO2-eq)
for scope 3 use ]],"")</f>
        <v>2.3258694135367457E-2</v>
      </c>
      <c r="N5458" s="436" t="s">
        <v>3730</v>
      </c>
      <c r="O5458" s="259">
        <v>1</v>
      </c>
      <c r="P5458" s="259" t="s">
        <v>5198</v>
      </c>
      <c r="Q5458" s="259" t="s">
        <v>5199</v>
      </c>
    </row>
    <row r="5459" spans="1:17" ht="21.75" customHeight="1">
      <c r="A5459" s="301" t="s">
        <v>5198</v>
      </c>
      <c r="B5459" s="301" t="s">
        <v>5199</v>
      </c>
      <c r="C5459" s="316" t="s">
        <v>11476</v>
      </c>
      <c r="D5459" s="465" t="s">
        <v>3730</v>
      </c>
      <c r="E5459" s="465" t="s">
        <v>6091</v>
      </c>
      <c r="F5459" s="469" t="str">
        <f t="shared" si="170"/>
        <v>other</v>
      </c>
      <c r="G5459" s="260">
        <v>4.5610600000000001E-4</v>
      </c>
      <c r="H5459" s="260">
        <v>3.7882043421201397E-2</v>
      </c>
      <c r="I5459" s="260">
        <v>2.3459827939799999E-4</v>
      </c>
      <c r="J5459" s="260">
        <v>5.9289896350561699E-2</v>
      </c>
      <c r="K5459" s="260">
        <v>9.7862643964084506E-2</v>
      </c>
      <c r="L5459" s="301" t="str">
        <f t="shared" si="171"/>
        <v/>
      </c>
      <c r="M5459" s="459">
        <f>IFERROR((Tableau1[[#This Row],[Scope 1
(kg CO2-eq)]]+Tableau1[[#This Row],[Scope 2 energy
(kg CO2-eq)]]+Tableau1[[#This Row],[Scope 2 Infrastructure
(kg CO2-eq)]])/Tableau1[[#This Row],[Total CO2-emissions
(kg CO2-eq)
for scope 3 use ]],"")</f>
        <v>0.39415190657178195</v>
      </c>
      <c r="N5459" s="436" t="s">
        <v>3730</v>
      </c>
      <c r="O5459" s="259">
        <v>1</v>
      </c>
      <c r="P5459" s="259" t="s">
        <v>5198</v>
      </c>
      <c r="Q5459" s="260" t="s">
        <v>5199</v>
      </c>
    </row>
    <row r="5460" spans="1:17" ht="21.75" customHeight="1">
      <c r="A5460" s="301" t="s">
        <v>5198</v>
      </c>
      <c r="B5460" s="301" t="s">
        <v>5199</v>
      </c>
      <c r="C5460" s="316" t="s">
        <v>11477</v>
      </c>
      <c r="D5460" s="465" t="s">
        <v>3730</v>
      </c>
      <c r="E5460" s="465" t="s">
        <v>6091</v>
      </c>
      <c r="F5460" s="469" t="str">
        <f t="shared" si="170"/>
        <v>other</v>
      </c>
      <c r="G5460" s="260">
        <v>1.9085869999999999E-4</v>
      </c>
      <c r="H5460" s="260">
        <v>7.9056333277962403E-3</v>
      </c>
      <c r="I5460" s="260">
        <v>1.0421549944272E-4</v>
      </c>
      <c r="J5460" s="260">
        <v>1.0825262146766901E-2</v>
      </c>
      <c r="K5460" s="260">
        <v>1.9025969659854002E-2</v>
      </c>
      <c r="L5460" s="301" t="str">
        <f t="shared" si="171"/>
        <v/>
      </c>
      <c r="M5460" s="459">
        <f>IFERROR((Tableau1[[#This Row],[Scope 1
(kg CO2-eq)]]+Tableau1[[#This Row],[Scope 2 energy
(kg CO2-eq)]]+Tableau1[[#This Row],[Scope 2 Infrastructure
(kg CO2-eq)]])/Tableau1[[#This Row],[Total CO2-emissions
(kg CO2-eq)
for scope 3 use ]],"")</f>
        <v>0.43102704744363018</v>
      </c>
      <c r="N5460" s="436" t="s">
        <v>3730</v>
      </c>
      <c r="O5460" s="259">
        <v>1</v>
      </c>
      <c r="P5460" s="259" t="s">
        <v>5198</v>
      </c>
      <c r="Q5460" s="259" t="s">
        <v>5199</v>
      </c>
    </row>
    <row r="5461" spans="1:17" ht="21.75" customHeight="1">
      <c r="A5461" s="301" t="s">
        <v>5198</v>
      </c>
      <c r="B5461" s="301" t="s">
        <v>5199</v>
      </c>
      <c r="C5461" s="316" t="s">
        <v>11478</v>
      </c>
      <c r="D5461" s="465" t="s">
        <v>3730</v>
      </c>
      <c r="E5461" s="465" t="s">
        <v>6091</v>
      </c>
      <c r="F5461" s="469" t="str">
        <f t="shared" si="170"/>
        <v>other</v>
      </c>
      <c r="G5461" s="260">
        <v>2.226079E-4</v>
      </c>
      <c r="H5461" s="260">
        <v>1.65576104403099E-2</v>
      </c>
      <c r="I5461" s="260">
        <v>2.2312058174496E-4</v>
      </c>
      <c r="J5461" s="260">
        <v>3.8987999908318603E-2</v>
      </c>
      <c r="K5461" s="260">
        <v>5.5991338807800897E-2</v>
      </c>
      <c r="L5461" s="301" t="str">
        <f t="shared" si="171"/>
        <v/>
      </c>
      <c r="M5461" s="459">
        <f>IFERROR((Tableau1[[#This Row],[Scope 1
(kg CO2-eq)]]+Tableau1[[#This Row],[Scope 2 energy
(kg CO2-eq)]]+Tableau1[[#This Row],[Scope 2 Infrastructure
(kg CO2-eq)]])/Tableau1[[#This Row],[Total CO2-emissions
(kg CO2-eq)
for scope 3 use ]],"")</f>
        <v>0.30367802028134216</v>
      </c>
      <c r="N5461" s="436" t="s">
        <v>3730</v>
      </c>
      <c r="O5461" s="259">
        <v>1</v>
      </c>
      <c r="P5461" s="259" t="s">
        <v>5198</v>
      </c>
      <c r="Q5461" s="259" t="s">
        <v>5199</v>
      </c>
    </row>
    <row r="5462" spans="1:17" ht="21.75" customHeight="1">
      <c r="A5462" s="301" t="s">
        <v>5198</v>
      </c>
      <c r="B5462" s="301" t="s">
        <v>5199</v>
      </c>
      <c r="C5462" s="316" t="s">
        <v>11479</v>
      </c>
      <c r="D5462" s="465" t="s">
        <v>3730</v>
      </c>
      <c r="E5462" s="465" t="s">
        <v>6091</v>
      </c>
      <c r="F5462" s="469" t="str">
        <f t="shared" si="170"/>
        <v>other</v>
      </c>
      <c r="G5462" s="260">
        <v>0</v>
      </c>
      <c r="H5462" s="260">
        <v>2.2696528114458402E-2</v>
      </c>
      <c r="I5462" s="260">
        <v>3.6203115398400002E-5</v>
      </c>
      <c r="J5462" s="260">
        <v>2.4901587137296399E-2</v>
      </c>
      <c r="K5462" s="260">
        <v>4.7634318201206199E-2</v>
      </c>
      <c r="L5462" s="301" t="str">
        <f t="shared" si="171"/>
        <v/>
      </c>
      <c r="M5462" s="459">
        <f>IFERROR((Tableau1[[#This Row],[Scope 1
(kg CO2-eq)]]+Tableau1[[#This Row],[Scope 2 energy
(kg CO2-eq)]]+Tableau1[[#This Row],[Scope 2 Infrastructure
(kg CO2-eq)]])/Tableau1[[#This Row],[Total CO2-emissions
(kg CO2-eq)
for scope 3 use ]],"")</f>
        <v>0.47723431526476984</v>
      </c>
      <c r="N5462" s="436" t="s">
        <v>3730</v>
      </c>
      <c r="O5462" s="259">
        <v>1</v>
      </c>
      <c r="P5462" s="259" t="s">
        <v>5198</v>
      </c>
      <c r="Q5462" s="259" t="s">
        <v>5199</v>
      </c>
    </row>
    <row r="5463" spans="1:17" ht="21.75" customHeight="1">
      <c r="A5463" s="301" t="s">
        <v>5198</v>
      </c>
      <c r="B5463" s="301" t="s">
        <v>5199</v>
      </c>
      <c r="C5463" s="316" t="s">
        <v>11480</v>
      </c>
      <c r="D5463" s="465" t="s">
        <v>3730</v>
      </c>
      <c r="E5463" s="465" t="s">
        <v>6091</v>
      </c>
      <c r="F5463" s="469" t="str">
        <f t="shared" si="170"/>
        <v>other</v>
      </c>
      <c r="G5463" s="260">
        <v>0</v>
      </c>
      <c r="H5463" s="260">
        <v>2.2696528114458402E-2</v>
      </c>
      <c r="I5463" s="260">
        <v>3.6203115398400002E-5</v>
      </c>
      <c r="J5463" s="260">
        <v>5.4582587930032699E-2</v>
      </c>
      <c r="K5463" s="260">
        <v>7.7315318998732993E-2</v>
      </c>
      <c r="L5463" s="301" t="str">
        <f t="shared" si="171"/>
        <v/>
      </c>
      <c r="M5463" s="459">
        <f>IFERROR((Tableau1[[#This Row],[Scope 1
(kg CO2-eq)]]+Tableau1[[#This Row],[Scope 2 energy
(kg CO2-eq)]]+Tableau1[[#This Row],[Scope 2 Infrastructure
(kg CO2-eq)]])/Tableau1[[#This Row],[Total CO2-emissions
(kg CO2-eq)
for scope 3 use ]],"")</f>
        <v>0.29402622305974496</v>
      </c>
      <c r="N5463" s="436" t="s">
        <v>3730</v>
      </c>
      <c r="O5463" s="259">
        <v>1</v>
      </c>
      <c r="P5463" s="259" t="s">
        <v>5198</v>
      </c>
      <c r="Q5463" s="260" t="s">
        <v>5199</v>
      </c>
    </row>
    <row r="5464" spans="1:17" ht="21.75" customHeight="1">
      <c r="A5464" s="301" t="s">
        <v>5198</v>
      </c>
      <c r="B5464" s="301" t="s">
        <v>5199</v>
      </c>
      <c r="C5464" s="316" t="s">
        <v>11481</v>
      </c>
      <c r="D5464" s="465" t="s">
        <v>3730</v>
      </c>
      <c r="E5464" s="465" t="s">
        <v>6091</v>
      </c>
      <c r="F5464" s="469" t="str">
        <f t="shared" si="170"/>
        <v>other</v>
      </c>
      <c r="G5464" s="260">
        <v>0</v>
      </c>
      <c r="H5464" s="260">
        <v>2.1628355029406E-2</v>
      </c>
      <c r="I5464" s="260">
        <v>1.5714056642399999E-4</v>
      </c>
      <c r="J5464" s="260">
        <v>3.33170591628833E-2</v>
      </c>
      <c r="K5464" s="260">
        <v>5.5102554665560903E-2</v>
      </c>
      <c r="L5464" s="301" t="str">
        <f t="shared" si="171"/>
        <v/>
      </c>
      <c r="M5464" s="459">
        <f>IFERROR((Tableau1[[#This Row],[Scope 1
(kg CO2-eq)]]+Tableau1[[#This Row],[Scope 2 energy
(kg CO2-eq)]]+Tableau1[[#This Row],[Scope 2 Infrastructure
(kg CO2-eq)]])/Tableau1[[#This Row],[Total CO2-emissions
(kg CO2-eq)
for scope 3 use ]],"")</f>
        <v>0.39536271463373618</v>
      </c>
      <c r="N5464" s="436" t="s">
        <v>3730</v>
      </c>
      <c r="O5464" s="259">
        <v>1</v>
      </c>
      <c r="P5464" s="259" t="s">
        <v>5198</v>
      </c>
      <c r="Q5464" s="260" t="s">
        <v>5199</v>
      </c>
    </row>
    <row r="5465" spans="1:17" ht="21.75" customHeight="1">
      <c r="A5465" s="301" t="s">
        <v>5198</v>
      </c>
      <c r="B5465" s="301" t="s">
        <v>5199</v>
      </c>
      <c r="C5465" s="316" t="s">
        <v>11482</v>
      </c>
      <c r="D5465" s="465" t="s">
        <v>3730</v>
      </c>
      <c r="E5465" s="465" t="s">
        <v>6091</v>
      </c>
      <c r="F5465" s="469" t="str">
        <f t="shared" si="170"/>
        <v>other</v>
      </c>
      <c r="G5465" s="260">
        <v>0</v>
      </c>
      <c r="H5465" s="260">
        <v>4.6076206953600003E-3</v>
      </c>
      <c r="I5465" s="260">
        <v>5.81560704E-6</v>
      </c>
      <c r="J5465" s="260">
        <v>5.1458455718842097E-3</v>
      </c>
      <c r="K5465" s="260">
        <v>9.7592818695913797E-3</v>
      </c>
      <c r="L5465" s="301" t="str">
        <f t="shared" si="171"/>
        <v/>
      </c>
      <c r="M5465" s="459">
        <f>IFERROR((Tableau1[[#This Row],[Scope 1
(kg CO2-eq)]]+Tableau1[[#This Row],[Scope 2 energy
(kg CO2-eq)]]+Tableau1[[#This Row],[Scope 2 Infrastructure
(kg CO2-eq)]])/Tableau1[[#This Row],[Total CO2-emissions
(kg CO2-eq)
for scope 3 use ]],"")</f>
        <v>0.47272292818745737</v>
      </c>
      <c r="N5465" s="436" t="s">
        <v>3730</v>
      </c>
      <c r="O5465" s="259">
        <v>1</v>
      </c>
      <c r="P5465" s="259" t="s">
        <v>5198</v>
      </c>
      <c r="Q5465" s="259" t="s">
        <v>5199</v>
      </c>
    </row>
    <row r="5466" spans="1:17" ht="21.75" customHeight="1">
      <c r="A5466" s="301" t="s">
        <v>5198</v>
      </c>
      <c r="B5466" s="301" t="s">
        <v>5199</v>
      </c>
      <c r="C5466" s="316" t="s">
        <v>11483</v>
      </c>
      <c r="D5466" s="465" t="s">
        <v>3730</v>
      </c>
      <c r="E5466" s="465" t="s">
        <v>6091</v>
      </c>
      <c r="F5466" s="469" t="str">
        <f t="shared" si="170"/>
        <v>other</v>
      </c>
      <c r="G5466" s="260">
        <v>0</v>
      </c>
      <c r="H5466" s="260">
        <v>0</v>
      </c>
      <c r="I5466" s="260">
        <v>0</v>
      </c>
      <c r="J5466" s="260">
        <v>6.3656900352422205E-2</v>
      </c>
      <c r="K5466" s="260">
        <v>6.3656900349814097E-2</v>
      </c>
      <c r="L5466" s="301" t="str">
        <f t="shared" si="171"/>
        <v/>
      </c>
      <c r="M5466" s="459">
        <f>IFERROR((Tableau1[[#This Row],[Scope 1
(kg CO2-eq)]]+Tableau1[[#This Row],[Scope 2 energy
(kg CO2-eq)]]+Tableau1[[#This Row],[Scope 2 Infrastructure
(kg CO2-eq)]])/Tableau1[[#This Row],[Total CO2-emissions
(kg CO2-eq)
for scope 3 use ]],"")</f>
        <v>0</v>
      </c>
      <c r="N5466" s="436" t="s">
        <v>3730</v>
      </c>
      <c r="O5466" s="259">
        <v>1</v>
      </c>
      <c r="P5466" s="259" t="s">
        <v>5198</v>
      </c>
      <c r="Q5466" s="260" t="s">
        <v>5199</v>
      </c>
    </row>
    <row r="5467" spans="1:17" ht="21.75" customHeight="1">
      <c r="A5467" s="301" t="s">
        <v>5200</v>
      </c>
      <c r="B5467" s="301" t="s">
        <v>5166</v>
      </c>
      <c r="C5467" s="316" t="s">
        <v>11484</v>
      </c>
      <c r="D5467" s="465" t="s">
        <v>50</v>
      </c>
      <c r="E5467" s="465" t="s">
        <v>700</v>
      </c>
      <c r="F5467" s="469" t="str">
        <f t="shared" si="170"/>
        <v>CH</v>
      </c>
      <c r="G5467" s="260">
        <v>0</v>
      </c>
      <c r="H5467" s="260">
        <v>2.1058374183600002</v>
      </c>
      <c r="I5467" s="260">
        <v>0.77739165531300003</v>
      </c>
      <c r="J5467" s="260">
        <v>0.74784042388690197</v>
      </c>
      <c r="K5467" s="260">
        <v>3.6310695071621302</v>
      </c>
      <c r="L5467" s="301" t="str">
        <f t="shared" si="171"/>
        <v/>
      </c>
      <c r="M5467" s="459">
        <f>IFERROR((Tableau1[[#This Row],[Scope 1
(kg CO2-eq)]]+Tableau1[[#This Row],[Scope 2 energy
(kg CO2-eq)]]+Tableau1[[#This Row],[Scope 2 Infrastructure
(kg CO2-eq)]])/Tableau1[[#This Row],[Total CO2-emissions
(kg CO2-eq)
for scope 3 use ]],"")</f>
        <v>0.7940440324774708</v>
      </c>
      <c r="N5467" s="436" t="s">
        <v>50</v>
      </c>
      <c r="O5467" s="259">
        <v>1</v>
      </c>
      <c r="P5467" s="259" t="s">
        <v>5200</v>
      </c>
      <c r="Q5467" s="259" t="s">
        <v>5166</v>
      </c>
    </row>
    <row r="5468" spans="1:17" ht="21.75" customHeight="1">
      <c r="A5468" s="301" t="s">
        <v>5129</v>
      </c>
      <c r="B5468" s="301" t="s">
        <v>5136</v>
      </c>
      <c r="C5468" s="316" t="s">
        <v>11485</v>
      </c>
      <c r="D5468" s="465" t="s">
        <v>3730</v>
      </c>
      <c r="E5468" s="465" t="s">
        <v>6091</v>
      </c>
      <c r="F5468" s="469" t="str">
        <f t="shared" si="170"/>
        <v>other</v>
      </c>
      <c r="G5468" s="260">
        <v>0</v>
      </c>
      <c r="H5468" s="260">
        <v>0</v>
      </c>
      <c r="I5468" s="260">
        <v>0</v>
      </c>
      <c r="J5468" s="260">
        <v>1.55077219343446</v>
      </c>
      <c r="K5468" s="260">
        <v>1.55077220177534</v>
      </c>
      <c r="L5468" s="301" t="str">
        <f t="shared" si="171"/>
        <v/>
      </c>
      <c r="M5468" s="459">
        <f>IFERROR((Tableau1[[#This Row],[Scope 1
(kg CO2-eq)]]+Tableau1[[#This Row],[Scope 2 energy
(kg CO2-eq)]]+Tableau1[[#This Row],[Scope 2 Infrastructure
(kg CO2-eq)]])/Tableau1[[#This Row],[Total CO2-emissions
(kg CO2-eq)
for scope 3 use ]],"")</f>
        <v>0</v>
      </c>
      <c r="N5468" s="436" t="s">
        <v>3730</v>
      </c>
      <c r="O5468" s="259">
        <v>1</v>
      </c>
      <c r="P5468" s="259" t="s">
        <v>5129</v>
      </c>
      <c r="Q5468" s="259" t="s">
        <v>5136</v>
      </c>
    </row>
    <row r="5469" spans="1:17" ht="21.75" customHeight="1">
      <c r="A5469" s="301" t="s">
        <v>5176</v>
      </c>
      <c r="B5469" s="301" t="s">
        <v>5177</v>
      </c>
      <c r="C5469" s="316" t="s">
        <v>11486</v>
      </c>
      <c r="D5469" s="465" t="s">
        <v>3730</v>
      </c>
      <c r="E5469" s="465" t="s">
        <v>6101</v>
      </c>
      <c r="F5469" s="469" t="str">
        <f t="shared" si="170"/>
        <v>other</v>
      </c>
      <c r="G5469" s="260">
        <v>0</v>
      </c>
      <c r="H5469" s="260">
        <v>0</v>
      </c>
      <c r="I5469" s="260">
        <v>0</v>
      </c>
      <c r="J5469" s="260">
        <v>29.2378457527495</v>
      </c>
      <c r="K5469" s="260">
        <v>29.237845752547599</v>
      </c>
      <c r="L5469" s="301" t="str">
        <f t="shared" si="171"/>
        <v/>
      </c>
      <c r="M5469" s="459">
        <f>IFERROR((Tableau1[[#This Row],[Scope 1
(kg CO2-eq)]]+Tableau1[[#This Row],[Scope 2 energy
(kg CO2-eq)]]+Tableau1[[#This Row],[Scope 2 Infrastructure
(kg CO2-eq)]])/Tableau1[[#This Row],[Total CO2-emissions
(kg CO2-eq)
for scope 3 use ]],"")</f>
        <v>0</v>
      </c>
      <c r="N5469" s="436" t="s">
        <v>3730</v>
      </c>
      <c r="O5469" s="259">
        <v>1</v>
      </c>
      <c r="P5469" s="259" t="s">
        <v>5176</v>
      </c>
      <c r="Q5469" s="259" t="s">
        <v>5177</v>
      </c>
    </row>
    <row r="5470" spans="1:17" ht="21.75" customHeight="1">
      <c r="A5470" s="301" t="s">
        <v>5176</v>
      </c>
      <c r="B5470" s="301" t="s">
        <v>5177</v>
      </c>
      <c r="C5470" s="316" t="s">
        <v>11487</v>
      </c>
      <c r="D5470" s="465" t="s">
        <v>3730</v>
      </c>
      <c r="E5470" s="465" t="s">
        <v>6101</v>
      </c>
      <c r="F5470" s="469" t="str">
        <f t="shared" si="170"/>
        <v>other</v>
      </c>
      <c r="G5470" s="260">
        <v>0</v>
      </c>
      <c r="H5470" s="260">
        <v>0</v>
      </c>
      <c r="I5470" s="260">
        <v>0</v>
      </c>
      <c r="J5470" s="260">
        <v>132.400543911136</v>
      </c>
      <c r="K5470" s="260">
        <v>132.40054390850699</v>
      </c>
      <c r="L5470" s="301" t="str">
        <f t="shared" si="171"/>
        <v/>
      </c>
      <c r="M5470" s="459">
        <f>IFERROR((Tableau1[[#This Row],[Scope 1
(kg CO2-eq)]]+Tableau1[[#This Row],[Scope 2 energy
(kg CO2-eq)]]+Tableau1[[#This Row],[Scope 2 Infrastructure
(kg CO2-eq)]])/Tableau1[[#This Row],[Total CO2-emissions
(kg CO2-eq)
for scope 3 use ]],"")</f>
        <v>0</v>
      </c>
      <c r="N5470" s="436" t="s">
        <v>3730</v>
      </c>
      <c r="O5470" s="259">
        <v>1</v>
      </c>
      <c r="P5470" s="259" t="s">
        <v>5176</v>
      </c>
      <c r="Q5470" s="259" t="s">
        <v>5177</v>
      </c>
    </row>
    <row r="5471" spans="1:17" ht="21.75" customHeight="1">
      <c r="A5471" s="301" t="s">
        <v>5176</v>
      </c>
      <c r="B5471" s="301" t="s">
        <v>5177</v>
      </c>
      <c r="C5471" s="316" t="s">
        <v>11488</v>
      </c>
      <c r="D5471" s="465" t="s">
        <v>3730</v>
      </c>
      <c r="E5471" s="465" t="s">
        <v>6101</v>
      </c>
      <c r="F5471" s="469" t="str">
        <f t="shared" si="170"/>
        <v>other</v>
      </c>
      <c r="G5471" s="260">
        <v>0</v>
      </c>
      <c r="H5471" s="260">
        <v>0</v>
      </c>
      <c r="I5471" s="260">
        <v>0</v>
      </c>
      <c r="J5471" s="260">
        <v>55.506250921844597</v>
      </c>
      <c r="K5471" s="260">
        <v>55.506250919639299</v>
      </c>
      <c r="L5471" s="301" t="str">
        <f t="shared" si="171"/>
        <v/>
      </c>
      <c r="M5471" s="459">
        <f>IFERROR((Tableau1[[#This Row],[Scope 1
(kg CO2-eq)]]+Tableau1[[#This Row],[Scope 2 energy
(kg CO2-eq)]]+Tableau1[[#This Row],[Scope 2 Infrastructure
(kg CO2-eq)]])/Tableau1[[#This Row],[Total CO2-emissions
(kg CO2-eq)
for scope 3 use ]],"")</f>
        <v>0</v>
      </c>
      <c r="N5471" s="436" t="s">
        <v>3730</v>
      </c>
      <c r="O5471" s="259">
        <v>1</v>
      </c>
      <c r="P5471" s="259" t="s">
        <v>5176</v>
      </c>
      <c r="Q5471" s="259" t="s">
        <v>5177</v>
      </c>
    </row>
    <row r="5472" spans="1:17" ht="21.75" customHeight="1">
      <c r="A5472" s="301" t="s">
        <v>5176</v>
      </c>
      <c r="B5472" s="301" t="s">
        <v>5177</v>
      </c>
      <c r="C5472" s="316" t="s">
        <v>11489</v>
      </c>
      <c r="D5472" s="465" t="s">
        <v>3730</v>
      </c>
      <c r="E5472" s="465" t="s">
        <v>6101</v>
      </c>
      <c r="F5472" s="469" t="str">
        <f t="shared" si="170"/>
        <v>other</v>
      </c>
      <c r="G5472" s="260">
        <v>0</v>
      </c>
      <c r="H5472" s="260">
        <v>0</v>
      </c>
      <c r="I5472" s="260">
        <v>0</v>
      </c>
      <c r="J5472" s="260">
        <v>26.986024212625001</v>
      </c>
      <c r="K5472" s="260">
        <v>26.986024215962399</v>
      </c>
      <c r="L5472" s="301" t="str">
        <f t="shared" si="171"/>
        <v/>
      </c>
      <c r="M5472" s="459">
        <f>IFERROR((Tableau1[[#This Row],[Scope 1
(kg CO2-eq)]]+Tableau1[[#This Row],[Scope 2 energy
(kg CO2-eq)]]+Tableau1[[#This Row],[Scope 2 Infrastructure
(kg CO2-eq)]])/Tableau1[[#This Row],[Total CO2-emissions
(kg CO2-eq)
for scope 3 use ]],"")</f>
        <v>0</v>
      </c>
      <c r="N5472" s="436" t="s">
        <v>3730</v>
      </c>
      <c r="O5472" s="259">
        <v>1</v>
      </c>
      <c r="P5472" s="259" t="s">
        <v>5176</v>
      </c>
      <c r="Q5472" s="259" t="s">
        <v>5177</v>
      </c>
    </row>
    <row r="5473" spans="1:17" ht="21.75" customHeight="1">
      <c r="A5473" s="301" t="s">
        <v>5183</v>
      </c>
      <c r="B5473" s="301" t="s">
        <v>5352</v>
      </c>
      <c r="C5473" s="316" t="s">
        <v>11490</v>
      </c>
      <c r="D5473" s="465" t="s">
        <v>3730</v>
      </c>
      <c r="E5473" s="465" t="s">
        <v>6101</v>
      </c>
      <c r="F5473" s="469" t="str">
        <f t="shared" si="170"/>
        <v>other</v>
      </c>
      <c r="G5473" s="260">
        <v>0</v>
      </c>
      <c r="H5473" s="260">
        <v>0</v>
      </c>
      <c r="I5473" s="260">
        <v>0</v>
      </c>
      <c r="J5473" s="260">
        <v>0</v>
      </c>
      <c r="K5473" s="260">
        <v>0</v>
      </c>
      <c r="L5473" s="301" t="str">
        <f t="shared" si="171"/>
        <v/>
      </c>
      <c r="M5473" s="459" t="str">
        <f>IFERROR((Tableau1[[#This Row],[Scope 1
(kg CO2-eq)]]+Tableau1[[#This Row],[Scope 2 energy
(kg CO2-eq)]]+Tableau1[[#This Row],[Scope 2 Infrastructure
(kg CO2-eq)]])/Tableau1[[#This Row],[Total CO2-emissions
(kg CO2-eq)
for scope 3 use ]],"")</f>
        <v/>
      </c>
      <c r="N5473" s="436" t="s">
        <v>3730</v>
      </c>
      <c r="O5473" s="259">
        <v>1</v>
      </c>
      <c r="P5473" s="259" t="s">
        <v>5183</v>
      </c>
      <c r="Q5473" s="259" t="s">
        <v>5352</v>
      </c>
    </row>
    <row r="5474" spans="1:17" ht="21.75" customHeight="1">
      <c r="A5474" s="301" t="s">
        <v>5183</v>
      </c>
      <c r="B5474" s="301" t="s">
        <v>5352</v>
      </c>
      <c r="C5474" s="316" t="s">
        <v>11491</v>
      </c>
      <c r="D5474" s="465" t="s">
        <v>3730</v>
      </c>
      <c r="E5474" s="465" t="s">
        <v>6101</v>
      </c>
      <c r="F5474" s="469" t="str">
        <f t="shared" si="170"/>
        <v>other</v>
      </c>
      <c r="G5474" s="260">
        <v>0</v>
      </c>
      <c r="H5474" s="260">
        <v>0</v>
      </c>
      <c r="I5474" s="260">
        <v>0</v>
      </c>
      <c r="J5474" s="260">
        <v>0</v>
      </c>
      <c r="K5474" s="260">
        <v>0</v>
      </c>
      <c r="L5474" s="301" t="str">
        <f t="shared" si="171"/>
        <v/>
      </c>
      <c r="M5474" s="459" t="str">
        <f>IFERROR((Tableau1[[#This Row],[Scope 1
(kg CO2-eq)]]+Tableau1[[#This Row],[Scope 2 energy
(kg CO2-eq)]]+Tableau1[[#This Row],[Scope 2 Infrastructure
(kg CO2-eq)]])/Tableau1[[#This Row],[Total CO2-emissions
(kg CO2-eq)
for scope 3 use ]],"")</f>
        <v/>
      </c>
      <c r="N5474" s="436" t="s">
        <v>3730</v>
      </c>
      <c r="O5474" s="259">
        <v>1</v>
      </c>
      <c r="P5474" s="259" t="s">
        <v>5183</v>
      </c>
      <c r="Q5474" s="259" t="s">
        <v>5352</v>
      </c>
    </row>
    <row r="5475" spans="1:17" ht="21.75" customHeight="1">
      <c r="A5475" s="301" t="s">
        <v>5183</v>
      </c>
      <c r="B5475" s="301" t="s">
        <v>5352</v>
      </c>
      <c r="C5475" s="316" t="s">
        <v>11492</v>
      </c>
      <c r="D5475" s="465" t="s">
        <v>3730</v>
      </c>
      <c r="E5475" s="465" t="s">
        <v>6101</v>
      </c>
      <c r="F5475" s="469" t="str">
        <f t="shared" si="170"/>
        <v>other</v>
      </c>
      <c r="G5475" s="260">
        <v>0</v>
      </c>
      <c r="H5475" s="260">
        <v>0</v>
      </c>
      <c r="I5475" s="260">
        <v>0</v>
      </c>
      <c r="J5475" s="260">
        <v>0</v>
      </c>
      <c r="K5475" s="260">
        <v>0</v>
      </c>
      <c r="L5475" s="301" t="str">
        <f t="shared" si="171"/>
        <v/>
      </c>
      <c r="M5475" s="459" t="str">
        <f>IFERROR((Tableau1[[#This Row],[Scope 1
(kg CO2-eq)]]+Tableau1[[#This Row],[Scope 2 energy
(kg CO2-eq)]]+Tableau1[[#This Row],[Scope 2 Infrastructure
(kg CO2-eq)]])/Tableau1[[#This Row],[Total CO2-emissions
(kg CO2-eq)
for scope 3 use ]],"")</f>
        <v/>
      </c>
      <c r="N5475" s="436" t="s">
        <v>3730</v>
      </c>
      <c r="O5475" s="259">
        <v>1</v>
      </c>
      <c r="P5475" s="259" t="s">
        <v>5183</v>
      </c>
      <c r="Q5475" s="259" t="s">
        <v>5352</v>
      </c>
    </row>
    <row r="5476" spans="1:17" ht="21.75" customHeight="1">
      <c r="A5476" s="301" t="s">
        <v>5183</v>
      </c>
      <c r="B5476" s="301" t="s">
        <v>5352</v>
      </c>
      <c r="C5476" s="316" t="s">
        <v>11493</v>
      </c>
      <c r="D5476" s="465" t="s">
        <v>3730</v>
      </c>
      <c r="E5476" s="465" t="s">
        <v>6101</v>
      </c>
      <c r="F5476" s="469" t="str">
        <f t="shared" si="170"/>
        <v>other</v>
      </c>
      <c r="G5476" s="260">
        <v>0</v>
      </c>
      <c r="H5476" s="260">
        <v>0</v>
      </c>
      <c r="I5476" s="260">
        <v>0</v>
      </c>
      <c r="J5476" s="260">
        <v>0</v>
      </c>
      <c r="K5476" s="260">
        <v>0</v>
      </c>
      <c r="L5476" s="301" t="str">
        <f t="shared" si="171"/>
        <v/>
      </c>
      <c r="M5476" s="459" t="str">
        <f>IFERROR((Tableau1[[#This Row],[Scope 1
(kg CO2-eq)]]+Tableau1[[#This Row],[Scope 2 energy
(kg CO2-eq)]]+Tableau1[[#This Row],[Scope 2 Infrastructure
(kg CO2-eq)]])/Tableau1[[#This Row],[Total CO2-emissions
(kg CO2-eq)
for scope 3 use ]],"")</f>
        <v/>
      </c>
      <c r="N5476" s="436" t="s">
        <v>3730</v>
      </c>
      <c r="O5476" s="259">
        <v>1</v>
      </c>
      <c r="P5476" s="259" t="s">
        <v>5183</v>
      </c>
      <c r="Q5476" s="259" t="s">
        <v>5352</v>
      </c>
    </row>
    <row r="5477" spans="1:17" ht="21.75" customHeight="1">
      <c r="A5477" s="301" t="s">
        <v>5183</v>
      </c>
      <c r="B5477" s="301" t="s">
        <v>5352</v>
      </c>
      <c r="C5477" s="316" t="s">
        <v>11494</v>
      </c>
      <c r="D5477" s="465" t="s">
        <v>3730</v>
      </c>
      <c r="E5477" s="465" t="s">
        <v>6101</v>
      </c>
      <c r="F5477" s="469" t="str">
        <f t="shared" si="170"/>
        <v>other</v>
      </c>
      <c r="G5477" s="260">
        <v>0</v>
      </c>
      <c r="H5477" s="260">
        <v>0</v>
      </c>
      <c r="I5477" s="260">
        <v>0</v>
      </c>
      <c r="J5477" s="260">
        <v>0</v>
      </c>
      <c r="K5477" s="260">
        <v>0</v>
      </c>
      <c r="L5477" s="301" t="str">
        <f t="shared" si="171"/>
        <v/>
      </c>
      <c r="M5477" s="459" t="str">
        <f>IFERROR((Tableau1[[#This Row],[Scope 1
(kg CO2-eq)]]+Tableau1[[#This Row],[Scope 2 energy
(kg CO2-eq)]]+Tableau1[[#This Row],[Scope 2 Infrastructure
(kg CO2-eq)]])/Tableau1[[#This Row],[Total CO2-emissions
(kg CO2-eq)
for scope 3 use ]],"")</f>
        <v/>
      </c>
      <c r="N5477" s="436" t="s">
        <v>3730</v>
      </c>
      <c r="O5477" s="259">
        <v>1</v>
      </c>
      <c r="P5477" s="259" t="s">
        <v>5183</v>
      </c>
      <c r="Q5477" s="259" t="s">
        <v>5352</v>
      </c>
    </row>
    <row r="5478" spans="1:17" ht="21.75" customHeight="1">
      <c r="A5478" s="301" t="s">
        <v>5183</v>
      </c>
      <c r="B5478" s="301" t="s">
        <v>5352</v>
      </c>
      <c r="C5478" s="316" t="s">
        <v>11495</v>
      </c>
      <c r="D5478" s="465" t="s">
        <v>3730</v>
      </c>
      <c r="E5478" s="465" t="s">
        <v>6101</v>
      </c>
      <c r="F5478" s="469" t="str">
        <f t="shared" si="170"/>
        <v>other</v>
      </c>
      <c r="G5478" s="260">
        <v>0</v>
      </c>
      <c r="H5478" s="260">
        <v>0</v>
      </c>
      <c r="I5478" s="260">
        <v>0</v>
      </c>
      <c r="J5478" s="260">
        <v>0</v>
      </c>
      <c r="K5478" s="260">
        <v>0</v>
      </c>
      <c r="L5478" s="301" t="str">
        <f t="shared" si="171"/>
        <v/>
      </c>
      <c r="M5478" s="459" t="str">
        <f>IFERROR((Tableau1[[#This Row],[Scope 1
(kg CO2-eq)]]+Tableau1[[#This Row],[Scope 2 energy
(kg CO2-eq)]]+Tableau1[[#This Row],[Scope 2 Infrastructure
(kg CO2-eq)]])/Tableau1[[#This Row],[Total CO2-emissions
(kg CO2-eq)
for scope 3 use ]],"")</f>
        <v/>
      </c>
      <c r="N5478" s="436" t="s">
        <v>3730</v>
      </c>
      <c r="O5478" s="259">
        <v>1</v>
      </c>
      <c r="P5478" s="259" t="s">
        <v>5183</v>
      </c>
      <c r="Q5478" s="259" t="s">
        <v>5352</v>
      </c>
    </row>
    <row r="5479" spans="1:17" ht="21.75" customHeight="1">
      <c r="A5479" s="301" t="s">
        <v>5183</v>
      </c>
      <c r="B5479" s="301" t="s">
        <v>5352</v>
      </c>
      <c r="C5479" s="316" t="s">
        <v>11496</v>
      </c>
      <c r="D5479" s="465" t="s">
        <v>3730</v>
      </c>
      <c r="E5479" s="465" t="s">
        <v>6101</v>
      </c>
      <c r="F5479" s="469" t="str">
        <f t="shared" si="170"/>
        <v>other</v>
      </c>
      <c r="G5479" s="260">
        <v>0</v>
      </c>
      <c r="H5479" s="260">
        <v>0</v>
      </c>
      <c r="I5479" s="260">
        <v>0</v>
      </c>
      <c r="J5479" s="260">
        <v>0</v>
      </c>
      <c r="K5479" s="260">
        <v>0</v>
      </c>
      <c r="L5479" s="301" t="str">
        <f t="shared" si="171"/>
        <v/>
      </c>
      <c r="M5479" s="459" t="str">
        <f>IFERROR((Tableau1[[#This Row],[Scope 1
(kg CO2-eq)]]+Tableau1[[#This Row],[Scope 2 energy
(kg CO2-eq)]]+Tableau1[[#This Row],[Scope 2 Infrastructure
(kg CO2-eq)]])/Tableau1[[#This Row],[Total CO2-emissions
(kg CO2-eq)
for scope 3 use ]],"")</f>
        <v/>
      </c>
      <c r="N5479" s="436" t="s">
        <v>3730</v>
      </c>
      <c r="O5479" s="259">
        <v>1</v>
      </c>
      <c r="P5479" s="259" t="s">
        <v>5183</v>
      </c>
      <c r="Q5479" s="259" t="s">
        <v>5352</v>
      </c>
    </row>
    <row r="5480" spans="1:17" ht="21.75" customHeight="1">
      <c r="A5480" s="301" t="s">
        <v>5183</v>
      </c>
      <c r="B5480" s="301" t="s">
        <v>5352</v>
      </c>
      <c r="C5480" s="316" t="s">
        <v>11497</v>
      </c>
      <c r="D5480" s="465" t="s">
        <v>3730</v>
      </c>
      <c r="E5480" s="465" t="s">
        <v>6101</v>
      </c>
      <c r="F5480" s="469" t="str">
        <f t="shared" si="170"/>
        <v>other</v>
      </c>
      <c r="G5480" s="260">
        <v>0</v>
      </c>
      <c r="H5480" s="260">
        <v>0</v>
      </c>
      <c r="I5480" s="260">
        <v>0</v>
      </c>
      <c r="J5480" s="260">
        <v>0</v>
      </c>
      <c r="K5480" s="260">
        <v>0</v>
      </c>
      <c r="L5480" s="301" t="str">
        <f t="shared" si="171"/>
        <v/>
      </c>
      <c r="M5480" s="459" t="str">
        <f>IFERROR((Tableau1[[#This Row],[Scope 1
(kg CO2-eq)]]+Tableau1[[#This Row],[Scope 2 energy
(kg CO2-eq)]]+Tableau1[[#This Row],[Scope 2 Infrastructure
(kg CO2-eq)]])/Tableau1[[#This Row],[Total CO2-emissions
(kg CO2-eq)
for scope 3 use ]],"")</f>
        <v/>
      </c>
      <c r="N5480" s="436" t="s">
        <v>3730</v>
      </c>
      <c r="O5480" s="259">
        <v>1</v>
      </c>
      <c r="P5480" s="259" t="s">
        <v>5183</v>
      </c>
      <c r="Q5480" s="259" t="s">
        <v>5352</v>
      </c>
    </row>
    <row r="5481" spans="1:17" ht="21.75" customHeight="1">
      <c r="A5481" s="301" t="s">
        <v>5183</v>
      </c>
      <c r="B5481" s="301" t="s">
        <v>5352</v>
      </c>
      <c r="C5481" s="316" t="s">
        <v>11498</v>
      </c>
      <c r="D5481" s="465" t="s">
        <v>3730</v>
      </c>
      <c r="E5481" s="465" t="s">
        <v>6101</v>
      </c>
      <c r="F5481" s="469" t="str">
        <f t="shared" si="170"/>
        <v>other</v>
      </c>
      <c r="G5481" s="260">
        <v>0</v>
      </c>
      <c r="H5481" s="260">
        <v>0</v>
      </c>
      <c r="I5481" s="260">
        <v>0</v>
      </c>
      <c r="J5481" s="260">
        <v>0</v>
      </c>
      <c r="K5481" s="260">
        <v>0</v>
      </c>
      <c r="L5481" s="301" t="str">
        <f t="shared" si="171"/>
        <v/>
      </c>
      <c r="M5481" s="459" t="str">
        <f>IFERROR((Tableau1[[#This Row],[Scope 1
(kg CO2-eq)]]+Tableau1[[#This Row],[Scope 2 energy
(kg CO2-eq)]]+Tableau1[[#This Row],[Scope 2 Infrastructure
(kg CO2-eq)]])/Tableau1[[#This Row],[Total CO2-emissions
(kg CO2-eq)
for scope 3 use ]],"")</f>
        <v/>
      </c>
      <c r="N5481" s="436" t="s">
        <v>3730</v>
      </c>
      <c r="O5481" s="259">
        <v>1</v>
      </c>
      <c r="P5481" s="259" t="s">
        <v>5183</v>
      </c>
      <c r="Q5481" s="259" t="s">
        <v>5352</v>
      </c>
    </row>
    <row r="5482" spans="1:17" ht="21.75" customHeight="1">
      <c r="A5482" s="301" t="s">
        <v>5183</v>
      </c>
      <c r="B5482" s="301" t="s">
        <v>5352</v>
      </c>
      <c r="C5482" s="316" t="s">
        <v>11499</v>
      </c>
      <c r="D5482" s="465" t="s">
        <v>3730</v>
      </c>
      <c r="E5482" s="465" t="s">
        <v>6101</v>
      </c>
      <c r="F5482" s="469" t="str">
        <f t="shared" si="170"/>
        <v>other</v>
      </c>
      <c r="G5482" s="260">
        <v>0</v>
      </c>
      <c r="H5482" s="260">
        <v>0</v>
      </c>
      <c r="I5482" s="260">
        <v>0</v>
      </c>
      <c r="J5482" s="260">
        <v>0</v>
      </c>
      <c r="K5482" s="260">
        <v>0</v>
      </c>
      <c r="L5482" s="301" t="str">
        <f t="shared" si="171"/>
        <v/>
      </c>
      <c r="M5482" s="459" t="str">
        <f>IFERROR((Tableau1[[#This Row],[Scope 1
(kg CO2-eq)]]+Tableau1[[#This Row],[Scope 2 energy
(kg CO2-eq)]]+Tableau1[[#This Row],[Scope 2 Infrastructure
(kg CO2-eq)]])/Tableau1[[#This Row],[Total CO2-emissions
(kg CO2-eq)
for scope 3 use ]],"")</f>
        <v/>
      </c>
      <c r="N5482" s="436" t="s">
        <v>3730</v>
      </c>
      <c r="O5482" s="259">
        <v>1</v>
      </c>
      <c r="P5482" s="259" t="s">
        <v>5183</v>
      </c>
      <c r="Q5482" s="259" t="s">
        <v>5352</v>
      </c>
    </row>
    <row r="5483" spans="1:17" ht="21.75" customHeight="1">
      <c r="A5483" s="301" t="s">
        <v>5183</v>
      </c>
      <c r="B5483" s="301" t="s">
        <v>5352</v>
      </c>
      <c r="C5483" s="316" t="s">
        <v>11500</v>
      </c>
      <c r="D5483" s="465" t="s">
        <v>3730</v>
      </c>
      <c r="E5483" s="465" t="s">
        <v>6101</v>
      </c>
      <c r="F5483" s="469" t="str">
        <f t="shared" si="170"/>
        <v>other</v>
      </c>
      <c r="G5483" s="260">
        <v>0</v>
      </c>
      <c r="H5483" s="260">
        <v>0</v>
      </c>
      <c r="I5483" s="260">
        <v>0</v>
      </c>
      <c r="J5483" s="260">
        <v>0</v>
      </c>
      <c r="K5483" s="260">
        <v>0</v>
      </c>
      <c r="L5483" s="301" t="str">
        <f t="shared" si="171"/>
        <v/>
      </c>
      <c r="M5483" s="459" t="str">
        <f>IFERROR((Tableau1[[#This Row],[Scope 1
(kg CO2-eq)]]+Tableau1[[#This Row],[Scope 2 energy
(kg CO2-eq)]]+Tableau1[[#This Row],[Scope 2 Infrastructure
(kg CO2-eq)]])/Tableau1[[#This Row],[Total CO2-emissions
(kg CO2-eq)
for scope 3 use ]],"")</f>
        <v/>
      </c>
      <c r="N5483" s="436" t="s">
        <v>3730</v>
      </c>
      <c r="O5483" s="259">
        <v>1</v>
      </c>
      <c r="P5483" s="259" t="s">
        <v>5183</v>
      </c>
      <c r="Q5483" s="259" t="s">
        <v>5352</v>
      </c>
    </row>
    <row r="5484" spans="1:17" ht="21.75" customHeight="1">
      <c r="A5484" s="301" t="s">
        <v>5183</v>
      </c>
      <c r="B5484" s="301" t="s">
        <v>5352</v>
      </c>
      <c r="C5484" s="316" t="s">
        <v>11501</v>
      </c>
      <c r="D5484" s="465" t="s">
        <v>3730</v>
      </c>
      <c r="E5484" s="465" t="s">
        <v>6101</v>
      </c>
      <c r="F5484" s="469" t="str">
        <f t="shared" si="170"/>
        <v>other</v>
      </c>
      <c r="G5484" s="260">
        <v>0</v>
      </c>
      <c r="H5484" s="260">
        <v>0</v>
      </c>
      <c r="I5484" s="260">
        <v>0</v>
      </c>
      <c r="J5484" s="260">
        <v>0</v>
      </c>
      <c r="K5484" s="260">
        <v>0</v>
      </c>
      <c r="L5484" s="301" t="str">
        <f t="shared" si="171"/>
        <v/>
      </c>
      <c r="M5484" s="459" t="str">
        <f>IFERROR((Tableau1[[#This Row],[Scope 1
(kg CO2-eq)]]+Tableau1[[#This Row],[Scope 2 energy
(kg CO2-eq)]]+Tableau1[[#This Row],[Scope 2 Infrastructure
(kg CO2-eq)]])/Tableau1[[#This Row],[Total CO2-emissions
(kg CO2-eq)
for scope 3 use ]],"")</f>
        <v/>
      </c>
      <c r="N5484" s="436" t="s">
        <v>3730</v>
      </c>
      <c r="O5484" s="259">
        <v>1</v>
      </c>
      <c r="P5484" s="259" t="s">
        <v>5183</v>
      </c>
      <c r="Q5484" s="259" t="s">
        <v>5352</v>
      </c>
    </row>
    <row r="5485" spans="1:17" ht="21.75" customHeight="1">
      <c r="A5485" s="301" t="s">
        <v>5129</v>
      </c>
      <c r="B5485" s="301" t="s">
        <v>5146</v>
      </c>
      <c r="C5485" s="316" t="s">
        <v>11502</v>
      </c>
      <c r="D5485" s="465" t="s">
        <v>3730</v>
      </c>
      <c r="E5485" s="465" t="s">
        <v>6091</v>
      </c>
      <c r="F5485" s="469" t="str">
        <f t="shared" si="170"/>
        <v>other</v>
      </c>
      <c r="G5485" s="260">
        <v>0</v>
      </c>
      <c r="H5485" s="260">
        <v>0.32199462199520001</v>
      </c>
      <c r="I5485" s="260">
        <v>2.0602097279999999E-4</v>
      </c>
      <c r="J5485" s="260">
        <v>2.4822903139305401</v>
      </c>
      <c r="K5485" s="260">
        <v>2.80449096029482</v>
      </c>
      <c r="L5485" s="301" t="str">
        <f t="shared" si="171"/>
        <v/>
      </c>
      <c r="M5485" s="459">
        <f>IFERROR((Tableau1[[#This Row],[Scope 1
(kg CO2-eq)]]+Tableau1[[#This Row],[Scope 2 energy
(kg CO2-eq)]]+Tableau1[[#This Row],[Scope 2 Infrastructure
(kg CO2-eq)]])/Tableau1[[#This Row],[Total CO2-emissions
(kg CO2-eq)
for scope 3 use ]],"")</f>
        <v>0.11488738866682918</v>
      </c>
      <c r="N5485" s="436" t="s">
        <v>3730</v>
      </c>
      <c r="O5485" s="259">
        <v>1</v>
      </c>
      <c r="P5485" s="259" t="s">
        <v>5129</v>
      </c>
      <c r="Q5485" s="259" t="s">
        <v>5146</v>
      </c>
    </row>
    <row r="5486" spans="1:17" ht="21.75" customHeight="1">
      <c r="A5486" s="301" t="s">
        <v>5157</v>
      </c>
      <c r="B5486" s="301" t="s">
        <v>5183</v>
      </c>
      <c r="C5486" s="316" t="s">
        <v>11503</v>
      </c>
      <c r="D5486" s="465" t="s">
        <v>3730</v>
      </c>
      <c r="E5486" s="465" t="s">
        <v>6091</v>
      </c>
      <c r="F5486" s="469" t="str">
        <f t="shared" si="170"/>
        <v>other</v>
      </c>
      <c r="G5486" s="260">
        <v>0</v>
      </c>
      <c r="H5486" s="260">
        <v>0</v>
      </c>
      <c r="I5486" s="260">
        <v>0</v>
      </c>
      <c r="J5486" s="260">
        <v>28413.634136476401</v>
      </c>
      <c r="K5486" s="260">
        <v>28413.634136487501</v>
      </c>
      <c r="L5486" s="301" t="str">
        <f t="shared" si="171"/>
        <v/>
      </c>
      <c r="M5486" s="459">
        <f>IFERROR((Tableau1[[#This Row],[Scope 1
(kg CO2-eq)]]+Tableau1[[#This Row],[Scope 2 energy
(kg CO2-eq)]]+Tableau1[[#This Row],[Scope 2 Infrastructure
(kg CO2-eq)]])/Tableau1[[#This Row],[Total CO2-emissions
(kg CO2-eq)
for scope 3 use ]],"")</f>
        <v>0</v>
      </c>
      <c r="N5486" s="436" t="s">
        <v>3730</v>
      </c>
      <c r="O5486" s="259">
        <v>1</v>
      </c>
      <c r="P5486" s="259" t="s">
        <v>5157</v>
      </c>
      <c r="Q5486" s="259" t="s">
        <v>5183</v>
      </c>
    </row>
    <row r="5487" spans="1:17" ht="21.75" customHeight="1">
      <c r="A5487" s="301" t="s">
        <v>5157</v>
      </c>
      <c r="B5487" s="301" t="s">
        <v>5183</v>
      </c>
      <c r="C5487" s="316" t="s">
        <v>11504</v>
      </c>
      <c r="D5487" s="465" t="s">
        <v>3730</v>
      </c>
      <c r="E5487" s="465" t="s">
        <v>6041</v>
      </c>
      <c r="F5487" s="469" t="str">
        <f t="shared" si="170"/>
        <v>other</v>
      </c>
      <c r="G5487" s="260">
        <v>928.67100000000005</v>
      </c>
      <c r="H5487" s="260">
        <v>22310.519045212499</v>
      </c>
      <c r="I5487" s="260">
        <v>252.50541701008001</v>
      </c>
      <c r="J5487" s="260">
        <v>8217.0222656151091</v>
      </c>
      <c r="K5487" s="260">
        <v>31708.717697184002</v>
      </c>
      <c r="L5487" s="301" t="str">
        <f t="shared" si="171"/>
        <v/>
      </c>
      <c r="M5487" s="459">
        <f>IFERROR((Tableau1[[#This Row],[Scope 1
(kg CO2-eq)]]+Tableau1[[#This Row],[Scope 2 energy
(kg CO2-eq)]]+Tableau1[[#This Row],[Scope 2 Infrastructure
(kg CO2-eq)]])/Tableau1[[#This Row],[Total CO2-emissions
(kg CO2-eq)
for scope 3 use ]],"")</f>
        <v>0.74085920744467182</v>
      </c>
      <c r="N5487" s="436" t="s">
        <v>3730</v>
      </c>
      <c r="O5487" s="259">
        <v>1</v>
      </c>
      <c r="P5487" s="259" t="s">
        <v>5157</v>
      </c>
      <c r="Q5487" s="259" t="s">
        <v>5183</v>
      </c>
    </row>
    <row r="5488" spans="1:17" ht="21.75" customHeight="1">
      <c r="A5488" s="301" t="s">
        <v>5157</v>
      </c>
      <c r="B5488" s="301" t="s">
        <v>5183</v>
      </c>
      <c r="C5488" s="316" t="s">
        <v>11505</v>
      </c>
      <c r="D5488" s="465" t="s">
        <v>3730</v>
      </c>
      <c r="E5488" s="465" t="s">
        <v>6075</v>
      </c>
      <c r="F5488" s="469" t="str">
        <f t="shared" si="170"/>
        <v>other</v>
      </c>
      <c r="G5488" s="260">
        <v>584.71976401179904</v>
      </c>
      <c r="H5488" s="260">
        <v>29051.507236556001</v>
      </c>
      <c r="I5488" s="260">
        <v>1512.56260934174</v>
      </c>
      <c r="J5488" s="260">
        <v>2649.3926959854407</v>
      </c>
      <c r="K5488" s="260">
        <v>33798.182294402999</v>
      </c>
      <c r="L5488" s="301" t="str">
        <f t="shared" si="171"/>
        <v/>
      </c>
      <c r="M5488" s="459">
        <f>IFERROR((Tableau1[[#This Row],[Scope 1
(kg CO2-eq)]]+Tableau1[[#This Row],[Scope 2 energy
(kg CO2-eq)]]+Tableau1[[#This Row],[Scope 2 Infrastructure
(kg CO2-eq)]])/Tableau1[[#This Row],[Total CO2-emissions
(kg CO2-eq)
for scope 3 use ]],"")</f>
        <v>0.92161138544624632</v>
      </c>
      <c r="N5488" s="436" t="s">
        <v>3730</v>
      </c>
      <c r="O5488" s="259">
        <v>1</v>
      </c>
      <c r="P5488" s="259" t="s">
        <v>5157</v>
      </c>
      <c r="Q5488" s="259" t="s">
        <v>5183</v>
      </c>
    </row>
    <row r="5489" spans="1:17" ht="21.75" customHeight="1">
      <c r="A5489" s="301" t="s">
        <v>5157</v>
      </c>
      <c r="B5489" s="301" t="s">
        <v>5183</v>
      </c>
      <c r="C5489" s="316" t="s">
        <v>11506</v>
      </c>
      <c r="D5489" s="465" t="s">
        <v>3730</v>
      </c>
      <c r="E5489" s="465" t="s">
        <v>6091</v>
      </c>
      <c r="F5489" s="469" t="str">
        <f t="shared" si="170"/>
        <v>other</v>
      </c>
      <c r="G5489" s="260">
        <v>35.42</v>
      </c>
      <c r="H5489" s="260">
        <v>591.55162594149999</v>
      </c>
      <c r="I5489" s="260">
        <v>0.70471752428000001</v>
      </c>
      <c r="J5489" s="260">
        <v>109.04376480738701</v>
      </c>
      <c r="K5489" s="260">
        <v>736.72010719025502</v>
      </c>
      <c r="L5489" s="301" t="str">
        <f t="shared" si="171"/>
        <v/>
      </c>
      <c r="M5489" s="459">
        <f>IFERROR((Tableau1[[#This Row],[Scope 1
(kg CO2-eq)]]+Tableau1[[#This Row],[Scope 2 energy
(kg CO2-eq)]]+Tableau1[[#This Row],[Scope 2 Infrastructure
(kg CO2-eq)]])/Tableau1[[#This Row],[Total CO2-emissions
(kg CO2-eq)
for scope 3 use ]],"")</f>
        <v>0.85198752869613892</v>
      </c>
      <c r="N5489" s="436" t="s">
        <v>3730</v>
      </c>
      <c r="O5489" s="259">
        <v>1</v>
      </c>
      <c r="P5489" s="259" t="s">
        <v>5157</v>
      </c>
      <c r="Q5489" s="259" t="s">
        <v>5183</v>
      </c>
    </row>
    <row r="5490" spans="1:17" ht="21.75" customHeight="1">
      <c r="A5490" s="301" t="s">
        <v>5192</v>
      </c>
      <c r="B5490" s="301" t="s">
        <v>5201</v>
      </c>
      <c r="C5490" s="316" t="s">
        <v>11507</v>
      </c>
      <c r="D5490" s="465" t="s">
        <v>3730</v>
      </c>
      <c r="E5490" s="465" t="s">
        <v>6015</v>
      </c>
      <c r="F5490" s="469" t="str">
        <f t="shared" si="170"/>
        <v>other</v>
      </c>
      <c r="G5490" s="260">
        <v>0</v>
      </c>
      <c r="H5490" s="260">
        <v>1.8093405801600002E-2</v>
      </c>
      <c r="I5490" s="260">
        <v>5.9707411199999997E-5</v>
      </c>
      <c r="J5490" s="260">
        <v>2.0672570035654001</v>
      </c>
      <c r="K5490" s="260">
        <v>2.0854101168654098</v>
      </c>
      <c r="L5490" s="301" t="str">
        <f t="shared" si="171"/>
        <v/>
      </c>
      <c r="M5490" s="459">
        <f>IFERROR((Tableau1[[#This Row],[Scope 1
(kg CO2-eq)]]+Tableau1[[#This Row],[Scope 2 energy
(kg CO2-eq)]]+Tableau1[[#This Row],[Scope 2 Infrastructure
(kg CO2-eq)]])/Tableau1[[#This Row],[Total CO2-emissions
(kg CO2-eq)
for scope 3 use ]],"")</f>
        <v>8.7048168923655345E-3</v>
      </c>
      <c r="N5490" s="436" t="s">
        <v>3730</v>
      </c>
      <c r="O5490" s="259">
        <v>1</v>
      </c>
      <c r="P5490" s="259" t="s">
        <v>5192</v>
      </c>
      <c r="Q5490" s="259" t="s">
        <v>5201</v>
      </c>
    </row>
    <row r="5491" spans="1:17" ht="21.75" customHeight="1">
      <c r="A5491" s="301" t="s">
        <v>5185</v>
      </c>
      <c r="B5491" s="301" t="s">
        <v>5192</v>
      </c>
      <c r="C5491" s="316" t="s">
        <v>11508</v>
      </c>
      <c r="D5491" s="465" t="s">
        <v>3730</v>
      </c>
      <c r="E5491" s="465" t="s">
        <v>6015</v>
      </c>
      <c r="F5491" s="469" t="str">
        <f t="shared" si="170"/>
        <v>other</v>
      </c>
      <c r="G5491" s="260">
        <v>1.2959083499999999</v>
      </c>
      <c r="H5491" s="260">
        <v>0</v>
      </c>
      <c r="I5491" s="260">
        <v>0</v>
      </c>
      <c r="J5491" s="260">
        <v>0.73998930733899027</v>
      </c>
      <c r="K5491" s="260">
        <v>2.0358976574026499</v>
      </c>
      <c r="L5491" s="301" t="str">
        <f t="shared" si="171"/>
        <v/>
      </c>
      <c r="M5491" s="459">
        <f>IFERROR((Tableau1[[#This Row],[Scope 1
(kg CO2-eq)]]+Tableau1[[#This Row],[Scope 2 energy
(kg CO2-eq)]]+Tableau1[[#This Row],[Scope 2 Infrastructure
(kg CO2-eq)]])/Tableau1[[#This Row],[Total CO2-emissions
(kg CO2-eq)
for scope 3 use ]],"")</f>
        <v>0.63652922104802123</v>
      </c>
      <c r="N5491" s="436" t="s">
        <v>3730</v>
      </c>
      <c r="O5491" s="259">
        <v>1</v>
      </c>
      <c r="P5491" s="259" t="s">
        <v>5185</v>
      </c>
      <c r="Q5491" s="260" t="s">
        <v>5192</v>
      </c>
    </row>
    <row r="5492" spans="1:17" ht="21.75" customHeight="1">
      <c r="A5492" s="301" t="s">
        <v>5150</v>
      </c>
      <c r="B5492" s="301" t="s">
        <v>5133</v>
      </c>
      <c r="C5492" s="316" t="s">
        <v>11509</v>
      </c>
      <c r="D5492" s="465" t="s">
        <v>3740</v>
      </c>
      <c r="E5492" s="465" t="s">
        <v>700</v>
      </c>
      <c r="F5492" s="469" t="str">
        <f t="shared" si="170"/>
        <v>CH</v>
      </c>
      <c r="G5492" s="260">
        <v>0</v>
      </c>
      <c r="H5492" s="260">
        <v>2.7803963249976</v>
      </c>
      <c r="I5492" s="260">
        <v>1.2978718340868001</v>
      </c>
      <c r="J5492" s="260">
        <v>7.43428419028207</v>
      </c>
      <c r="K5492" s="260">
        <v>11.512552357055201</v>
      </c>
      <c r="L5492" s="301" t="str">
        <f t="shared" si="171"/>
        <v/>
      </c>
      <c r="M5492" s="459">
        <f>IFERROR((Tableau1[[#This Row],[Scope 1
(kg CO2-eq)]]+Tableau1[[#This Row],[Scope 2 energy
(kg CO2-eq)]]+Tableau1[[#This Row],[Scope 2 Infrastructure
(kg CO2-eq)]])/Tableau1[[#This Row],[Total CO2-emissions
(kg CO2-eq)
for scope 3 use ]],"")</f>
        <v>0.35424535173428578</v>
      </c>
      <c r="N5492" s="436" t="s">
        <v>3740</v>
      </c>
      <c r="O5492" s="259">
        <v>1</v>
      </c>
      <c r="P5492" s="259" t="s">
        <v>5150</v>
      </c>
      <c r="Q5492" s="259" t="s">
        <v>5133</v>
      </c>
    </row>
    <row r="5493" spans="1:17" ht="21.75" customHeight="1">
      <c r="A5493" s="301" t="s">
        <v>5150</v>
      </c>
      <c r="B5493" s="301" t="s">
        <v>5133</v>
      </c>
      <c r="C5493" s="316" t="s">
        <v>11510</v>
      </c>
      <c r="D5493" s="465" t="s">
        <v>3646</v>
      </c>
      <c r="E5493" s="465" t="s">
        <v>6091</v>
      </c>
      <c r="F5493" s="469" t="str">
        <f t="shared" si="170"/>
        <v>other</v>
      </c>
      <c r="G5493" s="260">
        <v>0</v>
      </c>
      <c r="H5493" s="260">
        <v>0</v>
      </c>
      <c r="I5493" s="260">
        <v>0</v>
      </c>
      <c r="J5493" s="260">
        <v>179441801.550529</v>
      </c>
      <c r="K5493" s="260">
        <v>179441801.55032799</v>
      </c>
      <c r="L5493" s="301" t="str">
        <f t="shared" si="171"/>
        <v/>
      </c>
      <c r="M5493" s="459">
        <f>IFERROR((Tableau1[[#This Row],[Scope 1
(kg CO2-eq)]]+Tableau1[[#This Row],[Scope 2 energy
(kg CO2-eq)]]+Tableau1[[#This Row],[Scope 2 Infrastructure
(kg CO2-eq)]])/Tableau1[[#This Row],[Total CO2-emissions
(kg CO2-eq)
for scope 3 use ]],"")</f>
        <v>0</v>
      </c>
      <c r="N5493" s="436" t="s">
        <v>3646</v>
      </c>
      <c r="O5493" s="259">
        <v>1</v>
      </c>
      <c r="P5493" s="259" t="s">
        <v>5150</v>
      </c>
      <c r="Q5493" s="259" t="s">
        <v>5133</v>
      </c>
    </row>
    <row r="5494" spans="1:17" ht="21.75" customHeight="1">
      <c r="A5494" s="301" t="s">
        <v>5213</v>
      </c>
      <c r="B5494" s="301" t="s">
        <v>476</v>
      </c>
      <c r="C5494" s="316" t="s">
        <v>11511</v>
      </c>
      <c r="D5494" s="465" t="s">
        <v>3730</v>
      </c>
      <c r="E5494" s="465" t="s">
        <v>6091</v>
      </c>
      <c r="F5494" s="469" t="str">
        <f t="shared" si="170"/>
        <v>other</v>
      </c>
      <c r="G5494" s="260">
        <v>0</v>
      </c>
      <c r="H5494" s="260">
        <v>0</v>
      </c>
      <c r="I5494" s="260">
        <v>0</v>
      </c>
      <c r="J5494" s="260">
        <v>0</v>
      </c>
      <c r="K5494" s="260">
        <v>0</v>
      </c>
      <c r="L5494" s="301" t="str">
        <f t="shared" si="171"/>
        <v/>
      </c>
      <c r="M5494" s="459" t="str">
        <f>IFERROR((Tableau1[[#This Row],[Scope 1
(kg CO2-eq)]]+Tableau1[[#This Row],[Scope 2 energy
(kg CO2-eq)]]+Tableau1[[#This Row],[Scope 2 Infrastructure
(kg CO2-eq)]])/Tableau1[[#This Row],[Total CO2-emissions
(kg CO2-eq)
for scope 3 use ]],"")</f>
        <v/>
      </c>
      <c r="N5494" s="436" t="s">
        <v>3730</v>
      </c>
      <c r="O5494" s="259">
        <v>1</v>
      </c>
      <c r="P5494" s="259" t="s">
        <v>5213</v>
      </c>
      <c r="Q5494" s="259" t="s">
        <v>476</v>
      </c>
    </row>
    <row r="5495" spans="1:17" ht="21.75" customHeight="1">
      <c r="A5495" s="301" t="s">
        <v>5213</v>
      </c>
      <c r="B5495" s="301" t="s">
        <v>476</v>
      </c>
      <c r="C5495" s="316" t="s">
        <v>11512</v>
      </c>
      <c r="D5495" s="465" t="s">
        <v>3730</v>
      </c>
      <c r="E5495" s="465" t="s">
        <v>6091</v>
      </c>
      <c r="F5495" s="469" t="str">
        <f t="shared" si="170"/>
        <v>other</v>
      </c>
      <c r="G5495" s="260">
        <v>0</v>
      </c>
      <c r="H5495" s="260">
        <v>0</v>
      </c>
      <c r="I5495" s="260">
        <v>0</v>
      </c>
      <c r="J5495" s="260">
        <v>0</v>
      </c>
      <c r="K5495" s="260">
        <v>0</v>
      </c>
      <c r="L5495" s="301" t="str">
        <f t="shared" si="171"/>
        <v/>
      </c>
      <c r="M5495" s="459" t="str">
        <f>IFERROR((Tableau1[[#This Row],[Scope 1
(kg CO2-eq)]]+Tableau1[[#This Row],[Scope 2 energy
(kg CO2-eq)]]+Tableau1[[#This Row],[Scope 2 Infrastructure
(kg CO2-eq)]])/Tableau1[[#This Row],[Total CO2-emissions
(kg CO2-eq)
for scope 3 use ]],"")</f>
        <v/>
      </c>
      <c r="N5495" s="436" t="s">
        <v>3730</v>
      </c>
      <c r="O5495" s="259">
        <v>1</v>
      </c>
      <c r="P5495" s="259" t="s">
        <v>5213</v>
      </c>
      <c r="Q5495" s="259" t="s">
        <v>476</v>
      </c>
    </row>
    <row r="5496" spans="1:17" ht="21.75" customHeight="1">
      <c r="A5496" s="301" t="s">
        <v>5213</v>
      </c>
      <c r="B5496" s="301" t="s">
        <v>476</v>
      </c>
      <c r="C5496" s="316" t="s">
        <v>11513</v>
      </c>
      <c r="D5496" s="465" t="s">
        <v>3740</v>
      </c>
      <c r="E5496" s="465" t="s">
        <v>700</v>
      </c>
      <c r="F5496" s="469" t="str">
        <f t="shared" si="170"/>
        <v>CH</v>
      </c>
      <c r="G5496" s="260">
        <v>0</v>
      </c>
      <c r="H5496" s="260">
        <v>0</v>
      </c>
      <c r="I5496" s="260">
        <v>0</v>
      </c>
      <c r="J5496" s="260">
        <v>11.7876734414486</v>
      </c>
      <c r="K5496" s="260">
        <v>11.7876734593086</v>
      </c>
      <c r="L5496" s="301" t="str">
        <f t="shared" si="171"/>
        <v/>
      </c>
      <c r="M5496" s="459">
        <f>IFERROR((Tableau1[[#This Row],[Scope 1
(kg CO2-eq)]]+Tableau1[[#This Row],[Scope 2 energy
(kg CO2-eq)]]+Tableau1[[#This Row],[Scope 2 Infrastructure
(kg CO2-eq)]])/Tableau1[[#This Row],[Total CO2-emissions
(kg CO2-eq)
for scope 3 use ]],"")</f>
        <v>0</v>
      </c>
      <c r="N5496" s="436" t="s">
        <v>3740</v>
      </c>
      <c r="O5496" s="259">
        <v>1</v>
      </c>
      <c r="P5496" s="259" t="s">
        <v>5213</v>
      </c>
      <c r="Q5496" s="259" t="s">
        <v>476</v>
      </c>
    </row>
    <row r="5497" spans="1:17" ht="21.75" customHeight="1">
      <c r="A5497" s="301" t="s">
        <v>5150</v>
      </c>
      <c r="B5497" s="301" t="s">
        <v>5133</v>
      </c>
      <c r="C5497" s="316" t="s">
        <v>11514</v>
      </c>
      <c r="D5497" s="465" t="s">
        <v>3732</v>
      </c>
      <c r="E5497" s="465" t="s">
        <v>700</v>
      </c>
      <c r="F5497" s="469" t="str">
        <f t="shared" si="170"/>
        <v>CH</v>
      </c>
      <c r="G5497" s="260">
        <v>0</v>
      </c>
      <c r="H5497" s="260">
        <v>0.4444069056312</v>
      </c>
      <c r="I5497" s="260">
        <v>0.20702095670160001</v>
      </c>
      <c r="J5497" s="260">
        <v>0.84510342473787503</v>
      </c>
      <c r="K5497" s="260">
        <v>1.49653129209723</v>
      </c>
      <c r="L5497" s="301" t="str">
        <f t="shared" si="171"/>
        <v/>
      </c>
      <c r="M5497" s="459">
        <f>IFERROR((Tableau1[[#This Row],[Scope 1
(kg CO2-eq)]]+Tableau1[[#This Row],[Scope 2 energy
(kg CO2-eq)]]+Tableau1[[#This Row],[Scope 2 Infrastructure
(kg CO2-eq)]])/Tableau1[[#This Row],[Total CO2-emissions
(kg CO2-eq)
for scope 3 use ]],"")</f>
        <v>0.43529184172279678</v>
      </c>
      <c r="N5497" s="436" t="s">
        <v>3732</v>
      </c>
      <c r="O5497" s="259">
        <v>1</v>
      </c>
      <c r="P5497" s="259" t="s">
        <v>5150</v>
      </c>
      <c r="Q5497" s="259" t="s">
        <v>5133</v>
      </c>
    </row>
    <row r="5498" spans="1:17" ht="21.75" customHeight="1">
      <c r="A5498" s="301" t="s">
        <v>5238</v>
      </c>
      <c r="B5498" s="301" t="s">
        <v>5133</v>
      </c>
      <c r="C5498" s="316" t="s">
        <v>11515</v>
      </c>
      <c r="D5498" s="465" t="s">
        <v>3646</v>
      </c>
      <c r="E5498" s="465" t="s">
        <v>700</v>
      </c>
      <c r="F5498" s="469" t="str">
        <f t="shared" si="170"/>
        <v>CH</v>
      </c>
      <c r="G5498" s="260">
        <v>0</v>
      </c>
      <c r="H5498" s="260">
        <v>0</v>
      </c>
      <c r="I5498" s="260">
        <v>0</v>
      </c>
      <c r="J5498" s="260">
        <v>60197498.144528501</v>
      </c>
      <c r="K5498" s="260">
        <v>60197498.1444337</v>
      </c>
      <c r="L5498" s="301" t="str">
        <f t="shared" si="171"/>
        <v/>
      </c>
      <c r="M5498" s="459">
        <f>IFERROR((Tableau1[[#This Row],[Scope 1
(kg CO2-eq)]]+Tableau1[[#This Row],[Scope 2 energy
(kg CO2-eq)]]+Tableau1[[#This Row],[Scope 2 Infrastructure
(kg CO2-eq)]])/Tableau1[[#This Row],[Total CO2-emissions
(kg CO2-eq)
for scope 3 use ]],"")</f>
        <v>0</v>
      </c>
      <c r="N5498" s="436" t="s">
        <v>3646</v>
      </c>
      <c r="O5498" s="259">
        <v>1</v>
      </c>
      <c r="P5498" s="259" t="s">
        <v>5238</v>
      </c>
      <c r="Q5498" s="259" t="s">
        <v>5133</v>
      </c>
    </row>
    <row r="5499" spans="1:17" ht="21.75" customHeight="1">
      <c r="A5499" s="301" t="s">
        <v>5141</v>
      </c>
      <c r="B5499" s="301" t="s">
        <v>5238</v>
      </c>
      <c r="C5499" s="316" t="s">
        <v>11516</v>
      </c>
      <c r="D5499" s="465" t="s">
        <v>3730</v>
      </c>
      <c r="E5499" s="465" t="s">
        <v>700</v>
      </c>
      <c r="F5499" s="469" t="str">
        <f t="shared" si="170"/>
        <v>CH</v>
      </c>
      <c r="G5499" s="260">
        <v>0.53853616137000004</v>
      </c>
      <c r="H5499" s="260">
        <v>5.7143197500669998E-2</v>
      </c>
      <c r="I5499" s="260">
        <v>0.123970922478732</v>
      </c>
      <c r="J5499" s="260">
        <v>0.40720672811009395</v>
      </c>
      <c r="K5499" s="260">
        <v>1.12685701068973</v>
      </c>
      <c r="L5499" s="301" t="str">
        <f t="shared" si="171"/>
        <v/>
      </c>
      <c r="M5499" s="459">
        <f>IFERROR((Tableau1[[#This Row],[Scope 1
(kg CO2-eq)]]+Tableau1[[#This Row],[Scope 2 energy
(kg CO2-eq)]]+Tableau1[[#This Row],[Scope 2 Infrastructure
(kg CO2-eq)]])/Tableau1[[#This Row],[Total CO2-emissions
(kg CO2-eq)
for scope 3 use ]],"")</f>
        <v>0.63863495946918436</v>
      </c>
      <c r="N5499" s="436" t="s">
        <v>3730</v>
      </c>
      <c r="O5499" s="259">
        <v>1</v>
      </c>
      <c r="P5499" s="259" t="s">
        <v>5141</v>
      </c>
      <c r="Q5499" s="259" t="s">
        <v>5238</v>
      </c>
    </row>
    <row r="5500" spans="1:17" ht="21.75" customHeight="1">
      <c r="A5500" s="301" t="s">
        <v>5353</v>
      </c>
      <c r="B5500" s="301" t="s">
        <v>5160</v>
      </c>
      <c r="C5500" s="316" t="s">
        <v>11517</v>
      </c>
      <c r="D5500" s="465" t="s">
        <v>3730</v>
      </c>
      <c r="E5500" s="465" t="s">
        <v>700</v>
      </c>
      <c r="F5500" s="469" t="str">
        <f t="shared" si="170"/>
        <v>CH</v>
      </c>
      <c r="G5500" s="260">
        <v>0</v>
      </c>
      <c r="H5500" s="260">
        <v>0</v>
      </c>
      <c r="I5500" s="260">
        <v>0</v>
      </c>
      <c r="J5500" s="260">
        <v>1.1339627674452399</v>
      </c>
      <c r="K5500" s="260">
        <v>1.1339627674452399</v>
      </c>
      <c r="L5500" s="301" t="str">
        <f t="shared" si="171"/>
        <v/>
      </c>
      <c r="M5500" s="459">
        <f>IFERROR((Tableau1[[#This Row],[Scope 1
(kg CO2-eq)]]+Tableau1[[#This Row],[Scope 2 energy
(kg CO2-eq)]]+Tableau1[[#This Row],[Scope 2 Infrastructure
(kg CO2-eq)]])/Tableau1[[#This Row],[Total CO2-emissions
(kg CO2-eq)
for scope 3 use ]],"")</f>
        <v>0</v>
      </c>
      <c r="N5500" s="436" t="s">
        <v>3730</v>
      </c>
      <c r="O5500" s="259">
        <v>1</v>
      </c>
      <c r="P5500" s="259" t="s">
        <v>5353</v>
      </c>
      <c r="Q5500" s="259" t="s">
        <v>5160</v>
      </c>
    </row>
    <row r="5501" spans="1:17" ht="21.75" customHeight="1">
      <c r="A5501" s="301" t="s">
        <v>5353</v>
      </c>
      <c r="B5501" s="301" t="s">
        <v>5160</v>
      </c>
      <c r="C5501" s="316" t="s">
        <v>3856</v>
      </c>
      <c r="D5501" s="465" t="s">
        <v>3730</v>
      </c>
      <c r="E5501" s="465" t="s">
        <v>700</v>
      </c>
      <c r="F5501" s="469" t="str">
        <f t="shared" si="170"/>
        <v>CH</v>
      </c>
      <c r="G5501" s="260">
        <v>1.0344826659013799</v>
      </c>
      <c r="H5501" s="260">
        <v>0</v>
      </c>
      <c r="I5501" s="260">
        <v>0</v>
      </c>
      <c r="J5501" s="260">
        <v>0</v>
      </c>
      <c r="K5501" s="260">
        <v>1.0344826659013799</v>
      </c>
      <c r="L5501" s="301" t="str">
        <f t="shared" si="171"/>
        <v/>
      </c>
      <c r="M5501" s="459">
        <f>IFERROR((Tableau1[[#This Row],[Scope 1
(kg CO2-eq)]]+Tableau1[[#This Row],[Scope 2 energy
(kg CO2-eq)]]+Tableau1[[#This Row],[Scope 2 Infrastructure
(kg CO2-eq)]])/Tableau1[[#This Row],[Total CO2-emissions
(kg CO2-eq)
for scope 3 use ]],"")</f>
        <v>1</v>
      </c>
      <c r="N5501" s="436" t="s">
        <v>3730</v>
      </c>
      <c r="O5501" s="259">
        <v>1</v>
      </c>
      <c r="P5501" s="259" t="s">
        <v>5353</v>
      </c>
      <c r="Q5501" s="259" t="s">
        <v>5160</v>
      </c>
    </row>
    <row r="5502" spans="1:17" ht="21.75" customHeight="1">
      <c r="A5502" s="301" t="s">
        <v>5353</v>
      </c>
      <c r="B5502" s="301" t="s">
        <v>5160</v>
      </c>
      <c r="C5502" s="316" t="s">
        <v>3857</v>
      </c>
      <c r="D5502" s="465" t="s">
        <v>3730</v>
      </c>
      <c r="E5502" s="465" t="s">
        <v>6091</v>
      </c>
      <c r="F5502" s="469" t="str">
        <f t="shared" si="170"/>
        <v>other</v>
      </c>
      <c r="G5502" s="260">
        <v>1.3545293861968899</v>
      </c>
      <c r="H5502" s="260">
        <v>0</v>
      </c>
      <c r="I5502" s="260">
        <v>0</v>
      </c>
      <c r="J5502" s="260">
        <v>0</v>
      </c>
      <c r="K5502" s="260">
        <v>1.3545293861968899</v>
      </c>
      <c r="L5502" s="301" t="str">
        <f t="shared" si="171"/>
        <v/>
      </c>
      <c r="M5502" s="459">
        <f>IFERROR((Tableau1[[#This Row],[Scope 1
(kg CO2-eq)]]+Tableau1[[#This Row],[Scope 2 energy
(kg CO2-eq)]]+Tableau1[[#This Row],[Scope 2 Infrastructure
(kg CO2-eq)]])/Tableau1[[#This Row],[Total CO2-emissions
(kg CO2-eq)
for scope 3 use ]],"")</f>
        <v>1</v>
      </c>
      <c r="N5502" s="436" t="s">
        <v>3730</v>
      </c>
      <c r="O5502" s="259">
        <v>1</v>
      </c>
      <c r="P5502" s="259" t="s">
        <v>5353</v>
      </c>
      <c r="Q5502" s="259" t="s">
        <v>5160</v>
      </c>
    </row>
    <row r="5503" spans="1:17" ht="21.75" customHeight="1">
      <c r="A5503" s="301" t="s">
        <v>5353</v>
      </c>
      <c r="B5503" s="301" t="s">
        <v>5160</v>
      </c>
      <c r="C5503" s="316" t="s">
        <v>3858</v>
      </c>
      <c r="D5503" s="465" t="s">
        <v>3730</v>
      </c>
      <c r="E5503" s="465" t="s">
        <v>700</v>
      </c>
      <c r="F5503" s="469" t="str">
        <f t="shared" si="170"/>
        <v>CH</v>
      </c>
      <c r="G5503" s="260">
        <v>1.0604405611946801</v>
      </c>
      <c r="H5503" s="260">
        <v>0</v>
      </c>
      <c r="I5503" s="260">
        <v>0</v>
      </c>
      <c r="J5503" s="260">
        <v>0</v>
      </c>
      <c r="K5503" s="260">
        <v>1.0604405611946801</v>
      </c>
      <c r="L5503" s="301" t="str">
        <f t="shared" si="171"/>
        <v/>
      </c>
      <c r="M5503" s="459">
        <f>IFERROR((Tableau1[[#This Row],[Scope 1
(kg CO2-eq)]]+Tableau1[[#This Row],[Scope 2 energy
(kg CO2-eq)]]+Tableau1[[#This Row],[Scope 2 Infrastructure
(kg CO2-eq)]])/Tableau1[[#This Row],[Total CO2-emissions
(kg CO2-eq)
for scope 3 use ]],"")</f>
        <v>1</v>
      </c>
      <c r="N5503" s="436" t="s">
        <v>3730</v>
      </c>
      <c r="O5503" s="259">
        <v>1</v>
      </c>
      <c r="P5503" s="259" t="s">
        <v>5353</v>
      </c>
      <c r="Q5503" s="259" t="s">
        <v>5160</v>
      </c>
    </row>
    <row r="5504" spans="1:17" ht="21.75" customHeight="1">
      <c r="A5504" s="301" t="s">
        <v>5141</v>
      </c>
      <c r="B5504" s="301" t="s">
        <v>5238</v>
      </c>
      <c r="C5504" s="316" t="s">
        <v>11518</v>
      </c>
      <c r="D5504" s="465" t="s">
        <v>3730</v>
      </c>
      <c r="E5504" s="465" t="s">
        <v>700</v>
      </c>
      <c r="F5504" s="469" t="str">
        <f t="shared" si="170"/>
        <v>CH</v>
      </c>
      <c r="G5504" s="260">
        <v>0</v>
      </c>
      <c r="H5504" s="260">
        <v>1.2435934586188E-2</v>
      </c>
      <c r="I5504" s="260">
        <v>8.5401765560000001E-6</v>
      </c>
      <c r="J5504" s="260">
        <v>1.1648481639516399</v>
      </c>
      <c r="K5504" s="260">
        <v>1.17729263757994</v>
      </c>
      <c r="L5504" s="301" t="str">
        <f t="shared" si="171"/>
        <v/>
      </c>
      <c r="M5504" s="459">
        <f>IFERROR((Tableau1[[#This Row],[Scope 1
(kg CO2-eq)]]+Tableau1[[#This Row],[Scope 2 energy
(kg CO2-eq)]]+Tableau1[[#This Row],[Scope 2 Infrastructure
(kg CO2-eq)]])/Tableau1[[#This Row],[Total CO2-emissions
(kg CO2-eq)
for scope 3 use ]],"")</f>
        <v>1.0570417554232775E-2</v>
      </c>
      <c r="N5504" s="436" t="s">
        <v>3730</v>
      </c>
      <c r="O5504" s="259">
        <v>1</v>
      </c>
      <c r="P5504" s="259" t="s">
        <v>5141</v>
      </c>
      <c r="Q5504" s="259" t="s">
        <v>5238</v>
      </c>
    </row>
    <row r="5505" spans="1:17" ht="21.75" customHeight="1">
      <c r="A5505" s="301" t="s">
        <v>5157</v>
      </c>
      <c r="B5505" s="301" t="s">
        <v>5223</v>
      </c>
      <c r="C5505" s="316" t="s">
        <v>11519</v>
      </c>
      <c r="D5505" s="465" t="s">
        <v>3730</v>
      </c>
      <c r="E5505" s="465" t="s">
        <v>700</v>
      </c>
      <c r="F5505" s="469" t="str">
        <f t="shared" si="170"/>
        <v>CH</v>
      </c>
      <c r="G5505" s="260">
        <v>0.19211134199999999</v>
      </c>
      <c r="H5505" s="260">
        <v>0.28124999424512698</v>
      </c>
      <c r="I5505" s="260">
        <v>4.7198356580850802E-2</v>
      </c>
      <c r="J5505" s="260">
        <v>0.22561071488430903</v>
      </c>
      <c r="K5505" s="260">
        <v>0.74617040797983403</v>
      </c>
      <c r="L5505" s="301" t="str">
        <f t="shared" si="171"/>
        <v/>
      </c>
      <c r="M5505" s="459">
        <f>IFERROR((Tableau1[[#This Row],[Scope 1
(kg CO2-eq)]]+Tableau1[[#This Row],[Scope 2 energy
(kg CO2-eq)]]+Tableau1[[#This Row],[Scope 2 Infrastructure
(kg CO2-eq)]])/Tableau1[[#This Row],[Total CO2-emissions
(kg CO2-eq)
for scope 3 use ]],"")</f>
        <v>0.697641835241537</v>
      </c>
      <c r="N5505" s="436" t="s">
        <v>3730</v>
      </c>
      <c r="O5505" s="259">
        <v>1</v>
      </c>
      <c r="P5505" s="259" t="s">
        <v>5157</v>
      </c>
      <c r="Q5505" s="260" t="s">
        <v>5223</v>
      </c>
    </row>
    <row r="5506" spans="1:17" ht="21.75" customHeight="1">
      <c r="A5506" s="301" t="s">
        <v>5143</v>
      </c>
      <c r="B5506" s="301" t="s">
        <v>5146</v>
      </c>
      <c r="C5506" s="316" t="s">
        <v>11520</v>
      </c>
      <c r="D5506" s="465" t="s">
        <v>3730</v>
      </c>
      <c r="E5506" s="465" t="s">
        <v>700</v>
      </c>
      <c r="F5506" s="469" t="str">
        <f t="shared" ref="F5506:F5569" si="172">IF(ISNUMBER(SEARCH("{CH}", C5506)), "CH", "other")</f>
        <v>CH</v>
      </c>
      <c r="G5506" s="260">
        <v>0</v>
      </c>
      <c r="H5506" s="260">
        <v>0</v>
      </c>
      <c r="I5506" s="260">
        <v>0</v>
      </c>
      <c r="J5506" s="260">
        <v>0.74617040797983403</v>
      </c>
      <c r="K5506" s="260">
        <v>0.74617040797983403</v>
      </c>
      <c r="L5506" s="301" t="str">
        <f t="shared" ref="L5506:L5569" si="173">IF(N5506="MJ", K5506*3.6, IF(N5506="m", K5506*1000, ""))</f>
        <v/>
      </c>
      <c r="M5506" s="459">
        <f>IFERROR((Tableau1[[#This Row],[Scope 1
(kg CO2-eq)]]+Tableau1[[#This Row],[Scope 2 energy
(kg CO2-eq)]]+Tableau1[[#This Row],[Scope 2 Infrastructure
(kg CO2-eq)]])/Tableau1[[#This Row],[Total CO2-emissions
(kg CO2-eq)
for scope 3 use ]],"")</f>
        <v>0</v>
      </c>
      <c r="N5506" s="436" t="s">
        <v>3730</v>
      </c>
      <c r="O5506" s="259">
        <v>1</v>
      </c>
      <c r="P5506" s="259" t="s">
        <v>5143</v>
      </c>
      <c r="Q5506" s="259" t="s">
        <v>5146</v>
      </c>
    </row>
    <row r="5507" spans="1:17" ht="21.75" customHeight="1">
      <c r="A5507" s="301" t="s">
        <v>5143</v>
      </c>
      <c r="B5507" s="301" t="s">
        <v>5159</v>
      </c>
      <c r="C5507" s="316" t="s">
        <v>11521</v>
      </c>
      <c r="D5507" s="465" t="s">
        <v>3731</v>
      </c>
      <c r="E5507" s="465" t="s">
        <v>700</v>
      </c>
      <c r="F5507" s="469" t="str">
        <f t="shared" si="172"/>
        <v>CH</v>
      </c>
      <c r="G5507" s="260">
        <v>0</v>
      </c>
      <c r="H5507" s="260">
        <v>0</v>
      </c>
      <c r="I5507" s="260">
        <v>0</v>
      </c>
      <c r="J5507" s="260">
        <v>75.888797588549593</v>
      </c>
      <c r="K5507" s="260">
        <v>75.888797584278393</v>
      </c>
      <c r="L5507" s="301" t="str">
        <f t="shared" si="173"/>
        <v/>
      </c>
      <c r="M5507" s="459">
        <f>IFERROR((Tableau1[[#This Row],[Scope 1
(kg CO2-eq)]]+Tableau1[[#This Row],[Scope 2 energy
(kg CO2-eq)]]+Tableau1[[#This Row],[Scope 2 Infrastructure
(kg CO2-eq)]])/Tableau1[[#This Row],[Total CO2-emissions
(kg CO2-eq)
for scope 3 use ]],"")</f>
        <v>0</v>
      </c>
      <c r="N5507" s="436" t="s">
        <v>3731</v>
      </c>
      <c r="O5507" s="259">
        <v>1</v>
      </c>
      <c r="P5507" s="259" t="s">
        <v>5143</v>
      </c>
      <c r="Q5507" s="259" t="s">
        <v>5159</v>
      </c>
    </row>
    <row r="5508" spans="1:17" ht="21.75" customHeight="1">
      <c r="A5508" s="301" t="s">
        <v>5143</v>
      </c>
      <c r="B5508" s="301" t="s">
        <v>5159</v>
      </c>
      <c r="C5508" s="316" t="s">
        <v>11522</v>
      </c>
      <c r="D5508" s="465" t="s">
        <v>3731</v>
      </c>
      <c r="E5508" s="465" t="s">
        <v>700</v>
      </c>
      <c r="F5508" s="469" t="str">
        <f t="shared" si="172"/>
        <v>CH</v>
      </c>
      <c r="G5508" s="260">
        <v>0</v>
      </c>
      <c r="H5508" s="260">
        <v>0</v>
      </c>
      <c r="I5508" s="260">
        <v>0</v>
      </c>
      <c r="J5508" s="260">
        <v>75.888797588549593</v>
      </c>
      <c r="K5508" s="260">
        <v>75.888797584265802</v>
      </c>
      <c r="L5508" s="301" t="str">
        <f t="shared" si="173"/>
        <v/>
      </c>
      <c r="M5508" s="459">
        <f>IFERROR((Tableau1[[#This Row],[Scope 1
(kg CO2-eq)]]+Tableau1[[#This Row],[Scope 2 energy
(kg CO2-eq)]]+Tableau1[[#This Row],[Scope 2 Infrastructure
(kg CO2-eq)]])/Tableau1[[#This Row],[Total CO2-emissions
(kg CO2-eq)
for scope 3 use ]],"")</f>
        <v>0</v>
      </c>
      <c r="N5508" s="436" t="s">
        <v>3731</v>
      </c>
      <c r="O5508" s="259">
        <v>1</v>
      </c>
      <c r="P5508" s="259" t="s">
        <v>5143</v>
      </c>
      <c r="Q5508" s="259" t="s">
        <v>5159</v>
      </c>
    </row>
    <row r="5509" spans="1:17" ht="21.75" customHeight="1">
      <c r="A5509" s="301" t="s">
        <v>5157</v>
      </c>
      <c r="B5509" s="301" t="s">
        <v>5133</v>
      </c>
      <c r="C5509" s="316" t="s">
        <v>11523</v>
      </c>
      <c r="D5509" s="465" t="s">
        <v>3646</v>
      </c>
      <c r="E5509" s="465" t="s">
        <v>6091</v>
      </c>
      <c r="F5509" s="469" t="str">
        <f t="shared" si="172"/>
        <v>other</v>
      </c>
      <c r="G5509" s="260">
        <v>0</v>
      </c>
      <c r="H5509" s="260">
        <v>0</v>
      </c>
      <c r="I5509" s="260">
        <v>0</v>
      </c>
      <c r="J5509" s="260">
        <v>80616.658180643106</v>
      </c>
      <c r="K5509" s="260">
        <v>80616.658181153194</v>
      </c>
      <c r="L5509" s="301" t="str">
        <f t="shared" si="173"/>
        <v/>
      </c>
      <c r="M5509" s="459">
        <f>IFERROR((Tableau1[[#This Row],[Scope 1
(kg CO2-eq)]]+Tableau1[[#This Row],[Scope 2 energy
(kg CO2-eq)]]+Tableau1[[#This Row],[Scope 2 Infrastructure
(kg CO2-eq)]])/Tableau1[[#This Row],[Total CO2-emissions
(kg CO2-eq)
for scope 3 use ]],"")</f>
        <v>0</v>
      </c>
      <c r="N5509" s="436" t="s">
        <v>3646</v>
      </c>
      <c r="O5509" s="259">
        <v>1</v>
      </c>
      <c r="P5509" s="259" t="s">
        <v>5157</v>
      </c>
      <c r="Q5509" s="259" t="s">
        <v>5133</v>
      </c>
    </row>
    <row r="5510" spans="1:17" ht="21.75" customHeight="1">
      <c r="A5510" s="301" t="s">
        <v>5132</v>
      </c>
      <c r="B5510" s="301" t="s">
        <v>5137</v>
      </c>
      <c r="C5510" s="316" t="s">
        <v>11524</v>
      </c>
      <c r="D5510" s="465" t="s">
        <v>3731</v>
      </c>
      <c r="E5510" s="465" t="s">
        <v>700</v>
      </c>
      <c r="F5510" s="469" t="str">
        <f t="shared" si="172"/>
        <v>CH</v>
      </c>
      <c r="G5510" s="260">
        <v>0</v>
      </c>
      <c r="H5510" s="260">
        <v>0</v>
      </c>
      <c r="I5510" s="260">
        <v>0</v>
      </c>
      <c r="J5510" s="260">
        <v>67.289354177361105</v>
      </c>
      <c r="K5510" s="260">
        <v>67.289354176731706</v>
      </c>
      <c r="L5510" s="301" t="str">
        <f t="shared" si="173"/>
        <v/>
      </c>
      <c r="M5510" s="459">
        <f>IFERROR((Tableau1[[#This Row],[Scope 1
(kg CO2-eq)]]+Tableau1[[#This Row],[Scope 2 energy
(kg CO2-eq)]]+Tableau1[[#This Row],[Scope 2 Infrastructure
(kg CO2-eq)]])/Tableau1[[#This Row],[Total CO2-emissions
(kg CO2-eq)
for scope 3 use ]],"")</f>
        <v>0</v>
      </c>
      <c r="N5510" s="436" t="s">
        <v>3731</v>
      </c>
      <c r="O5510" s="259">
        <v>1</v>
      </c>
      <c r="P5510" s="259" t="s">
        <v>5132</v>
      </c>
      <c r="Q5510" s="259" t="s">
        <v>5137</v>
      </c>
    </row>
    <row r="5511" spans="1:17" ht="21.75" customHeight="1">
      <c r="A5511" s="301" t="s">
        <v>5141</v>
      </c>
      <c r="B5511" s="301" t="s">
        <v>5142</v>
      </c>
      <c r="C5511" s="316" t="s">
        <v>11525</v>
      </c>
      <c r="D5511" s="465" t="s">
        <v>3730</v>
      </c>
      <c r="E5511" s="465" t="s">
        <v>6091</v>
      </c>
      <c r="F5511" s="469" t="str">
        <f t="shared" si="172"/>
        <v>other</v>
      </c>
      <c r="G5511" s="260">
        <v>0.27192001999999998</v>
      </c>
      <c r="H5511" s="260">
        <v>4.3146664543799999E-2</v>
      </c>
      <c r="I5511" s="260">
        <v>3.3295453036800003E-2</v>
      </c>
      <c r="J5511" s="260">
        <v>2.483793652774402E-2</v>
      </c>
      <c r="K5511" s="260">
        <v>0.37320007564476798</v>
      </c>
      <c r="L5511" s="301" t="str">
        <f t="shared" si="173"/>
        <v/>
      </c>
      <c r="M5511" s="459">
        <f>IFERROR((Tableau1[[#This Row],[Scope 1
(kg CO2-eq)]]+Tableau1[[#This Row],[Scope 2 energy
(kg CO2-eq)]]+Tableau1[[#This Row],[Scope 2 Infrastructure
(kg CO2-eq)]])/Tableau1[[#This Row],[Total CO2-emissions
(kg CO2-eq)
for scope 3 use ]],"")</f>
        <v>0.93344605297505323</v>
      </c>
      <c r="N5511" s="436" t="s">
        <v>3730</v>
      </c>
      <c r="O5511" s="259">
        <v>1</v>
      </c>
      <c r="P5511" s="259" t="s">
        <v>5141</v>
      </c>
      <c r="Q5511" s="259" t="s">
        <v>5142</v>
      </c>
    </row>
    <row r="5512" spans="1:17" ht="21.75" customHeight="1">
      <c r="A5512" s="301" t="s">
        <v>5143</v>
      </c>
      <c r="B5512" s="301" t="s">
        <v>5146</v>
      </c>
      <c r="C5512" s="316" t="s">
        <v>11526</v>
      </c>
      <c r="D5512" s="465" t="s">
        <v>3730</v>
      </c>
      <c r="E5512" s="465" t="s">
        <v>700</v>
      </c>
      <c r="F5512" s="469" t="str">
        <f t="shared" si="172"/>
        <v>CH</v>
      </c>
      <c r="G5512" s="260">
        <v>0</v>
      </c>
      <c r="H5512" s="260">
        <v>0</v>
      </c>
      <c r="I5512" s="260">
        <v>0</v>
      </c>
      <c r="J5512" s="260">
        <v>0.38250412198966499</v>
      </c>
      <c r="K5512" s="260">
        <v>0.38250412229872999</v>
      </c>
      <c r="L5512" s="301" t="str">
        <f t="shared" si="173"/>
        <v/>
      </c>
      <c r="M5512" s="459">
        <f>IFERROR((Tableau1[[#This Row],[Scope 1
(kg CO2-eq)]]+Tableau1[[#This Row],[Scope 2 energy
(kg CO2-eq)]]+Tableau1[[#This Row],[Scope 2 Infrastructure
(kg CO2-eq)]])/Tableau1[[#This Row],[Total CO2-emissions
(kg CO2-eq)
for scope 3 use ]],"")</f>
        <v>0</v>
      </c>
      <c r="N5512" s="436" t="s">
        <v>3730</v>
      </c>
      <c r="O5512" s="259">
        <v>1</v>
      </c>
      <c r="P5512" s="259" t="s">
        <v>5143</v>
      </c>
      <c r="Q5512" s="259" t="s">
        <v>5146</v>
      </c>
    </row>
    <row r="5513" spans="1:17" ht="21.75" customHeight="1">
      <c r="A5513" s="301" t="s">
        <v>5129</v>
      </c>
      <c r="B5513" s="301" t="s">
        <v>5146</v>
      </c>
      <c r="C5513" s="316" t="s">
        <v>11527</v>
      </c>
      <c r="D5513" s="465" t="s">
        <v>3730</v>
      </c>
      <c r="E5513" s="465" t="s">
        <v>6091</v>
      </c>
      <c r="F5513" s="469" t="str">
        <f t="shared" si="172"/>
        <v>other</v>
      </c>
      <c r="G5513" s="260">
        <v>0</v>
      </c>
      <c r="H5513" s="260">
        <v>0</v>
      </c>
      <c r="I5513" s="260">
        <v>0</v>
      </c>
      <c r="J5513" s="260">
        <v>1.55077219343446</v>
      </c>
      <c r="K5513" s="260">
        <v>1.55077220177534</v>
      </c>
      <c r="L5513" s="301" t="str">
        <f t="shared" si="173"/>
        <v/>
      </c>
      <c r="M5513" s="459">
        <f>IFERROR((Tableau1[[#This Row],[Scope 1
(kg CO2-eq)]]+Tableau1[[#This Row],[Scope 2 energy
(kg CO2-eq)]]+Tableau1[[#This Row],[Scope 2 Infrastructure
(kg CO2-eq)]])/Tableau1[[#This Row],[Total CO2-emissions
(kg CO2-eq)
for scope 3 use ]],"")</f>
        <v>0</v>
      </c>
      <c r="N5513" s="436" t="s">
        <v>3730</v>
      </c>
      <c r="O5513" s="259">
        <v>1</v>
      </c>
      <c r="P5513" s="259" t="s">
        <v>5129</v>
      </c>
      <c r="Q5513" s="259" t="s">
        <v>5146</v>
      </c>
    </row>
    <row r="5514" spans="1:17" ht="21.75" customHeight="1">
      <c r="A5514" s="301" t="s">
        <v>4137</v>
      </c>
      <c r="B5514" s="301" t="s">
        <v>5166</v>
      </c>
      <c r="C5514" s="316" t="s">
        <v>11528</v>
      </c>
      <c r="D5514" s="465" t="s">
        <v>50</v>
      </c>
      <c r="E5514" s="465" t="s">
        <v>6068</v>
      </c>
      <c r="F5514" s="469" t="str">
        <f t="shared" si="172"/>
        <v>other</v>
      </c>
      <c r="G5514" s="260">
        <v>0</v>
      </c>
      <c r="H5514" s="260">
        <v>5.4529401489774703</v>
      </c>
      <c r="I5514" s="260">
        <v>2.6091687061641302</v>
      </c>
      <c r="J5514" s="260">
        <v>1.9255623765624601</v>
      </c>
      <c r="K5514" s="260">
        <v>9.9876712946134099</v>
      </c>
      <c r="L5514" s="301" t="str">
        <f t="shared" si="173"/>
        <v/>
      </c>
      <c r="M5514" s="459">
        <f>IFERROR((Tableau1[[#This Row],[Scope 1
(kg CO2-eq)]]+Tableau1[[#This Row],[Scope 2 energy
(kg CO2-eq)]]+Tableau1[[#This Row],[Scope 2 Infrastructure
(kg CO2-eq)]])/Tableau1[[#This Row],[Total CO2-emissions
(kg CO2-eq)
for scope 3 use ]],"")</f>
        <v>0.80720606609167134</v>
      </c>
      <c r="N5514" s="436" t="s">
        <v>50</v>
      </c>
      <c r="O5514" s="259">
        <v>1</v>
      </c>
      <c r="P5514" s="259" t="s">
        <v>4137</v>
      </c>
      <c r="Q5514" s="259" t="s">
        <v>5166</v>
      </c>
    </row>
    <row r="5515" spans="1:17" ht="21.75" customHeight="1">
      <c r="A5515" s="301" t="s">
        <v>5200</v>
      </c>
      <c r="B5515" s="301" t="s">
        <v>5166</v>
      </c>
      <c r="C5515" s="316" t="s">
        <v>11529</v>
      </c>
      <c r="D5515" s="465" t="s">
        <v>50</v>
      </c>
      <c r="E5515" s="465" t="s">
        <v>700</v>
      </c>
      <c r="F5515" s="469" t="str">
        <f t="shared" si="172"/>
        <v>CH</v>
      </c>
      <c r="G5515" s="260">
        <v>0</v>
      </c>
      <c r="H5515" s="260">
        <v>4.2117491088400003</v>
      </c>
      <c r="I5515" s="260">
        <v>1.5548107289469999</v>
      </c>
      <c r="J5515" s="260">
        <v>1.49567000333461</v>
      </c>
      <c r="K5515" s="260">
        <v>7.2622298598496897</v>
      </c>
      <c r="L5515" s="301" t="str">
        <f t="shared" si="173"/>
        <v/>
      </c>
      <c r="M5515" s="459">
        <f>IFERROR((Tableau1[[#This Row],[Scope 1
(kg CO2-eq)]]+Tableau1[[#This Row],[Scope 2 energy
(kg CO2-eq)]]+Tableau1[[#This Row],[Scope 2 Infrastructure
(kg CO2-eq)]])/Tableau1[[#This Row],[Total CO2-emissions
(kg CO2-eq)
for scope 3 use ]],"")</f>
        <v>0.79404810217702937</v>
      </c>
      <c r="N5515" s="436" t="s">
        <v>50</v>
      </c>
      <c r="O5515" s="259">
        <v>1</v>
      </c>
      <c r="P5515" s="259" t="s">
        <v>5200</v>
      </c>
      <c r="Q5515" s="259" t="s">
        <v>5166</v>
      </c>
    </row>
    <row r="5516" spans="1:17" ht="21.75" customHeight="1">
      <c r="A5516" s="301" t="s">
        <v>4137</v>
      </c>
      <c r="B5516" s="301" t="s">
        <v>5166</v>
      </c>
      <c r="C5516" s="316" t="s">
        <v>11530</v>
      </c>
      <c r="D5516" s="465" t="s">
        <v>50</v>
      </c>
      <c r="E5516" s="465" t="s">
        <v>6091</v>
      </c>
      <c r="F5516" s="469" t="str">
        <f t="shared" si="172"/>
        <v>other</v>
      </c>
      <c r="G5516" s="260">
        <v>0</v>
      </c>
      <c r="H5516" s="260">
        <v>0.21215167496000001</v>
      </c>
      <c r="I5516" s="260">
        <v>0.10151211936</v>
      </c>
      <c r="J5516" s="260">
        <v>220.34214695250401</v>
      </c>
      <c r="K5516" s="260">
        <v>220.65581075051401</v>
      </c>
      <c r="L5516" s="301" t="str">
        <f t="shared" si="173"/>
        <v/>
      </c>
      <c r="M5516" s="459">
        <f>IFERROR((Tableau1[[#This Row],[Scope 1
(kg CO2-eq)]]+Tableau1[[#This Row],[Scope 2 energy
(kg CO2-eq)]]+Tableau1[[#This Row],[Scope 2 Infrastructure
(kg CO2-eq)]])/Tableau1[[#This Row],[Total CO2-emissions
(kg CO2-eq)
for scope 3 use ]],"")</f>
        <v>1.421507066834719E-3</v>
      </c>
      <c r="N5516" s="436" t="s">
        <v>50</v>
      </c>
      <c r="O5516" s="259">
        <v>1</v>
      </c>
      <c r="P5516" s="259" t="s">
        <v>4137</v>
      </c>
      <c r="Q5516" s="259" t="s">
        <v>5166</v>
      </c>
    </row>
    <row r="5517" spans="1:17" ht="21.75" customHeight="1">
      <c r="A5517" s="301" t="s">
        <v>4137</v>
      </c>
      <c r="B5517" s="301" t="s">
        <v>5166</v>
      </c>
      <c r="C5517" s="316" t="s">
        <v>11531</v>
      </c>
      <c r="D5517" s="465" t="s">
        <v>50</v>
      </c>
      <c r="E5517" s="465" t="s">
        <v>6026</v>
      </c>
      <c r="F5517" s="469" t="str">
        <f t="shared" si="172"/>
        <v>other</v>
      </c>
      <c r="G5517" s="260">
        <v>51.38599</v>
      </c>
      <c r="H5517" s="260">
        <v>41.190293511599997</v>
      </c>
      <c r="I5517" s="260">
        <v>19.709078385600002</v>
      </c>
      <c r="J5517" s="260">
        <v>2.2311606061212004</v>
      </c>
      <c r="K5517" s="260">
        <v>114.51652297558699</v>
      </c>
      <c r="L5517" s="301" t="str">
        <f t="shared" si="173"/>
        <v/>
      </c>
      <c r="M5517" s="459">
        <f>IFERROR((Tableau1[[#This Row],[Scope 1
(kg CO2-eq)]]+Tableau1[[#This Row],[Scope 2 energy
(kg CO2-eq)]]+Tableau1[[#This Row],[Scope 2 Infrastructure
(kg CO2-eq)]])/Tableau1[[#This Row],[Total CO2-emissions
(kg CO2-eq)
for scope 3 use ]],"")</f>
        <v>0.98051668859294094</v>
      </c>
      <c r="N5517" s="436" t="s">
        <v>50</v>
      </c>
      <c r="O5517" s="259">
        <v>1</v>
      </c>
      <c r="P5517" s="259" t="s">
        <v>4137</v>
      </c>
      <c r="Q5517" s="259" t="s">
        <v>5166</v>
      </c>
    </row>
    <row r="5518" spans="1:17" ht="21.75" customHeight="1">
      <c r="A5518" s="301" t="s">
        <v>4137</v>
      </c>
      <c r="B5518" s="301" t="s">
        <v>5166</v>
      </c>
      <c r="C5518" s="316" t="s">
        <v>11532</v>
      </c>
      <c r="D5518" s="465" t="s">
        <v>50</v>
      </c>
      <c r="E5518" s="465" t="s">
        <v>6070</v>
      </c>
      <c r="F5518" s="469" t="str">
        <f t="shared" si="172"/>
        <v>other</v>
      </c>
      <c r="G5518" s="260">
        <v>8.5564724999999999</v>
      </c>
      <c r="H5518" s="260">
        <v>4.8406438512000003</v>
      </c>
      <c r="I5518" s="260">
        <v>2.3161920191999998</v>
      </c>
      <c r="J5518" s="260">
        <v>2.4917691528213002</v>
      </c>
      <c r="K5518" s="260">
        <v>18.205077578665598</v>
      </c>
      <c r="L5518" s="301" t="str">
        <f t="shared" si="173"/>
        <v/>
      </c>
      <c r="M5518" s="459">
        <f>IFERROR((Tableau1[[#This Row],[Scope 1
(kg CO2-eq)]]+Tableau1[[#This Row],[Scope 2 energy
(kg CO2-eq)]]+Tableau1[[#This Row],[Scope 2 Infrastructure
(kg CO2-eq)]])/Tableau1[[#This Row],[Total CO2-emissions
(kg CO2-eq)
for scope 3 use ]],"")</f>
        <v>0.86312778962361114</v>
      </c>
      <c r="N5518" s="436" t="s">
        <v>50</v>
      </c>
      <c r="O5518" s="259">
        <v>1</v>
      </c>
      <c r="P5518" s="259" t="s">
        <v>4137</v>
      </c>
      <c r="Q5518" s="259" t="s">
        <v>5166</v>
      </c>
    </row>
    <row r="5519" spans="1:17" ht="21.75" customHeight="1">
      <c r="A5519" s="301" t="s">
        <v>4137</v>
      </c>
      <c r="B5519" s="301" t="s">
        <v>5166</v>
      </c>
      <c r="C5519" s="316" t="s">
        <v>11533</v>
      </c>
      <c r="D5519" s="465" t="s">
        <v>50</v>
      </c>
      <c r="E5519" s="465" t="s">
        <v>6091</v>
      </c>
      <c r="F5519" s="469" t="str">
        <f t="shared" si="172"/>
        <v>other</v>
      </c>
      <c r="G5519" s="260">
        <v>0</v>
      </c>
      <c r="H5519" s="260">
        <v>0</v>
      </c>
      <c r="I5519" s="260">
        <v>0</v>
      </c>
      <c r="J5519" s="260">
        <v>210.81771064395301</v>
      </c>
      <c r="K5519" s="260">
        <v>210.81771064667001</v>
      </c>
      <c r="L5519" s="301" t="str">
        <f t="shared" si="173"/>
        <v/>
      </c>
      <c r="M5519" s="459">
        <f>IFERROR((Tableau1[[#This Row],[Scope 1
(kg CO2-eq)]]+Tableau1[[#This Row],[Scope 2 energy
(kg CO2-eq)]]+Tableau1[[#This Row],[Scope 2 Infrastructure
(kg CO2-eq)]])/Tableau1[[#This Row],[Total CO2-emissions
(kg CO2-eq)
for scope 3 use ]],"")</f>
        <v>0</v>
      </c>
      <c r="N5519" s="436" t="s">
        <v>50</v>
      </c>
      <c r="O5519" s="259">
        <v>1</v>
      </c>
      <c r="P5519" s="259" t="s">
        <v>4137</v>
      </c>
      <c r="Q5519" s="259" t="s">
        <v>5166</v>
      </c>
    </row>
    <row r="5520" spans="1:17" ht="21.75" customHeight="1">
      <c r="A5520" s="301" t="s">
        <v>4137</v>
      </c>
      <c r="B5520" s="301" t="s">
        <v>5166</v>
      </c>
      <c r="C5520" s="316" t="s">
        <v>11534</v>
      </c>
      <c r="D5520" s="465" t="s">
        <v>50</v>
      </c>
      <c r="E5520" s="465" t="s">
        <v>6068</v>
      </c>
      <c r="F5520" s="469" t="str">
        <f t="shared" si="172"/>
        <v>other</v>
      </c>
      <c r="G5520" s="260">
        <v>30.829940499999999</v>
      </c>
      <c r="H5520" s="260">
        <v>23.129761661220002</v>
      </c>
      <c r="I5520" s="260">
        <v>11.06732306952</v>
      </c>
      <c r="J5520" s="260">
        <v>1.2528837391231988</v>
      </c>
      <c r="K5520" s="260">
        <v>66.279909233910999</v>
      </c>
      <c r="L5520" s="301" t="str">
        <f t="shared" si="173"/>
        <v/>
      </c>
      <c r="M5520" s="459">
        <f>IFERROR((Tableau1[[#This Row],[Scope 1
(kg CO2-eq)]]+Tableau1[[#This Row],[Scope 2 energy
(kg CO2-eq)]]+Tableau1[[#This Row],[Scope 2 Infrastructure
(kg CO2-eq)]])/Tableau1[[#This Row],[Total CO2-emissions
(kg CO2-eq)
for scope 3 use ]],"")</f>
        <v>0.98109707726440321</v>
      </c>
      <c r="N5520" s="436" t="s">
        <v>50</v>
      </c>
      <c r="O5520" s="259">
        <v>1</v>
      </c>
      <c r="P5520" s="259" t="s">
        <v>4137</v>
      </c>
      <c r="Q5520" s="259" t="s">
        <v>5166</v>
      </c>
    </row>
    <row r="5521" spans="1:17" ht="21.75" customHeight="1">
      <c r="A5521" s="301" t="s">
        <v>4137</v>
      </c>
      <c r="B5521" s="301" t="s">
        <v>5166</v>
      </c>
      <c r="C5521" s="316" t="s">
        <v>11535</v>
      </c>
      <c r="D5521" s="465" t="s">
        <v>50</v>
      </c>
      <c r="E5521" s="465" t="s">
        <v>6023</v>
      </c>
      <c r="F5521" s="469" t="str">
        <f t="shared" si="172"/>
        <v>other</v>
      </c>
      <c r="G5521" s="260">
        <v>30.829940499999999</v>
      </c>
      <c r="H5521" s="260">
        <v>125.796979096</v>
      </c>
      <c r="I5521" s="260">
        <v>60.192397536000001</v>
      </c>
      <c r="J5521" s="260">
        <v>3.4834469896603011</v>
      </c>
      <c r="K5521" s="260">
        <v>220.30276558693299</v>
      </c>
      <c r="L5521" s="301" t="str">
        <f t="shared" si="173"/>
        <v/>
      </c>
      <c r="M5521" s="459">
        <f>IFERROR((Tableau1[[#This Row],[Scope 1
(kg CO2-eq)]]+Tableau1[[#This Row],[Scope 2 energy
(kg CO2-eq)]]+Tableau1[[#This Row],[Scope 2 Infrastructure
(kg CO2-eq)]])/Tableau1[[#This Row],[Total CO2-emissions
(kg CO2-eq)
for scope 3 use ]],"")</f>
        <v>0.98418790410709389</v>
      </c>
      <c r="N5521" s="436" t="s">
        <v>50</v>
      </c>
      <c r="O5521" s="259">
        <v>1</v>
      </c>
      <c r="P5521" s="259" t="s">
        <v>4137</v>
      </c>
      <c r="Q5521" s="259" t="s">
        <v>5166</v>
      </c>
    </row>
    <row r="5522" spans="1:17" ht="21.75" customHeight="1">
      <c r="A5522" s="301" t="s">
        <v>5178</v>
      </c>
      <c r="B5522" s="301" t="s">
        <v>5194</v>
      </c>
      <c r="C5522" s="316" t="s">
        <v>11536</v>
      </c>
      <c r="D5522" s="465" t="s">
        <v>3646</v>
      </c>
      <c r="E5522" s="465" t="s">
        <v>700</v>
      </c>
      <c r="F5522" s="469" t="str">
        <f t="shared" si="172"/>
        <v>CH</v>
      </c>
      <c r="G5522" s="260">
        <v>0</v>
      </c>
      <c r="H5522" s="260">
        <v>0</v>
      </c>
      <c r="I5522" s="260">
        <v>0</v>
      </c>
      <c r="J5522" s="260">
        <v>29.7897439519922</v>
      </c>
      <c r="K5522" s="260">
        <v>29.789743952367299</v>
      </c>
      <c r="L5522" s="301" t="str">
        <f t="shared" si="173"/>
        <v/>
      </c>
      <c r="M5522" s="459">
        <f>IFERROR((Tableau1[[#This Row],[Scope 1
(kg CO2-eq)]]+Tableau1[[#This Row],[Scope 2 energy
(kg CO2-eq)]]+Tableau1[[#This Row],[Scope 2 Infrastructure
(kg CO2-eq)]])/Tableau1[[#This Row],[Total CO2-emissions
(kg CO2-eq)
for scope 3 use ]],"")</f>
        <v>0</v>
      </c>
      <c r="N5522" s="436" t="s">
        <v>3646</v>
      </c>
      <c r="O5522" s="259">
        <v>1</v>
      </c>
      <c r="P5522" s="259" t="s">
        <v>5178</v>
      </c>
      <c r="Q5522" s="259" t="s">
        <v>5194</v>
      </c>
    </row>
    <row r="5523" spans="1:17" ht="21.75" customHeight="1">
      <c r="A5523" s="301" t="s">
        <v>5288</v>
      </c>
      <c r="B5523" s="301" t="s">
        <v>5133</v>
      </c>
      <c r="C5523" s="316" t="s">
        <v>11537</v>
      </c>
      <c r="D5523" s="465" t="s">
        <v>3646</v>
      </c>
      <c r="E5523" s="465" t="s">
        <v>700</v>
      </c>
      <c r="F5523" s="469" t="str">
        <f t="shared" si="172"/>
        <v>CH</v>
      </c>
      <c r="G5523" s="260">
        <v>0</v>
      </c>
      <c r="H5523" s="260">
        <v>1254305.13142654</v>
      </c>
      <c r="I5523" s="260">
        <v>518587.761693076</v>
      </c>
      <c r="J5523" s="260">
        <v>9196944.5716723092</v>
      </c>
      <c r="K5523" s="260">
        <v>10969837.4744194</v>
      </c>
      <c r="L5523" s="301" t="str">
        <f t="shared" si="173"/>
        <v/>
      </c>
      <c r="M5523" s="459">
        <f>IFERROR((Tableau1[[#This Row],[Scope 1
(kg CO2-eq)]]+Tableau1[[#This Row],[Scope 2 energy
(kg CO2-eq)]]+Tableau1[[#This Row],[Scope 2 Infrastructure
(kg CO2-eq)]])/Tableau1[[#This Row],[Total CO2-emissions
(kg CO2-eq)
for scope 3 use ]],"")</f>
        <v>0.16161523789699078</v>
      </c>
      <c r="N5523" s="436" t="s">
        <v>3646</v>
      </c>
      <c r="O5523" s="259">
        <v>1</v>
      </c>
      <c r="P5523" s="259" t="s">
        <v>5288</v>
      </c>
      <c r="Q5523" s="259" t="s">
        <v>5133</v>
      </c>
    </row>
    <row r="5524" spans="1:17" ht="21.75" customHeight="1">
      <c r="A5524" s="301" t="s">
        <v>5288</v>
      </c>
      <c r="B5524" s="301" t="s">
        <v>5133</v>
      </c>
      <c r="C5524" s="316" t="s">
        <v>11538</v>
      </c>
      <c r="D5524" s="465" t="s">
        <v>3646</v>
      </c>
      <c r="E5524" s="465" t="s">
        <v>6091</v>
      </c>
      <c r="F5524" s="469" t="str">
        <f t="shared" si="172"/>
        <v>other</v>
      </c>
      <c r="G5524" s="260">
        <v>0</v>
      </c>
      <c r="H5524" s="260">
        <v>1835739.17625173</v>
      </c>
      <c r="I5524" s="260">
        <v>518597.47901107499</v>
      </c>
      <c r="J5524" s="260">
        <v>9174532.5455089007</v>
      </c>
      <c r="K5524" s="260">
        <v>11528869.211456699</v>
      </c>
      <c r="L5524" s="301" t="str">
        <f t="shared" si="173"/>
        <v/>
      </c>
      <c r="M5524" s="459">
        <f>IFERROR((Tableau1[[#This Row],[Scope 1
(kg CO2-eq)]]+Tableau1[[#This Row],[Scope 2 energy
(kg CO2-eq)]]+Tableau1[[#This Row],[Scope 2 Infrastructure
(kg CO2-eq)]])/Tableau1[[#This Row],[Total CO2-emissions
(kg CO2-eq)
for scope 3 use ]],"")</f>
        <v>0.20421227893913538</v>
      </c>
      <c r="N5524" s="436" t="s">
        <v>3646</v>
      </c>
      <c r="O5524" s="259">
        <v>1</v>
      </c>
      <c r="P5524" s="259" t="s">
        <v>5288</v>
      </c>
      <c r="Q5524" s="259" t="s">
        <v>5133</v>
      </c>
    </row>
    <row r="5525" spans="1:17" ht="21.75" customHeight="1">
      <c r="A5525" s="301" t="s">
        <v>5174</v>
      </c>
      <c r="B5525" s="301" t="s">
        <v>5175</v>
      </c>
      <c r="C5525" s="316" t="s">
        <v>11539</v>
      </c>
      <c r="D5525" s="465" t="s">
        <v>3730</v>
      </c>
      <c r="E5525" s="465" t="s">
        <v>6055</v>
      </c>
      <c r="F5525" s="469" t="str">
        <f t="shared" si="172"/>
        <v>other</v>
      </c>
      <c r="G5525" s="260">
        <v>0</v>
      </c>
      <c r="H5525" s="260">
        <v>0.96553701635391598</v>
      </c>
      <c r="I5525" s="260">
        <v>0.11185804887336</v>
      </c>
      <c r="J5525" s="260">
        <v>0.115270773831741</v>
      </c>
      <c r="K5525" s="260">
        <v>1.1926658374753401</v>
      </c>
      <c r="L5525" s="301" t="str">
        <f t="shared" si="173"/>
        <v/>
      </c>
      <c r="M5525" s="459">
        <f>IFERROR((Tableau1[[#This Row],[Scope 1
(kg CO2-eq)]]+Tableau1[[#This Row],[Scope 2 energy
(kg CO2-eq)]]+Tableau1[[#This Row],[Scope 2 Infrastructure
(kg CO2-eq)]])/Tableau1[[#This Row],[Total CO2-emissions
(kg CO2-eq)
for scope 3 use ]],"")</f>
        <v>0.90335031940541555</v>
      </c>
      <c r="N5525" s="436" t="s">
        <v>3730</v>
      </c>
      <c r="O5525" s="259">
        <v>1</v>
      </c>
      <c r="P5525" s="259" t="s">
        <v>5174</v>
      </c>
      <c r="Q5525" s="259" t="s">
        <v>5175</v>
      </c>
    </row>
    <row r="5526" spans="1:17" ht="21.75" customHeight="1">
      <c r="A5526" s="301" t="s">
        <v>5185</v>
      </c>
      <c r="B5526" s="301" t="s">
        <v>5192</v>
      </c>
      <c r="C5526" s="316" t="s">
        <v>11540</v>
      </c>
      <c r="D5526" s="465" t="s">
        <v>3730</v>
      </c>
      <c r="E5526" s="465" t="s">
        <v>6091</v>
      </c>
      <c r="F5526" s="469" t="str">
        <f t="shared" si="172"/>
        <v>other</v>
      </c>
      <c r="G5526" s="260">
        <v>0.1467464</v>
      </c>
      <c r="H5526" s="260">
        <v>0</v>
      </c>
      <c r="I5526" s="260">
        <v>0</v>
      </c>
      <c r="J5526" s="260">
        <v>0.35432727677877202</v>
      </c>
      <c r="K5526" s="260">
        <v>0.50107367842409301</v>
      </c>
      <c r="L5526" s="301" t="str">
        <f t="shared" si="173"/>
        <v/>
      </c>
      <c r="M5526" s="459">
        <f>IFERROR((Tableau1[[#This Row],[Scope 1
(kg CO2-eq)]]+Tableau1[[#This Row],[Scope 2 energy
(kg CO2-eq)]]+Tableau1[[#This Row],[Scope 2 Infrastructure
(kg CO2-eq)]])/Tableau1[[#This Row],[Total CO2-emissions
(kg CO2-eq)
for scope 3 use ]],"")</f>
        <v>0.29286391666296718</v>
      </c>
      <c r="N5526" s="436" t="s">
        <v>3730</v>
      </c>
      <c r="O5526" s="259">
        <v>1</v>
      </c>
      <c r="P5526" s="259" t="s">
        <v>5185</v>
      </c>
      <c r="Q5526" s="259" t="s">
        <v>5192</v>
      </c>
    </row>
    <row r="5527" spans="1:17" ht="21.75" customHeight="1">
      <c r="A5527" s="301" t="s">
        <v>5185</v>
      </c>
      <c r="B5527" s="301" t="s">
        <v>5192</v>
      </c>
      <c r="C5527" s="316" t="s">
        <v>11541</v>
      </c>
      <c r="D5527" s="465" t="s">
        <v>3730</v>
      </c>
      <c r="E5527" s="465" t="s">
        <v>700</v>
      </c>
      <c r="F5527" s="469" t="str">
        <f t="shared" si="172"/>
        <v>CH</v>
      </c>
      <c r="G5527" s="260">
        <v>0.14711184999999999</v>
      </c>
      <c r="H5527" s="260">
        <v>0</v>
      </c>
      <c r="I5527" s="260">
        <v>0</v>
      </c>
      <c r="J5527" s="260">
        <v>0.21672306356093302</v>
      </c>
      <c r="K5527" s="260">
        <v>0.36383491463552697</v>
      </c>
      <c r="L5527" s="301" t="str">
        <f t="shared" si="173"/>
        <v/>
      </c>
      <c r="M5527" s="459">
        <f>IFERROR((Tableau1[[#This Row],[Scope 1
(kg CO2-eq)]]+Tableau1[[#This Row],[Scope 2 energy
(kg CO2-eq)]]+Tableau1[[#This Row],[Scope 2 Infrastructure
(kg CO2-eq)]])/Tableau1[[#This Row],[Total CO2-emissions
(kg CO2-eq)
for scope 3 use ]],"")</f>
        <v>0.40433681343465855</v>
      </c>
      <c r="N5527" s="436" t="s">
        <v>3730</v>
      </c>
      <c r="O5527" s="259">
        <v>1</v>
      </c>
      <c r="P5527" s="259" t="s">
        <v>5185</v>
      </c>
      <c r="Q5527" s="259" t="s">
        <v>5192</v>
      </c>
    </row>
    <row r="5528" spans="1:17" ht="21.75" customHeight="1">
      <c r="A5528" s="301" t="s">
        <v>5185</v>
      </c>
      <c r="B5528" s="301" t="s">
        <v>5192</v>
      </c>
      <c r="C5528" s="316" t="s">
        <v>11542</v>
      </c>
      <c r="D5528" s="465" t="s">
        <v>3730</v>
      </c>
      <c r="E5528" s="465" t="s">
        <v>700</v>
      </c>
      <c r="F5528" s="469" t="str">
        <f t="shared" si="172"/>
        <v>CH</v>
      </c>
      <c r="G5528" s="260">
        <v>0.11786339999999999</v>
      </c>
      <c r="H5528" s="260">
        <v>0</v>
      </c>
      <c r="I5528" s="260">
        <v>0</v>
      </c>
      <c r="J5528" s="260">
        <v>0.179659953462463</v>
      </c>
      <c r="K5528" s="260">
        <v>0.29752332782140301</v>
      </c>
      <c r="L5528" s="301" t="str">
        <f t="shared" si="173"/>
        <v/>
      </c>
      <c r="M5528" s="459">
        <f>IFERROR((Tableau1[[#This Row],[Scope 1
(kg CO2-eq)]]+Tableau1[[#This Row],[Scope 2 energy
(kg CO2-eq)]]+Tableau1[[#This Row],[Scope 2 Infrastructure
(kg CO2-eq)]])/Tableau1[[#This Row],[Total CO2-emissions
(kg CO2-eq)
for scope 3 use ]],"")</f>
        <v>0.39614843267265049</v>
      </c>
      <c r="N5528" s="436" t="s">
        <v>3730</v>
      </c>
      <c r="O5528" s="259">
        <v>1</v>
      </c>
      <c r="P5528" s="259" t="s">
        <v>5185</v>
      </c>
      <c r="Q5528" s="259" t="s">
        <v>5192</v>
      </c>
    </row>
    <row r="5529" spans="1:17" ht="21.75" customHeight="1">
      <c r="A5529" s="301" t="s">
        <v>5185</v>
      </c>
      <c r="B5529" s="301" t="s">
        <v>5192</v>
      </c>
      <c r="C5529" s="316" t="s">
        <v>11543</v>
      </c>
      <c r="D5529" s="465" t="s">
        <v>3730</v>
      </c>
      <c r="E5529" s="465" t="s">
        <v>700</v>
      </c>
      <c r="F5529" s="469" t="str">
        <f t="shared" si="172"/>
        <v>CH</v>
      </c>
      <c r="G5529" s="260">
        <v>0.25081720000000002</v>
      </c>
      <c r="H5529" s="260">
        <v>0</v>
      </c>
      <c r="I5529" s="260">
        <v>0</v>
      </c>
      <c r="J5529" s="260">
        <v>0.15694250981327496</v>
      </c>
      <c r="K5529" s="260">
        <v>0.40775970979653903</v>
      </c>
      <c r="L5529" s="301" t="str">
        <f t="shared" si="173"/>
        <v/>
      </c>
      <c r="M5529" s="459">
        <f>IFERROR((Tableau1[[#This Row],[Scope 1
(kg CO2-eq)]]+Tableau1[[#This Row],[Scope 2 energy
(kg CO2-eq)]]+Tableau1[[#This Row],[Scope 2 Infrastructure
(kg CO2-eq)]])/Tableau1[[#This Row],[Total CO2-emissions
(kg CO2-eq)
for scope 3 use ]],"")</f>
        <v>0.61511030632514174</v>
      </c>
      <c r="N5529" s="436" t="s">
        <v>3730</v>
      </c>
      <c r="O5529" s="259">
        <v>1</v>
      </c>
      <c r="P5529" s="259" t="s">
        <v>5185</v>
      </c>
      <c r="Q5529" s="259" t="s">
        <v>5192</v>
      </c>
    </row>
    <row r="5530" spans="1:17" ht="21.75" customHeight="1">
      <c r="A5530" s="301" t="s">
        <v>5315</v>
      </c>
      <c r="B5530" s="301" t="s">
        <v>5316</v>
      </c>
      <c r="C5530" s="316" t="s">
        <v>11544</v>
      </c>
      <c r="D5530" s="465" t="s">
        <v>3730</v>
      </c>
      <c r="E5530" s="465" t="s">
        <v>700</v>
      </c>
      <c r="F5530" s="469" t="str">
        <f t="shared" si="172"/>
        <v>CH</v>
      </c>
      <c r="G5530" s="260">
        <v>0</v>
      </c>
      <c r="H5530" s="260">
        <v>1.5100698352E-2</v>
      </c>
      <c r="I5530" s="260">
        <v>9.3069397999999995E-5</v>
      </c>
      <c r="J5530" s="260">
        <v>0.443377862388599</v>
      </c>
      <c r="K5530" s="260">
        <v>0.45857163019906699</v>
      </c>
      <c r="L5530" s="301" t="str">
        <f t="shared" si="173"/>
        <v/>
      </c>
      <c r="M5530" s="459">
        <f>IFERROR((Tableau1[[#This Row],[Scope 1
(kg CO2-eq)]]+Tableau1[[#This Row],[Scope 2 energy
(kg CO2-eq)]]+Tableau1[[#This Row],[Scope 2 Infrastructure
(kg CO2-eq)]])/Tableau1[[#This Row],[Total CO2-emissions
(kg CO2-eq)
for scope 3 use ]],"")</f>
        <v>3.3132812301110627E-2</v>
      </c>
      <c r="N5530" s="436" t="s">
        <v>3730</v>
      </c>
      <c r="O5530" s="259">
        <v>1</v>
      </c>
      <c r="P5530" s="259" t="s">
        <v>5315</v>
      </c>
      <c r="Q5530" s="259" t="s">
        <v>5316</v>
      </c>
    </row>
    <row r="5531" spans="1:17" ht="21.75" customHeight="1">
      <c r="A5531" s="301" t="s">
        <v>5192</v>
      </c>
      <c r="B5531" s="301" t="s">
        <v>5201</v>
      </c>
      <c r="C5531" s="316" t="s">
        <v>11545</v>
      </c>
      <c r="D5531" s="465" t="s">
        <v>3730</v>
      </c>
      <c r="E5531" s="465" t="s">
        <v>700</v>
      </c>
      <c r="F5531" s="469" t="str">
        <f t="shared" si="172"/>
        <v>CH</v>
      </c>
      <c r="G5531" s="260">
        <v>0</v>
      </c>
      <c r="H5531" s="260">
        <v>2.8603123488E-3</v>
      </c>
      <c r="I5531" s="260">
        <v>5.9697820799999997E-5</v>
      </c>
      <c r="J5531" s="260">
        <v>0.32620162398515001</v>
      </c>
      <c r="K5531" s="260">
        <v>0.32912161336122298</v>
      </c>
      <c r="L5531" s="301" t="str">
        <f t="shared" si="173"/>
        <v/>
      </c>
      <c r="M5531" s="459">
        <f>IFERROR((Tableau1[[#This Row],[Scope 1
(kg CO2-eq)]]+Tableau1[[#This Row],[Scope 2 energy
(kg CO2-eq)]]+Tableau1[[#This Row],[Scope 2 Infrastructure
(kg CO2-eq)]])/Tableau1[[#This Row],[Total CO2-emissions
(kg CO2-eq)
for scope 3 use ]],"")</f>
        <v>8.8721313066583152E-3</v>
      </c>
      <c r="N5531" s="436" t="s">
        <v>3730</v>
      </c>
      <c r="O5531" s="259">
        <v>1</v>
      </c>
      <c r="P5531" s="259" t="s">
        <v>5192</v>
      </c>
      <c r="Q5531" s="260" t="s">
        <v>5201</v>
      </c>
    </row>
    <row r="5532" spans="1:17" ht="21.75" customHeight="1">
      <c r="A5532" s="301" t="s">
        <v>5192</v>
      </c>
      <c r="B5532" s="301" t="s">
        <v>5201</v>
      </c>
      <c r="C5532" s="316" t="s">
        <v>11546</v>
      </c>
      <c r="D5532" s="465" t="s">
        <v>3730</v>
      </c>
      <c r="E5532" s="465" t="s">
        <v>700</v>
      </c>
      <c r="F5532" s="469" t="str">
        <f t="shared" si="172"/>
        <v>CH</v>
      </c>
      <c r="G5532" s="260">
        <v>0</v>
      </c>
      <c r="H5532" s="260">
        <v>2.8603123488E-3</v>
      </c>
      <c r="I5532" s="260">
        <v>5.9697820799999997E-5</v>
      </c>
      <c r="J5532" s="260">
        <v>0.43532316689508599</v>
      </c>
      <c r="K5532" s="260">
        <v>0.43824317707562199</v>
      </c>
      <c r="L5532" s="301" t="str">
        <f t="shared" si="173"/>
        <v/>
      </c>
      <c r="M5532" s="459">
        <f>IFERROR((Tableau1[[#This Row],[Scope 1
(kg CO2-eq)]]+Tableau1[[#This Row],[Scope 2 energy
(kg CO2-eq)]]+Tableau1[[#This Row],[Scope 2 Infrastructure
(kg CO2-eq)]])/Tableau1[[#This Row],[Total CO2-emissions
(kg CO2-eq)
for scope 3 use ]],"")</f>
        <v>6.6629906005270939E-3</v>
      </c>
      <c r="N5532" s="436" t="s">
        <v>3730</v>
      </c>
      <c r="O5532" s="259">
        <v>1</v>
      </c>
      <c r="P5532" s="259" t="s">
        <v>5192</v>
      </c>
      <c r="Q5532" s="260" t="s">
        <v>5201</v>
      </c>
    </row>
    <row r="5533" spans="1:17" ht="21.75" customHeight="1">
      <c r="A5533" s="301" t="s">
        <v>5185</v>
      </c>
      <c r="B5533" s="301" t="s">
        <v>5192</v>
      </c>
      <c r="C5533" s="316" t="s">
        <v>11547</v>
      </c>
      <c r="D5533" s="465" t="s">
        <v>3730</v>
      </c>
      <c r="E5533" s="465" t="s">
        <v>6091</v>
      </c>
      <c r="F5533" s="469" t="str">
        <f t="shared" si="172"/>
        <v>other</v>
      </c>
      <c r="G5533" s="260">
        <v>2.3119925E-2</v>
      </c>
      <c r="H5533" s="260">
        <v>0</v>
      </c>
      <c r="I5533" s="260">
        <v>0</v>
      </c>
      <c r="J5533" s="260">
        <v>8.6720372247532998E-2</v>
      </c>
      <c r="K5533" s="260">
        <v>0.10984029778743599</v>
      </c>
      <c r="L5533" s="301" t="str">
        <f t="shared" si="173"/>
        <v/>
      </c>
      <c r="M5533" s="459">
        <f>IFERROR((Tableau1[[#This Row],[Scope 1
(kg CO2-eq)]]+Tableau1[[#This Row],[Scope 2 energy
(kg CO2-eq)]]+Tableau1[[#This Row],[Scope 2 Infrastructure
(kg CO2-eq)]])/Tableau1[[#This Row],[Total CO2-emissions
(kg CO2-eq)
for scope 3 use ]],"")</f>
        <v>0.21048672905768975</v>
      </c>
      <c r="N5533" s="436" t="s">
        <v>3730</v>
      </c>
      <c r="O5533" s="259">
        <v>1</v>
      </c>
      <c r="P5533" s="259" t="s">
        <v>5185</v>
      </c>
      <c r="Q5533" s="260" t="s">
        <v>5192</v>
      </c>
    </row>
    <row r="5534" spans="1:17" ht="21.75" customHeight="1">
      <c r="A5534" s="301" t="s">
        <v>5185</v>
      </c>
      <c r="B5534" s="301" t="s">
        <v>5192</v>
      </c>
      <c r="C5534" s="316" t="s">
        <v>11548</v>
      </c>
      <c r="D5534" s="465" t="s">
        <v>3730</v>
      </c>
      <c r="E5534" s="465" t="s">
        <v>700</v>
      </c>
      <c r="F5534" s="469" t="str">
        <f t="shared" si="172"/>
        <v>CH</v>
      </c>
      <c r="G5534" s="260">
        <v>2.3728115000000001E-2</v>
      </c>
      <c r="H5534" s="260">
        <v>0</v>
      </c>
      <c r="I5534" s="260">
        <v>0</v>
      </c>
      <c r="J5534" s="260">
        <v>4.5658327893883903E-2</v>
      </c>
      <c r="K5534" s="260">
        <v>6.9386442942705295E-2</v>
      </c>
      <c r="L5534" s="301" t="str">
        <f t="shared" si="173"/>
        <v/>
      </c>
      <c r="M5534" s="459">
        <f>IFERROR((Tableau1[[#This Row],[Scope 1
(kg CO2-eq)]]+Tableau1[[#This Row],[Scope 2 energy
(kg CO2-eq)]]+Tableau1[[#This Row],[Scope 2 Infrastructure
(kg CO2-eq)]])/Tableau1[[#This Row],[Total CO2-emissions
(kg CO2-eq)
for scope 3 use ]],"")</f>
        <v>0.3419704771376319</v>
      </c>
      <c r="N5534" s="436" t="s">
        <v>3730</v>
      </c>
      <c r="O5534" s="259">
        <v>1</v>
      </c>
      <c r="P5534" s="259" t="s">
        <v>5185</v>
      </c>
      <c r="Q5534" s="259" t="s">
        <v>5192</v>
      </c>
    </row>
    <row r="5535" spans="1:17" ht="21.75" customHeight="1">
      <c r="A5535" s="301" t="s">
        <v>5185</v>
      </c>
      <c r="B5535" s="301" t="s">
        <v>5192</v>
      </c>
      <c r="C5535" s="316" t="s">
        <v>11549</v>
      </c>
      <c r="D5535" s="465" t="s">
        <v>3730</v>
      </c>
      <c r="E5535" s="465" t="s">
        <v>700</v>
      </c>
      <c r="F5535" s="469" t="str">
        <f t="shared" si="172"/>
        <v>CH</v>
      </c>
      <c r="G5535" s="260">
        <v>1.9010795E-2</v>
      </c>
      <c r="H5535" s="260">
        <v>0</v>
      </c>
      <c r="I5535" s="260">
        <v>0</v>
      </c>
      <c r="J5535" s="260">
        <v>3.9680788499765599E-2</v>
      </c>
      <c r="K5535" s="260">
        <v>5.8691583562755202E-2</v>
      </c>
      <c r="L5535" s="301" t="str">
        <f t="shared" si="173"/>
        <v/>
      </c>
      <c r="M5535" s="459">
        <f>IFERROR((Tableau1[[#This Row],[Scope 1
(kg CO2-eq)]]+Tableau1[[#This Row],[Scope 2 energy
(kg CO2-eq)]]+Tableau1[[#This Row],[Scope 2 Infrastructure
(kg CO2-eq)]])/Tableau1[[#This Row],[Total CO2-emissions
(kg CO2-eq)
for scope 3 use ]],"")</f>
        <v>0.3239100710184955</v>
      </c>
      <c r="N5535" s="436" t="s">
        <v>3730</v>
      </c>
      <c r="O5535" s="259">
        <v>1</v>
      </c>
      <c r="P5535" s="259" t="s">
        <v>5185</v>
      </c>
      <c r="Q5535" s="259" t="s">
        <v>5192</v>
      </c>
    </row>
    <row r="5536" spans="1:17" ht="21.75" customHeight="1">
      <c r="A5536" s="301" t="s">
        <v>5185</v>
      </c>
      <c r="B5536" s="301" t="s">
        <v>5192</v>
      </c>
      <c r="C5536" s="316" t="s">
        <v>11550</v>
      </c>
      <c r="D5536" s="465" t="s">
        <v>3730</v>
      </c>
      <c r="E5536" s="465" t="s">
        <v>700</v>
      </c>
      <c r="F5536" s="469" t="str">
        <f t="shared" si="172"/>
        <v>CH</v>
      </c>
      <c r="G5536" s="260">
        <v>2.5081719999999998E-2</v>
      </c>
      <c r="H5536" s="260">
        <v>0</v>
      </c>
      <c r="I5536" s="260">
        <v>0</v>
      </c>
      <c r="J5536" s="260">
        <v>2.7210427674822405E-2</v>
      </c>
      <c r="K5536" s="260">
        <v>5.2292147679269103E-2</v>
      </c>
      <c r="L5536" s="301" t="str">
        <f t="shared" si="173"/>
        <v/>
      </c>
      <c r="M5536" s="459">
        <f>IFERROR((Tableau1[[#This Row],[Scope 1
(kg CO2-eq)]]+Tableau1[[#This Row],[Scope 2 energy
(kg CO2-eq)]]+Tableau1[[#This Row],[Scope 2 Infrastructure
(kg CO2-eq)]])/Tableau1[[#This Row],[Total CO2-emissions
(kg CO2-eq)
for scope 3 use ]],"")</f>
        <v>0.47964601021624304</v>
      </c>
      <c r="N5536" s="436" t="s">
        <v>3730</v>
      </c>
      <c r="O5536" s="259">
        <v>1</v>
      </c>
      <c r="P5536" s="259" t="s">
        <v>5185</v>
      </c>
      <c r="Q5536" s="259" t="s">
        <v>5192</v>
      </c>
    </row>
    <row r="5537" spans="1:17" ht="21.75" customHeight="1">
      <c r="A5537" s="301" t="s">
        <v>4134</v>
      </c>
      <c r="B5537" s="301" t="s">
        <v>5275</v>
      </c>
      <c r="C5537" s="316" t="s">
        <v>11551</v>
      </c>
      <c r="D5537" s="465" t="s">
        <v>3730</v>
      </c>
      <c r="E5537" s="465" t="s">
        <v>6101</v>
      </c>
      <c r="F5537" s="469" t="str">
        <f t="shared" si="172"/>
        <v>other</v>
      </c>
      <c r="G5537" s="260">
        <v>0.24062740590000001</v>
      </c>
      <c r="H5537" s="260">
        <v>5.18408206420711E-2</v>
      </c>
      <c r="I5537" s="260">
        <v>0.97329504481002105</v>
      </c>
      <c r="J5537" s="260">
        <v>3.5109311267148974E-2</v>
      </c>
      <c r="K5537" s="260">
        <v>1.3008725996979</v>
      </c>
      <c r="L5537" s="301" t="str">
        <f t="shared" si="173"/>
        <v/>
      </c>
      <c r="M5537" s="459">
        <f>IFERROR((Tableau1[[#This Row],[Scope 1
(kg CO2-eq)]]+Tableau1[[#This Row],[Scope 2 energy
(kg CO2-eq)]]+Tableau1[[#This Row],[Scope 2 Infrastructure
(kg CO2-eq)]])/Tableau1[[#This Row],[Total CO2-emissions
(kg CO2-eq)
for scope 3 use ]],"")</f>
        <v>0.97301094023045664</v>
      </c>
      <c r="N5537" s="436" t="s">
        <v>3730</v>
      </c>
      <c r="O5537" s="259">
        <v>1</v>
      </c>
      <c r="P5537" s="259" t="s">
        <v>4134</v>
      </c>
      <c r="Q5537" s="259" t="s">
        <v>5275</v>
      </c>
    </row>
    <row r="5538" spans="1:17" ht="21.75" customHeight="1">
      <c r="A5538" s="301" t="s">
        <v>5167</v>
      </c>
      <c r="B5538" s="301" t="s">
        <v>5216</v>
      </c>
      <c r="C5538" s="316" t="s">
        <v>11552</v>
      </c>
      <c r="D5538" s="465" t="s">
        <v>3730</v>
      </c>
      <c r="E5538" s="465" t="s">
        <v>700</v>
      </c>
      <c r="F5538" s="469" t="str">
        <f t="shared" si="172"/>
        <v>CH</v>
      </c>
      <c r="G5538" s="260">
        <v>0</v>
      </c>
      <c r="H5538" s="260">
        <v>0</v>
      </c>
      <c r="I5538" s="260">
        <v>0</v>
      </c>
      <c r="J5538" s="260">
        <v>8.8537738197815106E-3</v>
      </c>
      <c r="K5538" s="260">
        <v>8.8537738197815106E-3</v>
      </c>
      <c r="L5538" s="301" t="str">
        <f t="shared" si="173"/>
        <v/>
      </c>
      <c r="M5538" s="459">
        <f>IFERROR((Tableau1[[#This Row],[Scope 1
(kg CO2-eq)]]+Tableau1[[#This Row],[Scope 2 energy
(kg CO2-eq)]]+Tableau1[[#This Row],[Scope 2 Infrastructure
(kg CO2-eq)]])/Tableau1[[#This Row],[Total CO2-emissions
(kg CO2-eq)
for scope 3 use ]],"")</f>
        <v>0</v>
      </c>
      <c r="N5538" s="436" t="s">
        <v>3730</v>
      </c>
      <c r="O5538" s="259">
        <v>1</v>
      </c>
      <c r="P5538" s="259" t="s">
        <v>5167</v>
      </c>
      <c r="Q5538" s="259" t="s">
        <v>5216</v>
      </c>
    </row>
    <row r="5539" spans="1:17" ht="21.75" customHeight="1">
      <c r="A5539" s="301" t="s">
        <v>5174</v>
      </c>
      <c r="B5539" s="301" t="s">
        <v>5175</v>
      </c>
      <c r="C5539" s="316" t="s">
        <v>11553</v>
      </c>
      <c r="D5539" s="465" t="s">
        <v>3730</v>
      </c>
      <c r="E5539" s="465" t="s">
        <v>700</v>
      </c>
      <c r="F5539" s="469" t="str">
        <f t="shared" si="172"/>
        <v>CH</v>
      </c>
      <c r="G5539" s="260">
        <v>0</v>
      </c>
      <c r="H5539" s="260">
        <v>1.6642741190640001E-3</v>
      </c>
      <c r="I5539" s="260">
        <v>5.2709807779199999E-4</v>
      </c>
      <c r="J5539" s="260">
        <v>5.2525568638547501E-4</v>
      </c>
      <c r="K5539" s="260">
        <v>2.7166247595554098E-3</v>
      </c>
      <c r="L5539" s="301" t="str">
        <f t="shared" si="173"/>
        <v/>
      </c>
      <c r="M5539" s="459">
        <f>IFERROR((Tableau1[[#This Row],[Scope 1
(kg CO2-eq)]]+Tableau1[[#This Row],[Scope 2 energy
(kg CO2-eq)]]+Tableau1[[#This Row],[Scope 2 Infrastructure
(kg CO2-eq)]])/Tableau1[[#This Row],[Total CO2-emissions
(kg CO2-eq)
for scope 3 use ]],"")</f>
        <v>0.80665251582799735</v>
      </c>
      <c r="N5539" s="436" t="s">
        <v>3730</v>
      </c>
      <c r="O5539" s="259">
        <v>1</v>
      </c>
      <c r="P5539" s="259" t="s">
        <v>5174</v>
      </c>
      <c r="Q5539" s="260" t="s">
        <v>5175</v>
      </c>
    </row>
    <row r="5540" spans="1:17" ht="21.75" customHeight="1">
      <c r="A5540" s="301" t="s">
        <v>5143</v>
      </c>
      <c r="B5540" s="301" t="s">
        <v>5146</v>
      </c>
      <c r="C5540" s="316" t="s">
        <v>11554</v>
      </c>
      <c r="D5540" s="465" t="s">
        <v>3730</v>
      </c>
      <c r="E5540" s="465" t="s">
        <v>700</v>
      </c>
      <c r="F5540" s="469" t="str">
        <f t="shared" si="172"/>
        <v>CH</v>
      </c>
      <c r="G5540" s="260">
        <v>0</v>
      </c>
      <c r="H5540" s="260">
        <v>0</v>
      </c>
      <c r="I5540" s="260">
        <v>0</v>
      </c>
      <c r="J5540" s="260">
        <v>3.1441262140325501E-3</v>
      </c>
      <c r="K5540" s="260">
        <v>3.1441257250604099E-3</v>
      </c>
      <c r="L5540" s="301" t="str">
        <f t="shared" si="173"/>
        <v/>
      </c>
      <c r="M5540" s="459">
        <f>IFERROR((Tableau1[[#This Row],[Scope 1
(kg CO2-eq)]]+Tableau1[[#This Row],[Scope 2 energy
(kg CO2-eq)]]+Tableau1[[#This Row],[Scope 2 Infrastructure
(kg CO2-eq)]])/Tableau1[[#This Row],[Total CO2-emissions
(kg CO2-eq)
for scope 3 use ]],"")</f>
        <v>0</v>
      </c>
      <c r="N5540" s="436" t="s">
        <v>3730</v>
      </c>
      <c r="O5540" s="259">
        <v>1</v>
      </c>
      <c r="P5540" s="259" t="s">
        <v>5143</v>
      </c>
      <c r="Q5540" s="259" t="s">
        <v>5146</v>
      </c>
    </row>
    <row r="5541" spans="1:17" ht="21.75" customHeight="1">
      <c r="A5541" s="301" t="s">
        <v>5143</v>
      </c>
      <c r="B5541" s="301" t="s">
        <v>5146</v>
      </c>
      <c r="C5541" s="316" t="s">
        <v>11555</v>
      </c>
      <c r="D5541" s="465" t="s">
        <v>3730</v>
      </c>
      <c r="E5541" s="465" t="s">
        <v>700</v>
      </c>
      <c r="F5541" s="469" t="str">
        <f t="shared" si="172"/>
        <v>CH</v>
      </c>
      <c r="G5541" s="260">
        <v>0</v>
      </c>
      <c r="H5541" s="260">
        <v>0</v>
      </c>
      <c r="I5541" s="260">
        <v>0</v>
      </c>
      <c r="J5541" s="260">
        <v>3.1441262140325501E-3</v>
      </c>
      <c r="K5541" s="260">
        <v>3.1441257250604099E-3</v>
      </c>
      <c r="L5541" s="301" t="str">
        <f t="shared" si="173"/>
        <v/>
      </c>
      <c r="M5541" s="459">
        <f>IFERROR((Tableau1[[#This Row],[Scope 1
(kg CO2-eq)]]+Tableau1[[#This Row],[Scope 2 energy
(kg CO2-eq)]]+Tableau1[[#This Row],[Scope 2 Infrastructure
(kg CO2-eq)]])/Tableau1[[#This Row],[Total CO2-emissions
(kg CO2-eq)
for scope 3 use ]],"")</f>
        <v>0</v>
      </c>
      <c r="N5541" s="436" t="s">
        <v>3730</v>
      </c>
      <c r="O5541" s="259">
        <v>1</v>
      </c>
      <c r="P5541" s="259" t="s">
        <v>5143</v>
      </c>
      <c r="Q5541" s="259" t="s">
        <v>5146</v>
      </c>
    </row>
    <row r="5542" spans="1:17" ht="21.75" customHeight="1">
      <c r="A5542" s="301" t="s">
        <v>5198</v>
      </c>
      <c r="B5542" s="301" t="s">
        <v>5199</v>
      </c>
      <c r="C5542" s="316" t="s">
        <v>11556</v>
      </c>
      <c r="D5542" s="465" t="s">
        <v>3730</v>
      </c>
      <c r="E5542" s="465" t="s">
        <v>6091</v>
      </c>
      <c r="F5542" s="469" t="str">
        <f t="shared" si="172"/>
        <v>other</v>
      </c>
      <c r="G5542" s="260">
        <v>0</v>
      </c>
      <c r="H5542" s="260">
        <v>0.52343761233599995</v>
      </c>
      <c r="I5542" s="260">
        <v>2.4747263999999998E-4</v>
      </c>
      <c r="J5542" s="260">
        <v>1.3909010304046701</v>
      </c>
      <c r="K5542" s="260">
        <v>1.91458611514896</v>
      </c>
      <c r="L5542" s="301" t="str">
        <f t="shared" si="173"/>
        <v/>
      </c>
      <c r="M5542" s="459">
        <f>IFERROR((Tableau1[[#This Row],[Scope 1
(kg CO2-eq)]]+Tableau1[[#This Row],[Scope 2 energy
(kg CO2-eq)]]+Tableau1[[#This Row],[Scope 2 Infrastructure
(kg CO2-eq)]])/Tableau1[[#This Row],[Total CO2-emissions
(kg CO2-eq)
for scope 3 use ]],"")</f>
        <v>0.27352391246985297</v>
      </c>
      <c r="N5542" s="436" t="s">
        <v>3730</v>
      </c>
      <c r="O5542" s="259">
        <v>1</v>
      </c>
      <c r="P5542" s="259" t="s">
        <v>5198</v>
      </c>
      <c r="Q5542" s="259" t="s">
        <v>5199</v>
      </c>
    </row>
    <row r="5543" spans="1:17" ht="21.75" customHeight="1">
      <c r="A5543" s="301" t="s">
        <v>5141</v>
      </c>
      <c r="B5543" s="301" t="s">
        <v>5215</v>
      </c>
      <c r="C5543" s="316" t="s">
        <v>11557</v>
      </c>
      <c r="D5543" s="465" t="s">
        <v>3730</v>
      </c>
      <c r="E5543" s="465" t="s">
        <v>6016</v>
      </c>
      <c r="F5543" s="469" t="str">
        <f t="shared" si="172"/>
        <v>other</v>
      </c>
      <c r="G5543" s="260">
        <v>0</v>
      </c>
      <c r="H5543" s="260">
        <v>3.6017810580623998E-2</v>
      </c>
      <c r="I5543" s="260">
        <v>5.8909378319999998E-6</v>
      </c>
      <c r="J5543" s="260">
        <v>0.117741872795525</v>
      </c>
      <c r="K5543" s="260">
        <v>0.15376557733406401</v>
      </c>
      <c r="L5543" s="301" t="str">
        <f t="shared" si="173"/>
        <v/>
      </c>
      <c r="M5543" s="459">
        <f>IFERROR((Tableau1[[#This Row],[Scope 1
(kg CO2-eq)]]+Tableau1[[#This Row],[Scope 2 energy
(kg CO2-eq)]]+Tableau1[[#This Row],[Scope 2 Infrastructure
(kg CO2-eq)]])/Tableau1[[#This Row],[Total CO2-emissions
(kg CO2-eq)
for scope 3 use ]],"")</f>
        <v>0.23427676169805264</v>
      </c>
      <c r="N5543" s="436" t="s">
        <v>3730</v>
      </c>
      <c r="O5543" s="259">
        <v>1</v>
      </c>
      <c r="P5543" s="259" t="s">
        <v>5141</v>
      </c>
      <c r="Q5543" s="259" t="s">
        <v>5215</v>
      </c>
    </row>
    <row r="5544" spans="1:17" ht="21.75" customHeight="1">
      <c r="A5544" s="301" t="s">
        <v>5174</v>
      </c>
      <c r="B5544" s="301" t="s">
        <v>5227</v>
      </c>
      <c r="C5544" s="316" t="s">
        <v>11558</v>
      </c>
      <c r="D5544" s="465" t="s">
        <v>3730</v>
      </c>
      <c r="E5544" s="465" t="s">
        <v>700</v>
      </c>
      <c r="F5544" s="469" t="str">
        <f t="shared" si="172"/>
        <v>CH</v>
      </c>
      <c r="G5544" s="260">
        <v>0</v>
      </c>
      <c r="H5544" s="260">
        <v>2.2469146156431998</v>
      </c>
      <c r="I5544" s="260">
        <v>1.5421185248E-3</v>
      </c>
      <c r="J5544" s="260">
        <v>0.231513531411014</v>
      </c>
      <c r="K5544" s="260">
        <v>2.4799702639744301</v>
      </c>
      <c r="L5544" s="301" t="str">
        <f t="shared" si="173"/>
        <v/>
      </c>
      <c r="M5544" s="459">
        <f>IFERROR((Tableau1[[#This Row],[Scope 1
(kg CO2-eq)]]+Tableau1[[#This Row],[Scope 2 energy
(kg CO2-eq)]]+Tableau1[[#This Row],[Scope 2 Infrastructure
(kg CO2-eq)]])/Tableau1[[#This Row],[Total CO2-emissions
(kg CO2-eq)
for scope 3 use ]],"")</f>
        <v>0.90664665090161045</v>
      </c>
      <c r="N5544" s="436" t="s">
        <v>3730</v>
      </c>
      <c r="O5544" s="259">
        <v>1</v>
      </c>
      <c r="P5544" s="259" t="s">
        <v>5174</v>
      </c>
      <c r="Q5544" s="259" t="s">
        <v>5227</v>
      </c>
    </row>
    <row r="5545" spans="1:17" ht="21.75" customHeight="1">
      <c r="A5545" s="301" t="s">
        <v>4143</v>
      </c>
      <c r="B5545" s="301" t="s">
        <v>5133</v>
      </c>
      <c r="C5545" s="316" t="s">
        <v>11559</v>
      </c>
      <c r="D5545" s="465" t="s">
        <v>3646</v>
      </c>
      <c r="E5545" s="465" t="s">
        <v>700</v>
      </c>
      <c r="F5545" s="469" t="str">
        <f t="shared" si="172"/>
        <v>CH</v>
      </c>
      <c r="G5545" s="260">
        <v>0</v>
      </c>
      <c r="H5545" s="260">
        <v>221862.84318</v>
      </c>
      <c r="I5545" s="260">
        <v>106158.80088</v>
      </c>
      <c r="J5545" s="260">
        <v>12546044.3733493</v>
      </c>
      <c r="K5545" s="260">
        <v>12874066.0221154</v>
      </c>
      <c r="L5545" s="301" t="str">
        <f t="shared" si="173"/>
        <v/>
      </c>
      <c r="M5545" s="459">
        <f>IFERROR((Tableau1[[#This Row],[Scope 1
(kg CO2-eq)]]+Tableau1[[#This Row],[Scope 2 energy
(kg CO2-eq)]]+Tableau1[[#This Row],[Scope 2 Infrastructure
(kg CO2-eq)]])/Tableau1[[#This Row],[Total CO2-emissions
(kg CO2-eq)
for scope 3 use ]],"")</f>
        <v>2.5479257562957654E-2</v>
      </c>
      <c r="N5545" s="436" t="s">
        <v>3646</v>
      </c>
      <c r="O5545" s="259">
        <v>1</v>
      </c>
      <c r="P5545" s="259" t="s">
        <v>4143</v>
      </c>
      <c r="Q5545" s="259" t="s">
        <v>5133</v>
      </c>
    </row>
    <row r="5546" spans="1:17" ht="21.75" customHeight="1">
      <c r="A5546" s="301" t="s">
        <v>5198</v>
      </c>
      <c r="B5546" s="301" t="s">
        <v>5199</v>
      </c>
      <c r="C5546" s="316" t="s">
        <v>11560</v>
      </c>
      <c r="D5546" s="465" t="s">
        <v>3730</v>
      </c>
      <c r="E5546" s="465" t="s">
        <v>700</v>
      </c>
      <c r="F5546" s="469" t="str">
        <f t="shared" si="172"/>
        <v>CH</v>
      </c>
      <c r="G5546" s="260">
        <v>0</v>
      </c>
      <c r="H5546" s="260">
        <v>5.4515854625599997E-4</v>
      </c>
      <c r="I5546" s="260">
        <v>1.2665224390799999E-4</v>
      </c>
      <c r="J5546" s="260">
        <v>1.49917565121659E-2</v>
      </c>
      <c r="K5546" s="260">
        <v>1.5663567300667199E-2</v>
      </c>
      <c r="L5546" s="301" t="str">
        <f t="shared" si="173"/>
        <v/>
      </c>
      <c r="M5546" s="459">
        <f>IFERROR((Tableau1[[#This Row],[Scope 1
(kg CO2-eq)]]+Tableau1[[#This Row],[Scope 2 energy
(kg CO2-eq)]]+Tableau1[[#This Row],[Scope 2 Infrastructure
(kg CO2-eq)]])/Tableau1[[#This Row],[Total CO2-emissions
(kg CO2-eq)
for scope 3 use ]],"")</f>
        <v>4.2890024811613879E-2</v>
      </c>
      <c r="N5546" s="436" t="s">
        <v>3730</v>
      </c>
      <c r="O5546" s="259">
        <v>1</v>
      </c>
      <c r="P5546" s="259" t="s">
        <v>5198</v>
      </c>
      <c r="Q5546" s="259" t="s">
        <v>5199</v>
      </c>
    </row>
    <row r="5547" spans="1:17" ht="21.75" customHeight="1">
      <c r="A5547" s="301" t="s">
        <v>5198</v>
      </c>
      <c r="B5547" s="301" t="s">
        <v>5199</v>
      </c>
      <c r="C5547" s="316" t="s">
        <v>11561</v>
      </c>
      <c r="D5547" s="465" t="s">
        <v>3730</v>
      </c>
      <c r="E5547" s="465" t="s">
        <v>6091</v>
      </c>
      <c r="F5547" s="469" t="str">
        <f t="shared" si="172"/>
        <v>other</v>
      </c>
      <c r="G5547" s="260">
        <v>0</v>
      </c>
      <c r="H5547" s="260">
        <v>1.5015907374319999E-3</v>
      </c>
      <c r="I5547" s="260">
        <v>1.2666822844799999E-4</v>
      </c>
      <c r="J5547" s="260">
        <v>1.51307929101968E-2</v>
      </c>
      <c r="K5547" s="260">
        <v>1.6759051877478701E-2</v>
      </c>
      <c r="L5547" s="301" t="str">
        <f t="shared" si="173"/>
        <v/>
      </c>
      <c r="M5547" s="459">
        <f>IFERROR((Tableau1[[#This Row],[Scope 1
(kg CO2-eq)]]+Tableau1[[#This Row],[Scope 2 energy
(kg CO2-eq)]]+Tableau1[[#This Row],[Scope 2 Infrastructure
(kg CO2-eq)]])/Tableau1[[#This Row],[Total CO2-emissions
(kg CO2-eq)
for scope 3 use ]],"")</f>
        <v>9.7156985835702397E-2</v>
      </c>
      <c r="N5547" s="436" t="s">
        <v>3730</v>
      </c>
      <c r="O5547" s="259">
        <v>1</v>
      </c>
      <c r="P5547" s="259" t="s">
        <v>5198</v>
      </c>
      <c r="Q5547" s="259" t="s">
        <v>5199</v>
      </c>
    </row>
    <row r="5548" spans="1:17" ht="21.75" customHeight="1">
      <c r="A5548" s="301" t="s">
        <v>5198</v>
      </c>
      <c r="B5548" s="301" t="s">
        <v>5199</v>
      </c>
      <c r="C5548" s="316" t="s">
        <v>11562</v>
      </c>
      <c r="D5548" s="465" t="s">
        <v>3730</v>
      </c>
      <c r="E5548" s="465" t="s">
        <v>700</v>
      </c>
      <c r="F5548" s="469" t="str">
        <f t="shared" si="172"/>
        <v>CH</v>
      </c>
      <c r="G5548" s="260">
        <v>0</v>
      </c>
      <c r="H5548" s="260">
        <v>8.5565082694400005E-4</v>
      </c>
      <c r="I5548" s="260">
        <v>2.0679321583199999E-4</v>
      </c>
      <c r="J5548" s="260">
        <v>1.90915372807593E-2</v>
      </c>
      <c r="K5548" s="260">
        <v>2.0153981321766701E-2</v>
      </c>
      <c r="L5548" s="301" t="str">
        <f t="shared" si="173"/>
        <v/>
      </c>
      <c r="M5548" s="459">
        <f>IFERROR((Tableau1[[#This Row],[Scope 1
(kg CO2-eq)]]+Tableau1[[#This Row],[Scope 2 energy
(kg CO2-eq)]]+Tableau1[[#This Row],[Scope 2 Infrastructure
(kg CO2-eq)]])/Tableau1[[#This Row],[Total CO2-emissions
(kg CO2-eq)
for scope 3 use ]],"")</f>
        <v>5.2716335587179454E-2</v>
      </c>
      <c r="N5548" s="436" t="s">
        <v>3730</v>
      </c>
      <c r="O5548" s="259">
        <v>1</v>
      </c>
      <c r="P5548" s="259" t="s">
        <v>5198</v>
      </c>
      <c r="Q5548" s="259" t="s">
        <v>5199</v>
      </c>
    </row>
    <row r="5549" spans="1:17" ht="21.75" customHeight="1">
      <c r="A5549" s="301" t="s">
        <v>5198</v>
      </c>
      <c r="B5549" s="301" t="s">
        <v>5199</v>
      </c>
      <c r="C5549" s="316" t="s">
        <v>11563</v>
      </c>
      <c r="D5549" s="465" t="s">
        <v>3730</v>
      </c>
      <c r="E5549" s="465" t="s">
        <v>6091</v>
      </c>
      <c r="F5549" s="469" t="str">
        <f t="shared" si="172"/>
        <v>other</v>
      </c>
      <c r="G5549" s="260">
        <v>0</v>
      </c>
      <c r="H5549" s="260">
        <v>2.2997500246880001E-3</v>
      </c>
      <c r="I5549" s="260">
        <v>2.0681735059199999E-4</v>
      </c>
      <c r="J5549" s="260">
        <v>1.8461064028502599E-2</v>
      </c>
      <c r="K5549" s="260">
        <v>2.09676294877864E-2</v>
      </c>
      <c r="L5549" s="301" t="str">
        <f t="shared" si="173"/>
        <v/>
      </c>
      <c r="M5549" s="459">
        <f>IFERROR((Tableau1[[#This Row],[Scope 1
(kg CO2-eq)]]+Tableau1[[#This Row],[Scope 2 energy
(kg CO2-eq)]]+Tableau1[[#This Row],[Scope 2 Infrastructure
(kg CO2-eq)]])/Tableau1[[#This Row],[Total CO2-emissions
(kg CO2-eq)
for scope 3 use ]],"")</f>
        <v>0.11954462361804277</v>
      </c>
      <c r="N5549" s="436" t="s">
        <v>3730</v>
      </c>
      <c r="O5549" s="259">
        <v>1</v>
      </c>
      <c r="P5549" s="259" t="s">
        <v>5198</v>
      </c>
      <c r="Q5549" s="259" t="s">
        <v>5199</v>
      </c>
    </row>
    <row r="5550" spans="1:17" ht="21.75" customHeight="1">
      <c r="A5550" s="301" t="s">
        <v>5198</v>
      </c>
      <c r="B5550" s="301" t="s">
        <v>5199</v>
      </c>
      <c r="C5550" s="316" t="s">
        <v>11564</v>
      </c>
      <c r="D5550" s="465" t="s">
        <v>3730</v>
      </c>
      <c r="E5550" s="465" t="s">
        <v>700</v>
      </c>
      <c r="F5550" s="469" t="str">
        <f t="shared" si="172"/>
        <v>CH</v>
      </c>
      <c r="G5550" s="260">
        <v>0</v>
      </c>
      <c r="H5550" s="260">
        <v>3.3640792560000001E-3</v>
      </c>
      <c r="I5550" s="260">
        <v>1.8370907999999999E-5</v>
      </c>
      <c r="J5550" s="260">
        <v>1.85149802040654E-2</v>
      </c>
      <c r="K5550" s="260">
        <v>2.1897430319692601E-2</v>
      </c>
      <c r="L5550" s="301" t="str">
        <f t="shared" si="173"/>
        <v/>
      </c>
      <c r="M5550" s="459">
        <f>IFERROR((Tableau1[[#This Row],[Scope 1
(kg CO2-eq)]]+Tableau1[[#This Row],[Scope 2 energy
(kg CO2-eq)]]+Tableau1[[#This Row],[Scope 2 Infrastructure
(kg CO2-eq)]])/Tableau1[[#This Row],[Total CO2-emissions
(kg CO2-eq)
for scope 3 use ]],"")</f>
        <v>0.15446790397858351</v>
      </c>
      <c r="N5550" s="436" t="s">
        <v>3730</v>
      </c>
      <c r="O5550" s="259">
        <v>1</v>
      </c>
      <c r="P5550" s="259" t="s">
        <v>5198</v>
      </c>
      <c r="Q5550" s="259" t="s">
        <v>5199</v>
      </c>
    </row>
    <row r="5551" spans="1:17" ht="21.75" customHeight="1">
      <c r="A5551" s="301" t="s">
        <v>5198</v>
      </c>
      <c r="B5551" s="301" t="s">
        <v>5199</v>
      </c>
      <c r="C5551" s="316" t="s">
        <v>11565</v>
      </c>
      <c r="D5551" s="465" t="s">
        <v>3730</v>
      </c>
      <c r="E5551" s="465" t="s">
        <v>6091</v>
      </c>
      <c r="F5551" s="469" t="str">
        <f t="shared" si="172"/>
        <v>other</v>
      </c>
      <c r="G5551" s="260">
        <v>0</v>
      </c>
      <c r="H5551" s="260">
        <v>1.4705172432000001E-2</v>
      </c>
      <c r="I5551" s="260">
        <v>1.8560448000000001E-5</v>
      </c>
      <c r="J5551" s="260">
        <v>1.94314986600241E-2</v>
      </c>
      <c r="K5551" s="260">
        <v>3.4155231530488397E-2</v>
      </c>
      <c r="L5551" s="301" t="str">
        <f t="shared" si="173"/>
        <v/>
      </c>
      <c r="M5551" s="459">
        <f>IFERROR((Tableau1[[#This Row],[Scope 1
(kg CO2-eq)]]+Tableau1[[#This Row],[Scope 2 energy
(kg CO2-eq)]]+Tableau1[[#This Row],[Scope 2 Infrastructure
(kg CO2-eq)]])/Tableau1[[#This Row],[Total CO2-emissions
(kg CO2-eq)
for scope 3 use ]],"")</f>
        <v>0.43108280108881647</v>
      </c>
      <c r="N5551" s="436" t="s">
        <v>3730</v>
      </c>
      <c r="O5551" s="259">
        <v>1</v>
      </c>
      <c r="P5551" s="259" t="s">
        <v>5198</v>
      </c>
      <c r="Q5551" s="260" t="s">
        <v>5199</v>
      </c>
    </row>
    <row r="5552" spans="1:17" ht="21.75" customHeight="1">
      <c r="A5552" s="301" t="s">
        <v>5198</v>
      </c>
      <c r="B5552" s="301" t="s">
        <v>5199</v>
      </c>
      <c r="C5552" s="316" t="s">
        <v>11566</v>
      </c>
      <c r="D5552" s="465" t="s">
        <v>50</v>
      </c>
      <c r="E5552" s="465" t="s">
        <v>6016</v>
      </c>
      <c r="F5552" s="469" t="str">
        <f t="shared" si="172"/>
        <v>other</v>
      </c>
      <c r="G5552" s="260">
        <v>0</v>
      </c>
      <c r="H5552" s="260">
        <v>1.1130492806000001</v>
      </c>
      <c r="I5552" s="260">
        <v>0.5325811896</v>
      </c>
      <c r="J5552" s="260">
        <v>11.755092564521201</v>
      </c>
      <c r="K5552" s="260">
        <v>13.400723048731001</v>
      </c>
      <c r="L5552" s="301" t="str">
        <f t="shared" si="173"/>
        <v/>
      </c>
      <c r="M5552" s="459">
        <f>IFERROR((Tableau1[[#This Row],[Scope 1
(kg CO2-eq)]]+Tableau1[[#This Row],[Scope 2 energy
(kg CO2-eq)]]+Tableau1[[#This Row],[Scope 2 Infrastructure
(kg CO2-eq)]])/Tableau1[[#This Row],[Total CO2-emissions
(kg CO2-eq)
for scope 3 use ]],"")</f>
        <v>0.12280161780940881</v>
      </c>
      <c r="N5552" s="436" t="s">
        <v>50</v>
      </c>
      <c r="O5552" s="259">
        <v>1</v>
      </c>
      <c r="P5552" s="259" t="s">
        <v>5198</v>
      </c>
      <c r="Q5552" s="260" t="s">
        <v>5199</v>
      </c>
    </row>
    <row r="5553" spans="1:17" ht="21.75" customHeight="1">
      <c r="A5553" s="301" t="s">
        <v>5198</v>
      </c>
      <c r="B5553" s="301" t="s">
        <v>5199</v>
      </c>
      <c r="C5553" s="316" t="s">
        <v>11567</v>
      </c>
      <c r="D5553" s="465" t="s">
        <v>50</v>
      </c>
      <c r="E5553" s="465" t="s">
        <v>6028</v>
      </c>
      <c r="F5553" s="469" t="str">
        <f t="shared" si="172"/>
        <v>other</v>
      </c>
      <c r="G5553" s="260">
        <v>0</v>
      </c>
      <c r="H5553" s="260">
        <v>0.58864619671999996</v>
      </c>
      <c r="I5553" s="260">
        <v>0.28166038752</v>
      </c>
      <c r="J5553" s="260">
        <v>9.5047157818441299</v>
      </c>
      <c r="K5553" s="260">
        <v>10.375022373641301</v>
      </c>
      <c r="L5553" s="301" t="str">
        <f t="shared" si="173"/>
        <v/>
      </c>
      <c r="M5553" s="459">
        <f>IFERROR((Tableau1[[#This Row],[Scope 1
(kg CO2-eq)]]+Tableau1[[#This Row],[Scope 2 energy
(kg CO2-eq)]]+Tableau1[[#This Row],[Scope 2 Infrastructure
(kg CO2-eq)]])/Tableau1[[#This Row],[Total CO2-emissions
(kg CO2-eq)
for scope 3 use ]],"")</f>
        <v>8.3884791077761325E-2</v>
      </c>
      <c r="N5553" s="436" t="s">
        <v>50</v>
      </c>
      <c r="O5553" s="259">
        <v>1</v>
      </c>
      <c r="P5553" s="259" t="s">
        <v>5198</v>
      </c>
      <c r="Q5553" s="259" t="s">
        <v>5199</v>
      </c>
    </row>
    <row r="5554" spans="1:17" ht="21.75" customHeight="1">
      <c r="A5554" s="301" t="s">
        <v>5198</v>
      </c>
      <c r="B5554" s="301" t="s">
        <v>5199</v>
      </c>
      <c r="C5554" s="316" t="s">
        <v>11568</v>
      </c>
      <c r="D5554" s="465" t="s">
        <v>50</v>
      </c>
      <c r="E5554" s="465" t="s">
        <v>700</v>
      </c>
      <c r="F5554" s="469" t="str">
        <f t="shared" si="172"/>
        <v>CH</v>
      </c>
      <c r="G5554" s="260">
        <v>0</v>
      </c>
      <c r="H5554" s="260">
        <v>0.15836674328</v>
      </c>
      <c r="I5554" s="260">
        <v>7.5776652479999998E-2</v>
      </c>
      <c r="J5554" s="260">
        <v>11.240380827028799</v>
      </c>
      <c r="K5554" s="260">
        <v>11.474524225238</v>
      </c>
      <c r="L5554" s="301" t="str">
        <f t="shared" si="173"/>
        <v/>
      </c>
      <c r="M5554" s="459">
        <f>IFERROR((Tableau1[[#This Row],[Scope 1
(kg CO2-eq)]]+Tableau1[[#This Row],[Scope 2 energy
(kg CO2-eq)]]+Tableau1[[#This Row],[Scope 2 Infrastructure
(kg CO2-eq)]])/Tableau1[[#This Row],[Total CO2-emissions
(kg CO2-eq)
for scope 3 use ]],"")</f>
        <v>2.0405499275081576E-2</v>
      </c>
      <c r="N5554" s="436" t="s">
        <v>50</v>
      </c>
      <c r="O5554" s="259">
        <v>1</v>
      </c>
      <c r="P5554" s="259" t="s">
        <v>5198</v>
      </c>
      <c r="Q5554" s="259" t="s">
        <v>5199</v>
      </c>
    </row>
    <row r="5555" spans="1:17" ht="21.75" customHeight="1">
      <c r="A5555" s="301" t="s">
        <v>5198</v>
      </c>
      <c r="B5555" s="301" t="s">
        <v>5199</v>
      </c>
      <c r="C5555" s="316" t="s">
        <v>11569</v>
      </c>
      <c r="D5555" s="465" t="s">
        <v>50</v>
      </c>
      <c r="E5555" s="465" t="s">
        <v>6091</v>
      </c>
      <c r="F5555" s="469" t="str">
        <f t="shared" si="172"/>
        <v>other</v>
      </c>
      <c r="G5555" s="260">
        <v>0</v>
      </c>
      <c r="H5555" s="260">
        <v>0</v>
      </c>
      <c r="I5555" s="260">
        <v>0</v>
      </c>
      <c r="J5555" s="260">
        <v>11.6348186319152</v>
      </c>
      <c r="K5555" s="260">
        <v>11.6348186319773</v>
      </c>
      <c r="L5555" s="301" t="str">
        <f t="shared" si="173"/>
        <v/>
      </c>
      <c r="M5555" s="459">
        <f>IFERROR((Tableau1[[#This Row],[Scope 1
(kg CO2-eq)]]+Tableau1[[#This Row],[Scope 2 energy
(kg CO2-eq)]]+Tableau1[[#This Row],[Scope 2 Infrastructure
(kg CO2-eq)]])/Tableau1[[#This Row],[Total CO2-emissions
(kg CO2-eq)
for scope 3 use ]],"")</f>
        <v>0</v>
      </c>
      <c r="N5555" s="436" t="s">
        <v>50</v>
      </c>
      <c r="O5555" s="259">
        <v>1</v>
      </c>
      <c r="P5555" s="259" t="s">
        <v>5198</v>
      </c>
      <c r="Q5555" s="259" t="s">
        <v>5199</v>
      </c>
    </row>
    <row r="5556" spans="1:17" ht="21.75" customHeight="1">
      <c r="A5556" s="301" t="s">
        <v>5198</v>
      </c>
      <c r="B5556" s="301" t="s">
        <v>5199</v>
      </c>
      <c r="C5556" s="316" t="s">
        <v>11570</v>
      </c>
      <c r="D5556" s="465" t="s">
        <v>50</v>
      </c>
      <c r="E5556" s="465" t="s">
        <v>6016</v>
      </c>
      <c r="F5556" s="469" t="str">
        <f t="shared" si="172"/>
        <v>other</v>
      </c>
      <c r="G5556" s="260">
        <v>0</v>
      </c>
      <c r="H5556" s="260">
        <v>1.2400414804</v>
      </c>
      <c r="I5556" s="260">
        <v>0.59334548639999996</v>
      </c>
      <c r="J5556" s="260">
        <v>11.522197748969999</v>
      </c>
      <c r="K5556" s="260">
        <v>13.3555847307248</v>
      </c>
      <c r="L5556" s="301" t="str">
        <f t="shared" si="173"/>
        <v/>
      </c>
      <c r="M5556" s="459">
        <f>IFERROR((Tableau1[[#This Row],[Scope 1
(kg CO2-eq)]]+Tableau1[[#This Row],[Scope 2 energy
(kg CO2-eq)]]+Tableau1[[#This Row],[Scope 2 Infrastructure
(kg CO2-eq)]])/Tableau1[[#This Row],[Total CO2-emissions
(kg CO2-eq)
for scope 3 use ]],"")</f>
        <v>0.13727493058257909</v>
      </c>
      <c r="N5556" s="436" t="s">
        <v>50</v>
      </c>
      <c r="O5556" s="259">
        <v>1</v>
      </c>
      <c r="P5556" s="259" t="s">
        <v>5198</v>
      </c>
      <c r="Q5556" s="259" t="s">
        <v>5199</v>
      </c>
    </row>
    <row r="5557" spans="1:17" ht="21.75" customHeight="1">
      <c r="A5557" s="301" t="s">
        <v>5198</v>
      </c>
      <c r="B5557" s="301" t="s">
        <v>5199</v>
      </c>
      <c r="C5557" s="316" t="s">
        <v>11571</v>
      </c>
      <c r="D5557" s="465" t="s">
        <v>50</v>
      </c>
      <c r="E5557" s="465" t="s">
        <v>6016</v>
      </c>
      <c r="F5557" s="469" t="str">
        <f t="shared" si="172"/>
        <v>other</v>
      </c>
      <c r="G5557" s="260">
        <v>0</v>
      </c>
      <c r="H5557" s="260">
        <v>1.1653401863999999</v>
      </c>
      <c r="I5557" s="260">
        <v>0.55760178240000002</v>
      </c>
      <c r="J5557" s="260">
        <v>11.3403738364267</v>
      </c>
      <c r="K5557" s="260">
        <v>13.063315820864901</v>
      </c>
      <c r="L5557" s="301" t="str">
        <f t="shared" si="173"/>
        <v/>
      </c>
      <c r="M5557" s="459">
        <f>IFERROR((Tableau1[[#This Row],[Scope 1
(kg CO2-eq)]]+Tableau1[[#This Row],[Scope 2 energy
(kg CO2-eq)]]+Tableau1[[#This Row],[Scope 2 Infrastructure
(kg CO2-eq)]])/Tableau1[[#This Row],[Total CO2-emissions
(kg CO2-eq)
for scope 3 use ]],"")</f>
        <v>0.13189162632415991</v>
      </c>
      <c r="N5557" s="436" t="s">
        <v>50</v>
      </c>
      <c r="O5557" s="259">
        <v>1</v>
      </c>
      <c r="P5557" s="259" t="s">
        <v>5198</v>
      </c>
      <c r="Q5557" s="259" t="s">
        <v>5199</v>
      </c>
    </row>
    <row r="5558" spans="1:17" ht="21.75" customHeight="1">
      <c r="A5558" s="301" t="s">
        <v>5198</v>
      </c>
      <c r="B5558" s="301" t="s">
        <v>5199</v>
      </c>
      <c r="C5558" s="316" t="s">
        <v>11572</v>
      </c>
      <c r="D5558" s="465" t="s">
        <v>50</v>
      </c>
      <c r="E5558" s="465" t="s">
        <v>6028</v>
      </c>
      <c r="F5558" s="469" t="str">
        <f t="shared" si="172"/>
        <v>other</v>
      </c>
      <c r="G5558" s="260">
        <v>0</v>
      </c>
      <c r="H5558" s="260">
        <v>1.1802804452</v>
      </c>
      <c r="I5558" s="260">
        <v>0.56475052319999997</v>
      </c>
      <c r="J5558" s="260">
        <v>10.190386808954001</v>
      </c>
      <c r="K5558" s="260">
        <v>11.935417797819399</v>
      </c>
      <c r="L5558" s="301" t="str">
        <f t="shared" si="173"/>
        <v/>
      </c>
      <c r="M5558" s="459">
        <f>IFERROR((Tableau1[[#This Row],[Scope 1
(kg CO2-eq)]]+Tableau1[[#This Row],[Scope 2 energy
(kg CO2-eq)]]+Tableau1[[#This Row],[Scope 2 Infrastructure
(kg CO2-eq)]])/Tableau1[[#This Row],[Total CO2-emissions
(kg CO2-eq)
for scope 3 use ]],"")</f>
        <v>0.1462061067287328</v>
      </c>
      <c r="N5558" s="436" t="s">
        <v>50</v>
      </c>
      <c r="O5558" s="259">
        <v>1</v>
      </c>
      <c r="P5558" s="259" t="s">
        <v>5198</v>
      </c>
      <c r="Q5558" s="259" t="s">
        <v>5199</v>
      </c>
    </row>
    <row r="5559" spans="1:17" ht="21.75" customHeight="1">
      <c r="A5559" s="301" t="s">
        <v>5198</v>
      </c>
      <c r="B5559" s="301" t="s">
        <v>5199</v>
      </c>
      <c r="C5559" s="316" t="s">
        <v>11573</v>
      </c>
      <c r="D5559" s="465" t="s">
        <v>50</v>
      </c>
      <c r="E5559" s="465" t="s">
        <v>6044</v>
      </c>
      <c r="F5559" s="469" t="str">
        <f t="shared" si="172"/>
        <v>other</v>
      </c>
      <c r="G5559" s="260">
        <v>0</v>
      </c>
      <c r="H5559" s="260">
        <v>0.12998025156000001</v>
      </c>
      <c r="I5559" s="260">
        <v>6.219404496E-2</v>
      </c>
      <c r="J5559" s="260">
        <v>13.558622684634001</v>
      </c>
      <c r="K5559" s="260">
        <v>13.750796983493199</v>
      </c>
      <c r="L5559" s="301" t="str">
        <f t="shared" si="173"/>
        <v/>
      </c>
      <c r="M5559" s="459">
        <f>IFERROR((Tableau1[[#This Row],[Scope 1
(kg CO2-eq)]]+Tableau1[[#This Row],[Scope 2 energy
(kg CO2-eq)]]+Tableau1[[#This Row],[Scope 2 Infrastructure
(kg CO2-eq)]])/Tableau1[[#This Row],[Total CO2-emissions
(kg CO2-eq)
for scope 3 use ]],"")</f>
        <v>1.3975502420019062E-2</v>
      </c>
      <c r="N5559" s="436" t="s">
        <v>50</v>
      </c>
      <c r="O5559" s="259">
        <v>1</v>
      </c>
      <c r="P5559" s="259" t="s">
        <v>5198</v>
      </c>
      <c r="Q5559" s="259" t="s">
        <v>5199</v>
      </c>
    </row>
    <row r="5560" spans="1:17" ht="21.75" customHeight="1">
      <c r="A5560" s="301" t="s">
        <v>5198</v>
      </c>
      <c r="B5560" s="301" t="s">
        <v>5199</v>
      </c>
      <c r="C5560" s="316" t="s">
        <v>11574</v>
      </c>
      <c r="D5560" s="465" t="s">
        <v>50</v>
      </c>
      <c r="E5560" s="465" t="s">
        <v>700</v>
      </c>
      <c r="F5560" s="469" t="str">
        <f t="shared" si="172"/>
        <v>CH</v>
      </c>
      <c r="G5560" s="260">
        <v>0</v>
      </c>
      <c r="H5560" s="260">
        <v>0.12998025156000001</v>
      </c>
      <c r="I5560" s="260">
        <v>6.219404496E-2</v>
      </c>
      <c r="J5560" s="260">
        <v>13.558622684634001</v>
      </c>
      <c r="K5560" s="260">
        <v>13.750796983493199</v>
      </c>
      <c r="L5560" s="301" t="str">
        <f t="shared" si="173"/>
        <v/>
      </c>
      <c r="M5560" s="459">
        <f>IFERROR((Tableau1[[#This Row],[Scope 1
(kg CO2-eq)]]+Tableau1[[#This Row],[Scope 2 energy
(kg CO2-eq)]]+Tableau1[[#This Row],[Scope 2 Infrastructure
(kg CO2-eq)]])/Tableau1[[#This Row],[Total CO2-emissions
(kg CO2-eq)
for scope 3 use ]],"")</f>
        <v>1.3975502420019062E-2</v>
      </c>
      <c r="N5560" s="436" t="s">
        <v>50</v>
      </c>
      <c r="O5560" s="259">
        <v>1</v>
      </c>
      <c r="P5560" s="259" t="s">
        <v>5198</v>
      </c>
      <c r="Q5560" s="259" t="s">
        <v>5199</v>
      </c>
    </row>
    <row r="5561" spans="1:17" ht="21.75" customHeight="1">
      <c r="A5561" s="301" t="s">
        <v>5198</v>
      </c>
      <c r="B5561" s="301" t="s">
        <v>5199</v>
      </c>
      <c r="C5561" s="316" t="s">
        <v>11575</v>
      </c>
      <c r="D5561" s="465" t="s">
        <v>50</v>
      </c>
      <c r="E5561" s="465" t="s">
        <v>6091</v>
      </c>
      <c r="F5561" s="469" t="str">
        <f t="shared" si="172"/>
        <v>other</v>
      </c>
      <c r="G5561" s="260">
        <v>0</v>
      </c>
      <c r="H5561" s="260">
        <v>0</v>
      </c>
      <c r="I5561" s="260">
        <v>0</v>
      </c>
      <c r="J5561" s="260">
        <v>11.184984857801499</v>
      </c>
      <c r="K5561" s="260">
        <v>11.1849848490785</v>
      </c>
      <c r="L5561" s="301" t="str">
        <f t="shared" si="173"/>
        <v/>
      </c>
      <c r="M5561" s="459">
        <f>IFERROR((Tableau1[[#This Row],[Scope 1
(kg CO2-eq)]]+Tableau1[[#This Row],[Scope 2 energy
(kg CO2-eq)]]+Tableau1[[#This Row],[Scope 2 Infrastructure
(kg CO2-eq)]])/Tableau1[[#This Row],[Total CO2-emissions
(kg CO2-eq)
for scope 3 use ]],"")</f>
        <v>0</v>
      </c>
      <c r="N5561" s="436" t="s">
        <v>50</v>
      </c>
      <c r="O5561" s="259">
        <v>1</v>
      </c>
      <c r="P5561" s="259" t="s">
        <v>5198</v>
      </c>
      <c r="Q5561" s="259" t="s">
        <v>5199</v>
      </c>
    </row>
    <row r="5562" spans="1:17" ht="21.75" customHeight="1">
      <c r="A5562" s="301" t="s">
        <v>5198</v>
      </c>
      <c r="B5562" s="301" t="s">
        <v>5199</v>
      </c>
      <c r="C5562" s="316" t="s">
        <v>11576</v>
      </c>
      <c r="D5562" s="465" t="s">
        <v>50</v>
      </c>
      <c r="E5562" s="465" t="s">
        <v>6016</v>
      </c>
      <c r="F5562" s="469" t="str">
        <f t="shared" si="172"/>
        <v>other</v>
      </c>
      <c r="G5562" s="260">
        <v>0</v>
      </c>
      <c r="H5562" s="260">
        <v>0.61344702632799997</v>
      </c>
      <c r="I5562" s="260">
        <v>0.29352729724799997</v>
      </c>
      <c r="J5562" s="260">
        <v>9.2848971471313106</v>
      </c>
      <c r="K5562" s="260">
        <v>10.1918714780819</v>
      </c>
      <c r="L5562" s="301" t="str">
        <f t="shared" si="173"/>
        <v/>
      </c>
      <c r="M5562" s="459">
        <f>IFERROR((Tableau1[[#This Row],[Scope 1
(kg CO2-eq)]]+Tableau1[[#This Row],[Scope 2 energy
(kg CO2-eq)]]+Tableau1[[#This Row],[Scope 2 Infrastructure
(kg CO2-eq)]])/Tableau1[[#This Row],[Total CO2-emissions
(kg CO2-eq)
for scope 3 use ]],"")</f>
        <v>8.8989968675183051E-2</v>
      </c>
      <c r="N5562" s="436" t="s">
        <v>50</v>
      </c>
      <c r="O5562" s="259">
        <v>1</v>
      </c>
      <c r="P5562" s="259" t="s">
        <v>5198</v>
      </c>
      <c r="Q5562" s="259" t="s">
        <v>5199</v>
      </c>
    </row>
    <row r="5563" spans="1:17" ht="21.75" customHeight="1">
      <c r="A5563" s="301" t="s">
        <v>5198</v>
      </c>
      <c r="B5563" s="301" t="s">
        <v>5199</v>
      </c>
      <c r="C5563" s="316" t="s">
        <v>11577</v>
      </c>
      <c r="D5563" s="465" t="s">
        <v>50</v>
      </c>
      <c r="E5563" s="465" t="s">
        <v>6028</v>
      </c>
      <c r="F5563" s="469" t="str">
        <f t="shared" si="172"/>
        <v>other</v>
      </c>
      <c r="G5563" s="260">
        <v>0</v>
      </c>
      <c r="H5563" s="260">
        <v>0.79930384580000002</v>
      </c>
      <c r="I5563" s="260">
        <v>0.3824576328</v>
      </c>
      <c r="J5563" s="260">
        <v>9.3555358793109207</v>
      </c>
      <c r="K5563" s="260">
        <v>10.537297402199499</v>
      </c>
      <c r="L5563" s="301" t="str">
        <f t="shared" si="173"/>
        <v/>
      </c>
      <c r="M5563" s="459">
        <f>IFERROR((Tableau1[[#This Row],[Scope 1
(kg CO2-eq)]]+Tableau1[[#This Row],[Scope 2 energy
(kg CO2-eq)]]+Tableau1[[#This Row],[Scope 2 Infrastructure
(kg CO2-eq)]])/Tableau1[[#This Row],[Total CO2-emissions
(kg CO2-eq)
for scope 3 use ]],"")</f>
        <v>0.11215033926567597</v>
      </c>
      <c r="N5563" s="436" t="s">
        <v>50</v>
      </c>
      <c r="O5563" s="259">
        <v>1</v>
      </c>
      <c r="P5563" s="259" t="s">
        <v>5198</v>
      </c>
      <c r="Q5563" s="259" t="s">
        <v>5199</v>
      </c>
    </row>
    <row r="5564" spans="1:17" ht="21.75" customHeight="1">
      <c r="A5564" s="301" t="s">
        <v>5198</v>
      </c>
      <c r="B5564" s="301" t="s">
        <v>5199</v>
      </c>
      <c r="C5564" s="316" t="s">
        <v>11578</v>
      </c>
      <c r="D5564" s="465" t="s">
        <v>3646</v>
      </c>
      <c r="E5564" s="465" t="s">
        <v>700</v>
      </c>
      <c r="F5564" s="469" t="str">
        <f t="shared" si="172"/>
        <v>CH</v>
      </c>
      <c r="G5564" s="260">
        <v>0</v>
      </c>
      <c r="H5564" s="260">
        <v>0</v>
      </c>
      <c r="I5564" s="260">
        <v>0</v>
      </c>
      <c r="J5564" s="260">
        <v>5541020.5775603801</v>
      </c>
      <c r="K5564" s="260">
        <v>5541020.57431198</v>
      </c>
      <c r="L5564" s="301" t="str">
        <f t="shared" si="173"/>
        <v/>
      </c>
      <c r="M5564" s="459">
        <f>IFERROR((Tableau1[[#This Row],[Scope 1
(kg CO2-eq)]]+Tableau1[[#This Row],[Scope 2 energy
(kg CO2-eq)]]+Tableau1[[#This Row],[Scope 2 Infrastructure
(kg CO2-eq)]])/Tableau1[[#This Row],[Total CO2-emissions
(kg CO2-eq)
for scope 3 use ]],"")</f>
        <v>0</v>
      </c>
      <c r="N5564" s="436" t="s">
        <v>3646</v>
      </c>
      <c r="O5564" s="259">
        <v>1</v>
      </c>
      <c r="P5564" s="259" t="s">
        <v>5198</v>
      </c>
      <c r="Q5564" s="259" t="s">
        <v>5199</v>
      </c>
    </row>
    <row r="5565" spans="1:17" ht="21.75" customHeight="1">
      <c r="A5565" s="301" t="s">
        <v>5341</v>
      </c>
      <c r="B5565" s="301" t="s">
        <v>5133</v>
      </c>
      <c r="C5565" s="316" t="s">
        <v>11579</v>
      </c>
      <c r="D5565" s="465" t="s">
        <v>3646</v>
      </c>
      <c r="E5565" s="465" t="s">
        <v>6091</v>
      </c>
      <c r="F5565" s="469" t="str">
        <f t="shared" si="172"/>
        <v>other</v>
      </c>
      <c r="G5565" s="260">
        <v>0</v>
      </c>
      <c r="H5565" s="260">
        <v>0</v>
      </c>
      <c r="I5565" s="260">
        <v>0</v>
      </c>
      <c r="J5565" s="260">
        <v>9954654.8142649997</v>
      </c>
      <c r="K5565" s="260">
        <v>9954654.8142564092</v>
      </c>
      <c r="L5565" s="301" t="str">
        <f t="shared" si="173"/>
        <v/>
      </c>
      <c r="M5565" s="459">
        <f>IFERROR((Tableau1[[#This Row],[Scope 1
(kg CO2-eq)]]+Tableau1[[#This Row],[Scope 2 energy
(kg CO2-eq)]]+Tableau1[[#This Row],[Scope 2 Infrastructure
(kg CO2-eq)]])/Tableau1[[#This Row],[Total CO2-emissions
(kg CO2-eq)
for scope 3 use ]],"")</f>
        <v>0</v>
      </c>
      <c r="N5565" s="436" t="s">
        <v>3646</v>
      </c>
      <c r="O5565" s="259">
        <v>1</v>
      </c>
      <c r="P5565" s="259" t="s">
        <v>5341</v>
      </c>
      <c r="Q5565" s="259" t="s">
        <v>5133</v>
      </c>
    </row>
    <row r="5566" spans="1:17" ht="21.75" customHeight="1">
      <c r="A5566" s="301" t="s">
        <v>4137</v>
      </c>
      <c r="B5566" s="301" t="s">
        <v>5341</v>
      </c>
      <c r="C5566" s="316" t="s">
        <v>11580</v>
      </c>
      <c r="D5566" s="465" t="s">
        <v>50</v>
      </c>
      <c r="E5566" s="465" t="s">
        <v>6091</v>
      </c>
      <c r="F5566" s="469" t="str">
        <f t="shared" si="172"/>
        <v>other</v>
      </c>
      <c r="G5566" s="260">
        <v>0</v>
      </c>
      <c r="H5566" s="260">
        <v>52.361739187921899</v>
      </c>
      <c r="I5566" s="260">
        <v>0.81830425479168001</v>
      </c>
      <c r="J5566" s="260">
        <v>334.09255872884802</v>
      </c>
      <c r="K5566" s="260">
        <v>387.27260214082798</v>
      </c>
      <c r="L5566" s="301" t="str">
        <f t="shared" si="173"/>
        <v/>
      </c>
      <c r="M5566" s="459">
        <f>IFERROR((Tableau1[[#This Row],[Scope 1
(kg CO2-eq)]]+Tableau1[[#This Row],[Scope 2 energy
(kg CO2-eq)]]+Tableau1[[#This Row],[Scope 2 Infrastructure
(kg CO2-eq)]])/Tableau1[[#This Row],[Total CO2-emissions
(kg CO2-eq)
for scope 3 use ]],"")</f>
        <v>0.13731940537165901</v>
      </c>
      <c r="N5566" s="436" t="s">
        <v>50</v>
      </c>
      <c r="O5566" s="259">
        <v>1</v>
      </c>
      <c r="P5566" s="259" t="s">
        <v>4137</v>
      </c>
      <c r="Q5566" s="259" t="s">
        <v>5341</v>
      </c>
    </row>
    <row r="5567" spans="1:17" ht="21.75" customHeight="1">
      <c r="A5567" s="301" t="s">
        <v>4137</v>
      </c>
      <c r="B5567" s="301" t="s">
        <v>5341</v>
      </c>
      <c r="C5567" s="316" t="s">
        <v>11581</v>
      </c>
      <c r="D5567" s="465" t="s">
        <v>50</v>
      </c>
      <c r="E5567" s="465" t="s">
        <v>6023</v>
      </c>
      <c r="F5567" s="469" t="str">
        <f t="shared" si="172"/>
        <v>other</v>
      </c>
      <c r="G5567" s="260">
        <v>0</v>
      </c>
      <c r="H5567" s="260">
        <v>166.32973438434601</v>
      </c>
      <c r="I5567" s="260">
        <v>3.0168331272320299</v>
      </c>
      <c r="J5567" s="260">
        <v>520.30028646169797</v>
      </c>
      <c r="K5567" s="260">
        <v>689.646851656168</v>
      </c>
      <c r="L5567" s="301" t="str">
        <f t="shared" si="173"/>
        <v/>
      </c>
      <c r="M5567" s="459">
        <f>IFERROR((Tableau1[[#This Row],[Scope 1
(kg CO2-eq)]]+Tableau1[[#This Row],[Scope 2 energy
(kg CO2-eq)]]+Tableau1[[#This Row],[Scope 2 Infrastructure
(kg CO2-eq)]])/Tableau1[[#This Row],[Total CO2-emissions
(kg CO2-eq)
for scope 3 use ]],"")</f>
        <v>0.24555548554292228</v>
      </c>
      <c r="N5567" s="436" t="s">
        <v>50</v>
      </c>
      <c r="O5567" s="259">
        <v>1</v>
      </c>
      <c r="P5567" s="259" t="s">
        <v>4137</v>
      </c>
      <c r="Q5567" s="259" t="s">
        <v>5341</v>
      </c>
    </row>
    <row r="5568" spans="1:17" ht="21.75" customHeight="1">
      <c r="A5568" s="301" t="s">
        <v>4137</v>
      </c>
      <c r="B5568" s="301" t="s">
        <v>5341</v>
      </c>
      <c r="C5568" s="316" t="s">
        <v>11582</v>
      </c>
      <c r="D5568" s="465" t="s">
        <v>50</v>
      </c>
      <c r="E5568" s="465" t="s">
        <v>6091</v>
      </c>
      <c r="F5568" s="469" t="str">
        <f t="shared" si="172"/>
        <v>other</v>
      </c>
      <c r="G5568" s="260">
        <v>0</v>
      </c>
      <c r="H5568" s="260">
        <v>0</v>
      </c>
      <c r="I5568" s="260">
        <v>0</v>
      </c>
      <c r="J5568" s="260">
        <v>762.81037117211099</v>
      </c>
      <c r="K5568" s="260">
        <v>762.81037117960398</v>
      </c>
      <c r="L5568" s="301" t="str">
        <f t="shared" si="173"/>
        <v/>
      </c>
      <c r="M5568" s="459">
        <f>IFERROR((Tableau1[[#This Row],[Scope 1
(kg CO2-eq)]]+Tableau1[[#This Row],[Scope 2 energy
(kg CO2-eq)]]+Tableau1[[#This Row],[Scope 2 Infrastructure
(kg CO2-eq)]])/Tableau1[[#This Row],[Total CO2-emissions
(kg CO2-eq)
for scope 3 use ]],"")</f>
        <v>0</v>
      </c>
      <c r="N5568" s="436" t="s">
        <v>50</v>
      </c>
      <c r="O5568" s="259">
        <v>1</v>
      </c>
      <c r="P5568" s="259" t="s">
        <v>4137</v>
      </c>
      <c r="Q5568" s="259" t="s">
        <v>5341</v>
      </c>
    </row>
    <row r="5569" spans="1:17" ht="21.75" customHeight="1">
      <c r="A5569" s="301" t="s">
        <v>5200</v>
      </c>
      <c r="B5569" s="301" t="s">
        <v>5166</v>
      </c>
      <c r="C5569" s="316" t="s">
        <v>11583</v>
      </c>
      <c r="D5569" s="465" t="s">
        <v>50</v>
      </c>
      <c r="E5569" s="465" t="s">
        <v>700</v>
      </c>
      <c r="F5569" s="469" t="str">
        <f t="shared" si="172"/>
        <v>CH</v>
      </c>
      <c r="G5569" s="260">
        <v>0</v>
      </c>
      <c r="H5569" s="260">
        <v>0.46580016801039997</v>
      </c>
      <c r="I5569" s="260">
        <v>1.0649443049456</v>
      </c>
      <c r="J5569" s="260">
        <v>28.461240523347598</v>
      </c>
      <c r="K5569" s="260">
        <v>29.9919848700366</v>
      </c>
      <c r="L5569" s="301" t="str">
        <f t="shared" si="173"/>
        <v/>
      </c>
      <c r="M5569" s="459">
        <f>IFERROR((Tableau1[[#This Row],[Scope 1
(kg CO2-eq)]]+Tableau1[[#This Row],[Scope 2 energy
(kg CO2-eq)]]+Tableau1[[#This Row],[Scope 2 Infrastructure
(kg CO2-eq)]])/Tableau1[[#This Row],[Total CO2-emissions
(kg CO2-eq)
for scope 3 use ]],"")</f>
        <v>5.1038451759332727E-2</v>
      </c>
      <c r="N5569" s="436" t="s">
        <v>50</v>
      </c>
      <c r="O5569" s="259">
        <v>1</v>
      </c>
      <c r="P5569" s="259" t="s">
        <v>5200</v>
      </c>
      <c r="Q5569" s="259" t="s">
        <v>5166</v>
      </c>
    </row>
    <row r="5570" spans="1:17" ht="21.75" customHeight="1">
      <c r="A5570" s="301" t="s">
        <v>5200</v>
      </c>
      <c r="B5570" s="301" t="s">
        <v>5166</v>
      </c>
      <c r="C5570" s="316" t="s">
        <v>11584</v>
      </c>
      <c r="D5570" s="465" t="s">
        <v>50</v>
      </c>
      <c r="E5570" s="465" t="s">
        <v>700</v>
      </c>
      <c r="F5570" s="469" t="str">
        <f t="shared" ref="F5570:F5633" si="174">IF(ISNUMBER(SEARCH("{CH}", C5570)), "CH", "other")</f>
        <v>CH</v>
      </c>
      <c r="G5570" s="260">
        <v>0</v>
      </c>
      <c r="H5570" s="260">
        <v>1.7489860632295999</v>
      </c>
      <c r="I5570" s="260">
        <v>4.9213420069204998</v>
      </c>
      <c r="J5570" s="260">
        <v>20.235130662457198</v>
      </c>
      <c r="K5570" s="260">
        <v>26.905458197109599</v>
      </c>
      <c r="L5570" s="301" t="str">
        <f t="shared" ref="L5570:L5633" si="175">IF(N5570="MJ", K5570*3.6, IF(N5570="m", K5570*1000, ""))</f>
        <v/>
      </c>
      <c r="M5570" s="459">
        <f>IFERROR((Tableau1[[#This Row],[Scope 1
(kg CO2-eq)]]+Tableau1[[#This Row],[Scope 2 energy
(kg CO2-eq)]]+Tableau1[[#This Row],[Scope 2 Infrastructure
(kg CO2-eq)]])/Tableau1[[#This Row],[Total CO2-emissions
(kg CO2-eq)
for scope 3 use ]],"")</f>
        <v>0.24791728210994302</v>
      </c>
      <c r="N5570" s="436" t="s">
        <v>50</v>
      </c>
      <c r="O5570" s="259">
        <v>1</v>
      </c>
      <c r="P5570" s="259" t="s">
        <v>5200</v>
      </c>
      <c r="Q5570" s="259" t="s">
        <v>5166</v>
      </c>
    </row>
    <row r="5571" spans="1:17" ht="21.75" customHeight="1">
      <c r="A5571" s="301" t="s">
        <v>5198</v>
      </c>
      <c r="B5571" s="301" t="s">
        <v>5199</v>
      </c>
      <c r="C5571" s="316" t="s">
        <v>11585</v>
      </c>
      <c r="D5571" s="465" t="s">
        <v>50</v>
      </c>
      <c r="E5571" s="465" t="s">
        <v>700</v>
      </c>
      <c r="F5571" s="469" t="str">
        <f t="shared" si="174"/>
        <v>CH</v>
      </c>
      <c r="G5571" s="260">
        <v>0</v>
      </c>
      <c r="H5571" s="260">
        <v>0.97334026473599999</v>
      </c>
      <c r="I5571" s="260">
        <v>5.3153160480000003E-3</v>
      </c>
      <c r="J5571" s="260">
        <v>55.541753492348903</v>
      </c>
      <c r="K5571" s="260">
        <v>56.5204090651619</v>
      </c>
      <c r="L5571" s="301" t="str">
        <f t="shared" si="175"/>
        <v/>
      </c>
      <c r="M5571" s="459">
        <f>IFERROR((Tableau1[[#This Row],[Scope 1
(kg CO2-eq)]]+Tableau1[[#This Row],[Scope 2 energy
(kg CO2-eq)]]+Tableau1[[#This Row],[Scope 2 Infrastructure
(kg CO2-eq)]])/Tableau1[[#This Row],[Total CO2-emissions
(kg CO2-eq)
for scope 3 use ]],"")</f>
        <v>1.7315083117245601E-2</v>
      </c>
      <c r="N5571" s="436" t="s">
        <v>50</v>
      </c>
      <c r="O5571" s="259">
        <v>1</v>
      </c>
      <c r="P5571" s="259" t="s">
        <v>5198</v>
      </c>
      <c r="Q5571" s="259" t="s">
        <v>5199</v>
      </c>
    </row>
    <row r="5572" spans="1:17" ht="21.75" customHeight="1">
      <c r="A5572" s="301" t="s">
        <v>5198</v>
      </c>
      <c r="B5572" s="301" t="s">
        <v>5199</v>
      </c>
      <c r="C5572" s="316" t="s">
        <v>11586</v>
      </c>
      <c r="D5572" s="465" t="s">
        <v>50</v>
      </c>
      <c r="E5572" s="465" t="s">
        <v>6091</v>
      </c>
      <c r="F5572" s="469" t="str">
        <f t="shared" si="174"/>
        <v>other</v>
      </c>
      <c r="G5572" s="260">
        <v>0</v>
      </c>
      <c r="H5572" s="260">
        <v>4.2546965569920001</v>
      </c>
      <c r="I5572" s="260">
        <v>5.3701562879999998E-3</v>
      </c>
      <c r="J5572" s="260">
        <v>75.423351904962701</v>
      </c>
      <c r="K5572" s="260">
        <v>79.683418570926605</v>
      </c>
      <c r="L5572" s="301" t="str">
        <f t="shared" si="175"/>
        <v/>
      </c>
      <c r="M5572" s="459">
        <f>IFERROR((Tableau1[[#This Row],[Scope 1
(kg CO2-eq)]]+Tableau1[[#This Row],[Scope 2 energy
(kg CO2-eq)]]+Tableau1[[#This Row],[Scope 2 Infrastructure
(kg CO2-eq)]])/Tableau1[[#This Row],[Total CO2-emissions
(kg CO2-eq)
for scope 3 use ]],"")</f>
        <v>5.3462398949263128E-2</v>
      </c>
      <c r="N5572" s="436" t="s">
        <v>50</v>
      </c>
      <c r="O5572" s="259">
        <v>1</v>
      </c>
      <c r="P5572" s="259" t="s">
        <v>5198</v>
      </c>
      <c r="Q5572" s="259" t="s">
        <v>5199</v>
      </c>
    </row>
    <row r="5573" spans="1:17" ht="21.75" customHeight="1">
      <c r="A5573" s="301" t="s">
        <v>5198</v>
      </c>
      <c r="B5573" s="301" t="s">
        <v>5199</v>
      </c>
      <c r="C5573" s="316" t="s">
        <v>11587</v>
      </c>
      <c r="D5573" s="465" t="s">
        <v>50</v>
      </c>
      <c r="E5573" s="465" t="s">
        <v>700</v>
      </c>
      <c r="F5573" s="469" t="str">
        <f t="shared" si="174"/>
        <v>CH</v>
      </c>
      <c r="G5573" s="260">
        <v>0</v>
      </c>
      <c r="H5573" s="260">
        <v>0.974461624488</v>
      </c>
      <c r="I5573" s="260">
        <v>5.3214396839999997E-3</v>
      </c>
      <c r="J5573" s="260">
        <v>49.040811746294096</v>
      </c>
      <c r="K5573" s="260">
        <v>50.020594797565899</v>
      </c>
      <c r="L5573" s="301" t="str">
        <f t="shared" si="175"/>
        <v/>
      </c>
      <c r="M5573" s="459">
        <f>IFERROR((Tableau1[[#This Row],[Scope 1
(kg CO2-eq)]]+Tableau1[[#This Row],[Scope 2 energy
(kg CO2-eq)]]+Tableau1[[#This Row],[Scope 2 Infrastructure
(kg CO2-eq)]])/Tableau1[[#This Row],[Total CO2-emissions
(kg CO2-eq)
for scope 3 use ]],"")</f>
        <v>1.9587593233091227E-2</v>
      </c>
      <c r="N5573" s="436" t="s">
        <v>50</v>
      </c>
      <c r="O5573" s="259">
        <v>1</v>
      </c>
      <c r="P5573" s="259" t="s">
        <v>5198</v>
      </c>
      <c r="Q5573" s="259" t="s">
        <v>5199</v>
      </c>
    </row>
    <row r="5574" spans="1:17" ht="21.75" customHeight="1">
      <c r="A5574" s="301" t="s">
        <v>5198</v>
      </c>
      <c r="B5574" s="301" t="s">
        <v>5199</v>
      </c>
      <c r="C5574" s="316" t="s">
        <v>11588</v>
      </c>
      <c r="D5574" s="465" t="s">
        <v>50</v>
      </c>
      <c r="E5574" s="465" t="s">
        <v>6091</v>
      </c>
      <c r="F5574" s="469" t="str">
        <f t="shared" si="174"/>
        <v>other</v>
      </c>
      <c r="G5574" s="260">
        <v>0</v>
      </c>
      <c r="H5574" s="260">
        <v>4.2595982811360003</v>
      </c>
      <c r="I5574" s="260">
        <v>5.376343104E-3</v>
      </c>
      <c r="J5574" s="260">
        <v>62.029274135865798</v>
      </c>
      <c r="K5574" s="260">
        <v>66.294248789335001</v>
      </c>
      <c r="L5574" s="301" t="str">
        <f t="shared" si="175"/>
        <v/>
      </c>
      <c r="M5574" s="459">
        <f>IFERROR((Tableau1[[#This Row],[Scope 1
(kg CO2-eq)]]+Tableau1[[#This Row],[Scope 2 energy
(kg CO2-eq)]]+Tableau1[[#This Row],[Scope 2 Infrastructure
(kg CO2-eq)]])/Tableau1[[#This Row],[Total CO2-emissions
(kg CO2-eq)
for scope 3 use ]],"")</f>
        <v>6.4334006375016392E-2</v>
      </c>
      <c r="N5574" s="436" t="s">
        <v>50</v>
      </c>
      <c r="O5574" s="259">
        <v>1</v>
      </c>
      <c r="P5574" s="259" t="s">
        <v>5198</v>
      </c>
      <c r="Q5574" s="259" t="s">
        <v>5199</v>
      </c>
    </row>
    <row r="5575" spans="1:17" ht="21.75" customHeight="1">
      <c r="A5575" s="301" t="s">
        <v>5198</v>
      </c>
      <c r="B5575" s="301" t="s">
        <v>5199</v>
      </c>
      <c r="C5575" s="316" t="s">
        <v>11589</v>
      </c>
      <c r="D5575" s="465" t="s">
        <v>50</v>
      </c>
      <c r="E5575" s="465" t="s">
        <v>700</v>
      </c>
      <c r="F5575" s="469" t="str">
        <f t="shared" si="174"/>
        <v>CH</v>
      </c>
      <c r="G5575" s="260">
        <v>0</v>
      </c>
      <c r="H5575" s="260">
        <v>0</v>
      </c>
      <c r="I5575" s="260">
        <v>0</v>
      </c>
      <c r="J5575" s="260">
        <v>38.091346781779897</v>
      </c>
      <c r="K5575" s="260">
        <v>38.091346781829898</v>
      </c>
      <c r="L5575" s="301" t="str">
        <f t="shared" si="175"/>
        <v/>
      </c>
      <c r="M5575" s="459">
        <f>IFERROR((Tableau1[[#This Row],[Scope 1
(kg CO2-eq)]]+Tableau1[[#This Row],[Scope 2 energy
(kg CO2-eq)]]+Tableau1[[#This Row],[Scope 2 Infrastructure
(kg CO2-eq)]])/Tableau1[[#This Row],[Total CO2-emissions
(kg CO2-eq)
for scope 3 use ]],"")</f>
        <v>0</v>
      </c>
      <c r="N5575" s="436" t="s">
        <v>50</v>
      </c>
      <c r="O5575" s="259">
        <v>1</v>
      </c>
      <c r="P5575" s="259" t="s">
        <v>5198</v>
      </c>
      <c r="Q5575" s="259" t="s">
        <v>5199</v>
      </c>
    </row>
    <row r="5576" spans="1:17" ht="21.75" customHeight="1">
      <c r="A5576" s="301" t="s">
        <v>5198</v>
      </c>
      <c r="B5576" s="301" t="s">
        <v>5199</v>
      </c>
      <c r="C5576" s="316" t="s">
        <v>11590</v>
      </c>
      <c r="D5576" s="465" t="s">
        <v>50</v>
      </c>
      <c r="E5576" s="465" t="s">
        <v>6091</v>
      </c>
      <c r="F5576" s="469" t="str">
        <f t="shared" si="174"/>
        <v>other</v>
      </c>
      <c r="G5576" s="260">
        <v>0</v>
      </c>
      <c r="H5576" s="260">
        <v>0</v>
      </c>
      <c r="I5576" s="260">
        <v>0</v>
      </c>
      <c r="J5576" s="260">
        <v>43.341067193137903</v>
      </c>
      <c r="K5576" s="260">
        <v>43.341067190854403</v>
      </c>
      <c r="L5576" s="301" t="str">
        <f t="shared" si="175"/>
        <v/>
      </c>
      <c r="M5576" s="459">
        <f>IFERROR((Tableau1[[#This Row],[Scope 1
(kg CO2-eq)]]+Tableau1[[#This Row],[Scope 2 energy
(kg CO2-eq)]]+Tableau1[[#This Row],[Scope 2 Infrastructure
(kg CO2-eq)]])/Tableau1[[#This Row],[Total CO2-emissions
(kg CO2-eq)
for scope 3 use ]],"")</f>
        <v>0</v>
      </c>
      <c r="N5576" s="436" t="s">
        <v>50</v>
      </c>
      <c r="O5576" s="259">
        <v>1</v>
      </c>
      <c r="P5576" s="259" t="s">
        <v>5198</v>
      </c>
      <c r="Q5576" s="259" t="s">
        <v>5199</v>
      </c>
    </row>
    <row r="5577" spans="1:17" ht="21.75" customHeight="1">
      <c r="A5577" s="301" t="s">
        <v>5198</v>
      </c>
      <c r="B5577" s="301" t="s">
        <v>5199</v>
      </c>
      <c r="C5577" s="316" t="s">
        <v>11591</v>
      </c>
      <c r="D5577" s="465" t="s">
        <v>50</v>
      </c>
      <c r="E5577" s="465" t="s">
        <v>700</v>
      </c>
      <c r="F5577" s="469" t="str">
        <f t="shared" si="174"/>
        <v>CH</v>
      </c>
      <c r="G5577" s="260">
        <v>1.13574</v>
      </c>
      <c r="H5577" s="260">
        <v>3.9247591320000002</v>
      </c>
      <c r="I5577" s="260">
        <v>2.1432725999999999E-2</v>
      </c>
      <c r="J5577" s="260">
        <v>43.9380875069523</v>
      </c>
      <c r="K5577" s="260">
        <v>49.020019296729103</v>
      </c>
      <c r="L5577" s="301" t="str">
        <f t="shared" si="175"/>
        <v/>
      </c>
      <c r="M5577" s="459">
        <f>IFERROR((Tableau1[[#This Row],[Scope 1
(kg CO2-eq)]]+Tableau1[[#This Row],[Scope 2 energy
(kg CO2-eq)]]+Tableau1[[#This Row],[Scope 2 Infrastructure
(kg CO2-eq)]])/Tableau1[[#This Row],[Total CO2-emissions
(kg CO2-eq)
for scope 3 use ]],"")</f>
        <v>0.10367053972863483</v>
      </c>
      <c r="N5577" s="436" t="s">
        <v>50</v>
      </c>
      <c r="O5577" s="259">
        <v>1</v>
      </c>
      <c r="P5577" s="259" t="s">
        <v>5198</v>
      </c>
      <c r="Q5577" s="259" t="s">
        <v>5199</v>
      </c>
    </row>
    <row r="5578" spans="1:17" ht="21.75" customHeight="1">
      <c r="A5578" s="301" t="s">
        <v>5198</v>
      </c>
      <c r="B5578" s="301" t="s">
        <v>5199</v>
      </c>
      <c r="C5578" s="316" t="s">
        <v>11592</v>
      </c>
      <c r="D5578" s="465" t="s">
        <v>50</v>
      </c>
      <c r="E5578" s="465" t="s">
        <v>6091</v>
      </c>
      <c r="F5578" s="469" t="str">
        <f t="shared" si="174"/>
        <v>other</v>
      </c>
      <c r="G5578" s="260">
        <v>1.13574</v>
      </c>
      <c r="H5578" s="260">
        <v>17.156034504000001</v>
      </c>
      <c r="I5578" s="260">
        <v>2.1653855999999999E-2</v>
      </c>
      <c r="J5578" s="260">
        <v>49.641446463075901</v>
      </c>
      <c r="K5578" s="260">
        <v>67.954874927789902</v>
      </c>
      <c r="L5578" s="301" t="str">
        <f t="shared" si="175"/>
        <v/>
      </c>
      <c r="M5578" s="459">
        <f>IFERROR((Tableau1[[#This Row],[Scope 1
(kg CO2-eq)]]+Tableau1[[#This Row],[Scope 2 energy
(kg CO2-eq)]]+Tableau1[[#This Row],[Scope 2 Infrastructure
(kg CO2-eq)]])/Tableau1[[#This Row],[Total CO2-emissions
(kg CO2-eq)
for scope 3 use ]],"")</f>
        <v>0.26949396021198163</v>
      </c>
      <c r="N5578" s="436" t="s">
        <v>50</v>
      </c>
      <c r="O5578" s="259">
        <v>1</v>
      </c>
      <c r="P5578" s="259" t="s">
        <v>5198</v>
      </c>
      <c r="Q5578" s="259" t="s">
        <v>5199</v>
      </c>
    </row>
    <row r="5579" spans="1:17" ht="21.75" customHeight="1">
      <c r="A5579" s="301" t="s">
        <v>5198</v>
      </c>
      <c r="B5579" s="301" t="s">
        <v>5199</v>
      </c>
      <c r="C5579" s="316" t="s">
        <v>11593</v>
      </c>
      <c r="D5579" s="465" t="s">
        <v>50</v>
      </c>
      <c r="E5579" s="465" t="s">
        <v>700</v>
      </c>
      <c r="F5579" s="469" t="str">
        <f t="shared" si="174"/>
        <v>CH</v>
      </c>
      <c r="G5579" s="260">
        <v>0.75902000000000003</v>
      </c>
      <c r="H5579" s="260">
        <v>2.6127682221600002</v>
      </c>
      <c r="I5579" s="260">
        <v>1.426807188E-2</v>
      </c>
      <c r="J5579" s="260">
        <v>40.777412773994399</v>
      </c>
      <c r="K5579" s="260">
        <v>44.163469019222198</v>
      </c>
      <c r="L5579" s="301" t="str">
        <f t="shared" si="175"/>
        <v/>
      </c>
      <c r="M5579" s="459">
        <f>IFERROR((Tableau1[[#This Row],[Scope 1
(kg CO2-eq)]]+Tableau1[[#This Row],[Scope 2 energy
(kg CO2-eq)]]+Tableau1[[#This Row],[Scope 2 Infrastructure
(kg CO2-eq)]])/Tableau1[[#This Row],[Total CO2-emissions
(kg CO2-eq)
for scope 3 use ]],"")</f>
        <v>7.6670976470761737E-2</v>
      </c>
      <c r="N5579" s="436" t="s">
        <v>50</v>
      </c>
      <c r="O5579" s="259">
        <v>1</v>
      </c>
      <c r="P5579" s="259" t="s">
        <v>5198</v>
      </c>
      <c r="Q5579" s="259" t="s">
        <v>5199</v>
      </c>
    </row>
    <row r="5580" spans="1:17" ht="21.75" customHeight="1">
      <c r="A5580" s="301" t="s">
        <v>5198</v>
      </c>
      <c r="B5580" s="301" t="s">
        <v>5199</v>
      </c>
      <c r="C5580" s="316" t="s">
        <v>11594</v>
      </c>
      <c r="D5580" s="465" t="s">
        <v>50</v>
      </c>
      <c r="E5580" s="465" t="s">
        <v>6091</v>
      </c>
      <c r="F5580" s="469" t="str">
        <f t="shared" si="174"/>
        <v>other</v>
      </c>
      <c r="G5580" s="260">
        <v>0.75902000000000003</v>
      </c>
      <c r="H5580" s="260">
        <v>11.421017255520001</v>
      </c>
      <c r="I5580" s="260">
        <v>1.4415281279999999E-2</v>
      </c>
      <c r="J5580" s="260">
        <v>46.1590770989867</v>
      </c>
      <c r="K5580" s="260">
        <v>58.353529668489102</v>
      </c>
      <c r="L5580" s="301" t="str">
        <f t="shared" si="175"/>
        <v/>
      </c>
      <c r="M5580" s="459">
        <f>IFERROR((Tableau1[[#This Row],[Scope 1
(kg CO2-eq)]]+Tableau1[[#This Row],[Scope 2 energy
(kg CO2-eq)]]+Tableau1[[#This Row],[Scope 2 Infrastructure
(kg CO2-eq)]])/Tableau1[[#This Row],[Total CO2-emissions
(kg CO2-eq)
for scope 3 use ]],"")</f>
        <v>0.20897540570514969</v>
      </c>
      <c r="N5580" s="436" t="s">
        <v>50</v>
      </c>
      <c r="O5580" s="259">
        <v>1</v>
      </c>
      <c r="P5580" s="259" t="s">
        <v>5198</v>
      </c>
      <c r="Q5580" s="259" t="s">
        <v>5199</v>
      </c>
    </row>
    <row r="5581" spans="1:17" ht="21.75" customHeight="1">
      <c r="A5581" s="301" t="s">
        <v>5198</v>
      </c>
      <c r="B5581" s="301" t="s">
        <v>5199</v>
      </c>
      <c r="C5581" s="316" t="s">
        <v>11595</v>
      </c>
      <c r="D5581" s="465" t="s">
        <v>50</v>
      </c>
      <c r="E5581" s="465" t="s">
        <v>6044</v>
      </c>
      <c r="F5581" s="469" t="str">
        <f t="shared" si="174"/>
        <v>other</v>
      </c>
      <c r="G5581" s="260">
        <v>0</v>
      </c>
      <c r="H5581" s="260">
        <v>3.02983342452</v>
      </c>
      <c r="I5581" s="260">
        <v>5.29854912E-3</v>
      </c>
      <c r="J5581" s="260">
        <v>62.080779075886703</v>
      </c>
      <c r="K5581" s="260">
        <v>65.1159110683069</v>
      </c>
      <c r="L5581" s="301" t="str">
        <f t="shared" si="175"/>
        <v/>
      </c>
      <c r="M5581" s="459">
        <f>IFERROR((Tableau1[[#This Row],[Scope 1
(kg CO2-eq)]]+Tableau1[[#This Row],[Scope 2 energy
(kg CO2-eq)]]+Tableau1[[#This Row],[Scope 2 Infrastructure
(kg CO2-eq)]])/Tableau1[[#This Row],[Total CO2-emissions
(kg CO2-eq)
for scope 3 use ]],"")</f>
        <v>4.6611218730490192E-2</v>
      </c>
      <c r="N5581" s="436" t="s">
        <v>50</v>
      </c>
      <c r="O5581" s="259">
        <v>1</v>
      </c>
      <c r="P5581" s="259" t="s">
        <v>5198</v>
      </c>
      <c r="Q5581" s="259" t="s">
        <v>5199</v>
      </c>
    </row>
    <row r="5582" spans="1:17" ht="21.75" customHeight="1">
      <c r="A5582" s="301" t="s">
        <v>5198</v>
      </c>
      <c r="B5582" s="301" t="s">
        <v>5199</v>
      </c>
      <c r="C5582" s="316" t="s">
        <v>11596</v>
      </c>
      <c r="D5582" s="465" t="s">
        <v>50</v>
      </c>
      <c r="E5582" s="465" t="s">
        <v>700</v>
      </c>
      <c r="F5582" s="469" t="str">
        <f t="shared" si="174"/>
        <v>CH</v>
      </c>
      <c r="G5582" s="260">
        <v>0</v>
      </c>
      <c r="H5582" s="260">
        <v>0.97221890498399999</v>
      </c>
      <c r="I5582" s="260">
        <v>5.309192412E-3</v>
      </c>
      <c r="J5582" s="260">
        <v>53.412640841115298</v>
      </c>
      <c r="K5582" s="260">
        <v>54.390168925207199</v>
      </c>
      <c r="L5582" s="301" t="str">
        <f t="shared" si="175"/>
        <v/>
      </c>
      <c r="M5582" s="459">
        <f>IFERROR((Tableau1[[#This Row],[Scope 1
(kg CO2-eq)]]+Tableau1[[#This Row],[Scope 2 energy
(kg CO2-eq)]]+Tableau1[[#This Row],[Scope 2 Infrastructure
(kg CO2-eq)]])/Tableau1[[#This Row],[Total CO2-emissions
(kg CO2-eq)
for scope 3 use ]],"")</f>
        <v>1.7972514458269372E-2</v>
      </c>
      <c r="N5582" s="436" t="s">
        <v>50</v>
      </c>
      <c r="O5582" s="259">
        <v>1</v>
      </c>
      <c r="P5582" s="259" t="s">
        <v>5198</v>
      </c>
      <c r="Q5582" s="259" t="s">
        <v>5199</v>
      </c>
    </row>
    <row r="5583" spans="1:17" ht="21.75" customHeight="1">
      <c r="A5583" s="301" t="s">
        <v>5198</v>
      </c>
      <c r="B5583" s="301" t="s">
        <v>5199</v>
      </c>
      <c r="C5583" s="316" t="s">
        <v>11597</v>
      </c>
      <c r="D5583" s="465" t="s">
        <v>50</v>
      </c>
      <c r="E5583" s="465" t="s">
        <v>6091</v>
      </c>
      <c r="F5583" s="469" t="str">
        <f t="shared" si="174"/>
        <v>other</v>
      </c>
      <c r="G5583" s="260">
        <v>0</v>
      </c>
      <c r="H5583" s="260">
        <v>4.249794832848</v>
      </c>
      <c r="I5583" s="260">
        <v>5.3639694720000004E-3</v>
      </c>
      <c r="J5583" s="260">
        <v>64.450692190600705</v>
      </c>
      <c r="K5583" s="260">
        <v>68.705850995924706</v>
      </c>
      <c r="L5583" s="301" t="str">
        <f t="shared" si="175"/>
        <v/>
      </c>
      <c r="M5583" s="459">
        <f>IFERROR((Tableau1[[#This Row],[Scope 1
(kg CO2-eq)]]+Tableau1[[#This Row],[Scope 2 energy
(kg CO2-eq)]]+Tableau1[[#This Row],[Scope 2 Infrastructure
(kg CO2-eq)]])/Tableau1[[#This Row],[Total CO2-emissions
(kg CO2-eq)
for scope 3 use ]],"")</f>
        <v>6.1932990285971344E-2</v>
      </c>
      <c r="N5583" s="436" t="s">
        <v>50</v>
      </c>
      <c r="O5583" s="259">
        <v>1</v>
      </c>
      <c r="P5583" s="259" t="s">
        <v>5198</v>
      </c>
      <c r="Q5583" s="259" t="s">
        <v>5199</v>
      </c>
    </row>
    <row r="5584" spans="1:17" ht="21.75" customHeight="1">
      <c r="A5584" s="301" t="s">
        <v>5198</v>
      </c>
      <c r="B5584" s="301" t="s">
        <v>5199</v>
      </c>
      <c r="C5584" s="316" t="s">
        <v>11598</v>
      </c>
      <c r="D5584" s="465" t="s">
        <v>50</v>
      </c>
      <c r="E5584" s="465" t="s">
        <v>700</v>
      </c>
      <c r="F5584" s="469" t="str">
        <f t="shared" si="174"/>
        <v>CH</v>
      </c>
      <c r="G5584" s="260">
        <v>0</v>
      </c>
      <c r="H5584" s="260">
        <v>0.97221890498399999</v>
      </c>
      <c r="I5584" s="260">
        <v>5.309192412E-3</v>
      </c>
      <c r="J5584" s="260">
        <v>48.511428103924501</v>
      </c>
      <c r="K5584" s="260">
        <v>49.488956185806799</v>
      </c>
      <c r="L5584" s="301" t="str">
        <f t="shared" si="175"/>
        <v/>
      </c>
      <c r="M5584" s="459">
        <f>IFERROR((Tableau1[[#This Row],[Scope 1
(kg CO2-eq)]]+Tableau1[[#This Row],[Scope 2 energy
(kg CO2-eq)]]+Tableau1[[#This Row],[Scope 2 Infrastructure
(kg CO2-eq)]])/Tableau1[[#This Row],[Total CO2-emissions
(kg CO2-eq)
for scope 3 use ]],"")</f>
        <v>1.9752449288400035E-2</v>
      </c>
      <c r="N5584" s="436" t="s">
        <v>50</v>
      </c>
      <c r="O5584" s="259">
        <v>1</v>
      </c>
      <c r="P5584" s="259" t="s">
        <v>5198</v>
      </c>
      <c r="Q5584" s="259" t="s">
        <v>5199</v>
      </c>
    </row>
    <row r="5585" spans="1:17" ht="21.75" customHeight="1">
      <c r="A5585" s="301" t="s">
        <v>5198</v>
      </c>
      <c r="B5585" s="301" t="s">
        <v>5199</v>
      </c>
      <c r="C5585" s="316" t="s">
        <v>11599</v>
      </c>
      <c r="D5585" s="465" t="s">
        <v>50</v>
      </c>
      <c r="E5585" s="465" t="s">
        <v>6091</v>
      </c>
      <c r="F5585" s="469" t="str">
        <f t="shared" si="174"/>
        <v>other</v>
      </c>
      <c r="G5585" s="260">
        <v>0</v>
      </c>
      <c r="H5585" s="260">
        <v>4.249794832848</v>
      </c>
      <c r="I5585" s="260">
        <v>5.3639694720000004E-3</v>
      </c>
      <c r="J5585" s="260">
        <v>54.856024392422</v>
      </c>
      <c r="K5585" s="260">
        <v>59.111183182218902</v>
      </c>
      <c r="L5585" s="301" t="str">
        <f t="shared" si="175"/>
        <v/>
      </c>
      <c r="M5585" s="459">
        <f>IFERROR((Tableau1[[#This Row],[Scope 1
(kg CO2-eq)]]+Tableau1[[#This Row],[Scope 2 energy
(kg CO2-eq)]]+Tableau1[[#This Row],[Scope 2 Infrastructure
(kg CO2-eq)]])/Tableau1[[#This Row],[Total CO2-emissions
(kg CO2-eq)
for scope 3 use ]],"")</f>
        <v>7.1985681443777705E-2</v>
      </c>
      <c r="N5585" s="436" t="s">
        <v>50</v>
      </c>
      <c r="O5585" s="259">
        <v>1</v>
      </c>
      <c r="P5585" s="259" t="s">
        <v>5198</v>
      </c>
      <c r="Q5585" s="259" t="s">
        <v>5199</v>
      </c>
    </row>
    <row r="5586" spans="1:17" ht="21.75" customHeight="1">
      <c r="A5586" s="301" t="s">
        <v>5198</v>
      </c>
      <c r="B5586" s="301" t="s">
        <v>5199</v>
      </c>
      <c r="C5586" s="316" t="s">
        <v>11600</v>
      </c>
      <c r="D5586" s="465" t="s">
        <v>50</v>
      </c>
      <c r="E5586" s="465" t="s">
        <v>700</v>
      </c>
      <c r="F5586" s="469" t="str">
        <f t="shared" si="174"/>
        <v>CH</v>
      </c>
      <c r="G5586" s="260">
        <v>0</v>
      </c>
      <c r="H5586" s="260">
        <v>0</v>
      </c>
      <c r="I5586" s="260">
        <v>0</v>
      </c>
      <c r="J5586" s="260">
        <v>39.031661442999699</v>
      </c>
      <c r="K5586" s="260">
        <v>39.031661444726801</v>
      </c>
      <c r="L5586" s="301" t="str">
        <f t="shared" si="175"/>
        <v/>
      </c>
      <c r="M5586" s="459">
        <f>IFERROR((Tableau1[[#This Row],[Scope 1
(kg CO2-eq)]]+Tableau1[[#This Row],[Scope 2 energy
(kg CO2-eq)]]+Tableau1[[#This Row],[Scope 2 Infrastructure
(kg CO2-eq)]])/Tableau1[[#This Row],[Total CO2-emissions
(kg CO2-eq)
for scope 3 use ]],"")</f>
        <v>0</v>
      </c>
      <c r="N5586" s="436" t="s">
        <v>50</v>
      </c>
      <c r="O5586" s="259">
        <v>1</v>
      </c>
      <c r="P5586" s="259" t="s">
        <v>5198</v>
      </c>
      <c r="Q5586" s="259" t="s">
        <v>5199</v>
      </c>
    </row>
    <row r="5587" spans="1:17" ht="21.75" customHeight="1">
      <c r="A5587" s="301" t="s">
        <v>5198</v>
      </c>
      <c r="B5587" s="301" t="s">
        <v>5199</v>
      </c>
      <c r="C5587" s="316" t="s">
        <v>11601</v>
      </c>
      <c r="D5587" s="465" t="s">
        <v>50</v>
      </c>
      <c r="E5587" s="465" t="s">
        <v>6091</v>
      </c>
      <c r="F5587" s="469" t="str">
        <f t="shared" si="174"/>
        <v>other</v>
      </c>
      <c r="G5587" s="260">
        <v>0</v>
      </c>
      <c r="H5587" s="260">
        <v>0</v>
      </c>
      <c r="I5587" s="260">
        <v>0</v>
      </c>
      <c r="J5587" s="260">
        <v>39.940576458969097</v>
      </c>
      <c r="K5587" s="260">
        <v>39.940576459542598</v>
      </c>
      <c r="L5587" s="301" t="str">
        <f t="shared" si="175"/>
        <v/>
      </c>
      <c r="M5587" s="459">
        <f>IFERROR((Tableau1[[#This Row],[Scope 1
(kg CO2-eq)]]+Tableau1[[#This Row],[Scope 2 energy
(kg CO2-eq)]]+Tableau1[[#This Row],[Scope 2 Infrastructure
(kg CO2-eq)]])/Tableau1[[#This Row],[Total CO2-emissions
(kg CO2-eq)
for scope 3 use ]],"")</f>
        <v>0</v>
      </c>
      <c r="N5587" s="436" t="s">
        <v>50</v>
      </c>
      <c r="O5587" s="259">
        <v>1</v>
      </c>
      <c r="P5587" s="259" t="s">
        <v>5198</v>
      </c>
      <c r="Q5587" s="259" t="s">
        <v>5199</v>
      </c>
    </row>
    <row r="5588" spans="1:17" ht="21.75" customHeight="1">
      <c r="A5588" s="301" t="s">
        <v>5198</v>
      </c>
      <c r="B5588" s="301" t="s">
        <v>5199</v>
      </c>
      <c r="C5588" s="316" t="s">
        <v>11602</v>
      </c>
      <c r="D5588" s="465" t="s">
        <v>50</v>
      </c>
      <c r="E5588" s="465" t="s">
        <v>6044</v>
      </c>
      <c r="F5588" s="469" t="str">
        <f t="shared" si="174"/>
        <v>other</v>
      </c>
      <c r="G5588" s="260">
        <v>0.70974599999999999</v>
      </c>
      <c r="H5588" s="260">
        <v>8.7365438999999991</v>
      </c>
      <c r="I5588" s="260">
        <v>1.5278399999999999E-2</v>
      </c>
      <c r="J5588" s="260">
        <v>46.3285533487335</v>
      </c>
      <c r="K5588" s="260">
        <v>55.790121703590401</v>
      </c>
      <c r="L5588" s="301" t="str">
        <f t="shared" si="175"/>
        <v/>
      </c>
      <c r="M5588" s="459">
        <f>IFERROR((Tableau1[[#This Row],[Scope 1
(kg CO2-eq)]]+Tableau1[[#This Row],[Scope 2 energy
(kg CO2-eq)]]+Tableau1[[#This Row],[Scope 2 Infrastructure
(kg CO2-eq)]])/Tableau1[[#This Row],[Total CO2-emissions
(kg CO2-eq)
for scope 3 use ]],"")</f>
        <v>0.16959217888551578</v>
      </c>
      <c r="N5588" s="436" t="s">
        <v>50</v>
      </c>
      <c r="O5588" s="259">
        <v>1</v>
      </c>
      <c r="P5588" s="259" t="s">
        <v>5198</v>
      </c>
      <c r="Q5588" s="259" t="s">
        <v>5199</v>
      </c>
    </row>
    <row r="5589" spans="1:17" ht="21.75" customHeight="1">
      <c r="A5589" s="301" t="s">
        <v>5198</v>
      </c>
      <c r="B5589" s="301" t="s">
        <v>5199</v>
      </c>
      <c r="C5589" s="316" t="s">
        <v>11603</v>
      </c>
      <c r="D5589" s="465" t="s">
        <v>50</v>
      </c>
      <c r="E5589" s="465" t="s">
        <v>700</v>
      </c>
      <c r="F5589" s="469" t="str">
        <f t="shared" si="174"/>
        <v>CH</v>
      </c>
      <c r="G5589" s="260">
        <v>0.70974599999999999</v>
      </c>
      <c r="H5589" s="260">
        <v>2.8033993800000001</v>
      </c>
      <c r="I5589" s="260">
        <v>1.5309089999999999E-2</v>
      </c>
      <c r="J5589" s="260">
        <v>43.926918967633199</v>
      </c>
      <c r="K5589" s="260">
        <v>47.455373400925502</v>
      </c>
      <c r="L5589" s="301" t="str">
        <f t="shared" si="175"/>
        <v/>
      </c>
      <c r="M5589" s="459">
        <f>IFERROR((Tableau1[[#This Row],[Scope 1
(kg CO2-eq)]]+Tableau1[[#This Row],[Scope 2 energy
(kg CO2-eq)]]+Tableau1[[#This Row],[Scope 2 Infrastructure
(kg CO2-eq)]])/Tableau1[[#This Row],[Total CO2-emissions
(kg CO2-eq)
for scope 3 use ]],"")</f>
        <v>7.4353107290715925E-2</v>
      </c>
      <c r="N5589" s="436" t="s">
        <v>50</v>
      </c>
      <c r="O5589" s="259">
        <v>1</v>
      </c>
      <c r="P5589" s="259" t="s">
        <v>5198</v>
      </c>
      <c r="Q5589" s="259" t="s">
        <v>5199</v>
      </c>
    </row>
    <row r="5590" spans="1:17" ht="21.75" customHeight="1">
      <c r="A5590" s="301" t="s">
        <v>5198</v>
      </c>
      <c r="B5590" s="301" t="s">
        <v>5199</v>
      </c>
      <c r="C5590" s="316" t="s">
        <v>11604</v>
      </c>
      <c r="D5590" s="465" t="s">
        <v>50</v>
      </c>
      <c r="E5590" s="465" t="s">
        <v>6091</v>
      </c>
      <c r="F5590" s="469" t="str">
        <f t="shared" si="174"/>
        <v>other</v>
      </c>
      <c r="G5590" s="260">
        <v>0.70974599999999999</v>
      </c>
      <c r="H5590" s="260">
        <v>12.25431036</v>
      </c>
      <c r="I5590" s="260">
        <v>1.546704E-2</v>
      </c>
      <c r="J5590" s="260">
        <v>45.089360983029998</v>
      </c>
      <c r="K5590" s="260">
        <v>58.068884313892298</v>
      </c>
      <c r="L5590" s="301" t="str">
        <f t="shared" si="175"/>
        <v/>
      </c>
      <c r="M5590" s="459">
        <f>IFERROR((Tableau1[[#This Row],[Scope 1
(kg CO2-eq)]]+Tableau1[[#This Row],[Scope 2 energy
(kg CO2-eq)]]+Tableau1[[#This Row],[Scope 2 Infrastructure
(kg CO2-eq)]])/Tableau1[[#This Row],[Total CO2-emissions
(kg CO2-eq)
for scope 3 use ]],"")</f>
        <v>0.22351942100073727</v>
      </c>
      <c r="N5590" s="436" t="s">
        <v>50</v>
      </c>
      <c r="O5590" s="259">
        <v>1</v>
      </c>
      <c r="P5590" s="259" t="s">
        <v>5198</v>
      </c>
      <c r="Q5590" s="259" t="s">
        <v>5199</v>
      </c>
    </row>
    <row r="5591" spans="1:17" ht="21.75" customHeight="1">
      <c r="A5591" s="301" t="s">
        <v>5198</v>
      </c>
      <c r="B5591" s="301" t="s">
        <v>5199</v>
      </c>
      <c r="C5591" s="316" t="s">
        <v>11605</v>
      </c>
      <c r="D5591" s="465" t="s">
        <v>50</v>
      </c>
      <c r="E5591" s="465" t="s">
        <v>700</v>
      </c>
      <c r="F5591" s="469" t="str">
        <f t="shared" si="174"/>
        <v>CH</v>
      </c>
      <c r="G5591" s="260">
        <v>0.47228999999999999</v>
      </c>
      <c r="H5591" s="260">
        <v>1.87267078584</v>
      </c>
      <c r="I5591" s="260">
        <v>1.022647212E-2</v>
      </c>
      <c r="J5591" s="260">
        <v>41.052609410076698</v>
      </c>
      <c r="K5591" s="260">
        <v>43.407796644148902</v>
      </c>
      <c r="L5591" s="301" t="str">
        <f t="shared" si="175"/>
        <v/>
      </c>
      <c r="M5591" s="459">
        <f>IFERROR((Tableau1[[#This Row],[Scope 1
(kg CO2-eq)]]+Tableau1[[#This Row],[Scope 2 energy
(kg CO2-eq)]]+Tableau1[[#This Row],[Scope 2 Infrastructure
(kg CO2-eq)]])/Tableau1[[#This Row],[Total CO2-emissions
(kg CO2-eq)
for scope 3 use ]],"")</f>
        <v>5.4257240404701916E-2</v>
      </c>
      <c r="N5591" s="436" t="s">
        <v>50</v>
      </c>
      <c r="O5591" s="259">
        <v>1</v>
      </c>
      <c r="P5591" s="259" t="s">
        <v>5198</v>
      </c>
      <c r="Q5591" s="259" t="s">
        <v>5199</v>
      </c>
    </row>
    <row r="5592" spans="1:17" ht="21.75" customHeight="1">
      <c r="A5592" s="301" t="s">
        <v>5198</v>
      </c>
      <c r="B5592" s="301" t="s">
        <v>5199</v>
      </c>
      <c r="C5592" s="316" t="s">
        <v>11606</v>
      </c>
      <c r="D5592" s="465" t="s">
        <v>50</v>
      </c>
      <c r="E5592" s="465" t="s">
        <v>6091</v>
      </c>
      <c r="F5592" s="469" t="str">
        <f t="shared" si="174"/>
        <v>other</v>
      </c>
      <c r="G5592" s="260">
        <v>0.47228999999999999</v>
      </c>
      <c r="H5592" s="260">
        <v>8.1858793204799998</v>
      </c>
      <c r="I5592" s="260">
        <v>1.0331982720000001E-2</v>
      </c>
      <c r="J5592" s="260">
        <v>42.101296620358099</v>
      </c>
      <c r="K5592" s="260">
        <v>50.769797900609497</v>
      </c>
      <c r="L5592" s="301" t="str">
        <f t="shared" si="175"/>
        <v/>
      </c>
      <c r="M5592" s="459">
        <f>IFERROR((Tableau1[[#This Row],[Scope 1
(kg CO2-eq)]]+Tableau1[[#This Row],[Scope 2 energy
(kg CO2-eq)]]+Tableau1[[#This Row],[Scope 2 Infrastructure
(kg CO2-eq)]])/Tableau1[[#This Row],[Total CO2-emissions
(kg CO2-eq)
for scope 3 use ]],"")</f>
        <v>0.1707413001755505</v>
      </c>
      <c r="N5592" s="436" t="s">
        <v>50</v>
      </c>
      <c r="O5592" s="259">
        <v>1</v>
      </c>
      <c r="P5592" s="259" t="s">
        <v>5198</v>
      </c>
      <c r="Q5592" s="259" t="s">
        <v>5199</v>
      </c>
    </row>
    <row r="5593" spans="1:17" ht="21.75" customHeight="1">
      <c r="A5593" s="301" t="s">
        <v>5198</v>
      </c>
      <c r="B5593" s="301" t="s">
        <v>5199</v>
      </c>
      <c r="C5593" s="316" t="s">
        <v>11607</v>
      </c>
      <c r="D5593" s="465" t="s">
        <v>50</v>
      </c>
      <c r="E5593" s="465" t="s">
        <v>700</v>
      </c>
      <c r="F5593" s="469" t="str">
        <f t="shared" si="174"/>
        <v>CH</v>
      </c>
      <c r="G5593" s="260">
        <v>0</v>
      </c>
      <c r="H5593" s="260">
        <v>2.0969427362399999</v>
      </c>
      <c r="I5593" s="260">
        <v>1.1451199319999999E-2</v>
      </c>
      <c r="J5593" s="260">
        <v>55.436924638176997</v>
      </c>
      <c r="K5593" s="260">
        <v>57.5453185575983</v>
      </c>
      <c r="L5593" s="301" t="str">
        <f t="shared" si="175"/>
        <v/>
      </c>
      <c r="M5593" s="459">
        <f>IFERROR((Tableau1[[#This Row],[Scope 1
(kg CO2-eq)]]+Tableau1[[#This Row],[Scope 2 energy
(kg CO2-eq)]]+Tableau1[[#This Row],[Scope 2 Infrastructure
(kg CO2-eq)]])/Tableau1[[#This Row],[Total CO2-emissions
(kg CO2-eq)
for scope 3 use ]],"")</f>
        <v>3.6638843756676143E-2</v>
      </c>
      <c r="N5593" s="436" t="s">
        <v>50</v>
      </c>
      <c r="O5593" s="259">
        <v>1</v>
      </c>
      <c r="P5593" s="259" t="s">
        <v>5198</v>
      </c>
      <c r="Q5593" s="259" t="s">
        <v>5199</v>
      </c>
    </row>
    <row r="5594" spans="1:17" ht="21.75" customHeight="1">
      <c r="A5594" s="301" t="s">
        <v>5198</v>
      </c>
      <c r="B5594" s="301" t="s">
        <v>5199</v>
      </c>
      <c r="C5594" s="316" t="s">
        <v>11608</v>
      </c>
      <c r="D5594" s="465" t="s">
        <v>50</v>
      </c>
      <c r="E5594" s="465" t="s">
        <v>6091</v>
      </c>
      <c r="F5594" s="469" t="str">
        <f t="shared" si="174"/>
        <v>other</v>
      </c>
      <c r="G5594" s="260">
        <v>0</v>
      </c>
      <c r="H5594" s="260">
        <v>9.1662241492799996</v>
      </c>
      <c r="I5594" s="260">
        <v>1.156934592E-2</v>
      </c>
      <c r="J5594" s="260">
        <v>73.802073976046103</v>
      </c>
      <c r="K5594" s="260">
        <v>82.979867446993097</v>
      </c>
      <c r="L5594" s="301" t="str">
        <f t="shared" si="175"/>
        <v/>
      </c>
      <c r="M5594" s="459">
        <f>IFERROR((Tableau1[[#This Row],[Scope 1
(kg CO2-eq)]]+Tableau1[[#This Row],[Scope 2 energy
(kg CO2-eq)]]+Tableau1[[#This Row],[Scope 2 Infrastructure
(kg CO2-eq)]])/Tableau1[[#This Row],[Total CO2-emissions
(kg CO2-eq)
for scope 3 use ]],"")</f>
        <v>0.11060265312020055</v>
      </c>
      <c r="N5594" s="436" t="s">
        <v>50</v>
      </c>
      <c r="O5594" s="259">
        <v>1</v>
      </c>
      <c r="P5594" s="259" t="s">
        <v>5198</v>
      </c>
      <c r="Q5594" s="259" t="s">
        <v>5199</v>
      </c>
    </row>
    <row r="5595" spans="1:17" ht="21.75" customHeight="1">
      <c r="A5595" s="301" t="s">
        <v>5198</v>
      </c>
      <c r="B5595" s="301" t="s">
        <v>5199</v>
      </c>
      <c r="C5595" s="316" t="s">
        <v>11609</v>
      </c>
      <c r="D5595" s="465" t="s">
        <v>50</v>
      </c>
      <c r="E5595" s="465" t="s">
        <v>700</v>
      </c>
      <c r="F5595" s="469" t="str">
        <f t="shared" si="174"/>
        <v>CH</v>
      </c>
      <c r="G5595" s="260">
        <v>0</v>
      </c>
      <c r="H5595" s="260">
        <v>2.0969427362399999</v>
      </c>
      <c r="I5595" s="260">
        <v>1.1451199319999999E-2</v>
      </c>
      <c r="J5595" s="260">
        <v>49.721172261404597</v>
      </c>
      <c r="K5595" s="260">
        <v>51.829566162084902</v>
      </c>
      <c r="L5595" s="301" t="str">
        <f t="shared" si="175"/>
        <v/>
      </c>
      <c r="M5595" s="459">
        <f>IFERROR((Tableau1[[#This Row],[Scope 1
(kg CO2-eq)]]+Tableau1[[#This Row],[Scope 2 energy
(kg CO2-eq)]]+Tableau1[[#This Row],[Scope 2 Infrastructure
(kg CO2-eq)]])/Tableau1[[#This Row],[Total CO2-emissions
(kg CO2-eq)
for scope 3 use ]],"")</f>
        <v>4.0679366849540835E-2</v>
      </c>
      <c r="N5595" s="436" t="s">
        <v>50</v>
      </c>
      <c r="O5595" s="259">
        <v>1</v>
      </c>
      <c r="P5595" s="259" t="s">
        <v>5198</v>
      </c>
      <c r="Q5595" s="259" t="s">
        <v>5199</v>
      </c>
    </row>
    <row r="5596" spans="1:17" ht="21.75" customHeight="1">
      <c r="A5596" s="301" t="s">
        <v>5198</v>
      </c>
      <c r="B5596" s="301" t="s">
        <v>5199</v>
      </c>
      <c r="C5596" s="316" t="s">
        <v>11610</v>
      </c>
      <c r="D5596" s="465" t="s">
        <v>50</v>
      </c>
      <c r="E5596" s="465" t="s">
        <v>6091</v>
      </c>
      <c r="F5596" s="469" t="str">
        <f t="shared" si="174"/>
        <v>other</v>
      </c>
      <c r="G5596" s="260">
        <v>0</v>
      </c>
      <c r="H5596" s="260">
        <v>9.1662241492799996</v>
      </c>
      <c r="I5596" s="260">
        <v>1.156934592E-2</v>
      </c>
      <c r="J5596" s="260">
        <v>62.029078202202399</v>
      </c>
      <c r="K5596" s="260">
        <v>71.206871641232595</v>
      </c>
      <c r="L5596" s="301" t="str">
        <f t="shared" si="175"/>
        <v/>
      </c>
      <c r="M5596" s="459">
        <f>IFERROR((Tableau1[[#This Row],[Scope 1
(kg CO2-eq)]]+Tableau1[[#This Row],[Scope 2 energy
(kg CO2-eq)]]+Tableau1[[#This Row],[Scope 2 Infrastructure
(kg CO2-eq)]])/Tableau1[[#This Row],[Total CO2-emissions
(kg CO2-eq)
for scope 3 use ]],"")</f>
        <v>0.12888915470744491</v>
      </c>
      <c r="N5596" s="436" t="s">
        <v>50</v>
      </c>
      <c r="O5596" s="259">
        <v>1</v>
      </c>
      <c r="P5596" s="259" t="s">
        <v>5198</v>
      </c>
      <c r="Q5596" s="259" t="s">
        <v>5199</v>
      </c>
    </row>
    <row r="5597" spans="1:17" ht="21.75" customHeight="1">
      <c r="A5597" s="301" t="s">
        <v>5198</v>
      </c>
      <c r="B5597" s="301" t="s">
        <v>5199</v>
      </c>
      <c r="C5597" s="316" t="s">
        <v>11611</v>
      </c>
      <c r="D5597" s="465" t="s">
        <v>50</v>
      </c>
      <c r="E5597" s="465" t="s">
        <v>700</v>
      </c>
      <c r="F5597" s="469" t="str">
        <f t="shared" si="174"/>
        <v>CH</v>
      </c>
      <c r="G5597" s="260">
        <v>0</v>
      </c>
      <c r="H5597" s="260">
        <v>0</v>
      </c>
      <c r="I5597" s="260">
        <v>0</v>
      </c>
      <c r="J5597" s="260">
        <v>38.091346781779897</v>
      </c>
      <c r="K5597" s="260">
        <v>38.091346781829898</v>
      </c>
      <c r="L5597" s="301" t="str">
        <f t="shared" si="175"/>
        <v/>
      </c>
      <c r="M5597" s="459">
        <f>IFERROR((Tableau1[[#This Row],[Scope 1
(kg CO2-eq)]]+Tableau1[[#This Row],[Scope 2 energy
(kg CO2-eq)]]+Tableau1[[#This Row],[Scope 2 Infrastructure
(kg CO2-eq)]])/Tableau1[[#This Row],[Total CO2-emissions
(kg CO2-eq)
for scope 3 use ]],"")</f>
        <v>0</v>
      </c>
      <c r="N5597" s="436" t="s">
        <v>50</v>
      </c>
      <c r="O5597" s="259">
        <v>1</v>
      </c>
      <c r="P5597" s="259" t="s">
        <v>5198</v>
      </c>
      <c r="Q5597" s="259" t="s">
        <v>5199</v>
      </c>
    </row>
    <row r="5598" spans="1:17" ht="21.75" customHeight="1">
      <c r="A5598" s="301" t="s">
        <v>5198</v>
      </c>
      <c r="B5598" s="301" t="s">
        <v>5199</v>
      </c>
      <c r="C5598" s="316" t="s">
        <v>11612</v>
      </c>
      <c r="D5598" s="465" t="s">
        <v>50</v>
      </c>
      <c r="E5598" s="465" t="s">
        <v>6091</v>
      </c>
      <c r="F5598" s="469" t="str">
        <f t="shared" si="174"/>
        <v>other</v>
      </c>
      <c r="G5598" s="260">
        <v>0</v>
      </c>
      <c r="H5598" s="260">
        <v>0</v>
      </c>
      <c r="I5598" s="260">
        <v>0</v>
      </c>
      <c r="J5598" s="260">
        <v>43.341067193137903</v>
      </c>
      <c r="K5598" s="260">
        <v>43.341067190854403</v>
      </c>
      <c r="L5598" s="301" t="str">
        <f t="shared" si="175"/>
        <v/>
      </c>
      <c r="M5598" s="459">
        <f>IFERROR((Tableau1[[#This Row],[Scope 1
(kg CO2-eq)]]+Tableau1[[#This Row],[Scope 2 energy
(kg CO2-eq)]]+Tableau1[[#This Row],[Scope 2 Infrastructure
(kg CO2-eq)]])/Tableau1[[#This Row],[Total CO2-emissions
(kg CO2-eq)
for scope 3 use ]],"")</f>
        <v>0</v>
      </c>
      <c r="N5598" s="436" t="s">
        <v>50</v>
      </c>
      <c r="O5598" s="259">
        <v>1</v>
      </c>
      <c r="P5598" s="259" t="s">
        <v>5198</v>
      </c>
      <c r="Q5598" s="259" t="s">
        <v>5199</v>
      </c>
    </row>
    <row r="5599" spans="1:17" ht="21.75" customHeight="1">
      <c r="A5599" s="301" t="s">
        <v>5198</v>
      </c>
      <c r="B5599" s="301" t="s">
        <v>5199</v>
      </c>
      <c r="C5599" s="316" t="s">
        <v>11613</v>
      </c>
      <c r="D5599" s="465" t="s">
        <v>50</v>
      </c>
      <c r="E5599" s="465" t="s">
        <v>700</v>
      </c>
      <c r="F5599" s="469" t="str">
        <f t="shared" si="174"/>
        <v>CH</v>
      </c>
      <c r="G5599" s="260">
        <v>0.91193999999999997</v>
      </c>
      <c r="H5599" s="260">
        <v>3.3640792560000001</v>
      </c>
      <c r="I5599" s="260">
        <v>1.8370907999999998E-2</v>
      </c>
      <c r="J5599" s="260">
        <v>43.147927878486001</v>
      </c>
      <c r="K5599" s="260">
        <v>47.442317976348498</v>
      </c>
      <c r="L5599" s="301" t="str">
        <f t="shared" si="175"/>
        <v/>
      </c>
      <c r="M5599" s="459">
        <f>IFERROR((Tableau1[[#This Row],[Scope 1
(kg CO2-eq)]]+Tableau1[[#This Row],[Scope 2 energy
(kg CO2-eq)]]+Tableau1[[#This Row],[Scope 2 Infrastructure
(kg CO2-eq)]])/Tableau1[[#This Row],[Total CO2-emissions
(kg CO2-eq)
for scope 3 use ]],"")</f>
        <v>9.0518135436402775E-2</v>
      </c>
      <c r="N5599" s="436" t="s">
        <v>50</v>
      </c>
      <c r="O5599" s="259">
        <v>1</v>
      </c>
      <c r="P5599" s="259" t="s">
        <v>5198</v>
      </c>
      <c r="Q5599" s="259" t="s">
        <v>5199</v>
      </c>
    </row>
    <row r="5600" spans="1:17" ht="21.75" customHeight="1">
      <c r="A5600" s="301" t="s">
        <v>5198</v>
      </c>
      <c r="B5600" s="301" t="s">
        <v>5199</v>
      </c>
      <c r="C5600" s="316" t="s">
        <v>11614</v>
      </c>
      <c r="D5600" s="465" t="s">
        <v>50</v>
      </c>
      <c r="E5600" s="465" t="s">
        <v>6091</v>
      </c>
      <c r="F5600" s="469" t="str">
        <f t="shared" si="174"/>
        <v>other</v>
      </c>
      <c r="G5600" s="260">
        <v>0.91193999999999997</v>
      </c>
      <c r="H5600" s="260">
        <v>14.705172431999999</v>
      </c>
      <c r="I5600" s="260">
        <v>1.8560448E-2</v>
      </c>
      <c r="J5600" s="260">
        <v>48.811412981071001</v>
      </c>
      <c r="K5600" s="260">
        <v>64.447085881782897</v>
      </c>
      <c r="L5600" s="301" t="str">
        <f t="shared" si="175"/>
        <v/>
      </c>
      <c r="M5600" s="459">
        <f>IFERROR((Tableau1[[#This Row],[Scope 1
(kg CO2-eq)]]+Tableau1[[#This Row],[Scope 2 energy
(kg CO2-eq)]]+Tableau1[[#This Row],[Scope 2 Infrastructure
(kg CO2-eq)]])/Tableau1[[#This Row],[Total CO2-emissions
(kg CO2-eq)
for scope 3 use ]],"")</f>
        <v>0.24261256604652309</v>
      </c>
      <c r="N5600" s="436" t="s">
        <v>50</v>
      </c>
      <c r="O5600" s="259">
        <v>1</v>
      </c>
      <c r="P5600" s="259" t="s">
        <v>5198</v>
      </c>
      <c r="Q5600" s="259" t="s">
        <v>5199</v>
      </c>
    </row>
    <row r="5601" spans="1:17" ht="21.75" customHeight="1">
      <c r="A5601" s="301" t="s">
        <v>5198</v>
      </c>
      <c r="B5601" s="301" t="s">
        <v>5199</v>
      </c>
      <c r="C5601" s="316" t="s">
        <v>11615</v>
      </c>
      <c r="D5601" s="465" t="s">
        <v>50</v>
      </c>
      <c r="E5601" s="465" t="s">
        <v>700</v>
      </c>
      <c r="F5601" s="469" t="str">
        <f t="shared" si="174"/>
        <v>CH</v>
      </c>
      <c r="G5601" s="260">
        <v>0.60609999999999997</v>
      </c>
      <c r="H5601" s="260">
        <v>2.2427195040000001</v>
      </c>
      <c r="I5601" s="260">
        <v>1.2247272E-2</v>
      </c>
      <c r="J5601" s="260">
        <v>40.246886752430605</v>
      </c>
      <c r="K5601" s="260">
        <v>43.107953490743903</v>
      </c>
      <c r="L5601" s="301" t="str">
        <f t="shared" si="175"/>
        <v/>
      </c>
      <c r="M5601" s="459">
        <f>IFERROR((Tableau1[[#This Row],[Scope 1
(kg CO2-eq)]]+Tableau1[[#This Row],[Scope 2 energy
(kg CO2-eq)]]+Tableau1[[#This Row],[Scope 2 Infrastructure
(kg CO2-eq)]])/Tableau1[[#This Row],[Total CO2-emissions
(kg CO2-eq)
for scope 3 use ]],"")</f>
        <v>6.6369812165041092E-2</v>
      </c>
      <c r="N5601" s="436" t="s">
        <v>50</v>
      </c>
      <c r="O5601" s="259">
        <v>1</v>
      </c>
      <c r="P5601" s="259" t="s">
        <v>5198</v>
      </c>
      <c r="Q5601" s="259" t="s">
        <v>5199</v>
      </c>
    </row>
    <row r="5602" spans="1:17" ht="21.75" customHeight="1">
      <c r="A5602" s="301" t="s">
        <v>5198</v>
      </c>
      <c r="B5602" s="301" t="s">
        <v>5199</v>
      </c>
      <c r="C5602" s="316" t="s">
        <v>11616</v>
      </c>
      <c r="D5602" s="465" t="s">
        <v>50</v>
      </c>
      <c r="E5602" s="465" t="s">
        <v>6091</v>
      </c>
      <c r="F5602" s="469" t="str">
        <f t="shared" si="174"/>
        <v>other</v>
      </c>
      <c r="G5602" s="260">
        <v>0.60609999999999997</v>
      </c>
      <c r="H5602" s="260">
        <v>9.8034482880000002</v>
      </c>
      <c r="I5602" s="260">
        <v>1.2373632000000001E-2</v>
      </c>
      <c r="J5602" s="260">
        <v>45.603911670170405</v>
      </c>
      <c r="K5602" s="260">
        <v>56.0258336438635</v>
      </c>
      <c r="L5602" s="301" t="str">
        <f t="shared" si="175"/>
        <v/>
      </c>
      <c r="M5602" s="459">
        <f>IFERROR((Tableau1[[#This Row],[Scope 1
(kg CO2-eq)]]+Tableau1[[#This Row],[Scope 2 energy
(kg CO2-eq)]]+Tableau1[[#This Row],[Scope 2 Infrastructure
(kg CO2-eq)]])/Tableau1[[#This Row],[Total CO2-emissions
(kg CO2-eq)
for scope 3 use ]],"")</f>
        <v>0.18601993477238532</v>
      </c>
      <c r="N5602" s="436" t="s">
        <v>50</v>
      </c>
      <c r="O5602" s="259">
        <v>1</v>
      </c>
      <c r="P5602" s="259" t="s">
        <v>5198</v>
      </c>
      <c r="Q5602" s="259" t="s">
        <v>5199</v>
      </c>
    </row>
    <row r="5603" spans="1:17" ht="21.75" customHeight="1">
      <c r="A5603" s="301" t="s">
        <v>5198</v>
      </c>
      <c r="B5603" s="301" t="s">
        <v>5199</v>
      </c>
      <c r="C5603" s="316" t="s">
        <v>11617</v>
      </c>
      <c r="D5603" s="465" t="s">
        <v>50</v>
      </c>
      <c r="E5603" s="465" t="s">
        <v>700</v>
      </c>
      <c r="F5603" s="469" t="str">
        <f t="shared" si="174"/>
        <v>CH</v>
      </c>
      <c r="G5603" s="260">
        <v>0</v>
      </c>
      <c r="H5603" s="260">
        <v>2.0857291387200001</v>
      </c>
      <c r="I5603" s="260">
        <v>1.138996296E-2</v>
      </c>
      <c r="J5603" s="260">
        <v>54.103411317460598</v>
      </c>
      <c r="K5603" s="260">
        <v>56.200530389977999</v>
      </c>
      <c r="L5603" s="301" t="str">
        <f t="shared" si="175"/>
        <v/>
      </c>
      <c r="M5603" s="459">
        <f>IFERROR((Tableau1[[#This Row],[Scope 1
(kg CO2-eq)]]+Tableau1[[#This Row],[Scope 2 energy
(kg CO2-eq)]]+Tableau1[[#This Row],[Scope 2 Infrastructure
(kg CO2-eq)]])/Tableau1[[#This Row],[Total CO2-emissions
(kg CO2-eq)
for scope 3 use ]],"")</f>
        <v>3.7314934345423371E-2</v>
      </c>
      <c r="N5603" s="436" t="s">
        <v>50</v>
      </c>
      <c r="O5603" s="259">
        <v>1</v>
      </c>
      <c r="P5603" s="259" t="s">
        <v>5198</v>
      </c>
      <c r="Q5603" s="259" t="s">
        <v>5199</v>
      </c>
    </row>
    <row r="5604" spans="1:17" ht="21.75" customHeight="1">
      <c r="A5604" s="301" t="s">
        <v>5198</v>
      </c>
      <c r="B5604" s="301" t="s">
        <v>5199</v>
      </c>
      <c r="C5604" s="316" t="s">
        <v>11618</v>
      </c>
      <c r="D5604" s="465" t="s">
        <v>50</v>
      </c>
      <c r="E5604" s="465" t="s">
        <v>6091</v>
      </c>
      <c r="F5604" s="469" t="str">
        <f t="shared" si="174"/>
        <v>other</v>
      </c>
      <c r="G5604" s="260">
        <v>0</v>
      </c>
      <c r="H5604" s="260">
        <v>9.11720690784</v>
      </c>
      <c r="I5604" s="260">
        <v>1.1507477760000001E-2</v>
      </c>
      <c r="J5604" s="260">
        <v>63.483604303399702</v>
      </c>
      <c r="K5604" s="260">
        <v>72.612318645028395</v>
      </c>
      <c r="L5604" s="301" t="str">
        <f t="shared" si="175"/>
        <v/>
      </c>
      <c r="M5604" s="459">
        <f>IFERROR((Tableau1[[#This Row],[Scope 1
(kg CO2-eq)]]+Tableau1[[#This Row],[Scope 2 energy
(kg CO2-eq)]]+Tableau1[[#This Row],[Scope 2 Infrastructure
(kg CO2-eq)]])/Tableau1[[#This Row],[Total CO2-emissions
(kg CO2-eq)
for scope 3 use ]],"")</f>
        <v>0.12571853586202791</v>
      </c>
      <c r="N5604" s="436" t="s">
        <v>50</v>
      </c>
      <c r="O5604" s="259">
        <v>1</v>
      </c>
      <c r="P5604" s="259" t="s">
        <v>5198</v>
      </c>
      <c r="Q5604" s="259" t="s">
        <v>5199</v>
      </c>
    </row>
    <row r="5605" spans="1:17" ht="21.75" customHeight="1">
      <c r="A5605" s="301" t="s">
        <v>5198</v>
      </c>
      <c r="B5605" s="301" t="s">
        <v>5199</v>
      </c>
      <c r="C5605" s="316" t="s">
        <v>11619</v>
      </c>
      <c r="D5605" s="465" t="s">
        <v>50</v>
      </c>
      <c r="E5605" s="465" t="s">
        <v>700</v>
      </c>
      <c r="F5605" s="469" t="str">
        <f t="shared" si="174"/>
        <v>CH</v>
      </c>
      <c r="G5605" s="260">
        <v>0</v>
      </c>
      <c r="H5605" s="260">
        <v>2.0857291387200001</v>
      </c>
      <c r="I5605" s="260">
        <v>1.138996296E-2</v>
      </c>
      <c r="J5605" s="260">
        <v>49.2729359054211</v>
      </c>
      <c r="K5605" s="260">
        <v>51.370054975969502</v>
      </c>
      <c r="L5605" s="301" t="str">
        <f t="shared" si="175"/>
        <v/>
      </c>
      <c r="M5605" s="459">
        <f>IFERROR((Tableau1[[#This Row],[Scope 1
(kg CO2-eq)]]+Tableau1[[#This Row],[Scope 2 energy
(kg CO2-eq)]]+Tableau1[[#This Row],[Scope 2 Infrastructure
(kg CO2-eq)]])/Tableau1[[#This Row],[Total CO2-emissions
(kg CO2-eq)
for scope 3 use ]],"")</f>
        <v>4.0823765959779788E-2</v>
      </c>
      <c r="N5605" s="436" t="s">
        <v>50</v>
      </c>
      <c r="O5605" s="259">
        <v>1</v>
      </c>
      <c r="P5605" s="259" t="s">
        <v>5198</v>
      </c>
      <c r="Q5605" s="259" t="s">
        <v>5199</v>
      </c>
    </row>
    <row r="5606" spans="1:17" ht="21.75" customHeight="1">
      <c r="A5606" s="301" t="s">
        <v>5198</v>
      </c>
      <c r="B5606" s="301" t="s">
        <v>5199</v>
      </c>
      <c r="C5606" s="316" t="s">
        <v>11620</v>
      </c>
      <c r="D5606" s="465" t="s">
        <v>50</v>
      </c>
      <c r="E5606" s="465" t="s">
        <v>6091</v>
      </c>
      <c r="F5606" s="469" t="str">
        <f t="shared" si="174"/>
        <v>other</v>
      </c>
      <c r="G5606" s="260">
        <v>0</v>
      </c>
      <c r="H5606" s="260">
        <v>9.11720690784</v>
      </c>
      <c r="I5606" s="260">
        <v>1.1507477760000001E-2</v>
      </c>
      <c r="J5606" s="260">
        <v>54.695106016773501</v>
      </c>
      <c r="K5606" s="260">
        <v>63.823820383452002</v>
      </c>
      <c r="L5606" s="301" t="str">
        <f t="shared" si="175"/>
        <v/>
      </c>
      <c r="M5606" s="459">
        <f>IFERROR((Tableau1[[#This Row],[Scope 1
(kg CO2-eq)]]+Tableau1[[#This Row],[Scope 2 energy
(kg CO2-eq)]]+Tableau1[[#This Row],[Scope 2 Infrastructure
(kg CO2-eq)]])/Tableau1[[#This Row],[Total CO2-emissions
(kg CO2-eq)
for scope 3 use ]],"")</f>
        <v>0.14302989590336179</v>
      </c>
      <c r="N5606" s="436" t="s">
        <v>50</v>
      </c>
      <c r="O5606" s="259">
        <v>1</v>
      </c>
      <c r="P5606" s="259" t="s">
        <v>5198</v>
      </c>
      <c r="Q5606" s="259" t="s">
        <v>5199</v>
      </c>
    </row>
    <row r="5607" spans="1:17" ht="21.75" customHeight="1">
      <c r="A5607" s="301" t="s">
        <v>5198</v>
      </c>
      <c r="B5607" s="301" t="s">
        <v>5199</v>
      </c>
      <c r="C5607" s="316" t="s">
        <v>11621</v>
      </c>
      <c r="D5607" s="465" t="s">
        <v>50</v>
      </c>
      <c r="E5607" s="465" t="s">
        <v>700</v>
      </c>
      <c r="F5607" s="469" t="str">
        <f t="shared" si="174"/>
        <v>CH</v>
      </c>
      <c r="G5607" s="260">
        <v>0</v>
      </c>
      <c r="H5607" s="260">
        <v>0</v>
      </c>
      <c r="I5607" s="260">
        <v>0</v>
      </c>
      <c r="J5607" s="260">
        <v>39.031661442999699</v>
      </c>
      <c r="K5607" s="260">
        <v>39.031661444726801</v>
      </c>
      <c r="L5607" s="301" t="str">
        <f t="shared" si="175"/>
        <v/>
      </c>
      <c r="M5607" s="459">
        <f>IFERROR((Tableau1[[#This Row],[Scope 1
(kg CO2-eq)]]+Tableau1[[#This Row],[Scope 2 energy
(kg CO2-eq)]]+Tableau1[[#This Row],[Scope 2 Infrastructure
(kg CO2-eq)]])/Tableau1[[#This Row],[Total CO2-emissions
(kg CO2-eq)
for scope 3 use ]],"")</f>
        <v>0</v>
      </c>
      <c r="N5607" s="436" t="s">
        <v>50</v>
      </c>
      <c r="O5607" s="259">
        <v>1</v>
      </c>
      <c r="P5607" s="259" t="s">
        <v>5198</v>
      </c>
      <c r="Q5607" s="259" t="s">
        <v>5199</v>
      </c>
    </row>
    <row r="5608" spans="1:17" ht="21.75" customHeight="1">
      <c r="A5608" s="301" t="s">
        <v>5198</v>
      </c>
      <c r="B5608" s="301" t="s">
        <v>5199</v>
      </c>
      <c r="C5608" s="316" t="s">
        <v>11622</v>
      </c>
      <c r="D5608" s="465" t="s">
        <v>50</v>
      </c>
      <c r="E5608" s="465" t="s">
        <v>6091</v>
      </c>
      <c r="F5608" s="469" t="str">
        <f t="shared" si="174"/>
        <v>other</v>
      </c>
      <c r="G5608" s="260">
        <v>0</v>
      </c>
      <c r="H5608" s="260">
        <v>0</v>
      </c>
      <c r="I5608" s="260">
        <v>0</v>
      </c>
      <c r="J5608" s="260">
        <v>39.940576458969097</v>
      </c>
      <c r="K5608" s="260">
        <v>39.940576459542598</v>
      </c>
      <c r="L5608" s="301" t="str">
        <f t="shared" si="175"/>
        <v/>
      </c>
      <c r="M5608" s="459">
        <f>IFERROR((Tableau1[[#This Row],[Scope 1
(kg CO2-eq)]]+Tableau1[[#This Row],[Scope 2 energy
(kg CO2-eq)]]+Tableau1[[#This Row],[Scope 2 Infrastructure
(kg CO2-eq)]])/Tableau1[[#This Row],[Total CO2-emissions
(kg CO2-eq)
for scope 3 use ]],"")</f>
        <v>0</v>
      </c>
      <c r="N5608" s="436" t="s">
        <v>50</v>
      </c>
      <c r="O5608" s="259">
        <v>1</v>
      </c>
      <c r="P5608" s="259" t="s">
        <v>5198</v>
      </c>
      <c r="Q5608" s="259" t="s">
        <v>5199</v>
      </c>
    </row>
    <row r="5609" spans="1:17" ht="21.75" customHeight="1">
      <c r="A5609" s="301" t="s">
        <v>5198</v>
      </c>
      <c r="B5609" s="301" t="s">
        <v>5199</v>
      </c>
      <c r="C5609" s="316" t="s">
        <v>11623</v>
      </c>
      <c r="D5609" s="465" t="s">
        <v>50</v>
      </c>
      <c r="E5609" s="465" t="s">
        <v>6091</v>
      </c>
      <c r="F5609" s="469" t="str">
        <f t="shared" si="174"/>
        <v>other</v>
      </c>
      <c r="G5609" s="260">
        <v>0.58022200000000002</v>
      </c>
      <c r="H5609" s="260">
        <v>9.8034482880000002</v>
      </c>
      <c r="I5609" s="260">
        <v>1.2373632000000001E-2</v>
      </c>
      <c r="J5609" s="260">
        <v>44.513126636172998</v>
      </c>
      <c r="K5609" s="260">
        <v>54.909170527430597</v>
      </c>
      <c r="L5609" s="301" t="str">
        <f t="shared" si="175"/>
        <v/>
      </c>
      <c r="M5609" s="459">
        <f>IFERROR((Tableau1[[#This Row],[Scope 1
(kg CO2-eq)]]+Tableau1[[#This Row],[Scope 2 energy
(kg CO2-eq)]]+Tableau1[[#This Row],[Scope 2 Infrastructure
(kg CO2-eq)]])/Tableau1[[#This Row],[Total CO2-emissions
(kg CO2-eq)
for scope 3 use ]],"")</f>
        <v>0.1893316511639257</v>
      </c>
      <c r="N5609" s="436" t="s">
        <v>50</v>
      </c>
      <c r="O5609" s="259">
        <v>1</v>
      </c>
      <c r="P5609" s="259" t="s">
        <v>5198</v>
      </c>
      <c r="Q5609" s="259" t="s">
        <v>5199</v>
      </c>
    </row>
    <row r="5610" spans="1:17" ht="21.75" customHeight="1">
      <c r="A5610" s="301" t="s">
        <v>5198</v>
      </c>
      <c r="B5610" s="301" t="s">
        <v>5199</v>
      </c>
      <c r="C5610" s="316" t="s">
        <v>11624</v>
      </c>
      <c r="D5610" s="465" t="s">
        <v>50</v>
      </c>
      <c r="E5610" s="465" t="s">
        <v>700</v>
      </c>
      <c r="F5610" s="469" t="str">
        <f t="shared" si="174"/>
        <v>CH</v>
      </c>
      <c r="G5610" s="260">
        <v>0.58022200000000002</v>
      </c>
      <c r="H5610" s="260">
        <v>2.2427195040000001</v>
      </c>
      <c r="I5610" s="260">
        <v>1.2247272E-2</v>
      </c>
      <c r="J5610" s="260">
        <v>43.388617905785104</v>
      </c>
      <c r="K5610" s="260">
        <v>46.223806651561098</v>
      </c>
      <c r="L5610" s="301" t="str">
        <f t="shared" si="175"/>
        <v/>
      </c>
      <c r="M5610" s="459">
        <f>IFERROR((Tableau1[[#This Row],[Scope 1
(kg CO2-eq)]]+Tableau1[[#This Row],[Scope 2 energy
(kg CO2-eq)]]+Tableau1[[#This Row],[Scope 2 Infrastructure
(kg CO2-eq)]])/Tableau1[[#This Row],[Total CO2-emissions
(kg CO2-eq)
for scope 3 use ]],"")</f>
        <v>6.1336116200292404E-2</v>
      </c>
      <c r="N5610" s="436" t="s">
        <v>50</v>
      </c>
      <c r="O5610" s="259">
        <v>1</v>
      </c>
      <c r="P5610" s="259" t="s">
        <v>5198</v>
      </c>
      <c r="Q5610" s="259" t="s">
        <v>5199</v>
      </c>
    </row>
    <row r="5611" spans="1:17" ht="21.75" customHeight="1">
      <c r="A5611" s="301" t="s">
        <v>5198</v>
      </c>
      <c r="B5611" s="301" t="s">
        <v>5199</v>
      </c>
      <c r="C5611" s="316" t="s">
        <v>11625</v>
      </c>
      <c r="D5611" s="465" t="s">
        <v>50</v>
      </c>
      <c r="E5611" s="465" t="s">
        <v>700</v>
      </c>
      <c r="F5611" s="469" t="str">
        <f t="shared" si="174"/>
        <v>CH</v>
      </c>
      <c r="G5611" s="260">
        <v>0.3886</v>
      </c>
      <c r="H5611" s="260">
        <v>1.4914084701600001</v>
      </c>
      <c r="I5611" s="260">
        <v>8.1444358800000002E-3</v>
      </c>
      <c r="J5611" s="260">
        <v>40.679814860578006</v>
      </c>
      <c r="K5611" s="260">
        <v>42.567967746769099</v>
      </c>
      <c r="L5611" s="301" t="str">
        <f t="shared" si="175"/>
        <v/>
      </c>
      <c r="M5611" s="459">
        <f>IFERROR((Tableau1[[#This Row],[Scope 1
(kg CO2-eq)]]+Tableau1[[#This Row],[Scope 2 energy
(kg CO2-eq)]]+Tableau1[[#This Row],[Scope 2 Infrastructure
(kg CO2-eq)]])/Tableau1[[#This Row],[Total CO2-emissions
(kg CO2-eq)
for scope 3 use ]],"")</f>
        <v>4.435619095730288E-2</v>
      </c>
      <c r="N5611" s="436" t="s">
        <v>50</v>
      </c>
      <c r="O5611" s="259">
        <v>1</v>
      </c>
      <c r="P5611" s="259" t="s">
        <v>5198</v>
      </c>
      <c r="Q5611" s="259" t="s">
        <v>5199</v>
      </c>
    </row>
    <row r="5612" spans="1:17" ht="21.75" customHeight="1">
      <c r="A5612" s="301" t="s">
        <v>5198</v>
      </c>
      <c r="B5612" s="301" t="s">
        <v>5199</v>
      </c>
      <c r="C5612" s="316" t="s">
        <v>11626</v>
      </c>
      <c r="D5612" s="465" t="s">
        <v>50</v>
      </c>
      <c r="E5612" s="465" t="s">
        <v>6091</v>
      </c>
      <c r="F5612" s="469" t="str">
        <f t="shared" si="174"/>
        <v>other</v>
      </c>
      <c r="G5612" s="260">
        <v>0.3886</v>
      </c>
      <c r="H5612" s="260">
        <v>6.5192931115199997</v>
      </c>
      <c r="I5612" s="260">
        <v>8.2284652799999997E-3</v>
      </c>
      <c r="J5612" s="260">
        <v>41.715365214731001</v>
      </c>
      <c r="K5612" s="260">
        <v>48.631486752763301</v>
      </c>
      <c r="L5612" s="301" t="str">
        <f t="shared" si="175"/>
        <v/>
      </c>
      <c r="M5612" s="459">
        <f>IFERROR((Tableau1[[#This Row],[Scope 1
(kg CO2-eq)]]+Tableau1[[#This Row],[Scope 2 energy
(kg CO2-eq)]]+Tableau1[[#This Row],[Scope 2 Infrastructure
(kg CO2-eq)]])/Tableau1[[#This Row],[Total CO2-emissions
(kg CO2-eq)
for scope 3 use ]],"")</f>
        <v>0.142214890775615</v>
      </c>
      <c r="N5612" s="436" t="s">
        <v>50</v>
      </c>
      <c r="O5612" s="259">
        <v>1</v>
      </c>
      <c r="P5612" s="259" t="s">
        <v>5198</v>
      </c>
      <c r="Q5612" s="259" t="s">
        <v>5199</v>
      </c>
    </row>
    <row r="5613" spans="1:17" ht="21.75" customHeight="1">
      <c r="A5613" s="301" t="s">
        <v>5198</v>
      </c>
      <c r="B5613" s="301" t="s">
        <v>5199</v>
      </c>
      <c r="C5613" s="316" t="s">
        <v>11627</v>
      </c>
      <c r="D5613" s="465" t="s">
        <v>50</v>
      </c>
      <c r="E5613" s="465" t="s">
        <v>700</v>
      </c>
      <c r="F5613" s="469" t="str">
        <f t="shared" si="174"/>
        <v>CH</v>
      </c>
      <c r="G5613" s="260">
        <v>0</v>
      </c>
      <c r="H5613" s="260">
        <v>4.2484240376400004</v>
      </c>
      <c r="I5613" s="260">
        <v>0.98786668211999995</v>
      </c>
      <c r="J5613" s="260">
        <v>31.3900042713483</v>
      </c>
      <c r="K5613" s="260">
        <v>36.626294982480701</v>
      </c>
      <c r="L5613" s="301" t="str">
        <f t="shared" si="175"/>
        <v/>
      </c>
      <c r="M5613" s="459">
        <f>IFERROR((Tableau1[[#This Row],[Scope 1
(kg CO2-eq)]]+Tableau1[[#This Row],[Scope 2 energy
(kg CO2-eq)]]+Tableau1[[#This Row],[Scope 2 Infrastructure
(kg CO2-eq)]])/Tableau1[[#This Row],[Total CO2-emissions
(kg CO2-eq)
for scope 3 use ]],"")</f>
        <v>0.14296534012694029</v>
      </c>
      <c r="N5613" s="436" t="s">
        <v>50</v>
      </c>
      <c r="O5613" s="259">
        <v>1</v>
      </c>
      <c r="P5613" s="259" t="s">
        <v>5198</v>
      </c>
      <c r="Q5613" s="259" t="s">
        <v>5199</v>
      </c>
    </row>
    <row r="5614" spans="1:17" ht="21.75" customHeight="1">
      <c r="A5614" s="301" t="s">
        <v>5198</v>
      </c>
      <c r="B5614" s="301" t="s">
        <v>5199</v>
      </c>
      <c r="C5614" s="316" t="s">
        <v>11628</v>
      </c>
      <c r="D5614" s="465" t="s">
        <v>50</v>
      </c>
      <c r="E5614" s="465" t="s">
        <v>6091</v>
      </c>
      <c r="F5614" s="469" t="str">
        <f t="shared" si="174"/>
        <v>other</v>
      </c>
      <c r="G5614" s="260">
        <v>0</v>
      </c>
      <c r="H5614" s="260">
        <v>11.695741889880001</v>
      </c>
      <c r="I5614" s="260">
        <v>0.98799114671999999</v>
      </c>
      <c r="J5614" s="260">
        <v>28.990370027417299</v>
      </c>
      <c r="K5614" s="260">
        <v>41.674103070324897</v>
      </c>
      <c r="L5614" s="301" t="str">
        <f t="shared" si="175"/>
        <v/>
      </c>
      <c r="M5614" s="459">
        <f>IFERROR((Tableau1[[#This Row],[Scope 1
(kg CO2-eq)]]+Tableau1[[#This Row],[Scope 2 energy
(kg CO2-eq)]]+Tableau1[[#This Row],[Scope 2 Infrastructure
(kg CO2-eq)]])/Tableau1[[#This Row],[Total CO2-emissions
(kg CO2-eq)
for scope 3 use ]],"")</f>
        <v>0.30435527347034314</v>
      </c>
      <c r="N5614" s="436" t="s">
        <v>50</v>
      </c>
      <c r="O5614" s="259">
        <v>1</v>
      </c>
      <c r="P5614" s="259" t="s">
        <v>5198</v>
      </c>
      <c r="Q5614" s="259" t="s">
        <v>5199</v>
      </c>
    </row>
    <row r="5615" spans="1:17" ht="21.75" customHeight="1">
      <c r="A5615" s="301" t="s">
        <v>5303</v>
      </c>
      <c r="B5615" s="301" t="s">
        <v>5199</v>
      </c>
      <c r="C5615" s="316" t="s">
        <v>11629</v>
      </c>
      <c r="D5615" s="465" t="s">
        <v>3730</v>
      </c>
      <c r="E5615" s="465" t="s">
        <v>700</v>
      </c>
      <c r="F5615" s="469" t="str">
        <f t="shared" si="174"/>
        <v>CH</v>
      </c>
      <c r="G5615" s="260">
        <v>0</v>
      </c>
      <c r="H5615" s="260">
        <v>0</v>
      </c>
      <c r="I5615" s="260">
        <v>0</v>
      </c>
      <c r="J5615" s="260">
        <v>9.81266097460049E-2</v>
      </c>
      <c r="K5615" s="260">
        <v>9.8126609745168597E-2</v>
      </c>
      <c r="L5615" s="301" t="str">
        <f t="shared" si="175"/>
        <v/>
      </c>
      <c r="M5615" s="459">
        <f>IFERROR((Tableau1[[#This Row],[Scope 1
(kg CO2-eq)]]+Tableau1[[#This Row],[Scope 2 energy
(kg CO2-eq)]]+Tableau1[[#This Row],[Scope 2 Infrastructure
(kg CO2-eq)]])/Tableau1[[#This Row],[Total CO2-emissions
(kg CO2-eq)
for scope 3 use ]],"")</f>
        <v>0</v>
      </c>
      <c r="N5615" s="436" t="s">
        <v>3730</v>
      </c>
      <c r="O5615" s="259">
        <v>1</v>
      </c>
      <c r="P5615" s="259" t="s">
        <v>5303</v>
      </c>
      <c r="Q5615" s="259" t="s">
        <v>5199</v>
      </c>
    </row>
    <row r="5616" spans="1:17" ht="21.75" customHeight="1">
      <c r="A5616" s="301" t="s">
        <v>5303</v>
      </c>
      <c r="B5616" s="301" t="s">
        <v>5199</v>
      </c>
      <c r="C5616" s="316" t="s">
        <v>11630</v>
      </c>
      <c r="D5616" s="465" t="s">
        <v>3730</v>
      </c>
      <c r="E5616" s="465" t="s">
        <v>700</v>
      </c>
      <c r="F5616" s="469" t="str">
        <f t="shared" si="174"/>
        <v>CH</v>
      </c>
      <c r="G5616" s="260">
        <v>0</v>
      </c>
      <c r="H5616" s="260">
        <v>0</v>
      </c>
      <c r="I5616" s="260">
        <v>0</v>
      </c>
      <c r="J5616" s="260">
        <v>9.81266097460049E-2</v>
      </c>
      <c r="K5616" s="260">
        <v>9.8126609745168597E-2</v>
      </c>
      <c r="L5616" s="301" t="str">
        <f t="shared" si="175"/>
        <v/>
      </c>
      <c r="M5616" s="459">
        <f>IFERROR((Tableau1[[#This Row],[Scope 1
(kg CO2-eq)]]+Tableau1[[#This Row],[Scope 2 energy
(kg CO2-eq)]]+Tableau1[[#This Row],[Scope 2 Infrastructure
(kg CO2-eq)]])/Tableau1[[#This Row],[Total CO2-emissions
(kg CO2-eq)
for scope 3 use ]],"")</f>
        <v>0</v>
      </c>
      <c r="N5616" s="436" t="s">
        <v>3730</v>
      </c>
      <c r="O5616" s="259">
        <v>1</v>
      </c>
      <c r="P5616" s="259" t="s">
        <v>5303</v>
      </c>
      <c r="Q5616" s="259" t="s">
        <v>5199</v>
      </c>
    </row>
    <row r="5617" spans="1:17" ht="21.75" customHeight="1">
      <c r="A5617" s="301" t="s">
        <v>5303</v>
      </c>
      <c r="B5617" s="301" t="s">
        <v>5199</v>
      </c>
      <c r="C5617" s="316" t="s">
        <v>11631</v>
      </c>
      <c r="D5617" s="465" t="s">
        <v>3730</v>
      </c>
      <c r="E5617" s="465" t="s">
        <v>700</v>
      </c>
      <c r="F5617" s="469" t="str">
        <f t="shared" si="174"/>
        <v>CH</v>
      </c>
      <c r="G5617" s="260">
        <v>0</v>
      </c>
      <c r="H5617" s="260">
        <v>0</v>
      </c>
      <c r="I5617" s="260">
        <v>0</v>
      </c>
      <c r="J5617" s="260">
        <v>0.115465608837943</v>
      </c>
      <c r="K5617" s="260">
        <v>0.115465608868143</v>
      </c>
      <c r="L5617" s="301" t="str">
        <f t="shared" si="175"/>
        <v/>
      </c>
      <c r="M5617" s="459">
        <f>IFERROR((Tableau1[[#This Row],[Scope 1
(kg CO2-eq)]]+Tableau1[[#This Row],[Scope 2 energy
(kg CO2-eq)]]+Tableau1[[#This Row],[Scope 2 Infrastructure
(kg CO2-eq)]])/Tableau1[[#This Row],[Total CO2-emissions
(kg CO2-eq)
for scope 3 use ]],"")</f>
        <v>0</v>
      </c>
      <c r="N5617" s="436" t="s">
        <v>3730</v>
      </c>
      <c r="O5617" s="259">
        <v>1</v>
      </c>
      <c r="P5617" s="259" t="s">
        <v>5303</v>
      </c>
      <c r="Q5617" s="259" t="s">
        <v>5199</v>
      </c>
    </row>
    <row r="5618" spans="1:17" ht="21.75" customHeight="1">
      <c r="A5618" s="301" t="s">
        <v>5303</v>
      </c>
      <c r="B5618" s="301" t="s">
        <v>5199</v>
      </c>
      <c r="C5618" s="316" t="s">
        <v>11632</v>
      </c>
      <c r="D5618" s="465" t="s">
        <v>3730</v>
      </c>
      <c r="E5618" s="465" t="s">
        <v>700</v>
      </c>
      <c r="F5618" s="469" t="str">
        <f t="shared" si="174"/>
        <v>CH</v>
      </c>
      <c r="G5618" s="260">
        <v>0</v>
      </c>
      <c r="H5618" s="260">
        <v>0</v>
      </c>
      <c r="I5618" s="260">
        <v>0</v>
      </c>
      <c r="J5618" s="260">
        <v>0.115465608837943</v>
      </c>
      <c r="K5618" s="260">
        <v>0.115465608868143</v>
      </c>
      <c r="L5618" s="301" t="str">
        <f t="shared" si="175"/>
        <v/>
      </c>
      <c r="M5618" s="459">
        <f>IFERROR((Tableau1[[#This Row],[Scope 1
(kg CO2-eq)]]+Tableau1[[#This Row],[Scope 2 energy
(kg CO2-eq)]]+Tableau1[[#This Row],[Scope 2 Infrastructure
(kg CO2-eq)]])/Tableau1[[#This Row],[Total CO2-emissions
(kg CO2-eq)
for scope 3 use ]],"")</f>
        <v>0</v>
      </c>
      <c r="N5618" s="436" t="s">
        <v>3730</v>
      </c>
      <c r="O5618" s="259">
        <v>1</v>
      </c>
      <c r="P5618" s="259" t="s">
        <v>5303</v>
      </c>
      <c r="Q5618" s="259" t="s">
        <v>5199</v>
      </c>
    </row>
    <row r="5619" spans="1:17" ht="21.75" customHeight="1">
      <c r="A5619" s="301" t="s">
        <v>5303</v>
      </c>
      <c r="B5619" s="301" t="s">
        <v>5199</v>
      </c>
      <c r="C5619" s="316" t="s">
        <v>11633</v>
      </c>
      <c r="D5619" s="465" t="s">
        <v>3730</v>
      </c>
      <c r="E5619" s="465" t="s">
        <v>700</v>
      </c>
      <c r="F5619" s="469" t="str">
        <f t="shared" si="174"/>
        <v>CH</v>
      </c>
      <c r="G5619" s="260">
        <v>0</v>
      </c>
      <c r="H5619" s="260">
        <v>0</v>
      </c>
      <c r="I5619" s="260">
        <v>0</v>
      </c>
      <c r="J5619" s="260">
        <v>8.4906376386190294E-2</v>
      </c>
      <c r="K5619" s="260">
        <v>8.4906376412526602E-2</v>
      </c>
      <c r="L5619" s="301" t="str">
        <f t="shared" si="175"/>
        <v/>
      </c>
      <c r="M5619" s="459">
        <f>IFERROR((Tableau1[[#This Row],[Scope 1
(kg CO2-eq)]]+Tableau1[[#This Row],[Scope 2 energy
(kg CO2-eq)]]+Tableau1[[#This Row],[Scope 2 Infrastructure
(kg CO2-eq)]])/Tableau1[[#This Row],[Total CO2-emissions
(kg CO2-eq)
for scope 3 use ]],"")</f>
        <v>0</v>
      </c>
      <c r="N5619" s="436" t="s">
        <v>3730</v>
      </c>
      <c r="O5619" s="259">
        <v>1</v>
      </c>
      <c r="P5619" s="259" t="s">
        <v>5303</v>
      </c>
      <c r="Q5619" s="259" t="s">
        <v>5199</v>
      </c>
    </row>
    <row r="5620" spans="1:17" ht="21.75" customHeight="1">
      <c r="A5620" s="301" t="s">
        <v>5303</v>
      </c>
      <c r="B5620" s="301" t="s">
        <v>5199</v>
      </c>
      <c r="C5620" s="316" t="s">
        <v>11634</v>
      </c>
      <c r="D5620" s="465" t="s">
        <v>3730</v>
      </c>
      <c r="E5620" s="465" t="s">
        <v>700</v>
      </c>
      <c r="F5620" s="469" t="str">
        <f t="shared" si="174"/>
        <v>CH</v>
      </c>
      <c r="G5620" s="260">
        <v>0</v>
      </c>
      <c r="H5620" s="260">
        <v>0</v>
      </c>
      <c r="I5620" s="260">
        <v>0</v>
      </c>
      <c r="J5620" s="260">
        <v>7.1478591911850894E-2</v>
      </c>
      <c r="K5620" s="260">
        <v>7.1478591943877207E-2</v>
      </c>
      <c r="L5620" s="301" t="str">
        <f t="shared" si="175"/>
        <v/>
      </c>
      <c r="M5620" s="459">
        <f>IFERROR((Tableau1[[#This Row],[Scope 1
(kg CO2-eq)]]+Tableau1[[#This Row],[Scope 2 energy
(kg CO2-eq)]]+Tableau1[[#This Row],[Scope 2 Infrastructure
(kg CO2-eq)]])/Tableau1[[#This Row],[Total CO2-emissions
(kg CO2-eq)
for scope 3 use ]],"")</f>
        <v>0</v>
      </c>
      <c r="N5620" s="436" t="s">
        <v>3730</v>
      </c>
      <c r="O5620" s="259">
        <v>1</v>
      </c>
      <c r="P5620" s="259" t="s">
        <v>5303</v>
      </c>
      <c r="Q5620" s="259" t="s">
        <v>5199</v>
      </c>
    </row>
    <row r="5621" spans="1:17" ht="21.75" customHeight="1">
      <c r="A5621" s="301" t="s">
        <v>5303</v>
      </c>
      <c r="B5621" s="301" t="s">
        <v>5199</v>
      </c>
      <c r="C5621" s="316" t="s">
        <v>11635</v>
      </c>
      <c r="D5621" s="465" t="s">
        <v>3730</v>
      </c>
      <c r="E5621" s="465" t="s">
        <v>700</v>
      </c>
      <c r="F5621" s="469" t="str">
        <f t="shared" si="174"/>
        <v>CH</v>
      </c>
      <c r="G5621" s="260">
        <v>0</v>
      </c>
      <c r="H5621" s="260">
        <v>0</v>
      </c>
      <c r="I5621" s="260">
        <v>0</v>
      </c>
      <c r="J5621" s="260">
        <v>8.3038375530959899E-2</v>
      </c>
      <c r="K5621" s="260">
        <v>8.3038375521190297E-2</v>
      </c>
      <c r="L5621" s="301" t="str">
        <f t="shared" si="175"/>
        <v/>
      </c>
      <c r="M5621" s="459">
        <f>IFERROR((Tableau1[[#This Row],[Scope 1
(kg CO2-eq)]]+Tableau1[[#This Row],[Scope 2 energy
(kg CO2-eq)]]+Tableau1[[#This Row],[Scope 2 Infrastructure
(kg CO2-eq)]])/Tableau1[[#This Row],[Total CO2-emissions
(kg CO2-eq)
for scope 3 use ]],"")</f>
        <v>0</v>
      </c>
      <c r="N5621" s="436" t="s">
        <v>3730</v>
      </c>
      <c r="O5621" s="259">
        <v>1</v>
      </c>
      <c r="P5621" s="259" t="s">
        <v>5303</v>
      </c>
      <c r="Q5621" s="259" t="s">
        <v>5199</v>
      </c>
    </row>
    <row r="5622" spans="1:17" ht="21.75" customHeight="1">
      <c r="A5622" s="301" t="s">
        <v>5303</v>
      </c>
      <c r="B5622" s="301" t="s">
        <v>5199</v>
      </c>
      <c r="C5622" s="316" t="s">
        <v>11636</v>
      </c>
      <c r="D5622" s="465" t="s">
        <v>3730</v>
      </c>
      <c r="E5622" s="465" t="s">
        <v>700</v>
      </c>
      <c r="F5622" s="469" t="str">
        <f t="shared" si="174"/>
        <v>CH</v>
      </c>
      <c r="G5622" s="260">
        <v>0</v>
      </c>
      <c r="H5622" s="260">
        <v>0</v>
      </c>
      <c r="I5622" s="260">
        <v>0</v>
      </c>
      <c r="J5622" s="260">
        <v>8.3038375530959899E-2</v>
      </c>
      <c r="K5622" s="260">
        <v>8.3038375521190297E-2</v>
      </c>
      <c r="L5622" s="301" t="str">
        <f t="shared" si="175"/>
        <v/>
      </c>
      <c r="M5622" s="459">
        <f>IFERROR((Tableau1[[#This Row],[Scope 1
(kg CO2-eq)]]+Tableau1[[#This Row],[Scope 2 energy
(kg CO2-eq)]]+Tableau1[[#This Row],[Scope 2 Infrastructure
(kg CO2-eq)]])/Tableau1[[#This Row],[Total CO2-emissions
(kg CO2-eq)
for scope 3 use ]],"")</f>
        <v>0</v>
      </c>
      <c r="N5622" s="436" t="s">
        <v>3730</v>
      </c>
      <c r="O5622" s="259">
        <v>1</v>
      </c>
      <c r="P5622" s="259" t="s">
        <v>5303</v>
      </c>
      <c r="Q5622" s="259" t="s">
        <v>5199</v>
      </c>
    </row>
    <row r="5623" spans="1:17" ht="21.75" customHeight="1">
      <c r="A5623" s="301" t="s">
        <v>5303</v>
      </c>
      <c r="B5623" s="301" t="s">
        <v>5199</v>
      </c>
      <c r="C5623" s="316" t="s">
        <v>11637</v>
      </c>
      <c r="D5623" s="465" t="s">
        <v>3730</v>
      </c>
      <c r="E5623" s="465" t="s">
        <v>700</v>
      </c>
      <c r="F5623" s="469" t="str">
        <f t="shared" si="174"/>
        <v>CH</v>
      </c>
      <c r="G5623" s="260">
        <v>0</v>
      </c>
      <c r="H5623" s="260">
        <v>0</v>
      </c>
      <c r="I5623" s="260">
        <v>0</v>
      </c>
      <c r="J5623" s="260">
        <v>6.0303056807127102E-2</v>
      </c>
      <c r="K5623" s="260">
        <v>6.0303056796144901E-2</v>
      </c>
      <c r="L5623" s="301" t="str">
        <f t="shared" si="175"/>
        <v/>
      </c>
      <c r="M5623" s="459">
        <f>IFERROR((Tableau1[[#This Row],[Scope 1
(kg CO2-eq)]]+Tableau1[[#This Row],[Scope 2 energy
(kg CO2-eq)]]+Tableau1[[#This Row],[Scope 2 Infrastructure
(kg CO2-eq)]])/Tableau1[[#This Row],[Total CO2-emissions
(kg CO2-eq)
for scope 3 use ]],"")</f>
        <v>0</v>
      </c>
      <c r="N5623" s="436" t="s">
        <v>3730</v>
      </c>
      <c r="O5623" s="259">
        <v>1</v>
      </c>
      <c r="P5623" s="259" t="s">
        <v>5303</v>
      </c>
      <c r="Q5623" s="259" t="s">
        <v>5199</v>
      </c>
    </row>
    <row r="5624" spans="1:17" ht="21.75" customHeight="1">
      <c r="A5624" s="301" t="s">
        <v>5198</v>
      </c>
      <c r="B5624" s="301" t="s">
        <v>5199</v>
      </c>
      <c r="C5624" s="316" t="s">
        <v>11638</v>
      </c>
      <c r="D5624" s="465" t="s">
        <v>50</v>
      </c>
      <c r="E5624" s="465" t="s">
        <v>700</v>
      </c>
      <c r="F5624" s="469" t="str">
        <f t="shared" si="174"/>
        <v>CH</v>
      </c>
      <c r="G5624" s="260">
        <v>0</v>
      </c>
      <c r="H5624" s="260">
        <v>2.4109234667999999</v>
      </c>
      <c r="I5624" s="260">
        <v>1.31658174E-2</v>
      </c>
      <c r="J5624" s="260">
        <v>56.644100733713302</v>
      </c>
      <c r="K5624" s="260">
        <v>59.068189976847798</v>
      </c>
      <c r="L5624" s="301" t="str">
        <f t="shared" si="175"/>
        <v/>
      </c>
      <c r="M5624" s="459">
        <f>IFERROR((Tableau1[[#This Row],[Scope 1
(kg CO2-eq)]]+Tableau1[[#This Row],[Scope 2 energy
(kg CO2-eq)]]+Tableau1[[#This Row],[Scope 2 Infrastructure
(kg CO2-eq)]])/Tableau1[[#This Row],[Total CO2-emissions
(kg CO2-eq)
for scope 3 use ]],"")</f>
        <v>4.1038827923288987E-2</v>
      </c>
      <c r="N5624" s="436" t="s">
        <v>50</v>
      </c>
      <c r="O5624" s="259">
        <v>1</v>
      </c>
      <c r="P5624" s="259" t="s">
        <v>5198</v>
      </c>
      <c r="Q5624" s="259" t="s">
        <v>5199</v>
      </c>
    </row>
    <row r="5625" spans="1:17" ht="21.75" customHeight="1">
      <c r="A5625" s="301" t="s">
        <v>5198</v>
      </c>
      <c r="B5625" s="301" t="s">
        <v>5199</v>
      </c>
      <c r="C5625" s="316" t="s">
        <v>11639</v>
      </c>
      <c r="D5625" s="465" t="s">
        <v>50</v>
      </c>
      <c r="E5625" s="465" t="s">
        <v>6091</v>
      </c>
      <c r="F5625" s="469" t="str">
        <f t="shared" si="174"/>
        <v>other</v>
      </c>
      <c r="G5625" s="260">
        <v>0</v>
      </c>
      <c r="H5625" s="260">
        <v>10.5387069096</v>
      </c>
      <c r="I5625" s="260">
        <v>1.33016544E-2</v>
      </c>
      <c r="J5625" s="260">
        <v>75.519393109779898</v>
      </c>
      <c r="K5625" s="260">
        <v>86.071401660339504</v>
      </c>
      <c r="L5625" s="301" t="str">
        <f t="shared" si="175"/>
        <v/>
      </c>
      <c r="M5625" s="459">
        <f>IFERROR((Tableau1[[#This Row],[Scope 1
(kg CO2-eq)]]+Tableau1[[#This Row],[Scope 2 energy
(kg CO2-eq)]]+Tableau1[[#This Row],[Scope 2 Infrastructure
(kg CO2-eq)]])/Tableau1[[#This Row],[Total CO2-emissions
(kg CO2-eq)
for scope 3 use ]],"")</f>
        <v>0.12259598845201818</v>
      </c>
      <c r="N5625" s="436" t="s">
        <v>50</v>
      </c>
      <c r="O5625" s="259">
        <v>1</v>
      </c>
      <c r="P5625" s="259" t="s">
        <v>5198</v>
      </c>
      <c r="Q5625" s="259" t="s">
        <v>5199</v>
      </c>
    </row>
    <row r="5626" spans="1:17" ht="21.75" customHeight="1">
      <c r="A5626" s="301" t="s">
        <v>5198</v>
      </c>
      <c r="B5626" s="301" t="s">
        <v>5199</v>
      </c>
      <c r="C5626" s="316" t="s">
        <v>11640</v>
      </c>
      <c r="D5626" s="465" t="s">
        <v>50</v>
      </c>
      <c r="E5626" s="465" t="s">
        <v>700</v>
      </c>
      <c r="F5626" s="469" t="str">
        <f t="shared" si="174"/>
        <v>CH</v>
      </c>
      <c r="G5626" s="260">
        <v>0</v>
      </c>
      <c r="H5626" s="260">
        <v>2.4109234667999999</v>
      </c>
      <c r="I5626" s="260">
        <v>1.31658174E-2</v>
      </c>
      <c r="J5626" s="260">
        <v>50.638893922734098</v>
      </c>
      <c r="K5626" s="260">
        <v>53.062983174379198</v>
      </c>
      <c r="L5626" s="301" t="str">
        <f t="shared" si="175"/>
        <v/>
      </c>
      <c r="M5626" s="459">
        <f>IFERROR((Tableau1[[#This Row],[Scope 1
(kg CO2-eq)]]+Tableau1[[#This Row],[Scope 2 energy
(kg CO2-eq)]]+Tableau1[[#This Row],[Scope 2 Infrastructure
(kg CO2-eq)]])/Tableau1[[#This Row],[Total CO2-emissions
(kg CO2-eq)
for scope 3 use ]],"")</f>
        <v>4.5683245441248417E-2</v>
      </c>
      <c r="N5626" s="436" t="s">
        <v>50</v>
      </c>
      <c r="O5626" s="259">
        <v>1</v>
      </c>
      <c r="P5626" s="259" t="s">
        <v>5198</v>
      </c>
      <c r="Q5626" s="259" t="s">
        <v>5199</v>
      </c>
    </row>
    <row r="5627" spans="1:17" ht="21.75" customHeight="1">
      <c r="A5627" s="301" t="s">
        <v>5198</v>
      </c>
      <c r="B5627" s="301" t="s">
        <v>5199</v>
      </c>
      <c r="C5627" s="316" t="s">
        <v>11641</v>
      </c>
      <c r="D5627" s="465" t="s">
        <v>50</v>
      </c>
      <c r="E5627" s="465" t="s">
        <v>6091</v>
      </c>
      <c r="F5627" s="469" t="str">
        <f t="shared" si="174"/>
        <v>other</v>
      </c>
      <c r="G5627" s="260">
        <v>0</v>
      </c>
      <c r="H5627" s="260">
        <v>10.5387069096</v>
      </c>
      <c r="I5627" s="260">
        <v>1.33016544E-2</v>
      </c>
      <c r="J5627" s="260">
        <v>63.249573669201503</v>
      </c>
      <c r="K5627" s="260">
        <v>73.801582187102696</v>
      </c>
      <c r="L5627" s="301" t="str">
        <f t="shared" si="175"/>
        <v/>
      </c>
      <c r="M5627" s="459">
        <f>IFERROR((Tableau1[[#This Row],[Scope 1
(kg CO2-eq)]]+Tableau1[[#This Row],[Scope 2 energy
(kg CO2-eq)]]+Tableau1[[#This Row],[Scope 2 Infrastructure
(kg CO2-eq)]])/Tableau1[[#This Row],[Total CO2-emissions
(kg CO2-eq)
for scope 3 use ]],"")</f>
        <v>0.14297808056808883</v>
      </c>
      <c r="N5627" s="436" t="s">
        <v>50</v>
      </c>
      <c r="O5627" s="259">
        <v>1</v>
      </c>
      <c r="P5627" s="259" t="s">
        <v>5198</v>
      </c>
      <c r="Q5627" s="259" t="s">
        <v>5199</v>
      </c>
    </row>
    <row r="5628" spans="1:17" ht="21.75" customHeight="1">
      <c r="A5628" s="301" t="s">
        <v>5198</v>
      </c>
      <c r="B5628" s="301" t="s">
        <v>5199</v>
      </c>
      <c r="C5628" s="316" t="s">
        <v>11642</v>
      </c>
      <c r="D5628" s="465" t="s">
        <v>50</v>
      </c>
      <c r="E5628" s="465" t="s">
        <v>700</v>
      </c>
      <c r="F5628" s="469" t="str">
        <f t="shared" si="174"/>
        <v>CH</v>
      </c>
      <c r="G5628" s="260">
        <v>0</v>
      </c>
      <c r="H5628" s="260">
        <v>0</v>
      </c>
      <c r="I5628" s="260">
        <v>0</v>
      </c>
      <c r="J5628" s="260">
        <v>38.091346781779897</v>
      </c>
      <c r="K5628" s="260">
        <v>38.091346781829898</v>
      </c>
      <c r="L5628" s="301" t="str">
        <f t="shared" si="175"/>
        <v/>
      </c>
      <c r="M5628" s="459">
        <f>IFERROR((Tableau1[[#This Row],[Scope 1
(kg CO2-eq)]]+Tableau1[[#This Row],[Scope 2 energy
(kg CO2-eq)]]+Tableau1[[#This Row],[Scope 2 Infrastructure
(kg CO2-eq)]])/Tableau1[[#This Row],[Total CO2-emissions
(kg CO2-eq)
for scope 3 use ]],"")</f>
        <v>0</v>
      </c>
      <c r="N5628" s="436" t="s">
        <v>50</v>
      </c>
      <c r="O5628" s="259">
        <v>1</v>
      </c>
      <c r="P5628" s="259" t="s">
        <v>5198</v>
      </c>
      <c r="Q5628" s="259" t="s">
        <v>5199</v>
      </c>
    </row>
    <row r="5629" spans="1:17" ht="21.75" customHeight="1">
      <c r="A5629" s="301" t="s">
        <v>5198</v>
      </c>
      <c r="B5629" s="301" t="s">
        <v>5199</v>
      </c>
      <c r="C5629" s="316" t="s">
        <v>11643</v>
      </c>
      <c r="D5629" s="465" t="s">
        <v>50</v>
      </c>
      <c r="E5629" s="465" t="s">
        <v>6091</v>
      </c>
      <c r="F5629" s="469" t="str">
        <f t="shared" si="174"/>
        <v>other</v>
      </c>
      <c r="G5629" s="260">
        <v>0</v>
      </c>
      <c r="H5629" s="260">
        <v>0</v>
      </c>
      <c r="I5629" s="260">
        <v>0</v>
      </c>
      <c r="J5629" s="260">
        <v>43.341067193137903</v>
      </c>
      <c r="K5629" s="260">
        <v>43.341067190854403</v>
      </c>
      <c r="L5629" s="301" t="str">
        <f t="shared" si="175"/>
        <v/>
      </c>
      <c r="M5629" s="459">
        <f>IFERROR((Tableau1[[#This Row],[Scope 1
(kg CO2-eq)]]+Tableau1[[#This Row],[Scope 2 energy
(kg CO2-eq)]]+Tableau1[[#This Row],[Scope 2 Infrastructure
(kg CO2-eq)]])/Tableau1[[#This Row],[Total CO2-emissions
(kg CO2-eq)
for scope 3 use ]],"")</f>
        <v>0</v>
      </c>
      <c r="N5629" s="436" t="s">
        <v>50</v>
      </c>
      <c r="O5629" s="259">
        <v>1</v>
      </c>
      <c r="P5629" s="259" t="s">
        <v>5198</v>
      </c>
      <c r="Q5629" s="259" t="s">
        <v>5199</v>
      </c>
    </row>
    <row r="5630" spans="1:17" ht="21.75" customHeight="1">
      <c r="A5630" s="301" t="s">
        <v>5198</v>
      </c>
      <c r="B5630" s="301" t="s">
        <v>5199</v>
      </c>
      <c r="C5630" s="316" t="s">
        <v>11644</v>
      </c>
      <c r="D5630" s="465" t="s">
        <v>50</v>
      </c>
      <c r="E5630" s="465" t="s">
        <v>700</v>
      </c>
      <c r="F5630" s="469" t="str">
        <f t="shared" si="174"/>
        <v>CH</v>
      </c>
      <c r="G5630" s="260">
        <v>0.91193999999999997</v>
      </c>
      <c r="H5630" s="260">
        <v>3.3640792560000001</v>
      </c>
      <c r="I5630" s="260">
        <v>1.8370907999999998E-2</v>
      </c>
      <c r="J5630" s="260">
        <v>43.147927878486001</v>
      </c>
      <c r="K5630" s="260">
        <v>47.4423179753692</v>
      </c>
      <c r="L5630" s="301" t="str">
        <f t="shared" si="175"/>
        <v/>
      </c>
      <c r="M5630" s="459">
        <f>IFERROR((Tableau1[[#This Row],[Scope 1
(kg CO2-eq)]]+Tableau1[[#This Row],[Scope 2 energy
(kg CO2-eq)]]+Tableau1[[#This Row],[Scope 2 Infrastructure
(kg CO2-eq)]])/Tableau1[[#This Row],[Total CO2-emissions
(kg CO2-eq)
for scope 3 use ]],"")</f>
        <v>9.0518135438271238E-2</v>
      </c>
      <c r="N5630" s="436" t="s">
        <v>50</v>
      </c>
      <c r="O5630" s="259">
        <v>1</v>
      </c>
      <c r="P5630" s="259" t="s">
        <v>5198</v>
      </c>
      <c r="Q5630" s="259" t="s">
        <v>5199</v>
      </c>
    </row>
    <row r="5631" spans="1:17" ht="21.75" customHeight="1">
      <c r="A5631" s="301" t="s">
        <v>5198</v>
      </c>
      <c r="B5631" s="301" t="s">
        <v>5199</v>
      </c>
      <c r="C5631" s="316" t="s">
        <v>11645</v>
      </c>
      <c r="D5631" s="465" t="s">
        <v>50</v>
      </c>
      <c r="E5631" s="465" t="s">
        <v>6091</v>
      </c>
      <c r="F5631" s="469" t="str">
        <f t="shared" si="174"/>
        <v>other</v>
      </c>
      <c r="G5631" s="260">
        <v>0.91193999999999997</v>
      </c>
      <c r="H5631" s="260">
        <v>14.705172431999999</v>
      </c>
      <c r="I5631" s="260">
        <v>1.8560448E-2</v>
      </c>
      <c r="J5631" s="260">
        <v>48.811412981071001</v>
      </c>
      <c r="K5631" s="260">
        <v>64.447085881735504</v>
      </c>
      <c r="L5631" s="301" t="str">
        <f t="shared" si="175"/>
        <v/>
      </c>
      <c r="M5631" s="459">
        <f>IFERROR((Tableau1[[#This Row],[Scope 1
(kg CO2-eq)]]+Tableau1[[#This Row],[Scope 2 energy
(kg CO2-eq)]]+Tableau1[[#This Row],[Scope 2 Infrastructure
(kg CO2-eq)]])/Tableau1[[#This Row],[Total CO2-emissions
(kg CO2-eq)
for scope 3 use ]],"")</f>
        <v>0.24261256604670151</v>
      </c>
      <c r="N5631" s="436" t="s">
        <v>50</v>
      </c>
      <c r="O5631" s="259">
        <v>1</v>
      </c>
      <c r="P5631" s="259" t="s">
        <v>5198</v>
      </c>
      <c r="Q5631" s="259" t="s">
        <v>5199</v>
      </c>
    </row>
    <row r="5632" spans="1:17" ht="21.75" customHeight="1">
      <c r="A5632" s="301" t="s">
        <v>5198</v>
      </c>
      <c r="B5632" s="301" t="s">
        <v>5199</v>
      </c>
      <c r="C5632" s="316" t="s">
        <v>11646</v>
      </c>
      <c r="D5632" s="465" t="s">
        <v>50</v>
      </c>
      <c r="E5632" s="465" t="s">
        <v>700</v>
      </c>
      <c r="F5632" s="469" t="str">
        <f t="shared" si="174"/>
        <v>CH</v>
      </c>
      <c r="G5632" s="260">
        <v>0.60609999999999997</v>
      </c>
      <c r="H5632" s="260">
        <v>2.2427195040000001</v>
      </c>
      <c r="I5632" s="260">
        <v>1.2247272E-2</v>
      </c>
      <c r="J5632" s="260">
        <v>40.246886752430605</v>
      </c>
      <c r="K5632" s="260">
        <v>43.107953490743903</v>
      </c>
      <c r="L5632" s="301" t="str">
        <f t="shared" si="175"/>
        <v/>
      </c>
      <c r="M5632" s="459">
        <f>IFERROR((Tableau1[[#This Row],[Scope 1
(kg CO2-eq)]]+Tableau1[[#This Row],[Scope 2 energy
(kg CO2-eq)]]+Tableau1[[#This Row],[Scope 2 Infrastructure
(kg CO2-eq)]])/Tableau1[[#This Row],[Total CO2-emissions
(kg CO2-eq)
for scope 3 use ]],"")</f>
        <v>6.6369812165041092E-2</v>
      </c>
      <c r="N5632" s="436" t="s">
        <v>50</v>
      </c>
      <c r="O5632" s="259">
        <v>1</v>
      </c>
      <c r="P5632" s="259" t="s">
        <v>5198</v>
      </c>
      <c r="Q5632" s="259" t="s">
        <v>5199</v>
      </c>
    </row>
    <row r="5633" spans="1:17" ht="21.75" customHeight="1">
      <c r="A5633" s="301" t="s">
        <v>5198</v>
      </c>
      <c r="B5633" s="301" t="s">
        <v>5199</v>
      </c>
      <c r="C5633" s="316" t="s">
        <v>11647</v>
      </c>
      <c r="D5633" s="465" t="s">
        <v>50</v>
      </c>
      <c r="E5633" s="465" t="s">
        <v>6091</v>
      </c>
      <c r="F5633" s="469" t="str">
        <f t="shared" si="174"/>
        <v>other</v>
      </c>
      <c r="G5633" s="260">
        <v>0.60609999999999997</v>
      </c>
      <c r="H5633" s="260">
        <v>9.8034482880000002</v>
      </c>
      <c r="I5633" s="260">
        <v>1.2373632000000001E-2</v>
      </c>
      <c r="J5633" s="260">
        <v>45.603911670170405</v>
      </c>
      <c r="K5633" s="260">
        <v>56.0258336438635</v>
      </c>
      <c r="L5633" s="301" t="str">
        <f t="shared" si="175"/>
        <v/>
      </c>
      <c r="M5633" s="459">
        <f>IFERROR((Tableau1[[#This Row],[Scope 1
(kg CO2-eq)]]+Tableau1[[#This Row],[Scope 2 energy
(kg CO2-eq)]]+Tableau1[[#This Row],[Scope 2 Infrastructure
(kg CO2-eq)]])/Tableau1[[#This Row],[Total CO2-emissions
(kg CO2-eq)
for scope 3 use ]],"")</f>
        <v>0.18601993477238532</v>
      </c>
      <c r="N5633" s="436" t="s">
        <v>50</v>
      </c>
      <c r="O5633" s="259">
        <v>1</v>
      </c>
      <c r="P5633" s="259" t="s">
        <v>5198</v>
      </c>
      <c r="Q5633" s="259" t="s">
        <v>5199</v>
      </c>
    </row>
    <row r="5634" spans="1:17" ht="21.75" customHeight="1">
      <c r="A5634" s="301" t="s">
        <v>5198</v>
      </c>
      <c r="B5634" s="301" t="s">
        <v>5199</v>
      </c>
      <c r="C5634" s="316" t="s">
        <v>11648</v>
      </c>
      <c r="D5634" s="465" t="s">
        <v>50</v>
      </c>
      <c r="E5634" s="465" t="s">
        <v>700</v>
      </c>
      <c r="F5634" s="469" t="str">
        <f t="shared" ref="F5634:F5697" si="176">IF(ISNUMBER(SEARCH("{CH}", C5634)), "CH", "other")</f>
        <v>CH</v>
      </c>
      <c r="G5634" s="260">
        <v>0</v>
      </c>
      <c r="H5634" s="260">
        <v>2.3997098692800001</v>
      </c>
      <c r="I5634" s="260">
        <v>1.310458104E-2</v>
      </c>
      <c r="J5634" s="260">
        <v>54.805953642034297</v>
      </c>
      <c r="K5634" s="260">
        <v>57.218768057949099</v>
      </c>
      <c r="L5634" s="301" t="str">
        <f t="shared" ref="L5634:L5697" si="177">IF(N5634="MJ", K5634*3.6, IF(N5634="m", K5634*1000, ""))</f>
        <v/>
      </c>
      <c r="M5634" s="459">
        <f>IFERROR((Tableau1[[#This Row],[Scope 1
(kg CO2-eq)]]+Tableau1[[#This Row],[Scope 2 energy
(kg CO2-eq)]]+Tableau1[[#This Row],[Scope 2 Infrastructure
(kg CO2-eq)]])/Tableau1[[#This Row],[Total CO2-emissions
(kg CO2-eq)
for scope 3 use ]],"")</f>
        <v>4.2168234867908876E-2</v>
      </c>
      <c r="N5634" s="436" t="s">
        <v>50</v>
      </c>
      <c r="O5634" s="259">
        <v>1</v>
      </c>
      <c r="P5634" s="259" t="s">
        <v>5198</v>
      </c>
      <c r="Q5634" s="259" t="s">
        <v>5199</v>
      </c>
    </row>
    <row r="5635" spans="1:17" ht="21.75" customHeight="1">
      <c r="A5635" s="301" t="s">
        <v>5198</v>
      </c>
      <c r="B5635" s="301" t="s">
        <v>5199</v>
      </c>
      <c r="C5635" s="316" t="s">
        <v>11649</v>
      </c>
      <c r="D5635" s="465" t="s">
        <v>50</v>
      </c>
      <c r="E5635" s="465" t="s">
        <v>6091</v>
      </c>
      <c r="F5635" s="469" t="str">
        <f t="shared" si="176"/>
        <v>other</v>
      </c>
      <c r="G5635" s="260">
        <v>0</v>
      </c>
      <c r="H5635" s="260">
        <v>10.48968966816</v>
      </c>
      <c r="I5635" s="260">
        <v>1.3239786240000001E-2</v>
      </c>
      <c r="J5635" s="260">
        <v>64.359853889385604</v>
      </c>
      <c r="K5635" s="260">
        <v>74.8627833127576</v>
      </c>
      <c r="L5635" s="301" t="str">
        <f t="shared" si="177"/>
        <v/>
      </c>
      <c r="M5635" s="459">
        <f>IFERROR((Tableau1[[#This Row],[Scope 1
(kg CO2-eq)]]+Tableau1[[#This Row],[Scope 2 energy
(kg CO2-eq)]]+Tableau1[[#This Row],[Scope 2 Infrastructure
(kg CO2-eq)]])/Tableau1[[#This Row],[Total CO2-emissions
(kg CO2-eq)
for scope 3 use ]],"")</f>
        <v>0.14029573827787623</v>
      </c>
      <c r="N5635" s="436" t="s">
        <v>50</v>
      </c>
      <c r="O5635" s="259">
        <v>1</v>
      </c>
      <c r="P5635" s="259" t="s">
        <v>5198</v>
      </c>
      <c r="Q5635" s="259" t="s">
        <v>5199</v>
      </c>
    </row>
    <row r="5636" spans="1:17" ht="21.75" customHeight="1">
      <c r="A5636" s="301" t="s">
        <v>5198</v>
      </c>
      <c r="B5636" s="301" t="s">
        <v>5199</v>
      </c>
      <c r="C5636" s="316" t="s">
        <v>11650</v>
      </c>
      <c r="D5636" s="465" t="s">
        <v>50</v>
      </c>
      <c r="E5636" s="465" t="s">
        <v>700</v>
      </c>
      <c r="F5636" s="469" t="str">
        <f t="shared" si="176"/>
        <v>CH</v>
      </c>
      <c r="G5636" s="260">
        <v>0</v>
      </c>
      <c r="H5636" s="260">
        <v>2.3997098692800001</v>
      </c>
      <c r="I5636" s="260">
        <v>1.310458104E-2</v>
      </c>
      <c r="J5636" s="260">
        <v>50.1531098509369</v>
      </c>
      <c r="K5636" s="260">
        <v>52.565924266053102</v>
      </c>
      <c r="L5636" s="301" t="str">
        <f t="shared" si="177"/>
        <v/>
      </c>
      <c r="M5636" s="459">
        <f>IFERROR((Tableau1[[#This Row],[Scope 1
(kg CO2-eq)]]+Tableau1[[#This Row],[Scope 2 energy
(kg CO2-eq)]]+Tableau1[[#This Row],[Scope 2 Infrastructure
(kg CO2-eq)]])/Tableau1[[#This Row],[Total CO2-emissions
(kg CO2-eq)
for scope 3 use ]],"")</f>
        <v>4.5900732917925451E-2</v>
      </c>
      <c r="N5636" s="436" t="s">
        <v>50</v>
      </c>
      <c r="O5636" s="259">
        <v>1</v>
      </c>
      <c r="P5636" s="259" t="s">
        <v>5198</v>
      </c>
      <c r="Q5636" s="259" t="s">
        <v>5199</v>
      </c>
    </row>
    <row r="5637" spans="1:17" ht="21.75" customHeight="1">
      <c r="A5637" s="301" t="s">
        <v>5198</v>
      </c>
      <c r="B5637" s="301" t="s">
        <v>5199</v>
      </c>
      <c r="C5637" s="316" t="s">
        <v>11651</v>
      </c>
      <c r="D5637" s="465" t="s">
        <v>50</v>
      </c>
      <c r="E5637" s="465" t="s">
        <v>6091</v>
      </c>
      <c r="F5637" s="469" t="str">
        <f t="shared" si="176"/>
        <v>other</v>
      </c>
      <c r="G5637" s="260">
        <v>0</v>
      </c>
      <c r="H5637" s="260">
        <v>10.48968966816</v>
      </c>
      <c r="I5637" s="260">
        <v>1.3239786240000001E-2</v>
      </c>
      <c r="J5637" s="260">
        <v>55.590311496679099</v>
      </c>
      <c r="K5637" s="260">
        <v>66.093240902407999</v>
      </c>
      <c r="L5637" s="301" t="str">
        <f t="shared" si="177"/>
        <v/>
      </c>
      <c r="M5637" s="459">
        <f>IFERROR((Tableau1[[#This Row],[Scope 1
(kg CO2-eq)]]+Tableau1[[#This Row],[Scope 2 energy
(kg CO2-eq)]]+Tableau1[[#This Row],[Scope 2 Infrastructure
(kg CO2-eq)]])/Tableau1[[#This Row],[Total CO2-emissions
(kg CO2-eq)
for scope 3 use ]],"")</f>
        <v>0.15891079497687854</v>
      </c>
      <c r="N5637" s="436" t="s">
        <v>50</v>
      </c>
      <c r="O5637" s="259">
        <v>1</v>
      </c>
      <c r="P5637" s="259" t="s">
        <v>5198</v>
      </c>
      <c r="Q5637" s="259" t="s">
        <v>5199</v>
      </c>
    </row>
    <row r="5638" spans="1:17" ht="21.75" customHeight="1">
      <c r="A5638" s="301" t="s">
        <v>5198</v>
      </c>
      <c r="B5638" s="301" t="s">
        <v>5199</v>
      </c>
      <c r="C5638" s="316" t="s">
        <v>11652</v>
      </c>
      <c r="D5638" s="465" t="s">
        <v>50</v>
      </c>
      <c r="E5638" s="465" t="s">
        <v>700</v>
      </c>
      <c r="F5638" s="469" t="str">
        <f t="shared" si="176"/>
        <v>CH</v>
      </c>
      <c r="G5638" s="260">
        <v>0</v>
      </c>
      <c r="H5638" s="260">
        <v>0</v>
      </c>
      <c r="I5638" s="260">
        <v>0</v>
      </c>
      <c r="J5638" s="260">
        <v>39.031661442999699</v>
      </c>
      <c r="K5638" s="260">
        <v>39.031661444726801</v>
      </c>
      <c r="L5638" s="301" t="str">
        <f t="shared" si="177"/>
        <v/>
      </c>
      <c r="M5638" s="459">
        <f>IFERROR((Tableau1[[#This Row],[Scope 1
(kg CO2-eq)]]+Tableau1[[#This Row],[Scope 2 energy
(kg CO2-eq)]]+Tableau1[[#This Row],[Scope 2 Infrastructure
(kg CO2-eq)]])/Tableau1[[#This Row],[Total CO2-emissions
(kg CO2-eq)
for scope 3 use ]],"")</f>
        <v>0</v>
      </c>
      <c r="N5638" s="436" t="s">
        <v>50</v>
      </c>
      <c r="O5638" s="259">
        <v>1</v>
      </c>
      <c r="P5638" s="259" t="s">
        <v>5198</v>
      </c>
      <c r="Q5638" s="259" t="s">
        <v>5199</v>
      </c>
    </row>
    <row r="5639" spans="1:17" ht="21.75" customHeight="1">
      <c r="A5639" s="301" t="s">
        <v>5198</v>
      </c>
      <c r="B5639" s="301" t="s">
        <v>5199</v>
      </c>
      <c r="C5639" s="316" t="s">
        <v>11653</v>
      </c>
      <c r="D5639" s="465" t="s">
        <v>50</v>
      </c>
      <c r="E5639" s="465" t="s">
        <v>6091</v>
      </c>
      <c r="F5639" s="469" t="str">
        <f t="shared" si="176"/>
        <v>other</v>
      </c>
      <c r="G5639" s="260">
        <v>0</v>
      </c>
      <c r="H5639" s="260">
        <v>0</v>
      </c>
      <c r="I5639" s="260">
        <v>0</v>
      </c>
      <c r="J5639" s="260">
        <v>39.940576458969097</v>
      </c>
      <c r="K5639" s="260">
        <v>39.940576459542598</v>
      </c>
      <c r="L5639" s="301" t="str">
        <f t="shared" si="177"/>
        <v/>
      </c>
      <c r="M5639" s="459">
        <f>IFERROR((Tableau1[[#This Row],[Scope 1
(kg CO2-eq)]]+Tableau1[[#This Row],[Scope 2 energy
(kg CO2-eq)]]+Tableau1[[#This Row],[Scope 2 Infrastructure
(kg CO2-eq)]])/Tableau1[[#This Row],[Total CO2-emissions
(kg CO2-eq)
for scope 3 use ]],"")</f>
        <v>0</v>
      </c>
      <c r="N5639" s="436" t="s">
        <v>50</v>
      </c>
      <c r="O5639" s="259">
        <v>1</v>
      </c>
      <c r="P5639" s="259" t="s">
        <v>5198</v>
      </c>
      <c r="Q5639" s="259" t="s">
        <v>5199</v>
      </c>
    </row>
    <row r="5640" spans="1:17" ht="21.75" customHeight="1">
      <c r="A5640" s="301" t="s">
        <v>5198</v>
      </c>
      <c r="B5640" s="301" t="s">
        <v>5199</v>
      </c>
      <c r="C5640" s="316" t="s">
        <v>11654</v>
      </c>
      <c r="D5640" s="465" t="s">
        <v>50</v>
      </c>
      <c r="E5640" s="465" t="s">
        <v>700</v>
      </c>
      <c r="F5640" s="469" t="str">
        <f t="shared" si="176"/>
        <v>CH</v>
      </c>
      <c r="G5640" s="260">
        <v>0.58022200000000002</v>
      </c>
      <c r="H5640" s="260">
        <v>2.2427195040000001</v>
      </c>
      <c r="I5640" s="260">
        <v>1.2247272E-2</v>
      </c>
      <c r="J5640" s="260">
        <v>43.388617905785104</v>
      </c>
      <c r="K5640" s="260">
        <v>46.223806649311001</v>
      </c>
      <c r="L5640" s="301" t="str">
        <f t="shared" si="177"/>
        <v/>
      </c>
      <c r="M5640" s="459">
        <f>IFERROR((Tableau1[[#This Row],[Scope 1
(kg CO2-eq)]]+Tableau1[[#This Row],[Scope 2 energy
(kg CO2-eq)]]+Tableau1[[#This Row],[Scope 2 Infrastructure
(kg CO2-eq)]])/Tableau1[[#This Row],[Total CO2-emissions
(kg CO2-eq)
for scope 3 use ]],"")</f>
        <v>6.133611620327814E-2</v>
      </c>
      <c r="N5640" s="436" t="s">
        <v>50</v>
      </c>
      <c r="O5640" s="259">
        <v>1</v>
      </c>
      <c r="P5640" s="259" t="s">
        <v>5198</v>
      </c>
      <c r="Q5640" s="259" t="s">
        <v>5199</v>
      </c>
    </row>
    <row r="5641" spans="1:17" ht="21.75" customHeight="1">
      <c r="A5641" s="301" t="s">
        <v>5198</v>
      </c>
      <c r="B5641" s="301" t="s">
        <v>5199</v>
      </c>
      <c r="C5641" s="316" t="s">
        <v>11655</v>
      </c>
      <c r="D5641" s="465" t="s">
        <v>50</v>
      </c>
      <c r="E5641" s="465" t="s">
        <v>6091</v>
      </c>
      <c r="F5641" s="469" t="str">
        <f t="shared" si="176"/>
        <v>other</v>
      </c>
      <c r="G5641" s="260">
        <v>0.58022200000000002</v>
      </c>
      <c r="H5641" s="260">
        <v>9.8034482880000002</v>
      </c>
      <c r="I5641" s="260">
        <v>1.2373632000000001E-2</v>
      </c>
      <c r="J5641" s="260">
        <v>44.513126636172998</v>
      </c>
      <c r="K5641" s="260">
        <v>54.909170510539496</v>
      </c>
      <c r="L5641" s="301" t="str">
        <f t="shared" si="177"/>
        <v/>
      </c>
      <c r="M5641" s="459">
        <f>IFERROR((Tableau1[[#This Row],[Scope 1
(kg CO2-eq)]]+Tableau1[[#This Row],[Scope 2 energy
(kg CO2-eq)]]+Tableau1[[#This Row],[Scope 2 Infrastructure
(kg CO2-eq)]])/Tableau1[[#This Row],[Total CO2-emissions
(kg CO2-eq)
for scope 3 use ]],"")</f>
        <v>0.18933165122216772</v>
      </c>
      <c r="N5641" s="436" t="s">
        <v>50</v>
      </c>
      <c r="O5641" s="259">
        <v>1</v>
      </c>
      <c r="P5641" s="259" t="s">
        <v>5198</v>
      </c>
      <c r="Q5641" s="259" t="s">
        <v>5199</v>
      </c>
    </row>
    <row r="5642" spans="1:17" ht="21.75" customHeight="1">
      <c r="A5642" s="301" t="s">
        <v>5198</v>
      </c>
      <c r="B5642" s="301" t="s">
        <v>5199</v>
      </c>
      <c r="C5642" s="316" t="s">
        <v>11656</v>
      </c>
      <c r="D5642" s="465" t="s">
        <v>50</v>
      </c>
      <c r="E5642" s="465" t="s">
        <v>700</v>
      </c>
      <c r="F5642" s="469" t="str">
        <f t="shared" si="176"/>
        <v>CH</v>
      </c>
      <c r="G5642" s="260">
        <v>0.3886</v>
      </c>
      <c r="H5642" s="260">
        <v>1.4914084701600001</v>
      </c>
      <c r="I5642" s="260">
        <v>8.1444358800000002E-3</v>
      </c>
      <c r="J5642" s="260">
        <v>40.691966861122104</v>
      </c>
      <c r="K5642" s="260">
        <v>42.580119747425599</v>
      </c>
      <c r="L5642" s="301" t="str">
        <f t="shared" si="177"/>
        <v/>
      </c>
      <c r="M5642" s="459">
        <f>IFERROR((Tableau1[[#This Row],[Scope 1
(kg CO2-eq)]]+Tableau1[[#This Row],[Scope 2 energy
(kg CO2-eq)]]+Tableau1[[#This Row],[Scope 2 Infrastructure
(kg CO2-eq)]])/Tableau1[[#This Row],[Total CO2-emissions
(kg CO2-eq)
for scope 3 use ]],"")</f>
        <v>4.4343532081169361E-2</v>
      </c>
      <c r="N5642" s="436" t="s">
        <v>50</v>
      </c>
      <c r="O5642" s="259">
        <v>1</v>
      </c>
      <c r="P5642" s="259" t="s">
        <v>5198</v>
      </c>
      <c r="Q5642" s="259" t="s">
        <v>5199</v>
      </c>
    </row>
    <row r="5643" spans="1:17" ht="21.75" customHeight="1">
      <c r="A5643" s="301" t="s">
        <v>5198</v>
      </c>
      <c r="B5643" s="301" t="s">
        <v>5199</v>
      </c>
      <c r="C5643" s="316" t="s">
        <v>11657</v>
      </c>
      <c r="D5643" s="465" t="s">
        <v>50</v>
      </c>
      <c r="E5643" s="465" t="s">
        <v>6091</v>
      </c>
      <c r="F5643" s="469" t="str">
        <f t="shared" si="176"/>
        <v>other</v>
      </c>
      <c r="G5643" s="260">
        <v>0.3886</v>
      </c>
      <c r="H5643" s="260">
        <v>6.5192931115199997</v>
      </c>
      <c r="I5643" s="260">
        <v>8.2284652799999997E-3</v>
      </c>
      <c r="J5643" s="260">
        <v>41.600881877091602</v>
      </c>
      <c r="K5643" s="260">
        <v>48.517003452037798</v>
      </c>
      <c r="L5643" s="301" t="str">
        <f t="shared" si="177"/>
        <v/>
      </c>
      <c r="M5643" s="459">
        <f>IFERROR((Tableau1[[#This Row],[Scope 1
(kg CO2-eq)]]+Tableau1[[#This Row],[Scope 2 energy
(kg CO2-eq)]]+Tableau1[[#This Row],[Scope 2 Infrastructure
(kg CO2-eq)]])/Tableau1[[#This Row],[Total CO2-emissions
(kg CO2-eq)
for scope 3 use ]],"")</f>
        <v>0.14255046859266637</v>
      </c>
      <c r="N5643" s="436" t="s">
        <v>50</v>
      </c>
      <c r="O5643" s="259">
        <v>1</v>
      </c>
      <c r="P5643" s="259" t="s">
        <v>5198</v>
      </c>
      <c r="Q5643" s="259" t="s">
        <v>5199</v>
      </c>
    </row>
    <row r="5644" spans="1:17" ht="21.75" customHeight="1">
      <c r="A5644" s="301" t="s">
        <v>5198</v>
      </c>
      <c r="B5644" s="301" t="s">
        <v>5199</v>
      </c>
      <c r="C5644" s="316" t="s">
        <v>11658</v>
      </c>
      <c r="D5644" s="465" t="s">
        <v>50</v>
      </c>
      <c r="E5644" s="465" t="s">
        <v>700</v>
      </c>
      <c r="F5644" s="469" t="str">
        <f t="shared" si="176"/>
        <v>CH</v>
      </c>
      <c r="G5644" s="260">
        <v>0</v>
      </c>
      <c r="H5644" s="260">
        <v>0</v>
      </c>
      <c r="I5644" s="260">
        <v>0</v>
      </c>
      <c r="J5644" s="260">
        <v>57.291751952652497</v>
      </c>
      <c r="K5644" s="260">
        <v>57.291751947496799</v>
      </c>
      <c r="L5644" s="301" t="str">
        <f t="shared" si="177"/>
        <v/>
      </c>
      <c r="M5644" s="459">
        <f>IFERROR((Tableau1[[#This Row],[Scope 1
(kg CO2-eq)]]+Tableau1[[#This Row],[Scope 2 energy
(kg CO2-eq)]]+Tableau1[[#This Row],[Scope 2 Infrastructure
(kg CO2-eq)]])/Tableau1[[#This Row],[Total CO2-emissions
(kg CO2-eq)
for scope 3 use ]],"")</f>
        <v>0</v>
      </c>
      <c r="N5644" s="436" t="s">
        <v>50</v>
      </c>
      <c r="O5644" s="259">
        <v>1</v>
      </c>
      <c r="P5644" s="259" t="s">
        <v>5198</v>
      </c>
      <c r="Q5644" s="259" t="s">
        <v>5199</v>
      </c>
    </row>
    <row r="5645" spans="1:17" ht="21.75" customHeight="1">
      <c r="A5645" s="301" t="s">
        <v>5198</v>
      </c>
      <c r="B5645" s="301" t="s">
        <v>5199</v>
      </c>
      <c r="C5645" s="316" t="s">
        <v>11659</v>
      </c>
      <c r="D5645" s="465" t="s">
        <v>50</v>
      </c>
      <c r="E5645" s="465" t="s">
        <v>6091</v>
      </c>
      <c r="F5645" s="469" t="str">
        <f t="shared" si="176"/>
        <v>other</v>
      </c>
      <c r="G5645" s="260">
        <v>0</v>
      </c>
      <c r="H5645" s="260">
        <v>0</v>
      </c>
      <c r="I5645" s="260">
        <v>0</v>
      </c>
      <c r="J5645" s="260">
        <v>81.857203825228694</v>
      </c>
      <c r="K5645" s="260">
        <v>81.857203867749206</v>
      </c>
      <c r="L5645" s="301" t="str">
        <f t="shared" si="177"/>
        <v/>
      </c>
      <c r="M5645" s="459">
        <f>IFERROR((Tableau1[[#This Row],[Scope 1
(kg CO2-eq)]]+Tableau1[[#This Row],[Scope 2 energy
(kg CO2-eq)]]+Tableau1[[#This Row],[Scope 2 Infrastructure
(kg CO2-eq)]])/Tableau1[[#This Row],[Total CO2-emissions
(kg CO2-eq)
for scope 3 use ]],"")</f>
        <v>0</v>
      </c>
      <c r="N5645" s="436" t="s">
        <v>50</v>
      </c>
      <c r="O5645" s="259">
        <v>1</v>
      </c>
      <c r="P5645" s="259" t="s">
        <v>5198</v>
      </c>
      <c r="Q5645" s="259" t="s">
        <v>5199</v>
      </c>
    </row>
    <row r="5646" spans="1:17" ht="21.75" customHeight="1">
      <c r="A5646" s="301" t="s">
        <v>5198</v>
      </c>
      <c r="B5646" s="301" t="s">
        <v>5199</v>
      </c>
      <c r="C5646" s="316" t="s">
        <v>11660</v>
      </c>
      <c r="D5646" s="465" t="s">
        <v>50</v>
      </c>
      <c r="E5646" s="465" t="s">
        <v>700</v>
      </c>
      <c r="F5646" s="469" t="str">
        <f t="shared" si="176"/>
        <v>CH</v>
      </c>
      <c r="G5646" s="260">
        <v>0</v>
      </c>
      <c r="H5646" s="260">
        <v>0</v>
      </c>
      <c r="I5646" s="260">
        <v>0</v>
      </c>
      <c r="J5646" s="260">
        <v>51.134761371915403</v>
      </c>
      <c r="K5646" s="260">
        <v>51.134761377484999</v>
      </c>
      <c r="L5646" s="301" t="str">
        <f t="shared" si="177"/>
        <v/>
      </c>
      <c r="M5646" s="459">
        <f>IFERROR((Tableau1[[#This Row],[Scope 1
(kg CO2-eq)]]+Tableau1[[#This Row],[Scope 2 energy
(kg CO2-eq)]]+Tableau1[[#This Row],[Scope 2 Infrastructure
(kg CO2-eq)]])/Tableau1[[#This Row],[Total CO2-emissions
(kg CO2-eq)
for scope 3 use ]],"")</f>
        <v>0</v>
      </c>
      <c r="N5646" s="436" t="s">
        <v>50</v>
      </c>
      <c r="O5646" s="259">
        <v>1</v>
      </c>
      <c r="P5646" s="259" t="s">
        <v>5198</v>
      </c>
      <c r="Q5646" s="259" t="s">
        <v>5199</v>
      </c>
    </row>
    <row r="5647" spans="1:17" ht="21.75" customHeight="1">
      <c r="A5647" s="301" t="s">
        <v>5198</v>
      </c>
      <c r="B5647" s="301" t="s">
        <v>5199</v>
      </c>
      <c r="C5647" s="316" t="s">
        <v>11661</v>
      </c>
      <c r="D5647" s="465" t="s">
        <v>50</v>
      </c>
      <c r="E5647" s="465" t="s">
        <v>6091</v>
      </c>
      <c r="F5647" s="469" t="str">
        <f t="shared" si="176"/>
        <v>other</v>
      </c>
      <c r="G5647" s="260">
        <v>0</v>
      </c>
      <c r="H5647" s="260">
        <v>0</v>
      </c>
      <c r="I5647" s="260">
        <v>0</v>
      </c>
      <c r="J5647" s="260">
        <v>69.191661008081695</v>
      </c>
      <c r="K5647" s="260">
        <v>69.191661024818202</v>
      </c>
      <c r="L5647" s="301" t="str">
        <f t="shared" si="177"/>
        <v/>
      </c>
      <c r="M5647" s="459">
        <f>IFERROR((Tableau1[[#This Row],[Scope 1
(kg CO2-eq)]]+Tableau1[[#This Row],[Scope 2 energy
(kg CO2-eq)]]+Tableau1[[#This Row],[Scope 2 Infrastructure
(kg CO2-eq)]])/Tableau1[[#This Row],[Total CO2-emissions
(kg CO2-eq)
for scope 3 use ]],"")</f>
        <v>0</v>
      </c>
      <c r="N5647" s="436" t="s">
        <v>50</v>
      </c>
      <c r="O5647" s="259">
        <v>1</v>
      </c>
      <c r="P5647" s="259" t="s">
        <v>5198</v>
      </c>
      <c r="Q5647" s="259" t="s">
        <v>5199</v>
      </c>
    </row>
    <row r="5648" spans="1:17" ht="21.75" customHeight="1">
      <c r="A5648" s="301" t="s">
        <v>5198</v>
      </c>
      <c r="B5648" s="301" t="s">
        <v>5199</v>
      </c>
      <c r="C5648" s="316" t="s">
        <v>11662</v>
      </c>
      <c r="D5648" s="465" t="s">
        <v>50</v>
      </c>
      <c r="E5648" s="465" t="s">
        <v>700</v>
      </c>
      <c r="F5648" s="469" t="str">
        <f t="shared" si="176"/>
        <v>CH</v>
      </c>
      <c r="G5648" s="260">
        <v>0</v>
      </c>
      <c r="H5648" s="260">
        <v>0</v>
      </c>
      <c r="I5648" s="260">
        <v>0</v>
      </c>
      <c r="J5648" s="260">
        <v>48.231168636372303</v>
      </c>
      <c r="K5648" s="260">
        <v>48.231168631478297</v>
      </c>
      <c r="L5648" s="301" t="str">
        <f t="shared" si="177"/>
        <v/>
      </c>
      <c r="M5648" s="459">
        <f>IFERROR((Tableau1[[#This Row],[Scope 1
(kg CO2-eq)]]+Tableau1[[#This Row],[Scope 2 energy
(kg CO2-eq)]]+Tableau1[[#This Row],[Scope 2 Infrastructure
(kg CO2-eq)]])/Tableau1[[#This Row],[Total CO2-emissions
(kg CO2-eq)
for scope 3 use ]],"")</f>
        <v>0</v>
      </c>
      <c r="N5648" s="436" t="s">
        <v>50</v>
      </c>
      <c r="O5648" s="259">
        <v>1</v>
      </c>
      <c r="P5648" s="259" t="s">
        <v>5198</v>
      </c>
      <c r="Q5648" s="259" t="s">
        <v>5199</v>
      </c>
    </row>
    <row r="5649" spans="1:17" ht="21.75" customHeight="1">
      <c r="A5649" s="301" t="s">
        <v>5198</v>
      </c>
      <c r="B5649" s="301" t="s">
        <v>5199</v>
      </c>
      <c r="C5649" s="316" t="s">
        <v>11663</v>
      </c>
      <c r="D5649" s="465" t="s">
        <v>50</v>
      </c>
      <c r="E5649" s="465" t="s">
        <v>6091</v>
      </c>
      <c r="F5649" s="469" t="str">
        <f t="shared" si="176"/>
        <v>other</v>
      </c>
      <c r="G5649" s="260">
        <v>0</v>
      </c>
      <c r="H5649" s="260">
        <v>0</v>
      </c>
      <c r="I5649" s="260">
        <v>0</v>
      </c>
      <c r="J5649" s="260">
        <v>66.200980404778306</v>
      </c>
      <c r="K5649" s="260">
        <v>66.200980387146004</v>
      </c>
      <c r="L5649" s="301" t="str">
        <f t="shared" si="177"/>
        <v/>
      </c>
      <c r="M5649" s="459">
        <f>IFERROR((Tableau1[[#This Row],[Scope 1
(kg CO2-eq)]]+Tableau1[[#This Row],[Scope 2 energy
(kg CO2-eq)]]+Tableau1[[#This Row],[Scope 2 Infrastructure
(kg CO2-eq)]])/Tableau1[[#This Row],[Total CO2-emissions
(kg CO2-eq)
for scope 3 use ]],"")</f>
        <v>0</v>
      </c>
      <c r="N5649" s="436" t="s">
        <v>50</v>
      </c>
      <c r="O5649" s="259">
        <v>1</v>
      </c>
      <c r="P5649" s="259" t="s">
        <v>5198</v>
      </c>
      <c r="Q5649" s="259" t="s">
        <v>5199</v>
      </c>
    </row>
    <row r="5650" spans="1:17" ht="21.75" customHeight="1">
      <c r="A5650" s="301" t="s">
        <v>5198</v>
      </c>
      <c r="B5650" s="301" t="s">
        <v>5199</v>
      </c>
      <c r="C5650" s="316" t="s">
        <v>11664</v>
      </c>
      <c r="D5650" s="465" t="s">
        <v>50</v>
      </c>
      <c r="E5650" s="465" t="s">
        <v>700</v>
      </c>
      <c r="F5650" s="469" t="str">
        <f t="shared" si="176"/>
        <v>CH</v>
      </c>
      <c r="G5650" s="260">
        <v>0</v>
      </c>
      <c r="H5650" s="260">
        <v>0</v>
      </c>
      <c r="I5650" s="260">
        <v>0</v>
      </c>
      <c r="J5650" s="260">
        <v>42.5268383603524</v>
      </c>
      <c r="K5650" s="260">
        <v>42.526838368919002</v>
      </c>
      <c r="L5650" s="301" t="str">
        <f t="shared" si="177"/>
        <v/>
      </c>
      <c r="M5650" s="459">
        <f>IFERROR((Tableau1[[#This Row],[Scope 1
(kg CO2-eq)]]+Tableau1[[#This Row],[Scope 2 energy
(kg CO2-eq)]]+Tableau1[[#This Row],[Scope 2 Infrastructure
(kg CO2-eq)]])/Tableau1[[#This Row],[Total CO2-emissions
(kg CO2-eq)
for scope 3 use ]],"")</f>
        <v>0</v>
      </c>
      <c r="N5650" s="436" t="s">
        <v>50</v>
      </c>
      <c r="O5650" s="259">
        <v>1</v>
      </c>
      <c r="P5650" s="259" t="s">
        <v>5198</v>
      </c>
      <c r="Q5650" s="259" t="s">
        <v>5199</v>
      </c>
    </row>
    <row r="5651" spans="1:17" ht="21.75" customHeight="1">
      <c r="A5651" s="301" t="s">
        <v>5198</v>
      </c>
      <c r="B5651" s="301" t="s">
        <v>5199</v>
      </c>
      <c r="C5651" s="316" t="s">
        <v>11665</v>
      </c>
      <c r="D5651" s="465" t="s">
        <v>50</v>
      </c>
      <c r="E5651" s="465" t="s">
        <v>6091</v>
      </c>
      <c r="F5651" s="469" t="str">
        <f t="shared" si="176"/>
        <v>other</v>
      </c>
      <c r="G5651" s="260">
        <v>0</v>
      </c>
      <c r="H5651" s="260">
        <v>0</v>
      </c>
      <c r="I5651" s="260">
        <v>0</v>
      </c>
      <c r="J5651" s="260">
        <v>54.4199587631119</v>
      </c>
      <c r="K5651" s="260">
        <v>54.419958758318799</v>
      </c>
      <c r="L5651" s="301" t="str">
        <f t="shared" si="177"/>
        <v/>
      </c>
      <c r="M5651" s="459">
        <f>IFERROR((Tableau1[[#This Row],[Scope 1
(kg CO2-eq)]]+Tableau1[[#This Row],[Scope 2 energy
(kg CO2-eq)]]+Tableau1[[#This Row],[Scope 2 Infrastructure
(kg CO2-eq)]])/Tableau1[[#This Row],[Total CO2-emissions
(kg CO2-eq)
for scope 3 use ]],"")</f>
        <v>0</v>
      </c>
      <c r="N5651" s="436" t="s">
        <v>50</v>
      </c>
      <c r="O5651" s="259">
        <v>1</v>
      </c>
      <c r="P5651" s="259" t="s">
        <v>5198</v>
      </c>
      <c r="Q5651" s="259" t="s">
        <v>5199</v>
      </c>
    </row>
    <row r="5652" spans="1:17" ht="21.75" customHeight="1">
      <c r="A5652" s="301" t="s">
        <v>5198</v>
      </c>
      <c r="B5652" s="301" t="s">
        <v>5199</v>
      </c>
      <c r="C5652" s="316" t="s">
        <v>11666</v>
      </c>
      <c r="D5652" s="465" t="s">
        <v>50</v>
      </c>
      <c r="E5652" s="465" t="s">
        <v>6091</v>
      </c>
      <c r="F5652" s="469" t="str">
        <f t="shared" si="176"/>
        <v>other</v>
      </c>
      <c r="G5652" s="260">
        <v>0</v>
      </c>
      <c r="H5652" s="260">
        <v>0</v>
      </c>
      <c r="I5652" s="260">
        <v>0</v>
      </c>
      <c r="J5652" s="260">
        <v>56.141458901448097</v>
      </c>
      <c r="K5652" s="260">
        <v>56.141458899919499</v>
      </c>
      <c r="L5652" s="301" t="str">
        <f t="shared" si="177"/>
        <v/>
      </c>
      <c r="M5652" s="459">
        <f>IFERROR((Tableau1[[#This Row],[Scope 1
(kg CO2-eq)]]+Tableau1[[#This Row],[Scope 2 energy
(kg CO2-eq)]]+Tableau1[[#This Row],[Scope 2 Infrastructure
(kg CO2-eq)]])/Tableau1[[#This Row],[Total CO2-emissions
(kg CO2-eq)
for scope 3 use ]],"")</f>
        <v>0</v>
      </c>
      <c r="N5652" s="436" t="s">
        <v>50</v>
      </c>
      <c r="O5652" s="259">
        <v>1</v>
      </c>
      <c r="P5652" s="259" t="s">
        <v>5198</v>
      </c>
      <c r="Q5652" s="259" t="s">
        <v>5199</v>
      </c>
    </row>
    <row r="5653" spans="1:17" ht="21.75" customHeight="1">
      <c r="A5653" s="301" t="s">
        <v>5198</v>
      </c>
      <c r="B5653" s="301" t="s">
        <v>5199</v>
      </c>
      <c r="C5653" s="316" t="s">
        <v>11667</v>
      </c>
      <c r="D5653" s="465" t="s">
        <v>50</v>
      </c>
      <c r="E5653" s="465" t="s">
        <v>700</v>
      </c>
      <c r="F5653" s="469" t="str">
        <f t="shared" si="176"/>
        <v>CH</v>
      </c>
      <c r="G5653" s="260">
        <v>0</v>
      </c>
      <c r="H5653" s="260">
        <v>0</v>
      </c>
      <c r="I5653" s="260">
        <v>0</v>
      </c>
      <c r="J5653" s="260">
        <v>55.657407445592803</v>
      </c>
      <c r="K5653" s="260">
        <v>55.657407443930197</v>
      </c>
      <c r="L5653" s="301" t="str">
        <f t="shared" si="177"/>
        <v/>
      </c>
      <c r="M5653" s="459">
        <f>IFERROR((Tableau1[[#This Row],[Scope 1
(kg CO2-eq)]]+Tableau1[[#This Row],[Scope 2 energy
(kg CO2-eq)]]+Tableau1[[#This Row],[Scope 2 Infrastructure
(kg CO2-eq)]])/Tableau1[[#This Row],[Total CO2-emissions
(kg CO2-eq)
for scope 3 use ]],"")</f>
        <v>0</v>
      </c>
      <c r="N5653" s="436" t="s">
        <v>50</v>
      </c>
      <c r="O5653" s="259">
        <v>1</v>
      </c>
      <c r="P5653" s="259" t="s">
        <v>5198</v>
      </c>
      <c r="Q5653" s="259" t="s">
        <v>5199</v>
      </c>
    </row>
    <row r="5654" spans="1:17" ht="21.75" customHeight="1">
      <c r="A5654" s="301" t="s">
        <v>5198</v>
      </c>
      <c r="B5654" s="301" t="s">
        <v>5199</v>
      </c>
      <c r="C5654" s="316" t="s">
        <v>11668</v>
      </c>
      <c r="D5654" s="465" t="s">
        <v>50</v>
      </c>
      <c r="E5654" s="465" t="s">
        <v>6091</v>
      </c>
      <c r="F5654" s="469" t="str">
        <f t="shared" si="176"/>
        <v>other</v>
      </c>
      <c r="G5654" s="260">
        <v>0</v>
      </c>
      <c r="H5654" s="260">
        <v>0</v>
      </c>
      <c r="I5654" s="260">
        <v>0</v>
      </c>
      <c r="J5654" s="260">
        <v>71.4488706087146</v>
      </c>
      <c r="K5654" s="260">
        <v>71.4488705647518</v>
      </c>
      <c r="L5654" s="301" t="str">
        <f t="shared" si="177"/>
        <v/>
      </c>
      <c r="M5654" s="459">
        <f>IFERROR((Tableau1[[#This Row],[Scope 1
(kg CO2-eq)]]+Tableau1[[#This Row],[Scope 2 energy
(kg CO2-eq)]]+Tableau1[[#This Row],[Scope 2 Infrastructure
(kg CO2-eq)]])/Tableau1[[#This Row],[Total CO2-emissions
(kg CO2-eq)
for scope 3 use ]],"")</f>
        <v>0</v>
      </c>
      <c r="N5654" s="436" t="s">
        <v>50</v>
      </c>
      <c r="O5654" s="259">
        <v>1</v>
      </c>
      <c r="P5654" s="259" t="s">
        <v>5198</v>
      </c>
      <c r="Q5654" s="259" t="s">
        <v>5199</v>
      </c>
    </row>
    <row r="5655" spans="1:17" ht="21.75" customHeight="1">
      <c r="A5655" s="301" t="s">
        <v>5198</v>
      </c>
      <c r="B5655" s="301" t="s">
        <v>5199</v>
      </c>
      <c r="C5655" s="316" t="s">
        <v>11669</v>
      </c>
      <c r="D5655" s="465" t="s">
        <v>50</v>
      </c>
      <c r="E5655" s="465" t="s">
        <v>700</v>
      </c>
      <c r="F5655" s="469" t="str">
        <f t="shared" si="176"/>
        <v>CH</v>
      </c>
      <c r="G5655" s="260">
        <v>0</v>
      </c>
      <c r="H5655" s="260">
        <v>0</v>
      </c>
      <c r="I5655" s="260">
        <v>0</v>
      </c>
      <c r="J5655" s="260">
        <v>50.827765534219402</v>
      </c>
      <c r="K5655" s="260">
        <v>50.827765534184699</v>
      </c>
      <c r="L5655" s="301" t="str">
        <f t="shared" si="177"/>
        <v/>
      </c>
      <c r="M5655" s="459">
        <f>IFERROR((Tableau1[[#This Row],[Scope 1
(kg CO2-eq)]]+Tableau1[[#This Row],[Scope 2 energy
(kg CO2-eq)]]+Tableau1[[#This Row],[Scope 2 Infrastructure
(kg CO2-eq)]])/Tableau1[[#This Row],[Total CO2-emissions
(kg CO2-eq)
for scope 3 use ]],"")</f>
        <v>0</v>
      </c>
      <c r="N5655" s="436" t="s">
        <v>50</v>
      </c>
      <c r="O5655" s="259">
        <v>1</v>
      </c>
      <c r="P5655" s="259" t="s">
        <v>5198</v>
      </c>
      <c r="Q5655" s="259" t="s">
        <v>5199</v>
      </c>
    </row>
    <row r="5656" spans="1:17" ht="21.75" customHeight="1">
      <c r="A5656" s="301" t="s">
        <v>5198</v>
      </c>
      <c r="B5656" s="301" t="s">
        <v>5199</v>
      </c>
      <c r="C5656" s="316" t="s">
        <v>11670</v>
      </c>
      <c r="D5656" s="465" t="s">
        <v>50</v>
      </c>
      <c r="E5656" s="465" t="s">
        <v>6091</v>
      </c>
      <c r="F5656" s="469" t="str">
        <f t="shared" si="176"/>
        <v>other</v>
      </c>
      <c r="G5656" s="260">
        <v>0</v>
      </c>
      <c r="H5656" s="260">
        <v>0</v>
      </c>
      <c r="I5656" s="260">
        <v>0</v>
      </c>
      <c r="J5656" s="260">
        <v>62.348999158004098</v>
      </c>
      <c r="K5656" s="260">
        <v>62.348999138345597</v>
      </c>
      <c r="L5656" s="301" t="str">
        <f t="shared" si="177"/>
        <v/>
      </c>
      <c r="M5656" s="459">
        <f>IFERROR((Tableau1[[#This Row],[Scope 1
(kg CO2-eq)]]+Tableau1[[#This Row],[Scope 2 energy
(kg CO2-eq)]]+Tableau1[[#This Row],[Scope 2 Infrastructure
(kg CO2-eq)]])/Tableau1[[#This Row],[Total CO2-emissions
(kg CO2-eq)
for scope 3 use ]],"")</f>
        <v>0</v>
      </c>
      <c r="N5656" s="436" t="s">
        <v>50</v>
      </c>
      <c r="O5656" s="259">
        <v>1</v>
      </c>
      <c r="P5656" s="259" t="s">
        <v>5198</v>
      </c>
      <c r="Q5656" s="259" t="s">
        <v>5199</v>
      </c>
    </row>
    <row r="5657" spans="1:17" ht="21.75" customHeight="1">
      <c r="A5657" s="301" t="s">
        <v>5198</v>
      </c>
      <c r="B5657" s="301" t="s">
        <v>5199</v>
      </c>
      <c r="C5657" s="316" t="s">
        <v>11671</v>
      </c>
      <c r="D5657" s="465" t="s">
        <v>50</v>
      </c>
      <c r="E5657" s="465" t="s">
        <v>700</v>
      </c>
      <c r="F5657" s="469" t="str">
        <f t="shared" si="176"/>
        <v>CH</v>
      </c>
      <c r="G5657" s="260">
        <v>0</v>
      </c>
      <c r="H5657" s="260">
        <v>0</v>
      </c>
      <c r="I5657" s="260">
        <v>0</v>
      </c>
      <c r="J5657" s="260">
        <v>46.704117683453198</v>
      </c>
      <c r="K5657" s="260">
        <v>46.7041176853593</v>
      </c>
      <c r="L5657" s="301" t="str">
        <f t="shared" si="177"/>
        <v/>
      </c>
      <c r="M5657" s="459">
        <f>IFERROR((Tableau1[[#This Row],[Scope 1
(kg CO2-eq)]]+Tableau1[[#This Row],[Scope 2 energy
(kg CO2-eq)]]+Tableau1[[#This Row],[Scope 2 Infrastructure
(kg CO2-eq)]])/Tableau1[[#This Row],[Total CO2-emissions
(kg CO2-eq)
for scope 3 use ]],"")</f>
        <v>0</v>
      </c>
      <c r="N5657" s="436" t="s">
        <v>50</v>
      </c>
      <c r="O5657" s="259">
        <v>1</v>
      </c>
      <c r="P5657" s="259" t="s">
        <v>5198</v>
      </c>
      <c r="Q5657" s="259" t="s">
        <v>5199</v>
      </c>
    </row>
    <row r="5658" spans="1:17" ht="21.75" customHeight="1">
      <c r="A5658" s="301" t="s">
        <v>5198</v>
      </c>
      <c r="B5658" s="301" t="s">
        <v>5199</v>
      </c>
      <c r="C5658" s="316" t="s">
        <v>11672</v>
      </c>
      <c r="D5658" s="465" t="s">
        <v>50</v>
      </c>
      <c r="E5658" s="465" t="s">
        <v>700</v>
      </c>
      <c r="F5658" s="469" t="str">
        <f t="shared" si="176"/>
        <v>CH</v>
      </c>
      <c r="G5658" s="260">
        <v>0</v>
      </c>
      <c r="H5658" s="260">
        <v>0</v>
      </c>
      <c r="I5658" s="260">
        <v>0</v>
      </c>
      <c r="J5658" s="260">
        <v>40.192460535710502</v>
      </c>
      <c r="K5658" s="260">
        <v>40.1924605360621</v>
      </c>
      <c r="L5658" s="301" t="str">
        <f t="shared" si="177"/>
        <v/>
      </c>
      <c r="M5658" s="459">
        <f>IFERROR((Tableau1[[#This Row],[Scope 1
(kg CO2-eq)]]+Tableau1[[#This Row],[Scope 2 energy
(kg CO2-eq)]]+Tableau1[[#This Row],[Scope 2 Infrastructure
(kg CO2-eq)]])/Tableau1[[#This Row],[Total CO2-emissions
(kg CO2-eq)
for scope 3 use ]],"")</f>
        <v>0</v>
      </c>
      <c r="N5658" s="436" t="s">
        <v>50</v>
      </c>
      <c r="O5658" s="259">
        <v>1</v>
      </c>
      <c r="P5658" s="259" t="s">
        <v>5198</v>
      </c>
      <c r="Q5658" s="259" t="s">
        <v>5199</v>
      </c>
    </row>
    <row r="5659" spans="1:17" ht="21.75" customHeight="1">
      <c r="A5659" s="301" t="s">
        <v>5198</v>
      </c>
      <c r="B5659" s="301" t="s">
        <v>5199</v>
      </c>
      <c r="C5659" s="316" t="s">
        <v>11673</v>
      </c>
      <c r="D5659" s="465" t="s">
        <v>50</v>
      </c>
      <c r="E5659" s="465" t="s">
        <v>6091</v>
      </c>
      <c r="F5659" s="469" t="str">
        <f t="shared" si="176"/>
        <v>other</v>
      </c>
      <c r="G5659" s="260">
        <v>0</v>
      </c>
      <c r="H5659" s="260">
        <v>0</v>
      </c>
      <c r="I5659" s="260">
        <v>0</v>
      </c>
      <c r="J5659" s="260">
        <v>42.8067445900123</v>
      </c>
      <c r="K5659" s="260">
        <v>42.806744594154502</v>
      </c>
      <c r="L5659" s="301" t="str">
        <f t="shared" si="177"/>
        <v/>
      </c>
      <c r="M5659" s="459">
        <f>IFERROR((Tableau1[[#This Row],[Scope 1
(kg CO2-eq)]]+Tableau1[[#This Row],[Scope 2 energy
(kg CO2-eq)]]+Tableau1[[#This Row],[Scope 2 Infrastructure
(kg CO2-eq)]])/Tableau1[[#This Row],[Total CO2-emissions
(kg CO2-eq)
for scope 3 use ]],"")</f>
        <v>0</v>
      </c>
      <c r="N5659" s="436" t="s">
        <v>50</v>
      </c>
      <c r="O5659" s="259">
        <v>1</v>
      </c>
      <c r="P5659" s="259" t="s">
        <v>5198</v>
      </c>
      <c r="Q5659" s="259" t="s">
        <v>5199</v>
      </c>
    </row>
    <row r="5660" spans="1:17" ht="21.75" customHeight="1">
      <c r="A5660" s="301" t="s">
        <v>5198</v>
      </c>
      <c r="B5660" s="301" t="s">
        <v>5199</v>
      </c>
      <c r="C5660" s="316" t="s">
        <v>11674</v>
      </c>
      <c r="D5660" s="465" t="s">
        <v>50</v>
      </c>
      <c r="E5660" s="465" t="s">
        <v>6044</v>
      </c>
      <c r="F5660" s="469" t="str">
        <f t="shared" si="176"/>
        <v>other</v>
      </c>
      <c r="G5660" s="260">
        <v>0</v>
      </c>
      <c r="H5660" s="260">
        <v>8.2997764166000003</v>
      </c>
      <c r="I5660" s="260">
        <v>0.97250608559999996</v>
      </c>
      <c r="J5660" s="260">
        <v>30.447908435139698</v>
      </c>
      <c r="K5660" s="260">
        <v>39.720191001642803</v>
      </c>
      <c r="L5660" s="301" t="str">
        <f t="shared" si="177"/>
        <v/>
      </c>
      <c r="M5660" s="459">
        <f>IFERROR((Tableau1[[#This Row],[Scope 1
(kg CO2-eq)]]+Tableau1[[#This Row],[Scope 2 energy
(kg CO2-eq)]]+Tableau1[[#This Row],[Scope 2 Infrastructure
(kg CO2-eq)]])/Tableau1[[#This Row],[Total CO2-emissions
(kg CO2-eq)
for scope 3 use ]],"")</f>
        <v>0.23344002806573874</v>
      </c>
      <c r="N5660" s="436" t="s">
        <v>50</v>
      </c>
      <c r="O5660" s="259">
        <v>1</v>
      </c>
      <c r="P5660" s="259" t="s">
        <v>5198</v>
      </c>
      <c r="Q5660" s="259" t="s">
        <v>5199</v>
      </c>
    </row>
    <row r="5661" spans="1:17" ht="21.75" customHeight="1">
      <c r="A5661" s="301" t="s">
        <v>5198</v>
      </c>
      <c r="B5661" s="301" t="s">
        <v>5199</v>
      </c>
      <c r="C5661" s="316" t="s">
        <v>11675</v>
      </c>
      <c r="D5661" s="465" t="s">
        <v>50</v>
      </c>
      <c r="E5661" s="465" t="s">
        <v>700</v>
      </c>
      <c r="F5661" s="469" t="str">
        <f t="shared" si="176"/>
        <v>CH</v>
      </c>
      <c r="G5661" s="260">
        <v>0</v>
      </c>
      <c r="H5661" s="260">
        <v>4.0279123622000004</v>
      </c>
      <c r="I5661" s="260">
        <v>0.97252818240000005</v>
      </c>
      <c r="J5661" s="260">
        <v>32.530003157569404</v>
      </c>
      <c r="K5661" s="260">
        <v>37.530443695191998</v>
      </c>
      <c r="L5661" s="301" t="str">
        <f t="shared" si="177"/>
        <v/>
      </c>
      <c r="M5661" s="459">
        <f>IFERROR((Tableau1[[#This Row],[Scope 1
(kg CO2-eq)]]+Tableau1[[#This Row],[Scope 2 energy
(kg CO2-eq)]]+Tableau1[[#This Row],[Scope 2 Infrastructure
(kg CO2-eq)]])/Tableau1[[#This Row],[Total CO2-emissions
(kg CO2-eq)
for scope 3 use ]],"")</f>
        <v>0.1332369152150632</v>
      </c>
      <c r="N5661" s="436" t="s">
        <v>50</v>
      </c>
      <c r="O5661" s="259">
        <v>1</v>
      </c>
      <c r="P5661" s="259" t="s">
        <v>5198</v>
      </c>
      <c r="Q5661" s="259" t="s">
        <v>5199</v>
      </c>
    </row>
    <row r="5662" spans="1:17" ht="21.75" customHeight="1">
      <c r="A5662" s="301" t="s">
        <v>5198</v>
      </c>
      <c r="B5662" s="301" t="s">
        <v>5199</v>
      </c>
      <c r="C5662" s="316" t="s">
        <v>11676</v>
      </c>
      <c r="D5662" s="465" t="s">
        <v>50</v>
      </c>
      <c r="E5662" s="465" t="s">
        <v>6091</v>
      </c>
      <c r="F5662" s="469" t="str">
        <f t="shared" si="176"/>
        <v>other</v>
      </c>
      <c r="G5662" s="260">
        <v>0</v>
      </c>
      <c r="H5662" s="260">
        <v>10.832568267799999</v>
      </c>
      <c r="I5662" s="260">
        <v>0.97264190640000003</v>
      </c>
      <c r="J5662" s="260">
        <v>26.5991902335176</v>
      </c>
      <c r="K5662" s="260">
        <v>38.404400441316398</v>
      </c>
      <c r="L5662" s="301" t="str">
        <f t="shared" si="177"/>
        <v/>
      </c>
      <c r="M5662" s="459">
        <f>IFERROR((Tableau1[[#This Row],[Scope 1
(kg CO2-eq)]]+Tableau1[[#This Row],[Scope 2 energy
(kg CO2-eq)]]+Tableau1[[#This Row],[Scope 2 Infrastructure
(kg CO2-eq)]])/Tableau1[[#This Row],[Total CO2-emissions
(kg CO2-eq)
for scope 3 use ]],"")</f>
        <v>0.30739212273965522</v>
      </c>
      <c r="N5662" s="436" t="s">
        <v>50</v>
      </c>
      <c r="O5662" s="259">
        <v>1</v>
      </c>
      <c r="P5662" s="259" t="s">
        <v>5198</v>
      </c>
      <c r="Q5662" s="259" t="s">
        <v>5199</v>
      </c>
    </row>
    <row r="5663" spans="1:17" ht="21.75" customHeight="1">
      <c r="A5663" s="301" t="s">
        <v>5303</v>
      </c>
      <c r="B5663" s="301" t="s">
        <v>5199</v>
      </c>
      <c r="C5663" s="316" t="s">
        <v>11677</v>
      </c>
      <c r="D5663" s="465" t="s">
        <v>3730</v>
      </c>
      <c r="E5663" s="465" t="s">
        <v>700</v>
      </c>
      <c r="F5663" s="469" t="str">
        <f t="shared" si="176"/>
        <v>CH</v>
      </c>
      <c r="G5663" s="260">
        <v>0</v>
      </c>
      <c r="H5663" s="260">
        <v>0</v>
      </c>
      <c r="I5663" s="260">
        <v>0</v>
      </c>
      <c r="J5663" s="260">
        <v>0.11372685908192</v>
      </c>
      <c r="K5663" s="260">
        <v>0.11372685908217101</v>
      </c>
      <c r="L5663" s="301" t="str">
        <f t="shared" si="177"/>
        <v/>
      </c>
      <c r="M5663" s="459">
        <f>IFERROR((Tableau1[[#This Row],[Scope 1
(kg CO2-eq)]]+Tableau1[[#This Row],[Scope 2 energy
(kg CO2-eq)]]+Tableau1[[#This Row],[Scope 2 Infrastructure
(kg CO2-eq)]])/Tableau1[[#This Row],[Total CO2-emissions
(kg CO2-eq)
for scope 3 use ]],"")</f>
        <v>0</v>
      </c>
      <c r="N5663" s="436" t="s">
        <v>3730</v>
      </c>
      <c r="O5663" s="259">
        <v>1</v>
      </c>
      <c r="P5663" s="259" t="s">
        <v>5303</v>
      </c>
      <c r="Q5663" s="259" t="s">
        <v>5199</v>
      </c>
    </row>
    <row r="5664" spans="1:17" ht="21.75" customHeight="1">
      <c r="A5664" s="301" t="s">
        <v>5303</v>
      </c>
      <c r="B5664" s="301" t="s">
        <v>5199</v>
      </c>
      <c r="C5664" s="316" t="s">
        <v>11678</v>
      </c>
      <c r="D5664" s="465" t="s">
        <v>3730</v>
      </c>
      <c r="E5664" s="465" t="s">
        <v>700</v>
      </c>
      <c r="F5664" s="469" t="str">
        <f t="shared" si="176"/>
        <v>CH</v>
      </c>
      <c r="G5664" s="260">
        <v>0</v>
      </c>
      <c r="H5664" s="260">
        <v>0</v>
      </c>
      <c r="I5664" s="260">
        <v>0</v>
      </c>
      <c r="J5664" s="260">
        <v>0.136377043068899</v>
      </c>
      <c r="K5664" s="260">
        <v>0.13637704310593399</v>
      </c>
      <c r="L5664" s="301" t="str">
        <f t="shared" si="177"/>
        <v/>
      </c>
      <c r="M5664" s="459">
        <f>IFERROR((Tableau1[[#This Row],[Scope 1
(kg CO2-eq)]]+Tableau1[[#This Row],[Scope 2 energy
(kg CO2-eq)]]+Tableau1[[#This Row],[Scope 2 Infrastructure
(kg CO2-eq)]])/Tableau1[[#This Row],[Total CO2-emissions
(kg CO2-eq)
for scope 3 use ]],"")</f>
        <v>0</v>
      </c>
      <c r="N5664" s="436" t="s">
        <v>3730</v>
      </c>
      <c r="O5664" s="259">
        <v>1</v>
      </c>
      <c r="P5664" s="259" t="s">
        <v>5303</v>
      </c>
      <c r="Q5664" s="259" t="s">
        <v>5199</v>
      </c>
    </row>
    <row r="5665" spans="1:17" ht="21.75" customHeight="1">
      <c r="A5665" s="301" t="s">
        <v>5303</v>
      </c>
      <c r="B5665" s="301" t="s">
        <v>5199</v>
      </c>
      <c r="C5665" s="316" t="s">
        <v>11679</v>
      </c>
      <c r="D5665" s="465" t="s">
        <v>3730</v>
      </c>
      <c r="E5665" s="465" t="s">
        <v>700</v>
      </c>
      <c r="F5665" s="469" t="str">
        <f t="shared" si="176"/>
        <v>CH</v>
      </c>
      <c r="G5665" s="260">
        <v>0</v>
      </c>
      <c r="H5665" s="260">
        <v>0</v>
      </c>
      <c r="I5665" s="260">
        <v>0</v>
      </c>
      <c r="J5665" s="260">
        <v>0.136377043068899</v>
      </c>
      <c r="K5665" s="260">
        <v>0.13637704310593399</v>
      </c>
      <c r="L5665" s="301" t="str">
        <f t="shared" si="177"/>
        <v/>
      </c>
      <c r="M5665" s="459">
        <f>IFERROR((Tableau1[[#This Row],[Scope 1
(kg CO2-eq)]]+Tableau1[[#This Row],[Scope 2 energy
(kg CO2-eq)]]+Tableau1[[#This Row],[Scope 2 Infrastructure
(kg CO2-eq)]])/Tableau1[[#This Row],[Total CO2-emissions
(kg CO2-eq)
for scope 3 use ]],"")</f>
        <v>0</v>
      </c>
      <c r="N5665" s="436" t="s">
        <v>3730</v>
      </c>
      <c r="O5665" s="259">
        <v>1</v>
      </c>
      <c r="P5665" s="259" t="s">
        <v>5303</v>
      </c>
      <c r="Q5665" s="259" t="s">
        <v>5199</v>
      </c>
    </row>
    <row r="5666" spans="1:17" ht="21.75" customHeight="1">
      <c r="A5666" s="301" t="s">
        <v>5303</v>
      </c>
      <c r="B5666" s="301" t="s">
        <v>5199</v>
      </c>
      <c r="C5666" s="316" t="s">
        <v>11680</v>
      </c>
      <c r="D5666" s="465" t="s">
        <v>3730</v>
      </c>
      <c r="E5666" s="465" t="s">
        <v>700</v>
      </c>
      <c r="F5666" s="469" t="str">
        <f t="shared" si="176"/>
        <v>CH</v>
      </c>
      <c r="G5666" s="260">
        <v>0</v>
      </c>
      <c r="H5666" s="260">
        <v>0</v>
      </c>
      <c r="I5666" s="260">
        <v>0</v>
      </c>
      <c r="J5666" s="260">
        <v>0.11955211118956199</v>
      </c>
      <c r="K5666" s="260">
        <v>0.11955211118655</v>
      </c>
      <c r="L5666" s="301" t="str">
        <f t="shared" si="177"/>
        <v/>
      </c>
      <c r="M5666" s="459">
        <f>IFERROR((Tableau1[[#This Row],[Scope 1
(kg CO2-eq)]]+Tableau1[[#This Row],[Scope 2 energy
(kg CO2-eq)]]+Tableau1[[#This Row],[Scope 2 Infrastructure
(kg CO2-eq)]])/Tableau1[[#This Row],[Total CO2-emissions
(kg CO2-eq)
for scope 3 use ]],"")</f>
        <v>0</v>
      </c>
      <c r="N5666" s="436" t="s">
        <v>3730</v>
      </c>
      <c r="O5666" s="259">
        <v>1</v>
      </c>
      <c r="P5666" s="259" t="s">
        <v>5303</v>
      </c>
      <c r="Q5666" s="259" t="s">
        <v>5199</v>
      </c>
    </row>
    <row r="5667" spans="1:17" ht="21.75" customHeight="1">
      <c r="A5667" s="301" t="s">
        <v>5303</v>
      </c>
      <c r="B5667" s="301" t="s">
        <v>5199</v>
      </c>
      <c r="C5667" s="316" t="s">
        <v>11681</v>
      </c>
      <c r="D5667" s="465" t="s">
        <v>3730</v>
      </c>
      <c r="E5667" s="465" t="s">
        <v>700</v>
      </c>
      <c r="F5667" s="469" t="str">
        <f t="shared" si="176"/>
        <v>CH</v>
      </c>
      <c r="G5667" s="260">
        <v>0</v>
      </c>
      <c r="H5667" s="260">
        <v>0</v>
      </c>
      <c r="I5667" s="260">
        <v>0</v>
      </c>
      <c r="J5667" s="260">
        <v>9.2672912017220804E-2</v>
      </c>
      <c r="K5667" s="260">
        <v>9.2672912008184602E-2</v>
      </c>
      <c r="L5667" s="301" t="str">
        <f t="shared" si="177"/>
        <v/>
      </c>
      <c r="M5667" s="459">
        <f>IFERROR((Tableau1[[#This Row],[Scope 1
(kg CO2-eq)]]+Tableau1[[#This Row],[Scope 2 energy
(kg CO2-eq)]]+Tableau1[[#This Row],[Scope 2 Infrastructure
(kg CO2-eq)]])/Tableau1[[#This Row],[Total CO2-emissions
(kg CO2-eq)
for scope 3 use ]],"")</f>
        <v>0</v>
      </c>
      <c r="N5667" s="436" t="s">
        <v>3730</v>
      </c>
      <c r="O5667" s="259">
        <v>1</v>
      </c>
      <c r="P5667" s="259" t="s">
        <v>5303</v>
      </c>
      <c r="Q5667" s="259" t="s">
        <v>5199</v>
      </c>
    </row>
    <row r="5668" spans="1:17" ht="21.75" customHeight="1">
      <c r="A5668" s="301" t="s">
        <v>5303</v>
      </c>
      <c r="B5668" s="301" t="s">
        <v>5199</v>
      </c>
      <c r="C5668" s="316" t="s">
        <v>11682</v>
      </c>
      <c r="D5668" s="465" t="s">
        <v>3730</v>
      </c>
      <c r="E5668" s="465" t="s">
        <v>700</v>
      </c>
      <c r="F5668" s="469" t="str">
        <f t="shared" si="176"/>
        <v>CH</v>
      </c>
      <c r="G5668" s="260">
        <v>0</v>
      </c>
      <c r="H5668" s="260">
        <v>0</v>
      </c>
      <c r="I5668" s="260">
        <v>0</v>
      </c>
      <c r="J5668" s="260">
        <v>9.2672912017220804E-2</v>
      </c>
      <c r="K5668" s="260">
        <v>9.2672912008184602E-2</v>
      </c>
      <c r="L5668" s="301" t="str">
        <f t="shared" si="177"/>
        <v/>
      </c>
      <c r="M5668" s="459">
        <f>IFERROR((Tableau1[[#This Row],[Scope 1
(kg CO2-eq)]]+Tableau1[[#This Row],[Scope 2 energy
(kg CO2-eq)]]+Tableau1[[#This Row],[Scope 2 Infrastructure
(kg CO2-eq)]])/Tableau1[[#This Row],[Total CO2-emissions
(kg CO2-eq)
for scope 3 use ]],"")</f>
        <v>0</v>
      </c>
      <c r="N5668" s="436" t="s">
        <v>3730</v>
      </c>
      <c r="O5668" s="259">
        <v>1</v>
      </c>
      <c r="P5668" s="259" t="s">
        <v>5303</v>
      </c>
      <c r="Q5668" s="259" t="s">
        <v>5199</v>
      </c>
    </row>
    <row r="5669" spans="1:17" ht="21.75" customHeight="1">
      <c r="A5669" s="301" t="s">
        <v>5303</v>
      </c>
      <c r="B5669" s="301" t="s">
        <v>5199</v>
      </c>
      <c r="C5669" s="316" t="s">
        <v>11683</v>
      </c>
      <c r="D5669" s="465" t="s">
        <v>3730</v>
      </c>
      <c r="E5669" s="465" t="s">
        <v>700</v>
      </c>
      <c r="F5669" s="469" t="str">
        <f t="shared" si="176"/>
        <v>CH</v>
      </c>
      <c r="G5669" s="260">
        <v>0</v>
      </c>
      <c r="H5669" s="260">
        <v>0</v>
      </c>
      <c r="I5669" s="260">
        <v>0</v>
      </c>
      <c r="J5669" s="260">
        <v>0.11922189585456899</v>
      </c>
      <c r="K5669" s="260">
        <v>0.119221895862413</v>
      </c>
      <c r="L5669" s="301" t="str">
        <f t="shared" si="177"/>
        <v/>
      </c>
      <c r="M5669" s="459">
        <f>IFERROR((Tableau1[[#This Row],[Scope 1
(kg CO2-eq)]]+Tableau1[[#This Row],[Scope 2 energy
(kg CO2-eq)]]+Tableau1[[#This Row],[Scope 2 Infrastructure
(kg CO2-eq)]])/Tableau1[[#This Row],[Total CO2-emissions
(kg CO2-eq)
for scope 3 use ]],"")</f>
        <v>0</v>
      </c>
      <c r="N5669" s="436" t="s">
        <v>3730</v>
      </c>
      <c r="O5669" s="259">
        <v>1</v>
      </c>
      <c r="P5669" s="259" t="s">
        <v>5303</v>
      </c>
      <c r="Q5669" s="259" t="s">
        <v>5199</v>
      </c>
    </row>
    <row r="5670" spans="1:17" ht="21.75" customHeight="1">
      <c r="A5670" s="301" t="s">
        <v>5303</v>
      </c>
      <c r="B5670" s="301" t="s">
        <v>5199</v>
      </c>
      <c r="C5670" s="316" t="s">
        <v>11684</v>
      </c>
      <c r="D5670" s="465" t="s">
        <v>3730</v>
      </c>
      <c r="E5670" s="465" t="s">
        <v>700</v>
      </c>
      <c r="F5670" s="469" t="str">
        <f t="shared" si="176"/>
        <v>CH</v>
      </c>
      <c r="G5670" s="260">
        <v>0</v>
      </c>
      <c r="H5670" s="260">
        <v>0</v>
      </c>
      <c r="I5670" s="260">
        <v>0</v>
      </c>
      <c r="J5670" s="260">
        <v>0.11922189585456899</v>
      </c>
      <c r="K5670" s="260">
        <v>0.119221895862413</v>
      </c>
      <c r="L5670" s="301" t="str">
        <f t="shared" si="177"/>
        <v/>
      </c>
      <c r="M5670" s="459">
        <f>IFERROR((Tableau1[[#This Row],[Scope 1
(kg CO2-eq)]]+Tableau1[[#This Row],[Scope 2 energy
(kg CO2-eq)]]+Tableau1[[#This Row],[Scope 2 Infrastructure
(kg CO2-eq)]])/Tableau1[[#This Row],[Total CO2-emissions
(kg CO2-eq)
for scope 3 use ]],"")</f>
        <v>0</v>
      </c>
      <c r="N5670" s="436" t="s">
        <v>3730</v>
      </c>
      <c r="O5670" s="259">
        <v>1</v>
      </c>
      <c r="P5670" s="259" t="s">
        <v>5303</v>
      </c>
      <c r="Q5670" s="259" t="s">
        <v>5199</v>
      </c>
    </row>
    <row r="5671" spans="1:17" ht="21.75" customHeight="1">
      <c r="A5671" s="301" t="s">
        <v>5303</v>
      </c>
      <c r="B5671" s="301" t="s">
        <v>5199</v>
      </c>
      <c r="C5671" s="316" t="s">
        <v>11685</v>
      </c>
      <c r="D5671" s="465" t="s">
        <v>3730</v>
      </c>
      <c r="E5671" s="465" t="s">
        <v>700</v>
      </c>
      <c r="F5671" s="469" t="str">
        <f t="shared" si="176"/>
        <v>CH</v>
      </c>
      <c r="G5671" s="260">
        <v>0</v>
      </c>
      <c r="H5671" s="260">
        <v>0</v>
      </c>
      <c r="I5671" s="260">
        <v>0</v>
      </c>
      <c r="J5671" s="260">
        <v>0.104959335828091</v>
      </c>
      <c r="K5671" s="260">
        <v>0.104959335828625</v>
      </c>
      <c r="L5671" s="301" t="str">
        <f t="shared" si="177"/>
        <v/>
      </c>
      <c r="M5671" s="459">
        <f>IFERROR((Tableau1[[#This Row],[Scope 1
(kg CO2-eq)]]+Tableau1[[#This Row],[Scope 2 energy
(kg CO2-eq)]]+Tableau1[[#This Row],[Scope 2 Infrastructure
(kg CO2-eq)]])/Tableau1[[#This Row],[Total CO2-emissions
(kg CO2-eq)
for scope 3 use ]],"")</f>
        <v>0</v>
      </c>
      <c r="N5671" s="436" t="s">
        <v>3730</v>
      </c>
      <c r="O5671" s="259">
        <v>1</v>
      </c>
      <c r="P5671" s="259" t="s">
        <v>5303</v>
      </c>
      <c r="Q5671" s="259" t="s">
        <v>5199</v>
      </c>
    </row>
    <row r="5672" spans="1:17" ht="21.75" customHeight="1">
      <c r="A5672" s="301" t="s">
        <v>5303</v>
      </c>
      <c r="B5672" s="301" t="s">
        <v>5199</v>
      </c>
      <c r="C5672" s="316" t="s">
        <v>11686</v>
      </c>
      <c r="D5672" s="465" t="s">
        <v>3730</v>
      </c>
      <c r="E5672" s="465" t="s">
        <v>700</v>
      </c>
      <c r="F5672" s="469" t="str">
        <f t="shared" si="176"/>
        <v>CH</v>
      </c>
      <c r="G5672" s="260">
        <v>0</v>
      </c>
      <c r="H5672" s="260">
        <v>0</v>
      </c>
      <c r="I5672" s="260">
        <v>0</v>
      </c>
      <c r="J5672" s="260">
        <v>8.2997431006968297E-2</v>
      </c>
      <c r="K5672" s="260">
        <v>8.2997431003319896E-2</v>
      </c>
      <c r="L5672" s="301" t="str">
        <f t="shared" si="177"/>
        <v/>
      </c>
      <c r="M5672" s="459">
        <f>IFERROR((Tableau1[[#This Row],[Scope 1
(kg CO2-eq)]]+Tableau1[[#This Row],[Scope 2 energy
(kg CO2-eq)]]+Tableau1[[#This Row],[Scope 2 Infrastructure
(kg CO2-eq)]])/Tableau1[[#This Row],[Total CO2-emissions
(kg CO2-eq)
for scope 3 use ]],"")</f>
        <v>0</v>
      </c>
      <c r="N5672" s="436" t="s">
        <v>3730</v>
      </c>
      <c r="O5672" s="259">
        <v>1</v>
      </c>
      <c r="P5672" s="259" t="s">
        <v>5303</v>
      </c>
      <c r="Q5672" s="259" t="s">
        <v>5199</v>
      </c>
    </row>
    <row r="5673" spans="1:17" ht="21.75" customHeight="1">
      <c r="A5673" s="301" t="s">
        <v>5259</v>
      </c>
      <c r="B5673" s="301" t="s">
        <v>5199</v>
      </c>
      <c r="C5673" s="316" t="s">
        <v>11687</v>
      </c>
      <c r="D5673" s="465" t="s">
        <v>50</v>
      </c>
      <c r="E5673" s="465" t="s">
        <v>700</v>
      </c>
      <c r="F5673" s="469" t="str">
        <f t="shared" si="176"/>
        <v>CH</v>
      </c>
      <c r="G5673" s="260">
        <v>0</v>
      </c>
      <c r="H5673" s="260">
        <v>0</v>
      </c>
      <c r="I5673" s="260">
        <v>0</v>
      </c>
      <c r="J5673" s="260">
        <v>83.376443512885004</v>
      </c>
      <c r="K5673" s="260">
        <v>83.376443512385194</v>
      </c>
      <c r="L5673" s="301" t="str">
        <f t="shared" si="177"/>
        <v/>
      </c>
      <c r="M5673" s="459">
        <f>IFERROR((Tableau1[[#This Row],[Scope 1
(kg CO2-eq)]]+Tableau1[[#This Row],[Scope 2 energy
(kg CO2-eq)]]+Tableau1[[#This Row],[Scope 2 Infrastructure
(kg CO2-eq)]])/Tableau1[[#This Row],[Total CO2-emissions
(kg CO2-eq)
for scope 3 use ]],"")</f>
        <v>0</v>
      </c>
      <c r="N5673" s="436" t="s">
        <v>50</v>
      </c>
      <c r="O5673" s="259">
        <v>1</v>
      </c>
      <c r="P5673" s="259" t="s">
        <v>5259</v>
      </c>
      <c r="Q5673" s="259" t="s">
        <v>5199</v>
      </c>
    </row>
    <row r="5674" spans="1:17" ht="21.75" customHeight="1">
      <c r="A5674" s="301" t="s">
        <v>5259</v>
      </c>
      <c r="B5674" s="301" t="s">
        <v>5199</v>
      </c>
      <c r="C5674" s="316" t="s">
        <v>11688</v>
      </c>
      <c r="D5674" s="465" t="s">
        <v>50</v>
      </c>
      <c r="E5674" s="465" t="s">
        <v>6091</v>
      </c>
      <c r="F5674" s="469" t="str">
        <f t="shared" si="176"/>
        <v>other</v>
      </c>
      <c r="G5674" s="260">
        <v>0</v>
      </c>
      <c r="H5674" s="260">
        <v>0</v>
      </c>
      <c r="I5674" s="260">
        <v>0</v>
      </c>
      <c r="J5674" s="260">
        <v>122.00715889389301</v>
      </c>
      <c r="K5674" s="260">
        <v>122.007158909382</v>
      </c>
      <c r="L5674" s="301" t="str">
        <f t="shared" si="177"/>
        <v/>
      </c>
      <c r="M5674" s="459">
        <f>IFERROR((Tableau1[[#This Row],[Scope 1
(kg CO2-eq)]]+Tableau1[[#This Row],[Scope 2 energy
(kg CO2-eq)]]+Tableau1[[#This Row],[Scope 2 Infrastructure
(kg CO2-eq)]])/Tableau1[[#This Row],[Total CO2-emissions
(kg CO2-eq)
for scope 3 use ]],"")</f>
        <v>0</v>
      </c>
      <c r="N5674" s="436" t="s">
        <v>50</v>
      </c>
      <c r="O5674" s="259">
        <v>1</v>
      </c>
      <c r="P5674" s="259" t="s">
        <v>5259</v>
      </c>
      <c r="Q5674" s="259" t="s">
        <v>5199</v>
      </c>
    </row>
    <row r="5675" spans="1:17" ht="21.75" customHeight="1">
      <c r="A5675" s="301" t="s">
        <v>5259</v>
      </c>
      <c r="B5675" s="301" t="s">
        <v>5199</v>
      </c>
      <c r="C5675" s="316" t="s">
        <v>11689</v>
      </c>
      <c r="D5675" s="465" t="s">
        <v>50</v>
      </c>
      <c r="E5675" s="465" t="s">
        <v>700</v>
      </c>
      <c r="F5675" s="469" t="str">
        <f t="shared" si="176"/>
        <v>CH</v>
      </c>
      <c r="G5675" s="260">
        <v>0</v>
      </c>
      <c r="H5675" s="260">
        <v>0</v>
      </c>
      <c r="I5675" s="260">
        <v>0</v>
      </c>
      <c r="J5675" s="260">
        <v>83.376443512885004</v>
      </c>
      <c r="K5675" s="260">
        <v>83.376443512385194</v>
      </c>
      <c r="L5675" s="301" t="str">
        <f t="shared" si="177"/>
        <v/>
      </c>
      <c r="M5675" s="459">
        <f>IFERROR((Tableau1[[#This Row],[Scope 1
(kg CO2-eq)]]+Tableau1[[#This Row],[Scope 2 energy
(kg CO2-eq)]]+Tableau1[[#This Row],[Scope 2 Infrastructure
(kg CO2-eq)]])/Tableau1[[#This Row],[Total CO2-emissions
(kg CO2-eq)
for scope 3 use ]],"")</f>
        <v>0</v>
      </c>
      <c r="N5675" s="436" t="s">
        <v>50</v>
      </c>
      <c r="O5675" s="259">
        <v>1</v>
      </c>
      <c r="P5675" s="259" t="s">
        <v>5259</v>
      </c>
      <c r="Q5675" s="259" t="s">
        <v>5199</v>
      </c>
    </row>
    <row r="5676" spans="1:17" ht="21.75" customHeight="1">
      <c r="A5676" s="301" t="s">
        <v>5259</v>
      </c>
      <c r="B5676" s="301" t="s">
        <v>5199</v>
      </c>
      <c r="C5676" s="316" t="s">
        <v>11690</v>
      </c>
      <c r="D5676" s="465" t="s">
        <v>50</v>
      </c>
      <c r="E5676" s="465" t="s">
        <v>6091</v>
      </c>
      <c r="F5676" s="469" t="str">
        <f t="shared" si="176"/>
        <v>other</v>
      </c>
      <c r="G5676" s="260">
        <v>0</v>
      </c>
      <c r="H5676" s="260">
        <v>0</v>
      </c>
      <c r="I5676" s="260">
        <v>0</v>
      </c>
      <c r="J5676" s="260">
        <v>122.00715889389301</v>
      </c>
      <c r="K5676" s="260">
        <v>122.007158909382</v>
      </c>
      <c r="L5676" s="301" t="str">
        <f t="shared" si="177"/>
        <v/>
      </c>
      <c r="M5676" s="459">
        <f>IFERROR((Tableau1[[#This Row],[Scope 1
(kg CO2-eq)]]+Tableau1[[#This Row],[Scope 2 energy
(kg CO2-eq)]]+Tableau1[[#This Row],[Scope 2 Infrastructure
(kg CO2-eq)]])/Tableau1[[#This Row],[Total CO2-emissions
(kg CO2-eq)
for scope 3 use ]],"")</f>
        <v>0</v>
      </c>
      <c r="N5676" s="436" t="s">
        <v>50</v>
      </c>
      <c r="O5676" s="259">
        <v>1</v>
      </c>
      <c r="P5676" s="259" t="s">
        <v>5259</v>
      </c>
      <c r="Q5676" s="259" t="s">
        <v>5199</v>
      </c>
    </row>
    <row r="5677" spans="1:17" ht="21.75" customHeight="1">
      <c r="A5677" s="301" t="s">
        <v>5259</v>
      </c>
      <c r="B5677" s="301" t="s">
        <v>5199</v>
      </c>
      <c r="C5677" s="316" t="s">
        <v>11691</v>
      </c>
      <c r="D5677" s="465" t="s">
        <v>50</v>
      </c>
      <c r="E5677" s="465" t="s">
        <v>700</v>
      </c>
      <c r="F5677" s="469" t="str">
        <f t="shared" si="176"/>
        <v>CH</v>
      </c>
      <c r="G5677" s="260">
        <v>0</v>
      </c>
      <c r="H5677" s="260">
        <v>8.4802833795111994</v>
      </c>
      <c r="I5677" s="260">
        <v>2.7060832742135998</v>
      </c>
      <c r="J5677" s="260">
        <v>79.478241752064804</v>
      </c>
      <c r="K5677" s="260">
        <v>90.664608469418795</v>
      </c>
      <c r="L5677" s="301" t="str">
        <f t="shared" si="177"/>
        <v/>
      </c>
      <c r="M5677" s="459">
        <f>IFERROR((Tableau1[[#This Row],[Scope 1
(kg CO2-eq)]]+Tableau1[[#This Row],[Scope 2 energy
(kg CO2-eq)]]+Tableau1[[#This Row],[Scope 2 Infrastructure
(kg CO2-eq)]])/Tableau1[[#This Row],[Total CO2-emissions
(kg CO2-eq)
for scope 3 use ]],"")</f>
        <v>0.12338184482976029</v>
      </c>
      <c r="N5677" s="436" t="s">
        <v>50</v>
      </c>
      <c r="O5677" s="259">
        <v>1</v>
      </c>
      <c r="P5677" s="259" t="s">
        <v>5259</v>
      </c>
      <c r="Q5677" s="259" t="s">
        <v>5199</v>
      </c>
    </row>
    <row r="5678" spans="1:17" ht="21.75" customHeight="1">
      <c r="A5678" s="301" t="s">
        <v>5259</v>
      </c>
      <c r="B5678" s="301" t="s">
        <v>5199</v>
      </c>
      <c r="C5678" s="316" t="s">
        <v>11692</v>
      </c>
      <c r="D5678" s="465" t="s">
        <v>50</v>
      </c>
      <c r="E5678" s="465" t="s">
        <v>6091</v>
      </c>
      <c r="F5678" s="469" t="str">
        <f t="shared" si="176"/>
        <v>other</v>
      </c>
      <c r="G5678" s="260">
        <v>0</v>
      </c>
      <c r="H5678" s="260">
        <v>29.257544114382402</v>
      </c>
      <c r="I5678" s="260">
        <v>2.7064305178115999</v>
      </c>
      <c r="J5678" s="260">
        <v>97.347206969416305</v>
      </c>
      <c r="K5678" s="260">
        <v>129.31118170733799</v>
      </c>
      <c r="L5678" s="301" t="str">
        <f t="shared" si="177"/>
        <v/>
      </c>
      <c r="M5678" s="459">
        <f>IFERROR((Tableau1[[#This Row],[Scope 1
(kg CO2-eq)]]+Tableau1[[#This Row],[Scope 2 energy
(kg CO2-eq)]]+Tableau1[[#This Row],[Scope 2 Infrastructure
(kg CO2-eq)]])/Tableau1[[#This Row],[Total CO2-emissions
(kg CO2-eq)
for scope 3 use ]],"")</f>
        <v>0.24718647073024272</v>
      </c>
      <c r="N5678" s="436" t="s">
        <v>50</v>
      </c>
      <c r="O5678" s="259">
        <v>1</v>
      </c>
      <c r="P5678" s="259" t="s">
        <v>5259</v>
      </c>
      <c r="Q5678" s="259" t="s">
        <v>5199</v>
      </c>
    </row>
    <row r="5679" spans="1:17" ht="21.75" customHeight="1">
      <c r="A5679" s="301" t="s">
        <v>5259</v>
      </c>
      <c r="B5679" s="301" t="s">
        <v>5199</v>
      </c>
      <c r="C5679" s="316" t="s">
        <v>11693</v>
      </c>
      <c r="D5679" s="465" t="s">
        <v>50</v>
      </c>
      <c r="E5679" s="465" t="s">
        <v>700</v>
      </c>
      <c r="F5679" s="469" t="str">
        <f t="shared" si="176"/>
        <v>CH</v>
      </c>
      <c r="G5679" s="260">
        <v>0</v>
      </c>
      <c r="H5679" s="260">
        <v>8.4802833795111994</v>
      </c>
      <c r="I5679" s="260">
        <v>2.7060832742135998</v>
      </c>
      <c r="J5679" s="260">
        <v>80.816965639262307</v>
      </c>
      <c r="K5679" s="260">
        <v>92.003332355781893</v>
      </c>
      <c r="L5679" s="301" t="str">
        <f t="shared" si="177"/>
        <v/>
      </c>
      <c r="M5679" s="459">
        <f>IFERROR((Tableau1[[#This Row],[Scope 1
(kg CO2-eq)]]+Tableau1[[#This Row],[Scope 2 energy
(kg CO2-eq)]]+Tableau1[[#This Row],[Scope 2 Infrastructure
(kg CO2-eq)]])/Tableau1[[#This Row],[Total CO2-emissions
(kg CO2-eq)
for scope 3 use ]],"")</f>
        <v>0.12158653787089485</v>
      </c>
      <c r="N5679" s="436" t="s">
        <v>50</v>
      </c>
      <c r="O5679" s="259">
        <v>1</v>
      </c>
      <c r="P5679" s="259" t="s">
        <v>5259</v>
      </c>
      <c r="Q5679" s="259" t="s">
        <v>5199</v>
      </c>
    </row>
    <row r="5680" spans="1:17" ht="21.75" customHeight="1">
      <c r="A5680" s="301" t="s">
        <v>5259</v>
      </c>
      <c r="B5680" s="301" t="s">
        <v>5199</v>
      </c>
      <c r="C5680" s="316" t="s">
        <v>11694</v>
      </c>
      <c r="D5680" s="465" t="s">
        <v>50</v>
      </c>
      <c r="E5680" s="465" t="s">
        <v>6091</v>
      </c>
      <c r="F5680" s="469" t="str">
        <f t="shared" si="176"/>
        <v>other</v>
      </c>
      <c r="G5680" s="260">
        <v>0</v>
      </c>
      <c r="H5680" s="260">
        <v>29.257544114382402</v>
      </c>
      <c r="I5680" s="260">
        <v>2.7064305178115999</v>
      </c>
      <c r="J5680" s="260">
        <v>98.688786080599797</v>
      </c>
      <c r="K5680" s="260">
        <v>130.65276080160501</v>
      </c>
      <c r="L5680" s="301" t="str">
        <f t="shared" si="177"/>
        <v/>
      </c>
      <c r="M5680" s="459">
        <f>IFERROR((Tableau1[[#This Row],[Scope 1
(kg CO2-eq)]]+Tableau1[[#This Row],[Scope 2 energy
(kg CO2-eq)]]+Tableau1[[#This Row],[Scope 2 Infrastructure
(kg CO2-eq)]])/Tableau1[[#This Row],[Total CO2-emissions
(kg CO2-eq)
for scope 3 use ]],"")</f>
        <v>0.24464829090547116</v>
      </c>
      <c r="N5680" s="436" t="s">
        <v>50</v>
      </c>
      <c r="O5680" s="259">
        <v>1</v>
      </c>
      <c r="P5680" s="259" t="s">
        <v>5259</v>
      </c>
      <c r="Q5680" s="259" t="s">
        <v>5199</v>
      </c>
    </row>
    <row r="5681" spans="1:17" ht="21.75" customHeight="1">
      <c r="A5681" s="301" t="s">
        <v>5259</v>
      </c>
      <c r="B5681" s="301" t="s">
        <v>5199</v>
      </c>
      <c r="C5681" s="316" t="s">
        <v>11695</v>
      </c>
      <c r="D5681" s="465" t="s">
        <v>50</v>
      </c>
      <c r="E5681" s="465" t="s">
        <v>700</v>
      </c>
      <c r="F5681" s="469" t="str">
        <f t="shared" si="176"/>
        <v>CH</v>
      </c>
      <c r="G5681" s="260">
        <v>0</v>
      </c>
      <c r="H5681" s="260">
        <v>8.4802833795111994</v>
      </c>
      <c r="I5681" s="260">
        <v>2.7060832742135998</v>
      </c>
      <c r="J5681" s="260">
        <v>79.866726721354695</v>
      </c>
      <c r="K5681" s="260">
        <v>91.0530934419576</v>
      </c>
      <c r="L5681" s="301" t="str">
        <f t="shared" si="177"/>
        <v/>
      </c>
      <c r="M5681" s="459">
        <f>IFERROR((Tableau1[[#This Row],[Scope 1
(kg CO2-eq)]]+Tableau1[[#This Row],[Scope 2 energy
(kg CO2-eq)]]+Tableau1[[#This Row],[Scope 2 Infrastructure
(kg CO2-eq)]])/Tableau1[[#This Row],[Total CO2-emissions
(kg CO2-eq)
for scope 3 use ]],"")</f>
        <v>0.12285542677202531</v>
      </c>
      <c r="N5681" s="436" t="s">
        <v>50</v>
      </c>
      <c r="O5681" s="259">
        <v>1</v>
      </c>
      <c r="P5681" s="259" t="s">
        <v>5259</v>
      </c>
      <c r="Q5681" s="259" t="s">
        <v>5199</v>
      </c>
    </row>
    <row r="5682" spans="1:17" ht="21.75" customHeight="1">
      <c r="A5682" s="301" t="s">
        <v>5259</v>
      </c>
      <c r="B5682" s="301" t="s">
        <v>5199</v>
      </c>
      <c r="C5682" s="316" t="s">
        <v>11696</v>
      </c>
      <c r="D5682" s="465" t="s">
        <v>50</v>
      </c>
      <c r="E5682" s="465" t="s">
        <v>6091</v>
      </c>
      <c r="F5682" s="469" t="str">
        <f t="shared" si="176"/>
        <v>other</v>
      </c>
      <c r="G5682" s="260">
        <v>0</v>
      </c>
      <c r="H5682" s="260">
        <v>29.257544114382402</v>
      </c>
      <c r="I5682" s="260">
        <v>2.7064305178115999</v>
      </c>
      <c r="J5682" s="260">
        <v>97.736459046874202</v>
      </c>
      <c r="K5682" s="260">
        <v>129.70043377883999</v>
      </c>
      <c r="L5682" s="301" t="str">
        <f t="shared" si="177"/>
        <v/>
      </c>
      <c r="M5682" s="459">
        <f>IFERROR((Tableau1[[#This Row],[Scope 1
(kg CO2-eq)]]+Tableau1[[#This Row],[Scope 2 energy
(kg CO2-eq)]]+Tableau1[[#This Row],[Scope 2 Infrastructure
(kg CO2-eq)]])/Tableau1[[#This Row],[Total CO2-emissions
(kg CO2-eq)
for scope 3 use ]],"")</f>
        <v>0.24644462397633687</v>
      </c>
      <c r="N5682" s="436" t="s">
        <v>50</v>
      </c>
      <c r="O5682" s="259">
        <v>1</v>
      </c>
      <c r="P5682" s="259" t="s">
        <v>5259</v>
      </c>
      <c r="Q5682" s="259" t="s">
        <v>5199</v>
      </c>
    </row>
    <row r="5683" spans="1:17" ht="21.75" customHeight="1">
      <c r="A5683" s="301" t="s">
        <v>5259</v>
      </c>
      <c r="B5683" s="301" t="s">
        <v>5199</v>
      </c>
      <c r="C5683" s="316" t="s">
        <v>11697</v>
      </c>
      <c r="D5683" s="465" t="s">
        <v>50</v>
      </c>
      <c r="E5683" s="465" t="s">
        <v>700</v>
      </c>
      <c r="F5683" s="469" t="str">
        <f t="shared" si="176"/>
        <v>CH</v>
      </c>
      <c r="G5683" s="260">
        <v>0</v>
      </c>
      <c r="H5683" s="260">
        <v>8.4802833795111994</v>
      </c>
      <c r="I5683" s="260">
        <v>2.7060832742135998</v>
      </c>
      <c r="J5683" s="260">
        <v>82.541766687105707</v>
      </c>
      <c r="K5683" s="260">
        <v>93.728133407211203</v>
      </c>
      <c r="L5683" s="301" t="str">
        <f t="shared" si="177"/>
        <v/>
      </c>
      <c r="M5683" s="459">
        <f>IFERROR((Tableau1[[#This Row],[Scope 1
(kg CO2-eq)]]+Tableau1[[#This Row],[Scope 2 energy
(kg CO2-eq)]]+Tableau1[[#This Row],[Scope 2 Infrastructure
(kg CO2-eq)]])/Tableau1[[#This Row],[Total CO2-emissions
(kg CO2-eq)
for scope 3 use ]],"")</f>
        <v>0.11934908172260848</v>
      </c>
      <c r="N5683" s="436" t="s">
        <v>50</v>
      </c>
      <c r="O5683" s="259">
        <v>1</v>
      </c>
      <c r="P5683" s="259" t="s">
        <v>5259</v>
      </c>
      <c r="Q5683" s="259" t="s">
        <v>5199</v>
      </c>
    </row>
    <row r="5684" spans="1:17" ht="21.75" customHeight="1">
      <c r="A5684" s="301" t="s">
        <v>5259</v>
      </c>
      <c r="B5684" s="301" t="s">
        <v>5199</v>
      </c>
      <c r="C5684" s="316" t="s">
        <v>11698</v>
      </c>
      <c r="D5684" s="465" t="s">
        <v>50</v>
      </c>
      <c r="E5684" s="465" t="s">
        <v>6091</v>
      </c>
      <c r="F5684" s="469" t="str">
        <f t="shared" si="176"/>
        <v>other</v>
      </c>
      <c r="G5684" s="260">
        <v>0</v>
      </c>
      <c r="H5684" s="260">
        <v>29.257544114382402</v>
      </c>
      <c r="I5684" s="260">
        <v>2.7064305178115999</v>
      </c>
      <c r="J5684" s="260">
        <v>100.417210672004</v>
      </c>
      <c r="K5684" s="260">
        <v>132.381185418093</v>
      </c>
      <c r="L5684" s="301" t="str">
        <f t="shared" si="177"/>
        <v/>
      </c>
      <c r="M5684" s="459">
        <f>IFERROR((Tableau1[[#This Row],[Scope 1
(kg CO2-eq)]]+Tableau1[[#This Row],[Scope 2 energy
(kg CO2-eq)]]+Tableau1[[#This Row],[Scope 2 Infrastructure
(kg CO2-eq)]])/Tableau1[[#This Row],[Total CO2-emissions
(kg CO2-eq)
for scope 3 use ]],"")</f>
        <v>0.24145405958742364</v>
      </c>
      <c r="N5684" s="436" t="s">
        <v>50</v>
      </c>
      <c r="O5684" s="259">
        <v>1</v>
      </c>
      <c r="P5684" s="259" t="s">
        <v>5259</v>
      </c>
      <c r="Q5684" s="259" t="s">
        <v>5199</v>
      </c>
    </row>
    <row r="5685" spans="1:17" ht="21.75" customHeight="1">
      <c r="A5685" s="301" t="s">
        <v>5259</v>
      </c>
      <c r="B5685" s="301" t="s">
        <v>5199</v>
      </c>
      <c r="C5685" s="316" t="s">
        <v>11699</v>
      </c>
      <c r="D5685" s="465" t="s">
        <v>50</v>
      </c>
      <c r="E5685" s="465" t="s">
        <v>700</v>
      </c>
      <c r="F5685" s="469" t="str">
        <f t="shared" si="176"/>
        <v>CH</v>
      </c>
      <c r="G5685" s="260">
        <v>0</v>
      </c>
      <c r="H5685" s="260">
        <v>8.4802833795111994</v>
      </c>
      <c r="I5685" s="260">
        <v>2.7060832742135998</v>
      </c>
      <c r="J5685" s="260">
        <v>60.964932124086701</v>
      </c>
      <c r="K5685" s="260">
        <v>72.151298846869693</v>
      </c>
      <c r="L5685" s="301" t="str">
        <f t="shared" si="177"/>
        <v/>
      </c>
      <c r="M5685" s="459">
        <f>IFERROR((Tableau1[[#This Row],[Scope 1
(kg CO2-eq)]]+Tableau1[[#This Row],[Scope 2 energy
(kg CO2-eq)]]+Tableau1[[#This Row],[Scope 2 Infrastructure
(kg CO2-eq)]])/Tableau1[[#This Row],[Total CO2-emissions
(kg CO2-eq)
for scope 3 use ]],"")</f>
        <v>0.15504040582091508</v>
      </c>
      <c r="N5685" s="436" t="s">
        <v>50</v>
      </c>
      <c r="O5685" s="259">
        <v>1</v>
      </c>
      <c r="P5685" s="259" t="s">
        <v>5259</v>
      </c>
      <c r="Q5685" s="259" t="s">
        <v>5199</v>
      </c>
    </row>
    <row r="5686" spans="1:17" ht="21.75" customHeight="1">
      <c r="A5686" s="301" t="s">
        <v>5259</v>
      </c>
      <c r="B5686" s="301" t="s">
        <v>5199</v>
      </c>
      <c r="C5686" s="316" t="s">
        <v>11700</v>
      </c>
      <c r="D5686" s="465" t="s">
        <v>50</v>
      </c>
      <c r="E5686" s="465" t="s">
        <v>6091</v>
      </c>
      <c r="F5686" s="469" t="str">
        <f t="shared" si="176"/>
        <v>other</v>
      </c>
      <c r="G5686" s="260">
        <v>0</v>
      </c>
      <c r="H5686" s="260">
        <v>29.257544114382402</v>
      </c>
      <c r="I5686" s="260">
        <v>2.7064305178115999</v>
      </c>
      <c r="J5686" s="260">
        <v>78.793410491405297</v>
      </c>
      <c r="K5686" s="260">
        <v>110.757385258835</v>
      </c>
      <c r="L5686" s="301" t="str">
        <f t="shared" si="177"/>
        <v/>
      </c>
      <c r="M5686" s="459">
        <f>IFERROR((Tableau1[[#This Row],[Scope 1
(kg CO2-eq)]]+Tableau1[[#This Row],[Scope 2 energy
(kg CO2-eq)]]+Tableau1[[#This Row],[Scope 2 Infrastructure
(kg CO2-eq)]])/Tableau1[[#This Row],[Total CO2-emissions
(kg CO2-eq)
for scope 3 use ]],"")</f>
        <v>0.28859452177835038</v>
      </c>
      <c r="N5686" s="436" t="s">
        <v>50</v>
      </c>
      <c r="O5686" s="259">
        <v>1</v>
      </c>
      <c r="P5686" s="259" t="s">
        <v>5259</v>
      </c>
      <c r="Q5686" s="259" t="s">
        <v>5199</v>
      </c>
    </row>
    <row r="5687" spans="1:17" ht="21.75" customHeight="1">
      <c r="A5687" s="301" t="s">
        <v>5259</v>
      </c>
      <c r="B5687" s="301" t="s">
        <v>5199</v>
      </c>
      <c r="C5687" s="316" t="s">
        <v>11701</v>
      </c>
      <c r="D5687" s="465" t="s">
        <v>50</v>
      </c>
      <c r="E5687" s="465" t="s">
        <v>700</v>
      </c>
      <c r="F5687" s="469" t="str">
        <f t="shared" si="176"/>
        <v>CH</v>
      </c>
      <c r="G5687" s="260">
        <v>0</v>
      </c>
      <c r="H5687" s="260">
        <v>8.4802833795111994</v>
      </c>
      <c r="I5687" s="260">
        <v>2.7060832742135998</v>
      </c>
      <c r="J5687" s="260">
        <v>57.900954648612597</v>
      </c>
      <c r="K5687" s="260">
        <v>69.087321370968795</v>
      </c>
      <c r="L5687" s="301" t="str">
        <f t="shared" si="177"/>
        <v/>
      </c>
      <c r="M5687" s="459">
        <f>IFERROR((Tableau1[[#This Row],[Scope 1
(kg CO2-eq)]]+Tableau1[[#This Row],[Scope 2 energy
(kg CO2-eq)]]+Tableau1[[#This Row],[Scope 2 Infrastructure
(kg CO2-eq)]])/Tableau1[[#This Row],[Total CO2-emissions
(kg CO2-eq)
for scope 3 use ]],"")</f>
        <v>0.16191634632436955</v>
      </c>
      <c r="N5687" s="436" t="s">
        <v>50</v>
      </c>
      <c r="O5687" s="259">
        <v>1</v>
      </c>
      <c r="P5687" s="259" t="s">
        <v>5259</v>
      </c>
      <c r="Q5687" s="259" t="s">
        <v>5199</v>
      </c>
    </row>
    <row r="5688" spans="1:17" ht="21.75" customHeight="1">
      <c r="A5688" s="301" t="s">
        <v>5259</v>
      </c>
      <c r="B5688" s="301" t="s">
        <v>5199</v>
      </c>
      <c r="C5688" s="316" t="s">
        <v>11702</v>
      </c>
      <c r="D5688" s="465" t="s">
        <v>50</v>
      </c>
      <c r="E5688" s="465" t="s">
        <v>6091</v>
      </c>
      <c r="F5688" s="469" t="str">
        <f t="shared" si="176"/>
        <v>other</v>
      </c>
      <c r="G5688" s="260">
        <v>0</v>
      </c>
      <c r="H5688" s="260">
        <v>29.257544114382402</v>
      </c>
      <c r="I5688" s="260">
        <v>2.7064305178115999</v>
      </c>
      <c r="J5688" s="260">
        <v>75.7229546118066</v>
      </c>
      <c r="K5688" s="260">
        <v>107.686929348326</v>
      </c>
      <c r="L5688" s="301" t="str">
        <f t="shared" si="177"/>
        <v/>
      </c>
      <c r="M5688" s="459">
        <f>IFERROR((Tableau1[[#This Row],[Scope 1
(kg CO2-eq)]]+Tableau1[[#This Row],[Scope 2 energy
(kg CO2-eq)]]+Tableau1[[#This Row],[Scope 2 Infrastructure
(kg CO2-eq)]])/Tableau1[[#This Row],[Total CO2-emissions
(kg CO2-eq)
for scope 3 use ]],"")</f>
        <v>0.29682315974302487</v>
      </c>
      <c r="N5688" s="436" t="s">
        <v>50</v>
      </c>
      <c r="O5688" s="259">
        <v>1</v>
      </c>
      <c r="P5688" s="259" t="s">
        <v>5259</v>
      </c>
      <c r="Q5688" s="259" t="s">
        <v>5199</v>
      </c>
    </row>
    <row r="5689" spans="1:17" ht="21.75" customHeight="1">
      <c r="A5689" s="301" t="s">
        <v>5150</v>
      </c>
      <c r="B5689" s="301" t="s">
        <v>5133</v>
      </c>
      <c r="C5689" s="316" t="s">
        <v>11703</v>
      </c>
      <c r="D5689" s="465" t="s">
        <v>3646</v>
      </c>
      <c r="E5689" s="465" t="s">
        <v>6091</v>
      </c>
      <c r="F5689" s="469" t="str">
        <f t="shared" si="176"/>
        <v>other</v>
      </c>
      <c r="G5689" s="260">
        <v>0</v>
      </c>
      <c r="H5689" s="260">
        <v>20.695213140300002</v>
      </c>
      <c r="I5689" s="260">
        <v>0.10828471872000001</v>
      </c>
      <c r="J5689" s="260">
        <v>296.76297384754099</v>
      </c>
      <c r="K5689" s="260">
        <v>317.56647184372002</v>
      </c>
      <c r="L5689" s="301" t="str">
        <f t="shared" si="177"/>
        <v/>
      </c>
      <c r="M5689" s="459">
        <f>IFERROR((Tableau1[[#This Row],[Scope 1
(kg CO2-eq)]]+Tableau1[[#This Row],[Scope 2 energy
(kg CO2-eq)]]+Tableau1[[#This Row],[Scope 2 Infrastructure
(kg CO2-eq)]])/Tableau1[[#This Row],[Total CO2-emissions
(kg CO2-eq)
for scope 3 use ]],"")</f>
        <v>6.5509112905526634E-2</v>
      </c>
      <c r="N5689" s="436" t="s">
        <v>3646</v>
      </c>
      <c r="O5689" s="259">
        <v>1</v>
      </c>
      <c r="P5689" s="259" t="s">
        <v>5150</v>
      </c>
      <c r="Q5689" s="259" t="s">
        <v>5133</v>
      </c>
    </row>
    <row r="5690" spans="1:17" ht="21.75" customHeight="1">
      <c r="A5690" s="301" t="s">
        <v>5160</v>
      </c>
      <c r="B5690" s="301" t="s">
        <v>5133</v>
      </c>
      <c r="C5690" s="316" t="s">
        <v>11704</v>
      </c>
      <c r="D5690" s="465" t="s">
        <v>3646</v>
      </c>
      <c r="E5690" s="465" t="s">
        <v>6091</v>
      </c>
      <c r="F5690" s="469" t="str">
        <f t="shared" si="176"/>
        <v>other</v>
      </c>
      <c r="G5690" s="260">
        <v>0</v>
      </c>
      <c r="H5690" s="260">
        <v>0</v>
      </c>
      <c r="I5690" s="260">
        <v>0</v>
      </c>
      <c r="J5690" s="260">
        <v>5620940.9661022499</v>
      </c>
      <c r="K5690" s="260">
        <v>5620940.9661021102</v>
      </c>
      <c r="L5690" s="301" t="str">
        <f t="shared" si="177"/>
        <v/>
      </c>
      <c r="M5690" s="459">
        <f>IFERROR((Tableau1[[#This Row],[Scope 1
(kg CO2-eq)]]+Tableau1[[#This Row],[Scope 2 energy
(kg CO2-eq)]]+Tableau1[[#This Row],[Scope 2 Infrastructure
(kg CO2-eq)]])/Tableau1[[#This Row],[Total CO2-emissions
(kg CO2-eq)
for scope 3 use ]],"")</f>
        <v>0</v>
      </c>
      <c r="N5690" s="436" t="s">
        <v>3646</v>
      </c>
      <c r="O5690" s="259">
        <v>1</v>
      </c>
      <c r="P5690" s="259" t="s">
        <v>5160</v>
      </c>
      <c r="Q5690" s="259" t="s">
        <v>5133</v>
      </c>
    </row>
    <row r="5691" spans="1:17" ht="21.75" customHeight="1">
      <c r="A5691" s="301" t="s">
        <v>5143</v>
      </c>
      <c r="B5691" s="301" t="s">
        <v>5146</v>
      </c>
      <c r="C5691" s="316" t="s">
        <v>11705</v>
      </c>
      <c r="D5691" s="465" t="s">
        <v>3730</v>
      </c>
      <c r="E5691" s="465" t="s">
        <v>700</v>
      </c>
      <c r="F5691" s="469" t="str">
        <f t="shared" si="176"/>
        <v>CH</v>
      </c>
      <c r="G5691" s="260">
        <v>0</v>
      </c>
      <c r="H5691" s="260">
        <v>0</v>
      </c>
      <c r="I5691" s="260">
        <v>0</v>
      </c>
      <c r="J5691" s="260">
        <v>6.3040734395146201</v>
      </c>
      <c r="K5691" s="260">
        <v>6.3040734396821598</v>
      </c>
      <c r="L5691" s="301" t="str">
        <f t="shared" si="177"/>
        <v/>
      </c>
      <c r="M5691" s="459">
        <f>IFERROR((Tableau1[[#This Row],[Scope 1
(kg CO2-eq)]]+Tableau1[[#This Row],[Scope 2 energy
(kg CO2-eq)]]+Tableau1[[#This Row],[Scope 2 Infrastructure
(kg CO2-eq)]])/Tableau1[[#This Row],[Total CO2-emissions
(kg CO2-eq)
for scope 3 use ]],"")</f>
        <v>0</v>
      </c>
      <c r="N5691" s="436" t="s">
        <v>3730</v>
      </c>
      <c r="O5691" s="259">
        <v>1</v>
      </c>
      <c r="P5691" s="259" t="s">
        <v>5143</v>
      </c>
      <c r="Q5691" s="259" t="s">
        <v>5146</v>
      </c>
    </row>
    <row r="5692" spans="1:17" ht="21.75" customHeight="1">
      <c r="A5692" s="301" t="s">
        <v>5143</v>
      </c>
      <c r="B5692" s="301" t="s">
        <v>5146</v>
      </c>
      <c r="C5692" s="316" t="s">
        <v>11706</v>
      </c>
      <c r="D5692" s="465" t="s">
        <v>3730</v>
      </c>
      <c r="E5692" s="465" t="s">
        <v>700</v>
      </c>
      <c r="F5692" s="469" t="str">
        <f t="shared" si="176"/>
        <v>CH</v>
      </c>
      <c r="G5692" s="260">
        <v>0</v>
      </c>
      <c r="H5692" s="260">
        <v>0</v>
      </c>
      <c r="I5692" s="260">
        <v>0</v>
      </c>
      <c r="J5692" s="260">
        <v>1.81402613778383</v>
      </c>
      <c r="K5692" s="260">
        <v>1.8140261460202001</v>
      </c>
      <c r="L5692" s="301" t="str">
        <f t="shared" si="177"/>
        <v/>
      </c>
      <c r="M5692" s="459">
        <f>IFERROR((Tableau1[[#This Row],[Scope 1
(kg CO2-eq)]]+Tableau1[[#This Row],[Scope 2 energy
(kg CO2-eq)]]+Tableau1[[#This Row],[Scope 2 Infrastructure
(kg CO2-eq)]])/Tableau1[[#This Row],[Total CO2-emissions
(kg CO2-eq)
for scope 3 use ]],"")</f>
        <v>0</v>
      </c>
      <c r="N5692" s="436" t="s">
        <v>3730</v>
      </c>
      <c r="O5692" s="259">
        <v>1</v>
      </c>
      <c r="P5692" s="259" t="s">
        <v>5143</v>
      </c>
      <c r="Q5692" s="259" t="s">
        <v>5146</v>
      </c>
    </row>
    <row r="5693" spans="1:17" ht="21.75" customHeight="1">
      <c r="A5693" s="301" t="s">
        <v>5143</v>
      </c>
      <c r="B5693" s="301" t="s">
        <v>5146</v>
      </c>
      <c r="C5693" s="316" t="s">
        <v>11707</v>
      </c>
      <c r="D5693" s="465" t="s">
        <v>3730</v>
      </c>
      <c r="E5693" s="465" t="s">
        <v>700</v>
      </c>
      <c r="F5693" s="469" t="str">
        <f t="shared" si="176"/>
        <v>CH</v>
      </c>
      <c r="G5693" s="260">
        <v>2.5186000000000002</v>
      </c>
      <c r="H5693" s="260">
        <v>0</v>
      </c>
      <c r="I5693" s="260">
        <v>0</v>
      </c>
      <c r="J5693" s="260">
        <v>0</v>
      </c>
      <c r="K5693" s="260">
        <v>2.5186000000000002</v>
      </c>
      <c r="L5693" s="301" t="str">
        <f t="shared" si="177"/>
        <v/>
      </c>
      <c r="M5693" s="459">
        <f>IFERROR((Tableau1[[#This Row],[Scope 1
(kg CO2-eq)]]+Tableau1[[#This Row],[Scope 2 energy
(kg CO2-eq)]]+Tableau1[[#This Row],[Scope 2 Infrastructure
(kg CO2-eq)]])/Tableau1[[#This Row],[Total CO2-emissions
(kg CO2-eq)
for scope 3 use ]],"")</f>
        <v>1</v>
      </c>
      <c r="N5693" s="436" t="s">
        <v>3730</v>
      </c>
      <c r="O5693" s="259">
        <v>1</v>
      </c>
      <c r="P5693" s="259" t="s">
        <v>5143</v>
      </c>
      <c r="Q5693" s="259" t="s">
        <v>5146</v>
      </c>
    </row>
    <row r="5694" spans="1:17" ht="21.75" customHeight="1">
      <c r="A5694" s="301" t="s">
        <v>5143</v>
      </c>
      <c r="B5694" s="301" t="s">
        <v>5146</v>
      </c>
      <c r="C5694" s="316" t="s">
        <v>11708</v>
      </c>
      <c r="D5694" s="465" t="s">
        <v>3730</v>
      </c>
      <c r="E5694" s="465" t="s">
        <v>700</v>
      </c>
      <c r="F5694" s="469" t="str">
        <f t="shared" si="176"/>
        <v>CH</v>
      </c>
      <c r="G5694" s="260">
        <v>0</v>
      </c>
      <c r="H5694" s="260">
        <v>0</v>
      </c>
      <c r="I5694" s="260">
        <v>0</v>
      </c>
      <c r="J5694" s="260">
        <v>5.5519114532467801</v>
      </c>
      <c r="K5694" s="260">
        <v>5.5519114532467704</v>
      </c>
      <c r="L5694" s="301" t="str">
        <f t="shared" si="177"/>
        <v/>
      </c>
      <c r="M5694" s="459">
        <f>IFERROR((Tableau1[[#This Row],[Scope 1
(kg CO2-eq)]]+Tableau1[[#This Row],[Scope 2 energy
(kg CO2-eq)]]+Tableau1[[#This Row],[Scope 2 Infrastructure
(kg CO2-eq)]])/Tableau1[[#This Row],[Total CO2-emissions
(kg CO2-eq)
for scope 3 use ]],"")</f>
        <v>0</v>
      </c>
      <c r="N5694" s="436" t="s">
        <v>3730</v>
      </c>
      <c r="O5694" s="259">
        <v>1</v>
      </c>
      <c r="P5694" s="259" t="s">
        <v>5143</v>
      </c>
      <c r="Q5694" s="259" t="s">
        <v>5146</v>
      </c>
    </row>
    <row r="5695" spans="1:17" ht="21.75" customHeight="1">
      <c r="A5695" s="301" t="s">
        <v>5152</v>
      </c>
      <c r="B5695" s="301" t="s">
        <v>5153</v>
      </c>
      <c r="C5695" s="316" t="s">
        <v>11709</v>
      </c>
      <c r="D5695" s="465" t="s">
        <v>3647</v>
      </c>
      <c r="E5695" s="465" t="s">
        <v>6091</v>
      </c>
      <c r="F5695" s="469" t="str">
        <f t="shared" si="176"/>
        <v>other</v>
      </c>
      <c r="G5695" s="260">
        <v>0</v>
      </c>
      <c r="H5695" s="260">
        <v>2.1159443922352E-2</v>
      </c>
      <c r="I5695" s="260">
        <v>2.758191996528E-3</v>
      </c>
      <c r="J5695" s="260">
        <v>0.206007845262209</v>
      </c>
      <c r="K5695" s="260">
        <v>0.22992548110820499</v>
      </c>
      <c r="L5695" s="301">
        <f t="shared" si="177"/>
        <v>229.92548110820499</v>
      </c>
      <c r="M5695" s="459">
        <f>IFERROR((Tableau1[[#This Row],[Scope 1
(kg CO2-eq)]]+Tableau1[[#This Row],[Scope 2 energy
(kg CO2-eq)]]+Tableau1[[#This Row],[Scope 2 Infrastructure
(kg CO2-eq)]])/Tableau1[[#This Row],[Total CO2-emissions
(kg CO2-eq)
for scope 3 use ]],"")</f>
        <v>0.10402342447475035</v>
      </c>
      <c r="N5695" s="436" t="s">
        <v>3647</v>
      </c>
      <c r="O5695" s="259">
        <v>1</v>
      </c>
      <c r="P5695" s="259" t="s">
        <v>5152</v>
      </c>
      <c r="Q5695" s="259" t="s">
        <v>5153</v>
      </c>
    </row>
    <row r="5696" spans="1:17" ht="21.75" customHeight="1">
      <c r="A5696" s="301" t="s">
        <v>5129</v>
      </c>
      <c r="B5696" s="301" t="s">
        <v>5163</v>
      </c>
      <c r="C5696" s="316" t="s">
        <v>11710</v>
      </c>
      <c r="D5696" s="465" t="s">
        <v>3730</v>
      </c>
      <c r="E5696" s="465" t="s">
        <v>700</v>
      </c>
      <c r="F5696" s="469" t="str">
        <f t="shared" si="176"/>
        <v>CH</v>
      </c>
      <c r="G5696" s="260">
        <v>0</v>
      </c>
      <c r="H5696" s="260">
        <v>0.124421925481602</v>
      </c>
      <c r="I5696" s="260">
        <v>5.8164037744071799E-2</v>
      </c>
      <c r="J5696" s="260">
        <v>0.48508202129400002</v>
      </c>
      <c r="K5696" s="260">
        <v>0.66766798465051502</v>
      </c>
      <c r="L5696" s="301" t="str">
        <f t="shared" si="177"/>
        <v/>
      </c>
      <c r="M5696" s="459">
        <f>IFERROR((Tableau1[[#This Row],[Scope 1
(kg CO2-eq)]]+Tableau1[[#This Row],[Scope 2 energy
(kg CO2-eq)]]+Tableau1[[#This Row],[Scope 2 Infrastructure
(kg CO2-eq)]])/Tableau1[[#This Row],[Total CO2-emissions
(kg CO2-eq)
for scope 3 use ]],"")</f>
        <v>0.27346820189565751</v>
      </c>
      <c r="N5696" s="436" t="s">
        <v>3730</v>
      </c>
      <c r="O5696" s="259">
        <v>1</v>
      </c>
      <c r="P5696" s="259" t="s">
        <v>5129</v>
      </c>
      <c r="Q5696" s="259" t="s">
        <v>5163</v>
      </c>
    </row>
    <row r="5697" spans="1:17" ht="21.75" customHeight="1">
      <c r="A5697" s="301" t="s">
        <v>5129</v>
      </c>
      <c r="B5697" s="301" t="s">
        <v>5163</v>
      </c>
      <c r="C5697" s="316" t="s">
        <v>11711</v>
      </c>
      <c r="D5697" s="465" t="s">
        <v>3730</v>
      </c>
      <c r="E5697" s="465" t="s">
        <v>6091</v>
      </c>
      <c r="F5697" s="469" t="str">
        <f t="shared" si="176"/>
        <v>other</v>
      </c>
      <c r="G5697" s="260">
        <v>0</v>
      </c>
      <c r="H5697" s="260">
        <v>0.21691147707646</v>
      </c>
      <c r="I5697" s="260">
        <v>4.5167528414703999E-2</v>
      </c>
      <c r="J5697" s="260">
        <v>0.30344794769561001</v>
      </c>
      <c r="K5697" s="260">
        <v>0.56552695335322001</v>
      </c>
      <c r="L5697" s="301" t="str">
        <f t="shared" si="177"/>
        <v/>
      </c>
      <c r="M5697" s="459">
        <f>IFERROR((Tableau1[[#This Row],[Scope 1
(kg CO2-eq)]]+Tableau1[[#This Row],[Scope 2 energy
(kg CO2-eq)]]+Tableau1[[#This Row],[Scope 2 Infrastructure
(kg CO2-eq)]])/Tableau1[[#This Row],[Total CO2-emissions
(kg CO2-eq)
for scope 3 use ]],"")</f>
        <v>0.46342442908724318</v>
      </c>
      <c r="N5697" s="436" t="s">
        <v>3730</v>
      </c>
      <c r="O5697" s="259">
        <v>1</v>
      </c>
      <c r="P5697" s="259" t="s">
        <v>5129</v>
      </c>
      <c r="Q5697" s="259" t="s">
        <v>5163</v>
      </c>
    </row>
    <row r="5698" spans="1:17" ht="21.75" customHeight="1">
      <c r="A5698" s="301" t="s">
        <v>5157</v>
      </c>
      <c r="B5698" s="301" t="s">
        <v>5224</v>
      </c>
      <c r="C5698" s="316" t="s">
        <v>11712</v>
      </c>
      <c r="D5698" s="465" t="s">
        <v>3730</v>
      </c>
      <c r="E5698" s="465" t="s">
        <v>6091</v>
      </c>
      <c r="F5698" s="469" t="str">
        <f t="shared" ref="F5698:F5761" si="178">IF(ISNUMBER(SEARCH("{CH}", C5698)), "CH", "other")</f>
        <v>other</v>
      </c>
      <c r="G5698" s="260">
        <v>0</v>
      </c>
      <c r="H5698" s="260">
        <v>0.78698042599899998</v>
      </c>
      <c r="I5698" s="260">
        <v>1.4695446142E-3</v>
      </c>
      <c r="J5698" s="260">
        <v>0.17872307118828601</v>
      </c>
      <c r="K5698" s="260">
        <v>0.96717304003021898</v>
      </c>
      <c r="L5698" s="301" t="str">
        <f t="shared" ref="L5698:L5761" si="179">IF(N5698="MJ", K5698*3.6, IF(N5698="m", K5698*1000, ""))</f>
        <v/>
      </c>
      <c r="M5698" s="459">
        <f>IFERROR((Tableau1[[#This Row],[Scope 1
(kg CO2-eq)]]+Tableau1[[#This Row],[Scope 2 energy
(kg CO2-eq)]]+Tableau1[[#This Row],[Scope 2 Infrastructure
(kg CO2-eq)]])/Tableau1[[#This Row],[Total CO2-emissions
(kg CO2-eq)
for scope 3 use ]],"")</f>
        <v>0.81521086504702933</v>
      </c>
      <c r="N5698" s="436" t="s">
        <v>3730</v>
      </c>
      <c r="O5698" s="259">
        <v>1</v>
      </c>
      <c r="P5698" s="259" t="s">
        <v>5157</v>
      </c>
      <c r="Q5698" s="259" t="s">
        <v>5224</v>
      </c>
    </row>
    <row r="5699" spans="1:17" ht="21.75" customHeight="1">
      <c r="A5699" s="301" t="s">
        <v>5157</v>
      </c>
      <c r="B5699" s="301" t="s">
        <v>5224</v>
      </c>
      <c r="C5699" s="316" t="s">
        <v>11713</v>
      </c>
      <c r="D5699" s="465" t="s">
        <v>3730</v>
      </c>
      <c r="E5699" s="465" t="s">
        <v>6091</v>
      </c>
      <c r="F5699" s="469" t="str">
        <f t="shared" si="178"/>
        <v>other</v>
      </c>
      <c r="G5699" s="260">
        <v>0</v>
      </c>
      <c r="H5699" s="260">
        <v>0</v>
      </c>
      <c r="I5699" s="260">
        <v>0</v>
      </c>
      <c r="J5699" s="260">
        <v>0.21826321473677199</v>
      </c>
      <c r="K5699" s="260">
        <v>0.21826321473677199</v>
      </c>
      <c r="L5699" s="301" t="str">
        <f t="shared" si="179"/>
        <v/>
      </c>
      <c r="M5699" s="459">
        <f>IFERROR((Tableau1[[#This Row],[Scope 1
(kg CO2-eq)]]+Tableau1[[#This Row],[Scope 2 energy
(kg CO2-eq)]]+Tableau1[[#This Row],[Scope 2 Infrastructure
(kg CO2-eq)]])/Tableau1[[#This Row],[Total CO2-emissions
(kg CO2-eq)
for scope 3 use ]],"")</f>
        <v>0</v>
      </c>
      <c r="N5699" s="436" t="s">
        <v>3730</v>
      </c>
      <c r="O5699" s="259">
        <v>1</v>
      </c>
      <c r="P5699" s="259" t="s">
        <v>5157</v>
      </c>
      <c r="Q5699" s="259" t="s">
        <v>5224</v>
      </c>
    </row>
    <row r="5700" spans="1:17" ht="21.75" customHeight="1">
      <c r="A5700" s="301" t="s">
        <v>5157</v>
      </c>
      <c r="B5700" s="301" t="s">
        <v>5179</v>
      </c>
      <c r="C5700" s="316" t="s">
        <v>11714</v>
      </c>
      <c r="D5700" s="465" t="s">
        <v>3731</v>
      </c>
      <c r="E5700" s="465" t="s">
        <v>6049</v>
      </c>
      <c r="F5700" s="469" t="str">
        <f t="shared" si="178"/>
        <v>other</v>
      </c>
      <c r="G5700" s="260">
        <v>0</v>
      </c>
      <c r="H5700" s="260">
        <v>3.8196152117839999</v>
      </c>
      <c r="I5700" s="260">
        <v>0.94826552357600002</v>
      </c>
      <c r="J5700" s="260">
        <v>1.2455685981738001</v>
      </c>
      <c r="K5700" s="260">
        <v>6.01344946203875</v>
      </c>
      <c r="L5700" s="301" t="str">
        <f t="shared" si="179"/>
        <v/>
      </c>
      <c r="M5700" s="459">
        <f>IFERROR((Tableau1[[#This Row],[Scope 1
(kg CO2-eq)]]+Tableau1[[#This Row],[Scope 2 energy
(kg CO2-eq)]]+Tableau1[[#This Row],[Scope 2 Infrastructure
(kg CO2-eq)]])/Tableau1[[#This Row],[Total CO2-emissions
(kg CO2-eq)
for scope 3 use ]],"")</f>
        <v>0.79286951116132565</v>
      </c>
      <c r="N5700" s="436" t="s">
        <v>3731</v>
      </c>
      <c r="O5700" s="259">
        <v>1</v>
      </c>
      <c r="P5700" s="259" t="s">
        <v>5157</v>
      </c>
      <c r="Q5700" s="259" t="s">
        <v>5179</v>
      </c>
    </row>
    <row r="5701" spans="1:17" ht="21.75" customHeight="1">
      <c r="A5701" s="301" t="s">
        <v>5157</v>
      </c>
      <c r="B5701" s="301" t="s">
        <v>5179</v>
      </c>
      <c r="C5701" s="316" t="s">
        <v>11715</v>
      </c>
      <c r="D5701" s="465" t="s">
        <v>3731</v>
      </c>
      <c r="E5701" s="465" t="s">
        <v>6091</v>
      </c>
      <c r="F5701" s="469" t="str">
        <f t="shared" si="178"/>
        <v>other</v>
      </c>
      <c r="G5701" s="260">
        <v>0</v>
      </c>
      <c r="H5701" s="260">
        <v>1.7138999170239999</v>
      </c>
      <c r="I5701" s="260">
        <v>1.871174528E-3</v>
      </c>
      <c r="J5701" s="260">
        <v>0.41112189497762802</v>
      </c>
      <c r="K5701" s="260">
        <v>2.12689298423494</v>
      </c>
      <c r="L5701" s="301" t="str">
        <f t="shared" si="179"/>
        <v/>
      </c>
      <c r="M5701" s="459">
        <f>IFERROR((Tableau1[[#This Row],[Scope 1
(kg CO2-eq)]]+Tableau1[[#This Row],[Scope 2 energy
(kg CO2-eq)]]+Tableau1[[#This Row],[Scope 2 Infrastructure
(kg CO2-eq)]])/Tableau1[[#This Row],[Total CO2-emissions
(kg CO2-eq)
for scope 3 use ]],"")</f>
        <v>0.8067030660544382</v>
      </c>
      <c r="N5701" s="436" t="s">
        <v>3731</v>
      </c>
      <c r="O5701" s="259">
        <v>1</v>
      </c>
      <c r="P5701" s="259" t="s">
        <v>5157</v>
      </c>
      <c r="Q5701" s="259" t="s">
        <v>5179</v>
      </c>
    </row>
    <row r="5702" spans="1:17" ht="21.75" customHeight="1">
      <c r="A5702" s="301" t="s">
        <v>5157</v>
      </c>
      <c r="B5702" s="301" t="s">
        <v>5179</v>
      </c>
      <c r="C5702" s="316" t="s">
        <v>11716</v>
      </c>
      <c r="D5702" s="465" t="s">
        <v>3731</v>
      </c>
      <c r="E5702" s="465" t="s">
        <v>6015</v>
      </c>
      <c r="F5702" s="469" t="str">
        <f t="shared" si="178"/>
        <v>other</v>
      </c>
      <c r="G5702" s="260">
        <v>0</v>
      </c>
      <c r="H5702" s="260">
        <v>0.45211880897478002</v>
      </c>
      <c r="I5702" s="260">
        <v>3.9208516570800003E-4</v>
      </c>
      <c r="J5702" s="260">
        <v>1.0924850198128</v>
      </c>
      <c r="K5702" s="260">
        <v>1.54499591252327</v>
      </c>
      <c r="L5702" s="301" t="str">
        <f t="shared" si="179"/>
        <v/>
      </c>
      <c r="M5702" s="459">
        <f>IFERROR((Tableau1[[#This Row],[Scope 1
(kg CO2-eq)]]+Tableau1[[#This Row],[Scope 2 energy
(kg CO2-eq)]]+Tableau1[[#This Row],[Scope 2 Infrastructure
(kg CO2-eq)]])/Tableau1[[#This Row],[Total CO2-emissions
(kg CO2-eq)
for scope 3 use ]],"")</f>
        <v>0.29288808499269897</v>
      </c>
      <c r="N5702" s="436" t="s">
        <v>3731</v>
      </c>
      <c r="O5702" s="259">
        <v>1</v>
      </c>
      <c r="P5702" s="259" t="s">
        <v>5157</v>
      </c>
      <c r="Q5702" s="259" t="s">
        <v>5179</v>
      </c>
    </row>
    <row r="5703" spans="1:17" ht="21.75" customHeight="1">
      <c r="A5703" s="301" t="s">
        <v>5157</v>
      </c>
      <c r="B5703" s="301" t="s">
        <v>5179</v>
      </c>
      <c r="C5703" s="316" t="s">
        <v>11717</v>
      </c>
      <c r="D5703" s="465" t="s">
        <v>3731</v>
      </c>
      <c r="E5703" s="465" t="s">
        <v>6016</v>
      </c>
      <c r="F5703" s="469" t="str">
        <f t="shared" si="178"/>
        <v>other</v>
      </c>
      <c r="G5703" s="260">
        <v>0</v>
      </c>
      <c r="H5703" s="260">
        <v>0.71329548671999998</v>
      </c>
      <c r="I5703" s="260">
        <v>7.4221919999999998E-4</v>
      </c>
      <c r="J5703" s="260">
        <v>5.6668276298126603E-2</v>
      </c>
      <c r="K5703" s="260">
        <v>0.77070597900731597</v>
      </c>
      <c r="L5703" s="301" t="str">
        <f t="shared" si="179"/>
        <v/>
      </c>
      <c r="M5703" s="459">
        <f>IFERROR((Tableau1[[#This Row],[Scope 1
(kg CO2-eq)]]+Tableau1[[#This Row],[Scope 2 energy
(kg CO2-eq)]]+Tableau1[[#This Row],[Scope 2 Infrastructure
(kg CO2-eq)]])/Tableau1[[#This Row],[Total CO2-emissions
(kg CO2-eq)
for scope 3 use ]],"")</f>
        <v>0.92647225449021964</v>
      </c>
      <c r="N5703" s="436" t="s">
        <v>3731</v>
      </c>
      <c r="O5703" s="259">
        <v>1</v>
      </c>
      <c r="P5703" s="259" t="s">
        <v>5157</v>
      </c>
      <c r="Q5703" s="259" t="s">
        <v>5179</v>
      </c>
    </row>
    <row r="5704" spans="1:17" ht="21.75" customHeight="1">
      <c r="A5704" s="301" t="s">
        <v>5157</v>
      </c>
      <c r="B5704" s="301" t="s">
        <v>5179</v>
      </c>
      <c r="C5704" s="316" t="s">
        <v>11718</v>
      </c>
      <c r="D5704" s="465" t="s">
        <v>3731</v>
      </c>
      <c r="E5704" s="465" t="s">
        <v>6016</v>
      </c>
      <c r="F5704" s="469" t="str">
        <f t="shared" si="178"/>
        <v>other</v>
      </c>
      <c r="G5704" s="260">
        <v>0</v>
      </c>
      <c r="H5704" s="260">
        <v>2.0794205735819999</v>
      </c>
      <c r="I5704" s="260">
        <v>1.0188583920000001E-2</v>
      </c>
      <c r="J5704" s="260">
        <v>0.57897998750893997</v>
      </c>
      <c r="K5704" s="260">
        <v>2.6685891466788001</v>
      </c>
      <c r="L5704" s="301" t="str">
        <f t="shared" si="179"/>
        <v/>
      </c>
      <c r="M5704" s="459">
        <f>IFERROR((Tableau1[[#This Row],[Scope 1
(kg CO2-eq)]]+Tableau1[[#This Row],[Scope 2 energy
(kg CO2-eq)]]+Tableau1[[#This Row],[Scope 2 Infrastructure
(kg CO2-eq)]])/Tableau1[[#This Row],[Total CO2-emissions
(kg CO2-eq)
for scope 3 use ]],"")</f>
        <v>0.78303891781266854</v>
      </c>
      <c r="N5704" s="436" t="s">
        <v>3731</v>
      </c>
      <c r="O5704" s="259">
        <v>1</v>
      </c>
      <c r="P5704" s="259" t="s">
        <v>5157</v>
      </c>
      <c r="Q5704" s="259" t="s">
        <v>5179</v>
      </c>
    </row>
    <row r="5705" spans="1:17" ht="21.75" customHeight="1">
      <c r="A5705" s="301" t="s">
        <v>5157</v>
      </c>
      <c r="B5705" s="301" t="s">
        <v>5179</v>
      </c>
      <c r="C5705" s="316" t="s">
        <v>11719</v>
      </c>
      <c r="D5705" s="465" t="s">
        <v>3731</v>
      </c>
      <c r="E5705" s="465" t="s">
        <v>700</v>
      </c>
      <c r="F5705" s="469" t="str">
        <f t="shared" si="178"/>
        <v>CH</v>
      </c>
      <c r="G5705" s="260">
        <v>0</v>
      </c>
      <c r="H5705" s="260">
        <v>0.15138356652000001</v>
      </c>
      <c r="I5705" s="260">
        <v>8.2669085999999997E-4</v>
      </c>
      <c r="J5705" s="260">
        <v>0.46155176385053798</v>
      </c>
      <c r="K5705" s="260">
        <v>0.61376202023942805</v>
      </c>
      <c r="L5705" s="301" t="str">
        <f t="shared" si="179"/>
        <v/>
      </c>
      <c r="M5705" s="459">
        <f>IFERROR((Tableau1[[#This Row],[Scope 1
(kg CO2-eq)]]+Tableau1[[#This Row],[Scope 2 energy
(kg CO2-eq)]]+Tableau1[[#This Row],[Scope 2 Infrastructure
(kg CO2-eq)]])/Tableau1[[#This Row],[Total CO2-emissions
(kg CO2-eq)
for scope 3 use ]],"")</f>
        <v>0.24799556238527584</v>
      </c>
      <c r="N5705" s="436" t="s">
        <v>3731</v>
      </c>
      <c r="O5705" s="259">
        <v>1</v>
      </c>
      <c r="P5705" s="259" t="s">
        <v>5157</v>
      </c>
      <c r="Q5705" s="259" t="s">
        <v>5179</v>
      </c>
    </row>
    <row r="5706" spans="1:17" ht="21.75" customHeight="1">
      <c r="A5706" s="301" t="s">
        <v>5129</v>
      </c>
      <c r="B5706" s="301" t="s">
        <v>5162</v>
      </c>
      <c r="C5706" s="316" t="s">
        <v>11720</v>
      </c>
      <c r="D5706" s="465" t="s">
        <v>3730</v>
      </c>
      <c r="E5706" s="465" t="s">
        <v>6091</v>
      </c>
      <c r="F5706" s="469" t="str">
        <f t="shared" si="178"/>
        <v>other</v>
      </c>
      <c r="G5706" s="260">
        <v>0</v>
      </c>
      <c r="H5706" s="260">
        <v>0.32199462199520001</v>
      </c>
      <c r="I5706" s="260">
        <v>2.0602097279999999E-4</v>
      </c>
      <c r="J5706" s="260">
        <v>2.3931096880333298</v>
      </c>
      <c r="K5706" s="260">
        <v>2.7153103477549201</v>
      </c>
      <c r="L5706" s="301" t="str">
        <f t="shared" si="179"/>
        <v/>
      </c>
      <c r="M5706" s="459">
        <f>IFERROR((Tableau1[[#This Row],[Scope 1
(kg CO2-eq)]]+Tableau1[[#This Row],[Scope 2 energy
(kg CO2-eq)]]+Tableau1[[#This Row],[Scope 2 Infrastructure
(kg CO2-eq)]])/Tableau1[[#This Row],[Total CO2-emissions
(kg CO2-eq)
for scope 3 use ]],"")</f>
        <v>0.11866070603472739</v>
      </c>
      <c r="N5706" s="436" t="s">
        <v>3730</v>
      </c>
      <c r="O5706" s="259">
        <v>1</v>
      </c>
      <c r="P5706" s="259" t="s">
        <v>5129</v>
      </c>
      <c r="Q5706" s="259" t="s">
        <v>5162</v>
      </c>
    </row>
    <row r="5707" spans="1:17" ht="21.75" customHeight="1">
      <c r="A5707" s="301" t="s">
        <v>5176</v>
      </c>
      <c r="B5707" s="301" t="s">
        <v>5177</v>
      </c>
      <c r="C5707" s="316" t="s">
        <v>11721</v>
      </c>
      <c r="D5707" s="465" t="s">
        <v>3730</v>
      </c>
      <c r="E5707" s="465" t="s">
        <v>6017</v>
      </c>
      <c r="F5707" s="469" t="str">
        <f t="shared" si="178"/>
        <v>other</v>
      </c>
      <c r="G5707" s="260">
        <v>0</v>
      </c>
      <c r="H5707" s="260">
        <v>1.7183900069080001E-2</v>
      </c>
      <c r="I5707" s="260">
        <v>1.2902111999999999E-6</v>
      </c>
      <c r="J5707" s="260">
        <v>5.9420771814480604</v>
      </c>
      <c r="K5707" s="260">
        <v>5.9592623692014897</v>
      </c>
      <c r="L5707" s="301" t="str">
        <f t="shared" si="179"/>
        <v/>
      </c>
      <c r="M5707" s="459">
        <f>IFERROR((Tableau1[[#This Row],[Scope 1
(kg CO2-eq)]]+Tableau1[[#This Row],[Scope 2 energy
(kg CO2-eq)]]+Tableau1[[#This Row],[Scope 2 Infrastructure
(kg CO2-eq)]])/Tableau1[[#This Row],[Total CO2-emissions
(kg CO2-eq)
for scope 3 use ]],"")</f>
        <v>2.8837780946004443E-3</v>
      </c>
      <c r="N5707" s="436" t="s">
        <v>3730</v>
      </c>
      <c r="O5707" s="259">
        <v>1</v>
      </c>
      <c r="P5707" s="259" t="s">
        <v>5176</v>
      </c>
      <c r="Q5707" s="259" t="s">
        <v>5177</v>
      </c>
    </row>
    <row r="5708" spans="1:17" ht="39" customHeight="1">
      <c r="A5708" s="301" t="s">
        <v>5178</v>
      </c>
      <c r="B5708" s="301" t="s">
        <v>5177</v>
      </c>
      <c r="C5708" s="316" t="s">
        <v>11722</v>
      </c>
      <c r="D5708" s="465" t="s">
        <v>3730</v>
      </c>
      <c r="E5708" s="465" t="s">
        <v>6097</v>
      </c>
      <c r="F5708" s="469" t="str">
        <f t="shared" si="178"/>
        <v>other</v>
      </c>
      <c r="G5708" s="260">
        <v>0</v>
      </c>
      <c r="H5708" s="260">
        <v>0</v>
      </c>
      <c r="I5708" s="260">
        <v>0</v>
      </c>
      <c r="J5708" s="260">
        <v>3.45489966432699</v>
      </c>
      <c r="K5708" s="260">
        <v>3.45489966438342</v>
      </c>
      <c r="L5708" s="301" t="str">
        <f t="shared" si="179"/>
        <v/>
      </c>
      <c r="M5708" s="459">
        <f>IFERROR((Tableau1[[#This Row],[Scope 1
(kg CO2-eq)]]+Tableau1[[#This Row],[Scope 2 energy
(kg CO2-eq)]]+Tableau1[[#This Row],[Scope 2 Infrastructure
(kg CO2-eq)]])/Tableau1[[#This Row],[Total CO2-emissions
(kg CO2-eq)
for scope 3 use ]],"")</f>
        <v>0</v>
      </c>
      <c r="N5708" s="436" t="s">
        <v>3730</v>
      </c>
      <c r="O5708" s="259">
        <v>1</v>
      </c>
      <c r="P5708" s="259" t="s">
        <v>5178</v>
      </c>
      <c r="Q5708" s="260" t="s">
        <v>5177</v>
      </c>
    </row>
    <row r="5709" spans="1:17" ht="21.75" customHeight="1">
      <c r="A5709" s="301" t="s">
        <v>4143</v>
      </c>
      <c r="B5709" s="301" t="s">
        <v>5133</v>
      </c>
      <c r="C5709" s="316" t="s">
        <v>11723</v>
      </c>
      <c r="D5709" s="465" t="s">
        <v>3647</v>
      </c>
      <c r="E5709" s="465" t="s">
        <v>700</v>
      </c>
      <c r="F5709" s="469" t="str">
        <f t="shared" si="178"/>
        <v>CH</v>
      </c>
      <c r="G5709" s="260">
        <v>0</v>
      </c>
      <c r="H5709" s="260">
        <v>4.4238964477599998</v>
      </c>
      <c r="I5709" s="260">
        <v>1.1195672596799999</v>
      </c>
      <c r="J5709" s="260">
        <v>659.63385241369997</v>
      </c>
      <c r="K5709" s="260">
        <v>665.17732097505495</v>
      </c>
      <c r="L5709" s="301">
        <f t="shared" si="179"/>
        <v>665177.32097505499</v>
      </c>
      <c r="M5709" s="459">
        <f>IFERROR((Tableau1[[#This Row],[Scope 1
(kg CO2-eq)]]+Tableau1[[#This Row],[Scope 2 energy
(kg CO2-eq)]]+Tableau1[[#This Row],[Scope 2 Infrastructure
(kg CO2-eq)]])/Tableau1[[#This Row],[Total CO2-emissions
(kg CO2-eq)
for scope 3 use ]],"")</f>
        <v>8.3338134549056399E-3</v>
      </c>
      <c r="N5709" s="436" t="s">
        <v>3647</v>
      </c>
      <c r="O5709" s="259">
        <v>1000</v>
      </c>
      <c r="P5709" s="259" t="s">
        <v>4143</v>
      </c>
      <c r="Q5709" s="259" t="s">
        <v>5133</v>
      </c>
    </row>
    <row r="5710" spans="1:17" ht="21.75" customHeight="1">
      <c r="A5710" s="301" t="s">
        <v>4143</v>
      </c>
      <c r="B5710" s="301" t="s">
        <v>5133</v>
      </c>
      <c r="C5710" s="316" t="s">
        <v>11724</v>
      </c>
      <c r="D5710" s="465" t="s">
        <v>3647</v>
      </c>
      <c r="E5710" s="465" t="s">
        <v>700</v>
      </c>
      <c r="F5710" s="469" t="str">
        <f t="shared" si="178"/>
        <v>CH</v>
      </c>
      <c r="G5710" s="260">
        <v>0</v>
      </c>
      <c r="H5710" s="260">
        <v>4.1174362671200004</v>
      </c>
      <c r="I5710" s="260">
        <v>1.0896250965600001</v>
      </c>
      <c r="J5710" s="260">
        <v>627.69339135065695</v>
      </c>
      <c r="K5710" s="260">
        <v>632.90045277952595</v>
      </c>
      <c r="L5710" s="301">
        <f t="shared" si="179"/>
        <v>632900.45277952589</v>
      </c>
      <c r="M5710" s="459">
        <f>IFERROR((Tableau1[[#This Row],[Scope 1
(kg CO2-eq)]]+Tableau1[[#This Row],[Scope 2 energy
(kg CO2-eq)]]+Tableau1[[#This Row],[Scope 2 Infrastructure
(kg CO2-eq)]])/Tableau1[[#This Row],[Total CO2-emissions
(kg CO2-eq)
for scope 3 use ]],"")</f>
        <v>8.2272991602581561E-3</v>
      </c>
      <c r="N5710" s="436" t="s">
        <v>3647</v>
      </c>
      <c r="O5710" s="259">
        <v>1000</v>
      </c>
      <c r="P5710" s="259" t="s">
        <v>4143</v>
      </c>
      <c r="Q5710" s="259" t="s">
        <v>5133</v>
      </c>
    </row>
    <row r="5711" spans="1:17" ht="21.75" customHeight="1">
      <c r="A5711" s="301" t="s">
        <v>4143</v>
      </c>
      <c r="B5711" s="301" t="s">
        <v>5133</v>
      </c>
      <c r="C5711" s="316" t="s">
        <v>11725</v>
      </c>
      <c r="D5711" s="465" t="s">
        <v>3647</v>
      </c>
      <c r="E5711" s="465" t="s">
        <v>700</v>
      </c>
      <c r="F5711" s="469" t="str">
        <f t="shared" si="178"/>
        <v>CH</v>
      </c>
      <c r="G5711" s="260">
        <v>0</v>
      </c>
      <c r="H5711" s="260">
        <v>3.7997624889599999</v>
      </c>
      <c r="I5711" s="260">
        <v>1.0596216970800001</v>
      </c>
      <c r="J5711" s="260">
        <v>593.37874333656703</v>
      </c>
      <c r="K5711" s="260">
        <v>598.23812996886795</v>
      </c>
      <c r="L5711" s="301">
        <f t="shared" si="179"/>
        <v>598238.12996886799</v>
      </c>
      <c r="M5711" s="459">
        <f>IFERROR((Tableau1[[#This Row],[Scope 1
(kg CO2-eq)]]+Tableau1[[#This Row],[Scope 2 energy
(kg CO2-eq)]]+Tableau1[[#This Row],[Scope 2 Infrastructure
(kg CO2-eq)]])/Tableau1[[#This Row],[Total CO2-emissions
(kg CO2-eq)
for scope 3 use ]],"")</f>
        <v>8.1228259159824533E-3</v>
      </c>
      <c r="N5711" s="436" t="s">
        <v>3647</v>
      </c>
      <c r="O5711" s="259">
        <v>1000</v>
      </c>
      <c r="P5711" s="259" t="s">
        <v>4143</v>
      </c>
      <c r="Q5711" s="259" t="s">
        <v>5133</v>
      </c>
    </row>
    <row r="5712" spans="1:17" ht="21.75" customHeight="1">
      <c r="A5712" s="301" t="s">
        <v>4143</v>
      </c>
      <c r="B5712" s="301" t="s">
        <v>5133</v>
      </c>
      <c r="C5712" s="316" t="s">
        <v>11726</v>
      </c>
      <c r="D5712" s="465" t="s">
        <v>3647</v>
      </c>
      <c r="E5712" s="465" t="s">
        <v>700</v>
      </c>
      <c r="F5712" s="469" t="str">
        <f t="shared" si="178"/>
        <v>CH</v>
      </c>
      <c r="G5712" s="260">
        <v>0</v>
      </c>
      <c r="H5712" s="260">
        <v>3.5344132302800002</v>
      </c>
      <c r="I5712" s="260">
        <v>1.0334376134400001</v>
      </c>
      <c r="J5712" s="260">
        <v>562.39041069324696</v>
      </c>
      <c r="K5712" s="260">
        <v>566.95826464593904</v>
      </c>
      <c r="L5712" s="301">
        <f t="shared" si="179"/>
        <v>566958.26464593899</v>
      </c>
      <c r="M5712" s="459">
        <f>IFERROR((Tableau1[[#This Row],[Scope 1
(kg CO2-eq)]]+Tableau1[[#This Row],[Scope 2 energy
(kg CO2-eq)]]+Tableau1[[#This Row],[Scope 2 Infrastructure
(kg CO2-eq)]])/Tableau1[[#This Row],[Total CO2-emissions
(kg CO2-eq)
for scope 3 use ]],"")</f>
        <v>8.056767364653529E-3</v>
      </c>
      <c r="N5712" s="436" t="s">
        <v>3647</v>
      </c>
      <c r="O5712" s="259">
        <v>1000</v>
      </c>
      <c r="P5712" s="259" t="s">
        <v>4143</v>
      </c>
      <c r="Q5712" s="259" t="s">
        <v>5133</v>
      </c>
    </row>
    <row r="5713" spans="1:17" ht="21.75" customHeight="1">
      <c r="A5713" s="301" t="s">
        <v>4143</v>
      </c>
      <c r="B5713" s="301" t="s">
        <v>5133</v>
      </c>
      <c r="C5713" s="316" t="s">
        <v>11727</v>
      </c>
      <c r="D5713" s="465" t="s">
        <v>3647</v>
      </c>
      <c r="E5713" s="465" t="s">
        <v>700</v>
      </c>
      <c r="F5713" s="469" t="str">
        <f t="shared" si="178"/>
        <v>CH</v>
      </c>
      <c r="G5713" s="260">
        <v>0</v>
      </c>
      <c r="H5713" s="260">
        <v>3.2653205034799999</v>
      </c>
      <c r="I5713" s="260">
        <v>1.0107666638399999</v>
      </c>
      <c r="J5713" s="260">
        <v>525.71356663694905</v>
      </c>
      <c r="K5713" s="260">
        <v>529.98965503596798</v>
      </c>
      <c r="L5713" s="301">
        <f t="shared" si="179"/>
        <v>529989.65503596794</v>
      </c>
      <c r="M5713" s="459">
        <f>IFERROR((Tableau1[[#This Row],[Scope 1
(kg CO2-eq)]]+Tableau1[[#This Row],[Scope 2 energy
(kg CO2-eq)]]+Tableau1[[#This Row],[Scope 2 Infrastructure
(kg CO2-eq)]])/Tableau1[[#This Row],[Total CO2-emissions
(kg CO2-eq)
for scope 3 use ]],"")</f>
        <v>8.0682464774332278E-3</v>
      </c>
      <c r="N5713" s="436" t="s">
        <v>3647</v>
      </c>
      <c r="O5713" s="259">
        <v>1000</v>
      </c>
      <c r="P5713" s="259" t="s">
        <v>4143</v>
      </c>
      <c r="Q5713" s="259" t="s">
        <v>5133</v>
      </c>
    </row>
    <row r="5714" spans="1:17" ht="21.75" customHeight="1">
      <c r="A5714" s="301" t="s">
        <v>5198</v>
      </c>
      <c r="B5714" s="301" t="s">
        <v>5199</v>
      </c>
      <c r="C5714" s="316" t="s">
        <v>11728</v>
      </c>
      <c r="D5714" s="465" t="s">
        <v>3730</v>
      </c>
      <c r="E5714" s="465" t="s">
        <v>700</v>
      </c>
      <c r="F5714" s="469" t="str">
        <f t="shared" si="178"/>
        <v>CH</v>
      </c>
      <c r="G5714" s="260">
        <v>0</v>
      </c>
      <c r="H5714" s="260">
        <v>3.9135455344800002E-3</v>
      </c>
      <c r="I5714" s="260">
        <v>2.1371489639999999E-5</v>
      </c>
      <c r="J5714" s="260">
        <v>2.40089405488467E-2</v>
      </c>
      <c r="K5714" s="260">
        <v>2.7943857512758099E-2</v>
      </c>
      <c r="L5714" s="301" t="str">
        <f t="shared" si="179"/>
        <v/>
      </c>
      <c r="M5714" s="459">
        <f>IFERROR((Tableau1[[#This Row],[Scope 1
(kg CO2-eq)]]+Tableau1[[#This Row],[Scope 2 energy
(kg CO2-eq)]]+Tableau1[[#This Row],[Scope 2 Infrastructure
(kg CO2-eq)]])/Tableau1[[#This Row],[Total CO2-emissions
(kg CO2-eq)
for scope 3 use ]],"")</f>
        <v>0.14081509764081307</v>
      </c>
      <c r="N5714" s="436" t="s">
        <v>3730</v>
      </c>
      <c r="O5714" s="259">
        <v>1</v>
      </c>
      <c r="P5714" s="259" t="s">
        <v>5198</v>
      </c>
      <c r="Q5714" s="259" t="s">
        <v>5199</v>
      </c>
    </row>
    <row r="5715" spans="1:17" ht="21.75" customHeight="1">
      <c r="A5715" s="301" t="s">
        <v>5198</v>
      </c>
      <c r="B5715" s="301" t="s">
        <v>5199</v>
      </c>
      <c r="C5715" s="316" t="s">
        <v>11729</v>
      </c>
      <c r="D5715" s="465" t="s">
        <v>3730</v>
      </c>
      <c r="E5715" s="465" t="s">
        <v>6091</v>
      </c>
      <c r="F5715" s="469" t="str">
        <f t="shared" si="178"/>
        <v>other</v>
      </c>
      <c r="G5715" s="260">
        <v>0</v>
      </c>
      <c r="H5715" s="260">
        <v>1.710701726256E-2</v>
      </c>
      <c r="I5715" s="260">
        <v>2.1591987839999999E-5</v>
      </c>
      <c r="J5715" s="260">
        <v>3.4499384680979801E-2</v>
      </c>
      <c r="K5715" s="260">
        <v>5.1627993904803798E-2</v>
      </c>
      <c r="L5715" s="301" t="str">
        <f t="shared" si="179"/>
        <v/>
      </c>
      <c r="M5715" s="459">
        <f>IFERROR((Tableau1[[#This Row],[Scope 1
(kg CO2-eq)]]+Tableau1[[#This Row],[Scope 2 energy
(kg CO2-eq)]]+Tableau1[[#This Row],[Scope 2 Infrastructure
(kg CO2-eq)]])/Tableau1[[#This Row],[Total CO2-emissions
(kg CO2-eq)
for scope 3 use ]],"")</f>
        <v>0.33176980073994788</v>
      </c>
      <c r="N5715" s="436" t="s">
        <v>3730</v>
      </c>
      <c r="O5715" s="259">
        <v>1</v>
      </c>
      <c r="P5715" s="259" t="s">
        <v>5198</v>
      </c>
      <c r="Q5715" s="260" t="s">
        <v>5199</v>
      </c>
    </row>
    <row r="5716" spans="1:17" ht="21.75" customHeight="1">
      <c r="A5716" s="301" t="s">
        <v>5198</v>
      </c>
      <c r="B5716" s="301" t="s">
        <v>5199</v>
      </c>
      <c r="C5716" s="316" t="s">
        <v>11730</v>
      </c>
      <c r="D5716" s="465" t="s">
        <v>3730</v>
      </c>
      <c r="E5716" s="465" t="s">
        <v>700</v>
      </c>
      <c r="F5716" s="469" t="str">
        <f t="shared" si="178"/>
        <v>CH</v>
      </c>
      <c r="G5716" s="260">
        <v>0</v>
      </c>
      <c r="H5716" s="260">
        <v>0</v>
      </c>
      <c r="I5716" s="260">
        <v>0</v>
      </c>
      <c r="J5716" s="260">
        <v>2.4008940547266201E-2</v>
      </c>
      <c r="K5716" s="260">
        <v>2.40089405488467E-2</v>
      </c>
      <c r="L5716" s="301" t="str">
        <f t="shared" si="179"/>
        <v/>
      </c>
      <c r="M5716" s="459">
        <f>IFERROR((Tableau1[[#This Row],[Scope 1
(kg CO2-eq)]]+Tableau1[[#This Row],[Scope 2 energy
(kg CO2-eq)]]+Tableau1[[#This Row],[Scope 2 Infrastructure
(kg CO2-eq)]])/Tableau1[[#This Row],[Total CO2-emissions
(kg CO2-eq)
for scope 3 use ]],"")</f>
        <v>0</v>
      </c>
      <c r="N5716" s="436" t="s">
        <v>3730</v>
      </c>
      <c r="O5716" s="259">
        <v>1</v>
      </c>
      <c r="P5716" s="259" t="s">
        <v>5198</v>
      </c>
      <c r="Q5716" s="260" t="s">
        <v>5199</v>
      </c>
    </row>
    <row r="5717" spans="1:17" ht="21.75" customHeight="1">
      <c r="A5717" s="301" t="s">
        <v>5198</v>
      </c>
      <c r="B5717" s="301" t="s">
        <v>5199</v>
      </c>
      <c r="C5717" s="316" t="s">
        <v>11731</v>
      </c>
      <c r="D5717" s="465" t="s">
        <v>3730</v>
      </c>
      <c r="E5717" s="465" t="s">
        <v>6091</v>
      </c>
      <c r="F5717" s="469" t="str">
        <f t="shared" si="178"/>
        <v>other</v>
      </c>
      <c r="G5717" s="260">
        <v>0</v>
      </c>
      <c r="H5717" s="260">
        <v>0</v>
      </c>
      <c r="I5717" s="260">
        <v>0</v>
      </c>
      <c r="J5717" s="260">
        <v>3.4499384696795497E-2</v>
      </c>
      <c r="K5717" s="260">
        <v>3.4499384680979801E-2</v>
      </c>
      <c r="L5717" s="301" t="str">
        <f t="shared" si="179"/>
        <v/>
      </c>
      <c r="M5717" s="459">
        <f>IFERROR((Tableau1[[#This Row],[Scope 1
(kg CO2-eq)]]+Tableau1[[#This Row],[Scope 2 energy
(kg CO2-eq)]]+Tableau1[[#This Row],[Scope 2 Infrastructure
(kg CO2-eq)]])/Tableau1[[#This Row],[Total CO2-emissions
(kg CO2-eq)
for scope 3 use ]],"")</f>
        <v>0</v>
      </c>
      <c r="N5717" s="436" t="s">
        <v>3730</v>
      </c>
      <c r="O5717" s="259">
        <v>1</v>
      </c>
      <c r="P5717" s="259" t="s">
        <v>5198</v>
      </c>
      <c r="Q5717" s="259" t="s">
        <v>5199</v>
      </c>
    </row>
    <row r="5718" spans="1:17" ht="21.75" customHeight="1">
      <c r="A5718" s="301" t="s">
        <v>5198</v>
      </c>
      <c r="B5718" s="301" t="s">
        <v>5199</v>
      </c>
      <c r="C5718" s="316" t="s">
        <v>11732</v>
      </c>
      <c r="D5718" s="465" t="s">
        <v>3730</v>
      </c>
      <c r="E5718" s="465" t="s">
        <v>700</v>
      </c>
      <c r="F5718" s="469" t="str">
        <f t="shared" si="178"/>
        <v>CH</v>
      </c>
      <c r="G5718" s="260">
        <v>0</v>
      </c>
      <c r="H5718" s="260">
        <v>4.1266038873600001E-4</v>
      </c>
      <c r="I5718" s="260">
        <v>2.2534980479999998E-6</v>
      </c>
      <c r="J5718" s="260">
        <v>2.34877957457694E-2</v>
      </c>
      <c r="K5718" s="260">
        <v>2.3902709627050999E-2</v>
      </c>
      <c r="L5718" s="301" t="str">
        <f t="shared" si="179"/>
        <v/>
      </c>
      <c r="M5718" s="459">
        <f>IFERROR((Tableau1[[#This Row],[Scope 1
(kg CO2-eq)]]+Tableau1[[#This Row],[Scope 2 energy
(kg CO2-eq)]]+Tableau1[[#This Row],[Scope 2 Infrastructure
(kg CO2-eq)]])/Tableau1[[#This Row],[Total CO2-emissions
(kg CO2-eq)
for scope 3 use ]],"")</f>
        <v>1.7358445684937607E-2</v>
      </c>
      <c r="N5718" s="436" t="s">
        <v>3730</v>
      </c>
      <c r="O5718" s="259">
        <v>1</v>
      </c>
      <c r="P5718" s="259" t="s">
        <v>5198</v>
      </c>
      <c r="Q5718" s="259" t="s">
        <v>5199</v>
      </c>
    </row>
    <row r="5719" spans="1:17" ht="21.75" customHeight="1">
      <c r="A5719" s="301" t="s">
        <v>5198</v>
      </c>
      <c r="B5719" s="301" t="s">
        <v>5199</v>
      </c>
      <c r="C5719" s="316" t="s">
        <v>11733</v>
      </c>
      <c r="D5719" s="465" t="s">
        <v>3730</v>
      </c>
      <c r="E5719" s="465" t="s">
        <v>6091</v>
      </c>
      <c r="F5719" s="469" t="str">
        <f t="shared" si="178"/>
        <v>other</v>
      </c>
      <c r="G5719" s="260">
        <v>0</v>
      </c>
      <c r="H5719" s="260">
        <v>1.8038344849919999E-3</v>
      </c>
      <c r="I5719" s="260">
        <v>2.276748288E-6</v>
      </c>
      <c r="J5719" s="260">
        <v>3.1894871645960401E-2</v>
      </c>
      <c r="K5719" s="260">
        <v>3.3700982877296802E-2</v>
      </c>
      <c r="L5719" s="301" t="str">
        <f t="shared" si="179"/>
        <v/>
      </c>
      <c r="M5719" s="459">
        <f>IFERROR((Tableau1[[#This Row],[Scope 1
(kg CO2-eq)]]+Tableau1[[#This Row],[Scope 2 energy
(kg CO2-eq)]]+Tableau1[[#This Row],[Scope 2 Infrastructure
(kg CO2-eq)]])/Tableau1[[#This Row],[Total CO2-emissions
(kg CO2-eq)
for scope 3 use ]],"")</f>
        <v>5.3592242097387471E-2</v>
      </c>
      <c r="N5719" s="436" t="s">
        <v>3730</v>
      </c>
      <c r="O5719" s="259">
        <v>1</v>
      </c>
      <c r="P5719" s="259" t="s">
        <v>5198</v>
      </c>
      <c r="Q5719" s="260" t="s">
        <v>5199</v>
      </c>
    </row>
    <row r="5720" spans="1:17" ht="21.75" customHeight="1">
      <c r="A5720" s="301" t="s">
        <v>5198</v>
      </c>
      <c r="B5720" s="301" t="s">
        <v>5199</v>
      </c>
      <c r="C5720" s="316" t="s">
        <v>11734</v>
      </c>
      <c r="D5720" s="465" t="s">
        <v>3730</v>
      </c>
      <c r="E5720" s="465" t="s">
        <v>700</v>
      </c>
      <c r="F5720" s="469" t="str">
        <f t="shared" si="178"/>
        <v>CH</v>
      </c>
      <c r="G5720" s="260">
        <v>0</v>
      </c>
      <c r="H5720" s="260">
        <v>4.1266038873600001E-4</v>
      </c>
      <c r="I5720" s="260">
        <v>2.2534980479999998E-6</v>
      </c>
      <c r="J5720" s="260">
        <v>2.0789290637387398E-2</v>
      </c>
      <c r="K5720" s="260">
        <v>2.1204204515938199E-2</v>
      </c>
      <c r="L5720" s="301" t="str">
        <f t="shared" si="179"/>
        <v/>
      </c>
      <c r="M5720" s="459">
        <f>IFERROR((Tableau1[[#This Row],[Scope 1
(kg CO2-eq)]]+Tableau1[[#This Row],[Scope 2 energy
(kg CO2-eq)]]+Tableau1[[#This Row],[Scope 2 Infrastructure
(kg CO2-eq)]])/Tableau1[[#This Row],[Total CO2-emissions
(kg CO2-eq)
for scope 3 use ]],"")</f>
        <v>1.9567528999832502E-2</v>
      </c>
      <c r="N5720" s="436" t="s">
        <v>3730</v>
      </c>
      <c r="O5720" s="259">
        <v>1</v>
      </c>
      <c r="P5720" s="259" t="s">
        <v>5198</v>
      </c>
      <c r="Q5720" s="260" t="s">
        <v>5199</v>
      </c>
    </row>
    <row r="5721" spans="1:17" ht="21.75" customHeight="1">
      <c r="A5721" s="301" t="s">
        <v>5198</v>
      </c>
      <c r="B5721" s="301" t="s">
        <v>5199</v>
      </c>
      <c r="C5721" s="316" t="s">
        <v>11735</v>
      </c>
      <c r="D5721" s="465" t="s">
        <v>3730</v>
      </c>
      <c r="E5721" s="465" t="s">
        <v>6091</v>
      </c>
      <c r="F5721" s="469" t="str">
        <f t="shared" si="178"/>
        <v>other</v>
      </c>
      <c r="G5721" s="260">
        <v>0</v>
      </c>
      <c r="H5721" s="260">
        <v>1.8038344849919999E-3</v>
      </c>
      <c r="I5721" s="260">
        <v>2.276748288E-6</v>
      </c>
      <c r="J5721" s="260">
        <v>2.62929373401985E-2</v>
      </c>
      <c r="K5721" s="260">
        <v>2.8099048575468501E-2</v>
      </c>
      <c r="L5721" s="301" t="str">
        <f t="shared" si="179"/>
        <v/>
      </c>
      <c r="M5721" s="459">
        <f>IFERROR((Tableau1[[#This Row],[Scope 1
(kg CO2-eq)]]+Tableau1[[#This Row],[Scope 2 energy
(kg CO2-eq)]]+Tableau1[[#This Row],[Scope 2 Infrastructure
(kg CO2-eq)]])/Tableau1[[#This Row],[Total CO2-emissions
(kg CO2-eq)
for scope 3 use ]],"")</f>
        <v>6.4276597423900017E-2</v>
      </c>
      <c r="N5721" s="436" t="s">
        <v>3730</v>
      </c>
      <c r="O5721" s="259">
        <v>1</v>
      </c>
      <c r="P5721" s="259" t="s">
        <v>5198</v>
      </c>
      <c r="Q5721" s="260" t="s">
        <v>5199</v>
      </c>
    </row>
    <row r="5722" spans="1:17" ht="21.75" customHeight="1">
      <c r="A5722" s="301" t="s">
        <v>5198</v>
      </c>
      <c r="B5722" s="301" t="s">
        <v>5199</v>
      </c>
      <c r="C5722" s="316" t="s">
        <v>11736</v>
      </c>
      <c r="D5722" s="465" t="s">
        <v>3730</v>
      </c>
      <c r="E5722" s="465" t="s">
        <v>700</v>
      </c>
      <c r="F5722" s="469" t="str">
        <f t="shared" si="178"/>
        <v>CH</v>
      </c>
      <c r="G5722" s="260">
        <v>0</v>
      </c>
      <c r="H5722" s="260">
        <v>8.8811692358399996E-4</v>
      </c>
      <c r="I5722" s="260">
        <v>4.8499197120000003E-6</v>
      </c>
      <c r="J5722" s="260">
        <v>2.3509892444342598E-2</v>
      </c>
      <c r="K5722" s="260">
        <v>2.4402859284798399E-2</v>
      </c>
      <c r="L5722" s="301" t="str">
        <f t="shared" si="179"/>
        <v/>
      </c>
      <c r="M5722" s="459">
        <f>IFERROR((Tableau1[[#This Row],[Scope 1
(kg CO2-eq)]]+Tableau1[[#This Row],[Scope 2 energy
(kg CO2-eq)]]+Tableau1[[#This Row],[Scope 2 Infrastructure
(kg CO2-eq)]])/Tableau1[[#This Row],[Total CO2-emissions
(kg CO2-eq)
for scope 3 use ]],"")</f>
        <v>3.6592713701064851E-2</v>
      </c>
      <c r="N5722" s="436" t="s">
        <v>3730</v>
      </c>
      <c r="O5722" s="259">
        <v>1</v>
      </c>
      <c r="P5722" s="259" t="s">
        <v>5198</v>
      </c>
      <c r="Q5722" s="260" t="s">
        <v>5199</v>
      </c>
    </row>
    <row r="5723" spans="1:17" ht="21.75" customHeight="1">
      <c r="A5723" s="301" t="s">
        <v>5198</v>
      </c>
      <c r="B5723" s="301" t="s">
        <v>5199</v>
      </c>
      <c r="C5723" s="316" t="s">
        <v>11737</v>
      </c>
      <c r="D5723" s="465" t="s">
        <v>3730</v>
      </c>
      <c r="E5723" s="465" t="s">
        <v>6091</v>
      </c>
      <c r="F5723" s="469" t="str">
        <f t="shared" si="178"/>
        <v>other</v>
      </c>
      <c r="G5723" s="260">
        <v>0</v>
      </c>
      <c r="H5723" s="260">
        <v>3.8821655220479998E-3</v>
      </c>
      <c r="I5723" s="260">
        <v>4.8999582719999999E-6</v>
      </c>
      <c r="J5723" s="260">
        <v>3.1298076145031502E-2</v>
      </c>
      <c r="K5723" s="260">
        <v>3.5185141626008401E-2</v>
      </c>
      <c r="L5723" s="301" t="str">
        <f t="shared" si="179"/>
        <v/>
      </c>
      <c r="M5723" s="459">
        <f>IFERROR((Tableau1[[#This Row],[Scope 1
(kg CO2-eq)]]+Tableau1[[#This Row],[Scope 2 energy
(kg CO2-eq)]]+Tableau1[[#This Row],[Scope 2 Infrastructure
(kg CO2-eq)]])/Tableau1[[#This Row],[Total CO2-emissions
(kg CO2-eq)
for scope 3 use ]],"")</f>
        <v>0.11047462936590062</v>
      </c>
      <c r="N5723" s="436" t="s">
        <v>3730</v>
      </c>
      <c r="O5723" s="259">
        <v>1</v>
      </c>
      <c r="P5723" s="259" t="s">
        <v>5198</v>
      </c>
      <c r="Q5723" s="260" t="s">
        <v>5199</v>
      </c>
    </row>
    <row r="5724" spans="1:17" ht="21.75" customHeight="1">
      <c r="A5724" s="301" t="s">
        <v>5198</v>
      </c>
      <c r="B5724" s="301" t="s">
        <v>5199</v>
      </c>
      <c r="C5724" s="316" t="s">
        <v>11738</v>
      </c>
      <c r="D5724" s="465" t="s">
        <v>3730</v>
      </c>
      <c r="E5724" s="465" t="s">
        <v>700</v>
      </c>
      <c r="F5724" s="469" t="str">
        <f t="shared" si="178"/>
        <v>CH</v>
      </c>
      <c r="G5724" s="260">
        <v>0</v>
      </c>
      <c r="H5724" s="260">
        <v>8.8923828333600005E-4</v>
      </c>
      <c r="I5724" s="260">
        <v>4.8560433479999999E-6</v>
      </c>
      <c r="J5724" s="260">
        <v>2.1094906242171699E-2</v>
      </c>
      <c r="K5724" s="260">
        <v>2.1989000556860799E-2</v>
      </c>
      <c r="L5724" s="301" t="str">
        <f t="shared" si="179"/>
        <v/>
      </c>
      <c r="M5724" s="459">
        <f>IFERROR((Tableau1[[#This Row],[Scope 1
(kg CO2-eq)]]+Tableau1[[#This Row],[Scope 2 energy
(kg CO2-eq)]]+Tableau1[[#This Row],[Scope 2 Infrastructure
(kg CO2-eq)]])/Tableau1[[#This Row],[Total CO2-emissions
(kg CO2-eq)
for scope 3 use ]],"")</f>
        <v>4.0660980674041287E-2</v>
      </c>
      <c r="N5724" s="436" t="s">
        <v>3730</v>
      </c>
      <c r="O5724" s="259">
        <v>1</v>
      </c>
      <c r="P5724" s="259" t="s">
        <v>5198</v>
      </c>
      <c r="Q5724" s="260" t="s">
        <v>5199</v>
      </c>
    </row>
    <row r="5725" spans="1:17" ht="21.75" customHeight="1">
      <c r="A5725" s="301" t="s">
        <v>5198</v>
      </c>
      <c r="B5725" s="301" t="s">
        <v>5199</v>
      </c>
      <c r="C5725" s="316" t="s">
        <v>11739</v>
      </c>
      <c r="D5725" s="465" t="s">
        <v>3730</v>
      </c>
      <c r="E5725" s="465" t="s">
        <v>6091</v>
      </c>
      <c r="F5725" s="469" t="str">
        <f t="shared" si="178"/>
        <v>other</v>
      </c>
      <c r="G5725" s="260">
        <v>0</v>
      </c>
      <c r="H5725" s="260">
        <v>3.8870672461920001E-3</v>
      </c>
      <c r="I5725" s="260">
        <v>4.9061450880000004E-6</v>
      </c>
      <c r="J5725" s="260">
        <v>2.63171676198742E-2</v>
      </c>
      <c r="K5725" s="260">
        <v>3.02091410177147E-2</v>
      </c>
      <c r="L5725" s="301" t="str">
        <f t="shared" si="179"/>
        <v/>
      </c>
      <c r="M5725" s="459">
        <f>IFERROR((Tableau1[[#This Row],[Scope 1
(kg CO2-eq)]]+Tableau1[[#This Row],[Scope 2 energy
(kg CO2-eq)]]+Tableau1[[#This Row],[Scope 2 Infrastructure
(kg CO2-eq)]])/Tableau1[[#This Row],[Total CO2-emissions
(kg CO2-eq)
for scope 3 use ]],"")</f>
        <v>0.12883429518892112</v>
      </c>
      <c r="N5725" s="436" t="s">
        <v>3730</v>
      </c>
      <c r="O5725" s="259">
        <v>1</v>
      </c>
      <c r="P5725" s="259" t="s">
        <v>5198</v>
      </c>
      <c r="Q5725" s="260" t="s">
        <v>5199</v>
      </c>
    </row>
    <row r="5726" spans="1:17" ht="21.75" customHeight="1">
      <c r="A5726" s="301" t="s">
        <v>5198</v>
      </c>
      <c r="B5726" s="301" t="s">
        <v>5199</v>
      </c>
      <c r="C5726" s="316" t="s">
        <v>11740</v>
      </c>
      <c r="D5726" s="465" t="s">
        <v>3730</v>
      </c>
      <c r="E5726" s="465" t="s">
        <v>700</v>
      </c>
      <c r="F5726" s="469" t="str">
        <f t="shared" si="178"/>
        <v>CH</v>
      </c>
      <c r="G5726" s="260">
        <v>0</v>
      </c>
      <c r="H5726" s="260">
        <v>1.02043737432E-3</v>
      </c>
      <c r="I5726" s="260">
        <v>5.57250876E-6</v>
      </c>
      <c r="J5726" s="260">
        <v>2.3938312128577902E-2</v>
      </c>
      <c r="K5726" s="260">
        <v>2.49643220051683E-2</v>
      </c>
      <c r="L5726" s="301" t="str">
        <f t="shared" si="179"/>
        <v/>
      </c>
      <c r="M5726" s="459">
        <f>IFERROR((Tableau1[[#This Row],[Scope 1
(kg CO2-eq)]]+Tableau1[[#This Row],[Scope 2 energy
(kg CO2-eq)]]+Tableau1[[#This Row],[Scope 2 Infrastructure
(kg CO2-eq)]])/Tableau1[[#This Row],[Total CO2-emissions
(kg CO2-eq)
for scope 3 use ]],"")</f>
        <v>4.1099048588925741E-2</v>
      </c>
      <c r="N5726" s="436" t="s">
        <v>3730</v>
      </c>
      <c r="O5726" s="259">
        <v>1</v>
      </c>
      <c r="P5726" s="259" t="s">
        <v>5198</v>
      </c>
      <c r="Q5726" s="260" t="s">
        <v>5199</v>
      </c>
    </row>
    <row r="5727" spans="1:17" ht="21.75" customHeight="1">
      <c r="A5727" s="301" t="s">
        <v>5198</v>
      </c>
      <c r="B5727" s="301" t="s">
        <v>5199</v>
      </c>
      <c r="C5727" s="316" t="s">
        <v>11741</v>
      </c>
      <c r="D5727" s="465" t="s">
        <v>3730</v>
      </c>
      <c r="E5727" s="465" t="s">
        <v>6091</v>
      </c>
      <c r="F5727" s="469" t="str">
        <f t="shared" si="178"/>
        <v>other</v>
      </c>
      <c r="G5727" s="260">
        <v>0</v>
      </c>
      <c r="H5727" s="260">
        <v>4.46056897104E-3</v>
      </c>
      <c r="I5727" s="260">
        <v>5.6300025600000003E-6</v>
      </c>
      <c r="J5727" s="260">
        <v>3.1913548276663602E-2</v>
      </c>
      <c r="K5727" s="260">
        <v>3.6379747282933299E-2</v>
      </c>
      <c r="L5727" s="301" t="str">
        <f t="shared" si="179"/>
        <v/>
      </c>
      <c r="M5727" s="459">
        <f>IFERROR((Tableau1[[#This Row],[Scope 1
(kg CO2-eq)]]+Tableau1[[#This Row],[Scope 2 energy
(kg CO2-eq)]]+Tableau1[[#This Row],[Scope 2 Infrastructure
(kg CO2-eq)]])/Tableau1[[#This Row],[Total CO2-emissions
(kg CO2-eq)
for scope 3 use ]],"")</f>
        <v>0.1227660802276989</v>
      </c>
      <c r="N5727" s="436" t="s">
        <v>3730</v>
      </c>
      <c r="O5727" s="259">
        <v>1</v>
      </c>
      <c r="P5727" s="259" t="s">
        <v>5198</v>
      </c>
      <c r="Q5727" s="260" t="s">
        <v>5199</v>
      </c>
    </row>
    <row r="5728" spans="1:17" ht="21.75" customHeight="1">
      <c r="A5728" s="301" t="s">
        <v>5198</v>
      </c>
      <c r="B5728" s="301" t="s">
        <v>5199</v>
      </c>
      <c r="C5728" s="316" t="s">
        <v>11742</v>
      </c>
      <c r="D5728" s="465" t="s">
        <v>3730</v>
      </c>
      <c r="E5728" s="465" t="s">
        <v>700</v>
      </c>
      <c r="F5728" s="469" t="str">
        <f t="shared" si="178"/>
        <v>CH</v>
      </c>
      <c r="G5728" s="260">
        <v>0</v>
      </c>
      <c r="H5728" s="260">
        <v>1.0215587340719999E-3</v>
      </c>
      <c r="I5728" s="260">
        <v>5.5786323959999996E-6</v>
      </c>
      <c r="J5728" s="260">
        <v>2.1479073336778599E-2</v>
      </c>
      <c r="K5728" s="260">
        <v>2.2506210689735202E-2</v>
      </c>
      <c r="L5728" s="301" t="str">
        <f t="shared" si="179"/>
        <v/>
      </c>
      <c r="M5728" s="459">
        <f>IFERROR((Tableau1[[#This Row],[Scope 1
(kg CO2-eq)]]+Tableau1[[#This Row],[Scope 2 energy
(kg CO2-eq)]]+Tableau1[[#This Row],[Scope 2 Infrastructure
(kg CO2-eq)]])/Tableau1[[#This Row],[Total CO2-emissions
(kg CO2-eq)
for scope 3 use ]],"")</f>
        <v>4.5637952146980666E-2</v>
      </c>
      <c r="N5728" s="436" t="s">
        <v>3730</v>
      </c>
      <c r="O5728" s="259">
        <v>1</v>
      </c>
      <c r="P5728" s="259" t="s">
        <v>5198</v>
      </c>
      <c r="Q5728" s="260" t="s">
        <v>5199</v>
      </c>
    </row>
    <row r="5729" spans="1:17" ht="21.75" customHeight="1">
      <c r="A5729" s="301" t="s">
        <v>5198</v>
      </c>
      <c r="B5729" s="301" t="s">
        <v>5199</v>
      </c>
      <c r="C5729" s="316" t="s">
        <v>11743</v>
      </c>
      <c r="D5729" s="465" t="s">
        <v>3730</v>
      </c>
      <c r="E5729" s="465" t="s">
        <v>6091</v>
      </c>
      <c r="F5729" s="469" t="str">
        <f t="shared" si="178"/>
        <v>other</v>
      </c>
      <c r="G5729" s="260">
        <v>0</v>
      </c>
      <c r="H5729" s="260">
        <v>4.4654706951839998E-3</v>
      </c>
      <c r="I5729" s="260">
        <v>5.6361893759999999E-6</v>
      </c>
      <c r="J5729" s="260">
        <v>2.68291450207589E-2</v>
      </c>
      <c r="K5729" s="260">
        <v>3.1300251901506301E-2</v>
      </c>
      <c r="L5729" s="301" t="str">
        <f t="shared" si="179"/>
        <v/>
      </c>
      <c r="M5729" s="459">
        <f>IFERROR((Tableau1[[#This Row],[Scope 1
(kg CO2-eq)]]+Tableau1[[#This Row],[Scope 2 energy
(kg CO2-eq)]]+Tableau1[[#This Row],[Scope 2 Infrastructure
(kg CO2-eq)]])/Tableau1[[#This Row],[Total CO2-emissions
(kg CO2-eq)
for scope 3 use ]],"")</f>
        <v>0.1428457157031644</v>
      </c>
      <c r="N5729" s="436" t="s">
        <v>3730</v>
      </c>
      <c r="O5729" s="259">
        <v>1</v>
      </c>
      <c r="P5729" s="259" t="s">
        <v>5198</v>
      </c>
      <c r="Q5729" s="260" t="s">
        <v>5199</v>
      </c>
    </row>
    <row r="5730" spans="1:17" ht="21.75" customHeight="1">
      <c r="A5730" s="301" t="s">
        <v>5198</v>
      </c>
      <c r="B5730" s="301" t="s">
        <v>5199</v>
      </c>
      <c r="C5730" s="316" t="s">
        <v>11744</v>
      </c>
      <c r="D5730" s="465" t="s">
        <v>3730</v>
      </c>
      <c r="E5730" s="465" t="s">
        <v>700</v>
      </c>
      <c r="F5730" s="469" t="str">
        <f t="shared" si="178"/>
        <v>CH</v>
      </c>
      <c r="G5730" s="260">
        <v>0</v>
      </c>
      <c r="H5730" s="260">
        <v>0</v>
      </c>
      <c r="I5730" s="260">
        <v>0</v>
      </c>
      <c r="J5730" s="260">
        <v>3.8353927581575097E-2</v>
      </c>
      <c r="K5730" s="260">
        <v>3.8353927583264301E-2</v>
      </c>
      <c r="L5730" s="301" t="str">
        <f t="shared" si="179"/>
        <v/>
      </c>
      <c r="M5730" s="459">
        <f>IFERROR((Tableau1[[#This Row],[Scope 1
(kg CO2-eq)]]+Tableau1[[#This Row],[Scope 2 energy
(kg CO2-eq)]]+Tableau1[[#This Row],[Scope 2 Infrastructure
(kg CO2-eq)]])/Tableau1[[#This Row],[Total CO2-emissions
(kg CO2-eq)
for scope 3 use ]],"")</f>
        <v>0</v>
      </c>
      <c r="N5730" s="436" t="s">
        <v>3730</v>
      </c>
      <c r="O5730" s="259">
        <v>1</v>
      </c>
      <c r="P5730" s="259" t="s">
        <v>5198</v>
      </c>
      <c r="Q5730" s="260" t="s">
        <v>5199</v>
      </c>
    </row>
    <row r="5731" spans="1:17" ht="21.75" customHeight="1">
      <c r="A5731" s="301" t="s">
        <v>5198</v>
      </c>
      <c r="B5731" s="301" t="s">
        <v>5199</v>
      </c>
      <c r="C5731" s="316" t="s">
        <v>11745</v>
      </c>
      <c r="D5731" s="465" t="s">
        <v>3730</v>
      </c>
      <c r="E5731" s="465" t="s">
        <v>6091</v>
      </c>
      <c r="F5731" s="469" t="str">
        <f t="shared" si="178"/>
        <v>other</v>
      </c>
      <c r="G5731" s="260">
        <v>0</v>
      </c>
      <c r="H5731" s="260">
        <v>0</v>
      </c>
      <c r="I5731" s="260">
        <v>0</v>
      </c>
      <c r="J5731" s="260">
        <v>4.8957436310531198E-2</v>
      </c>
      <c r="K5731" s="260">
        <v>4.8957436316922599E-2</v>
      </c>
      <c r="L5731" s="301" t="str">
        <f t="shared" si="179"/>
        <v/>
      </c>
      <c r="M5731" s="459">
        <f>IFERROR((Tableau1[[#This Row],[Scope 1
(kg CO2-eq)]]+Tableau1[[#This Row],[Scope 2 energy
(kg CO2-eq)]]+Tableau1[[#This Row],[Scope 2 Infrastructure
(kg CO2-eq)]])/Tableau1[[#This Row],[Total CO2-emissions
(kg CO2-eq)
for scope 3 use ]],"")</f>
        <v>0</v>
      </c>
      <c r="N5731" s="436" t="s">
        <v>3730</v>
      </c>
      <c r="O5731" s="259">
        <v>1</v>
      </c>
      <c r="P5731" s="259" t="s">
        <v>5198</v>
      </c>
      <c r="Q5731" s="259" t="s">
        <v>5199</v>
      </c>
    </row>
    <row r="5732" spans="1:17" ht="21.75" customHeight="1">
      <c r="A5732" s="301" t="s">
        <v>5198</v>
      </c>
      <c r="B5732" s="301" t="s">
        <v>5199</v>
      </c>
      <c r="C5732" s="316" t="s">
        <v>11746</v>
      </c>
      <c r="D5732" s="465" t="s">
        <v>3730</v>
      </c>
      <c r="E5732" s="465" t="s">
        <v>700</v>
      </c>
      <c r="F5732" s="469" t="str">
        <f t="shared" si="178"/>
        <v>CH</v>
      </c>
      <c r="G5732" s="260">
        <v>0</v>
      </c>
      <c r="H5732" s="260">
        <v>6.8178672921599996E-4</v>
      </c>
      <c r="I5732" s="260">
        <v>3.7231706880000002E-6</v>
      </c>
      <c r="J5732" s="260">
        <v>3.7634886000758302E-2</v>
      </c>
      <c r="K5732" s="260">
        <v>3.8320395889241902E-2</v>
      </c>
      <c r="L5732" s="301" t="str">
        <f t="shared" si="179"/>
        <v/>
      </c>
      <c r="M5732" s="459">
        <f>IFERROR((Tableau1[[#This Row],[Scope 1
(kg CO2-eq)]]+Tableau1[[#This Row],[Scope 2 energy
(kg CO2-eq)]]+Tableau1[[#This Row],[Scope 2 Infrastructure
(kg CO2-eq)]])/Tableau1[[#This Row],[Total CO2-emissions
(kg CO2-eq)
for scope 3 use ]],"")</f>
        <v>1.7888904433172897E-2</v>
      </c>
      <c r="N5732" s="436" t="s">
        <v>3730</v>
      </c>
      <c r="O5732" s="259">
        <v>1</v>
      </c>
      <c r="P5732" s="259" t="s">
        <v>5198</v>
      </c>
      <c r="Q5732" s="259" t="s">
        <v>5199</v>
      </c>
    </row>
    <row r="5733" spans="1:17" ht="21.75" customHeight="1">
      <c r="A5733" s="301" t="s">
        <v>5198</v>
      </c>
      <c r="B5733" s="301" t="s">
        <v>5199</v>
      </c>
      <c r="C5733" s="316" t="s">
        <v>11747</v>
      </c>
      <c r="D5733" s="465" t="s">
        <v>3730</v>
      </c>
      <c r="E5733" s="465" t="s">
        <v>6091</v>
      </c>
      <c r="F5733" s="469" t="str">
        <f t="shared" si="178"/>
        <v>other</v>
      </c>
      <c r="G5733" s="260">
        <v>0</v>
      </c>
      <c r="H5733" s="260">
        <v>2.980248279552E-3</v>
      </c>
      <c r="I5733" s="260">
        <v>3.7615841280000001E-6</v>
      </c>
      <c r="J5733" s="260">
        <v>4.5414589499963E-2</v>
      </c>
      <c r="K5733" s="260">
        <v>4.8398599361619402E-2</v>
      </c>
      <c r="L5733" s="301" t="str">
        <f t="shared" si="179"/>
        <v/>
      </c>
      <c r="M5733" s="459">
        <f>IFERROR((Tableau1[[#This Row],[Scope 1
(kg CO2-eq)]]+Tableau1[[#This Row],[Scope 2 energy
(kg CO2-eq)]]+Tableau1[[#This Row],[Scope 2 Infrastructure
(kg CO2-eq)]])/Tableau1[[#This Row],[Total CO2-emissions
(kg CO2-eq)
for scope 3 use ]],"")</f>
        <v>6.1654880575869542E-2</v>
      </c>
      <c r="N5733" s="436" t="s">
        <v>3730</v>
      </c>
      <c r="O5733" s="259">
        <v>1</v>
      </c>
      <c r="P5733" s="259" t="s">
        <v>5198</v>
      </c>
      <c r="Q5733" s="260" t="s">
        <v>5199</v>
      </c>
    </row>
    <row r="5734" spans="1:17" ht="21.75" customHeight="1">
      <c r="A5734" s="301" t="s">
        <v>5198</v>
      </c>
      <c r="B5734" s="301" t="s">
        <v>5199</v>
      </c>
      <c r="C5734" s="316" t="s">
        <v>11748</v>
      </c>
      <c r="D5734" s="465" t="s">
        <v>3730</v>
      </c>
      <c r="E5734" s="465" t="s">
        <v>700</v>
      </c>
      <c r="F5734" s="469" t="str">
        <f t="shared" si="178"/>
        <v>CH</v>
      </c>
      <c r="G5734" s="260">
        <v>0</v>
      </c>
      <c r="H5734" s="260">
        <v>6.8290808896800004E-4</v>
      </c>
      <c r="I5734" s="260">
        <v>3.7292943240000002E-6</v>
      </c>
      <c r="J5734" s="260">
        <v>3.4073968523685501E-2</v>
      </c>
      <c r="K5734" s="260">
        <v>3.4760605895456001E-2</v>
      </c>
      <c r="L5734" s="301" t="str">
        <f t="shared" si="179"/>
        <v/>
      </c>
      <c r="M5734" s="459">
        <f>IFERROR((Tableau1[[#This Row],[Scope 1
(kg CO2-eq)]]+Tableau1[[#This Row],[Scope 2 energy
(kg CO2-eq)]]+Tableau1[[#This Row],[Scope 2 Infrastructure
(kg CO2-eq)]])/Tableau1[[#This Row],[Total CO2-emissions
(kg CO2-eq)
for scope 3 use ]],"")</f>
        <v>1.975332033501059E-2</v>
      </c>
      <c r="N5734" s="436" t="s">
        <v>3730</v>
      </c>
      <c r="O5734" s="259">
        <v>1</v>
      </c>
      <c r="P5734" s="259" t="s">
        <v>5198</v>
      </c>
      <c r="Q5734" s="260" t="s">
        <v>5199</v>
      </c>
    </row>
    <row r="5735" spans="1:17" ht="21.75" customHeight="1">
      <c r="A5735" s="301" t="s">
        <v>5198</v>
      </c>
      <c r="B5735" s="301" t="s">
        <v>5199</v>
      </c>
      <c r="C5735" s="316" t="s">
        <v>11749</v>
      </c>
      <c r="D5735" s="465" t="s">
        <v>3730</v>
      </c>
      <c r="E5735" s="465" t="s">
        <v>6091</v>
      </c>
      <c r="F5735" s="469" t="str">
        <f t="shared" si="178"/>
        <v>other</v>
      </c>
      <c r="G5735" s="260">
        <v>0</v>
      </c>
      <c r="H5735" s="260">
        <v>2.9851500036959999E-3</v>
      </c>
      <c r="I5735" s="260">
        <v>3.7677709439999998E-6</v>
      </c>
      <c r="J5735" s="260">
        <v>3.8529073768405697E-2</v>
      </c>
      <c r="K5735" s="260">
        <v>4.1517991522742902E-2</v>
      </c>
      <c r="L5735" s="301" t="str">
        <f t="shared" si="179"/>
        <v/>
      </c>
      <c r="M5735" s="459">
        <f>IFERROR((Tableau1[[#This Row],[Scope 1
(kg CO2-eq)]]+Tableau1[[#This Row],[Scope 2 energy
(kg CO2-eq)]]+Tableau1[[#This Row],[Scope 2 Infrastructure
(kg CO2-eq)]])/Tableau1[[#This Row],[Total CO2-emissions
(kg CO2-eq)
for scope 3 use ]],"")</f>
        <v>7.1990904786487994E-2</v>
      </c>
      <c r="N5735" s="436" t="s">
        <v>3730</v>
      </c>
      <c r="O5735" s="259">
        <v>1</v>
      </c>
      <c r="P5735" s="259" t="s">
        <v>5198</v>
      </c>
      <c r="Q5735" s="260" t="s">
        <v>5199</v>
      </c>
    </row>
    <row r="5736" spans="1:17" ht="21.75" customHeight="1">
      <c r="A5736" s="301" t="s">
        <v>5198</v>
      </c>
      <c r="B5736" s="301" t="s">
        <v>5199</v>
      </c>
      <c r="C5736" s="316" t="s">
        <v>11750</v>
      </c>
      <c r="D5736" s="465" t="s">
        <v>3730</v>
      </c>
      <c r="E5736" s="465" t="s">
        <v>700</v>
      </c>
      <c r="F5736" s="469" t="str">
        <f t="shared" si="178"/>
        <v>CH</v>
      </c>
      <c r="G5736" s="260">
        <v>0</v>
      </c>
      <c r="H5736" s="260">
        <v>1.46898127512E-3</v>
      </c>
      <c r="I5736" s="260">
        <v>8.0219631599999998E-6</v>
      </c>
      <c r="J5736" s="260">
        <v>3.7836676769538398E-2</v>
      </c>
      <c r="K5736" s="260">
        <v>3.9313679986108102E-2</v>
      </c>
      <c r="L5736" s="301" t="str">
        <f t="shared" si="179"/>
        <v/>
      </c>
      <c r="M5736" s="459">
        <f>IFERROR((Tableau1[[#This Row],[Scope 1
(kg CO2-eq)]]+Tableau1[[#This Row],[Scope 2 energy
(kg CO2-eq)]]+Tableau1[[#This Row],[Scope 2 Infrastructure
(kg CO2-eq)]])/Tableau1[[#This Row],[Total CO2-emissions
(kg CO2-eq)
for scope 3 use ]],"")</f>
        <v>3.7569701915514259E-2</v>
      </c>
      <c r="N5736" s="436" t="s">
        <v>3730</v>
      </c>
      <c r="O5736" s="259">
        <v>1</v>
      </c>
      <c r="P5736" s="259" t="s">
        <v>5198</v>
      </c>
      <c r="Q5736" s="260" t="s">
        <v>5199</v>
      </c>
    </row>
    <row r="5737" spans="1:17" ht="21.75" customHeight="1">
      <c r="A5737" s="301" t="s">
        <v>5198</v>
      </c>
      <c r="B5737" s="301" t="s">
        <v>5199</v>
      </c>
      <c r="C5737" s="316" t="s">
        <v>11751</v>
      </c>
      <c r="D5737" s="465" t="s">
        <v>3730</v>
      </c>
      <c r="E5737" s="465" t="s">
        <v>6091</v>
      </c>
      <c r="F5737" s="469" t="str">
        <f t="shared" si="178"/>
        <v>other</v>
      </c>
      <c r="G5737" s="260">
        <v>0</v>
      </c>
      <c r="H5737" s="260">
        <v>6.4212586286400003E-3</v>
      </c>
      <c r="I5737" s="260">
        <v>8.1047289600000005E-6</v>
      </c>
      <c r="J5737" s="260">
        <v>4.4394126495819898E-2</v>
      </c>
      <c r="K5737" s="260">
        <v>5.0823489819349199E-2</v>
      </c>
      <c r="L5737" s="301" t="str">
        <f t="shared" si="179"/>
        <v/>
      </c>
      <c r="M5737" s="459">
        <f>IFERROR((Tableau1[[#This Row],[Scope 1
(kg CO2-eq)]]+Tableau1[[#This Row],[Scope 2 energy
(kg CO2-eq)]]+Tableau1[[#This Row],[Scope 2 Infrastructure
(kg CO2-eq)]])/Tableau1[[#This Row],[Total CO2-emissions
(kg CO2-eq)
for scope 3 use ]],"")</f>
        <v>0.12650377572364685</v>
      </c>
      <c r="N5737" s="436" t="s">
        <v>3730</v>
      </c>
      <c r="O5737" s="259">
        <v>1</v>
      </c>
      <c r="P5737" s="259" t="s">
        <v>5198</v>
      </c>
      <c r="Q5737" s="260" t="s">
        <v>5199</v>
      </c>
    </row>
    <row r="5738" spans="1:17" ht="21.75" customHeight="1">
      <c r="A5738" s="301" t="s">
        <v>5198</v>
      </c>
      <c r="B5738" s="301" t="s">
        <v>5199</v>
      </c>
      <c r="C5738" s="316" t="s">
        <v>11752</v>
      </c>
      <c r="D5738" s="465" t="s">
        <v>3730</v>
      </c>
      <c r="E5738" s="465" t="s">
        <v>700</v>
      </c>
      <c r="F5738" s="469" t="str">
        <f t="shared" si="178"/>
        <v>CH</v>
      </c>
      <c r="G5738" s="260">
        <v>0</v>
      </c>
      <c r="H5738" s="260">
        <v>1.46898127512E-3</v>
      </c>
      <c r="I5738" s="260">
        <v>8.0219631599999998E-6</v>
      </c>
      <c r="J5738" s="260">
        <v>3.45909444758742E-2</v>
      </c>
      <c r="K5738" s="260">
        <v>3.606794769129E-2</v>
      </c>
      <c r="L5738" s="301" t="str">
        <f t="shared" si="179"/>
        <v/>
      </c>
      <c r="M5738" s="459">
        <f>IFERROR((Tableau1[[#This Row],[Scope 1
(kg CO2-eq)]]+Tableau1[[#This Row],[Scope 2 energy
(kg CO2-eq)]]+Tableau1[[#This Row],[Scope 2 Infrastructure
(kg CO2-eq)]])/Tableau1[[#This Row],[Total CO2-emissions
(kg CO2-eq)
for scope 3 use ]],"")</f>
        <v>4.09505761437233E-2</v>
      </c>
      <c r="N5738" s="436" t="s">
        <v>3730</v>
      </c>
      <c r="O5738" s="259">
        <v>1</v>
      </c>
      <c r="P5738" s="259" t="s">
        <v>5198</v>
      </c>
      <c r="Q5738" s="260" t="s">
        <v>5199</v>
      </c>
    </row>
    <row r="5739" spans="1:17" ht="21.75" customHeight="1">
      <c r="A5739" s="301" t="s">
        <v>5198</v>
      </c>
      <c r="B5739" s="301" t="s">
        <v>5199</v>
      </c>
      <c r="C5739" s="316" t="s">
        <v>11753</v>
      </c>
      <c r="D5739" s="465" t="s">
        <v>3730</v>
      </c>
      <c r="E5739" s="465" t="s">
        <v>6091</v>
      </c>
      <c r="F5739" s="469" t="str">
        <f t="shared" si="178"/>
        <v>other</v>
      </c>
      <c r="G5739" s="260">
        <v>0</v>
      </c>
      <c r="H5739" s="260">
        <v>6.4212586286400003E-3</v>
      </c>
      <c r="I5739" s="260">
        <v>8.1047289600000005E-6</v>
      </c>
      <c r="J5739" s="260">
        <v>3.8396619641737802E-2</v>
      </c>
      <c r="K5739" s="260">
        <v>4.4825982985069797E-2</v>
      </c>
      <c r="L5739" s="301" t="str">
        <f t="shared" si="179"/>
        <v/>
      </c>
      <c r="M5739" s="459">
        <f>IFERROR((Tableau1[[#This Row],[Scope 1
(kg CO2-eq)]]+Tableau1[[#This Row],[Scope 2 energy
(kg CO2-eq)]]+Tableau1[[#This Row],[Scope 2 Infrastructure
(kg CO2-eq)]])/Tableau1[[#This Row],[Total CO2-emissions
(kg CO2-eq)
for scope 3 use ]],"")</f>
        <v>0.14342938915007017</v>
      </c>
      <c r="N5739" s="436" t="s">
        <v>3730</v>
      </c>
      <c r="O5739" s="259">
        <v>1</v>
      </c>
      <c r="P5739" s="259" t="s">
        <v>5198</v>
      </c>
      <c r="Q5739" s="260" t="s">
        <v>5199</v>
      </c>
    </row>
    <row r="5740" spans="1:17" ht="21.75" customHeight="1">
      <c r="A5740" s="301" t="s">
        <v>5198</v>
      </c>
      <c r="B5740" s="301" t="s">
        <v>5199</v>
      </c>
      <c r="C5740" s="316" t="s">
        <v>11754</v>
      </c>
      <c r="D5740" s="465" t="s">
        <v>3730</v>
      </c>
      <c r="E5740" s="465" t="s">
        <v>700</v>
      </c>
      <c r="F5740" s="469" t="str">
        <f t="shared" si="178"/>
        <v>CH</v>
      </c>
      <c r="G5740" s="260">
        <v>0</v>
      </c>
      <c r="H5740" s="260">
        <v>1.6820396280000001E-3</v>
      </c>
      <c r="I5740" s="260">
        <v>9.1854539999999996E-6</v>
      </c>
      <c r="J5740" s="260">
        <v>3.8511015478013402E-2</v>
      </c>
      <c r="K5740" s="260">
        <v>4.0202240537266697E-2</v>
      </c>
      <c r="L5740" s="301" t="str">
        <f t="shared" si="179"/>
        <v/>
      </c>
      <c r="M5740" s="459">
        <f>IFERROR((Tableau1[[#This Row],[Scope 1
(kg CO2-eq)]]+Tableau1[[#This Row],[Scope 2 energy
(kg CO2-eq)]]+Tableau1[[#This Row],[Scope 2 Infrastructure
(kg CO2-eq)]])/Tableau1[[#This Row],[Total CO2-emissions
(kg CO2-eq)
for scope 3 use ]],"")</f>
        <v>4.2067931025691646E-2</v>
      </c>
      <c r="N5740" s="436" t="s">
        <v>3730</v>
      </c>
      <c r="O5740" s="259">
        <v>1</v>
      </c>
      <c r="P5740" s="259" t="s">
        <v>5198</v>
      </c>
      <c r="Q5740" s="260" t="s">
        <v>5199</v>
      </c>
    </row>
    <row r="5741" spans="1:17" ht="21.75" customHeight="1">
      <c r="A5741" s="301" t="s">
        <v>5198</v>
      </c>
      <c r="B5741" s="301" t="s">
        <v>5199</v>
      </c>
      <c r="C5741" s="316" t="s">
        <v>11755</v>
      </c>
      <c r="D5741" s="465" t="s">
        <v>3730</v>
      </c>
      <c r="E5741" s="465" t="s">
        <v>6091</v>
      </c>
      <c r="F5741" s="469" t="str">
        <f t="shared" si="178"/>
        <v>other</v>
      </c>
      <c r="G5741" s="260">
        <v>0</v>
      </c>
      <c r="H5741" s="260">
        <v>7.3525862160000004E-3</v>
      </c>
      <c r="I5741" s="260">
        <v>9.2802240000000003E-6</v>
      </c>
      <c r="J5741" s="260">
        <v>4.5224801742743001E-2</v>
      </c>
      <c r="K5741" s="260">
        <v>5.2586668166883101E-2</v>
      </c>
      <c r="L5741" s="301" t="str">
        <f t="shared" si="179"/>
        <v/>
      </c>
      <c r="M5741" s="459">
        <f>IFERROR((Tableau1[[#This Row],[Scope 1
(kg CO2-eq)]]+Tableau1[[#This Row],[Scope 2 energy
(kg CO2-eq)]]+Tableau1[[#This Row],[Scope 2 Infrastructure
(kg CO2-eq)]])/Tableau1[[#This Row],[Total CO2-emissions
(kg CO2-eq)
for scope 3 use ]],"")</f>
        <v>0.13999492070190137</v>
      </c>
      <c r="N5741" s="436" t="s">
        <v>3730</v>
      </c>
      <c r="O5741" s="259">
        <v>1</v>
      </c>
      <c r="P5741" s="259" t="s">
        <v>5198</v>
      </c>
      <c r="Q5741" s="260" t="s">
        <v>5199</v>
      </c>
    </row>
    <row r="5742" spans="1:17" ht="21.75" customHeight="1">
      <c r="A5742" s="301" t="s">
        <v>5198</v>
      </c>
      <c r="B5742" s="301" t="s">
        <v>5199</v>
      </c>
      <c r="C5742" s="316" t="s">
        <v>11756</v>
      </c>
      <c r="D5742" s="465" t="s">
        <v>3730</v>
      </c>
      <c r="E5742" s="465" t="s">
        <v>700</v>
      </c>
      <c r="F5742" s="469" t="str">
        <f t="shared" si="178"/>
        <v>CH</v>
      </c>
      <c r="G5742" s="260">
        <v>0</v>
      </c>
      <c r="H5742" s="260">
        <v>1.6820396280000001E-3</v>
      </c>
      <c r="I5742" s="260">
        <v>9.1854539999999996E-6</v>
      </c>
      <c r="J5742" s="260">
        <v>3.5192854949000402E-2</v>
      </c>
      <c r="K5742" s="260">
        <v>3.68840800065562E-2</v>
      </c>
      <c r="L5742" s="301" t="str">
        <f t="shared" si="179"/>
        <v/>
      </c>
      <c r="M5742" s="459">
        <f>IFERROR((Tableau1[[#This Row],[Scope 1
(kg CO2-eq)]]+Tableau1[[#This Row],[Scope 2 energy
(kg CO2-eq)]]+Tableau1[[#This Row],[Scope 2 Infrastructure
(kg CO2-eq)]])/Tableau1[[#This Row],[Total CO2-emissions
(kg CO2-eq)
for scope 3 use ]],"")</f>
        <v>4.5852440448545341E-2</v>
      </c>
      <c r="N5742" s="436" t="s">
        <v>3730</v>
      </c>
      <c r="O5742" s="259">
        <v>1</v>
      </c>
      <c r="P5742" s="259" t="s">
        <v>5198</v>
      </c>
      <c r="Q5742" s="260" t="s">
        <v>5199</v>
      </c>
    </row>
    <row r="5743" spans="1:17" ht="21.75" customHeight="1">
      <c r="A5743" s="301" t="s">
        <v>5198</v>
      </c>
      <c r="B5743" s="301" t="s">
        <v>5199</v>
      </c>
      <c r="C5743" s="316" t="s">
        <v>11757</v>
      </c>
      <c r="D5743" s="465" t="s">
        <v>3730</v>
      </c>
      <c r="E5743" s="465" t="s">
        <v>6091</v>
      </c>
      <c r="F5743" s="469" t="str">
        <f t="shared" si="178"/>
        <v>other</v>
      </c>
      <c r="G5743" s="260">
        <v>0</v>
      </c>
      <c r="H5743" s="260">
        <v>7.3525862160000004E-3</v>
      </c>
      <c r="I5743" s="260">
        <v>9.2802240000000003E-6</v>
      </c>
      <c r="J5743" s="260">
        <v>3.9008667789451799E-2</v>
      </c>
      <c r="K5743" s="260">
        <v>4.63705342018986E-2</v>
      </c>
      <c r="L5743" s="301" t="str">
        <f t="shared" si="179"/>
        <v/>
      </c>
      <c r="M5743" s="459">
        <f>IFERROR((Tableau1[[#This Row],[Scope 1
(kg CO2-eq)]]+Tableau1[[#This Row],[Scope 2 energy
(kg CO2-eq)]]+Tableau1[[#This Row],[Scope 2 Infrastructure
(kg CO2-eq)]])/Tableau1[[#This Row],[Total CO2-emissions
(kg CO2-eq)
for scope 3 use ]],"")</f>
        <v>0.15876173450894979</v>
      </c>
      <c r="N5743" s="436" t="s">
        <v>3730</v>
      </c>
      <c r="O5743" s="259">
        <v>1</v>
      </c>
      <c r="P5743" s="259" t="s">
        <v>5198</v>
      </c>
      <c r="Q5743" s="260" t="s">
        <v>5199</v>
      </c>
    </row>
    <row r="5744" spans="1:17" ht="21.75" customHeight="1">
      <c r="A5744" s="301" t="s">
        <v>5198</v>
      </c>
      <c r="B5744" s="301" t="s">
        <v>5199</v>
      </c>
      <c r="C5744" s="316" t="s">
        <v>11758</v>
      </c>
      <c r="D5744" s="465" t="s">
        <v>3730</v>
      </c>
      <c r="E5744" s="465" t="s">
        <v>700</v>
      </c>
      <c r="F5744" s="469" t="str">
        <f t="shared" si="178"/>
        <v>CH</v>
      </c>
      <c r="G5744" s="260">
        <v>0</v>
      </c>
      <c r="H5744" s="260">
        <v>7.2327704004E-3</v>
      </c>
      <c r="I5744" s="260">
        <v>3.9497452199999998E-5</v>
      </c>
      <c r="J5744" s="260">
        <v>3.8353927583264301E-2</v>
      </c>
      <c r="K5744" s="260">
        <v>4.56261953316177E-2</v>
      </c>
      <c r="L5744" s="301" t="str">
        <f t="shared" si="179"/>
        <v/>
      </c>
      <c r="M5744" s="459">
        <f>IFERROR((Tableau1[[#This Row],[Scope 1
(kg CO2-eq)]]+Tableau1[[#This Row],[Scope 2 energy
(kg CO2-eq)]]+Tableau1[[#This Row],[Scope 2 Infrastructure
(kg CO2-eq)]])/Tableau1[[#This Row],[Total CO2-emissions
(kg CO2-eq)
for scope 3 use ]],"")</f>
        <v>0.1593879962978311</v>
      </c>
      <c r="N5744" s="436" t="s">
        <v>3730</v>
      </c>
      <c r="O5744" s="259">
        <v>1</v>
      </c>
      <c r="P5744" s="259" t="s">
        <v>5198</v>
      </c>
      <c r="Q5744" s="260" t="s">
        <v>5199</v>
      </c>
    </row>
    <row r="5745" spans="1:17" ht="21.75" customHeight="1">
      <c r="A5745" s="301" t="s">
        <v>5198</v>
      </c>
      <c r="B5745" s="301" t="s">
        <v>5199</v>
      </c>
      <c r="C5745" s="316" t="s">
        <v>11759</v>
      </c>
      <c r="D5745" s="465" t="s">
        <v>3730</v>
      </c>
      <c r="E5745" s="465" t="s">
        <v>6091</v>
      </c>
      <c r="F5745" s="469" t="str">
        <f t="shared" si="178"/>
        <v>other</v>
      </c>
      <c r="G5745" s="260">
        <v>0</v>
      </c>
      <c r="H5745" s="260">
        <v>3.1616120728799997E-2</v>
      </c>
      <c r="I5745" s="260">
        <v>3.99049632E-5</v>
      </c>
      <c r="J5745" s="260">
        <v>4.8957436316922599E-2</v>
      </c>
      <c r="K5745" s="260">
        <v>8.0613461949170295E-2</v>
      </c>
      <c r="L5745" s="301" t="str">
        <f t="shared" si="179"/>
        <v/>
      </c>
      <c r="M5745" s="459">
        <f>IFERROR((Tableau1[[#This Row],[Scope 1
(kg CO2-eq)]]+Tableau1[[#This Row],[Scope 2 energy
(kg CO2-eq)]]+Tableau1[[#This Row],[Scope 2 Infrastructure
(kg CO2-eq)]])/Tableau1[[#This Row],[Total CO2-emissions
(kg CO2-eq)
for scope 3 use ]],"")</f>
        <v>0.39268907359369165</v>
      </c>
      <c r="N5745" s="436" t="s">
        <v>3730</v>
      </c>
      <c r="O5745" s="259">
        <v>1</v>
      </c>
      <c r="P5745" s="259" t="s">
        <v>5198</v>
      </c>
      <c r="Q5745" s="260" t="s">
        <v>5199</v>
      </c>
    </row>
    <row r="5746" spans="1:17" ht="21.75" customHeight="1">
      <c r="A5746" s="301" t="s">
        <v>5150</v>
      </c>
      <c r="B5746" s="301" t="s">
        <v>5133</v>
      </c>
      <c r="C5746" s="316" t="s">
        <v>11760</v>
      </c>
      <c r="D5746" s="465" t="s">
        <v>3731</v>
      </c>
      <c r="E5746" s="465" t="s">
        <v>700</v>
      </c>
      <c r="F5746" s="469" t="str">
        <f t="shared" si="178"/>
        <v>CH</v>
      </c>
      <c r="G5746" s="260">
        <v>0</v>
      </c>
      <c r="H5746" s="260">
        <v>0.28722303169199997</v>
      </c>
      <c r="I5746" s="260">
        <v>5.9946561720000003E-3</v>
      </c>
      <c r="J5746" s="260">
        <v>177.49327156812001</v>
      </c>
      <c r="K5746" s="260">
        <v>177.78648928136599</v>
      </c>
      <c r="L5746" s="301" t="str">
        <f t="shared" si="179"/>
        <v/>
      </c>
      <c r="M5746" s="459">
        <f>IFERROR((Tableau1[[#This Row],[Scope 1
(kg CO2-eq)]]+Tableau1[[#This Row],[Scope 2 energy
(kg CO2-eq)]]+Tableau1[[#This Row],[Scope 2 Infrastructure
(kg CO2-eq)]])/Tableau1[[#This Row],[Total CO2-emissions
(kg CO2-eq)
for scope 3 use ]],"")</f>
        <v>1.6492686764287914E-3</v>
      </c>
      <c r="N5746" s="436" t="s">
        <v>3731</v>
      </c>
      <c r="O5746" s="259">
        <v>1</v>
      </c>
      <c r="P5746" s="259" t="s">
        <v>5150</v>
      </c>
      <c r="Q5746" s="260" t="s">
        <v>5133</v>
      </c>
    </row>
    <row r="5747" spans="1:17" ht="21.75" customHeight="1">
      <c r="A5747" s="301" t="s">
        <v>5203</v>
      </c>
      <c r="B5747" s="301" t="s">
        <v>5204</v>
      </c>
      <c r="C5747" s="316" t="s">
        <v>11761</v>
      </c>
      <c r="D5747" s="465" t="s">
        <v>3731</v>
      </c>
      <c r="E5747" s="465" t="s">
        <v>700</v>
      </c>
      <c r="F5747" s="469" t="str">
        <f t="shared" si="178"/>
        <v>CH</v>
      </c>
      <c r="G5747" s="260">
        <v>0</v>
      </c>
      <c r="H5747" s="260">
        <v>28.210943679100001</v>
      </c>
      <c r="I5747" s="260">
        <v>13.4986098156</v>
      </c>
      <c r="J5747" s="260">
        <v>149.58308294221499</v>
      </c>
      <c r="K5747" s="260">
        <v>191.292636760091</v>
      </c>
      <c r="L5747" s="301" t="str">
        <f t="shared" si="179"/>
        <v/>
      </c>
      <c r="M5747" s="459">
        <f>IFERROR((Tableau1[[#This Row],[Scope 1
(kg CO2-eq)]]+Tableau1[[#This Row],[Scope 2 energy
(kg CO2-eq)]]+Tableau1[[#This Row],[Scope 2 Infrastructure
(kg CO2-eq)]])/Tableau1[[#This Row],[Total CO2-emissions
(kg CO2-eq)
for scope 3 use ]],"")</f>
        <v>0.21804055922450322</v>
      </c>
      <c r="N5747" s="436" t="s">
        <v>3731</v>
      </c>
      <c r="O5747" s="259">
        <v>1</v>
      </c>
      <c r="P5747" s="259" t="s">
        <v>5203</v>
      </c>
      <c r="Q5747" s="259" t="s">
        <v>5204</v>
      </c>
    </row>
    <row r="5748" spans="1:17" ht="21.75" customHeight="1">
      <c r="A5748" s="301" t="s">
        <v>5203</v>
      </c>
      <c r="B5748" s="301" t="s">
        <v>5204</v>
      </c>
      <c r="C5748" s="316" t="s">
        <v>11762</v>
      </c>
      <c r="D5748" s="465" t="s">
        <v>3731</v>
      </c>
      <c r="E5748" s="465" t="s">
        <v>700</v>
      </c>
      <c r="F5748" s="469" t="str">
        <f t="shared" si="178"/>
        <v>CH</v>
      </c>
      <c r="G5748" s="260">
        <v>0</v>
      </c>
      <c r="H5748" s="260">
        <v>38.404682258340003</v>
      </c>
      <c r="I5748" s="260">
        <v>18.376195663440001</v>
      </c>
      <c r="J5748" s="260">
        <v>116.18909492925501</v>
      </c>
      <c r="K5748" s="260">
        <v>172.969973295485</v>
      </c>
      <c r="L5748" s="301" t="str">
        <f t="shared" si="179"/>
        <v/>
      </c>
      <c r="M5748" s="459">
        <f>IFERROR((Tableau1[[#This Row],[Scope 1
(kg CO2-eq)]]+Tableau1[[#This Row],[Scope 2 energy
(kg CO2-eq)]]+Tableau1[[#This Row],[Scope 2 Infrastructure
(kg CO2-eq)]])/Tableau1[[#This Row],[Total CO2-emissions
(kg CO2-eq)
for scope 3 use ]],"")</f>
        <v>0.3282701433085215</v>
      </c>
      <c r="N5748" s="436" t="s">
        <v>3731</v>
      </c>
      <c r="O5748" s="259">
        <v>1</v>
      </c>
      <c r="P5748" s="259" t="s">
        <v>5203</v>
      </c>
      <c r="Q5748" s="259" t="s">
        <v>5204</v>
      </c>
    </row>
    <row r="5749" spans="1:17" ht="21.75" customHeight="1">
      <c r="A5749" s="301" t="s">
        <v>5203</v>
      </c>
      <c r="B5749" s="301" t="s">
        <v>5204</v>
      </c>
      <c r="C5749" s="316" t="s">
        <v>11763</v>
      </c>
      <c r="D5749" s="465" t="s">
        <v>3731</v>
      </c>
      <c r="E5749" s="465" t="s">
        <v>700</v>
      </c>
      <c r="F5749" s="469" t="str">
        <f t="shared" si="178"/>
        <v>CH</v>
      </c>
      <c r="G5749" s="260">
        <v>0</v>
      </c>
      <c r="H5749" s="260">
        <v>24.618558450639998</v>
      </c>
      <c r="I5749" s="260">
        <v>11.779695090240001</v>
      </c>
      <c r="J5749" s="260">
        <v>55.044022558161103</v>
      </c>
      <c r="K5749" s="260">
        <v>91.4422763827273</v>
      </c>
      <c r="L5749" s="301" t="str">
        <f t="shared" si="179"/>
        <v/>
      </c>
      <c r="M5749" s="459">
        <f>IFERROR((Tableau1[[#This Row],[Scope 1
(kg CO2-eq)]]+Tableau1[[#This Row],[Scope 2 energy
(kg CO2-eq)]]+Tableau1[[#This Row],[Scope 2 Infrastructure
(kg CO2-eq)]])/Tableau1[[#This Row],[Total CO2-emissions
(kg CO2-eq)
for scope 3 use ]],"")</f>
        <v>0.39804623179476462</v>
      </c>
      <c r="N5749" s="436" t="s">
        <v>3731</v>
      </c>
      <c r="O5749" s="259">
        <v>1</v>
      </c>
      <c r="P5749" s="259" t="s">
        <v>5203</v>
      </c>
      <c r="Q5749" s="259" t="s">
        <v>5204</v>
      </c>
    </row>
    <row r="5750" spans="1:17" ht="21.75" customHeight="1">
      <c r="A5750" s="301" t="s">
        <v>5203</v>
      </c>
      <c r="B5750" s="301" t="s">
        <v>5204</v>
      </c>
      <c r="C5750" s="316" t="s">
        <v>11764</v>
      </c>
      <c r="D5750" s="465" t="s">
        <v>3731</v>
      </c>
      <c r="E5750" s="465" t="s">
        <v>700</v>
      </c>
      <c r="F5750" s="469" t="str">
        <f t="shared" si="178"/>
        <v>CH</v>
      </c>
      <c r="G5750" s="260">
        <v>0</v>
      </c>
      <c r="H5750" s="260">
        <v>29.339680231439999</v>
      </c>
      <c r="I5750" s="260">
        <v>14.03869718304</v>
      </c>
      <c r="J5750" s="260">
        <v>81.446277327859804</v>
      </c>
      <c r="K5750" s="260">
        <v>124.824655079631</v>
      </c>
      <c r="L5750" s="301" t="str">
        <f t="shared" si="179"/>
        <v/>
      </c>
      <c r="M5750" s="459">
        <f>IFERROR((Tableau1[[#This Row],[Scope 1
(kg CO2-eq)]]+Tableau1[[#This Row],[Scope 2 energy
(kg CO2-eq)]]+Tableau1[[#This Row],[Scope 2 Infrastructure
(kg CO2-eq)]])/Tableau1[[#This Row],[Total CO2-emissions
(kg CO2-eq)
for scope 3 use ]],"")</f>
        <v>0.34751449853241789</v>
      </c>
      <c r="N5750" s="436" t="s">
        <v>3731</v>
      </c>
      <c r="O5750" s="259">
        <v>1</v>
      </c>
      <c r="P5750" s="259" t="s">
        <v>5203</v>
      </c>
      <c r="Q5750" s="259" t="s">
        <v>5204</v>
      </c>
    </row>
    <row r="5751" spans="1:17" ht="21.75" customHeight="1">
      <c r="A5751" s="301" t="s">
        <v>5203</v>
      </c>
      <c r="B5751" s="301" t="s">
        <v>5204</v>
      </c>
      <c r="C5751" s="316" t="s">
        <v>11765</v>
      </c>
      <c r="D5751" s="465" t="s">
        <v>3731</v>
      </c>
      <c r="E5751" s="465" t="s">
        <v>700</v>
      </c>
      <c r="F5751" s="469" t="str">
        <f t="shared" si="178"/>
        <v>CH</v>
      </c>
      <c r="G5751" s="260">
        <v>0</v>
      </c>
      <c r="H5751" s="260">
        <v>15.82621614684</v>
      </c>
      <c r="I5751" s="260">
        <v>7.5726611294400001</v>
      </c>
      <c r="J5751" s="260">
        <v>54.297518218573202</v>
      </c>
      <c r="K5751" s="260">
        <v>77.696395677655502</v>
      </c>
      <c r="L5751" s="301" t="str">
        <f t="shared" si="179"/>
        <v/>
      </c>
      <c r="M5751" s="459">
        <f>IFERROR((Tableau1[[#This Row],[Scope 1
(kg CO2-eq)]]+Tableau1[[#This Row],[Scope 2 energy
(kg CO2-eq)]]+Tableau1[[#This Row],[Scope 2 Infrastructure
(kg CO2-eq)]])/Tableau1[[#This Row],[Total CO2-emissions
(kg CO2-eq)
for scope 3 use ]],"")</f>
        <v>0.30115782170072042</v>
      </c>
      <c r="N5751" s="436" t="s">
        <v>3731</v>
      </c>
      <c r="O5751" s="259">
        <v>1</v>
      </c>
      <c r="P5751" s="259" t="s">
        <v>5203</v>
      </c>
      <c r="Q5751" s="259" t="s">
        <v>5204</v>
      </c>
    </row>
    <row r="5752" spans="1:17" ht="21.75" customHeight="1">
      <c r="A5752" s="301" t="s">
        <v>5203</v>
      </c>
      <c r="B5752" s="301" t="s">
        <v>5204</v>
      </c>
      <c r="C5752" s="316" t="s">
        <v>11766</v>
      </c>
      <c r="D5752" s="465" t="s">
        <v>3731</v>
      </c>
      <c r="E5752" s="465" t="s">
        <v>700</v>
      </c>
      <c r="F5752" s="469" t="str">
        <f t="shared" si="178"/>
        <v>CH</v>
      </c>
      <c r="G5752" s="260">
        <v>0</v>
      </c>
      <c r="H5752" s="260">
        <v>23.26123593866</v>
      </c>
      <c r="I5752" s="260">
        <v>11.13023198856</v>
      </c>
      <c r="J5752" s="260">
        <v>63.595690704751803</v>
      </c>
      <c r="K5752" s="260">
        <v>97.987158898853494</v>
      </c>
      <c r="L5752" s="301" t="str">
        <f t="shared" si="179"/>
        <v/>
      </c>
      <c r="M5752" s="459">
        <f>IFERROR((Tableau1[[#This Row],[Scope 1
(kg CO2-eq)]]+Tableau1[[#This Row],[Scope 2 energy
(kg CO2-eq)]]+Tableau1[[#This Row],[Scope 2 Infrastructure
(kg CO2-eq)]])/Tableau1[[#This Row],[Total CO2-emissions
(kg CO2-eq)
for scope 3 use ]],"")</f>
        <v>0.35097933559559913</v>
      </c>
      <c r="N5752" s="436" t="s">
        <v>3731</v>
      </c>
      <c r="O5752" s="259">
        <v>1</v>
      </c>
      <c r="P5752" s="259" t="s">
        <v>5203</v>
      </c>
      <c r="Q5752" s="259" t="s">
        <v>5204</v>
      </c>
    </row>
    <row r="5753" spans="1:17" ht="21.75" customHeight="1">
      <c r="A5753" s="301" t="s">
        <v>5157</v>
      </c>
      <c r="B5753" s="301" t="s">
        <v>5224</v>
      </c>
      <c r="C5753" s="316" t="s">
        <v>11767</v>
      </c>
      <c r="D5753" s="465" t="s">
        <v>3730</v>
      </c>
      <c r="E5753" s="465" t="s">
        <v>6091</v>
      </c>
      <c r="F5753" s="469" t="str">
        <f t="shared" si="178"/>
        <v>other</v>
      </c>
      <c r="G5753" s="260">
        <v>0</v>
      </c>
      <c r="H5753" s="260">
        <v>0.42824343881179999</v>
      </c>
      <c r="I5753" s="260">
        <v>7.6084213020000005E-4</v>
      </c>
      <c r="J5753" s="260">
        <v>0.136796383678359</v>
      </c>
      <c r="K5753" s="260">
        <v>0.56580066329188505</v>
      </c>
      <c r="L5753" s="301" t="str">
        <f t="shared" si="179"/>
        <v/>
      </c>
      <c r="M5753" s="459">
        <f>IFERROR((Tableau1[[#This Row],[Scope 1
(kg CO2-eq)]]+Tableau1[[#This Row],[Scope 2 energy
(kg CO2-eq)]]+Tableau1[[#This Row],[Scope 2 Infrastructure
(kg CO2-eq)]])/Tableau1[[#This Row],[Total CO2-emissions
(kg CO2-eq)
for scope 3 use ]],"")</f>
        <v>0.75822512905165229</v>
      </c>
      <c r="N5753" s="436" t="s">
        <v>3730</v>
      </c>
      <c r="O5753" s="259">
        <v>1</v>
      </c>
      <c r="P5753" s="259" t="s">
        <v>5157</v>
      </c>
      <c r="Q5753" s="259" t="s">
        <v>5224</v>
      </c>
    </row>
    <row r="5754" spans="1:17" ht="21.75" customHeight="1">
      <c r="A5754" s="301" t="s">
        <v>5157</v>
      </c>
      <c r="B5754" s="301" t="s">
        <v>5224</v>
      </c>
      <c r="C5754" s="316" t="s">
        <v>11768</v>
      </c>
      <c r="D5754" s="465" t="s">
        <v>3730</v>
      </c>
      <c r="E5754" s="465" t="s">
        <v>6091</v>
      </c>
      <c r="F5754" s="469" t="str">
        <f t="shared" si="178"/>
        <v>other</v>
      </c>
      <c r="G5754" s="260">
        <v>0</v>
      </c>
      <c r="H5754" s="260">
        <v>0.22811339761286001</v>
      </c>
      <c r="I5754" s="260">
        <v>2.81598361656E-4</v>
      </c>
      <c r="J5754" s="260">
        <v>0.33539533894261597</v>
      </c>
      <c r="K5754" s="260">
        <v>0.56379033449235705</v>
      </c>
      <c r="L5754" s="301" t="str">
        <f t="shared" si="179"/>
        <v/>
      </c>
      <c r="M5754" s="459">
        <f>IFERROR((Tableau1[[#This Row],[Scope 1
(kg CO2-eq)]]+Tableau1[[#This Row],[Scope 2 energy
(kg CO2-eq)]]+Tableau1[[#This Row],[Scope 2 Infrastructure
(kg CO2-eq)]])/Tableau1[[#This Row],[Total CO2-emissions
(kg CO2-eq)
for scope 3 use ]],"")</f>
        <v>0.40510626380313058</v>
      </c>
      <c r="N5754" s="436" t="s">
        <v>3730</v>
      </c>
      <c r="O5754" s="259">
        <v>1</v>
      </c>
      <c r="P5754" s="259" t="s">
        <v>5157</v>
      </c>
      <c r="Q5754" s="259" t="s">
        <v>5224</v>
      </c>
    </row>
    <row r="5755" spans="1:17" ht="21.75" customHeight="1">
      <c r="A5755" s="301" t="s">
        <v>5157</v>
      </c>
      <c r="B5755" s="301" t="s">
        <v>5224</v>
      </c>
      <c r="C5755" s="316" t="s">
        <v>11769</v>
      </c>
      <c r="D5755" s="465" t="s">
        <v>3730</v>
      </c>
      <c r="E5755" s="465" t="s">
        <v>6091</v>
      </c>
      <c r="F5755" s="469" t="str">
        <f t="shared" si="178"/>
        <v>other</v>
      </c>
      <c r="G5755" s="260">
        <v>0</v>
      </c>
      <c r="H5755" s="260">
        <v>0.229228292181032</v>
      </c>
      <c r="I5755" s="260">
        <v>1.8654775684956E-2</v>
      </c>
      <c r="J5755" s="260">
        <v>0.115078323101183</v>
      </c>
      <c r="K5755" s="260">
        <v>0.36296139149545598</v>
      </c>
      <c r="L5755" s="301" t="str">
        <f t="shared" si="179"/>
        <v/>
      </c>
      <c r="M5755" s="459">
        <f>IFERROR((Tableau1[[#This Row],[Scope 1
(kg CO2-eq)]]+Tableau1[[#This Row],[Scope 2 energy
(kg CO2-eq)]]+Tableau1[[#This Row],[Scope 2 Infrastructure
(kg CO2-eq)]])/Tableau1[[#This Row],[Total CO2-emissions
(kg CO2-eq)
for scope 3 use ]],"")</f>
        <v>0.68294610301297376</v>
      </c>
      <c r="N5755" s="436" t="s">
        <v>3730</v>
      </c>
      <c r="O5755" s="259">
        <v>1</v>
      </c>
      <c r="P5755" s="259" t="s">
        <v>5157</v>
      </c>
      <c r="Q5755" s="259" t="s">
        <v>5224</v>
      </c>
    </row>
    <row r="5756" spans="1:17" ht="21.75" customHeight="1">
      <c r="A5756" s="301" t="s">
        <v>5157</v>
      </c>
      <c r="B5756" s="301" t="s">
        <v>5224</v>
      </c>
      <c r="C5756" s="316" t="s">
        <v>11770</v>
      </c>
      <c r="D5756" s="465" t="s">
        <v>3730</v>
      </c>
      <c r="E5756" s="465" t="s">
        <v>6091</v>
      </c>
      <c r="F5756" s="469" t="str">
        <f t="shared" si="178"/>
        <v>other</v>
      </c>
      <c r="G5756" s="260">
        <v>0</v>
      </c>
      <c r="H5756" s="260">
        <v>0.19673616583920001</v>
      </c>
      <c r="I5756" s="260">
        <v>1.7576730239999999E-4</v>
      </c>
      <c r="J5756" s="260">
        <v>0.24903461716783401</v>
      </c>
      <c r="K5756" s="260">
        <v>0.44594654996087701</v>
      </c>
      <c r="L5756" s="301" t="str">
        <f t="shared" si="179"/>
        <v/>
      </c>
      <c r="M5756" s="459">
        <f>IFERROR((Tableau1[[#This Row],[Scope 1
(kg CO2-eq)]]+Tableau1[[#This Row],[Scope 2 energy
(kg CO2-eq)]]+Tableau1[[#This Row],[Scope 2 Infrastructure
(kg CO2-eq)]])/Tableau1[[#This Row],[Total CO2-emissions
(kg CO2-eq)
for scope 3 use ]],"")</f>
        <v>0.44155949442567749</v>
      </c>
      <c r="N5756" s="436" t="s">
        <v>3730</v>
      </c>
      <c r="O5756" s="259">
        <v>1</v>
      </c>
      <c r="P5756" s="259" t="s">
        <v>5157</v>
      </c>
      <c r="Q5756" s="259" t="s">
        <v>5224</v>
      </c>
    </row>
    <row r="5757" spans="1:17" ht="21.75" customHeight="1">
      <c r="A5757" s="301" t="s">
        <v>5234</v>
      </c>
      <c r="B5757" s="301" t="s">
        <v>5248</v>
      </c>
      <c r="C5757" s="316" t="s">
        <v>11771</v>
      </c>
      <c r="D5757" s="465" t="s">
        <v>3730</v>
      </c>
      <c r="E5757" s="465" t="s">
        <v>6101</v>
      </c>
      <c r="F5757" s="469" t="str">
        <f t="shared" si="178"/>
        <v>other</v>
      </c>
      <c r="G5757" s="260">
        <v>0</v>
      </c>
      <c r="H5757" s="260">
        <v>3.23513793504E-2</v>
      </c>
      <c r="I5757" s="260">
        <v>4.0832985600000002E-5</v>
      </c>
      <c r="J5757" s="260">
        <v>7.8822116808452292E-3</v>
      </c>
      <c r="K5757" s="260">
        <v>4.0274423954288402E-2</v>
      </c>
      <c r="L5757" s="301" t="str">
        <f t="shared" si="179"/>
        <v/>
      </c>
      <c r="M5757" s="459">
        <f>IFERROR((Tableau1[[#This Row],[Scope 1
(kg CO2-eq)]]+Tableau1[[#This Row],[Scope 2 energy
(kg CO2-eq)]]+Tableau1[[#This Row],[Scope 2 Infrastructure
(kg CO2-eq)]])/Tableau1[[#This Row],[Total CO2-emissions
(kg CO2-eq)
for scope 3 use ]],"")</f>
        <v>0.80428741507923895</v>
      </c>
      <c r="N5757" s="436" t="s">
        <v>3730</v>
      </c>
      <c r="O5757" s="259">
        <v>1</v>
      </c>
      <c r="P5757" s="259" t="s">
        <v>5234</v>
      </c>
      <c r="Q5757" s="259" t="s">
        <v>5248</v>
      </c>
    </row>
    <row r="5758" spans="1:17" ht="21.75" customHeight="1">
      <c r="A5758" s="301" t="s">
        <v>5185</v>
      </c>
      <c r="B5758" s="301" t="s">
        <v>5192</v>
      </c>
      <c r="C5758" s="316" t="s">
        <v>11772</v>
      </c>
      <c r="D5758" s="465" t="s">
        <v>3730</v>
      </c>
      <c r="E5758" s="465" t="s">
        <v>700</v>
      </c>
      <c r="F5758" s="469" t="str">
        <f t="shared" si="178"/>
        <v>CH</v>
      </c>
      <c r="G5758" s="260">
        <v>1.2141855E-2</v>
      </c>
      <c r="H5758" s="260">
        <v>0</v>
      </c>
      <c r="I5758" s="260">
        <v>0</v>
      </c>
      <c r="J5758" s="260">
        <v>4.0286843663265202E-2</v>
      </c>
      <c r="K5758" s="260">
        <v>5.2428698656488797E-2</v>
      </c>
      <c r="L5758" s="301" t="str">
        <f t="shared" si="179"/>
        <v/>
      </c>
      <c r="M5758" s="459">
        <f>IFERROR((Tableau1[[#This Row],[Scope 1
(kg CO2-eq)]]+Tableau1[[#This Row],[Scope 2 energy
(kg CO2-eq)]]+Tableau1[[#This Row],[Scope 2 Infrastructure
(kg CO2-eq)]])/Tableau1[[#This Row],[Total CO2-emissions
(kg CO2-eq)
for scope 3 use ]],"")</f>
        <v>0.23158795299408549</v>
      </c>
      <c r="N5758" s="436" t="s">
        <v>3730</v>
      </c>
      <c r="O5758" s="259">
        <v>1</v>
      </c>
      <c r="P5758" s="259" t="s">
        <v>5185</v>
      </c>
      <c r="Q5758" s="260" t="s">
        <v>5192</v>
      </c>
    </row>
    <row r="5759" spans="1:17" ht="21.75" customHeight="1">
      <c r="A5759" s="301" t="s">
        <v>5185</v>
      </c>
      <c r="B5759" s="301" t="s">
        <v>5192</v>
      </c>
      <c r="C5759" s="316" t="s">
        <v>11773</v>
      </c>
      <c r="D5759" s="465" t="s">
        <v>3730</v>
      </c>
      <c r="E5759" s="465" t="s">
        <v>700</v>
      </c>
      <c r="F5759" s="469" t="str">
        <f t="shared" si="178"/>
        <v>CH</v>
      </c>
      <c r="G5759" s="260">
        <v>8.9450750000000002E-3</v>
      </c>
      <c r="H5759" s="260">
        <v>0</v>
      </c>
      <c r="I5759" s="260">
        <v>0</v>
      </c>
      <c r="J5759" s="260">
        <v>2.8818112012460501E-2</v>
      </c>
      <c r="K5759" s="260">
        <v>3.7763187014923899E-2</v>
      </c>
      <c r="L5759" s="301" t="str">
        <f t="shared" si="179"/>
        <v/>
      </c>
      <c r="M5759" s="459">
        <f>IFERROR((Tableau1[[#This Row],[Scope 1
(kg CO2-eq)]]+Tableau1[[#This Row],[Scope 2 energy
(kg CO2-eq)]]+Tableau1[[#This Row],[Scope 2 Infrastructure
(kg CO2-eq)]])/Tableau1[[#This Row],[Total CO2-emissions
(kg CO2-eq)
for scope 3 use ]],"")</f>
        <v>0.23687288354303712</v>
      </c>
      <c r="N5759" s="436" t="s">
        <v>3730</v>
      </c>
      <c r="O5759" s="259">
        <v>1</v>
      </c>
      <c r="P5759" s="259" t="s">
        <v>5185</v>
      </c>
      <c r="Q5759" s="259" t="s">
        <v>5192</v>
      </c>
    </row>
    <row r="5760" spans="1:17" ht="21.75" customHeight="1">
      <c r="A5760" s="301" t="s">
        <v>5129</v>
      </c>
      <c r="B5760" s="301" t="s">
        <v>5136</v>
      </c>
      <c r="C5760" s="316" t="s">
        <v>11774</v>
      </c>
      <c r="D5760" s="465" t="s">
        <v>3730</v>
      </c>
      <c r="E5760" s="465" t="s">
        <v>6091</v>
      </c>
      <c r="F5760" s="469" t="str">
        <f t="shared" si="178"/>
        <v>other</v>
      </c>
      <c r="G5760" s="260">
        <v>0</v>
      </c>
      <c r="H5760" s="260">
        <v>25.773862896160001</v>
      </c>
      <c r="I5760" s="260">
        <v>2.6886209631999999E-2</v>
      </c>
      <c r="J5760" s="260">
        <v>8.5337974107609202</v>
      </c>
      <c r="K5760" s="260">
        <v>34.334546540676897</v>
      </c>
      <c r="L5760" s="301" t="str">
        <f t="shared" si="179"/>
        <v/>
      </c>
      <c r="M5760" s="459">
        <f>IFERROR((Tableau1[[#This Row],[Scope 1
(kg CO2-eq)]]+Tableau1[[#This Row],[Scope 2 energy
(kg CO2-eq)]]+Tableau1[[#This Row],[Scope 2 Infrastructure
(kg CO2-eq)]])/Tableau1[[#This Row],[Total CO2-emissions
(kg CO2-eq)
for scope 3 use ]],"")</f>
        <v>0.75145157589966372</v>
      </c>
      <c r="N5760" s="436" t="s">
        <v>3730</v>
      </c>
      <c r="O5760" s="259">
        <v>1</v>
      </c>
      <c r="P5760" s="259" t="s">
        <v>5129</v>
      </c>
      <c r="Q5760" s="259" t="s">
        <v>5136</v>
      </c>
    </row>
    <row r="5761" spans="1:17" ht="21.75" customHeight="1">
      <c r="A5761" s="301" t="s">
        <v>5129</v>
      </c>
      <c r="B5761" s="301" t="s">
        <v>5131</v>
      </c>
      <c r="C5761" s="316" t="s">
        <v>3859</v>
      </c>
      <c r="D5761" s="465" t="s">
        <v>3730</v>
      </c>
      <c r="E5761" s="465" t="s">
        <v>6091</v>
      </c>
      <c r="F5761" s="469" t="str">
        <f t="shared" si="178"/>
        <v>other</v>
      </c>
      <c r="G5761" s="260">
        <v>0</v>
      </c>
      <c r="H5761" s="260">
        <v>25.773862896160001</v>
      </c>
      <c r="I5761" s="260">
        <v>2.6886209631999999E-2</v>
      </c>
      <c r="J5761" s="260">
        <v>8.5333623012124296</v>
      </c>
      <c r="K5761" s="260">
        <v>34.334111430783999</v>
      </c>
      <c r="L5761" s="301" t="str">
        <f t="shared" si="179"/>
        <v/>
      </c>
      <c r="M5761" s="459">
        <f>IFERROR((Tableau1[[#This Row],[Scope 1
(kg CO2-eq)]]+Tableau1[[#This Row],[Scope 2 energy
(kg CO2-eq)]]+Tableau1[[#This Row],[Scope 2 Infrastructure
(kg CO2-eq)]])/Tableau1[[#This Row],[Total CO2-emissions
(kg CO2-eq)
for scope 3 use ]],"")</f>
        <v>0.75146109890757284</v>
      </c>
      <c r="N5761" s="436" t="s">
        <v>3730</v>
      </c>
      <c r="O5761" s="259">
        <v>1</v>
      </c>
      <c r="P5761" s="259" t="s">
        <v>5129</v>
      </c>
      <c r="Q5761" s="259" t="s">
        <v>5131</v>
      </c>
    </row>
    <row r="5762" spans="1:17" ht="21.75" customHeight="1">
      <c r="A5762" s="301" t="s">
        <v>5152</v>
      </c>
      <c r="B5762" s="301" t="s">
        <v>5137</v>
      </c>
      <c r="C5762" s="316" t="s">
        <v>11775</v>
      </c>
      <c r="D5762" s="465" t="s">
        <v>3646</v>
      </c>
      <c r="E5762" s="465" t="s">
        <v>700</v>
      </c>
      <c r="F5762" s="469" t="str">
        <f t="shared" ref="F5762:F5825" si="180">IF(ISNUMBER(SEARCH("{CH}", C5762)), "CH", "other")</f>
        <v>CH</v>
      </c>
      <c r="G5762" s="260">
        <v>0</v>
      </c>
      <c r="H5762" s="260">
        <v>76.466896646400002</v>
      </c>
      <c r="I5762" s="260">
        <v>9.6514329600000004E-2</v>
      </c>
      <c r="J5762" s="260">
        <v>794.05476707250705</v>
      </c>
      <c r="K5762" s="260">
        <v>870.61817785102801</v>
      </c>
      <c r="L5762" s="301" t="str">
        <f t="shared" ref="L5762:L5825" si="181">IF(N5762="MJ", K5762*3.6, IF(N5762="m", K5762*1000, ""))</f>
        <v/>
      </c>
      <c r="M5762" s="459">
        <f>IFERROR((Tableau1[[#This Row],[Scope 1
(kg CO2-eq)]]+Tableau1[[#This Row],[Scope 2 energy
(kg CO2-eq)]]+Tableau1[[#This Row],[Scope 2 Infrastructure
(kg CO2-eq)]])/Tableau1[[#This Row],[Total CO2-emissions
(kg CO2-eq)
for scope 3 use ]],"")</f>
        <v>8.7941433941781097E-2</v>
      </c>
      <c r="N5762" s="436" t="s">
        <v>3646</v>
      </c>
      <c r="O5762" s="259">
        <v>1</v>
      </c>
      <c r="P5762" s="259" t="s">
        <v>5152</v>
      </c>
      <c r="Q5762" s="259" t="s">
        <v>5137</v>
      </c>
    </row>
    <row r="5763" spans="1:17" ht="21.75" customHeight="1">
      <c r="A5763" s="301" t="s">
        <v>5152</v>
      </c>
      <c r="B5763" s="301" t="s">
        <v>5137</v>
      </c>
      <c r="C5763" s="316" t="s">
        <v>11776</v>
      </c>
      <c r="D5763" s="465" t="s">
        <v>3646</v>
      </c>
      <c r="E5763" s="465" t="s">
        <v>700</v>
      </c>
      <c r="F5763" s="469" t="str">
        <f t="shared" si="180"/>
        <v>CH</v>
      </c>
      <c r="G5763" s="260">
        <v>0</v>
      </c>
      <c r="H5763" s="260">
        <v>26.469310377599999</v>
      </c>
      <c r="I5763" s="260">
        <v>3.3408806399999998E-2</v>
      </c>
      <c r="J5763" s="260">
        <v>315.51033463430502</v>
      </c>
      <c r="K5763" s="260">
        <v>342.01305374837199</v>
      </c>
      <c r="L5763" s="301" t="str">
        <f t="shared" si="181"/>
        <v/>
      </c>
      <c r="M5763" s="459">
        <f>IFERROR((Tableau1[[#This Row],[Scope 1
(kg CO2-eq)]]+Tableau1[[#This Row],[Scope 2 energy
(kg CO2-eq)]]+Tableau1[[#This Row],[Scope 2 Infrastructure
(kg CO2-eq)]])/Tableau1[[#This Row],[Total CO2-emissions
(kg CO2-eq)
for scope 3 use ]],"")</f>
        <v>7.7490373228557383E-2</v>
      </c>
      <c r="N5763" s="436" t="s">
        <v>3646</v>
      </c>
      <c r="O5763" s="259">
        <v>1</v>
      </c>
      <c r="P5763" s="259" t="s">
        <v>5152</v>
      </c>
      <c r="Q5763" s="259" t="s">
        <v>5137</v>
      </c>
    </row>
    <row r="5764" spans="1:17" ht="21.75" customHeight="1">
      <c r="A5764" s="301" t="s">
        <v>5152</v>
      </c>
      <c r="B5764" s="301" t="s">
        <v>5137</v>
      </c>
      <c r="C5764" s="316" t="s">
        <v>3860</v>
      </c>
      <c r="D5764" s="465" t="s">
        <v>50</v>
      </c>
      <c r="E5764" s="465" t="s">
        <v>700</v>
      </c>
      <c r="F5764" s="469" t="str">
        <f t="shared" si="180"/>
        <v>CH</v>
      </c>
      <c r="G5764" s="260">
        <v>0</v>
      </c>
      <c r="H5764" s="260">
        <v>1.4705172432000001E-2</v>
      </c>
      <c r="I5764" s="260">
        <v>1.8560448000000001E-5</v>
      </c>
      <c r="J5764" s="260">
        <v>0.17528546902098099</v>
      </c>
      <c r="K5764" s="260">
        <v>0.190009201860254</v>
      </c>
      <c r="L5764" s="301" t="str">
        <f t="shared" si="181"/>
        <v/>
      </c>
      <c r="M5764" s="459">
        <f>IFERROR((Tableau1[[#This Row],[Scope 1
(kg CO2-eq)]]+Tableau1[[#This Row],[Scope 2 energy
(kg CO2-eq)]]+Tableau1[[#This Row],[Scope 2 Infrastructure
(kg CO2-eq)]])/Tableau1[[#This Row],[Total CO2-emissions
(kg CO2-eq)
for scope 3 use ]],"")</f>
        <v>7.7489578061744932E-2</v>
      </c>
      <c r="N5764" s="436" t="s">
        <v>50</v>
      </c>
      <c r="O5764" s="259">
        <v>1</v>
      </c>
      <c r="P5764" s="259" t="s">
        <v>5152</v>
      </c>
      <c r="Q5764" s="259" t="s">
        <v>5137</v>
      </c>
    </row>
    <row r="5765" spans="1:17" ht="21.75" customHeight="1">
      <c r="A5765" s="301" t="s">
        <v>5152</v>
      </c>
      <c r="B5765" s="301" t="s">
        <v>5137</v>
      </c>
      <c r="C5765" s="316" t="s">
        <v>11777</v>
      </c>
      <c r="D5765" s="465" t="s">
        <v>3646</v>
      </c>
      <c r="E5765" s="465" t="s">
        <v>700</v>
      </c>
      <c r="F5765" s="469" t="str">
        <f t="shared" si="180"/>
        <v>CH</v>
      </c>
      <c r="G5765" s="260">
        <v>0</v>
      </c>
      <c r="H5765" s="260">
        <v>33.821896593600002</v>
      </c>
      <c r="I5765" s="260">
        <v>4.2689030400000001E-2</v>
      </c>
      <c r="J5765" s="260">
        <v>387.026947018839</v>
      </c>
      <c r="K5765" s="260">
        <v>420.891532554783</v>
      </c>
      <c r="L5765" s="301" t="str">
        <f t="shared" si="181"/>
        <v/>
      </c>
      <c r="M5765" s="459">
        <f>IFERROR((Tableau1[[#This Row],[Scope 1
(kg CO2-eq)]]+Tableau1[[#This Row],[Scope 2 energy
(kg CO2-eq)]]+Tableau1[[#This Row],[Scope 2 Infrastructure
(kg CO2-eq)]])/Tableau1[[#This Row],[Total CO2-emissions
(kg CO2-eq)
for scope 3 use ]],"")</f>
        <v>8.0459175356758228E-2</v>
      </c>
      <c r="N5765" s="436" t="s">
        <v>3646</v>
      </c>
      <c r="O5765" s="259">
        <v>1</v>
      </c>
      <c r="P5765" s="259" t="s">
        <v>5152</v>
      </c>
      <c r="Q5765" s="260" t="s">
        <v>5137</v>
      </c>
    </row>
    <row r="5766" spans="1:17" ht="21.75" customHeight="1">
      <c r="A5766" s="301" t="s">
        <v>5152</v>
      </c>
      <c r="B5766" s="301" t="s">
        <v>5137</v>
      </c>
      <c r="C5766" s="316" t="s">
        <v>11778</v>
      </c>
      <c r="D5766" s="465" t="s">
        <v>3646</v>
      </c>
      <c r="E5766" s="465" t="s">
        <v>700</v>
      </c>
      <c r="F5766" s="469" t="str">
        <f t="shared" si="180"/>
        <v>CH</v>
      </c>
      <c r="G5766" s="260">
        <v>0</v>
      </c>
      <c r="H5766" s="260">
        <v>47.0565517824</v>
      </c>
      <c r="I5766" s="260">
        <v>5.9393433599999997E-2</v>
      </c>
      <c r="J5766" s="260">
        <v>510.21227428950198</v>
      </c>
      <c r="K5766" s="260">
        <v>557.32821938117297</v>
      </c>
      <c r="L5766" s="301" t="str">
        <f t="shared" si="181"/>
        <v/>
      </c>
      <c r="M5766" s="459">
        <f>IFERROR((Tableau1[[#This Row],[Scope 1
(kg CO2-eq)]]+Tableau1[[#This Row],[Scope 2 energy
(kg CO2-eq)]]+Tableau1[[#This Row],[Scope 2 Infrastructure
(kg CO2-eq)]])/Tableau1[[#This Row],[Total CO2-emissions
(kg CO2-eq)
for scope 3 use ]],"")</f>
        <v>8.4538954923752088E-2</v>
      </c>
      <c r="N5766" s="436" t="s">
        <v>3646</v>
      </c>
      <c r="O5766" s="259">
        <v>1</v>
      </c>
      <c r="P5766" s="259" t="s">
        <v>5152</v>
      </c>
      <c r="Q5766" s="259" t="s">
        <v>5137</v>
      </c>
    </row>
    <row r="5767" spans="1:17" ht="21.75" customHeight="1">
      <c r="A5767" s="301" t="s">
        <v>5152</v>
      </c>
      <c r="B5767" s="301" t="s">
        <v>5137</v>
      </c>
      <c r="C5767" s="316" t="s">
        <v>3861</v>
      </c>
      <c r="D5767" s="465" t="s">
        <v>50</v>
      </c>
      <c r="E5767" s="465" t="s">
        <v>700</v>
      </c>
      <c r="F5767" s="469" t="str">
        <f t="shared" si="180"/>
        <v>CH</v>
      </c>
      <c r="G5767" s="260">
        <v>0</v>
      </c>
      <c r="H5767" s="260">
        <v>7.0231903535231998E-3</v>
      </c>
      <c r="I5767" s="260">
        <v>8.8644699648000001E-6</v>
      </c>
      <c r="J5767" s="260">
        <v>7.6151504802573405E-2</v>
      </c>
      <c r="K5767" s="260">
        <v>8.3183559607446902E-2</v>
      </c>
      <c r="L5767" s="301" t="str">
        <f t="shared" si="181"/>
        <v/>
      </c>
      <c r="M5767" s="459">
        <f>IFERROR((Tableau1[[#This Row],[Scope 1
(kg CO2-eq)]]+Tableau1[[#This Row],[Scope 2 energy
(kg CO2-eq)]]+Tableau1[[#This Row],[Scope 2 Infrastructure
(kg CO2-eq)]])/Tableau1[[#This Row],[Total CO2-emissions
(kg CO2-eq)
for scope 3 use ]],"")</f>
        <v>8.4536594210119179E-2</v>
      </c>
      <c r="N5767" s="436" t="s">
        <v>50</v>
      </c>
      <c r="O5767" s="259">
        <v>1</v>
      </c>
      <c r="P5767" s="259" t="s">
        <v>5152</v>
      </c>
      <c r="Q5767" s="259" t="s">
        <v>5137</v>
      </c>
    </row>
    <row r="5768" spans="1:17" ht="21.75" customHeight="1">
      <c r="A5768" s="301" t="s">
        <v>5152</v>
      </c>
      <c r="B5768" s="301" t="s">
        <v>5153</v>
      </c>
      <c r="C5768" s="316" t="s">
        <v>11779</v>
      </c>
      <c r="D5768" s="465" t="s">
        <v>3646</v>
      </c>
      <c r="E5768" s="465" t="s">
        <v>700</v>
      </c>
      <c r="F5768" s="469" t="str">
        <f t="shared" si="180"/>
        <v>CH</v>
      </c>
      <c r="G5768" s="260">
        <v>0</v>
      </c>
      <c r="H5768" s="260">
        <v>2.8712639081760001</v>
      </c>
      <c r="I5768" s="260">
        <v>0.404138226888</v>
      </c>
      <c r="J5768" s="260">
        <v>28.277669383845002</v>
      </c>
      <c r="K5768" s="260">
        <v>31.553071527413199</v>
      </c>
      <c r="L5768" s="301" t="str">
        <f t="shared" si="181"/>
        <v/>
      </c>
      <c r="M5768" s="459">
        <f>IFERROR((Tableau1[[#This Row],[Scope 1
(kg CO2-eq)]]+Tableau1[[#This Row],[Scope 2 energy
(kg CO2-eq)]]+Tableau1[[#This Row],[Scope 2 Infrastructure
(kg CO2-eq)]])/Tableau1[[#This Row],[Total CO2-emissions
(kg CO2-eq)
for scope 3 use ]],"")</f>
        <v>0.10380612651983318</v>
      </c>
      <c r="N5768" s="436" t="s">
        <v>3646</v>
      </c>
      <c r="O5768" s="259">
        <v>1</v>
      </c>
      <c r="P5768" s="259" t="s">
        <v>5152</v>
      </c>
      <c r="Q5768" s="260" t="s">
        <v>5153</v>
      </c>
    </row>
    <row r="5769" spans="1:17" ht="21.75" customHeight="1">
      <c r="A5769" s="301" t="s">
        <v>5152</v>
      </c>
      <c r="B5769" s="301" t="s">
        <v>5153</v>
      </c>
      <c r="C5769" s="316" t="s">
        <v>11780</v>
      </c>
      <c r="D5769" s="465" t="s">
        <v>3646</v>
      </c>
      <c r="E5769" s="465" t="s">
        <v>700</v>
      </c>
      <c r="F5769" s="469" t="str">
        <f t="shared" si="180"/>
        <v>CH</v>
      </c>
      <c r="G5769" s="260">
        <v>0</v>
      </c>
      <c r="H5769" s="260">
        <v>6.8112315399360002</v>
      </c>
      <c r="I5769" s="260">
        <v>0.97485400324799998</v>
      </c>
      <c r="J5769" s="260">
        <v>60.737857125161703</v>
      </c>
      <c r="K5769" s="260">
        <v>68.523942675255896</v>
      </c>
      <c r="L5769" s="301" t="str">
        <f t="shared" si="181"/>
        <v/>
      </c>
      <c r="M5769" s="459">
        <f>IFERROR((Tableau1[[#This Row],[Scope 1
(kg CO2-eq)]]+Tableau1[[#This Row],[Scope 2 energy
(kg CO2-eq)]]+Tableau1[[#This Row],[Scope 2 Infrastructure
(kg CO2-eq)]])/Tableau1[[#This Row],[Total CO2-emissions
(kg CO2-eq)
for scope 3 use ]],"")</f>
        <v>0.11362576698313023</v>
      </c>
      <c r="N5769" s="436" t="s">
        <v>3646</v>
      </c>
      <c r="O5769" s="259">
        <v>1</v>
      </c>
      <c r="P5769" s="259" t="s">
        <v>5152</v>
      </c>
      <c r="Q5769" s="259" t="s">
        <v>5153</v>
      </c>
    </row>
    <row r="5770" spans="1:17" ht="21.75" customHeight="1">
      <c r="A5770" s="301" t="s">
        <v>5129</v>
      </c>
      <c r="B5770" s="301" t="s">
        <v>5162</v>
      </c>
      <c r="C5770" s="316" t="s">
        <v>11781</v>
      </c>
      <c r="D5770" s="465" t="s">
        <v>3730</v>
      </c>
      <c r="E5770" s="465" t="s">
        <v>6016</v>
      </c>
      <c r="F5770" s="469" t="str">
        <f t="shared" si="180"/>
        <v>other</v>
      </c>
      <c r="G5770" s="260">
        <v>0</v>
      </c>
      <c r="H5770" s="260">
        <v>2.0826128400000001E-2</v>
      </c>
      <c r="I5770" s="260">
        <v>0</v>
      </c>
      <c r="J5770" s="260">
        <v>2.8252897499376202E-3</v>
      </c>
      <c r="K5770" s="260">
        <v>2.36514162833E-2</v>
      </c>
      <c r="L5770" s="301" t="str">
        <f t="shared" si="181"/>
        <v/>
      </c>
      <c r="M5770" s="459">
        <f>IFERROR((Tableau1[[#This Row],[Scope 1
(kg CO2-eq)]]+Tableau1[[#This Row],[Scope 2 energy
(kg CO2-eq)]]+Tableau1[[#This Row],[Scope 2 Infrastructure
(kg CO2-eq)]])/Tableau1[[#This Row],[Total CO2-emissions
(kg CO2-eq)
for scope 3 use ]],"")</f>
        <v>0.88054466381808594</v>
      </c>
      <c r="N5770" s="436" t="s">
        <v>3730</v>
      </c>
      <c r="O5770" s="259">
        <v>1</v>
      </c>
      <c r="P5770" s="259" t="s">
        <v>5129</v>
      </c>
      <c r="Q5770" s="259" t="s">
        <v>5162</v>
      </c>
    </row>
    <row r="5771" spans="1:17" ht="21.75" customHeight="1">
      <c r="A5771" s="301" t="s">
        <v>5143</v>
      </c>
      <c r="B5771" s="301" t="s">
        <v>5144</v>
      </c>
      <c r="C5771" s="316" t="s">
        <v>11782</v>
      </c>
      <c r="D5771" s="465" t="s">
        <v>3730</v>
      </c>
      <c r="E5771" s="465" t="s">
        <v>700</v>
      </c>
      <c r="F5771" s="469" t="str">
        <f t="shared" si="180"/>
        <v>CH</v>
      </c>
      <c r="G5771" s="260">
        <v>0</v>
      </c>
      <c r="H5771" s="260">
        <v>0</v>
      </c>
      <c r="I5771" s="260">
        <v>0</v>
      </c>
      <c r="J5771" s="260">
        <v>0.87561429679807901</v>
      </c>
      <c r="K5771" s="260">
        <v>0.87561429675171598</v>
      </c>
      <c r="L5771" s="301" t="str">
        <f t="shared" si="181"/>
        <v/>
      </c>
      <c r="M5771" s="459">
        <f>IFERROR((Tableau1[[#This Row],[Scope 1
(kg CO2-eq)]]+Tableau1[[#This Row],[Scope 2 energy
(kg CO2-eq)]]+Tableau1[[#This Row],[Scope 2 Infrastructure
(kg CO2-eq)]])/Tableau1[[#This Row],[Total CO2-emissions
(kg CO2-eq)
for scope 3 use ]],"")</f>
        <v>0</v>
      </c>
      <c r="N5771" s="436" t="s">
        <v>3730</v>
      </c>
      <c r="O5771" s="259">
        <v>1</v>
      </c>
      <c r="P5771" s="259" t="s">
        <v>5143</v>
      </c>
      <c r="Q5771" s="259" t="s">
        <v>5144</v>
      </c>
    </row>
    <row r="5772" spans="1:17" ht="21.75" customHeight="1">
      <c r="A5772" s="301" t="s">
        <v>5143</v>
      </c>
      <c r="B5772" s="301" t="s">
        <v>5144</v>
      </c>
      <c r="C5772" s="316" t="s">
        <v>11783</v>
      </c>
      <c r="D5772" s="465" t="s">
        <v>3730</v>
      </c>
      <c r="E5772" s="465" t="s">
        <v>700</v>
      </c>
      <c r="F5772" s="469" t="str">
        <f t="shared" si="180"/>
        <v>CH</v>
      </c>
      <c r="G5772" s="260">
        <v>0</v>
      </c>
      <c r="H5772" s="260">
        <v>0</v>
      </c>
      <c r="I5772" s="260">
        <v>0</v>
      </c>
      <c r="J5772" s="260">
        <v>1.0931168880648401</v>
      </c>
      <c r="K5772" s="260">
        <v>1.0931168880647499</v>
      </c>
      <c r="L5772" s="301" t="str">
        <f t="shared" si="181"/>
        <v/>
      </c>
      <c r="M5772" s="459">
        <f>IFERROR((Tableau1[[#This Row],[Scope 1
(kg CO2-eq)]]+Tableau1[[#This Row],[Scope 2 energy
(kg CO2-eq)]]+Tableau1[[#This Row],[Scope 2 Infrastructure
(kg CO2-eq)]])/Tableau1[[#This Row],[Total CO2-emissions
(kg CO2-eq)
for scope 3 use ]],"")</f>
        <v>0</v>
      </c>
      <c r="N5772" s="436" t="s">
        <v>3730</v>
      </c>
      <c r="O5772" s="259">
        <v>1</v>
      </c>
      <c r="P5772" s="259" t="s">
        <v>5143</v>
      </c>
      <c r="Q5772" s="259" t="s">
        <v>5144</v>
      </c>
    </row>
    <row r="5773" spans="1:17" ht="21.75" customHeight="1">
      <c r="A5773" s="301" t="s">
        <v>5129</v>
      </c>
      <c r="B5773" s="301" t="s">
        <v>5162</v>
      </c>
      <c r="C5773" s="316" t="s">
        <v>11784</v>
      </c>
      <c r="D5773" s="465" t="s">
        <v>3730</v>
      </c>
      <c r="E5773" s="465" t="s">
        <v>6091</v>
      </c>
      <c r="F5773" s="469" t="str">
        <f t="shared" si="180"/>
        <v>other</v>
      </c>
      <c r="G5773" s="260">
        <v>1.9092420080000001</v>
      </c>
      <c r="H5773" s="260">
        <v>4.2154827638399999</v>
      </c>
      <c r="I5773" s="260">
        <v>5.3206617600000004E-3</v>
      </c>
      <c r="J5773" s="260">
        <v>0.89395813678842995</v>
      </c>
      <c r="K5773" s="260">
        <v>7.0240035676128496</v>
      </c>
      <c r="L5773" s="301" t="str">
        <f t="shared" si="181"/>
        <v/>
      </c>
      <c r="M5773" s="459">
        <f>IFERROR((Tableau1[[#This Row],[Scope 1
(kg CO2-eq)]]+Tableau1[[#This Row],[Scope 2 energy
(kg CO2-eq)]]+Tableau1[[#This Row],[Scope 2 Infrastructure
(kg CO2-eq)]])/Tableau1[[#This Row],[Total CO2-emissions
(kg CO2-eq)
for scope 3 use ]],"")</f>
        <v>0.87272812073518546</v>
      </c>
      <c r="N5773" s="436" t="s">
        <v>3730</v>
      </c>
      <c r="O5773" s="259">
        <v>1</v>
      </c>
      <c r="P5773" s="259" t="s">
        <v>5129</v>
      </c>
      <c r="Q5773" s="259" t="s">
        <v>5162</v>
      </c>
    </row>
    <row r="5774" spans="1:17" ht="21.75" customHeight="1">
      <c r="A5774" s="301" t="s">
        <v>5157</v>
      </c>
      <c r="B5774" s="301" t="s">
        <v>5146</v>
      </c>
      <c r="C5774" s="316" t="s">
        <v>11785</v>
      </c>
      <c r="D5774" s="465" t="s">
        <v>3730</v>
      </c>
      <c r="E5774" s="465" t="s">
        <v>6091</v>
      </c>
      <c r="F5774" s="469" t="str">
        <f t="shared" si="180"/>
        <v>other</v>
      </c>
      <c r="G5774" s="260">
        <v>0</v>
      </c>
      <c r="H5774" s="260">
        <v>0.38513336771822398</v>
      </c>
      <c r="I5774" s="260">
        <v>4.8610431993600001E-4</v>
      </c>
      <c r="J5774" s="260">
        <v>0.31512890756395701</v>
      </c>
      <c r="K5774" s="260">
        <v>0.70074837887463104</v>
      </c>
      <c r="L5774" s="301" t="str">
        <f t="shared" si="181"/>
        <v/>
      </c>
      <c r="M5774" s="459">
        <f>IFERROR((Tableau1[[#This Row],[Scope 1
(kg CO2-eq)]]+Tableau1[[#This Row],[Scope 2 energy
(kg CO2-eq)]]+Tableau1[[#This Row],[Scope 2 Infrastructure
(kg CO2-eq)]])/Tableau1[[#This Row],[Total CO2-emissions
(kg CO2-eq)
for scope 3 use ]],"")</f>
        <v>0.55029663094968084</v>
      </c>
      <c r="N5774" s="436" t="s">
        <v>3730</v>
      </c>
      <c r="O5774" s="259">
        <v>1</v>
      </c>
      <c r="P5774" s="259" t="s">
        <v>5157</v>
      </c>
      <c r="Q5774" s="259" t="s">
        <v>5146</v>
      </c>
    </row>
    <row r="5775" spans="1:17" ht="21.75" customHeight="1">
      <c r="A5775" s="301" t="s">
        <v>5129</v>
      </c>
      <c r="B5775" s="301" t="s">
        <v>5162</v>
      </c>
      <c r="C5775" s="316" t="s">
        <v>11786</v>
      </c>
      <c r="D5775" s="465" t="s">
        <v>3730</v>
      </c>
      <c r="E5775" s="465" t="s">
        <v>6016</v>
      </c>
      <c r="F5775" s="469" t="str">
        <f t="shared" si="180"/>
        <v>other</v>
      </c>
      <c r="G5775" s="260">
        <v>0</v>
      </c>
      <c r="H5775" s="260">
        <v>0</v>
      </c>
      <c r="I5775" s="260">
        <v>0</v>
      </c>
      <c r="J5775" s="260">
        <v>1.6782526372984801</v>
      </c>
      <c r="K5775" s="260">
        <v>1.67825263883201</v>
      </c>
      <c r="L5775" s="301" t="str">
        <f t="shared" si="181"/>
        <v/>
      </c>
      <c r="M5775" s="459">
        <f>IFERROR((Tableau1[[#This Row],[Scope 1
(kg CO2-eq)]]+Tableau1[[#This Row],[Scope 2 energy
(kg CO2-eq)]]+Tableau1[[#This Row],[Scope 2 Infrastructure
(kg CO2-eq)]])/Tableau1[[#This Row],[Total CO2-emissions
(kg CO2-eq)
for scope 3 use ]],"")</f>
        <v>0</v>
      </c>
      <c r="N5775" s="436" t="s">
        <v>3730</v>
      </c>
      <c r="O5775" s="259">
        <v>1</v>
      </c>
      <c r="P5775" s="259" t="s">
        <v>5129</v>
      </c>
      <c r="Q5775" s="259" t="s">
        <v>5162</v>
      </c>
    </row>
    <row r="5776" spans="1:17" ht="21.75" customHeight="1">
      <c r="A5776" s="301" t="s">
        <v>5129</v>
      </c>
      <c r="B5776" s="301" t="s">
        <v>5162</v>
      </c>
      <c r="C5776" s="316" t="s">
        <v>11787</v>
      </c>
      <c r="D5776" s="465" t="s">
        <v>3730</v>
      </c>
      <c r="E5776" s="465" t="s">
        <v>6091</v>
      </c>
      <c r="F5776" s="469" t="str">
        <f t="shared" si="180"/>
        <v>other</v>
      </c>
      <c r="G5776" s="260">
        <v>0</v>
      </c>
      <c r="H5776" s="260">
        <v>61.63758280735</v>
      </c>
      <c r="I5776" s="260">
        <v>0.33492753680652498</v>
      </c>
      <c r="J5776" s="260">
        <v>5.3135078022211104</v>
      </c>
      <c r="K5776" s="260">
        <v>67.286018164013299</v>
      </c>
      <c r="L5776" s="301" t="str">
        <f t="shared" si="181"/>
        <v/>
      </c>
      <c r="M5776" s="459">
        <f>IFERROR((Tableau1[[#This Row],[Scope 1
(kg CO2-eq)]]+Tableau1[[#This Row],[Scope 2 energy
(kg CO2-eq)]]+Tableau1[[#This Row],[Scope 2 Infrastructure
(kg CO2-eq)]])/Tableau1[[#This Row],[Total CO2-emissions
(kg CO2-eq)
for scope 3 use ]],"")</f>
        <v>0.921031025986635</v>
      </c>
      <c r="N5776" s="436" t="s">
        <v>3730</v>
      </c>
      <c r="O5776" s="259">
        <v>1</v>
      </c>
      <c r="P5776" s="259" t="s">
        <v>5129</v>
      </c>
      <c r="Q5776" s="259" t="s">
        <v>5162</v>
      </c>
    </row>
    <row r="5777" spans="1:17" ht="21.75" customHeight="1">
      <c r="A5777" s="301" t="s">
        <v>5157</v>
      </c>
      <c r="B5777" s="301" t="s">
        <v>5354</v>
      </c>
      <c r="C5777" s="316" t="s">
        <v>11788</v>
      </c>
      <c r="D5777" s="465" t="s">
        <v>3730</v>
      </c>
      <c r="E5777" s="465" t="s">
        <v>6092</v>
      </c>
      <c r="F5777" s="469" t="str">
        <f t="shared" si="180"/>
        <v>other</v>
      </c>
      <c r="G5777" s="260">
        <v>0</v>
      </c>
      <c r="H5777" s="260">
        <v>118.914204495646</v>
      </c>
      <c r="I5777" s="260">
        <v>0.14227665849599999</v>
      </c>
      <c r="J5777" s="260">
        <v>15.327587591412399</v>
      </c>
      <c r="K5777" s="260">
        <v>134.38406871367201</v>
      </c>
      <c r="L5777" s="301" t="str">
        <f t="shared" si="181"/>
        <v/>
      </c>
      <c r="M5777" s="459">
        <f>IFERROR((Tableau1[[#This Row],[Scope 1
(kg CO2-eq)]]+Tableau1[[#This Row],[Scope 2 energy
(kg CO2-eq)]]+Tableau1[[#This Row],[Scope 2 Infrastructure
(kg CO2-eq)]])/Tableau1[[#This Row],[Total CO2-emissions
(kg CO2-eq)
for scope 3 use ]],"")</f>
        <v>0.88594192967778029</v>
      </c>
      <c r="N5777" s="436" t="s">
        <v>3730</v>
      </c>
      <c r="O5777" s="259">
        <v>1</v>
      </c>
      <c r="P5777" s="259" t="s">
        <v>5157</v>
      </c>
      <c r="Q5777" s="259" t="s">
        <v>5354</v>
      </c>
    </row>
    <row r="5778" spans="1:17" ht="21.75" customHeight="1">
      <c r="A5778" s="301" t="s">
        <v>5157</v>
      </c>
      <c r="B5778" s="301" t="s">
        <v>5354</v>
      </c>
      <c r="C5778" s="316" t="s">
        <v>11789</v>
      </c>
      <c r="D5778" s="465" t="s">
        <v>3730</v>
      </c>
      <c r="E5778" s="465" t="s">
        <v>6017</v>
      </c>
      <c r="F5778" s="469" t="str">
        <f t="shared" si="180"/>
        <v>other</v>
      </c>
      <c r="G5778" s="260">
        <v>0</v>
      </c>
      <c r="H5778" s="260">
        <v>155.56489028730999</v>
      </c>
      <c r="I5778" s="260">
        <v>0.14864084919600001</v>
      </c>
      <c r="J5778" s="260">
        <v>17.926554724183401</v>
      </c>
      <c r="K5778" s="260">
        <v>173.64008592669799</v>
      </c>
      <c r="L5778" s="301" t="str">
        <f t="shared" si="181"/>
        <v/>
      </c>
      <c r="M5778" s="459">
        <f>IFERROR((Tableau1[[#This Row],[Scope 1
(kg CO2-eq)]]+Tableau1[[#This Row],[Scope 2 energy
(kg CO2-eq)]]+Tableau1[[#This Row],[Scope 2 Infrastructure
(kg CO2-eq)]])/Tableau1[[#This Row],[Total CO2-emissions
(kg CO2-eq)
for scope 3 use ]],"")</f>
        <v>0.8967602745960418</v>
      </c>
      <c r="N5778" s="436" t="s">
        <v>3730</v>
      </c>
      <c r="O5778" s="259">
        <v>1</v>
      </c>
      <c r="P5778" s="259" t="s">
        <v>5157</v>
      </c>
      <c r="Q5778" s="259" t="s">
        <v>5354</v>
      </c>
    </row>
    <row r="5779" spans="1:17" ht="21.75" customHeight="1">
      <c r="A5779" s="301" t="s">
        <v>5157</v>
      </c>
      <c r="B5779" s="301" t="s">
        <v>5354</v>
      </c>
      <c r="C5779" s="316" t="s">
        <v>11790</v>
      </c>
      <c r="D5779" s="465" t="s">
        <v>3730</v>
      </c>
      <c r="E5779" s="465" t="s">
        <v>6016</v>
      </c>
      <c r="F5779" s="469" t="str">
        <f t="shared" si="180"/>
        <v>other</v>
      </c>
      <c r="G5779" s="260">
        <v>0</v>
      </c>
      <c r="H5779" s="260">
        <v>86.147831390733998</v>
      </c>
      <c r="I5779" s="260">
        <v>0.468057164064</v>
      </c>
      <c r="J5779" s="260">
        <v>7.4900466607218998</v>
      </c>
      <c r="K5779" s="260">
        <v>94.105935237757507</v>
      </c>
      <c r="L5779" s="301" t="str">
        <f t="shared" si="181"/>
        <v/>
      </c>
      <c r="M5779" s="459">
        <f>IFERROR((Tableau1[[#This Row],[Scope 1
(kg CO2-eq)]]+Tableau1[[#This Row],[Scope 2 energy
(kg CO2-eq)]]+Tableau1[[#This Row],[Scope 2 Infrastructure
(kg CO2-eq)]])/Tableau1[[#This Row],[Total CO2-emissions
(kg CO2-eq)
for scope 3 use ]],"")</f>
        <v>0.92040834975991692</v>
      </c>
      <c r="N5779" s="436" t="s">
        <v>3730</v>
      </c>
      <c r="O5779" s="259">
        <v>1</v>
      </c>
      <c r="P5779" s="259" t="s">
        <v>5157</v>
      </c>
      <c r="Q5779" s="259" t="s">
        <v>5354</v>
      </c>
    </row>
    <row r="5780" spans="1:17" ht="21.75" customHeight="1">
      <c r="A5780" s="301" t="s">
        <v>5157</v>
      </c>
      <c r="B5780" s="301" t="s">
        <v>5354</v>
      </c>
      <c r="C5780" s="316" t="s">
        <v>11791</v>
      </c>
      <c r="D5780" s="465" t="s">
        <v>3730</v>
      </c>
      <c r="E5780" s="465" t="s">
        <v>6015</v>
      </c>
      <c r="F5780" s="469" t="str">
        <f t="shared" si="180"/>
        <v>other</v>
      </c>
      <c r="G5780" s="260">
        <v>0</v>
      </c>
      <c r="H5780" s="260">
        <v>122.19595983847</v>
      </c>
      <c r="I5780" s="260">
        <v>0.144747081528</v>
      </c>
      <c r="J5780" s="260">
        <v>15.5604375946322</v>
      </c>
      <c r="K5780" s="260">
        <v>137.90114415323799</v>
      </c>
      <c r="L5780" s="301" t="str">
        <f t="shared" si="181"/>
        <v/>
      </c>
      <c r="M5780" s="459">
        <f>IFERROR((Tableau1[[#This Row],[Scope 1
(kg CO2-eq)]]+Tableau1[[#This Row],[Scope 2 energy
(kg CO2-eq)]]+Tableau1[[#This Row],[Scope 2 Infrastructure
(kg CO2-eq)]])/Tableau1[[#This Row],[Total CO2-emissions
(kg CO2-eq)
for scope 3 use ]],"")</f>
        <v>0.88716237759456884</v>
      </c>
      <c r="N5780" s="436" t="s">
        <v>3730</v>
      </c>
      <c r="O5780" s="259">
        <v>1</v>
      </c>
      <c r="P5780" s="259" t="s">
        <v>5157</v>
      </c>
      <c r="Q5780" s="259" t="s">
        <v>5354</v>
      </c>
    </row>
    <row r="5781" spans="1:17" ht="21.75" customHeight="1">
      <c r="A5781" s="301" t="s">
        <v>5157</v>
      </c>
      <c r="B5781" s="301" t="s">
        <v>5354</v>
      </c>
      <c r="C5781" s="316" t="s">
        <v>11792</v>
      </c>
      <c r="D5781" s="465" t="s">
        <v>3730</v>
      </c>
      <c r="E5781" s="465" t="s">
        <v>6092</v>
      </c>
      <c r="F5781" s="469" t="str">
        <f t="shared" si="180"/>
        <v>other</v>
      </c>
      <c r="G5781" s="260">
        <v>0</v>
      </c>
      <c r="H5781" s="260">
        <v>31.709565968656801</v>
      </c>
      <c r="I5781" s="260">
        <v>3.7939965436799998E-2</v>
      </c>
      <c r="J5781" s="260">
        <v>13.955531235813901</v>
      </c>
      <c r="K5781" s="260">
        <v>45.703037172815797</v>
      </c>
      <c r="L5781" s="301" t="str">
        <f t="shared" si="181"/>
        <v/>
      </c>
      <c r="M5781" s="459">
        <f>IFERROR((Tableau1[[#This Row],[Scope 1
(kg CO2-eq)]]+Tableau1[[#This Row],[Scope 2 energy
(kg CO2-eq)]]+Tableau1[[#This Row],[Scope 2 Infrastructure
(kg CO2-eq)]])/Tableau1[[#This Row],[Total CO2-emissions
(kg CO2-eq)
for scope 3 use ]],"")</f>
        <v>0.69464761858271074</v>
      </c>
      <c r="N5781" s="436" t="s">
        <v>3730</v>
      </c>
      <c r="O5781" s="259">
        <v>1</v>
      </c>
      <c r="P5781" s="259" t="s">
        <v>5157</v>
      </c>
      <c r="Q5781" s="259" t="s">
        <v>5354</v>
      </c>
    </row>
    <row r="5782" spans="1:17" ht="21.75" customHeight="1">
      <c r="A5782" s="301" t="s">
        <v>5157</v>
      </c>
      <c r="B5782" s="301" t="s">
        <v>5354</v>
      </c>
      <c r="C5782" s="316" t="s">
        <v>11793</v>
      </c>
      <c r="D5782" s="465" t="s">
        <v>3730</v>
      </c>
      <c r="E5782" s="465" t="s">
        <v>6017</v>
      </c>
      <c r="F5782" s="469" t="str">
        <f t="shared" si="180"/>
        <v>other</v>
      </c>
      <c r="G5782" s="260">
        <v>0</v>
      </c>
      <c r="H5782" s="260">
        <v>41.482782947747999</v>
      </c>
      <c r="I5782" s="260">
        <v>3.96370309968E-2</v>
      </c>
      <c r="J5782" s="260">
        <v>16.554498368584799</v>
      </c>
      <c r="K5782" s="260">
        <v>58.076918349118799</v>
      </c>
      <c r="L5782" s="301" t="str">
        <f t="shared" si="181"/>
        <v/>
      </c>
      <c r="M5782" s="459">
        <f>IFERROR((Tableau1[[#This Row],[Scope 1
(kg CO2-eq)]]+Tableau1[[#This Row],[Scope 2 energy
(kg CO2-eq)]]+Tableau1[[#This Row],[Scope 2 Infrastructure
(kg CO2-eq)]])/Tableau1[[#This Row],[Total CO2-emissions
(kg CO2-eq)
for scope 3 use ]],"")</f>
        <v>0.71495563399456474</v>
      </c>
      <c r="N5782" s="436" t="s">
        <v>3730</v>
      </c>
      <c r="O5782" s="259">
        <v>1</v>
      </c>
      <c r="P5782" s="259" t="s">
        <v>5157</v>
      </c>
      <c r="Q5782" s="259" t="s">
        <v>5354</v>
      </c>
    </row>
    <row r="5783" spans="1:17" ht="21.75" customHeight="1">
      <c r="A5783" s="301" t="s">
        <v>5157</v>
      </c>
      <c r="B5783" s="301" t="s">
        <v>5354</v>
      </c>
      <c r="C5783" s="316" t="s">
        <v>11794</v>
      </c>
      <c r="D5783" s="465" t="s">
        <v>3730</v>
      </c>
      <c r="E5783" s="465" t="s">
        <v>6016</v>
      </c>
      <c r="F5783" s="469" t="str">
        <f t="shared" si="180"/>
        <v>other</v>
      </c>
      <c r="G5783" s="260">
        <v>0</v>
      </c>
      <c r="H5783" s="260">
        <v>22.973446863685201</v>
      </c>
      <c r="I5783" s="260">
        <v>0.1248189976188</v>
      </c>
      <c r="J5783" s="260">
        <v>6.1179903051233504</v>
      </c>
      <c r="K5783" s="260">
        <v>29.216256172078399</v>
      </c>
      <c r="L5783" s="301" t="str">
        <f t="shared" si="181"/>
        <v/>
      </c>
      <c r="M5783" s="459">
        <f>IFERROR((Tableau1[[#This Row],[Scope 1
(kg CO2-eq)]]+Tableau1[[#This Row],[Scope 2 energy
(kg CO2-eq)]]+Tableau1[[#This Row],[Scope 2 Infrastructure
(kg CO2-eq)]])/Tableau1[[#This Row],[Total CO2-emissions
(kg CO2-eq)
for scope 3 use ]],"")</f>
        <v>0.79059636269819933</v>
      </c>
      <c r="N5783" s="436" t="s">
        <v>3730</v>
      </c>
      <c r="O5783" s="259">
        <v>1</v>
      </c>
      <c r="P5783" s="259" t="s">
        <v>5157</v>
      </c>
      <c r="Q5783" s="259" t="s">
        <v>5354</v>
      </c>
    </row>
    <row r="5784" spans="1:17" ht="21.75" customHeight="1">
      <c r="A5784" s="301" t="s">
        <v>5157</v>
      </c>
      <c r="B5784" s="301" t="s">
        <v>5354</v>
      </c>
      <c r="C5784" s="316" t="s">
        <v>11795</v>
      </c>
      <c r="D5784" s="465" t="s">
        <v>3730</v>
      </c>
      <c r="E5784" s="465" t="s">
        <v>6015</v>
      </c>
      <c r="F5784" s="469" t="str">
        <f t="shared" si="180"/>
        <v>other</v>
      </c>
      <c r="G5784" s="260">
        <v>0</v>
      </c>
      <c r="H5784" s="260">
        <v>32.584673933075997</v>
      </c>
      <c r="I5784" s="260">
        <v>3.8598724742399997E-2</v>
      </c>
      <c r="J5784" s="260">
        <v>14.188381239033699</v>
      </c>
      <c r="K5784" s="260">
        <v>46.811653796201703</v>
      </c>
      <c r="L5784" s="301" t="str">
        <f t="shared" si="181"/>
        <v/>
      </c>
      <c r="M5784" s="459">
        <f>IFERROR((Tableau1[[#This Row],[Scope 1
(kg CO2-eq)]]+Tableau1[[#This Row],[Scope 2 energy
(kg CO2-eq)]]+Tableau1[[#This Row],[Scope 2 Infrastructure
(kg CO2-eq)]])/Tableau1[[#This Row],[Total CO2-emissions
(kg CO2-eq)
for scope 3 use ]],"")</f>
        <v>0.69690493738688308</v>
      </c>
      <c r="N5784" s="436" t="s">
        <v>3730</v>
      </c>
      <c r="O5784" s="259">
        <v>1</v>
      </c>
      <c r="P5784" s="259" t="s">
        <v>5157</v>
      </c>
      <c r="Q5784" s="259" t="s">
        <v>5354</v>
      </c>
    </row>
    <row r="5785" spans="1:17" ht="21.75" customHeight="1">
      <c r="A5785" s="301" t="s">
        <v>5157</v>
      </c>
      <c r="B5785" s="301" t="s">
        <v>5354</v>
      </c>
      <c r="C5785" s="316" t="s">
        <v>11796</v>
      </c>
      <c r="D5785" s="465" t="s">
        <v>3730</v>
      </c>
      <c r="E5785" s="465" t="s">
        <v>6092</v>
      </c>
      <c r="F5785" s="469" t="str">
        <f t="shared" si="180"/>
        <v>other</v>
      </c>
      <c r="G5785" s="260">
        <v>0</v>
      </c>
      <c r="H5785" s="260">
        <v>4.8740401332000003</v>
      </c>
      <c r="I5785" s="260">
        <v>4.2429492000000003E-3</v>
      </c>
      <c r="J5785" s="260">
        <v>52.129319598029298</v>
      </c>
      <c r="K5785" s="260">
        <v>57.007602675999898</v>
      </c>
      <c r="L5785" s="301" t="str">
        <f t="shared" si="181"/>
        <v/>
      </c>
      <c r="M5785" s="459">
        <f>IFERROR((Tableau1[[#This Row],[Scope 1
(kg CO2-eq)]]+Tableau1[[#This Row],[Scope 2 energy
(kg CO2-eq)]]+Tableau1[[#This Row],[Scope 2 Infrastructure
(kg CO2-eq)]])/Tableau1[[#This Row],[Total CO2-emissions
(kg CO2-eq)
for scope 3 use ]],"")</f>
        <v>8.5572500042239957E-2</v>
      </c>
      <c r="N5785" s="436" t="s">
        <v>3730</v>
      </c>
      <c r="O5785" s="259">
        <v>1</v>
      </c>
      <c r="P5785" s="259" t="s">
        <v>5157</v>
      </c>
      <c r="Q5785" s="259" t="s">
        <v>5354</v>
      </c>
    </row>
    <row r="5786" spans="1:17" ht="21.75" customHeight="1">
      <c r="A5786" s="301" t="s">
        <v>5157</v>
      </c>
      <c r="B5786" s="301" t="s">
        <v>5354</v>
      </c>
      <c r="C5786" s="316" t="s">
        <v>11797</v>
      </c>
      <c r="D5786" s="465" t="s">
        <v>3730</v>
      </c>
      <c r="E5786" s="465" t="s">
        <v>6017</v>
      </c>
      <c r="F5786" s="469" t="str">
        <f t="shared" si="180"/>
        <v>other</v>
      </c>
      <c r="G5786" s="260">
        <v>0</v>
      </c>
      <c r="H5786" s="260">
        <v>6.4450082340000003</v>
      </c>
      <c r="I5786" s="260">
        <v>4.5157391999999996E-3</v>
      </c>
      <c r="J5786" s="260">
        <v>57.299348560863301</v>
      </c>
      <c r="K5786" s="260">
        <v>63.748872540521099</v>
      </c>
      <c r="L5786" s="301" t="str">
        <f t="shared" si="181"/>
        <v/>
      </c>
      <c r="M5786" s="459">
        <f>IFERROR((Tableau1[[#This Row],[Scope 1
(kg CO2-eq)]]+Tableau1[[#This Row],[Scope 2 energy
(kg CO2-eq)]]+Tableau1[[#This Row],[Scope 2 Infrastructure
(kg CO2-eq)]])/Tableau1[[#This Row],[Total CO2-emissions
(kg CO2-eq)
for scope 3 use ]],"")</f>
        <v>0.10117079277128312</v>
      </c>
      <c r="N5786" s="436" t="s">
        <v>3730</v>
      </c>
      <c r="O5786" s="259">
        <v>1</v>
      </c>
      <c r="P5786" s="259" t="s">
        <v>5157</v>
      </c>
      <c r="Q5786" s="259" t="s">
        <v>5354</v>
      </c>
    </row>
    <row r="5787" spans="1:17" ht="21.75" customHeight="1">
      <c r="A5787" s="301" t="s">
        <v>5157</v>
      </c>
      <c r="B5787" s="301" t="s">
        <v>5354</v>
      </c>
      <c r="C5787" s="316" t="s">
        <v>11798</v>
      </c>
      <c r="D5787" s="465" t="s">
        <v>3730</v>
      </c>
      <c r="E5787" s="465" t="s">
        <v>6091</v>
      </c>
      <c r="F5787" s="469" t="str">
        <f t="shared" si="180"/>
        <v>other</v>
      </c>
      <c r="G5787" s="260">
        <v>0</v>
      </c>
      <c r="H5787" s="260">
        <v>3.4312069007999999</v>
      </c>
      <c r="I5787" s="260">
        <v>4.3307711999999998E-3</v>
      </c>
      <c r="J5787" s="260">
        <v>33.785640308888802</v>
      </c>
      <c r="K5787" s="260">
        <v>37.221177973813603</v>
      </c>
      <c r="L5787" s="301" t="str">
        <f t="shared" si="181"/>
        <v/>
      </c>
      <c r="M5787" s="459">
        <f>IFERROR((Tableau1[[#This Row],[Scope 1
(kg CO2-eq)]]+Tableau1[[#This Row],[Scope 2 energy
(kg CO2-eq)]]+Tableau1[[#This Row],[Scope 2 Infrastructure
(kg CO2-eq)]])/Tableau1[[#This Row],[Total CO2-emissions
(kg CO2-eq)
for scope 3 use ]],"")</f>
        <v>9.230061645058682E-2</v>
      </c>
      <c r="N5787" s="436" t="s">
        <v>3730</v>
      </c>
      <c r="O5787" s="259">
        <v>1</v>
      </c>
      <c r="P5787" s="259" t="s">
        <v>5157</v>
      </c>
      <c r="Q5787" s="259" t="s">
        <v>5354</v>
      </c>
    </row>
    <row r="5788" spans="1:17" ht="21.75" customHeight="1">
      <c r="A5788" s="301" t="s">
        <v>5157</v>
      </c>
      <c r="B5788" s="301" t="s">
        <v>5354</v>
      </c>
      <c r="C5788" s="316" t="s">
        <v>11799</v>
      </c>
      <c r="D5788" s="465" t="s">
        <v>3730</v>
      </c>
      <c r="E5788" s="465" t="s">
        <v>6015</v>
      </c>
      <c r="F5788" s="469" t="str">
        <f t="shared" si="180"/>
        <v>other</v>
      </c>
      <c r="G5788" s="260">
        <v>0</v>
      </c>
      <c r="H5788" s="260">
        <v>5.0147068859999999</v>
      </c>
      <c r="I5788" s="260">
        <v>4.3488396000000004E-3</v>
      </c>
      <c r="J5788" s="260">
        <v>43.529711404631797</v>
      </c>
      <c r="K5788" s="260">
        <v>48.548767116943999</v>
      </c>
      <c r="L5788" s="301" t="str">
        <f t="shared" si="181"/>
        <v/>
      </c>
      <c r="M5788" s="459">
        <f>IFERROR((Tableau1[[#This Row],[Scope 1
(kg CO2-eq)]]+Tableau1[[#This Row],[Scope 2 energy
(kg CO2-eq)]]+Tableau1[[#This Row],[Scope 2 Infrastructure
(kg CO2-eq)]])/Tableau1[[#This Row],[Total CO2-emissions
(kg CO2-eq)
for scope 3 use ]],"")</f>
        <v>0.10338173394826128</v>
      </c>
      <c r="N5788" s="436" t="s">
        <v>3730</v>
      </c>
      <c r="O5788" s="259">
        <v>1</v>
      </c>
      <c r="P5788" s="259" t="s">
        <v>5157</v>
      </c>
      <c r="Q5788" s="259" t="s">
        <v>5354</v>
      </c>
    </row>
    <row r="5789" spans="1:17" ht="21.75" customHeight="1">
      <c r="A5789" s="301" t="s">
        <v>5157</v>
      </c>
      <c r="B5789" s="301" t="s">
        <v>5354</v>
      </c>
      <c r="C5789" s="316" t="s">
        <v>11800</v>
      </c>
      <c r="D5789" s="465" t="s">
        <v>3730</v>
      </c>
      <c r="E5789" s="465" t="s">
        <v>6092</v>
      </c>
      <c r="F5789" s="469" t="str">
        <f t="shared" si="180"/>
        <v>other</v>
      </c>
      <c r="G5789" s="260">
        <v>0</v>
      </c>
      <c r="H5789" s="260">
        <v>0</v>
      </c>
      <c r="I5789" s="260">
        <v>0</v>
      </c>
      <c r="J5789" s="260">
        <v>51.398913654944103</v>
      </c>
      <c r="K5789" s="260">
        <v>51.398913657662803</v>
      </c>
      <c r="L5789" s="301" t="str">
        <f t="shared" si="181"/>
        <v/>
      </c>
      <c r="M5789" s="459">
        <f>IFERROR((Tableau1[[#This Row],[Scope 1
(kg CO2-eq)]]+Tableau1[[#This Row],[Scope 2 energy
(kg CO2-eq)]]+Tableau1[[#This Row],[Scope 2 Infrastructure
(kg CO2-eq)]])/Tableau1[[#This Row],[Total CO2-emissions
(kg CO2-eq)
for scope 3 use ]],"")</f>
        <v>0</v>
      </c>
      <c r="N5789" s="436" t="s">
        <v>3730</v>
      </c>
      <c r="O5789" s="259">
        <v>1</v>
      </c>
      <c r="P5789" s="259" t="s">
        <v>5157</v>
      </c>
      <c r="Q5789" s="259" t="s">
        <v>5354</v>
      </c>
    </row>
    <row r="5790" spans="1:17" ht="21.75" customHeight="1">
      <c r="A5790" s="301" t="s">
        <v>5157</v>
      </c>
      <c r="B5790" s="301" t="s">
        <v>5354</v>
      </c>
      <c r="C5790" s="316" t="s">
        <v>11801</v>
      </c>
      <c r="D5790" s="465" t="s">
        <v>3730</v>
      </c>
      <c r="E5790" s="465" t="s">
        <v>6017</v>
      </c>
      <c r="F5790" s="469" t="str">
        <f t="shared" si="180"/>
        <v>other</v>
      </c>
      <c r="G5790" s="260">
        <v>0</v>
      </c>
      <c r="H5790" s="260">
        <v>0</v>
      </c>
      <c r="I5790" s="260">
        <v>0</v>
      </c>
      <c r="J5790" s="260">
        <v>56.568942616337999</v>
      </c>
      <c r="K5790" s="260">
        <v>56.568942620496799</v>
      </c>
      <c r="L5790" s="301" t="str">
        <f t="shared" si="181"/>
        <v/>
      </c>
      <c r="M5790" s="459">
        <f>IFERROR((Tableau1[[#This Row],[Scope 1
(kg CO2-eq)]]+Tableau1[[#This Row],[Scope 2 energy
(kg CO2-eq)]]+Tableau1[[#This Row],[Scope 2 Infrastructure
(kg CO2-eq)]])/Tableau1[[#This Row],[Total CO2-emissions
(kg CO2-eq)
for scope 3 use ]],"")</f>
        <v>0</v>
      </c>
      <c r="N5790" s="436" t="s">
        <v>3730</v>
      </c>
      <c r="O5790" s="259">
        <v>1</v>
      </c>
      <c r="P5790" s="259" t="s">
        <v>5157</v>
      </c>
      <c r="Q5790" s="259" t="s">
        <v>5354</v>
      </c>
    </row>
    <row r="5791" spans="1:17" ht="21.75" customHeight="1">
      <c r="A5791" s="301" t="s">
        <v>5157</v>
      </c>
      <c r="B5791" s="301" t="s">
        <v>5354</v>
      </c>
      <c r="C5791" s="316" t="s">
        <v>11802</v>
      </c>
      <c r="D5791" s="465" t="s">
        <v>3730</v>
      </c>
      <c r="E5791" s="465" t="s">
        <v>6101</v>
      </c>
      <c r="F5791" s="469" t="str">
        <f t="shared" si="180"/>
        <v>other</v>
      </c>
      <c r="G5791" s="260">
        <v>0</v>
      </c>
      <c r="H5791" s="260">
        <v>0</v>
      </c>
      <c r="I5791" s="260">
        <v>0</v>
      </c>
      <c r="J5791" s="260">
        <v>33.055234366749197</v>
      </c>
      <c r="K5791" s="260">
        <v>33.055234368522299</v>
      </c>
      <c r="L5791" s="301" t="str">
        <f t="shared" si="181"/>
        <v/>
      </c>
      <c r="M5791" s="459">
        <f>IFERROR((Tableau1[[#This Row],[Scope 1
(kg CO2-eq)]]+Tableau1[[#This Row],[Scope 2 energy
(kg CO2-eq)]]+Tableau1[[#This Row],[Scope 2 Infrastructure
(kg CO2-eq)]])/Tableau1[[#This Row],[Total CO2-emissions
(kg CO2-eq)
for scope 3 use ]],"")</f>
        <v>0</v>
      </c>
      <c r="N5791" s="436" t="s">
        <v>3730</v>
      </c>
      <c r="O5791" s="259">
        <v>1</v>
      </c>
      <c r="P5791" s="259" t="s">
        <v>5157</v>
      </c>
      <c r="Q5791" s="259" t="s">
        <v>5354</v>
      </c>
    </row>
    <row r="5792" spans="1:17" ht="21.75" customHeight="1">
      <c r="A5792" s="301" t="s">
        <v>5157</v>
      </c>
      <c r="B5792" s="301" t="s">
        <v>5354</v>
      </c>
      <c r="C5792" s="316" t="s">
        <v>11803</v>
      </c>
      <c r="D5792" s="465" t="s">
        <v>3730</v>
      </c>
      <c r="E5792" s="465" t="s">
        <v>6015</v>
      </c>
      <c r="F5792" s="469" t="str">
        <f t="shared" si="180"/>
        <v>other</v>
      </c>
      <c r="G5792" s="260">
        <v>0</v>
      </c>
      <c r="H5792" s="260">
        <v>0</v>
      </c>
      <c r="I5792" s="260">
        <v>0</v>
      </c>
      <c r="J5792" s="260">
        <v>42.799305459582101</v>
      </c>
      <c r="K5792" s="260">
        <v>42.799305464265203</v>
      </c>
      <c r="L5792" s="301" t="str">
        <f t="shared" si="181"/>
        <v/>
      </c>
      <c r="M5792" s="459">
        <f>IFERROR((Tableau1[[#This Row],[Scope 1
(kg CO2-eq)]]+Tableau1[[#This Row],[Scope 2 energy
(kg CO2-eq)]]+Tableau1[[#This Row],[Scope 2 Infrastructure
(kg CO2-eq)]])/Tableau1[[#This Row],[Total CO2-emissions
(kg CO2-eq)
for scope 3 use ]],"")</f>
        <v>0</v>
      </c>
      <c r="N5792" s="436" t="s">
        <v>3730</v>
      </c>
      <c r="O5792" s="259">
        <v>1</v>
      </c>
      <c r="P5792" s="259" t="s">
        <v>5157</v>
      </c>
      <c r="Q5792" s="259" t="s">
        <v>5354</v>
      </c>
    </row>
    <row r="5793" spans="1:17" ht="21.75" customHeight="1">
      <c r="A5793" s="301" t="s">
        <v>5157</v>
      </c>
      <c r="B5793" s="301" t="s">
        <v>5354</v>
      </c>
      <c r="C5793" s="316" t="s">
        <v>11804</v>
      </c>
      <c r="D5793" s="465" t="s">
        <v>3730</v>
      </c>
      <c r="E5793" s="465" t="s">
        <v>6092</v>
      </c>
      <c r="F5793" s="469" t="str">
        <f t="shared" si="180"/>
        <v>other</v>
      </c>
      <c r="G5793" s="260">
        <v>0</v>
      </c>
      <c r="H5793" s="260">
        <v>26.414473463</v>
      </c>
      <c r="I5793" s="260">
        <v>6.4159157999999994E-2</v>
      </c>
      <c r="J5793" s="260">
        <v>16.313272865978799</v>
      </c>
      <c r="K5793" s="260">
        <v>42.791905491454898</v>
      </c>
      <c r="L5793" s="301" t="str">
        <f t="shared" si="181"/>
        <v/>
      </c>
      <c r="M5793" s="459">
        <f>IFERROR((Tableau1[[#This Row],[Scope 1
(kg CO2-eq)]]+Tableau1[[#This Row],[Scope 2 energy
(kg CO2-eq)]]+Tableau1[[#This Row],[Scope 2 Infrastructure
(kg CO2-eq)]])/Tableau1[[#This Row],[Total CO2-emissions
(kg CO2-eq)
for scope 3 use ]],"")</f>
        <v>0.61877666621523808</v>
      </c>
      <c r="N5793" s="436" t="s">
        <v>3730</v>
      </c>
      <c r="O5793" s="259">
        <v>1</v>
      </c>
      <c r="P5793" s="259" t="s">
        <v>5157</v>
      </c>
      <c r="Q5793" s="259" t="s">
        <v>5354</v>
      </c>
    </row>
    <row r="5794" spans="1:17" ht="21.75" customHeight="1">
      <c r="A5794" s="301" t="s">
        <v>5157</v>
      </c>
      <c r="B5794" s="301" t="s">
        <v>5354</v>
      </c>
      <c r="C5794" s="316" t="s">
        <v>11805</v>
      </c>
      <c r="D5794" s="465" t="s">
        <v>3730</v>
      </c>
      <c r="E5794" s="465" t="s">
        <v>6017</v>
      </c>
      <c r="F5794" s="469" t="str">
        <f t="shared" si="180"/>
        <v>other</v>
      </c>
      <c r="G5794" s="260">
        <v>0</v>
      </c>
      <c r="H5794" s="260">
        <v>33.147193895000001</v>
      </c>
      <c r="I5794" s="260">
        <v>6.5328258E-2</v>
      </c>
      <c r="J5794" s="260">
        <v>19.103347785255998</v>
      </c>
      <c r="K5794" s="260">
        <v>52.3158699345312</v>
      </c>
      <c r="L5794" s="301" t="str">
        <f t="shared" si="181"/>
        <v/>
      </c>
      <c r="M5794" s="459">
        <f>IFERROR((Tableau1[[#This Row],[Scope 1
(kg CO2-eq)]]+Tableau1[[#This Row],[Scope 2 energy
(kg CO2-eq)]]+Tableau1[[#This Row],[Scope 2 Infrastructure
(kg CO2-eq)]])/Tableau1[[#This Row],[Total CO2-emissions
(kg CO2-eq)
for scope 3 use ]],"")</f>
        <v>0.63484602654151812</v>
      </c>
      <c r="N5794" s="436" t="s">
        <v>3730</v>
      </c>
      <c r="O5794" s="259">
        <v>1</v>
      </c>
      <c r="P5794" s="259" t="s">
        <v>5157</v>
      </c>
      <c r="Q5794" s="259" t="s">
        <v>5354</v>
      </c>
    </row>
    <row r="5795" spans="1:17" ht="21.75" customHeight="1">
      <c r="A5795" s="301" t="s">
        <v>5157</v>
      </c>
      <c r="B5795" s="301" t="s">
        <v>5354</v>
      </c>
      <c r="C5795" s="316" t="s">
        <v>11806</v>
      </c>
      <c r="D5795" s="465" t="s">
        <v>3730</v>
      </c>
      <c r="E5795" s="465" t="s">
        <v>6091</v>
      </c>
      <c r="F5795" s="469" t="str">
        <f t="shared" si="180"/>
        <v>other</v>
      </c>
      <c r="G5795" s="260">
        <v>0</v>
      </c>
      <c r="H5795" s="260">
        <v>12.024827875347601</v>
      </c>
      <c r="I5795" s="260">
        <v>8.1538529318039996E-2</v>
      </c>
      <c r="J5795" s="260">
        <v>7.9390250623672696</v>
      </c>
      <c r="K5795" s="260">
        <v>20.045391499573402</v>
      </c>
      <c r="L5795" s="301" t="str">
        <f t="shared" si="181"/>
        <v/>
      </c>
      <c r="M5795" s="459">
        <f>IFERROR((Tableau1[[#This Row],[Scope 1
(kg CO2-eq)]]+Tableau1[[#This Row],[Scope 2 energy
(kg CO2-eq)]]+Tableau1[[#This Row],[Scope 2 Infrastructure
(kg CO2-eq)]])/Tableau1[[#This Row],[Total CO2-emissions
(kg CO2-eq)
for scope 3 use ]],"")</f>
        <v>0.60394761583595336</v>
      </c>
      <c r="N5795" s="436" t="s">
        <v>3730</v>
      </c>
      <c r="O5795" s="259">
        <v>1</v>
      </c>
      <c r="P5795" s="259" t="s">
        <v>5157</v>
      </c>
      <c r="Q5795" s="259" t="s">
        <v>5354</v>
      </c>
    </row>
    <row r="5796" spans="1:17" ht="21.75" customHeight="1">
      <c r="A5796" s="301" t="s">
        <v>5157</v>
      </c>
      <c r="B5796" s="301" t="s">
        <v>5354</v>
      </c>
      <c r="C5796" s="316" t="s">
        <v>11807</v>
      </c>
      <c r="D5796" s="465" t="s">
        <v>3730</v>
      </c>
      <c r="E5796" s="465" t="s">
        <v>6015</v>
      </c>
      <c r="F5796" s="469" t="str">
        <f t="shared" si="180"/>
        <v>other</v>
      </c>
      <c r="G5796" s="260">
        <v>0</v>
      </c>
      <c r="H5796" s="260">
        <v>27.017330975</v>
      </c>
      <c r="I5796" s="260">
        <v>6.4612974000000004E-2</v>
      </c>
      <c r="J5796" s="260">
        <v>16.5632448435946</v>
      </c>
      <c r="K5796" s="260">
        <v>43.645188729671197</v>
      </c>
      <c r="L5796" s="301" t="str">
        <f t="shared" si="181"/>
        <v/>
      </c>
      <c r="M5796" s="459">
        <f>IFERROR((Tableau1[[#This Row],[Scope 1
(kg CO2-eq)]]+Tableau1[[#This Row],[Scope 2 energy
(kg CO2-eq)]]+Tableau1[[#This Row],[Scope 2 Infrastructure
(kg CO2-eq)]])/Tableau1[[#This Row],[Total CO2-emissions
(kg CO2-eq)
for scope 3 use ]],"")</f>
        <v>0.6205023906928131</v>
      </c>
      <c r="N5796" s="436" t="s">
        <v>3730</v>
      </c>
      <c r="O5796" s="259">
        <v>1</v>
      </c>
      <c r="P5796" s="259" t="s">
        <v>5157</v>
      </c>
      <c r="Q5796" s="259" t="s">
        <v>5354</v>
      </c>
    </row>
    <row r="5797" spans="1:17" ht="21.75" customHeight="1">
      <c r="A5797" s="301" t="s">
        <v>5157</v>
      </c>
      <c r="B5797" s="301" t="s">
        <v>5354</v>
      </c>
      <c r="C5797" s="316" t="s">
        <v>11808</v>
      </c>
      <c r="D5797" s="465" t="s">
        <v>3730</v>
      </c>
      <c r="E5797" s="465" t="s">
        <v>6092</v>
      </c>
      <c r="F5797" s="469" t="str">
        <f t="shared" si="180"/>
        <v>other</v>
      </c>
      <c r="G5797" s="260">
        <v>0</v>
      </c>
      <c r="H5797" s="260">
        <v>34.978502689199999</v>
      </c>
      <c r="I5797" s="260">
        <v>3.68578476E-2</v>
      </c>
      <c r="J5797" s="260">
        <v>16.3719520423227</v>
      </c>
      <c r="K5797" s="260">
        <v>51.387312575853997</v>
      </c>
      <c r="L5797" s="301" t="str">
        <f t="shared" si="181"/>
        <v/>
      </c>
      <c r="M5797" s="459">
        <f>IFERROR((Tableau1[[#This Row],[Scope 1
(kg CO2-eq)]]+Tableau1[[#This Row],[Scope 2 energy
(kg CO2-eq)]]+Tableau1[[#This Row],[Scope 2 Infrastructure
(kg CO2-eq)]])/Tableau1[[#This Row],[Total CO2-emissions
(kg CO2-eq)
for scope 3 use ]],"")</f>
        <v>0.68140089025112993</v>
      </c>
      <c r="N5797" s="436" t="s">
        <v>3730</v>
      </c>
      <c r="O5797" s="259">
        <v>1</v>
      </c>
      <c r="P5797" s="259" t="s">
        <v>5157</v>
      </c>
      <c r="Q5797" s="259" t="s">
        <v>5354</v>
      </c>
    </row>
    <row r="5798" spans="1:17" ht="21.75" customHeight="1">
      <c r="A5798" s="301" t="s">
        <v>5157</v>
      </c>
      <c r="B5798" s="301" t="s">
        <v>5354</v>
      </c>
      <c r="C5798" s="316" t="s">
        <v>11809</v>
      </c>
      <c r="D5798" s="465" t="s">
        <v>3730</v>
      </c>
      <c r="E5798" s="465" t="s">
        <v>6017</v>
      </c>
      <c r="F5798" s="469" t="str">
        <f t="shared" si="180"/>
        <v>other</v>
      </c>
      <c r="G5798" s="260">
        <v>0</v>
      </c>
      <c r="H5798" s="260">
        <v>45.975279394799998</v>
      </c>
      <c r="I5798" s="260">
        <v>3.87673776E-2</v>
      </c>
      <c r="J5798" s="260">
        <v>19.162026961599899</v>
      </c>
      <c r="K5798" s="260">
        <v>65.176073727905603</v>
      </c>
      <c r="L5798" s="301" t="str">
        <f t="shared" si="181"/>
        <v/>
      </c>
      <c r="M5798" s="459">
        <f>IFERROR((Tableau1[[#This Row],[Scope 1
(kg CO2-eq)]]+Tableau1[[#This Row],[Scope 2 energy
(kg CO2-eq)]]+Tableau1[[#This Row],[Scope 2 Infrastructure
(kg CO2-eq)]])/Tableau1[[#This Row],[Total CO2-emissions
(kg CO2-eq)
for scope 3 use ]],"")</f>
        <v>0.70599599117457668</v>
      </c>
      <c r="N5798" s="436" t="s">
        <v>3730</v>
      </c>
      <c r="O5798" s="259">
        <v>1</v>
      </c>
      <c r="P5798" s="259" t="s">
        <v>5157</v>
      </c>
      <c r="Q5798" s="259" t="s">
        <v>5354</v>
      </c>
    </row>
    <row r="5799" spans="1:17" ht="21.75" customHeight="1">
      <c r="A5799" s="301" t="s">
        <v>5157</v>
      </c>
      <c r="B5799" s="301" t="s">
        <v>5354</v>
      </c>
      <c r="C5799" s="316" t="s">
        <v>11810</v>
      </c>
      <c r="D5799" s="465" t="s">
        <v>3730</v>
      </c>
      <c r="E5799" s="465" t="s">
        <v>6091</v>
      </c>
      <c r="F5799" s="469" t="str">
        <f t="shared" si="180"/>
        <v>other</v>
      </c>
      <c r="G5799" s="260">
        <v>0</v>
      </c>
      <c r="H5799" s="260">
        <v>25.002664700979601</v>
      </c>
      <c r="I5799" s="260">
        <v>8.2869126355800002E-2</v>
      </c>
      <c r="J5799" s="260">
        <v>7.9580994376482401</v>
      </c>
      <c r="K5799" s="260">
        <v>33.043633287659098</v>
      </c>
      <c r="L5799" s="301" t="str">
        <f t="shared" si="181"/>
        <v/>
      </c>
      <c r="M5799" s="459">
        <f>IFERROR((Tableau1[[#This Row],[Scope 1
(kg CO2-eq)]]+Tableau1[[#This Row],[Scope 2 energy
(kg CO2-eq)]]+Tableau1[[#This Row],[Scope 2 Infrastructure
(kg CO2-eq)]])/Tableau1[[#This Row],[Total CO2-emissions
(kg CO2-eq)
for scope 3 use ]],"")</f>
        <v>0.75916390939685696</v>
      </c>
      <c r="N5799" s="436" t="s">
        <v>3730</v>
      </c>
      <c r="O5799" s="259">
        <v>1</v>
      </c>
      <c r="P5799" s="259" t="s">
        <v>5157</v>
      </c>
      <c r="Q5799" s="259" t="s">
        <v>5354</v>
      </c>
    </row>
    <row r="5800" spans="1:17" ht="21.75" customHeight="1">
      <c r="A5800" s="301" t="s">
        <v>5157</v>
      </c>
      <c r="B5800" s="301" t="s">
        <v>5354</v>
      </c>
      <c r="C5800" s="316" t="s">
        <v>11811</v>
      </c>
      <c r="D5800" s="465" t="s">
        <v>3730</v>
      </c>
      <c r="E5800" s="465" t="s">
        <v>6015</v>
      </c>
      <c r="F5800" s="469" t="str">
        <f t="shared" si="180"/>
        <v>other</v>
      </c>
      <c r="G5800" s="260">
        <v>0</v>
      </c>
      <c r="H5800" s="260">
        <v>26.136752278824002</v>
      </c>
      <c r="I5800" s="260">
        <v>2.9028138811200001E-2</v>
      </c>
      <c r="J5800" s="260">
        <v>16.621924019938401</v>
      </c>
      <c r="K5800" s="260">
        <v>42.787704380492002</v>
      </c>
      <c r="L5800" s="301" t="str">
        <f t="shared" si="181"/>
        <v/>
      </c>
      <c r="M5800" s="459">
        <f>IFERROR((Tableau1[[#This Row],[Scope 1
(kg CO2-eq)]]+Tableau1[[#This Row],[Scope 2 energy
(kg CO2-eq)]]+Tableau1[[#This Row],[Scope 2 Infrastructure
(kg CO2-eq)]])/Tableau1[[#This Row],[Total CO2-emissions
(kg CO2-eq)
for scope 3 use ]],"")</f>
        <v>0.61152568936521035</v>
      </c>
      <c r="N5800" s="436" t="s">
        <v>3730</v>
      </c>
      <c r="O5800" s="259">
        <v>1</v>
      </c>
      <c r="P5800" s="259" t="s">
        <v>5157</v>
      </c>
      <c r="Q5800" s="259" t="s">
        <v>5354</v>
      </c>
    </row>
    <row r="5801" spans="1:17" ht="21.75" customHeight="1">
      <c r="A5801" s="301" t="s">
        <v>5355</v>
      </c>
      <c r="B5801" s="301" t="s">
        <v>5133</v>
      </c>
      <c r="C5801" s="316" t="s">
        <v>11812</v>
      </c>
      <c r="D5801" s="465" t="s">
        <v>3646</v>
      </c>
      <c r="E5801" s="465" t="s">
        <v>6091</v>
      </c>
      <c r="F5801" s="469" t="str">
        <f t="shared" si="180"/>
        <v>other</v>
      </c>
      <c r="G5801" s="260">
        <v>0</v>
      </c>
      <c r="H5801" s="260">
        <v>0</v>
      </c>
      <c r="I5801" s="260">
        <v>0</v>
      </c>
      <c r="J5801" s="260">
        <v>1066444971.7951</v>
      </c>
      <c r="K5801" s="260">
        <v>1066444971.7963901</v>
      </c>
      <c r="L5801" s="301" t="str">
        <f t="shared" si="181"/>
        <v/>
      </c>
      <c r="M5801" s="459">
        <f>IFERROR((Tableau1[[#This Row],[Scope 1
(kg CO2-eq)]]+Tableau1[[#This Row],[Scope 2 energy
(kg CO2-eq)]]+Tableau1[[#This Row],[Scope 2 Infrastructure
(kg CO2-eq)]])/Tableau1[[#This Row],[Total CO2-emissions
(kg CO2-eq)
for scope 3 use ]],"")</f>
        <v>0</v>
      </c>
      <c r="N5801" s="436" t="s">
        <v>3646</v>
      </c>
      <c r="O5801" s="259">
        <v>1</v>
      </c>
      <c r="P5801" s="259" t="s">
        <v>5355</v>
      </c>
      <c r="Q5801" s="259" t="s">
        <v>5133</v>
      </c>
    </row>
    <row r="5802" spans="1:17" ht="21.75" customHeight="1">
      <c r="A5802" s="301" t="s">
        <v>5143</v>
      </c>
      <c r="B5802" s="301" t="s">
        <v>5144</v>
      </c>
      <c r="C5802" s="316" t="s">
        <v>11813</v>
      </c>
      <c r="D5802" s="465" t="s">
        <v>3730</v>
      </c>
      <c r="E5802" s="465" t="s">
        <v>700</v>
      </c>
      <c r="F5802" s="469" t="str">
        <f t="shared" si="180"/>
        <v>CH</v>
      </c>
      <c r="G5802" s="260">
        <v>0</v>
      </c>
      <c r="H5802" s="260">
        <v>0</v>
      </c>
      <c r="I5802" s="260">
        <v>0</v>
      </c>
      <c r="J5802" s="260">
        <v>1.0135282994494901</v>
      </c>
      <c r="K5802" s="260">
        <v>1.01352829936067</v>
      </c>
      <c r="L5802" s="301" t="str">
        <f t="shared" si="181"/>
        <v/>
      </c>
      <c r="M5802" s="459">
        <f>IFERROR((Tableau1[[#This Row],[Scope 1
(kg CO2-eq)]]+Tableau1[[#This Row],[Scope 2 energy
(kg CO2-eq)]]+Tableau1[[#This Row],[Scope 2 Infrastructure
(kg CO2-eq)]])/Tableau1[[#This Row],[Total CO2-emissions
(kg CO2-eq)
for scope 3 use ]],"")</f>
        <v>0</v>
      </c>
      <c r="N5802" s="436" t="s">
        <v>3730</v>
      </c>
      <c r="O5802" s="259">
        <v>1</v>
      </c>
      <c r="P5802" s="259" t="s">
        <v>5143</v>
      </c>
      <c r="Q5802" s="259" t="s">
        <v>5144</v>
      </c>
    </row>
    <row r="5803" spans="1:17" ht="21.75" customHeight="1">
      <c r="A5803" s="301" t="s">
        <v>5143</v>
      </c>
      <c r="B5803" s="301" t="s">
        <v>5144</v>
      </c>
      <c r="C5803" s="316" t="s">
        <v>11814</v>
      </c>
      <c r="D5803" s="465" t="s">
        <v>3730</v>
      </c>
      <c r="E5803" s="465" t="s">
        <v>700</v>
      </c>
      <c r="F5803" s="469" t="str">
        <f t="shared" si="180"/>
        <v>CH</v>
      </c>
      <c r="G5803" s="260">
        <v>0</v>
      </c>
      <c r="H5803" s="260">
        <v>0</v>
      </c>
      <c r="I5803" s="260">
        <v>0</v>
      </c>
      <c r="J5803" s="260">
        <v>1.1524830292030199</v>
      </c>
      <c r="K5803" s="260">
        <v>1.1524830292030599</v>
      </c>
      <c r="L5803" s="301" t="str">
        <f t="shared" si="181"/>
        <v/>
      </c>
      <c r="M5803" s="459">
        <f>IFERROR((Tableau1[[#This Row],[Scope 1
(kg CO2-eq)]]+Tableau1[[#This Row],[Scope 2 energy
(kg CO2-eq)]]+Tableau1[[#This Row],[Scope 2 Infrastructure
(kg CO2-eq)]])/Tableau1[[#This Row],[Total CO2-emissions
(kg CO2-eq)
for scope 3 use ]],"")</f>
        <v>0</v>
      </c>
      <c r="N5803" s="436" t="s">
        <v>3730</v>
      </c>
      <c r="O5803" s="259">
        <v>1</v>
      </c>
      <c r="P5803" s="259" t="s">
        <v>5143</v>
      </c>
      <c r="Q5803" s="259" t="s">
        <v>5144</v>
      </c>
    </row>
    <row r="5804" spans="1:17" ht="21.75" customHeight="1">
      <c r="A5804" s="301" t="s">
        <v>5129</v>
      </c>
      <c r="B5804" s="301" t="s">
        <v>5162</v>
      </c>
      <c r="C5804" s="316" t="s">
        <v>11815</v>
      </c>
      <c r="D5804" s="465" t="s">
        <v>3730</v>
      </c>
      <c r="E5804" s="465" t="s">
        <v>6091</v>
      </c>
      <c r="F5804" s="469" t="str">
        <f t="shared" si="180"/>
        <v>other</v>
      </c>
      <c r="G5804" s="260">
        <v>0</v>
      </c>
      <c r="H5804" s="260">
        <v>1.2266686001771601</v>
      </c>
      <c r="I5804" s="260">
        <v>1.3503162651158E-2</v>
      </c>
      <c r="J5804" s="260">
        <v>1.5821374675398601</v>
      </c>
      <c r="K5804" s="260">
        <v>2.8223092275242201</v>
      </c>
      <c r="L5804" s="301" t="str">
        <f t="shared" si="181"/>
        <v/>
      </c>
      <c r="M5804" s="459">
        <f>IFERROR((Tableau1[[#This Row],[Scope 1
(kg CO2-eq)]]+Tableau1[[#This Row],[Scope 2 energy
(kg CO2-eq)]]+Tableau1[[#This Row],[Scope 2 Infrastructure
(kg CO2-eq)]])/Tableau1[[#This Row],[Total CO2-emissions
(kg CO2-eq)
for scope 3 use ]],"")</f>
        <v>0.43941739293968818</v>
      </c>
      <c r="N5804" s="436" t="s">
        <v>3730</v>
      </c>
      <c r="O5804" s="259">
        <v>1</v>
      </c>
      <c r="P5804" s="259" t="s">
        <v>5129</v>
      </c>
      <c r="Q5804" s="259" t="s">
        <v>5162</v>
      </c>
    </row>
    <row r="5805" spans="1:17" ht="21.75" customHeight="1">
      <c r="A5805" s="301" t="s">
        <v>5157</v>
      </c>
      <c r="B5805" s="301" t="s">
        <v>5183</v>
      </c>
      <c r="C5805" s="316" t="s">
        <v>11816</v>
      </c>
      <c r="D5805" s="465" t="s">
        <v>3730</v>
      </c>
      <c r="E5805" s="465" t="s">
        <v>6091</v>
      </c>
      <c r="F5805" s="469" t="str">
        <f t="shared" si="180"/>
        <v>other</v>
      </c>
      <c r="G5805" s="260">
        <v>0</v>
      </c>
      <c r="H5805" s="260">
        <v>0</v>
      </c>
      <c r="I5805" s="260">
        <v>0</v>
      </c>
      <c r="J5805" s="260">
        <v>101.886214251482</v>
      </c>
      <c r="K5805" s="260">
        <v>101.886214252454</v>
      </c>
      <c r="L5805" s="301" t="str">
        <f t="shared" si="181"/>
        <v/>
      </c>
      <c r="M5805" s="459">
        <f>IFERROR((Tableau1[[#This Row],[Scope 1
(kg CO2-eq)]]+Tableau1[[#This Row],[Scope 2 energy
(kg CO2-eq)]]+Tableau1[[#This Row],[Scope 2 Infrastructure
(kg CO2-eq)]])/Tableau1[[#This Row],[Total CO2-emissions
(kg CO2-eq)
for scope 3 use ]],"")</f>
        <v>0</v>
      </c>
      <c r="N5805" s="436" t="s">
        <v>3730</v>
      </c>
      <c r="O5805" s="259">
        <v>1</v>
      </c>
      <c r="P5805" s="259" t="s">
        <v>5157</v>
      </c>
      <c r="Q5805" s="259" t="s">
        <v>5183</v>
      </c>
    </row>
    <row r="5806" spans="1:17" ht="21.75" customHeight="1">
      <c r="A5806" s="301" t="s">
        <v>5157</v>
      </c>
      <c r="B5806" s="301" t="s">
        <v>5183</v>
      </c>
      <c r="C5806" s="316" t="s">
        <v>11817</v>
      </c>
      <c r="D5806" s="465" t="s">
        <v>3730</v>
      </c>
      <c r="E5806" s="465" t="s">
        <v>6058</v>
      </c>
      <c r="F5806" s="469" t="str">
        <f t="shared" si="180"/>
        <v>other</v>
      </c>
      <c r="G5806" s="260">
        <v>0.96175999999999995</v>
      </c>
      <c r="H5806" s="260">
        <v>618.83529473344299</v>
      </c>
      <c r="I5806" s="260">
        <v>43.252280126061898</v>
      </c>
      <c r="J5806" s="260">
        <v>206.96385390367601</v>
      </c>
      <c r="K5806" s="260">
        <v>870.01318293798101</v>
      </c>
      <c r="L5806" s="301" t="str">
        <f t="shared" si="181"/>
        <v/>
      </c>
      <c r="M5806" s="459">
        <f>IFERROR((Tableau1[[#This Row],[Scope 1
(kg CO2-eq)]]+Tableau1[[#This Row],[Scope 2 energy
(kg CO2-eq)]]+Tableau1[[#This Row],[Scope 2 Infrastructure
(kg CO2-eq)]])/Tableau1[[#This Row],[Total CO2-emissions
(kg CO2-eq)
for scope 3 use ]],"")</f>
        <v>0.76211412408766965</v>
      </c>
      <c r="N5806" s="436" t="s">
        <v>3730</v>
      </c>
      <c r="O5806" s="259">
        <v>1</v>
      </c>
      <c r="P5806" s="259" t="s">
        <v>5157</v>
      </c>
      <c r="Q5806" s="259" t="s">
        <v>5183</v>
      </c>
    </row>
    <row r="5807" spans="1:17" ht="21.75" customHeight="1">
      <c r="A5807" s="301" t="s">
        <v>5157</v>
      </c>
      <c r="B5807" s="301" t="s">
        <v>5183</v>
      </c>
      <c r="C5807" s="316" t="s">
        <v>11818</v>
      </c>
      <c r="D5807" s="465" t="s">
        <v>3730</v>
      </c>
      <c r="E5807" s="465" t="s">
        <v>6101</v>
      </c>
      <c r="F5807" s="469" t="str">
        <f t="shared" si="180"/>
        <v>other</v>
      </c>
      <c r="G5807" s="260">
        <v>0</v>
      </c>
      <c r="H5807" s="260">
        <v>0</v>
      </c>
      <c r="I5807" s="260">
        <v>0</v>
      </c>
      <c r="J5807" s="260">
        <v>494.657192238351</v>
      </c>
      <c r="K5807" s="260">
        <v>494.65719223809901</v>
      </c>
      <c r="L5807" s="301" t="str">
        <f t="shared" si="181"/>
        <v/>
      </c>
      <c r="M5807" s="459">
        <f>IFERROR((Tableau1[[#This Row],[Scope 1
(kg CO2-eq)]]+Tableau1[[#This Row],[Scope 2 energy
(kg CO2-eq)]]+Tableau1[[#This Row],[Scope 2 Infrastructure
(kg CO2-eq)]])/Tableau1[[#This Row],[Total CO2-emissions
(kg CO2-eq)
for scope 3 use ]],"")</f>
        <v>0</v>
      </c>
      <c r="N5807" s="436" t="s">
        <v>3730</v>
      </c>
      <c r="O5807" s="259">
        <v>1</v>
      </c>
      <c r="P5807" s="259" t="s">
        <v>5157</v>
      </c>
      <c r="Q5807" s="259" t="s">
        <v>5183</v>
      </c>
    </row>
    <row r="5808" spans="1:17" ht="21.75" customHeight="1">
      <c r="A5808" s="301" t="s">
        <v>5157</v>
      </c>
      <c r="B5808" s="301" t="s">
        <v>5183</v>
      </c>
      <c r="C5808" s="316" t="s">
        <v>11819</v>
      </c>
      <c r="D5808" s="465" t="s">
        <v>3730</v>
      </c>
      <c r="E5808" s="465" t="s">
        <v>6025</v>
      </c>
      <c r="F5808" s="469" t="str">
        <f t="shared" si="180"/>
        <v>other</v>
      </c>
      <c r="G5808" s="260">
        <v>1.1163321785149201</v>
      </c>
      <c r="H5808" s="260">
        <v>67.603889070471993</v>
      </c>
      <c r="I5808" s="260">
        <v>27.804078138777601</v>
      </c>
      <c r="J5808" s="260">
        <v>25.317797623282981</v>
      </c>
      <c r="K5808" s="260">
        <v>121.842097494212</v>
      </c>
      <c r="L5808" s="301" t="str">
        <f t="shared" si="181"/>
        <v/>
      </c>
      <c r="M5808" s="459">
        <f>IFERROR((Tableau1[[#This Row],[Scope 1
(kg CO2-eq)]]+Tableau1[[#This Row],[Scope 2 energy
(kg CO2-eq)]]+Tableau1[[#This Row],[Scope 2 Infrastructure
(kg CO2-eq)]])/Tableau1[[#This Row],[Total CO2-emissions
(kg CO2-eq)
for scope 3 use ]],"")</f>
        <v>0.79220812324204959</v>
      </c>
      <c r="N5808" s="436" t="s">
        <v>3730</v>
      </c>
      <c r="O5808" s="259">
        <v>1</v>
      </c>
      <c r="P5808" s="259" t="s">
        <v>5157</v>
      </c>
      <c r="Q5808" s="259" t="s">
        <v>5183</v>
      </c>
    </row>
    <row r="5809" spans="1:17" ht="21.75" customHeight="1">
      <c r="A5809" s="301" t="s">
        <v>5157</v>
      </c>
      <c r="B5809" s="301" t="s">
        <v>5183</v>
      </c>
      <c r="C5809" s="316" t="s">
        <v>11820</v>
      </c>
      <c r="D5809" s="465" t="s">
        <v>3730</v>
      </c>
      <c r="E5809" s="465" t="s">
        <v>6083</v>
      </c>
      <c r="F5809" s="469" t="str">
        <f t="shared" si="180"/>
        <v>other</v>
      </c>
      <c r="G5809" s="260">
        <v>0.79888000000000003</v>
      </c>
      <c r="H5809" s="260">
        <v>755.13657562262995</v>
      </c>
      <c r="I5809" s="260">
        <v>153.779038974927</v>
      </c>
      <c r="J5809" s="260">
        <v>72.212450669442006</v>
      </c>
      <c r="K5809" s="260">
        <v>981.92694825461604</v>
      </c>
      <c r="L5809" s="301" t="str">
        <f t="shared" si="181"/>
        <v/>
      </c>
      <c r="M5809" s="459">
        <f>IFERROR((Tableau1[[#This Row],[Scope 1
(kg CO2-eq)]]+Tableau1[[#This Row],[Scope 2 energy
(kg CO2-eq)]]+Tableau1[[#This Row],[Scope 2 Infrastructure
(kg CO2-eq)]])/Tableau1[[#This Row],[Total CO2-emissions
(kg CO2-eq)
for scope 3 use ]],"")</f>
        <v>0.92645842566453918</v>
      </c>
      <c r="N5809" s="436" t="s">
        <v>3730</v>
      </c>
      <c r="O5809" s="259">
        <v>1</v>
      </c>
      <c r="P5809" s="259" t="s">
        <v>5157</v>
      </c>
      <c r="Q5809" s="259" t="s">
        <v>5183</v>
      </c>
    </row>
    <row r="5810" spans="1:17" ht="21.75" customHeight="1">
      <c r="A5810" s="301" t="s">
        <v>5157</v>
      </c>
      <c r="B5810" s="301" t="s">
        <v>5183</v>
      </c>
      <c r="C5810" s="316" t="s">
        <v>11821</v>
      </c>
      <c r="D5810" s="465" t="s">
        <v>3730</v>
      </c>
      <c r="E5810" s="465" t="s">
        <v>6028</v>
      </c>
      <c r="F5810" s="469" t="str">
        <f t="shared" si="180"/>
        <v>other</v>
      </c>
      <c r="G5810" s="260">
        <v>1.1106399540046901</v>
      </c>
      <c r="H5810" s="260">
        <v>28.947588159687101</v>
      </c>
      <c r="I5810" s="260">
        <v>4.5978175579332996</v>
      </c>
      <c r="J5810" s="260">
        <v>20.64646826605761</v>
      </c>
      <c r="K5810" s="260">
        <v>55.302512181761401</v>
      </c>
      <c r="L5810" s="301" t="str">
        <f t="shared" si="181"/>
        <v/>
      </c>
      <c r="M5810" s="459">
        <f>IFERROR((Tableau1[[#This Row],[Scope 1
(kg CO2-eq)]]+Tableau1[[#This Row],[Scope 2 energy
(kg CO2-eq)]]+Tableau1[[#This Row],[Scope 2 Infrastructure
(kg CO2-eq)]])/Tableau1[[#This Row],[Total CO2-emissions
(kg CO2-eq)
for scope 3 use ]],"")</f>
        <v>0.62666313526087059</v>
      </c>
      <c r="N5810" s="436" t="s">
        <v>3730</v>
      </c>
      <c r="O5810" s="259">
        <v>1</v>
      </c>
      <c r="P5810" s="259" t="s">
        <v>5157</v>
      </c>
      <c r="Q5810" s="259" t="s">
        <v>5183</v>
      </c>
    </row>
    <row r="5811" spans="1:17" ht="21.75" customHeight="1">
      <c r="A5811" s="301" t="s">
        <v>5157</v>
      </c>
      <c r="B5811" s="301" t="s">
        <v>5183</v>
      </c>
      <c r="C5811" s="316" t="s">
        <v>11822</v>
      </c>
      <c r="D5811" s="465" t="s">
        <v>3730</v>
      </c>
      <c r="E5811" s="465" t="s">
        <v>6028</v>
      </c>
      <c r="F5811" s="469" t="str">
        <f t="shared" si="180"/>
        <v>other</v>
      </c>
      <c r="G5811" s="260">
        <v>0</v>
      </c>
      <c r="H5811" s="260">
        <v>72.993054862656507</v>
      </c>
      <c r="I5811" s="260">
        <v>11.4384694965407</v>
      </c>
      <c r="J5811" s="260">
        <v>65.844118148049404</v>
      </c>
      <c r="K5811" s="260">
        <v>150.275642030905</v>
      </c>
      <c r="L5811" s="301" t="str">
        <f t="shared" si="181"/>
        <v/>
      </c>
      <c r="M5811" s="459">
        <f>IFERROR((Tableau1[[#This Row],[Scope 1
(kg CO2-eq)]]+Tableau1[[#This Row],[Scope 2 energy
(kg CO2-eq)]]+Tableau1[[#This Row],[Scope 2 Infrastructure
(kg CO2-eq)]])/Tableau1[[#This Row],[Total CO2-emissions
(kg CO2-eq)
for scope 3 use ]],"")</f>
        <v>0.56184437622854011</v>
      </c>
      <c r="N5811" s="436" t="s">
        <v>3730</v>
      </c>
      <c r="O5811" s="259">
        <v>1</v>
      </c>
      <c r="P5811" s="259" t="s">
        <v>5157</v>
      </c>
      <c r="Q5811" s="259" t="s">
        <v>5183</v>
      </c>
    </row>
    <row r="5812" spans="1:17" ht="21.75" customHeight="1">
      <c r="A5812" s="301" t="s">
        <v>5157</v>
      </c>
      <c r="B5812" s="301" t="s">
        <v>5183</v>
      </c>
      <c r="C5812" s="316" t="s">
        <v>11823</v>
      </c>
      <c r="D5812" s="465" t="s">
        <v>3730</v>
      </c>
      <c r="E5812" s="465" t="s">
        <v>6101</v>
      </c>
      <c r="F5812" s="469" t="str">
        <f t="shared" si="180"/>
        <v>other</v>
      </c>
      <c r="G5812" s="260">
        <v>0</v>
      </c>
      <c r="H5812" s="260">
        <v>0.75265606860006795</v>
      </c>
      <c r="I5812" s="260">
        <v>6.1558814781744698E-3</v>
      </c>
      <c r="J5812" s="260">
        <v>19.5110973748593</v>
      </c>
      <c r="K5812" s="260">
        <v>20.269909320801801</v>
      </c>
      <c r="L5812" s="301" t="str">
        <f t="shared" si="181"/>
        <v/>
      </c>
      <c r="M5812" s="459">
        <f>IFERROR((Tableau1[[#This Row],[Scope 1
(kg CO2-eq)]]+Tableau1[[#This Row],[Scope 2 energy
(kg CO2-eq)]]+Tableau1[[#This Row],[Scope 2 Infrastructure
(kg CO2-eq)]])/Tableau1[[#This Row],[Total CO2-emissions
(kg CO2-eq)
for scope 3 use ]],"")</f>
        <v>3.7435389476534013E-2</v>
      </c>
      <c r="N5812" s="436" t="s">
        <v>3730</v>
      </c>
      <c r="O5812" s="259">
        <v>1</v>
      </c>
      <c r="P5812" s="259" t="s">
        <v>5157</v>
      </c>
      <c r="Q5812" s="259" t="s">
        <v>5183</v>
      </c>
    </row>
    <row r="5813" spans="1:17" ht="21.75" customHeight="1">
      <c r="A5813" s="301" t="s">
        <v>5157</v>
      </c>
      <c r="B5813" s="301" t="s">
        <v>5183</v>
      </c>
      <c r="C5813" s="316" t="s">
        <v>11824</v>
      </c>
      <c r="D5813" s="465" t="s">
        <v>3730</v>
      </c>
      <c r="E5813" s="465" t="s">
        <v>6101</v>
      </c>
      <c r="F5813" s="469" t="str">
        <f t="shared" si="180"/>
        <v>other</v>
      </c>
      <c r="G5813" s="260">
        <v>0</v>
      </c>
      <c r="H5813" s="260">
        <v>3.220432762608</v>
      </c>
      <c r="I5813" s="260">
        <v>4.0647381119999996E-3</v>
      </c>
      <c r="J5813" s="260">
        <v>50.292735362673803</v>
      </c>
      <c r="K5813" s="260">
        <v>53.517232855459604</v>
      </c>
      <c r="L5813" s="301" t="str">
        <f t="shared" si="181"/>
        <v/>
      </c>
      <c r="M5813" s="459">
        <f>IFERROR((Tableau1[[#This Row],[Scope 1
(kg CO2-eq)]]+Tableau1[[#This Row],[Scope 2 energy
(kg CO2-eq)]]+Tableau1[[#This Row],[Scope 2 Infrastructure
(kg CO2-eq)]])/Tableau1[[#This Row],[Total CO2-emissions
(kg CO2-eq)
for scope 3 use ]],"")</f>
        <v>6.0251573720726301E-2</v>
      </c>
      <c r="N5813" s="436" t="s">
        <v>3730</v>
      </c>
      <c r="O5813" s="259">
        <v>1</v>
      </c>
      <c r="P5813" s="259" t="s">
        <v>5157</v>
      </c>
      <c r="Q5813" s="259" t="s">
        <v>5183</v>
      </c>
    </row>
    <row r="5814" spans="1:17" ht="21.75" customHeight="1">
      <c r="A5814" s="301" t="s">
        <v>5157</v>
      </c>
      <c r="B5814" s="301" t="s">
        <v>5183</v>
      </c>
      <c r="C5814" s="316" t="s">
        <v>11825</v>
      </c>
      <c r="D5814" s="465" t="s">
        <v>3730</v>
      </c>
      <c r="E5814" s="465" t="s">
        <v>6028</v>
      </c>
      <c r="F5814" s="469" t="str">
        <f t="shared" si="180"/>
        <v>other</v>
      </c>
      <c r="G5814" s="260">
        <v>0</v>
      </c>
      <c r="H5814" s="260">
        <v>0.16289884744932001</v>
      </c>
      <c r="I5814" s="260">
        <v>1.4003779437480001E-3</v>
      </c>
      <c r="J5814" s="260">
        <v>16.898530279154201</v>
      </c>
      <c r="K5814" s="260">
        <v>17.062829504217</v>
      </c>
      <c r="L5814" s="301" t="str">
        <f t="shared" si="181"/>
        <v/>
      </c>
      <c r="M5814" s="459">
        <f>IFERROR((Tableau1[[#This Row],[Scope 1
(kg CO2-eq)]]+Tableau1[[#This Row],[Scope 2 energy
(kg CO2-eq)]]+Tableau1[[#This Row],[Scope 2 Infrastructure
(kg CO2-eq)]])/Tableau1[[#This Row],[Total CO2-emissions
(kg CO2-eq)
for scope 3 use ]],"")</f>
        <v>9.6290726782719254E-3</v>
      </c>
      <c r="N5814" s="436" t="s">
        <v>3730</v>
      </c>
      <c r="O5814" s="259">
        <v>1</v>
      </c>
      <c r="P5814" s="259" t="s">
        <v>5157</v>
      </c>
      <c r="Q5814" s="259" t="s">
        <v>5183</v>
      </c>
    </row>
    <row r="5815" spans="1:17" ht="21.75" customHeight="1">
      <c r="A5815" s="301" t="s">
        <v>5178</v>
      </c>
      <c r="B5815" s="301" t="s">
        <v>5177</v>
      </c>
      <c r="C5815" s="316" t="s">
        <v>11826</v>
      </c>
      <c r="D5815" s="465" t="s">
        <v>3730</v>
      </c>
      <c r="E5815" s="465" t="s">
        <v>700</v>
      </c>
      <c r="F5815" s="469" t="str">
        <f t="shared" si="180"/>
        <v>CH</v>
      </c>
      <c r="G5815" s="260">
        <v>0</v>
      </c>
      <c r="H5815" s="260">
        <v>15.61759892856</v>
      </c>
      <c r="I5815" s="260">
        <v>1.4643897120000001E-2</v>
      </c>
      <c r="J5815" s="260">
        <v>5.0772696961347403</v>
      </c>
      <c r="K5815" s="260">
        <v>20.709512515452101</v>
      </c>
      <c r="L5815" s="301" t="str">
        <f t="shared" si="181"/>
        <v/>
      </c>
      <c r="M5815" s="459">
        <f>IFERROR((Tableau1[[#This Row],[Scope 1
(kg CO2-eq)]]+Tableau1[[#This Row],[Scope 2 energy
(kg CO2-eq)]]+Tableau1[[#This Row],[Scope 2 Infrastructure
(kg CO2-eq)]])/Tableau1[[#This Row],[Total CO2-emissions
(kg CO2-eq)
for scope 3 use ]],"")</f>
        <v>0.75483393508254859</v>
      </c>
      <c r="N5815" s="436" t="s">
        <v>3730</v>
      </c>
      <c r="O5815" s="259">
        <v>1</v>
      </c>
      <c r="P5815" s="259" t="s">
        <v>5178</v>
      </c>
      <c r="Q5815" s="259" t="s">
        <v>5177</v>
      </c>
    </row>
    <row r="5816" spans="1:17" ht="21.75" customHeight="1">
      <c r="A5816" s="301" t="s">
        <v>5194</v>
      </c>
      <c r="B5816" s="301" t="s">
        <v>5176</v>
      </c>
      <c r="C5816" s="316" t="s">
        <v>11827</v>
      </c>
      <c r="D5816" s="465" t="s">
        <v>3730</v>
      </c>
      <c r="E5816" s="465" t="s">
        <v>6017</v>
      </c>
      <c r="F5816" s="469" t="str">
        <f t="shared" si="180"/>
        <v>other</v>
      </c>
      <c r="G5816" s="260">
        <v>0</v>
      </c>
      <c r="H5816" s="260">
        <v>0.10240606281053601</v>
      </c>
      <c r="I5816" s="260">
        <v>6.8123151359999998E-5</v>
      </c>
      <c r="J5816" s="260">
        <v>4.4247958662274796</v>
      </c>
      <c r="K5816" s="260">
        <v>4.52727005211994</v>
      </c>
      <c r="L5816" s="301" t="str">
        <f t="shared" si="181"/>
        <v/>
      </c>
      <c r="M5816" s="459">
        <f>IFERROR((Tableau1[[#This Row],[Scope 1
(kg CO2-eq)]]+Tableau1[[#This Row],[Scope 2 energy
(kg CO2-eq)]]+Tableau1[[#This Row],[Scope 2 Infrastructure
(kg CO2-eq)]])/Tableau1[[#This Row],[Total CO2-emissions
(kg CO2-eq)
for scope 3 use ]],"")</f>
        <v>2.2634873727912792E-2</v>
      </c>
      <c r="N5816" s="436" t="s">
        <v>3730</v>
      </c>
      <c r="O5816" s="259">
        <v>1</v>
      </c>
      <c r="P5816" s="259" t="s">
        <v>5194</v>
      </c>
      <c r="Q5816" s="259" t="s">
        <v>5176</v>
      </c>
    </row>
    <row r="5817" spans="1:17" ht="39" customHeight="1">
      <c r="A5817" s="301" t="s">
        <v>5178</v>
      </c>
      <c r="B5817" s="301" t="s">
        <v>5177</v>
      </c>
      <c r="C5817" s="316" t="s">
        <v>11828</v>
      </c>
      <c r="D5817" s="465" t="s">
        <v>3730</v>
      </c>
      <c r="E5817" s="465" t="s">
        <v>6097</v>
      </c>
      <c r="F5817" s="469" t="str">
        <f t="shared" si="180"/>
        <v>other</v>
      </c>
      <c r="G5817" s="260">
        <v>0</v>
      </c>
      <c r="H5817" s="260">
        <v>15.61759892856</v>
      </c>
      <c r="I5817" s="260">
        <v>1.4643897120000001E-2</v>
      </c>
      <c r="J5817" s="260">
        <v>5.7438860340447002</v>
      </c>
      <c r="K5817" s="260">
        <v>21.376128862405999</v>
      </c>
      <c r="L5817" s="301" t="str">
        <f t="shared" si="181"/>
        <v/>
      </c>
      <c r="M5817" s="459">
        <f>IFERROR((Tableau1[[#This Row],[Scope 1
(kg CO2-eq)]]+Tableau1[[#This Row],[Scope 2 energy
(kg CO2-eq)]]+Tableau1[[#This Row],[Scope 2 Infrastructure
(kg CO2-eq)]])/Tableau1[[#This Row],[Total CO2-emissions
(kg CO2-eq)
for scope 3 use ]],"")</f>
        <v>0.73129437637196704</v>
      </c>
      <c r="N5817" s="436" t="s">
        <v>3730</v>
      </c>
      <c r="O5817" s="259">
        <v>1</v>
      </c>
      <c r="P5817" s="259" t="s">
        <v>5178</v>
      </c>
      <c r="Q5817" s="259" t="s">
        <v>5177</v>
      </c>
    </row>
    <row r="5818" spans="1:17" ht="21.75" customHeight="1">
      <c r="A5818" s="301" t="s">
        <v>5152</v>
      </c>
      <c r="B5818" s="301" t="s">
        <v>5137</v>
      </c>
      <c r="C5818" s="316" t="s">
        <v>11829</v>
      </c>
      <c r="D5818" s="465" t="s">
        <v>3646</v>
      </c>
      <c r="E5818" s="465" t="s">
        <v>700</v>
      </c>
      <c r="F5818" s="469" t="str">
        <f t="shared" si="180"/>
        <v>CH</v>
      </c>
      <c r="G5818" s="260">
        <v>0</v>
      </c>
      <c r="H5818" s="260">
        <v>0</v>
      </c>
      <c r="I5818" s="260">
        <v>0</v>
      </c>
      <c r="J5818" s="260">
        <v>38.917655009268501</v>
      </c>
      <c r="K5818" s="260">
        <v>38.917655008181299</v>
      </c>
      <c r="L5818" s="301" t="str">
        <f t="shared" si="181"/>
        <v/>
      </c>
      <c r="M5818" s="459">
        <f>IFERROR((Tableau1[[#This Row],[Scope 1
(kg CO2-eq)]]+Tableau1[[#This Row],[Scope 2 energy
(kg CO2-eq)]]+Tableau1[[#This Row],[Scope 2 Infrastructure
(kg CO2-eq)]])/Tableau1[[#This Row],[Total CO2-emissions
(kg CO2-eq)
for scope 3 use ]],"")</f>
        <v>0</v>
      </c>
      <c r="N5818" s="436" t="s">
        <v>3646</v>
      </c>
      <c r="O5818" s="259">
        <v>1</v>
      </c>
      <c r="P5818" s="259" t="s">
        <v>5152</v>
      </c>
      <c r="Q5818" s="259" t="s">
        <v>5137</v>
      </c>
    </row>
    <row r="5819" spans="1:17" ht="21.75" customHeight="1">
      <c r="A5819" s="301" t="s">
        <v>5129</v>
      </c>
      <c r="B5819" s="301" t="s">
        <v>5170</v>
      </c>
      <c r="C5819" s="316" t="s">
        <v>11830</v>
      </c>
      <c r="D5819" s="465" t="s">
        <v>3730</v>
      </c>
      <c r="E5819" s="465" t="s">
        <v>6091</v>
      </c>
      <c r="F5819" s="469" t="str">
        <f t="shared" si="180"/>
        <v>other</v>
      </c>
      <c r="G5819" s="260">
        <v>0</v>
      </c>
      <c r="H5819" s="260">
        <v>0.90681896663999995</v>
      </c>
      <c r="I5819" s="260">
        <v>1.14456096E-3</v>
      </c>
      <c r="J5819" s="260">
        <v>1.6029531829680601</v>
      </c>
      <c r="K5819" s="260">
        <v>2.5109167088340101</v>
      </c>
      <c r="L5819" s="301" t="str">
        <f t="shared" si="181"/>
        <v/>
      </c>
      <c r="M5819" s="459">
        <f>IFERROR((Tableau1[[#This Row],[Scope 1
(kg CO2-eq)]]+Tableau1[[#This Row],[Scope 2 energy
(kg CO2-eq)]]+Tableau1[[#This Row],[Scope 2 Infrastructure
(kg CO2-eq)]])/Tableau1[[#This Row],[Total CO2-emissions
(kg CO2-eq)
for scope 3 use ]],"")</f>
        <v>0.36160639036952741</v>
      </c>
      <c r="N5819" s="436" t="s">
        <v>3730</v>
      </c>
      <c r="O5819" s="259">
        <v>1</v>
      </c>
      <c r="P5819" s="259" t="s">
        <v>5129</v>
      </c>
      <c r="Q5819" s="259" t="s">
        <v>5170</v>
      </c>
    </row>
    <row r="5820" spans="1:17" ht="21.75" customHeight="1">
      <c r="A5820" s="301" t="s">
        <v>5178</v>
      </c>
      <c r="B5820" s="301" t="s">
        <v>5132</v>
      </c>
      <c r="C5820" s="316" t="s">
        <v>11831</v>
      </c>
      <c r="D5820" s="465" t="s">
        <v>3731</v>
      </c>
      <c r="E5820" s="465" t="s">
        <v>6091</v>
      </c>
      <c r="F5820" s="469" t="str">
        <f t="shared" si="180"/>
        <v>other</v>
      </c>
      <c r="G5820" s="260">
        <v>0</v>
      </c>
      <c r="H5820" s="260">
        <v>15.006673384000001</v>
      </c>
      <c r="I5820" s="260">
        <v>1.8726243199999999E-2</v>
      </c>
      <c r="J5820" s="260">
        <v>247.64748018098399</v>
      </c>
      <c r="K5820" s="260">
        <v>262.67287985826403</v>
      </c>
      <c r="L5820" s="301" t="str">
        <f t="shared" si="181"/>
        <v/>
      </c>
      <c r="M5820" s="459">
        <f>IFERROR((Tableau1[[#This Row],[Scope 1
(kg CO2-eq)]]+Tableau1[[#This Row],[Scope 2 energy
(kg CO2-eq)]]+Tableau1[[#This Row],[Scope 2 Infrastructure
(kg CO2-eq)]])/Tableau1[[#This Row],[Total CO2-emissions
(kg CO2-eq)
for scope 3 use ]],"")</f>
        <v>5.7201945002116603E-2</v>
      </c>
      <c r="N5820" s="436" t="s">
        <v>3731</v>
      </c>
      <c r="O5820" s="259">
        <v>1</v>
      </c>
      <c r="P5820" s="259" t="s">
        <v>5178</v>
      </c>
      <c r="Q5820" s="259" t="s">
        <v>5132</v>
      </c>
    </row>
    <row r="5821" spans="1:17" ht="21.75" customHeight="1">
      <c r="A5821" s="301" t="s">
        <v>5132</v>
      </c>
      <c r="B5821" s="301" t="s">
        <v>5137</v>
      </c>
      <c r="C5821" s="316" t="s">
        <v>11832</v>
      </c>
      <c r="D5821" s="465" t="s">
        <v>3731</v>
      </c>
      <c r="E5821" s="465" t="s">
        <v>6092</v>
      </c>
      <c r="F5821" s="469" t="str">
        <f t="shared" si="180"/>
        <v>other</v>
      </c>
      <c r="G5821" s="260">
        <v>0</v>
      </c>
      <c r="H5821" s="260">
        <v>3.6170355208980398</v>
      </c>
      <c r="I5821" s="260">
        <v>3.0520777057999999E-3</v>
      </c>
      <c r="J5821" s="260">
        <v>50.825050483456302</v>
      </c>
      <c r="K5821" s="260">
        <v>54.445138085767297</v>
      </c>
      <c r="L5821" s="301" t="str">
        <f t="shared" si="181"/>
        <v/>
      </c>
      <c r="M5821" s="459">
        <f>IFERROR((Tableau1[[#This Row],[Scope 1
(kg CO2-eq)]]+Tableau1[[#This Row],[Scope 2 energy
(kg CO2-eq)]]+Tableau1[[#This Row],[Scope 2 Infrastructure
(kg CO2-eq)]])/Tableau1[[#This Row],[Total CO2-emissions
(kg CO2-eq)
for scope 3 use ]],"")</f>
        <v>6.6490557759282823E-2</v>
      </c>
      <c r="N5821" s="436" t="s">
        <v>3731</v>
      </c>
      <c r="O5821" s="259">
        <v>1</v>
      </c>
      <c r="P5821" s="259" t="s">
        <v>5132</v>
      </c>
      <c r="Q5821" s="259" t="s">
        <v>5137</v>
      </c>
    </row>
    <row r="5822" spans="1:17" ht="21.75" customHeight="1">
      <c r="A5822" s="301" t="s">
        <v>5132</v>
      </c>
      <c r="B5822" s="301" t="s">
        <v>5137</v>
      </c>
      <c r="C5822" s="316" t="s">
        <v>11833</v>
      </c>
      <c r="D5822" s="465" t="s">
        <v>3731</v>
      </c>
      <c r="E5822" s="465" t="s">
        <v>6017</v>
      </c>
      <c r="F5822" s="469" t="str">
        <f t="shared" si="180"/>
        <v>other</v>
      </c>
      <c r="G5822" s="260">
        <v>0</v>
      </c>
      <c r="H5822" s="260">
        <v>4.6857202350694003</v>
      </c>
      <c r="I5822" s="260">
        <v>3.2376489488E-3</v>
      </c>
      <c r="J5822" s="260">
        <v>58.178947792933201</v>
      </c>
      <c r="K5822" s="260">
        <v>62.867905694659299</v>
      </c>
      <c r="L5822" s="301" t="str">
        <f t="shared" si="181"/>
        <v/>
      </c>
      <c r="M5822" s="459">
        <f>IFERROR((Tableau1[[#This Row],[Scope 1
(kg CO2-eq)]]+Tableau1[[#This Row],[Scope 2 energy
(kg CO2-eq)]]+Tableau1[[#This Row],[Scope 2 Infrastructure
(kg CO2-eq)]])/Tableau1[[#This Row],[Total CO2-emissions
(kg CO2-eq)
for scope 3 use ]],"")</f>
        <v>7.4584286405082717E-2</v>
      </c>
      <c r="N5822" s="436" t="s">
        <v>3731</v>
      </c>
      <c r="O5822" s="259">
        <v>1</v>
      </c>
      <c r="P5822" s="259" t="s">
        <v>5132</v>
      </c>
      <c r="Q5822" s="259" t="s">
        <v>5137</v>
      </c>
    </row>
    <row r="5823" spans="1:17" ht="21.75" customHeight="1">
      <c r="A5823" s="301" t="s">
        <v>5132</v>
      </c>
      <c r="B5823" s="301" t="s">
        <v>5137</v>
      </c>
      <c r="C5823" s="316" t="s">
        <v>11834</v>
      </c>
      <c r="D5823" s="465" t="s">
        <v>3731</v>
      </c>
      <c r="E5823" s="465" t="s">
        <v>6091</v>
      </c>
      <c r="F5823" s="469" t="str">
        <f t="shared" si="180"/>
        <v>other</v>
      </c>
      <c r="G5823" s="260">
        <v>0</v>
      </c>
      <c r="H5823" s="260">
        <v>2.6355172967029601</v>
      </c>
      <c r="I5823" s="260">
        <v>3.1118205031999998E-3</v>
      </c>
      <c r="J5823" s="260">
        <v>35.959271585334001</v>
      </c>
      <c r="K5823" s="260">
        <v>38.597900706831702</v>
      </c>
      <c r="L5823" s="301" t="str">
        <f t="shared" si="181"/>
        <v/>
      </c>
      <c r="M5823" s="459">
        <f>IFERROR((Tableau1[[#This Row],[Scope 1
(kg CO2-eq)]]+Tableau1[[#This Row],[Scope 2 energy
(kg CO2-eq)]]+Tableau1[[#This Row],[Scope 2 Infrastructure
(kg CO2-eq)]])/Tableau1[[#This Row],[Total CO2-emissions
(kg CO2-eq)
for scope 3 use ]],"")</f>
        <v>6.836198520867047E-2</v>
      </c>
      <c r="N5823" s="436" t="s">
        <v>3731</v>
      </c>
      <c r="O5823" s="259">
        <v>1</v>
      </c>
      <c r="P5823" s="259" t="s">
        <v>5132</v>
      </c>
      <c r="Q5823" s="259" t="s">
        <v>5137</v>
      </c>
    </row>
    <row r="5824" spans="1:17" ht="21.75" customHeight="1">
      <c r="A5824" s="301" t="s">
        <v>5132</v>
      </c>
      <c r="B5824" s="301" t="s">
        <v>5137</v>
      </c>
      <c r="C5824" s="316" t="s">
        <v>11835</v>
      </c>
      <c r="D5824" s="465" t="s">
        <v>3731</v>
      </c>
      <c r="E5824" s="465" t="s">
        <v>6015</v>
      </c>
      <c r="F5824" s="469" t="str">
        <f t="shared" si="180"/>
        <v>other</v>
      </c>
      <c r="G5824" s="260">
        <v>0</v>
      </c>
      <c r="H5824" s="260">
        <v>3.7127270937777999</v>
      </c>
      <c r="I5824" s="260">
        <v>3.1241119194800001E-3</v>
      </c>
      <c r="J5824" s="260">
        <v>46.079811640956102</v>
      </c>
      <c r="K5824" s="260">
        <v>49.795662839428999</v>
      </c>
      <c r="L5824" s="301" t="str">
        <f t="shared" si="181"/>
        <v/>
      </c>
      <c r="M5824" s="459">
        <f>IFERROR((Tableau1[[#This Row],[Scope 1
(kg CO2-eq)]]+Tableau1[[#This Row],[Scope 2 energy
(kg CO2-eq)]]+Tableau1[[#This Row],[Scope 2 Infrastructure
(kg CO2-eq)]])/Tableau1[[#This Row],[Total CO2-emissions
(kg CO2-eq)
for scope 3 use ]],"")</f>
        <v>7.4621985004585778E-2</v>
      </c>
      <c r="N5824" s="436" t="s">
        <v>3731</v>
      </c>
      <c r="O5824" s="259">
        <v>1</v>
      </c>
      <c r="P5824" s="259" t="s">
        <v>5132</v>
      </c>
      <c r="Q5824" s="259" t="s">
        <v>5137</v>
      </c>
    </row>
    <row r="5825" spans="1:17" ht="21.75" customHeight="1">
      <c r="A5825" s="301" t="s">
        <v>5132</v>
      </c>
      <c r="B5825" s="301" t="s">
        <v>5137</v>
      </c>
      <c r="C5825" s="316" t="s">
        <v>11836</v>
      </c>
      <c r="D5825" s="465" t="s">
        <v>3731</v>
      </c>
      <c r="E5825" s="465" t="s">
        <v>6092</v>
      </c>
      <c r="F5825" s="469" t="str">
        <f t="shared" si="180"/>
        <v>other</v>
      </c>
      <c r="G5825" s="260">
        <v>0</v>
      </c>
      <c r="H5825" s="260">
        <v>0</v>
      </c>
      <c r="I5825" s="260">
        <v>0</v>
      </c>
      <c r="J5825" s="260">
        <v>61.765978750331001</v>
      </c>
      <c r="K5825" s="260">
        <v>61.765978749375201</v>
      </c>
      <c r="L5825" s="301" t="str">
        <f t="shared" si="181"/>
        <v/>
      </c>
      <c r="M5825" s="459">
        <f>IFERROR((Tableau1[[#This Row],[Scope 1
(kg CO2-eq)]]+Tableau1[[#This Row],[Scope 2 energy
(kg CO2-eq)]]+Tableau1[[#This Row],[Scope 2 Infrastructure
(kg CO2-eq)]])/Tableau1[[#This Row],[Total CO2-emissions
(kg CO2-eq)
for scope 3 use ]],"")</f>
        <v>0</v>
      </c>
      <c r="N5825" s="436" t="s">
        <v>3731</v>
      </c>
      <c r="O5825" s="259">
        <v>1</v>
      </c>
      <c r="P5825" s="259" t="s">
        <v>5132</v>
      </c>
      <c r="Q5825" s="260" t="s">
        <v>5137</v>
      </c>
    </row>
    <row r="5826" spans="1:17" ht="21.75" customHeight="1">
      <c r="A5826" s="301" t="s">
        <v>5132</v>
      </c>
      <c r="B5826" s="301" t="s">
        <v>5137</v>
      </c>
      <c r="C5826" s="316" t="s">
        <v>11837</v>
      </c>
      <c r="D5826" s="465" t="s">
        <v>3731</v>
      </c>
      <c r="E5826" s="465" t="s">
        <v>6091</v>
      </c>
      <c r="F5826" s="469" t="str">
        <f t="shared" ref="F5826:F5889" si="182">IF(ISNUMBER(SEARCH("{CH}", C5826)), "CH", "other")</f>
        <v>other</v>
      </c>
      <c r="G5826" s="260">
        <v>0</v>
      </c>
      <c r="H5826" s="260">
        <v>0</v>
      </c>
      <c r="I5826" s="260">
        <v>0</v>
      </c>
      <c r="J5826" s="260">
        <v>43.516507837295002</v>
      </c>
      <c r="K5826" s="260">
        <v>43.516507829349898</v>
      </c>
      <c r="L5826" s="301" t="str">
        <f t="shared" ref="L5826:L5889" si="183">IF(N5826="MJ", K5826*3.6, IF(N5826="m", K5826*1000, ""))</f>
        <v/>
      </c>
      <c r="M5826" s="459">
        <f>IFERROR((Tableau1[[#This Row],[Scope 1
(kg CO2-eq)]]+Tableau1[[#This Row],[Scope 2 energy
(kg CO2-eq)]]+Tableau1[[#This Row],[Scope 2 Infrastructure
(kg CO2-eq)]])/Tableau1[[#This Row],[Total CO2-emissions
(kg CO2-eq)
for scope 3 use ]],"")</f>
        <v>0</v>
      </c>
      <c r="N5826" s="436" t="s">
        <v>3731</v>
      </c>
      <c r="O5826" s="259">
        <v>1</v>
      </c>
      <c r="P5826" s="259" t="s">
        <v>5132</v>
      </c>
      <c r="Q5826" s="259" t="s">
        <v>5137</v>
      </c>
    </row>
    <row r="5827" spans="1:17" ht="21.75" customHeight="1">
      <c r="A5827" s="301" t="s">
        <v>5132</v>
      </c>
      <c r="B5827" s="301" t="s">
        <v>5137</v>
      </c>
      <c r="C5827" s="316" t="s">
        <v>11838</v>
      </c>
      <c r="D5827" s="465" t="s">
        <v>3731</v>
      </c>
      <c r="E5827" s="465" t="s">
        <v>6015</v>
      </c>
      <c r="F5827" s="469" t="str">
        <f t="shared" si="182"/>
        <v>other</v>
      </c>
      <c r="G5827" s="260">
        <v>0</v>
      </c>
      <c r="H5827" s="260">
        <v>0</v>
      </c>
      <c r="I5827" s="260">
        <v>0</v>
      </c>
      <c r="J5827" s="260">
        <v>62.933950885955497</v>
      </c>
      <c r="K5827" s="260">
        <v>62.9339508850559</v>
      </c>
      <c r="L5827" s="301" t="str">
        <f t="shared" si="183"/>
        <v/>
      </c>
      <c r="M5827" s="459">
        <f>IFERROR((Tableau1[[#This Row],[Scope 1
(kg CO2-eq)]]+Tableau1[[#This Row],[Scope 2 energy
(kg CO2-eq)]]+Tableau1[[#This Row],[Scope 2 Infrastructure
(kg CO2-eq)]])/Tableau1[[#This Row],[Total CO2-emissions
(kg CO2-eq)
for scope 3 use ]],"")</f>
        <v>0</v>
      </c>
      <c r="N5827" s="436" t="s">
        <v>3731</v>
      </c>
      <c r="O5827" s="259">
        <v>1</v>
      </c>
      <c r="P5827" s="259" t="s">
        <v>5132</v>
      </c>
      <c r="Q5827" s="259" t="s">
        <v>5137</v>
      </c>
    </row>
    <row r="5828" spans="1:17" ht="21.75" customHeight="1">
      <c r="A5828" s="301" t="s">
        <v>5141</v>
      </c>
      <c r="B5828" s="301" t="s">
        <v>5169</v>
      </c>
      <c r="C5828" s="316" t="s">
        <v>11839</v>
      </c>
      <c r="D5828" s="465" t="s">
        <v>3646</v>
      </c>
      <c r="E5828" s="465" t="s">
        <v>700</v>
      </c>
      <c r="F5828" s="469" t="str">
        <f t="shared" si="182"/>
        <v>CH</v>
      </c>
      <c r="G5828" s="260">
        <v>0</v>
      </c>
      <c r="H5828" s="260">
        <v>4.5494306586000004</v>
      </c>
      <c r="I5828" s="260">
        <v>9.7059630599999995E-3</v>
      </c>
      <c r="J5828" s="260">
        <v>40.276810079327497</v>
      </c>
      <c r="K5828" s="260">
        <v>44.8359466985412</v>
      </c>
      <c r="L5828" s="301" t="str">
        <f t="shared" si="183"/>
        <v/>
      </c>
      <c r="M5828" s="459">
        <f>IFERROR((Tableau1[[#This Row],[Scope 1
(kg CO2-eq)]]+Tableau1[[#This Row],[Scope 2 energy
(kg CO2-eq)]]+Tableau1[[#This Row],[Scope 2 Infrastructure
(kg CO2-eq)]])/Tableau1[[#This Row],[Total CO2-emissions
(kg CO2-eq)
for scope 3 use ]],"")</f>
        <v>0.10168485238671983</v>
      </c>
      <c r="N5828" s="436" t="s">
        <v>3646</v>
      </c>
      <c r="O5828" s="259">
        <v>1</v>
      </c>
      <c r="P5828" s="259" t="s">
        <v>5141</v>
      </c>
      <c r="Q5828" s="259" t="s">
        <v>5169</v>
      </c>
    </row>
    <row r="5829" spans="1:17" ht="21.75" customHeight="1">
      <c r="A5829" s="301" t="s">
        <v>5141</v>
      </c>
      <c r="B5829" s="301" t="s">
        <v>5169</v>
      </c>
      <c r="C5829" s="316" t="s">
        <v>11840</v>
      </c>
      <c r="D5829" s="465" t="s">
        <v>3646</v>
      </c>
      <c r="E5829" s="465" t="s">
        <v>700</v>
      </c>
      <c r="F5829" s="469" t="str">
        <f t="shared" si="182"/>
        <v>CH</v>
      </c>
      <c r="G5829" s="260">
        <v>0</v>
      </c>
      <c r="H5829" s="260">
        <v>6.2060081679083199</v>
      </c>
      <c r="I5829" s="260">
        <v>1.4409567252000001E-3</v>
      </c>
      <c r="J5829" s="260">
        <v>24.7464893768129</v>
      </c>
      <c r="K5829" s="260">
        <v>30.953938529980899</v>
      </c>
      <c r="L5829" s="301" t="str">
        <f t="shared" si="183"/>
        <v/>
      </c>
      <c r="M5829" s="459">
        <f>IFERROR((Tableau1[[#This Row],[Scope 1
(kg CO2-eq)]]+Tableau1[[#This Row],[Scope 2 energy
(kg CO2-eq)]]+Tableau1[[#This Row],[Scope 2 Infrastructure
(kg CO2-eq)]])/Tableau1[[#This Row],[Total CO2-emissions
(kg CO2-eq)
for scope 3 use ]],"")</f>
        <v>0.20053826490031962</v>
      </c>
      <c r="N5829" s="436" t="s">
        <v>3646</v>
      </c>
      <c r="O5829" s="259">
        <v>1</v>
      </c>
      <c r="P5829" s="259" t="s">
        <v>5141</v>
      </c>
      <c r="Q5829" s="259" t="s">
        <v>5169</v>
      </c>
    </row>
    <row r="5830" spans="1:17" ht="21.75" customHeight="1">
      <c r="A5830" s="301" t="s">
        <v>5223</v>
      </c>
      <c r="B5830" s="301" t="s">
        <v>5160</v>
      </c>
      <c r="C5830" s="316" t="s">
        <v>11841</v>
      </c>
      <c r="D5830" s="465" t="s">
        <v>3730</v>
      </c>
      <c r="E5830" s="465" t="s">
        <v>6101</v>
      </c>
      <c r="F5830" s="469" t="str">
        <f t="shared" si="182"/>
        <v>other</v>
      </c>
      <c r="G5830" s="260">
        <v>0.24436603000000001</v>
      </c>
      <c r="H5830" s="260">
        <v>1.0560483500799999E-2</v>
      </c>
      <c r="I5830" s="260">
        <v>3.01493667235E-2</v>
      </c>
      <c r="J5830" s="260">
        <v>0.10962271126838397</v>
      </c>
      <c r="K5830" s="260">
        <v>0.39469859222968601</v>
      </c>
      <c r="L5830" s="301" t="str">
        <f t="shared" si="183"/>
        <v/>
      </c>
      <c r="M5830" s="459">
        <f>IFERROR((Tableau1[[#This Row],[Scope 1
(kg CO2-eq)]]+Tableau1[[#This Row],[Scope 2 energy
(kg CO2-eq)]]+Tableau1[[#This Row],[Scope 2 Infrastructure
(kg CO2-eq)]])/Tableau1[[#This Row],[Total CO2-emissions
(kg CO2-eq)
for scope 3 use ]],"")</f>
        <v>0.72226221688271564</v>
      </c>
      <c r="N5830" s="436" t="s">
        <v>3730</v>
      </c>
      <c r="O5830" s="259">
        <v>1</v>
      </c>
      <c r="P5830" s="259" t="s">
        <v>5223</v>
      </c>
      <c r="Q5830" s="259" t="s">
        <v>5160</v>
      </c>
    </row>
    <row r="5831" spans="1:17" ht="21.75" customHeight="1">
      <c r="A5831" s="301" t="s">
        <v>5157</v>
      </c>
      <c r="B5831" s="301" t="s">
        <v>5166</v>
      </c>
      <c r="C5831" s="316" t="s">
        <v>11842</v>
      </c>
      <c r="D5831" s="465" t="s">
        <v>3730</v>
      </c>
      <c r="E5831" s="465" t="s">
        <v>6091</v>
      </c>
      <c r="F5831" s="469" t="str">
        <f t="shared" si="182"/>
        <v>other</v>
      </c>
      <c r="G5831" s="260">
        <v>0.30767299999999997</v>
      </c>
      <c r="H5831" s="260">
        <v>7.4987710298399998E-2</v>
      </c>
      <c r="I5831" s="260">
        <v>2.6495888741020001E-2</v>
      </c>
      <c r="J5831" s="260">
        <v>0.32267881574658608</v>
      </c>
      <c r="K5831" s="260">
        <v>0.73183541527012796</v>
      </c>
      <c r="L5831" s="301" t="str">
        <f t="shared" si="183"/>
        <v/>
      </c>
      <c r="M5831" s="459">
        <f>IFERROR((Tableau1[[#This Row],[Scope 1
(kg CO2-eq)]]+Tableau1[[#This Row],[Scope 2 energy
(kg CO2-eq)]]+Tableau1[[#This Row],[Scope 2 Infrastructure
(kg CO2-eq)]])/Tableau1[[#This Row],[Total CO2-emissions
(kg CO2-eq)
for scope 3 use ]],"")</f>
        <v>0.55908280810432776</v>
      </c>
      <c r="N5831" s="436" t="s">
        <v>3730</v>
      </c>
      <c r="O5831" s="259">
        <v>1</v>
      </c>
      <c r="P5831" s="259" t="s">
        <v>5157</v>
      </c>
      <c r="Q5831" s="259" t="s">
        <v>5166</v>
      </c>
    </row>
    <row r="5832" spans="1:17" ht="21.75" customHeight="1">
      <c r="A5832" s="301" t="s">
        <v>5198</v>
      </c>
      <c r="B5832" s="301" t="s">
        <v>5199</v>
      </c>
      <c r="C5832" s="316" t="s">
        <v>11843</v>
      </c>
      <c r="D5832" s="465" t="s">
        <v>3646</v>
      </c>
      <c r="E5832" s="465" t="s">
        <v>6091</v>
      </c>
      <c r="F5832" s="469" t="str">
        <f t="shared" si="182"/>
        <v>other</v>
      </c>
      <c r="G5832" s="260">
        <v>16.899999999999999</v>
      </c>
      <c r="H5832" s="260">
        <v>20508.166918480001</v>
      </c>
      <c r="I5832" s="260">
        <v>22.086933120000001</v>
      </c>
      <c r="J5832" s="260">
        <v>46495.669328030097</v>
      </c>
      <c r="K5832" s="260">
        <v>67042.823134684106</v>
      </c>
      <c r="L5832" s="301" t="str">
        <f t="shared" si="183"/>
        <v/>
      </c>
      <c r="M5832" s="459">
        <f>IFERROR((Tableau1[[#This Row],[Scope 1
(kg CO2-eq)]]+Tableau1[[#This Row],[Scope 2 energy
(kg CO2-eq)]]+Tableau1[[#This Row],[Scope 2 Infrastructure
(kg CO2-eq)]])/Tableau1[[#This Row],[Total CO2-emissions
(kg CO2-eq)
for scope 3 use ]],"")</f>
        <v>0.30647805224911667</v>
      </c>
      <c r="N5832" s="436" t="s">
        <v>3646</v>
      </c>
      <c r="O5832" s="259">
        <v>1</v>
      </c>
      <c r="P5832" s="259" t="s">
        <v>5198</v>
      </c>
      <c r="Q5832" s="259" t="s">
        <v>5199</v>
      </c>
    </row>
    <row r="5833" spans="1:17" ht="21.75" customHeight="1">
      <c r="A5833" s="301" t="s">
        <v>5198</v>
      </c>
      <c r="B5833" s="301" t="s">
        <v>5199</v>
      </c>
      <c r="C5833" s="316" t="s">
        <v>11844</v>
      </c>
      <c r="D5833" s="465" t="s">
        <v>3657</v>
      </c>
      <c r="E5833" s="465" t="s">
        <v>6091</v>
      </c>
      <c r="F5833" s="469" t="str">
        <f t="shared" si="182"/>
        <v>other</v>
      </c>
      <c r="G5833" s="260">
        <v>1.0987956621004599E-6</v>
      </c>
      <c r="H5833" s="260">
        <v>0</v>
      </c>
      <c r="I5833" s="260">
        <v>0</v>
      </c>
      <c r="J5833" s="260">
        <v>7.8736737333879009E-7</v>
      </c>
      <c r="K5833" s="260">
        <v>1.88616303584419E-6</v>
      </c>
      <c r="L5833" s="301" t="str">
        <f t="shared" si="183"/>
        <v/>
      </c>
      <c r="M5833" s="459">
        <f>IFERROR((Tableau1[[#This Row],[Scope 1
(kg CO2-eq)]]+Tableau1[[#This Row],[Scope 2 energy
(kg CO2-eq)]]+Tableau1[[#This Row],[Scope 2 Infrastructure
(kg CO2-eq)]])/Tableau1[[#This Row],[Total CO2-emissions
(kg CO2-eq)
for scope 3 use ]],"")</f>
        <v>0.5825560363654736</v>
      </c>
      <c r="N5833" s="436" t="s">
        <v>3657</v>
      </c>
      <c r="O5833" s="259">
        <v>31536000</v>
      </c>
      <c r="P5833" s="259" t="s">
        <v>5198</v>
      </c>
      <c r="Q5833" s="259" t="s">
        <v>5199</v>
      </c>
    </row>
    <row r="5834" spans="1:17" ht="21.75" customHeight="1">
      <c r="A5834" s="301" t="s">
        <v>5198</v>
      </c>
      <c r="B5834" s="301" t="s">
        <v>5199</v>
      </c>
      <c r="C5834" s="316" t="s">
        <v>11845</v>
      </c>
      <c r="D5834" s="465" t="s">
        <v>3730</v>
      </c>
      <c r="E5834" s="465" t="s">
        <v>700</v>
      </c>
      <c r="F5834" s="469" t="str">
        <f t="shared" si="182"/>
        <v>CH</v>
      </c>
      <c r="G5834" s="260">
        <v>0</v>
      </c>
      <c r="H5834" s="260">
        <v>8.8256682235999997E-4</v>
      </c>
      <c r="I5834" s="260">
        <v>2.048200554E-4</v>
      </c>
      <c r="J5834" s="260">
        <v>1.6477670367386201E-2</v>
      </c>
      <c r="K5834" s="260">
        <v>1.7565057243018701E-2</v>
      </c>
      <c r="L5834" s="301" t="str">
        <f t="shared" si="183"/>
        <v/>
      </c>
      <c r="M5834" s="459">
        <f>IFERROR((Tableau1[[#This Row],[Scope 1
(kg CO2-eq)]]+Tableau1[[#This Row],[Scope 2 energy
(kg CO2-eq)]]+Tableau1[[#This Row],[Scope 2 Infrastructure
(kg CO2-eq)]])/Tableau1[[#This Row],[Total CO2-emissions
(kg CO2-eq)
for scope 3 use ]],"")</f>
        <v>6.1906253006501648E-2</v>
      </c>
      <c r="N5834" s="436" t="s">
        <v>3730</v>
      </c>
      <c r="O5834" s="259">
        <v>1</v>
      </c>
      <c r="P5834" s="259" t="s">
        <v>5198</v>
      </c>
      <c r="Q5834" s="259" t="s">
        <v>5199</v>
      </c>
    </row>
    <row r="5835" spans="1:17" ht="21.75" customHeight="1">
      <c r="A5835" s="301" t="s">
        <v>5198</v>
      </c>
      <c r="B5835" s="301" t="s">
        <v>5199</v>
      </c>
      <c r="C5835" s="316" t="s">
        <v>11846</v>
      </c>
      <c r="D5835" s="465" t="s">
        <v>3730</v>
      </c>
      <c r="E5835" s="465" t="s">
        <v>6091</v>
      </c>
      <c r="F5835" s="469" t="str">
        <f t="shared" si="182"/>
        <v>other</v>
      </c>
      <c r="G5835" s="260">
        <v>0</v>
      </c>
      <c r="H5835" s="260">
        <v>2.4325162230799998E-3</v>
      </c>
      <c r="I5835" s="260">
        <v>2.0484595919999999E-4</v>
      </c>
      <c r="J5835" s="260">
        <v>1.3187125044151701E-2</v>
      </c>
      <c r="K5835" s="260">
        <v>1.58244872290739E-2</v>
      </c>
      <c r="L5835" s="301" t="str">
        <f t="shared" si="183"/>
        <v/>
      </c>
      <c r="M5835" s="459">
        <f>IFERROR((Tableau1[[#This Row],[Scope 1
(kg CO2-eq)]]+Tableau1[[#This Row],[Scope 2 energy
(kg CO2-eq)]]+Tableau1[[#This Row],[Scope 2 Infrastructure
(kg CO2-eq)]])/Tableau1[[#This Row],[Total CO2-emissions
(kg CO2-eq)
for scope 3 use ]],"")</f>
        <v>0.16666335812982591</v>
      </c>
      <c r="N5835" s="436" t="s">
        <v>3730</v>
      </c>
      <c r="O5835" s="259">
        <v>1</v>
      </c>
      <c r="P5835" s="259" t="s">
        <v>5198</v>
      </c>
      <c r="Q5835" s="259" t="s">
        <v>5199</v>
      </c>
    </row>
    <row r="5836" spans="1:17" ht="21.75" customHeight="1">
      <c r="A5836" s="301" t="s">
        <v>5198</v>
      </c>
      <c r="B5836" s="301" t="s">
        <v>5199</v>
      </c>
      <c r="C5836" s="316" t="s">
        <v>11847</v>
      </c>
      <c r="D5836" s="465" t="s">
        <v>3730</v>
      </c>
      <c r="E5836" s="465" t="s">
        <v>6044</v>
      </c>
      <c r="F5836" s="469" t="str">
        <f t="shared" si="182"/>
        <v>other</v>
      </c>
      <c r="G5836" s="260">
        <v>0</v>
      </c>
      <c r="H5836" s="260">
        <v>2.8506606215799998E-3</v>
      </c>
      <c r="I5836" s="260">
        <v>3.3440608248000003E-4</v>
      </c>
      <c r="J5836" s="260">
        <v>1.82418958911017E-2</v>
      </c>
      <c r="K5836" s="260">
        <v>2.14269626183499E-2</v>
      </c>
      <c r="L5836" s="301" t="str">
        <f t="shared" si="183"/>
        <v/>
      </c>
      <c r="M5836" s="459">
        <f>IFERROR((Tableau1[[#This Row],[Scope 1
(kg CO2-eq)]]+Tableau1[[#This Row],[Scope 2 energy
(kg CO2-eq)]]+Tableau1[[#This Row],[Scope 2 Infrastructure
(kg CO2-eq)]])/Tableau1[[#This Row],[Total CO2-emissions
(kg CO2-eq)
for scope 3 use ]],"")</f>
        <v>0.14864760632626162</v>
      </c>
      <c r="N5836" s="436" t="s">
        <v>3730</v>
      </c>
      <c r="O5836" s="259">
        <v>1</v>
      </c>
      <c r="P5836" s="259" t="s">
        <v>5198</v>
      </c>
      <c r="Q5836" s="259" t="s">
        <v>5199</v>
      </c>
    </row>
    <row r="5837" spans="1:17" ht="21.75" customHeight="1">
      <c r="A5837" s="301" t="s">
        <v>5198</v>
      </c>
      <c r="B5837" s="301" t="s">
        <v>5199</v>
      </c>
      <c r="C5837" s="316" t="s">
        <v>11848</v>
      </c>
      <c r="D5837" s="465" t="s">
        <v>3730</v>
      </c>
      <c r="E5837" s="465" t="s">
        <v>700</v>
      </c>
      <c r="F5837" s="469" t="str">
        <f t="shared" si="182"/>
        <v>CH</v>
      </c>
      <c r="G5837" s="260">
        <v>0</v>
      </c>
      <c r="H5837" s="260">
        <v>1.3839872962360001E-3</v>
      </c>
      <c r="I5837" s="260">
        <v>3.3441366904799998E-4</v>
      </c>
      <c r="J5837" s="260">
        <v>2.1971099132627601E-2</v>
      </c>
      <c r="K5837" s="260">
        <v>2.36894999837786E-2</v>
      </c>
      <c r="L5837" s="301" t="str">
        <f t="shared" si="183"/>
        <v/>
      </c>
      <c r="M5837" s="459">
        <f>IFERROR((Tableau1[[#This Row],[Scope 1
(kg CO2-eq)]]+Tableau1[[#This Row],[Scope 2 energy
(kg CO2-eq)]]+Tableau1[[#This Row],[Scope 2 Infrastructure
(kg CO2-eq)]])/Tableau1[[#This Row],[Total CO2-emissions
(kg CO2-eq)
for scope 3 use ]],"")</f>
        <v>7.2538507206174732E-2</v>
      </c>
      <c r="N5837" s="436" t="s">
        <v>3730</v>
      </c>
      <c r="O5837" s="259">
        <v>1</v>
      </c>
      <c r="P5837" s="259" t="s">
        <v>5198</v>
      </c>
      <c r="Q5837" s="259" t="s">
        <v>5199</v>
      </c>
    </row>
    <row r="5838" spans="1:17" ht="21.75" customHeight="1">
      <c r="A5838" s="301" t="s">
        <v>5198</v>
      </c>
      <c r="B5838" s="301" t="s">
        <v>5199</v>
      </c>
      <c r="C5838" s="316" t="s">
        <v>11849</v>
      </c>
      <c r="D5838" s="465" t="s">
        <v>3730</v>
      </c>
      <c r="E5838" s="465" t="s">
        <v>6091</v>
      </c>
      <c r="F5838" s="469" t="str">
        <f t="shared" si="182"/>
        <v>other</v>
      </c>
      <c r="G5838" s="260">
        <v>0</v>
      </c>
      <c r="H5838" s="260">
        <v>3.7202524904920002E-3</v>
      </c>
      <c r="I5838" s="260">
        <v>3.3445271428800001E-4</v>
      </c>
      <c r="J5838" s="260">
        <v>1.6917936829743699E-2</v>
      </c>
      <c r="K5838" s="260">
        <v>2.09726418219131E-2</v>
      </c>
      <c r="L5838" s="301" t="str">
        <f t="shared" si="183"/>
        <v/>
      </c>
      <c r="M5838" s="459">
        <f>IFERROR((Tableau1[[#This Row],[Scope 1
(kg CO2-eq)]]+Tableau1[[#This Row],[Scope 2 energy
(kg CO2-eq)]]+Tableau1[[#This Row],[Scope 2 Infrastructure
(kg CO2-eq)]])/Tableau1[[#This Row],[Total CO2-emissions
(kg CO2-eq)
for scope 3 use ]],"")</f>
        <v>0.19333306882414178</v>
      </c>
      <c r="N5838" s="436" t="s">
        <v>3730</v>
      </c>
      <c r="O5838" s="259">
        <v>1</v>
      </c>
      <c r="P5838" s="259" t="s">
        <v>5198</v>
      </c>
      <c r="Q5838" s="259" t="s">
        <v>5199</v>
      </c>
    </row>
    <row r="5839" spans="1:17" ht="21.75" customHeight="1">
      <c r="A5839" s="301" t="s">
        <v>4143</v>
      </c>
      <c r="B5839" s="301" t="s">
        <v>5133</v>
      </c>
      <c r="C5839" s="316" t="s">
        <v>11850</v>
      </c>
      <c r="D5839" s="465" t="s">
        <v>3646</v>
      </c>
      <c r="E5839" s="465" t="s">
        <v>700</v>
      </c>
      <c r="F5839" s="469" t="str">
        <f t="shared" si="182"/>
        <v>CH</v>
      </c>
      <c r="G5839" s="260">
        <v>0</v>
      </c>
      <c r="H5839" s="260">
        <v>50871.581213999998</v>
      </c>
      <c r="I5839" s="260">
        <v>24341.462424000001</v>
      </c>
      <c r="J5839" s="260">
        <v>3216610.6474498999</v>
      </c>
      <c r="K5839" s="260">
        <v>3291823.6912054899</v>
      </c>
      <c r="L5839" s="301" t="str">
        <f t="shared" si="183"/>
        <v/>
      </c>
      <c r="M5839" s="459">
        <f>IFERROR((Tableau1[[#This Row],[Scope 1
(kg CO2-eq)]]+Tableau1[[#This Row],[Scope 2 energy
(kg CO2-eq)]]+Tableau1[[#This Row],[Scope 2 Infrastructure
(kg CO2-eq)]])/Tableau1[[#This Row],[Total CO2-emissions
(kg CO2-eq)
for scope 3 use ]],"")</f>
        <v>2.2848442290193383E-2</v>
      </c>
      <c r="N5839" s="436" t="s">
        <v>3646</v>
      </c>
      <c r="O5839" s="259">
        <v>1</v>
      </c>
      <c r="P5839" s="259" t="s">
        <v>4143</v>
      </c>
      <c r="Q5839" s="259" t="s">
        <v>5133</v>
      </c>
    </row>
    <row r="5840" spans="1:17" ht="21.75" customHeight="1">
      <c r="A5840" s="301" t="s">
        <v>5132</v>
      </c>
      <c r="B5840" s="301" t="s">
        <v>5137</v>
      </c>
      <c r="C5840" s="316" t="s">
        <v>11851</v>
      </c>
      <c r="D5840" s="465" t="s">
        <v>3731</v>
      </c>
      <c r="E5840" s="465" t="s">
        <v>6091</v>
      </c>
      <c r="F5840" s="469" t="str">
        <f t="shared" si="182"/>
        <v>other</v>
      </c>
      <c r="G5840" s="260">
        <v>0</v>
      </c>
      <c r="H5840" s="260">
        <v>0</v>
      </c>
      <c r="I5840" s="260">
        <v>0</v>
      </c>
      <c r="J5840" s="260">
        <v>23.851579637518501</v>
      </c>
      <c r="K5840" s="260">
        <v>23.851579639259299</v>
      </c>
      <c r="L5840" s="301" t="str">
        <f t="shared" si="183"/>
        <v/>
      </c>
      <c r="M5840" s="459">
        <f>IFERROR((Tableau1[[#This Row],[Scope 1
(kg CO2-eq)]]+Tableau1[[#This Row],[Scope 2 energy
(kg CO2-eq)]]+Tableau1[[#This Row],[Scope 2 Infrastructure
(kg CO2-eq)]])/Tableau1[[#This Row],[Total CO2-emissions
(kg CO2-eq)
for scope 3 use ]],"")</f>
        <v>0</v>
      </c>
      <c r="N5840" s="436" t="s">
        <v>3731</v>
      </c>
      <c r="O5840" s="259">
        <v>1</v>
      </c>
      <c r="P5840" s="259" t="s">
        <v>5132</v>
      </c>
      <c r="Q5840" s="259" t="s">
        <v>5137</v>
      </c>
    </row>
    <row r="5841" spans="1:17" ht="21.75" customHeight="1">
      <c r="A5841" s="301" t="s">
        <v>5132</v>
      </c>
      <c r="B5841" s="301" t="s">
        <v>5137</v>
      </c>
      <c r="C5841" s="316" t="s">
        <v>11852</v>
      </c>
      <c r="D5841" s="465" t="s">
        <v>3731</v>
      </c>
      <c r="E5841" s="465" t="s">
        <v>6091</v>
      </c>
      <c r="F5841" s="469" t="str">
        <f t="shared" si="182"/>
        <v>other</v>
      </c>
      <c r="G5841" s="260">
        <v>0</v>
      </c>
      <c r="H5841" s="260">
        <v>0</v>
      </c>
      <c r="I5841" s="260">
        <v>0</v>
      </c>
      <c r="J5841" s="260">
        <v>23.201624116108398</v>
      </c>
      <c r="K5841" s="260">
        <v>23.201624117009999</v>
      </c>
      <c r="L5841" s="301" t="str">
        <f t="shared" si="183"/>
        <v/>
      </c>
      <c r="M5841" s="459">
        <f>IFERROR((Tableau1[[#This Row],[Scope 1
(kg CO2-eq)]]+Tableau1[[#This Row],[Scope 2 energy
(kg CO2-eq)]]+Tableau1[[#This Row],[Scope 2 Infrastructure
(kg CO2-eq)]])/Tableau1[[#This Row],[Total CO2-emissions
(kg CO2-eq)
for scope 3 use ]],"")</f>
        <v>0</v>
      </c>
      <c r="N5841" s="436" t="s">
        <v>3731</v>
      </c>
      <c r="O5841" s="259">
        <v>1</v>
      </c>
      <c r="P5841" s="259" t="s">
        <v>5132</v>
      </c>
      <c r="Q5841" s="259" t="s">
        <v>5137</v>
      </c>
    </row>
    <row r="5842" spans="1:17" ht="21.75" customHeight="1">
      <c r="A5842" s="301" t="s">
        <v>5132</v>
      </c>
      <c r="B5842" s="301" t="s">
        <v>5137</v>
      </c>
      <c r="C5842" s="316" t="s">
        <v>11853</v>
      </c>
      <c r="D5842" s="465" t="s">
        <v>3731</v>
      </c>
      <c r="E5842" s="465" t="s">
        <v>700</v>
      </c>
      <c r="F5842" s="469" t="str">
        <f t="shared" si="182"/>
        <v>CH</v>
      </c>
      <c r="G5842" s="260">
        <v>0</v>
      </c>
      <c r="H5842" s="260">
        <v>0</v>
      </c>
      <c r="I5842" s="260">
        <v>0</v>
      </c>
      <c r="J5842" s="260">
        <v>15.471660833932299</v>
      </c>
      <c r="K5842" s="260">
        <v>15.471660835160501</v>
      </c>
      <c r="L5842" s="301" t="str">
        <f t="shared" si="183"/>
        <v/>
      </c>
      <c r="M5842" s="459">
        <f>IFERROR((Tableau1[[#This Row],[Scope 1
(kg CO2-eq)]]+Tableau1[[#This Row],[Scope 2 energy
(kg CO2-eq)]]+Tableau1[[#This Row],[Scope 2 Infrastructure
(kg CO2-eq)]])/Tableau1[[#This Row],[Total CO2-emissions
(kg CO2-eq)
for scope 3 use ]],"")</f>
        <v>0</v>
      </c>
      <c r="N5842" s="436" t="s">
        <v>3731</v>
      </c>
      <c r="O5842" s="259">
        <v>1</v>
      </c>
      <c r="P5842" s="259" t="s">
        <v>5132</v>
      </c>
      <c r="Q5842" s="259" t="s">
        <v>5137</v>
      </c>
    </row>
    <row r="5843" spans="1:17" ht="21.75" customHeight="1">
      <c r="A5843" s="301" t="s">
        <v>5202</v>
      </c>
      <c r="B5843" s="301" t="s">
        <v>5171</v>
      </c>
      <c r="C5843" s="316" t="s">
        <v>11854</v>
      </c>
      <c r="D5843" s="465" t="s">
        <v>50</v>
      </c>
      <c r="E5843" s="465" t="s">
        <v>700</v>
      </c>
      <c r="F5843" s="469" t="str">
        <f t="shared" si="182"/>
        <v>CH</v>
      </c>
      <c r="G5843" s="260">
        <v>0</v>
      </c>
      <c r="H5843" s="260">
        <v>0</v>
      </c>
      <c r="I5843" s="260">
        <v>0</v>
      </c>
      <c r="J5843" s="260">
        <v>8.1906105723097902</v>
      </c>
      <c r="K5843" s="260">
        <v>8.1906105723822105</v>
      </c>
      <c r="L5843" s="301" t="str">
        <f t="shared" si="183"/>
        <v/>
      </c>
      <c r="M5843" s="459">
        <f>IFERROR((Tableau1[[#This Row],[Scope 1
(kg CO2-eq)]]+Tableau1[[#This Row],[Scope 2 energy
(kg CO2-eq)]]+Tableau1[[#This Row],[Scope 2 Infrastructure
(kg CO2-eq)]])/Tableau1[[#This Row],[Total CO2-emissions
(kg CO2-eq)
for scope 3 use ]],"")</f>
        <v>0</v>
      </c>
      <c r="N5843" s="436" t="s">
        <v>50</v>
      </c>
      <c r="O5843" s="259">
        <v>1</v>
      </c>
      <c r="P5843" s="259" t="s">
        <v>5202</v>
      </c>
      <c r="Q5843" s="259" t="s">
        <v>5171</v>
      </c>
    </row>
    <row r="5844" spans="1:17" ht="21.75" customHeight="1">
      <c r="A5844" s="301" t="s">
        <v>4140</v>
      </c>
      <c r="B5844" s="301" t="s">
        <v>5135</v>
      </c>
      <c r="C5844" s="316" t="s">
        <v>11855</v>
      </c>
      <c r="D5844" s="465" t="s">
        <v>436</v>
      </c>
      <c r="E5844" s="465" t="s">
        <v>700</v>
      </c>
      <c r="F5844" s="469" t="str">
        <f t="shared" si="182"/>
        <v>CH</v>
      </c>
      <c r="G5844" s="260">
        <v>6.2069999999999996E-4</v>
      </c>
      <c r="H5844" s="260">
        <v>4.9697927060399997E-4</v>
      </c>
      <c r="I5844" s="260">
        <v>1.0372496364E-5</v>
      </c>
      <c r="J5844" s="260">
        <v>6.4726313883872698E-3</v>
      </c>
      <c r="K5844" s="260">
        <v>7.6006831595142399E-3</v>
      </c>
      <c r="L5844" s="301">
        <f t="shared" si="183"/>
        <v>2.7362459374251264E-2</v>
      </c>
      <c r="M5844" s="459">
        <f>IFERROR((Tableau1[[#This Row],[Scope 1
(kg CO2-eq)]]+Tableau1[[#This Row],[Scope 2 energy
(kg CO2-eq)]]+Tableau1[[#This Row],[Scope 2 Infrastructure
(kg CO2-eq)]])/Tableau1[[#This Row],[Total CO2-emissions
(kg CO2-eq)
for scope 3 use ]],"")</f>
        <v>0.14841452318084708</v>
      </c>
      <c r="N5844" s="436" t="s">
        <v>436</v>
      </c>
      <c r="O5844" s="259">
        <v>1</v>
      </c>
      <c r="P5844" s="259" t="s">
        <v>4140</v>
      </c>
      <c r="Q5844" s="259" t="s">
        <v>5135</v>
      </c>
    </row>
    <row r="5845" spans="1:17" ht="21.75" customHeight="1">
      <c r="A5845" s="301" t="s">
        <v>4140</v>
      </c>
      <c r="B5845" s="301" t="s">
        <v>5135</v>
      </c>
      <c r="C5845" s="316" t="s">
        <v>11856</v>
      </c>
      <c r="D5845" s="465" t="s">
        <v>436</v>
      </c>
      <c r="E5845" s="465" t="s">
        <v>700</v>
      </c>
      <c r="F5845" s="469" t="str">
        <f t="shared" si="182"/>
        <v>CH</v>
      </c>
      <c r="G5845" s="260">
        <v>6.2069999999999996E-4</v>
      </c>
      <c r="H5845" s="260">
        <v>4.9697927060399997E-4</v>
      </c>
      <c r="I5845" s="260">
        <v>1.0372496364E-5</v>
      </c>
      <c r="J5845" s="260">
        <v>6.2299382730059702E-3</v>
      </c>
      <c r="K5845" s="260">
        <v>7.3579900431876904E-3</v>
      </c>
      <c r="L5845" s="301">
        <f t="shared" si="183"/>
        <v>2.6488764155475686E-2</v>
      </c>
      <c r="M5845" s="459">
        <f>IFERROR((Tableau1[[#This Row],[Scope 1
(kg CO2-eq)]]+Tableau1[[#This Row],[Scope 2 energy
(kg CO2-eq)]]+Tableau1[[#This Row],[Scope 2 Infrastructure
(kg CO2-eq)]])/Tableau1[[#This Row],[Total CO2-emissions
(kg CO2-eq)
for scope 3 use ]],"")</f>
        <v>0.1533097707861665</v>
      </c>
      <c r="N5845" s="436" t="s">
        <v>436</v>
      </c>
      <c r="O5845" s="259">
        <v>1</v>
      </c>
      <c r="P5845" s="259" t="s">
        <v>4140</v>
      </c>
      <c r="Q5845" s="260" t="s">
        <v>5135</v>
      </c>
    </row>
    <row r="5846" spans="1:17" ht="21.75" customHeight="1">
      <c r="A5846" s="301" t="s">
        <v>4140</v>
      </c>
      <c r="B5846" s="301" t="s">
        <v>5135</v>
      </c>
      <c r="C5846" s="316" t="s">
        <v>11857</v>
      </c>
      <c r="D5846" s="465" t="s">
        <v>436</v>
      </c>
      <c r="E5846" s="465" t="s">
        <v>700</v>
      </c>
      <c r="F5846" s="469" t="str">
        <f t="shared" si="182"/>
        <v>CH</v>
      </c>
      <c r="G5846" s="260">
        <v>6.2069999999999996E-4</v>
      </c>
      <c r="H5846" s="260">
        <v>4.9697927060399997E-4</v>
      </c>
      <c r="I5846" s="260">
        <v>1.0372496364E-5</v>
      </c>
      <c r="J5846" s="260">
        <v>6.9254485673734302E-3</v>
      </c>
      <c r="K5846" s="260">
        <v>8.0535003381000392E-3</v>
      </c>
      <c r="L5846" s="301">
        <f t="shared" si="183"/>
        <v>2.899260121716014E-2</v>
      </c>
      <c r="M5846" s="459">
        <f>IFERROR((Tableau1[[#This Row],[Scope 1
(kg CO2-eq)]]+Tableau1[[#This Row],[Scope 2 energy
(kg CO2-eq)]]+Tableau1[[#This Row],[Scope 2 Infrastructure
(kg CO2-eq)]])/Tableau1[[#This Row],[Total CO2-emissions
(kg CO2-eq)
for scope 3 use ]],"")</f>
        <v>0.14006974850815332</v>
      </c>
      <c r="N5846" s="436" t="s">
        <v>436</v>
      </c>
      <c r="O5846" s="259">
        <v>1</v>
      </c>
      <c r="P5846" s="259" t="s">
        <v>4140</v>
      </c>
      <c r="Q5846" s="260" t="s">
        <v>5135</v>
      </c>
    </row>
    <row r="5847" spans="1:17" ht="21.75" customHeight="1">
      <c r="A5847" s="301" t="s">
        <v>4140</v>
      </c>
      <c r="B5847" s="301" t="s">
        <v>5135</v>
      </c>
      <c r="C5847" s="316" t="s">
        <v>11858</v>
      </c>
      <c r="D5847" s="465" t="s">
        <v>436</v>
      </c>
      <c r="E5847" s="465" t="s">
        <v>700</v>
      </c>
      <c r="F5847" s="469" t="str">
        <f t="shared" si="182"/>
        <v>CH</v>
      </c>
      <c r="G5847" s="260">
        <v>6.2069999999999996E-4</v>
      </c>
      <c r="H5847" s="260">
        <v>4.9697927060399997E-4</v>
      </c>
      <c r="I5847" s="260">
        <v>1.0372496364E-5</v>
      </c>
      <c r="J5847" s="260">
        <v>6.3675593017524096E-3</v>
      </c>
      <c r="K5847" s="260">
        <v>7.4956110718221898E-3</v>
      </c>
      <c r="L5847" s="301">
        <f t="shared" si="183"/>
        <v>2.6984199858559883E-2</v>
      </c>
      <c r="M5847" s="459">
        <f>IFERROR((Tableau1[[#This Row],[Scope 1
(kg CO2-eq)]]+Tableau1[[#This Row],[Scope 2 energy
(kg CO2-eq)]]+Tableau1[[#This Row],[Scope 2 Infrastructure
(kg CO2-eq)]])/Tableau1[[#This Row],[Total CO2-emissions
(kg CO2-eq)
for scope 3 use ]],"")</f>
        <v>0.15049497047793992</v>
      </c>
      <c r="N5847" s="436" t="s">
        <v>436</v>
      </c>
      <c r="O5847" s="259">
        <v>1</v>
      </c>
      <c r="P5847" s="259" t="s">
        <v>4140</v>
      </c>
      <c r="Q5847" s="260" t="s">
        <v>5135</v>
      </c>
    </row>
    <row r="5848" spans="1:17" ht="21.75" customHeight="1">
      <c r="A5848" s="301" t="s">
        <v>5138</v>
      </c>
      <c r="B5848" s="301" t="s">
        <v>5185</v>
      </c>
      <c r="C5848" s="316" t="s">
        <v>11859</v>
      </c>
      <c r="D5848" s="465" t="s">
        <v>50</v>
      </c>
      <c r="E5848" s="465" t="s">
        <v>700</v>
      </c>
      <c r="F5848" s="469" t="str">
        <f t="shared" si="182"/>
        <v>CH</v>
      </c>
      <c r="G5848" s="260">
        <v>0.68417919999999999</v>
      </c>
      <c r="H5848" s="260">
        <v>0</v>
      </c>
      <c r="I5848" s="260">
        <v>0</v>
      </c>
      <c r="J5848" s="260">
        <v>0.70328518574884002</v>
      </c>
      <c r="K5848" s="260">
        <v>1.38746438565219</v>
      </c>
      <c r="L5848" s="301" t="str">
        <f t="shared" si="183"/>
        <v/>
      </c>
      <c r="M5848" s="459">
        <f>IFERROR((Tableau1[[#This Row],[Scope 1
(kg CO2-eq)]]+Tableau1[[#This Row],[Scope 2 energy
(kg CO2-eq)]]+Tableau1[[#This Row],[Scope 2 Infrastructure
(kg CO2-eq)]])/Tableau1[[#This Row],[Total CO2-emissions
(kg CO2-eq)
for scope 3 use ]],"")</f>
        <v>0.49311478339560799</v>
      </c>
      <c r="N5848" s="436" t="s">
        <v>50</v>
      </c>
      <c r="O5848" s="259">
        <v>1</v>
      </c>
      <c r="P5848" s="259" t="s">
        <v>5138</v>
      </c>
      <c r="Q5848" s="260" t="s">
        <v>5185</v>
      </c>
    </row>
    <row r="5849" spans="1:17" ht="21.75" customHeight="1">
      <c r="A5849" s="301" t="s">
        <v>5150</v>
      </c>
      <c r="B5849" s="301" t="s">
        <v>5133</v>
      </c>
      <c r="C5849" s="316" t="s">
        <v>11860</v>
      </c>
      <c r="D5849" s="465" t="s">
        <v>50</v>
      </c>
      <c r="E5849" s="465" t="s">
        <v>700</v>
      </c>
      <c r="F5849" s="469" t="str">
        <f t="shared" si="182"/>
        <v>CH</v>
      </c>
      <c r="G5849" s="260">
        <v>0</v>
      </c>
      <c r="H5849" s="260">
        <v>5.6967887613599999E-2</v>
      </c>
      <c r="I5849" s="260">
        <v>1.1889815976000001E-3</v>
      </c>
      <c r="J5849" s="260">
        <v>162.38348220964801</v>
      </c>
      <c r="K5849" s="260">
        <v>162.44163908954499</v>
      </c>
      <c r="L5849" s="301" t="str">
        <f t="shared" si="183"/>
        <v/>
      </c>
      <c r="M5849" s="459">
        <f>IFERROR((Tableau1[[#This Row],[Scope 1
(kg CO2-eq)]]+Tableau1[[#This Row],[Scope 2 energy
(kg CO2-eq)]]+Tableau1[[#This Row],[Scope 2 Infrastructure
(kg CO2-eq)]])/Tableau1[[#This Row],[Total CO2-emissions
(kg CO2-eq)
for scope 3 use ]],"")</f>
        <v>3.5801700559756952E-4</v>
      </c>
      <c r="N5849" s="436" t="s">
        <v>50</v>
      </c>
      <c r="O5849" s="259">
        <v>1</v>
      </c>
      <c r="P5849" s="259" t="s">
        <v>5150</v>
      </c>
      <c r="Q5849" s="259" t="s">
        <v>5133</v>
      </c>
    </row>
    <row r="5850" spans="1:17" ht="21.75" customHeight="1">
      <c r="A5850" s="301" t="s">
        <v>5185</v>
      </c>
      <c r="B5850" s="301" t="s">
        <v>5150</v>
      </c>
      <c r="C5850" s="316" t="s">
        <v>11861</v>
      </c>
      <c r="D5850" s="465" t="s">
        <v>50</v>
      </c>
      <c r="E5850" s="465" t="s">
        <v>700</v>
      </c>
      <c r="F5850" s="469" t="str">
        <f t="shared" si="182"/>
        <v>CH</v>
      </c>
      <c r="G5850" s="260">
        <v>0</v>
      </c>
      <c r="H5850" s="260">
        <v>4.4692380449999999E-2</v>
      </c>
      <c r="I5850" s="260">
        <v>9.3277845000000004E-4</v>
      </c>
      <c r="J5850" s="260">
        <v>5.6367248764072004E-3</v>
      </c>
      <c r="K5850" s="260">
        <v>5.1261884219468902E-2</v>
      </c>
      <c r="L5850" s="301" t="str">
        <f t="shared" si="183"/>
        <v/>
      </c>
      <c r="M5850" s="459">
        <f>IFERROR((Tableau1[[#This Row],[Scope 1
(kg CO2-eq)]]+Tableau1[[#This Row],[Scope 2 energy
(kg CO2-eq)]]+Tableau1[[#This Row],[Scope 2 Infrastructure
(kg CO2-eq)]])/Tableau1[[#This Row],[Total CO2-emissions
(kg CO2-eq)
for scope 3 use ]],"")</f>
        <v>0.89004061389284406</v>
      </c>
      <c r="N5850" s="436" t="s">
        <v>50</v>
      </c>
      <c r="O5850" s="259">
        <v>1</v>
      </c>
      <c r="P5850" s="259" t="s">
        <v>5185</v>
      </c>
      <c r="Q5850" s="259" t="s">
        <v>5150</v>
      </c>
    </row>
    <row r="5851" spans="1:17" ht="21.75" customHeight="1">
      <c r="A5851" s="301" t="s">
        <v>5150</v>
      </c>
      <c r="B5851" s="301" t="s">
        <v>5133</v>
      </c>
      <c r="C5851" s="316" t="s">
        <v>11862</v>
      </c>
      <c r="D5851" s="465" t="s">
        <v>3730</v>
      </c>
      <c r="E5851" s="465" t="s">
        <v>700</v>
      </c>
      <c r="F5851" s="469" t="str">
        <f t="shared" si="182"/>
        <v>CH</v>
      </c>
      <c r="G5851" s="260">
        <v>6.0000000000000002E-6</v>
      </c>
      <c r="H5851" s="260">
        <v>0.95165664264799998</v>
      </c>
      <c r="I5851" s="260">
        <v>0.14258989939399999</v>
      </c>
      <c r="J5851" s="260">
        <v>3.4470718991770601</v>
      </c>
      <c r="K5851" s="260">
        <v>4.5413244394754999</v>
      </c>
      <c r="L5851" s="301" t="str">
        <f t="shared" si="183"/>
        <v/>
      </c>
      <c r="M5851" s="459">
        <f>IFERROR((Tableau1[[#This Row],[Scope 1
(kg CO2-eq)]]+Tableau1[[#This Row],[Scope 2 energy
(kg CO2-eq)]]+Tableau1[[#This Row],[Scope 2 Infrastructure
(kg CO2-eq)]])/Tableau1[[#This Row],[Total CO2-emissions
(kg CO2-eq)
for scope 3 use ]],"")</f>
        <v>0.24095449612236483</v>
      </c>
      <c r="N5851" s="436" t="s">
        <v>3730</v>
      </c>
      <c r="O5851" s="259">
        <v>1</v>
      </c>
      <c r="P5851" s="259" t="s">
        <v>5150</v>
      </c>
      <c r="Q5851" s="259" t="s">
        <v>5133</v>
      </c>
    </row>
    <row r="5852" spans="1:17" ht="21.75" customHeight="1">
      <c r="A5852" s="301" t="s">
        <v>5287</v>
      </c>
      <c r="B5852" s="301" t="s">
        <v>5133</v>
      </c>
      <c r="C5852" s="316" t="s">
        <v>11863</v>
      </c>
      <c r="D5852" s="465" t="s">
        <v>3646</v>
      </c>
      <c r="E5852" s="465" t="s">
        <v>700</v>
      </c>
      <c r="F5852" s="469" t="str">
        <f t="shared" si="182"/>
        <v>CH</v>
      </c>
      <c r="G5852" s="260">
        <v>0</v>
      </c>
      <c r="H5852" s="260">
        <v>4098.28126065985</v>
      </c>
      <c r="I5852" s="260">
        <v>1906.9545818013501</v>
      </c>
      <c r="J5852" s="260">
        <v>388971.88577588397</v>
      </c>
      <c r="K5852" s="260">
        <v>394977.12163361401</v>
      </c>
      <c r="L5852" s="301" t="str">
        <f t="shared" si="183"/>
        <v/>
      </c>
      <c r="M5852" s="459">
        <f>IFERROR((Tableau1[[#This Row],[Scope 1
(kg CO2-eq)]]+Tableau1[[#This Row],[Scope 2 energy
(kg CO2-eq)]]+Tableau1[[#This Row],[Scope 2 Infrastructure
(kg CO2-eq)]])/Tableau1[[#This Row],[Total CO2-emissions
(kg CO2-eq)
for scope 3 use ]],"")</f>
        <v>1.52040093300182E-2</v>
      </c>
      <c r="N5852" s="436" t="s">
        <v>3646</v>
      </c>
      <c r="O5852" s="259">
        <v>1</v>
      </c>
      <c r="P5852" s="259" t="s">
        <v>5287</v>
      </c>
      <c r="Q5852" s="259" t="s">
        <v>5133</v>
      </c>
    </row>
    <row r="5853" spans="1:17" ht="21.75" customHeight="1">
      <c r="A5853" s="301" t="s">
        <v>5287</v>
      </c>
      <c r="B5853" s="301" t="s">
        <v>5133</v>
      </c>
      <c r="C5853" s="316" t="s">
        <v>11864</v>
      </c>
      <c r="D5853" s="465" t="s">
        <v>3646</v>
      </c>
      <c r="E5853" s="465" t="s">
        <v>6091</v>
      </c>
      <c r="F5853" s="469" t="str">
        <f t="shared" si="182"/>
        <v>other</v>
      </c>
      <c r="G5853" s="260">
        <v>0</v>
      </c>
      <c r="H5853" s="260">
        <v>4483.3172966819502</v>
      </c>
      <c r="I5853" s="260">
        <v>1906.96101678334</v>
      </c>
      <c r="J5853" s="260">
        <v>387442.80842261203</v>
      </c>
      <c r="K5853" s="260">
        <v>393833.08784269699</v>
      </c>
      <c r="L5853" s="301" t="str">
        <f t="shared" si="183"/>
        <v/>
      </c>
      <c r="M5853" s="459">
        <f>IFERROR((Tableau1[[#This Row],[Scope 1
(kg CO2-eq)]]+Tableau1[[#This Row],[Scope 2 energy
(kg CO2-eq)]]+Tableau1[[#This Row],[Scope 2 Infrastructure
(kg CO2-eq)]])/Tableau1[[#This Row],[Total CO2-emissions
(kg CO2-eq)
for scope 3 use ]],"")</f>
        <v>1.6225854329480986E-2</v>
      </c>
      <c r="N5853" s="436" t="s">
        <v>3646</v>
      </c>
      <c r="O5853" s="259">
        <v>1</v>
      </c>
      <c r="P5853" s="259" t="s">
        <v>5287</v>
      </c>
      <c r="Q5853" s="259" t="s">
        <v>5133</v>
      </c>
    </row>
    <row r="5854" spans="1:17" ht="21.75" customHeight="1">
      <c r="A5854" s="301" t="s">
        <v>5287</v>
      </c>
      <c r="B5854" s="301" t="s">
        <v>5133</v>
      </c>
      <c r="C5854" s="316" t="s">
        <v>11865</v>
      </c>
      <c r="D5854" s="465" t="s">
        <v>3646</v>
      </c>
      <c r="E5854" s="465" t="s">
        <v>700</v>
      </c>
      <c r="F5854" s="469" t="str">
        <f t="shared" si="182"/>
        <v>CH</v>
      </c>
      <c r="G5854" s="260">
        <v>0</v>
      </c>
      <c r="H5854" s="260">
        <v>554.32069611066095</v>
      </c>
      <c r="I5854" s="260">
        <v>224.54995305352901</v>
      </c>
      <c r="J5854" s="260">
        <v>184079.686244785</v>
      </c>
      <c r="K5854" s="260">
        <v>184858.556847687</v>
      </c>
      <c r="L5854" s="301" t="str">
        <f t="shared" si="183"/>
        <v/>
      </c>
      <c r="M5854" s="459">
        <f>IFERROR((Tableau1[[#This Row],[Scope 1
(kg CO2-eq)]]+Tableau1[[#This Row],[Scope 2 energy
(kg CO2-eq)]]+Tableau1[[#This Row],[Scope 2 Infrastructure
(kg CO2-eq)]])/Tableau1[[#This Row],[Total CO2-emissions
(kg CO2-eq)
for scope 3 use ]],"")</f>
        <v>4.2133329527501142E-3</v>
      </c>
      <c r="N5854" s="436" t="s">
        <v>3646</v>
      </c>
      <c r="O5854" s="259">
        <v>1</v>
      </c>
      <c r="P5854" s="259" t="s">
        <v>5287</v>
      </c>
      <c r="Q5854" s="259" t="s">
        <v>5133</v>
      </c>
    </row>
    <row r="5855" spans="1:17" ht="21.75" customHeight="1">
      <c r="A5855" s="301" t="s">
        <v>5287</v>
      </c>
      <c r="B5855" s="301" t="s">
        <v>5133</v>
      </c>
      <c r="C5855" s="316" t="s">
        <v>11866</v>
      </c>
      <c r="D5855" s="465" t="s">
        <v>3646</v>
      </c>
      <c r="E5855" s="465" t="s">
        <v>6091</v>
      </c>
      <c r="F5855" s="469" t="str">
        <f t="shared" si="182"/>
        <v>other</v>
      </c>
      <c r="G5855" s="260">
        <v>0</v>
      </c>
      <c r="H5855" s="260">
        <v>844.28740790308802</v>
      </c>
      <c r="I5855" s="260">
        <v>224.55479917283199</v>
      </c>
      <c r="J5855" s="260">
        <v>184245.75565716799</v>
      </c>
      <c r="K5855" s="260">
        <v>185314.598017443</v>
      </c>
      <c r="L5855" s="301" t="str">
        <f t="shared" si="183"/>
        <v/>
      </c>
      <c r="M5855" s="459">
        <f>IFERROR((Tableau1[[#This Row],[Scope 1
(kg CO2-eq)]]+Tableau1[[#This Row],[Scope 2 energy
(kg CO2-eq)]]+Tableau1[[#This Row],[Scope 2 Infrastructure
(kg CO2-eq)]])/Tableau1[[#This Row],[Total CO2-emissions
(kg CO2-eq)
for scope 3 use ]],"")</f>
        <v>5.7677172684221763E-3</v>
      </c>
      <c r="N5855" s="436" t="s">
        <v>3646</v>
      </c>
      <c r="O5855" s="259">
        <v>1</v>
      </c>
      <c r="P5855" s="259" t="s">
        <v>5287</v>
      </c>
      <c r="Q5855" s="259" t="s">
        <v>5133</v>
      </c>
    </row>
    <row r="5856" spans="1:17" ht="21.75" customHeight="1">
      <c r="A5856" s="301" t="s">
        <v>5155</v>
      </c>
      <c r="B5856" s="301" t="s">
        <v>5156</v>
      </c>
      <c r="C5856" s="316" t="s">
        <v>11867</v>
      </c>
      <c r="D5856" s="465" t="s">
        <v>3730</v>
      </c>
      <c r="E5856" s="465" t="s">
        <v>6091</v>
      </c>
      <c r="F5856" s="469" t="str">
        <f t="shared" si="182"/>
        <v>other</v>
      </c>
      <c r="G5856" s="260">
        <v>5.3802123999999998E-3</v>
      </c>
      <c r="H5856" s="260">
        <v>0.43731612862351998</v>
      </c>
      <c r="I5856" s="260">
        <v>1.132187328E-5</v>
      </c>
      <c r="J5856" s="260">
        <v>1.28312304289279</v>
      </c>
      <c r="K5856" s="260">
        <v>1.7258307918328</v>
      </c>
      <c r="L5856" s="301" t="str">
        <f t="shared" si="183"/>
        <v/>
      </c>
      <c r="M5856" s="459">
        <f>IFERROR((Tableau1[[#This Row],[Scope 1
(kg CO2-eq)]]+Tableau1[[#This Row],[Scope 2 energy
(kg CO2-eq)]]+Tableau1[[#This Row],[Scope 2 Infrastructure
(kg CO2-eq)]])/Tableau1[[#This Row],[Total CO2-emissions
(kg CO2-eq)
for scope 3 use ]],"")</f>
        <v>0.25651857933688432</v>
      </c>
      <c r="N5856" s="436" t="s">
        <v>3730</v>
      </c>
      <c r="O5856" s="259">
        <v>1</v>
      </c>
      <c r="P5856" s="259" t="s">
        <v>5155</v>
      </c>
      <c r="Q5856" s="259" t="s">
        <v>5156</v>
      </c>
    </row>
    <row r="5857" spans="1:17" ht="21.75" customHeight="1">
      <c r="A5857" s="301" t="s">
        <v>5129</v>
      </c>
      <c r="B5857" s="301" t="s">
        <v>5162</v>
      </c>
      <c r="C5857" s="316" t="s">
        <v>11868</v>
      </c>
      <c r="D5857" s="465" t="s">
        <v>3730</v>
      </c>
      <c r="E5857" s="465" t="s">
        <v>6091</v>
      </c>
      <c r="F5857" s="469" t="str">
        <f t="shared" si="182"/>
        <v>other</v>
      </c>
      <c r="G5857" s="260">
        <v>0</v>
      </c>
      <c r="H5857" s="260">
        <v>0.33126064204728001</v>
      </c>
      <c r="I5857" s="260">
        <v>8.1665971200000004E-6</v>
      </c>
      <c r="J5857" s="260">
        <v>0.12023975583966801</v>
      </c>
      <c r="K5857" s="260">
        <v>0.45150856473634698</v>
      </c>
      <c r="L5857" s="301" t="str">
        <f t="shared" si="183"/>
        <v/>
      </c>
      <c r="M5857" s="459">
        <f>IFERROR((Tableau1[[#This Row],[Scope 1
(kg CO2-eq)]]+Tableau1[[#This Row],[Scope 2 energy
(kg CO2-eq)]]+Tableau1[[#This Row],[Scope 2 Infrastructure
(kg CO2-eq)]])/Tableau1[[#This Row],[Total CO2-emissions
(kg CO2-eq)
for scope 3 use ]],"")</f>
        <v>0.73369329956750751</v>
      </c>
      <c r="N5857" s="436" t="s">
        <v>3730</v>
      </c>
      <c r="O5857" s="259">
        <v>1</v>
      </c>
      <c r="P5857" s="259" t="s">
        <v>5129</v>
      </c>
      <c r="Q5857" s="260" t="s">
        <v>5162</v>
      </c>
    </row>
    <row r="5858" spans="1:17" ht="21.75" customHeight="1">
      <c r="A5858" s="301" t="s">
        <v>5129</v>
      </c>
      <c r="B5858" s="301" t="s">
        <v>5162</v>
      </c>
      <c r="C5858" s="316" t="s">
        <v>11869</v>
      </c>
      <c r="D5858" s="465" t="s">
        <v>3730</v>
      </c>
      <c r="E5858" s="465" t="s">
        <v>6101</v>
      </c>
      <c r="F5858" s="469" t="str">
        <f t="shared" si="182"/>
        <v>other</v>
      </c>
      <c r="G5858" s="260">
        <v>0</v>
      </c>
      <c r="H5858" s="260">
        <v>0.32199462199520001</v>
      </c>
      <c r="I5858" s="260">
        <v>2.0602097279999999E-4</v>
      </c>
      <c r="J5858" s="260">
        <v>2.18068124359205</v>
      </c>
      <c r="K5858" s="260">
        <v>2.5028819036599201</v>
      </c>
      <c r="L5858" s="301" t="str">
        <f t="shared" si="183"/>
        <v/>
      </c>
      <c r="M5858" s="459">
        <f>IFERROR((Tableau1[[#This Row],[Scope 1
(kg CO2-eq)]]+Tableau1[[#This Row],[Scope 2 energy
(kg CO2-eq)]]+Tableau1[[#This Row],[Scope 2 Infrastructure
(kg CO2-eq)]])/Tableau1[[#This Row],[Total CO2-emissions
(kg CO2-eq)
for scope 3 use ]],"")</f>
        <v>0.12873186005973819</v>
      </c>
      <c r="N5858" s="436" t="s">
        <v>3730</v>
      </c>
      <c r="O5858" s="259">
        <v>1</v>
      </c>
      <c r="P5858" s="259" t="s">
        <v>5129</v>
      </c>
      <c r="Q5858" s="260" t="s">
        <v>5162</v>
      </c>
    </row>
    <row r="5859" spans="1:17" ht="21.75" customHeight="1">
      <c r="A5859" s="301" t="s">
        <v>5129</v>
      </c>
      <c r="B5859" s="301" t="s">
        <v>5162</v>
      </c>
      <c r="C5859" s="316" t="s">
        <v>11870</v>
      </c>
      <c r="D5859" s="465" t="s">
        <v>3730</v>
      </c>
      <c r="E5859" s="465" t="s">
        <v>6015</v>
      </c>
      <c r="F5859" s="469" t="str">
        <f t="shared" si="182"/>
        <v>other</v>
      </c>
      <c r="G5859" s="260">
        <v>0</v>
      </c>
      <c r="H5859" s="260">
        <v>2.7938583897960001E-2</v>
      </c>
      <c r="I5859" s="260">
        <v>1.0087531172400001E-3</v>
      </c>
      <c r="J5859" s="260">
        <v>6.3408719855768195E-2</v>
      </c>
      <c r="K5859" s="260">
        <v>9.2356061405241496E-2</v>
      </c>
      <c r="L5859" s="301" t="str">
        <f t="shared" si="183"/>
        <v/>
      </c>
      <c r="M5859" s="459">
        <f>IFERROR((Tableau1[[#This Row],[Scope 1
(kg CO2-eq)]]+Tableau1[[#This Row],[Scope 2 energy
(kg CO2-eq)]]+Tableau1[[#This Row],[Scope 2 Infrastructure
(kg CO2-eq)]])/Tableau1[[#This Row],[Total CO2-emissions
(kg CO2-eq)
for scope 3 use ]],"")</f>
        <v>0.31343191312787133</v>
      </c>
      <c r="N5859" s="436" t="s">
        <v>3730</v>
      </c>
      <c r="O5859" s="259">
        <v>1</v>
      </c>
      <c r="P5859" s="259" t="s">
        <v>5129</v>
      </c>
      <c r="Q5859" s="259" t="s">
        <v>5162</v>
      </c>
    </row>
    <row r="5860" spans="1:17" ht="21.75" customHeight="1">
      <c r="A5860" s="301" t="s">
        <v>5129</v>
      </c>
      <c r="B5860" s="301" t="s">
        <v>5162</v>
      </c>
      <c r="C5860" s="316" t="s">
        <v>11871</v>
      </c>
      <c r="D5860" s="465" t="s">
        <v>3730</v>
      </c>
      <c r="E5860" s="465" t="s">
        <v>6101</v>
      </c>
      <c r="F5860" s="469" t="str">
        <f t="shared" si="182"/>
        <v>other</v>
      </c>
      <c r="G5860" s="260">
        <v>1.0923E-2</v>
      </c>
      <c r="H5860" s="260">
        <v>0.32198704002242301</v>
      </c>
      <c r="I5860" s="260">
        <v>2.0601478598399999E-4</v>
      </c>
      <c r="J5860" s="260">
        <v>0.76615050902582893</v>
      </c>
      <c r="K5860" s="260">
        <v>1.0992665667116599</v>
      </c>
      <c r="L5860" s="301" t="str">
        <f t="shared" si="183"/>
        <v/>
      </c>
      <c r="M5860" s="459">
        <f>IFERROR((Tableau1[[#This Row],[Scope 1
(kg CO2-eq)]]+Tableau1[[#This Row],[Scope 2 energy
(kg CO2-eq)]]+Tableau1[[#This Row],[Scope 2 Infrastructure
(kg CO2-eq)]])/Tableau1[[#This Row],[Total CO2-emissions
(kg CO2-eq)
for scope 3 use ]],"")</f>
        <v>0.3030348278533464</v>
      </c>
      <c r="N5860" s="436" t="s">
        <v>3730</v>
      </c>
      <c r="O5860" s="259">
        <v>1</v>
      </c>
      <c r="P5860" s="259" t="s">
        <v>5129</v>
      </c>
      <c r="Q5860" s="259" t="s">
        <v>5162</v>
      </c>
    </row>
    <row r="5861" spans="1:17" ht="21.75" customHeight="1">
      <c r="A5861" s="301" t="s">
        <v>5129</v>
      </c>
      <c r="B5861" s="301" t="s">
        <v>5162</v>
      </c>
      <c r="C5861" s="316" t="s">
        <v>11872</v>
      </c>
      <c r="D5861" s="465" t="s">
        <v>3730</v>
      </c>
      <c r="E5861" s="465" t="s">
        <v>6091</v>
      </c>
      <c r="F5861" s="469" t="str">
        <f t="shared" si="182"/>
        <v>other</v>
      </c>
      <c r="G5861" s="260">
        <v>0</v>
      </c>
      <c r="H5861" s="260">
        <v>2.6959482792</v>
      </c>
      <c r="I5861" s="260">
        <v>3.4027488E-3</v>
      </c>
      <c r="J5861" s="260">
        <v>0.279308458151383</v>
      </c>
      <c r="K5861" s="260">
        <v>2.9786594829440598</v>
      </c>
      <c r="L5861" s="301" t="str">
        <f t="shared" si="183"/>
        <v/>
      </c>
      <c r="M5861" s="459">
        <f>IFERROR((Tableau1[[#This Row],[Scope 1
(kg CO2-eq)]]+Tableau1[[#This Row],[Scope 2 energy
(kg CO2-eq)]]+Tableau1[[#This Row],[Scope 2 Infrastructure
(kg CO2-eq)]])/Tableau1[[#This Row],[Total CO2-emissions
(kg CO2-eq)
for scope 3 use ]],"")</f>
        <v>0.90623014931938595</v>
      </c>
      <c r="N5861" s="436" t="s">
        <v>3730</v>
      </c>
      <c r="O5861" s="259">
        <v>1</v>
      </c>
      <c r="P5861" s="259" t="s">
        <v>5129</v>
      </c>
      <c r="Q5861" s="259" t="s">
        <v>5162</v>
      </c>
    </row>
    <row r="5862" spans="1:17" ht="21.75" customHeight="1">
      <c r="A5862" s="301" t="s">
        <v>5129</v>
      </c>
      <c r="B5862" s="301" t="s">
        <v>5162</v>
      </c>
      <c r="C5862" s="316" t="s">
        <v>11873</v>
      </c>
      <c r="D5862" s="465" t="s">
        <v>3730</v>
      </c>
      <c r="E5862" s="465" t="s">
        <v>6091</v>
      </c>
      <c r="F5862" s="469" t="str">
        <f t="shared" si="182"/>
        <v>other</v>
      </c>
      <c r="G5862" s="260">
        <v>0</v>
      </c>
      <c r="H5862" s="260">
        <v>6.3949112209799999E-2</v>
      </c>
      <c r="I5862" s="260">
        <v>4.1451667200000001E-5</v>
      </c>
      <c r="J5862" s="260">
        <v>4.8262121228800997E-2</v>
      </c>
      <c r="K5862" s="260">
        <v>0.112252685191519</v>
      </c>
      <c r="L5862" s="301" t="str">
        <f t="shared" si="183"/>
        <v/>
      </c>
      <c r="M5862" s="459">
        <f>IFERROR((Tableau1[[#This Row],[Scope 1
(kg CO2-eq)]]+Tableau1[[#This Row],[Scope 2 energy
(kg CO2-eq)]]+Tableau1[[#This Row],[Scope 2 Infrastructure
(kg CO2-eq)]])/Tableau1[[#This Row],[Total CO2-emissions
(kg CO2-eq)
for scope 3 use ]],"")</f>
        <v>0.57005820188464107</v>
      </c>
      <c r="N5862" s="436" t="s">
        <v>3730</v>
      </c>
      <c r="O5862" s="259">
        <v>1</v>
      </c>
      <c r="P5862" s="259" t="s">
        <v>5129</v>
      </c>
      <c r="Q5862" s="259" t="s">
        <v>5162</v>
      </c>
    </row>
    <row r="5863" spans="1:17" ht="21.75" customHeight="1">
      <c r="A5863" s="301" t="s">
        <v>5129</v>
      </c>
      <c r="B5863" s="301" t="s">
        <v>5162</v>
      </c>
      <c r="C5863" s="316" t="s">
        <v>11874</v>
      </c>
      <c r="D5863" s="465" t="s">
        <v>3730</v>
      </c>
      <c r="E5863" s="465" t="s">
        <v>6091</v>
      </c>
      <c r="F5863" s="469" t="str">
        <f t="shared" si="182"/>
        <v>other</v>
      </c>
      <c r="G5863" s="260">
        <v>0</v>
      </c>
      <c r="H5863" s="260">
        <v>0.10381985134832</v>
      </c>
      <c r="I5863" s="260">
        <v>2.5815892512000001E-4</v>
      </c>
      <c r="J5863" s="260">
        <v>7.3364616239811706E-2</v>
      </c>
      <c r="K5863" s="260">
        <v>0.177442624867895</v>
      </c>
      <c r="L5863" s="301" t="str">
        <f t="shared" si="183"/>
        <v/>
      </c>
      <c r="M5863" s="459">
        <f>IFERROR((Tableau1[[#This Row],[Scope 1
(kg CO2-eq)]]+Tableau1[[#This Row],[Scope 2 energy
(kg CO2-eq)]]+Tableau1[[#This Row],[Scope 2 Infrastructure
(kg CO2-eq)]])/Tableau1[[#This Row],[Total CO2-emissions
(kg CO2-eq)
for scope 3 use ]],"")</f>
        <v>0.58654458223285122</v>
      </c>
      <c r="N5863" s="436" t="s">
        <v>3730</v>
      </c>
      <c r="O5863" s="259">
        <v>1</v>
      </c>
      <c r="P5863" s="259" t="s">
        <v>5129</v>
      </c>
      <c r="Q5863" s="260" t="s">
        <v>5162</v>
      </c>
    </row>
    <row r="5864" spans="1:17" ht="21.75" customHeight="1">
      <c r="A5864" s="301" t="s">
        <v>5129</v>
      </c>
      <c r="B5864" s="301" t="s">
        <v>5162</v>
      </c>
      <c r="C5864" s="316" t="s">
        <v>11875</v>
      </c>
      <c r="D5864" s="465" t="s">
        <v>3730</v>
      </c>
      <c r="E5864" s="465" t="s">
        <v>6091</v>
      </c>
      <c r="F5864" s="469" t="str">
        <f t="shared" si="182"/>
        <v>other</v>
      </c>
      <c r="G5864" s="260">
        <v>4.02E-2</v>
      </c>
      <c r="H5864" s="260">
        <v>0.32199462199520001</v>
      </c>
      <c r="I5864" s="260">
        <v>2.0602097279999999E-4</v>
      </c>
      <c r="J5864" s="260">
        <v>5.4815475070630306</v>
      </c>
      <c r="K5864" s="260">
        <v>5.8439481523188501</v>
      </c>
      <c r="L5864" s="301" t="str">
        <f t="shared" si="183"/>
        <v/>
      </c>
      <c r="M5864" s="459">
        <f>IFERROR((Tableau1[[#This Row],[Scope 1
(kg CO2-eq)]]+Tableau1[[#This Row],[Scope 2 energy
(kg CO2-eq)]]+Tableau1[[#This Row],[Scope 2 Infrastructure
(kg CO2-eq)]])/Tableau1[[#This Row],[Total CO2-emissions
(kg CO2-eq)
for scope 3 use ]],"")</f>
        <v>6.2012980526564253E-2</v>
      </c>
      <c r="N5864" s="436" t="s">
        <v>3730</v>
      </c>
      <c r="O5864" s="259">
        <v>1</v>
      </c>
      <c r="P5864" s="259" t="s">
        <v>5129</v>
      </c>
      <c r="Q5864" s="259" t="s">
        <v>5162</v>
      </c>
    </row>
    <row r="5865" spans="1:17" ht="21.75" customHeight="1">
      <c r="A5865" s="301" t="s">
        <v>5129</v>
      </c>
      <c r="B5865" s="301" t="s">
        <v>5162</v>
      </c>
      <c r="C5865" s="316" t="s">
        <v>11876</v>
      </c>
      <c r="D5865" s="465" t="s">
        <v>3730</v>
      </c>
      <c r="E5865" s="465" t="s">
        <v>6091</v>
      </c>
      <c r="F5865" s="469" t="str">
        <f t="shared" si="182"/>
        <v>other</v>
      </c>
      <c r="G5865" s="260">
        <v>1.25</v>
      </c>
      <c r="H5865" s="260">
        <v>2.3760081289919999</v>
      </c>
      <c r="I5865" s="260">
        <v>1.11362688E-4</v>
      </c>
      <c r="J5865" s="260">
        <v>1.28208033943889</v>
      </c>
      <c r="K5865" s="260">
        <v>4.9081997960109902</v>
      </c>
      <c r="L5865" s="301" t="str">
        <f t="shared" si="183"/>
        <v/>
      </c>
      <c r="M5865" s="459">
        <f>IFERROR((Tableau1[[#This Row],[Scope 1
(kg CO2-eq)]]+Tableau1[[#This Row],[Scope 2 energy
(kg CO2-eq)]]+Tableau1[[#This Row],[Scope 2 Infrastructure
(kg CO2-eq)]])/Tableau1[[#This Row],[Total CO2-emissions
(kg CO2-eq)
for scope 3 use ]],"")</f>
        <v>0.7387880775813227</v>
      </c>
      <c r="N5865" s="436" t="s">
        <v>3730</v>
      </c>
      <c r="O5865" s="259">
        <v>1</v>
      </c>
      <c r="P5865" s="259" t="s">
        <v>5129</v>
      </c>
      <c r="Q5865" s="259" t="s">
        <v>5162</v>
      </c>
    </row>
    <row r="5866" spans="1:17" ht="21.75" customHeight="1">
      <c r="A5866" s="301" t="s">
        <v>5129</v>
      </c>
      <c r="B5866" s="301" t="s">
        <v>5162</v>
      </c>
      <c r="C5866" s="316" t="s">
        <v>11877</v>
      </c>
      <c r="D5866" s="465" t="s">
        <v>3730</v>
      </c>
      <c r="E5866" s="465" t="s">
        <v>6091</v>
      </c>
      <c r="F5866" s="469" t="str">
        <f t="shared" si="182"/>
        <v>other</v>
      </c>
      <c r="G5866" s="260">
        <v>0.13200000000000001</v>
      </c>
      <c r="H5866" s="260">
        <v>0.32199462199520001</v>
      </c>
      <c r="I5866" s="260">
        <v>2.0602097279999999E-4</v>
      </c>
      <c r="J5866" s="260">
        <v>3.1584575797815999</v>
      </c>
      <c r="K5866" s="260">
        <v>3.6126581843116501</v>
      </c>
      <c r="L5866" s="301" t="str">
        <f t="shared" si="183"/>
        <v/>
      </c>
      <c r="M5866" s="459">
        <f>IFERROR((Tableau1[[#This Row],[Scope 1
(kg CO2-eq)]]+Tableau1[[#This Row],[Scope 2 energy
(kg CO2-eq)]]+Tableau1[[#This Row],[Scope 2 Infrastructure
(kg CO2-eq)]])/Tableau1[[#This Row],[Total CO2-emissions
(kg CO2-eq)
for scope 3 use ]],"")</f>
        <v>0.12572477654830846</v>
      </c>
      <c r="N5866" s="436" t="s">
        <v>3730</v>
      </c>
      <c r="O5866" s="259">
        <v>1</v>
      </c>
      <c r="P5866" s="259" t="s">
        <v>5129</v>
      </c>
      <c r="Q5866" s="259" t="s">
        <v>5162</v>
      </c>
    </row>
    <row r="5867" spans="1:17" ht="21.75" customHeight="1">
      <c r="A5867" s="301" t="s">
        <v>5129</v>
      </c>
      <c r="B5867" s="301" t="s">
        <v>5136</v>
      </c>
      <c r="C5867" s="316" t="s">
        <v>11878</v>
      </c>
      <c r="D5867" s="465" t="s">
        <v>3730</v>
      </c>
      <c r="E5867" s="465" t="s">
        <v>6091</v>
      </c>
      <c r="F5867" s="469" t="str">
        <f t="shared" si="182"/>
        <v>other</v>
      </c>
      <c r="G5867" s="260">
        <v>2.08916793E-2</v>
      </c>
      <c r="H5867" s="260">
        <v>0.111153990363506</v>
      </c>
      <c r="I5867" s="260">
        <v>3.2407160889599999E-5</v>
      </c>
      <c r="J5867" s="260">
        <v>0.46932224372905196</v>
      </c>
      <c r="K5867" s="260">
        <v>0.60140032076232197</v>
      </c>
      <c r="L5867" s="301" t="str">
        <f t="shared" si="183"/>
        <v/>
      </c>
      <c r="M5867" s="459">
        <f>IFERROR((Tableau1[[#This Row],[Scope 1
(kg CO2-eq)]]+Tableau1[[#This Row],[Scope 2 energy
(kg CO2-eq)]]+Tableau1[[#This Row],[Scope 2 Infrastructure
(kg CO2-eq)]])/Tableau1[[#This Row],[Total CO2-emissions
(kg CO2-eq)
for scope 3 use ]],"")</f>
        <v>0.21961756963643833</v>
      </c>
      <c r="N5867" s="436" t="s">
        <v>3730</v>
      </c>
      <c r="O5867" s="259">
        <v>1</v>
      </c>
      <c r="P5867" s="259" t="s">
        <v>5129</v>
      </c>
      <c r="Q5867" s="259" t="s">
        <v>5136</v>
      </c>
    </row>
    <row r="5868" spans="1:17" ht="21.75" customHeight="1">
      <c r="A5868" s="301" t="s">
        <v>5129</v>
      </c>
      <c r="B5868" s="301" t="s">
        <v>5162</v>
      </c>
      <c r="C5868" s="316" t="s">
        <v>11879</v>
      </c>
      <c r="D5868" s="465" t="s">
        <v>3730</v>
      </c>
      <c r="E5868" s="465" t="s">
        <v>6091</v>
      </c>
      <c r="F5868" s="469" t="str">
        <f t="shared" si="182"/>
        <v>other</v>
      </c>
      <c r="G5868" s="260">
        <v>1.4348E-3</v>
      </c>
      <c r="H5868" s="260">
        <v>0.93455665236247198</v>
      </c>
      <c r="I5868" s="260">
        <v>1.17957067347823E-3</v>
      </c>
      <c r="J5868" s="260">
        <v>0.20031368910281</v>
      </c>
      <c r="K5868" s="260">
        <v>1.13748471083604</v>
      </c>
      <c r="L5868" s="301" t="str">
        <f t="shared" si="183"/>
        <v/>
      </c>
      <c r="M5868" s="459">
        <f>IFERROR((Tableau1[[#This Row],[Scope 1
(kg CO2-eq)]]+Tableau1[[#This Row],[Scope 2 energy
(kg CO2-eq)]]+Tableau1[[#This Row],[Scope 2 Infrastructure
(kg CO2-eq)]])/Tableau1[[#This Row],[Total CO2-emissions
(kg CO2-eq)
for scope 3 use ]],"")</f>
        <v>0.8238976876859635</v>
      </c>
      <c r="N5868" s="436" t="s">
        <v>3730</v>
      </c>
      <c r="O5868" s="259">
        <v>1</v>
      </c>
      <c r="P5868" s="259" t="s">
        <v>5129</v>
      </c>
      <c r="Q5868" s="260" t="s">
        <v>5162</v>
      </c>
    </row>
    <row r="5869" spans="1:17" ht="21.75" customHeight="1">
      <c r="A5869" s="301" t="s">
        <v>5129</v>
      </c>
      <c r="B5869" s="301" t="s">
        <v>5162</v>
      </c>
      <c r="C5869" s="316" t="s">
        <v>11880</v>
      </c>
      <c r="D5869" s="465" t="s">
        <v>3730</v>
      </c>
      <c r="E5869" s="465" t="s">
        <v>6091</v>
      </c>
      <c r="F5869" s="469" t="str">
        <f t="shared" si="182"/>
        <v>other</v>
      </c>
      <c r="G5869" s="260">
        <v>1.4348E-3</v>
      </c>
      <c r="H5869" s="260">
        <v>0.71102892199722001</v>
      </c>
      <c r="I5869" s="260">
        <v>8.9744036625557502E-4</v>
      </c>
      <c r="J5869" s="260">
        <v>0.22266841465152099</v>
      </c>
      <c r="K5869" s="260">
        <v>0.93602957767262795</v>
      </c>
      <c r="L5869" s="301" t="str">
        <f t="shared" si="183"/>
        <v/>
      </c>
      <c r="M5869" s="459">
        <f>IFERROR((Tableau1[[#This Row],[Scope 1
(kg CO2-eq)]]+Tableau1[[#This Row],[Scope 2 energy
(kg CO2-eq)]]+Tableau1[[#This Row],[Scope 2 Infrastructure
(kg CO2-eq)]])/Tableau1[[#This Row],[Total CO2-emissions
(kg CO2-eq)
for scope 3 use ]],"")</f>
        <v>0.76211391111934534</v>
      </c>
      <c r="N5869" s="436" t="s">
        <v>3730</v>
      </c>
      <c r="O5869" s="259">
        <v>1</v>
      </c>
      <c r="P5869" s="259" t="s">
        <v>5129</v>
      </c>
      <c r="Q5869" s="259" t="s">
        <v>5162</v>
      </c>
    </row>
    <row r="5870" spans="1:17" ht="21.75" customHeight="1">
      <c r="A5870" s="301" t="s">
        <v>5129</v>
      </c>
      <c r="B5870" s="301" t="s">
        <v>5162</v>
      </c>
      <c r="C5870" s="316" t="s">
        <v>11881</v>
      </c>
      <c r="D5870" s="465" t="s">
        <v>3730</v>
      </c>
      <c r="E5870" s="465" t="s">
        <v>6091</v>
      </c>
      <c r="F5870" s="469" t="str">
        <f t="shared" si="182"/>
        <v>other</v>
      </c>
      <c r="G5870" s="260">
        <v>1.4348E-3</v>
      </c>
      <c r="H5870" s="260">
        <v>0.80764797780802799</v>
      </c>
      <c r="I5870" s="260">
        <v>1.0193901746973399E-3</v>
      </c>
      <c r="J5870" s="260">
        <v>0.202560560960513</v>
      </c>
      <c r="K5870" s="260">
        <v>1.0126627243629001</v>
      </c>
      <c r="L5870" s="301" t="str">
        <f t="shared" si="183"/>
        <v/>
      </c>
      <c r="M5870" s="459">
        <f>IFERROR((Tableau1[[#This Row],[Scope 1
(kg CO2-eq)]]+Tableau1[[#This Row],[Scope 2 energy
(kg CO2-eq)]]+Tableau1[[#This Row],[Scope 2 Infrastructure
(kg CO2-eq)]])/Tableau1[[#This Row],[Total CO2-emissions
(kg CO2-eq)
for scope 3 use ]],"")</f>
        <v>0.79997233875907459</v>
      </c>
      <c r="N5870" s="436" t="s">
        <v>3730</v>
      </c>
      <c r="O5870" s="259">
        <v>1</v>
      </c>
      <c r="P5870" s="259" t="s">
        <v>5129</v>
      </c>
      <c r="Q5870" s="259" t="s">
        <v>5162</v>
      </c>
    </row>
    <row r="5871" spans="1:17" ht="21.75" customHeight="1">
      <c r="A5871" s="301" t="s">
        <v>5129</v>
      </c>
      <c r="B5871" s="301" t="s">
        <v>5162</v>
      </c>
      <c r="C5871" s="316" t="s">
        <v>11882</v>
      </c>
      <c r="D5871" s="465" t="s">
        <v>3730</v>
      </c>
      <c r="E5871" s="465" t="s">
        <v>6091</v>
      </c>
      <c r="F5871" s="469" t="str">
        <f t="shared" si="182"/>
        <v>other</v>
      </c>
      <c r="G5871" s="260">
        <v>0</v>
      </c>
      <c r="H5871" s="260">
        <v>0</v>
      </c>
      <c r="I5871" s="260">
        <v>0</v>
      </c>
      <c r="J5871" s="260">
        <v>1.0255963977923701</v>
      </c>
      <c r="K5871" s="260">
        <v>1.02559639823946</v>
      </c>
      <c r="L5871" s="301" t="str">
        <f t="shared" si="183"/>
        <v/>
      </c>
      <c r="M5871" s="459">
        <f>IFERROR((Tableau1[[#This Row],[Scope 1
(kg CO2-eq)]]+Tableau1[[#This Row],[Scope 2 energy
(kg CO2-eq)]]+Tableau1[[#This Row],[Scope 2 Infrastructure
(kg CO2-eq)]])/Tableau1[[#This Row],[Total CO2-emissions
(kg CO2-eq)
for scope 3 use ]],"")</f>
        <v>0</v>
      </c>
      <c r="N5871" s="436" t="s">
        <v>3730</v>
      </c>
      <c r="O5871" s="259">
        <v>1</v>
      </c>
      <c r="P5871" s="259" t="s">
        <v>5129</v>
      </c>
      <c r="Q5871" s="259" t="s">
        <v>5162</v>
      </c>
    </row>
    <row r="5872" spans="1:17" ht="21.75" customHeight="1">
      <c r="A5872" s="301" t="s">
        <v>5129</v>
      </c>
      <c r="B5872" s="301" t="s">
        <v>5162</v>
      </c>
      <c r="C5872" s="316" t="s">
        <v>11883</v>
      </c>
      <c r="D5872" s="465" t="s">
        <v>3730</v>
      </c>
      <c r="E5872" s="465" t="s">
        <v>6091</v>
      </c>
      <c r="F5872" s="469" t="str">
        <f t="shared" si="182"/>
        <v>other</v>
      </c>
      <c r="G5872" s="260">
        <v>0</v>
      </c>
      <c r="H5872" s="260">
        <v>0.15912819720480001</v>
      </c>
      <c r="I5872" s="260">
        <v>1.05175872E-5</v>
      </c>
      <c r="J5872" s="260">
        <v>0.68119619504881601</v>
      </c>
      <c r="K5872" s="260">
        <v>0.84033490992908999</v>
      </c>
      <c r="L5872" s="301" t="str">
        <f t="shared" si="183"/>
        <v/>
      </c>
      <c r="M5872" s="459">
        <f>IFERROR((Tableau1[[#This Row],[Scope 1
(kg CO2-eq)]]+Tableau1[[#This Row],[Scope 2 energy
(kg CO2-eq)]]+Tableau1[[#This Row],[Scope 2 Infrastructure
(kg CO2-eq)]])/Tableau1[[#This Row],[Total CO2-emissions
(kg CO2-eq)
for scope 3 use ]],"")</f>
        <v>0.18937534655727753</v>
      </c>
      <c r="N5872" s="436" t="s">
        <v>3730</v>
      </c>
      <c r="O5872" s="259">
        <v>1</v>
      </c>
      <c r="P5872" s="259" t="s">
        <v>5129</v>
      </c>
      <c r="Q5872" s="259" t="s">
        <v>5162</v>
      </c>
    </row>
    <row r="5873" spans="1:17" ht="21.75" customHeight="1">
      <c r="A5873" s="301" t="s">
        <v>5155</v>
      </c>
      <c r="B5873" s="301" t="s">
        <v>5345</v>
      </c>
      <c r="C5873" s="316" t="s">
        <v>11884</v>
      </c>
      <c r="D5873" s="465" t="s">
        <v>3730</v>
      </c>
      <c r="E5873" s="465" t="s">
        <v>6091</v>
      </c>
      <c r="F5873" s="469" t="str">
        <f t="shared" si="182"/>
        <v>other</v>
      </c>
      <c r="G5873" s="260">
        <v>0</v>
      </c>
      <c r="H5873" s="260">
        <v>0.147938388064</v>
      </c>
      <c r="I5873" s="260">
        <v>8.3522015999999995E-5</v>
      </c>
      <c r="J5873" s="260">
        <v>1.0543185393796199</v>
      </c>
      <c r="K5873" s="260">
        <v>1.2023404597404701</v>
      </c>
      <c r="L5873" s="301" t="str">
        <f t="shared" si="183"/>
        <v/>
      </c>
      <c r="M5873" s="459">
        <f>IFERROR((Tableau1[[#This Row],[Scope 1
(kg CO2-eq)]]+Tableau1[[#This Row],[Scope 2 energy
(kg CO2-eq)]]+Tableau1[[#This Row],[Scope 2 Infrastructure
(kg CO2-eq)]])/Tableau1[[#This Row],[Total CO2-emissions
(kg CO2-eq)
for scope 3 use ]],"")</f>
        <v>0.12311147718671225</v>
      </c>
      <c r="N5873" s="436" t="s">
        <v>3730</v>
      </c>
      <c r="O5873" s="259">
        <v>1</v>
      </c>
      <c r="P5873" s="259" t="s">
        <v>5155</v>
      </c>
      <c r="Q5873" s="260" t="s">
        <v>5345</v>
      </c>
    </row>
    <row r="5874" spans="1:17" ht="21.75" customHeight="1">
      <c r="A5874" s="301" t="s">
        <v>5129</v>
      </c>
      <c r="B5874" s="301" t="s">
        <v>5136</v>
      </c>
      <c r="C5874" s="316" t="s">
        <v>11885</v>
      </c>
      <c r="D5874" s="465" t="s">
        <v>3730</v>
      </c>
      <c r="E5874" s="465" t="s">
        <v>6101</v>
      </c>
      <c r="F5874" s="469" t="str">
        <f t="shared" si="182"/>
        <v>other</v>
      </c>
      <c r="G5874" s="260">
        <v>2.4E-2</v>
      </c>
      <c r="H5874" s="260">
        <v>2.5865724612115901</v>
      </c>
      <c r="I5874" s="260">
        <v>3.0724034768380699E-3</v>
      </c>
      <c r="J5874" s="260">
        <v>2.18683173523159</v>
      </c>
      <c r="K5874" s="260">
        <v>4.80047659732314</v>
      </c>
      <c r="L5874" s="301" t="str">
        <f t="shared" si="183"/>
        <v/>
      </c>
      <c r="M5874" s="459">
        <f>IFERROR((Tableau1[[#This Row],[Scope 1
(kg CO2-eq)]]+Tableau1[[#This Row],[Scope 2 energy
(kg CO2-eq)]]+Tableau1[[#This Row],[Scope 2 Infrastructure
(kg CO2-eq)]])/Tableau1[[#This Row],[Total CO2-emissions
(kg CO2-eq)
for scope 3 use ]],"")</f>
        <v>0.54445528724082493</v>
      </c>
      <c r="N5874" s="436" t="s">
        <v>3730</v>
      </c>
      <c r="O5874" s="259">
        <v>1</v>
      </c>
      <c r="P5874" s="259" t="s">
        <v>5129</v>
      </c>
      <c r="Q5874" s="260" t="s">
        <v>5136</v>
      </c>
    </row>
    <row r="5875" spans="1:17" ht="21.75" customHeight="1">
      <c r="A5875" s="301" t="s">
        <v>5155</v>
      </c>
      <c r="B5875" s="301" t="s">
        <v>5356</v>
      </c>
      <c r="C5875" s="316" t="s">
        <v>3862</v>
      </c>
      <c r="D5875" s="465" t="s">
        <v>3730</v>
      </c>
      <c r="E5875" s="465" t="s">
        <v>6091</v>
      </c>
      <c r="F5875" s="469" t="str">
        <f t="shared" si="182"/>
        <v>other</v>
      </c>
      <c r="G5875" s="260">
        <v>3.7125535902042199</v>
      </c>
      <c r="H5875" s="260">
        <v>0</v>
      </c>
      <c r="I5875" s="260">
        <v>0</v>
      </c>
      <c r="J5875" s="260">
        <v>0</v>
      </c>
      <c r="K5875" s="260">
        <v>3.7125535902042199</v>
      </c>
      <c r="L5875" s="301" t="str">
        <f t="shared" si="183"/>
        <v/>
      </c>
      <c r="M5875" s="459">
        <f>IFERROR((Tableau1[[#This Row],[Scope 1
(kg CO2-eq)]]+Tableau1[[#This Row],[Scope 2 energy
(kg CO2-eq)]]+Tableau1[[#This Row],[Scope 2 Infrastructure
(kg CO2-eq)]])/Tableau1[[#This Row],[Total CO2-emissions
(kg CO2-eq)
for scope 3 use ]],"")</f>
        <v>1</v>
      </c>
      <c r="N5875" s="436" t="s">
        <v>3730</v>
      </c>
      <c r="O5875" s="259">
        <v>1</v>
      </c>
      <c r="P5875" s="259" t="s">
        <v>5155</v>
      </c>
      <c r="Q5875" s="259" t="s">
        <v>5356</v>
      </c>
    </row>
    <row r="5876" spans="1:17" ht="21.75" customHeight="1">
      <c r="A5876" s="301" t="s">
        <v>5155</v>
      </c>
      <c r="B5876" s="301" t="s">
        <v>5356</v>
      </c>
      <c r="C5876" s="316" t="s">
        <v>3863</v>
      </c>
      <c r="D5876" s="465" t="s">
        <v>3730</v>
      </c>
      <c r="E5876" s="465" t="s">
        <v>6091</v>
      </c>
      <c r="F5876" s="469" t="str">
        <f t="shared" si="182"/>
        <v>other</v>
      </c>
      <c r="G5876" s="260">
        <v>1.62918865120172</v>
      </c>
      <c r="H5876" s="260">
        <v>0</v>
      </c>
      <c r="I5876" s="260">
        <v>0</v>
      </c>
      <c r="J5876" s="260">
        <v>0</v>
      </c>
      <c r="K5876" s="260">
        <v>1.62918865120172</v>
      </c>
      <c r="L5876" s="301" t="str">
        <f t="shared" si="183"/>
        <v/>
      </c>
      <c r="M5876" s="459">
        <f>IFERROR((Tableau1[[#This Row],[Scope 1
(kg CO2-eq)]]+Tableau1[[#This Row],[Scope 2 energy
(kg CO2-eq)]]+Tableau1[[#This Row],[Scope 2 Infrastructure
(kg CO2-eq)]])/Tableau1[[#This Row],[Total CO2-emissions
(kg CO2-eq)
for scope 3 use ]],"")</f>
        <v>1</v>
      </c>
      <c r="N5876" s="436" t="s">
        <v>3730</v>
      </c>
      <c r="O5876" s="259">
        <v>1</v>
      </c>
      <c r="P5876" s="259" t="s">
        <v>5155</v>
      </c>
      <c r="Q5876" s="259" t="s">
        <v>5356</v>
      </c>
    </row>
    <row r="5877" spans="1:17" ht="21.75" customHeight="1">
      <c r="A5877" s="301" t="s">
        <v>5155</v>
      </c>
      <c r="B5877" s="301" t="s">
        <v>5356</v>
      </c>
      <c r="C5877" s="316" t="s">
        <v>3864</v>
      </c>
      <c r="D5877" s="465" t="s">
        <v>3730</v>
      </c>
      <c r="E5877" s="465" t="s">
        <v>6091</v>
      </c>
      <c r="F5877" s="469" t="str">
        <f t="shared" si="182"/>
        <v>other</v>
      </c>
      <c r="G5877" s="260">
        <v>1.6146106122235899</v>
      </c>
      <c r="H5877" s="260">
        <v>0</v>
      </c>
      <c r="I5877" s="260">
        <v>0</v>
      </c>
      <c r="J5877" s="260">
        <v>0</v>
      </c>
      <c r="K5877" s="260">
        <v>1.6146106122235899</v>
      </c>
      <c r="L5877" s="301" t="str">
        <f t="shared" si="183"/>
        <v/>
      </c>
      <c r="M5877" s="459">
        <f>IFERROR((Tableau1[[#This Row],[Scope 1
(kg CO2-eq)]]+Tableau1[[#This Row],[Scope 2 energy
(kg CO2-eq)]]+Tableau1[[#This Row],[Scope 2 Infrastructure
(kg CO2-eq)]])/Tableau1[[#This Row],[Total CO2-emissions
(kg CO2-eq)
for scope 3 use ]],"")</f>
        <v>1</v>
      </c>
      <c r="N5877" s="436" t="s">
        <v>3730</v>
      </c>
      <c r="O5877" s="259">
        <v>1</v>
      </c>
      <c r="P5877" s="259" t="s">
        <v>5155</v>
      </c>
      <c r="Q5877" s="259" t="s">
        <v>5356</v>
      </c>
    </row>
    <row r="5878" spans="1:17" ht="21.75" customHeight="1">
      <c r="A5878" s="301" t="s">
        <v>5129</v>
      </c>
      <c r="B5878" s="301" t="s">
        <v>5162</v>
      </c>
      <c r="C5878" s="316" t="s">
        <v>11886</v>
      </c>
      <c r="D5878" s="465" t="s">
        <v>3730</v>
      </c>
      <c r="E5878" s="465" t="s">
        <v>6101</v>
      </c>
      <c r="F5878" s="469" t="str">
        <f t="shared" si="182"/>
        <v>other</v>
      </c>
      <c r="G5878" s="260">
        <v>0</v>
      </c>
      <c r="H5878" s="260">
        <v>1.3430724154560001</v>
      </c>
      <c r="I5878" s="260">
        <v>1.695187584E-3</v>
      </c>
      <c r="J5878" s="260">
        <v>2.86358324680364</v>
      </c>
      <c r="K5878" s="260">
        <v>4.2083508468424196</v>
      </c>
      <c r="L5878" s="301" t="str">
        <f t="shared" si="183"/>
        <v/>
      </c>
      <c r="M5878" s="459">
        <f>IFERROR((Tableau1[[#This Row],[Scope 1
(kg CO2-eq)]]+Tableau1[[#This Row],[Scope 2 energy
(kg CO2-eq)]]+Tableau1[[#This Row],[Scope 2 Infrastructure
(kg CO2-eq)]])/Tableau1[[#This Row],[Total CO2-emissions
(kg CO2-eq)
for scope 3 use ]],"")</f>
        <v>0.3195474075192653</v>
      </c>
      <c r="N5878" s="436" t="s">
        <v>3730</v>
      </c>
      <c r="O5878" s="259">
        <v>1</v>
      </c>
      <c r="P5878" s="259" t="s">
        <v>5129</v>
      </c>
      <c r="Q5878" s="259" t="s">
        <v>5162</v>
      </c>
    </row>
    <row r="5879" spans="1:17" ht="21.75" customHeight="1">
      <c r="A5879" s="301" t="s">
        <v>5129</v>
      </c>
      <c r="B5879" s="301" t="s">
        <v>5162</v>
      </c>
      <c r="C5879" s="316" t="s">
        <v>11887</v>
      </c>
      <c r="D5879" s="465" t="s">
        <v>3730</v>
      </c>
      <c r="E5879" s="465" t="s">
        <v>6101</v>
      </c>
      <c r="F5879" s="469" t="str">
        <f t="shared" si="182"/>
        <v>other</v>
      </c>
      <c r="G5879" s="260">
        <v>0</v>
      </c>
      <c r="H5879" s="260">
        <v>0.32199462199520001</v>
      </c>
      <c r="I5879" s="260">
        <v>2.0602097279999999E-4</v>
      </c>
      <c r="J5879" s="260">
        <v>0.96317972202077395</v>
      </c>
      <c r="K5879" s="260">
        <v>1.2853803675104001</v>
      </c>
      <c r="L5879" s="301" t="str">
        <f t="shared" si="183"/>
        <v/>
      </c>
      <c r="M5879" s="459">
        <f>IFERROR((Tableau1[[#This Row],[Scope 1
(kg CO2-eq)]]+Tableau1[[#This Row],[Scope 2 energy
(kg CO2-eq)]]+Tableau1[[#This Row],[Scope 2 Infrastructure
(kg CO2-eq)]])/Tableau1[[#This Row],[Total CO2-emissions
(kg CO2-eq)
for scope 3 use ]],"")</f>
        <v>0.25066560149199807</v>
      </c>
      <c r="N5879" s="436" t="s">
        <v>3730</v>
      </c>
      <c r="O5879" s="259">
        <v>1</v>
      </c>
      <c r="P5879" s="259" t="s">
        <v>5129</v>
      </c>
      <c r="Q5879" s="259" t="s">
        <v>5162</v>
      </c>
    </row>
    <row r="5880" spans="1:17" ht="21.75" customHeight="1">
      <c r="A5880" s="301" t="s">
        <v>5129</v>
      </c>
      <c r="B5880" s="301" t="s">
        <v>5162</v>
      </c>
      <c r="C5880" s="316" t="s">
        <v>11888</v>
      </c>
      <c r="D5880" s="465" t="s">
        <v>3730</v>
      </c>
      <c r="E5880" s="465" t="s">
        <v>6091</v>
      </c>
      <c r="F5880" s="469" t="str">
        <f t="shared" si="182"/>
        <v>other</v>
      </c>
      <c r="G5880" s="260">
        <v>0.96699999999999997</v>
      </c>
      <c r="H5880" s="260">
        <v>6.4670743682000001E-2</v>
      </c>
      <c r="I5880" s="260">
        <v>0</v>
      </c>
      <c r="J5880" s="260">
        <v>1.9974721583205599</v>
      </c>
      <c r="K5880" s="260">
        <v>3.0291429023168099</v>
      </c>
      <c r="L5880" s="301" t="str">
        <f t="shared" si="183"/>
        <v/>
      </c>
      <c r="M5880" s="459">
        <f>IFERROR((Tableau1[[#This Row],[Scope 1
(kg CO2-eq)]]+Tableau1[[#This Row],[Scope 2 energy
(kg CO2-eq)]]+Tableau1[[#This Row],[Scope 2 Infrastructure
(kg CO2-eq)]])/Tableau1[[#This Row],[Total CO2-emissions
(kg CO2-eq)
for scope 3 use ]],"")</f>
        <v>0.34058173448764562</v>
      </c>
      <c r="N5880" s="436" t="s">
        <v>3730</v>
      </c>
      <c r="O5880" s="259">
        <v>1</v>
      </c>
      <c r="P5880" s="259" t="s">
        <v>5129</v>
      </c>
      <c r="Q5880" s="259" t="s">
        <v>5162</v>
      </c>
    </row>
    <row r="5881" spans="1:17" ht="21.75" customHeight="1">
      <c r="A5881" s="301" t="s">
        <v>5129</v>
      </c>
      <c r="B5881" s="301" t="s">
        <v>5162</v>
      </c>
      <c r="C5881" s="316" t="s">
        <v>11889</v>
      </c>
      <c r="D5881" s="465" t="s">
        <v>3730</v>
      </c>
      <c r="E5881" s="465" t="s">
        <v>6091</v>
      </c>
      <c r="F5881" s="469" t="str">
        <f t="shared" si="182"/>
        <v>other</v>
      </c>
      <c r="G5881" s="260">
        <v>0</v>
      </c>
      <c r="H5881" s="260">
        <v>9.2459794412007995E-2</v>
      </c>
      <c r="I5881" s="260">
        <v>4.6834197120000003E-6</v>
      </c>
      <c r="J5881" s="260">
        <v>1.0423479774101501</v>
      </c>
      <c r="K5881" s="260">
        <v>1.13481245561598</v>
      </c>
      <c r="L5881" s="301" t="str">
        <f t="shared" si="183"/>
        <v/>
      </c>
      <c r="M5881" s="459">
        <f>IFERROR((Tableau1[[#This Row],[Scope 1
(kg CO2-eq)]]+Tableau1[[#This Row],[Scope 2 energy
(kg CO2-eq)]]+Tableau1[[#This Row],[Scope 2 Infrastructure
(kg CO2-eq)]])/Tableau1[[#This Row],[Total CO2-emissions
(kg CO2-eq)
for scope 3 use ]],"")</f>
        <v>8.1479963824974036E-2</v>
      </c>
      <c r="N5881" s="436" t="s">
        <v>3730</v>
      </c>
      <c r="O5881" s="259">
        <v>1</v>
      </c>
      <c r="P5881" s="259" t="s">
        <v>5129</v>
      </c>
      <c r="Q5881" s="259" t="s">
        <v>5162</v>
      </c>
    </row>
    <row r="5882" spans="1:17" ht="21.75" customHeight="1">
      <c r="A5882" s="301" t="s">
        <v>5129</v>
      </c>
      <c r="B5882" s="301" t="s">
        <v>5162</v>
      </c>
      <c r="C5882" s="316" t="s">
        <v>11890</v>
      </c>
      <c r="D5882" s="465" t="s">
        <v>3730</v>
      </c>
      <c r="E5882" s="465" t="s">
        <v>6091</v>
      </c>
      <c r="F5882" s="469" t="str">
        <f t="shared" si="182"/>
        <v>other</v>
      </c>
      <c r="G5882" s="260">
        <v>0.16500000000000001</v>
      </c>
      <c r="H5882" s="260">
        <v>0.42725229124808001</v>
      </c>
      <c r="I5882" s="260">
        <v>2.0540229120000001E-5</v>
      </c>
      <c r="J5882" s="260">
        <v>0.282362807346765</v>
      </c>
      <c r="K5882" s="260">
        <v>0.87463564431848495</v>
      </c>
      <c r="L5882" s="301" t="str">
        <f t="shared" si="183"/>
        <v/>
      </c>
      <c r="M5882" s="459">
        <f>IFERROR((Tableau1[[#This Row],[Scope 1
(kg CO2-eq)]]+Tableau1[[#This Row],[Scope 2 energy
(kg CO2-eq)]]+Tableau1[[#This Row],[Scope 2 Infrastructure
(kg CO2-eq)]])/Tableau1[[#This Row],[Total CO2-emissions
(kg CO2-eq)
for scope 3 use ]],"")</f>
        <v>0.67716521196514723</v>
      </c>
      <c r="N5882" s="436" t="s">
        <v>3730</v>
      </c>
      <c r="O5882" s="259">
        <v>1</v>
      </c>
      <c r="P5882" s="259" t="s">
        <v>5129</v>
      </c>
      <c r="Q5882" s="260" t="s">
        <v>5162</v>
      </c>
    </row>
    <row r="5883" spans="1:17" ht="21.75" customHeight="1">
      <c r="A5883" s="301" t="s">
        <v>5129</v>
      </c>
      <c r="B5883" s="301" t="s">
        <v>5162</v>
      </c>
      <c r="C5883" s="316" t="s">
        <v>11891</v>
      </c>
      <c r="D5883" s="465" t="s">
        <v>3730</v>
      </c>
      <c r="E5883" s="465" t="s">
        <v>6091</v>
      </c>
      <c r="F5883" s="469" t="str">
        <f t="shared" si="182"/>
        <v>other</v>
      </c>
      <c r="G5883" s="260">
        <v>0</v>
      </c>
      <c r="H5883" s="260">
        <v>8.1478040586290004E-2</v>
      </c>
      <c r="I5883" s="260">
        <v>1.905539328E-5</v>
      </c>
      <c r="J5883" s="260">
        <v>0.63389686384715604</v>
      </c>
      <c r="K5883" s="260">
        <v>0.715393965159971</v>
      </c>
      <c r="L5883" s="301" t="str">
        <f t="shared" si="183"/>
        <v/>
      </c>
      <c r="M5883" s="459">
        <f>IFERROR((Tableau1[[#This Row],[Scope 1
(kg CO2-eq)]]+Tableau1[[#This Row],[Scope 2 energy
(kg CO2-eq)]]+Tableau1[[#This Row],[Scope 2 Infrastructure
(kg CO2-eq)]])/Tableau1[[#This Row],[Total CO2-emissions
(kg CO2-eq)
for scope 3 use ]],"")</f>
        <v>0.11391918292370028</v>
      </c>
      <c r="N5883" s="436" t="s">
        <v>3730</v>
      </c>
      <c r="O5883" s="259">
        <v>1</v>
      </c>
      <c r="P5883" s="259" t="s">
        <v>5129</v>
      </c>
      <c r="Q5883" s="260" t="s">
        <v>5162</v>
      </c>
    </row>
    <row r="5884" spans="1:17" ht="21.75" customHeight="1">
      <c r="A5884" s="301" t="s">
        <v>5129</v>
      </c>
      <c r="B5884" s="301" t="s">
        <v>5162</v>
      </c>
      <c r="C5884" s="316" t="s">
        <v>11892</v>
      </c>
      <c r="D5884" s="465" t="s">
        <v>3730</v>
      </c>
      <c r="E5884" s="465" t="s">
        <v>6091</v>
      </c>
      <c r="F5884" s="469" t="str">
        <f t="shared" si="182"/>
        <v>other</v>
      </c>
      <c r="G5884" s="260">
        <v>0</v>
      </c>
      <c r="H5884" s="260">
        <v>0.59678400408929999</v>
      </c>
      <c r="I5884" s="260">
        <v>1.156934592E-4</v>
      </c>
      <c r="J5884" s="260">
        <v>1.0051070895443199</v>
      </c>
      <c r="K5884" s="260">
        <v>1.6020067873032</v>
      </c>
      <c r="L5884" s="301" t="str">
        <f t="shared" si="183"/>
        <v/>
      </c>
      <c r="M5884" s="459">
        <f>IFERROR((Tableau1[[#This Row],[Scope 1
(kg CO2-eq)]]+Tableau1[[#This Row],[Scope 2 energy
(kg CO2-eq)]]+Tableau1[[#This Row],[Scope 2 Infrastructure
(kg CO2-eq)]])/Tableau1[[#This Row],[Total CO2-emissions
(kg CO2-eq)
for scope 3 use ]],"")</f>
        <v>0.37259498666251856</v>
      </c>
      <c r="N5884" s="436" t="s">
        <v>3730</v>
      </c>
      <c r="O5884" s="259">
        <v>1</v>
      </c>
      <c r="P5884" s="259" t="s">
        <v>5129</v>
      </c>
      <c r="Q5884" s="260" t="s">
        <v>5162</v>
      </c>
    </row>
    <row r="5885" spans="1:17" ht="21.75" customHeight="1">
      <c r="A5885" s="301" t="s">
        <v>5129</v>
      </c>
      <c r="B5885" s="301" t="s">
        <v>5162</v>
      </c>
      <c r="C5885" s="316" t="s">
        <v>11893</v>
      </c>
      <c r="D5885" s="465" t="s">
        <v>3730</v>
      </c>
      <c r="E5885" s="465" t="s">
        <v>6101</v>
      </c>
      <c r="F5885" s="469" t="str">
        <f t="shared" si="182"/>
        <v>other</v>
      </c>
      <c r="G5885" s="260">
        <v>0</v>
      </c>
      <c r="H5885" s="260">
        <v>0.26929396648687498</v>
      </c>
      <c r="I5885" s="260">
        <v>1.7357112288000001E-4</v>
      </c>
      <c r="J5885" s="260">
        <v>0.50817045240416603</v>
      </c>
      <c r="K5885" s="260">
        <v>0.77763799043901205</v>
      </c>
      <c r="L5885" s="301" t="str">
        <f t="shared" si="183"/>
        <v/>
      </c>
      <c r="M5885" s="459">
        <f>IFERROR((Tableau1[[#This Row],[Scope 1
(kg CO2-eq)]]+Tableau1[[#This Row],[Scope 2 energy
(kg CO2-eq)]]+Tableau1[[#This Row],[Scope 2 Infrastructure
(kg CO2-eq)]])/Tableau1[[#This Row],[Total CO2-emissions
(kg CO2-eq)
for scope 3 use ]],"")</f>
        <v>0.34652054159240381</v>
      </c>
      <c r="N5885" s="436" t="s">
        <v>3730</v>
      </c>
      <c r="O5885" s="259">
        <v>1</v>
      </c>
      <c r="P5885" s="259" t="s">
        <v>5129</v>
      </c>
      <c r="Q5885" s="259" t="s">
        <v>5162</v>
      </c>
    </row>
    <row r="5886" spans="1:17" ht="21.75" customHeight="1">
      <c r="A5886" s="301" t="s">
        <v>5129</v>
      </c>
      <c r="B5886" s="301" t="s">
        <v>5162</v>
      </c>
      <c r="C5886" s="316" t="s">
        <v>11894</v>
      </c>
      <c r="D5886" s="465" t="s">
        <v>3730</v>
      </c>
      <c r="E5886" s="465" t="s">
        <v>6091</v>
      </c>
      <c r="F5886" s="469" t="str">
        <f t="shared" si="182"/>
        <v>other</v>
      </c>
      <c r="G5886" s="260">
        <v>0</v>
      </c>
      <c r="H5886" s="260">
        <v>0.23181189286694401</v>
      </c>
      <c r="I5886" s="260">
        <v>2.9755422558576002E-2</v>
      </c>
      <c r="J5886" s="260">
        <v>0.25347846852142802</v>
      </c>
      <c r="K5886" s="260">
        <v>0.51504578570341997</v>
      </c>
      <c r="L5886" s="301" t="str">
        <f t="shared" si="183"/>
        <v/>
      </c>
      <c r="M5886" s="459">
        <f>IFERROR((Tableau1[[#This Row],[Scope 1
(kg CO2-eq)]]+Tableau1[[#This Row],[Scope 2 energy
(kg CO2-eq)]]+Tableau1[[#This Row],[Scope 2 Infrastructure
(kg CO2-eq)]])/Tableau1[[#This Row],[Total CO2-emissions
(kg CO2-eq)
for scope 3 use ]],"")</f>
        <v>0.50785254959088033</v>
      </c>
      <c r="N5886" s="436" t="s">
        <v>3730</v>
      </c>
      <c r="O5886" s="259">
        <v>1</v>
      </c>
      <c r="P5886" s="259" t="s">
        <v>5129</v>
      </c>
      <c r="Q5886" s="259" t="s">
        <v>5162</v>
      </c>
    </row>
    <row r="5887" spans="1:17" ht="21.75" customHeight="1">
      <c r="A5887" s="301" t="s">
        <v>5129</v>
      </c>
      <c r="B5887" s="301" t="s">
        <v>5162</v>
      </c>
      <c r="C5887" s="316" t="s">
        <v>11895</v>
      </c>
      <c r="D5887" s="465" t="s">
        <v>3730</v>
      </c>
      <c r="E5887" s="465" t="s">
        <v>6091</v>
      </c>
      <c r="F5887" s="469" t="str">
        <f t="shared" si="182"/>
        <v>other</v>
      </c>
      <c r="G5887" s="260">
        <v>0</v>
      </c>
      <c r="H5887" s="260">
        <v>9.7840673876320006E-2</v>
      </c>
      <c r="I5887" s="260">
        <v>4.6704739911199999E-3</v>
      </c>
      <c r="J5887" s="260">
        <v>2.4166129550750998E-2</v>
      </c>
      <c r="K5887" s="260">
        <v>0.126677290034898</v>
      </c>
      <c r="L5887" s="301" t="str">
        <f t="shared" si="183"/>
        <v/>
      </c>
      <c r="M5887" s="459">
        <f>IFERROR((Tableau1[[#This Row],[Scope 1
(kg CO2-eq)]]+Tableau1[[#This Row],[Scope 2 energy
(kg CO2-eq)]]+Tableau1[[#This Row],[Scope 2 Infrastructure
(kg CO2-eq)]])/Tableau1[[#This Row],[Total CO2-emissions
(kg CO2-eq)
for scope 3 use ]],"")</f>
        <v>0.80923066667434607</v>
      </c>
      <c r="N5887" s="436" t="s">
        <v>3730</v>
      </c>
      <c r="O5887" s="259">
        <v>1</v>
      </c>
      <c r="P5887" s="259" t="s">
        <v>5129</v>
      </c>
      <c r="Q5887" s="259" t="s">
        <v>5162</v>
      </c>
    </row>
    <row r="5888" spans="1:17" ht="21.75" customHeight="1">
      <c r="A5888" s="301" t="s">
        <v>5129</v>
      </c>
      <c r="B5888" s="301" t="s">
        <v>5162</v>
      </c>
      <c r="C5888" s="316" t="s">
        <v>11896</v>
      </c>
      <c r="D5888" s="465" t="s">
        <v>3730</v>
      </c>
      <c r="E5888" s="465" t="s">
        <v>6091</v>
      </c>
      <c r="F5888" s="469" t="str">
        <f t="shared" si="182"/>
        <v>other</v>
      </c>
      <c r="G5888" s="260">
        <v>0</v>
      </c>
      <c r="H5888" s="260">
        <v>0.31397788999519999</v>
      </c>
      <c r="I5888" s="260">
        <v>2.8891857280000002E-4</v>
      </c>
      <c r="J5888" s="260">
        <v>0.15326324187645199</v>
      </c>
      <c r="K5888" s="260">
        <v>0.46753003291237999</v>
      </c>
      <c r="L5888" s="301" t="str">
        <f t="shared" si="183"/>
        <v/>
      </c>
      <c r="M5888" s="459">
        <f>IFERROR((Tableau1[[#This Row],[Scope 1
(kg CO2-eq)]]+Tableau1[[#This Row],[Scope 2 energy
(kg CO2-eq)]]+Tableau1[[#This Row],[Scope 2 Infrastructure
(kg CO2-eq)]])/Tableau1[[#This Row],[Total CO2-emissions
(kg CO2-eq)
for scope 3 use ]],"")</f>
        <v>0.67218528531812383</v>
      </c>
      <c r="N5888" s="436" t="s">
        <v>3730</v>
      </c>
      <c r="O5888" s="259">
        <v>1</v>
      </c>
      <c r="P5888" s="259" t="s">
        <v>5129</v>
      </c>
      <c r="Q5888" s="259" t="s">
        <v>5162</v>
      </c>
    </row>
    <row r="5889" spans="1:17" ht="21.75" customHeight="1">
      <c r="A5889" s="301" t="s">
        <v>5129</v>
      </c>
      <c r="B5889" s="301" t="s">
        <v>5162</v>
      </c>
      <c r="C5889" s="316" t="s">
        <v>11897</v>
      </c>
      <c r="D5889" s="465" t="s">
        <v>3730</v>
      </c>
      <c r="E5889" s="465" t="s">
        <v>6101</v>
      </c>
      <c r="F5889" s="469" t="str">
        <f t="shared" si="182"/>
        <v>other</v>
      </c>
      <c r="G5889" s="260">
        <v>0</v>
      </c>
      <c r="H5889" s="260">
        <v>0.32173547396409002</v>
      </c>
      <c r="I5889" s="260">
        <v>2.05798247424E-4</v>
      </c>
      <c r="J5889" s="260">
        <v>4.3798820760339501</v>
      </c>
      <c r="K5889" s="260">
        <v>4.7018233501864897</v>
      </c>
      <c r="L5889" s="301" t="str">
        <f t="shared" si="183"/>
        <v/>
      </c>
      <c r="M5889" s="459">
        <f>IFERROR((Tableau1[[#This Row],[Scope 1
(kg CO2-eq)]]+Tableau1[[#This Row],[Scope 2 energy
(kg CO2-eq)]]+Tableau1[[#This Row],[Scope 2 Infrastructure
(kg CO2-eq)]])/Tableau1[[#This Row],[Total CO2-emissions
(kg CO2-eq)
for scope 3 use ]],"")</f>
        <v>6.8471579690195031E-2</v>
      </c>
      <c r="N5889" s="436" t="s">
        <v>3730</v>
      </c>
      <c r="O5889" s="259">
        <v>1</v>
      </c>
      <c r="P5889" s="259" t="s">
        <v>5129</v>
      </c>
      <c r="Q5889" s="259" t="s">
        <v>5162</v>
      </c>
    </row>
    <row r="5890" spans="1:17" ht="21.75" customHeight="1">
      <c r="A5890" s="301" t="s">
        <v>5129</v>
      </c>
      <c r="B5890" s="301" t="s">
        <v>5162</v>
      </c>
      <c r="C5890" s="316" t="s">
        <v>11898</v>
      </c>
      <c r="D5890" s="465" t="s">
        <v>3730</v>
      </c>
      <c r="E5890" s="465" t="s">
        <v>6101</v>
      </c>
      <c r="F5890" s="469" t="str">
        <f t="shared" ref="F5890:F5953" si="184">IF(ISNUMBER(SEARCH("{CH}", C5890)), "CH", "other")</f>
        <v>other</v>
      </c>
      <c r="G5890" s="260">
        <v>2.4E-2</v>
      </c>
      <c r="H5890" s="260">
        <v>2.5865521571492498</v>
      </c>
      <c r="I5890" s="260">
        <v>3.0723793591020902E-3</v>
      </c>
      <c r="J5890" s="260">
        <v>2.1867972586217501</v>
      </c>
      <c r="K5890" s="260">
        <v>4.8004217934338298</v>
      </c>
      <c r="L5890" s="301" t="str">
        <f t="shared" ref="L5890:L5953" si="185">IF(N5890="MJ", K5890*3.6, IF(N5890="m", K5890*1000, ""))</f>
        <v/>
      </c>
      <c r="M5890" s="459">
        <f>IFERROR((Tableau1[[#This Row],[Scope 1
(kg CO2-eq)]]+Tableau1[[#This Row],[Scope 2 energy
(kg CO2-eq)]]+Tableau1[[#This Row],[Scope 2 Infrastructure
(kg CO2-eq)]])/Tableau1[[#This Row],[Total CO2-emissions
(kg CO2-eq)
for scope 3 use ]],"")</f>
        <v>0.54445726833490982</v>
      </c>
      <c r="N5890" s="436" t="s">
        <v>3730</v>
      </c>
      <c r="O5890" s="259">
        <v>1</v>
      </c>
      <c r="P5890" s="259" t="s">
        <v>5129</v>
      </c>
      <c r="Q5890" s="259" t="s">
        <v>5162</v>
      </c>
    </row>
    <row r="5891" spans="1:17" ht="21.75" customHeight="1">
      <c r="A5891" s="301" t="s">
        <v>5155</v>
      </c>
      <c r="B5891" s="301" t="s">
        <v>5345</v>
      </c>
      <c r="C5891" s="316" t="s">
        <v>11899</v>
      </c>
      <c r="D5891" s="465" t="s">
        <v>3730</v>
      </c>
      <c r="E5891" s="465" t="s">
        <v>6091</v>
      </c>
      <c r="F5891" s="469" t="str">
        <f t="shared" si="184"/>
        <v>other</v>
      </c>
      <c r="G5891" s="260">
        <v>0</v>
      </c>
      <c r="H5891" s="260">
        <v>0.58716599374400003</v>
      </c>
      <c r="I5891" s="260">
        <v>6.8054975999999999E-5</v>
      </c>
      <c r="J5891" s="260">
        <v>5.6218850614917404</v>
      </c>
      <c r="K5891" s="260">
        <v>6.2091191081325396</v>
      </c>
      <c r="L5891" s="301" t="str">
        <f t="shared" si="185"/>
        <v/>
      </c>
      <c r="M5891" s="459">
        <f>IFERROR((Tableau1[[#This Row],[Scope 1
(kg CO2-eq)]]+Tableau1[[#This Row],[Scope 2 energy
(kg CO2-eq)]]+Tableau1[[#This Row],[Scope 2 Infrastructure
(kg CO2-eq)]])/Tableau1[[#This Row],[Total CO2-emissions
(kg CO2-eq)
for scope 3 use ]],"")</f>
        <v>9.4576064413204194E-2</v>
      </c>
      <c r="N5891" s="436" t="s">
        <v>3730</v>
      </c>
      <c r="O5891" s="259">
        <v>1</v>
      </c>
      <c r="P5891" s="259" t="s">
        <v>5155</v>
      </c>
      <c r="Q5891" s="259" t="s">
        <v>5345</v>
      </c>
    </row>
    <row r="5892" spans="1:17" ht="21.75" customHeight="1">
      <c r="A5892" s="301" t="s">
        <v>5139</v>
      </c>
      <c r="B5892" s="301" t="s">
        <v>5133</v>
      </c>
      <c r="C5892" s="316" t="s">
        <v>11900</v>
      </c>
      <c r="D5892" s="465" t="s">
        <v>3646</v>
      </c>
      <c r="E5892" s="465" t="s">
        <v>700</v>
      </c>
      <c r="F5892" s="469" t="str">
        <f t="shared" si="184"/>
        <v>CH</v>
      </c>
      <c r="G5892" s="260">
        <v>0</v>
      </c>
      <c r="H5892" s="260">
        <v>8375.8007482159992</v>
      </c>
      <c r="I5892" s="260">
        <v>238.20032658400001</v>
      </c>
      <c r="J5892" s="260">
        <v>78033.554432086894</v>
      </c>
      <c r="K5892" s="260">
        <v>86647.555492743893</v>
      </c>
      <c r="L5892" s="301" t="str">
        <f t="shared" si="185"/>
        <v/>
      </c>
      <c r="M5892" s="459">
        <f>IFERROR((Tableau1[[#This Row],[Scope 1
(kg CO2-eq)]]+Tableau1[[#This Row],[Scope 2 energy
(kg CO2-eq)]]+Tableau1[[#This Row],[Scope 2 Infrastructure
(kg CO2-eq)]])/Tableau1[[#This Row],[Total CO2-emissions
(kg CO2-eq)
for scope 3 use ]],"")</f>
        <v>9.9414242280861098E-2</v>
      </c>
      <c r="N5892" s="436" t="s">
        <v>3646</v>
      </c>
      <c r="O5892" s="259">
        <v>1</v>
      </c>
      <c r="P5892" s="259" t="s">
        <v>5139</v>
      </c>
      <c r="Q5892" s="260" t="s">
        <v>5133</v>
      </c>
    </row>
    <row r="5893" spans="1:17" ht="21.75" customHeight="1">
      <c r="A5893" s="301" t="s">
        <v>5139</v>
      </c>
      <c r="B5893" s="301" t="s">
        <v>5133</v>
      </c>
      <c r="C5893" s="316" t="s">
        <v>11901</v>
      </c>
      <c r="D5893" s="465" t="s">
        <v>3646</v>
      </c>
      <c r="E5893" s="465" t="s">
        <v>700</v>
      </c>
      <c r="F5893" s="469" t="str">
        <f t="shared" si="184"/>
        <v>CH</v>
      </c>
      <c r="G5893" s="260">
        <v>0</v>
      </c>
      <c r="H5893" s="260">
        <v>0</v>
      </c>
      <c r="I5893" s="260">
        <v>0</v>
      </c>
      <c r="J5893" s="260">
        <v>103548.263136366</v>
      </c>
      <c r="K5893" s="260">
        <v>103548.263141894</v>
      </c>
      <c r="L5893" s="301" t="str">
        <f t="shared" si="185"/>
        <v/>
      </c>
      <c r="M5893" s="459">
        <f>IFERROR((Tableau1[[#This Row],[Scope 1
(kg CO2-eq)]]+Tableau1[[#This Row],[Scope 2 energy
(kg CO2-eq)]]+Tableau1[[#This Row],[Scope 2 Infrastructure
(kg CO2-eq)]])/Tableau1[[#This Row],[Total CO2-emissions
(kg CO2-eq)
for scope 3 use ]],"")</f>
        <v>0</v>
      </c>
      <c r="N5893" s="436" t="s">
        <v>3646</v>
      </c>
      <c r="O5893" s="259">
        <v>1</v>
      </c>
      <c r="P5893" s="259" t="s">
        <v>5139</v>
      </c>
      <c r="Q5893" s="259" t="s">
        <v>5133</v>
      </c>
    </row>
    <row r="5894" spans="1:17" ht="21.75" customHeight="1">
      <c r="A5894" s="301" t="s">
        <v>5157</v>
      </c>
      <c r="B5894" s="301" t="s">
        <v>5158</v>
      </c>
      <c r="C5894" s="316" t="s">
        <v>11902</v>
      </c>
      <c r="D5894" s="465" t="s">
        <v>3730</v>
      </c>
      <c r="E5894" s="465" t="s">
        <v>6091</v>
      </c>
      <c r="F5894" s="469" t="str">
        <f t="shared" si="184"/>
        <v>other</v>
      </c>
      <c r="G5894" s="260">
        <v>0</v>
      </c>
      <c r="H5894" s="260">
        <v>0.184953800664</v>
      </c>
      <c r="I5894" s="260">
        <v>1.8899000639999999E-4</v>
      </c>
      <c r="J5894" s="260">
        <v>15.6717334497037</v>
      </c>
      <c r="K5894" s="260">
        <v>15.8568762251428</v>
      </c>
      <c r="L5894" s="301" t="str">
        <f t="shared" si="185"/>
        <v/>
      </c>
      <c r="M5894" s="459">
        <f>IFERROR((Tableau1[[#This Row],[Scope 1
(kg CO2-eq)]]+Tableau1[[#This Row],[Scope 2 energy
(kg CO2-eq)]]+Tableau1[[#This Row],[Scope 2 Infrastructure
(kg CO2-eq)]])/Tableau1[[#This Row],[Total CO2-emissions
(kg CO2-eq)
for scope 3 use ]],"")</f>
        <v>1.1675867809123462E-2</v>
      </c>
      <c r="N5894" s="436" t="s">
        <v>3730</v>
      </c>
      <c r="O5894" s="259">
        <v>1</v>
      </c>
      <c r="P5894" s="259" t="s">
        <v>5157</v>
      </c>
      <c r="Q5894" s="259" t="s">
        <v>5158</v>
      </c>
    </row>
    <row r="5895" spans="1:17" ht="21.75" customHeight="1">
      <c r="A5895" s="301" t="s">
        <v>5166</v>
      </c>
      <c r="B5895" s="301" t="s">
        <v>5197</v>
      </c>
      <c r="C5895" s="316" t="s">
        <v>11903</v>
      </c>
      <c r="D5895" s="465" t="s">
        <v>50</v>
      </c>
      <c r="E5895" s="465" t="s">
        <v>6091</v>
      </c>
      <c r="F5895" s="469" t="str">
        <f t="shared" si="184"/>
        <v>other</v>
      </c>
      <c r="G5895" s="260">
        <v>0</v>
      </c>
      <c r="H5895" s="260">
        <v>0</v>
      </c>
      <c r="I5895" s="260">
        <v>0</v>
      </c>
      <c r="J5895" s="260">
        <v>0</v>
      </c>
      <c r="K5895" s="260">
        <v>0</v>
      </c>
      <c r="L5895" s="301" t="str">
        <f t="shared" si="185"/>
        <v/>
      </c>
      <c r="M5895" s="459" t="str">
        <f>IFERROR((Tableau1[[#This Row],[Scope 1
(kg CO2-eq)]]+Tableau1[[#This Row],[Scope 2 energy
(kg CO2-eq)]]+Tableau1[[#This Row],[Scope 2 Infrastructure
(kg CO2-eq)]])/Tableau1[[#This Row],[Total CO2-emissions
(kg CO2-eq)
for scope 3 use ]],"")</f>
        <v/>
      </c>
      <c r="N5895" s="436" t="s">
        <v>50</v>
      </c>
      <c r="O5895" s="259">
        <v>1</v>
      </c>
      <c r="P5895" s="259" t="s">
        <v>5166</v>
      </c>
      <c r="Q5895" s="259" t="s">
        <v>5197</v>
      </c>
    </row>
    <row r="5896" spans="1:17" ht="21.75" customHeight="1">
      <c r="A5896" s="301" t="s">
        <v>5166</v>
      </c>
      <c r="B5896" s="301" t="s">
        <v>5197</v>
      </c>
      <c r="C5896" s="316" t="s">
        <v>11904</v>
      </c>
      <c r="D5896" s="465" t="s">
        <v>50</v>
      </c>
      <c r="E5896" s="465" t="s">
        <v>6091</v>
      </c>
      <c r="F5896" s="469" t="str">
        <f t="shared" si="184"/>
        <v>other</v>
      </c>
      <c r="G5896" s="260">
        <v>0</v>
      </c>
      <c r="H5896" s="260">
        <v>0</v>
      </c>
      <c r="I5896" s="260">
        <v>0</v>
      </c>
      <c r="J5896" s="260">
        <v>0</v>
      </c>
      <c r="K5896" s="260">
        <v>0</v>
      </c>
      <c r="L5896" s="301" t="str">
        <f t="shared" si="185"/>
        <v/>
      </c>
      <c r="M5896" s="459" t="str">
        <f>IFERROR((Tableau1[[#This Row],[Scope 1
(kg CO2-eq)]]+Tableau1[[#This Row],[Scope 2 energy
(kg CO2-eq)]]+Tableau1[[#This Row],[Scope 2 Infrastructure
(kg CO2-eq)]])/Tableau1[[#This Row],[Total CO2-emissions
(kg CO2-eq)
for scope 3 use ]],"")</f>
        <v/>
      </c>
      <c r="N5896" s="436" t="s">
        <v>50</v>
      </c>
      <c r="O5896" s="259">
        <v>1</v>
      </c>
      <c r="P5896" s="259" t="s">
        <v>5166</v>
      </c>
      <c r="Q5896" s="259" t="s">
        <v>5197</v>
      </c>
    </row>
    <row r="5897" spans="1:17" ht="21.75" customHeight="1">
      <c r="A5897" s="301" t="s">
        <v>5200</v>
      </c>
      <c r="B5897" s="301" t="s">
        <v>5166</v>
      </c>
      <c r="C5897" s="316" t="s">
        <v>11905</v>
      </c>
      <c r="D5897" s="465" t="s">
        <v>50</v>
      </c>
      <c r="E5897" s="465" t="s">
        <v>700</v>
      </c>
      <c r="F5897" s="469" t="str">
        <f t="shared" si="184"/>
        <v>CH</v>
      </c>
      <c r="G5897" s="260">
        <v>0</v>
      </c>
      <c r="H5897" s="260">
        <v>0.15300056719999999</v>
      </c>
      <c r="I5897" s="260">
        <v>5.6481741260000003E-2</v>
      </c>
      <c r="J5897" s="260">
        <v>0.36908311188708798</v>
      </c>
      <c r="K5897" s="260">
        <v>0.57856542048920201</v>
      </c>
      <c r="L5897" s="301" t="str">
        <f t="shared" si="185"/>
        <v/>
      </c>
      <c r="M5897" s="459">
        <f>IFERROR((Tableau1[[#This Row],[Scope 1
(kg CO2-eq)]]+Tableau1[[#This Row],[Scope 2 energy
(kg CO2-eq)]]+Tableau1[[#This Row],[Scope 2 Infrastructure
(kg CO2-eq)]])/Tableau1[[#This Row],[Total CO2-emissions
(kg CO2-eq)
for scope 3 use ]],"")</f>
        <v>0.36207194733980758</v>
      </c>
      <c r="N5897" s="436" t="s">
        <v>50</v>
      </c>
      <c r="O5897" s="259">
        <v>1</v>
      </c>
      <c r="P5897" s="259" t="s">
        <v>5200</v>
      </c>
      <c r="Q5897" s="259" t="s">
        <v>5166</v>
      </c>
    </row>
    <row r="5898" spans="1:17" ht="21.75" customHeight="1">
      <c r="A5898" s="301" t="s">
        <v>5200</v>
      </c>
      <c r="B5898" s="301" t="s">
        <v>5166</v>
      </c>
      <c r="C5898" s="316" t="s">
        <v>11906</v>
      </c>
      <c r="D5898" s="465" t="s">
        <v>50</v>
      </c>
      <c r="E5898" s="465" t="s">
        <v>700</v>
      </c>
      <c r="F5898" s="469" t="str">
        <f t="shared" si="184"/>
        <v>CH</v>
      </c>
      <c r="G5898" s="260">
        <v>0</v>
      </c>
      <c r="H5898" s="260">
        <v>0</v>
      </c>
      <c r="I5898" s="260">
        <v>0</v>
      </c>
      <c r="J5898" s="260">
        <v>0</v>
      </c>
      <c r="K5898" s="260">
        <v>0</v>
      </c>
      <c r="L5898" s="301" t="str">
        <f t="shared" si="185"/>
        <v/>
      </c>
      <c r="M5898" s="459" t="str">
        <f>IFERROR((Tableau1[[#This Row],[Scope 1
(kg CO2-eq)]]+Tableau1[[#This Row],[Scope 2 energy
(kg CO2-eq)]]+Tableau1[[#This Row],[Scope 2 Infrastructure
(kg CO2-eq)]])/Tableau1[[#This Row],[Total CO2-emissions
(kg CO2-eq)
for scope 3 use ]],"")</f>
        <v/>
      </c>
      <c r="N5898" s="436" t="s">
        <v>50</v>
      </c>
      <c r="O5898" s="259">
        <v>1</v>
      </c>
      <c r="P5898" s="259" t="s">
        <v>5200</v>
      </c>
      <c r="Q5898" s="259" t="s">
        <v>5166</v>
      </c>
    </row>
    <row r="5899" spans="1:17" ht="21.75" customHeight="1">
      <c r="A5899" s="301" t="s">
        <v>5203</v>
      </c>
      <c r="B5899" s="301" t="s">
        <v>5204</v>
      </c>
      <c r="C5899" s="316" t="s">
        <v>11907</v>
      </c>
      <c r="D5899" s="465" t="s">
        <v>3731</v>
      </c>
      <c r="E5899" s="465" t="s">
        <v>700</v>
      </c>
      <c r="F5899" s="469" t="str">
        <f t="shared" si="184"/>
        <v>CH</v>
      </c>
      <c r="G5899" s="260">
        <v>0</v>
      </c>
      <c r="H5899" s="260">
        <v>11.527156677140001</v>
      </c>
      <c r="I5899" s="260">
        <v>5.5156109642400004</v>
      </c>
      <c r="J5899" s="260">
        <v>110.450179213719</v>
      </c>
      <c r="K5899" s="260">
        <v>127.492946987107</v>
      </c>
      <c r="L5899" s="301" t="str">
        <f t="shared" si="185"/>
        <v/>
      </c>
      <c r="M5899" s="459">
        <f>IFERROR((Tableau1[[#This Row],[Scope 1
(kg CO2-eq)]]+Tableau1[[#This Row],[Scope 2 energy
(kg CO2-eq)]]+Tableau1[[#This Row],[Scope 2 Infrastructure
(kg CO2-eq)]])/Tableau1[[#This Row],[Total CO2-emissions
(kg CO2-eq)
for scope 3 use ]],"")</f>
        <v>0.13367616047892822</v>
      </c>
      <c r="N5899" s="436" t="s">
        <v>3731</v>
      </c>
      <c r="O5899" s="259">
        <v>1</v>
      </c>
      <c r="P5899" s="259" t="s">
        <v>5203</v>
      </c>
      <c r="Q5899" s="259" t="s">
        <v>5204</v>
      </c>
    </row>
    <row r="5900" spans="1:17" ht="21.75" customHeight="1">
      <c r="A5900" s="301" t="s">
        <v>5203</v>
      </c>
      <c r="B5900" s="301" t="s">
        <v>5204</v>
      </c>
      <c r="C5900" s="316" t="s">
        <v>11908</v>
      </c>
      <c r="D5900" s="465" t="s">
        <v>3731</v>
      </c>
      <c r="E5900" s="465" t="s">
        <v>700</v>
      </c>
      <c r="F5900" s="469" t="str">
        <f t="shared" si="184"/>
        <v>CH</v>
      </c>
      <c r="G5900" s="260">
        <v>0</v>
      </c>
      <c r="H5900" s="260">
        <v>12.71938932938</v>
      </c>
      <c r="I5900" s="260">
        <v>6.0860804800799997</v>
      </c>
      <c r="J5900" s="260">
        <v>118.71121679385099</v>
      </c>
      <c r="K5900" s="260">
        <v>137.51668674917599</v>
      </c>
      <c r="L5900" s="301" t="str">
        <f t="shared" si="185"/>
        <v/>
      </c>
      <c r="M5900" s="459">
        <f>IFERROR((Tableau1[[#This Row],[Scope 1
(kg CO2-eq)]]+Tableau1[[#This Row],[Scope 2 energy
(kg CO2-eq)]]+Tableau1[[#This Row],[Scope 2 Infrastructure
(kg CO2-eq)]])/Tableau1[[#This Row],[Total CO2-emissions
(kg CO2-eq)
for scope 3 use ]],"")</f>
        <v>0.13675045737365893</v>
      </c>
      <c r="N5900" s="436" t="s">
        <v>3731</v>
      </c>
      <c r="O5900" s="259">
        <v>1</v>
      </c>
      <c r="P5900" s="259" t="s">
        <v>5203</v>
      </c>
      <c r="Q5900" s="259" t="s">
        <v>5204</v>
      </c>
    </row>
    <row r="5901" spans="1:17" ht="21.75" customHeight="1">
      <c r="A5901" s="301" t="s">
        <v>5203</v>
      </c>
      <c r="B5901" s="301" t="s">
        <v>5204</v>
      </c>
      <c r="C5901" s="316" t="s">
        <v>11909</v>
      </c>
      <c r="D5901" s="465" t="s">
        <v>3731</v>
      </c>
      <c r="E5901" s="465" t="s">
        <v>700</v>
      </c>
      <c r="F5901" s="469" t="str">
        <f t="shared" si="184"/>
        <v>CH</v>
      </c>
      <c r="G5901" s="260">
        <v>0</v>
      </c>
      <c r="H5901" s="260">
        <v>11.12974579306</v>
      </c>
      <c r="I5901" s="260">
        <v>5.3254544589600004</v>
      </c>
      <c r="J5901" s="260">
        <v>110.044742359461</v>
      </c>
      <c r="K5901" s="260">
        <v>126.499942739292</v>
      </c>
      <c r="L5901" s="301" t="str">
        <f t="shared" si="185"/>
        <v/>
      </c>
      <c r="M5901" s="459">
        <f>IFERROR((Tableau1[[#This Row],[Scope 1
(kg CO2-eq)]]+Tableau1[[#This Row],[Scope 2 energy
(kg CO2-eq)]]+Tableau1[[#This Row],[Scope 2 Infrastructure
(kg CO2-eq)]])/Tableau1[[#This Row],[Total CO2-emissions
(kg CO2-eq)
for scope 3 use ]],"")</f>
        <v>0.13008069328484265</v>
      </c>
      <c r="N5901" s="436" t="s">
        <v>3731</v>
      </c>
      <c r="O5901" s="259">
        <v>1</v>
      </c>
      <c r="P5901" s="259" t="s">
        <v>5203</v>
      </c>
      <c r="Q5901" s="259" t="s">
        <v>5204</v>
      </c>
    </row>
    <row r="5902" spans="1:17" ht="21.75" customHeight="1">
      <c r="A5902" s="301" t="s">
        <v>5203</v>
      </c>
      <c r="B5902" s="301" t="s">
        <v>5204</v>
      </c>
      <c r="C5902" s="316" t="s">
        <v>11910</v>
      </c>
      <c r="D5902" s="465" t="s">
        <v>3731</v>
      </c>
      <c r="E5902" s="465" t="s">
        <v>700</v>
      </c>
      <c r="F5902" s="469" t="str">
        <f t="shared" si="184"/>
        <v>CH</v>
      </c>
      <c r="G5902" s="260">
        <v>0</v>
      </c>
      <c r="H5902" s="260">
        <v>11.12974579306</v>
      </c>
      <c r="I5902" s="260">
        <v>5.3254544589600004</v>
      </c>
      <c r="J5902" s="260">
        <v>106.00188230903299</v>
      </c>
      <c r="K5902" s="260">
        <v>122.45708268865199</v>
      </c>
      <c r="L5902" s="301" t="str">
        <f t="shared" si="185"/>
        <v/>
      </c>
      <c r="M5902" s="459">
        <f>IFERROR((Tableau1[[#This Row],[Scope 1
(kg CO2-eq)]]+Tableau1[[#This Row],[Scope 2 energy
(kg CO2-eq)]]+Tableau1[[#This Row],[Scope 2 Infrastructure
(kg CO2-eq)]])/Tableau1[[#This Row],[Total CO2-emissions
(kg CO2-eq)
for scope 3 use ]],"")</f>
        <v>0.13437524307072923</v>
      </c>
      <c r="N5902" s="436" t="s">
        <v>3731</v>
      </c>
      <c r="O5902" s="259">
        <v>1</v>
      </c>
      <c r="P5902" s="259" t="s">
        <v>5203</v>
      </c>
      <c r="Q5902" s="259" t="s">
        <v>5204</v>
      </c>
    </row>
    <row r="5903" spans="1:17" ht="21.75" customHeight="1">
      <c r="A5903" s="301" t="s">
        <v>5203</v>
      </c>
      <c r="B5903" s="301" t="s">
        <v>5204</v>
      </c>
      <c r="C5903" s="316" t="s">
        <v>11911</v>
      </c>
      <c r="D5903" s="465" t="s">
        <v>3731</v>
      </c>
      <c r="E5903" s="465" t="s">
        <v>700</v>
      </c>
      <c r="F5903" s="469" t="str">
        <f t="shared" si="184"/>
        <v>CH</v>
      </c>
      <c r="G5903" s="260">
        <v>0</v>
      </c>
      <c r="H5903" s="260">
        <v>11.12974579306</v>
      </c>
      <c r="I5903" s="260">
        <v>5.3254544589600004</v>
      </c>
      <c r="J5903" s="260">
        <v>107.042756052532</v>
      </c>
      <c r="K5903" s="260">
        <v>123.497956432297</v>
      </c>
      <c r="L5903" s="301" t="str">
        <f t="shared" si="185"/>
        <v/>
      </c>
      <c r="M5903" s="459">
        <f>IFERROR((Tableau1[[#This Row],[Scope 1
(kg CO2-eq)]]+Tableau1[[#This Row],[Scope 2 energy
(kg CO2-eq)]]+Tableau1[[#This Row],[Scope 2 Infrastructure
(kg CO2-eq)]])/Tableau1[[#This Row],[Total CO2-emissions
(kg CO2-eq)
for scope 3 use ]],"")</f>
        <v>0.13324269265168714</v>
      </c>
      <c r="N5903" s="436" t="s">
        <v>3731</v>
      </c>
      <c r="O5903" s="259">
        <v>1</v>
      </c>
      <c r="P5903" s="259" t="s">
        <v>5203</v>
      </c>
      <c r="Q5903" s="259" t="s">
        <v>5204</v>
      </c>
    </row>
    <row r="5904" spans="1:17" ht="21.75" customHeight="1">
      <c r="A5904" s="301" t="s">
        <v>4139</v>
      </c>
      <c r="B5904" s="301" t="s">
        <v>5133</v>
      </c>
      <c r="C5904" s="316" t="s">
        <v>11912</v>
      </c>
      <c r="D5904" s="465" t="s">
        <v>3646</v>
      </c>
      <c r="E5904" s="465" t="s">
        <v>6091</v>
      </c>
      <c r="F5904" s="469" t="str">
        <f t="shared" si="184"/>
        <v>other</v>
      </c>
      <c r="G5904" s="260">
        <v>0</v>
      </c>
      <c r="H5904" s="260">
        <v>0</v>
      </c>
      <c r="I5904" s="260">
        <v>0</v>
      </c>
      <c r="J5904" s="260">
        <v>1484815.3167437899</v>
      </c>
      <c r="K5904" s="260">
        <v>1484815.3167423201</v>
      </c>
      <c r="L5904" s="301" t="str">
        <f t="shared" si="185"/>
        <v/>
      </c>
      <c r="M5904" s="459">
        <f>IFERROR((Tableau1[[#This Row],[Scope 1
(kg CO2-eq)]]+Tableau1[[#This Row],[Scope 2 energy
(kg CO2-eq)]]+Tableau1[[#This Row],[Scope 2 Infrastructure
(kg CO2-eq)]])/Tableau1[[#This Row],[Total CO2-emissions
(kg CO2-eq)
for scope 3 use ]],"")</f>
        <v>0</v>
      </c>
      <c r="N5904" s="436" t="s">
        <v>3646</v>
      </c>
      <c r="O5904" s="259">
        <v>1</v>
      </c>
      <c r="P5904" s="259" t="s">
        <v>4139</v>
      </c>
      <c r="Q5904" s="259" t="s">
        <v>5133</v>
      </c>
    </row>
    <row r="5905" spans="1:17" ht="21.75" customHeight="1">
      <c r="A5905" s="301" t="s">
        <v>5184</v>
      </c>
      <c r="B5905" s="301" t="s">
        <v>5141</v>
      </c>
      <c r="C5905" s="316" t="s">
        <v>11913</v>
      </c>
      <c r="D5905" s="465" t="s">
        <v>3730</v>
      </c>
      <c r="E5905" s="465" t="s">
        <v>6016</v>
      </c>
      <c r="F5905" s="469" t="str">
        <f t="shared" si="184"/>
        <v>other</v>
      </c>
      <c r="G5905" s="260">
        <v>0</v>
      </c>
      <c r="H5905" s="260">
        <v>0.75317773035199997</v>
      </c>
      <c r="I5905" s="260">
        <v>7.4081852800000003E-4</v>
      </c>
      <c r="J5905" s="260">
        <v>5.54763320899941</v>
      </c>
      <c r="K5905" s="260">
        <v>6.3015517585386203</v>
      </c>
      <c r="L5905" s="301" t="str">
        <f t="shared" si="185"/>
        <v/>
      </c>
      <c r="M5905" s="459">
        <f>IFERROR((Tableau1[[#This Row],[Scope 1
(kg CO2-eq)]]+Tableau1[[#This Row],[Scope 2 energy
(kg CO2-eq)]]+Tableau1[[#This Row],[Scope 2 Infrastructure
(kg CO2-eq)]])/Tableau1[[#This Row],[Total CO2-emissions
(kg CO2-eq)
for scope 3 use ]],"")</f>
        <v>0.11964014226471095</v>
      </c>
      <c r="N5905" s="436" t="s">
        <v>3730</v>
      </c>
      <c r="O5905" s="259">
        <v>1</v>
      </c>
      <c r="P5905" s="259" t="s">
        <v>5184</v>
      </c>
      <c r="Q5905" s="259" t="s">
        <v>5141</v>
      </c>
    </row>
    <row r="5906" spans="1:17" ht="21.75" customHeight="1">
      <c r="A5906" s="301" t="s">
        <v>5184</v>
      </c>
      <c r="B5906" s="301" t="s">
        <v>5141</v>
      </c>
      <c r="C5906" s="316" t="s">
        <v>11914</v>
      </c>
      <c r="D5906" s="465" t="s">
        <v>3730</v>
      </c>
      <c r="E5906" s="465" t="s">
        <v>6091</v>
      </c>
      <c r="F5906" s="469" t="str">
        <f t="shared" si="184"/>
        <v>other</v>
      </c>
      <c r="G5906" s="260">
        <v>0</v>
      </c>
      <c r="H5906" s="260">
        <v>0</v>
      </c>
      <c r="I5906" s="260">
        <v>0</v>
      </c>
      <c r="J5906" s="260">
        <v>1.1373477480186001</v>
      </c>
      <c r="K5906" s="260">
        <v>1.1373477480096701</v>
      </c>
      <c r="L5906" s="301" t="str">
        <f t="shared" si="185"/>
        <v/>
      </c>
      <c r="M5906" s="459">
        <f>IFERROR((Tableau1[[#This Row],[Scope 1
(kg CO2-eq)]]+Tableau1[[#This Row],[Scope 2 energy
(kg CO2-eq)]]+Tableau1[[#This Row],[Scope 2 Infrastructure
(kg CO2-eq)]])/Tableau1[[#This Row],[Total CO2-emissions
(kg CO2-eq)
for scope 3 use ]],"")</f>
        <v>0</v>
      </c>
      <c r="N5906" s="436" t="s">
        <v>3730</v>
      </c>
      <c r="O5906" s="259">
        <v>1</v>
      </c>
      <c r="P5906" s="259" t="s">
        <v>5184</v>
      </c>
      <c r="Q5906" s="259" t="s">
        <v>5141</v>
      </c>
    </row>
    <row r="5907" spans="1:17" ht="21.75" customHeight="1">
      <c r="A5907" s="301" t="s">
        <v>5134</v>
      </c>
      <c r="B5907" s="301" t="s">
        <v>5135</v>
      </c>
      <c r="C5907" s="316" t="s">
        <v>11915</v>
      </c>
      <c r="D5907" s="465" t="s">
        <v>3646</v>
      </c>
      <c r="E5907" s="465" t="s">
        <v>700</v>
      </c>
      <c r="F5907" s="469" t="str">
        <f t="shared" si="184"/>
        <v>CH</v>
      </c>
      <c r="G5907" s="260">
        <v>0</v>
      </c>
      <c r="H5907" s="260">
        <v>0</v>
      </c>
      <c r="I5907" s="260">
        <v>0</v>
      </c>
      <c r="J5907" s="260">
        <v>14555.3502462368</v>
      </c>
      <c r="K5907" s="260">
        <v>14555.3502465818</v>
      </c>
      <c r="L5907" s="301" t="str">
        <f t="shared" si="185"/>
        <v/>
      </c>
      <c r="M5907" s="459">
        <f>IFERROR((Tableau1[[#This Row],[Scope 1
(kg CO2-eq)]]+Tableau1[[#This Row],[Scope 2 energy
(kg CO2-eq)]]+Tableau1[[#This Row],[Scope 2 Infrastructure
(kg CO2-eq)]])/Tableau1[[#This Row],[Total CO2-emissions
(kg CO2-eq)
for scope 3 use ]],"")</f>
        <v>0</v>
      </c>
      <c r="N5907" s="436" t="s">
        <v>3646</v>
      </c>
      <c r="O5907" s="259">
        <v>1</v>
      </c>
      <c r="P5907" s="259" t="s">
        <v>5134</v>
      </c>
      <c r="Q5907" s="259" t="s">
        <v>5135</v>
      </c>
    </row>
    <row r="5908" spans="1:17" ht="21.75" customHeight="1">
      <c r="A5908" s="301" t="s">
        <v>5134</v>
      </c>
      <c r="B5908" s="301" t="s">
        <v>5135</v>
      </c>
      <c r="C5908" s="316" t="s">
        <v>11916</v>
      </c>
      <c r="D5908" s="465" t="s">
        <v>3646</v>
      </c>
      <c r="E5908" s="465" t="s">
        <v>700</v>
      </c>
      <c r="F5908" s="469" t="str">
        <f t="shared" si="184"/>
        <v>CH</v>
      </c>
      <c r="G5908" s="260">
        <v>0</v>
      </c>
      <c r="H5908" s="260">
        <v>0</v>
      </c>
      <c r="I5908" s="260">
        <v>0</v>
      </c>
      <c r="J5908" s="260">
        <v>11839.4712577261</v>
      </c>
      <c r="K5908" s="260">
        <v>11839.471257912101</v>
      </c>
      <c r="L5908" s="301" t="str">
        <f t="shared" si="185"/>
        <v/>
      </c>
      <c r="M5908" s="459">
        <f>IFERROR((Tableau1[[#This Row],[Scope 1
(kg CO2-eq)]]+Tableau1[[#This Row],[Scope 2 energy
(kg CO2-eq)]]+Tableau1[[#This Row],[Scope 2 Infrastructure
(kg CO2-eq)]])/Tableau1[[#This Row],[Total CO2-emissions
(kg CO2-eq)
for scope 3 use ]],"")</f>
        <v>0</v>
      </c>
      <c r="N5908" s="436" t="s">
        <v>3646</v>
      </c>
      <c r="O5908" s="259">
        <v>1</v>
      </c>
      <c r="P5908" s="259" t="s">
        <v>5134</v>
      </c>
      <c r="Q5908" s="259" t="s">
        <v>5135</v>
      </c>
    </row>
    <row r="5909" spans="1:17" ht="21.75" customHeight="1">
      <c r="A5909" s="301" t="s">
        <v>4139</v>
      </c>
      <c r="B5909" s="301" t="s">
        <v>5133</v>
      </c>
      <c r="C5909" s="316" t="s">
        <v>11917</v>
      </c>
      <c r="D5909" s="465" t="s">
        <v>3646</v>
      </c>
      <c r="E5909" s="465" t="s">
        <v>700</v>
      </c>
      <c r="F5909" s="469" t="str">
        <f t="shared" si="184"/>
        <v>CH</v>
      </c>
      <c r="G5909" s="260">
        <v>0</v>
      </c>
      <c r="H5909" s="260">
        <v>0</v>
      </c>
      <c r="I5909" s="260">
        <v>0</v>
      </c>
      <c r="J5909" s="260">
        <v>2477.4980258570699</v>
      </c>
      <c r="K5909" s="260">
        <v>2477.4980258605301</v>
      </c>
      <c r="L5909" s="301" t="str">
        <f t="shared" si="185"/>
        <v/>
      </c>
      <c r="M5909" s="459">
        <f>IFERROR((Tableau1[[#This Row],[Scope 1
(kg CO2-eq)]]+Tableau1[[#This Row],[Scope 2 energy
(kg CO2-eq)]]+Tableau1[[#This Row],[Scope 2 Infrastructure
(kg CO2-eq)]])/Tableau1[[#This Row],[Total CO2-emissions
(kg CO2-eq)
for scope 3 use ]],"")</f>
        <v>0</v>
      </c>
      <c r="N5909" s="436" t="s">
        <v>3646</v>
      </c>
      <c r="O5909" s="259">
        <v>1</v>
      </c>
      <c r="P5909" s="259" t="s">
        <v>4139</v>
      </c>
      <c r="Q5909" s="259" t="s">
        <v>5133</v>
      </c>
    </row>
    <row r="5910" spans="1:17" ht="21.75" customHeight="1">
      <c r="A5910" s="301" t="s">
        <v>4139</v>
      </c>
      <c r="B5910" s="301" t="s">
        <v>5133</v>
      </c>
      <c r="C5910" s="316" t="s">
        <v>11918</v>
      </c>
      <c r="D5910" s="465" t="s">
        <v>3646</v>
      </c>
      <c r="E5910" s="465" t="s">
        <v>700</v>
      </c>
      <c r="F5910" s="469" t="str">
        <f t="shared" si="184"/>
        <v>CH</v>
      </c>
      <c r="G5910" s="260">
        <v>0</v>
      </c>
      <c r="H5910" s="260">
        <v>0</v>
      </c>
      <c r="I5910" s="260">
        <v>0</v>
      </c>
      <c r="J5910" s="260">
        <v>2513.0399011418299</v>
      </c>
      <c r="K5910" s="260">
        <v>2513.0399013215401</v>
      </c>
      <c r="L5910" s="301" t="str">
        <f t="shared" si="185"/>
        <v/>
      </c>
      <c r="M5910" s="459">
        <f>IFERROR((Tableau1[[#This Row],[Scope 1
(kg CO2-eq)]]+Tableau1[[#This Row],[Scope 2 energy
(kg CO2-eq)]]+Tableau1[[#This Row],[Scope 2 Infrastructure
(kg CO2-eq)]])/Tableau1[[#This Row],[Total CO2-emissions
(kg CO2-eq)
for scope 3 use ]],"")</f>
        <v>0</v>
      </c>
      <c r="N5910" s="436" t="s">
        <v>3646</v>
      </c>
      <c r="O5910" s="259">
        <v>1</v>
      </c>
      <c r="P5910" s="259" t="s">
        <v>4139</v>
      </c>
      <c r="Q5910" s="259" t="s">
        <v>5133</v>
      </c>
    </row>
    <row r="5911" spans="1:17" ht="21.75" customHeight="1">
      <c r="A5911" s="301" t="s">
        <v>4139</v>
      </c>
      <c r="B5911" s="301" t="s">
        <v>5133</v>
      </c>
      <c r="C5911" s="316" t="s">
        <v>11919</v>
      </c>
      <c r="D5911" s="465" t="s">
        <v>3646</v>
      </c>
      <c r="E5911" s="465" t="s">
        <v>700</v>
      </c>
      <c r="F5911" s="469" t="str">
        <f t="shared" si="184"/>
        <v>CH</v>
      </c>
      <c r="G5911" s="260">
        <v>0</v>
      </c>
      <c r="H5911" s="260">
        <v>0</v>
      </c>
      <c r="I5911" s="260">
        <v>0</v>
      </c>
      <c r="J5911" s="260">
        <v>3465.1964335216098</v>
      </c>
      <c r="K5911" s="260">
        <v>3465.1964335021598</v>
      </c>
      <c r="L5911" s="301" t="str">
        <f t="shared" si="185"/>
        <v/>
      </c>
      <c r="M5911" s="459">
        <f>IFERROR((Tableau1[[#This Row],[Scope 1
(kg CO2-eq)]]+Tableau1[[#This Row],[Scope 2 energy
(kg CO2-eq)]]+Tableau1[[#This Row],[Scope 2 Infrastructure
(kg CO2-eq)]])/Tableau1[[#This Row],[Total CO2-emissions
(kg CO2-eq)
for scope 3 use ]],"")</f>
        <v>0</v>
      </c>
      <c r="N5911" s="436" t="s">
        <v>3646</v>
      </c>
      <c r="O5911" s="259">
        <v>1</v>
      </c>
      <c r="P5911" s="259" t="s">
        <v>4139</v>
      </c>
      <c r="Q5911" s="259" t="s">
        <v>5133</v>
      </c>
    </row>
    <row r="5912" spans="1:17" ht="21.75" customHeight="1">
      <c r="A5912" s="301" t="s">
        <v>4139</v>
      </c>
      <c r="B5912" s="301" t="s">
        <v>5133</v>
      </c>
      <c r="C5912" s="316" t="s">
        <v>11920</v>
      </c>
      <c r="D5912" s="465" t="s">
        <v>3646</v>
      </c>
      <c r="E5912" s="465" t="s">
        <v>700</v>
      </c>
      <c r="F5912" s="469" t="str">
        <f t="shared" si="184"/>
        <v>CH</v>
      </c>
      <c r="G5912" s="260">
        <v>0</v>
      </c>
      <c r="H5912" s="260">
        <v>0</v>
      </c>
      <c r="I5912" s="260">
        <v>0</v>
      </c>
      <c r="J5912" s="260">
        <v>4959.9872444600196</v>
      </c>
      <c r="K5912" s="260">
        <v>4959.9872445889896</v>
      </c>
      <c r="L5912" s="301" t="str">
        <f t="shared" si="185"/>
        <v/>
      </c>
      <c r="M5912" s="459">
        <f>IFERROR((Tableau1[[#This Row],[Scope 1
(kg CO2-eq)]]+Tableau1[[#This Row],[Scope 2 energy
(kg CO2-eq)]]+Tableau1[[#This Row],[Scope 2 Infrastructure
(kg CO2-eq)]])/Tableau1[[#This Row],[Total CO2-emissions
(kg CO2-eq)
for scope 3 use ]],"")</f>
        <v>0</v>
      </c>
      <c r="N5912" s="436" t="s">
        <v>3646</v>
      </c>
      <c r="O5912" s="259">
        <v>1</v>
      </c>
      <c r="P5912" s="259" t="s">
        <v>4139</v>
      </c>
      <c r="Q5912" s="259" t="s">
        <v>5133</v>
      </c>
    </row>
    <row r="5913" spans="1:17" ht="21.75" customHeight="1">
      <c r="A5913" s="301" t="s">
        <v>4139</v>
      </c>
      <c r="B5913" s="301" t="s">
        <v>5133</v>
      </c>
      <c r="C5913" s="316" t="s">
        <v>11921</v>
      </c>
      <c r="D5913" s="465" t="s">
        <v>3646</v>
      </c>
      <c r="E5913" s="465" t="s">
        <v>700</v>
      </c>
      <c r="F5913" s="469" t="str">
        <f t="shared" si="184"/>
        <v>CH</v>
      </c>
      <c r="G5913" s="260">
        <v>0</v>
      </c>
      <c r="H5913" s="260">
        <v>0</v>
      </c>
      <c r="I5913" s="260">
        <v>0</v>
      </c>
      <c r="J5913" s="260">
        <v>5086.7669184450597</v>
      </c>
      <c r="K5913" s="260">
        <v>5086.7669183954804</v>
      </c>
      <c r="L5913" s="301" t="str">
        <f t="shared" si="185"/>
        <v/>
      </c>
      <c r="M5913" s="459">
        <f>IFERROR((Tableau1[[#This Row],[Scope 1
(kg CO2-eq)]]+Tableau1[[#This Row],[Scope 2 energy
(kg CO2-eq)]]+Tableau1[[#This Row],[Scope 2 Infrastructure
(kg CO2-eq)]])/Tableau1[[#This Row],[Total CO2-emissions
(kg CO2-eq)
for scope 3 use ]],"")</f>
        <v>0</v>
      </c>
      <c r="N5913" s="436" t="s">
        <v>3646</v>
      </c>
      <c r="O5913" s="259">
        <v>1</v>
      </c>
      <c r="P5913" s="259" t="s">
        <v>4139</v>
      </c>
      <c r="Q5913" s="259" t="s">
        <v>5133</v>
      </c>
    </row>
    <row r="5914" spans="1:17" ht="21.75" customHeight="1">
      <c r="A5914" s="301" t="s">
        <v>4139</v>
      </c>
      <c r="B5914" s="301" t="s">
        <v>5133</v>
      </c>
      <c r="C5914" s="316" t="s">
        <v>11922</v>
      </c>
      <c r="D5914" s="465" t="s">
        <v>3646</v>
      </c>
      <c r="E5914" s="465" t="s">
        <v>700</v>
      </c>
      <c r="F5914" s="469" t="str">
        <f t="shared" si="184"/>
        <v>CH</v>
      </c>
      <c r="G5914" s="260">
        <v>0</v>
      </c>
      <c r="H5914" s="260">
        <v>0</v>
      </c>
      <c r="I5914" s="260">
        <v>0</v>
      </c>
      <c r="J5914" s="260">
        <v>4711.4941058556396</v>
      </c>
      <c r="K5914" s="260">
        <v>4711.4941058498298</v>
      </c>
      <c r="L5914" s="301" t="str">
        <f t="shared" si="185"/>
        <v/>
      </c>
      <c r="M5914" s="459">
        <f>IFERROR((Tableau1[[#This Row],[Scope 1
(kg CO2-eq)]]+Tableau1[[#This Row],[Scope 2 energy
(kg CO2-eq)]]+Tableau1[[#This Row],[Scope 2 Infrastructure
(kg CO2-eq)]])/Tableau1[[#This Row],[Total CO2-emissions
(kg CO2-eq)
for scope 3 use ]],"")</f>
        <v>0</v>
      </c>
      <c r="N5914" s="436" t="s">
        <v>3646</v>
      </c>
      <c r="O5914" s="259">
        <v>1</v>
      </c>
      <c r="P5914" s="259" t="s">
        <v>4139</v>
      </c>
      <c r="Q5914" s="259" t="s">
        <v>5133</v>
      </c>
    </row>
    <row r="5915" spans="1:17" ht="21.75" customHeight="1">
      <c r="A5915" s="301" t="s">
        <v>4139</v>
      </c>
      <c r="B5915" s="301" t="s">
        <v>5133</v>
      </c>
      <c r="C5915" s="316" t="s">
        <v>11923</v>
      </c>
      <c r="D5915" s="465" t="s">
        <v>3646</v>
      </c>
      <c r="E5915" s="465" t="s">
        <v>700</v>
      </c>
      <c r="F5915" s="469" t="str">
        <f t="shared" si="184"/>
        <v>CH</v>
      </c>
      <c r="G5915" s="260">
        <v>0</v>
      </c>
      <c r="H5915" s="260">
        <v>0</v>
      </c>
      <c r="I5915" s="260">
        <v>0</v>
      </c>
      <c r="J5915" s="260">
        <v>1483.6088839527099</v>
      </c>
      <c r="K5915" s="260">
        <v>1483.60888398884</v>
      </c>
      <c r="L5915" s="301" t="str">
        <f t="shared" si="185"/>
        <v/>
      </c>
      <c r="M5915" s="459">
        <f>IFERROR((Tableau1[[#This Row],[Scope 1
(kg CO2-eq)]]+Tableau1[[#This Row],[Scope 2 energy
(kg CO2-eq)]]+Tableau1[[#This Row],[Scope 2 Infrastructure
(kg CO2-eq)]])/Tableau1[[#This Row],[Total CO2-emissions
(kg CO2-eq)
for scope 3 use ]],"")</f>
        <v>0</v>
      </c>
      <c r="N5915" s="436" t="s">
        <v>3646</v>
      </c>
      <c r="O5915" s="259">
        <v>1</v>
      </c>
      <c r="P5915" s="259" t="s">
        <v>4139</v>
      </c>
      <c r="Q5915" s="259" t="s">
        <v>5133</v>
      </c>
    </row>
    <row r="5916" spans="1:17" ht="21.75" customHeight="1">
      <c r="A5916" s="301" t="s">
        <v>4139</v>
      </c>
      <c r="B5916" s="301" t="s">
        <v>5133</v>
      </c>
      <c r="C5916" s="316" t="s">
        <v>11924</v>
      </c>
      <c r="D5916" s="465" t="s">
        <v>3646</v>
      </c>
      <c r="E5916" s="465" t="s">
        <v>700</v>
      </c>
      <c r="F5916" s="469" t="str">
        <f t="shared" si="184"/>
        <v>CH</v>
      </c>
      <c r="G5916" s="260">
        <v>0</v>
      </c>
      <c r="H5916" s="260">
        <v>0</v>
      </c>
      <c r="I5916" s="260">
        <v>0</v>
      </c>
      <c r="J5916" s="260">
        <v>11177.8460813449</v>
      </c>
      <c r="K5916" s="260">
        <v>11177.846082513999</v>
      </c>
      <c r="L5916" s="301" t="str">
        <f t="shared" si="185"/>
        <v/>
      </c>
      <c r="M5916" s="459">
        <f>IFERROR((Tableau1[[#This Row],[Scope 1
(kg CO2-eq)]]+Tableau1[[#This Row],[Scope 2 energy
(kg CO2-eq)]]+Tableau1[[#This Row],[Scope 2 Infrastructure
(kg CO2-eq)]])/Tableau1[[#This Row],[Total CO2-emissions
(kg CO2-eq)
for scope 3 use ]],"")</f>
        <v>0</v>
      </c>
      <c r="N5916" s="436" t="s">
        <v>3646</v>
      </c>
      <c r="O5916" s="259">
        <v>1</v>
      </c>
      <c r="P5916" s="259" t="s">
        <v>4139</v>
      </c>
      <c r="Q5916" s="259" t="s">
        <v>5133</v>
      </c>
    </row>
    <row r="5917" spans="1:17" ht="21.75" customHeight="1">
      <c r="A5917" s="301" t="s">
        <v>5160</v>
      </c>
      <c r="B5917" s="301" t="s">
        <v>5133</v>
      </c>
      <c r="C5917" s="316" t="s">
        <v>11925</v>
      </c>
      <c r="D5917" s="465" t="s">
        <v>3646</v>
      </c>
      <c r="E5917" s="465" t="s">
        <v>6091</v>
      </c>
      <c r="F5917" s="469" t="str">
        <f t="shared" si="184"/>
        <v>other</v>
      </c>
      <c r="G5917" s="260">
        <v>0</v>
      </c>
      <c r="H5917" s="260">
        <v>0</v>
      </c>
      <c r="I5917" s="260">
        <v>0</v>
      </c>
      <c r="J5917" s="260">
        <v>174647.014288857</v>
      </c>
      <c r="K5917" s="260">
        <v>174647.01428827099</v>
      </c>
      <c r="L5917" s="301" t="str">
        <f t="shared" si="185"/>
        <v/>
      </c>
      <c r="M5917" s="459">
        <f>IFERROR((Tableau1[[#This Row],[Scope 1
(kg CO2-eq)]]+Tableau1[[#This Row],[Scope 2 energy
(kg CO2-eq)]]+Tableau1[[#This Row],[Scope 2 Infrastructure
(kg CO2-eq)]])/Tableau1[[#This Row],[Total CO2-emissions
(kg CO2-eq)
for scope 3 use ]],"")</f>
        <v>0</v>
      </c>
      <c r="N5917" s="436" t="s">
        <v>3646</v>
      </c>
      <c r="O5917" s="259">
        <v>1</v>
      </c>
      <c r="P5917" s="259" t="s">
        <v>5160</v>
      </c>
      <c r="Q5917" s="259" t="s">
        <v>5133</v>
      </c>
    </row>
    <row r="5918" spans="1:17" ht="21.75" customHeight="1">
      <c r="A5918" s="301" t="s">
        <v>5157</v>
      </c>
      <c r="B5918" s="301" t="s">
        <v>5158</v>
      </c>
      <c r="C5918" s="316" t="s">
        <v>11926</v>
      </c>
      <c r="D5918" s="465" t="s">
        <v>3730</v>
      </c>
      <c r="E5918" s="465" t="s">
        <v>6101</v>
      </c>
      <c r="F5918" s="469" t="str">
        <f t="shared" si="184"/>
        <v>other</v>
      </c>
      <c r="G5918" s="260">
        <v>0</v>
      </c>
      <c r="H5918" s="260">
        <v>0.2229989999784</v>
      </c>
      <c r="I5918" s="260">
        <v>9.9607737599999996E-5</v>
      </c>
      <c r="J5918" s="260">
        <v>11.1454143199841</v>
      </c>
      <c r="K5918" s="260">
        <v>11.368512928345099</v>
      </c>
      <c r="L5918" s="301" t="str">
        <f t="shared" si="185"/>
        <v/>
      </c>
      <c r="M5918" s="459">
        <f>IFERROR((Tableau1[[#This Row],[Scope 1
(kg CO2-eq)]]+Tableau1[[#This Row],[Scope 2 energy
(kg CO2-eq)]]+Tableau1[[#This Row],[Scope 2 Infrastructure
(kg CO2-eq)]])/Tableau1[[#This Row],[Total CO2-emissions
(kg CO2-eq)
for scope 3 use ]],"")</f>
        <v>1.9624255971046885E-2</v>
      </c>
      <c r="N5918" s="436" t="s">
        <v>3730</v>
      </c>
      <c r="O5918" s="259">
        <v>1</v>
      </c>
      <c r="P5918" s="259" t="s">
        <v>5157</v>
      </c>
      <c r="Q5918" s="259" t="s">
        <v>5158</v>
      </c>
    </row>
    <row r="5919" spans="1:17" ht="21.75" customHeight="1">
      <c r="A5919" s="301" t="s">
        <v>5157</v>
      </c>
      <c r="B5919" s="301" t="s">
        <v>5158</v>
      </c>
      <c r="C5919" s="316" t="s">
        <v>11927</v>
      </c>
      <c r="D5919" s="465" t="s">
        <v>3730</v>
      </c>
      <c r="E5919" s="465" t="s">
        <v>6101</v>
      </c>
      <c r="F5919" s="469" t="str">
        <f t="shared" si="184"/>
        <v>other</v>
      </c>
      <c r="G5919" s="260">
        <v>0</v>
      </c>
      <c r="H5919" s="260">
        <v>0.28063149648239999</v>
      </c>
      <c r="I5919" s="260">
        <v>9.9607737599999996E-5</v>
      </c>
      <c r="J5919" s="260">
        <v>20.287660580356398</v>
      </c>
      <c r="K5919" s="260">
        <v>20.5683916855101</v>
      </c>
      <c r="L5919" s="301" t="str">
        <f t="shared" si="185"/>
        <v/>
      </c>
      <c r="M5919" s="459">
        <f>IFERROR((Tableau1[[#This Row],[Scope 1
(kg CO2-eq)]]+Tableau1[[#This Row],[Scope 2 energy
(kg CO2-eq)]]+Tableau1[[#This Row],[Scope 2 Infrastructure
(kg CO2-eq)]])/Tableau1[[#This Row],[Total CO2-emissions
(kg CO2-eq)
for scope 3 use ]],"")</f>
        <v>1.3648665802964447E-2</v>
      </c>
      <c r="N5919" s="436" t="s">
        <v>3730</v>
      </c>
      <c r="O5919" s="259">
        <v>1</v>
      </c>
      <c r="P5919" s="259" t="s">
        <v>5157</v>
      </c>
      <c r="Q5919" s="260" t="s">
        <v>5158</v>
      </c>
    </row>
    <row r="5920" spans="1:17" ht="21.75" customHeight="1">
      <c r="A5920" s="301" t="s">
        <v>5157</v>
      </c>
      <c r="B5920" s="301" t="s">
        <v>5158</v>
      </c>
      <c r="C5920" s="316" t="s">
        <v>11928</v>
      </c>
      <c r="D5920" s="465" t="s">
        <v>3730</v>
      </c>
      <c r="E5920" s="465" t="s">
        <v>6101</v>
      </c>
      <c r="F5920" s="469" t="str">
        <f t="shared" si="184"/>
        <v>other</v>
      </c>
      <c r="G5920" s="260">
        <v>0</v>
      </c>
      <c r="H5920" s="260">
        <v>5.8811855155919996</v>
      </c>
      <c r="I5920" s="260">
        <v>1.9674074879999998E-3</v>
      </c>
      <c r="J5920" s="260">
        <v>11.5635838684281</v>
      </c>
      <c r="K5920" s="260">
        <v>17.446736811561902</v>
      </c>
      <c r="L5920" s="301" t="str">
        <f t="shared" si="185"/>
        <v/>
      </c>
      <c r="M5920" s="459">
        <f>IFERROR((Tableau1[[#This Row],[Scope 1
(kg CO2-eq)]]+Tableau1[[#This Row],[Scope 2 energy
(kg CO2-eq)]]+Tableau1[[#This Row],[Scope 2 Infrastructure
(kg CO2-eq)]])/Tableau1[[#This Row],[Total CO2-emissions
(kg CO2-eq)
for scope 3 use ]],"")</f>
        <v>0.33720649234424466</v>
      </c>
      <c r="N5920" s="436" t="s">
        <v>3730</v>
      </c>
      <c r="O5920" s="259">
        <v>1</v>
      </c>
      <c r="P5920" s="259" t="s">
        <v>5157</v>
      </c>
      <c r="Q5920" s="260" t="s">
        <v>5158</v>
      </c>
    </row>
    <row r="5921" spans="1:17" ht="21.75" customHeight="1">
      <c r="A5921" s="301" t="s">
        <v>5157</v>
      </c>
      <c r="B5921" s="301" t="s">
        <v>5158</v>
      </c>
      <c r="C5921" s="316" t="s">
        <v>11929</v>
      </c>
      <c r="D5921" s="465" t="s">
        <v>3730</v>
      </c>
      <c r="E5921" s="465" t="s">
        <v>6101</v>
      </c>
      <c r="F5921" s="469" t="str">
        <f t="shared" si="184"/>
        <v>other</v>
      </c>
      <c r="G5921" s="260">
        <v>0</v>
      </c>
      <c r="H5921" s="260">
        <v>6.0282372399120003</v>
      </c>
      <c r="I5921" s="260">
        <v>2.1530119679999998E-3</v>
      </c>
      <c r="J5921" s="260">
        <v>20.5531730404218</v>
      </c>
      <c r="K5921" s="260">
        <v>26.583563311229099</v>
      </c>
      <c r="L5921" s="301" t="str">
        <f t="shared" si="185"/>
        <v/>
      </c>
      <c r="M5921" s="459">
        <f>IFERROR((Tableau1[[#This Row],[Scope 1
(kg CO2-eq)]]+Tableau1[[#This Row],[Scope 2 energy
(kg CO2-eq)]]+Tableau1[[#This Row],[Scope 2 Infrastructure
(kg CO2-eq)]])/Tableau1[[#This Row],[Total CO2-emissions
(kg CO2-eq)
for scope 3 use ]],"")</f>
        <v>0.22684657362441391</v>
      </c>
      <c r="N5921" s="436" t="s">
        <v>3730</v>
      </c>
      <c r="O5921" s="259">
        <v>1</v>
      </c>
      <c r="P5921" s="259" t="s">
        <v>5157</v>
      </c>
      <c r="Q5921" s="259" t="s">
        <v>5158</v>
      </c>
    </row>
    <row r="5922" spans="1:17" ht="21.75" customHeight="1">
      <c r="A5922" s="301" t="s">
        <v>5236</v>
      </c>
      <c r="B5922" s="301" t="s">
        <v>5237</v>
      </c>
      <c r="C5922" s="316" t="s">
        <v>11930</v>
      </c>
      <c r="D5922" s="465" t="s">
        <v>3730</v>
      </c>
      <c r="E5922" s="465" t="s">
        <v>6091</v>
      </c>
      <c r="F5922" s="469" t="str">
        <f t="shared" si="184"/>
        <v>other</v>
      </c>
      <c r="G5922" s="260">
        <v>0.35176488</v>
      </c>
      <c r="H5922" s="260">
        <v>0.225595594023</v>
      </c>
      <c r="I5922" s="260">
        <v>2.16014662148E-2</v>
      </c>
      <c r="J5922" s="260">
        <v>0.48619214240142899</v>
      </c>
      <c r="K5922" s="260">
        <v>1.0851540677261899</v>
      </c>
      <c r="L5922" s="301" t="str">
        <f t="shared" si="185"/>
        <v/>
      </c>
      <c r="M5922" s="459">
        <f>IFERROR((Tableau1[[#This Row],[Scope 1
(kg CO2-eq)]]+Tableau1[[#This Row],[Scope 2 energy
(kg CO2-eq)]]+Tableau1[[#This Row],[Scope 2 Infrastructure
(kg CO2-eq)]])/Tableau1[[#This Row],[Total CO2-emissions
(kg CO2-eq)
for scope 3 use ]],"")</f>
        <v>0.55196027739439146</v>
      </c>
      <c r="N5922" s="436" t="s">
        <v>3730</v>
      </c>
      <c r="O5922" s="259">
        <v>1</v>
      </c>
      <c r="P5922" s="259" t="s">
        <v>5236</v>
      </c>
      <c r="Q5922" s="259" t="s">
        <v>5237</v>
      </c>
    </row>
    <row r="5923" spans="1:17" ht="21.75" customHeight="1">
      <c r="A5923" s="301" t="s">
        <v>5138</v>
      </c>
      <c r="B5923" s="301" t="s">
        <v>5185</v>
      </c>
      <c r="C5923" s="316" t="s">
        <v>11931</v>
      </c>
      <c r="D5923" s="465" t="s">
        <v>3730</v>
      </c>
      <c r="E5923" s="465" t="s">
        <v>700</v>
      </c>
      <c r="F5923" s="469" t="str">
        <f t="shared" si="184"/>
        <v>CH</v>
      </c>
      <c r="G5923" s="260">
        <v>1.6739124E-3</v>
      </c>
      <c r="H5923" s="260">
        <v>0</v>
      </c>
      <c r="I5923" s="260">
        <v>0</v>
      </c>
      <c r="J5923" s="260">
        <v>2.0080116575674004E-3</v>
      </c>
      <c r="K5923" s="260">
        <v>3.6819240572103702E-3</v>
      </c>
      <c r="L5923" s="301" t="str">
        <f t="shared" si="185"/>
        <v/>
      </c>
      <c r="M5923" s="459">
        <f>IFERROR((Tableau1[[#This Row],[Scope 1
(kg CO2-eq)]]+Tableau1[[#This Row],[Scope 2 energy
(kg CO2-eq)]]+Tableau1[[#This Row],[Scope 2 Infrastructure
(kg CO2-eq)]])/Tableau1[[#This Row],[Total CO2-emissions
(kg CO2-eq)
for scope 3 use ]],"")</f>
        <v>0.45462980061252234</v>
      </c>
      <c r="N5923" s="436" t="s">
        <v>3730</v>
      </c>
      <c r="O5923" s="259">
        <v>1</v>
      </c>
      <c r="P5923" s="259" t="s">
        <v>5138</v>
      </c>
      <c r="Q5923" s="259" t="s">
        <v>5185</v>
      </c>
    </row>
    <row r="5924" spans="1:17" ht="21.75" customHeight="1">
      <c r="A5924" s="301" t="s">
        <v>5236</v>
      </c>
      <c r="B5924" s="301" t="s">
        <v>5237</v>
      </c>
      <c r="C5924" s="316" t="s">
        <v>11932</v>
      </c>
      <c r="D5924" s="465" t="s">
        <v>3730</v>
      </c>
      <c r="E5924" s="465" t="s">
        <v>6091</v>
      </c>
      <c r="F5924" s="469" t="str">
        <f t="shared" si="184"/>
        <v>other</v>
      </c>
      <c r="G5924" s="260">
        <v>0.19033259999999999</v>
      </c>
      <c r="H5924" s="260">
        <v>0.30869728236720001</v>
      </c>
      <c r="I5924" s="260">
        <v>1.01194599686E-2</v>
      </c>
      <c r="J5924" s="260">
        <v>0.37667011919890803</v>
      </c>
      <c r="K5924" s="260">
        <v>0.88581945918770599</v>
      </c>
      <c r="L5924" s="301" t="str">
        <f t="shared" si="185"/>
        <v/>
      </c>
      <c r="M5924" s="459">
        <f>IFERROR((Tableau1[[#This Row],[Scope 1
(kg CO2-eq)]]+Tableau1[[#This Row],[Scope 2 energy
(kg CO2-eq)]]+Tableau1[[#This Row],[Scope 2 Infrastructure
(kg CO2-eq)]])/Tableau1[[#This Row],[Total CO2-emissions
(kg CO2-eq)
for scope 3 use ]],"")</f>
        <v>0.57477778011637781</v>
      </c>
      <c r="N5924" s="436" t="s">
        <v>3730</v>
      </c>
      <c r="O5924" s="259">
        <v>1</v>
      </c>
      <c r="P5924" s="259" t="s">
        <v>5236</v>
      </c>
      <c r="Q5924" s="259" t="s">
        <v>5237</v>
      </c>
    </row>
    <row r="5925" spans="1:17" ht="21.75" customHeight="1">
      <c r="A5925" s="301" t="s">
        <v>5143</v>
      </c>
      <c r="B5925" s="301" t="s">
        <v>5146</v>
      </c>
      <c r="C5925" s="316" t="s">
        <v>11933</v>
      </c>
      <c r="D5925" s="465" t="s">
        <v>3730</v>
      </c>
      <c r="E5925" s="465" t="s">
        <v>700</v>
      </c>
      <c r="F5925" s="469" t="str">
        <f t="shared" si="184"/>
        <v>CH</v>
      </c>
      <c r="G5925" s="260">
        <v>0</v>
      </c>
      <c r="H5925" s="260">
        <v>-5.1950745969911998E-2</v>
      </c>
      <c r="I5925" s="260">
        <v>-3.3649343999988402E-8</v>
      </c>
      <c r="J5925" s="260">
        <v>0.115464111504302</v>
      </c>
      <c r="K5925" s="260">
        <v>6.3513332262525604E-2</v>
      </c>
      <c r="L5925" s="301" t="str">
        <f t="shared" si="185"/>
        <v/>
      </c>
      <c r="M5925" s="459">
        <f>IFERROR((Tableau1[[#This Row],[Scope 1
(kg CO2-eq)]]+Tableau1[[#This Row],[Scope 2 energy
(kg CO2-eq)]]+Tableau1[[#This Row],[Scope 2 Infrastructure
(kg CO2-eq)]])/Tableau1[[#This Row],[Total CO2-emissions
(kg CO2-eq)
for scope 3 use ]],"")</f>
        <v>-0.81795077928714199</v>
      </c>
      <c r="N5925" s="436" t="s">
        <v>3730</v>
      </c>
      <c r="O5925" s="259">
        <v>1</v>
      </c>
      <c r="P5925" s="259" t="s">
        <v>5143</v>
      </c>
      <c r="Q5925" s="259" t="s">
        <v>5146</v>
      </c>
    </row>
    <row r="5926" spans="1:17" ht="21.75" customHeight="1">
      <c r="A5926" s="301" t="s">
        <v>5143</v>
      </c>
      <c r="B5926" s="301" t="s">
        <v>5146</v>
      </c>
      <c r="C5926" s="316" t="s">
        <v>11934</v>
      </c>
      <c r="D5926" s="465" t="s">
        <v>3730</v>
      </c>
      <c r="E5926" s="465" t="s">
        <v>700</v>
      </c>
      <c r="F5926" s="469" t="str">
        <f t="shared" si="184"/>
        <v>CH</v>
      </c>
      <c r="G5926" s="260">
        <v>0</v>
      </c>
      <c r="H5926" s="260">
        <v>0</v>
      </c>
      <c r="I5926" s="260">
        <v>0</v>
      </c>
      <c r="J5926" s="260">
        <v>6.3513332262525604E-2</v>
      </c>
      <c r="K5926" s="260">
        <v>6.3513332262525604E-2</v>
      </c>
      <c r="L5926" s="301" t="str">
        <f t="shared" si="185"/>
        <v/>
      </c>
      <c r="M5926" s="459">
        <f>IFERROR((Tableau1[[#This Row],[Scope 1
(kg CO2-eq)]]+Tableau1[[#This Row],[Scope 2 energy
(kg CO2-eq)]]+Tableau1[[#This Row],[Scope 2 Infrastructure
(kg CO2-eq)]])/Tableau1[[#This Row],[Total CO2-emissions
(kg CO2-eq)
for scope 3 use ]],"")</f>
        <v>0</v>
      </c>
      <c r="N5926" s="436" t="s">
        <v>3730</v>
      </c>
      <c r="O5926" s="259">
        <v>1</v>
      </c>
      <c r="P5926" s="259" t="s">
        <v>5143</v>
      </c>
      <c r="Q5926" s="260" t="s">
        <v>5146</v>
      </c>
    </row>
    <row r="5927" spans="1:17" ht="21.75" customHeight="1">
      <c r="A5927" s="301" t="s">
        <v>5143</v>
      </c>
      <c r="B5927" s="301" t="s">
        <v>5146</v>
      </c>
      <c r="C5927" s="316" t="s">
        <v>11935</v>
      </c>
      <c r="D5927" s="465" t="s">
        <v>3730</v>
      </c>
      <c r="E5927" s="465" t="s">
        <v>700</v>
      </c>
      <c r="F5927" s="469" t="str">
        <f t="shared" si="184"/>
        <v>CH</v>
      </c>
      <c r="G5927" s="260">
        <v>0</v>
      </c>
      <c r="H5927" s="260">
        <v>0</v>
      </c>
      <c r="I5927" s="260">
        <v>0</v>
      </c>
      <c r="J5927" s="260">
        <v>5.36837896305776E-2</v>
      </c>
      <c r="K5927" s="260">
        <v>5.36837896305776E-2</v>
      </c>
      <c r="L5927" s="301" t="str">
        <f t="shared" si="185"/>
        <v/>
      </c>
      <c r="M5927" s="459">
        <f>IFERROR((Tableau1[[#This Row],[Scope 1
(kg CO2-eq)]]+Tableau1[[#This Row],[Scope 2 energy
(kg CO2-eq)]]+Tableau1[[#This Row],[Scope 2 Infrastructure
(kg CO2-eq)]])/Tableau1[[#This Row],[Total CO2-emissions
(kg CO2-eq)
for scope 3 use ]],"")</f>
        <v>0</v>
      </c>
      <c r="N5927" s="436" t="s">
        <v>3730</v>
      </c>
      <c r="O5927" s="259">
        <v>1</v>
      </c>
      <c r="P5927" s="259" t="s">
        <v>5143</v>
      </c>
      <c r="Q5927" s="259" t="s">
        <v>5146</v>
      </c>
    </row>
    <row r="5928" spans="1:17" ht="21.75" customHeight="1">
      <c r="A5928" s="301" t="s">
        <v>5143</v>
      </c>
      <c r="B5928" s="301" t="s">
        <v>5146</v>
      </c>
      <c r="C5928" s="316" t="s">
        <v>11936</v>
      </c>
      <c r="D5928" s="465" t="s">
        <v>3730</v>
      </c>
      <c r="E5928" s="465" t="s">
        <v>700</v>
      </c>
      <c r="F5928" s="469" t="str">
        <f t="shared" si="184"/>
        <v>CH</v>
      </c>
      <c r="G5928" s="260">
        <v>0</v>
      </c>
      <c r="H5928" s="260">
        <v>-7.9682888133791999E-2</v>
      </c>
      <c r="I5928" s="260">
        <v>-5.1611903999952998E-8</v>
      </c>
      <c r="J5928" s="260">
        <v>0.14434100831491201</v>
      </c>
      <c r="K5928" s="260">
        <v>6.4658069227346598E-2</v>
      </c>
      <c r="L5928" s="301" t="str">
        <f t="shared" si="185"/>
        <v/>
      </c>
      <c r="M5928" s="459">
        <f>IFERROR((Tableau1[[#This Row],[Scope 1
(kg CO2-eq)]]+Tableau1[[#This Row],[Scope 2 energy
(kg CO2-eq)]]+Tableau1[[#This Row],[Scope 2 Infrastructure
(kg CO2-eq)]])/Tableau1[[#This Row],[Total CO2-emissions
(kg CO2-eq)
for scope 3 use ]],"")</f>
        <v>-1.2323742527095869</v>
      </c>
      <c r="N5928" s="436" t="s">
        <v>3730</v>
      </c>
      <c r="O5928" s="259">
        <v>1</v>
      </c>
      <c r="P5928" s="259" t="s">
        <v>5143</v>
      </c>
      <c r="Q5928" s="259" t="s">
        <v>5146</v>
      </c>
    </row>
    <row r="5929" spans="1:17" ht="21.75" customHeight="1">
      <c r="A5929" s="301" t="s">
        <v>5143</v>
      </c>
      <c r="B5929" s="301" t="s">
        <v>5146</v>
      </c>
      <c r="C5929" s="316" t="s">
        <v>11937</v>
      </c>
      <c r="D5929" s="465" t="s">
        <v>3730</v>
      </c>
      <c r="E5929" s="465" t="s">
        <v>700</v>
      </c>
      <c r="F5929" s="469" t="str">
        <f t="shared" si="184"/>
        <v>CH</v>
      </c>
      <c r="G5929" s="260">
        <v>0</v>
      </c>
      <c r="H5929" s="260">
        <v>0</v>
      </c>
      <c r="I5929" s="260">
        <v>0</v>
      </c>
      <c r="J5929" s="260">
        <v>6.4658069227346598E-2</v>
      </c>
      <c r="K5929" s="260">
        <v>6.4658069227346598E-2</v>
      </c>
      <c r="L5929" s="301" t="str">
        <f t="shared" si="185"/>
        <v/>
      </c>
      <c r="M5929" s="459">
        <f>IFERROR((Tableau1[[#This Row],[Scope 1
(kg CO2-eq)]]+Tableau1[[#This Row],[Scope 2 energy
(kg CO2-eq)]]+Tableau1[[#This Row],[Scope 2 Infrastructure
(kg CO2-eq)]])/Tableau1[[#This Row],[Total CO2-emissions
(kg CO2-eq)
for scope 3 use ]],"")</f>
        <v>0</v>
      </c>
      <c r="N5929" s="436" t="s">
        <v>3730</v>
      </c>
      <c r="O5929" s="259">
        <v>1</v>
      </c>
      <c r="P5929" s="259" t="s">
        <v>5143</v>
      </c>
      <c r="Q5929" s="260" t="s">
        <v>5146</v>
      </c>
    </row>
    <row r="5930" spans="1:17" ht="21.75" customHeight="1">
      <c r="A5930" s="301" t="s">
        <v>5143</v>
      </c>
      <c r="B5930" s="301" t="s">
        <v>5146</v>
      </c>
      <c r="C5930" s="316" t="s">
        <v>11938</v>
      </c>
      <c r="D5930" s="465" t="s">
        <v>3730</v>
      </c>
      <c r="E5930" s="465" t="s">
        <v>700</v>
      </c>
      <c r="F5930" s="469" t="str">
        <f t="shared" si="184"/>
        <v>CH</v>
      </c>
      <c r="G5930" s="260">
        <v>0</v>
      </c>
      <c r="H5930" s="260">
        <v>-2.5590004256185201E-2</v>
      </c>
      <c r="I5930" s="260">
        <v>-1.6575062399996401E-8</v>
      </c>
      <c r="J5930" s="260">
        <v>7.9273810313914797E-2</v>
      </c>
      <c r="K5930" s="260">
        <v>5.36837896305776E-2</v>
      </c>
      <c r="L5930" s="301" t="str">
        <f t="shared" si="185"/>
        <v/>
      </c>
      <c r="M5930" s="459">
        <f>IFERROR((Tableau1[[#This Row],[Scope 1
(kg CO2-eq)]]+Tableau1[[#This Row],[Scope 2 energy
(kg CO2-eq)]]+Tableau1[[#This Row],[Scope 2 Infrastructure
(kg CO2-eq)]])/Tableau1[[#This Row],[Total CO2-emissions
(kg CO2-eq)
for scope 3 use ]],"")</f>
        <v>-0.47668059589950879</v>
      </c>
      <c r="N5930" s="436" t="s">
        <v>3730</v>
      </c>
      <c r="O5930" s="259">
        <v>1</v>
      </c>
      <c r="P5930" s="259" t="s">
        <v>5143</v>
      </c>
      <c r="Q5930" s="259" t="s">
        <v>5146</v>
      </c>
    </row>
    <row r="5931" spans="1:17" ht="21.75" customHeight="1">
      <c r="A5931" s="301" t="s">
        <v>5129</v>
      </c>
      <c r="B5931" s="301" t="s">
        <v>5136</v>
      </c>
      <c r="C5931" s="316" t="s">
        <v>11939</v>
      </c>
      <c r="D5931" s="465" t="s">
        <v>3730</v>
      </c>
      <c r="E5931" s="465" t="s">
        <v>6101</v>
      </c>
      <c r="F5931" s="469" t="str">
        <f t="shared" si="184"/>
        <v>other</v>
      </c>
      <c r="G5931" s="260">
        <v>0</v>
      </c>
      <c r="H5931" s="260">
        <v>0</v>
      </c>
      <c r="I5931" s="260">
        <v>0</v>
      </c>
      <c r="J5931" s="260">
        <v>2.5140129715226398</v>
      </c>
      <c r="K5931" s="260">
        <v>2.5140129719431799</v>
      </c>
      <c r="L5931" s="301" t="str">
        <f t="shared" si="185"/>
        <v/>
      </c>
      <c r="M5931" s="459">
        <f>IFERROR((Tableau1[[#This Row],[Scope 1
(kg CO2-eq)]]+Tableau1[[#This Row],[Scope 2 energy
(kg CO2-eq)]]+Tableau1[[#This Row],[Scope 2 Infrastructure
(kg CO2-eq)]])/Tableau1[[#This Row],[Total CO2-emissions
(kg CO2-eq)
for scope 3 use ]],"")</f>
        <v>0</v>
      </c>
      <c r="N5931" s="436" t="s">
        <v>3730</v>
      </c>
      <c r="O5931" s="259">
        <v>1</v>
      </c>
      <c r="P5931" s="259" t="s">
        <v>5129</v>
      </c>
      <c r="Q5931" s="260" t="s">
        <v>5136</v>
      </c>
    </row>
    <row r="5932" spans="1:17" ht="21.75" customHeight="1">
      <c r="A5932" s="301" t="s">
        <v>4143</v>
      </c>
      <c r="B5932" s="301" t="s">
        <v>5133</v>
      </c>
      <c r="C5932" s="316" t="s">
        <v>11940</v>
      </c>
      <c r="D5932" s="465" t="s">
        <v>3646</v>
      </c>
      <c r="E5932" s="465" t="s">
        <v>700</v>
      </c>
      <c r="F5932" s="469" t="str">
        <f t="shared" si="184"/>
        <v>CH</v>
      </c>
      <c r="G5932" s="260">
        <v>0</v>
      </c>
      <c r="H5932" s="260">
        <v>11965.023476</v>
      </c>
      <c r="I5932" s="260">
        <v>4233.4771289999999</v>
      </c>
      <c r="J5932" s="260">
        <v>319740.20101143402</v>
      </c>
      <c r="K5932" s="260">
        <v>335938.701645319</v>
      </c>
      <c r="L5932" s="301" t="str">
        <f t="shared" si="185"/>
        <v/>
      </c>
      <c r="M5932" s="459">
        <f>IFERROR((Tableau1[[#This Row],[Scope 1
(kg CO2-eq)]]+Tableau1[[#This Row],[Scope 2 energy
(kg CO2-eq)]]+Tableau1[[#This Row],[Scope 2 Infrastructure
(kg CO2-eq)]])/Tableau1[[#This Row],[Total CO2-emissions
(kg CO2-eq)
for scope 3 use ]],"")</f>
        <v>4.8218620021048451E-2</v>
      </c>
      <c r="N5932" s="436" t="s">
        <v>3646</v>
      </c>
      <c r="O5932" s="259">
        <v>1</v>
      </c>
      <c r="P5932" s="259" t="s">
        <v>4143</v>
      </c>
      <c r="Q5932" s="259" t="s">
        <v>5133</v>
      </c>
    </row>
    <row r="5933" spans="1:17" ht="21.75" customHeight="1">
      <c r="A5933" s="301" t="s">
        <v>5139</v>
      </c>
      <c r="B5933" s="301" t="s">
        <v>5133</v>
      </c>
      <c r="C5933" s="316" t="s">
        <v>11941</v>
      </c>
      <c r="D5933" s="465" t="s">
        <v>3646</v>
      </c>
      <c r="E5933" s="465" t="s">
        <v>6091</v>
      </c>
      <c r="F5933" s="469" t="str">
        <f t="shared" si="184"/>
        <v>other</v>
      </c>
      <c r="G5933" s="260">
        <v>0</v>
      </c>
      <c r="H5933" s="260">
        <v>0</v>
      </c>
      <c r="I5933" s="260">
        <v>0</v>
      </c>
      <c r="J5933" s="260">
        <v>3804.3617342325501</v>
      </c>
      <c r="K5933" s="260">
        <v>3804.3617341993599</v>
      </c>
      <c r="L5933" s="301" t="str">
        <f t="shared" si="185"/>
        <v/>
      </c>
      <c r="M5933" s="459">
        <f>IFERROR((Tableau1[[#This Row],[Scope 1
(kg CO2-eq)]]+Tableau1[[#This Row],[Scope 2 energy
(kg CO2-eq)]]+Tableau1[[#This Row],[Scope 2 Infrastructure
(kg CO2-eq)]])/Tableau1[[#This Row],[Total CO2-emissions
(kg CO2-eq)
for scope 3 use ]],"")</f>
        <v>0</v>
      </c>
      <c r="N5933" s="436" t="s">
        <v>3646</v>
      </c>
      <c r="O5933" s="259">
        <v>1</v>
      </c>
      <c r="P5933" s="259" t="s">
        <v>5139</v>
      </c>
      <c r="Q5933" s="259" t="s">
        <v>5133</v>
      </c>
    </row>
    <row r="5934" spans="1:17" ht="21.75" customHeight="1">
      <c r="A5934" s="301" t="s">
        <v>5231</v>
      </c>
      <c r="B5934" s="301" t="s">
        <v>5311</v>
      </c>
      <c r="C5934" s="316" t="s">
        <v>11942</v>
      </c>
      <c r="D5934" s="465" t="s">
        <v>50</v>
      </c>
      <c r="E5934" s="465" t="s">
        <v>6027</v>
      </c>
      <c r="F5934" s="469" t="str">
        <f t="shared" si="184"/>
        <v>other</v>
      </c>
      <c r="G5934" s="260">
        <v>0</v>
      </c>
      <c r="H5934" s="260">
        <v>2.5127987599999999</v>
      </c>
      <c r="I5934" s="260">
        <v>4.0680760000000003E-3</v>
      </c>
      <c r="J5934" s="260">
        <v>0</v>
      </c>
      <c r="K5934" s="260">
        <v>2.5168668542249999</v>
      </c>
      <c r="L5934" s="301" t="str">
        <f t="shared" si="185"/>
        <v/>
      </c>
      <c r="M5934" s="459">
        <f>IFERROR((Tableau1[[#This Row],[Scope 1
(kg CO2-eq)]]+Tableau1[[#This Row],[Scope 2 energy
(kg CO2-eq)]]+Tableau1[[#This Row],[Scope 2 Infrastructure
(kg CO2-eq)]])/Tableau1[[#This Row],[Total CO2-emissions
(kg CO2-eq)
for scope 3 use ]],"")</f>
        <v>0.99999999275885409</v>
      </c>
      <c r="N5934" s="436" t="s">
        <v>50</v>
      </c>
      <c r="O5934" s="259">
        <v>1</v>
      </c>
      <c r="P5934" s="259" t="s">
        <v>5231</v>
      </c>
      <c r="Q5934" s="259" t="s">
        <v>5311</v>
      </c>
    </row>
    <row r="5935" spans="1:17" ht="21.75" customHeight="1">
      <c r="A5935" s="301" t="s">
        <v>5231</v>
      </c>
      <c r="B5935" s="301" t="s">
        <v>5311</v>
      </c>
      <c r="C5935" s="316" t="s">
        <v>11943</v>
      </c>
      <c r="D5935" s="465" t="s">
        <v>436</v>
      </c>
      <c r="E5935" s="465" t="s">
        <v>6027</v>
      </c>
      <c r="F5935" s="469" t="str">
        <f t="shared" si="184"/>
        <v>other</v>
      </c>
      <c r="G5935" s="260">
        <v>6.7913479999999998E-2</v>
      </c>
      <c r="H5935" s="260">
        <v>0</v>
      </c>
      <c r="I5935" s="260">
        <v>0</v>
      </c>
      <c r="J5935" s="260">
        <v>1.0994849256740213E-4</v>
      </c>
      <c r="K5935" s="260">
        <v>6.8023428492567595E-2</v>
      </c>
      <c r="L5935" s="301">
        <f t="shared" si="185"/>
        <v>0.24488434257324335</v>
      </c>
      <c r="M5935" s="459">
        <f>IFERROR((Tableau1[[#This Row],[Scope 1
(kg CO2-eq)]]+Tableau1[[#This Row],[Scope 2 energy
(kg CO2-eq)]]+Tableau1[[#This Row],[Scope 2 Infrastructure
(kg CO2-eq)]])/Tableau1[[#This Row],[Total CO2-emissions
(kg CO2-eq)
for scope 3 use ]],"")</f>
        <v>0.99838366728928385</v>
      </c>
      <c r="N5935" s="436" t="s">
        <v>436</v>
      </c>
      <c r="O5935" s="259">
        <v>1</v>
      </c>
      <c r="P5935" s="259" t="s">
        <v>5231</v>
      </c>
      <c r="Q5935" s="259" t="s">
        <v>5311</v>
      </c>
    </row>
    <row r="5936" spans="1:17" ht="21.75" customHeight="1">
      <c r="A5936" s="301" t="s">
        <v>5138</v>
      </c>
      <c r="B5936" s="301" t="s">
        <v>5185</v>
      </c>
      <c r="C5936" s="316" t="s">
        <v>11944</v>
      </c>
      <c r="D5936" s="465" t="s">
        <v>3731</v>
      </c>
      <c r="E5936" s="465" t="s">
        <v>700</v>
      </c>
      <c r="F5936" s="469" t="str">
        <f t="shared" si="184"/>
        <v>CH</v>
      </c>
      <c r="G5936" s="260">
        <v>1.2058876000000001E-3</v>
      </c>
      <c r="H5936" s="260">
        <v>0</v>
      </c>
      <c r="I5936" s="260">
        <v>0</v>
      </c>
      <c r="J5936" s="260">
        <v>1.4071181206599898E-3</v>
      </c>
      <c r="K5936" s="260">
        <v>2.6130057205673101E-3</v>
      </c>
      <c r="L5936" s="301" t="str">
        <f t="shared" si="185"/>
        <v/>
      </c>
      <c r="M5936" s="459">
        <f>IFERROR((Tableau1[[#This Row],[Scope 1
(kg CO2-eq)]]+Tableau1[[#This Row],[Scope 2 energy
(kg CO2-eq)]]+Tableau1[[#This Row],[Scope 2 Infrastructure
(kg CO2-eq)]])/Tableau1[[#This Row],[Total CO2-emissions
(kg CO2-eq)
for scope 3 use ]],"")</f>
        <v>0.46149443551091407</v>
      </c>
      <c r="N5936" s="436" t="s">
        <v>3731</v>
      </c>
      <c r="O5936" s="259">
        <v>10000</v>
      </c>
      <c r="P5936" s="259" t="s">
        <v>5138</v>
      </c>
      <c r="Q5936" s="259" t="s">
        <v>5185</v>
      </c>
    </row>
    <row r="5937" spans="1:17" ht="21.75" customHeight="1">
      <c r="A5937" s="301" t="s">
        <v>5138</v>
      </c>
      <c r="B5937" s="301" t="s">
        <v>5209</v>
      </c>
      <c r="C5937" s="316" t="s">
        <v>11945</v>
      </c>
      <c r="D5937" s="465" t="s">
        <v>3730</v>
      </c>
      <c r="E5937" s="465" t="s">
        <v>6091</v>
      </c>
      <c r="F5937" s="469" t="str">
        <f t="shared" si="184"/>
        <v>other</v>
      </c>
      <c r="G5937" s="260">
        <v>0.55000000000000004</v>
      </c>
      <c r="H5937" s="260">
        <v>0</v>
      </c>
      <c r="I5937" s="260">
        <v>0</v>
      </c>
      <c r="J5937" s="260">
        <v>0.33600126760046001</v>
      </c>
      <c r="K5937" s="260">
        <v>0.886001267310211</v>
      </c>
      <c r="L5937" s="301" t="str">
        <f t="shared" si="185"/>
        <v/>
      </c>
      <c r="M5937" s="459">
        <f>IFERROR((Tableau1[[#This Row],[Scope 1
(kg CO2-eq)]]+Tableau1[[#This Row],[Scope 2 energy
(kg CO2-eq)]]+Tableau1[[#This Row],[Scope 2 Infrastructure
(kg CO2-eq)]])/Tableau1[[#This Row],[Total CO2-emissions
(kg CO2-eq)
for scope 3 use ]],"")</f>
        <v>0.62076660642905312</v>
      </c>
      <c r="N5937" s="436" t="s">
        <v>3730</v>
      </c>
      <c r="O5937" s="259">
        <v>1</v>
      </c>
      <c r="P5937" s="259" t="s">
        <v>5138</v>
      </c>
      <c r="Q5937" s="259" t="s">
        <v>5209</v>
      </c>
    </row>
    <row r="5938" spans="1:17" ht="21.75" customHeight="1">
      <c r="A5938" s="301" t="s">
        <v>5138</v>
      </c>
      <c r="B5938" s="301" t="s">
        <v>5209</v>
      </c>
      <c r="C5938" s="316" t="s">
        <v>11946</v>
      </c>
      <c r="D5938" s="465" t="s">
        <v>3730</v>
      </c>
      <c r="E5938" s="465" t="s">
        <v>6101</v>
      </c>
      <c r="F5938" s="469" t="str">
        <f t="shared" si="184"/>
        <v>other</v>
      </c>
      <c r="G5938" s="260">
        <v>0.7</v>
      </c>
      <c r="H5938" s="260">
        <v>0</v>
      </c>
      <c r="I5938" s="260">
        <v>0</v>
      </c>
      <c r="J5938" s="260">
        <v>3.3886747958469021E-2</v>
      </c>
      <c r="K5938" s="260">
        <v>0.73388674877441895</v>
      </c>
      <c r="L5938" s="301" t="str">
        <f t="shared" si="185"/>
        <v/>
      </c>
      <c r="M5938" s="459">
        <f>IFERROR((Tableau1[[#This Row],[Scope 1
(kg CO2-eq)]]+Tableau1[[#This Row],[Scope 2 energy
(kg CO2-eq)]]+Tableau1[[#This Row],[Scope 2 Infrastructure
(kg CO2-eq)]])/Tableau1[[#This Row],[Total CO2-emissions
(kg CO2-eq)
for scope 3 use ]],"")</f>
        <v>0.9538256429469405</v>
      </c>
      <c r="N5938" s="436" t="s">
        <v>3730</v>
      </c>
      <c r="O5938" s="259">
        <v>1</v>
      </c>
      <c r="P5938" s="259" t="s">
        <v>5138</v>
      </c>
      <c r="Q5938" s="259" t="s">
        <v>5209</v>
      </c>
    </row>
    <row r="5939" spans="1:17" ht="21.75" customHeight="1">
      <c r="A5939" s="301" t="s">
        <v>5185</v>
      </c>
      <c r="B5939" s="301" t="s">
        <v>5192</v>
      </c>
      <c r="C5939" s="316" t="s">
        <v>11947</v>
      </c>
      <c r="D5939" s="465" t="s">
        <v>3730</v>
      </c>
      <c r="E5939" s="465" t="s">
        <v>700</v>
      </c>
      <c r="F5939" s="469" t="str">
        <f t="shared" si="184"/>
        <v>CH</v>
      </c>
      <c r="G5939" s="260">
        <v>0.66281800000000002</v>
      </c>
      <c r="H5939" s="260">
        <v>0</v>
      </c>
      <c r="I5939" s="260">
        <v>0</v>
      </c>
      <c r="J5939" s="260">
        <v>0.57713174814159995</v>
      </c>
      <c r="K5939" s="260">
        <v>1.2399497480870201</v>
      </c>
      <c r="L5939" s="301" t="str">
        <f t="shared" si="185"/>
        <v/>
      </c>
      <c r="M5939" s="459">
        <f>IFERROR((Tableau1[[#This Row],[Scope 1
(kg CO2-eq)]]+Tableau1[[#This Row],[Scope 2 energy
(kg CO2-eq)]]+Tableau1[[#This Row],[Scope 2 Infrastructure
(kg CO2-eq)]])/Tableau1[[#This Row],[Total CO2-emissions
(kg CO2-eq)
for scope 3 use ]],"")</f>
        <v>0.53455230828716072</v>
      </c>
      <c r="N5939" s="436" t="s">
        <v>3730</v>
      </c>
      <c r="O5939" s="259">
        <v>1</v>
      </c>
      <c r="P5939" s="259" t="s">
        <v>5185</v>
      </c>
      <c r="Q5939" s="259" t="s">
        <v>5192</v>
      </c>
    </row>
    <row r="5940" spans="1:17" ht="21.75" customHeight="1">
      <c r="A5940" s="301" t="s">
        <v>5185</v>
      </c>
      <c r="B5940" s="301" t="s">
        <v>5192</v>
      </c>
      <c r="C5940" s="316" t="s">
        <v>11948</v>
      </c>
      <c r="D5940" s="465" t="s">
        <v>3730</v>
      </c>
      <c r="E5940" s="465" t="s">
        <v>700</v>
      </c>
      <c r="F5940" s="469" t="str">
        <f t="shared" si="184"/>
        <v>CH</v>
      </c>
      <c r="G5940" s="260">
        <v>0.65743850000000004</v>
      </c>
      <c r="H5940" s="260">
        <v>0</v>
      </c>
      <c r="I5940" s="260">
        <v>0</v>
      </c>
      <c r="J5940" s="260">
        <v>0.42588692069255996</v>
      </c>
      <c r="K5940" s="260">
        <v>1.08332542058862</v>
      </c>
      <c r="L5940" s="301" t="str">
        <f t="shared" si="185"/>
        <v/>
      </c>
      <c r="M5940" s="459">
        <f>IFERROR((Tableau1[[#This Row],[Scope 1
(kg CO2-eq)]]+Tableau1[[#This Row],[Scope 2 energy
(kg CO2-eq)]]+Tableau1[[#This Row],[Scope 2 Infrastructure
(kg CO2-eq)]])/Tableau1[[#This Row],[Total CO2-emissions
(kg CO2-eq)
for scope 3 use ]],"")</f>
        <v>0.60687074031991584</v>
      </c>
      <c r="N5940" s="436" t="s">
        <v>3730</v>
      </c>
      <c r="O5940" s="259">
        <v>1</v>
      </c>
      <c r="P5940" s="259" t="s">
        <v>5185</v>
      </c>
      <c r="Q5940" s="259" t="s">
        <v>5192</v>
      </c>
    </row>
    <row r="5941" spans="1:17" ht="21.75" customHeight="1">
      <c r="A5941" s="301" t="s">
        <v>5185</v>
      </c>
      <c r="B5941" s="301" t="s">
        <v>5240</v>
      </c>
      <c r="C5941" s="316" t="s">
        <v>11949</v>
      </c>
      <c r="D5941" s="465" t="s">
        <v>3730</v>
      </c>
      <c r="E5941" s="465" t="s">
        <v>6091</v>
      </c>
      <c r="F5941" s="469" t="str">
        <f t="shared" si="184"/>
        <v>other</v>
      </c>
      <c r="G5941" s="260">
        <v>0</v>
      </c>
      <c r="H5941" s="260">
        <v>0.109538239309856</v>
      </c>
      <c r="I5941" s="260">
        <v>8.0919814765440003E-3</v>
      </c>
      <c r="J5941" s="260">
        <v>1.5848963097306601</v>
      </c>
      <c r="K5941" s="260">
        <v>1.70252652184789</v>
      </c>
      <c r="L5941" s="301" t="str">
        <f t="shared" si="185"/>
        <v/>
      </c>
      <c r="M5941" s="459">
        <f>IFERROR((Tableau1[[#This Row],[Scope 1
(kg CO2-eq)]]+Tableau1[[#This Row],[Scope 2 energy
(kg CO2-eq)]]+Tableau1[[#This Row],[Scope 2 Infrastructure
(kg CO2-eq)]])/Tableau1[[#This Row],[Total CO2-emissions
(kg CO2-eq)
for scope 3 use ]],"")</f>
        <v>6.9091564376175696E-2</v>
      </c>
      <c r="N5941" s="436" t="s">
        <v>3730</v>
      </c>
      <c r="O5941" s="259">
        <v>1</v>
      </c>
      <c r="P5941" s="259" t="s">
        <v>5185</v>
      </c>
      <c r="Q5941" s="259" t="s">
        <v>5240</v>
      </c>
    </row>
    <row r="5942" spans="1:17" ht="21.75" customHeight="1">
      <c r="A5942" s="301" t="s">
        <v>5240</v>
      </c>
      <c r="B5942" s="301" t="s">
        <v>5188</v>
      </c>
      <c r="C5942" s="316" t="s">
        <v>11950</v>
      </c>
      <c r="D5942" s="465" t="s">
        <v>3730</v>
      </c>
      <c r="E5942" s="465" t="s">
        <v>6023</v>
      </c>
      <c r="F5942" s="469" t="str">
        <f t="shared" si="184"/>
        <v>other</v>
      </c>
      <c r="G5942" s="260">
        <v>0</v>
      </c>
      <c r="H5942" s="260">
        <v>9.2987457639483601E-2</v>
      </c>
      <c r="I5942" s="260">
        <v>3.1815005846399997E-5</v>
      </c>
      <c r="J5942" s="260">
        <v>1.26474319267239</v>
      </c>
      <c r="K5942" s="260">
        <v>1.3577624654292599</v>
      </c>
      <c r="L5942" s="301" t="str">
        <f t="shared" si="185"/>
        <v/>
      </c>
      <c r="M5942" s="459">
        <f>IFERROR((Tableau1[[#This Row],[Scope 1
(kg CO2-eq)]]+Tableau1[[#This Row],[Scope 2 energy
(kg CO2-eq)]]+Tableau1[[#This Row],[Scope 2 Infrastructure
(kg CO2-eq)]])/Tableau1[[#This Row],[Total CO2-emissions
(kg CO2-eq)
for scope 3 use ]],"")</f>
        <v>6.850923855515606E-2</v>
      </c>
      <c r="N5942" s="436" t="s">
        <v>3730</v>
      </c>
      <c r="O5942" s="259">
        <v>1</v>
      </c>
      <c r="P5942" s="259" t="s">
        <v>5240</v>
      </c>
      <c r="Q5942" s="259" t="s">
        <v>5188</v>
      </c>
    </row>
    <row r="5943" spans="1:17" ht="21.75" customHeight="1">
      <c r="A5943" s="301" t="s">
        <v>5240</v>
      </c>
      <c r="B5943" s="301" t="s">
        <v>5188</v>
      </c>
      <c r="C5943" s="316" t="s">
        <v>11951</v>
      </c>
      <c r="D5943" s="465" t="s">
        <v>3730</v>
      </c>
      <c r="E5943" s="465" t="s">
        <v>6015</v>
      </c>
      <c r="F5943" s="469" t="str">
        <f t="shared" si="184"/>
        <v>other</v>
      </c>
      <c r="G5943" s="260">
        <v>0</v>
      </c>
      <c r="H5943" s="260">
        <v>0.11834086282529201</v>
      </c>
      <c r="I5943" s="260">
        <v>3.28194499356E-5</v>
      </c>
      <c r="J5943" s="260">
        <v>0.32047618100977299</v>
      </c>
      <c r="K5943" s="260">
        <v>0.43884986349060501</v>
      </c>
      <c r="L5943" s="301" t="str">
        <f t="shared" si="185"/>
        <v/>
      </c>
      <c r="M5943" s="459">
        <f>IFERROR((Tableau1[[#This Row],[Scope 1
(kg CO2-eq)]]+Tableau1[[#This Row],[Scope 2 energy
(kg CO2-eq)]]+Tableau1[[#This Row],[Scope 2 Infrastructure
(kg CO2-eq)]])/Tableau1[[#This Row],[Total CO2-emissions
(kg CO2-eq)
for scope 3 use ]],"")</f>
        <v>0.26973617203315314</v>
      </c>
      <c r="N5943" s="436" t="s">
        <v>3730</v>
      </c>
      <c r="O5943" s="259">
        <v>1</v>
      </c>
      <c r="P5943" s="259" t="s">
        <v>5240</v>
      </c>
      <c r="Q5943" s="260" t="s">
        <v>5188</v>
      </c>
    </row>
    <row r="5944" spans="1:17" ht="21.75" customHeight="1">
      <c r="A5944" s="301" t="s">
        <v>5202</v>
      </c>
      <c r="B5944" s="301" t="s">
        <v>5171</v>
      </c>
      <c r="C5944" s="316" t="s">
        <v>11952</v>
      </c>
      <c r="D5944" s="465" t="s">
        <v>3730</v>
      </c>
      <c r="E5944" s="465" t="s">
        <v>6023</v>
      </c>
      <c r="F5944" s="469" t="str">
        <f t="shared" si="184"/>
        <v>other</v>
      </c>
      <c r="G5944" s="260">
        <v>0</v>
      </c>
      <c r="H5944" s="260">
        <v>8.1598463633845597E-2</v>
      </c>
      <c r="I5944" s="260">
        <v>2.3567052146400001E-5</v>
      </c>
      <c r="J5944" s="260">
        <v>3.6914582793301101</v>
      </c>
      <c r="K5944" s="260">
        <v>3.7730803220623699</v>
      </c>
      <c r="L5944" s="301" t="str">
        <f t="shared" si="185"/>
        <v/>
      </c>
      <c r="M5944" s="459">
        <f>IFERROR((Tableau1[[#This Row],[Scope 1
(kg CO2-eq)]]+Tableau1[[#This Row],[Scope 2 energy
(kg CO2-eq)]]+Tableau1[[#This Row],[Scope 2 Infrastructure
(kg CO2-eq)]])/Tableau1[[#This Row],[Total CO2-emissions
(kg CO2-eq)
for scope 3 use ]],"")</f>
        <v>2.1632730744883085E-2</v>
      </c>
      <c r="N5944" s="436" t="s">
        <v>3730</v>
      </c>
      <c r="O5944" s="259">
        <v>1</v>
      </c>
      <c r="P5944" s="259" t="s">
        <v>5202</v>
      </c>
      <c r="Q5944" s="260" t="s">
        <v>5171</v>
      </c>
    </row>
    <row r="5945" spans="1:17" ht="21.75" customHeight="1">
      <c r="A5945" s="301" t="s">
        <v>5202</v>
      </c>
      <c r="B5945" s="301" t="s">
        <v>5171</v>
      </c>
      <c r="C5945" s="316" t="s">
        <v>11953</v>
      </c>
      <c r="D5945" s="465" t="s">
        <v>3730</v>
      </c>
      <c r="E5945" s="465" t="s">
        <v>6015</v>
      </c>
      <c r="F5945" s="469" t="str">
        <f t="shared" si="184"/>
        <v>other</v>
      </c>
      <c r="G5945" s="260">
        <v>0</v>
      </c>
      <c r="H5945" s="260">
        <v>0.101719954128188</v>
      </c>
      <c r="I5945" s="260">
        <v>2.41863820668E-5</v>
      </c>
      <c r="J5945" s="260">
        <v>0.96980676719779702</v>
      </c>
      <c r="K5945" s="260">
        <v>1.07155090796227</v>
      </c>
      <c r="L5945" s="301" t="str">
        <f t="shared" si="185"/>
        <v/>
      </c>
      <c r="M5945" s="459">
        <f>IFERROR((Tableau1[[#This Row],[Scope 1
(kg CO2-eq)]]+Tableau1[[#This Row],[Scope 2 energy
(kg CO2-eq)]]+Tableau1[[#This Row],[Scope 2 Infrastructure
(kg CO2-eq)]])/Tableau1[[#This Row],[Total CO2-emissions
(kg CO2-eq)
for scope 3 use ]],"")</f>
        <v>9.4950356305271572E-2</v>
      </c>
      <c r="N5945" s="436" t="s">
        <v>3730</v>
      </c>
      <c r="O5945" s="259">
        <v>1</v>
      </c>
      <c r="P5945" s="259" t="s">
        <v>5202</v>
      </c>
      <c r="Q5945" s="260" t="s">
        <v>5171</v>
      </c>
    </row>
    <row r="5946" spans="1:17" ht="21.75" customHeight="1">
      <c r="A5946" s="301" t="s">
        <v>5202</v>
      </c>
      <c r="B5946" s="301" t="s">
        <v>5171</v>
      </c>
      <c r="C5946" s="316" t="s">
        <v>11954</v>
      </c>
      <c r="D5946" s="465" t="s">
        <v>3730</v>
      </c>
      <c r="E5946" s="465" t="s">
        <v>700</v>
      </c>
      <c r="F5946" s="469" t="str">
        <f t="shared" si="184"/>
        <v>CH</v>
      </c>
      <c r="G5946" s="260">
        <v>0</v>
      </c>
      <c r="H5946" s="260">
        <v>8.4450731675399997E-4</v>
      </c>
      <c r="I5946" s="260">
        <v>3.2462920953E-5</v>
      </c>
      <c r="J5946" s="260">
        <v>1.2358456246296801</v>
      </c>
      <c r="K5946" s="260">
        <v>1.23672259484812</v>
      </c>
      <c r="L5946" s="301" t="str">
        <f t="shared" si="185"/>
        <v/>
      </c>
      <c r="M5946" s="459">
        <f>IFERROR((Tableau1[[#This Row],[Scope 1
(kg CO2-eq)]]+Tableau1[[#This Row],[Scope 2 energy
(kg CO2-eq)]]+Tableau1[[#This Row],[Scope 2 Infrastructure
(kg CO2-eq)]])/Tableau1[[#This Row],[Total CO2-emissions
(kg CO2-eq)
for scope 3 use ]],"")</f>
        <v>7.0910828455810599E-4</v>
      </c>
      <c r="N5946" s="436" t="s">
        <v>3730</v>
      </c>
      <c r="O5946" s="259">
        <v>1</v>
      </c>
      <c r="P5946" s="259" t="s">
        <v>5202</v>
      </c>
      <c r="Q5946" s="260" t="s">
        <v>5171</v>
      </c>
    </row>
    <row r="5947" spans="1:17" ht="21.75" customHeight="1">
      <c r="A5947" s="301" t="s">
        <v>5185</v>
      </c>
      <c r="B5947" s="301" t="s">
        <v>5240</v>
      </c>
      <c r="C5947" s="316" t="s">
        <v>11955</v>
      </c>
      <c r="D5947" s="465" t="s">
        <v>3730</v>
      </c>
      <c r="E5947" s="465" t="s">
        <v>6023</v>
      </c>
      <c r="F5947" s="469" t="str">
        <f t="shared" si="184"/>
        <v>other</v>
      </c>
      <c r="G5947" s="260">
        <v>0</v>
      </c>
      <c r="H5947" s="260">
        <v>0.139128565425017</v>
      </c>
      <c r="I5947" s="260">
        <v>5.4262152352800003E-5</v>
      </c>
      <c r="J5947" s="260">
        <v>3.6151096045501201</v>
      </c>
      <c r="K5947" s="260">
        <v>3.7542924321848301</v>
      </c>
      <c r="L5947" s="301" t="str">
        <f t="shared" si="185"/>
        <v/>
      </c>
      <c r="M5947" s="459">
        <f>IFERROR((Tableau1[[#This Row],[Scope 1
(kg CO2-eq)]]+Tableau1[[#This Row],[Scope 2 energy
(kg CO2-eq)]]+Tableau1[[#This Row],[Scope 2 Infrastructure
(kg CO2-eq)]])/Tableau1[[#This Row],[Total CO2-emissions
(kg CO2-eq)
for scope 3 use ]],"")</f>
        <v>3.7072985147396105E-2</v>
      </c>
      <c r="N5947" s="436" t="s">
        <v>3730</v>
      </c>
      <c r="O5947" s="259">
        <v>1</v>
      </c>
      <c r="P5947" s="259" t="s">
        <v>5185</v>
      </c>
      <c r="Q5947" s="260" t="s">
        <v>5240</v>
      </c>
    </row>
    <row r="5948" spans="1:17" ht="21.75" customHeight="1">
      <c r="A5948" s="301" t="s">
        <v>5185</v>
      </c>
      <c r="B5948" s="301" t="s">
        <v>5240</v>
      </c>
      <c r="C5948" s="316" t="s">
        <v>11956</v>
      </c>
      <c r="D5948" s="465" t="s">
        <v>3730</v>
      </c>
      <c r="E5948" s="465" t="s">
        <v>6015</v>
      </c>
      <c r="F5948" s="469" t="str">
        <f t="shared" si="184"/>
        <v>other</v>
      </c>
      <c r="G5948" s="260">
        <v>0</v>
      </c>
      <c r="H5948" s="260">
        <v>0.16596642113087601</v>
      </c>
      <c r="I5948" s="260">
        <v>4.7074324881599999E-5</v>
      </c>
      <c r="J5948" s="260">
        <v>0.71208047392285501</v>
      </c>
      <c r="K5948" s="260">
        <v>0.87809396935502104</v>
      </c>
      <c r="L5948" s="301" t="str">
        <f t="shared" si="185"/>
        <v/>
      </c>
      <c r="M5948" s="459">
        <f>IFERROR((Tableau1[[#This Row],[Scope 1
(kg CO2-eq)]]+Tableau1[[#This Row],[Scope 2 energy
(kg CO2-eq)]]+Tableau1[[#This Row],[Scope 2 Infrastructure
(kg CO2-eq)]])/Tableau1[[#This Row],[Total CO2-emissions
(kg CO2-eq)
for scope 3 use ]],"")</f>
        <v>0.18906119532707655</v>
      </c>
      <c r="N5948" s="436" t="s">
        <v>3730</v>
      </c>
      <c r="O5948" s="259">
        <v>1</v>
      </c>
      <c r="P5948" s="259" t="s">
        <v>5185</v>
      </c>
      <c r="Q5948" s="260" t="s">
        <v>5240</v>
      </c>
    </row>
    <row r="5949" spans="1:17" ht="21.75" customHeight="1">
      <c r="A5949" s="301" t="s">
        <v>5185</v>
      </c>
      <c r="B5949" s="301" t="s">
        <v>5192</v>
      </c>
      <c r="C5949" s="316" t="s">
        <v>11957</v>
      </c>
      <c r="D5949" s="465" t="s">
        <v>3730</v>
      </c>
      <c r="E5949" s="465" t="s">
        <v>6023</v>
      </c>
      <c r="F5949" s="469" t="str">
        <f t="shared" si="184"/>
        <v>other</v>
      </c>
      <c r="G5949" s="260">
        <v>0.51022500000000004</v>
      </c>
      <c r="H5949" s="260">
        <v>0</v>
      </c>
      <c r="I5949" s="260">
        <v>0</v>
      </c>
      <c r="J5949" s="260">
        <v>1.0804387001282798</v>
      </c>
      <c r="K5949" s="260">
        <v>1.5906637001591899</v>
      </c>
      <c r="L5949" s="301" t="str">
        <f t="shared" si="185"/>
        <v/>
      </c>
      <c r="M5949" s="459">
        <f>IFERROR((Tableau1[[#This Row],[Scope 1
(kg CO2-eq)]]+Tableau1[[#This Row],[Scope 2 energy
(kg CO2-eq)]]+Tableau1[[#This Row],[Scope 2 Infrastructure
(kg CO2-eq)]])/Tableau1[[#This Row],[Total CO2-emissions
(kg CO2-eq)
for scope 3 use ]],"")</f>
        <v>0.32076233332598081</v>
      </c>
      <c r="N5949" s="436" t="s">
        <v>3730</v>
      </c>
      <c r="O5949" s="259">
        <v>1</v>
      </c>
      <c r="P5949" s="259" t="s">
        <v>5185</v>
      </c>
      <c r="Q5949" s="260" t="s">
        <v>5192</v>
      </c>
    </row>
    <row r="5950" spans="1:17" ht="21.75" customHeight="1">
      <c r="A5950" s="301" t="s">
        <v>5185</v>
      </c>
      <c r="B5950" s="301" t="s">
        <v>5192</v>
      </c>
      <c r="C5950" s="316" t="s">
        <v>11958</v>
      </c>
      <c r="D5950" s="465" t="s">
        <v>3730</v>
      </c>
      <c r="E5950" s="465" t="s">
        <v>6015</v>
      </c>
      <c r="F5950" s="469" t="str">
        <f t="shared" si="184"/>
        <v>other</v>
      </c>
      <c r="G5950" s="260">
        <v>0.23664499999999999</v>
      </c>
      <c r="H5950" s="260">
        <v>0</v>
      </c>
      <c r="I5950" s="260">
        <v>0</v>
      </c>
      <c r="J5950" s="260">
        <v>0.12412027658716601</v>
      </c>
      <c r="K5950" s="260">
        <v>0.36076527669368402</v>
      </c>
      <c r="L5950" s="301" t="str">
        <f t="shared" si="185"/>
        <v/>
      </c>
      <c r="M5950" s="459">
        <f>IFERROR((Tableau1[[#This Row],[Scope 1
(kg CO2-eq)]]+Tableau1[[#This Row],[Scope 2 energy
(kg CO2-eq)]]+Tableau1[[#This Row],[Scope 2 Infrastructure
(kg CO2-eq)]])/Tableau1[[#This Row],[Total CO2-emissions
(kg CO2-eq)
for scope 3 use ]],"")</f>
        <v>0.65595281832217134</v>
      </c>
      <c r="N5950" s="436" t="s">
        <v>3730</v>
      </c>
      <c r="O5950" s="259">
        <v>1</v>
      </c>
      <c r="P5950" s="259" t="s">
        <v>5185</v>
      </c>
      <c r="Q5950" s="259" t="s">
        <v>5192</v>
      </c>
    </row>
    <row r="5951" spans="1:17" ht="21.75" customHeight="1">
      <c r="A5951" s="301" t="s">
        <v>5152</v>
      </c>
      <c r="B5951" s="301" t="s">
        <v>5137</v>
      </c>
      <c r="C5951" s="316" t="s">
        <v>11959</v>
      </c>
      <c r="D5951" s="465" t="s">
        <v>3731</v>
      </c>
      <c r="E5951" s="465" t="s">
        <v>700</v>
      </c>
      <c r="F5951" s="469" t="str">
        <f t="shared" si="184"/>
        <v>CH</v>
      </c>
      <c r="G5951" s="260">
        <v>0</v>
      </c>
      <c r="H5951" s="260">
        <v>0.66374246633903999</v>
      </c>
      <c r="I5951" s="260">
        <v>8.3775675456000003E-4</v>
      </c>
      <c r="J5951" s="260">
        <v>25.320732646557001</v>
      </c>
      <c r="K5951" s="260">
        <v>25.9853128680342</v>
      </c>
      <c r="L5951" s="301" t="str">
        <f t="shared" si="185"/>
        <v/>
      </c>
      <c r="M5951" s="459">
        <f>IFERROR((Tableau1[[#This Row],[Scope 1
(kg CO2-eq)]]+Tableau1[[#This Row],[Scope 2 energy
(kg CO2-eq)]]+Tableau1[[#This Row],[Scope 2 Infrastructure
(kg CO2-eq)]])/Tableau1[[#This Row],[Total CO2-emissions
(kg CO2-eq)
for scope 3 use ]],"")</f>
        <v>2.5575224992235229E-2</v>
      </c>
      <c r="N5951" s="436" t="s">
        <v>3731</v>
      </c>
      <c r="O5951" s="259">
        <v>1</v>
      </c>
      <c r="P5951" s="259" t="s">
        <v>5152</v>
      </c>
      <c r="Q5951" s="259" t="s">
        <v>5137</v>
      </c>
    </row>
    <row r="5952" spans="1:17" ht="21.75" customHeight="1">
      <c r="A5952" s="301" t="s">
        <v>5152</v>
      </c>
      <c r="B5952" s="301" t="s">
        <v>5137</v>
      </c>
      <c r="C5952" s="316" t="s">
        <v>11960</v>
      </c>
      <c r="D5952" s="465" t="s">
        <v>3731</v>
      </c>
      <c r="E5952" s="465" t="s">
        <v>700</v>
      </c>
      <c r="F5952" s="469" t="str">
        <f t="shared" si="184"/>
        <v>CH</v>
      </c>
      <c r="G5952" s="260">
        <v>0</v>
      </c>
      <c r="H5952" s="260">
        <v>0.79648115615855997</v>
      </c>
      <c r="I5952" s="260">
        <v>1.0052957318400001E-3</v>
      </c>
      <c r="J5952" s="260">
        <v>30.516037251942802</v>
      </c>
      <c r="K5952" s="260">
        <v>31.313523702210301</v>
      </c>
      <c r="L5952" s="301" t="str">
        <f t="shared" si="185"/>
        <v/>
      </c>
      <c r="M5952" s="459">
        <f>IFERROR((Tableau1[[#This Row],[Scope 1
(kg CO2-eq)]]+Tableau1[[#This Row],[Scope 2 energy
(kg CO2-eq)]]+Tableau1[[#This Row],[Scope 2 Infrastructure
(kg CO2-eq)]])/Tableau1[[#This Row],[Total CO2-emissions
(kg CO2-eq)
for scope 3 use ]],"")</f>
        <v>2.5467796581261422E-2</v>
      </c>
      <c r="N5952" s="436" t="s">
        <v>3731</v>
      </c>
      <c r="O5952" s="259">
        <v>1</v>
      </c>
      <c r="P5952" s="259" t="s">
        <v>5152</v>
      </c>
      <c r="Q5952" s="259" t="s">
        <v>5137</v>
      </c>
    </row>
    <row r="5953" spans="1:17" ht="21.75" customHeight="1">
      <c r="A5953" s="301" t="s">
        <v>5152</v>
      </c>
      <c r="B5953" s="301" t="s">
        <v>5137</v>
      </c>
      <c r="C5953" s="316" t="s">
        <v>11961</v>
      </c>
      <c r="D5953" s="465" t="s">
        <v>3731</v>
      </c>
      <c r="E5953" s="465" t="s">
        <v>700</v>
      </c>
      <c r="F5953" s="469" t="str">
        <f t="shared" si="184"/>
        <v>CH</v>
      </c>
      <c r="G5953" s="260">
        <v>0</v>
      </c>
      <c r="H5953" s="260">
        <v>1.06200755303904</v>
      </c>
      <c r="I5953" s="260">
        <v>1.34043555456E-3</v>
      </c>
      <c r="J5953" s="260">
        <v>40.906068996954502</v>
      </c>
      <c r="K5953" s="260">
        <v>41.969416982850802</v>
      </c>
      <c r="L5953" s="301" t="str">
        <f t="shared" si="185"/>
        <v/>
      </c>
      <c r="M5953" s="459">
        <f>IFERROR((Tableau1[[#This Row],[Scope 1
(kg CO2-eq)]]+Tableau1[[#This Row],[Scope 2 energy
(kg CO2-eq)]]+Tableau1[[#This Row],[Scope 2 Infrastructure
(kg CO2-eq)]])/Tableau1[[#This Row],[Total CO2-emissions
(kg CO2-eq)
for scope 3 use ]],"")</f>
        <v>2.5336258281312238E-2</v>
      </c>
      <c r="N5953" s="436" t="s">
        <v>3731</v>
      </c>
      <c r="O5953" s="259">
        <v>1</v>
      </c>
      <c r="P5953" s="259" t="s">
        <v>5152</v>
      </c>
      <c r="Q5953" s="259" t="s">
        <v>5137</v>
      </c>
    </row>
    <row r="5954" spans="1:17" ht="21.75" customHeight="1">
      <c r="A5954" s="301" t="s">
        <v>5152</v>
      </c>
      <c r="B5954" s="301" t="s">
        <v>5137</v>
      </c>
      <c r="C5954" s="316" t="s">
        <v>11962</v>
      </c>
      <c r="D5954" s="465" t="s">
        <v>3731</v>
      </c>
      <c r="E5954" s="465" t="s">
        <v>700</v>
      </c>
      <c r="F5954" s="469" t="str">
        <f t="shared" ref="F5954:F6017" si="186">IF(ISNUMBER(SEARCH("{CH}", C5954)), "CH", "other")</f>
        <v>CH</v>
      </c>
      <c r="G5954" s="260">
        <v>0</v>
      </c>
      <c r="H5954" s="260">
        <v>1.32748493267808</v>
      </c>
      <c r="I5954" s="260">
        <v>1.6755135091200001E-3</v>
      </c>
      <c r="J5954" s="260">
        <v>51.296098892272802</v>
      </c>
      <c r="K5954" s="260">
        <v>52.625259335038798</v>
      </c>
      <c r="L5954" s="301" t="str">
        <f t="shared" ref="L5954:L6017" si="187">IF(N5954="MJ", K5954*3.6, IF(N5954="m", K5954*1000, ""))</f>
        <v/>
      </c>
      <c r="M5954" s="459">
        <f>IFERROR((Tableau1[[#This Row],[Scope 1
(kg CO2-eq)]]+Tableau1[[#This Row],[Scope 2 energy
(kg CO2-eq)]]+Tableau1[[#This Row],[Scope 2 Infrastructure
(kg CO2-eq)]])/Tableau1[[#This Row],[Total CO2-emissions
(kg CO2-eq)
for scope 3 use ]],"")</f>
        <v>2.5257081161825689E-2</v>
      </c>
      <c r="N5954" s="436" t="s">
        <v>3731</v>
      </c>
      <c r="O5954" s="259">
        <v>1</v>
      </c>
      <c r="P5954" s="259" t="s">
        <v>5152</v>
      </c>
      <c r="Q5954" s="259" t="s">
        <v>5137</v>
      </c>
    </row>
    <row r="5955" spans="1:17" ht="21.75" customHeight="1">
      <c r="A5955" s="301" t="s">
        <v>5152</v>
      </c>
      <c r="B5955" s="301" t="s">
        <v>5153</v>
      </c>
      <c r="C5955" s="316" t="s">
        <v>11963</v>
      </c>
      <c r="D5955" s="465" t="s">
        <v>3647</v>
      </c>
      <c r="E5955" s="465" t="s">
        <v>6091</v>
      </c>
      <c r="F5955" s="469" t="str">
        <f t="shared" si="186"/>
        <v>other</v>
      </c>
      <c r="G5955" s="260">
        <v>0</v>
      </c>
      <c r="H5955" s="260">
        <v>0.83249410063200002</v>
      </c>
      <c r="I5955" s="260">
        <v>9.2635840620000007E-2</v>
      </c>
      <c r="J5955" s="260">
        <v>9.3082657907748896</v>
      </c>
      <c r="K5955" s="260">
        <v>10.2333957318176</v>
      </c>
      <c r="L5955" s="301">
        <f t="shared" si="187"/>
        <v>10233.3957318176</v>
      </c>
      <c r="M5955" s="459">
        <f>IFERROR((Tableau1[[#This Row],[Scope 1
(kg CO2-eq)]]+Tableau1[[#This Row],[Scope 2 energy
(kg CO2-eq)]]+Tableau1[[#This Row],[Scope 2 Infrastructure
(kg CO2-eq)]])/Tableau1[[#This Row],[Total CO2-emissions
(kg CO2-eq)
for scope 3 use ]],"")</f>
        <v>9.0403026082104168E-2</v>
      </c>
      <c r="N5955" s="436" t="s">
        <v>3647</v>
      </c>
      <c r="O5955" s="259">
        <v>1</v>
      </c>
      <c r="P5955" s="259" t="s">
        <v>5152</v>
      </c>
      <c r="Q5955" s="259" t="s">
        <v>5153</v>
      </c>
    </row>
    <row r="5956" spans="1:17" ht="21.75" customHeight="1">
      <c r="A5956" s="301" t="s">
        <v>5152</v>
      </c>
      <c r="B5956" s="301" t="s">
        <v>5153</v>
      </c>
      <c r="C5956" s="316" t="s">
        <v>11964</v>
      </c>
      <c r="D5956" s="465" t="s">
        <v>3647</v>
      </c>
      <c r="E5956" s="465" t="s">
        <v>6091</v>
      </c>
      <c r="F5956" s="469" t="str">
        <f t="shared" si="186"/>
        <v>other</v>
      </c>
      <c r="G5956" s="260">
        <v>0</v>
      </c>
      <c r="H5956" s="260">
        <v>2.6260908985440001</v>
      </c>
      <c r="I5956" s="260">
        <v>0.29253065169600001</v>
      </c>
      <c r="J5956" s="260">
        <v>28.615350908769202</v>
      </c>
      <c r="K5956" s="260">
        <v>31.533972460636502</v>
      </c>
      <c r="L5956" s="301">
        <f t="shared" si="187"/>
        <v>31533.972460636502</v>
      </c>
      <c r="M5956" s="459">
        <f>IFERROR((Tableau1[[#This Row],[Scope 1
(kg CO2-eq)]]+Tableau1[[#This Row],[Scope 2 energy
(kg CO2-eq)]]+Tableau1[[#This Row],[Scope 2 Infrastructure
(kg CO2-eq)]])/Tableau1[[#This Row],[Total CO2-emissions
(kg CO2-eq)
for scope 3 use ]],"")</f>
        <v>9.2554832851562935E-2</v>
      </c>
      <c r="N5956" s="436" t="s">
        <v>3647</v>
      </c>
      <c r="O5956" s="259">
        <v>1</v>
      </c>
      <c r="P5956" s="259" t="s">
        <v>5152</v>
      </c>
      <c r="Q5956" s="259" t="s">
        <v>5153</v>
      </c>
    </row>
    <row r="5957" spans="1:17" ht="21.75" customHeight="1">
      <c r="A5957" s="301" t="s">
        <v>5152</v>
      </c>
      <c r="B5957" s="301" t="s">
        <v>5137</v>
      </c>
      <c r="C5957" s="316" t="s">
        <v>11965</v>
      </c>
      <c r="D5957" s="465" t="s">
        <v>3731</v>
      </c>
      <c r="E5957" s="465" t="s">
        <v>700</v>
      </c>
      <c r="F5957" s="469" t="str">
        <f t="shared" si="186"/>
        <v>CH</v>
      </c>
      <c r="G5957" s="260">
        <v>0</v>
      </c>
      <c r="H5957" s="260">
        <v>0.66374246633903999</v>
      </c>
      <c r="I5957" s="260">
        <v>8.3775675456000003E-4</v>
      </c>
      <c r="J5957" s="260">
        <v>16.483394366261098</v>
      </c>
      <c r="K5957" s="260">
        <v>17.147974586646601</v>
      </c>
      <c r="L5957" s="301" t="str">
        <f t="shared" si="187"/>
        <v/>
      </c>
      <c r="M5957" s="459">
        <f>IFERROR((Tableau1[[#This Row],[Scope 1
(kg CO2-eq)]]+Tableau1[[#This Row],[Scope 2 energy
(kg CO2-eq)]]+Tableau1[[#This Row],[Scope 2 Infrastructure
(kg CO2-eq)]])/Tableau1[[#This Row],[Total CO2-emissions
(kg CO2-eq)
for scope 3 use ]],"")</f>
        <v>3.8755610450409643E-2</v>
      </c>
      <c r="N5957" s="436" t="s">
        <v>3731</v>
      </c>
      <c r="O5957" s="259">
        <v>1</v>
      </c>
      <c r="P5957" s="259" t="s">
        <v>5152</v>
      </c>
      <c r="Q5957" s="259" t="s">
        <v>5137</v>
      </c>
    </row>
    <row r="5958" spans="1:17" ht="21.75" customHeight="1">
      <c r="A5958" s="301" t="s">
        <v>5152</v>
      </c>
      <c r="B5958" s="301" t="s">
        <v>5137</v>
      </c>
      <c r="C5958" s="316" t="s">
        <v>11966</v>
      </c>
      <c r="D5958" s="465" t="s">
        <v>3731</v>
      </c>
      <c r="E5958" s="465" t="s">
        <v>700</v>
      </c>
      <c r="F5958" s="469" t="str">
        <f t="shared" si="186"/>
        <v>CH</v>
      </c>
      <c r="G5958" s="260">
        <v>0</v>
      </c>
      <c r="H5958" s="260">
        <v>0.79648115615855997</v>
      </c>
      <c r="I5958" s="260">
        <v>1.0052957318400001E-3</v>
      </c>
      <c r="J5958" s="260">
        <v>18.979964637260899</v>
      </c>
      <c r="K5958" s="260">
        <v>19.777451086206</v>
      </c>
      <c r="L5958" s="301" t="str">
        <f t="shared" si="187"/>
        <v/>
      </c>
      <c r="M5958" s="459">
        <f>IFERROR((Tableau1[[#This Row],[Scope 1
(kg CO2-eq)]]+Tableau1[[#This Row],[Scope 2 energy
(kg CO2-eq)]]+Tableau1[[#This Row],[Scope 2 Infrastructure
(kg CO2-eq)]])/Tableau1[[#This Row],[Total CO2-emissions
(kg CO2-eq)
for scope 3 use ]],"")</f>
        <v>4.0323014751209051E-2</v>
      </c>
      <c r="N5958" s="436" t="s">
        <v>3731</v>
      </c>
      <c r="O5958" s="259">
        <v>1</v>
      </c>
      <c r="P5958" s="259" t="s">
        <v>5152</v>
      </c>
      <c r="Q5958" s="259" t="s">
        <v>5137</v>
      </c>
    </row>
    <row r="5959" spans="1:17" ht="21.75" customHeight="1">
      <c r="A5959" s="301" t="s">
        <v>5152</v>
      </c>
      <c r="B5959" s="301" t="s">
        <v>5137</v>
      </c>
      <c r="C5959" s="316" t="s">
        <v>11967</v>
      </c>
      <c r="D5959" s="465" t="s">
        <v>3731</v>
      </c>
      <c r="E5959" s="465" t="s">
        <v>700</v>
      </c>
      <c r="F5959" s="469" t="str">
        <f t="shared" si="186"/>
        <v>CH</v>
      </c>
      <c r="G5959" s="260">
        <v>0</v>
      </c>
      <c r="H5959" s="260">
        <v>1.06200755303904</v>
      </c>
      <c r="I5959" s="260">
        <v>1.34043555456E-3</v>
      </c>
      <c r="J5959" s="260">
        <v>23.938175535349799</v>
      </c>
      <c r="K5959" s="260">
        <v>25.001523520236901</v>
      </c>
      <c r="L5959" s="301" t="str">
        <f t="shared" si="187"/>
        <v/>
      </c>
      <c r="M5959" s="459">
        <f>IFERROR((Tableau1[[#This Row],[Scope 1
(kg CO2-eq)]]+Tableau1[[#This Row],[Scope 2 energy
(kg CO2-eq)]]+Tableau1[[#This Row],[Scope 2 Infrastructure
(kg CO2-eq)]])/Tableau1[[#This Row],[Total CO2-emissions
(kg CO2-eq)
for scope 3 use ]],"")</f>
        <v>4.2531327650208908E-2</v>
      </c>
      <c r="N5959" s="436" t="s">
        <v>3731</v>
      </c>
      <c r="O5959" s="259">
        <v>1</v>
      </c>
      <c r="P5959" s="259" t="s">
        <v>5152</v>
      </c>
      <c r="Q5959" s="259" t="s">
        <v>5137</v>
      </c>
    </row>
    <row r="5960" spans="1:17" ht="21.75" customHeight="1">
      <c r="A5960" s="301" t="s">
        <v>5152</v>
      </c>
      <c r="B5960" s="301" t="s">
        <v>5137</v>
      </c>
      <c r="C5960" s="316" t="s">
        <v>11968</v>
      </c>
      <c r="D5960" s="465" t="s">
        <v>3731</v>
      </c>
      <c r="E5960" s="465" t="s">
        <v>700</v>
      </c>
      <c r="F5960" s="469" t="str">
        <f t="shared" si="186"/>
        <v>CH</v>
      </c>
      <c r="G5960" s="260">
        <v>0</v>
      </c>
      <c r="H5960" s="260">
        <v>1.32748493267808</v>
      </c>
      <c r="I5960" s="260">
        <v>1.6755135091200001E-3</v>
      </c>
      <c r="J5960" s="260">
        <v>28.872933664718101</v>
      </c>
      <c r="K5960" s="260">
        <v>30.202094106661601</v>
      </c>
      <c r="L5960" s="301" t="str">
        <f t="shared" si="187"/>
        <v/>
      </c>
      <c r="M5960" s="459">
        <f>IFERROR((Tableau1[[#This Row],[Scope 1
(kg CO2-eq)]]+Tableau1[[#This Row],[Scope 2 energy
(kg CO2-eq)]]+Tableau1[[#This Row],[Scope 2 Infrastructure
(kg CO2-eq)]])/Tableau1[[#This Row],[Total CO2-emissions
(kg CO2-eq)
for scope 3 use ]],"")</f>
        <v>4.4008883671878579E-2</v>
      </c>
      <c r="N5960" s="436" t="s">
        <v>3731</v>
      </c>
      <c r="O5960" s="259">
        <v>1</v>
      </c>
      <c r="P5960" s="259" t="s">
        <v>5152</v>
      </c>
      <c r="Q5960" s="259" t="s">
        <v>5137</v>
      </c>
    </row>
    <row r="5961" spans="1:17" ht="21.75" customHeight="1">
      <c r="A5961" s="301" t="s">
        <v>5174</v>
      </c>
      <c r="B5961" s="301" t="s">
        <v>5175</v>
      </c>
      <c r="C5961" s="316" t="s">
        <v>11969</v>
      </c>
      <c r="D5961" s="465" t="s">
        <v>3730</v>
      </c>
      <c r="E5961" s="465" t="s">
        <v>6091</v>
      </c>
      <c r="F5961" s="469" t="str">
        <f t="shared" si="186"/>
        <v>other</v>
      </c>
      <c r="G5961" s="260">
        <v>0</v>
      </c>
      <c r="H5961" s="260">
        <v>2.7938583897960001E-2</v>
      </c>
      <c r="I5961" s="260">
        <v>1.0087531172400001E-3</v>
      </c>
      <c r="J5961" s="260">
        <v>2.6946356463294599E-3</v>
      </c>
      <c r="K5961" s="260">
        <v>3.16419726302535E-2</v>
      </c>
      <c r="L5961" s="301" t="str">
        <f t="shared" si="187"/>
        <v/>
      </c>
      <c r="M5961" s="459">
        <f>IFERROR((Tableau1[[#This Row],[Scope 1
(kg CO2-eq)]]+Tableau1[[#This Row],[Scope 2 energy
(kg CO2-eq)]]+Tableau1[[#This Row],[Scope 2 Infrastructure
(kg CO2-eq)]])/Tableau1[[#This Row],[Total CO2-emissions
(kg CO2-eq)
for scope 3 use ]],"")</f>
        <v>0.91483983484401643</v>
      </c>
      <c r="N5961" s="436" t="s">
        <v>3730</v>
      </c>
      <c r="O5961" s="259">
        <v>1</v>
      </c>
      <c r="P5961" s="259" t="s">
        <v>5174</v>
      </c>
      <c r="Q5961" s="259" t="s">
        <v>5175</v>
      </c>
    </row>
    <row r="5962" spans="1:17" ht="21.75" customHeight="1">
      <c r="A5962" s="301" t="s">
        <v>5138</v>
      </c>
      <c r="B5962" s="301" t="s">
        <v>5178</v>
      </c>
      <c r="C5962" s="316" t="s">
        <v>11970</v>
      </c>
      <c r="D5962" s="465" t="s">
        <v>50</v>
      </c>
      <c r="E5962" s="465" t="s">
        <v>6091</v>
      </c>
      <c r="F5962" s="469" t="str">
        <f t="shared" si="186"/>
        <v>other</v>
      </c>
      <c r="G5962" s="260">
        <v>0</v>
      </c>
      <c r="H5962" s="260">
        <v>14350287.6039744</v>
      </c>
      <c r="I5962" s="260">
        <v>18112.5225216</v>
      </c>
      <c r="J5962" s="260">
        <v>1377290.9995081699</v>
      </c>
      <c r="K5962" s="260">
        <v>15745691.098458299</v>
      </c>
      <c r="L5962" s="301" t="str">
        <f t="shared" si="187"/>
        <v/>
      </c>
      <c r="M5962" s="459">
        <f>IFERROR((Tableau1[[#This Row],[Scope 1
(kg CO2-eq)]]+Tableau1[[#This Row],[Scope 2 energy
(kg CO2-eq)]]+Tableau1[[#This Row],[Scope 2 Infrastructure
(kg CO2-eq)]])/Tableau1[[#This Row],[Total CO2-emissions
(kg CO2-eq)
for scope 3 use ]],"")</f>
        <v>0.91252902375957612</v>
      </c>
      <c r="N5962" s="436" t="s">
        <v>50</v>
      </c>
      <c r="O5962" s="259">
        <v>1</v>
      </c>
      <c r="P5962" s="259" t="s">
        <v>5138</v>
      </c>
      <c r="Q5962" s="259" t="s">
        <v>5178</v>
      </c>
    </row>
    <row r="5963" spans="1:17" ht="21.75" customHeight="1">
      <c r="A5963" s="301" t="s">
        <v>5139</v>
      </c>
      <c r="B5963" s="301" t="s">
        <v>5133</v>
      </c>
      <c r="C5963" s="316" t="s">
        <v>11971</v>
      </c>
      <c r="D5963" s="465" t="s">
        <v>3646</v>
      </c>
      <c r="E5963" s="465" t="s">
        <v>700</v>
      </c>
      <c r="F5963" s="469" t="str">
        <f t="shared" si="186"/>
        <v>CH</v>
      </c>
      <c r="G5963" s="260">
        <v>0</v>
      </c>
      <c r="H5963" s="260">
        <v>20.110463792720001</v>
      </c>
      <c r="I5963" s="260">
        <v>2.285953168E-2</v>
      </c>
      <c r="J5963" s="260">
        <v>86.089276424117102</v>
      </c>
      <c r="K5963" s="260">
        <v>106.222599744592</v>
      </c>
      <c r="L5963" s="301" t="str">
        <f t="shared" si="187"/>
        <v/>
      </c>
      <c r="M5963" s="459">
        <f>IFERROR((Tableau1[[#This Row],[Scope 1
(kg CO2-eq)]]+Tableau1[[#This Row],[Scope 2 energy
(kg CO2-eq)]]+Tableau1[[#This Row],[Scope 2 Infrastructure
(kg CO2-eq)]])/Tableau1[[#This Row],[Total CO2-emissions
(kg CO2-eq)
for scope 3 use ]],"")</f>
        <v>0.18953898109074505</v>
      </c>
      <c r="N5963" s="436" t="s">
        <v>3646</v>
      </c>
      <c r="O5963" s="259">
        <v>1</v>
      </c>
      <c r="P5963" s="259" t="s">
        <v>5139</v>
      </c>
      <c r="Q5963" s="259" t="s">
        <v>5133</v>
      </c>
    </row>
    <row r="5964" spans="1:17" ht="21.75" customHeight="1">
      <c r="A5964" s="301" t="s">
        <v>5139</v>
      </c>
      <c r="B5964" s="301" t="s">
        <v>5133</v>
      </c>
      <c r="C5964" s="316" t="s">
        <v>11972</v>
      </c>
      <c r="D5964" s="465" t="s">
        <v>3646</v>
      </c>
      <c r="E5964" s="465" t="s">
        <v>700</v>
      </c>
      <c r="F5964" s="469" t="str">
        <f t="shared" si="186"/>
        <v>CH</v>
      </c>
      <c r="G5964" s="260">
        <v>0</v>
      </c>
      <c r="H5964" s="260">
        <v>7116.1412874360003</v>
      </c>
      <c r="I5964" s="260">
        <v>7.2439201200000003</v>
      </c>
      <c r="J5964" s="260">
        <v>8146.2849565172501</v>
      </c>
      <c r="K5964" s="260">
        <v>15269.6701479932</v>
      </c>
      <c r="L5964" s="301" t="str">
        <f t="shared" si="187"/>
        <v/>
      </c>
      <c r="M5964" s="459">
        <f>IFERROR((Tableau1[[#This Row],[Scope 1
(kg CO2-eq)]]+Tableau1[[#This Row],[Scope 2 energy
(kg CO2-eq)]]+Tableau1[[#This Row],[Scope 2 Infrastructure
(kg CO2-eq)]])/Tableau1[[#This Row],[Total CO2-emissions
(kg CO2-eq)
for scope 3 use ]],"")</f>
        <v>0.46650550657063039</v>
      </c>
      <c r="N5964" s="436" t="s">
        <v>3646</v>
      </c>
      <c r="O5964" s="259">
        <v>1</v>
      </c>
      <c r="P5964" s="259" t="s">
        <v>5139</v>
      </c>
      <c r="Q5964" s="259" t="s">
        <v>5133</v>
      </c>
    </row>
    <row r="5965" spans="1:17" ht="21.75" customHeight="1">
      <c r="A5965" s="301" t="s">
        <v>5143</v>
      </c>
      <c r="B5965" s="301" t="s">
        <v>5146</v>
      </c>
      <c r="C5965" s="316" t="s">
        <v>11973</v>
      </c>
      <c r="D5965" s="465" t="s">
        <v>3730</v>
      </c>
      <c r="E5965" s="465" t="s">
        <v>700</v>
      </c>
      <c r="F5965" s="469" t="str">
        <f t="shared" si="186"/>
        <v>CH</v>
      </c>
      <c r="G5965" s="260">
        <v>0</v>
      </c>
      <c r="H5965" s="260">
        <v>0</v>
      </c>
      <c r="I5965" s="260">
        <v>0</v>
      </c>
      <c r="J5965" s="260">
        <v>2.9406049032644299</v>
      </c>
      <c r="K5965" s="260">
        <v>2.9406049018339599</v>
      </c>
      <c r="L5965" s="301" t="str">
        <f t="shared" si="187"/>
        <v/>
      </c>
      <c r="M5965" s="459">
        <f>IFERROR((Tableau1[[#This Row],[Scope 1
(kg CO2-eq)]]+Tableau1[[#This Row],[Scope 2 energy
(kg CO2-eq)]]+Tableau1[[#This Row],[Scope 2 Infrastructure
(kg CO2-eq)]])/Tableau1[[#This Row],[Total CO2-emissions
(kg CO2-eq)
for scope 3 use ]],"")</f>
        <v>0</v>
      </c>
      <c r="N5965" s="436" t="s">
        <v>3730</v>
      </c>
      <c r="O5965" s="259">
        <v>1</v>
      </c>
      <c r="P5965" s="259" t="s">
        <v>5143</v>
      </c>
      <c r="Q5965" s="259" t="s">
        <v>5146</v>
      </c>
    </row>
    <row r="5966" spans="1:17" ht="21.75" customHeight="1">
      <c r="A5966" s="301" t="s">
        <v>4260</v>
      </c>
      <c r="B5966" s="301" t="s">
        <v>5357</v>
      </c>
      <c r="C5966" s="316" t="s">
        <v>11974</v>
      </c>
      <c r="D5966" s="465" t="s">
        <v>3730</v>
      </c>
      <c r="E5966" s="465" t="s">
        <v>6091</v>
      </c>
      <c r="F5966" s="469" t="str">
        <f t="shared" si="186"/>
        <v>other</v>
      </c>
      <c r="G5966" s="260">
        <v>2.8736956589999999E-3</v>
      </c>
      <c r="H5966" s="260">
        <v>1.9180446575472001E-3</v>
      </c>
      <c r="I5966" s="260">
        <v>2.4209011007999999E-6</v>
      </c>
      <c r="J5966" s="260">
        <v>3.6076916241730997E-2</v>
      </c>
      <c r="K5966" s="260">
        <v>4.0871077457234402E-2</v>
      </c>
      <c r="L5966" s="301" t="str">
        <f t="shared" si="187"/>
        <v/>
      </c>
      <c r="M5966" s="459">
        <f>IFERROR((Tableau1[[#This Row],[Scope 1
(kg CO2-eq)]]+Tableau1[[#This Row],[Scope 2 energy
(kg CO2-eq)]]+Tableau1[[#This Row],[Scope 2 Infrastructure
(kg CO2-eq)]])/Tableau1[[#This Row],[Total CO2-emissions
(kg CO2-eq)
for scope 3 use ]],"")</f>
        <v>0.11729960441254303</v>
      </c>
      <c r="N5966" s="436" t="s">
        <v>3730</v>
      </c>
      <c r="O5966" s="259">
        <v>1</v>
      </c>
      <c r="P5966" s="259" t="s">
        <v>4260</v>
      </c>
      <c r="Q5966" s="259" t="s">
        <v>5357</v>
      </c>
    </row>
    <row r="5967" spans="1:17" ht="21.75" customHeight="1">
      <c r="A5967" s="301" t="s">
        <v>4260</v>
      </c>
      <c r="B5967" s="301" t="s">
        <v>5357</v>
      </c>
      <c r="C5967" s="316" t="s">
        <v>11975</v>
      </c>
      <c r="D5967" s="465" t="s">
        <v>3730</v>
      </c>
      <c r="E5967" s="465" t="s">
        <v>6091</v>
      </c>
      <c r="F5967" s="469" t="str">
        <f t="shared" si="186"/>
        <v>other</v>
      </c>
      <c r="G5967" s="260">
        <v>0</v>
      </c>
      <c r="H5967" s="260">
        <v>0.244787335164</v>
      </c>
      <c r="I5967" s="260">
        <v>1.383605726E-2</v>
      </c>
      <c r="J5967" s="260">
        <v>3.5533729303494299E-4</v>
      </c>
      <c r="K5967" s="260">
        <v>0.25897872983731302</v>
      </c>
      <c r="L5967" s="301" t="str">
        <f t="shared" si="187"/>
        <v/>
      </c>
      <c r="M5967" s="459">
        <f>IFERROR((Tableau1[[#This Row],[Scope 1
(kg CO2-eq)]]+Tableau1[[#This Row],[Scope 2 energy
(kg CO2-eq)]]+Tableau1[[#This Row],[Scope 2 Infrastructure
(kg CO2-eq)]])/Tableau1[[#This Row],[Total CO2-emissions
(kg CO2-eq)
for scope 3 use ]],"")</f>
        <v>0.99862792819496715</v>
      </c>
      <c r="N5967" s="436" t="s">
        <v>3730</v>
      </c>
      <c r="O5967" s="259">
        <v>1</v>
      </c>
      <c r="P5967" s="259" t="s">
        <v>4260</v>
      </c>
      <c r="Q5967" s="260" t="s">
        <v>5357</v>
      </c>
    </row>
    <row r="5968" spans="1:17" ht="21.75" customHeight="1">
      <c r="A5968" s="301" t="s">
        <v>5141</v>
      </c>
      <c r="B5968" s="301" t="s">
        <v>5169</v>
      </c>
      <c r="C5968" s="316" t="s">
        <v>11976</v>
      </c>
      <c r="D5968" s="465" t="s">
        <v>3731</v>
      </c>
      <c r="E5968" s="465" t="s">
        <v>700</v>
      </c>
      <c r="F5968" s="469" t="str">
        <f t="shared" si="186"/>
        <v>CH</v>
      </c>
      <c r="G5968" s="260">
        <v>0</v>
      </c>
      <c r="H5968" s="260">
        <v>1.6223832891936001E-2</v>
      </c>
      <c r="I5968" s="260">
        <v>8.8596765648000001E-5</v>
      </c>
      <c r="J5968" s="260">
        <v>49.416990105726804</v>
      </c>
      <c r="K5968" s="260">
        <v>49.433302548187399</v>
      </c>
      <c r="L5968" s="301" t="str">
        <f t="shared" si="187"/>
        <v/>
      </c>
      <c r="M5968" s="459">
        <f>IFERROR((Tableau1[[#This Row],[Scope 1
(kg CO2-eq)]]+Tableau1[[#This Row],[Scope 2 energy
(kg CO2-eq)]]+Tableau1[[#This Row],[Scope 2 Infrastructure
(kg CO2-eq)]])/Tableau1[[#This Row],[Total CO2-emissions
(kg CO2-eq)
for scope 3 use ]],"")</f>
        <v>3.2998866789615573E-4</v>
      </c>
      <c r="N5968" s="436" t="s">
        <v>3731</v>
      </c>
      <c r="O5968" s="259">
        <v>1</v>
      </c>
      <c r="P5968" s="259" t="s">
        <v>5141</v>
      </c>
      <c r="Q5968" s="259" t="s">
        <v>5169</v>
      </c>
    </row>
    <row r="5969" spans="1:17" ht="21.75" customHeight="1">
      <c r="A5969" s="301" t="s">
        <v>5141</v>
      </c>
      <c r="B5969" s="301" t="s">
        <v>5169</v>
      </c>
      <c r="C5969" s="316" t="s">
        <v>11977</v>
      </c>
      <c r="D5969" s="465" t="s">
        <v>3731</v>
      </c>
      <c r="E5969" s="465" t="s">
        <v>700</v>
      </c>
      <c r="F5969" s="469" t="str">
        <f t="shared" si="186"/>
        <v>CH</v>
      </c>
      <c r="G5969" s="260">
        <v>0</v>
      </c>
      <c r="H5969" s="260">
        <v>1.6223832891936001E-2</v>
      </c>
      <c r="I5969" s="260">
        <v>8.8596765648000001E-5</v>
      </c>
      <c r="J5969" s="260">
        <v>50.501778506030199</v>
      </c>
      <c r="K5969" s="260">
        <v>50.518090959992499</v>
      </c>
      <c r="L5969" s="301" t="str">
        <f t="shared" si="187"/>
        <v/>
      </c>
      <c r="M5969" s="459">
        <f>IFERROR((Tableau1[[#This Row],[Scope 1
(kg CO2-eq)]]+Tableau1[[#This Row],[Scope 2 energy
(kg CO2-eq)]]+Tableau1[[#This Row],[Scope 2 Infrastructure
(kg CO2-eq)]])/Tableau1[[#This Row],[Total CO2-emissions
(kg CO2-eq)
for scope 3 use ]],"")</f>
        <v>3.2290273340895902E-4</v>
      </c>
      <c r="N5969" s="436" t="s">
        <v>3731</v>
      </c>
      <c r="O5969" s="259">
        <v>1</v>
      </c>
      <c r="P5969" s="259" t="s">
        <v>5141</v>
      </c>
      <c r="Q5969" s="260" t="s">
        <v>5169</v>
      </c>
    </row>
    <row r="5970" spans="1:17" ht="21.75" customHeight="1">
      <c r="A5970" s="301" t="s">
        <v>5214</v>
      </c>
      <c r="B5970" s="301" t="s">
        <v>5137</v>
      </c>
      <c r="C5970" s="316" t="s">
        <v>11978</v>
      </c>
      <c r="D5970" s="465" t="s">
        <v>3730</v>
      </c>
      <c r="E5970" s="465" t="s">
        <v>700</v>
      </c>
      <c r="F5970" s="469" t="str">
        <f t="shared" si="186"/>
        <v>CH</v>
      </c>
      <c r="G5970" s="260">
        <v>0</v>
      </c>
      <c r="H5970" s="260">
        <v>0</v>
      </c>
      <c r="I5970" s="260">
        <v>0</v>
      </c>
      <c r="J5970" s="260">
        <v>2.99216571943801</v>
      </c>
      <c r="K5970" s="260">
        <v>2.9921657194426801</v>
      </c>
      <c r="L5970" s="301" t="str">
        <f t="shared" si="187"/>
        <v/>
      </c>
      <c r="M5970" s="459">
        <f>IFERROR((Tableau1[[#This Row],[Scope 1
(kg CO2-eq)]]+Tableau1[[#This Row],[Scope 2 energy
(kg CO2-eq)]]+Tableau1[[#This Row],[Scope 2 Infrastructure
(kg CO2-eq)]])/Tableau1[[#This Row],[Total CO2-emissions
(kg CO2-eq)
for scope 3 use ]],"")</f>
        <v>0</v>
      </c>
      <c r="N5970" s="436" t="s">
        <v>3730</v>
      </c>
      <c r="O5970" s="259">
        <v>1</v>
      </c>
      <c r="P5970" s="259" t="s">
        <v>5214</v>
      </c>
      <c r="Q5970" s="260" t="s">
        <v>5137</v>
      </c>
    </row>
    <row r="5971" spans="1:17" ht="21.75" customHeight="1">
      <c r="A5971" s="301" t="s">
        <v>5157</v>
      </c>
      <c r="B5971" s="301" t="s">
        <v>5164</v>
      </c>
      <c r="C5971" s="316" t="s">
        <v>11979</v>
      </c>
      <c r="D5971" s="465" t="s">
        <v>3730</v>
      </c>
      <c r="E5971" s="465" t="s">
        <v>6091</v>
      </c>
      <c r="F5971" s="469" t="str">
        <f t="shared" si="186"/>
        <v>other</v>
      </c>
      <c r="G5971" s="260">
        <v>0</v>
      </c>
      <c r="H5971" s="260">
        <v>0</v>
      </c>
      <c r="I5971" s="260">
        <v>0</v>
      </c>
      <c r="J5971" s="260">
        <v>1.9159385010307901</v>
      </c>
      <c r="K5971" s="260">
        <v>1.9159385008715</v>
      </c>
      <c r="L5971" s="301" t="str">
        <f t="shared" si="187"/>
        <v/>
      </c>
      <c r="M5971" s="459">
        <f>IFERROR((Tableau1[[#This Row],[Scope 1
(kg CO2-eq)]]+Tableau1[[#This Row],[Scope 2 energy
(kg CO2-eq)]]+Tableau1[[#This Row],[Scope 2 Infrastructure
(kg CO2-eq)]])/Tableau1[[#This Row],[Total CO2-emissions
(kg CO2-eq)
for scope 3 use ]],"")</f>
        <v>0</v>
      </c>
      <c r="N5971" s="436" t="s">
        <v>3730</v>
      </c>
      <c r="O5971" s="259">
        <v>1</v>
      </c>
      <c r="P5971" s="259" t="s">
        <v>5157</v>
      </c>
      <c r="Q5971" s="259" t="s">
        <v>5164</v>
      </c>
    </row>
    <row r="5972" spans="1:17" ht="21.75" customHeight="1">
      <c r="A5972" s="301" t="s">
        <v>5143</v>
      </c>
      <c r="B5972" s="301" t="s">
        <v>5146</v>
      </c>
      <c r="C5972" s="316" t="s">
        <v>11980</v>
      </c>
      <c r="D5972" s="465" t="s">
        <v>3730</v>
      </c>
      <c r="E5972" s="465" t="s">
        <v>700</v>
      </c>
      <c r="F5972" s="469" t="str">
        <f t="shared" si="186"/>
        <v>CH</v>
      </c>
      <c r="G5972" s="260">
        <v>0</v>
      </c>
      <c r="H5972" s="260">
        <v>0</v>
      </c>
      <c r="I5972" s="260">
        <v>0</v>
      </c>
      <c r="J5972" s="260">
        <v>2.6953248816492699</v>
      </c>
      <c r="K5972" s="260">
        <v>2.6953248823364802</v>
      </c>
      <c r="L5972" s="301" t="str">
        <f t="shared" si="187"/>
        <v/>
      </c>
      <c r="M5972" s="459">
        <f>IFERROR((Tableau1[[#This Row],[Scope 1
(kg CO2-eq)]]+Tableau1[[#This Row],[Scope 2 energy
(kg CO2-eq)]]+Tableau1[[#This Row],[Scope 2 Infrastructure
(kg CO2-eq)]])/Tableau1[[#This Row],[Total CO2-emissions
(kg CO2-eq)
for scope 3 use ]],"")</f>
        <v>0</v>
      </c>
      <c r="N5972" s="436" t="s">
        <v>3730</v>
      </c>
      <c r="O5972" s="259">
        <v>1</v>
      </c>
      <c r="P5972" s="259" t="s">
        <v>5143</v>
      </c>
      <c r="Q5972" s="259" t="s">
        <v>5146</v>
      </c>
    </row>
    <row r="5973" spans="1:17" ht="21.75" customHeight="1">
      <c r="A5973" s="301" t="s">
        <v>5143</v>
      </c>
      <c r="B5973" s="301" t="s">
        <v>5146</v>
      </c>
      <c r="C5973" s="316" t="s">
        <v>11981</v>
      </c>
      <c r="D5973" s="465" t="s">
        <v>3730</v>
      </c>
      <c r="E5973" s="465" t="s">
        <v>700</v>
      </c>
      <c r="F5973" s="469" t="str">
        <f t="shared" si="186"/>
        <v>CH</v>
      </c>
      <c r="G5973" s="260">
        <v>0</v>
      </c>
      <c r="H5973" s="260">
        <v>0</v>
      </c>
      <c r="I5973" s="260">
        <v>0</v>
      </c>
      <c r="J5973" s="260">
        <v>2.3520841196508102</v>
      </c>
      <c r="K5973" s="260">
        <v>2.35208412001914</v>
      </c>
      <c r="L5973" s="301" t="str">
        <f t="shared" si="187"/>
        <v/>
      </c>
      <c r="M5973" s="459">
        <f>IFERROR((Tableau1[[#This Row],[Scope 1
(kg CO2-eq)]]+Tableau1[[#This Row],[Scope 2 energy
(kg CO2-eq)]]+Tableau1[[#This Row],[Scope 2 Infrastructure
(kg CO2-eq)]])/Tableau1[[#This Row],[Total CO2-emissions
(kg CO2-eq)
for scope 3 use ]],"")</f>
        <v>0</v>
      </c>
      <c r="N5973" s="436" t="s">
        <v>3730</v>
      </c>
      <c r="O5973" s="259">
        <v>1</v>
      </c>
      <c r="P5973" s="259" t="s">
        <v>5143</v>
      </c>
      <c r="Q5973" s="259" t="s">
        <v>5146</v>
      </c>
    </row>
    <row r="5974" spans="1:17" ht="21.75" customHeight="1">
      <c r="A5974" s="301" t="s">
        <v>5143</v>
      </c>
      <c r="B5974" s="301" t="s">
        <v>5146</v>
      </c>
      <c r="C5974" s="316" t="s">
        <v>11982</v>
      </c>
      <c r="D5974" s="465" t="s">
        <v>3730</v>
      </c>
      <c r="E5974" s="465" t="s">
        <v>700</v>
      </c>
      <c r="F5974" s="469" t="str">
        <f t="shared" si="186"/>
        <v>CH</v>
      </c>
      <c r="G5974" s="260">
        <v>0</v>
      </c>
      <c r="H5974" s="260">
        <v>0</v>
      </c>
      <c r="I5974" s="260">
        <v>0</v>
      </c>
      <c r="J5974" s="260">
        <v>3.1965511543666301</v>
      </c>
      <c r="K5974" s="260">
        <v>3.19655115435418</v>
      </c>
      <c r="L5974" s="301" t="str">
        <f t="shared" si="187"/>
        <v/>
      </c>
      <c r="M5974" s="459">
        <f>IFERROR((Tableau1[[#This Row],[Scope 1
(kg CO2-eq)]]+Tableau1[[#This Row],[Scope 2 energy
(kg CO2-eq)]]+Tableau1[[#This Row],[Scope 2 Infrastructure
(kg CO2-eq)]])/Tableau1[[#This Row],[Total CO2-emissions
(kg CO2-eq)
for scope 3 use ]],"")</f>
        <v>0</v>
      </c>
      <c r="N5974" s="436" t="s">
        <v>3730</v>
      </c>
      <c r="O5974" s="259">
        <v>1</v>
      </c>
      <c r="P5974" s="259" t="s">
        <v>5143</v>
      </c>
      <c r="Q5974" s="259" t="s">
        <v>5146</v>
      </c>
    </row>
    <row r="5975" spans="1:17" ht="21.75" customHeight="1">
      <c r="A5975" s="301" t="s">
        <v>5143</v>
      </c>
      <c r="B5975" s="301" t="s">
        <v>5146</v>
      </c>
      <c r="C5975" s="316" t="s">
        <v>11983</v>
      </c>
      <c r="D5975" s="465" t="s">
        <v>3730</v>
      </c>
      <c r="E5975" s="465" t="s">
        <v>700</v>
      </c>
      <c r="F5975" s="469" t="str">
        <f t="shared" si="186"/>
        <v>CH</v>
      </c>
      <c r="G5975" s="260">
        <v>0</v>
      </c>
      <c r="H5975" s="260">
        <v>0</v>
      </c>
      <c r="I5975" s="260">
        <v>0</v>
      </c>
      <c r="J5975" s="260">
        <v>1.89588855226468</v>
      </c>
      <c r="K5975" s="260">
        <v>1.8958885522628</v>
      </c>
      <c r="L5975" s="301" t="str">
        <f t="shared" si="187"/>
        <v/>
      </c>
      <c r="M5975" s="459">
        <f>IFERROR((Tableau1[[#This Row],[Scope 1
(kg CO2-eq)]]+Tableau1[[#This Row],[Scope 2 energy
(kg CO2-eq)]]+Tableau1[[#This Row],[Scope 2 Infrastructure
(kg CO2-eq)]])/Tableau1[[#This Row],[Total CO2-emissions
(kg CO2-eq)
for scope 3 use ]],"")</f>
        <v>0</v>
      </c>
      <c r="N5975" s="436" t="s">
        <v>3730</v>
      </c>
      <c r="O5975" s="259">
        <v>1</v>
      </c>
      <c r="P5975" s="259" t="s">
        <v>5143</v>
      </c>
      <c r="Q5975" s="259" t="s">
        <v>5146</v>
      </c>
    </row>
    <row r="5976" spans="1:17" ht="21.75" customHeight="1">
      <c r="A5976" s="301" t="s">
        <v>5143</v>
      </c>
      <c r="B5976" s="301" t="s">
        <v>5146</v>
      </c>
      <c r="C5976" s="316" t="s">
        <v>11984</v>
      </c>
      <c r="D5976" s="465" t="s">
        <v>3730</v>
      </c>
      <c r="E5976" s="465" t="s">
        <v>700</v>
      </c>
      <c r="F5976" s="469" t="str">
        <f t="shared" si="186"/>
        <v>CH</v>
      </c>
      <c r="G5976" s="260">
        <v>0</v>
      </c>
      <c r="H5976" s="260">
        <v>0</v>
      </c>
      <c r="I5976" s="260">
        <v>0</v>
      </c>
      <c r="J5976" s="260">
        <v>1.58552585754613</v>
      </c>
      <c r="K5976" s="260">
        <v>1.5855258575789799</v>
      </c>
      <c r="L5976" s="301" t="str">
        <f t="shared" si="187"/>
        <v/>
      </c>
      <c r="M5976" s="459">
        <f>IFERROR((Tableau1[[#This Row],[Scope 1
(kg CO2-eq)]]+Tableau1[[#This Row],[Scope 2 energy
(kg CO2-eq)]]+Tableau1[[#This Row],[Scope 2 Infrastructure
(kg CO2-eq)]])/Tableau1[[#This Row],[Total CO2-emissions
(kg CO2-eq)
for scope 3 use ]],"")</f>
        <v>0</v>
      </c>
      <c r="N5976" s="436" t="s">
        <v>3730</v>
      </c>
      <c r="O5976" s="259">
        <v>1</v>
      </c>
      <c r="P5976" s="259" t="s">
        <v>5143</v>
      </c>
      <c r="Q5976" s="259" t="s">
        <v>5146</v>
      </c>
    </row>
    <row r="5977" spans="1:17" ht="21.75" customHeight="1">
      <c r="A5977" s="301" t="s">
        <v>5143</v>
      </c>
      <c r="B5977" s="301" t="s">
        <v>5146</v>
      </c>
      <c r="C5977" s="316" t="s">
        <v>11985</v>
      </c>
      <c r="D5977" s="465" t="s">
        <v>3730</v>
      </c>
      <c r="E5977" s="465" t="s">
        <v>700</v>
      </c>
      <c r="F5977" s="469" t="str">
        <f t="shared" si="186"/>
        <v>CH</v>
      </c>
      <c r="G5977" s="260">
        <v>0</v>
      </c>
      <c r="H5977" s="260">
        <v>0</v>
      </c>
      <c r="I5977" s="260">
        <v>0</v>
      </c>
      <c r="J5977" s="260">
        <v>1.5526477903151601</v>
      </c>
      <c r="K5977" s="260">
        <v>1.5526477902643401</v>
      </c>
      <c r="L5977" s="301" t="str">
        <f t="shared" si="187"/>
        <v/>
      </c>
      <c r="M5977" s="459">
        <f>IFERROR((Tableau1[[#This Row],[Scope 1
(kg CO2-eq)]]+Tableau1[[#This Row],[Scope 2 energy
(kg CO2-eq)]]+Tableau1[[#This Row],[Scope 2 Infrastructure
(kg CO2-eq)]])/Tableau1[[#This Row],[Total CO2-emissions
(kg CO2-eq)
for scope 3 use ]],"")</f>
        <v>0</v>
      </c>
      <c r="N5977" s="436" t="s">
        <v>3730</v>
      </c>
      <c r="O5977" s="259">
        <v>1</v>
      </c>
      <c r="P5977" s="259" t="s">
        <v>5143</v>
      </c>
      <c r="Q5977" s="259" t="s">
        <v>5146</v>
      </c>
    </row>
    <row r="5978" spans="1:17" ht="21.75" customHeight="1">
      <c r="A5978" s="301" t="s">
        <v>5143</v>
      </c>
      <c r="B5978" s="301" t="s">
        <v>5146</v>
      </c>
      <c r="C5978" s="316" t="s">
        <v>11986</v>
      </c>
      <c r="D5978" s="465" t="s">
        <v>3730</v>
      </c>
      <c r="E5978" s="465" t="s">
        <v>700</v>
      </c>
      <c r="F5978" s="469" t="str">
        <f t="shared" si="186"/>
        <v>CH</v>
      </c>
      <c r="G5978" s="260">
        <v>0</v>
      </c>
      <c r="H5978" s="260">
        <v>0</v>
      </c>
      <c r="I5978" s="260">
        <v>0</v>
      </c>
      <c r="J5978" s="260">
        <v>2.8442177669983502</v>
      </c>
      <c r="K5978" s="260">
        <v>2.8442177669990101</v>
      </c>
      <c r="L5978" s="301" t="str">
        <f t="shared" si="187"/>
        <v/>
      </c>
      <c r="M5978" s="459">
        <f>IFERROR((Tableau1[[#This Row],[Scope 1
(kg CO2-eq)]]+Tableau1[[#This Row],[Scope 2 energy
(kg CO2-eq)]]+Tableau1[[#This Row],[Scope 2 Infrastructure
(kg CO2-eq)]])/Tableau1[[#This Row],[Total CO2-emissions
(kg CO2-eq)
for scope 3 use ]],"")</f>
        <v>0</v>
      </c>
      <c r="N5978" s="436" t="s">
        <v>3730</v>
      </c>
      <c r="O5978" s="259">
        <v>1</v>
      </c>
      <c r="P5978" s="259" t="s">
        <v>5143</v>
      </c>
      <c r="Q5978" s="259" t="s">
        <v>5146</v>
      </c>
    </row>
    <row r="5979" spans="1:17" ht="21.75" customHeight="1">
      <c r="A5979" s="301" t="s">
        <v>5143</v>
      </c>
      <c r="B5979" s="301" t="s">
        <v>5146</v>
      </c>
      <c r="C5979" s="316" t="s">
        <v>11987</v>
      </c>
      <c r="D5979" s="465" t="s">
        <v>3730</v>
      </c>
      <c r="E5979" s="465" t="s">
        <v>700</v>
      </c>
      <c r="F5979" s="469" t="str">
        <f t="shared" si="186"/>
        <v>CH</v>
      </c>
      <c r="G5979" s="260">
        <v>0</v>
      </c>
      <c r="H5979" s="260">
        <v>0</v>
      </c>
      <c r="I5979" s="260">
        <v>0</v>
      </c>
      <c r="J5979" s="260">
        <v>2.8442177669990101</v>
      </c>
      <c r="K5979" s="260">
        <v>2.8442177669990101</v>
      </c>
      <c r="L5979" s="301" t="str">
        <f t="shared" si="187"/>
        <v/>
      </c>
      <c r="M5979" s="459">
        <f>IFERROR((Tableau1[[#This Row],[Scope 1
(kg CO2-eq)]]+Tableau1[[#This Row],[Scope 2 energy
(kg CO2-eq)]]+Tableau1[[#This Row],[Scope 2 Infrastructure
(kg CO2-eq)]])/Tableau1[[#This Row],[Total CO2-emissions
(kg CO2-eq)
for scope 3 use ]],"")</f>
        <v>0</v>
      </c>
      <c r="N5979" s="436" t="s">
        <v>3730</v>
      </c>
      <c r="O5979" s="259">
        <v>1</v>
      </c>
      <c r="P5979" s="259" t="s">
        <v>5143</v>
      </c>
      <c r="Q5979" s="259" t="s">
        <v>5146</v>
      </c>
    </row>
    <row r="5980" spans="1:17" ht="21.75" customHeight="1">
      <c r="A5980" s="301" t="s">
        <v>5143</v>
      </c>
      <c r="B5980" s="301" t="s">
        <v>5146</v>
      </c>
      <c r="C5980" s="316" t="s">
        <v>11988</v>
      </c>
      <c r="D5980" s="465" t="s">
        <v>3730</v>
      </c>
      <c r="E5980" s="465" t="s">
        <v>700</v>
      </c>
      <c r="F5980" s="469" t="str">
        <f t="shared" si="186"/>
        <v>CH</v>
      </c>
      <c r="G5980" s="260">
        <v>0</v>
      </c>
      <c r="H5980" s="260">
        <v>0</v>
      </c>
      <c r="I5980" s="260">
        <v>0</v>
      </c>
      <c r="J5980" s="260">
        <v>1.78033112553927</v>
      </c>
      <c r="K5980" s="260">
        <v>1.78033112550477</v>
      </c>
      <c r="L5980" s="301" t="str">
        <f t="shared" si="187"/>
        <v/>
      </c>
      <c r="M5980" s="459">
        <f>IFERROR((Tableau1[[#This Row],[Scope 1
(kg CO2-eq)]]+Tableau1[[#This Row],[Scope 2 energy
(kg CO2-eq)]]+Tableau1[[#This Row],[Scope 2 Infrastructure
(kg CO2-eq)]])/Tableau1[[#This Row],[Total CO2-emissions
(kg CO2-eq)
for scope 3 use ]],"")</f>
        <v>0</v>
      </c>
      <c r="N5980" s="436" t="s">
        <v>3730</v>
      </c>
      <c r="O5980" s="259">
        <v>1</v>
      </c>
      <c r="P5980" s="259" t="s">
        <v>5143</v>
      </c>
      <c r="Q5980" s="259" t="s">
        <v>5146</v>
      </c>
    </row>
    <row r="5981" spans="1:17" ht="21.75" customHeight="1">
      <c r="A5981" s="301" t="s">
        <v>5143</v>
      </c>
      <c r="B5981" s="301" t="s">
        <v>5146</v>
      </c>
      <c r="C5981" s="316" t="s">
        <v>11989</v>
      </c>
      <c r="D5981" s="465" t="s">
        <v>3730</v>
      </c>
      <c r="E5981" s="465" t="s">
        <v>700</v>
      </c>
      <c r="F5981" s="469" t="str">
        <f t="shared" si="186"/>
        <v>CH</v>
      </c>
      <c r="G5981" s="260">
        <v>0</v>
      </c>
      <c r="H5981" s="260">
        <v>0</v>
      </c>
      <c r="I5981" s="260">
        <v>0</v>
      </c>
      <c r="J5981" s="260">
        <v>4.59682826500294</v>
      </c>
      <c r="K5981" s="260">
        <v>4.5968282638583604</v>
      </c>
      <c r="L5981" s="301" t="str">
        <f t="shared" si="187"/>
        <v/>
      </c>
      <c r="M5981" s="459">
        <f>IFERROR((Tableau1[[#This Row],[Scope 1
(kg CO2-eq)]]+Tableau1[[#This Row],[Scope 2 energy
(kg CO2-eq)]]+Tableau1[[#This Row],[Scope 2 Infrastructure
(kg CO2-eq)]])/Tableau1[[#This Row],[Total CO2-emissions
(kg CO2-eq)
for scope 3 use ]],"")</f>
        <v>0</v>
      </c>
      <c r="N5981" s="436" t="s">
        <v>3730</v>
      </c>
      <c r="O5981" s="259">
        <v>1</v>
      </c>
      <c r="P5981" s="259" t="s">
        <v>5143</v>
      </c>
      <c r="Q5981" s="259" t="s">
        <v>5146</v>
      </c>
    </row>
    <row r="5982" spans="1:17" ht="21.75" customHeight="1">
      <c r="A5982" s="301" t="s">
        <v>5143</v>
      </c>
      <c r="B5982" s="301" t="s">
        <v>5146</v>
      </c>
      <c r="C5982" s="316" t="s">
        <v>11990</v>
      </c>
      <c r="D5982" s="465" t="s">
        <v>3730</v>
      </c>
      <c r="E5982" s="465" t="s">
        <v>700</v>
      </c>
      <c r="F5982" s="469" t="str">
        <f t="shared" si="186"/>
        <v>CH</v>
      </c>
      <c r="G5982" s="260">
        <v>0</v>
      </c>
      <c r="H5982" s="260">
        <v>0</v>
      </c>
      <c r="I5982" s="260">
        <v>0</v>
      </c>
      <c r="J5982" s="260">
        <v>4.5968282638583604</v>
      </c>
      <c r="K5982" s="260">
        <v>4.5968282638583604</v>
      </c>
      <c r="L5982" s="301" t="str">
        <f t="shared" si="187"/>
        <v/>
      </c>
      <c r="M5982" s="459">
        <f>IFERROR((Tableau1[[#This Row],[Scope 1
(kg CO2-eq)]]+Tableau1[[#This Row],[Scope 2 energy
(kg CO2-eq)]]+Tableau1[[#This Row],[Scope 2 Infrastructure
(kg CO2-eq)]])/Tableau1[[#This Row],[Total CO2-emissions
(kg CO2-eq)
for scope 3 use ]],"")</f>
        <v>0</v>
      </c>
      <c r="N5982" s="436" t="s">
        <v>3730</v>
      </c>
      <c r="O5982" s="259">
        <v>1</v>
      </c>
      <c r="P5982" s="259" t="s">
        <v>5143</v>
      </c>
      <c r="Q5982" s="259" t="s">
        <v>5146</v>
      </c>
    </row>
    <row r="5983" spans="1:17" ht="21.75" customHeight="1">
      <c r="A5983" s="301" t="s">
        <v>5143</v>
      </c>
      <c r="B5983" s="301" t="s">
        <v>5146</v>
      </c>
      <c r="C5983" s="316" t="s">
        <v>11991</v>
      </c>
      <c r="D5983" s="465" t="s">
        <v>3730</v>
      </c>
      <c r="E5983" s="465" t="s">
        <v>700</v>
      </c>
      <c r="F5983" s="469" t="str">
        <f t="shared" si="186"/>
        <v>CH</v>
      </c>
      <c r="G5983" s="260">
        <v>0</v>
      </c>
      <c r="H5983" s="260">
        <v>0</v>
      </c>
      <c r="I5983" s="260">
        <v>0</v>
      </c>
      <c r="J5983" s="260">
        <v>3.5329416235086999</v>
      </c>
      <c r="K5983" s="260">
        <v>3.5329416236848998</v>
      </c>
      <c r="L5983" s="301" t="str">
        <f t="shared" si="187"/>
        <v/>
      </c>
      <c r="M5983" s="459">
        <f>IFERROR((Tableau1[[#This Row],[Scope 1
(kg CO2-eq)]]+Tableau1[[#This Row],[Scope 2 energy
(kg CO2-eq)]]+Tableau1[[#This Row],[Scope 2 Infrastructure
(kg CO2-eq)]])/Tableau1[[#This Row],[Total CO2-emissions
(kg CO2-eq)
for scope 3 use ]],"")</f>
        <v>0</v>
      </c>
      <c r="N5983" s="436" t="s">
        <v>3730</v>
      </c>
      <c r="O5983" s="259">
        <v>1</v>
      </c>
      <c r="P5983" s="259" t="s">
        <v>5143</v>
      </c>
      <c r="Q5983" s="259" t="s">
        <v>5146</v>
      </c>
    </row>
    <row r="5984" spans="1:17" ht="21.75" customHeight="1">
      <c r="A5984" s="301" t="s">
        <v>5157</v>
      </c>
      <c r="B5984" s="301" t="s">
        <v>5223</v>
      </c>
      <c r="C5984" s="316" t="s">
        <v>11992</v>
      </c>
      <c r="D5984" s="465" t="s">
        <v>3730</v>
      </c>
      <c r="E5984" s="465" t="s">
        <v>6091</v>
      </c>
      <c r="F5984" s="469" t="str">
        <f t="shared" si="186"/>
        <v>other</v>
      </c>
      <c r="G5984" s="260">
        <v>8.3026100000000005E-2</v>
      </c>
      <c r="H5984" s="260">
        <v>1.07918882563436E-2</v>
      </c>
      <c r="I5984" s="260">
        <v>6.6761476303040001E-4</v>
      </c>
      <c r="J5984" s="260">
        <v>4.9210264945047104</v>
      </c>
      <c r="K5984" s="260">
        <v>5.0155120982629704</v>
      </c>
      <c r="L5984" s="301" t="str">
        <f t="shared" si="187"/>
        <v/>
      </c>
      <c r="M5984" s="459">
        <f>IFERROR((Tableau1[[#This Row],[Scope 1
(kg CO2-eq)]]+Tableau1[[#This Row],[Scope 2 energy
(kg CO2-eq)]]+Tableau1[[#This Row],[Scope 2 Infrastructure
(kg CO2-eq)]])/Tableau1[[#This Row],[Total CO2-emissions
(kg CO2-eq)
for scope 3 use ]],"")</f>
        <v>1.883867512792908E-2</v>
      </c>
      <c r="N5984" s="436" t="s">
        <v>3730</v>
      </c>
      <c r="O5984" s="259">
        <v>1</v>
      </c>
      <c r="P5984" s="259" t="s">
        <v>5157</v>
      </c>
      <c r="Q5984" s="259" t="s">
        <v>5223</v>
      </c>
    </row>
    <row r="5985" spans="1:17" ht="21.75" customHeight="1">
      <c r="A5985" s="301" t="s">
        <v>5157</v>
      </c>
      <c r="B5985" s="301" t="s">
        <v>5223</v>
      </c>
      <c r="C5985" s="316" t="s">
        <v>11993</v>
      </c>
      <c r="D5985" s="465" t="s">
        <v>3730</v>
      </c>
      <c r="E5985" s="465" t="s">
        <v>6091</v>
      </c>
      <c r="F5985" s="469" t="str">
        <f t="shared" si="186"/>
        <v>other</v>
      </c>
      <c r="G5985" s="260">
        <v>8.3026100000000005E-2</v>
      </c>
      <c r="H5985" s="260">
        <v>1.07918882563436E-2</v>
      </c>
      <c r="I5985" s="260">
        <v>6.6761476303040001E-4</v>
      </c>
      <c r="J5985" s="260">
        <v>2.7754244793032301</v>
      </c>
      <c r="K5985" s="260">
        <v>2.8699100824259101</v>
      </c>
      <c r="L5985" s="301" t="str">
        <f t="shared" si="187"/>
        <v/>
      </c>
      <c r="M5985" s="459">
        <f>IFERROR((Tableau1[[#This Row],[Scope 1
(kg CO2-eq)]]+Tableau1[[#This Row],[Scope 2 energy
(kg CO2-eq)]]+Tableau1[[#This Row],[Scope 2 Infrastructure
(kg CO2-eq)]])/Tableau1[[#This Row],[Total CO2-emissions
(kg CO2-eq)
for scope 3 use ]],"")</f>
        <v>3.2922844376889381E-2</v>
      </c>
      <c r="N5985" s="436" t="s">
        <v>3730</v>
      </c>
      <c r="O5985" s="259">
        <v>1</v>
      </c>
      <c r="P5985" s="259" t="s">
        <v>5157</v>
      </c>
      <c r="Q5985" s="259" t="s">
        <v>5223</v>
      </c>
    </row>
    <row r="5986" spans="1:17" ht="21.75" customHeight="1">
      <c r="A5986" s="301" t="s">
        <v>5157</v>
      </c>
      <c r="B5986" s="301" t="s">
        <v>5166</v>
      </c>
      <c r="C5986" s="316" t="s">
        <v>11994</v>
      </c>
      <c r="D5986" s="465" t="s">
        <v>3730</v>
      </c>
      <c r="E5986" s="465" t="s">
        <v>6091</v>
      </c>
      <c r="F5986" s="469" t="str">
        <f t="shared" si="186"/>
        <v>other</v>
      </c>
      <c r="G5986" s="260">
        <v>0.103454528</v>
      </c>
      <c r="H5986" s="260">
        <v>0.331205984392131</v>
      </c>
      <c r="I5986" s="260">
        <v>1.4913251877096301E-2</v>
      </c>
      <c r="J5986" s="260">
        <v>2.1923561449524103</v>
      </c>
      <c r="K5986" s="260">
        <v>2.64192990972251</v>
      </c>
      <c r="L5986" s="301" t="str">
        <f t="shared" si="187"/>
        <v/>
      </c>
      <c r="M5986" s="459">
        <f>IFERROR((Tableau1[[#This Row],[Scope 1
(kg CO2-eq)]]+Tableau1[[#This Row],[Scope 2 energy
(kg CO2-eq)]]+Tableau1[[#This Row],[Scope 2 Infrastructure
(kg CO2-eq)]])/Tableau1[[#This Row],[Total CO2-emissions
(kg CO2-eq)
for scope 3 use ]],"")</f>
        <v>0.17016869471622259</v>
      </c>
      <c r="N5986" s="436" t="s">
        <v>3730</v>
      </c>
      <c r="O5986" s="259">
        <v>1</v>
      </c>
      <c r="P5986" s="259" t="s">
        <v>5157</v>
      </c>
      <c r="Q5986" s="259" t="s">
        <v>5166</v>
      </c>
    </row>
    <row r="5987" spans="1:17" ht="21.75" customHeight="1">
      <c r="A5987" s="301" t="s">
        <v>5157</v>
      </c>
      <c r="B5987" s="301" t="s">
        <v>5166</v>
      </c>
      <c r="C5987" s="316" t="s">
        <v>11995</v>
      </c>
      <c r="D5987" s="465" t="s">
        <v>3730</v>
      </c>
      <c r="E5987" s="465" t="s">
        <v>700</v>
      </c>
      <c r="F5987" s="469" t="str">
        <f t="shared" si="186"/>
        <v>CH</v>
      </c>
      <c r="G5987" s="260">
        <v>3.6403590000000001E-3</v>
      </c>
      <c r="H5987" s="260">
        <v>6.3505648145512794E-2</v>
      </c>
      <c r="I5987" s="260">
        <v>3.1142867946203998E-3</v>
      </c>
      <c r="J5987" s="260">
        <v>0.34932536253633001</v>
      </c>
      <c r="K5987" s="260">
        <v>0.41958565550403798</v>
      </c>
      <c r="L5987" s="301" t="str">
        <f t="shared" si="187"/>
        <v/>
      </c>
      <c r="M5987" s="459">
        <f>IFERROR((Tableau1[[#This Row],[Scope 1
(kg CO2-eq)]]+Tableau1[[#This Row],[Scope 2 energy
(kg CO2-eq)]]+Tableau1[[#This Row],[Scope 2 Infrastructure
(kg CO2-eq)]])/Tableau1[[#This Row],[Total CO2-emissions
(kg CO2-eq)
for scope 3 use ]],"")</f>
        <v>0.16745161093682104</v>
      </c>
      <c r="N5987" s="436" t="s">
        <v>3730</v>
      </c>
      <c r="O5987" s="259">
        <v>1</v>
      </c>
      <c r="P5987" s="259" t="s">
        <v>5157</v>
      </c>
      <c r="Q5987" s="259" t="s">
        <v>5166</v>
      </c>
    </row>
    <row r="5988" spans="1:17" ht="21.75" customHeight="1">
      <c r="A5988" s="301" t="s">
        <v>5157</v>
      </c>
      <c r="B5988" s="301" t="s">
        <v>5166</v>
      </c>
      <c r="C5988" s="316" t="s">
        <v>11996</v>
      </c>
      <c r="D5988" s="465" t="s">
        <v>3730</v>
      </c>
      <c r="E5988" s="465" t="s">
        <v>700</v>
      </c>
      <c r="F5988" s="469" t="str">
        <f t="shared" si="186"/>
        <v>CH</v>
      </c>
      <c r="G5988" s="260">
        <v>3.6402019999999999E-3</v>
      </c>
      <c r="H5988" s="260">
        <v>6.3777802157323205E-2</v>
      </c>
      <c r="I5988" s="260">
        <v>3.1157730010775999E-3</v>
      </c>
      <c r="J5988" s="260">
        <v>0.289395939226466</v>
      </c>
      <c r="K5988" s="260">
        <v>0.35992971553426401</v>
      </c>
      <c r="L5988" s="301" t="str">
        <f t="shared" si="187"/>
        <v/>
      </c>
      <c r="M5988" s="459">
        <f>IFERROR((Tableau1[[#This Row],[Scope 1
(kg CO2-eq)]]+Tableau1[[#This Row],[Scope 2 energy
(kg CO2-eq)]]+Tableau1[[#This Row],[Scope 2 Infrastructure
(kg CO2-eq)]])/Tableau1[[#This Row],[Total CO2-emissions
(kg CO2-eq)
for scope 3 use ]],"")</f>
        <v>0.19596541800863407</v>
      </c>
      <c r="N5988" s="436" t="s">
        <v>3730</v>
      </c>
      <c r="O5988" s="259">
        <v>1</v>
      </c>
      <c r="P5988" s="259" t="s">
        <v>5157</v>
      </c>
      <c r="Q5988" s="259" t="s">
        <v>5166</v>
      </c>
    </row>
    <row r="5989" spans="1:17" ht="21.75" customHeight="1">
      <c r="A5989" s="301" t="s">
        <v>5157</v>
      </c>
      <c r="B5989" s="301" t="s">
        <v>5166</v>
      </c>
      <c r="C5989" s="316" t="s">
        <v>11997</v>
      </c>
      <c r="D5989" s="465" t="s">
        <v>3730</v>
      </c>
      <c r="E5989" s="465" t="s">
        <v>700</v>
      </c>
      <c r="F5989" s="469" t="str">
        <f t="shared" si="186"/>
        <v>CH</v>
      </c>
      <c r="G5989" s="260">
        <v>3.6400450000000002E-3</v>
      </c>
      <c r="H5989" s="260">
        <v>6.19005246291E-2</v>
      </c>
      <c r="I5989" s="260">
        <v>3.1053583867900001E-3</v>
      </c>
      <c r="J5989" s="260">
        <v>0.30213504036507199</v>
      </c>
      <c r="K5989" s="260">
        <v>0.37078096745478101</v>
      </c>
      <c r="L5989" s="301" t="str">
        <f t="shared" si="187"/>
        <v/>
      </c>
      <c r="M5989" s="459">
        <f>IFERROR((Tableau1[[#This Row],[Scope 1
(kg CO2-eq)]]+Tableau1[[#This Row],[Scope 2 energy
(kg CO2-eq)]]+Tableau1[[#This Row],[Scope 2 Infrastructure
(kg CO2-eq)]])/Tableau1[[#This Row],[Total CO2-emissions
(kg CO2-eq)
for scope 3 use ]],"")</f>
        <v>0.18513875856980658</v>
      </c>
      <c r="N5989" s="436" t="s">
        <v>3730</v>
      </c>
      <c r="O5989" s="259">
        <v>1</v>
      </c>
      <c r="P5989" s="259" t="s">
        <v>5157</v>
      </c>
      <c r="Q5989" s="259" t="s">
        <v>5166</v>
      </c>
    </row>
    <row r="5990" spans="1:17" ht="21.75" customHeight="1">
      <c r="A5990" s="301" t="s">
        <v>5157</v>
      </c>
      <c r="B5990" s="301" t="s">
        <v>5223</v>
      </c>
      <c r="C5990" s="316" t="s">
        <v>11998</v>
      </c>
      <c r="D5990" s="465" t="s">
        <v>3730</v>
      </c>
      <c r="E5990" s="465" t="s">
        <v>6091</v>
      </c>
      <c r="F5990" s="469" t="str">
        <f t="shared" si="186"/>
        <v>other</v>
      </c>
      <c r="G5990" s="260">
        <v>3.6424000000000001E-3</v>
      </c>
      <c r="H5990" s="260">
        <v>0.208540531563984</v>
      </c>
      <c r="I5990" s="260">
        <v>1.7132919087575998E-2</v>
      </c>
      <c r="J5990" s="260">
        <v>3.7254910185335799</v>
      </c>
      <c r="K5990" s="260">
        <v>3.9548068698418599</v>
      </c>
      <c r="L5990" s="301" t="str">
        <f t="shared" si="187"/>
        <v/>
      </c>
      <c r="M5990" s="459">
        <f>IFERROR((Tableau1[[#This Row],[Scope 1
(kg CO2-eq)]]+Tableau1[[#This Row],[Scope 2 energy
(kg CO2-eq)]]+Tableau1[[#This Row],[Scope 2 Infrastructure
(kg CO2-eq)]])/Tableau1[[#This Row],[Total CO2-emissions
(kg CO2-eq)
for scope 3 use ]],"")</f>
        <v>5.7984083217881531E-2</v>
      </c>
      <c r="N5990" s="436" t="s">
        <v>3730</v>
      </c>
      <c r="O5990" s="259">
        <v>1</v>
      </c>
      <c r="P5990" s="259" t="s">
        <v>5157</v>
      </c>
      <c r="Q5990" s="259" t="s">
        <v>5223</v>
      </c>
    </row>
    <row r="5991" spans="1:17" ht="21.75" customHeight="1">
      <c r="A5991" s="301" t="s">
        <v>5157</v>
      </c>
      <c r="B5991" s="301" t="s">
        <v>5166</v>
      </c>
      <c r="C5991" s="316" t="s">
        <v>11999</v>
      </c>
      <c r="D5991" s="465" t="s">
        <v>3730</v>
      </c>
      <c r="E5991" s="465" t="s">
        <v>700</v>
      </c>
      <c r="F5991" s="469" t="str">
        <f t="shared" si="186"/>
        <v>CH</v>
      </c>
      <c r="G5991" s="260">
        <v>9.8125355999999997E-2</v>
      </c>
      <c r="H5991" s="260">
        <v>5.5079050186469997E-2</v>
      </c>
      <c r="I5991" s="260">
        <v>1.2520696490984E-2</v>
      </c>
      <c r="J5991" s="260">
        <v>0.19965680161022298</v>
      </c>
      <c r="K5991" s="260">
        <v>0.36538190318744501</v>
      </c>
      <c r="L5991" s="301" t="str">
        <f t="shared" si="187"/>
        <v/>
      </c>
      <c r="M5991" s="459">
        <f>IFERROR((Tableau1[[#This Row],[Scope 1
(kg CO2-eq)]]+Tableau1[[#This Row],[Scope 2 energy
(kg CO2-eq)]]+Tableau1[[#This Row],[Scope 2 Infrastructure
(kg CO2-eq)]])/Tableau1[[#This Row],[Total CO2-emissions
(kg CO2-eq)
for scope 3 use ]],"")</f>
        <v>0.4535668056675351</v>
      </c>
      <c r="N5991" s="436" t="s">
        <v>3730</v>
      </c>
      <c r="O5991" s="259">
        <v>1</v>
      </c>
      <c r="P5991" s="259" t="s">
        <v>5157</v>
      </c>
      <c r="Q5991" s="259" t="s">
        <v>5166</v>
      </c>
    </row>
    <row r="5992" spans="1:17" ht="21.75" customHeight="1">
      <c r="A5992" s="301" t="s">
        <v>5157</v>
      </c>
      <c r="B5992" s="301" t="s">
        <v>5166</v>
      </c>
      <c r="C5992" s="316" t="s">
        <v>12000</v>
      </c>
      <c r="D5992" s="465" t="s">
        <v>3730</v>
      </c>
      <c r="E5992" s="465" t="s">
        <v>6091</v>
      </c>
      <c r="F5992" s="469" t="str">
        <f t="shared" si="186"/>
        <v>other</v>
      </c>
      <c r="G5992" s="260">
        <v>7.170509337E-2</v>
      </c>
      <c r="H5992" s="260">
        <v>0.19705103816778</v>
      </c>
      <c r="I5992" s="260">
        <v>1.1093439847810001E-3</v>
      </c>
      <c r="J5992" s="260">
        <v>0.11048071385218999</v>
      </c>
      <c r="K5992" s="260">
        <v>0.38034618901530598</v>
      </c>
      <c r="L5992" s="301" t="str">
        <f t="shared" si="187"/>
        <v/>
      </c>
      <c r="M5992" s="459">
        <f>IFERROR((Tableau1[[#This Row],[Scope 1
(kg CO2-eq)]]+Tableau1[[#This Row],[Scope 2 energy
(kg CO2-eq)]]+Tableau1[[#This Row],[Scope 2 Infrastructure
(kg CO2-eq)]])/Tableau1[[#This Row],[Total CO2-emissions
(kg CO2-eq)
for scope 3 use ]],"")</f>
        <v>0.70952590907043644</v>
      </c>
      <c r="N5992" s="436" t="s">
        <v>3730</v>
      </c>
      <c r="O5992" s="259">
        <v>1</v>
      </c>
      <c r="P5992" s="259" t="s">
        <v>5157</v>
      </c>
      <c r="Q5992" s="259" t="s">
        <v>5166</v>
      </c>
    </row>
    <row r="5993" spans="1:17" ht="21.75" customHeight="1">
      <c r="A5993" s="301" t="s">
        <v>5157</v>
      </c>
      <c r="B5993" s="301" t="s">
        <v>5166</v>
      </c>
      <c r="C5993" s="316" t="s">
        <v>12001</v>
      </c>
      <c r="D5993" s="465" t="s">
        <v>3730</v>
      </c>
      <c r="E5993" s="465" t="s">
        <v>6091</v>
      </c>
      <c r="F5993" s="469" t="str">
        <f t="shared" si="186"/>
        <v>other</v>
      </c>
      <c r="G5993" s="260">
        <v>0.18545424099999999</v>
      </c>
      <c r="H5993" s="260">
        <v>0.36353032656235201</v>
      </c>
      <c r="I5993" s="260">
        <v>1.173559407196E-3</v>
      </c>
      <c r="J5993" s="260">
        <v>0.58299119520842002</v>
      </c>
      <c r="K5993" s="260">
        <v>1.1331493215049599</v>
      </c>
      <c r="L5993" s="301" t="str">
        <f t="shared" si="187"/>
        <v/>
      </c>
      <c r="M5993" s="459">
        <f>IFERROR((Tableau1[[#This Row],[Scope 1
(kg CO2-eq)]]+Tableau1[[#This Row],[Scope 2 energy
(kg CO2-eq)]]+Tableau1[[#This Row],[Scope 2 Infrastructure
(kg CO2-eq)]])/Tableau1[[#This Row],[Total CO2-emissions
(kg CO2-eq)
for scope 3 use ]],"")</f>
        <v>0.48551247088854205</v>
      </c>
      <c r="N5993" s="436" t="s">
        <v>3730</v>
      </c>
      <c r="O5993" s="259">
        <v>1</v>
      </c>
      <c r="P5993" s="259" t="s">
        <v>5157</v>
      </c>
      <c r="Q5993" s="259" t="s">
        <v>5166</v>
      </c>
    </row>
    <row r="5994" spans="1:17" ht="21.75" customHeight="1">
      <c r="A5994" s="301" t="s">
        <v>5157</v>
      </c>
      <c r="B5994" s="301" t="s">
        <v>5166</v>
      </c>
      <c r="C5994" s="316" t="s">
        <v>12002</v>
      </c>
      <c r="D5994" s="465" t="s">
        <v>3730</v>
      </c>
      <c r="E5994" s="465" t="s">
        <v>6091</v>
      </c>
      <c r="F5994" s="469" t="str">
        <f t="shared" si="186"/>
        <v>other</v>
      </c>
      <c r="G5994" s="260">
        <v>0.12891107399999999</v>
      </c>
      <c r="H5994" s="260">
        <v>0.28089340804774798</v>
      </c>
      <c r="I5994" s="260">
        <v>7.2461370094100005E-4</v>
      </c>
      <c r="J5994" s="260">
        <v>0.27560559475132407</v>
      </c>
      <c r="K5994" s="260">
        <v>0.68613468996748395</v>
      </c>
      <c r="L5994" s="301" t="str">
        <f t="shared" si="187"/>
        <v/>
      </c>
      <c r="M5994" s="459">
        <f>IFERROR((Tableau1[[#This Row],[Scope 1
(kg CO2-eq)]]+Tableau1[[#This Row],[Scope 2 energy
(kg CO2-eq)]]+Tableau1[[#This Row],[Scope 2 Infrastructure
(kg CO2-eq)]])/Tableau1[[#This Row],[Total CO2-emissions
(kg CO2-eq)
for scope 3 use ]],"")</f>
        <v>0.59832144001951582</v>
      </c>
      <c r="N5994" s="436" t="s">
        <v>3730</v>
      </c>
      <c r="O5994" s="259">
        <v>1</v>
      </c>
      <c r="P5994" s="259" t="s">
        <v>5157</v>
      </c>
      <c r="Q5994" s="259" t="s">
        <v>5166</v>
      </c>
    </row>
    <row r="5995" spans="1:17" ht="21.75" customHeight="1">
      <c r="A5995" s="301" t="s">
        <v>5157</v>
      </c>
      <c r="B5995" s="301" t="s">
        <v>5166</v>
      </c>
      <c r="C5995" s="316" t="s">
        <v>12003</v>
      </c>
      <c r="D5995" s="465" t="s">
        <v>3730</v>
      </c>
      <c r="E5995" s="465" t="s">
        <v>700</v>
      </c>
      <c r="F5995" s="469" t="str">
        <f t="shared" si="186"/>
        <v>CH</v>
      </c>
      <c r="G5995" s="260">
        <v>3.6402019999999999E-3</v>
      </c>
      <c r="H5995" s="260">
        <v>6.3777792989923199E-2</v>
      </c>
      <c r="I5995" s="260">
        <v>3.1156099658176E-3</v>
      </c>
      <c r="J5995" s="260">
        <v>0.21601637907982899</v>
      </c>
      <c r="K5995" s="260">
        <v>0.28654998291685702</v>
      </c>
      <c r="L5995" s="301" t="str">
        <f t="shared" si="187"/>
        <v/>
      </c>
      <c r="M5995" s="459">
        <f>IFERROR((Tableau1[[#This Row],[Scope 1
(kg CO2-eq)]]+Tableau1[[#This Row],[Scope 2 energy
(kg CO2-eq)]]+Tableau1[[#This Row],[Scope 2 Infrastructure
(kg CO2-eq)]])/Tableau1[[#This Row],[Total CO2-emissions
(kg CO2-eq)
for scope 3 use ]],"")</f>
        <v>0.24614765018571383</v>
      </c>
      <c r="N5995" s="436" t="s">
        <v>3730</v>
      </c>
      <c r="O5995" s="259">
        <v>1</v>
      </c>
      <c r="P5995" s="259" t="s">
        <v>5157</v>
      </c>
      <c r="Q5995" s="259" t="s">
        <v>5166</v>
      </c>
    </row>
    <row r="5996" spans="1:17" ht="21.75" customHeight="1">
      <c r="A5996" s="301" t="s">
        <v>5143</v>
      </c>
      <c r="B5996" s="301" t="s">
        <v>5146</v>
      </c>
      <c r="C5996" s="316" t="s">
        <v>12004</v>
      </c>
      <c r="D5996" s="465" t="s">
        <v>3730</v>
      </c>
      <c r="E5996" s="465" t="s">
        <v>700</v>
      </c>
      <c r="F5996" s="469" t="str">
        <f t="shared" si="186"/>
        <v>CH</v>
      </c>
      <c r="G5996" s="260">
        <v>0</v>
      </c>
      <c r="H5996" s="260">
        <v>0</v>
      </c>
      <c r="I5996" s="260">
        <v>0</v>
      </c>
      <c r="J5996" s="260">
        <v>1.0224927197912801</v>
      </c>
      <c r="K5996" s="260">
        <v>1.02249271979194</v>
      </c>
      <c r="L5996" s="301" t="str">
        <f t="shared" si="187"/>
        <v/>
      </c>
      <c r="M5996" s="459">
        <f>IFERROR((Tableau1[[#This Row],[Scope 1
(kg CO2-eq)]]+Tableau1[[#This Row],[Scope 2 energy
(kg CO2-eq)]]+Tableau1[[#This Row],[Scope 2 Infrastructure
(kg CO2-eq)]])/Tableau1[[#This Row],[Total CO2-emissions
(kg CO2-eq)
for scope 3 use ]],"")</f>
        <v>0</v>
      </c>
      <c r="N5996" s="436" t="s">
        <v>3730</v>
      </c>
      <c r="O5996" s="259">
        <v>1</v>
      </c>
      <c r="P5996" s="259" t="s">
        <v>5143</v>
      </c>
      <c r="Q5996" s="259" t="s">
        <v>5146</v>
      </c>
    </row>
    <row r="5997" spans="1:17" ht="21.75" customHeight="1">
      <c r="A5997" s="301" t="s">
        <v>5157</v>
      </c>
      <c r="B5997" s="301" t="s">
        <v>5223</v>
      </c>
      <c r="C5997" s="316" t="s">
        <v>12005</v>
      </c>
      <c r="D5997" s="465" t="s">
        <v>3730</v>
      </c>
      <c r="E5997" s="465" t="s">
        <v>6091</v>
      </c>
      <c r="F5997" s="469" t="str">
        <f t="shared" si="186"/>
        <v>other</v>
      </c>
      <c r="G5997" s="260">
        <v>0</v>
      </c>
      <c r="H5997" s="260">
        <v>0</v>
      </c>
      <c r="I5997" s="260">
        <v>0</v>
      </c>
      <c r="J5997" s="260">
        <v>2.39827121704008</v>
      </c>
      <c r="K5997" s="260">
        <v>2.39827121703747</v>
      </c>
      <c r="L5997" s="301" t="str">
        <f t="shared" si="187"/>
        <v/>
      </c>
      <c r="M5997" s="459">
        <f>IFERROR((Tableau1[[#This Row],[Scope 1
(kg CO2-eq)]]+Tableau1[[#This Row],[Scope 2 energy
(kg CO2-eq)]]+Tableau1[[#This Row],[Scope 2 Infrastructure
(kg CO2-eq)]])/Tableau1[[#This Row],[Total CO2-emissions
(kg CO2-eq)
for scope 3 use ]],"")</f>
        <v>0</v>
      </c>
      <c r="N5997" s="436" t="s">
        <v>3730</v>
      </c>
      <c r="O5997" s="259">
        <v>1</v>
      </c>
      <c r="P5997" s="259" t="s">
        <v>5157</v>
      </c>
      <c r="Q5997" s="259" t="s">
        <v>5223</v>
      </c>
    </row>
    <row r="5998" spans="1:17" ht="21.75" customHeight="1">
      <c r="A5998" s="301" t="s">
        <v>5248</v>
      </c>
      <c r="B5998" s="301" t="s">
        <v>5223</v>
      </c>
      <c r="C5998" s="316" t="s">
        <v>12006</v>
      </c>
      <c r="D5998" s="465" t="s">
        <v>3730</v>
      </c>
      <c r="E5998" s="465" t="s">
        <v>6101</v>
      </c>
      <c r="F5998" s="469" t="str">
        <f t="shared" si="186"/>
        <v>other</v>
      </c>
      <c r="G5998" s="260">
        <v>0</v>
      </c>
      <c r="H5998" s="260">
        <v>0</v>
      </c>
      <c r="I5998" s="260">
        <v>0</v>
      </c>
      <c r="J5998" s="260">
        <v>0</v>
      </c>
      <c r="K5998" s="260">
        <v>0</v>
      </c>
      <c r="L5998" s="301" t="str">
        <f t="shared" si="187"/>
        <v/>
      </c>
      <c r="M5998" s="459" t="str">
        <f>IFERROR((Tableau1[[#This Row],[Scope 1
(kg CO2-eq)]]+Tableau1[[#This Row],[Scope 2 energy
(kg CO2-eq)]]+Tableau1[[#This Row],[Scope 2 Infrastructure
(kg CO2-eq)]])/Tableau1[[#This Row],[Total CO2-emissions
(kg CO2-eq)
for scope 3 use ]],"")</f>
        <v/>
      </c>
      <c r="N5998" s="436" t="s">
        <v>3730</v>
      </c>
      <c r="O5998" s="259">
        <v>1</v>
      </c>
      <c r="P5998" s="259" t="s">
        <v>5248</v>
      </c>
      <c r="Q5998" s="259" t="s">
        <v>5223</v>
      </c>
    </row>
    <row r="5999" spans="1:17" ht="21.75" customHeight="1">
      <c r="A5999" s="301" t="s">
        <v>5174</v>
      </c>
      <c r="B5999" s="301" t="s">
        <v>5175</v>
      </c>
      <c r="C5999" s="316" t="s">
        <v>12007</v>
      </c>
      <c r="D5999" s="465" t="s">
        <v>3730</v>
      </c>
      <c r="E5999" s="465" t="s">
        <v>6017</v>
      </c>
      <c r="F5999" s="469" t="str">
        <f t="shared" si="186"/>
        <v>other</v>
      </c>
      <c r="G5999" s="260">
        <v>8.7007000000000001E-2</v>
      </c>
      <c r="H5999" s="260">
        <v>3.6673425752114301</v>
      </c>
      <c r="I5999" s="260">
        <v>2.8529952516864001E-3</v>
      </c>
      <c r="J5999" s="260">
        <v>1.4771306711630199</v>
      </c>
      <c r="K5999" s="260">
        <v>5.2343332398172304</v>
      </c>
      <c r="L5999" s="301" t="str">
        <f t="shared" si="187"/>
        <v/>
      </c>
      <c r="M5999" s="459">
        <f>IFERROR((Tableau1[[#This Row],[Scope 1
(kg CO2-eq)]]+Tableau1[[#This Row],[Scope 2 energy
(kg CO2-eq)]]+Tableau1[[#This Row],[Scope 2 Infrastructure
(kg CO2-eq)]])/Tableau1[[#This Row],[Total CO2-emissions
(kg CO2-eq)
for scope 3 use ]],"")</f>
        <v>0.71779965056147399</v>
      </c>
      <c r="N5999" s="436" t="s">
        <v>3730</v>
      </c>
      <c r="O5999" s="259">
        <v>1</v>
      </c>
      <c r="P5999" s="259" t="s">
        <v>5174</v>
      </c>
      <c r="Q5999" s="259" t="s">
        <v>5175</v>
      </c>
    </row>
    <row r="6000" spans="1:17" ht="21.75" customHeight="1">
      <c r="A6000" s="301" t="s">
        <v>5207</v>
      </c>
      <c r="B6000" s="301" t="s">
        <v>5133</v>
      </c>
      <c r="C6000" s="316" t="s">
        <v>12008</v>
      </c>
      <c r="D6000" s="465" t="s">
        <v>3646</v>
      </c>
      <c r="E6000" s="465" t="s">
        <v>700</v>
      </c>
      <c r="F6000" s="469" t="str">
        <f t="shared" si="186"/>
        <v>CH</v>
      </c>
      <c r="G6000" s="260">
        <v>0</v>
      </c>
      <c r="H6000" s="260">
        <v>219.16596544640001</v>
      </c>
      <c r="I6000" s="260">
        <v>7.9016484375999996</v>
      </c>
      <c r="J6000" s="260">
        <v>2706.6946360936399</v>
      </c>
      <c r="K6000" s="260">
        <v>2933.76224985816</v>
      </c>
      <c r="L6000" s="301" t="str">
        <f t="shared" si="187"/>
        <v/>
      </c>
      <c r="M6000" s="459">
        <f>IFERROR((Tableau1[[#This Row],[Scope 1
(kg CO2-eq)]]+Tableau1[[#This Row],[Scope 2 energy
(kg CO2-eq)]]+Tableau1[[#This Row],[Scope 2 Infrastructure
(kg CO2-eq)]])/Tableau1[[#This Row],[Total CO2-emissions
(kg CO2-eq)
for scope 3 use ]],"")</f>
        <v>7.7398096555021847E-2</v>
      </c>
      <c r="N6000" s="436" t="s">
        <v>3646</v>
      </c>
      <c r="O6000" s="259">
        <v>1</v>
      </c>
      <c r="P6000" s="259" t="s">
        <v>5207</v>
      </c>
      <c r="Q6000" s="259" t="s">
        <v>5133</v>
      </c>
    </row>
    <row r="6001" spans="1:17" ht="21.75" customHeight="1">
      <c r="A6001" s="301" t="s">
        <v>5203</v>
      </c>
      <c r="B6001" s="301" t="s">
        <v>5204</v>
      </c>
      <c r="C6001" s="316" t="s">
        <v>12009</v>
      </c>
      <c r="D6001" s="465" t="s">
        <v>3647</v>
      </c>
      <c r="E6001" s="465" t="s">
        <v>700</v>
      </c>
      <c r="F6001" s="469" t="str">
        <f t="shared" si="186"/>
        <v>CH</v>
      </c>
      <c r="G6001" s="260">
        <v>0</v>
      </c>
      <c r="H6001" s="260">
        <v>3.759940230902</v>
      </c>
      <c r="I6001" s="260">
        <v>1.7990878534320001</v>
      </c>
      <c r="J6001" s="260">
        <v>3.5723994966096799</v>
      </c>
      <c r="K6001" s="260">
        <v>9.1314276218996095</v>
      </c>
      <c r="L6001" s="301">
        <f t="shared" si="187"/>
        <v>9131.4276218996092</v>
      </c>
      <c r="M6001" s="459">
        <f>IFERROR((Tableau1[[#This Row],[Scope 1
(kg CO2-eq)]]+Tableau1[[#This Row],[Scope 2 energy
(kg CO2-eq)]]+Tableau1[[#This Row],[Scope 2 Infrastructure
(kg CO2-eq)]])/Tableau1[[#This Row],[Total CO2-emissions
(kg CO2-eq)
for scope 3 use ]],"")</f>
        <v>0.60877973461695756</v>
      </c>
      <c r="N6001" s="436" t="s">
        <v>3647</v>
      </c>
      <c r="O6001" s="259">
        <v>1</v>
      </c>
      <c r="P6001" s="259" t="s">
        <v>5203</v>
      </c>
      <c r="Q6001" s="259" t="s">
        <v>5204</v>
      </c>
    </row>
    <row r="6002" spans="1:17" ht="21.75" customHeight="1">
      <c r="A6002" s="301" t="s">
        <v>5203</v>
      </c>
      <c r="B6002" s="301" t="s">
        <v>5204</v>
      </c>
      <c r="C6002" s="316" t="s">
        <v>12010</v>
      </c>
      <c r="D6002" s="465" t="s">
        <v>3647</v>
      </c>
      <c r="E6002" s="465" t="s">
        <v>700</v>
      </c>
      <c r="F6002" s="469" t="str">
        <f t="shared" si="186"/>
        <v>CH</v>
      </c>
      <c r="G6002" s="260">
        <v>0</v>
      </c>
      <c r="H6002" s="260">
        <v>1.208517534332</v>
      </c>
      <c r="I6002" s="260">
        <v>0.57826164331200003</v>
      </c>
      <c r="J6002" s="260">
        <v>3.0620567113797299</v>
      </c>
      <c r="K6002" s="260">
        <v>4.8488358998297096</v>
      </c>
      <c r="L6002" s="301">
        <f t="shared" si="187"/>
        <v>4848.8358998297099</v>
      </c>
      <c r="M6002" s="459">
        <f>IFERROR((Tableau1[[#This Row],[Scope 1
(kg CO2-eq)]]+Tableau1[[#This Row],[Scope 2 energy
(kg CO2-eq)]]+Tableau1[[#This Row],[Scope 2 Infrastructure
(kg CO2-eq)]])/Tableau1[[#This Row],[Total CO2-emissions
(kg CO2-eq)
for scope 3 use ]],"")</f>
        <v>0.36849652464146115</v>
      </c>
      <c r="N6002" s="436" t="s">
        <v>3647</v>
      </c>
      <c r="O6002" s="259">
        <v>1</v>
      </c>
      <c r="P6002" s="259" t="s">
        <v>5203</v>
      </c>
      <c r="Q6002" s="259" t="s">
        <v>5204</v>
      </c>
    </row>
    <row r="6003" spans="1:17" ht="21.75" customHeight="1">
      <c r="A6003" s="301" t="s">
        <v>5203</v>
      </c>
      <c r="B6003" s="301" t="s">
        <v>5204</v>
      </c>
      <c r="C6003" s="316" t="s">
        <v>12011</v>
      </c>
      <c r="D6003" s="465" t="s">
        <v>3647</v>
      </c>
      <c r="E6003" s="465" t="s">
        <v>700</v>
      </c>
      <c r="F6003" s="469" t="str">
        <f t="shared" si="186"/>
        <v>CH</v>
      </c>
      <c r="G6003" s="260">
        <v>0</v>
      </c>
      <c r="H6003" s="260">
        <v>2.484266233264</v>
      </c>
      <c r="I6003" s="260">
        <v>1.188692620224</v>
      </c>
      <c r="J6003" s="260">
        <v>3.3172281039947098</v>
      </c>
      <c r="K6003" s="260">
        <v>6.9901869851799603</v>
      </c>
      <c r="L6003" s="301">
        <f t="shared" si="187"/>
        <v>6990.1869851799602</v>
      </c>
      <c r="M6003" s="459">
        <f>IFERROR((Tableau1[[#This Row],[Scope 1
(kg CO2-eq)]]+Tableau1[[#This Row],[Scope 2 energy
(kg CO2-eq)]]+Tableau1[[#This Row],[Scope 2 Infrastructure
(kg CO2-eq)]])/Tableau1[[#This Row],[Total CO2-emissions
(kg CO2-eq)
for scope 3 use ]],"")</f>
        <v>0.52544500759065749</v>
      </c>
      <c r="N6003" s="436" t="s">
        <v>3647</v>
      </c>
      <c r="O6003" s="259">
        <v>1</v>
      </c>
      <c r="P6003" s="259" t="s">
        <v>5203</v>
      </c>
      <c r="Q6003" s="259" t="s">
        <v>5204</v>
      </c>
    </row>
    <row r="6004" spans="1:17" ht="21.75" customHeight="1">
      <c r="A6004" s="301" t="s">
        <v>5236</v>
      </c>
      <c r="B6004" s="301" t="s">
        <v>5349</v>
      </c>
      <c r="C6004" s="316" t="s">
        <v>12012</v>
      </c>
      <c r="D6004" s="465" t="s">
        <v>3730</v>
      </c>
      <c r="E6004" s="465" t="s">
        <v>6091</v>
      </c>
      <c r="F6004" s="469" t="str">
        <f t="shared" si="186"/>
        <v>other</v>
      </c>
      <c r="G6004" s="260">
        <v>0</v>
      </c>
      <c r="H6004" s="260">
        <v>0.60489185104279997</v>
      </c>
      <c r="I6004" s="260">
        <v>5.2910072133200002E-2</v>
      </c>
      <c r="J6004" s="260">
        <v>0.139403243075262</v>
      </c>
      <c r="K6004" s="260">
        <v>0.797205163628667</v>
      </c>
      <c r="L6004" s="301" t="str">
        <f t="shared" si="187"/>
        <v/>
      </c>
      <c r="M6004" s="459">
        <f>IFERROR((Tableau1[[#This Row],[Scope 1
(kg CO2-eq)]]+Tableau1[[#This Row],[Scope 2 energy
(kg CO2-eq)]]+Tableau1[[#This Row],[Scope 2 Infrastructure
(kg CO2-eq)]])/Tableau1[[#This Row],[Total CO2-emissions
(kg CO2-eq)
for scope 3 use ]],"")</f>
        <v>0.82513505078399096</v>
      </c>
      <c r="N6004" s="436" t="s">
        <v>3730</v>
      </c>
      <c r="O6004" s="259">
        <v>1</v>
      </c>
      <c r="P6004" s="259" t="s">
        <v>5236</v>
      </c>
      <c r="Q6004" s="259" t="s">
        <v>5349</v>
      </c>
    </row>
    <row r="6005" spans="1:17" ht="21.75" customHeight="1">
      <c r="A6005" s="301" t="s">
        <v>5129</v>
      </c>
      <c r="B6005" s="301" t="s">
        <v>5170</v>
      </c>
      <c r="C6005" s="316" t="s">
        <v>12013</v>
      </c>
      <c r="D6005" s="465" t="s">
        <v>3730</v>
      </c>
      <c r="E6005" s="465" t="s">
        <v>700</v>
      </c>
      <c r="F6005" s="469" t="str">
        <f t="shared" si="186"/>
        <v>CH</v>
      </c>
      <c r="G6005" s="260">
        <v>0</v>
      </c>
      <c r="H6005" s="260">
        <v>5.9589840599999998E-4</v>
      </c>
      <c r="I6005" s="260">
        <v>1.2437046000000001E-5</v>
      </c>
      <c r="J6005" s="260">
        <v>5.8116291935992E-2</v>
      </c>
      <c r="K6005" s="260">
        <v>5.8724627389575797E-2</v>
      </c>
      <c r="L6005" s="301" t="str">
        <f t="shared" si="187"/>
        <v/>
      </c>
      <c r="M6005" s="459">
        <f>IFERROR((Tableau1[[#This Row],[Scope 1
(kg CO2-eq)]]+Tableau1[[#This Row],[Scope 2 energy
(kg CO2-eq)]]+Tableau1[[#This Row],[Scope 2 Infrastructure
(kg CO2-eq)]])/Tableau1[[#This Row],[Total CO2-emissions
(kg CO2-eq)
for scope 3 use ]],"")</f>
        <v>1.0359119828284949E-2</v>
      </c>
      <c r="N6005" s="436" t="s">
        <v>3730</v>
      </c>
      <c r="O6005" s="259">
        <v>1</v>
      </c>
      <c r="P6005" s="259" t="s">
        <v>5129</v>
      </c>
      <c r="Q6005" s="259" t="s">
        <v>5170</v>
      </c>
    </row>
    <row r="6006" spans="1:17" ht="21.75" customHeight="1">
      <c r="A6006" s="301" t="s">
        <v>5139</v>
      </c>
      <c r="B6006" s="301" t="s">
        <v>5133</v>
      </c>
      <c r="C6006" s="316" t="s">
        <v>12014</v>
      </c>
      <c r="D6006" s="465" t="s">
        <v>3646</v>
      </c>
      <c r="E6006" s="465" t="s">
        <v>6091</v>
      </c>
      <c r="F6006" s="469" t="str">
        <f t="shared" si="186"/>
        <v>other</v>
      </c>
      <c r="G6006" s="260">
        <v>0</v>
      </c>
      <c r="H6006" s="260">
        <v>0</v>
      </c>
      <c r="I6006" s="260">
        <v>0</v>
      </c>
      <c r="J6006" s="260">
        <v>4817.4713141278598</v>
      </c>
      <c r="K6006" s="260">
        <v>4817.4713141783704</v>
      </c>
      <c r="L6006" s="301" t="str">
        <f t="shared" si="187"/>
        <v/>
      </c>
      <c r="M6006" s="459">
        <f>IFERROR((Tableau1[[#This Row],[Scope 1
(kg CO2-eq)]]+Tableau1[[#This Row],[Scope 2 energy
(kg CO2-eq)]]+Tableau1[[#This Row],[Scope 2 Infrastructure
(kg CO2-eq)]])/Tableau1[[#This Row],[Total CO2-emissions
(kg CO2-eq)
for scope 3 use ]],"")</f>
        <v>0</v>
      </c>
      <c r="N6006" s="436" t="s">
        <v>3646</v>
      </c>
      <c r="O6006" s="259">
        <v>1</v>
      </c>
      <c r="P6006" s="259" t="s">
        <v>5139</v>
      </c>
      <c r="Q6006" s="260" t="s">
        <v>5133</v>
      </c>
    </row>
    <row r="6007" spans="1:17" ht="21.75" customHeight="1">
      <c r="A6007" s="301" t="s">
        <v>5139</v>
      </c>
      <c r="B6007" s="301" t="s">
        <v>5133</v>
      </c>
      <c r="C6007" s="316" t="s">
        <v>12015</v>
      </c>
      <c r="D6007" s="465" t="s">
        <v>3646</v>
      </c>
      <c r="E6007" s="465" t="s">
        <v>700</v>
      </c>
      <c r="F6007" s="469" t="str">
        <f t="shared" si="186"/>
        <v>CH</v>
      </c>
      <c r="G6007" s="260">
        <v>0</v>
      </c>
      <c r="H6007" s="260">
        <v>0</v>
      </c>
      <c r="I6007" s="260">
        <v>0</v>
      </c>
      <c r="J6007" s="260">
        <v>1928.8201945685</v>
      </c>
      <c r="K6007" s="260">
        <v>1928.82019456177</v>
      </c>
      <c r="L6007" s="301" t="str">
        <f t="shared" si="187"/>
        <v/>
      </c>
      <c r="M6007" s="459">
        <f>IFERROR((Tableau1[[#This Row],[Scope 1
(kg CO2-eq)]]+Tableau1[[#This Row],[Scope 2 energy
(kg CO2-eq)]]+Tableau1[[#This Row],[Scope 2 Infrastructure
(kg CO2-eq)]])/Tableau1[[#This Row],[Total CO2-emissions
(kg CO2-eq)
for scope 3 use ]],"")</f>
        <v>0</v>
      </c>
      <c r="N6007" s="436" t="s">
        <v>3646</v>
      </c>
      <c r="O6007" s="259">
        <v>1</v>
      </c>
      <c r="P6007" s="259" t="s">
        <v>5139</v>
      </c>
      <c r="Q6007" s="259" t="s">
        <v>5133</v>
      </c>
    </row>
    <row r="6008" spans="1:17" ht="21.75" customHeight="1">
      <c r="A6008" s="301" t="s">
        <v>5146</v>
      </c>
      <c r="B6008" s="301" t="s">
        <v>5133</v>
      </c>
      <c r="C6008" s="316" t="s">
        <v>12016</v>
      </c>
      <c r="D6008" s="465" t="s">
        <v>3646</v>
      </c>
      <c r="E6008" s="465" t="s">
        <v>700</v>
      </c>
      <c r="F6008" s="469" t="str">
        <f t="shared" si="186"/>
        <v>CH</v>
      </c>
      <c r="G6008" s="260">
        <v>0</v>
      </c>
      <c r="H6008" s="260">
        <v>0</v>
      </c>
      <c r="I6008" s="260">
        <v>0</v>
      </c>
      <c r="J6008" s="260">
        <v>3492940.2857771302</v>
      </c>
      <c r="K6008" s="260">
        <v>3492940.2857679101</v>
      </c>
      <c r="L6008" s="301" t="str">
        <f t="shared" si="187"/>
        <v/>
      </c>
      <c r="M6008" s="459">
        <f>IFERROR((Tableau1[[#This Row],[Scope 1
(kg CO2-eq)]]+Tableau1[[#This Row],[Scope 2 energy
(kg CO2-eq)]]+Tableau1[[#This Row],[Scope 2 Infrastructure
(kg CO2-eq)]])/Tableau1[[#This Row],[Total CO2-emissions
(kg CO2-eq)
for scope 3 use ]],"")</f>
        <v>0</v>
      </c>
      <c r="N6008" s="436" t="s">
        <v>3646</v>
      </c>
      <c r="O6008" s="259">
        <v>1</v>
      </c>
      <c r="P6008" s="259" t="s">
        <v>5146</v>
      </c>
      <c r="Q6008" s="259" t="s">
        <v>5133</v>
      </c>
    </row>
    <row r="6009" spans="1:17" ht="21.75" customHeight="1">
      <c r="A6009" s="301" t="s">
        <v>5185</v>
      </c>
      <c r="B6009" s="301" t="s">
        <v>5192</v>
      </c>
      <c r="C6009" s="316" t="s">
        <v>12017</v>
      </c>
      <c r="D6009" s="465" t="s">
        <v>3730</v>
      </c>
      <c r="E6009" s="465" t="s">
        <v>700</v>
      </c>
      <c r="F6009" s="469" t="str">
        <f t="shared" si="186"/>
        <v>CH</v>
      </c>
      <c r="G6009" s="260">
        <v>0</v>
      </c>
      <c r="H6009" s="260">
        <v>0</v>
      </c>
      <c r="I6009" s="260">
        <v>0</v>
      </c>
      <c r="J6009" s="260">
        <v>8.9920857632725296E-2</v>
      </c>
      <c r="K6009" s="260">
        <v>8.9920857630084103E-2</v>
      </c>
      <c r="L6009" s="301" t="str">
        <f t="shared" si="187"/>
        <v/>
      </c>
      <c r="M6009" s="459">
        <f>IFERROR((Tableau1[[#This Row],[Scope 1
(kg CO2-eq)]]+Tableau1[[#This Row],[Scope 2 energy
(kg CO2-eq)]]+Tableau1[[#This Row],[Scope 2 Infrastructure
(kg CO2-eq)]])/Tableau1[[#This Row],[Total CO2-emissions
(kg CO2-eq)
for scope 3 use ]],"")</f>
        <v>0</v>
      </c>
      <c r="N6009" s="436" t="s">
        <v>3730</v>
      </c>
      <c r="O6009" s="259">
        <v>1</v>
      </c>
      <c r="P6009" s="259" t="s">
        <v>5185</v>
      </c>
      <c r="Q6009" s="259" t="s">
        <v>5192</v>
      </c>
    </row>
    <row r="6010" spans="1:17" ht="21.75" customHeight="1">
      <c r="A6010" s="301" t="s">
        <v>5185</v>
      </c>
      <c r="B6010" s="301" t="s">
        <v>5192</v>
      </c>
      <c r="C6010" s="316" t="s">
        <v>12018</v>
      </c>
      <c r="D6010" s="465" t="s">
        <v>3730</v>
      </c>
      <c r="E6010" s="465" t="s">
        <v>700</v>
      </c>
      <c r="F6010" s="469" t="str">
        <f t="shared" si="186"/>
        <v>CH</v>
      </c>
      <c r="G6010" s="260">
        <v>0</v>
      </c>
      <c r="H6010" s="260">
        <v>0</v>
      </c>
      <c r="I6010" s="260">
        <v>0</v>
      </c>
      <c r="J6010" s="260">
        <v>6.0217141662016298E-2</v>
      </c>
      <c r="K6010" s="260">
        <v>6.0217141673485998E-2</v>
      </c>
      <c r="L6010" s="301" t="str">
        <f t="shared" si="187"/>
        <v/>
      </c>
      <c r="M6010" s="459">
        <f>IFERROR((Tableau1[[#This Row],[Scope 1
(kg CO2-eq)]]+Tableau1[[#This Row],[Scope 2 energy
(kg CO2-eq)]]+Tableau1[[#This Row],[Scope 2 Infrastructure
(kg CO2-eq)]])/Tableau1[[#This Row],[Total CO2-emissions
(kg CO2-eq)
for scope 3 use ]],"")</f>
        <v>0</v>
      </c>
      <c r="N6010" s="436" t="s">
        <v>3730</v>
      </c>
      <c r="O6010" s="259">
        <v>1</v>
      </c>
      <c r="P6010" s="259" t="s">
        <v>5185</v>
      </c>
      <c r="Q6010" s="259" t="s">
        <v>5192</v>
      </c>
    </row>
    <row r="6011" spans="1:17" ht="21.75" customHeight="1">
      <c r="A6011" s="301" t="s">
        <v>5185</v>
      </c>
      <c r="B6011" s="301" t="s">
        <v>5192</v>
      </c>
      <c r="C6011" s="316" t="s">
        <v>12019</v>
      </c>
      <c r="D6011" s="465" t="s">
        <v>3730</v>
      </c>
      <c r="E6011" s="465" t="s">
        <v>700</v>
      </c>
      <c r="F6011" s="469" t="str">
        <f t="shared" si="186"/>
        <v>CH</v>
      </c>
      <c r="G6011" s="260">
        <v>4.3725E-2</v>
      </c>
      <c r="H6011" s="260">
        <v>0</v>
      </c>
      <c r="I6011" s="260">
        <v>0</v>
      </c>
      <c r="J6011" s="260">
        <v>5.4199760743009306E-2</v>
      </c>
      <c r="K6011" s="260">
        <v>9.7924760728220095E-2</v>
      </c>
      <c r="L6011" s="301" t="str">
        <f t="shared" si="187"/>
        <v/>
      </c>
      <c r="M6011" s="459">
        <f>IFERROR((Tableau1[[#This Row],[Scope 1
(kg CO2-eq)]]+Tableau1[[#This Row],[Scope 2 energy
(kg CO2-eq)]]+Tableau1[[#This Row],[Scope 2 Infrastructure
(kg CO2-eq)]])/Tableau1[[#This Row],[Total CO2-emissions
(kg CO2-eq)
for scope 3 use ]],"")</f>
        <v>0.44651628122282733</v>
      </c>
      <c r="N6011" s="436" t="s">
        <v>3730</v>
      </c>
      <c r="O6011" s="259">
        <v>1</v>
      </c>
      <c r="P6011" s="259" t="s">
        <v>5185</v>
      </c>
      <c r="Q6011" s="259" t="s">
        <v>5192</v>
      </c>
    </row>
    <row r="6012" spans="1:17" ht="21.75" customHeight="1">
      <c r="A6012" s="301" t="s">
        <v>5191</v>
      </c>
      <c r="B6012" s="301" t="s">
        <v>5192</v>
      </c>
      <c r="C6012" s="316" t="s">
        <v>12020</v>
      </c>
      <c r="D6012" s="465" t="s">
        <v>3730</v>
      </c>
      <c r="E6012" s="465" t="s">
        <v>700</v>
      </c>
      <c r="F6012" s="469" t="str">
        <f t="shared" si="186"/>
        <v>CH</v>
      </c>
      <c r="G6012" s="260">
        <v>1.9365404999999999E-2</v>
      </c>
      <c r="H6012" s="260">
        <v>1.7364222978450601</v>
      </c>
      <c r="I6012" s="260">
        <v>1.6212584928312001E-4</v>
      </c>
      <c r="J6012" s="260">
        <v>0.98094424493057997</v>
      </c>
      <c r="K6012" s="260">
        <v>2.7368940738964098</v>
      </c>
      <c r="L6012" s="301" t="str">
        <f t="shared" si="187"/>
        <v/>
      </c>
      <c r="M6012" s="459">
        <f>IFERROR((Tableau1[[#This Row],[Scope 1
(kg CO2-eq)]]+Tableau1[[#This Row],[Scope 2 energy
(kg CO2-eq)]]+Tableau1[[#This Row],[Scope 2 Infrastructure
(kg CO2-eq)]])/Tableau1[[#This Row],[Total CO2-emissions
(kg CO2-eq)
for scope 3 use ]],"")</f>
        <v>0.64158487003279074</v>
      </c>
      <c r="N6012" s="436" t="s">
        <v>3730</v>
      </c>
      <c r="O6012" s="259">
        <v>1</v>
      </c>
      <c r="P6012" s="259" t="s">
        <v>5191</v>
      </c>
      <c r="Q6012" s="259" t="s">
        <v>5192</v>
      </c>
    </row>
    <row r="6013" spans="1:17" ht="21.75" customHeight="1">
      <c r="A6013" s="301" t="s">
        <v>5191</v>
      </c>
      <c r="B6013" s="301" t="s">
        <v>5192</v>
      </c>
      <c r="C6013" s="316" t="s">
        <v>12021</v>
      </c>
      <c r="D6013" s="465" t="s">
        <v>3730</v>
      </c>
      <c r="E6013" s="465" t="s">
        <v>700</v>
      </c>
      <c r="F6013" s="469" t="str">
        <f t="shared" si="186"/>
        <v>CH</v>
      </c>
      <c r="G6013" s="260">
        <v>3.7100000000000001E-2</v>
      </c>
      <c r="H6013" s="260">
        <v>2.4408249269508E-4</v>
      </c>
      <c r="I6013" s="260">
        <v>2.025472437468E-5</v>
      </c>
      <c r="J6013" s="260">
        <v>55.456396035809995</v>
      </c>
      <c r="K6013" s="260">
        <v>55.493760373833503</v>
      </c>
      <c r="L6013" s="301" t="str">
        <f t="shared" si="187"/>
        <v/>
      </c>
      <c r="M6013" s="459">
        <f>IFERROR((Tableau1[[#This Row],[Scope 1
(kg CO2-eq)]]+Tableau1[[#This Row],[Scope 2 energy
(kg CO2-eq)]]+Tableau1[[#This Row],[Scope 2 Infrastructure
(kg CO2-eq)]])/Tableau1[[#This Row],[Total CO2-emissions
(kg CO2-eq)
for scope 3 use ]],"")</f>
        <v>6.7330699821682737E-4</v>
      </c>
      <c r="N6013" s="437" t="s">
        <v>3730</v>
      </c>
      <c r="O6013" s="259">
        <v>1</v>
      </c>
      <c r="P6013" s="259" t="s">
        <v>5191</v>
      </c>
      <c r="Q6013" s="259" t="s">
        <v>5192</v>
      </c>
    </row>
    <row r="6014" spans="1:17" ht="21.75" customHeight="1">
      <c r="A6014" s="301" t="s">
        <v>5191</v>
      </c>
      <c r="B6014" s="301" t="s">
        <v>5192</v>
      </c>
      <c r="C6014" s="316" t="s">
        <v>12022</v>
      </c>
      <c r="D6014" s="465" t="s">
        <v>3730</v>
      </c>
      <c r="E6014" s="465" t="s">
        <v>6018</v>
      </c>
      <c r="F6014" s="469" t="str">
        <f t="shared" si="186"/>
        <v>other</v>
      </c>
      <c r="G6014" s="260">
        <v>1.325E-2</v>
      </c>
      <c r="H6014" s="260">
        <v>1.7048205587120401E-2</v>
      </c>
      <c r="I6014" s="260">
        <v>8.09160387552E-5</v>
      </c>
      <c r="J6014" s="260">
        <v>383.27183689244998</v>
      </c>
      <c r="K6014" s="260">
        <v>383.30221601395903</v>
      </c>
      <c r="L6014" s="301" t="str">
        <f t="shared" si="187"/>
        <v/>
      </c>
      <c r="M6014" s="459">
        <f>IFERROR((Tableau1[[#This Row],[Scope 1
(kg CO2-eq)]]+Tableau1[[#This Row],[Scope 2 energy
(kg CO2-eq)]]+Tableau1[[#This Row],[Scope 2 Infrastructure
(kg CO2-eq)]])/Tableau1[[#This Row],[Total CO2-emissions
(kg CO2-eq)
for scope 3 use ]],"")</f>
        <v>7.9256316182553096E-5</v>
      </c>
      <c r="N6014" s="436" t="s">
        <v>3730</v>
      </c>
      <c r="O6014" s="259">
        <v>1</v>
      </c>
      <c r="P6014" s="259" t="s">
        <v>5191</v>
      </c>
      <c r="Q6014" s="260" t="s">
        <v>5192</v>
      </c>
    </row>
    <row r="6015" spans="1:17" ht="21.75" customHeight="1">
      <c r="A6015" s="301" t="s">
        <v>5191</v>
      </c>
      <c r="B6015" s="301" t="s">
        <v>5192</v>
      </c>
      <c r="C6015" s="316" t="s">
        <v>12023</v>
      </c>
      <c r="D6015" s="465" t="s">
        <v>3730</v>
      </c>
      <c r="E6015" s="465" t="s">
        <v>700</v>
      </c>
      <c r="F6015" s="469" t="str">
        <f t="shared" si="186"/>
        <v>CH</v>
      </c>
      <c r="G6015" s="260">
        <v>2.2281994999999999E-2</v>
      </c>
      <c r="H6015" s="260">
        <v>2.8503717834384E-4</v>
      </c>
      <c r="I6015" s="260">
        <v>2.3653271564639999E-5</v>
      </c>
      <c r="J6015" s="260">
        <v>55.516198463279999</v>
      </c>
      <c r="K6015" s="260">
        <v>55.538789148987703</v>
      </c>
      <c r="L6015" s="301" t="str">
        <f t="shared" si="187"/>
        <v/>
      </c>
      <c r="M6015" s="459">
        <f>IFERROR((Tableau1[[#This Row],[Scope 1
(kg CO2-eq)]]+Tableau1[[#This Row],[Scope 2 energy
(kg CO2-eq)]]+Tableau1[[#This Row],[Scope 2 Infrastructure
(kg CO2-eq)]])/Tableau1[[#This Row],[Total CO2-emissions
(kg CO2-eq)
for scope 3 use ]],"")</f>
        <v>4.0675509488165062E-4</v>
      </c>
      <c r="N6015" s="437" t="s">
        <v>3730</v>
      </c>
      <c r="O6015" s="259">
        <v>1</v>
      </c>
      <c r="P6015" s="259" t="s">
        <v>5191</v>
      </c>
      <c r="Q6015" s="260" t="s">
        <v>5192</v>
      </c>
    </row>
    <row r="6016" spans="1:17" ht="21.75" customHeight="1">
      <c r="A6016" s="301" t="s">
        <v>5189</v>
      </c>
      <c r="B6016" s="301" t="s">
        <v>5190</v>
      </c>
      <c r="C6016" s="316" t="s">
        <v>3865</v>
      </c>
      <c r="D6016" s="465" t="s">
        <v>3646</v>
      </c>
      <c r="E6016" s="465" t="s">
        <v>6091</v>
      </c>
      <c r="F6016" s="469" t="str">
        <f t="shared" si="186"/>
        <v>other</v>
      </c>
      <c r="G6016" s="260">
        <v>2.575005E-3</v>
      </c>
      <c r="H6016" s="260">
        <v>6.3569038878720001E-5</v>
      </c>
      <c r="I6016" s="260">
        <v>3.0449061216000002E-7</v>
      </c>
      <c r="J6016" s="260">
        <v>3.5019732478820302E-3</v>
      </c>
      <c r="K6016" s="260">
        <v>6.1408518000717E-3</v>
      </c>
      <c r="L6016" s="301" t="str">
        <f t="shared" si="187"/>
        <v/>
      </c>
      <c r="M6016" s="459">
        <f>IFERROR((Tableau1[[#This Row],[Scope 1
(kg CO2-eq)]]+Tableau1[[#This Row],[Scope 2 energy
(kg CO2-eq)]]+Tableau1[[#This Row],[Scope 2 Infrastructure
(kg CO2-eq)]])/Tableau1[[#This Row],[Total CO2-emissions
(kg CO2-eq)
for scope 3 use ]],"")</f>
        <v>0.4297251611673919</v>
      </c>
      <c r="N6016" s="437" t="s">
        <v>3646</v>
      </c>
      <c r="O6016" s="259">
        <v>1</v>
      </c>
      <c r="P6016" s="259" t="s">
        <v>5189</v>
      </c>
      <c r="Q6016" s="260" t="s">
        <v>5190</v>
      </c>
    </row>
    <row r="6017" spans="1:17" ht="21.75" customHeight="1">
      <c r="A6017" s="301" t="s">
        <v>5189</v>
      </c>
      <c r="B6017" s="301" t="s">
        <v>5190</v>
      </c>
      <c r="C6017" s="316" t="s">
        <v>12024</v>
      </c>
      <c r="D6017" s="465" t="s">
        <v>3646</v>
      </c>
      <c r="E6017" s="465" t="s">
        <v>6091</v>
      </c>
      <c r="F6017" s="469" t="str">
        <f t="shared" si="186"/>
        <v>other</v>
      </c>
      <c r="G6017" s="260">
        <v>2.575005E-3</v>
      </c>
      <c r="H6017" s="260">
        <v>6.3569038878720001E-5</v>
      </c>
      <c r="I6017" s="260">
        <v>3.0449061216000002E-7</v>
      </c>
      <c r="J6017" s="260">
        <v>7.1512670956020048E-5</v>
      </c>
      <c r="K6017" s="260">
        <v>2.7103911989140102E-3</v>
      </c>
      <c r="L6017" s="301" t="str">
        <f t="shared" si="187"/>
        <v/>
      </c>
      <c r="M6017" s="459">
        <f>IFERROR((Tableau1[[#This Row],[Scope 1
(kg CO2-eq)]]+Tableau1[[#This Row],[Scope 2 energy
(kg CO2-eq)]]+Tableau1[[#This Row],[Scope 2 Infrastructure
(kg CO2-eq)]])/Tableau1[[#This Row],[Total CO2-emissions
(kg CO2-eq)
for scope 3 use ]],"")</f>
        <v>0.97361536982123331</v>
      </c>
      <c r="N6017" s="437" t="s">
        <v>3646</v>
      </c>
      <c r="O6017" s="259">
        <v>1</v>
      </c>
      <c r="P6017" s="260" t="s">
        <v>5189</v>
      </c>
      <c r="Q6017" s="260" t="s">
        <v>5190</v>
      </c>
    </row>
    <row r="6018" spans="1:17" ht="21.75" customHeight="1">
      <c r="A6018" s="301" t="s">
        <v>5138</v>
      </c>
      <c r="B6018" s="301" t="s">
        <v>5147</v>
      </c>
      <c r="C6018" s="316" t="s">
        <v>12025</v>
      </c>
      <c r="D6018" s="465" t="s">
        <v>3730</v>
      </c>
      <c r="E6018" s="465" t="s">
        <v>6091</v>
      </c>
      <c r="F6018" s="469" t="str">
        <f t="shared" ref="F6018:F6081" si="188">IF(ISNUMBER(SEARCH("{CH}", C6018)), "CH", "other")</f>
        <v>other</v>
      </c>
      <c r="G6018" s="260">
        <v>0</v>
      </c>
      <c r="H6018" s="260">
        <v>1.2499396567200001</v>
      </c>
      <c r="I6018" s="260">
        <v>1.57763808E-3</v>
      </c>
      <c r="J6018" s="260">
        <v>9.7622048254100605E-2</v>
      </c>
      <c r="K6018" s="260">
        <v>1.3491393409249799</v>
      </c>
      <c r="L6018" s="301" t="str">
        <f t="shared" ref="L6018:L6081" si="189">IF(N6018="MJ", K6018*3.6, IF(N6018="m", K6018*1000, ""))</f>
        <v/>
      </c>
      <c r="M6018" s="459">
        <f>IFERROR((Tableau1[[#This Row],[Scope 1
(kg CO2-eq)]]+Tableau1[[#This Row],[Scope 2 energy
(kg CO2-eq)]]+Tableau1[[#This Row],[Scope 2 Infrastructure
(kg CO2-eq)]])/Tableau1[[#This Row],[Total CO2-emissions
(kg CO2-eq)
for scope 3 use ]],"")</f>
        <v>0.92764124270659154</v>
      </c>
      <c r="N6018" s="436" t="s">
        <v>3730</v>
      </c>
      <c r="O6018" s="259">
        <v>1</v>
      </c>
      <c r="P6018" s="260" t="s">
        <v>5138</v>
      </c>
      <c r="Q6018" s="260" t="s">
        <v>5147</v>
      </c>
    </row>
    <row r="6019" spans="1:17" ht="21.75" customHeight="1">
      <c r="A6019" s="301" t="s">
        <v>5198</v>
      </c>
      <c r="B6019" s="301" t="s">
        <v>5199</v>
      </c>
      <c r="C6019" s="316" t="s">
        <v>12026</v>
      </c>
      <c r="D6019" s="465" t="s">
        <v>50</v>
      </c>
      <c r="E6019" s="465" t="s">
        <v>700</v>
      </c>
      <c r="F6019" s="469" t="str">
        <f t="shared" si="188"/>
        <v>CH</v>
      </c>
      <c r="G6019" s="260">
        <v>0</v>
      </c>
      <c r="H6019" s="260">
        <v>0</v>
      </c>
      <c r="I6019" s="260">
        <v>0</v>
      </c>
      <c r="J6019" s="260">
        <v>108.236529923324</v>
      </c>
      <c r="K6019" s="260">
        <v>108.236529902565</v>
      </c>
      <c r="L6019" s="301" t="str">
        <f t="shared" si="189"/>
        <v/>
      </c>
      <c r="M6019" s="459">
        <f>IFERROR((Tableau1[[#This Row],[Scope 1
(kg CO2-eq)]]+Tableau1[[#This Row],[Scope 2 energy
(kg CO2-eq)]]+Tableau1[[#This Row],[Scope 2 Infrastructure
(kg CO2-eq)]])/Tableau1[[#This Row],[Total CO2-emissions
(kg CO2-eq)
for scope 3 use ]],"")</f>
        <v>0</v>
      </c>
      <c r="N6019" s="436" t="s">
        <v>50</v>
      </c>
      <c r="O6019" s="259">
        <v>1</v>
      </c>
      <c r="P6019" s="259" t="s">
        <v>5198</v>
      </c>
      <c r="Q6019" s="259" t="s">
        <v>5199</v>
      </c>
    </row>
    <row r="6020" spans="1:17" ht="21.75" customHeight="1">
      <c r="A6020" s="301" t="s">
        <v>5198</v>
      </c>
      <c r="B6020" s="301" t="s">
        <v>5199</v>
      </c>
      <c r="C6020" s="316" t="s">
        <v>12027</v>
      </c>
      <c r="D6020" s="465" t="s">
        <v>50</v>
      </c>
      <c r="E6020" s="465" t="s">
        <v>700</v>
      </c>
      <c r="F6020" s="469" t="str">
        <f t="shared" si="188"/>
        <v>CH</v>
      </c>
      <c r="G6020" s="260">
        <v>0</v>
      </c>
      <c r="H6020" s="260">
        <v>0</v>
      </c>
      <c r="I6020" s="260">
        <v>0</v>
      </c>
      <c r="J6020" s="260">
        <v>108.236529923324</v>
      </c>
      <c r="K6020" s="260">
        <v>108.236529902565</v>
      </c>
      <c r="L6020" s="301" t="str">
        <f t="shared" si="189"/>
        <v/>
      </c>
      <c r="M6020" s="459">
        <f>IFERROR((Tableau1[[#This Row],[Scope 1
(kg CO2-eq)]]+Tableau1[[#This Row],[Scope 2 energy
(kg CO2-eq)]]+Tableau1[[#This Row],[Scope 2 Infrastructure
(kg CO2-eq)]])/Tableau1[[#This Row],[Total CO2-emissions
(kg CO2-eq)
for scope 3 use ]],"")</f>
        <v>0</v>
      </c>
      <c r="N6020" s="436" t="s">
        <v>50</v>
      </c>
      <c r="O6020" s="259">
        <v>1</v>
      </c>
      <c r="P6020" s="259" t="s">
        <v>5198</v>
      </c>
      <c r="Q6020" s="259" t="s">
        <v>5199</v>
      </c>
    </row>
    <row r="6021" spans="1:17" ht="21.75" customHeight="1">
      <c r="A6021" s="301" t="s">
        <v>5198</v>
      </c>
      <c r="B6021" s="301" t="s">
        <v>5199</v>
      </c>
      <c r="C6021" s="316" t="s">
        <v>12028</v>
      </c>
      <c r="D6021" s="465" t="s">
        <v>50</v>
      </c>
      <c r="E6021" s="465" t="s">
        <v>6091</v>
      </c>
      <c r="F6021" s="469" t="str">
        <f t="shared" si="188"/>
        <v>other</v>
      </c>
      <c r="G6021" s="260">
        <v>0</v>
      </c>
      <c r="H6021" s="260">
        <v>32.565057494039998</v>
      </c>
      <c r="I6021" s="260">
        <v>2.4723221682280001</v>
      </c>
      <c r="J6021" s="260">
        <v>68.447135433439698</v>
      </c>
      <c r="K6021" s="260">
        <v>103.484515082397</v>
      </c>
      <c r="L6021" s="301" t="str">
        <f t="shared" si="189"/>
        <v/>
      </c>
      <c r="M6021" s="459">
        <f>IFERROR((Tableau1[[#This Row],[Scope 1
(kg CO2-eq)]]+Tableau1[[#This Row],[Scope 2 energy
(kg CO2-eq)]]+Tableau1[[#This Row],[Scope 2 Infrastructure
(kg CO2-eq)]])/Tableau1[[#This Row],[Total CO2-emissions
(kg CO2-eq)
for scope 3 use ]],"")</f>
        <v>0.33857606265411155</v>
      </c>
      <c r="N6021" s="436" t="s">
        <v>50</v>
      </c>
      <c r="O6021" s="259">
        <v>1</v>
      </c>
      <c r="P6021" s="259" t="s">
        <v>5198</v>
      </c>
      <c r="Q6021" s="259" t="s">
        <v>5199</v>
      </c>
    </row>
    <row r="6022" spans="1:17" ht="21.75" customHeight="1">
      <c r="A6022" s="301" t="s">
        <v>5141</v>
      </c>
      <c r="B6022" s="301" t="s">
        <v>5210</v>
      </c>
      <c r="C6022" s="316" t="s">
        <v>12029</v>
      </c>
      <c r="D6022" s="465" t="s">
        <v>3730</v>
      </c>
      <c r="E6022" s="465" t="s">
        <v>700</v>
      </c>
      <c r="F6022" s="469" t="str">
        <f t="shared" si="188"/>
        <v>CH</v>
      </c>
      <c r="G6022" s="260">
        <v>0</v>
      </c>
      <c r="H6022" s="260">
        <v>7.8011259309400005E-2</v>
      </c>
      <c r="I6022" s="260">
        <v>1.6533817200000001E-5</v>
      </c>
      <c r="J6022" s="260">
        <v>3.0910473393013101E-3</v>
      </c>
      <c r="K6022" s="260">
        <v>8.1118840851678004E-2</v>
      </c>
      <c r="L6022" s="301" t="str">
        <f t="shared" si="189"/>
        <v/>
      </c>
      <c r="M6022" s="459">
        <f>IFERROR((Tableau1[[#This Row],[Scope 1
(kg CO2-eq)]]+Tableau1[[#This Row],[Scope 2 energy
(kg CO2-eq)]]+Tableau1[[#This Row],[Scope 2 Infrastructure
(kg CO2-eq)]])/Tableau1[[#This Row],[Total CO2-emissions
(kg CO2-eq)
for scope 3 use ]],"")</f>
        <v>0.96189482378415847</v>
      </c>
      <c r="N6022" s="436" t="s">
        <v>3730</v>
      </c>
      <c r="O6022" s="259">
        <v>1</v>
      </c>
      <c r="P6022" s="259" t="s">
        <v>5141</v>
      </c>
      <c r="Q6022" s="259" t="s">
        <v>5210</v>
      </c>
    </row>
    <row r="6023" spans="1:17" ht="21.75" customHeight="1">
      <c r="A6023" s="301" t="s">
        <v>5129</v>
      </c>
      <c r="B6023" s="301" t="s">
        <v>5136</v>
      </c>
      <c r="C6023" s="316" t="s">
        <v>12030</v>
      </c>
      <c r="D6023" s="465" t="s">
        <v>3730</v>
      </c>
      <c r="E6023" s="465" t="s">
        <v>6091</v>
      </c>
      <c r="F6023" s="469" t="str">
        <f t="shared" si="188"/>
        <v>other</v>
      </c>
      <c r="G6023" s="260">
        <v>3.2483766929200502</v>
      </c>
      <c r="H6023" s="260">
        <v>0</v>
      </c>
      <c r="I6023" s="260">
        <v>0</v>
      </c>
      <c r="J6023" s="260">
        <v>1.4034791568654295</v>
      </c>
      <c r="K6023" s="260">
        <v>4.65185584870021</v>
      </c>
      <c r="L6023" s="301" t="str">
        <f t="shared" si="189"/>
        <v/>
      </c>
      <c r="M6023" s="459">
        <f>IFERROR((Tableau1[[#This Row],[Scope 1
(kg CO2-eq)]]+Tableau1[[#This Row],[Scope 2 energy
(kg CO2-eq)]]+Tableau1[[#This Row],[Scope 2 Infrastructure
(kg CO2-eq)]])/Tableau1[[#This Row],[Total CO2-emissions
(kg CO2-eq)
for scope 3 use ]],"")</f>
        <v>0.69829693751746191</v>
      </c>
      <c r="N6023" s="436" t="s">
        <v>3730</v>
      </c>
      <c r="O6023" s="259">
        <v>1</v>
      </c>
      <c r="P6023" s="259" t="s">
        <v>5129</v>
      </c>
      <c r="Q6023" s="260" t="s">
        <v>5136</v>
      </c>
    </row>
    <row r="6024" spans="1:17" ht="21.75" customHeight="1">
      <c r="A6024" s="301" t="s">
        <v>5147</v>
      </c>
      <c r="B6024" s="301" t="s">
        <v>5148</v>
      </c>
      <c r="C6024" s="316" t="s">
        <v>12031</v>
      </c>
      <c r="D6024" s="465" t="s">
        <v>3730</v>
      </c>
      <c r="E6024" s="465" t="s">
        <v>6091</v>
      </c>
      <c r="F6024" s="469" t="str">
        <f t="shared" si="188"/>
        <v>other</v>
      </c>
      <c r="G6024" s="260">
        <v>3.6342003681276802</v>
      </c>
      <c r="H6024" s="260">
        <v>0</v>
      </c>
      <c r="I6024" s="260">
        <v>0</v>
      </c>
      <c r="J6024" s="260">
        <v>0.60407725616854968</v>
      </c>
      <c r="K6024" s="260">
        <v>4.2382776243019302</v>
      </c>
      <c r="L6024" s="301" t="str">
        <f t="shared" si="189"/>
        <v/>
      </c>
      <c r="M6024" s="459">
        <f>IFERROR((Tableau1[[#This Row],[Scope 1
(kg CO2-eq)]]+Tableau1[[#This Row],[Scope 2 energy
(kg CO2-eq)]]+Tableau1[[#This Row],[Scope 2 Infrastructure
(kg CO2-eq)]])/Tableau1[[#This Row],[Total CO2-emissions
(kg CO2-eq)
for scope 3 use ]],"")</f>
        <v>0.85747105080834696</v>
      </c>
      <c r="N6024" s="436" t="s">
        <v>3730</v>
      </c>
      <c r="O6024" s="259">
        <v>1</v>
      </c>
      <c r="P6024" s="259" t="s">
        <v>5147</v>
      </c>
      <c r="Q6024" s="259" t="s">
        <v>5148</v>
      </c>
    </row>
    <row r="6025" spans="1:17" ht="21.75" customHeight="1">
      <c r="A6025" s="301" t="s">
        <v>5185</v>
      </c>
      <c r="B6025" s="301" t="s">
        <v>5192</v>
      </c>
      <c r="C6025" s="316" t="s">
        <v>12032</v>
      </c>
      <c r="D6025" s="465" t="s">
        <v>3730</v>
      </c>
      <c r="E6025" s="465" t="s">
        <v>700</v>
      </c>
      <c r="F6025" s="469" t="str">
        <f t="shared" si="188"/>
        <v>CH</v>
      </c>
      <c r="G6025" s="260">
        <v>1.3626529999999999E-3</v>
      </c>
      <c r="H6025" s="260">
        <v>0</v>
      </c>
      <c r="I6025" s="260">
        <v>0</v>
      </c>
      <c r="J6025" s="260">
        <v>9.5605657437960005E-3</v>
      </c>
      <c r="K6025" s="260">
        <v>1.0923218747749701E-2</v>
      </c>
      <c r="L6025" s="301" t="str">
        <f t="shared" si="189"/>
        <v/>
      </c>
      <c r="M6025" s="459">
        <f>IFERROR((Tableau1[[#This Row],[Scope 1
(kg CO2-eq)]]+Tableau1[[#This Row],[Scope 2 energy
(kg CO2-eq)]]+Tableau1[[#This Row],[Scope 2 Infrastructure
(kg CO2-eq)]])/Tableau1[[#This Row],[Total CO2-emissions
(kg CO2-eq)
for scope 3 use ]],"")</f>
        <v>0.12474830280962018</v>
      </c>
      <c r="N6025" s="436" t="s">
        <v>3730</v>
      </c>
      <c r="O6025" s="259">
        <v>1</v>
      </c>
      <c r="P6025" s="259" t="s">
        <v>5185</v>
      </c>
      <c r="Q6025" s="259" t="s">
        <v>5192</v>
      </c>
    </row>
    <row r="6026" spans="1:17" ht="21.75" customHeight="1">
      <c r="A6026" s="301" t="s">
        <v>5192</v>
      </c>
      <c r="B6026" s="301" t="s">
        <v>5201</v>
      </c>
      <c r="C6026" s="316" t="s">
        <v>12033</v>
      </c>
      <c r="D6026" s="465" t="s">
        <v>3730</v>
      </c>
      <c r="E6026" s="465" t="s">
        <v>700</v>
      </c>
      <c r="F6026" s="469" t="str">
        <f t="shared" si="188"/>
        <v>CH</v>
      </c>
      <c r="G6026" s="260">
        <v>0</v>
      </c>
      <c r="H6026" s="260">
        <v>1.1917968120000001E-2</v>
      </c>
      <c r="I6026" s="260">
        <v>2.4874092000000002E-4</v>
      </c>
      <c r="J6026" s="260">
        <v>1.9417471816708201</v>
      </c>
      <c r="K6026" s="260">
        <v>1.95391389103837</v>
      </c>
      <c r="L6026" s="301" t="str">
        <f t="shared" si="189"/>
        <v/>
      </c>
      <c r="M6026" s="459">
        <f>IFERROR((Tableau1[[#This Row],[Scope 1
(kg CO2-eq)]]+Tableau1[[#This Row],[Scope 2 energy
(kg CO2-eq)]]+Tableau1[[#This Row],[Scope 2 Infrastructure
(kg CO2-eq)]])/Tableau1[[#This Row],[Total CO2-emissions
(kg CO2-eq)
for scope 3 use ]],"")</f>
        <v>6.2268399317915888E-3</v>
      </c>
      <c r="N6026" s="436" t="s">
        <v>3730</v>
      </c>
      <c r="O6026" s="259">
        <v>1</v>
      </c>
      <c r="P6026" s="259" t="s">
        <v>5192</v>
      </c>
      <c r="Q6026" s="259" t="s">
        <v>5201</v>
      </c>
    </row>
    <row r="6027" spans="1:17" ht="21.75" customHeight="1">
      <c r="A6027" s="301" t="s">
        <v>5185</v>
      </c>
      <c r="B6027" s="301" t="s">
        <v>5192</v>
      </c>
      <c r="C6027" s="316" t="s">
        <v>12034</v>
      </c>
      <c r="D6027" s="465" t="s">
        <v>3730</v>
      </c>
      <c r="E6027" s="465" t="s">
        <v>700</v>
      </c>
      <c r="F6027" s="469" t="str">
        <f t="shared" si="188"/>
        <v>CH</v>
      </c>
      <c r="G6027" s="260">
        <v>1.9699075E-2</v>
      </c>
      <c r="H6027" s="260">
        <v>0</v>
      </c>
      <c r="I6027" s="260">
        <v>0</v>
      </c>
      <c r="J6027" s="260">
        <v>2.9807307914741798E-2</v>
      </c>
      <c r="K6027" s="260">
        <v>4.95063829050231E-2</v>
      </c>
      <c r="L6027" s="301" t="str">
        <f t="shared" si="189"/>
        <v/>
      </c>
      <c r="M6027" s="459">
        <f>IFERROR((Tableau1[[#This Row],[Scope 1
(kg CO2-eq)]]+Tableau1[[#This Row],[Scope 2 energy
(kg CO2-eq)]]+Tableau1[[#This Row],[Scope 2 Infrastructure
(kg CO2-eq)]])/Tableau1[[#This Row],[Total CO2-emissions
(kg CO2-eq)
for scope 3 use ]],"")</f>
        <v>0.39790980160663808</v>
      </c>
      <c r="N6027" s="436" t="s">
        <v>3730</v>
      </c>
      <c r="O6027" s="259">
        <v>1</v>
      </c>
      <c r="P6027" s="259" t="s">
        <v>5185</v>
      </c>
      <c r="Q6027" s="259" t="s">
        <v>5192</v>
      </c>
    </row>
    <row r="6028" spans="1:17" ht="21.75" customHeight="1">
      <c r="A6028" s="301" t="s">
        <v>5185</v>
      </c>
      <c r="B6028" s="301" t="s">
        <v>5192</v>
      </c>
      <c r="C6028" s="316" t="s">
        <v>12035</v>
      </c>
      <c r="D6028" s="465" t="s">
        <v>3730</v>
      </c>
      <c r="E6028" s="465" t="s">
        <v>700</v>
      </c>
      <c r="F6028" s="469" t="str">
        <f t="shared" si="188"/>
        <v>CH</v>
      </c>
      <c r="G6028" s="260">
        <v>9.62936E-3</v>
      </c>
      <c r="H6028" s="260">
        <v>0</v>
      </c>
      <c r="I6028" s="260">
        <v>0</v>
      </c>
      <c r="J6028" s="260">
        <v>2.72383013747052E-2</v>
      </c>
      <c r="K6028" s="260">
        <v>3.6867661379482601E-2</v>
      </c>
      <c r="L6028" s="301" t="str">
        <f t="shared" si="189"/>
        <v/>
      </c>
      <c r="M6028" s="459">
        <f>IFERROR((Tableau1[[#This Row],[Scope 1
(kg CO2-eq)]]+Tableau1[[#This Row],[Scope 2 energy
(kg CO2-eq)]]+Tableau1[[#This Row],[Scope 2 Infrastructure
(kg CO2-eq)]])/Tableau1[[#This Row],[Total CO2-emissions
(kg CO2-eq)
for scope 3 use ]],"")</f>
        <v>0.26118716619652155</v>
      </c>
      <c r="N6028" s="436" t="s">
        <v>3730</v>
      </c>
      <c r="O6028" s="259">
        <v>1</v>
      </c>
      <c r="P6028" s="259" t="s">
        <v>5185</v>
      </c>
      <c r="Q6028" s="259" t="s">
        <v>5192</v>
      </c>
    </row>
    <row r="6029" spans="1:17" ht="21.75" customHeight="1">
      <c r="A6029" s="301" t="s">
        <v>5331</v>
      </c>
      <c r="B6029" s="301" t="s">
        <v>5133</v>
      </c>
      <c r="C6029" s="316" t="s">
        <v>12036</v>
      </c>
      <c r="D6029" s="465" t="s">
        <v>3646</v>
      </c>
      <c r="E6029" s="465" t="s">
        <v>6101</v>
      </c>
      <c r="F6029" s="469" t="str">
        <f t="shared" si="188"/>
        <v>other</v>
      </c>
      <c r="G6029" s="260">
        <v>0</v>
      </c>
      <c r="H6029" s="260">
        <v>11970.471390828799</v>
      </c>
      <c r="I6029" s="260">
        <v>4855.4862212784001</v>
      </c>
      <c r="J6029" s="260">
        <v>5711382.1635248102</v>
      </c>
      <c r="K6029" s="260">
        <v>5728208.1225757096</v>
      </c>
      <c r="L6029" s="301" t="str">
        <f t="shared" si="189"/>
        <v/>
      </c>
      <c r="M6029" s="459">
        <f>IFERROR((Tableau1[[#This Row],[Scope 1
(kg CO2-eq)]]+Tableau1[[#This Row],[Scope 2 energy
(kg CO2-eq)]]+Tableau1[[#This Row],[Scope 2 Infrastructure
(kg CO2-eq)]])/Tableau1[[#This Row],[Total CO2-emissions
(kg CO2-eq)
for scope 3 use ]],"")</f>
        <v>2.9373858721706753E-3</v>
      </c>
      <c r="N6029" s="436" t="s">
        <v>3646</v>
      </c>
      <c r="O6029" s="259">
        <v>1</v>
      </c>
      <c r="P6029" s="259" t="s">
        <v>5331</v>
      </c>
      <c r="Q6029" s="259" t="s">
        <v>5133</v>
      </c>
    </row>
    <row r="6030" spans="1:17" ht="21.75" customHeight="1">
      <c r="A6030" s="301" t="s">
        <v>5185</v>
      </c>
      <c r="B6030" s="301" t="s">
        <v>5331</v>
      </c>
      <c r="C6030" s="316" t="s">
        <v>12037</v>
      </c>
      <c r="D6030" s="465" t="s">
        <v>3730</v>
      </c>
      <c r="E6030" s="465" t="s">
        <v>6023</v>
      </c>
      <c r="F6030" s="469" t="str">
        <f t="shared" si="188"/>
        <v>other</v>
      </c>
      <c r="G6030" s="260">
        <v>8.3164581999999997E-3</v>
      </c>
      <c r="H6030" s="260">
        <v>5.5958006274999999E-5</v>
      </c>
      <c r="I6030" s="260">
        <v>2.9360266285E-4</v>
      </c>
      <c r="J6030" s="260">
        <v>0.20087112819883901</v>
      </c>
      <c r="K6030" s="260">
        <v>0.20953714774471</v>
      </c>
      <c r="L6030" s="301" t="str">
        <f t="shared" si="189"/>
        <v/>
      </c>
      <c r="M6030" s="459">
        <f>IFERROR((Tableau1[[#This Row],[Scope 1
(kg CO2-eq)]]+Tableau1[[#This Row],[Scope 2 energy
(kg CO2-eq)]]+Tableau1[[#This Row],[Scope 2 Infrastructure
(kg CO2-eq)]])/Tableau1[[#This Row],[Total CO2-emissions
(kg CO2-eq)
for scope 3 use ]],"")</f>
        <v>4.1357911770772311E-2</v>
      </c>
      <c r="N6030" s="437" t="s">
        <v>3730</v>
      </c>
      <c r="O6030" s="259">
        <v>1</v>
      </c>
      <c r="P6030" s="259" t="s">
        <v>5185</v>
      </c>
      <c r="Q6030" s="259" t="s">
        <v>5331</v>
      </c>
    </row>
    <row r="6031" spans="1:17" ht="21.75" customHeight="1">
      <c r="A6031" s="301" t="s">
        <v>5185</v>
      </c>
      <c r="B6031" s="301" t="s">
        <v>5192</v>
      </c>
      <c r="C6031" s="316" t="s">
        <v>12038</v>
      </c>
      <c r="D6031" s="465" t="s">
        <v>3730</v>
      </c>
      <c r="E6031" s="465" t="s">
        <v>6023</v>
      </c>
      <c r="F6031" s="469" t="str">
        <f t="shared" si="188"/>
        <v>other</v>
      </c>
      <c r="G6031" s="260">
        <v>1.1953055000000001E-2</v>
      </c>
      <c r="H6031" s="260">
        <v>0</v>
      </c>
      <c r="I6031" s="260">
        <v>0</v>
      </c>
      <c r="J6031" s="260">
        <v>1.09096141167697E-2</v>
      </c>
      <c r="K6031" s="260">
        <v>2.2862669113714901E-2</v>
      </c>
      <c r="L6031" s="301" t="str">
        <f t="shared" si="189"/>
        <v/>
      </c>
      <c r="M6031" s="459">
        <f>IFERROR((Tableau1[[#This Row],[Scope 1
(kg CO2-eq)]]+Tableau1[[#This Row],[Scope 2 energy
(kg CO2-eq)]]+Tableau1[[#This Row],[Scope 2 Infrastructure
(kg CO2-eq)]])/Tableau1[[#This Row],[Total CO2-emissions
(kg CO2-eq)
for scope 3 use ]],"")</f>
        <v>0.52281975217099996</v>
      </c>
      <c r="N6031" s="436" t="s">
        <v>3730</v>
      </c>
      <c r="O6031" s="259">
        <v>1</v>
      </c>
      <c r="P6031" s="260" t="s">
        <v>5185</v>
      </c>
      <c r="Q6031" s="259" t="s">
        <v>5192</v>
      </c>
    </row>
    <row r="6032" spans="1:17" ht="21.75" customHeight="1">
      <c r="A6032" s="301" t="s">
        <v>5236</v>
      </c>
      <c r="B6032" s="301" t="s">
        <v>5349</v>
      </c>
      <c r="C6032" s="316" t="s">
        <v>12039</v>
      </c>
      <c r="D6032" s="465" t="s">
        <v>3730</v>
      </c>
      <c r="E6032" s="465" t="s">
        <v>700</v>
      </c>
      <c r="F6032" s="469" t="str">
        <f t="shared" si="188"/>
        <v>CH</v>
      </c>
      <c r="G6032" s="260">
        <v>0</v>
      </c>
      <c r="H6032" s="260">
        <v>0</v>
      </c>
      <c r="I6032" s="260">
        <v>0</v>
      </c>
      <c r="J6032" s="260">
        <v>0.73235365406178399</v>
      </c>
      <c r="K6032" s="260">
        <v>0.73235365378446304</v>
      </c>
      <c r="L6032" s="301" t="str">
        <f t="shared" si="189"/>
        <v/>
      </c>
      <c r="M6032" s="459">
        <f>IFERROR((Tableau1[[#This Row],[Scope 1
(kg CO2-eq)]]+Tableau1[[#This Row],[Scope 2 energy
(kg CO2-eq)]]+Tableau1[[#This Row],[Scope 2 Infrastructure
(kg CO2-eq)]])/Tableau1[[#This Row],[Total CO2-emissions
(kg CO2-eq)
for scope 3 use ]],"")</f>
        <v>0</v>
      </c>
      <c r="N6032" s="436" t="s">
        <v>3730</v>
      </c>
      <c r="O6032" s="259">
        <v>1</v>
      </c>
      <c r="P6032" s="259" t="s">
        <v>5236</v>
      </c>
      <c r="Q6032" s="259" t="s">
        <v>5349</v>
      </c>
    </row>
    <row r="6033" spans="1:18" ht="21.75" customHeight="1">
      <c r="A6033" s="301" t="s">
        <v>5236</v>
      </c>
      <c r="B6033" s="301" t="s">
        <v>5349</v>
      </c>
      <c r="C6033" s="316" t="s">
        <v>12040</v>
      </c>
      <c r="D6033" s="465" t="s">
        <v>3730</v>
      </c>
      <c r="E6033" s="465" t="s">
        <v>6091</v>
      </c>
      <c r="F6033" s="469" t="str">
        <f t="shared" si="188"/>
        <v>other</v>
      </c>
      <c r="G6033" s="260">
        <v>0</v>
      </c>
      <c r="H6033" s="260">
        <v>0</v>
      </c>
      <c r="I6033" s="260">
        <v>0</v>
      </c>
      <c r="J6033" s="260">
        <v>0.74471762815336895</v>
      </c>
      <c r="K6033" s="260">
        <v>0.74471762781032302</v>
      </c>
      <c r="L6033" s="301" t="str">
        <f t="shared" si="189"/>
        <v/>
      </c>
      <c r="M6033" s="459">
        <f>IFERROR((Tableau1[[#This Row],[Scope 1
(kg CO2-eq)]]+Tableau1[[#This Row],[Scope 2 energy
(kg CO2-eq)]]+Tableau1[[#This Row],[Scope 2 Infrastructure
(kg CO2-eq)]])/Tableau1[[#This Row],[Total CO2-emissions
(kg CO2-eq)
for scope 3 use ]],"")</f>
        <v>0</v>
      </c>
      <c r="N6033" s="436" t="s">
        <v>3730</v>
      </c>
      <c r="O6033" s="259">
        <v>1</v>
      </c>
      <c r="P6033" s="259" t="s">
        <v>5236</v>
      </c>
      <c r="Q6033" s="259" t="s">
        <v>5349</v>
      </c>
    </row>
    <row r="6034" spans="1:18" ht="21.75" customHeight="1">
      <c r="A6034" s="301" t="s">
        <v>5236</v>
      </c>
      <c r="B6034" s="301" t="s">
        <v>5349</v>
      </c>
      <c r="C6034" s="316" t="s">
        <v>12041</v>
      </c>
      <c r="D6034" s="465" t="s">
        <v>3730</v>
      </c>
      <c r="E6034" s="465" t="s">
        <v>6091</v>
      </c>
      <c r="F6034" s="469" t="str">
        <f t="shared" si="188"/>
        <v>other</v>
      </c>
      <c r="G6034" s="260">
        <v>0.17136300500000001</v>
      </c>
      <c r="H6034" s="260">
        <v>2.1239683652159998E-2</v>
      </c>
      <c r="I6034" s="260">
        <v>1.8904040962000001E-2</v>
      </c>
      <c r="J6034" s="260">
        <v>0.30889758422841301</v>
      </c>
      <c r="K6034" s="260">
        <v>0.52040431433275802</v>
      </c>
      <c r="L6034" s="301" t="str">
        <f t="shared" si="189"/>
        <v/>
      </c>
      <c r="M6034" s="459">
        <f>IFERROR((Tableau1[[#This Row],[Scope 1
(kg CO2-eq)]]+Tableau1[[#This Row],[Scope 2 energy
(kg CO2-eq)]]+Tableau1[[#This Row],[Scope 2 Infrastructure
(kg CO2-eq)]])/Tableau1[[#This Row],[Total CO2-emissions
(kg CO2-eq)
for scope 3 use ]],"")</f>
        <v>0.40642770205574802</v>
      </c>
      <c r="N6034" s="436" t="s">
        <v>3730</v>
      </c>
      <c r="O6034" s="259">
        <v>1</v>
      </c>
      <c r="P6034" s="259" t="s">
        <v>5236</v>
      </c>
      <c r="Q6034" s="259" t="s">
        <v>5349</v>
      </c>
    </row>
    <row r="6035" spans="1:18" ht="21.75" customHeight="1">
      <c r="A6035" s="301" t="s">
        <v>5236</v>
      </c>
      <c r="B6035" s="301" t="s">
        <v>5349</v>
      </c>
      <c r="C6035" s="316" t="s">
        <v>12042</v>
      </c>
      <c r="D6035" s="465" t="s">
        <v>3730</v>
      </c>
      <c r="E6035" s="465" t="s">
        <v>6070</v>
      </c>
      <c r="F6035" s="469" t="str">
        <f t="shared" si="188"/>
        <v>other</v>
      </c>
      <c r="G6035" s="260">
        <v>0</v>
      </c>
      <c r="H6035" s="260">
        <v>8.3549090419200001E-2</v>
      </c>
      <c r="I6035" s="260">
        <v>0</v>
      </c>
      <c r="J6035" s="260">
        <v>0.38179190475496599</v>
      </c>
      <c r="K6035" s="260">
        <v>0.46534099860928901</v>
      </c>
      <c r="L6035" s="301" t="str">
        <f t="shared" si="189"/>
        <v/>
      </c>
      <c r="M6035" s="459">
        <f>IFERROR((Tableau1[[#This Row],[Scope 1
(kg CO2-eq)]]+Tableau1[[#This Row],[Scope 2 energy
(kg CO2-eq)]]+Tableau1[[#This Row],[Scope 2 Infrastructure
(kg CO2-eq)]])/Tableau1[[#This Row],[Total CO2-emissions
(kg CO2-eq)
for scope 3 use ]],"")</f>
        <v>0.17954379835194736</v>
      </c>
      <c r="N6035" s="436" t="s">
        <v>3730</v>
      </c>
      <c r="O6035" s="259">
        <v>1</v>
      </c>
      <c r="P6035" s="259" t="s">
        <v>5236</v>
      </c>
      <c r="Q6035" s="259" t="s">
        <v>5349</v>
      </c>
    </row>
    <row r="6036" spans="1:18" ht="21.75" customHeight="1">
      <c r="A6036" s="301" t="s">
        <v>5236</v>
      </c>
      <c r="B6036" s="301" t="s">
        <v>5349</v>
      </c>
      <c r="C6036" s="316" t="s">
        <v>12043</v>
      </c>
      <c r="D6036" s="465" t="s">
        <v>3730</v>
      </c>
      <c r="E6036" s="465" t="s">
        <v>6091</v>
      </c>
      <c r="F6036" s="469" t="str">
        <f t="shared" si="188"/>
        <v>other</v>
      </c>
      <c r="G6036" s="260">
        <v>0</v>
      </c>
      <c r="H6036" s="260">
        <v>0</v>
      </c>
      <c r="I6036" s="260">
        <v>0</v>
      </c>
      <c r="J6036" s="260">
        <v>0.63742937246166198</v>
      </c>
      <c r="K6036" s="260">
        <v>0.637429372480391</v>
      </c>
      <c r="L6036" s="301" t="str">
        <f t="shared" si="189"/>
        <v/>
      </c>
      <c r="M6036" s="459">
        <f>IFERROR((Tableau1[[#This Row],[Scope 1
(kg CO2-eq)]]+Tableau1[[#This Row],[Scope 2 energy
(kg CO2-eq)]]+Tableau1[[#This Row],[Scope 2 Infrastructure
(kg CO2-eq)]])/Tableau1[[#This Row],[Total CO2-emissions
(kg CO2-eq)
for scope 3 use ]],"")</f>
        <v>0</v>
      </c>
      <c r="N6036" s="436" t="s">
        <v>3730</v>
      </c>
      <c r="O6036" s="259">
        <v>1</v>
      </c>
      <c r="P6036" s="259" t="s">
        <v>5236</v>
      </c>
      <c r="Q6036" s="259" t="s">
        <v>5349</v>
      </c>
    </row>
    <row r="6037" spans="1:18" ht="21.75" customHeight="1">
      <c r="A6037" s="301" t="s">
        <v>5236</v>
      </c>
      <c r="B6037" s="301" t="s">
        <v>5349</v>
      </c>
      <c r="C6037" s="316" t="s">
        <v>12044</v>
      </c>
      <c r="D6037" s="465" t="s">
        <v>3730</v>
      </c>
      <c r="E6037" s="465" t="s">
        <v>6091</v>
      </c>
      <c r="F6037" s="469" t="str">
        <f t="shared" si="188"/>
        <v>other</v>
      </c>
      <c r="G6037" s="260">
        <v>0.107380378</v>
      </c>
      <c r="H6037" s="260">
        <v>2.9491196755679999E-2</v>
      </c>
      <c r="I6037" s="260">
        <v>1.1118756735000001E-2</v>
      </c>
      <c r="J6037" s="260">
        <v>0.28705979216733202</v>
      </c>
      <c r="K6037" s="260">
        <v>0.43505011675493199</v>
      </c>
      <c r="L6037" s="301" t="str">
        <f t="shared" si="189"/>
        <v/>
      </c>
      <c r="M6037" s="459">
        <f>IFERROR((Tableau1[[#This Row],[Scope 1
(kg CO2-eq)]]+Tableau1[[#This Row],[Scope 2 energy
(kg CO2-eq)]]+Tableau1[[#This Row],[Scope 2 Infrastructure
(kg CO2-eq)]])/Tableau1[[#This Row],[Total CO2-emissions
(kg CO2-eq)
for scope 3 use ]],"")</f>
        <v>0.34016846747347135</v>
      </c>
      <c r="N6037" s="436" t="s">
        <v>3730</v>
      </c>
      <c r="O6037" s="259">
        <v>1</v>
      </c>
      <c r="P6037" s="259" t="s">
        <v>5236</v>
      </c>
      <c r="Q6037" s="259" t="s">
        <v>5349</v>
      </c>
    </row>
    <row r="6038" spans="1:18" ht="21.75" customHeight="1">
      <c r="A6038" s="301" t="s">
        <v>5236</v>
      </c>
      <c r="B6038" s="301" t="s">
        <v>5349</v>
      </c>
      <c r="C6038" s="316" t="s">
        <v>12045</v>
      </c>
      <c r="D6038" s="465" t="s">
        <v>3730</v>
      </c>
      <c r="E6038" s="465" t="s">
        <v>6091</v>
      </c>
      <c r="F6038" s="469" t="str">
        <f t="shared" si="188"/>
        <v>other</v>
      </c>
      <c r="G6038" s="260">
        <v>9.6108442000000002E-2</v>
      </c>
      <c r="H6038" s="260">
        <v>0.1213672172112</v>
      </c>
      <c r="I6038" s="260">
        <v>1.9118104795599999E-2</v>
      </c>
      <c r="J6038" s="260">
        <v>0.15014354349458897</v>
      </c>
      <c r="K6038" s="260">
        <v>0.386737303421888</v>
      </c>
      <c r="L6038" s="301" t="str">
        <f t="shared" si="189"/>
        <v/>
      </c>
      <c r="M6038" s="459">
        <f>IFERROR((Tableau1[[#This Row],[Scope 1
(kg CO2-eq)]]+Tableau1[[#This Row],[Scope 2 energy
(kg CO2-eq)]]+Tableau1[[#This Row],[Scope 2 Infrastructure
(kg CO2-eq)]])/Tableau1[[#This Row],[Total CO2-emissions
(kg CO2-eq)
for scope 3 use ]],"")</f>
        <v>0.61176866548273501</v>
      </c>
      <c r="N6038" s="436" t="s">
        <v>3730</v>
      </c>
      <c r="O6038" s="259">
        <v>1</v>
      </c>
      <c r="P6038" s="259" t="s">
        <v>5236</v>
      </c>
      <c r="Q6038" s="259" t="s">
        <v>5349</v>
      </c>
    </row>
    <row r="6039" spans="1:18" ht="21.75" customHeight="1">
      <c r="A6039" s="301" t="s">
        <v>5236</v>
      </c>
      <c r="B6039" s="301" t="s">
        <v>5349</v>
      </c>
      <c r="C6039" s="316" t="s">
        <v>12046</v>
      </c>
      <c r="D6039" s="465" t="s">
        <v>3730</v>
      </c>
      <c r="E6039" s="465" t="s">
        <v>6091</v>
      </c>
      <c r="F6039" s="469" t="str">
        <f t="shared" si="188"/>
        <v>other</v>
      </c>
      <c r="G6039" s="260">
        <v>0</v>
      </c>
      <c r="H6039" s="260">
        <v>0</v>
      </c>
      <c r="I6039" s="260">
        <v>0</v>
      </c>
      <c r="J6039" s="260">
        <v>0.77319402382236702</v>
      </c>
      <c r="K6039" s="260">
        <v>0.77319402384250202</v>
      </c>
      <c r="L6039" s="301" t="str">
        <f t="shared" si="189"/>
        <v/>
      </c>
      <c r="M6039" s="459">
        <f>IFERROR((Tableau1[[#This Row],[Scope 1
(kg CO2-eq)]]+Tableau1[[#This Row],[Scope 2 energy
(kg CO2-eq)]]+Tableau1[[#This Row],[Scope 2 Infrastructure
(kg CO2-eq)]])/Tableau1[[#This Row],[Total CO2-emissions
(kg CO2-eq)
for scope 3 use ]],"")</f>
        <v>0</v>
      </c>
      <c r="N6039" s="436" t="s">
        <v>3730</v>
      </c>
      <c r="O6039" s="259">
        <v>1</v>
      </c>
      <c r="P6039" s="259" t="s">
        <v>5236</v>
      </c>
      <c r="Q6039" s="259" t="s">
        <v>5349</v>
      </c>
    </row>
    <row r="6040" spans="1:18" ht="21.75" customHeight="1">
      <c r="A6040" s="301" t="s">
        <v>5129</v>
      </c>
      <c r="B6040" s="301" t="s">
        <v>5162</v>
      </c>
      <c r="C6040" s="316" t="s">
        <v>12047</v>
      </c>
      <c r="D6040" s="465" t="s">
        <v>3730</v>
      </c>
      <c r="E6040" s="465" t="s">
        <v>6091</v>
      </c>
      <c r="F6040" s="469" t="str">
        <f t="shared" si="188"/>
        <v>other</v>
      </c>
      <c r="G6040" s="260">
        <v>0</v>
      </c>
      <c r="H6040" s="260">
        <v>0.38857371963199999</v>
      </c>
      <c r="I6040" s="260">
        <v>1.7323084799999999E-4</v>
      </c>
      <c r="J6040" s="260">
        <v>1.0176647887358301</v>
      </c>
      <c r="K6040" s="260">
        <v>1.4064117389527799</v>
      </c>
      <c r="L6040" s="301" t="str">
        <f t="shared" si="189"/>
        <v/>
      </c>
      <c r="M6040" s="459">
        <f>IFERROR((Tableau1[[#This Row],[Scope 1
(kg CO2-eq)]]+Tableau1[[#This Row],[Scope 2 energy
(kg CO2-eq)]]+Tableau1[[#This Row],[Scope 2 Infrastructure
(kg CO2-eq)]])/Tableau1[[#This Row],[Total CO2-emissions
(kg CO2-eq)
for scope 3 use ]],"")</f>
        <v>0.27641048472011659</v>
      </c>
      <c r="N6040" s="436" t="s">
        <v>3730</v>
      </c>
      <c r="O6040" s="259">
        <v>1</v>
      </c>
      <c r="P6040" s="259" t="s">
        <v>5129</v>
      </c>
      <c r="Q6040" s="259" t="s">
        <v>5162</v>
      </c>
    </row>
    <row r="6041" spans="1:18" ht="21.75" customHeight="1">
      <c r="A6041" s="301" t="s">
        <v>5129</v>
      </c>
      <c r="B6041" s="301" t="s">
        <v>5154</v>
      </c>
      <c r="C6041" s="316" t="s">
        <v>12048</v>
      </c>
      <c r="D6041" s="465" t="s">
        <v>3730</v>
      </c>
      <c r="E6041" s="465" t="s">
        <v>6091</v>
      </c>
      <c r="F6041" s="469" t="str">
        <f t="shared" si="188"/>
        <v>other</v>
      </c>
      <c r="G6041" s="260">
        <v>0</v>
      </c>
      <c r="H6041" s="260">
        <v>0.18418468545120001</v>
      </c>
      <c r="I6041" s="260">
        <v>2.0602097279999999E-4</v>
      </c>
      <c r="J6041" s="260">
        <v>0.35930194557307199</v>
      </c>
      <c r="K6041" s="260">
        <v>0.54369265101266695</v>
      </c>
      <c r="L6041" s="301" t="str">
        <f t="shared" si="189"/>
        <v/>
      </c>
      <c r="M6041" s="459">
        <f>IFERROR((Tableau1[[#This Row],[Scope 1
(kg CO2-eq)]]+Tableau1[[#This Row],[Scope 2 energy
(kg CO2-eq)]]+Tableau1[[#This Row],[Scope 2 Infrastructure
(kg CO2-eq)]])/Tableau1[[#This Row],[Total CO2-emissions
(kg CO2-eq)
for scope 3 use ]],"")</f>
        <v>0.33914511458000945</v>
      </c>
      <c r="N6041" s="436" t="s">
        <v>3730</v>
      </c>
      <c r="O6041" s="259">
        <v>1</v>
      </c>
      <c r="P6041" s="259" t="s">
        <v>5129</v>
      </c>
      <c r="Q6041" s="259" t="s">
        <v>5154</v>
      </c>
    </row>
    <row r="6042" spans="1:18" ht="21.75" customHeight="1">
      <c r="A6042" s="301" t="s">
        <v>5129</v>
      </c>
      <c r="B6042" s="301" t="s">
        <v>5154</v>
      </c>
      <c r="C6042" s="316" t="s">
        <v>12049</v>
      </c>
      <c r="D6042" s="465" t="s">
        <v>3730</v>
      </c>
      <c r="E6042" s="465" t="s">
        <v>6091</v>
      </c>
      <c r="F6042" s="469" t="str">
        <f t="shared" si="188"/>
        <v>other</v>
      </c>
      <c r="G6042" s="260">
        <v>117.535</v>
      </c>
      <c r="H6042" s="260">
        <v>0</v>
      </c>
      <c r="I6042" s="260">
        <v>0</v>
      </c>
      <c r="J6042" s="260">
        <v>8.6086870424580013</v>
      </c>
      <c r="K6042" s="260">
        <v>126.143687041869</v>
      </c>
      <c r="L6042" s="301" t="str">
        <f t="shared" si="189"/>
        <v/>
      </c>
      <c r="M6042" s="459">
        <f>IFERROR((Tableau1[[#This Row],[Scope 1
(kg CO2-eq)]]+Tableau1[[#This Row],[Scope 2 energy
(kg CO2-eq)]]+Tableau1[[#This Row],[Scope 2 Infrastructure
(kg CO2-eq)]])/Tableau1[[#This Row],[Total CO2-emissions
(kg CO2-eq)
for scope 3 use ]],"")</f>
        <v>0.93175491184896431</v>
      </c>
      <c r="N6042" s="436" t="s">
        <v>3730</v>
      </c>
      <c r="O6042" s="259">
        <v>1</v>
      </c>
      <c r="P6042" s="259" t="s">
        <v>5129</v>
      </c>
      <c r="Q6042" s="260" t="s">
        <v>5154</v>
      </c>
      <c r="R6042" s="260" t="e">
        <f>Q6042*Tableau1[[#This Row],[Total CO2-emissions
(kg CO2-eq)
for scope 3 use ]]</f>
        <v>#VALUE!</v>
      </c>
    </row>
    <row r="6043" spans="1:18" ht="21.75" customHeight="1">
      <c r="A6043" s="301" t="s">
        <v>5129</v>
      </c>
      <c r="B6043" s="301" t="s">
        <v>5154</v>
      </c>
      <c r="C6043" s="316" t="s">
        <v>12050</v>
      </c>
      <c r="D6043" s="465" t="s">
        <v>3730</v>
      </c>
      <c r="E6043" s="465" t="s">
        <v>6091</v>
      </c>
      <c r="F6043" s="469" t="str">
        <f t="shared" si="188"/>
        <v>other</v>
      </c>
      <c r="G6043" s="260">
        <v>0</v>
      </c>
      <c r="H6043" s="260">
        <v>0.16322741399519999</v>
      </c>
      <c r="I6043" s="260">
        <v>2.0602097279999999E-4</v>
      </c>
      <c r="J6043" s="260">
        <v>0.30560338596829301</v>
      </c>
      <c r="K6043" s="260">
        <v>0.46903682114084499</v>
      </c>
      <c r="L6043" s="301" t="str">
        <f t="shared" si="189"/>
        <v/>
      </c>
      <c r="M6043" s="459">
        <f>IFERROR((Tableau1[[#This Row],[Scope 1
(kg CO2-eq)]]+Tableau1[[#This Row],[Scope 2 energy
(kg CO2-eq)]]+Tableau1[[#This Row],[Scope 2 Infrastructure
(kg CO2-eq)]])/Tableau1[[#This Row],[Total CO2-emissions
(kg CO2-eq)
for scope 3 use ]],"")</f>
        <v>0.34844478642525017</v>
      </c>
      <c r="N6043" s="436" t="s">
        <v>3730</v>
      </c>
      <c r="O6043" s="259">
        <v>1</v>
      </c>
      <c r="P6043" s="259" t="s">
        <v>5129</v>
      </c>
      <c r="Q6043" s="259" t="s">
        <v>5154</v>
      </c>
    </row>
    <row r="6044" spans="1:18" ht="21.75" customHeight="1">
      <c r="A6044" s="301" t="s">
        <v>5129</v>
      </c>
      <c r="B6044" s="301" t="s">
        <v>5212</v>
      </c>
      <c r="C6044" s="316" t="s">
        <v>12051</v>
      </c>
      <c r="D6044" s="465" t="s">
        <v>3730</v>
      </c>
      <c r="E6044" s="465" t="s">
        <v>6101</v>
      </c>
      <c r="F6044" s="469" t="str">
        <f t="shared" si="188"/>
        <v>other</v>
      </c>
      <c r="G6044" s="260">
        <v>0</v>
      </c>
      <c r="H6044" s="260">
        <v>0.11886074928922</v>
      </c>
      <c r="I6044" s="260">
        <v>2.3117840998611999E-3</v>
      </c>
      <c r="J6044" s="260">
        <v>8.72747715616317E-2</v>
      </c>
      <c r="K6044" s="260">
        <v>0.208447304886655</v>
      </c>
      <c r="L6044" s="301" t="str">
        <f t="shared" si="189"/>
        <v/>
      </c>
      <c r="M6044" s="459">
        <f>IFERROR((Tableau1[[#This Row],[Scope 1
(kg CO2-eq)]]+Tableau1[[#This Row],[Scope 2 energy
(kg CO2-eq)]]+Tableau1[[#This Row],[Scope 2 Infrastructure
(kg CO2-eq)]])/Tableau1[[#This Row],[Total CO2-emissions
(kg CO2-eq)
for scope 3 use ]],"")</f>
        <v>0.58131014672974446</v>
      </c>
      <c r="N6044" s="436" t="s">
        <v>3730</v>
      </c>
      <c r="O6044" s="259">
        <v>1</v>
      </c>
      <c r="P6044" s="259" t="s">
        <v>5129</v>
      </c>
      <c r="Q6044" s="259" t="s">
        <v>5212</v>
      </c>
    </row>
    <row r="6045" spans="1:18" ht="21.75" customHeight="1">
      <c r="A6045" s="301" t="s">
        <v>5129</v>
      </c>
      <c r="B6045" s="301" t="s">
        <v>5212</v>
      </c>
      <c r="C6045" s="316" t="s">
        <v>12052</v>
      </c>
      <c r="D6045" s="465" t="s">
        <v>3730</v>
      </c>
      <c r="E6045" s="465" t="s">
        <v>6091</v>
      </c>
      <c r="F6045" s="469" t="str">
        <f t="shared" si="188"/>
        <v>other</v>
      </c>
      <c r="G6045" s="260">
        <v>0</v>
      </c>
      <c r="H6045" s="260">
        <v>8.5780172519999993E-3</v>
      </c>
      <c r="I6045" s="260">
        <v>1.0826928E-5</v>
      </c>
      <c r="J6045" s="260">
        <v>0.16412341346023601</v>
      </c>
      <c r="K6045" s="260">
        <v>0.17271225821442401</v>
      </c>
      <c r="L6045" s="301" t="str">
        <f t="shared" si="189"/>
        <v/>
      </c>
      <c r="M6045" s="459">
        <f>IFERROR((Tableau1[[#This Row],[Scope 1
(kg CO2-eq)]]+Tableau1[[#This Row],[Scope 2 energy
(kg CO2-eq)]]+Tableau1[[#This Row],[Scope 2 Infrastructure
(kg CO2-eq)]])/Tableau1[[#This Row],[Total CO2-emissions
(kg CO2-eq)
for scope 3 use ]],"")</f>
        <v>4.9729210125530651E-2</v>
      </c>
      <c r="N6045" s="436" t="s">
        <v>3730</v>
      </c>
      <c r="O6045" s="259">
        <v>1</v>
      </c>
      <c r="P6045" s="259" t="s">
        <v>5129</v>
      </c>
      <c r="Q6045" s="259" t="s">
        <v>5212</v>
      </c>
    </row>
    <row r="6046" spans="1:18" ht="21.75" customHeight="1">
      <c r="A6046" s="301" t="s">
        <v>5185</v>
      </c>
      <c r="B6046" s="301" t="s">
        <v>5192</v>
      </c>
      <c r="C6046" s="316" t="s">
        <v>12053</v>
      </c>
      <c r="D6046" s="465" t="s">
        <v>3730</v>
      </c>
      <c r="E6046" s="465" t="s">
        <v>700</v>
      </c>
      <c r="F6046" s="469" t="str">
        <f t="shared" si="188"/>
        <v>CH</v>
      </c>
      <c r="G6046" s="260">
        <v>0.31052809999999997</v>
      </c>
      <c r="H6046" s="260">
        <v>0</v>
      </c>
      <c r="I6046" s="260">
        <v>0</v>
      </c>
      <c r="J6046" s="260">
        <v>0.67276587171227298</v>
      </c>
      <c r="K6046" s="260">
        <v>0.98329397184821599</v>
      </c>
      <c r="L6046" s="301" t="str">
        <f t="shared" si="189"/>
        <v/>
      </c>
      <c r="M6046" s="459">
        <f>IFERROR((Tableau1[[#This Row],[Scope 1
(kg CO2-eq)]]+Tableau1[[#This Row],[Scope 2 energy
(kg CO2-eq)]]+Tableau1[[#This Row],[Scope 2 Infrastructure
(kg CO2-eq)]])/Tableau1[[#This Row],[Total CO2-emissions
(kg CO2-eq)
for scope 3 use ]],"")</f>
        <v>0.31580392933389606</v>
      </c>
      <c r="N6046" s="436" t="s">
        <v>3730</v>
      </c>
      <c r="O6046" s="259">
        <v>1</v>
      </c>
      <c r="P6046" s="259" t="s">
        <v>5185</v>
      </c>
      <c r="Q6046" s="260" t="s">
        <v>5192</v>
      </c>
    </row>
    <row r="6047" spans="1:18" ht="21.75" customHeight="1">
      <c r="A6047" s="301" t="s">
        <v>5152</v>
      </c>
      <c r="B6047" s="301" t="s">
        <v>5153</v>
      </c>
      <c r="C6047" s="316" t="s">
        <v>12054</v>
      </c>
      <c r="D6047" s="465" t="s">
        <v>3646</v>
      </c>
      <c r="E6047" s="465" t="s">
        <v>6091</v>
      </c>
      <c r="F6047" s="469" t="str">
        <f t="shared" si="188"/>
        <v>other</v>
      </c>
      <c r="G6047" s="260">
        <v>0</v>
      </c>
      <c r="H6047" s="260">
        <v>1.1076642491855999</v>
      </c>
      <c r="I6047" s="260">
        <v>0.10744395625439999</v>
      </c>
      <c r="J6047" s="260">
        <v>9.4961551983035903</v>
      </c>
      <c r="K6047" s="260">
        <v>10.711263403412399</v>
      </c>
      <c r="L6047" s="301" t="str">
        <f t="shared" si="189"/>
        <v/>
      </c>
      <c r="M6047" s="459">
        <f>IFERROR((Tableau1[[#This Row],[Scope 1
(kg CO2-eq)]]+Tableau1[[#This Row],[Scope 2 energy
(kg CO2-eq)]]+Tableau1[[#This Row],[Scope 2 Infrastructure
(kg CO2-eq)]])/Tableau1[[#This Row],[Total CO2-emissions
(kg CO2-eq)
for scope 3 use ]],"")</f>
        <v>0.11344209918812101</v>
      </c>
      <c r="N6047" s="436" t="s">
        <v>3646</v>
      </c>
      <c r="O6047" s="259">
        <v>1</v>
      </c>
      <c r="P6047" s="259" t="s">
        <v>5152</v>
      </c>
      <c r="Q6047" s="259" t="s">
        <v>5153</v>
      </c>
    </row>
    <row r="6048" spans="1:18" ht="21.75" customHeight="1">
      <c r="A6048" s="301" t="s">
        <v>5139</v>
      </c>
      <c r="B6048" s="301" t="s">
        <v>5133</v>
      </c>
      <c r="C6048" s="316" t="s">
        <v>12055</v>
      </c>
      <c r="D6048" s="465" t="s">
        <v>3646</v>
      </c>
      <c r="E6048" s="465" t="s">
        <v>6091</v>
      </c>
      <c r="F6048" s="469" t="str">
        <f t="shared" si="188"/>
        <v>other</v>
      </c>
      <c r="G6048" s="260">
        <v>0</v>
      </c>
      <c r="H6048" s="260">
        <v>2878.76558258352</v>
      </c>
      <c r="I6048" s="260">
        <v>402.15710532527999</v>
      </c>
      <c r="J6048" s="260">
        <v>1071.09087415313</v>
      </c>
      <c r="K6048" s="260">
        <v>4352.0135643823496</v>
      </c>
      <c r="L6048" s="301" t="str">
        <f t="shared" si="189"/>
        <v/>
      </c>
      <c r="M6048" s="459">
        <f>IFERROR((Tableau1[[#This Row],[Scope 1
(kg CO2-eq)]]+Tableau1[[#This Row],[Scope 2 energy
(kg CO2-eq)]]+Tableau1[[#This Row],[Scope 2 Infrastructure
(kg CO2-eq)]])/Tableau1[[#This Row],[Total CO2-emissions
(kg CO2-eq)
for scope 3 use ]],"")</f>
        <v>0.75388613554894512</v>
      </c>
      <c r="N6048" s="436" t="s">
        <v>3646</v>
      </c>
      <c r="O6048" s="259">
        <v>1</v>
      </c>
      <c r="P6048" s="259" t="s">
        <v>5139</v>
      </c>
      <c r="Q6048" s="259" t="s">
        <v>5133</v>
      </c>
    </row>
    <row r="6049" spans="1:17" ht="21.75" customHeight="1">
      <c r="A6049" s="301" t="s">
        <v>5157</v>
      </c>
      <c r="B6049" s="301" t="s">
        <v>5224</v>
      </c>
      <c r="C6049" s="316" t="s">
        <v>12056</v>
      </c>
      <c r="D6049" s="465" t="s">
        <v>3730</v>
      </c>
      <c r="E6049" s="465" t="s">
        <v>6091</v>
      </c>
      <c r="F6049" s="469" t="str">
        <f t="shared" si="188"/>
        <v>other</v>
      </c>
      <c r="G6049" s="260">
        <v>0</v>
      </c>
      <c r="H6049" s="260">
        <v>0.10335162366719999</v>
      </c>
      <c r="I6049" s="260">
        <v>4.950460116E-4</v>
      </c>
      <c r="J6049" s="260">
        <v>0</v>
      </c>
      <c r="K6049" s="260">
        <v>0.103846669308333</v>
      </c>
      <c r="L6049" s="301" t="str">
        <f t="shared" si="189"/>
        <v/>
      </c>
      <c r="M6049" s="459">
        <f>IFERROR((Tableau1[[#This Row],[Scope 1
(kg CO2-eq)]]+Tableau1[[#This Row],[Scope 2 energy
(kg CO2-eq)]]+Tableau1[[#This Row],[Scope 2 Infrastructure
(kg CO2-eq)]])/Tableau1[[#This Row],[Total CO2-emissions
(kg CO2-eq)
for scope 3 use ]],"")</f>
        <v>1.0000000035674421</v>
      </c>
      <c r="N6049" s="436" t="s">
        <v>3730</v>
      </c>
      <c r="O6049" s="259">
        <v>1</v>
      </c>
      <c r="P6049" s="259" t="s">
        <v>5157</v>
      </c>
      <c r="Q6049" s="259" t="s">
        <v>5224</v>
      </c>
    </row>
    <row r="6050" spans="1:17" ht="21.75" customHeight="1">
      <c r="A6050" s="301" t="s">
        <v>5157</v>
      </c>
      <c r="B6050" s="301" t="s">
        <v>5224</v>
      </c>
      <c r="C6050" s="316" t="s">
        <v>12057</v>
      </c>
      <c r="D6050" s="465" t="s">
        <v>3730</v>
      </c>
      <c r="E6050" s="465" t="s">
        <v>6091</v>
      </c>
      <c r="F6050" s="469" t="str">
        <f t="shared" si="188"/>
        <v>other</v>
      </c>
      <c r="G6050" s="260">
        <v>0</v>
      </c>
      <c r="H6050" s="260">
        <v>0.29280264441839998</v>
      </c>
      <c r="I6050" s="260">
        <v>5.049966852E-4</v>
      </c>
      <c r="J6050" s="260">
        <v>0</v>
      </c>
      <c r="K6050" s="260">
        <v>0.29330764031064699</v>
      </c>
      <c r="L6050" s="301" t="str">
        <f t="shared" si="189"/>
        <v/>
      </c>
      <c r="M6050" s="459">
        <f>IFERROR((Tableau1[[#This Row],[Scope 1
(kg CO2-eq)]]+Tableau1[[#This Row],[Scope 2 energy
(kg CO2-eq)]]+Tableau1[[#This Row],[Scope 2 Infrastructure
(kg CO2-eq)]])/Tableau1[[#This Row],[Total CO2-emissions
(kg CO2-eq)
for scope 3 use ]],"")</f>
        <v>1.0000000027034857</v>
      </c>
      <c r="N6050" s="436" t="s">
        <v>3730</v>
      </c>
      <c r="O6050" s="259">
        <v>1</v>
      </c>
      <c r="P6050" s="259" t="s">
        <v>5157</v>
      </c>
      <c r="Q6050" s="259" t="s">
        <v>5224</v>
      </c>
    </row>
    <row r="6051" spans="1:17" ht="21.75" customHeight="1">
      <c r="A6051" s="301" t="s">
        <v>5259</v>
      </c>
      <c r="B6051" s="301" t="s">
        <v>5274</v>
      </c>
      <c r="C6051" s="316" t="s">
        <v>12058</v>
      </c>
      <c r="D6051" s="465" t="s">
        <v>3731</v>
      </c>
      <c r="E6051" s="465" t="s">
        <v>700</v>
      </c>
      <c r="F6051" s="469" t="str">
        <f t="shared" si="188"/>
        <v>CH</v>
      </c>
      <c r="G6051" s="260">
        <v>0</v>
      </c>
      <c r="H6051" s="260">
        <v>0</v>
      </c>
      <c r="I6051" s="260">
        <v>0</v>
      </c>
      <c r="J6051" s="260">
        <v>4.3846516085707101</v>
      </c>
      <c r="K6051" s="260">
        <v>4.3846516085522298</v>
      </c>
      <c r="L6051" s="301" t="str">
        <f t="shared" si="189"/>
        <v/>
      </c>
      <c r="M6051" s="459">
        <f>IFERROR((Tableau1[[#This Row],[Scope 1
(kg CO2-eq)]]+Tableau1[[#This Row],[Scope 2 energy
(kg CO2-eq)]]+Tableau1[[#This Row],[Scope 2 Infrastructure
(kg CO2-eq)]])/Tableau1[[#This Row],[Total CO2-emissions
(kg CO2-eq)
for scope 3 use ]],"")</f>
        <v>0</v>
      </c>
      <c r="N6051" s="436" t="s">
        <v>3731</v>
      </c>
      <c r="O6051" s="259">
        <v>1</v>
      </c>
      <c r="P6051" s="259" t="s">
        <v>5259</v>
      </c>
      <c r="Q6051" s="259" t="s">
        <v>5274</v>
      </c>
    </row>
    <row r="6052" spans="1:17" ht="21.75" customHeight="1">
      <c r="A6052" s="301" t="s">
        <v>5259</v>
      </c>
      <c r="B6052" s="301" t="s">
        <v>5274</v>
      </c>
      <c r="C6052" s="316" t="s">
        <v>12059</v>
      </c>
      <c r="D6052" s="465" t="s">
        <v>3731</v>
      </c>
      <c r="E6052" s="465" t="s">
        <v>700</v>
      </c>
      <c r="F6052" s="469" t="str">
        <f t="shared" si="188"/>
        <v>CH</v>
      </c>
      <c r="G6052" s="260">
        <v>0</v>
      </c>
      <c r="H6052" s="260">
        <v>0</v>
      </c>
      <c r="I6052" s="260">
        <v>0</v>
      </c>
      <c r="J6052" s="260">
        <v>4.2097636691165699</v>
      </c>
      <c r="K6052" s="260">
        <v>4.2097636691089999</v>
      </c>
      <c r="L6052" s="301" t="str">
        <f t="shared" si="189"/>
        <v/>
      </c>
      <c r="M6052" s="459">
        <f>IFERROR((Tableau1[[#This Row],[Scope 1
(kg CO2-eq)]]+Tableau1[[#This Row],[Scope 2 energy
(kg CO2-eq)]]+Tableau1[[#This Row],[Scope 2 Infrastructure
(kg CO2-eq)]])/Tableau1[[#This Row],[Total CO2-emissions
(kg CO2-eq)
for scope 3 use ]],"")</f>
        <v>0</v>
      </c>
      <c r="N6052" s="436" t="s">
        <v>3731</v>
      </c>
      <c r="O6052" s="259">
        <v>1</v>
      </c>
      <c r="P6052" s="259" t="s">
        <v>5259</v>
      </c>
      <c r="Q6052" s="259" t="s">
        <v>5274</v>
      </c>
    </row>
    <row r="6053" spans="1:17" ht="21.75" customHeight="1">
      <c r="A6053" s="301" t="s">
        <v>5259</v>
      </c>
      <c r="B6053" s="301" t="s">
        <v>5274</v>
      </c>
      <c r="C6053" s="316" t="s">
        <v>12060</v>
      </c>
      <c r="D6053" s="465" t="s">
        <v>3731</v>
      </c>
      <c r="E6053" s="465" t="s">
        <v>700</v>
      </c>
      <c r="F6053" s="469" t="str">
        <f t="shared" si="188"/>
        <v>CH</v>
      </c>
      <c r="G6053" s="260">
        <v>0</v>
      </c>
      <c r="H6053" s="260">
        <v>0</v>
      </c>
      <c r="I6053" s="260">
        <v>0</v>
      </c>
      <c r="J6053" s="260">
        <v>3.5220416950353801</v>
      </c>
      <c r="K6053" s="260">
        <v>3.5220416946518802</v>
      </c>
      <c r="L6053" s="301" t="str">
        <f t="shared" si="189"/>
        <v/>
      </c>
      <c r="M6053" s="459">
        <f>IFERROR((Tableau1[[#This Row],[Scope 1
(kg CO2-eq)]]+Tableau1[[#This Row],[Scope 2 energy
(kg CO2-eq)]]+Tableau1[[#This Row],[Scope 2 Infrastructure
(kg CO2-eq)]])/Tableau1[[#This Row],[Total CO2-emissions
(kg CO2-eq)
for scope 3 use ]],"")</f>
        <v>0</v>
      </c>
      <c r="N6053" s="436" t="s">
        <v>3731</v>
      </c>
      <c r="O6053" s="259">
        <v>1</v>
      </c>
      <c r="P6053" s="259" t="s">
        <v>5259</v>
      </c>
      <c r="Q6053" s="259" t="s">
        <v>5274</v>
      </c>
    </row>
    <row r="6054" spans="1:17" ht="21.75" customHeight="1">
      <c r="A6054" s="301" t="s">
        <v>5259</v>
      </c>
      <c r="B6054" s="301" t="s">
        <v>5274</v>
      </c>
      <c r="C6054" s="316" t="s">
        <v>12061</v>
      </c>
      <c r="D6054" s="465" t="s">
        <v>3731</v>
      </c>
      <c r="E6054" s="465" t="s">
        <v>700</v>
      </c>
      <c r="F6054" s="469" t="str">
        <f t="shared" si="188"/>
        <v>CH</v>
      </c>
      <c r="G6054" s="260">
        <v>0</v>
      </c>
      <c r="H6054" s="260">
        <v>0</v>
      </c>
      <c r="I6054" s="260">
        <v>0</v>
      </c>
      <c r="J6054" s="260">
        <v>5.1931238769333001</v>
      </c>
      <c r="K6054" s="260">
        <v>5.1931238767158101</v>
      </c>
      <c r="L6054" s="301" t="str">
        <f t="shared" si="189"/>
        <v/>
      </c>
      <c r="M6054" s="459">
        <f>IFERROR((Tableau1[[#This Row],[Scope 1
(kg CO2-eq)]]+Tableau1[[#This Row],[Scope 2 energy
(kg CO2-eq)]]+Tableau1[[#This Row],[Scope 2 Infrastructure
(kg CO2-eq)]])/Tableau1[[#This Row],[Total CO2-emissions
(kg CO2-eq)
for scope 3 use ]],"")</f>
        <v>0</v>
      </c>
      <c r="N6054" s="436" t="s">
        <v>3731</v>
      </c>
      <c r="O6054" s="259">
        <v>1</v>
      </c>
      <c r="P6054" s="259" t="s">
        <v>5259</v>
      </c>
      <c r="Q6054" s="259" t="s">
        <v>5274</v>
      </c>
    </row>
    <row r="6055" spans="1:17" ht="21.75" customHeight="1">
      <c r="A6055" s="301" t="s">
        <v>5259</v>
      </c>
      <c r="B6055" s="301" t="s">
        <v>5260</v>
      </c>
      <c r="C6055" s="316" t="s">
        <v>12062</v>
      </c>
      <c r="D6055" s="465" t="s">
        <v>3731</v>
      </c>
      <c r="E6055" s="465" t="s">
        <v>700</v>
      </c>
      <c r="F6055" s="469" t="str">
        <f t="shared" si="188"/>
        <v>CH</v>
      </c>
      <c r="G6055" s="260">
        <v>0</v>
      </c>
      <c r="H6055" s="260">
        <v>0</v>
      </c>
      <c r="I6055" s="260">
        <v>0</v>
      </c>
      <c r="J6055" s="260">
        <v>17.327376701270499</v>
      </c>
      <c r="K6055" s="260">
        <v>17.327376700877998</v>
      </c>
      <c r="L6055" s="301" t="str">
        <f t="shared" si="189"/>
        <v/>
      </c>
      <c r="M6055" s="459">
        <f>IFERROR((Tableau1[[#This Row],[Scope 1
(kg CO2-eq)]]+Tableau1[[#This Row],[Scope 2 energy
(kg CO2-eq)]]+Tableau1[[#This Row],[Scope 2 Infrastructure
(kg CO2-eq)]])/Tableau1[[#This Row],[Total CO2-emissions
(kg CO2-eq)
for scope 3 use ]],"")</f>
        <v>0</v>
      </c>
      <c r="N6055" s="436" t="s">
        <v>3731</v>
      </c>
      <c r="O6055" s="259">
        <v>1</v>
      </c>
      <c r="P6055" s="259" t="s">
        <v>5259</v>
      </c>
      <c r="Q6055" s="259" t="s">
        <v>5260</v>
      </c>
    </row>
    <row r="6056" spans="1:17" ht="21.75" customHeight="1">
      <c r="A6056" s="301" t="s">
        <v>5259</v>
      </c>
      <c r="B6056" s="301" t="s">
        <v>5260</v>
      </c>
      <c r="C6056" s="316" t="s">
        <v>12063</v>
      </c>
      <c r="D6056" s="465" t="s">
        <v>3731</v>
      </c>
      <c r="E6056" s="465" t="s">
        <v>700</v>
      </c>
      <c r="F6056" s="469" t="str">
        <f t="shared" si="188"/>
        <v>CH</v>
      </c>
      <c r="G6056" s="260">
        <v>0</v>
      </c>
      <c r="H6056" s="260">
        <v>0</v>
      </c>
      <c r="I6056" s="260">
        <v>0</v>
      </c>
      <c r="J6056" s="260">
        <v>2.7991900058687502</v>
      </c>
      <c r="K6056" s="260">
        <v>2.7991900057516799</v>
      </c>
      <c r="L6056" s="301" t="str">
        <f t="shared" si="189"/>
        <v/>
      </c>
      <c r="M6056" s="459">
        <f>IFERROR((Tableau1[[#This Row],[Scope 1
(kg CO2-eq)]]+Tableau1[[#This Row],[Scope 2 energy
(kg CO2-eq)]]+Tableau1[[#This Row],[Scope 2 Infrastructure
(kg CO2-eq)]])/Tableau1[[#This Row],[Total CO2-emissions
(kg CO2-eq)
for scope 3 use ]],"")</f>
        <v>0</v>
      </c>
      <c r="N6056" s="436" t="s">
        <v>3731</v>
      </c>
      <c r="O6056" s="259">
        <v>1</v>
      </c>
      <c r="P6056" s="259" t="s">
        <v>5259</v>
      </c>
      <c r="Q6056" s="259" t="s">
        <v>5260</v>
      </c>
    </row>
    <row r="6057" spans="1:17" ht="21.75" customHeight="1">
      <c r="A6057" s="301" t="s">
        <v>5259</v>
      </c>
      <c r="B6057" s="301" t="s">
        <v>5260</v>
      </c>
      <c r="C6057" s="316" t="s">
        <v>12064</v>
      </c>
      <c r="D6057" s="465" t="s">
        <v>3731</v>
      </c>
      <c r="E6057" s="465" t="s">
        <v>700</v>
      </c>
      <c r="F6057" s="469" t="str">
        <f t="shared" si="188"/>
        <v>CH</v>
      </c>
      <c r="G6057" s="260">
        <v>0</v>
      </c>
      <c r="H6057" s="260">
        <v>0</v>
      </c>
      <c r="I6057" s="260">
        <v>0</v>
      </c>
      <c r="J6057" s="260">
        <v>23.902579495891899</v>
      </c>
      <c r="K6057" s="260">
        <v>23.902579494943801</v>
      </c>
      <c r="L6057" s="301" t="str">
        <f t="shared" si="189"/>
        <v/>
      </c>
      <c r="M6057" s="459">
        <f>IFERROR((Tableau1[[#This Row],[Scope 1
(kg CO2-eq)]]+Tableau1[[#This Row],[Scope 2 energy
(kg CO2-eq)]]+Tableau1[[#This Row],[Scope 2 Infrastructure
(kg CO2-eq)]])/Tableau1[[#This Row],[Total CO2-emissions
(kg CO2-eq)
for scope 3 use ]],"")</f>
        <v>0</v>
      </c>
      <c r="N6057" s="436" t="s">
        <v>3731</v>
      </c>
      <c r="O6057" s="259">
        <v>1</v>
      </c>
      <c r="P6057" s="259" t="s">
        <v>5259</v>
      </c>
      <c r="Q6057" s="259" t="s">
        <v>5260</v>
      </c>
    </row>
    <row r="6058" spans="1:17" ht="21.75" customHeight="1">
      <c r="A6058" s="301" t="s">
        <v>5259</v>
      </c>
      <c r="B6058" s="301" t="s">
        <v>5260</v>
      </c>
      <c r="C6058" s="316" t="s">
        <v>12065</v>
      </c>
      <c r="D6058" s="465" t="s">
        <v>3731</v>
      </c>
      <c r="E6058" s="465" t="s">
        <v>700</v>
      </c>
      <c r="F6058" s="469" t="str">
        <f t="shared" si="188"/>
        <v>CH</v>
      </c>
      <c r="G6058" s="260">
        <v>0</v>
      </c>
      <c r="H6058" s="260">
        <v>0</v>
      </c>
      <c r="I6058" s="260">
        <v>0</v>
      </c>
      <c r="J6058" s="260">
        <v>3.86135414039608</v>
      </c>
      <c r="K6058" s="260">
        <v>3.8613541406688601</v>
      </c>
      <c r="L6058" s="301" t="str">
        <f t="shared" si="189"/>
        <v/>
      </c>
      <c r="M6058" s="459">
        <f>IFERROR((Tableau1[[#This Row],[Scope 1
(kg CO2-eq)]]+Tableau1[[#This Row],[Scope 2 energy
(kg CO2-eq)]]+Tableau1[[#This Row],[Scope 2 Infrastructure
(kg CO2-eq)]])/Tableau1[[#This Row],[Total CO2-emissions
(kg CO2-eq)
for scope 3 use ]],"")</f>
        <v>0</v>
      </c>
      <c r="N6058" s="436" t="s">
        <v>3731</v>
      </c>
      <c r="O6058" s="259">
        <v>1</v>
      </c>
      <c r="P6058" s="259" t="s">
        <v>5259</v>
      </c>
      <c r="Q6058" s="259" t="s">
        <v>5260</v>
      </c>
    </row>
    <row r="6059" spans="1:17" ht="21.75" customHeight="1">
      <c r="A6059" s="301" t="s">
        <v>5259</v>
      </c>
      <c r="B6059" s="301" t="s">
        <v>5260</v>
      </c>
      <c r="C6059" s="316" t="s">
        <v>12066</v>
      </c>
      <c r="D6059" s="465" t="s">
        <v>3731</v>
      </c>
      <c r="E6059" s="465" t="s">
        <v>700</v>
      </c>
      <c r="F6059" s="469" t="str">
        <f t="shared" si="188"/>
        <v>CH</v>
      </c>
      <c r="G6059" s="260">
        <v>0</v>
      </c>
      <c r="H6059" s="260">
        <v>0</v>
      </c>
      <c r="I6059" s="260">
        <v>0</v>
      </c>
      <c r="J6059" s="260">
        <v>11.684426184352199</v>
      </c>
      <c r="K6059" s="260">
        <v>11.684426183926</v>
      </c>
      <c r="L6059" s="301" t="str">
        <f t="shared" si="189"/>
        <v/>
      </c>
      <c r="M6059" s="459">
        <f>IFERROR((Tableau1[[#This Row],[Scope 1
(kg CO2-eq)]]+Tableau1[[#This Row],[Scope 2 energy
(kg CO2-eq)]]+Tableau1[[#This Row],[Scope 2 Infrastructure
(kg CO2-eq)]])/Tableau1[[#This Row],[Total CO2-emissions
(kg CO2-eq)
for scope 3 use ]],"")</f>
        <v>0</v>
      </c>
      <c r="N6059" s="436" t="s">
        <v>3731</v>
      </c>
      <c r="O6059" s="259">
        <v>1</v>
      </c>
      <c r="P6059" s="259" t="s">
        <v>5259</v>
      </c>
      <c r="Q6059" s="259" t="s">
        <v>5260</v>
      </c>
    </row>
    <row r="6060" spans="1:17" ht="21.75" customHeight="1">
      <c r="A6060" s="301" t="s">
        <v>5259</v>
      </c>
      <c r="B6060" s="301" t="s">
        <v>5260</v>
      </c>
      <c r="C6060" s="316" t="s">
        <v>12067</v>
      </c>
      <c r="D6060" s="465" t="s">
        <v>3731</v>
      </c>
      <c r="E6060" s="465" t="s">
        <v>700</v>
      </c>
      <c r="F6060" s="469" t="str">
        <f t="shared" si="188"/>
        <v>CH</v>
      </c>
      <c r="G6060" s="260">
        <v>0</v>
      </c>
      <c r="H6060" s="260">
        <v>0</v>
      </c>
      <c r="I6060" s="260">
        <v>0</v>
      </c>
      <c r="J6060" s="260">
        <v>1.88755028989506</v>
      </c>
      <c r="K6060" s="260">
        <v>1.8875502898426599</v>
      </c>
      <c r="L6060" s="301" t="str">
        <f t="shared" si="189"/>
        <v/>
      </c>
      <c r="M6060" s="459">
        <f>IFERROR((Tableau1[[#This Row],[Scope 1
(kg CO2-eq)]]+Tableau1[[#This Row],[Scope 2 energy
(kg CO2-eq)]]+Tableau1[[#This Row],[Scope 2 Infrastructure
(kg CO2-eq)]])/Tableau1[[#This Row],[Total CO2-emissions
(kg CO2-eq)
for scope 3 use ]],"")</f>
        <v>0</v>
      </c>
      <c r="N6060" s="436" t="s">
        <v>3731</v>
      </c>
      <c r="O6060" s="259">
        <v>1</v>
      </c>
      <c r="P6060" s="259" t="s">
        <v>5259</v>
      </c>
      <c r="Q6060" s="259" t="s">
        <v>5260</v>
      </c>
    </row>
    <row r="6061" spans="1:17" ht="21.75" customHeight="1">
      <c r="A6061" s="301" t="s">
        <v>5259</v>
      </c>
      <c r="B6061" s="301" t="s">
        <v>5260</v>
      </c>
      <c r="C6061" s="316" t="s">
        <v>12068</v>
      </c>
      <c r="D6061" s="465" t="s">
        <v>3731</v>
      </c>
      <c r="E6061" s="465" t="s">
        <v>700</v>
      </c>
      <c r="F6061" s="469" t="str">
        <f t="shared" si="188"/>
        <v>CH</v>
      </c>
      <c r="G6061" s="260">
        <v>0</v>
      </c>
      <c r="H6061" s="260">
        <v>0</v>
      </c>
      <c r="I6061" s="260">
        <v>0</v>
      </c>
      <c r="J6061" s="260">
        <v>18.6293741556646</v>
      </c>
      <c r="K6061" s="260">
        <v>18.629374154223601</v>
      </c>
      <c r="L6061" s="301" t="str">
        <f t="shared" si="189"/>
        <v/>
      </c>
      <c r="M6061" s="459">
        <f>IFERROR((Tableau1[[#This Row],[Scope 1
(kg CO2-eq)]]+Tableau1[[#This Row],[Scope 2 energy
(kg CO2-eq)]]+Tableau1[[#This Row],[Scope 2 Infrastructure
(kg CO2-eq)]])/Tableau1[[#This Row],[Total CO2-emissions
(kg CO2-eq)
for scope 3 use ]],"")</f>
        <v>0</v>
      </c>
      <c r="N6061" s="436" t="s">
        <v>3731</v>
      </c>
      <c r="O6061" s="259">
        <v>1</v>
      </c>
      <c r="P6061" s="259" t="s">
        <v>5259</v>
      </c>
      <c r="Q6061" s="259" t="s">
        <v>5260</v>
      </c>
    </row>
    <row r="6062" spans="1:17" ht="21.75" customHeight="1">
      <c r="A6062" s="301" t="s">
        <v>5259</v>
      </c>
      <c r="B6062" s="301" t="s">
        <v>5260</v>
      </c>
      <c r="C6062" s="316" t="s">
        <v>12069</v>
      </c>
      <c r="D6062" s="465" t="s">
        <v>3731</v>
      </c>
      <c r="E6062" s="465" t="s">
        <v>700</v>
      </c>
      <c r="F6062" s="469" t="str">
        <f t="shared" si="188"/>
        <v>CH</v>
      </c>
      <c r="G6062" s="260">
        <v>0</v>
      </c>
      <c r="H6062" s="260">
        <v>0</v>
      </c>
      <c r="I6062" s="260">
        <v>0</v>
      </c>
      <c r="J6062" s="260">
        <v>3.0094407623177299</v>
      </c>
      <c r="K6062" s="260">
        <v>3.0094407622874999</v>
      </c>
      <c r="L6062" s="301" t="str">
        <f t="shared" si="189"/>
        <v/>
      </c>
      <c r="M6062" s="459">
        <f>IFERROR((Tableau1[[#This Row],[Scope 1
(kg CO2-eq)]]+Tableau1[[#This Row],[Scope 2 energy
(kg CO2-eq)]]+Tableau1[[#This Row],[Scope 2 Infrastructure
(kg CO2-eq)]])/Tableau1[[#This Row],[Total CO2-emissions
(kg CO2-eq)
for scope 3 use ]],"")</f>
        <v>0</v>
      </c>
      <c r="N6062" s="436" t="s">
        <v>3731</v>
      </c>
      <c r="O6062" s="259">
        <v>1</v>
      </c>
      <c r="P6062" s="259" t="s">
        <v>5259</v>
      </c>
      <c r="Q6062" s="259" t="s">
        <v>5260</v>
      </c>
    </row>
    <row r="6063" spans="1:17" ht="21.75" customHeight="1">
      <c r="A6063" s="301" t="s">
        <v>5138</v>
      </c>
      <c r="B6063" s="301" t="s">
        <v>5185</v>
      </c>
      <c r="C6063" s="316" t="s">
        <v>12070</v>
      </c>
      <c r="D6063" s="465" t="s">
        <v>3731</v>
      </c>
      <c r="E6063" s="465" t="s">
        <v>700</v>
      </c>
      <c r="F6063" s="469" t="str">
        <f t="shared" si="188"/>
        <v>CH</v>
      </c>
      <c r="G6063" s="260">
        <v>9.2800350000000001E-4</v>
      </c>
      <c r="H6063" s="260">
        <v>0</v>
      </c>
      <c r="I6063" s="260">
        <v>0</v>
      </c>
      <c r="J6063" s="260">
        <v>9.0767547083482993E-4</v>
      </c>
      <c r="K6063" s="260">
        <v>1.83567896970577E-3</v>
      </c>
      <c r="L6063" s="301" t="str">
        <f t="shared" si="189"/>
        <v/>
      </c>
      <c r="M6063" s="459">
        <f>IFERROR((Tableau1[[#This Row],[Scope 1
(kg CO2-eq)]]+Tableau1[[#This Row],[Scope 2 energy
(kg CO2-eq)]]+Tableau1[[#This Row],[Scope 2 Infrastructure
(kg CO2-eq)]])/Tableau1[[#This Row],[Total CO2-emissions
(kg CO2-eq)
for scope 3 use ]],"")</f>
        <v>0.50553692411083417</v>
      </c>
      <c r="N6063" s="436" t="s">
        <v>3731</v>
      </c>
      <c r="O6063" s="259">
        <v>10000</v>
      </c>
      <c r="P6063" s="259" t="s">
        <v>5138</v>
      </c>
      <c r="Q6063" s="259" t="s">
        <v>5185</v>
      </c>
    </row>
    <row r="6064" spans="1:17" ht="21.75" customHeight="1">
      <c r="A6064" s="301" t="s">
        <v>4134</v>
      </c>
      <c r="B6064" s="301" t="s">
        <v>5209</v>
      </c>
      <c r="C6064" s="316" t="s">
        <v>12071</v>
      </c>
      <c r="D6064" s="465" t="s">
        <v>436</v>
      </c>
      <c r="E6064" s="465" t="s">
        <v>6101</v>
      </c>
      <c r="F6064" s="469" t="str">
        <f t="shared" si="188"/>
        <v>other</v>
      </c>
      <c r="G6064" s="260">
        <v>6.7184480000000005E-2</v>
      </c>
      <c r="H6064" s="260">
        <v>0</v>
      </c>
      <c r="I6064" s="260">
        <v>0</v>
      </c>
      <c r="J6064" s="260">
        <v>1.0994849256740213E-4</v>
      </c>
      <c r="K6064" s="260">
        <v>6.7294428492567601E-2</v>
      </c>
      <c r="L6064" s="301">
        <f t="shared" si="189"/>
        <v>0.24225994257324338</v>
      </c>
      <c r="M6064" s="459">
        <f>IFERROR((Tableau1[[#This Row],[Scope 1
(kg CO2-eq)]]+Tableau1[[#This Row],[Scope 2 energy
(kg CO2-eq)]]+Tableau1[[#This Row],[Scope 2 Infrastructure
(kg CO2-eq)]])/Tableau1[[#This Row],[Total CO2-emissions
(kg CO2-eq)
for scope 3 use ]],"")</f>
        <v>0.99836615757009151</v>
      </c>
      <c r="N6064" s="436" t="s">
        <v>436</v>
      </c>
      <c r="O6064" s="259">
        <v>1</v>
      </c>
      <c r="P6064" s="259" t="s">
        <v>4134</v>
      </c>
      <c r="Q6064" s="259" t="s">
        <v>5209</v>
      </c>
    </row>
    <row r="6065" spans="1:17" ht="21.75" customHeight="1">
      <c r="A6065" s="301" t="s">
        <v>5185</v>
      </c>
      <c r="B6065" s="301" t="s">
        <v>5192</v>
      </c>
      <c r="C6065" s="316" t="s">
        <v>12072</v>
      </c>
      <c r="D6065" s="465" t="s">
        <v>3730</v>
      </c>
      <c r="E6065" s="465" t="s">
        <v>6017</v>
      </c>
      <c r="F6065" s="469" t="str">
        <f t="shared" si="188"/>
        <v>other</v>
      </c>
      <c r="G6065" s="260">
        <v>0.1123653</v>
      </c>
      <c r="H6065" s="260">
        <v>0</v>
      </c>
      <c r="I6065" s="260">
        <v>0</v>
      </c>
      <c r="J6065" s="260">
        <v>0.17308292189727298</v>
      </c>
      <c r="K6065" s="260">
        <v>0.28544822183894097</v>
      </c>
      <c r="L6065" s="301" t="str">
        <f t="shared" si="189"/>
        <v/>
      </c>
      <c r="M6065" s="459">
        <f>IFERROR((Tableau1[[#This Row],[Scope 1
(kg CO2-eq)]]+Tableau1[[#This Row],[Scope 2 energy
(kg CO2-eq)]]+Tableau1[[#This Row],[Scope 2 Infrastructure
(kg CO2-eq)]])/Tableau1[[#This Row],[Total CO2-emissions
(kg CO2-eq)
for scope 3 use ]],"")</f>
        <v>0.39364512161298415</v>
      </c>
      <c r="N6065" s="436" t="s">
        <v>3730</v>
      </c>
      <c r="O6065" s="259">
        <v>1</v>
      </c>
      <c r="P6065" s="259" t="s">
        <v>5185</v>
      </c>
      <c r="Q6065" s="259" t="s">
        <v>5192</v>
      </c>
    </row>
    <row r="6066" spans="1:17" ht="21.75" customHeight="1">
      <c r="A6066" s="301" t="s">
        <v>5185</v>
      </c>
      <c r="B6066" s="301" t="s">
        <v>5192</v>
      </c>
      <c r="C6066" s="316" t="s">
        <v>12073</v>
      </c>
      <c r="D6066" s="465" t="s">
        <v>3730</v>
      </c>
      <c r="E6066" s="465" t="s">
        <v>6017</v>
      </c>
      <c r="F6066" s="469" t="str">
        <f t="shared" si="188"/>
        <v>other</v>
      </c>
      <c r="G6066" s="260">
        <v>1.2054850000000001E-2</v>
      </c>
      <c r="H6066" s="260">
        <v>0</v>
      </c>
      <c r="I6066" s="260">
        <v>0</v>
      </c>
      <c r="J6066" s="260">
        <v>1.8569323552332297E-2</v>
      </c>
      <c r="K6066" s="260">
        <v>3.06241735532467E-2</v>
      </c>
      <c r="L6066" s="301" t="str">
        <f t="shared" si="189"/>
        <v/>
      </c>
      <c r="M6066" s="459">
        <f>IFERROR((Tableau1[[#This Row],[Scope 1
(kg CO2-eq)]]+Tableau1[[#This Row],[Scope 2 energy
(kg CO2-eq)]]+Tableau1[[#This Row],[Scope 2 Infrastructure
(kg CO2-eq)]])/Tableau1[[#This Row],[Total CO2-emissions
(kg CO2-eq)
for scope 3 use ]],"")</f>
        <v>0.39363837783377426</v>
      </c>
      <c r="N6066" s="436" t="s">
        <v>3730</v>
      </c>
      <c r="O6066" s="259">
        <v>1</v>
      </c>
      <c r="P6066" s="259" t="s">
        <v>5185</v>
      </c>
      <c r="Q6066" s="259" t="s">
        <v>5192</v>
      </c>
    </row>
    <row r="6067" spans="1:17" ht="21.75" customHeight="1">
      <c r="A6067" s="301" t="s">
        <v>5275</v>
      </c>
      <c r="B6067" s="301" t="s">
        <v>5242</v>
      </c>
      <c r="C6067" s="316" t="s">
        <v>12074</v>
      </c>
      <c r="D6067" s="465" t="s">
        <v>50</v>
      </c>
      <c r="E6067" s="465" t="s">
        <v>6016</v>
      </c>
      <c r="F6067" s="469" t="str">
        <f t="shared" si="188"/>
        <v>other</v>
      </c>
      <c r="G6067" s="260">
        <v>0.15001244799999999</v>
      </c>
      <c r="H6067" s="260">
        <v>6.4096742424E-2</v>
      </c>
      <c r="I6067" s="260">
        <v>1.037689224E-4</v>
      </c>
      <c r="J6067" s="260">
        <v>1.923244749462702E-2</v>
      </c>
      <c r="K6067" s="260">
        <v>0.233445407315508</v>
      </c>
      <c r="L6067" s="301" t="str">
        <f t="shared" si="189"/>
        <v/>
      </c>
      <c r="M6067" s="459">
        <f>IFERROR((Tableau1[[#This Row],[Scope 1
(kg CO2-eq)]]+Tableau1[[#This Row],[Scope 2 energy
(kg CO2-eq)]]+Tableau1[[#This Row],[Scope 2 Infrastructure
(kg CO2-eq)]])/Tableau1[[#This Row],[Total CO2-emissions
(kg CO2-eq)
for scope 3 use ]],"")</f>
        <v>0.91761479400999824</v>
      </c>
      <c r="N6067" s="436" t="s">
        <v>50</v>
      </c>
      <c r="O6067" s="259">
        <v>1</v>
      </c>
      <c r="P6067" s="259" t="s">
        <v>5275</v>
      </c>
      <c r="Q6067" s="259" t="s">
        <v>5242</v>
      </c>
    </row>
    <row r="6068" spans="1:17" ht="21.75" customHeight="1">
      <c r="A6068" s="301" t="s">
        <v>5176</v>
      </c>
      <c r="B6068" s="301" t="s">
        <v>5177</v>
      </c>
      <c r="C6068" s="316" t="s">
        <v>12075</v>
      </c>
      <c r="D6068" s="465" t="s">
        <v>3730</v>
      </c>
      <c r="E6068" s="465" t="s">
        <v>6101</v>
      </c>
      <c r="F6068" s="469" t="str">
        <f t="shared" si="188"/>
        <v>other</v>
      </c>
      <c r="G6068" s="260">
        <v>0</v>
      </c>
      <c r="H6068" s="260">
        <v>3.1910224177440001</v>
      </c>
      <c r="I6068" s="260">
        <v>4.0276172159999998E-3</v>
      </c>
      <c r="J6068" s="260">
        <v>10.769607119675101</v>
      </c>
      <c r="K6068" s="260">
        <v>13.964657148038899</v>
      </c>
      <c r="L6068" s="301" t="str">
        <f t="shared" si="189"/>
        <v/>
      </c>
      <c r="M6068" s="459">
        <f>IFERROR((Tableau1[[#This Row],[Scope 1
(kg CO2-eq)]]+Tableau1[[#This Row],[Scope 2 energy
(kg CO2-eq)]]+Tableau1[[#This Row],[Scope 2 Infrastructure
(kg CO2-eq)]])/Tableau1[[#This Row],[Total CO2-emissions
(kg CO2-eq)
for scope 3 use ]],"")</f>
        <v>0.2287954513375712</v>
      </c>
      <c r="N6068" s="436" t="s">
        <v>3730</v>
      </c>
      <c r="O6068" s="259">
        <v>1</v>
      </c>
      <c r="P6068" s="259" t="s">
        <v>5176</v>
      </c>
      <c r="Q6068" s="259" t="s">
        <v>5177</v>
      </c>
    </row>
    <row r="6069" spans="1:17" ht="21.75" customHeight="1">
      <c r="A6069" s="301" t="s">
        <v>5171</v>
      </c>
      <c r="B6069" s="301" t="s">
        <v>5133</v>
      </c>
      <c r="C6069" s="316" t="s">
        <v>12076</v>
      </c>
      <c r="D6069" s="465" t="s">
        <v>3646</v>
      </c>
      <c r="E6069" s="465" t="s">
        <v>700</v>
      </c>
      <c r="F6069" s="469" t="str">
        <f t="shared" si="188"/>
        <v>CH</v>
      </c>
      <c r="G6069" s="260">
        <v>0</v>
      </c>
      <c r="H6069" s="260">
        <v>199866.64939199999</v>
      </c>
      <c r="I6069" s="260">
        <v>38639.942135999998</v>
      </c>
      <c r="J6069" s="260">
        <v>248888.66182223099</v>
      </c>
      <c r="K6069" s="260">
        <v>487395.25417172699</v>
      </c>
      <c r="L6069" s="301" t="str">
        <f t="shared" si="189"/>
        <v/>
      </c>
      <c r="M6069" s="459">
        <f>IFERROR((Tableau1[[#This Row],[Scope 1
(kg CO2-eq)]]+Tableau1[[#This Row],[Scope 2 energy
(kg CO2-eq)]]+Tableau1[[#This Row],[Scope 2 Infrastructure
(kg CO2-eq)]])/Tableau1[[#This Row],[Total CO2-emissions
(kg CO2-eq)
for scope 3 use ]],"")</f>
        <v>0.48934943351739218</v>
      </c>
      <c r="N6069" s="436" t="s">
        <v>3646</v>
      </c>
      <c r="O6069" s="259">
        <v>1</v>
      </c>
      <c r="P6069" s="259" t="s">
        <v>5171</v>
      </c>
      <c r="Q6069" s="259" t="s">
        <v>5133</v>
      </c>
    </row>
    <row r="6070" spans="1:17" ht="21.75" customHeight="1">
      <c r="A6070" s="301" t="s">
        <v>5171</v>
      </c>
      <c r="B6070" s="301" t="s">
        <v>4135</v>
      </c>
      <c r="C6070" s="316" t="s">
        <v>12077</v>
      </c>
      <c r="D6070" s="465" t="s">
        <v>50</v>
      </c>
      <c r="E6070" s="465" t="s">
        <v>700</v>
      </c>
      <c r="F6070" s="469" t="str">
        <f t="shared" si="188"/>
        <v>CH</v>
      </c>
      <c r="G6070" s="260">
        <v>2.9319130000000001E-5</v>
      </c>
      <c r="H6070" s="260">
        <v>3.0828422301984E-3</v>
      </c>
      <c r="I6070" s="260">
        <v>1.6835100091200001E-5</v>
      </c>
      <c r="J6070" s="260">
        <v>3.07598273264445E-2</v>
      </c>
      <c r="K6070" s="260">
        <v>3.3888823735188797E-2</v>
      </c>
      <c r="L6070" s="301" t="str">
        <f t="shared" si="189"/>
        <v/>
      </c>
      <c r="M6070" s="459">
        <f>IFERROR((Tableau1[[#This Row],[Scope 1
(kg CO2-eq)]]+Tableau1[[#This Row],[Scope 2 energy
(kg CO2-eq)]]+Tableau1[[#This Row],[Scope 2 Infrastructure
(kg CO2-eq)]])/Tableau1[[#This Row],[Total CO2-emissions
(kg CO2-eq)
for scope 3 use ]],"")</f>
        <v>9.2331220603581315E-2</v>
      </c>
      <c r="N6070" s="436" t="s">
        <v>50</v>
      </c>
      <c r="O6070" s="259">
        <v>1</v>
      </c>
      <c r="P6070" s="259" t="s">
        <v>5171</v>
      </c>
      <c r="Q6070" s="259" t="s">
        <v>4135</v>
      </c>
    </row>
    <row r="6071" spans="1:17" ht="21.75" customHeight="1">
      <c r="A6071" s="301" t="s">
        <v>5171</v>
      </c>
      <c r="B6071" s="301" t="s">
        <v>4135</v>
      </c>
      <c r="C6071" s="316" t="s">
        <v>12078</v>
      </c>
      <c r="D6071" s="465" t="s">
        <v>50</v>
      </c>
      <c r="E6071" s="465" t="s">
        <v>700</v>
      </c>
      <c r="F6071" s="469" t="str">
        <f t="shared" si="188"/>
        <v>CH</v>
      </c>
      <c r="G6071" s="260">
        <v>3.2119444999999999E-5</v>
      </c>
      <c r="H6071" s="260">
        <v>2.9853960677496002E-3</v>
      </c>
      <c r="I6071" s="260">
        <v>1.63029561228E-5</v>
      </c>
      <c r="J6071" s="260">
        <v>3.9384295876719703E-2</v>
      </c>
      <c r="K6071" s="260">
        <v>4.2418114343792501E-2</v>
      </c>
      <c r="L6071" s="301" t="str">
        <f t="shared" si="189"/>
        <v/>
      </c>
      <c r="M6071" s="459">
        <f>IFERROR((Tableau1[[#This Row],[Scope 1
(kg CO2-eq)]]+Tableau1[[#This Row],[Scope 2 energy
(kg CO2-eq)]]+Tableau1[[#This Row],[Scope 2 Infrastructure
(kg CO2-eq)]])/Tableau1[[#This Row],[Total CO2-emissions
(kg CO2-eq)
for scope 3 use ]],"")</f>
        <v>7.1521766485981755E-2</v>
      </c>
      <c r="N6071" s="436" t="s">
        <v>50</v>
      </c>
      <c r="O6071" s="259">
        <v>1</v>
      </c>
      <c r="P6071" s="259" t="s">
        <v>5171</v>
      </c>
      <c r="Q6071" s="260" t="s">
        <v>4135</v>
      </c>
    </row>
    <row r="6072" spans="1:17" ht="21.75" customHeight="1">
      <c r="A6072" s="301" t="s">
        <v>5171</v>
      </c>
      <c r="B6072" s="301" t="s">
        <v>4135</v>
      </c>
      <c r="C6072" s="316" t="s">
        <v>12079</v>
      </c>
      <c r="D6072" s="465" t="s">
        <v>50</v>
      </c>
      <c r="E6072" s="465" t="s">
        <v>700</v>
      </c>
      <c r="F6072" s="469" t="str">
        <f t="shared" si="188"/>
        <v>CH</v>
      </c>
      <c r="G6072" s="260">
        <v>0</v>
      </c>
      <c r="H6072" s="260">
        <v>0</v>
      </c>
      <c r="I6072" s="260">
        <v>0</v>
      </c>
      <c r="J6072" s="260">
        <v>3.8153469039490698E-2</v>
      </c>
      <c r="K6072" s="260">
        <v>3.8153469040891702E-2</v>
      </c>
      <c r="L6072" s="301" t="str">
        <f t="shared" si="189"/>
        <v/>
      </c>
      <c r="M6072" s="459">
        <f>IFERROR((Tableau1[[#This Row],[Scope 1
(kg CO2-eq)]]+Tableau1[[#This Row],[Scope 2 energy
(kg CO2-eq)]]+Tableau1[[#This Row],[Scope 2 Infrastructure
(kg CO2-eq)]])/Tableau1[[#This Row],[Total CO2-emissions
(kg CO2-eq)
for scope 3 use ]],"")</f>
        <v>0</v>
      </c>
      <c r="N6072" s="436" t="s">
        <v>50</v>
      </c>
      <c r="O6072" s="259">
        <v>1</v>
      </c>
      <c r="P6072" s="259" t="s">
        <v>5171</v>
      </c>
      <c r="Q6072" s="260" t="s">
        <v>4135</v>
      </c>
    </row>
    <row r="6073" spans="1:17" ht="21.75" customHeight="1">
      <c r="A6073" s="301" t="s">
        <v>5147</v>
      </c>
      <c r="B6073" s="301" t="s">
        <v>5148</v>
      </c>
      <c r="C6073" s="316" t="s">
        <v>12080</v>
      </c>
      <c r="D6073" s="465" t="s">
        <v>3730</v>
      </c>
      <c r="E6073" s="465" t="s">
        <v>6091</v>
      </c>
      <c r="F6073" s="469" t="str">
        <f t="shared" si="188"/>
        <v>other</v>
      </c>
      <c r="G6073" s="260">
        <v>0</v>
      </c>
      <c r="H6073" s="260">
        <v>0.35243396595359999</v>
      </c>
      <c r="I6073" s="260">
        <v>4.448320704E-4</v>
      </c>
      <c r="J6073" s="260">
        <v>3.0226372280073899</v>
      </c>
      <c r="K6073" s="260">
        <v>3.3755160176981298</v>
      </c>
      <c r="L6073" s="301" t="str">
        <f t="shared" si="189"/>
        <v/>
      </c>
      <c r="M6073" s="459">
        <f>IFERROR((Tableau1[[#This Row],[Scope 1
(kg CO2-eq)]]+Tableau1[[#This Row],[Scope 2 energy
(kg CO2-eq)]]+Tableau1[[#This Row],[Scope 2 Infrastructure
(kg CO2-eq)]])/Tableau1[[#This Row],[Total CO2-emissions
(kg CO2-eq)
for scope 3 use ]],"")</f>
        <v>0.10454069723675585</v>
      </c>
      <c r="N6073" s="436" t="s">
        <v>3730</v>
      </c>
      <c r="O6073" s="259">
        <v>1</v>
      </c>
      <c r="P6073" s="259" t="s">
        <v>5147</v>
      </c>
      <c r="Q6073" s="259" t="s">
        <v>5148</v>
      </c>
    </row>
    <row r="6074" spans="1:17" ht="21.75" customHeight="1">
      <c r="A6074" s="301" t="s">
        <v>5187</v>
      </c>
      <c r="B6074" s="301" t="s">
        <v>5188</v>
      </c>
      <c r="C6074" s="316" t="s">
        <v>12081</v>
      </c>
      <c r="D6074" s="465" t="s">
        <v>3730</v>
      </c>
      <c r="E6074" s="465" t="s">
        <v>700</v>
      </c>
      <c r="F6074" s="469" t="str">
        <f t="shared" si="188"/>
        <v>CH</v>
      </c>
      <c r="G6074" s="260">
        <v>0</v>
      </c>
      <c r="H6074" s="260">
        <v>0.30585629807547998</v>
      </c>
      <c r="I6074" s="260">
        <v>3.13303588668E-6</v>
      </c>
      <c r="J6074" s="260">
        <v>1.2127943386142599E-2</v>
      </c>
      <c r="K6074" s="260">
        <v>0.31798737626495799</v>
      </c>
      <c r="L6074" s="301" t="str">
        <f t="shared" si="189"/>
        <v/>
      </c>
      <c r="M6074" s="459">
        <f>IFERROR((Tableau1[[#This Row],[Scope 1
(kg CO2-eq)]]+Tableau1[[#This Row],[Scope 2 energy
(kg CO2-eq)]]+Tableau1[[#This Row],[Scope 2 Infrastructure
(kg CO2-eq)]])/Tableau1[[#This Row],[Total CO2-emissions
(kg CO2-eq)
for scope 3 use ]],"")</f>
        <v>0.96186029365050674</v>
      </c>
      <c r="N6074" s="436" t="s">
        <v>3730</v>
      </c>
      <c r="O6074" s="259">
        <v>1</v>
      </c>
      <c r="P6074" s="259" t="s">
        <v>5187</v>
      </c>
      <c r="Q6074" s="259" t="s">
        <v>5188</v>
      </c>
    </row>
    <row r="6075" spans="1:17" ht="21.75" customHeight="1">
      <c r="A6075" s="301" t="s">
        <v>5234</v>
      </c>
      <c r="B6075" s="301" t="s">
        <v>5270</v>
      </c>
      <c r="C6075" s="316" t="s">
        <v>12082</v>
      </c>
      <c r="D6075" s="465" t="s">
        <v>50</v>
      </c>
      <c r="E6075" s="465" t="s">
        <v>6101</v>
      </c>
      <c r="F6075" s="469" t="str">
        <f t="shared" si="188"/>
        <v>other</v>
      </c>
      <c r="G6075" s="260">
        <v>0</v>
      </c>
      <c r="H6075" s="260">
        <v>0</v>
      </c>
      <c r="I6075" s="260">
        <v>0</v>
      </c>
      <c r="J6075" s="260">
        <v>0</v>
      </c>
      <c r="K6075" s="260">
        <v>0</v>
      </c>
      <c r="L6075" s="301" t="str">
        <f t="shared" si="189"/>
        <v/>
      </c>
      <c r="M6075" s="459" t="str">
        <f>IFERROR((Tableau1[[#This Row],[Scope 1
(kg CO2-eq)]]+Tableau1[[#This Row],[Scope 2 energy
(kg CO2-eq)]]+Tableau1[[#This Row],[Scope 2 Infrastructure
(kg CO2-eq)]])/Tableau1[[#This Row],[Total CO2-emissions
(kg CO2-eq)
for scope 3 use ]],"")</f>
        <v/>
      </c>
      <c r="N6075" s="436" t="s">
        <v>50</v>
      </c>
      <c r="O6075" s="259">
        <v>1</v>
      </c>
      <c r="P6075" s="259" t="s">
        <v>5234</v>
      </c>
      <c r="Q6075" s="260" t="s">
        <v>5270</v>
      </c>
    </row>
    <row r="6076" spans="1:17" ht="21.75" customHeight="1">
      <c r="A6076" s="301" t="s">
        <v>5167</v>
      </c>
      <c r="B6076" s="301" t="s">
        <v>5168</v>
      </c>
      <c r="C6076" s="316" t="s">
        <v>12083</v>
      </c>
      <c r="D6076" s="465" t="s">
        <v>3730</v>
      </c>
      <c r="E6076" s="465" t="s">
        <v>6016</v>
      </c>
      <c r="F6076" s="469" t="str">
        <f t="shared" si="188"/>
        <v>other</v>
      </c>
      <c r="G6076" s="260">
        <v>0</v>
      </c>
      <c r="H6076" s="260">
        <v>0.157537252371168</v>
      </c>
      <c r="I6076" s="260">
        <v>1.6392529547999999E-4</v>
      </c>
      <c r="J6076" s="260">
        <v>0.185156009098838</v>
      </c>
      <c r="K6076" s="260">
        <v>0.34285718677065602</v>
      </c>
      <c r="L6076" s="301" t="str">
        <f t="shared" si="189"/>
        <v/>
      </c>
      <c r="M6076" s="459">
        <f>IFERROR((Tableau1[[#This Row],[Scope 1
(kg CO2-eq)]]+Tableau1[[#This Row],[Scope 2 energy
(kg CO2-eq)]]+Tableau1[[#This Row],[Scope 2 Infrastructure
(kg CO2-eq)]])/Tableau1[[#This Row],[Total CO2-emissions
(kg CO2-eq)
for scope 3 use ]],"")</f>
        <v>0.45996170928199753</v>
      </c>
      <c r="N6076" s="436" t="s">
        <v>3730</v>
      </c>
      <c r="O6076" s="259">
        <v>1</v>
      </c>
      <c r="P6076" s="259" t="s">
        <v>5167</v>
      </c>
      <c r="Q6076" s="259" t="s">
        <v>5168</v>
      </c>
    </row>
    <row r="6077" spans="1:17" ht="21.75" customHeight="1">
      <c r="A6077" s="301" t="s">
        <v>5167</v>
      </c>
      <c r="B6077" s="301" t="s">
        <v>5168</v>
      </c>
      <c r="C6077" s="316" t="s">
        <v>12084</v>
      </c>
      <c r="D6077" s="465" t="s">
        <v>3730</v>
      </c>
      <c r="E6077" s="465" t="s">
        <v>6091</v>
      </c>
      <c r="F6077" s="469" t="str">
        <f t="shared" si="188"/>
        <v>other</v>
      </c>
      <c r="G6077" s="260">
        <v>0</v>
      </c>
      <c r="H6077" s="260">
        <v>5.9404051038178002E-2</v>
      </c>
      <c r="I6077" s="260">
        <v>2.3861655229199998E-3</v>
      </c>
      <c r="J6077" s="260">
        <v>0.46216850355271999</v>
      </c>
      <c r="K6077" s="260">
        <v>0.52395872006564204</v>
      </c>
      <c r="L6077" s="301" t="str">
        <f t="shared" si="189"/>
        <v/>
      </c>
      <c r="M6077" s="459">
        <f>IFERROR((Tableau1[[#This Row],[Scope 1
(kg CO2-eq)]]+Tableau1[[#This Row],[Scope 2 energy
(kg CO2-eq)]]+Tableau1[[#This Row],[Scope 2 Infrastructure
(kg CO2-eq)]])/Tableau1[[#This Row],[Total CO2-emissions
(kg CO2-eq)
for scope 3 use ]],"")</f>
        <v>0.11792955092599064</v>
      </c>
      <c r="N6077" s="436" t="s">
        <v>3730</v>
      </c>
      <c r="O6077" s="259">
        <v>1</v>
      </c>
      <c r="P6077" s="259" t="s">
        <v>5167</v>
      </c>
      <c r="Q6077" s="259" t="s">
        <v>5168</v>
      </c>
    </row>
    <row r="6078" spans="1:17" ht="21.75" customHeight="1">
      <c r="A6078" s="301" t="s">
        <v>5185</v>
      </c>
      <c r="B6078" s="301" t="s">
        <v>5315</v>
      </c>
      <c r="C6078" s="316" t="s">
        <v>12085</v>
      </c>
      <c r="D6078" s="465" t="s">
        <v>3730</v>
      </c>
      <c r="E6078" s="465" t="s">
        <v>700</v>
      </c>
      <c r="F6078" s="469" t="str">
        <f t="shared" si="188"/>
        <v>CH</v>
      </c>
      <c r="G6078" s="260">
        <v>0</v>
      </c>
      <c r="H6078" s="260">
        <v>0.68688488176999996</v>
      </c>
      <c r="I6078" s="260">
        <v>4.3529661E-4</v>
      </c>
      <c r="J6078" s="260">
        <v>3.5244134969438297E-2</v>
      </c>
      <c r="K6078" s="260">
        <v>0.72256431738163895</v>
      </c>
      <c r="L6078" s="301" t="str">
        <f t="shared" si="189"/>
        <v/>
      </c>
      <c r="M6078" s="459">
        <f>IFERROR((Tableau1[[#This Row],[Scope 1
(kg CO2-eq)]]+Tableau1[[#This Row],[Scope 2 energy
(kg CO2-eq)]]+Tableau1[[#This Row],[Scope 2 Infrastructure
(kg CO2-eq)]])/Tableau1[[#This Row],[Total CO2-emissions
(kg CO2-eq)
for scope 3 use ]],"")</f>
        <v>0.95122352688359502</v>
      </c>
      <c r="N6078" s="436" t="s">
        <v>3730</v>
      </c>
      <c r="O6078" s="259">
        <v>1</v>
      </c>
      <c r="P6078" s="259" t="s">
        <v>5185</v>
      </c>
      <c r="Q6078" s="259" t="s">
        <v>5315</v>
      </c>
    </row>
    <row r="6079" spans="1:17" ht="21.75" customHeight="1">
      <c r="A6079" s="301" t="s">
        <v>5157</v>
      </c>
      <c r="B6079" s="301" t="s">
        <v>5183</v>
      </c>
      <c r="C6079" s="316" t="s">
        <v>12086</v>
      </c>
      <c r="D6079" s="465" t="s">
        <v>3730</v>
      </c>
      <c r="E6079" s="465" t="s">
        <v>6101</v>
      </c>
      <c r="F6079" s="469" t="str">
        <f t="shared" si="188"/>
        <v>other</v>
      </c>
      <c r="G6079" s="260">
        <v>0</v>
      </c>
      <c r="H6079" s="260">
        <v>177.88088483693801</v>
      </c>
      <c r="I6079" s="260">
        <v>38.194683351648003</v>
      </c>
      <c r="J6079" s="260">
        <v>55.572695410363899</v>
      </c>
      <c r="K6079" s="260">
        <v>271.648264330995</v>
      </c>
      <c r="L6079" s="301" t="str">
        <f t="shared" si="189"/>
        <v/>
      </c>
      <c r="M6079" s="459">
        <f>IFERROR((Tableau1[[#This Row],[Scope 1
(kg CO2-eq)]]+Tableau1[[#This Row],[Scope 2 energy
(kg CO2-eq)]]+Tableau1[[#This Row],[Scope 2 Infrastructure
(kg CO2-eq)]])/Tableau1[[#This Row],[Total CO2-emissions
(kg CO2-eq)
for scope 3 use ]],"")</f>
        <v>0.79542407061104803</v>
      </c>
      <c r="N6079" s="436" t="s">
        <v>3730</v>
      </c>
      <c r="O6079" s="259">
        <v>1</v>
      </c>
      <c r="P6079" s="259" t="s">
        <v>5157</v>
      </c>
      <c r="Q6079" s="259" t="s">
        <v>5183</v>
      </c>
    </row>
    <row r="6080" spans="1:17" ht="21.75" customHeight="1">
      <c r="A6080" s="301" t="s">
        <v>5358</v>
      </c>
      <c r="B6080" s="301" t="s">
        <v>5350</v>
      </c>
      <c r="C6080" s="316" t="s">
        <v>12087</v>
      </c>
      <c r="D6080" s="465" t="s">
        <v>3730</v>
      </c>
      <c r="E6080" s="465" t="s">
        <v>700</v>
      </c>
      <c r="F6080" s="469" t="str">
        <f t="shared" si="188"/>
        <v>CH</v>
      </c>
      <c r="G6080" s="260">
        <v>0</v>
      </c>
      <c r="H6080" s="260">
        <v>4.8093998403527999E-5</v>
      </c>
      <c r="I6080" s="260">
        <v>2.62636624404E-7</v>
      </c>
      <c r="J6080" s="260">
        <v>1.12298541573773E-4</v>
      </c>
      <c r="K6080" s="260">
        <v>1.6065518691788701E-4</v>
      </c>
      <c r="L6080" s="301" t="str">
        <f t="shared" si="189"/>
        <v/>
      </c>
      <c r="M6080" s="459">
        <f>IFERROR((Tableau1[[#This Row],[Scope 1
(kg CO2-eq)]]+Tableau1[[#This Row],[Scope 2 energy
(kg CO2-eq)]]+Tableau1[[#This Row],[Scope 2 Infrastructure
(kg CO2-eq)]])/Tableau1[[#This Row],[Total CO2-emissions
(kg CO2-eq)
for scope 3 use ]],"")</f>
        <v>0.30099641322285919</v>
      </c>
      <c r="N6080" s="437" t="s">
        <v>3730</v>
      </c>
      <c r="O6080" s="259">
        <v>1</v>
      </c>
      <c r="P6080" s="259" t="s">
        <v>5358</v>
      </c>
      <c r="Q6080" s="259" t="s">
        <v>5350</v>
      </c>
    </row>
    <row r="6081" spans="1:17" ht="21.75" customHeight="1">
      <c r="A6081" s="301" t="s">
        <v>5358</v>
      </c>
      <c r="B6081" s="301" t="s">
        <v>5350</v>
      </c>
      <c r="C6081" s="316" t="s">
        <v>12088</v>
      </c>
      <c r="D6081" s="465" t="s">
        <v>3730</v>
      </c>
      <c r="E6081" s="465" t="s">
        <v>6091</v>
      </c>
      <c r="F6081" s="469" t="str">
        <f t="shared" si="188"/>
        <v>other</v>
      </c>
      <c r="G6081" s="260">
        <v>0</v>
      </c>
      <c r="H6081" s="260">
        <v>1.91167241616E-4</v>
      </c>
      <c r="I6081" s="260">
        <v>2.41285824E-7</v>
      </c>
      <c r="J6081" s="260">
        <v>1.12298541573773E-4</v>
      </c>
      <c r="K6081" s="260">
        <v>3.03707088064054E-4</v>
      </c>
      <c r="L6081" s="301" t="str">
        <f t="shared" si="189"/>
        <v/>
      </c>
      <c r="M6081" s="459">
        <f>IFERROR((Tableau1[[#This Row],[Scope 1
(kg CO2-eq)]]+Tableau1[[#This Row],[Scope 2 energy
(kg CO2-eq)]]+Tableau1[[#This Row],[Scope 2 Infrastructure
(kg CO2-eq)]])/Tableau1[[#This Row],[Total CO2-emissions
(kg CO2-eq)
for scope 3 use ]],"")</f>
        <v>0.63024056718633636</v>
      </c>
      <c r="N6081" s="437" t="s">
        <v>3730</v>
      </c>
      <c r="O6081" s="259">
        <v>1</v>
      </c>
      <c r="P6081" s="260" t="s">
        <v>5358</v>
      </c>
      <c r="Q6081" s="260" t="s">
        <v>5350</v>
      </c>
    </row>
    <row r="6082" spans="1:17" ht="21.75" customHeight="1">
      <c r="A6082" s="301" t="s">
        <v>5325</v>
      </c>
      <c r="B6082" s="301" t="s">
        <v>5160</v>
      </c>
      <c r="C6082" s="316" t="s">
        <v>12089</v>
      </c>
      <c r="D6082" s="465" t="s">
        <v>3730</v>
      </c>
      <c r="E6082" s="465" t="s">
        <v>6018</v>
      </c>
      <c r="F6082" s="469" t="str">
        <f t="shared" ref="F6082:F6145" si="190">IF(ISNUMBER(SEARCH("{CH}", C6082)), "CH", "other")</f>
        <v>other</v>
      </c>
      <c r="G6082" s="260">
        <v>0</v>
      </c>
      <c r="H6082" s="260">
        <v>1.9513164263796001E-3</v>
      </c>
      <c r="I6082" s="260">
        <v>9.2615492447999994E-6</v>
      </c>
      <c r="J6082" s="260">
        <v>1.45547037115363E-4</v>
      </c>
      <c r="K6082" s="260">
        <v>2.1061250065059099E-3</v>
      </c>
      <c r="L6082" s="301" t="str">
        <f t="shared" ref="L6082:L6145" si="191">IF(N6082="MJ", K6082*3.6, IF(N6082="m", K6082*1000, ""))</f>
        <v/>
      </c>
      <c r="M6082" s="459">
        <f>IFERROR((Tableau1[[#This Row],[Scope 1
(kg CO2-eq)]]+Tableau1[[#This Row],[Scope 2 energy
(kg CO2-eq)]]+Tableau1[[#This Row],[Scope 2 Infrastructure
(kg CO2-eq)]])/Tableau1[[#This Row],[Total CO2-emissions
(kg CO2-eq)
for scope 3 use ]],"")</f>
        <v>0.93089345103832455</v>
      </c>
      <c r="N6082" s="436" t="s">
        <v>3730</v>
      </c>
      <c r="O6082" s="259">
        <v>1</v>
      </c>
      <c r="P6082" s="259" t="s">
        <v>5325</v>
      </c>
      <c r="Q6082" s="260" t="s">
        <v>5160</v>
      </c>
    </row>
    <row r="6083" spans="1:17" ht="21.75" customHeight="1">
      <c r="A6083" s="301" t="s">
        <v>5358</v>
      </c>
      <c r="B6083" s="301" t="s">
        <v>5350</v>
      </c>
      <c r="C6083" s="316" t="s">
        <v>12090</v>
      </c>
      <c r="D6083" s="465" t="s">
        <v>3730</v>
      </c>
      <c r="E6083" s="465" t="s">
        <v>700</v>
      </c>
      <c r="F6083" s="469" t="str">
        <f t="shared" si="190"/>
        <v>CH</v>
      </c>
      <c r="G6083" s="260">
        <v>0</v>
      </c>
      <c r="H6083" s="260">
        <v>4.8094436316938401E-5</v>
      </c>
      <c r="I6083" s="260">
        <v>2.62639015806331E-7</v>
      </c>
      <c r="J6083" s="260">
        <v>1.12297521948911E-4</v>
      </c>
      <c r="K6083" s="260">
        <v>1.6065459099725001E-4</v>
      </c>
      <c r="L6083" s="301" t="str">
        <f t="shared" si="191"/>
        <v/>
      </c>
      <c r="M6083" s="459">
        <f>IFERROR((Tableau1[[#This Row],[Scope 1
(kg CO2-eq)]]+Tableau1[[#This Row],[Scope 2 energy
(kg CO2-eq)]]+Tableau1[[#This Row],[Scope 2 Infrastructure
(kg CO2-eq)]])/Tableau1[[#This Row],[Total CO2-emissions
(kg CO2-eq)
for scope 3 use ]],"")</f>
        <v>0.30100027040977922</v>
      </c>
      <c r="N6083" s="437" t="s">
        <v>3730</v>
      </c>
      <c r="O6083" s="259">
        <v>1</v>
      </c>
      <c r="P6083" s="259" t="s">
        <v>5358</v>
      </c>
      <c r="Q6083" s="260" t="s">
        <v>5350</v>
      </c>
    </row>
    <row r="6084" spans="1:17" ht="21.75" customHeight="1">
      <c r="A6084" s="301" t="s">
        <v>5358</v>
      </c>
      <c r="B6084" s="301" t="s">
        <v>5350</v>
      </c>
      <c r="C6084" s="316" t="s">
        <v>12091</v>
      </c>
      <c r="D6084" s="465" t="s">
        <v>3730</v>
      </c>
      <c r="E6084" s="465" t="s">
        <v>6091</v>
      </c>
      <c r="F6084" s="469" t="str">
        <f t="shared" si="190"/>
        <v>other</v>
      </c>
      <c r="G6084" s="260">
        <v>0</v>
      </c>
      <c r="H6084" s="260">
        <v>1.91167241616E-4</v>
      </c>
      <c r="I6084" s="260">
        <v>2.41285824E-7</v>
      </c>
      <c r="J6084" s="260">
        <v>1.12297521948911E-4</v>
      </c>
      <c r="K6084" s="260">
        <v>3.0370604896244602E-4</v>
      </c>
      <c r="L6084" s="301" t="str">
        <f t="shared" si="191"/>
        <v/>
      </c>
      <c r="M6084" s="459">
        <f>IFERROR((Tableau1[[#This Row],[Scope 1
(kg CO2-eq)]]+Tableau1[[#This Row],[Scope 2 energy
(kg CO2-eq)]]+Tableau1[[#This Row],[Scope 2 Infrastructure
(kg CO2-eq)]])/Tableau1[[#This Row],[Total CO2-emissions
(kg CO2-eq)
for scope 3 use ]],"")</f>
        <v>0.63024272349500721</v>
      </c>
      <c r="N6084" s="437" t="s">
        <v>3730</v>
      </c>
      <c r="O6084" s="259">
        <v>1</v>
      </c>
      <c r="P6084" s="260" t="s">
        <v>5358</v>
      </c>
      <c r="Q6084" s="260" t="s">
        <v>5350</v>
      </c>
    </row>
    <row r="6085" spans="1:17" ht="21.75" customHeight="1">
      <c r="A6085" s="301" t="s">
        <v>5358</v>
      </c>
      <c r="B6085" s="301" t="s">
        <v>5350</v>
      </c>
      <c r="C6085" s="316" t="s">
        <v>12092</v>
      </c>
      <c r="D6085" s="465" t="s">
        <v>3730</v>
      </c>
      <c r="E6085" s="465" t="s">
        <v>6091</v>
      </c>
      <c r="F6085" s="469" t="str">
        <f t="shared" si="190"/>
        <v>other</v>
      </c>
      <c r="G6085" s="260">
        <v>0</v>
      </c>
      <c r="H6085" s="260">
        <v>1.91167241616E-4</v>
      </c>
      <c r="I6085" s="260">
        <v>2.41285824E-7</v>
      </c>
      <c r="J6085" s="260">
        <v>1.12297521948911E-4</v>
      </c>
      <c r="K6085" s="260">
        <v>3.03706049017953E-4</v>
      </c>
      <c r="L6085" s="301" t="str">
        <f t="shared" si="191"/>
        <v/>
      </c>
      <c r="M6085" s="459">
        <f>IFERROR((Tableau1[[#This Row],[Scope 1
(kg CO2-eq)]]+Tableau1[[#This Row],[Scope 2 energy
(kg CO2-eq)]]+Tableau1[[#This Row],[Scope 2 Infrastructure
(kg CO2-eq)]])/Tableau1[[#This Row],[Total CO2-emissions
(kg CO2-eq)
for scope 3 use ]],"")</f>
        <v>0.63024272337982068</v>
      </c>
      <c r="N6085" s="437" t="s">
        <v>3730</v>
      </c>
      <c r="O6085" s="259">
        <v>1</v>
      </c>
      <c r="P6085" s="259" t="s">
        <v>5358</v>
      </c>
      <c r="Q6085" s="260" t="s">
        <v>5350</v>
      </c>
    </row>
    <row r="6086" spans="1:17" ht="21.75" customHeight="1">
      <c r="A6086" s="301" t="s">
        <v>5325</v>
      </c>
      <c r="B6086" s="301" t="s">
        <v>5160</v>
      </c>
      <c r="C6086" s="316" t="s">
        <v>12093</v>
      </c>
      <c r="D6086" s="465" t="s">
        <v>3730</v>
      </c>
      <c r="E6086" s="465" t="s">
        <v>6044</v>
      </c>
      <c r="F6086" s="469" t="str">
        <f t="shared" si="190"/>
        <v>other</v>
      </c>
      <c r="G6086" s="260">
        <v>0</v>
      </c>
      <c r="H6086" s="260">
        <v>1.3629008484E-4</v>
      </c>
      <c r="I6086" s="260">
        <v>2.3834303999999999E-7</v>
      </c>
      <c r="J6086" s="260">
        <v>1.1231697810893E-4</v>
      </c>
      <c r="K6086" s="260">
        <v>2.48845406818564E-4</v>
      </c>
      <c r="L6086" s="301" t="str">
        <f t="shared" si="191"/>
        <v/>
      </c>
      <c r="M6086" s="459">
        <f>IFERROR((Tableau1[[#This Row],[Scope 1
(kg CO2-eq)]]+Tableau1[[#This Row],[Scope 2 energy
(kg CO2-eq)]]+Tableau1[[#This Row],[Scope 2 Infrastructure
(kg CO2-eq)]])/Tableau1[[#This Row],[Total CO2-emissions
(kg CO2-eq)
for scope 3 use ]],"")</f>
        <v>0.54864757049562274</v>
      </c>
      <c r="N6086" s="436" t="s">
        <v>3730</v>
      </c>
      <c r="O6086" s="259">
        <v>1</v>
      </c>
      <c r="P6086" s="259" t="s">
        <v>5325</v>
      </c>
      <c r="Q6086" s="260" t="s">
        <v>5160</v>
      </c>
    </row>
    <row r="6087" spans="1:17" ht="21.75" customHeight="1">
      <c r="A6087" s="301" t="s">
        <v>5325</v>
      </c>
      <c r="B6087" s="301" t="s">
        <v>5160</v>
      </c>
      <c r="C6087" s="316" t="s">
        <v>12094</v>
      </c>
      <c r="D6087" s="465" t="s">
        <v>3730</v>
      </c>
      <c r="E6087" s="465" t="s">
        <v>6055</v>
      </c>
      <c r="F6087" s="469" t="str">
        <f t="shared" si="190"/>
        <v>other</v>
      </c>
      <c r="G6087" s="260">
        <v>0</v>
      </c>
      <c r="H6087" s="260">
        <v>3.9716963301599997E-4</v>
      </c>
      <c r="I6087" s="260">
        <v>2.4232057200000003E-7</v>
      </c>
      <c r="J6087" s="260">
        <v>1.1231697810893E-4</v>
      </c>
      <c r="K6087" s="260">
        <v>5.0972893141856802E-4</v>
      </c>
      <c r="L6087" s="301" t="str">
        <f t="shared" si="191"/>
        <v/>
      </c>
      <c r="M6087" s="459">
        <f>IFERROR((Tableau1[[#This Row],[Scope 1
(kg CO2-eq)]]+Tableau1[[#This Row],[Scope 2 energy
(kg CO2-eq)]]+Tableau1[[#This Row],[Scope 2 Infrastructure
(kg CO2-eq)]])/Tableau1[[#This Row],[Total CO2-emissions
(kg CO2-eq)
for scope 3 use ]],"")</f>
        <v>0.77965351600115862</v>
      </c>
      <c r="N6087" s="436" t="s">
        <v>3730</v>
      </c>
      <c r="O6087" s="259">
        <v>1</v>
      </c>
      <c r="P6087" s="259" t="s">
        <v>5325</v>
      </c>
      <c r="Q6087" s="260" t="s">
        <v>5160</v>
      </c>
    </row>
    <row r="6088" spans="1:17" ht="21.75" customHeight="1">
      <c r="A6088" s="301" t="s">
        <v>5325</v>
      </c>
      <c r="B6088" s="301" t="s">
        <v>5160</v>
      </c>
      <c r="C6088" s="316" t="s">
        <v>12095</v>
      </c>
      <c r="D6088" s="465" t="s">
        <v>3730</v>
      </c>
      <c r="E6088" s="465" t="s">
        <v>6050</v>
      </c>
      <c r="F6088" s="469" t="str">
        <f t="shared" si="190"/>
        <v>other</v>
      </c>
      <c r="G6088" s="260">
        <v>0</v>
      </c>
      <c r="H6088" s="260">
        <v>3.4796946038400002E-4</v>
      </c>
      <c r="I6088" s="260">
        <v>2.4163401599999998E-7</v>
      </c>
      <c r="J6088" s="260">
        <v>1.1231697810893E-4</v>
      </c>
      <c r="K6088" s="260">
        <v>4.6052807068892198E-4</v>
      </c>
      <c r="L6088" s="301" t="str">
        <f t="shared" si="191"/>
        <v/>
      </c>
      <c r="M6088" s="459">
        <f>IFERROR((Tableau1[[#This Row],[Scope 1
(kg CO2-eq)]]+Tableau1[[#This Row],[Scope 2 energy
(kg CO2-eq)]]+Tableau1[[#This Row],[Scope 2 Infrastructure
(kg CO2-eq)]])/Tableau1[[#This Row],[Total CO2-emissions
(kg CO2-eq)
for scope 3 use ]],"")</f>
        <v>0.75611263799641448</v>
      </c>
      <c r="N6088" s="437" t="s">
        <v>3730</v>
      </c>
      <c r="O6088" s="259">
        <v>1</v>
      </c>
      <c r="P6088" s="259" t="s">
        <v>5325</v>
      </c>
      <c r="Q6088" s="260" t="s">
        <v>5160</v>
      </c>
    </row>
    <row r="6089" spans="1:17" ht="21.75" customHeight="1">
      <c r="A6089" s="301" t="s">
        <v>5325</v>
      </c>
      <c r="B6089" s="301" t="s">
        <v>5160</v>
      </c>
      <c r="C6089" s="316" t="s">
        <v>12096</v>
      </c>
      <c r="D6089" s="465" t="s">
        <v>3730</v>
      </c>
      <c r="E6089" s="465" t="s">
        <v>117</v>
      </c>
      <c r="F6089" s="469" t="str">
        <f t="shared" si="190"/>
        <v>other</v>
      </c>
      <c r="G6089" s="260">
        <v>0</v>
      </c>
      <c r="H6089" s="260">
        <v>1.2544542036E-4</v>
      </c>
      <c r="I6089" s="260">
        <v>2.4121141200000001E-7</v>
      </c>
      <c r="J6089" s="260">
        <v>1.1231697810893E-4</v>
      </c>
      <c r="K6089" s="260">
        <v>2.3800360938135701E-4</v>
      </c>
      <c r="L6089" s="301" t="str">
        <f t="shared" si="191"/>
        <v/>
      </c>
      <c r="M6089" s="459">
        <f>IFERROR((Tableau1[[#This Row],[Scope 1
(kg CO2-eq)]]+Tableau1[[#This Row],[Scope 2 energy
(kg CO2-eq)]]+Tableau1[[#This Row],[Scope 2 Infrastructure
(kg CO2-eq)]])/Tableau1[[#This Row],[Total CO2-emissions
(kg CO2-eq)
for scope 3 use ]],"")</f>
        <v>0.52808708279129613</v>
      </c>
      <c r="N6089" s="437" t="s">
        <v>3730</v>
      </c>
      <c r="O6089" s="259">
        <v>1</v>
      </c>
      <c r="P6089" s="259" t="s">
        <v>5325</v>
      </c>
      <c r="Q6089" s="260" t="s">
        <v>5160</v>
      </c>
    </row>
    <row r="6090" spans="1:17" ht="21.75" customHeight="1">
      <c r="A6090" s="301" t="s">
        <v>5325</v>
      </c>
      <c r="B6090" s="301" t="s">
        <v>5160</v>
      </c>
      <c r="C6090" s="316" t="s">
        <v>12097</v>
      </c>
      <c r="D6090" s="465" t="s">
        <v>3730</v>
      </c>
      <c r="E6090" s="465" t="s">
        <v>6023</v>
      </c>
      <c r="F6090" s="469" t="str">
        <f t="shared" si="190"/>
        <v>other</v>
      </c>
      <c r="G6090" s="260">
        <v>0</v>
      </c>
      <c r="H6090" s="260">
        <v>6.9073558163999999E-5</v>
      </c>
      <c r="I6090" s="260">
        <v>2.3608821600000001E-7</v>
      </c>
      <c r="J6090" s="260">
        <v>1.1231697810893E-4</v>
      </c>
      <c r="K6090" s="260">
        <v>1.8162662344973601E-4</v>
      </c>
      <c r="L6090" s="301" t="str">
        <f t="shared" si="191"/>
        <v/>
      </c>
      <c r="M6090" s="459">
        <f>IFERROR((Tableau1[[#This Row],[Scope 1
(kg CO2-eq)]]+Tableau1[[#This Row],[Scope 2 energy
(kg CO2-eq)]]+Tableau1[[#This Row],[Scope 2 Infrastructure
(kg CO2-eq)]])/Tableau1[[#This Row],[Total CO2-emissions
(kg CO2-eq)
for scope 3 use ]],"")</f>
        <v>0.38160510317024637</v>
      </c>
      <c r="N6090" s="437" t="s">
        <v>3730</v>
      </c>
      <c r="O6090" s="259">
        <v>1</v>
      </c>
      <c r="P6090" s="259" t="s">
        <v>5325</v>
      </c>
      <c r="Q6090" s="260" t="s">
        <v>5160</v>
      </c>
    </row>
    <row r="6091" spans="1:17" ht="21.75" customHeight="1">
      <c r="A6091" s="301" t="s">
        <v>5325</v>
      </c>
      <c r="B6091" s="301" t="s">
        <v>5160</v>
      </c>
      <c r="C6091" s="316" t="s">
        <v>12098</v>
      </c>
      <c r="D6091" s="465" t="s">
        <v>3730</v>
      </c>
      <c r="E6091" s="465" t="s">
        <v>6057</v>
      </c>
      <c r="F6091" s="469" t="str">
        <f t="shared" si="190"/>
        <v>other</v>
      </c>
      <c r="G6091" s="260">
        <v>0</v>
      </c>
      <c r="H6091" s="260">
        <v>1.09090974096E-4</v>
      </c>
      <c r="I6091" s="260">
        <v>2.4235848E-7</v>
      </c>
      <c r="J6091" s="260">
        <v>1.1231697810893E-4</v>
      </c>
      <c r="K6091" s="260">
        <v>2.21650309964368E-4</v>
      </c>
      <c r="L6091" s="301" t="str">
        <f t="shared" si="191"/>
        <v/>
      </c>
      <c r="M6091" s="459">
        <f>IFERROR((Tableau1[[#This Row],[Scope 1
(kg CO2-eq)]]+Tableau1[[#This Row],[Scope 2 energy
(kg CO2-eq)]]+Tableau1[[#This Row],[Scope 2 Infrastructure
(kg CO2-eq)]])/Tableau1[[#This Row],[Total CO2-emissions
(kg CO2-eq)
for scope 3 use ]],"")</f>
        <v>0.49326947746464322</v>
      </c>
      <c r="N6091" s="437" t="s">
        <v>3730</v>
      </c>
      <c r="O6091" s="259">
        <v>1</v>
      </c>
      <c r="P6091" s="260" t="s">
        <v>5325</v>
      </c>
      <c r="Q6091" s="260" t="s">
        <v>5160</v>
      </c>
    </row>
    <row r="6092" spans="1:17" ht="21.75" customHeight="1">
      <c r="A6092" s="301" t="s">
        <v>5325</v>
      </c>
      <c r="B6092" s="301" t="s">
        <v>5160</v>
      </c>
      <c r="C6092" s="316" t="s">
        <v>12099</v>
      </c>
      <c r="D6092" s="465" t="s">
        <v>3730</v>
      </c>
      <c r="E6092" s="465" t="s">
        <v>700</v>
      </c>
      <c r="F6092" s="469" t="str">
        <f t="shared" si="190"/>
        <v>CH</v>
      </c>
      <c r="G6092" s="260">
        <v>0</v>
      </c>
      <c r="H6092" s="260">
        <v>4.3733030328000002E-5</v>
      </c>
      <c r="I6092" s="260">
        <v>2.38821804E-7</v>
      </c>
      <c r="J6092" s="260">
        <v>1.1231697810893E-4</v>
      </c>
      <c r="K6092" s="260">
        <v>1.56288531017202E-4</v>
      </c>
      <c r="L6092" s="301" t="str">
        <f t="shared" si="191"/>
        <v/>
      </c>
      <c r="M6092" s="459">
        <f>IFERROR((Tableau1[[#This Row],[Scope 1
(kg CO2-eq)]]+Tableau1[[#This Row],[Scope 2 energy
(kg CO2-eq)]]+Tableau1[[#This Row],[Scope 2 Infrastructure
(kg CO2-eq)]])/Tableau1[[#This Row],[Total CO2-emissions
(kg CO2-eq)
for scope 3 use ]],"")</f>
        <v>0.28135047303733507</v>
      </c>
      <c r="N6092" s="437" t="s">
        <v>3730</v>
      </c>
      <c r="O6092" s="259">
        <v>1</v>
      </c>
      <c r="P6092" s="259" t="s">
        <v>5325</v>
      </c>
      <c r="Q6092" s="260" t="s">
        <v>5160</v>
      </c>
    </row>
    <row r="6093" spans="1:17" ht="21.75" customHeight="1">
      <c r="A6093" s="301" t="s">
        <v>5325</v>
      </c>
      <c r="B6093" s="301" t="s">
        <v>5160</v>
      </c>
      <c r="C6093" s="316" t="s">
        <v>12100</v>
      </c>
      <c r="D6093" s="465" t="s">
        <v>3730</v>
      </c>
      <c r="E6093" s="465" t="s">
        <v>6058</v>
      </c>
      <c r="F6093" s="469" t="str">
        <f t="shared" si="190"/>
        <v>other</v>
      </c>
      <c r="G6093" s="260">
        <v>0</v>
      </c>
      <c r="H6093" s="260">
        <v>2.26624754772E-4</v>
      </c>
      <c r="I6093" s="260">
        <v>2.36076984E-7</v>
      </c>
      <c r="J6093" s="260">
        <v>1.1231697810893E-4</v>
      </c>
      <c r="K6093" s="260">
        <v>3.3917781296574601E-4</v>
      </c>
      <c r="L6093" s="301" t="str">
        <f t="shared" si="191"/>
        <v/>
      </c>
      <c r="M6093" s="459">
        <f>IFERROR((Tableau1[[#This Row],[Scope 1
(kg CO2-eq)]]+Tableau1[[#This Row],[Scope 2 energy
(kg CO2-eq)]]+Tableau1[[#This Row],[Scope 2 Infrastructure
(kg CO2-eq)]])/Tableau1[[#This Row],[Total CO2-emissions
(kg CO2-eq)
for scope 3 use ]],"")</f>
        <v>0.66885516411685497</v>
      </c>
      <c r="N6093" s="437" t="s">
        <v>3730</v>
      </c>
      <c r="O6093" s="259">
        <v>1</v>
      </c>
      <c r="P6093" s="260" t="s">
        <v>5325</v>
      </c>
      <c r="Q6093" s="260" t="s">
        <v>5160</v>
      </c>
    </row>
    <row r="6094" spans="1:17" ht="21.75" customHeight="1">
      <c r="A6094" s="301" t="s">
        <v>5325</v>
      </c>
      <c r="B6094" s="301" t="s">
        <v>5160</v>
      </c>
      <c r="C6094" s="316" t="s">
        <v>12101</v>
      </c>
      <c r="D6094" s="465" t="s">
        <v>3730</v>
      </c>
      <c r="E6094" s="465" t="s">
        <v>6026</v>
      </c>
      <c r="F6094" s="469" t="str">
        <f t="shared" si="190"/>
        <v>other</v>
      </c>
      <c r="G6094" s="260">
        <v>0</v>
      </c>
      <c r="H6094" s="260">
        <v>1.42488956844E-4</v>
      </c>
      <c r="I6094" s="260">
        <v>2.4157504800000001E-7</v>
      </c>
      <c r="J6094" s="260">
        <v>1.1231697810893E-4</v>
      </c>
      <c r="K6094" s="260">
        <v>2.5504751065149499E-4</v>
      </c>
      <c r="L6094" s="301" t="str">
        <f t="shared" si="191"/>
        <v/>
      </c>
      <c r="M6094" s="459">
        <f>IFERROR((Tableau1[[#This Row],[Scope 1
(kg CO2-eq)]]+Tableau1[[#This Row],[Scope 2 energy
(kg CO2-eq)]]+Tableau1[[#This Row],[Scope 2 Infrastructure
(kg CO2-eq)]])/Tableau1[[#This Row],[Total CO2-emissions
(kg CO2-eq)
for scope 3 use ]],"")</f>
        <v>0.55962330911369496</v>
      </c>
      <c r="N6094" s="437" t="s">
        <v>3730</v>
      </c>
      <c r="O6094" s="259">
        <v>1</v>
      </c>
      <c r="P6094" s="259" t="s">
        <v>5325</v>
      </c>
      <c r="Q6094" s="260" t="s">
        <v>5160</v>
      </c>
    </row>
    <row r="6095" spans="1:17" ht="21.75" customHeight="1">
      <c r="A6095" s="301" t="s">
        <v>5325</v>
      </c>
      <c r="B6095" s="301" t="s">
        <v>5160</v>
      </c>
      <c r="C6095" s="316" t="s">
        <v>12102</v>
      </c>
      <c r="D6095" s="465" t="s">
        <v>3730</v>
      </c>
      <c r="E6095" s="465" t="s">
        <v>6017</v>
      </c>
      <c r="F6095" s="469" t="str">
        <f t="shared" si="190"/>
        <v>other</v>
      </c>
      <c r="G6095" s="260">
        <v>0</v>
      </c>
      <c r="H6095" s="260">
        <v>3.5907903017999999E-4</v>
      </c>
      <c r="I6095" s="260">
        <v>2.51591184E-7</v>
      </c>
      <c r="J6095" s="260">
        <v>1.1231697810893E-4</v>
      </c>
      <c r="K6095" s="260">
        <v>4.7164759967830002E-4</v>
      </c>
      <c r="L6095" s="301" t="str">
        <f t="shared" si="191"/>
        <v/>
      </c>
      <c r="M6095" s="459">
        <f>IFERROR((Tableau1[[#This Row],[Scope 1
(kg CO2-eq)]]+Tableau1[[#This Row],[Scope 2 energy
(kg CO2-eq)]]+Tableau1[[#This Row],[Scope 2 Infrastructure
(kg CO2-eq)]])/Tableau1[[#This Row],[Total CO2-emissions
(kg CO2-eq)
for scope 3 use ]],"")</f>
        <v>0.76186250414311696</v>
      </c>
      <c r="N6095" s="437" t="s">
        <v>3730</v>
      </c>
      <c r="O6095" s="259">
        <v>1</v>
      </c>
      <c r="P6095" s="259" t="s">
        <v>5325</v>
      </c>
      <c r="Q6095" s="260" t="s">
        <v>5160</v>
      </c>
    </row>
    <row r="6096" spans="1:17" ht="21.75" customHeight="1">
      <c r="A6096" s="301" t="s">
        <v>5325</v>
      </c>
      <c r="B6096" s="301" t="s">
        <v>5160</v>
      </c>
      <c r="C6096" s="316" t="s">
        <v>12103</v>
      </c>
      <c r="D6096" s="465" t="s">
        <v>3730</v>
      </c>
      <c r="E6096" s="465" t="s">
        <v>6088</v>
      </c>
      <c r="F6096" s="469" t="str">
        <f t="shared" si="190"/>
        <v>other</v>
      </c>
      <c r="G6096" s="260">
        <v>0</v>
      </c>
      <c r="H6096" s="260">
        <v>1.4190379912799999E-4</v>
      </c>
      <c r="I6096" s="260">
        <v>2.36076984E-7</v>
      </c>
      <c r="J6096" s="260">
        <v>1.1231697810893E-4</v>
      </c>
      <c r="K6096" s="260">
        <v>2.5445685375371499E-4</v>
      </c>
      <c r="L6096" s="301" t="str">
        <f t="shared" si="191"/>
        <v/>
      </c>
      <c r="M6096" s="459">
        <f>IFERROR((Tableau1[[#This Row],[Scope 1
(kg CO2-eq)]]+Tableau1[[#This Row],[Scope 2 energy
(kg CO2-eq)]]+Tableau1[[#This Row],[Scope 2 Infrastructure
(kg CO2-eq)]])/Tableau1[[#This Row],[Total CO2-emissions
(kg CO2-eq)
for scope 3 use ]],"")</f>
        <v>0.55860109097149746</v>
      </c>
      <c r="N6096" s="436" t="s">
        <v>3730</v>
      </c>
      <c r="O6096" s="259">
        <v>1</v>
      </c>
      <c r="P6096" s="259" t="s">
        <v>5325</v>
      </c>
      <c r="Q6096" s="260" t="s">
        <v>5160</v>
      </c>
    </row>
    <row r="6097" spans="1:17" ht="21.75" customHeight="1">
      <c r="A6097" s="301" t="s">
        <v>5325</v>
      </c>
      <c r="B6097" s="301" t="s">
        <v>5160</v>
      </c>
      <c r="C6097" s="316" t="s">
        <v>12104</v>
      </c>
      <c r="D6097" s="465" t="s">
        <v>3730</v>
      </c>
      <c r="E6097" s="465" t="s">
        <v>6045</v>
      </c>
      <c r="F6097" s="469" t="str">
        <f t="shared" si="190"/>
        <v>other</v>
      </c>
      <c r="G6097" s="260">
        <v>0</v>
      </c>
      <c r="H6097" s="260">
        <v>2.98581516792E-4</v>
      </c>
      <c r="I6097" s="260">
        <v>2.41264764E-7</v>
      </c>
      <c r="J6097" s="260">
        <v>1.1231697810893E-4</v>
      </c>
      <c r="K6097" s="260">
        <v>4.1113975863724198E-4</v>
      </c>
      <c r="L6097" s="301" t="str">
        <f t="shared" si="191"/>
        <v/>
      </c>
      <c r="M6097" s="459">
        <f>IFERROR((Tableau1[[#This Row],[Scope 1
(kg CO2-eq)]]+Tableau1[[#This Row],[Scope 2 energy
(kg CO2-eq)]]+Tableau1[[#This Row],[Scope 2 Infrastructure
(kg CO2-eq)]])/Tableau1[[#This Row],[Total CO2-emissions
(kg CO2-eq)
for scope 3 use ]],"")</f>
        <v>0.72681557859175128</v>
      </c>
      <c r="N6097" s="436" t="s">
        <v>3730</v>
      </c>
      <c r="O6097" s="259">
        <v>1</v>
      </c>
      <c r="P6097" s="259" t="s">
        <v>5325</v>
      </c>
      <c r="Q6097" s="260" t="s">
        <v>5160</v>
      </c>
    </row>
    <row r="6098" spans="1:17" ht="21.75" customHeight="1">
      <c r="A6098" s="301" t="s">
        <v>5325</v>
      </c>
      <c r="B6098" s="301" t="s">
        <v>5160</v>
      </c>
      <c r="C6098" s="316" t="s">
        <v>12105</v>
      </c>
      <c r="D6098" s="465" t="s">
        <v>3730</v>
      </c>
      <c r="E6098" s="465" t="s">
        <v>6016</v>
      </c>
      <c r="F6098" s="469" t="str">
        <f t="shared" si="190"/>
        <v>other</v>
      </c>
      <c r="G6098" s="260">
        <v>0</v>
      </c>
      <c r="H6098" s="260">
        <v>2.3182103318400001E-4</v>
      </c>
      <c r="I6098" s="260">
        <v>2.4122123999999998E-7</v>
      </c>
      <c r="J6098" s="260">
        <v>1.1231697810893E-4</v>
      </c>
      <c r="K6098" s="260">
        <v>3.44379232249302E-4</v>
      </c>
      <c r="L6098" s="301" t="str">
        <f t="shared" si="191"/>
        <v/>
      </c>
      <c r="M6098" s="459">
        <f>IFERROR((Tableau1[[#This Row],[Scope 1
(kg CO2-eq)]]+Tableau1[[#This Row],[Scope 2 energy
(kg CO2-eq)]]+Tableau1[[#This Row],[Scope 2 Infrastructure
(kg CO2-eq)]])/Tableau1[[#This Row],[Total CO2-emissions
(kg CO2-eq)
for scope 3 use ]],"")</f>
        <v>0.67385670415806664</v>
      </c>
      <c r="N6098" s="437" t="s">
        <v>3730</v>
      </c>
      <c r="O6098" s="259">
        <v>1</v>
      </c>
      <c r="P6098" s="259" t="s">
        <v>5325</v>
      </c>
      <c r="Q6098" s="260" t="s">
        <v>5160</v>
      </c>
    </row>
    <row r="6099" spans="1:17" ht="21.75" customHeight="1">
      <c r="A6099" s="301" t="s">
        <v>5325</v>
      </c>
      <c r="B6099" s="301" t="s">
        <v>5160</v>
      </c>
      <c r="C6099" s="316" t="s">
        <v>12106</v>
      </c>
      <c r="D6099" s="465" t="s">
        <v>3730</v>
      </c>
      <c r="E6099" s="465" t="s">
        <v>6022</v>
      </c>
      <c r="F6099" s="469" t="str">
        <f t="shared" si="190"/>
        <v>other</v>
      </c>
      <c r="G6099" s="260">
        <v>0</v>
      </c>
      <c r="H6099" s="260">
        <v>2.07678876912E-4</v>
      </c>
      <c r="I6099" s="260">
        <v>2.4124931999999999E-7</v>
      </c>
      <c r="J6099" s="260">
        <v>1.1231697810893E-4</v>
      </c>
      <c r="K6099" s="260">
        <v>3.2023710453381099E-4</v>
      </c>
      <c r="L6099" s="301" t="str">
        <f t="shared" si="191"/>
        <v/>
      </c>
      <c r="M6099" s="459">
        <f>IFERROR((Tableau1[[#This Row],[Scope 1
(kg CO2-eq)]]+Tableau1[[#This Row],[Scope 2 energy
(kg CO2-eq)]]+Tableau1[[#This Row],[Scope 2 Infrastructure
(kg CO2-eq)]])/Tableau1[[#This Row],[Total CO2-emissions
(kg CO2-eq)
for scope 3 use ]],"")</f>
        <v>0.64926931729126836</v>
      </c>
      <c r="N6099" s="437" t="s">
        <v>3730</v>
      </c>
      <c r="O6099" s="259">
        <v>1</v>
      </c>
      <c r="P6099" s="259" t="s">
        <v>5325</v>
      </c>
      <c r="Q6099" s="260" t="s">
        <v>5160</v>
      </c>
    </row>
    <row r="6100" spans="1:17" ht="21.75" customHeight="1">
      <c r="A6100" s="301" t="s">
        <v>5325</v>
      </c>
      <c r="B6100" s="301" t="s">
        <v>5160</v>
      </c>
      <c r="C6100" s="316" t="s">
        <v>12107</v>
      </c>
      <c r="D6100" s="465" t="s">
        <v>3730</v>
      </c>
      <c r="E6100" s="465" t="s">
        <v>6018</v>
      </c>
      <c r="F6100" s="469" t="str">
        <f t="shared" si="190"/>
        <v>other</v>
      </c>
      <c r="G6100" s="260">
        <v>0</v>
      </c>
      <c r="H6100" s="260">
        <v>1.9523629195200001E-4</v>
      </c>
      <c r="I6100" s="260">
        <v>2.4122123999999998E-7</v>
      </c>
      <c r="J6100" s="260">
        <v>1.1231697810893E-4</v>
      </c>
      <c r="K6100" s="260">
        <v>3.0779449057225498E-4</v>
      </c>
      <c r="L6100" s="301" t="str">
        <f t="shared" si="191"/>
        <v/>
      </c>
      <c r="M6100" s="459">
        <f>IFERROR((Tableau1[[#This Row],[Scope 1
(kg CO2-eq)]]+Tableau1[[#This Row],[Scope 2 energy
(kg CO2-eq)]]+Tableau1[[#This Row],[Scope 2 Infrastructure
(kg CO2-eq)]])/Tableau1[[#This Row],[Total CO2-emissions
(kg CO2-eq)
for scope 3 use ]],"")</f>
        <v>0.63509100773235427</v>
      </c>
      <c r="N6100" s="437" t="s">
        <v>3730</v>
      </c>
      <c r="O6100" s="259">
        <v>1</v>
      </c>
      <c r="P6100" s="259" t="s">
        <v>5325</v>
      </c>
      <c r="Q6100" s="260" t="s">
        <v>5160</v>
      </c>
    </row>
    <row r="6101" spans="1:17" ht="21.75" customHeight="1">
      <c r="A6101" s="301" t="s">
        <v>5325</v>
      </c>
      <c r="B6101" s="301" t="s">
        <v>5160</v>
      </c>
      <c r="C6101" s="316" t="s">
        <v>12108</v>
      </c>
      <c r="D6101" s="465" t="s">
        <v>3730</v>
      </c>
      <c r="E6101" s="465" t="s">
        <v>6060</v>
      </c>
      <c r="F6101" s="469" t="str">
        <f t="shared" si="190"/>
        <v>other</v>
      </c>
      <c r="G6101" s="260">
        <v>0</v>
      </c>
      <c r="H6101" s="260">
        <v>1.43985504312E-4</v>
      </c>
      <c r="I6101" s="260">
        <v>2.41188948E-7</v>
      </c>
      <c r="J6101" s="260">
        <v>1.1231697810893E-4</v>
      </c>
      <c r="K6101" s="260">
        <v>2.5654367218562999E-4</v>
      </c>
      <c r="L6101" s="301" t="str">
        <f t="shared" si="191"/>
        <v/>
      </c>
      <c r="M6101" s="459">
        <f>IFERROR((Tableau1[[#This Row],[Scope 1
(kg CO2-eq)]]+Tableau1[[#This Row],[Scope 2 energy
(kg CO2-eq)]]+Tableau1[[#This Row],[Scope 2 Infrastructure
(kg CO2-eq)]])/Tableau1[[#This Row],[Total CO2-emissions
(kg CO2-eq)
for scope 3 use ]],"")</f>
        <v>0.56219158333260455</v>
      </c>
      <c r="N6101" s="437" t="s">
        <v>3730</v>
      </c>
      <c r="O6101" s="259">
        <v>1</v>
      </c>
      <c r="P6101" s="259" t="s">
        <v>5325</v>
      </c>
      <c r="Q6101" s="260" t="s">
        <v>5160</v>
      </c>
    </row>
    <row r="6102" spans="1:17" ht="21.75" customHeight="1">
      <c r="A6102" s="301" t="s">
        <v>5325</v>
      </c>
      <c r="B6102" s="301" t="s">
        <v>5160</v>
      </c>
      <c r="C6102" s="316" t="s">
        <v>12109</v>
      </c>
      <c r="D6102" s="465" t="s">
        <v>3730</v>
      </c>
      <c r="E6102" s="465" t="s">
        <v>119</v>
      </c>
      <c r="F6102" s="469" t="str">
        <f t="shared" si="190"/>
        <v>other</v>
      </c>
      <c r="G6102" s="260">
        <v>0</v>
      </c>
      <c r="H6102" s="260">
        <v>4.0754480831999999E-5</v>
      </c>
      <c r="I6102" s="260">
        <v>2.37989232E-7</v>
      </c>
      <c r="J6102" s="260">
        <v>1.1231697810893E-4</v>
      </c>
      <c r="K6102" s="260">
        <v>1.53309448168294E-4</v>
      </c>
      <c r="L6102" s="301" t="str">
        <f t="shared" si="191"/>
        <v/>
      </c>
      <c r="M6102" s="459">
        <f>IFERROR((Tableau1[[#This Row],[Scope 1
(kg CO2-eq)]]+Tableau1[[#This Row],[Scope 2 energy
(kg CO2-eq)]]+Tableau1[[#This Row],[Scope 2 Infrastructure
(kg CO2-eq)]])/Tableau1[[#This Row],[Total CO2-emissions
(kg CO2-eq)
for scope 3 use ]],"")</f>
        <v>0.26738384720425651</v>
      </c>
      <c r="N6102" s="437" t="s">
        <v>3730</v>
      </c>
      <c r="O6102" s="259">
        <v>1</v>
      </c>
      <c r="P6102" s="259" t="s">
        <v>5325</v>
      </c>
      <c r="Q6102" s="260" t="s">
        <v>5160</v>
      </c>
    </row>
    <row r="6103" spans="1:17" ht="21.75" customHeight="1">
      <c r="A6103" s="301" t="s">
        <v>5325</v>
      </c>
      <c r="B6103" s="301" t="s">
        <v>5160</v>
      </c>
      <c r="C6103" s="316" t="s">
        <v>12110</v>
      </c>
      <c r="D6103" s="465" t="s">
        <v>3730</v>
      </c>
      <c r="E6103" s="465" t="s">
        <v>6034</v>
      </c>
      <c r="F6103" s="469" t="str">
        <f t="shared" si="190"/>
        <v>other</v>
      </c>
      <c r="G6103" s="260">
        <v>0</v>
      </c>
      <c r="H6103" s="260">
        <v>2.5144577873999999E-4</v>
      </c>
      <c r="I6103" s="260">
        <v>2.4127037999999999E-7</v>
      </c>
      <c r="J6103" s="260">
        <v>1.1231697810893E-4</v>
      </c>
      <c r="K6103" s="260">
        <v>3.6400402755931298E-4</v>
      </c>
      <c r="L6103" s="301" t="str">
        <f t="shared" si="191"/>
        <v/>
      </c>
      <c r="M6103" s="459">
        <f>IFERROR((Tableau1[[#This Row],[Scope 1
(kg CO2-eq)]]+Tableau1[[#This Row],[Scope 2 energy
(kg CO2-eq)]]+Tableau1[[#This Row],[Scope 2 Infrastructure
(kg CO2-eq)]])/Tableau1[[#This Row],[Total CO2-emissions
(kg CO2-eq)
for scope 3 use ]],"")</f>
        <v>0.69144028654734768</v>
      </c>
      <c r="N6103" s="436" t="s">
        <v>3730</v>
      </c>
      <c r="O6103" s="259">
        <v>1</v>
      </c>
      <c r="P6103" s="260" t="s">
        <v>5325</v>
      </c>
      <c r="Q6103" s="260" t="s">
        <v>5160</v>
      </c>
    </row>
    <row r="6104" spans="1:17" ht="21.75" customHeight="1">
      <c r="A6104" s="301" t="s">
        <v>5325</v>
      </c>
      <c r="B6104" s="301" t="s">
        <v>5160</v>
      </c>
      <c r="C6104" s="316" t="s">
        <v>12111</v>
      </c>
      <c r="D6104" s="465" t="s">
        <v>3730</v>
      </c>
      <c r="E6104" s="465" t="s">
        <v>122</v>
      </c>
      <c r="F6104" s="469" t="str">
        <f t="shared" si="190"/>
        <v>other</v>
      </c>
      <c r="G6104" s="260">
        <v>0</v>
      </c>
      <c r="H6104" s="260">
        <v>3.9520800914399998E-4</v>
      </c>
      <c r="I6104" s="260">
        <v>2.4128161200000002E-7</v>
      </c>
      <c r="J6104" s="260">
        <v>1.1231697810893E-4</v>
      </c>
      <c r="K6104" s="260">
        <v>5.0776626892118295E-4</v>
      </c>
      <c r="L6104" s="301" t="str">
        <f t="shared" si="191"/>
        <v/>
      </c>
      <c r="M6104" s="459">
        <f>IFERROR((Tableau1[[#This Row],[Scope 1
(kg CO2-eq)]]+Tableau1[[#This Row],[Scope 2 energy
(kg CO2-eq)]]+Tableau1[[#This Row],[Scope 2 Infrastructure
(kg CO2-eq)]])/Tableau1[[#This Row],[Total CO2-emissions
(kg CO2-eq)
for scope 3 use ]],"")</f>
        <v>0.77880181288171157</v>
      </c>
      <c r="N6104" s="436" t="s">
        <v>3730</v>
      </c>
      <c r="O6104" s="259">
        <v>1</v>
      </c>
      <c r="P6104" s="259" t="s">
        <v>5325</v>
      </c>
      <c r="Q6104" s="260" t="s">
        <v>5160</v>
      </c>
    </row>
    <row r="6105" spans="1:17" ht="21.75" customHeight="1">
      <c r="A6105" s="301" t="s">
        <v>5325</v>
      </c>
      <c r="B6105" s="301" t="s">
        <v>5160</v>
      </c>
      <c r="C6105" s="316" t="s">
        <v>12112</v>
      </c>
      <c r="D6105" s="465" t="s">
        <v>3730</v>
      </c>
      <c r="E6105" s="465" t="s">
        <v>6046</v>
      </c>
      <c r="F6105" s="469" t="str">
        <f t="shared" si="190"/>
        <v>other</v>
      </c>
      <c r="G6105" s="260">
        <v>0</v>
      </c>
      <c r="H6105" s="260">
        <v>2.3307689293199999E-4</v>
      </c>
      <c r="I6105" s="260">
        <v>2.413125E-7</v>
      </c>
      <c r="J6105" s="260">
        <v>1.1231697810893E-4</v>
      </c>
      <c r="K6105" s="260">
        <v>3.4563518199216402E-4</v>
      </c>
      <c r="L6105" s="301" t="str">
        <f t="shared" si="191"/>
        <v/>
      </c>
      <c r="M6105" s="459">
        <f>IFERROR((Tableau1[[#This Row],[Scope 1
(kg CO2-eq)]]+Tableau1[[#This Row],[Scope 2 energy
(kg CO2-eq)]]+Tableau1[[#This Row],[Scope 2 Infrastructure
(kg CO2-eq)]])/Tableau1[[#This Row],[Total CO2-emissions
(kg CO2-eq)
for scope 3 use ]],"")</f>
        <v>0.67504182903836918</v>
      </c>
      <c r="N6105" s="437" t="s">
        <v>3730</v>
      </c>
      <c r="O6105" s="259">
        <v>1</v>
      </c>
      <c r="P6105" s="259" t="s">
        <v>5325</v>
      </c>
      <c r="Q6105" s="260" t="s">
        <v>5160</v>
      </c>
    </row>
    <row r="6106" spans="1:17" ht="21.75" customHeight="1">
      <c r="A6106" s="301" t="s">
        <v>5325</v>
      </c>
      <c r="B6106" s="301" t="s">
        <v>5160</v>
      </c>
      <c r="C6106" s="316" t="s">
        <v>12113</v>
      </c>
      <c r="D6106" s="465" t="s">
        <v>3730</v>
      </c>
      <c r="E6106" s="465" t="s">
        <v>6052</v>
      </c>
      <c r="F6106" s="469" t="str">
        <f t="shared" si="190"/>
        <v>other</v>
      </c>
      <c r="G6106" s="260">
        <v>0</v>
      </c>
      <c r="H6106" s="260">
        <v>2.09212759548E-4</v>
      </c>
      <c r="I6106" s="260">
        <v>2.4131530800000002E-7</v>
      </c>
      <c r="J6106" s="260">
        <v>1.1231697810893E-4</v>
      </c>
      <c r="K6106" s="260">
        <v>3.2177105279680501E-4</v>
      </c>
      <c r="L6106" s="301" t="str">
        <f t="shared" si="191"/>
        <v/>
      </c>
      <c r="M6106" s="459">
        <f>IFERROR((Tableau1[[#This Row],[Scope 1
(kg CO2-eq)]]+Tableau1[[#This Row],[Scope 2 energy
(kg CO2-eq)]]+Tableau1[[#This Row],[Scope 2 Infrastructure
(kg CO2-eq)]])/Tableau1[[#This Row],[Total CO2-emissions
(kg CO2-eq)
for scope 3 use ]],"")</f>
        <v>0.6509413231409229</v>
      </c>
      <c r="N6106" s="437" t="s">
        <v>3730</v>
      </c>
      <c r="O6106" s="259">
        <v>1</v>
      </c>
      <c r="P6106" s="259" t="s">
        <v>5325</v>
      </c>
      <c r="Q6106" s="260" t="s">
        <v>5160</v>
      </c>
    </row>
    <row r="6107" spans="1:17" ht="21.75" customHeight="1">
      <c r="A6107" s="301" t="s">
        <v>5325</v>
      </c>
      <c r="B6107" s="301" t="s">
        <v>5160</v>
      </c>
      <c r="C6107" s="316" t="s">
        <v>12114</v>
      </c>
      <c r="D6107" s="465" t="s">
        <v>3730</v>
      </c>
      <c r="E6107" s="465" t="s">
        <v>6061</v>
      </c>
      <c r="F6107" s="469" t="str">
        <f t="shared" si="190"/>
        <v>other</v>
      </c>
      <c r="G6107" s="260">
        <v>0</v>
      </c>
      <c r="H6107" s="260">
        <v>3.0629070809999999E-4</v>
      </c>
      <c r="I6107" s="260">
        <v>2.4127739999999999E-7</v>
      </c>
      <c r="J6107" s="260">
        <v>1.1231697810893E-4</v>
      </c>
      <c r="K6107" s="260">
        <v>4.1884896324826201E-4</v>
      </c>
      <c r="L6107" s="301" t="str">
        <f t="shared" si="191"/>
        <v/>
      </c>
      <c r="M6107" s="459">
        <f>IFERROR((Tableau1[[#This Row],[Scope 1
(kg CO2-eq)]]+Tableau1[[#This Row],[Scope 2 energy
(kg CO2-eq)]]+Tableau1[[#This Row],[Scope 2 Infrastructure
(kg CO2-eq)]])/Tableau1[[#This Row],[Total CO2-emissions
(kg CO2-eq)
for scope 3 use ]],"")</f>
        <v>0.73184372505730899</v>
      </c>
      <c r="N6107" s="437" t="s">
        <v>3730</v>
      </c>
      <c r="O6107" s="259">
        <v>1</v>
      </c>
      <c r="P6107" s="259" t="s">
        <v>5325</v>
      </c>
      <c r="Q6107" s="260" t="s">
        <v>5160</v>
      </c>
    </row>
    <row r="6108" spans="1:17" ht="21.75" customHeight="1">
      <c r="A6108" s="301" t="s">
        <v>5325</v>
      </c>
      <c r="B6108" s="301" t="s">
        <v>5160</v>
      </c>
      <c r="C6108" s="316" t="s">
        <v>12115</v>
      </c>
      <c r="D6108" s="465" t="s">
        <v>3730</v>
      </c>
      <c r="E6108" s="465" t="s">
        <v>6062</v>
      </c>
      <c r="F6108" s="469" t="str">
        <f t="shared" si="190"/>
        <v>other</v>
      </c>
      <c r="G6108" s="260">
        <v>0</v>
      </c>
      <c r="H6108" s="260">
        <v>4.9679295494399998E-4</v>
      </c>
      <c r="I6108" s="260">
        <v>4.1062086E-7</v>
      </c>
      <c r="J6108" s="260">
        <v>1.1231697810893E-4</v>
      </c>
      <c r="K6108" s="260">
        <v>6.0952055472178804E-4</v>
      </c>
      <c r="L6108" s="301" t="str">
        <f t="shared" si="191"/>
        <v/>
      </c>
      <c r="M6108" s="459">
        <f>IFERROR((Tableau1[[#This Row],[Scope 1
(kg CO2-eq)]]+Tableau1[[#This Row],[Scope 2 energy
(kg CO2-eq)]]+Tableau1[[#This Row],[Scope 2 Infrastructure
(kg CO2-eq)]])/Tableau1[[#This Row],[Total CO2-emissions
(kg CO2-eq)
for scope 3 use ]],"")</f>
        <v>0.81572897247238119</v>
      </c>
      <c r="N6108" s="436" t="s">
        <v>3730</v>
      </c>
      <c r="O6108" s="259">
        <v>1</v>
      </c>
      <c r="P6108" s="259" t="s">
        <v>5325</v>
      </c>
      <c r="Q6108" s="260" t="s">
        <v>5160</v>
      </c>
    </row>
    <row r="6109" spans="1:17" ht="21.75" customHeight="1">
      <c r="A6109" s="301" t="s">
        <v>5325</v>
      </c>
      <c r="B6109" s="301" t="s">
        <v>5160</v>
      </c>
      <c r="C6109" s="316" t="s">
        <v>12116</v>
      </c>
      <c r="D6109" s="465" t="s">
        <v>3730</v>
      </c>
      <c r="E6109" s="465" t="s">
        <v>6063</v>
      </c>
      <c r="F6109" s="469" t="str">
        <f t="shared" si="190"/>
        <v>other</v>
      </c>
      <c r="G6109" s="260">
        <v>0</v>
      </c>
      <c r="H6109" s="260">
        <v>4.1107602977999999E-4</v>
      </c>
      <c r="I6109" s="260">
        <v>2.5213312799999999E-7</v>
      </c>
      <c r="J6109" s="260">
        <v>1.1231697810893E-4</v>
      </c>
      <c r="K6109" s="260">
        <v>5.2364514323032603E-4</v>
      </c>
      <c r="L6109" s="301" t="str">
        <f t="shared" si="191"/>
        <v/>
      </c>
      <c r="M6109" s="459">
        <f>IFERROR((Tableau1[[#This Row],[Scope 1
(kg CO2-eq)]]+Tableau1[[#This Row],[Scope 2 energy
(kg CO2-eq)]]+Tableau1[[#This Row],[Scope 2 Infrastructure
(kg CO2-eq)]])/Tableau1[[#This Row],[Total CO2-emissions
(kg CO2-eq)
for scope 3 use ]],"")</f>
        <v>0.785509363021203</v>
      </c>
      <c r="N6109" s="436" t="s">
        <v>3730</v>
      </c>
      <c r="O6109" s="259">
        <v>1</v>
      </c>
      <c r="P6109" s="259" t="s">
        <v>5325</v>
      </c>
      <c r="Q6109" s="260" t="s">
        <v>5160</v>
      </c>
    </row>
    <row r="6110" spans="1:17" ht="21.75" customHeight="1">
      <c r="A6110" s="301" t="s">
        <v>5325</v>
      </c>
      <c r="B6110" s="301" t="s">
        <v>5160</v>
      </c>
      <c r="C6110" s="316" t="s">
        <v>12117</v>
      </c>
      <c r="D6110" s="465" t="s">
        <v>3730</v>
      </c>
      <c r="E6110" s="465" t="s">
        <v>6047</v>
      </c>
      <c r="F6110" s="469" t="str">
        <f t="shared" si="190"/>
        <v>other</v>
      </c>
      <c r="G6110" s="260">
        <v>0</v>
      </c>
      <c r="H6110" s="260">
        <v>2.55351300984E-4</v>
      </c>
      <c r="I6110" s="260">
        <v>2.4123808800000001E-7</v>
      </c>
      <c r="J6110" s="260">
        <v>1.1231697810893E-4</v>
      </c>
      <c r="K6110" s="260">
        <v>3.6790951773842698E-4</v>
      </c>
      <c r="L6110" s="301" t="str">
        <f t="shared" si="191"/>
        <v/>
      </c>
      <c r="M6110" s="459">
        <f>IFERROR((Tableau1[[#This Row],[Scope 1
(kg CO2-eq)]]+Tableau1[[#This Row],[Scope 2 energy
(kg CO2-eq)]]+Tableau1[[#This Row],[Scope 2 Infrastructure
(kg CO2-eq)]])/Tableau1[[#This Row],[Total CO2-emissions
(kg CO2-eq)
for scope 3 use ]],"")</f>
        <v>0.69471575686095433</v>
      </c>
      <c r="N6110" s="437" t="s">
        <v>3730</v>
      </c>
      <c r="O6110" s="259">
        <v>1</v>
      </c>
      <c r="P6110" s="259" t="s">
        <v>5325</v>
      </c>
      <c r="Q6110" s="260" t="s">
        <v>5160</v>
      </c>
    </row>
    <row r="6111" spans="1:17" ht="21.75" customHeight="1">
      <c r="A6111" s="301" t="s">
        <v>5325</v>
      </c>
      <c r="B6111" s="301" t="s">
        <v>5160</v>
      </c>
      <c r="C6111" s="316" t="s">
        <v>12118</v>
      </c>
      <c r="D6111" s="465" t="s">
        <v>3730</v>
      </c>
      <c r="E6111" s="465" t="s">
        <v>6019</v>
      </c>
      <c r="F6111" s="469" t="str">
        <f t="shared" si="190"/>
        <v>other</v>
      </c>
      <c r="G6111" s="260">
        <v>0</v>
      </c>
      <c r="H6111" s="260">
        <v>2.6432169426E-4</v>
      </c>
      <c r="I6111" s="260">
        <v>2.36397096E-7</v>
      </c>
      <c r="J6111" s="260">
        <v>1.1231697810893E-4</v>
      </c>
      <c r="K6111" s="260">
        <v>3.7687506971184701E-4</v>
      </c>
      <c r="L6111" s="301" t="str">
        <f t="shared" si="191"/>
        <v/>
      </c>
      <c r="M6111" s="459">
        <f>IFERROR((Tableau1[[#This Row],[Scope 1
(kg CO2-eq)]]+Tableau1[[#This Row],[Scope 2 energy
(kg CO2-eq)]]+Tableau1[[#This Row],[Scope 2 Infrastructure
(kg CO2-eq)]])/Tableau1[[#This Row],[Total CO2-emissions
(kg CO2-eq)
for scope 3 use ]],"")</f>
        <v>0.70197822200942372</v>
      </c>
      <c r="N6111" s="436" t="s">
        <v>3730</v>
      </c>
      <c r="O6111" s="259">
        <v>1</v>
      </c>
      <c r="P6111" s="259" t="s">
        <v>5325</v>
      </c>
      <c r="Q6111" s="260" t="s">
        <v>5160</v>
      </c>
    </row>
    <row r="6112" spans="1:17" ht="21.75" customHeight="1">
      <c r="A6112" s="301" t="s">
        <v>5325</v>
      </c>
      <c r="B6112" s="301" t="s">
        <v>5160</v>
      </c>
      <c r="C6112" s="316" t="s">
        <v>12119</v>
      </c>
      <c r="D6112" s="465" t="s">
        <v>3730</v>
      </c>
      <c r="E6112" s="465" t="s">
        <v>6020</v>
      </c>
      <c r="F6112" s="469" t="str">
        <f t="shared" si="190"/>
        <v>other</v>
      </c>
      <c r="G6112" s="260">
        <v>0</v>
      </c>
      <c r="H6112" s="260">
        <v>2.7155366456399997E-4</v>
      </c>
      <c r="I6112" s="260">
        <v>2.3639288399999999E-7</v>
      </c>
      <c r="J6112" s="260">
        <v>1.1231697810893E-4</v>
      </c>
      <c r="K6112" s="260">
        <v>3.8410703468604501E-4</v>
      </c>
      <c r="L6112" s="301" t="str">
        <f t="shared" si="191"/>
        <v/>
      </c>
      <c r="M6112" s="459">
        <f>IFERROR((Tableau1[[#This Row],[Scope 1
(kg CO2-eq)]]+Tableau1[[#This Row],[Scope 2 energy
(kg CO2-eq)]]+Tableau1[[#This Row],[Scope 2 Infrastructure
(kg CO2-eq)]])/Tableau1[[#This Row],[Total CO2-emissions
(kg CO2-eq)
for scope 3 use ]],"")</f>
        <v>0.70758937719053017</v>
      </c>
      <c r="N6112" s="437" t="s">
        <v>3730</v>
      </c>
      <c r="O6112" s="259">
        <v>1</v>
      </c>
      <c r="P6112" s="259" t="s">
        <v>5325</v>
      </c>
      <c r="Q6112" s="260" t="s">
        <v>5160</v>
      </c>
    </row>
    <row r="6113" spans="1:17" ht="21.75" customHeight="1">
      <c r="A6113" s="301" t="s">
        <v>5325</v>
      </c>
      <c r="B6113" s="301" t="s">
        <v>5160</v>
      </c>
      <c r="C6113" s="316" t="s">
        <v>12120</v>
      </c>
      <c r="D6113" s="465" t="s">
        <v>3730</v>
      </c>
      <c r="E6113" s="465" t="s">
        <v>123</v>
      </c>
      <c r="F6113" s="469" t="str">
        <f t="shared" si="190"/>
        <v>other</v>
      </c>
      <c r="G6113" s="260">
        <v>0</v>
      </c>
      <c r="H6113" s="260">
        <v>2.4856909646400001E-4</v>
      </c>
      <c r="I6113" s="260">
        <v>2.4113980799999999E-7</v>
      </c>
      <c r="J6113" s="260">
        <v>1.1231697810893E-4</v>
      </c>
      <c r="K6113" s="260">
        <v>3.6112721367137501E-4</v>
      </c>
      <c r="L6113" s="301" t="str">
        <f t="shared" si="191"/>
        <v/>
      </c>
      <c r="M6113" s="459">
        <f>IFERROR((Tableau1[[#This Row],[Scope 1
(kg CO2-eq)]]+Tableau1[[#This Row],[Scope 2 energy
(kg CO2-eq)]]+Tableau1[[#This Row],[Scope 2 Infrastructure
(kg CO2-eq)]])/Tableau1[[#This Row],[Total CO2-emissions
(kg CO2-eq)
for scope 3 use ]],"")</f>
        <v>0.68898223909100564</v>
      </c>
      <c r="N6113" s="436" t="s">
        <v>3730</v>
      </c>
      <c r="O6113" s="259">
        <v>1</v>
      </c>
      <c r="P6113" s="259" t="s">
        <v>5325</v>
      </c>
      <c r="Q6113" s="260" t="s">
        <v>5160</v>
      </c>
    </row>
    <row r="6114" spans="1:17" ht="21.75" customHeight="1">
      <c r="A6114" s="301" t="s">
        <v>5325</v>
      </c>
      <c r="B6114" s="301" t="s">
        <v>5160</v>
      </c>
      <c r="C6114" s="316" t="s">
        <v>12121</v>
      </c>
      <c r="D6114" s="465" t="s">
        <v>3730</v>
      </c>
      <c r="E6114" s="465" t="s">
        <v>6082</v>
      </c>
      <c r="F6114" s="469" t="str">
        <f t="shared" si="190"/>
        <v>other</v>
      </c>
      <c r="G6114" s="260">
        <v>0</v>
      </c>
      <c r="H6114" s="260">
        <v>1.9523629195200001E-4</v>
      </c>
      <c r="I6114" s="260">
        <v>2.4122123999999998E-7</v>
      </c>
      <c r="J6114" s="260">
        <v>1.1231697810893E-4</v>
      </c>
      <c r="K6114" s="260">
        <v>3.07794490534765E-4</v>
      </c>
      <c r="L6114" s="301" t="str">
        <f t="shared" si="191"/>
        <v/>
      </c>
      <c r="M6114" s="459">
        <f>IFERROR((Tableau1[[#This Row],[Scope 1
(kg CO2-eq)]]+Tableau1[[#This Row],[Scope 2 energy
(kg CO2-eq)]]+Tableau1[[#This Row],[Scope 2 Infrastructure
(kg CO2-eq)]])/Tableau1[[#This Row],[Total CO2-emissions
(kg CO2-eq)
for scope 3 use ]],"")</f>
        <v>0.63509100780970951</v>
      </c>
      <c r="N6114" s="437" t="s">
        <v>3730</v>
      </c>
      <c r="O6114" s="259">
        <v>1</v>
      </c>
      <c r="P6114" s="259" t="s">
        <v>5325</v>
      </c>
      <c r="Q6114" s="260" t="s">
        <v>5160</v>
      </c>
    </row>
    <row r="6115" spans="1:17" ht="21.75" customHeight="1">
      <c r="A6115" s="301" t="s">
        <v>5325</v>
      </c>
      <c r="B6115" s="301" t="s">
        <v>5160</v>
      </c>
      <c r="C6115" s="316" t="s">
        <v>12122</v>
      </c>
      <c r="D6115" s="465" t="s">
        <v>3730</v>
      </c>
      <c r="E6115" s="465" t="s">
        <v>6053</v>
      </c>
      <c r="F6115" s="469" t="str">
        <f t="shared" si="190"/>
        <v>other</v>
      </c>
      <c r="G6115" s="260">
        <v>0</v>
      </c>
      <c r="H6115" s="260">
        <v>4.2243566040000002E-4</v>
      </c>
      <c r="I6115" s="260">
        <v>2.41478172E-7</v>
      </c>
      <c r="J6115" s="260">
        <v>1.1231697810893E-4</v>
      </c>
      <c r="K6115" s="260">
        <v>5.3499411255535198E-4</v>
      </c>
      <c r="L6115" s="301" t="str">
        <f t="shared" si="191"/>
        <v/>
      </c>
      <c r="M6115" s="459">
        <f>IFERROR((Tableau1[[#This Row],[Scope 1
(kg CO2-eq)]]+Tableau1[[#This Row],[Scope 2 energy
(kg CO2-eq)]]+Tableau1[[#This Row],[Scope 2 Infrastructure
(kg CO2-eq)]])/Tableau1[[#This Row],[Total CO2-emissions
(kg CO2-eq)
for scope 3 use ]],"")</f>
        <v>0.79005942056655554</v>
      </c>
      <c r="N6115" s="436" t="s">
        <v>3730</v>
      </c>
      <c r="O6115" s="259">
        <v>1</v>
      </c>
      <c r="P6115" s="259" t="s">
        <v>5325</v>
      </c>
      <c r="Q6115" s="260" t="s">
        <v>5160</v>
      </c>
    </row>
    <row r="6116" spans="1:17" ht="21.75" customHeight="1">
      <c r="A6116" s="301" t="s">
        <v>5325</v>
      </c>
      <c r="B6116" s="301" t="s">
        <v>5160</v>
      </c>
      <c r="C6116" s="316" t="s">
        <v>12123</v>
      </c>
      <c r="D6116" s="465" t="s">
        <v>3730</v>
      </c>
      <c r="E6116" s="465" t="s">
        <v>6024</v>
      </c>
      <c r="F6116" s="469" t="str">
        <f t="shared" si="190"/>
        <v>other</v>
      </c>
      <c r="G6116" s="260">
        <v>0</v>
      </c>
      <c r="H6116" s="260">
        <v>2.77171484148E-4</v>
      </c>
      <c r="I6116" s="260">
        <v>2.42599968E-7</v>
      </c>
      <c r="J6116" s="260">
        <v>1.1231697810893E-4</v>
      </c>
      <c r="K6116" s="260">
        <v>3.8973106273378598E-4</v>
      </c>
      <c r="L6116" s="301" t="str">
        <f t="shared" si="191"/>
        <v/>
      </c>
      <c r="M6116" s="459">
        <f>IFERROR((Tableau1[[#This Row],[Scope 1
(kg CO2-eq)]]+Tableau1[[#This Row],[Scope 2 energy
(kg CO2-eq)]]+Tableau1[[#This Row],[Scope 2 Infrastructure
(kg CO2-eq)]])/Tableau1[[#This Row],[Total CO2-emissions
(kg CO2-eq)
for scope 3 use ]],"")</f>
        <v>0.71180901560698417</v>
      </c>
      <c r="N6116" s="437" t="s">
        <v>3730</v>
      </c>
      <c r="O6116" s="259">
        <v>1</v>
      </c>
      <c r="P6116" s="259" t="s">
        <v>5325</v>
      </c>
      <c r="Q6116" s="260" t="s">
        <v>5160</v>
      </c>
    </row>
    <row r="6117" spans="1:17" ht="21.75" customHeight="1">
      <c r="A6117" s="301" t="s">
        <v>5325</v>
      </c>
      <c r="B6117" s="301" t="s">
        <v>5160</v>
      </c>
      <c r="C6117" s="316" t="s">
        <v>12124</v>
      </c>
      <c r="D6117" s="465" t="s">
        <v>3730</v>
      </c>
      <c r="E6117" s="465" t="s">
        <v>6068</v>
      </c>
      <c r="F6117" s="469" t="str">
        <f t="shared" si="190"/>
        <v>other</v>
      </c>
      <c r="G6117" s="260">
        <v>0</v>
      </c>
      <c r="H6117" s="260">
        <v>3.07185555924E-4</v>
      </c>
      <c r="I6117" s="260">
        <v>2.51363736E-7</v>
      </c>
      <c r="J6117" s="260">
        <v>1.1231697810893E-4</v>
      </c>
      <c r="K6117" s="260">
        <v>4.19753897914764E-4</v>
      </c>
      <c r="L6117" s="301" t="str">
        <f t="shared" si="191"/>
        <v/>
      </c>
      <c r="M6117" s="459">
        <f>IFERROR((Tableau1[[#This Row],[Scope 1
(kg CO2-eq)]]+Tableau1[[#This Row],[Scope 2 energy
(kg CO2-eq)]]+Tableau1[[#This Row],[Scope 2 Infrastructure
(kg CO2-eq)]])/Tableau1[[#This Row],[Total CO2-emissions
(kg CO2-eq)
for scope 3 use ]],"")</f>
        <v>0.73242183381088855</v>
      </c>
      <c r="N6117" s="436" t="s">
        <v>3730</v>
      </c>
      <c r="O6117" s="259">
        <v>1</v>
      </c>
      <c r="P6117" s="259" t="s">
        <v>5325</v>
      </c>
      <c r="Q6117" s="260" t="s">
        <v>5160</v>
      </c>
    </row>
    <row r="6118" spans="1:17" ht="21.75" customHeight="1">
      <c r="A6118" s="301" t="s">
        <v>5325</v>
      </c>
      <c r="B6118" s="301" t="s">
        <v>5160</v>
      </c>
      <c r="C6118" s="316" t="s">
        <v>12125</v>
      </c>
      <c r="D6118" s="465" t="s">
        <v>3730</v>
      </c>
      <c r="E6118" s="465" t="s">
        <v>6029</v>
      </c>
      <c r="F6118" s="469" t="str">
        <f t="shared" si="190"/>
        <v>other</v>
      </c>
      <c r="G6118" s="260">
        <v>0</v>
      </c>
      <c r="H6118" s="260">
        <v>2.4690601774799998E-4</v>
      </c>
      <c r="I6118" s="260">
        <v>2.4119315999999998E-7</v>
      </c>
      <c r="J6118" s="260">
        <v>1.1231697810893E-4</v>
      </c>
      <c r="K6118" s="260">
        <v>3.5946418846707998E-4</v>
      </c>
      <c r="L6118" s="301" t="str">
        <f t="shared" si="191"/>
        <v/>
      </c>
      <c r="M6118" s="459">
        <f>IFERROR((Tableau1[[#This Row],[Scope 1
(kg CO2-eq)]]+Tableau1[[#This Row],[Scope 2 energy
(kg CO2-eq)]]+Tableau1[[#This Row],[Scope 2 Infrastructure
(kg CO2-eq)]])/Tableau1[[#This Row],[Total CO2-emissions
(kg CO2-eq)
for scope 3 use ]],"")</f>
        <v>0.68754334600603451</v>
      </c>
      <c r="N6118" s="437" t="s">
        <v>3730</v>
      </c>
      <c r="O6118" s="259">
        <v>1</v>
      </c>
      <c r="P6118" s="259" t="s">
        <v>5325</v>
      </c>
      <c r="Q6118" s="260" t="s">
        <v>5160</v>
      </c>
    </row>
    <row r="6119" spans="1:17" ht="21.75" customHeight="1">
      <c r="A6119" s="301" t="s">
        <v>5325</v>
      </c>
      <c r="B6119" s="301" t="s">
        <v>5160</v>
      </c>
      <c r="C6119" s="316" t="s">
        <v>12126</v>
      </c>
      <c r="D6119" s="465" t="s">
        <v>3730</v>
      </c>
      <c r="E6119" s="465" t="s">
        <v>6027</v>
      </c>
      <c r="F6119" s="469" t="str">
        <f t="shared" si="190"/>
        <v>other</v>
      </c>
      <c r="G6119" s="260">
        <v>0</v>
      </c>
      <c r="H6119" s="260">
        <v>7.5582234000000001E-6</v>
      </c>
      <c r="I6119" s="260">
        <v>2.4128441999999999E-7</v>
      </c>
      <c r="J6119" s="260">
        <v>1.1231697810893E-4</v>
      </c>
      <c r="K6119" s="260">
        <v>1.20116486415592E-4</v>
      </c>
      <c r="L6119" s="301" t="str">
        <f t="shared" si="191"/>
        <v/>
      </c>
      <c r="M6119" s="459">
        <f>IFERROR((Tableau1[[#This Row],[Scope 1
(kg CO2-eq)]]+Tableau1[[#This Row],[Scope 2 energy
(kg CO2-eq)]]+Tableau1[[#This Row],[Scope 2 Infrastructure
(kg CO2-eq)]])/Tableau1[[#This Row],[Total CO2-emissions
(kg CO2-eq)
for scope 3 use ]],"")</f>
        <v>6.4932866859045646E-2</v>
      </c>
      <c r="N6119" s="437" t="s">
        <v>3730</v>
      </c>
      <c r="O6119" s="259">
        <v>1</v>
      </c>
      <c r="P6119" s="259" t="s">
        <v>5325</v>
      </c>
      <c r="Q6119" s="260" t="s">
        <v>5160</v>
      </c>
    </row>
    <row r="6120" spans="1:17" ht="21.75" customHeight="1">
      <c r="A6120" s="301" t="s">
        <v>5325</v>
      </c>
      <c r="B6120" s="301" t="s">
        <v>5160</v>
      </c>
      <c r="C6120" s="316" t="s">
        <v>12127</v>
      </c>
      <c r="D6120" s="465" t="s">
        <v>3730</v>
      </c>
      <c r="E6120" s="465" t="s">
        <v>6069</v>
      </c>
      <c r="F6120" s="469" t="str">
        <f t="shared" si="190"/>
        <v>other</v>
      </c>
      <c r="G6120" s="260">
        <v>0</v>
      </c>
      <c r="H6120" s="260">
        <v>1.1803710204000001E-4</v>
      </c>
      <c r="I6120" s="260">
        <v>4.1062086E-7</v>
      </c>
      <c r="J6120" s="260">
        <v>1.1231697810893E-4</v>
      </c>
      <c r="K6120" s="260">
        <v>2.3076470016401599E-4</v>
      </c>
      <c r="L6120" s="301" t="str">
        <f t="shared" si="191"/>
        <v/>
      </c>
      <c r="M6120" s="459">
        <f>IFERROR((Tableau1[[#This Row],[Scope 1
(kg CO2-eq)]]+Tableau1[[#This Row],[Scope 2 energy
(kg CO2-eq)]]+Tableau1[[#This Row],[Scope 2 Infrastructure
(kg CO2-eq)]])/Tableau1[[#This Row],[Total CO2-emissions
(kg CO2-eq)
for scope 3 use ]],"")</f>
        <v>0.51328354300208523</v>
      </c>
      <c r="N6120" s="437" t="s">
        <v>3730</v>
      </c>
      <c r="O6120" s="259">
        <v>1</v>
      </c>
      <c r="P6120" s="260" t="s">
        <v>5325</v>
      </c>
      <c r="Q6120" s="260" t="s">
        <v>5160</v>
      </c>
    </row>
    <row r="6121" spans="1:17" ht="21.75" customHeight="1">
      <c r="A6121" s="301" t="s">
        <v>5325</v>
      </c>
      <c r="B6121" s="301" t="s">
        <v>5160</v>
      </c>
      <c r="C6121" s="316" t="s">
        <v>12128</v>
      </c>
      <c r="D6121" s="465" t="s">
        <v>3730</v>
      </c>
      <c r="E6121" s="465" t="s">
        <v>6048</v>
      </c>
      <c r="F6121" s="469" t="str">
        <f t="shared" si="190"/>
        <v>other</v>
      </c>
      <c r="G6121" s="260">
        <v>0</v>
      </c>
      <c r="H6121" s="260">
        <v>4.23549483084E-4</v>
      </c>
      <c r="I6121" s="260">
        <v>2.4130548E-7</v>
      </c>
      <c r="J6121" s="260">
        <v>1.1231697810893E-4</v>
      </c>
      <c r="K6121" s="260">
        <v>5.3610776591329803E-4</v>
      </c>
      <c r="L6121" s="301" t="str">
        <f t="shared" si="191"/>
        <v/>
      </c>
      <c r="M6121" s="459">
        <f>IFERROR((Tableau1[[#This Row],[Scope 1
(kg CO2-eq)]]+Tableau1[[#This Row],[Scope 2 energy
(kg CO2-eq)]]+Tableau1[[#This Row],[Scope 2 Infrastructure
(kg CO2-eq)]])/Tableau1[[#This Row],[Total CO2-emissions
(kg CO2-eq)
for scope 3 use ]],"")</f>
        <v>0.79049552255980104</v>
      </c>
      <c r="N6121" s="436" t="s">
        <v>3730</v>
      </c>
      <c r="O6121" s="259">
        <v>1</v>
      </c>
      <c r="P6121" s="259" t="s">
        <v>5325</v>
      </c>
      <c r="Q6121" s="260" t="s">
        <v>5160</v>
      </c>
    </row>
    <row r="6122" spans="1:17" ht="21.75" customHeight="1">
      <c r="A6122" s="301" t="s">
        <v>5325</v>
      </c>
      <c r="B6122" s="301" t="s">
        <v>5160</v>
      </c>
      <c r="C6122" s="316" t="s">
        <v>12129</v>
      </c>
      <c r="D6122" s="465" t="s">
        <v>3730</v>
      </c>
      <c r="E6122" s="465" t="s">
        <v>6030</v>
      </c>
      <c r="F6122" s="469" t="str">
        <f t="shared" si="190"/>
        <v>other</v>
      </c>
      <c r="G6122" s="260">
        <v>0</v>
      </c>
      <c r="H6122" s="260">
        <v>2.3808049059599999E-4</v>
      </c>
      <c r="I6122" s="260">
        <v>2.41278804E-7</v>
      </c>
      <c r="J6122" s="260">
        <v>1.1231697810893E-4</v>
      </c>
      <c r="K6122" s="260">
        <v>3.5063874900787001E-4</v>
      </c>
      <c r="L6122" s="301" t="str">
        <f t="shared" si="191"/>
        <v/>
      </c>
      <c r="M6122" s="459">
        <f>IFERROR((Tableau1[[#This Row],[Scope 1
(kg CO2-eq)]]+Tableau1[[#This Row],[Scope 2 energy
(kg CO2-eq)]]+Tableau1[[#This Row],[Scope 2 Infrastructure
(kg CO2-eq)]])/Tableau1[[#This Row],[Total CO2-emissions
(kg CO2-eq)
for scope 3 use ]],"")</f>
        <v>0.67967892902404492</v>
      </c>
      <c r="N6122" s="437" t="s">
        <v>3730</v>
      </c>
      <c r="O6122" s="259">
        <v>1</v>
      </c>
      <c r="P6122" s="259" t="s">
        <v>5325</v>
      </c>
      <c r="Q6122" s="260" t="s">
        <v>5160</v>
      </c>
    </row>
    <row r="6123" spans="1:17" ht="21.75" customHeight="1">
      <c r="A6123" s="301" t="s">
        <v>5325</v>
      </c>
      <c r="B6123" s="301" t="s">
        <v>5160</v>
      </c>
      <c r="C6123" s="316" t="s">
        <v>12130</v>
      </c>
      <c r="D6123" s="465" t="s">
        <v>3730</v>
      </c>
      <c r="E6123" s="465" t="s">
        <v>6091</v>
      </c>
      <c r="F6123" s="469" t="str">
        <f t="shared" si="190"/>
        <v>other</v>
      </c>
      <c r="G6123" s="260">
        <v>0</v>
      </c>
      <c r="H6123" s="260">
        <v>1.91167241616E-4</v>
      </c>
      <c r="I6123" s="260">
        <v>2.41285824E-7</v>
      </c>
      <c r="J6123" s="260">
        <v>1.1231697810893E-4</v>
      </c>
      <c r="K6123" s="260">
        <v>3.0372550518125899E-4</v>
      </c>
      <c r="L6123" s="301" t="str">
        <f t="shared" si="191"/>
        <v/>
      </c>
      <c r="M6123" s="459">
        <f>IFERROR((Tableau1[[#This Row],[Scope 1
(kg CO2-eq)]]+Tableau1[[#This Row],[Scope 2 energy
(kg CO2-eq)]]+Tableau1[[#This Row],[Scope 2 Infrastructure
(kg CO2-eq)]])/Tableau1[[#This Row],[Total CO2-emissions
(kg CO2-eq)
for scope 3 use ]],"")</f>
        <v>0.63020235105303435</v>
      </c>
      <c r="N6123" s="437" t="s">
        <v>3730</v>
      </c>
      <c r="O6123" s="259">
        <v>1</v>
      </c>
      <c r="P6123" s="259" t="s">
        <v>5325</v>
      </c>
      <c r="Q6123" s="260" t="s">
        <v>5160</v>
      </c>
    </row>
    <row r="6124" spans="1:17" ht="21.75" customHeight="1">
      <c r="A6124" s="301" t="s">
        <v>5325</v>
      </c>
      <c r="B6124" s="301" t="s">
        <v>5160</v>
      </c>
      <c r="C6124" s="316" t="s">
        <v>12131</v>
      </c>
      <c r="D6124" s="465" t="s">
        <v>3730</v>
      </c>
      <c r="E6124" s="465" t="s">
        <v>6081</v>
      </c>
      <c r="F6124" s="469" t="str">
        <f t="shared" si="190"/>
        <v>other</v>
      </c>
      <c r="G6124" s="260">
        <v>0</v>
      </c>
      <c r="H6124" s="260">
        <v>3.5923102160400001E-4</v>
      </c>
      <c r="I6124" s="260">
        <v>2.4150063600000002E-7</v>
      </c>
      <c r="J6124" s="260">
        <v>1.1231697810893E-4</v>
      </c>
      <c r="K6124" s="260">
        <v>4.7178950111281202E-4</v>
      </c>
      <c r="L6124" s="301" t="str">
        <f t="shared" si="191"/>
        <v/>
      </c>
      <c r="M6124" s="459">
        <f>IFERROR((Tableau1[[#This Row],[Scope 1
(kg CO2-eq)]]+Tableau1[[#This Row],[Scope 2 energy
(kg CO2-eq)]]+Tableau1[[#This Row],[Scope 2 Infrastructure
(kg CO2-eq)]])/Tableau1[[#This Row],[Total CO2-emissions
(kg CO2-eq)
for scope 3 use ]],"")</f>
        <v>0.76193412823327045</v>
      </c>
      <c r="N6124" s="437" t="s">
        <v>3730</v>
      </c>
      <c r="O6124" s="259">
        <v>1</v>
      </c>
      <c r="P6124" s="259" t="s">
        <v>5325</v>
      </c>
      <c r="Q6124" s="260" t="s">
        <v>5160</v>
      </c>
    </row>
    <row r="6125" spans="1:17" ht="21.75" customHeight="1">
      <c r="A6125" s="301" t="s">
        <v>5325</v>
      </c>
      <c r="B6125" s="301" t="s">
        <v>5160</v>
      </c>
      <c r="C6125" s="316" t="s">
        <v>12132</v>
      </c>
      <c r="D6125" s="465" t="s">
        <v>3730</v>
      </c>
      <c r="E6125" s="465" t="s">
        <v>6041</v>
      </c>
      <c r="F6125" s="469" t="str">
        <f t="shared" si="190"/>
        <v>other</v>
      </c>
      <c r="G6125" s="260">
        <v>0</v>
      </c>
      <c r="H6125" s="260">
        <v>2.7112989384000001E-4</v>
      </c>
      <c r="I6125" s="260">
        <v>2.4136023599999999E-7</v>
      </c>
      <c r="J6125" s="260">
        <v>1.1231697810893E-4</v>
      </c>
      <c r="K6125" s="260">
        <v>3.8368823111310498E-4</v>
      </c>
      <c r="L6125" s="301" t="str">
        <f t="shared" si="191"/>
        <v/>
      </c>
      <c r="M6125" s="459">
        <f>IFERROR((Tableau1[[#This Row],[Scope 1
(kg CO2-eq)]]+Tableau1[[#This Row],[Scope 2 energy
(kg CO2-eq)]]+Tableau1[[#This Row],[Scope 2 Infrastructure
(kg CO2-eq)]])/Tableau1[[#This Row],[Total CO2-emissions
(kg CO2-eq)
for scope 3 use ]],"")</f>
        <v>0.70727020552268183</v>
      </c>
      <c r="N6125" s="437" t="s">
        <v>3730</v>
      </c>
      <c r="O6125" s="259">
        <v>1</v>
      </c>
      <c r="P6125" s="259" t="s">
        <v>5325</v>
      </c>
      <c r="Q6125" s="260" t="s">
        <v>5160</v>
      </c>
    </row>
    <row r="6126" spans="1:17" ht="21.75" customHeight="1">
      <c r="A6126" s="301" t="s">
        <v>5325</v>
      </c>
      <c r="B6126" s="301" t="s">
        <v>5160</v>
      </c>
      <c r="C6126" s="316" t="s">
        <v>12133</v>
      </c>
      <c r="D6126" s="465" t="s">
        <v>3730</v>
      </c>
      <c r="E6126" s="465" t="s">
        <v>6028</v>
      </c>
      <c r="F6126" s="469" t="str">
        <f t="shared" si="190"/>
        <v>other</v>
      </c>
      <c r="G6126" s="260">
        <v>0</v>
      </c>
      <c r="H6126" s="260">
        <v>1.9126157076E-5</v>
      </c>
      <c r="I6126" s="260">
        <v>2.4127599599999998E-7</v>
      </c>
      <c r="J6126" s="260">
        <v>1.1231697810893E-4</v>
      </c>
      <c r="K6126" s="260">
        <v>1.31684411547056E-4</v>
      </c>
      <c r="L6126" s="301" t="str">
        <f t="shared" si="191"/>
        <v/>
      </c>
      <c r="M6126" s="459">
        <f>IFERROR((Tableau1[[#This Row],[Scope 1
(kg CO2-eq)]]+Tableau1[[#This Row],[Scope 2 energy
(kg CO2-eq)]]+Tableau1[[#This Row],[Scope 2 Infrastructure
(kg CO2-eq)]])/Tableau1[[#This Row],[Total CO2-emissions
(kg CO2-eq)
for scope 3 use ]],"")</f>
        <v>0.14707460696727384</v>
      </c>
      <c r="N6126" s="437" t="s">
        <v>3730</v>
      </c>
      <c r="O6126" s="259">
        <v>1</v>
      </c>
      <c r="P6126" s="259" t="s">
        <v>5325</v>
      </c>
      <c r="Q6126" s="260" t="s">
        <v>5160</v>
      </c>
    </row>
    <row r="6127" spans="1:17" ht="21.75" customHeight="1">
      <c r="A6127" s="301" t="s">
        <v>5325</v>
      </c>
      <c r="B6127" s="301" t="s">
        <v>5160</v>
      </c>
      <c r="C6127" s="316" t="s">
        <v>12134</v>
      </c>
      <c r="D6127" s="465" t="s">
        <v>3730</v>
      </c>
      <c r="E6127" s="465" t="s">
        <v>6054</v>
      </c>
      <c r="F6127" s="469" t="str">
        <f t="shared" si="190"/>
        <v>other</v>
      </c>
      <c r="G6127" s="260">
        <v>0</v>
      </c>
      <c r="H6127" s="260">
        <v>1.7170821439199999E-4</v>
      </c>
      <c r="I6127" s="260">
        <v>2.4123247200000002E-7</v>
      </c>
      <c r="J6127" s="260">
        <v>1.1231697810893E-4</v>
      </c>
      <c r="K6127" s="260">
        <v>2.84266426311024E-4</v>
      </c>
      <c r="L6127" s="301" t="str">
        <f t="shared" si="191"/>
        <v/>
      </c>
      <c r="M6127" s="459">
        <f>IFERROR((Tableau1[[#This Row],[Scope 1
(kg CO2-eq)]]+Tableau1[[#This Row],[Scope 2 energy
(kg CO2-eq)]]+Tableau1[[#This Row],[Scope 2 Infrastructure
(kg CO2-eq)]])/Tableau1[[#This Row],[Total CO2-emissions
(kg CO2-eq)
for scope 3 use ]],"")</f>
        <v>0.60488834047487972</v>
      </c>
      <c r="N6127" s="436" t="s">
        <v>3730</v>
      </c>
      <c r="O6127" s="259">
        <v>1</v>
      </c>
      <c r="P6127" s="260" t="s">
        <v>5325</v>
      </c>
      <c r="Q6127" s="260" t="s">
        <v>5160</v>
      </c>
    </row>
    <row r="6128" spans="1:17" ht="21.75" customHeight="1">
      <c r="A6128" s="301" t="s">
        <v>5325</v>
      </c>
      <c r="B6128" s="301" t="s">
        <v>5160</v>
      </c>
      <c r="C6128" s="316" t="s">
        <v>12135</v>
      </c>
      <c r="D6128" s="465" t="s">
        <v>3730</v>
      </c>
      <c r="E6128" s="465" t="s">
        <v>6049</v>
      </c>
      <c r="F6128" s="469" t="str">
        <f t="shared" si="190"/>
        <v>other</v>
      </c>
      <c r="G6128" s="260">
        <v>0</v>
      </c>
      <c r="H6128" s="260">
        <v>1.6661011629599999E-4</v>
      </c>
      <c r="I6128" s="260">
        <v>2.4118754399999999E-7</v>
      </c>
      <c r="J6128" s="260">
        <v>1.1231697810893E-4</v>
      </c>
      <c r="K6128" s="260">
        <v>2.7916828159192002E-4</v>
      </c>
      <c r="L6128" s="301" t="str">
        <f t="shared" si="191"/>
        <v/>
      </c>
      <c r="M6128" s="459">
        <f>IFERROR((Tableau1[[#This Row],[Scope 1
(kg CO2-eq)]]+Tableau1[[#This Row],[Scope 2 energy
(kg CO2-eq)]]+Tableau1[[#This Row],[Scope 2 Infrastructure
(kg CO2-eq)]])/Tableau1[[#This Row],[Total CO2-emissions
(kg CO2-eq)
for scope 3 use ]],"")</f>
        <v>0.59767285484064525</v>
      </c>
      <c r="N6128" s="437" t="s">
        <v>3730</v>
      </c>
      <c r="O6128" s="259">
        <v>1</v>
      </c>
      <c r="P6128" s="259" t="s">
        <v>5325</v>
      </c>
      <c r="Q6128" s="260" t="s">
        <v>5160</v>
      </c>
    </row>
    <row r="6129" spans="1:17" ht="21.75" customHeight="1">
      <c r="A6129" s="301" t="s">
        <v>5325</v>
      </c>
      <c r="B6129" s="301" t="s">
        <v>5160</v>
      </c>
      <c r="C6129" s="316" t="s">
        <v>12136</v>
      </c>
      <c r="D6129" s="465" t="s">
        <v>3730</v>
      </c>
      <c r="E6129" s="465" t="s">
        <v>6070</v>
      </c>
      <c r="F6129" s="469" t="str">
        <f t="shared" si="190"/>
        <v>other</v>
      </c>
      <c r="G6129" s="260">
        <v>0</v>
      </c>
      <c r="H6129" s="260">
        <v>3.1006168502400002E-4</v>
      </c>
      <c r="I6129" s="260">
        <v>2.5160241599999998E-7</v>
      </c>
      <c r="J6129" s="260">
        <v>1.1231697810893E-4</v>
      </c>
      <c r="K6129" s="260">
        <v>4.2263026628929499E-4</v>
      </c>
      <c r="L6129" s="301" t="str">
        <f t="shared" si="191"/>
        <v/>
      </c>
      <c r="M6129" s="459">
        <f>IFERROR((Tableau1[[#This Row],[Scope 1
(kg CO2-eq)]]+Tableau1[[#This Row],[Scope 2 energy
(kg CO2-eq)]]+Tableau1[[#This Row],[Scope 2 Infrastructure
(kg CO2-eq)]])/Tableau1[[#This Row],[Total CO2-emissions
(kg CO2-eq)
for scope 3 use ]],"")</f>
        <v>0.73424293570964272</v>
      </c>
      <c r="N6129" s="437" t="s">
        <v>3730</v>
      </c>
      <c r="O6129" s="259">
        <v>1</v>
      </c>
      <c r="P6129" s="259" t="s">
        <v>5325</v>
      </c>
      <c r="Q6129" s="260" t="s">
        <v>5160</v>
      </c>
    </row>
    <row r="6130" spans="1:17" ht="21.75" customHeight="1">
      <c r="A6130" s="301" t="s">
        <v>5325</v>
      </c>
      <c r="B6130" s="301" t="s">
        <v>5160</v>
      </c>
      <c r="C6130" s="316" t="s">
        <v>12137</v>
      </c>
      <c r="D6130" s="465" t="s">
        <v>3730</v>
      </c>
      <c r="E6130" s="465" t="s">
        <v>6021</v>
      </c>
      <c r="F6130" s="469" t="str">
        <f t="shared" si="190"/>
        <v>other</v>
      </c>
      <c r="G6130" s="260">
        <v>0</v>
      </c>
      <c r="H6130" s="260">
        <v>3.6978583309199998E-4</v>
      </c>
      <c r="I6130" s="260">
        <v>2.4143184000000002E-7</v>
      </c>
      <c r="J6130" s="260">
        <v>1.1231697810893E-4</v>
      </c>
      <c r="K6130" s="260">
        <v>4.8234424199071398E-4</v>
      </c>
      <c r="L6130" s="301" t="str">
        <f t="shared" si="191"/>
        <v/>
      </c>
      <c r="M6130" s="459">
        <f>IFERROR((Tableau1[[#This Row],[Scope 1
(kg CO2-eq)]]+Tableau1[[#This Row],[Scope 2 energy
(kg CO2-eq)]]+Tableau1[[#This Row],[Scope 2 Infrastructure
(kg CO2-eq)]])/Tableau1[[#This Row],[Total CO2-emissions
(kg CO2-eq)
for scope 3 use ]],"")</f>
        <v>0.7671435309455269</v>
      </c>
      <c r="N6130" s="436" t="s">
        <v>3730</v>
      </c>
      <c r="O6130" s="259">
        <v>1</v>
      </c>
      <c r="P6130" s="259" t="s">
        <v>5325</v>
      </c>
      <c r="Q6130" s="260" t="s">
        <v>5160</v>
      </c>
    </row>
    <row r="6131" spans="1:17" ht="21.75" customHeight="1">
      <c r="A6131" s="301" t="s">
        <v>5325</v>
      </c>
      <c r="B6131" s="301" t="s">
        <v>5160</v>
      </c>
      <c r="C6131" s="316" t="s">
        <v>12138</v>
      </c>
      <c r="D6131" s="465" t="s">
        <v>3730</v>
      </c>
      <c r="E6131" s="465" t="s">
        <v>6074</v>
      </c>
      <c r="F6131" s="469" t="str">
        <f t="shared" si="190"/>
        <v>other</v>
      </c>
      <c r="G6131" s="260">
        <v>0</v>
      </c>
      <c r="H6131" s="260">
        <v>2.0639323832399999E-4</v>
      </c>
      <c r="I6131" s="260">
        <v>2.4139954799999998E-7</v>
      </c>
      <c r="J6131" s="260">
        <v>1.1231697810893E-4</v>
      </c>
      <c r="K6131" s="260">
        <v>3.1895161602203898E-4</v>
      </c>
      <c r="L6131" s="301" t="str">
        <f t="shared" si="191"/>
        <v/>
      </c>
      <c r="M6131" s="459">
        <f>IFERROR((Tableau1[[#This Row],[Scope 1
(kg CO2-eq)]]+Tableau1[[#This Row],[Scope 2 energy
(kg CO2-eq)]]+Tableau1[[#This Row],[Scope 2 Infrastructure
(kg CO2-eq)]])/Tableau1[[#This Row],[Total CO2-emissions
(kg CO2-eq)
for scope 3 use ]],"")</f>
        <v>0.64785574830798753</v>
      </c>
      <c r="N6131" s="436" t="s">
        <v>3730</v>
      </c>
      <c r="O6131" s="259">
        <v>1</v>
      </c>
      <c r="P6131" s="259" t="s">
        <v>5325</v>
      </c>
      <c r="Q6131" s="260" t="s">
        <v>5160</v>
      </c>
    </row>
    <row r="6132" spans="1:17" ht="21.75" customHeight="1">
      <c r="A6132" s="301" t="s">
        <v>5325</v>
      </c>
      <c r="B6132" s="301" t="s">
        <v>5160</v>
      </c>
      <c r="C6132" s="316" t="s">
        <v>12139</v>
      </c>
      <c r="D6132" s="465" t="s">
        <v>3730</v>
      </c>
      <c r="E6132" s="465" t="s">
        <v>6015</v>
      </c>
      <c r="F6132" s="469" t="str">
        <f t="shared" si="190"/>
        <v>other</v>
      </c>
      <c r="G6132" s="260">
        <v>0</v>
      </c>
      <c r="H6132" s="260">
        <v>2.7939081221999999E-4</v>
      </c>
      <c r="I6132" s="260">
        <v>2.4229249200000002E-7</v>
      </c>
      <c r="J6132" s="260">
        <v>1.1231697810893E-4</v>
      </c>
      <c r="K6132" s="260">
        <v>3.9195008194757401E-4</v>
      </c>
      <c r="L6132" s="301" t="str">
        <f t="shared" si="191"/>
        <v/>
      </c>
      <c r="M6132" s="459">
        <f>IFERROR((Tableau1[[#This Row],[Scope 1
(kg CO2-eq)]]+Tableau1[[#This Row],[Scope 2 energy
(kg CO2-eq)]]+Tableau1[[#This Row],[Scope 2 Infrastructure
(kg CO2-eq)]])/Tableau1[[#This Row],[Total CO2-emissions
(kg CO2-eq)
for scope 3 use ]],"")</f>
        <v>0.71344060785118757</v>
      </c>
      <c r="N6132" s="437" t="s">
        <v>3730</v>
      </c>
      <c r="O6132" s="259">
        <v>1</v>
      </c>
      <c r="P6132" s="259" t="s">
        <v>5325</v>
      </c>
      <c r="Q6132" s="260" t="s">
        <v>5160</v>
      </c>
    </row>
    <row r="6133" spans="1:17" ht="21.75" customHeight="1">
      <c r="A6133" s="301" t="s">
        <v>5325</v>
      </c>
      <c r="B6133" s="301" t="s">
        <v>5160</v>
      </c>
      <c r="C6133" s="316" t="s">
        <v>12140</v>
      </c>
      <c r="D6133" s="465" t="s">
        <v>3730</v>
      </c>
      <c r="E6133" s="465" t="s">
        <v>6075</v>
      </c>
      <c r="F6133" s="469" t="str">
        <f t="shared" si="190"/>
        <v>other</v>
      </c>
      <c r="G6133" s="260">
        <v>0</v>
      </c>
      <c r="H6133" s="260">
        <v>4.0793215226399998E-4</v>
      </c>
      <c r="I6133" s="260">
        <v>2.4131671199999998E-7</v>
      </c>
      <c r="J6133" s="260">
        <v>1.1231697810893E-4</v>
      </c>
      <c r="K6133" s="260">
        <v>5.2049044741204705E-4</v>
      </c>
      <c r="L6133" s="301" t="str">
        <f t="shared" si="191"/>
        <v/>
      </c>
      <c r="M6133" s="459">
        <f>IFERROR((Tableau1[[#This Row],[Scope 1
(kg CO2-eq)]]+Tableau1[[#This Row],[Scope 2 energy
(kg CO2-eq)]]+Tableau1[[#This Row],[Scope 2 Infrastructure
(kg CO2-eq)]])/Tableau1[[#This Row],[Total CO2-emissions
(kg CO2-eq)
for scope 3 use ]],"")</f>
        <v>0.78420933756901179</v>
      </c>
      <c r="N6133" s="436" t="s">
        <v>3730</v>
      </c>
      <c r="O6133" s="259">
        <v>1</v>
      </c>
      <c r="P6133" s="259" t="s">
        <v>5325</v>
      </c>
      <c r="Q6133" s="260" t="s">
        <v>5160</v>
      </c>
    </row>
    <row r="6134" spans="1:17" ht="21.75" customHeight="1">
      <c r="A6134" s="301" t="s">
        <v>5129</v>
      </c>
      <c r="B6134" s="301" t="s">
        <v>5136</v>
      </c>
      <c r="C6134" s="316" t="s">
        <v>12141</v>
      </c>
      <c r="D6134" s="465" t="s">
        <v>3730</v>
      </c>
      <c r="E6134" s="465" t="s">
        <v>6101</v>
      </c>
      <c r="F6134" s="469" t="str">
        <f t="shared" si="190"/>
        <v>other</v>
      </c>
      <c r="G6134" s="260">
        <v>0.34768199049999998</v>
      </c>
      <c r="H6134" s="260">
        <v>3.0710772279403199E-2</v>
      </c>
      <c r="I6134" s="260">
        <v>3.87622582848E-5</v>
      </c>
      <c r="J6134" s="260">
        <v>0.76219554398612011</v>
      </c>
      <c r="K6134" s="260">
        <v>1.1406270694586</v>
      </c>
      <c r="L6134" s="301" t="str">
        <f t="shared" si="191"/>
        <v/>
      </c>
      <c r="M6134" s="459">
        <f>IFERROR((Tableau1[[#This Row],[Scope 1
(kg CO2-eq)]]+Tableau1[[#This Row],[Scope 2 energy
(kg CO2-eq)]]+Tableau1[[#This Row],[Scope 2 Infrastructure
(kg CO2-eq)]])/Tableau1[[#This Row],[Total CO2-emissions
(kg CO2-eq)
for scope 3 use ]],"")</f>
        <v>0.3317749816487443</v>
      </c>
      <c r="N6134" s="436" t="s">
        <v>3730</v>
      </c>
      <c r="O6134" s="259">
        <v>1</v>
      </c>
      <c r="P6134" s="259" t="s">
        <v>5129</v>
      </c>
      <c r="Q6134" s="260" t="s">
        <v>5136</v>
      </c>
    </row>
    <row r="6135" spans="1:17" ht="21.75" customHeight="1">
      <c r="A6135" s="301" t="s">
        <v>4137</v>
      </c>
      <c r="B6135" s="301" t="s">
        <v>5133</v>
      </c>
      <c r="C6135" s="316" t="s">
        <v>12142</v>
      </c>
      <c r="D6135" s="465" t="s">
        <v>3646</v>
      </c>
      <c r="E6135" s="465" t="s">
        <v>6091</v>
      </c>
      <c r="F6135" s="469" t="str">
        <f t="shared" si="190"/>
        <v>other</v>
      </c>
      <c r="G6135" s="260">
        <v>0</v>
      </c>
      <c r="H6135" s="260">
        <v>0</v>
      </c>
      <c r="I6135" s="260">
        <v>0</v>
      </c>
      <c r="J6135" s="260">
        <v>8026.2234450285496</v>
      </c>
      <c r="K6135" s="260">
        <v>8026.2234507780804</v>
      </c>
      <c r="L6135" s="301" t="str">
        <f t="shared" si="191"/>
        <v/>
      </c>
      <c r="M6135" s="459">
        <f>IFERROR((Tableau1[[#This Row],[Scope 1
(kg CO2-eq)]]+Tableau1[[#This Row],[Scope 2 energy
(kg CO2-eq)]]+Tableau1[[#This Row],[Scope 2 Infrastructure
(kg CO2-eq)]])/Tableau1[[#This Row],[Total CO2-emissions
(kg CO2-eq)
for scope 3 use ]],"")</f>
        <v>0</v>
      </c>
      <c r="N6135" s="436" t="s">
        <v>3646</v>
      </c>
      <c r="O6135" s="259">
        <v>1</v>
      </c>
      <c r="P6135" s="259" t="s">
        <v>4137</v>
      </c>
      <c r="Q6135" s="260" t="s">
        <v>5133</v>
      </c>
    </row>
    <row r="6136" spans="1:17" ht="21.75" customHeight="1">
      <c r="A6136" s="301" t="s">
        <v>5157</v>
      </c>
      <c r="B6136" s="301" t="s">
        <v>5183</v>
      </c>
      <c r="C6136" s="316" t="s">
        <v>12143</v>
      </c>
      <c r="D6136" s="465" t="s">
        <v>3730</v>
      </c>
      <c r="E6136" s="465" t="s">
        <v>6101</v>
      </c>
      <c r="F6136" s="469" t="str">
        <f t="shared" si="190"/>
        <v>other</v>
      </c>
      <c r="G6136" s="260">
        <v>0</v>
      </c>
      <c r="H6136" s="260">
        <v>5.3360169031584004</v>
      </c>
      <c r="I6136" s="260">
        <v>6.7349678976000001E-3</v>
      </c>
      <c r="J6136" s="260">
        <v>1.71825169690846</v>
      </c>
      <c r="K6136" s="260">
        <v>7.0610035576415902</v>
      </c>
      <c r="L6136" s="301" t="str">
        <f t="shared" si="191"/>
        <v/>
      </c>
      <c r="M6136" s="459">
        <f>IFERROR((Tableau1[[#This Row],[Scope 1
(kg CO2-eq)]]+Tableau1[[#This Row],[Scope 2 energy
(kg CO2-eq)]]+Tableau1[[#This Row],[Scope 2 Infrastructure
(kg CO2-eq)]])/Tableau1[[#This Row],[Total CO2-emissions
(kg CO2-eq)
for scope 3 use ]],"")</f>
        <v>0.75665616472802144</v>
      </c>
      <c r="N6136" s="436" t="s">
        <v>3730</v>
      </c>
      <c r="O6136" s="259">
        <v>1</v>
      </c>
      <c r="P6136" s="259" t="s">
        <v>5157</v>
      </c>
      <c r="Q6136" s="259" t="s">
        <v>5183</v>
      </c>
    </row>
    <row r="6137" spans="1:17" ht="21.75" customHeight="1">
      <c r="A6137" s="301" t="s">
        <v>5143</v>
      </c>
      <c r="B6137" s="301" t="s">
        <v>5229</v>
      </c>
      <c r="C6137" s="316" t="s">
        <v>12144</v>
      </c>
      <c r="D6137" s="465" t="s">
        <v>3730</v>
      </c>
      <c r="E6137" s="465" t="s">
        <v>700</v>
      </c>
      <c r="F6137" s="469" t="str">
        <f t="shared" si="190"/>
        <v>CH</v>
      </c>
      <c r="G6137" s="260">
        <v>0</v>
      </c>
      <c r="H6137" s="260">
        <v>0.10590121497888</v>
      </c>
      <c r="I6137" s="260">
        <v>5.7831618384000002E-4</v>
      </c>
      <c r="J6137" s="260">
        <v>0.43782220171601099</v>
      </c>
      <c r="K6137" s="260">
        <v>0.54430173117782099</v>
      </c>
      <c r="L6137" s="301" t="str">
        <f t="shared" si="191"/>
        <v/>
      </c>
      <c r="M6137" s="459">
        <f>IFERROR((Tableau1[[#This Row],[Scope 1
(kg CO2-eq)]]+Tableau1[[#This Row],[Scope 2 energy
(kg CO2-eq)]]+Tableau1[[#This Row],[Scope 2 Infrastructure
(kg CO2-eq)]])/Tableau1[[#This Row],[Total CO2-emissions
(kg CO2-eq)
for scope 3 use ]],"")</f>
        <v>0.19562592779616494</v>
      </c>
      <c r="N6137" s="436" t="s">
        <v>3730</v>
      </c>
      <c r="O6137" s="259">
        <v>1</v>
      </c>
      <c r="P6137" s="259" t="s">
        <v>5143</v>
      </c>
      <c r="Q6137" s="259" t="s">
        <v>5229</v>
      </c>
    </row>
    <row r="6138" spans="1:17" ht="21.75" customHeight="1">
      <c r="A6138" s="301" t="s">
        <v>5138</v>
      </c>
      <c r="B6138" s="301" t="s">
        <v>5184</v>
      </c>
      <c r="C6138" s="316" t="s">
        <v>12145</v>
      </c>
      <c r="D6138" s="465" t="s">
        <v>3730</v>
      </c>
      <c r="E6138" s="465" t="s">
        <v>6091</v>
      </c>
      <c r="F6138" s="469" t="str">
        <f t="shared" si="190"/>
        <v>other</v>
      </c>
      <c r="G6138" s="260">
        <v>0</v>
      </c>
      <c r="H6138" s="260">
        <v>0.10024906654</v>
      </c>
      <c r="I6138" s="260">
        <v>5.5126904E-5</v>
      </c>
      <c r="J6138" s="260">
        <v>0.145559167852327</v>
      </c>
      <c r="K6138" s="260">
        <v>0.245863361179919</v>
      </c>
      <c r="L6138" s="301" t="str">
        <f t="shared" si="191"/>
        <v/>
      </c>
      <c r="M6138" s="459">
        <f>IFERROR((Tableau1[[#This Row],[Scope 1
(kg CO2-eq)]]+Tableau1[[#This Row],[Scope 2 energy
(kg CO2-eq)]]+Tableau1[[#This Row],[Scope 2 Infrastructure
(kg CO2-eq)]])/Tableau1[[#This Row],[Total CO2-emissions
(kg CO2-eq)
for scope 3 use ]],"")</f>
        <v>0.40796722603413427</v>
      </c>
      <c r="N6138" s="436" t="s">
        <v>3730</v>
      </c>
      <c r="O6138" s="259">
        <v>1</v>
      </c>
      <c r="P6138" s="259" t="s">
        <v>5138</v>
      </c>
      <c r="Q6138" s="259" t="s">
        <v>5184</v>
      </c>
    </row>
    <row r="6139" spans="1:17" ht="21.75" customHeight="1">
      <c r="A6139" s="301" t="s">
        <v>5198</v>
      </c>
      <c r="B6139" s="301" t="s">
        <v>5199</v>
      </c>
      <c r="C6139" s="316" t="s">
        <v>12146</v>
      </c>
      <c r="D6139" s="465" t="s">
        <v>3646</v>
      </c>
      <c r="E6139" s="465" t="s">
        <v>6091</v>
      </c>
      <c r="F6139" s="469" t="str">
        <f t="shared" si="190"/>
        <v>other</v>
      </c>
      <c r="G6139" s="260">
        <v>16.899999999999999</v>
      </c>
      <c r="H6139" s="260">
        <v>39583.89462336</v>
      </c>
      <c r="I6139" s="260">
        <v>42.627162239999997</v>
      </c>
      <c r="J6139" s="260">
        <v>168041.94149671501</v>
      </c>
      <c r="K6139" s="260">
        <v>207685.36318035601</v>
      </c>
      <c r="L6139" s="301" t="str">
        <f t="shared" si="191"/>
        <v/>
      </c>
      <c r="M6139" s="459">
        <f>IFERROR((Tableau1[[#This Row],[Scope 1
(kg CO2-eq)]]+Tableau1[[#This Row],[Scope 2 energy
(kg CO2-eq)]]+Tableau1[[#This Row],[Scope 2 Infrastructure
(kg CO2-eq)]])/Tableau1[[#This Row],[Total CO2-emissions
(kg CO2-eq)
for scope 3 use ]],"")</f>
        <v>0.1908821169606125</v>
      </c>
      <c r="N6139" s="436" t="s">
        <v>3646</v>
      </c>
      <c r="O6139" s="259">
        <v>1</v>
      </c>
      <c r="P6139" s="259" t="s">
        <v>5198</v>
      </c>
      <c r="Q6139" s="260" t="s">
        <v>5199</v>
      </c>
    </row>
    <row r="6140" spans="1:17" ht="21.75" customHeight="1">
      <c r="A6140" s="301" t="s">
        <v>5129</v>
      </c>
      <c r="B6140" s="301" t="s">
        <v>5136</v>
      </c>
      <c r="C6140" s="316" t="s">
        <v>12147</v>
      </c>
      <c r="D6140" s="465" t="s">
        <v>3730</v>
      </c>
      <c r="E6140" s="465" t="s">
        <v>6087</v>
      </c>
      <c r="F6140" s="469" t="str">
        <f t="shared" si="190"/>
        <v>other</v>
      </c>
      <c r="G6140" s="260">
        <v>3.7688874999999999</v>
      </c>
      <c r="H6140" s="260">
        <v>0</v>
      </c>
      <c r="I6140" s="260">
        <v>0</v>
      </c>
      <c r="J6140" s="260">
        <v>1.7969780538860114E-2</v>
      </c>
      <c r="K6140" s="260">
        <v>3.78685728054056</v>
      </c>
      <c r="L6140" s="301" t="str">
        <f t="shared" si="191"/>
        <v/>
      </c>
      <c r="M6140" s="459">
        <f>IFERROR((Tableau1[[#This Row],[Scope 1
(kg CO2-eq)]]+Tableau1[[#This Row],[Scope 2 energy
(kg CO2-eq)]]+Tableau1[[#This Row],[Scope 2 Infrastructure
(kg CO2-eq)]])/Tableau1[[#This Row],[Total CO2-emissions
(kg CO2-eq)
for scope 3 use ]],"")</f>
        <v>0.99525469823410007</v>
      </c>
      <c r="N6140" s="436" t="s">
        <v>3730</v>
      </c>
      <c r="O6140" s="259">
        <v>1</v>
      </c>
      <c r="P6140" s="259" t="s">
        <v>5129</v>
      </c>
      <c r="Q6140" s="259" t="s">
        <v>5136</v>
      </c>
    </row>
    <row r="6141" spans="1:17" ht="21.75" customHeight="1">
      <c r="A6141" s="301" t="s">
        <v>5129</v>
      </c>
      <c r="B6141" s="301" t="s">
        <v>5162</v>
      </c>
      <c r="C6141" s="316" t="s">
        <v>12148</v>
      </c>
      <c r="D6141" s="465" t="s">
        <v>3730</v>
      </c>
      <c r="E6141" s="465" t="s">
        <v>6101</v>
      </c>
      <c r="F6141" s="469" t="str">
        <f t="shared" si="190"/>
        <v>other</v>
      </c>
      <c r="G6141" s="260">
        <v>0</v>
      </c>
      <c r="H6141" s="260">
        <v>61.638633599474403</v>
      </c>
      <c r="I6141" s="260">
        <v>0.33493324662189899</v>
      </c>
      <c r="J6141" s="260">
        <v>6.0565621828778902</v>
      </c>
      <c r="K6141" s="260">
        <v>68.030129046281203</v>
      </c>
      <c r="L6141" s="301" t="str">
        <f t="shared" si="191"/>
        <v/>
      </c>
      <c r="M6141" s="459">
        <f>IFERROR((Tableau1[[#This Row],[Scope 1
(kg CO2-eq)]]+Tableau1[[#This Row],[Scope 2 energy
(kg CO2-eq)]]+Tableau1[[#This Row],[Scope 2 Infrastructure
(kg CO2-eq)]])/Tableau1[[#This Row],[Total CO2-emissions
(kg CO2-eq)
for scope 3 use ]],"")</f>
        <v>0.91097235467443272</v>
      </c>
      <c r="N6141" s="436" t="s">
        <v>3730</v>
      </c>
      <c r="O6141" s="259">
        <v>1</v>
      </c>
      <c r="P6141" s="259" t="s">
        <v>5129</v>
      </c>
      <c r="Q6141" s="259" t="s">
        <v>5162</v>
      </c>
    </row>
    <row r="6142" spans="1:17" ht="21.75" customHeight="1">
      <c r="A6142" s="301" t="s">
        <v>5143</v>
      </c>
      <c r="B6142" s="301" t="s">
        <v>5149</v>
      </c>
      <c r="C6142" s="316" t="s">
        <v>12149</v>
      </c>
      <c r="D6142" s="465" t="s">
        <v>3730</v>
      </c>
      <c r="E6142" s="465" t="s">
        <v>6091</v>
      </c>
      <c r="F6142" s="469" t="str">
        <f t="shared" si="190"/>
        <v>other</v>
      </c>
      <c r="G6142" s="260">
        <v>0</v>
      </c>
      <c r="H6142" s="260">
        <v>0.110679630744105</v>
      </c>
      <c r="I6142" s="260">
        <v>1.3969666391771499E-4</v>
      </c>
      <c r="J6142" s="260">
        <v>1.8357961448951099</v>
      </c>
      <c r="K6142" s="260">
        <v>1.9466154728384699</v>
      </c>
      <c r="L6142" s="301" t="str">
        <f t="shared" si="191"/>
        <v/>
      </c>
      <c r="M6142" s="459">
        <f>IFERROR((Tableau1[[#This Row],[Scope 1
(kg CO2-eq)]]+Tableau1[[#This Row],[Scope 2 energy
(kg CO2-eq)]]+Tableau1[[#This Row],[Scope 2 Infrastructure
(kg CO2-eq)]])/Tableau1[[#This Row],[Total CO2-emissions
(kg CO2-eq)
for scope 3 use ]],"")</f>
        <v>5.6929233818547025E-2</v>
      </c>
      <c r="N6142" s="436" t="s">
        <v>3730</v>
      </c>
      <c r="O6142" s="259">
        <v>1</v>
      </c>
      <c r="P6142" s="259" t="s">
        <v>5143</v>
      </c>
      <c r="Q6142" s="259" t="s">
        <v>5149</v>
      </c>
    </row>
    <row r="6143" spans="1:17" ht="21.75" customHeight="1">
      <c r="A6143" s="301" t="s">
        <v>5147</v>
      </c>
      <c r="B6143" s="301" t="s">
        <v>5300</v>
      </c>
      <c r="C6143" s="316" t="s">
        <v>12150</v>
      </c>
      <c r="D6143" s="465" t="s">
        <v>3730</v>
      </c>
      <c r="E6143" s="465" t="s">
        <v>6091</v>
      </c>
      <c r="F6143" s="469" t="str">
        <f t="shared" si="190"/>
        <v>other</v>
      </c>
      <c r="G6143" s="260">
        <v>1.5699999999999999E-4</v>
      </c>
      <c r="H6143" s="260">
        <v>0.37687619</v>
      </c>
      <c r="I6143" s="260">
        <v>2.0724400000000001E-4</v>
      </c>
      <c r="J6143" s="260">
        <v>86.019458095846005</v>
      </c>
      <c r="K6143" s="260">
        <v>86.3966985294647</v>
      </c>
      <c r="L6143" s="301" t="str">
        <f t="shared" si="191"/>
        <v/>
      </c>
      <c r="M6143" s="459">
        <f>IFERROR((Tableau1[[#This Row],[Scope 1
(kg CO2-eq)]]+Tableau1[[#This Row],[Scope 2 energy
(kg CO2-eq)]]+Tableau1[[#This Row],[Scope 2 Infrastructure
(kg CO2-eq)]])/Tableau1[[#This Row],[Total CO2-emissions
(kg CO2-eq)
for scope 3 use ]],"")</f>
        <v>4.3663755724571585E-3</v>
      </c>
      <c r="N6143" s="436" t="s">
        <v>3730</v>
      </c>
      <c r="O6143" s="259">
        <v>1</v>
      </c>
      <c r="P6143" s="259" t="s">
        <v>5147</v>
      </c>
      <c r="Q6143" s="259" t="s">
        <v>5300</v>
      </c>
    </row>
    <row r="6144" spans="1:17" ht="21.75" customHeight="1">
      <c r="A6144" s="301" t="s">
        <v>5147</v>
      </c>
      <c r="B6144" s="301" t="s">
        <v>5300</v>
      </c>
      <c r="C6144" s="316" t="s">
        <v>12151</v>
      </c>
      <c r="D6144" s="465" t="s">
        <v>3730</v>
      </c>
      <c r="E6144" s="465" t="s">
        <v>6091</v>
      </c>
      <c r="F6144" s="469" t="str">
        <f t="shared" si="190"/>
        <v>other</v>
      </c>
      <c r="G6144" s="260">
        <v>1.7136858075000001</v>
      </c>
      <c r="H6144" s="260">
        <v>2.8336157147451999</v>
      </c>
      <c r="I6144" s="260">
        <v>1.6283465015200001E-2</v>
      </c>
      <c r="J6144" s="260">
        <v>77.2825516942832</v>
      </c>
      <c r="K6144" s="260">
        <v>81.846136680224305</v>
      </c>
      <c r="L6144" s="301" t="str">
        <f t="shared" si="191"/>
        <v/>
      </c>
      <c r="M6144" s="459">
        <f>IFERROR((Tableau1[[#This Row],[Scope 1
(kg CO2-eq)]]+Tableau1[[#This Row],[Scope 2 energy
(kg CO2-eq)]]+Tableau1[[#This Row],[Scope 2 Infrastructure
(kg CO2-eq)]])/Tableau1[[#This Row],[Total CO2-emissions
(kg CO2-eq)
for scope 3 use ]],"")</f>
        <v>5.5758098944736816E-2</v>
      </c>
      <c r="N6144" s="436" t="s">
        <v>3730</v>
      </c>
      <c r="O6144" s="259">
        <v>1</v>
      </c>
      <c r="P6144" s="259" t="s">
        <v>5147</v>
      </c>
      <c r="Q6144" s="259" t="s">
        <v>5300</v>
      </c>
    </row>
    <row r="6145" spans="1:17" ht="21.75" customHeight="1">
      <c r="A6145" s="301" t="s">
        <v>5129</v>
      </c>
      <c r="B6145" s="301" t="s">
        <v>5136</v>
      </c>
      <c r="C6145" s="316" t="s">
        <v>12152</v>
      </c>
      <c r="D6145" s="465" t="s">
        <v>3730</v>
      </c>
      <c r="E6145" s="465" t="s">
        <v>6091</v>
      </c>
      <c r="F6145" s="469" t="str">
        <f t="shared" si="190"/>
        <v>other</v>
      </c>
      <c r="G6145" s="260">
        <v>1.7777999999999999E-2</v>
      </c>
      <c r="H6145" s="260">
        <v>0.10663553709</v>
      </c>
      <c r="I6145" s="260">
        <v>1.6078681998E-2</v>
      </c>
      <c r="J6145" s="260">
        <v>6.1127010877287598</v>
      </c>
      <c r="K6145" s="260">
        <v>6.2531933074688002</v>
      </c>
      <c r="L6145" s="301" t="str">
        <f t="shared" si="191"/>
        <v/>
      </c>
      <c r="M6145" s="459">
        <f>IFERROR((Tableau1[[#This Row],[Scope 1
(kg CO2-eq)]]+Tableau1[[#This Row],[Scope 2 energy
(kg CO2-eq)]]+Tableau1[[#This Row],[Scope 2 Infrastructure
(kg CO2-eq)]])/Tableau1[[#This Row],[Total CO2-emissions
(kg CO2-eq)
for scope 3 use ]],"")</f>
        <v>2.2467275866907298E-2</v>
      </c>
      <c r="N6145" s="436" t="s">
        <v>3730</v>
      </c>
      <c r="O6145" s="259">
        <v>1</v>
      </c>
      <c r="P6145" s="259" t="s">
        <v>5129</v>
      </c>
      <c r="Q6145" s="259" t="s">
        <v>5136</v>
      </c>
    </row>
    <row r="6146" spans="1:17" ht="21.75" customHeight="1">
      <c r="A6146" s="301" t="s">
        <v>5138</v>
      </c>
      <c r="B6146" s="301" t="s">
        <v>5359</v>
      </c>
      <c r="C6146" s="316" t="s">
        <v>12153</v>
      </c>
      <c r="D6146" s="465" t="s">
        <v>3730</v>
      </c>
      <c r="E6146" s="465" t="s">
        <v>6101</v>
      </c>
      <c r="F6146" s="469" t="str">
        <f t="shared" ref="F6146:F6209" si="192">IF(ISNUMBER(SEARCH("{CH}", C6146)), "CH", "other")</f>
        <v>other</v>
      </c>
      <c r="G6146" s="260">
        <v>0</v>
      </c>
      <c r="H6146" s="260">
        <v>4.5379894023831797</v>
      </c>
      <c r="I6146" s="260">
        <v>2.7603767837879999E-3</v>
      </c>
      <c r="J6146" s="260">
        <v>0.60924744277880205</v>
      </c>
      <c r="K6146" s="260">
        <v>5.1499972525756403</v>
      </c>
      <c r="L6146" s="301" t="str">
        <f t="shared" ref="L6146:L6209" si="193">IF(N6146="MJ", K6146*3.6, IF(N6146="m", K6146*1000, ""))</f>
        <v/>
      </c>
      <c r="M6146" s="459">
        <f>IFERROR((Tableau1[[#This Row],[Scope 1
(kg CO2-eq)]]+Tableau1[[#This Row],[Scope 2 energy
(kg CO2-eq)]]+Tableau1[[#This Row],[Scope 2 Infrastructure
(kg CO2-eq)]])/Tableau1[[#This Row],[Total CO2-emissions
(kg CO2-eq)
for scope 3 use ]],"")</f>
        <v>0.88169945661544313</v>
      </c>
      <c r="N6146" s="436" t="s">
        <v>3730</v>
      </c>
      <c r="O6146" s="259">
        <v>1</v>
      </c>
      <c r="P6146" s="259" t="s">
        <v>5138</v>
      </c>
      <c r="Q6146" s="259" t="s">
        <v>5359</v>
      </c>
    </row>
    <row r="6147" spans="1:17" ht="21.75" customHeight="1">
      <c r="A6147" s="301" t="s">
        <v>5174</v>
      </c>
      <c r="B6147" s="301" t="s">
        <v>5359</v>
      </c>
      <c r="C6147" s="316" t="s">
        <v>12154</v>
      </c>
      <c r="D6147" s="465" t="s">
        <v>3730</v>
      </c>
      <c r="E6147" s="465" t="s">
        <v>6101</v>
      </c>
      <c r="F6147" s="469" t="str">
        <f t="shared" si="192"/>
        <v>other</v>
      </c>
      <c r="G6147" s="260">
        <v>0</v>
      </c>
      <c r="H6147" s="260">
        <v>0</v>
      </c>
      <c r="I6147" s="260">
        <v>0</v>
      </c>
      <c r="J6147" s="260">
        <v>20.1635039014573</v>
      </c>
      <c r="K6147" s="260">
        <v>20.163503900865202</v>
      </c>
      <c r="L6147" s="301" t="str">
        <f t="shared" si="193"/>
        <v/>
      </c>
      <c r="M6147" s="459">
        <f>IFERROR((Tableau1[[#This Row],[Scope 1
(kg CO2-eq)]]+Tableau1[[#This Row],[Scope 2 energy
(kg CO2-eq)]]+Tableau1[[#This Row],[Scope 2 Infrastructure
(kg CO2-eq)]])/Tableau1[[#This Row],[Total CO2-emissions
(kg CO2-eq)
for scope 3 use ]],"")</f>
        <v>0</v>
      </c>
      <c r="N6147" s="436" t="s">
        <v>3730</v>
      </c>
      <c r="O6147" s="259">
        <v>1</v>
      </c>
      <c r="P6147" s="259" t="s">
        <v>5174</v>
      </c>
      <c r="Q6147" s="259" t="s">
        <v>5359</v>
      </c>
    </row>
    <row r="6148" spans="1:17" ht="21.75" customHeight="1">
      <c r="A6148" s="301" t="s">
        <v>5143</v>
      </c>
      <c r="B6148" s="301" t="s">
        <v>5144</v>
      </c>
      <c r="C6148" s="316" t="s">
        <v>12155</v>
      </c>
      <c r="D6148" s="465" t="s">
        <v>3730</v>
      </c>
      <c r="E6148" s="465" t="s">
        <v>700</v>
      </c>
      <c r="F6148" s="469" t="str">
        <f t="shared" si="192"/>
        <v>CH</v>
      </c>
      <c r="G6148" s="260">
        <v>0</v>
      </c>
      <c r="H6148" s="260">
        <v>0</v>
      </c>
      <c r="I6148" s="260">
        <v>0</v>
      </c>
      <c r="J6148" s="260">
        <v>0.99048253711210099</v>
      </c>
      <c r="K6148" s="260">
        <v>0.99048253771419803</v>
      </c>
      <c r="L6148" s="301" t="str">
        <f t="shared" si="193"/>
        <v/>
      </c>
      <c r="M6148" s="459">
        <f>IFERROR((Tableau1[[#This Row],[Scope 1
(kg CO2-eq)]]+Tableau1[[#This Row],[Scope 2 energy
(kg CO2-eq)]]+Tableau1[[#This Row],[Scope 2 Infrastructure
(kg CO2-eq)]])/Tableau1[[#This Row],[Total CO2-emissions
(kg CO2-eq)
for scope 3 use ]],"")</f>
        <v>0</v>
      </c>
      <c r="N6148" s="436" t="s">
        <v>3730</v>
      </c>
      <c r="O6148" s="259">
        <v>1</v>
      </c>
      <c r="P6148" s="259" t="s">
        <v>5143</v>
      </c>
      <c r="Q6148" s="259" t="s">
        <v>5144</v>
      </c>
    </row>
    <row r="6149" spans="1:17" ht="21.75" customHeight="1">
      <c r="A6149" s="301" t="s">
        <v>5143</v>
      </c>
      <c r="B6149" s="301" t="s">
        <v>5144</v>
      </c>
      <c r="C6149" s="316" t="s">
        <v>12156</v>
      </c>
      <c r="D6149" s="465" t="s">
        <v>3730</v>
      </c>
      <c r="E6149" s="465" t="s">
        <v>700</v>
      </c>
      <c r="F6149" s="469" t="str">
        <f t="shared" si="192"/>
        <v>CH</v>
      </c>
      <c r="G6149" s="260">
        <v>0</v>
      </c>
      <c r="H6149" s="260">
        <v>0</v>
      </c>
      <c r="I6149" s="260">
        <v>0</v>
      </c>
      <c r="J6149" s="260">
        <v>0.71715369813666896</v>
      </c>
      <c r="K6149" s="260">
        <v>0.71715369796681605</v>
      </c>
      <c r="L6149" s="301" t="str">
        <f t="shared" si="193"/>
        <v/>
      </c>
      <c r="M6149" s="459">
        <f>IFERROR((Tableau1[[#This Row],[Scope 1
(kg CO2-eq)]]+Tableau1[[#This Row],[Scope 2 energy
(kg CO2-eq)]]+Tableau1[[#This Row],[Scope 2 Infrastructure
(kg CO2-eq)]])/Tableau1[[#This Row],[Total CO2-emissions
(kg CO2-eq)
for scope 3 use ]],"")</f>
        <v>0</v>
      </c>
      <c r="N6149" s="436" t="s">
        <v>3730</v>
      </c>
      <c r="O6149" s="259">
        <v>1</v>
      </c>
      <c r="P6149" s="259" t="s">
        <v>5143</v>
      </c>
      <c r="Q6149" s="259" t="s">
        <v>5144</v>
      </c>
    </row>
    <row r="6150" spans="1:17" ht="21.75" customHeight="1">
      <c r="A6150" s="301" t="s">
        <v>5152</v>
      </c>
      <c r="B6150" s="301" t="s">
        <v>5137</v>
      </c>
      <c r="C6150" s="316" t="s">
        <v>12157</v>
      </c>
      <c r="D6150" s="465" t="s">
        <v>3731</v>
      </c>
      <c r="E6150" s="465" t="s">
        <v>700</v>
      </c>
      <c r="F6150" s="469" t="str">
        <f t="shared" si="192"/>
        <v>CH</v>
      </c>
      <c r="G6150" s="260">
        <v>0</v>
      </c>
      <c r="H6150" s="260">
        <v>0</v>
      </c>
      <c r="I6150" s="260">
        <v>0</v>
      </c>
      <c r="J6150" s="260">
        <v>17.869309049140799</v>
      </c>
      <c r="K6150" s="260">
        <v>17.869309050027699</v>
      </c>
      <c r="L6150" s="301" t="str">
        <f t="shared" si="193"/>
        <v/>
      </c>
      <c r="M6150" s="459">
        <f>IFERROR((Tableau1[[#This Row],[Scope 1
(kg CO2-eq)]]+Tableau1[[#This Row],[Scope 2 energy
(kg CO2-eq)]]+Tableau1[[#This Row],[Scope 2 Infrastructure
(kg CO2-eq)]])/Tableau1[[#This Row],[Total CO2-emissions
(kg CO2-eq)
for scope 3 use ]],"")</f>
        <v>0</v>
      </c>
      <c r="N6150" s="436" t="s">
        <v>3731</v>
      </c>
      <c r="O6150" s="259">
        <v>1</v>
      </c>
      <c r="P6150" s="259" t="s">
        <v>5152</v>
      </c>
      <c r="Q6150" s="259" t="s">
        <v>5137</v>
      </c>
    </row>
    <row r="6151" spans="1:17" ht="21.75" customHeight="1">
      <c r="A6151" s="301" t="s">
        <v>5152</v>
      </c>
      <c r="B6151" s="301" t="s">
        <v>5137</v>
      </c>
      <c r="C6151" s="316" t="s">
        <v>12158</v>
      </c>
      <c r="D6151" s="465" t="s">
        <v>3731</v>
      </c>
      <c r="E6151" s="465" t="s">
        <v>700</v>
      </c>
      <c r="F6151" s="469" t="str">
        <f t="shared" si="192"/>
        <v>CH</v>
      </c>
      <c r="G6151" s="260">
        <v>0</v>
      </c>
      <c r="H6151" s="260">
        <v>0</v>
      </c>
      <c r="I6151" s="260">
        <v>0</v>
      </c>
      <c r="J6151" s="260">
        <v>7.8375598465612901</v>
      </c>
      <c r="K6151" s="260">
        <v>7.8375598464021898</v>
      </c>
      <c r="L6151" s="301" t="str">
        <f t="shared" si="193"/>
        <v/>
      </c>
      <c r="M6151" s="459">
        <f>IFERROR((Tableau1[[#This Row],[Scope 1
(kg CO2-eq)]]+Tableau1[[#This Row],[Scope 2 energy
(kg CO2-eq)]]+Tableau1[[#This Row],[Scope 2 Infrastructure
(kg CO2-eq)]])/Tableau1[[#This Row],[Total CO2-emissions
(kg CO2-eq)
for scope 3 use ]],"")</f>
        <v>0</v>
      </c>
      <c r="N6151" s="436" t="s">
        <v>3731</v>
      </c>
      <c r="O6151" s="259">
        <v>1</v>
      </c>
      <c r="P6151" s="259" t="s">
        <v>5152</v>
      </c>
      <c r="Q6151" s="259" t="s">
        <v>5137</v>
      </c>
    </row>
    <row r="6152" spans="1:17" ht="21.75" customHeight="1">
      <c r="A6152" s="301" t="s">
        <v>5152</v>
      </c>
      <c r="B6152" s="301" t="s">
        <v>5137</v>
      </c>
      <c r="C6152" s="316" t="s">
        <v>12159</v>
      </c>
      <c r="D6152" s="465" t="s">
        <v>3731</v>
      </c>
      <c r="E6152" s="465" t="s">
        <v>700</v>
      </c>
      <c r="F6152" s="469" t="str">
        <f t="shared" si="192"/>
        <v>CH</v>
      </c>
      <c r="G6152" s="260">
        <v>0</v>
      </c>
      <c r="H6152" s="260">
        <v>0</v>
      </c>
      <c r="I6152" s="260">
        <v>0</v>
      </c>
      <c r="J6152" s="260">
        <v>39.117332537897298</v>
      </c>
      <c r="K6152" s="260">
        <v>39.117332537860797</v>
      </c>
      <c r="L6152" s="301" t="str">
        <f t="shared" si="193"/>
        <v/>
      </c>
      <c r="M6152" s="459">
        <f>IFERROR((Tableau1[[#This Row],[Scope 1
(kg CO2-eq)]]+Tableau1[[#This Row],[Scope 2 energy
(kg CO2-eq)]]+Tableau1[[#This Row],[Scope 2 Infrastructure
(kg CO2-eq)]])/Tableau1[[#This Row],[Total CO2-emissions
(kg CO2-eq)
for scope 3 use ]],"")</f>
        <v>0</v>
      </c>
      <c r="N6152" s="436" t="s">
        <v>3731</v>
      </c>
      <c r="O6152" s="259">
        <v>1</v>
      </c>
      <c r="P6152" s="259" t="s">
        <v>5152</v>
      </c>
      <c r="Q6152" s="259" t="s">
        <v>5137</v>
      </c>
    </row>
    <row r="6153" spans="1:17" ht="21.75" customHeight="1">
      <c r="A6153" s="301" t="s">
        <v>5152</v>
      </c>
      <c r="B6153" s="301" t="s">
        <v>5137</v>
      </c>
      <c r="C6153" s="316" t="s">
        <v>12160</v>
      </c>
      <c r="D6153" s="465" t="s">
        <v>3731</v>
      </c>
      <c r="E6153" s="465" t="s">
        <v>700</v>
      </c>
      <c r="F6153" s="469" t="str">
        <f t="shared" si="192"/>
        <v>CH</v>
      </c>
      <c r="G6153" s="260">
        <v>0</v>
      </c>
      <c r="H6153" s="260">
        <v>0</v>
      </c>
      <c r="I6153" s="260">
        <v>0</v>
      </c>
      <c r="J6153" s="260">
        <v>14.354895816764</v>
      </c>
      <c r="K6153" s="260">
        <v>14.354895817991</v>
      </c>
      <c r="L6153" s="301" t="str">
        <f t="shared" si="193"/>
        <v/>
      </c>
      <c r="M6153" s="459">
        <f>IFERROR((Tableau1[[#This Row],[Scope 1
(kg CO2-eq)]]+Tableau1[[#This Row],[Scope 2 energy
(kg CO2-eq)]]+Tableau1[[#This Row],[Scope 2 Infrastructure
(kg CO2-eq)]])/Tableau1[[#This Row],[Total CO2-emissions
(kg CO2-eq)
for scope 3 use ]],"")</f>
        <v>0</v>
      </c>
      <c r="N6153" s="436" t="s">
        <v>3731</v>
      </c>
      <c r="O6153" s="259">
        <v>1</v>
      </c>
      <c r="P6153" s="259" t="s">
        <v>5152</v>
      </c>
      <c r="Q6153" s="259" t="s">
        <v>5137</v>
      </c>
    </row>
    <row r="6154" spans="1:17" ht="21.75" customHeight="1">
      <c r="A6154" s="301" t="s">
        <v>5152</v>
      </c>
      <c r="B6154" s="301" t="s">
        <v>5137</v>
      </c>
      <c r="C6154" s="316" t="s">
        <v>12161</v>
      </c>
      <c r="D6154" s="465" t="s">
        <v>3731</v>
      </c>
      <c r="E6154" s="465" t="s">
        <v>700</v>
      </c>
      <c r="F6154" s="469" t="str">
        <f t="shared" si="192"/>
        <v>CH</v>
      </c>
      <c r="G6154" s="260">
        <v>0</v>
      </c>
      <c r="H6154" s="260">
        <v>0</v>
      </c>
      <c r="I6154" s="260">
        <v>0</v>
      </c>
      <c r="J6154" s="260">
        <v>4.3231466141844503</v>
      </c>
      <c r="K6154" s="260">
        <v>4.32314661415798</v>
      </c>
      <c r="L6154" s="301" t="str">
        <f t="shared" si="193"/>
        <v/>
      </c>
      <c r="M6154" s="459">
        <f>IFERROR((Tableau1[[#This Row],[Scope 1
(kg CO2-eq)]]+Tableau1[[#This Row],[Scope 2 energy
(kg CO2-eq)]]+Tableau1[[#This Row],[Scope 2 Infrastructure
(kg CO2-eq)]])/Tableau1[[#This Row],[Total CO2-emissions
(kg CO2-eq)
for scope 3 use ]],"")</f>
        <v>0</v>
      </c>
      <c r="N6154" s="436" t="s">
        <v>3731</v>
      </c>
      <c r="O6154" s="259">
        <v>1</v>
      </c>
      <c r="P6154" s="259" t="s">
        <v>5152</v>
      </c>
      <c r="Q6154" s="259" t="s">
        <v>5137</v>
      </c>
    </row>
    <row r="6155" spans="1:17" ht="21.75" customHeight="1">
      <c r="A6155" s="301" t="s">
        <v>5152</v>
      </c>
      <c r="B6155" s="301" t="s">
        <v>5137</v>
      </c>
      <c r="C6155" s="316" t="s">
        <v>12162</v>
      </c>
      <c r="D6155" s="465" t="s">
        <v>3731</v>
      </c>
      <c r="E6155" s="465" t="s">
        <v>700</v>
      </c>
      <c r="F6155" s="469" t="str">
        <f t="shared" si="192"/>
        <v>CH</v>
      </c>
      <c r="G6155" s="260">
        <v>0</v>
      </c>
      <c r="H6155" s="260">
        <v>0</v>
      </c>
      <c r="I6155" s="260">
        <v>0</v>
      </c>
      <c r="J6155" s="260">
        <v>35.602919305520402</v>
      </c>
      <c r="K6155" s="260">
        <v>35.602919305388298</v>
      </c>
      <c r="L6155" s="301" t="str">
        <f t="shared" si="193"/>
        <v/>
      </c>
      <c r="M6155" s="459">
        <f>IFERROR((Tableau1[[#This Row],[Scope 1
(kg CO2-eq)]]+Tableau1[[#This Row],[Scope 2 energy
(kg CO2-eq)]]+Tableau1[[#This Row],[Scope 2 Infrastructure
(kg CO2-eq)]])/Tableau1[[#This Row],[Total CO2-emissions
(kg CO2-eq)
for scope 3 use ]],"")</f>
        <v>0</v>
      </c>
      <c r="N6155" s="436" t="s">
        <v>3731</v>
      </c>
      <c r="O6155" s="259">
        <v>1</v>
      </c>
      <c r="P6155" s="259" t="s">
        <v>5152</v>
      </c>
      <c r="Q6155" s="259" t="s">
        <v>5137</v>
      </c>
    </row>
    <row r="6156" spans="1:17" ht="21.75" customHeight="1">
      <c r="A6156" s="301" t="s">
        <v>5152</v>
      </c>
      <c r="B6156" s="301" t="s">
        <v>5137</v>
      </c>
      <c r="C6156" s="316" t="s">
        <v>12163</v>
      </c>
      <c r="D6156" s="465" t="s">
        <v>3731</v>
      </c>
      <c r="E6156" s="465" t="s">
        <v>700</v>
      </c>
      <c r="F6156" s="469" t="str">
        <f t="shared" si="192"/>
        <v>CH</v>
      </c>
      <c r="G6156" s="260">
        <v>0</v>
      </c>
      <c r="H6156" s="260">
        <v>0</v>
      </c>
      <c r="I6156" s="260">
        <v>0</v>
      </c>
      <c r="J6156" s="260">
        <v>15.8610729163541</v>
      </c>
      <c r="K6156" s="260">
        <v>15.861072917605499</v>
      </c>
      <c r="L6156" s="301" t="str">
        <f t="shared" si="193"/>
        <v/>
      </c>
      <c r="M6156" s="459">
        <f>IFERROR((Tableau1[[#This Row],[Scope 1
(kg CO2-eq)]]+Tableau1[[#This Row],[Scope 2 energy
(kg CO2-eq)]]+Tableau1[[#This Row],[Scope 2 Infrastructure
(kg CO2-eq)]])/Tableau1[[#This Row],[Total CO2-emissions
(kg CO2-eq)
for scope 3 use ]],"")</f>
        <v>0</v>
      </c>
      <c r="N6156" s="436" t="s">
        <v>3731</v>
      </c>
      <c r="O6156" s="259">
        <v>1</v>
      </c>
      <c r="P6156" s="259" t="s">
        <v>5152</v>
      </c>
      <c r="Q6156" s="259" t="s">
        <v>5137</v>
      </c>
    </row>
    <row r="6157" spans="1:17" ht="21.75" customHeight="1">
      <c r="A6157" s="301" t="s">
        <v>5152</v>
      </c>
      <c r="B6157" s="301" t="s">
        <v>5137</v>
      </c>
      <c r="C6157" s="316" t="s">
        <v>12164</v>
      </c>
      <c r="D6157" s="465" t="s">
        <v>3731</v>
      </c>
      <c r="E6157" s="465" t="s">
        <v>700</v>
      </c>
      <c r="F6157" s="469" t="str">
        <f t="shared" si="192"/>
        <v>CH</v>
      </c>
      <c r="G6157" s="260">
        <v>0</v>
      </c>
      <c r="H6157" s="260">
        <v>0</v>
      </c>
      <c r="I6157" s="260">
        <v>0</v>
      </c>
      <c r="J6157" s="260">
        <v>5.82932371377452</v>
      </c>
      <c r="K6157" s="260">
        <v>5.8293237137139702</v>
      </c>
      <c r="L6157" s="301" t="str">
        <f t="shared" si="193"/>
        <v/>
      </c>
      <c r="M6157" s="459">
        <f>IFERROR((Tableau1[[#This Row],[Scope 1
(kg CO2-eq)]]+Tableau1[[#This Row],[Scope 2 energy
(kg CO2-eq)]]+Tableau1[[#This Row],[Scope 2 Infrastructure
(kg CO2-eq)]])/Tableau1[[#This Row],[Total CO2-emissions
(kg CO2-eq)
for scope 3 use ]],"")</f>
        <v>0</v>
      </c>
      <c r="N6157" s="436" t="s">
        <v>3731</v>
      </c>
      <c r="O6157" s="259">
        <v>1</v>
      </c>
      <c r="P6157" s="259" t="s">
        <v>5152</v>
      </c>
      <c r="Q6157" s="259" t="s">
        <v>5137</v>
      </c>
    </row>
    <row r="6158" spans="1:17" ht="21.75" customHeight="1">
      <c r="A6158" s="301" t="s">
        <v>5152</v>
      </c>
      <c r="B6158" s="301" t="s">
        <v>5137</v>
      </c>
      <c r="C6158" s="316" t="s">
        <v>12165</v>
      </c>
      <c r="D6158" s="465" t="s">
        <v>3731</v>
      </c>
      <c r="E6158" s="465" t="s">
        <v>700</v>
      </c>
      <c r="F6158" s="469" t="str">
        <f t="shared" si="192"/>
        <v>CH</v>
      </c>
      <c r="G6158" s="260">
        <v>0</v>
      </c>
      <c r="H6158" s="260">
        <v>0</v>
      </c>
      <c r="I6158" s="260">
        <v>0</v>
      </c>
      <c r="J6158" s="260">
        <v>37.109096405110499</v>
      </c>
      <c r="K6158" s="260">
        <v>37.109096405177198</v>
      </c>
      <c r="L6158" s="301" t="str">
        <f t="shared" si="193"/>
        <v/>
      </c>
      <c r="M6158" s="459">
        <f>IFERROR((Tableau1[[#This Row],[Scope 1
(kg CO2-eq)]]+Tableau1[[#This Row],[Scope 2 energy
(kg CO2-eq)]]+Tableau1[[#This Row],[Scope 2 Infrastructure
(kg CO2-eq)]])/Tableau1[[#This Row],[Total CO2-emissions
(kg CO2-eq)
for scope 3 use ]],"")</f>
        <v>0</v>
      </c>
      <c r="N6158" s="436" t="s">
        <v>3731</v>
      </c>
      <c r="O6158" s="259">
        <v>1</v>
      </c>
      <c r="P6158" s="259" t="s">
        <v>5152</v>
      </c>
      <c r="Q6158" s="259" t="s">
        <v>5137</v>
      </c>
    </row>
    <row r="6159" spans="1:17" ht="21.75" customHeight="1">
      <c r="A6159" s="301" t="s">
        <v>5138</v>
      </c>
      <c r="B6159" s="301" t="s">
        <v>5147</v>
      </c>
      <c r="C6159" s="316" t="s">
        <v>12166</v>
      </c>
      <c r="D6159" s="465" t="s">
        <v>3730</v>
      </c>
      <c r="E6159" s="465" t="s">
        <v>6091</v>
      </c>
      <c r="F6159" s="469" t="str">
        <f t="shared" si="192"/>
        <v>other</v>
      </c>
      <c r="G6159" s="260">
        <v>0</v>
      </c>
      <c r="H6159" s="260">
        <v>0.52437740722600001</v>
      </c>
      <c r="I6159" s="260">
        <v>6.1558819200000002E-4</v>
      </c>
      <c r="J6159" s="260">
        <v>0.22418761979439</v>
      </c>
      <c r="K6159" s="260">
        <v>0.74918061423232296</v>
      </c>
      <c r="L6159" s="301" t="str">
        <f t="shared" si="193"/>
        <v/>
      </c>
      <c r="M6159" s="459">
        <f>IFERROR((Tableau1[[#This Row],[Scope 1
(kg CO2-eq)]]+Tableau1[[#This Row],[Scope 2 energy
(kg CO2-eq)]]+Tableau1[[#This Row],[Scope 2 Infrastructure
(kg CO2-eq)]])/Tableau1[[#This Row],[Total CO2-emissions
(kg CO2-eq)
for scope 3 use ]],"")</f>
        <v>0.70075624681767101</v>
      </c>
      <c r="N6159" s="436" t="s">
        <v>3730</v>
      </c>
      <c r="O6159" s="259">
        <v>1</v>
      </c>
      <c r="P6159" s="259" t="s">
        <v>5138</v>
      </c>
      <c r="Q6159" s="259" t="s">
        <v>5147</v>
      </c>
    </row>
    <row r="6160" spans="1:17" ht="21.75" customHeight="1">
      <c r="A6160" s="301" t="s">
        <v>5236</v>
      </c>
      <c r="B6160" s="301" t="s">
        <v>5349</v>
      </c>
      <c r="C6160" s="316" t="s">
        <v>12167</v>
      </c>
      <c r="D6160" s="465" t="s">
        <v>3730</v>
      </c>
      <c r="E6160" s="465" t="s">
        <v>6091</v>
      </c>
      <c r="F6160" s="469" t="str">
        <f t="shared" si="192"/>
        <v>other</v>
      </c>
      <c r="G6160" s="260">
        <v>0</v>
      </c>
      <c r="H6160" s="260">
        <v>0.54399556215543998</v>
      </c>
      <c r="I6160" s="260">
        <v>2.170349489248E-3</v>
      </c>
      <c r="J6160" s="260">
        <v>0.17300238033058299</v>
      </c>
      <c r="K6160" s="260">
        <v>0.71916829265353799</v>
      </c>
      <c r="L6160" s="301" t="str">
        <f t="shared" si="193"/>
        <v/>
      </c>
      <c r="M6160" s="459">
        <f>IFERROR((Tableau1[[#This Row],[Scope 1
(kg CO2-eq)]]+Tableau1[[#This Row],[Scope 2 energy
(kg CO2-eq)]]+Tableau1[[#This Row],[Scope 2 Infrastructure
(kg CO2-eq)]])/Tableau1[[#This Row],[Total CO2-emissions
(kg CO2-eq)
for scope 3 use ]],"")</f>
        <v>0.75944103379402661</v>
      </c>
      <c r="N6160" s="436" t="s">
        <v>3730</v>
      </c>
      <c r="O6160" s="259">
        <v>1</v>
      </c>
      <c r="P6160" s="259" t="s">
        <v>5236</v>
      </c>
      <c r="Q6160" s="259" t="s">
        <v>5349</v>
      </c>
    </row>
    <row r="6161" spans="1:17" ht="21.75" customHeight="1">
      <c r="A6161" s="301" t="s">
        <v>5129</v>
      </c>
      <c r="B6161" s="301" t="s">
        <v>5170</v>
      </c>
      <c r="C6161" s="316" t="s">
        <v>12168</v>
      </c>
      <c r="D6161" s="465" t="s">
        <v>3730</v>
      </c>
      <c r="E6161" s="465" t="s">
        <v>6091</v>
      </c>
      <c r="F6161" s="469" t="str">
        <f t="shared" si="192"/>
        <v>other</v>
      </c>
      <c r="G6161" s="260">
        <v>0</v>
      </c>
      <c r="H6161" s="260">
        <v>0.43862931619000001</v>
      </c>
      <c r="I6161" s="260">
        <v>0</v>
      </c>
      <c r="J6161" s="260">
        <v>0.27218647693044701</v>
      </c>
      <c r="K6161" s="260">
        <v>0.71081579499659697</v>
      </c>
      <c r="L6161" s="301" t="str">
        <f t="shared" si="193"/>
        <v/>
      </c>
      <c r="M6161" s="459">
        <f>IFERROR((Tableau1[[#This Row],[Scope 1
(kg CO2-eq)]]+Tableau1[[#This Row],[Scope 2 energy
(kg CO2-eq)]]+Tableau1[[#This Row],[Scope 2 Infrastructure
(kg CO2-eq)]])/Tableau1[[#This Row],[Total CO2-emissions
(kg CO2-eq)
for scope 3 use ]],"")</f>
        <v>0.61707874146507946</v>
      </c>
      <c r="N6161" s="436" t="s">
        <v>3730</v>
      </c>
      <c r="O6161" s="259">
        <v>1</v>
      </c>
      <c r="P6161" s="259" t="s">
        <v>5129</v>
      </c>
      <c r="Q6161" s="259" t="s">
        <v>5170</v>
      </c>
    </row>
    <row r="6162" spans="1:17" ht="21.75" customHeight="1">
      <c r="A6162" s="301" t="s">
        <v>5198</v>
      </c>
      <c r="B6162" s="301" t="s">
        <v>5199</v>
      </c>
      <c r="C6162" s="316" t="s">
        <v>12169</v>
      </c>
      <c r="D6162" s="465" t="s">
        <v>50</v>
      </c>
      <c r="E6162" s="465" t="s">
        <v>700</v>
      </c>
      <c r="F6162" s="469" t="str">
        <f t="shared" si="192"/>
        <v>CH</v>
      </c>
      <c r="G6162" s="260">
        <v>0</v>
      </c>
      <c r="H6162" s="260">
        <v>0</v>
      </c>
      <c r="I6162" s="260">
        <v>0</v>
      </c>
      <c r="J6162" s="260">
        <v>192.53146302983899</v>
      </c>
      <c r="K6162" s="260">
        <v>192.53146303519401</v>
      </c>
      <c r="L6162" s="301" t="str">
        <f t="shared" si="193"/>
        <v/>
      </c>
      <c r="M6162" s="459">
        <f>IFERROR((Tableau1[[#This Row],[Scope 1
(kg CO2-eq)]]+Tableau1[[#This Row],[Scope 2 energy
(kg CO2-eq)]]+Tableau1[[#This Row],[Scope 2 Infrastructure
(kg CO2-eq)]])/Tableau1[[#This Row],[Total CO2-emissions
(kg CO2-eq)
for scope 3 use ]],"")</f>
        <v>0</v>
      </c>
      <c r="N6162" s="436" t="s">
        <v>50</v>
      </c>
      <c r="O6162" s="259">
        <v>1</v>
      </c>
      <c r="P6162" s="259" t="s">
        <v>5198</v>
      </c>
      <c r="Q6162" s="259" t="s">
        <v>5199</v>
      </c>
    </row>
    <row r="6163" spans="1:17" ht="21.75" customHeight="1">
      <c r="A6163" s="301" t="s">
        <v>5198</v>
      </c>
      <c r="B6163" s="301" t="s">
        <v>5199</v>
      </c>
      <c r="C6163" s="316" t="s">
        <v>12170</v>
      </c>
      <c r="D6163" s="465" t="s">
        <v>50</v>
      </c>
      <c r="E6163" s="465" t="s">
        <v>700</v>
      </c>
      <c r="F6163" s="469" t="str">
        <f t="shared" si="192"/>
        <v>CH</v>
      </c>
      <c r="G6163" s="260">
        <v>0</v>
      </c>
      <c r="H6163" s="260">
        <v>0</v>
      </c>
      <c r="I6163" s="260">
        <v>0</v>
      </c>
      <c r="J6163" s="260">
        <v>192.53146302983899</v>
      </c>
      <c r="K6163" s="260">
        <v>192.53146303519401</v>
      </c>
      <c r="L6163" s="301" t="str">
        <f t="shared" si="193"/>
        <v/>
      </c>
      <c r="M6163" s="459">
        <f>IFERROR((Tableau1[[#This Row],[Scope 1
(kg CO2-eq)]]+Tableau1[[#This Row],[Scope 2 energy
(kg CO2-eq)]]+Tableau1[[#This Row],[Scope 2 Infrastructure
(kg CO2-eq)]])/Tableau1[[#This Row],[Total CO2-emissions
(kg CO2-eq)
for scope 3 use ]],"")</f>
        <v>0</v>
      </c>
      <c r="N6163" s="436" t="s">
        <v>50</v>
      </c>
      <c r="O6163" s="259">
        <v>1</v>
      </c>
      <c r="P6163" s="259" t="s">
        <v>5198</v>
      </c>
      <c r="Q6163" s="259" t="s">
        <v>5199</v>
      </c>
    </row>
    <row r="6164" spans="1:17" ht="21.75" customHeight="1">
      <c r="A6164" s="301" t="s">
        <v>5198</v>
      </c>
      <c r="B6164" s="301" t="s">
        <v>5199</v>
      </c>
      <c r="C6164" s="316" t="s">
        <v>12171</v>
      </c>
      <c r="D6164" s="465" t="s">
        <v>50</v>
      </c>
      <c r="E6164" s="465" t="s">
        <v>6091</v>
      </c>
      <c r="F6164" s="469" t="str">
        <f t="shared" si="192"/>
        <v>other</v>
      </c>
      <c r="G6164" s="260">
        <v>0</v>
      </c>
      <c r="H6164" s="260">
        <v>80.234675978599995</v>
      </c>
      <c r="I6164" s="260">
        <v>2.1467358755000001</v>
      </c>
      <c r="J6164" s="260">
        <v>105.204219284267</v>
      </c>
      <c r="K6164" s="260">
        <v>187.58563105299501</v>
      </c>
      <c r="L6164" s="301" t="str">
        <f t="shared" si="193"/>
        <v/>
      </c>
      <c r="M6164" s="459">
        <f>IFERROR((Tableau1[[#This Row],[Scope 1
(kg CO2-eq)]]+Tableau1[[#This Row],[Scope 2 energy
(kg CO2-eq)]]+Tableau1[[#This Row],[Scope 2 Infrastructure
(kg CO2-eq)]])/Tableau1[[#This Row],[Total CO2-emissions
(kg CO2-eq)
for scope 3 use ]],"")</f>
        <v>0.43916696279805323</v>
      </c>
      <c r="N6164" s="436" t="s">
        <v>50</v>
      </c>
      <c r="O6164" s="259">
        <v>1</v>
      </c>
      <c r="P6164" s="259" t="s">
        <v>5198</v>
      </c>
      <c r="Q6164" s="259" t="s">
        <v>5199</v>
      </c>
    </row>
    <row r="6165" spans="1:17" ht="21.75" customHeight="1">
      <c r="A6165" s="301" t="s">
        <v>5150</v>
      </c>
      <c r="B6165" s="301" t="s">
        <v>5133</v>
      </c>
      <c r="C6165" s="316" t="s">
        <v>12172</v>
      </c>
      <c r="D6165" s="465" t="s">
        <v>3646</v>
      </c>
      <c r="E6165" s="465" t="s">
        <v>700</v>
      </c>
      <c r="F6165" s="469" t="str">
        <f t="shared" si="192"/>
        <v>CH</v>
      </c>
      <c r="G6165" s="260">
        <v>0</v>
      </c>
      <c r="H6165" s="260">
        <v>11.52467517204</v>
      </c>
      <c r="I6165" s="260">
        <v>0.24053246964</v>
      </c>
      <c r="J6165" s="260">
        <v>14294.476147192399</v>
      </c>
      <c r="K6165" s="260">
        <v>14306.2413554536</v>
      </c>
      <c r="L6165" s="301" t="str">
        <f t="shared" si="193"/>
        <v/>
      </c>
      <c r="M6165" s="459">
        <f>IFERROR((Tableau1[[#This Row],[Scope 1
(kg CO2-eq)]]+Tableau1[[#This Row],[Scope 2 energy
(kg CO2-eq)]]+Tableau1[[#This Row],[Scope 2 Infrastructure
(kg CO2-eq)]])/Tableau1[[#This Row],[Total CO2-emissions
(kg CO2-eq)
for scope 3 use ]],"")</f>
        <v>8.2238285719924982E-4</v>
      </c>
      <c r="N6165" s="436" t="s">
        <v>3646</v>
      </c>
      <c r="O6165" s="259">
        <v>1</v>
      </c>
      <c r="P6165" s="259" t="s">
        <v>5150</v>
      </c>
      <c r="Q6165" s="259" t="s">
        <v>5133</v>
      </c>
    </row>
    <row r="6166" spans="1:17" ht="21.75" customHeight="1">
      <c r="A6166" s="301" t="s">
        <v>5185</v>
      </c>
      <c r="B6166" s="301" t="s">
        <v>5150</v>
      </c>
      <c r="C6166" s="316" t="s">
        <v>12173</v>
      </c>
      <c r="D6166" s="465" t="s">
        <v>3646</v>
      </c>
      <c r="E6166" s="465" t="s">
        <v>700</v>
      </c>
      <c r="F6166" s="469" t="str">
        <f t="shared" si="192"/>
        <v>CH</v>
      </c>
      <c r="G6166" s="260">
        <v>0</v>
      </c>
      <c r="H6166" s="260">
        <v>109.7644863852</v>
      </c>
      <c r="I6166" s="260">
        <v>2.2909038732</v>
      </c>
      <c r="J6166" s="260">
        <v>312.67520505473902</v>
      </c>
      <c r="K6166" s="260">
        <v>424.730602643807</v>
      </c>
      <c r="L6166" s="301" t="str">
        <f t="shared" si="193"/>
        <v/>
      </c>
      <c r="M6166" s="459">
        <f>IFERROR((Tableau1[[#This Row],[Scope 1
(kg CO2-eq)]]+Tableau1[[#This Row],[Scope 2 energy
(kg CO2-eq)]]+Tableau1[[#This Row],[Scope 2 Infrastructure
(kg CO2-eq)]])/Tableau1[[#This Row],[Total CO2-emissions
(kg CO2-eq)
for scope 3 use ]],"")</f>
        <v>0.26382697540721667</v>
      </c>
      <c r="N6166" s="436" t="s">
        <v>3646</v>
      </c>
      <c r="O6166" s="259">
        <v>1</v>
      </c>
      <c r="P6166" s="259" t="s">
        <v>5185</v>
      </c>
      <c r="Q6166" s="259" t="s">
        <v>5150</v>
      </c>
    </row>
    <row r="6167" spans="1:17" ht="21.75" customHeight="1">
      <c r="A6167" s="301" t="s">
        <v>5138</v>
      </c>
      <c r="B6167" s="301" t="s">
        <v>5185</v>
      </c>
      <c r="C6167" s="316" t="s">
        <v>12174</v>
      </c>
      <c r="D6167" s="465" t="s">
        <v>3731</v>
      </c>
      <c r="E6167" s="465" t="s">
        <v>700</v>
      </c>
      <c r="F6167" s="469" t="str">
        <f t="shared" si="192"/>
        <v>CH</v>
      </c>
      <c r="G6167" s="260">
        <v>4.9056999999999998E-3</v>
      </c>
      <c r="H6167" s="260">
        <v>0</v>
      </c>
      <c r="I6167" s="260">
        <v>0</v>
      </c>
      <c r="J6167" s="260">
        <v>3.1431668381293196E-3</v>
      </c>
      <c r="K6167" s="260">
        <v>8.0488668371613802E-3</v>
      </c>
      <c r="L6167" s="301" t="str">
        <f t="shared" si="193"/>
        <v/>
      </c>
      <c r="M6167" s="459">
        <f>IFERROR((Tableau1[[#This Row],[Scope 1
(kg CO2-eq)]]+Tableau1[[#This Row],[Scope 2 energy
(kg CO2-eq)]]+Tableau1[[#This Row],[Scope 2 Infrastructure
(kg CO2-eq)]])/Tableau1[[#This Row],[Total CO2-emissions
(kg CO2-eq)
for scope 3 use ]],"")</f>
        <v>0.60948952184803551</v>
      </c>
      <c r="N6167" s="436" t="s">
        <v>3731</v>
      </c>
      <c r="O6167" s="259">
        <v>10000</v>
      </c>
      <c r="P6167" s="259" t="s">
        <v>5138</v>
      </c>
      <c r="Q6167" s="259" t="s">
        <v>5185</v>
      </c>
    </row>
    <row r="6168" spans="1:17" ht="21.75" customHeight="1">
      <c r="A6168" s="301" t="s">
        <v>5138</v>
      </c>
      <c r="B6168" s="301" t="s">
        <v>5185</v>
      </c>
      <c r="C6168" s="316" t="s">
        <v>12175</v>
      </c>
      <c r="D6168" s="465" t="s">
        <v>3731</v>
      </c>
      <c r="E6168" s="465" t="s">
        <v>700</v>
      </c>
      <c r="F6168" s="469" t="str">
        <f t="shared" si="192"/>
        <v>CH</v>
      </c>
      <c r="G6168" s="260">
        <v>5.0388349999999995E-4</v>
      </c>
      <c r="H6168" s="260">
        <v>0</v>
      </c>
      <c r="I6168" s="260">
        <v>0</v>
      </c>
      <c r="J6168" s="260">
        <v>7.5861619513526996E-4</v>
      </c>
      <c r="K6168" s="260">
        <v>1.2624996958563301E-3</v>
      </c>
      <c r="L6168" s="301" t="str">
        <f t="shared" si="193"/>
        <v/>
      </c>
      <c r="M6168" s="459">
        <f>IFERROR((Tableau1[[#This Row],[Scope 1
(kg CO2-eq)]]+Tableau1[[#This Row],[Scope 2 energy
(kg CO2-eq)]]+Tableau1[[#This Row],[Scope 2 Infrastructure
(kg CO2-eq)]])/Tableau1[[#This Row],[Total CO2-emissions
(kg CO2-eq)
for scope 3 use ]],"")</f>
        <v>0.39911573971368375</v>
      </c>
      <c r="N6168" s="436" t="s">
        <v>3731</v>
      </c>
      <c r="O6168" s="259">
        <v>10000</v>
      </c>
      <c r="P6168" s="259" t="s">
        <v>5138</v>
      </c>
      <c r="Q6168" s="259" t="s">
        <v>5185</v>
      </c>
    </row>
    <row r="6169" spans="1:17" ht="21.75" customHeight="1">
      <c r="A6169" s="301" t="s">
        <v>5138</v>
      </c>
      <c r="B6169" s="301" t="s">
        <v>5185</v>
      </c>
      <c r="C6169" s="316" t="s">
        <v>12176</v>
      </c>
      <c r="D6169" s="465" t="s">
        <v>3731</v>
      </c>
      <c r="E6169" s="465" t="s">
        <v>700</v>
      </c>
      <c r="F6169" s="469" t="str">
        <f t="shared" si="192"/>
        <v>CH</v>
      </c>
      <c r="G6169" s="260">
        <v>3.6255167999999999E-3</v>
      </c>
      <c r="H6169" s="260">
        <v>0</v>
      </c>
      <c r="I6169" s="260">
        <v>0</v>
      </c>
      <c r="J6169" s="260">
        <v>3.6124741149221205E-3</v>
      </c>
      <c r="K6169" s="260">
        <v>7.2379909139261098E-3</v>
      </c>
      <c r="L6169" s="301" t="str">
        <f t="shared" si="193"/>
        <v/>
      </c>
      <c r="M6169" s="459">
        <f>IFERROR((Tableau1[[#This Row],[Scope 1
(kg CO2-eq)]]+Tableau1[[#This Row],[Scope 2 energy
(kg CO2-eq)]]+Tableau1[[#This Row],[Scope 2 Infrastructure
(kg CO2-eq)]])/Tableau1[[#This Row],[Total CO2-emissions
(kg CO2-eq)
for scope 3 use ]],"")</f>
        <v>0.50090098801096827</v>
      </c>
      <c r="N6169" s="436" t="s">
        <v>3731</v>
      </c>
      <c r="O6169" s="259">
        <v>10000</v>
      </c>
      <c r="P6169" s="259" t="s">
        <v>5138</v>
      </c>
      <c r="Q6169" s="259" t="s">
        <v>5185</v>
      </c>
    </row>
    <row r="6170" spans="1:17" ht="21.75" customHeight="1">
      <c r="A6170" s="301" t="s">
        <v>5138</v>
      </c>
      <c r="B6170" s="301" t="s">
        <v>5185</v>
      </c>
      <c r="C6170" s="316" t="s">
        <v>12177</v>
      </c>
      <c r="D6170" s="465" t="s">
        <v>3731</v>
      </c>
      <c r="E6170" s="465" t="s">
        <v>700</v>
      </c>
      <c r="F6170" s="469" t="str">
        <f t="shared" si="192"/>
        <v>CH</v>
      </c>
      <c r="G6170" s="260">
        <v>1.3999588E-3</v>
      </c>
      <c r="H6170" s="260">
        <v>0</v>
      </c>
      <c r="I6170" s="260">
        <v>0</v>
      </c>
      <c r="J6170" s="260">
        <v>1.4263389360575801E-3</v>
      </c>
      <c r="K6170" s="260">
        <v>2.8262977361295698E-3</v>
      </c>
      <c r="L6170" s="301" t="str">
        <f t="shared" si="193"/>
        <v/>
      </c>
      <c r="M6170" s="459">
        <f>IFERROR((Tableau1[[#This Row],[Scope 1
(kg CO2-eq)]]+Tableau1[[#This Row],[Scope 2 energy
(kg CO2-eq)]]+Tableau1[[#This Row],[Scope 2 Infrastructure
(kg CO2-eq)]])/Tableau1[[#This Row],[Total CO2-emissions
(kg CO2-eq)
for scope 3 use ]],"")</f>
        <v>0.49533309322079855</v>
      </c>
      <c r="N6170" s="436" t="s">
        <v>3731</v>
      </c>
      <c r="O6170" s="259">
        <v>10000</v>
      </c>
      <c r="P6170" s="259" t="s">
        <v>5138</v>
      </c>
      <c r="Q6170" s="259" t="s">
        <v>5185</v>
      </c>
    </row>
    <row r="6171" spans="1:17" ht="21.75" customHeight="1">
      <c r="A6171" s="301" t="s">
        <v>5138</v>
      </c>
      <c r="B6171" s="301" t="s">
        <v>5185</v>
      </c>
      <c r="C6171" s="316" t="s">
        <v>12178</v>
      </c>
      <c r="D6171" s="465" t="s">
        <v>3731</v>
      </c>
      <c r="E6171" s="465" t="s">
        <v>700</v>
      </c>
      <c r="F6171" s="469" t="str">
        <f t="shared" si="192"/>
        <v>CH</v>
      </c>
      <c r="G6171" s="260">
        <v>1.1357788999999999E-3</v>
      </c>
      <c r="H6171" s="260">
        <v>0</v>
      </c>
      <c r="I6171" s="260">
        <v>0</v>
      </c>
      <c r="J6171" s="260">
        <v>1.38960005963228E-3</v>
      </c>
      <c r="K6171" s="260">
        <v>2.52537895907977E-3</v>
      </c>
      <c r="L6171" s="301" t="str">
        <f t="shared" si="193"/>
        <v/>
      </c>
      <c r="M6171" s="459">
        <f>IFERROR((Tableau1[[#This Row],[Scope 1
(kg CO2-eq)]]+Tableau1[[#This Row],[Scope 2 energy
(kg CO2-eq)]]+Tableau1[[#This Row],[Scope 2 Infrastructure
(kg CO2-eq)]])/Tableau1[[#This Row],[Total CO2-emissions
(kg CO2-eq)
for scope 3 use ]],"")</f>
        <v>0.44974592661287938</v>
      </c>
      <c r="N6171" s="436" t="s">
        <v>3731</v>
      </c>
      <c r="O6171" s="259">
        <v>10000</v>
      </c>
      <c r="P6171" s="259" t="s">
        <v>5138</v>
      </c>
      <c r="Q6171" s="259" t="s">
        <v>5185</v>
      </c>
    </row>
    <row r="6172" spans="1:17" ht="21.75" customHeight="1">
      <c r="A6172" s="301" t="s">
        <v>5138</v>
      </c>
      <c r="B6172" s="301" t="s">
        <v>5185</v>
      </c>
      <c r="C6172" s="316" t="s">
        <v>12179</v>
      </c>
      <c r="D6172" s="465" t="s">
        <v>3731</v>
      </c>
      <c r="E6172" s="465" t="s">
        <v>700</v>
      </c>
      <c r="F6172" s="469" t="str">
        <f t="shared" si="192"/>
        <v>CH</v>
      </c>
      <c r="G6172" s="260">
        <v>8.2457109999999993E-3</v>
      </c>
      <c r="H6172" s="260">
        <v>0</v>
      </c>
      <c r="I6172" s="260">
        <v>0</v>
      </c>
      <c r="J6172" s="260">
        <v>5.114024991929601E-3</v>
      </c>
      <c r="K6172" s="260">
        <v>1.33597359911272E-2</v>
      </c>
      <c r="L6172" s="301" t="str">
        <f t="shared" si="193"/>
        <v/>
      </c>
      <c r="M6172" s="459">
        <f>IFERROR((Tableau1[[#This Row],[Scope 1
(kg CO2-eq)]]+Tableau1[[#This Row],[Scope 2 energy
(kg CO2-eq)]]+Tableau1[[#This Row],[Scope 2 Infrastructure
(kg CO2-eq)]])/Tableau1[[#This Row],[Total CO2-emissions
(kg CO2-eq)
for scope 3 use ]],"")</f>
        <v>0.6172061338245266</v>
      </c>
      <c r="N6172" s="436" t="s">
        <v>3731</v>
      </c>
      <c r="O6172" s="259">
        <v>10000</v>
      </c>
      <c r="P6172" s="259" t="s">
        <v>5138</v>
      </c>
      <c r="Q6172" s="259" t="s">
        <v>5185</v>
      </c>
    </row>
    <row r="6173" spans="1:17" ht="21.75" customHeight="1">
      <c r="A6173" s="301" t="s">
        <v>5138</v>
      </c>
      <c r="B6173" s="301" t="s">
        <v>5185</v>
      </c>
      <c r="C6173" s="316" t="s">
        <v>12180</v>
      </c>
      <c r="D6173" s="465" t="s">
        <v>3731</v>
      </c>
      <c r="E6173" s="465" t="s">
        <v>700</v>
      </c>
      <c r="F6173" s="469" t="str">
        <f t="shared" si="192"/>
        <v>CH</v>
      </c>
      <c r="G6173" s="260">
        <v>1.0013047E-3</v>
      </c>
      <c r="H6173" s="260">
        <v>0</v>
      </c>
      <c r="I6173" s="260">
        <v>0</v>
      </c>
      <c r="J6173" s="260">
        <v>1.77860676838465E-3</v>
      </c>
      <c r="K6173" s="260">
        <v>2.7799114680332202E-3</v>
      </c>
      <c r="L6173" s="301" t="str">
        <f t="shared" si="193"/>
        <v/>
      </c>
      <c r="M6173" s="459">
        <f>IFERROR((Tableau1[[#This Row],[Scope 1
(kg CO2-eq)]]+Tableau1[[#This Row],[Scope 2 energy
(kg CO2-eq)]]+Tableau1[[#This Row],[Scope 2 Infrastructure
(kg CO2-eq)]])/Tableau1[[#This Row],[Total CO2-emissions
(kg CO2-eq)
for scope 3 use ]],"")</f>
        <v>0.36019301748066829</v>
      </c>
      <c r="N6173" s="436" t="s">
        <v>3731</v>
      </c>
      <c r="O6173" s="259">
        <v>10000</v>
      </c>
      <c r="P6173" s="259" t="s">
        <v>5138</v>
      </c>
      <c r="Q6173" s="259" t="s">
        <v>5185</v>
      </c>
    </row>
    <row r="6174" spans="1:17" ht="21.75" customHeight="1">
      <c r="A6174" s="301" t="s">
        <v>5157</v>
      </c>
      <c r="B6174" s="301" t="s">
        <v>5183</v>
      </c>
      <c r="C6174" s="316" t="s">
        <v>12181</v>
      </c>
      <c r="D6174" s="465" t="s">
        <v>3731</v>
      </c>
      <c r="E6174" s="465" t="s">
        <v>6091</v>
      </c>
      <c r="F6174" s="469" t="str">
        <f t="shared" si="192"/>
        <v>other</v>
      </c>
      <c r="G6174" s="260">
        <v>0</v>
      </c>
      <c r="H6174" s="260">
        <v>0</v>
      </c>
      <c r="I6174" s="260">
        <v>0</v>
      </c>
      <c r="J6174" s="260">
        <v>89.705308696432098</v>
      </c>
      <c r="K6174" s="260">
        <v>89.705308696727201</v>
      </c>
      <c r="L6174" s="301" t="str">
        <f t="shared" si="193"/>
        <v/>
      </c>
      <c r="M6174" s="459">
        <f>IFERROR((Tableau1[[#This Row],[Scope 1
(kg CO2-eq)]]+Tableau1[[#This Row],[Scope 2 energy
(kg CO2-eq)]]+Tableau1[[#This Row],[Scope 2 Infrastructure
(kg CO2-eq)]])/Tableau1[[#This Row],[Total CO2-emissions
(kg CO2-eq)
for scope 3 use ]],"")</f>
        <v>0</v>
      </c>
      <c r="N6174" s="436" t="s">
        <v>3731</v>
      </c>
      <c r="O6174" s="259">
        <v>1</v>
      </c>
      <c r="P6174" s="259" t="s">
        <v>5157</v>
      </c>
      <c r="Q6174" s="259" t="s">
        <v>5183</v>
      </c>
    </row>
    <row r="6175" spans="1:17" ht="21.75" customHeight="1">
      <c r="A6175" s="301" t="s">
        <v>5157</v>
      </c>
      <c r="B6175" s="301" t="s">
        <v>5179</v>
      </c>
      <c r="C6175" s="316" t="s">
        <v>12182</v>
      </c>
      <c r="D6175" s="465" t="s">
        <v>3731</v>
      </c>
      <c r="E6175" s="465" t="s">
        <v>6091</v>
      </c>
      <c r="F6175" s="469" t="str">
        <f t="shared" si="192"/>
        <v>other</v>
      </c>
      <c r="G6175" s="260">
        <v>0</v>
      </c>
      <c r="H6175" s="260">
        <v>2.4821498368416002</v>
      </c>
      <c r="I6175" s="260">
        <v>7.2784306240000003E-4</v>
      </c>
      <c r="J6175" s="260">
        <v>1.06051838295004</v>
      </c>
      <c r="K6175" s="260">
        <v>3.5433960589548898</v>
      </c>
      <c r="L6175" s="301" t="str">
        <f t="shared" si="193"/>
        <v/>
      </c>
      <c r="M6175" s="459">
        <f>IFERROR((Tableau1[[#This Row],[Scope 1
(kg CO2-eq)]]+Tableau1[[#This Row],[Scope 2 energy
(kg CO2-eq)]]+Tableau1[[#This Row],[Scope 2 Infrastructure
(kg CO2-eq)]])/Tableau1[[#This Row],[Total CO2-emissions
(kg CO2-eq)
for scope 3 use ]],"")</f>
        <v>0.70070566162911929</v>
      </c>
      <c r="N6175" s="436" t="s">
        <v>3731</v>
      </c>
      <c r="O6175" s="259">
        <v>1</v>
      </c>
      <c r="P6175" s="259" t="s">
        <v>5157</v>
      </c>
      <c r="Q6175" s="259" t="s">
        <v>5179</v>
      </c>
    </row>
    <row r="6176" spans="1:17" ht="21.75" customHeight="1">
      <c r="A6176" s="301" t="s">
        <v>5157</v>
      </c>
      <c r="B6176" s="301" t="s">
        <v>5183</v>
      </c>
      <c r="C6176" s="316" t="s">
        <v>12183</v>
      </c>
      <c r="D6176" s="465" t="s">
        <v>3730</v>
      </c>
      <c r="E6176" s="465" t="s">
        <v>6091</v>
      </c>
      <c r="F6176" s="469" t="str">
        <f t="shared" si="192"/>
        <v>other</v>
      </c>
      <c r="G6176" s="260">
        <v>0.93</v>
      </c>
      <c r="H6176" s="260">
        <v>13.90045033494</v>
      </c>
      <c r="I6176" s="260">
        <v>1.4713354368</v>
      </c>
      <c r="J6176" s="260">
        <v>0.73816504111770997</v>
      </c>
      <c r="K6176" s="260">
        <v>17.039950831045498</v>
      </c>
      <c r="L6176" s="301" t="str">
        <f t="shared" si="193"/>
        <v/>
      </c>
      <c r="M6176" s="459">
        <f>IFERROR((Tableau1[[#This Row],[Scope 1
(kg CO2-eq)]]+Tableau1[[#This Row],[Scope 2 energy
(kg CO2-eq)]]+Tableau1[[#This Row],[Scope 2 Infrastructure
(kg CO2-eq)]])/Tableau1[[#This Row],[Total CO2-emissions
(kg CO2-eq)
for scope 3 use ]],"")</f>
        <v>0.95668032926711166</v>
      </c>
      <c r="N6176" s="436" t="s">
        <v>3730</v>
      </c>
      <c r="O6176" s="259">
        <v>1</v>
      </c>
      <c r="P6176" s="259" t="s">
        <v>5157</v>
      </c>
      <c r="Q6176" s="259" t="s">
        <v>5183</v>
      </c>
    </row>
    <row r="6177" spans="1:17" ht="21.75" customHeight="1">
      <c r="A6177" s="301" t="s">
        <v>5129</v>
      </c>
      <c r="B6177" s="301" t="s">
        <v>5162</v>
      </c>
      <c r="C6177" s="316" t="s">
        <v>3866</v>
      </c>
      <c r="D6177" s="465" t="s">
        <v>3730</v>
      </c>
      <c r="E6177" s="465" t="s">
        <v>6091</v>
      </c>
      <c r="F6177" s="469" t="str">
        <f t="shared" si="192"/>
        <v>other</v>
      </c>
      <c r="G6177" s="260">
        <v>5.0870752830890096</v>
      </c>
      <c r="H6177" s="260">
        <v>0</v>
      </c>
      <c r="I6177" s="260">
        <v>0</v>
      </c>
      <c r="J6177" s="260">
        <v>0</v>
      </c>
      <c r="K6177" s="260">
        <v>5.0870752830890096</v>
      </c>
      <c r="L6177" s="301" t="str">
        <f t="shared" si="193"/>
        <v/>
      </c>
      <c r="M6177" s="459">
        <f>IFERROR((Tableau1[[#This Row],[Scope 1
(kg CO2-eq)]]+Tableau1[[#This Row],[Scope 2 energy
(kg CO2-eq)]]+Tableau1[[#This Row],[Scope 2 Infrastructure
(kg CO2-eq)]])/Tableau1[[#This Row],[Total CO2-emissions
(kg CO2-eq)
for scope 3 use ]],"")</f>
        <v>1</v>
      </c>
      <c r="N6177" s="436" t="s">
        <v>3730</v>
      </c>
      <c r="O6177" s="259">
        <v>1</v>
      </c>
      <c r="P6177" s="259" t="s">
        <v>5129</v>
      </c>
      <c r="Q6177" s="259" t="s">
        <v>5162</v>
      </c>
    </row>
    <row r="6178" spans="1:17" ht="21.75" customHeight="1">
      <c r="A6178" s="301" t="s">
        <v>5129</v>
      </c>
      <c r="B6178" s="301" t="s">
        <v>5162</v>
      </c>
      <c r="C6178" s="316" t="s">
        <v>3867</v>
      </c>
      <c r="D6178" s="465" t="s">
        <v>3730</v>
      </c>
      <c r="E6178" s="465" t="s">
        <v>6091</v>
      </c>
      <c r="F6178" s="469" t="str">
        <f t="shared" si="192"/>
        <v>other</v>
      </c>
      <c r="G6178" s="260">
        <v>4.16794242154503</v>
      </c>
      <c r="H6178" s="260">
        <v>0</v>
      </c>
      <c r="I6178" s="260">
        <v>0</v>
      </c>
      <c r="J6178" s="260">
        <v>0</v>
      </c>
      <c r="K6178" s="260">
        <v>4.16794242154503</v>
      </c>
      <c r="L6178" s="301" t="str">
        <f t="shared" si="193"/>
        <v/>
      </c>
      <c r="M6178" s="459">
        <f>IFERROR((Tableau1[[#This Row],[Scope 1
(kg CO2-eq)]]+Tableau1[[#This Row],[Scope 2 energy
(kg CO2-eq)]]+Tableau1[[#This Row],[Scope 2 Infrastructure
(kg CO2-eq)]])/Tableau1[[#This Row],[Total CO2-emissions
(kg CO2-eq)
for scope 3 use ]],"")</f>
        <v>1</v>
      </c>
      <c r="N6178" s="436" t="s">
        <v>3730</v>
      </c>
      <c r="O6178" s="259">
        <v>1</v>
      </c>
      <c r="P6178" s="259" t="s">
        <v>5129</v>
      </c>
      <c r="Q6178" s="259" t="s">
        <v>5162</v>
      </c>
    </row>
    <row r="6179" spans="1:17" ht="21.75" customHeight="1">
      <c r="A6179" s="301" t="s">
        <v>5129</v>
      </c>
      <c r="B6179" s="301" t="s">
        <v>5162</v>
      </c>
      <c r="C6179" s="316" t="s">
        <v>12184</v>
      </c>
      <c r="D6179" s="465" t="s">
        <v>3730</v>
      </c>
      <c r="E6179" s="465" t="s">
        <v>6091</v>
      </c>
      <c r="F6179" s="469" t="str">
        <f t="shared" si="192"/>
        <v>other</v>
      </c>
      <c r="G6179" s="260">
        <v>0</v>
      </c>
      <c r="H6179" s="260">
        <v>0</v>
      </c>
      <c r="I6179" s="260">
        <v>0</v>
      </c>
      <c r="J6179" s="260">
        <v>4.6275088523170202</v>
      </c>
      <c r="K6179" s="260">
        <v>4.6275088523170202</v>
      </c>
      <c r="L6179" s="301" t="str">
        <f t="shared" si="193"/>
        <v/>
      </c>
      <c r="M6179" s="459">
        <f>IFERROR((Tableau1[[#This Row],[Scope 1
(kg CO2-eq)]]+Tableau1[[#This Row],[Scope 2 energy
(kg CO2-eq)]]+Tableau1[[#This Row],[Scope 2 Infrastructure
(kg CO2-eq)]])/Tableau1[[#This Row],[Total CO2-emissions
(kg CO2-eq)
for scope 3 use ]],"")</f>
        <v>0</v>
      </c>
      <c r="N6179" s="436" t="s">
        <v>3730</v>
      </c>
      <c r="O6179" s="259">
        <v>1</v>
      </c>
      <c r="P6179" s="259" t="s">
        <v>5129</v>
      </c>
      <c r="Q6179" s="259" t="s">
        <v>5162</v>
      </c>
    </row>
    <row r="6180" spans="1:17" ht="21.75" customHeight="1">
      <c r="A6180" s="301" t="s">
        <v>5157</v>
      </c>
      <c r="B6180" s="301" t="s">
        <v>5183</v>
      </c>
      <c r="C6180" s="316" t="s">
        <v>12185</v>
      </c>
      <c r="D6180" s="465" t="s">
        <v>3730</v>
      </c>
      <c r="E6180" s="465" t="s">
        <v>6016</v>
      </c>
      <c r="F6180" s="469" t="str">
        <f t="shared" si="192"/>
        <v>other</v>
      </c>
      <c r="G6180" s="260">
        <v>0</v>
      </c>
      <c r="H6180" s="260">
        <v>0.21322500026399999</v>
      </c>
      <c r="I6180" s="260">
        <v>2.6912649599999998E-4</v>
      </c>
      <c r="J6180" s="260">
        <v>3.9149871691031302</v>
      </c>
      <c r="K6180" s="260">
        <v>4.1284813091989099</v>
      </c>
      <c r="L6180" s="301" t="str">
        <f t="shared" si="193"/>
        <v/>
      </c>
      <c r="M6180" s="459">
        <f>IFERROR((Tableau1[[#This Row],[Scope 1
(kg CO2-eq)]]+Tableau1[[#This Row],[Scope 2 energy
(kg CO2-eq)]]+Tableau1[[#This Row],[Scope 2 Infrastructure
(kg CO2-eq)]])/Tableau1[[#This Row],[Total CO2-emissions
(kg CO2-eq)
for scope 3 use ]],"")</f>
        <v>5.1712508976194532E-2</v>
      </c>
      <c r="N6180" s="436" t="s">
        <v>3730</v>
      </c>
      <c r="O6180" s="259">
        <v>1</v>
      </c>
      <c r="P6180" s="259" t="s">
        <v>5157</v>
      </c>
      <c r="Q6180" s="259" t="s">
        <v>5183</v>
      </c>
    </row>
    <row r="6181" spans="1:17" ht="21.75" customHeight="1">
      <c r="A6181" s="301" t="s">
        <v>5143</v>
      </c>
      <c r="B6181" s="301" t="s">
        <v>5146</v>
      </c>
      <c r="C6181" s="316" t="s">
        <v>12186</v>
      </c>
      <c r="D6181" s="465" t="s">
        <v>3730</v>
      </c>
      <c r="E6181" s="465" t="s">
        <v>700</v>
      </c>
      <c r="F6181" s="469" t="str">
        <f t="shared" si="192"/>
        <v>CH</v>
      </c>
      <c r="G6181" s="260">
        <v>0</v>
      </c>
      <c r="H6181" s="260">
        <v>0</v>
      </c>
      <c r="I6181" s="260">
        <v>0</v>
      </c>
      <c r="J6181" s="260">
        <v>4.1284813091989099</v>
      </c>
      <c r="K6181" s="260">
        <v>4.1284813091989099</v>
      </c>
      <c r="L6181" s="301" t="str">
        <f t="shared" si="193"/>
        <v/>
      </c>
      <c r="M6181" s="459">
        <f>IFERROR((Tableau1[[#This Row],[Scope 1
(kg CO2-eq)]]+Tableau1[[#This Row],[Scope 2 energy
(kg CO2-eq)]]+Tableau1[[#This Row],[Scope 2 Infrastructure
(kg CO2-eq)]])/Tableau1[[#This Row],[Total CO2-emissions
(kg CO2-eq)
for scope 3 use ]],"")</f>
        <v>0</v>
      </c>
      <c r="N6181" s="436" t="s">
        <v>3730</v>
      </c>
      <c r="O6181" s="259">
        <v>1</v>
      </c>
      <c r="P6181" s="259" t="s">
        <v>5143</v>
      </c>
      <c r="Q6181" s="259" t="s">
        <v>5146</v>
      </c>
    </row>
    <row r="6182" spans="1:17" ht="21.75" customHeight="1">
      <c r="A6182" s="301" t="s">
        <v>5129</v>
      </c>
      <c r="B6182" s="301" t="s">
        <v>5136</v>
      </c>
      <c r="C6182" s="316" t="s">
        <v>12187</v>
      </c>
      <c r="D6182" s="465" t="s">
        <v>3730</v>
      </c>
      <c r="E6182" s="465" t="s">
        <v>6091</v>
      </c>
      <c r="F6182" s="469" t="str">
        <f t="shared" si="192"/>
        <v>other</v>
      </c>
      <c r="G6182" s="260">
        <v>6.5505661905171904</v>
      </c>
      <c r="H6182" s="260">
        <v>0</v>
      </c>
      <c r="I6182" s="260">
        <v>0</v>
      </c>
      <c r="J6182" s="260">
        <v>5.7034389211749748E-2</v>
      </c>
      <c r="K6182" s="260">
        <v>6.6076005793882002</v>
      </c>
      <c r="L6182" s="301" t="str">
        <f t="shared" si="193"/>
        <v/>
      </c>
      <c r="M6182" s="459">
        <f>IFERROR((Tableau1[[#This Row],[Scope 1
(kg CO2-eq)]]+Tableau1[[#This Row],[Scope 2 energy
(kg CO2-eq)]]+Tableau1[[#This Row],[Scope 2 Infrastructure
(kg CO2-eq)]])/Tableau1[[#This Row],[Total CO2-emissions
(kg CO2-eq)
for scope 3 use ]],"")</f>
        <v>0.99136836614354029</v>
      </c>
      <c r="N6182" s="436" t="s">
        <v>3730</v>
      </c>
      <c r="O6182" s="259">
        <v>1</v>
      </c>
      <c r="P6182" s="259" t="s">
        <v>5129</v>
      </c>
      <c r="Q6182" s="259" t="s">
        <v>5136</v>
      </c>
    </row>
    <row r="6183" spans="1:17" ht="21.75" customHeight="1">
      <c r="A6183" s="301" t="s">
        <v>5129</v>
      </c>
      <c r="B6183" s="301" t="s">
        <v>5136</v>
      </c>
      <c r="C6183" s="316" t="s">
        <v>12188</v>
      </c>
      <c r="D6183" s="465" t="s">
        <v>3730</v>
      </c>
      <c r="E6183" s="465" t="s">
        <v>6091</v>
      </c>
      <c r="F6183" s="469" t="str">
        <f t="shared" si="192"/>
        <v>other</v>
      </c>
      <c r="G6183" s="260">
        <v>1.55450118465592</v>
      </c>
      <c r="H6183" s="260">
        <v>0</v>
      </c>
      <c r="I6183" s="260">
        <v>0</v>
      </c>
      <c r="J6183" s="260">
        <v>6.0430180804800226E-3</v>
      </c>
      <c r="K6183" s="260">
        <v>1.5605442042475799</v>
      </c>
      <c r="L6183" s="301" t="str">
        <f t="shared" si="193"/>
        <v/>
      </c>
      <c r="M6183" s="459">
        <f>IFERROR((Tableau1[[#This Row],[Scope 1
(kg CO2-eq)]]+Tableau1[[#This Row],[Scope 2 energy
(kg CO2-eq)]]+Tableau1[[#This Row],[Scope 2 Infrastructure
(kg CO2-eq)]])/Tableau1[[#This Row],[Total CO2-emissions
(kg CO2-eq)
for scope 3 use ]],"")</f>
        <v>0.99612762036781044</v>
      </c>
      <c r="N6183" s="436" t="s">
        <v>3730</v>
      </c>
      <c r="O6183" s="259">
        <v>1</v>
      </c>
      <c r="P6183" s="259" t="s">
        <v>5129</v>
      </c>
      <c r="Q6183" s="259" t="s">
        <v>5136</v>
      </c>
    </row>
    <row r="6184" spans="1:17" ht="21.75" customHeight="1">
      <c r="A6184" s="301" t="s">
        <v>5189</v>
      </c>
      <c r="B6184" s="301" t="s">
        <v>5190</v>
      </c>
      <c r="C6184" s="316" t="s">
        <v>12189</v>
      </c>
      <c r="D6184" s="465" t="s">
        <v>3646</v>
      </c>
      <c r="E6184" s="465" t="s">
        <v>6091</v>
      </c>
      <c r="F6184" s="469" t="str">
        <f t="shared" si="192"/>
        <v>other</v>
      </c>
      <c r="G6184" s="260">
        <v>2.5755667999999999E-3</v>
      </c>
      <c r="H6184" s="260">
        <v>1.3913979192000001</v>
      </c>
      <c r="I6184" s="260">
        <v>5.9686272000000003E-4</v>
      </c>
      <c r="J6184" s="260">
        <v>0.111777372678489</v>
      </c>
      <c r="K6184" s="260">
        <v>1.50634771963625</v>
      </c>
      <c r="L6184" s="301" t="str">
        <f t="shared" si="193"/>
        <v/>
      </c>
      <c r="M6184" s="459">
        <f>IFERROR((Tableau1[[#This Row],[Scope 1
(kg CO2-eq)]]+Tableau1[[#This Row],[Scope 2 energy
(kg CO2-eq)]]+Tableau1[[#This Row],[Scope 2 Infrastructure
(kg CO2-eq)]])/Tableau1[[#This Row],[Total CO2-emissions
(kg CO2-eq)
for scope 3 use ]],"")</f>
        <v>0.92579577114954459</v>
      </c>
      <c r="N6184" s="436" t="s">
        <v>3646</v>
      </c>
      <c r="O6184" s="259">
        <v>1</v>
      </c>
      <c r="P6184" s="259" t="s">
        <v>5189</v>
      </c>
      <c r="Q6184" s="259" t="s">
        <v>5190</v>
      </c>
    </row>
    <row r="6185" spans="1:17" ht="21.75" customHeight="1">
      <c r="A6185" s="301" t="s">
        <v>5191</v>
      </c>
      <c r="B6185" s="301" t="s">
        <v>5192</v>
      </c>
      <c r="C6185" s="316" t="s">
        <v>12190</v>
      </c>
      <c r="D6185" s="465" t="s">
        <v>3730</v>
      </c>
      <c r="E6185" s="465" t="s">
        <v>700</v>
      </c>
      <c r="F6185" s="469" t="str">
        <f t="shared" si="192"/>
        <v>CH</v>
      </c>
      <c r="G6185" s="260">
        <v>3.50417E-3</v>
      </c>
      <c r="H6185" s="260">
        <v>0.53175891458839497</v>
      </c>
      <c r="I6185" s="260">
        <v>1.7130513545388001E-4</v>
      </c>
      <c r="J6185" s="260">
        <v>12.909698209928401</v>
      </c>
      <c r="K6185" s="260">
        <v>13.4451325981367</v>
      </c>
      <c r="L6185" s="301" t="str">
        <f t="shared" si="193"/>
        <v/>
      </c>
      <c r="M6185" s="459">
        <f>IFERROR((Tableau1[[#This Row],[Scope 1
(kg CO2-eq)]]+Tableau1[[#This Row],[Scope 2 energy
(kg CO2-eq)]]+Tableau1[[#This Row],[Scope 2 Infrastructure
(kg CO2-eq)]])/Tableau1[[#This Row],[Total CO2-emissions
(kg CO2-eq)
for scope 3 use ]],"")</f>
        <v>3.9823660035755409E-2</v>
      </c>
      <c r="N6185" s="436" t="s">
        <v>3730</v>
      </c>
      <c r="O6185" s="259">
        <v>1</v>
      </c>
      <c r="P6185" s="259" t="s">
        <v>5191</v>
      </c>
      <c r="Q6185" s="259" t="s">
        <v>5192</v>
      </c>
    </row>
    <row r="6186" spans="1:17" ht="21.75" customHeight="1">
      <c r="A6186" s="301" t="s">
        <v>5191</v>
      </c>
      <c r="B6186" s="301" t="s">
        <v>5192</v>
      </c>
      <c r="C6186" s="316" t="s">
        <v>12191</v>
      </c>
      <c r="D6186" s="465" t="s">
        <v>3730</v>
      </c>
      <c r="E6186" s="465" t="s">
        <v>700</v>
      </c>
      <c r="F6186" s="469" t="str">
        <f t="shared" si="192"/>
        <v>CH</v>
      </c>
      <c r="G6186" s="260">
        <v>3.50417E-3</v>
      </c>
      <c r="H6186" s="260">
        <v>0.38916440765926502</v>
      </c>
      <c r="I6186" s="260">
        <v>1.2642978607667999E-4</v>
      </c>
      <c r="J6186" s="260">
        <v>12.909698209928401</v>
      </c>
      <c r="K6186" s="260">
        <v>13.302493218091501</v>
      </c>
      <c r="L6186" s="301" t="str">
        <f t="shared" si="193"/>
        <v/>
      </c>
      <c r="M6186" s="459">
        <f>IFERROR((Tableau1[[#This Row],[Scope 1
(kg CO2-eq)]]+Tableau1[[#This Row],[Scope 2 energy
(kg CO2-eq)]]+Tableau1[[#This Row],[Scope 2 Infrastructure
(kg CO2-eq)]])/Tableau1[[#This Row],[Total CO2-emissions
(kg CO2-eq)
for scope 3 use ]],"")</f>
        <v>2.9527923901598929E-2</v>
      </c>
      <c r="N6186" s="436" t="s">
        <v>3730</v>
      </c>
      <c r="O6186" s="259">
        <v>1</v>
      </c>
      <c r="P6186" s="259" t="s">
        <v>5191</v>
      </c>
      <c r="Q6186" s="259" t="s">
        <v>5192</v>
      </c>
    </row>
    <row r="6187" spans="1:17" ht="21.75" customHeight="1">
      <c r="A6187" s="301" t="s">
        <v>5191</v>
      </c>
      <c r="B6187" s="301" t="s">
        <v>5192</v>
      </c>
      <c r="C6187" s="316" t="s">
        <v>12192</v>
      </c>
      <c r="D6187" s="465" t="s">
        <v>3730</v>
      </c>
      <c r="E6187" s="465" t="s">
        <v>6018</v>
      </c>
      <c r="F6187" s="469" t="str">
        <f t="shared" si="192"/>
        <v>other</v>
      </c>
      <c r="G6187" s="260">
        <v>1.227162E-2</v>
      </c>
      <c r="H6187" s="260">
        <v>1.485024085428E-2</v>
      </c>
      <c r="I6187" s="260">
        <v>1.7168806572119999E-3</v>
      </c>
      <c r="J6187" s="260">
        <v>0.30148817967187902</v>
      </c>
      <c r="K6187" s="260">
        <v>0.33032692103995398</v>
      </c>
      <c r="L6187" s="301" t="str">
        <f t="shared" si="193"/>
        <v/>
      </c>
      <c r="M6187" s="459">
        <f>IFERROR((Tableau1[[#This Row],[Scope 1
(kg CO2-eq)]]+Tableau1[[#This Row],[Scope 2 energy
(kg CO2-eq)]]+Tableau1[[#This Row],[Scope 2 Infrastructure
(kg CO2-eq)]])/Tableau1[[#This Row],[Total CO2-emissions
(kg CO2-eq)
for scope 3 use ]],"")</f>
        <v>8.7303636714501601E-2</v>
      </c>
      <c r="N6187" s="436" t="s">
        <v>3730</v>
      </c>
      <c r="O6187" s="259">
        <v>1</v>
      </c>
      <c r="P6187" s="259" t="s">
        <v>5191</v>
      </c>
      <c r="Q6187" s="259" t="s">
        <v>5192</v>
      </c>
    </row>
    <row r="6188" spans="1:17" ht="21.75" customHeight="1">
      <c r="A6188" s="301" t="s">
        <v>5191</v>
      </c>
      <c r="B6188" s="301" t="s">
        <v>5192</v>
      </c>
      <c r="C6188" s="316" t="s">
        <v>12193</v>
      </c>
      <c r="D6188" s="465" t="s">
        <v>3730</v>
      </c>
      <c r="E6188" s="465" t="s">
        <v>700</v>
      </c>
      <c r="F6188" s="469" t="str">
        <f t="shared" si="192"/>
        <v>CH</v>
      </c>
      <c r="G6188" s="260">
        <v>1.5403125E-3</v>
      </c>
      <c r="H6188" s="260">
        <v>7.9058759715000003E-5</v>
      </c>
      <c r="I6188" s="260">
        <v>6.5605417649999999E-6</v>
      </c>
      <c r="J6188" s="260">
        <v>0.56431973909307298</v>
      </c>
      <c r="K6188" s="260">
        <v>0.56594567087096903</v>
      </c>
      <c r="L6188" s="301" t="str">
        <f t="shared" si="193"/>
        <v/>
      </c>
      <c r="M6188" s="459">
        <f>IFERROR((Tableau1[[#This Row],[Scope 1
(kg CO2-eq)]]+Tableau1[[#This Row],[Scope 2 energy
(kg CO2-eq)]]+Tableau1[[#This Row],[Scope 2 Infrastructure
(kg CO2-eq)]])/Tableau1[[#This Row],[Total CO2-emissions
(kg CO2-eq)
for scope 3 use ]],"")</f>
        <v>2.8729467953659796E-3</v>
      </c>
      <c r="N6188" s="437" t="s">
        <v>3730</v>
      </c>
      <c r="O6188" s="259">
        <v>1</v>
      </c>
      <c r="P6188" s="259" t="s">
        <v>5191</v>
      </c>
      <c r="Q6188" s="259" t="s">
        <v>5192</v>
      </c>
    </row>
    <row r="6189" spans="1:17" ht="21.75" customHeight="1">
      <c r="A6189" s="301" t="s">
        <v>5194</v>
      </c>
      <c r="B6189" s="301" t="s">
        <v>5176</v>
      </c>
      <c r="C6189" s="316" t="s">
        <v>12194</v>
      </c>
      <c r="D6189" s="465" t="s">
        <v>3646</v>
      </c>
      <c r="E6189" s="465" t="s">
        <v>6101</v>
      </c>
      <c r="F6189" s="469" t="str">
        <f t="shared" si="192"/>
        <v>other</v>
      </c>
      <c r="G6189" s="260">
        <v>0</v>
      </c>
      <c r="H6189" s="260">
        <v>3.8875574186063999</v>
      </c>
      <c r="I6189" s="260">
        <v>4.9067637695999998E-3</v>
      </c>
      <c r="J6189" s="260">
        <v>5.43662169604728</v>
      </c>
      <c r="K6189" s="260">
        <v>9.32908586793749</v>
      </c>
      <c r="L6189" s="301" t="str">
        <f t="shared" si="193"/>
        <v/>
      </c>
      <c r="M6189" s="459">
        <f>IFERROR((Tableau1[[#This Row],[Scope 1
(kg CO2-eq)]]+Tableau1[[#This Row],[Scope 2 energy
(kg CO2-eq)]]+Tableau1[[#This Row],[Scope 2 Infrastructure
(kg CO2-eq)]])/Tableau1[[#This Row],[Total CO2-emissions
(kg CO2-eq)
for scope 3 use ]],"")</f>
        <v>0.4172396135567526</v>
      </c>
      <c r="N6189" s="436" t="s">
        <v>3646</v>
      </c>
      <c r="O6189" s="259">
        <v>1</v>
      </c>
      <c r="P6189" s="260" t="s">
        <v>5194</v>
      </c>
      <c r="Q6189" s="260" t="s">
        <v>5176</v>
      </c>
    </row>
    <row r="6190" spans="1:17" ht="21.75" customHeight="1">
      <c r="A6190" s="301" t="s">
        <v>5194</v>
      </c>
      <c r="B6190" s="301" t="s">
        <v>5176</v>
      </c>
      <c r="C6190" s="316" t="s">
        <v>12195</v>
      </c>
      <c r="D6190" s="465" t="s">
        <v>3646</v>
      </c>
      <c r="E6190" s="465" t="s">
        <v>6101</v>
      </c>
      <c r="F6190" s="469" t="str">
        <f t="shared" si="192"/>
        <v>other</v>
      </c>
      <c r="G6190" s="260">
        <v>0</v>
      </c>
      <c r="H6190" s="260">
        <v>3.8875574186063999</v>
      </c>
      <c r="I6190" s="260">
        <v>4.9067637695999998E-3</v>
      </c>
      <c r="J6190" s="260">
        <v>5.4891130328232602</v>
      </c>
      <c r="K6190" s="260">
        <v>9.3815772030599405</v>
      </c>
      <c r="L6190" s="301" t="str">
        <f t="shared" si="193"/>
        <v/>
      </c>
      <c r="M6190" s="459">
        <f>IFERROR((Tableau1[[#This Row],[Scope 1
(kg CO2-eq)]]+Tableau1[[#This Row],[Scope 2 energy
(kg CO2-eq)]]+Tableau1[[#This Row],[Scope 2 Infrastructure
(kg CO2-eq)]])/Tableau1[[#This Row],[Total CO2-emissions
(kg CO2-eq)
for scope 3 use ]],"")</f>
        <v>0.41490509518020224</v>
      </c>
      <c r="N6190" s="436" t="s">
        <v>3646</v>
      </c>
      <c r="O6190" s="259">
        <v>1</v>
      </c>
      <c r="P6190" s="259" t="s">
        <v>5194</v>
      </c>
      <c r="Q6190" s="259" t="s">
        <v>5176</v>
      </c>
    </row>
    <row r="6191" spans="1:17" ht="21.75" customHeight="1">
      <c r="A6191" s="301" t="s">
        <v>5129</v>
      </c>
      <c r="B6191" s="301" t="s">
        <v>5146</v>
      </c>
      <c r="C6191" s="316" t="s">
        <v>12196</v>
      </c>
      <c r="D6191" s="465" t="s">
        <v>3730</v>
      </c>
      <c r="E6191" s="465" t="s">
        <v>6101</v>
      </c>
      <c r="F6191" s="469" t="str">
        <f t="shared" si="192"/>
        <v>other</v>
      </c>
      <c r="G6191" s="260">
        <v>0</v>
      </c>
      <c r="H6191" s="260">
        <v>2.99549264163984</v>
      </c>
      <c r="I6191" s="260">
        <v>3.7808251257599999E-3</v>
      </c>
      <c r="J6191" s="260">
        <v>2.3672055470548599</v>
      </c>
      <c r="K6191" s="260">
        <v>5.3664790079413196</v>
      </c>
      <c r="L6191" s="301" t="str">
        <f t="shared" si="193"/>
        <v/>
      </c>
      <c r="M6191" s="459">
        <f>IFERROR((Tableau1[[#This Row],[Scope 1
(kg CO2-eq)]]+Tableau1[[#This Row],[Scope 2 energy
(kg CO2-eq)]]+Tableau1[[#This Row],[Scope 2 Infrastructure
(kg CO2-eq)]])/Tableau1[[#This Row],[Total CO2-emissions
(kg CO2-eq)
for scope 3 use ]],"")</f>
        <v>0.5588903752958454</v>
      </c>
      <c r="N6191" s="436" t="s">
        <v>3730</v>
      </c>
      <c r="O6191" s="259">
        <v>1</v>
      </c>
      <c r="P6191" s="259" t="s">
        <v>5129</v>
      </c>
      <c r="Q6191" s="259" t="s">
        <v>5146</v>
      </c>
    </row>
    <row r="6192" spans="1:17" ht="21.75" customHeight="1">
      <c r="A6192" s="301" t="s">
        <v>5129</v>
      </c>
      <c r="B6192" s="301" t="s">
        <v>5146</v>
      </c>
      <c r="C6192" s="316" t="s">
        <v>12197</v>
      </c>
      <c r="D6192" s="465" t="s">
        <v>3730</v>
      </c>
      <c r="E6192" s="465" t="s">
        <v>6091</v>
      </c>
      <c r="F6192" s="469" t="str">
        <f t="shared" si="192"/>
        <v>other</v>
      </c>
      <c r="G6192" s="260">
        <v>0</v>
      </c>
      <c r="H6192" s="260">
        <v>8.3069519068367992</v>
      </c>
      <c r="I6192" s="260">
        <v>1.04847970752E-2</v>
      </c>
      <c r="J6192" s="260">
        <v>33.580788746494498</v>
      </c>
      <c r="K6192" s="260">
        <v>41.8982254226758</v>
      </c>
      <c r="L6192" s="301" t="str">
        <f t="shared" si="193"/>
        <v/>
      </c>
      <c r="M6192" s="459">
        <f>IFERROR((Tableau1[[#This Row],[Scope 1
(kg CO2-eq)]]+Tableau1[[#This Row],[Scope 2 energy
(kg CO2-eq)]]+Tableau1[[#This Row],[Scope 2 Infrastructure
(kg CO2-eq)]])/Tableau1[[#This Row],[Total CO2-emissions
(kg CO2-eq)
for scope 3 use ]],"")</f>
        <v>0.19851525022848598</v>
      </c>
      <c r="N6192" s="436" t="s">
        <v>3730</v>
      </c>
      <c r="O6192" s="259">
        <v>1</v>
      </c>
      <c r="P6192" s="259" t="s">
        <v>5129</v>
      </c>
      <c r="Q6192" s="259" t="s">
        <v>5146</v>
      </c>
    </row>
    <row r="6193" spans="1:17" ht="21.75" customHeight="1">
      <c r="A6193" s="301" t="s">
        <v>5129</v>
      </c>
      <c r="B6193" s="301" t="s">
        <v>5146</v>
      </c>
      <c r="C6193" s="316" t="s">
        <v>12198</v>
      </c>
      <c r="D6193" s="465" t="s">
        <v>3730</v>
      </c>
      <c r="E6193" s="465" t="s">
        <v>6101</v>
      </c>
      <c r="F6193" s="469" t="str">
        <f t="shared" si="192"/>
        <v>other</v>
      </c>
      <c r="G6193" s="260">
        <v>0</v>
      </c>
      <c r="H6193" s="260">
        <v>2.99549264163984</v>
      </c>
      <c r="I6193" s="260">
        <v>3.7808251257599999E-3</v>
      </c>
      <c r="J6193" s="260">
        <v>2.56909530377991</v>
      </c>
      <c r="K6193" s="260">
        <v>5.5683687647720097</v>
      </c>
      <c r="L6193" s="301" t="str">
        <f t="shared" si="193"/>
        <v/>
      </c>
      <c r="M6193" s="459">
        <f>IFERROR((Tableau1[[#This Row],[Scope 1
(kg CO2-eq)]]+Tableau1[[#This Row],[Scope 2 energy
(kg CO2-eq)]]+Tableau1[[#This Row],[Scope 2 Infrastructure
(kg CO2-eq)]])/Tableau1[[#This Row],[Total CO2-emissions
(kg CO2-eq)
for scope 3 use ]],"")</f>
        <v>0.53862694686105295</v>
      </c>
      <c r="N6193" s="436" t="s">
        <v>3730</v>
      </c>
      <c r="O6193" s="259">
        <v>1</v>
      </c>
      <c r="P6193" s="259" t="s">
        <v>5129</v>
      </c>
      <c r="Q6193" s="259" t="s">
        <v>5146</v>
      </c>
    </row>
    <row r="6194" spans="1:17" ht="21.75" customHeight="1">
      <c r="A6194" s="301" t="s">
        <v>5129</v>
      </c>
      <c r="B6194" s="301" t="s">
        <v>5146</v>
      </c>
      <c r="C6194" s="316" t="s">
        <v>12199</v>
      </c>
      <c r="D6194" s="465" t="s">
        <v>3730</v>
      </c>
      <c r="E6194" s="465" t="s">
        <v>6091</v>
      </c>
      <c r="F6194" s="469" t="str">
        <f t="shared" si="192"/>
        <v>other</v>
      </c>
      <c r="G6194" s="260">
        <v>0</v>
      </c>
      <c r="H6194" s="260">
        <v>8.3069519068367992</v>
      </c>
      <c r="I6194" s="260">
        <v>1.04847970752E-2</v>
      </c>
      <c r="J6194" s="260">
        <v>30.8679634226547</v>
      </c>
      <c r="K6194" s="260">
        <v>39.185400111313697</v>
      </c>
      <c r="L6194" s="301" t="str">
        <f t="shared" si="193"/>
        <v/>
      </c>
      <c r="M6194" s="459">
        <f>IFERROR((Tableau1[[#This Row],[Scope 1
(kg CO2-eq)]]+Tableau1[[#This Row],[Scope 2 energy
(kg CO2-eq)]]+Tableau1[[#This Row],[Scope 2 Infrastructure
(kg CO2-eq)]])/Tableau1[[#This Row],[Total CO2-emissions
(kg CO2-eq)
for scope 3 use ]],"")</f>
        <v>0.21225856263518336</v>
      </c>
      <c r="N6194" s="436" t="s">
        <v>3730</v>
      </c>
      <c r="O6194" s="259">
        <v>1</v>
      </c>
      <c r="P6194" s="259" t="s">
        <v>5129</v>
      </c>
      <c r="Q6194" s="259" t="s">
        <v>5146</v>
      </c>
    </row>
    <row r="6195" spans="1:17" ht="21.75" customHeight="1">
      <c r="A6195" s="301" t="s">
        <v>5150</v>
      </c>
      <c r="B6195" s="301" t="s">
        <v>5133</v>
      </c>
      <c r="C6195" s="316" t="s">
        <v>12200</v>
      </c>
      <c r="D6195" s="465" t="s">
        <v>50</v>
      </c>
      <c r="E6195" s="465" t="s">
        <v>700</v>
      </c>
      <c r="F6195" s="469" t="str">
        <f t="shared" si="192"/>
        <v>CH</v>
      </c>
      <c r="G6195" s="260">
        <v>0</v>
      </c>
      <c r="H6195" s="260">
        <v>5.4941833033200001E-2</v>
      </c>
      <c r="I6195" s="260">
        <v>1.1466956412000001E-3</v>
      </c>
      <c r="J6195" s="260">
        <v>144.89793092899899</v>
      </c>
      <c r="K6195" s="260">
        <v>144.95401945971199</v>
      </c>
      <c r="L6195" s="301" t="str">
        <f t="shared" si="193"/>
        <v/>
      </c>
      <c r="M6195" s="459">
        <f>IFERROR((Tableau1[[#This Row],[Scope 1
(kg CO2-eq)]]+Tableau1[[#This Row],[Scope 2 energy
(kg CO2-eq)]]+Tableau1[[#This Row],[Scope 2 Infrastructure
(kg CO2-eq)]])/Tableau1[[#This Row],[Total CO2-emissions
(kg CO2-eq)
for scope 3 use ]],"")</f>
        <v>3.8694014062844975E-4</v>
      </c>
      <c r="N6195" s="436" t="s">
        <v>50</v>
      </c>
      <c r="O6195" s="259">
        <v>1</v>
      </c>
      <c r="P6195" s="259" t="s">
        <v>5150</v>
      </c>
      <c r="Q6195" s="259" t="s">
        <v>5133</v>
      </c>
    </row>
    <row r="6196" spans="1:17" ht="21.75" customHeight="1">
      <c r="A6196" s="301" t="s">
        <v>5150</v>
      </c>
      <c r="B6196" s="301" t="s">
        <v>5133</v>
      </c>
      <c r="C6196" s="316" t="s">
        <v>12201</v>
      </c>
      <c r="D6196" s="465" t="s">
        <v>3730</v>
      </c>
      <c r="E6196" s="465" t="s">
        <v>700</v>
      </c>
      <c r="F6196" s="469" t="str">
        <f t="shared" si="192"/>
        <v>CH</v>
      </c>
      <c r="G6196" s="260">
        <v>6.5399999999999998E-3</v>
      </c>
      <c r="H6196" s="260">
        <v>1.778024523472</v>
      </c>
      <c r="I6196" s="260">
        <v>0.36784300841200002</v>
      </c>
      <c r="J6196" s="260">
        <v>5.11021557913827</v>
      </c>
      <c r="K6196" s="260">
        <v>7.2626231476534304</v>
      </c>
      <c r="L6196" s="301" t="str">
        <f t="shared" si="193"/>
        <v/>
      </c>
      <c r="M6196" s="459">
        <f>IFERROR((Tableau1[[#This Row],[Scope 1
(kg CO2-eq)]]+Tableau1[[#This Row],[Scope 2 energy
(kg CO2-eq)]]+Tableau1[[#This Row],[Scope 2 Infrastructure
(kg CO2-eq)]])/Tableau1[[#This Row],[Total CO2-emissions
(kg CO2-eq)
for scope 3 use ]],"")</f>
        <v>0.29636778449387779</v>
      </c>
      <c r="N6196" s="436" t="s">
        <v>3730</v>
      </c>
      <c r="O6196" s="259">
        <v>1</v>
      </c>
      <c r="P6196" s="259" t="s">
        <v>5150</v>
      </c>
      <c r="Q6196" s="259" t="s">
        <v>5133</v>
      </c>
    </row>
    <row r="6197" spans="1:17" ht="21.75" customHeight="1">
      <c r="A6197" s="301" t="s">
        <v>5150</v>
      </c>
      <c r="B6197" s="301" t="s">
        <v>5133</v>
      </c>
      <c r="C6197" s="316" t="s">
        <v>12202</v>
      </c>
      <c r="D6197" s="465" t="s">
        <v>3730</v>
      </c>
      <c r="E6197" s="465" t="s">
        <v>700</v>
      </c>
      <c r="F6197" s="469" t="str">
        <f t="shared" si="192"/>
        <v>CH</v>
      </c>
      <c r="G6197" s="260">
        <v>6.0000000000000002E-6</v>
      </c>
      <c r="H6197" s="260">
        <v>0.82151473683200005</v>
      </c>
      <c r="I6197" s="260">
        <v>0.10282630544599999</v>
      </c>
      <c r="J6197" s="260">
        <v>3.7146882814798499</v>
      </c>
      <c r="K6197" s="260">
        <v>4.6390353318915496</v>
      </c>
      <c r="L6197" s="301" t="str">
        <f t="shared" si="193"/>
        <v/>
      </c>
      <c r="M6197" s="459">
        <f>IFERROR((Tableau1[[#This Row],[Scope 1
(kg CO2-eq)]]+Tableau1[[#This Row],[Scope 2 energy
(kg CO2-eq)]]+Tableau1[[#This Row],[Scope 2 Infrastructure
(kg CO2-eq)]])/Tableau1[[#This Row],[Total CO2-emissions
(kg CO2-eq)
for scope 3 use ]],"")</f>
        <v>0.19925415008665193</v>
      </c>
      <c r="N6197" s="436" t="s">
        <v>3730</v>
      </c>
      <c r="O6197" s="259">
        <v>1</v>
      </c>
      <c r="P6197" s="259" t="s">
        <v>5150</v>
      </c>
      <c r="Q6197" s="259" t="s">
        <v>5133</v>
      </c>
    </row>
    <row r="6198" spans="1:17" ht="21.75" customHeight="1">
      <c r="A6198" s="301" t="s">
        <v>5150</v>
      </c>
      <c r="B6198" s="301" t="s">
        <v>5133</v>
      </c>
      <c r="C6198" s="316" t="s">
        <v>12203</v>
      </c>
      <c r="D6198" s="465" t="s">
        <v>3646</v>
      </c>
      <c r="E6198" s="465" t="s">
        <v>6091</v>
      </c>
      <c r="F6198" s="469" t="str">
        <f t="shared" si="192"/>
        <v>other</v>
      </c>
      <c r="G6198" s="260">
        <v>0</v>
      </c>
      <c r="H6198" s="260">
        <v>24790.683888480002</v>
      </c>
      <c r="I6198" s="260">
        <v>4034.5680187200001</v>
      </c>
      <c r="J6198" s="260">
        <v>38596.581054815899</v>
      </c>
      <c r="K6198" s="260">
        <v>67421.833018772493</v>
      </c>
      <c r="L6198" s="301" t="str">
        <f t="shared" si="193"/>
        <v/>
      </c>
      <c r="M6198" s="459">
        <f>IFERROR((Tableau1[[#This Row],[Scope 1
(kg CO2-eq)]]+Tableau1[[#This Row],[Scope 2 energy
(kg CO2-eq)]]+Tableau1[[#This Row],[Scope 2 Infrastructure
(kg CO2-eq)]])/Tableau1[[#This Row],[Total CO2-emissions
(kg CO2-eq)
for scope 3 use ]],"")</f>
        <v>0.4275358680796188</v>
      </c>
      <c r="N6198" s="436" t="s">
        <v>3646</v>
      </c>
      <c r="O6198" s="259">
        <v>1</v>
      </c>
      <c r="P6198" s="259" t="s">
        <v>5150</v>
      </c>
      <c r="Q6198" s="259" t="s">
        <v>5133</v>
      </c>
    </row>
    <row r="6199" spans="1:17" ht="21.75" customHeight="1">
      <c r="A6199" s="301" t="s">
        <v>5150</v>
      </c>
      <c r="B6199" s="301" t="s">
        <v>5133</v>
      </c>
      <c r="C6199" s="316" t="s">
        <v>12204</v>
      </c>
      <c r="D6199" s="465" t="s">
        <v>3740</v>
      </c>
      <c r="E6199" s="465" t="s">
        <v>700</v>
      </c>
      <c r="F6199" s="469" t="str">
        <f t="shared" si="192"/>
        <v>CH</v>
      </c>
      <c r="G6199" s="260">
        <v>0</v>
      </c>
      <c r="H6199" s="260">
        <v>29.13350466</v>
      </c>
      <c r="I6199" s="260">
        <v>13.94004456</v>
      </c>
      <c r="J6199" s="260">
        <v>62.823460340634199</v>
      </c>
      <c r="K6199" s="260">
        <v>105.89700989729199</v>
      </c>
      <c r="L6199" s="301" t="str">
        <f t="shared" si="193"/>
        <v/>
      </c>
      <c r="M6199" s="459">
        <f>IFERROR((Tableau1[[#This Row],[Scope 1
(kg CO2-eq)]]+Tableau1[[#This Row],[Scope 2 energy
(kg CO2-eq)]]+Tableau1[[#This Row],[Scope 2 Infrastructure
(kg CO2-eq)]])/Tableau1[[#This Row],[Total CO2-emissions
(kg CO2-eq)
for scope 3 use ]],"")</f>
        <v>0.40674943760712817</v>
      </c>
      <c r="N6199" s="436" t="s">
        <v>3740</v>
      </c>
      <c r="O6199" s="259">
        <v>1</v>
      </c>
      <c r="P6199" s="259" t="s">
        <v>5150</v>
      </c>
      <c r="Q6199" s="259" t="s">
        <v>5133</v>
      </c>
    </row>
    <row r="6200" spans="1:17" ht="21.75" customHeight="1">
      <c r="A6200" s="301" t="s">
        <v>5176</v>
      </c>
      <c r="B6200" s="301" t="s">
        <v>5177</v>
      </c>
      <c r="C6200" s="316" t="s">
        <v>12205</v>
      </c>
      <c r="D6200" s="465" t="s">
        <v>3730</v>
      </c>
      <c r="E6200" s="465" t="s">
        <v>6101</v>
      </c>
      <c r="F6200" s="469" t="str">
        <f t="shared" si="192"/>
        <v>other</v>
      </c>
      <c r="G6200" s="260">
        <v>0</v>
      </c>
      <c r="H6200" s="260">
        <v>0</v>
      </c>
      <c r="I6200" s="260">
        <v>0</v>
      </c>
      <c r="J6200" s="260">
        <v>5.5313703600026498</v>
      </c>
      <c r="K6200" s="260">
        <v>5.5313703629642399</v>
      </c>
      <c r="L6200" s="301" t="str">
        <f t="shared" si="193"/>
        <v/>
      </c>
      <c r="M6200" s="459">
        <f>IFERROR((Tableau1[[#This Row],[Scope 1
(kg CO2-eq)]]+Tableau1[[#This Row],[Scope 2 energy
(kg CO2-eq)]]+Tableau1[[#This Row],[Scope 2 Infrastructure
(kg CO2-eq)]])/Tableau1[[#This Row],[Total CO2-emissions
(kg CO2-eq)
for scope 3 use ]],"")</f>
        <v>0</v>
      </c>
      <c r="N6200" s="436" t="s">
        <v>3730</v>
      </c>
      <c r="O6200" s="259">
        <v>1</v>
      </c>
      <c r="P6200" s="259" t="s">
        <v>5176</v>
      </c>
      <c r="Q6200" s="259" t="s">
        <v>5177</v>
      </c>
    </row>
    <row r="6201" spans="1:17" ht="21.75" customHeight="1">
      <c r="A6201" s="301" t="s">
        <v>5176</v>
      </c>
      <c r="B6201" s="301" t="s">
        <v>5177</v>
      </c>
      <c r="C6201" s="316" t="s">
        <v>12206</v>
      </c>
      <c r="D6201" s="465" t="s">
        <v>3730</v>
      </c>
      <c r="E6201" s="465" t="s">
        <v>6101</v>
      </c>
      <c r="F6201" s="469" t="str">
        <f t="shared" si="192"/>
        <v>other</v>
      </c>
      <c r="G6201" s="260">
        <v>0</v>
      </c>
      <c r="H6201" s="260">
        <v>0</v>
      </c>
      <c r="I6201" s="260">
        <v>0</v>
      </c>
      <c r="J6201" s="260">
        <v>3.32281080659572</v>
      </c>
      <c r="K6201" s="260">
        <v>3.32281080361129</v>
      </c>
      <c r="L6201" s="301" t="str">
        <f t="shared" si="193"/>
        <v/>
      </c>
      <c r="M6201" s="459">
        <f>IFERROR((Tableau1[[#This Row],[Scope 1
(kg CO2-eq)]]+Tableau1[[#This Row],[Scope 2 energy
(kg CO2-eq)]]+Tableau1[[#This Row],[Scope 2 Infrastructure
(kg CO2-eq)]])/Tableau1[[#This Row],[Total CO2-emissions
(kg CO2-eq)
for scope 3 use ]],"")</f>
        <v>0</v>
      </c>
      <c r="N6201" s="436" t="s">
        <v>3730</v>
      </c>
      <c r="O6201" s="259">
        <v>1</v>
      </c>
      <c r="P6201" s="259" t="s">
        <v>5176</v>
      </c>
      <c r="Q6201" s="259" t="s">
        <v>5177</v>
      </c>
    </row>
    <row r="6202" spans="1:17" ht="21.75" customHeight="1">
      <c r="A6202" s="301" t="s">
        <v>5176</v>
      </c>
      <c r="B6202" s="301" t="s">
        <v>5177</v>
      </c>
      <c r="C6202" s="316" t="s">
        <v>12207</v>
      </c>
      <c r="D6202" s="465" t="s">
        <v>3730</v>
      </c>
      <c r="E6202" s="465" t="s">
        <v>6101</v>
      </c>
      <c r="F6202" s="469" t="str">
        <f t="shared" si="192"/>
        <v>other</v>
      </c>
      <c r="G6202" s="260">
        <v>0</v>
      </c>
      <c r="H6202" s="260">
        <v>0</v>
      </c>
      <c r="I6202" s="260">
        <v>0</v>
      </c>
      <c r="J6202" s="260">
        <v>117.800610278449</v>
      </c>
      <c r="K6202" s="260">
        <v>117.800610278427</v>
      </c>
      <c r="L6202" s="301" t="str">
        <f t="shared" si="193"/>
        <v/>
      </c>
      <c r="M6202" s="459">
        <f>IFERROR((Tableau1[[#This Row],[Scope 1
(kg CO2-eq)]]+Tableau1[[#This Row],[Scope 2 energy
(kg CO2-eq)]]+Tableau1[[#This Row],[Scope 2 Infrastructure
(kg CO2-eq)]])/Tableau1[[#This Row],[Total CO2-emissions
(kg CO2-eq)
for scope 3 use ]],"")</f>
        <v>0</v>
      </c>
      <c r="N6202" s="436" t="s">
        <v>3730</v>
      </c>
      <c r="O6202" s="259">
        <v>1</v>
      </c>
      <c r="P6202" s="259" t="s">
        <v>5176</v>
      </c>
      <c r="Q6202" s="259" t="s">
        <v>5177</v>
      </c>
    </row>
    <row r="6203" spans="1:17" ht="21.75" customHeight="1">
      <c r="A6203" s="301" t="s">
        <v>5176</v>
      </c>
      <c r="B6203" s="301" t="s">
        <v>5177</v>
      </c>
      <c r="C6203" s="316" t="s">
        <v>12208</v>
      </c>
      <c r="D6203" s="465" t="s">
        <v>3730</v>
      </c>
      <c r="E6203" s="465" t="s">
        <v>6101</v>
      </c>
      <c r="F6203" s="469" t="str">
        <f t="shared" si="192"/>
        <v>other</v>
      </c>
      <c r="G6203" s="260">
        <v>0</v>
      </c>
      <c r="H6203" s="260">
        <v>0</v>
      </c>
      <c r="I6203" s="260">
        <v>0</v>
      </c>
      <c r="J6203" s="260">
        <v>117.73940721472199</v>
      </c>
      <c r="K6203" s="260">
        <v>117.739407214873</v>
      </c>
      <c r="L6203" s="301" t="str">
        <f t="shared" si="193"/>
        <v/>
      </c>
      <c r="M6203" s="459">
        <f>IFERROR((Tableau1[[#This Row],[Scope 1
(kg CO2-eq)]]+Tableau1[[#This Row],[Scope 2 energy
(kg CO2-eq)]]+Tableau1[[#This Row],[Scope 2 Infrastructure
(kg CO2-eq)]])/Tableau1[[#This Row],[Total CO2-emissions
(kg CO2-eq)
for scope 3 use ]],"")</f>
        <v>0</v>
      </c>
      <c r="N6203" s="436" t="s">
        <v>3730</v>
      </c>
      <c r="O6203" s="259">
        <v>1</v>
      </c>
      <c r="P6203" s="259" t="s">
        <v>5176</v>
      </c>
      <c r="Q6203" s="259" t="s">
        <v>5177</v>
      </c>
    </row>
    <row r="6204" spans="1:17" ht="21.75" customHeight="1">
      <c r="A6204" s="301" t="s">
        <v>5176</v>
      </c>
      <c r="B6204" s="301" t="s">
        <v>5177</v>
      </c>
      <c r="C6204" s="316" t="s">
        <v>12209</v>
      </c>
      <c r="D6204" s="465" t="s">
        <v>3730</v>
      </c>
      <c r="E6204" s="465" t="s">
        <v>6101</v>
      </c>
      <c r="F6204" s="469" t="str">
        <f t="shared" si="192"/>
        <v>other</v>
      </c>
      <c r="G6204" s="260">
        <v>0</v>
      </c>
      <c r="H6204" s="260">
        <v>0</v>
      </c>
      <c r="I6204" s="260">
        <v>0</v>
      </c>
      <c r="J6204" s="260">
        <v>117.797306397882</v>
      </c>
      <c r="K6204" s="260">
        <v>117.797306397863</v>
      </c>
      <c r="L6204" s="301" t="str">
        <f t="shared" si="193"/>
        <v/>
      </c>
      <c r="M6204" s="459">
        <f>IFERROR((Tableau1[[#This Row],[Scope 1
(kg CO2-eq)]]+Tableau1[[#This Row],[Scope 2 energy
(kg CO2-eq)]]+Tableau1[[#This Row],[Scope 2 Infrastructure
(kg CO2-eq)]])/Tableau1[[#This Row],[Total CO2-emissions
(kg CO2-eq)
for scope 3 use ]],"")</f>
        <v>0</v>
      </c>
      <c r="N6204" s="436" t="s">
        <v>3730</v>
      </c>
      <c r="O6204" s="259">
        <v>1</v>
      </c>
      <c r="P6204" s="259" t="s">
        <v>5176</v>
      </c>
      <c r="Q6204" s="259" t="s">
        <v>5177</v>
      </c>
    </row>
    <row r="6205" spans="1:17" ht="21.75" customHeight="1">
      <c r="A6205" s="301" t="s">
        <v>5176</v>
      </c>
      <c r="B6205" s="301" t="s">
        <v>5177</v>
      </c>
      <c r="C6205" s="316" t="s">
        <v>12210</v>
      </c>
      <c r="D6205" s="465" t="s">
        <v>3730</v>
      </c>
      <c r="E6205" s="465" t="s">
        <v>6101</v>
      </c>
      <c r="F6205" s="469" t="str">
        <f t="shared" si="192"/>
        <v>other</v>
      </c>
      <c r="G6205" s="260">
        <v>0</v>
      </c>
      <c r="H6205" s="260">
        <v>0</v>
      </c>
      <c r="I6205" s="260">
        <v>0</v>
      </c>
      <c r="J6205" s="260">
        <v>117.623837185479</v>
      </c>
      <c r="K6205" s="260">
        <v>117.623837185413</v>
      </c>
      <c r="L6205" s="301" t="str">
        <f t="shared" si="193"/>
        <v/>
      </c>
      <c r="M6205" s="459">
        <f>IFERROR((Tableau1[[#This Row],[Scope 1
(kg CO2-eq)]]+Tableau1[[#This Row],[Scope 2 energy
(kg CO2-eq)]]+Tableau1[[#This Row],[Scope 2 Infrastructure
(kg CO2-eq)]])/Tableau1[[#This Row],[Total CO2-emissions
(kg CO2-eq)
for scope 3 use ]],"")</f>
        <v>0</v>
      </c>
      <c r="N6205" s="436" t="s">
        <v>3730</v>
      </c>
      <c r="O6205" s="259">
        <v>1</v>
      </c>
      <c r="P6205" s="259" t="s">
        <v>5176</v>
      </c>
      <c r="Q6205" s="259" t="s">
        <v>5177</v>
      </c>
    </row>
    <row r="6206" spans="1:17" ht="21.75" customHeight="1">
      <c r="A6206" s="260" t="s">
        <v>4258</v>
      </c>
      <c r="B6206" s="260" t="s">
        <v>5243</v>
      </c>
      <c r="C6206" s="316" t="s">
        <v>12211</v>
      </c>
      <c r="D6206" s="466" t="s">
        <v>3647</v>
      </c>
      <c r="E6206" s="466" t="s">
        <v>700</v>
      </c>
      <c r="F6206" s="469" t="str">
        <f t="shared" si="192"/>
        <v>CH</v>
      </c>
      <c r="G6206" s="260">
        <v>0</v>
      </c>
      <c r="H6206" s="260">
        <v>0</v>
      </c>
      <c r="I6206" s="260">
        <v>0</v>
      </c>
      <c r="J6206" s="260">
        <v>172.0614392649</v>
      </c>
      <c r="K6206" s="260">
        <v>172.06143875290999</v>
      </c>
      <c r="L6206" s="260">
        <f t="shared" si="193"/>
        <v>172061.43875291001</v>
      </c>
      <c r="M6206" s="459">
        <f>IFERROR((Tableau1[[#This Row],[Scope 1
(kg CO2-eq)]]+Tableau1[[#This Row],[Scope 2 energy
(kg CO2-eq)]]+Tableau1[[#This Row],[Scope 2 Infrastructure
(kg CO2-eq)]])/Tableau1[[#This Row],[Total CO2-emissions
(kg CO2-eq)
for scope 3 use ]],"")</f>
        <v>0</v>
      </c>
      <c r="N6206" s="436" t="s">
        <v>3647</v>
      </c>
      <c r="O6206" s="259">
        <v>1000</v>
      </c>
      <c r="P6206" s="259" t="s">
        <v>4258</v>
      </c>
      <c r="Q6206" s="260" t="s">
        <v>5243</v>
      </c>
    </row>
    <row r="6207" spans="1:17" ht="21.75" customHeight="1">
      <c r="A6207" s="260" t="s">
        <v>4258</v>
      </c>
      <c r="B6207" s="260" t="s">
        <v>5243</v>
      </c>
      <c r="C6207" s="316" t="s">
        <v>12212</v>
      </c>
      <c r="D6207" s="466" t="s">
        <v>3647</v>
      </c>
      <c r="E6207" s="466" t="s">
        <v>700</v>
      </c>
      <c r="F6207" s="469" t="str">
        <f t="shared" si="192"/>
        <v>CH</v>
      </c>
      <c r="G6207" s="260">
        <v>2.5434573999999999</v>
      </c>
      <c r="H6207" s="260">
        <v>0</v>
      </c>
      <c r="I6207" s="260">
        <v>0</v>
      </c>
      <c r="J6207" s="260">
        <v>29.952675618327902</v>
      </c>
      <c r="K6207" s="260">
        <v>32.496133047807803</v>
      </c>
      <c r="L6207" s="260">
        <f t="shared" si="193"/>
        <v>32496.133047807802</v>
      </c>
      <c r="M6207" s="459">
        <f>IFERROR((Tableau1[[#This Row],[Scope 1
(kg CO2-eq)]]+Tableau1[[#This Row],[Scope 2 energy
(kg CO2-eq)]]+Tableau1[[#This Row],[Scope 2 Infrastructure
(kg CO2-eq)]])/Tableau1[[#This Row],[Total CO2-emissions
(kg CO2-eq)
for scope 3 use ]],"")</f>
        <v>7.8269540448339045E-2</v>
      </c>
      <c r="N6207" s="436" t="s">
        <v>3647</v>
      </c>
      <c r="O6207" s="259">
        <v>1000</v>
      </c>
      <c r="P6207" s="259" t="s">
        <v>4258</v>
      </c>
      <c r="Q6207" s="259" t="s">
        <v>5243</v>
      </c>
    </row>
    <row r="6208" spans="1:17" ht="21.75" customHeight="1">
      <c r="A6208" s="260" t="s">
        <v>4258</v>
      </c>
      <c r="B6208" s="260" t="s">
        <v>5243</v>
      </c>
      <c r="C6208" s="316" t="s">
        <v>12213</v>
      </c>
      <c r="D6208" s="466" t="s">
        <v>3647</v>
      </c>
      <c r="E6208" s="466" t="s">
        <v>6091</v>
      </c>
      <c r="F6208" s="469" t="str">
        <f t="shared" si="192"/>
        <v>other</v>
      </c>
      <c r="G6208" s="260">
        <v>0</v>
      </c>
      <c r="H6208" s="260">
        <v>0</v>
      </c>
      <c r="I6208" s="260">
        <v>0</v>
      </c>
      <c r="J6208" s="260">
        <v>172.06143875290999</v>
      </c>
      <c r="K6208" s="260">
        <v>172.06143875290999</v>
      </c>
      <c r="L6208" s="260">
        <f t="shared" si="193"/>
        <v>172061.43875291001</v>
      </c>
      <c r="M6208" s="459">
        <f>IFERROR((Tableau1[[#This Row],[Scope 1
(kg CO2-eq)]]+Tableau1[[#This Row],[Scope 2 energy
(kg CO2-eq)]]+Tableau1[[#This Row],[Scope 2 Infrastructure
(kg CO2-eq)]])/Tableau1[[#This Row],[Total CO2-emissions
(kg CO2-eq)
for scope 3 use ]],"")</f>
        <v>0</v>
      </c>
      <c r="N6208" s="436" t="s">
        <v>3647</v>
      </c>
      <c r="O6208" s="259">
        <v>1000</v>
      </c>
      <c r="P6208" s="259" t="s">
        <v>4258</v>
      </c>
      <c r="Q6208" s="259" t="s">
        <v>5243</v>
      </c>
    </row>
    <row r="6209" spans="1:17" ht="21.75" customHeight="1">
      <c r="A6209" s="301" t="s">
        <v>5150</v>
      </c>
      <c r="B6209" s="301" t="s">
        <v>5133</v>
      </c>
      <c r="C6209" s="316" t="s">
        <v>12214</v>
      </c>
      <c r="D6209" s="465" t="s">
        <v>3646</v>
      </c>
      <c r="E6209" s="465" t="s">
        <v>6100</v>
      </c>
      <c r="F6209" s="469" t="str">
        <f t="shared" si="192"/>
        <v>other</v>
      </c>
      <c r="G6209" s="260">
        <v>0</v>
      </c>
      <c r="H6209" s="260">
        <v>9194.7682250639991</v>
      </c>
      <c r="I6209" s="260">
        <v>2166.066330696</v>
      </c>
      <c r="J6209" s="260">
        <v>12776664.041222099</v>
      </c>
      <c r="K6209" s="260">
        <v>12788024.8758226</v>
      </c>
      <c r="L6209" s="301" t="str">
        <f t="shared" si="193"/>
        <v/>
      </c>
      <c r="M6209" s="459">
        <f>IFERROR((Tableau1[[#This Row],[Scope 1
(kg CO2-eq)]]+Tableau1[[#This Row],[Scope 2 energy
(kg CO2-eq)]]+Tableau1[[#This Row],[Scope 2 Infrastructure
(kg CO2-eq)]])/Tableau1[[#This Row],[Total CO2-emissions
(kg CO2-eq)
for scope 3 use ]],"")</f>
        <v>8.8839634471145834E-4</v>
      </c>
      <c r="N6209" s="436" t="s">
        <v>3646</v>
      </c>
      <c r="O6209" s="259">
        <v>1</v>
      </c>
      <c r="P6209" s="259" t="s">
        <v>5150</v>
      </c>
      <c r="Q6209" s="259" t="s">
        <v>5133</v>
      </c>
    </row>
    <row r="6210" spans="1:17" ht="21.75" customHeight="1">
      <c r="A6210" s="301" t="s">
        <v>5150</v>
      </c>
      <c r="B6210" s="301" t="s">
        <v>5133</v>
      </c>
      <c r="C6210" s="316" t="s">
        <v>12215</v>
      </c>
      <c r="D6210" s="465" t="s">
        <v>3646</v>
      </c>
      <c r="E6210" s="465" t="s">
        <v>6100</v>
      </c>
      <c r="F6210" s="469" t="str">
        <f t="shared" ref="F6210:F6273" si="194">IF(ISNUMBER(SEARCH("{CH}", C6210)), "CH", "other")</f>
        <v>other</v>
      </c>
      <c r="G6210" s="260">
        <v>0</v>
      </c>
      <c r="H6210" s="260">
        <v>19884.562314047998</v>
      </c>
      <c r="I6210" s="260">
        <v>4334.0196402720003</v>
      </c>
      <c r="J6210" s="260">
        <v>38100749.514390402</v>
      </c>
      <c r="K6210" s="260">
        <v>38124968.096411303</v>
      </c>
      <c r="L6210" s="301" t="str">
        <f t="shared" ref="L6210:L6273" si="195">IF(N6210="MJ", K6210*3.6, IF(N6210="m", K6210*1000, ""))</f>
        <v/>
      </c>
      <c r="M6210" s="459">
        <f>IFERROR((Tableau1[[#This Row],[Scope 1
(kg CO2-eq)]]+Tableau1[[#This Row],[Scope 2 energy
(kg CO2-eq)]]+Tableau1[[#This Row],[Scope 2 Infrastructure
(kg CO2-eq)]])/Tableau1[[#This Row],[Total CO2-emissions
(kg CO2-eq)
for scope 3 use ]],"")</f>
        <v>6.352420254641391E-4</v>
      </c>
      <c r="N6210" s="436" t="s">
        <v>3646</v>
      </c>
      <c r="O6210" s="259">
        <v>1</v>
      </c>
      <c r="P6210" s="259" t="s">
        <v>5150</v>
      </c>
      <c r="Q6210" s="259" t="s">
        <v>5133</v>
      </c>
    </row>
    <row r="6211" spans="1:17" ht="21.75" customHeight="1">
      <c r="A6211" s="301" t="s">
        <v>5213</v>
      </c>
      <c r="B6211" s="301" t="s">
        <v>5310</v>
      </c>
      <c r="C6211" s="316" t="s">
        <v>12216</v>
      </c>
      <c r="D6211" s="465" t="s">
        <v>388</v>
      </c>
      <c r="E6211" s="465" t="s">
        <v>6091</v>
      </c>
      <c r="F6211" s="469" t="str">
        <f t="shared" si="194"/>
        <v>other</v>
      </c>
      <c r="G6211" s="260">
        <v>0.14405544451999999</v>
      </c>
      <c r="H6211" s="260">
        <v>0</v>
      </c>
      <c r="I6211" s="260">
        <v>0</v>
      </c>
      <c r="J6211" s="260">
        <v>0.18933522099691799</v>
      </c>
      <c r="K6211" s="260">
        <v>0.33339066551690599</v>
      </c>
      <c r="L6211" s="301" t="str">
        <f t="shared" si="195"/>
        <v/>
      </c>
      <c r="M6211" s="459">
        <f>IFERROR((Tableau1[[#This Row],[Scope 1
(kg CO2-eq)]]+Tableau1[[#This Row],[Scope 2 energy
(kg CO2-eq)]]+Tableau1[[#This Row],[Scope 2 Infrastructure
(kg CO2-eq)]])/Tableau1[[#This Row],[Total CO2-emissions
(kg CO2-eq)
for scope 3 use ]],"")</f>
        <v>0.43209201522378871</v>
      </c>
      <c r="N6211" s="436" t="s">
        <v>388</v>
      </c>
      <c r="O6211" s="259">
        <v>1</v>
      </c>
      <c r="P6211" s="259" t="s">
        <v>5213</v>
      </c>
      <c r="Q6211" s="259" t="s">
        <v>5310</v>
      </c>
    </row>
    <row r="6212" spans="1:17" ht="21.75" customHeight="1">
      <c r="A6212" s="301" t="s">
        <v>5213</v>
      </c>
      <c r="B6212" s="301" t="s">
        <v>5310</v>
      </c>
      <c r="C6212" s="316" t="s">
        <v>12217</v>
      </c>
      <c r="D6212" s="465" t="s">
        <v>388</v>
      </c>
      <c r="E6212" s="465" t="s">
        <v>6091</v>
      </c>
      <c r="F6212" s="469" t="str">
        <f t="shared" si="194"/>
        <v>other</v>
      </c>
      <c r="G6212" s="260">
        <v>0.14405544451999999</v>
      </c>
      <c r="H6212" s="260">
        <v>0</v>
      </c>
      <c r="I6212" s="260">
        <v>0</v>
      </c>
      <c r="J6212" s="260">
        <v>0.177230619242183</v>
      </c>
      <c r="K6212" s="260">
        <v>0.32128606376218299</v>
      </c>
      <c r="L6212" s="301" t="str">
        <f t="shared" si="195"/>
        <v/>
      </c>
      <c r="M6212" s="459">
        <f>IFERROR((Tableau1[[#This Row],[Scope 1
(kg CO2-eq)]]+Tableau1[[#This Row],[Scope 2 energy
(kg CO2-eq)]]+Tableau1[[#This Row],[Scope 2 Infrastructure
(kg CO2-eq)]])/Tableau1[[#This Row],[Total CO2-emissions
(kg CO2-eq)
for scope 3 use ]],"")</f>
        <v>0.44837128269164611</v>
      </c>
      <c r="N6212" s="436" t="s">
        <v>388</v>
      </c>
      <c r="O6212" s="259">
        <v>1</v>
      </c>
      <c r="P6212" s="259" t="s">
        <v>5213</v>
      </c>
      <c r="Q6212" s="259" t="s">
        <v>5310</v>
      </c>
    </row>
    <row r="6213" spans="1:17" ht="21.75" customHeight="1">
      <c r="A6213" s="301" t="s">
        <v>5213</v>
      </c>
      <c r="B6213" s="301" t="s">
        <v>5310</v>
      </c>
      <c r="C6213" s="316" t="s">
        <v>12218</v>
      </c>
      <c r="D6213" s="465" t="s">
        <v>388</v>
      </c>
      <c r="E6213" s="465" t="s">
        <v>6091</v>
      </c>
      <c r="F6213" s="469" t="str">
        <f t="shared" si="194"/>
        <v>other</v>
      </c>
      <c r="G6213" s="260">
        <v>0</v>
      </c>
      <c r="H6213" s="260">
        <v>0</v>
      </c>
      <c r="I6213" s="260">
        <v>0</v>
      </c>
      <c r="J6213" s="260">
        <v>9.6364570294177701E-4</v>
      </c>
      <c r="K6213" s="260">
        <v>9.6364570294201499E-4</v>
      </c>
      <c r="L6213" s="301" t="str">
        <f t="shared" si="195"/>
        <v/>
      </c>
      <c r="M6213" s="459">
        <f>IFERROR((Tableau1[[#This Row],[Scope 1
(kg CO2-eq)]]+Tableau1[[#This Row],[Scope 2 energy
(kg CO2-eq)]]+Tableau1[[#This Row],[Scope 2 Infrastructure
(kg CO2-eq)]])/Tableau1[[#This Row],[Total CO2-emissions
(kg CO2-eq)
for scope 3 use ]],"")</f>
        <v>0</v>
      </c>
      <c r="N6213" s="436" t="s">
        <v>388</v>
      </c>
      <c r="O6213" s="259">
        <v>1</v>
      </c>
      <c r="P6213" s="259" t="s">
        <v>5213</v>
      </c>
      <c r="Q6213" s="259" t="s">
        <v>5310</v>
      </c>
    </row>
    <row r="6214" spans="1:17" ht="21.75" customHeight="1">
      <c r="A6214" s="301" t="s">
        <v>5213</v>
      </c>
      <c r="B6214" s="301" t="s">
        <v>5310</v>
      </c>
      <c r="C6214" s="316" t="s">
        <v>12219</v>
      </c>
      <c r="D6214" s="465" t="s">
        <v>388</v>
      </c>
      <c r="E6214" s="465" t="s">
        <v>6091</v>
      </c>
      <c r="F6214" s="469" t="str">
        <f t="shared" si="194"/>
        <v>other</v>
      </c>
      <c r="G6214" s="260">
        <v>0</v>
      </c>
      <c r="H6214" s="260">
        <v>0</v>
      </c>
      <c r="I6214" s="260">
        <v>0</v>
      </c>
      <c r="J6214" s="260">
        <v>1.1140956051793299E-2</v>
      </c>
      <c r="K6214" s="260">
        <v>1.1140956051806599E-2</v>
      </c>
      <c r="L6214" s="301" t="str">
        <f t="shared" si="195"/>
        <v/>
      </c>
      <c r="M6214" s="459">
        <f>IFERROR((Tableau1[[#This Row],[Scope 1
(kg CO2-eq)]]+Tableau1[[#This Row],[Scope 2 energy
(kg CO2-eq)]]+Tableau1[[#This Row],[Scope 2 Infrastructure
(kg CO2-eq)]])/Tableau1[[#This Row],[Total CO2-emissions
(kg CO2-eq)
for scope 3 use ]],"")</f>
        <v>0</v>
      </c>
      <c r="N6214" s="436" t="s">
        <v>388</v>
      </c>
      <c r="O6214" s="259">
        <v>1</v>
      </c>
      <c r="P6214" s="259" t="s">
        <v>5213</v>
      </c>
      <c r="Q6214" s="259" t="s">
        <v>5310</v>
      </c>
    </row>
    <row r="6215" spans="1:17" ht="21.75" customHeight="1">
      <c r="A6215" s="301" t="s">
        <v>5213</v>
      </c>
      <c r="B6215" s="301" t="s">
        <v>5310</v>
      </c>
      <c r="C6215" s="316" t="s">
        <v>12220</v>
      </c>
      <c r="D6215" s="465" t="s">
        <v>388</v>
      </c>
      <c r="E6215" s="465" t="s">
        <v>6091</v>
      </c>
      <c r="F6215" s="469" t="str">
        <f t="shared" si="194"/>
        <v>other</v>
      </c>
      <c r="G6215" s="260">
        <v>0.12564150272999999</v>
      </c>
      <c r="H6215" s="260">
        <v>0</v>
      </c>
      <c r="I6215" s="260">
        <v>0</v>
      </c>
      <c r="J6215" s="260">
        <v>0.18100712302944602</v>
      </c>
      <c r="K6215" s="260">
        <v>0.30664862575954499</v>
      </c>
      <c r="L6215" s="301" t="str">
        <f t="shared" si="195"/>
        <v/>
      </c>
      <c r="M6215" s="459">
        <f>IFERROR((Tableau1[[#This Row],[Scope 1
(kg CO2-eq)]]+Tableau1[[#This Row],[Scope 2 energy
(kg CO2-eq)]]+Tableau1[[#This Row],[Scope 2 Infrastructure
(kg CO2-eq)]])/Tableau1[[#This Row],[Total CO2-emissions
(kg CO2-eq)
for scope 3 use ]],"")</f>
        <v>0.40972465609064995</v>
      </c>
      <c r="N6215" s="436" t="s">
        <v>388</v>
      </c>
      <c r="O6215" s="259">
        <v>1</v>
      </c>
      <c r="P6215" s="259" t="s">
        <v>5213</v>
      </c>
      <c r="Q6215" s="259" t="s">
        <v>5310</v>
      </c>
    </row>
    <row r="6216" spans="1:17" ht="21.75" customHeight="1">
      <c r="A6216" s="301" t="s">
        <v>5213</v>
      </c>
      <c r="B6216" s="301" t="s">
        <v>5310</v>
      </c>
      <c r="C6216" s="316" t="s">
        <v>12221</v>
      </c>
      <c r="D6216" s="465" t="s">
        <v>388</v>
      </c>
      <c r="E6216" s="465" t="s">
        <v>6091</v>
      </c>
      <c r="F6216" s="469" t="str">
        <f t="shared" si="194"/>
        <v>other</v>
      </c>
      <c r="G6216" s="260">
        <v>0.12564150272999999</v>
      </c>
      <c r="H6216" s="260">
        <v>0</v>
      </c>
      <c r="I6216" s="260">
        <v>0</v>
      </c>
      <c r="J6216" s="260">
        <v>0.17292097140354598</v>
      </c>
      <c r="K6216" s="260">
        <v>0.29856247413363701</v>
      </c>
      <c r="L6216" s="301" t="str">
        <f t="shared" si="195"/>
        <v/>
      </c>
      <c r="M6216" s="459">
        <f>IFERROR((Tableau1[[#This Row],[Scope 1
(kg CO2-eq)]]+Tableau1[[#This Row],[Scope 2 energy
(kg CO2-eq)]]+Tableau1[[#This Row],[Scope 2 Infrastructure
(kg CO2-eq)]])/Tableau1[[#This Row],[Total CO2-emissions
(kg CO2-eq)
for scope 3 use ]],"")</f>
        <v>0.42082148164997679</v>
      </c>
      <c r="N6216" s="436" t="s">
        <v>388</v>
      </c>
      <c r="O6216" s="259">
        <v>1</v>
      </c>
      <c r="P6216" s="259" t="s">
        <v>5213</v>
      </c>
      <c r="Q6216" s="259" t="s">
        <v>5310</v>
      </c>
    </row>
    <row r="6217" spans="1:17" ht="21.75" customHeight="1">
      <c r="A6217" s="301" t="s">
        <v>5213</v>
      </c>
      <c r="B6217" s="301" t="s">
        <v>5310</v>
      </c>
      <c r="C6217" s="316" t="s">
        <v>12222</v>
      </c>
      <c r="D6217" s="465" t="s">
        <v>388</v>
      </c>
      <c r="E6217" s="465" t="s">
        <v>6091</v>
      </c>
      <c r="F6217" s="469" t="str">
        <f t="shared" si="194"/>
        <v>other</v>
      </c>
      <c r="G6217" s="260">
        <v>0</v>
      </c>
      <c r="H6217" s="260">
        <v>0</v>
      </c>
      <c r="I6217" s="260">
        <v>0</v>
      </c>
      <c r="J6217" s="260">
        <v>6.0517971349245703E-4</v>
      </c>
      <c r="K6217" s="260">
        <v>6.0517971349248597E-4</v>
      </c>
      <c r="L6217" s="301" t="str">
        <f t="shared" si="195"/>
        <v/>
      </c>
      <c r="M6217" s="459">
        <f>IFERROR((Tableau1[[#This Row],[Scope 1
(kg CO2-eq)]]+Tableau1[[#This Row],[Scope 2 energy
(kg CO2-eq)]]+Tableau1[[#This Row],[Scope 2 Infrastructure
(kg CO2-eq)]])/Tableau1[[#This Row],[Total CO2-emissions
(kg CO2-eq)
for scope 3 use ]],"")</f>
        <v>0</v>
      </c>
      <c r="N6217" s="436" t="s">
        <v>388</v>
      </c>
      <c r="O6217" s="259">
        <v>1</v>
      </c>
      <c r="P6217" s="259" t="s">
        <v>5213</v>
      </c>
      <c r="Q6217" s="259" t="s">
        <v>5310</v>
      </c>
    </row>
    <row r="6218" spans="1:17" ht="21.75" customHeight="1">
      <c r="A6218" s="301" t="s">
        <v>5213</v>
      </c>
      <c r="B6218" s="301" t="s">
        <v>5310</v>
      </c>
      <c r="C6218" s="316" t="s">
        <v>12223</v>
      </c>
      <c r="D6218" s="465" t="s">
        <v>388</v>
      </c>
      <c r="E6218" s="465" t="s">
        <v>6091</v>
      </c>
      <c r="F6218" s="469" t="str">
        <f t="shared" si="194"/>
        <v>other</v>
      </c>
      <c r="G6218" s="260">
        <v>0</v>
      </c>
      <c r="H6218" s="260">
        <v>0</v>
      </c>
      <c r="I6218" s="260">
        <v>0</v>
      </c>
      <c r="J6218" s="260">
        <v>7.4809719124074104E-3</v>
      </c>
      <c r="K6218" s="260">
        <v>7.4809719124080496E-3</v>
      </c>
      <c r="L6218" s="301" t="str">
        <f t="shared" si="195"/>
        <v/>
      </c>
      <c r="M6218" s="459">
        <f>IFERROR((Tableau1[[#This Row],[Scope 1
(kg CO2-eq)]]+Tableau1[[#This Row],[Scope 2 energy
(kg CO2-eq)]]+Tableau1[[#This Row],[Scope 2 Infrastructure
(kg CO2-eq)]])/Tableau1[[#This Row],[Total CO2-emissions
(kg CO2-eq)
for scope 3 use ]],"")</f>
        <v>0</v>
      </c>
      <c r="N6218" s="436" t="s">
        <v>388</v>
      </c>
      <c r="O6218" s="259">
        <v>1</v>
      </c>
      <c r="P6218" s="259" t="s">
        <v>5213</v>
      </c>
      <c r="Q6218" s="259" t="s">
        <v>5310</v>
      </c>
    </row>
    <row r="6219" spans="1:17" ht="21.75" customHeight="1">
      <c r="A6219" s="301" t="s">
        <v>5213</v>
      </c>
      <c r="B6219" s="301" t="s">
        <v>5310</v>
      </c>
      <c r="C6219" s="316" t="s">
        <v>12224</v>
      </c>
      <c r="D6219" s="465" t="s">
        <v>388</v>
      </c>
      <c r="E6219" s="465" t="s">
        <v>6091</v>
      </c>
      <c r="F6219" s="469" t="str">
        <f t="shared" si="194"/>
        <v>other</v>
      </c>
      <c r="G6219" s="260">
        <v>0.17184126866999999</v>
      </c>
      <c r="H6219" s="260">
        <v>0</v>
      </c>
      <c r="I6219" s="260">
        <v>0</v>
      </c>
      <c r="J6219" s="260">
        <v>0.19669175988461002</v>
      </c>
      <c r="K6219" s="260">
        <v>0.368533028554766</v>
      </c>
      <c r="L6219" s="301" t="str">
        <f t="shared" si="195"/>
        <v/>
      </c>
      <c r="M6219" s="459">
        <f>IFERROR((Tableau1[[#This Row],[Scope 1
(kg CO2-eq)]]+Tableau1[[#This Row],[Scope 2 energy
(kg CO2-eq)]]+Tableau1[[#This Row],[Scope 2 Infrastructure
(kg CO2-eq)]])/Tableau1[[#This Row],[Total CO2-emissions
(kg CO2-eq)
for scope 3 use ]],"")</f>
        <v>0.46628458063552763</v>
      </c>
      <c r="N6219" s="436" t="s">
        <v>388</v>
      </c>
      <c r="O6219" s="259">
        <v>1</v>
      </c>
      <c r="P6219" s="259" t="s">
        <v>5213</v>
      </c>
      <c r="Q6219" s="259" t="s">
        <v>5310</v>
      </c>
    </row>
    <row r="6220" spans="1:17" ht="21.75" customHeight="1">
      <c r="A6220" s="301" t="s">
        <v>5213</v>
      </c>
      <c r="B6220" s="301" t="s">
        <v>5310</v>
      </c>
      <c r="C6220" s="316" t="s">
        <v>12225</v>
      </c>
      <c r="D6220" s="465" t="s">
        <v>388</v>
      </c>
      <c r="E6220" s="465" t="s">
        <v>6091</v>
      </c>
      <c r="F6220" s="469" t="str">
        <f t="shared" si="194"/>
        <v>other</v>
      </c>
      <c r="G6220" s="260">
        <v>0.17184126866999999</v>
      </c>
      <c r="H6220" s="260">
        <v>0</v>
      </c>
      <c r="I6220" s="260">
        <v>0</v>
      </c>
      <c r="J6220" s="260">
        <v>0.17504174618644203</v>
      </c>
      <c r="K6220" s="260">
        <v>0.34688301485642697</v>
      </c>
      <c r="L6220" s="301" t="str">
        <f t="shared" si="195"/>
        <v/>
      </c>
      <c r="M6220" s="459">
        <f>IFERROR((Tableau1[[#This Row],[Scope 1
(kg CO2-eq)]]+Tableau1[[#This Row],[Scope 2 energy
(kg CO2-eq)]]+Tableau1[[#This Row],[Scope 2 Infrastructure
(kg CO2-eq)]])/Tableau1[[#This Row],[Total CO2-emissions
(kg CO2-eq)
for scope 3 use ]],"")</f>
        <v>0.4953868056673924</v>
      </c>
      <c r="N6220" s="436" t="s">
        <v>388</v>
      </c>
      <c r="O6220" s="259">
        <v>1</v>
      </c>
      <c r="P6220" s="259" t="s">
        <v>5213</v>
      </c>
      <c r="Q6220" s="259" t="s">
        <v>5310</v>
      </c>
    </row>
    <row r="6221" spans="1:17" ht="21.75" customHeight="1">
      <c r="A6221" s="301" t="s">
        <v>5213</v>
      </c>
      <c r="B6221" s="301" t="s">
        <v>5310</v>
      </c>
      <c r="C6221" s="316" t="s">
        <v>12226</v>
      </c>
      <c r="D6221" s="465" t="s">
        <v>388</v>
      </c>
      <c r="E6221" s="465" t="s">
        <v>6091</v>
      </c>
      <c r="F6221" s="469" t="str">
        <f t="shared" si="194"/>
        <v>other</v>
      </c>
      <c r="G6221" s="260">
        <v>0</v>
      </c>
      <c r="H6221" s="260">
        <v>0</v>
      </c>
      <c r="I6221" s="260">
        <v>0</v>
      </c>
      <c r="J6221" s="260">
        <v>6.7660702322740597E-4</v>
      </c>
      <c r="K6221" s="260">
        <v>6.7660702322715205E-4</v>
      </c>
      <c r="L6221" s="301" t="str">
        <f t="shared" si="195"/>
        <v/>
      </c>
      <c r="M6221" s="459">
        <f>IFERROR((Tableau1[[#This Row],[Scope 1
(kg CO2-eq)]]+Tableau1[[#This Row],[Scope 2 energy
(kg CO2-eq)]]+Tableau1[[#This Row],[Scope 2 Infrastructure
(kg CO2-eq)]])/Tableau1[[#This Row],[Total CO2-emissions
(kg CO2-eq)
for scope 3 use ]],"")</f>
        <v>0</v>
      </c>
      <c r="N6221" s="436" t="s">
        <v>388</v>
      </c>
      <c r="O6221" s="259">
        <v>1</v>
      </c>
      <c r="P6221" s="259" t="s">
        <v>5213</v>
      </c>
      <c r="Q6221" s="259" t="s">
        <v>5310</v>
      </c>
    </row>
    <row r="6222" spans="1:17" ht="21.75" customHeight="1">
      <c r="A6222" s="301" t="s">
        <v>5213</v>
      </c>
      <c r="B6222" s="301" t="s">
        <v>5310</v>
      </c>
      <c r="C6222" s="316" t="s">
        <v>12227</v>
      </c>
      <c r="D6222" s="465" t="s">
        <v>388</v>
      </c>
      <c r="E6222" s="465" t="s">
        <v>6091</v>
      </c>
      <c r="F6222" s="469" t="str">
        <f t="shared" si="194"/>
        <v>other</v>
      </c>
      <c r="G6222" s="260">
        <v>0</v>
      </c>
      <c r="H6222" s="260">
        <v>0</v>
      </c>
      <c r="I6222" s="260">
        <v>0</v>
      </c>
      <c r="J6222" s="260">
        <v>2.0973406674941301E-2</v>
      </c>
      <c r="K6222" s="260">
        <v>2.0973406674949801E-2</v>
      </c>
      <c r="L6222" s="301" t="str">
        <f t="shared" si="195"/>
        <v/>
      </c>
      <c r="M6222" s="459">
        <f>IFERROR((Tableau1[[#This Row],[Scope 1
(kg CO2-eq)]]+Tableau1[[#This Row],[Scope 2 energy
(kg CO2-eq)]]+Tableau1[[#This Row],[Scope 2 Infrastructure
(kg CO2-eq)]])/Tableau1[[#This Row],[Total CO2-emissions
(kg CO2-eq)
for scope 3 use ]],"")</f>
        <v>0</v>
      </c>
      <c r="N6222" s="436" t="s">
        <v>388</v>
      </c>
      <c r="O6222" s="259">
        <v>1</v>
      </c>
      <c r="P6222" s="259" t="s">
        <v>5213</v>
      </c>
      <c r="Q6222" s="259" t="s">
        <v>5310</v>
      </c>
    </row>
    <row r="6223" spans="1:17" ht="21.75" customHeight="1">
      <c r="A6223" s="301" t="s">
        <v>5213</v>
      </c>
      <c r="B6223" s="301" t="s">
        <v>5310</v>
      </c>
      <c r="C6223" s="316" t="s">
        <v>12228</v>
      </c>
      <c r="D6223" s="465" t="s">
        <v>388</v>
      </c>
      <c r="E6223" s="465" t="s">
        <v>6091</v>
      </c>
      <c r="F6223" s="469" t="str">
        <f t="shared" si="194"/>
        <v>other</v>
      </c>
      <c r="G6223" s="260">
        <v>0.5292920418</v>
      </c>
      <c r="H6223" s="260">
        <v>0</v>
      </c>
      <c r="I6223" s="260">
        <v>0</v>
      </c>
      <c r="J6223" s="260">
        <v>0.367039791091895</v>
      </c>
      <c r="K6223" s="260">
        <v>0.89633183289208795</v>
      </c>
      <c r="L6223" s="301" t="str">
        <f t="shared" si="195"/>
        <v/>
      </c>
      <c r="M6223" s="459">
        <f>IFERROR((Tableau1[[#This Row],[Scope 1
(kg CO2-eq)]]+Tableau1[[#This Row],[Scope 2 energy
(kg CO2-eq)]]+Tableau1[[#This Row],[Scope 2 Infrastructure
(kg CO2-eq)]])/Tableau1[[#This Row],[Total CO2-emissions
(kg CO2-eq)
for scope 3 use ]],"")</f>
        <v>0.59050903067025518</v>
      </c>
      <c r="N6223" s="436" t="s">
        <v>388</v>
      </c>
      <c r="O6223" s="259">
        <v>1</v>
      </c>
      <c r="P6223" s="259" t="s">
        <v>5213</v>
      </c>
      <c r="Q6223" s="259" t="s">
        <v>5310</v>
      </c>
    </row>
    <row r="6224" spans="1:17" ht="21.75" customHeight="1">
      <c r="A6224" s="301" t="s">
        <v>5213</v>
      </c>
      <c r="B6224" s="301" t="s">
        <v>5310</v>
      </c>
      <c r="C6224" s="316" t="s">
        <v>12229</v>
      </c>
      <c r="D6224" s="465" t="s">
        <v>388</v>
      </c>
      <c r="E6224" s="465" t="s">
        <v>6091</v>
      </c>
      <c r="F6224" s="469" t="str">
        <f t="shared" si="194"/>
        <v>other</v>
      </c>
      <c r="G6224" s="260">
        <v>0.5292920418</v>
      </c>
      <c r="H6224" s="260">
        <v>0</v>
      </c>
      <c r="I6224" s="260">
        <v>0</v>
      </c>
      <c r="J6224" s="260">
        <v>0.28611002919708994</v>
      </c>
      <c r="K6224" s="260">
        <v>0.81540207099698303</v>
      </c>
      <c r="L6224" s="301" t="str">
        <f t="shared" si="195"/>
        <v/>
      </c>
      <c r="M6224" s="459">
        <f>IFERROR((Tableau1[[#This Row],[Scope 1
(kg CO2-eq)]]+Tableau1[[#This Row],[Scope 2 energy
(kg CO2-eq)]]+Tableau1[[#This Row],[Scope 2 Infrastructure
(kg CO2-eq)]])/Tableau1[[#This Row],[Total CO2-emissions
(kg CO2-eq)
for scope 3 use ]],"")</f>
        <v>0.64911785317498705</v>
      </c>
      <c r="N6224" s="436" t="s">
        <v>388</v>
      </c>
      <c r="O6224" s="259">
        <v>1</v>
      </c>
      <c r="P6224" s="259" t="s">
        <v>5213</v>
      </c>
      <c r="Q6224" s="259" t="s">
        <v>5310</v>
      </c>
    </row>
    <row r="6225" spans="1:17" ht="21.75" customHeight="1">
      <c r="A6225" s="301" t="s">
        <v>5213</v>
      </c>
      <c r="B6225" s="301" t="s">
        <v>5310</v>
      </c>
      <c r="C6225" s="316" t="s">
        <v>12230</v>
      </c>
      <c r="D6225" s="465" t="s">
        <v>388</v>
      </c>
      <c r="E6225" s="465" t="s">
        <v>6091</v>
      </c>
      <c r="F6225" s="469" t="str">
        <f t="shared" si="194"/>
        <v>other</v>
      </c>
      <c r="G6225" s="260">
        <v>0</v>
      </c>
      <c r="H6225" s="260">
        <v>0</v>
      </c>
      <c r="I6225" s="260">
        <v>0</v>
      </c>
      <c r="J6225" s="260">
        <v>2.6291537296453402E-3</v>
      </c>
      <c r="K6225" s="260">
        <v>2.6291537296441701E-3</v>
      </c>
      <c r="L6225" s="301" t="str">
        <f t="shared" si="195"/>
        <v/>
      </c>
      <c r="M6225" s="459">
        <f>IFERROR((Tableau1[[#This Row],[Scope 1
(kg CO2-eq)]]+Tableau1[[#This Row],[Scope 2 energy
(kg CO2-eq)]]+Tableau1[[#This Row],[Scope 2 Infrastructure
(kg CO2-eq)]])/Tableau1[[#This Row],[Total CO2-emissions
(kg CO2-eq)
for scope 3 use ]],"")</f>
        <v>0</v>
      </c>
      <c r="N6225" s="436" t="s">
        <v>388</v>
      </c>
      <c r="O6225" s="259">
        <v>1</v>
      </c>
      <c r="P6225" s="259" t="s">
        <v>5213</v>
      </c>
      <c r="Q6225" s="259" t="s">
        <v>5310</v>
      </c>
    </row>
    <row r="6226" spans="1:17" ht="21.75" customHeight="1">
      <c r="A6226" s="301" t="s">
        <v>5213</v>
      </c>
      <c r="B6226" s="301" t="s">
        <v>5310</v>
      </c>
      <c r="C6226" s="316" t="s">
        <v>12231</v>
      </c>
      <c r="D6226" s="465" t="s">
        <v>388</v>
      </c>
      <c r="E6226" s="465" t="s">
        <v>6091</v>
      </c>
      <c r="F6226" s="469" t="str">
        <f t="shared" si="194"/>
        <v>other</v>
      </c>
      <c r="G6226" s="260">
        <v>0</v>
      </c>
      <c r="H6226" s="260">
        <v>0</v>
      </c>
      <c r="I6226" s="260">
        <v>0</v>
      </c>
      <c r="J6226" s="260">
        <v>7.8300608165159505E-2</v>
      </c>
      <c r="K6226" s="260">
        <v>7.8300608165266697E-2</v>
      </c>
      <c r="L6226" s="301" t="str">
        <f t="shared" si="195"/>
        <v/>
      </c>
      <c r="M6226" s="459">
        <f>IFERROR((Tableau1[[#This Row],[Scope 1
(kg CO2-eq)]]+Tableau1[[#This Row],[Scope 2 energy
(kg CO2-eq)]]+Tableau1[[#This Row],[Scope 2 Infrastructure
(kg CO2-eq)]])/Tableau1[[#This Row],[Total CO2-emissions
(kg CO2-eq)
for scope 3 use ]],"")</f>
        <v>0</v>
      </c>
      <c r="N6226" s="436" t="s">
        <v>388</v>
      </c>
      <c r="O6226" s="259">
        <v>1</v>
      </c>
      <c r="P6226" s="259" t="s">
        <v>5213</v>
      </c>
      <c r="Q6226" s="259" t="s">
        <v>5310</v>
      </c>
    </row>
    <row r="6227" spans="1:17" ht="21.75" customHeight="1">
      <c r="A6227" s="301" t="s">
        <v>5213</v>
      </c>
      <c r="B6227" s="301" t="s">
        <v>5310</v>
      </c>
      <c r="C6227" s="316" t="s">
        <v>12232</v>
      </c>
      <c r="D6227" s="465" t="s">
        <v>269</v>
      </c>
      <c r="E6227" s="465" t="s">
        <v>6091</v>
      </c>
      <c r="F6227" s="469" t="str">
        <f t="shared" si="194"/>
        <v>other</v>
      </c>
      <c r="G6227" s="260">
        <v>3.6607891230000002E-2</v>
      </c>
      <c r="H6227" s="260">
        <v>0</v>
      </c>
      <c r="I6227" s="260">
        <v>0</v>
      </c>
      <c r="J6227" s="260">
        <v>3.6718727391503093E-2</v>
      </c>
      <c r="K6227" s="260">
        <v>7.3326618621522704E-2</v>
      </c>
      <c r="L6227" s="301" t="str">
        <f t="shared" si="195"/>
        <v/>
      </c>
      <c r="M6227" s="459">
        <f>IFERROR((Tableau1[[#This Row],[Scope 1
(kg CO2-eq)]]+Tableau1[[#This Row],[Scope 2 energy
(kg CO2-eq)]]+Tableau1[[#This Row],[Scope 2 Infrastructure
(kg CO2-eq)]])/Tableau1[[#This Row],[Total CO2-emissions
(kg CO2-eq)
for scope 3 use ]],"")</f>
        <v>0.49924422969716642</v>
      </c>
      <c r="N6227" s="436" t="s">
        <v>269</v>
      </c>
      <c r="O6227" s="259">
        <v>1</v>
      </c>
      <c r="P6227" s="259" t="s">
        <v>5213</v>
      </c>
      <c r="Q6227" s="259" t="s">
        <v>5310</v>
      </c>
    </row>
    <row r="6228" spans="1:17" ht="21.75" customHeight="1">
      <c r="A6228" s="301" t="s">
        <v>5213</v>
      </c>
      <c r="B6228" s="301" t="s">
        <v>5310</v>
      </c>
      <c r="C6228" s="316" t="s">
        <v>12233</v>
      </c>
      <c r="D6228" s="465" t="s">
        <v>269</v>
      </c>
      <c r="E6228" s="465" t="s">
        <v>6091</v>
      </c>
      <c r="F6228" s="469" t="str">
        <f t="shared" si="194"/>
        <v>other</v>
      </c>
      <c r="G6228" s="260">
        <v>3.6607891230000002E-2</v>
      </c>
      <c r="H6228" s="260">
        <v>0</v>
      </c>
      <c r="I6228" s="260">
        <v>0</v>
      </c>
      <c r="J6228" s="260">
        <v>3.2123900966056197E-2</v>
      </c>
      <c r="K6228" s="260">
        <v>6.8731792196055394E-2</v>
      </c>
      <c r="L6228" s="301" t="str">
        <f t="shared" si="195"/>
        <v/>
      </c>
      <c r="M6228" s="459">
        <f>IFERROR((Tableau1[[#This Row],[Scope 1
(kg CO2-eq)]]+Tableau1[[#This Row],[Scope 2 energy
(kg CO2-eq)]]+Tableau1[[#This Row],[Scope 2 Infrastructure
(kg CO2-eq)]])/Tableau1[[#This Row],[Total CO2-emissions
(kg CO2-eq)
for scope 3 use ]],"")</f>
        <v>0.53261947725118353</v>
      </c>
      <c r="N6228" s="436" t="s">
        <v>269</v>
      </c>
      <c r="O6228" s="259">
        <v>1</v>
      </c>
      <c r="P6228" s="259" t="s">
        <v>5213</v>
      </c>
      <c r="Q6228" s="259" t="s">
        <v>5310</v>
      </c>
    </row>
    <row r="6229" spans="1:17" ht="21.75" customHeight="1">
      <c r="A6229" s="301" t="s">
        <v>5213</v>
      </c>
      <c r="B6229" s="301" t="s">
        <v>5310</v>
      </c>
      <c r="C6229" s="316" t="s">
        <v>12234</v>
      </c>
      <c r="D6229" s="465" t="s">
        <v>269</v>
      </c>
      <c r="E6229" s="465" t="s">
        <v>6091</v>
      </c>
      <c r="F6229" s="469" t="str">
        <f t="shared" si="194"/>
        <v>other</v>
      </c>
      <c r="G6229" s="260">
        <v>0</v>
      </c>
      <c r="H6229" s="260">
        <v>0</v>
      </c>
      <c r="I6229" s="260">
        <v>0</v>
      </c>
      <c r="J6229" s="260">
        <v>3.9073257033840403E-4</v>
      </c>
      <c r="K6229" s="260">
        <v>3.9073257033811601E-4</v>
      </c>
      <c r="L6229" s="301" t="str">
        <f t="shared" si="195"/>
        <v/>
      </c>
      <c r="M6229" s="459">
        <f>IFERROR((Tableau1[[#This Row],[Scope 1
(kg CO2-eq)]]+Tableau1[[#This Row],[Scope 2 energy
(kg CO2-eq)]]+Tableau1[[#This Row],[Scope 2 Infrastructure
(kg CO2-eq)]])/Tableau1[[#This Row],[Total CO2-emissions
(kg CO2-eq)
for scope 3 use ]],"")</f>
        <v>0</v>
      </c>
      <c r="N6229" s="436" t="s">
        <v>269</v>
      </c>
      <c r="O6229" s="259">
        <v>1</v>
      </c>
      <c r="P6229" s="259" t="s">
        <v>5213</v>
      </c>
      <c r="Q6229" s="259" t="s">
        <v>5310</v>
      </c>
    </row>
    <row r="6230" spans="1:17" ht="21.75" customHeight="1">
      <c r="A6230" s="301" t="s">
        <v>5213</v>
      </c>
      <c r="B6230" s="301" t="s">
        <v>5310</v>
      </c>
      <c r="C6230" s="316" t="s">
        <v>12235</v>
      </c>
      <c r="D6230" s="465" t="s">
        <v>269</v>
      </c>
      <c r="E6230" s="465" t="s">
        <v>6091</v>
      </c>
      <c r="F6230" s="469" t="str">
        <f t="shared" si="194"/>
        <v>other</v>
      </c>
      <c r="G6230" s="260">
        <v>0</v>
      </c>
      <c r="H6230" s="260">
        <v>0</v>
      </c>
      <c r="I6230" s="260">
        <v>0</v>
      </c>
      <c r="J6230" s="260">
        <v>4.2040938551085004E-3</v>
      </c>
      <c r="K6230" s="260">
        <v>4.20409385510677E-3</v>
      </c>
      <c r="L6230" s="301" t="str">
        <f t="shared" si="195"/>
        <v/>
      </c>
      <c r="M6230" s="459">
        <f>IFERROR((Tableau1[[#This Row],[Scope 1
(kg CO2-eq)]]+Tableau1[[#This Row],[Scope 2 energy
(kg CO2-eq)]]+Tableau1[[#This Row],[Scope 2 Infrastructure
(kg CO2-eq)]])/Tableau1[[#This Row],[Total CO2-emissions
(kg CO2-eq)
for scope 3 use ]],"")</f>
        <v>0</v>
      </c>
      <c r="N6230" s="436" t="s">
        <v>269</v>
      </c>
      <c r="O6230" s="259">
        <v>1</v>
      </c>
      <c r="P6230" s="259" t="s">
        <v>5213</v>
      </c>
      <c r="Q6230" s="259" t="s">
        <v>5310</v>
      </c>
    </row>
    <row r="6231" spans="1:17" ht="21.75" customHeight="1">
      <c r="A6231" s="301" t="s">
        <v>5213</v>
      </c>
      <c r="B6231" s="301" t="s">
        <v>5310</v>
      </c>
      <c r="C6231" s="316" t="s">
        <v>12236</v>
      </c>
      <c r="D6231" s="465" t="s">
        <v>269</v>
      </c>
      <c r="E6231" s="465" t="s">
        <v>6091</v>
      </c>
      <c r="F6231" s="469" t="str">
        <f t="shared" si="194"/>
        <v>other</v>
      </c>
      <c r="G6231" s="260">
        <v>1.9917847629999999E-2</v>
      </c>
      <c r="H6231" s="260">
        <v>0</v>
      </c>
      <c r="I6231" s="260">
        <v>0</v>
      </c>
      <c r="J6231" s="260">
        <v>2.8696354033431702E-2</v>
      </c>
      <c r="K6231" s="260">
        <v>4.8614201663425997E-2</v>
      </c>
      <c r="L6231" s="301" t="str">
        <f t="shared" si="195"/>
        <v/>
      </c>
      <c r="M6231" s="459">
        <f>IFERROR((Tableau1[[#This Row],[Scope 1
(kg CO2-eq)]]+Tableau1[[#This Row],[Scope 2 energy
(kg CO2-eq)]]+Tableau1[[#This Row],[Scope 2 Infrastructure
(kg CO2-eq)]])/Tableau1[[#This Row],[Total CO2-emissions
(kg CO2-eq)
for scope 3 use ]],"")</f>
        <v>0.40971253149231135</v>
      </c>
      <c r="N6231" s="436" t="s">
        <v>269</v>
      </c>
      <c r="O6231" s="259">
        <v>1</v>
      </c>
      <c r="P6231" s="259" t="s">
        <v>5213</v>
      </c>
      <c r="Q6231" s="259" t="s">
        <v>5310</v>
      </c>
    </row>
    <row r="6232" spans="1:17" ht="21.75" customHeight="1">
      <c r="A6232" s="301" t="s">
        <v>5213</v>
      </c>
      <c r="B6232" s="301" t="s">
        <v>5310</v>
      </c>
      <c r="C6232" s="316" t="s">
        <v>12237</v>
      </c>
      <c r="D6232" s="465" t="s">
        <v>269</v>
      </c>
      <c r="E6232" s="465" t="s">
        <v>6091</v>
      </c>
      <c r="F6232" s="469" t="str">
        <f t="shared" si="194"/>
        <v>other</v>
      </c>
      <c r="G6232" s="260">
        <v>1.9917847629999999E-2</v>
      </c>
      <c r="H6232" s="260">
        <v>0</v>
      </c>
      <c r="I6232" s="260">
        <v>0</v>
      </c>
      <c r="J6232" s="260">
        <v>2.7414418982570604E-2</v>
      </c>
      <c r="K6232" s="260">
        <v>4.7332266612566801E-2</v>
      </c>
      <c r="L6232" s="301" t="str">
        <f t="shared" si="195"/>
        <v/>
      </c>
      <c r="M6232" s="459">
        <f>IFERROR((Tableau1[[#This Row],[Scope 1
(kg CO2-eq)]]+Tableau1[[#This Row],[Scope 2 energy
(kg CO2-eq)]]+Tableau1[[#This Row],[Scope 2 Infrastructure
(kg CO2-eq)]])/Tableau1[[#This Row],[Total CO2-emissions
(kg CO2-eq)
for scope 3 use ]],"")</f>
        <v>0.42080908131941808</v>
      </c>
      <c r="N6232" s="436" t="s">
        <v>269</v>
      </c>
      <c r="O6232" s="259">
        <v>1</v>
      </c>
      <c r="P6232" s="259" t="s">
        <v>5213</v>
      </c>
      <c r="Q6232" s="259" t="s">
        <v>5310</v>
      </c>
    </row>
    <row r="6233" spans="1:17" ht="21.75" customHeight="1">
      <c r="A6233" s="301" t="s">
        <v>5213</v>
      </c>
      <c r="B6233" s="301" t="s">
        <v>5310</v>
      </c>
      <c r="C6233" s="316" t="s">
        <v>12238</v>
      </c>
      <c r="D6233" s="465" t="s">
        <v>269</v>
      </c>
      <c r="E6233" s="465" t="s">
        <v>6091</v>
      </c>
      <c r="F6233" s="469" t="str">
        <f t="shared" si="194"/>
        <v>other</v>
      </c>
      <c r="G6233" s="260">
        <v>3.3639865269999999E-2</v>
      </c>
      <c r="H6233" s="260">
        <v>0</v>
      </c>
      <c r="I6233" s="260">
        <v>0</v>
      </c>
      <c r="J6233" s="260">
        <v>4.76969542058297E-2</v>
      </c>
      <c r="K6233" s="260">
        <v>8.1336819475833405E-2</v>
      </c>
      <c r="L6233" s="301" t="str">
        <f t="shared" si="195"/>
        <v/>
      </c>
      <c r="M6233" s="459">
        <f>IFERROR((Tableau1[[#This Row],[Scope 1
(kg CO2-eq)]]+Tableau1[[#This Row],[Scope 2 energy
(kg CO2-eq)]]+Tableau1[[#This Row],[Scope 2 Infrastructure
(kg CO2-eq)]])/Tableau1[[#This Row],[Total CO2-emissions
(kg CO2-eq)
for scope 3 use ]],"")</f>
        <v>0.41358717351856861</v>
      </c>
      <c r="N6233" s="436" t="s">
        <v>269</v>
      </c>
      <c r="O6233" s="259">
        <v>1</v>
      </c>
      <c r="P6233" s="259" t="s">
        <v>5213</v>
      </c>
      <c r="Q6233" s="259" t="s">
        <v>5310</v>
      </c>
    </row>
    <row r="6234" spans="1:17" ht="21.75" customHeight="1">
      <c r="A6234" s="301" t="s">
        <v>5213</v>
      </c>
      <c r="B6234" s="301" t="s">
        <v>5310</v>
      </c>
      <c r="C6234" s="316" t="s">
        <v>12239</v>
      </c>
      <c r="D6234" s="465" t="s">
        <v>269</v>
      </c>
      <c r="E6234" s="465" t="s">
        <v>6091</v>
      </c>
      <c r="F6234" s="469" t="str">
        <f t="shared" si="194"/>
        <v>other</v>
      </c>
      <c r="G6234" s="260">
        <v>1.4626455454999999E-2</v>
      </c>
      <c r="H6234" s="260">
        <v>0</v>
      </c>
      <c r="I6234" s="260">
        <v>0</v>
      </c>
      <c r="J6234" s="260">
        <v>2.14086589601429E-2</v>
      </c>
      <c r="K6234" s="260">
        <v>3.6035114415149901E-2</v>
      </c>
      <c r="L6234" s="301" t="str">
        <f t="shared" si="195"/>
        <v/>
      </c>
      <c r="M6234" s="459">
        <f>IFERROR((Tableau1[[#This Row],[Scope 1
(kg CO2-eq)]]+Tableau1[[#This Row],[Scope 2 energy
(kg CO2-eq)]]+Tableau1[[#This Row],[Scope 2 Infrastructure
(kg CO2-eq)]])/Tableau1[[#This Row],[Total CO2-emissions
(kg CO2-eq)
for scope 3 use ]],"")</f>
        <v>0.40589451962030509</v>
      </c>
      <c r="N6234" s="436" t="s">
        <v>269</v>
      </c>
      <c r="O6234" s="259">
        <v>1</v>
      </c>
      <c r="P6234" s="259" t="s">
        <v>5213</v>
      </c>
      <c r="Q6234" s="259" t="s">
        <v>5310</v>
      </c>
    </row>
    <row r="6235" spans="1:17" ht="21.75" customHeight="1">
      <c r="A6235" s="301" t="s">
        <v>5213</v>
      </c>
      <c r="B6235" s="301" t="s">
        <v>5310</v>
      </c>
      <c r="C6235" s="316" t="s">
        <v>12240</v>
      </c>
      <c r="D6235" s="465" t="s">
        <v>269</v>
      </c>
      <c r="E6235" s="465" t="s">
        <v>6091</v>
      </c>
      <c r="F6235" s="469" t="str">
        <f t="shared" si="194"/>
        <v>other</v>
      </c>
      <c r="G6235" s="260">
        <v>0</v>
      </c>
      <c r="H6235" s="260">
        <v>0</v>
      </c>
      <c r="I6235" s="260">
        <v>0</v>
      </c>
      <c r="J6235" s="260">
        <v>9.5941002517716106E-5</v>
      </c>
      <c r="K6235" s="260">
        <v>9.5941002517620696E-5</v>
      </c>
      <c r="L6235" s="301" t="str">
        <f t="shared" si="195"/>
        <v/>
      </c>
      <c r="M6235" s="459">
        <f>IFERROR((Tableau1[[#This Row],[Scope 1
(kg CO2-eq)]]+Tableau1[[#This Row],[Scope 2 energy
(kg CO2-eq)]]+Tableau1[[#This Row],[Scope 2 Infrastructure
(kg CO2-eq)]])/Tableau1[[#This Row],[Total CO2-emissions
(kg CO2-eq)
for scope 3 use ]],"")</f>
        <v>0</v>
      </c>
      <c r="N6235" s="436" t="s">
        <v>269</v>
      </c>
      <c r="O6235" s="259">
        <v>1</v>
      </c>
      <c r="P6235" s="259" t="s">
        <v>5213</v>
      </c>
      <c r="Q6235" s="259" t="s">
        <v>5310</v>
      </c>
    </row>
    <row r="6236" spans="1:17" ht="21.75" customHeight="1">
      <c r="A6236" s="301" t="s">
        <v>5213</v>
      </c>
      <c r="B6236" s="301" t="s">
        <v>5310</v>
      </c>
      <c r="C6236" s="316" t="s">
        <v>12241</v>
      </c>
      <c r="D6236" s="465" t="s">
        <v>269</v>
      </c>
      <c r="E6236" s="465" t="s">
        <v>6091</v>
      </c>
      <c r="F6236" s="469" t="str">
        <f t="shared" si="194"/>
        <v>other</v>
      </c>
      <c r="G6236" s="260">
        <v>7.2612895720000001E-2</v>
      </c>
      <c r="H6236" s="260">
        <v>0</v>
      </c>
      <c r="I6236" s="260">
        <v>0</v>
      </c>
      <c r="J6236" s="260">
        <v>0.10158593062925099</v>
      </c>
      <c r="K6236" s="260">
        <v>0.17419882634924599</v>
      </c>
      <c r="L6236" s="301" t="str">
        <f t="shared" si="195"/>
        <v/>
      </c>
      <c r="M6236" s="459">
        <f>IFERROR((Tableau1[[#This Row],[Scope 1
(kg CO2-eq)]]+Tableau1[[#This Row],[Scope 2 energy
(kg CO2-eq)]]+Tableau1[[#This Row],[Scope 2 Infrastructure
(kg CO2-eq)]])/Tableau1[[#This Row],[Total CO2-emissions
(kg CO2-eq)
for scope 3 use ]],"")</f>
        <v>0.4168391787808064</v>
      </c>
      <c r="N6236" s="436" t="s">
        <v>269</v>
      </c>
      <c r="O6236" s="259">
        <v>1</v>
      </c>
      <c r="P6236" s="259" t="s">
        <v>5213</v>
      </c>
      <c r="Q6236" s="259" t="s">
        <v>5310</v>
      </c>
    </row>
    <row r="6237" spans="1:17" ht="21.75" customHeight="1">
      <c r="A6237" s="301" t="s">
        <v>5213</v>
      </c>
      <c r="B6237" s="301" t="s">
        <v>5310</v>
      </c>
      <c r="C6237" s="316" t="s">
        <v>12242</v>
      </c>
      <c r="D6237" s="465" t="s">
        <v>269</v>
      </c>
      <c r="E6237" s="465" t="s">
        <v>6091</v>
      </c>
      <c r="F6237" s="469" t="str">
        <f t="shared" si="194"/>
        <v>other</v>
      </c>
      <c r="G6237" s="260">
        <v>0</v>
      </c>
      <c r="H6237" s="260">
        <v>0</v>
      </c>
      <c r="I6237" s="260">
        <v>0</v>
      </c>
      <c r="J6237" s="260">
        <v>1.1859940483433999E-3</v>
      </c>
      <c r="K6237" s="260">
        <v>1.18599404834669E-3</v>
      </c>
      <c r="L6237" s="301" t="str">
        <f t="shared" si="195"/>
        <v/>
      </c>
      <c r="M6237" s="459">
        <f>IFERROR((Tableau1[[#This Row],[Scope 1
(kg CO2-eq)]]+Tableau1[[#This Row],[Scope 2 energy
(kg CO2-eq)]]+Tableau1[[#This Row],[Scope 2 Infrastructure
(kg CO2-eq)]])/Tableau1[[#This Row],[Total CO2-emissions
(kg CO2-eq)
for scope 3 use ]],"")</f>
        <v>0</v>
      </c>
      <c r="N6237" s="436" t="s">
        <v>269</v>
      </c>
      <c r="O6237" s="259">
        <v>1</v>
      </c>
      <c r="P6237" s="259" t="s">
        <v>5213</v>
      </c>
      <c r="Q6237" s="259" t="s">
        <v>5310</v>
      </c>
    </row>
    <row r="6238" spans="1:17" ht="21.75" customHeight="1">
      <c r="A6238" s="301" t="s">
        <v>5213</v>
      </c>
      <c r="B6238" s="301" t="s">
        <v>5310</v>
      </c>
      <c r="C6238" s="316" t="s">
        <v>12243</v>
      </c>
      <c r="D6238" s="465" t="s">
        <v>269</v>
      </c>
      <c r="E6238" s="465" t="s">
        <v>6091</v>
      </c>
      <c r="F6238" s="469" t="str">
        <f t="shared" si="194"/>
        <v>other</v>
      </c>
      <c r="G6238" s="260">
        <v>2.7836670779999999E-2</v>
      </c>
      <c r="H6238" s="260">
        <v>0</v>
      </c>
      <c r="I6238" s="260">
        <v>0</v>
      </c>
      <c r="J6238" s="260">
        <v>3.1863316188042695E-2</v>
      </c>
      <c r="K6238" s="260">
        <v>5.9699986968044898E-2</v>
      </c>
      <c r="L6238" s="301" t="str">
        <f t="shared" si="195"/>
        <v/>
      </c>
      <c r="M6238" s="459">
        <f>IFERROR((Tableau1[[#This Row],[Scope 1
(kg CO2-eq)]]+Tableau1[[#This Row],[Scope 2 energy
(kg CO2-eq)]]+Tableau1[[#This Row],[Scope 2 Infrastructure
(kg CO2-eq)]])/Tableau1[[#This Row],[Total CO2-emissions
(kg CO2-eq)
for scope 3 use ]],"")</f>
        <v>0.46627599424602717</v>
      </c>
      <c r="N6238" s="436" t="s">
        <v>269</v>
      </c>
      <c r="O6238" s="259">
        <v>1</v>
      </c>
      <c r="P6238" s="259" t="s">
        <v>5213</v>
      </c>
      <c r="Q6238" s="259" t="s">
        <v>5310</v>
      </c>
    </row>
    <row r="6239" spans="1:17" ht="21.75" customHeight="1">
      <c r="A6239" s="301" t="s">
        <v>5213</v>
      </c>
      <c r="B6239" s="301" t="s">
        <v>5310</v>
      </c>
      <c r="C6239" s="316" t="s">
        <v>12244</v>
      </c>
      <c r="D6239" s="465" t="s">
        <v>269</v>
      </c>
      <c r="E6239" s="465" t="s">
        <v>6091</v>
      </c>
      <c r="F6239" s="469" t="str">
        <f t="shared" si="194"/>
        <v>other</v>
      </c>
      <c r="G6239" s="260">
        <v>2.7836670779999999E-2</v>
      </c>
      <c r="H6239" s="260">
        <v>0</v>
      </c>
      <c r="I6239" s="260">
        <v>0</v>
      </c>
      <c r="J6239" s="260">
        <v>2.8356120812773899E-2</v>
      </c>
      <c r="K6239" s="260">
        <v>5.6192791592767903E-2</v>
      </c>
      <c r="L6239" s="301" t="str">
        <f t="shared" si="195"/>
        <v/>
      </c>
      <c r="M6239" s="459">
        <f>IFERROR((Tableau1[[#This Row],[Scope 1
(kg CO2-eq)]]+Tableau1[[#This Row],[Scope 2 energy
(kg CO2-eq)]]+Tableau1[[#This Row],[Scope 2 Infrastructure
(kg CO2-eq)]])/Tableau1[[#This Row],[Total CO2-emissions
(kg CO2-eq)
for scope 3 use ]],"")</f>
        <v>0.49537796558914188</v>
      </c>
      <c r="N6239" s="436" t="s">
        <v>269</v>
      </c>
      <c r="O6239" s="259">
        <v>1</v>
      </c>
      <c r="P6239" s="259" t="s">
        <v>5213</v>
      </c>
      <c r="Q6239" s="259" t="s">
        <v>5310</v>
      </c>
    </row>
    <row r="6240" spans="1:17" ht="21.75" customHeight="1">
      <c r="A6240" s="301" t="s">
        <v>5213</v>
      </c>
      <c r="B6240" s="301" t="s">
        <v>5310</v>
      </c>
      <c r="C6240" s="316" t="s">
        <v>12245</v>
      </c>
      <c r="D6240" s="465" t="s">
        <v>269</v>
      </c>
      <c r="E6240" s="465" t="s">
        <v>6091</v>
      </c>
      <c r="F6240" s="469" t="str">
        <f t="shared" si="194"/>
        <v>other</v>
      </c>
      <c r="G6240" s="260">
        <v>4.0606675090000002E-2</v>
      </c>
      <c r="H6240" s="260">
        <v>0</v>
      </c>
      <c r="I6240" s="260">
        <v>0</v>
      </c>
      <c r="J6240" s="260">
        <v>4.4921340203243093E-2</v>
      </c>
      <c r="K6240" s="260">
        <v>8.5528015293243206E-2</v>
      </c>
      <c r="L6240" s="301" t="str">
        <f t="shared" si="195"/>
        <v/>
      </c>
      <c r="M6240" s="459">
        <f>IFERROR((Tableau1[[#This Row],[Scope 1
(kg CO2-eq)]]+Tableau1[[#This Row],[Scope 2 energy
(kg CO2-eq)]]+Tableau1[[#This Row],[Scope 2 Infrastructure
(kg CO2-eq)]])/Tableau1[[#This Row],[Total CO2-emissions
(kg CO2-eq)
for scope 3 use ]],"")</f>
        <v>0.47477630517643926</v>
      </c>
      <c r="N6240" s="436" t="s">
        <v>269</v>
      </c>
      <c r="O6240" s="259">
        <v>1</v>
      </c>
      <c r="P6240" s="259" t="s">
        <v>5213</v>
      </c>
      <c r="Q6240" s="259" t="s">
        <v>5310</v>
      </c>
    </row>
    <row r="6241" spans="1:17" ht="21.75" customHeight="1">
      <c r="A6241" s="301" t="s">
        <v>5213</v>
      </c>
      <c r="B6241" s="301" t="s">
        <v>5310</v>
      </c>
      <c r="C6241" s="316" t="s">
        <v>12246</v>
      </c>
      <c r="D6241" s="465" t="s">
        <v>269</v>
      </c>
      <c r="E6241" s="465" t="s">
        <v>6091</v>
      </c>
      <c r="F6241" s="469" t="str">
        <f t="shared" si="194"/>
        <v>other</v>
      </c>
      <c r="G6241" s="260">
        <v>2.5267696320000001E-2</v>
      </c>
      <c r="H6241" s="260">
        <v>0</v>
      </c>
      <c r="I6241" s="260">
        <v>0</v>
      </c>
      <c r="J6241" s="260">
        <v>2.92362822198718E-2</v>
      </c>
      <c r="K6241" s="260">
        <v>5.45039785398986E-2</v>
      </c>
      <c r="L6241" s="301" t="str">
        <f t="shared" si="195"/>
        <v/>
      </c>
      <c r="M6241" s="459">
        <f>IFERROR((Tableau1[[#This Row],[Scope 1
(kg CO2-eq)]]+Tableau1[[#This Row],[Scope 2 energy
(kg CO2-eq)]]+Tableau1[[#This Row],[Scope 2 Infrastructure
(kg CO2-eq)]])/Tableau1[[#This Row],[Total CO2-emissions
(kg CO2-eq)
for scope 3 use ]],"")</f>
        <v>0.46359361273972444</v>
      </c>
      <c r="N6241" s="436" t="s">
        <v>269</v>
      </c>
      <c r="O6241" s="259">
        <v>1</v>
      </c>
      <c r="P6241" s="259" t="s">
        <v>5213</v>
      </c>
      <c r="Q6241" s="259" t="s">
        <v>5310</v>
      </c>
    </row>
    <row r="6242" spans="1:17" ht="21.75" customHeight="1">
      <c r="A6242" s="301" t="s">
        <v>5213</v>
      </c>
      <c r="B6242" s="301" t="s">
        <v>5310</v>
      </c>
      <c r="C6242" s="316" t="s">
        <v>12247</v>
      </c>
      <c r="D6242" s="465" t="s">
        <v>269</v>
      </c>
      <c r="E6242" s="465" t="s">
        <v>6091</v>
      </c>
      <c r="F6242" s="469" t="str">
        <f t="shared" si="194"/>
        <v>other</v>
      </c>
      <c r="G6242" s="260">
        <v>0</v>
      </c>
      <c r="H6242" s="260">
        <v>0</v>
      </c>
      <c r="I6242" s="260">
        <v>0</v>
      </c>
      <c r="J6242" s="260">
        <v>1.09605875726116E-4</v>
      </c>
      <c r="K6242" s="260">
        <v>1.09605875726058E-4</v>
      </c>
      <c r="L6242" s="301" t="str">
        <f t="shared" si="195"/>
        <v/>
      </c>
      <c r="M6242" s="459">
        <f>IFERROR((Tableau1[[#This Row],[Scope 1
(kg CO2-eq)]]+Tableau1[[#This Row],[Scope 2 energy
(kg CO2-eq)]]+Tableau1[[#This Row],[Scope 2 Infrastructure
(kg CO2-eq)]])/Tableau1[[#This Row],[Total CO2-emissions
(kg CO2-eq)
for scope 3 use ]],"")</f>
        <v>0</v>
      </c>
      <c r="N6242" s="436" t="s">
        <v>269</v>
      </c>
      <c r="O6242" s="259">
        <v>1</v>
      </c>
      <c r="P6242" s="259" t="s">
        <v>5213</v>
      </c>
      <c r="Q6242" s="259" t="s">
        <v>5310</v>
      </c>
    </row>
    <row r="6243" spans="1:17" ht="21.75" customHeight="1">
      <c r="A6243" s="301" t="s">
        <v>5213</v>
      </c>
      <c r="B6243" s="301" t="s">
        <v>5310</v>
      </c>
      <c r="C6243" s="316" t="s">
        <v>12248</v>
      </c>
      <c r="D6243" s="465" t="s">
        <v>269</v>
      </c>
      <c r="E6243" s="465" t="s">
        <v>6091</v>
      </c>
      <c r="F6243" s="469" t="str">
        <f t="shared" si="194"/>
        <v>other</v>
      </c>
      <c r="G6243" s="260">
        <v>0</v>
      </c>
      <c r="H6243" s="260">
        <v>0</v>
      </c>
      <c r="I6243" s="260">
        <v>0</v>
      </c>
      <c r="J6243" s="260">
        <v>3.3975894995426901E-3</v>
      </c>
      <c r="K6243" s="260">
        <v>3.3975894995455802E-3</v>
      </c>
      <c r="L6243" s="301" t="str">
        <f t="shared" si="195"/>
        <v/>
      </c>
      <c r="M6243" s="459">
        <f>IFERROR((Tableau1[[#This Row],[Scope 1
(kg CO2-eq)]]+Tableau1[[#This Row],[Scope 2 energy
(kg CO2-eq)]]+Tableau1[[#This Row],[Scope 2 Infrastructure
(kg CO2-eq)]])/Tableau1[[#This Row],[Total CO2-emissions
(kg CO2-eq)
for scope 3 use ]],"")</f>
        <v>0</v>
      </c>
      <c r="N6243" s="436" t="s">
        <v>269</v>
      </c>
      <c r="O6243" s="259">
        <v>1</v>
      </c>
      <c r="P6243" s="259" t="s">
        <v>5213</v>
      </c>
      <c r="Q6243" s="259" t="s">
        <v>5310</v>
      </c>
    </row>
    <row r="6244" spans="1:17" ht="21.75" customHeight="1">
      <c r="A6244" s="301" t="s">
        <v>5213</v>
      </c>
      <c r="B6244" s="301" t="s">
        <v>5310</v>
      </c>
      <c r="C6244" s="316" t="s">
        <v>12249</v>
      </c>
      <c r="D6244" s="465" t="s">
        <v>269</v>
      </c>
      <c r="E6244" s="465" t="s">
        <v>6091</v>
      </c>
      <c r="F6244" s="469" t="str">
        <f t="shared" si="194"/>
        <v>other</v>
      </c>
      <c r="G6244" s="260">
        <v>8.7265125030000001E-2</v>
      </c>
      <c r="H6244" s="260">
        <v>0</v>
      </c>
      <c r="I6244" s="260">
        <v>0</v>
      </c>
      <c r="J6244" s="260">
        <v>6.0514659228474987E-2</v>
      </c>
      <c r="K6244" s="260">
        <v>0.147779784258491</v>
      </c>
      <c r="L6244" s="301" t="str">
        <f t="shared" si="195"/>
        <v/>
      </c>
      <c r="M6244" s="459">
        <f>IFERROR((Tableau1[[#This Row],[Scope 1
(kg CO2-eq)]]+Tableau1[[#This Row],[Scope 2 energy
(kg CO2-eq)]]+Tableau1[[#This Row],[Scope 2 Infrastructure
(kg CO2-eq)]])/Tableau1[[#This Row],[Total CO2-emissions
(kg CO2-eq)
for scope 3 use ]],"")</f>
        <v>0.59050786592947668</v>
      </c>
      <c r="N6244" s="436" t="s">
        <v>269</v>
      </c>
      <c r="O6244" s="259">
        <v>1</v>
      </c>
      <c r="P6244" s="259" t="s">
        <v>5213</v>
      </c>
      <c r="Q6244" s="259" t="s">
        <v>5310</v>
      </c>
    </row>
    <row r="6245" spans="1:17" ht="21.75" customHeight="1">
      <c r="A6245" s="301" t="s">
        <v>5213</v>
      </c>
      <c r="B6245" s="301" t="s">
        <v>5310</v>
      </c>
      <c r="C6245" s="316" t="s">
        <v>12250</v>
      </c>
      <c r="D6245" s="465" t="s">
        <v>269</v>
      </c>
      <c r="E6245" s="465" t="s">
        <v>6091</v>
      </c>
      <c r="F6245" s="469" t="str">
        <f t="shared" si="194"/>
        <v>other</v>
      </c>
      <c r="G6245" s="260">
        <v>8.7265125030000001E-2</v>
      </c>
      <c r="H6245" s="260">
        <v>0</v>
      </c>
      <c r="I6245" s="260">
        <v>0</v>
      </c>
      <c r="J6245" s="260">
        <v>4.7171673599923997E-2</v>
      </c>
      <c r="K6245" s="260">
        <v>0.134436798629922</v>
      </c>
      <c r="L6245" s="301" t="str">
        <f t="shared" si="195"/>
        <v/>
      </c>
      <c r="M6245" s="459">
        <f>IFERROR((Tableau1[[#This Row],[Scope 1
(kg CO2-eq)]]+Tableau1[[#This Row],[Scope 2 energy
(kg CO2-eq)]]+Tableau1[[#This Row],[Scope 2 Infrastructure
(kg CO2-eq)]])/Tableau1[[#This Row],[Total CO2-emissions
(kg CO2-eq)
for scope 3 use ]],"")</f>
        <v>0.6491163574210338</v>
      </c>
      <c r="N6245" s="436" t="s">
        <v>269</v>
      </c>
      <c r="O6245" s="259">
        <v>1</v>
      </c>
      <c r="P6245" s="259" t="s">
        <v>5213</v>
      </c>
      <c r="Q6245" s="259" t="s">
        <v>5310</v>
      </c>
    </row>
    <row r="6246" spans="1:17" ht="21.75" customHeight="1">
      <c r="A6246" s="301" t="s">
        <v>5213</v>
      </c>
      <c r="B6246" s="301" t="s">
        <v>5310</v>
      </c>
      <c r="C6246" s="316" t="s">
        <v>12251</v>
      </c>
      <c r="D6246" s="465" t="s">
        <v>269</v>
      </c>
      <c r="E6246" s="465" t="s">
        <v>6091</v>
      </c>
      <c r="F6246" s="469" t="str">
        <f t="shared" si="194"/>
        <v>other</v>
      </c>
      <c r="G6246" s="260">
        <v>0.12729530923999999</v>
      </c>
      <c r="H6246" s="260">
        <v>0</v>
      </c>
      <c r="I6246" s="260">
        <v>0</v>
      </c>
      <c r="J6246" s="260">
        <v>8.235221642330301E-2</v>
      </c>
      <c r="K6246" s="260">
        <v>0.20964752566330799</v>
      </c>
      <c r="L6246" s="301" t="str">
        <f t="shared" si="195"/>
        <v/>
      </c>
      <c r="M6246" s="459">
        <f>IFERROR((Tableau1[[#This Row],[Scope 1
(kg CO2-eq)]]+Tableau1[[#This Row],[Scope 2 energy
(kg CO2-eq)]]+Tableau1[[#This Row],[Scope 2 Infrastructure
(kg CO2-eq)]])/Tableau1[[#This Row],[Total CO2-emissions
(kg CO2-eq)
for scope 3 use ]],"")</f>
        <v>0.60718727224300795</v>
      </c>
      <c r="N6246" s="436" t="s">
        <v>269</v>
      </c>
      <c r="O6246" s="259">
        <v>1</v>
      </c>
      <c r="P6246" s="259" t="s">
        <v>5213</v>
      </c>
      <c r="Q6246" s="259" t="s">
        <v>5310</v>
      </c>
    </row>
    <row r="6247" spans="1:17" ht="21.75" customHeight="1">
      <c r="A6247" s="301" t="s">
        <v>5213</v>
      </c>
      <c r="B6247" s="301" t="s">
        <v>5310</v>
      </c>
      <c r="C6247" s="316" t="s">
        <v>12252</v>
      </c>
      <c r="D6247" s="465" t="s">
        <v>269</v>
      </c>
      <c r="E6247" s="465" t="s">
        <v>6091</v>
      </c>
      <c r="F6247" s="469" t="str">
        <f t="shared" si="194"/>
        <v>other</v>
      </c>
      <c r="G6247" s="260">
        <v>7.9211379230000004E-2</v>
      </c>
      <c r="H6247" s="260">
        <v>0</v>
      </c>
      <c r="I6247" s="260">
        <v>0</v>
      </c>
      <c r="J6247" s="260">
        <v>5.6121237854088998E-2</v>
      </c>
      <c r="K6247" s="260">
        <v>0.13533261708408201</v>
      </c>
      <c r="L6247" s="301" t="str">
        <f t="shared" si="195"/>
        <v/>
      </c>
      <c r="M6247" s="459">
        <f>IFERROR((Tableau1[[#This Row],[Scope 1
(kg CO2-eq)]]+Tableau1[[#This Row],[Scope 2 energy
(kg CO2-eq)]]+Tableau1[[#This Row],[Scope 2 Infrastructure
(kg CO2-eq)]])/Tableau1[[#This Row],[Total CO2-emissions
(kg CO2-eq)
for scope 3 use ]],"")</f>
        <v>0.58530885559381496</v>
      </c>
      <c r="N6247" s="436" t="s">
        <v>269</v>
      </c>
      <c r="O6247" s="259">
        <v>1</v>
      </c>
      <c r="P6247" s="259" t="s">
        <v>5213</v>
      </c>
      <c r="Q6247" s="259" t="s">
        <v>5310</v>
      </c>
    </row>
    <row r="6248" spans="1:17" ht="21.75" customHeight="1">
      <c r="A6248" s="301" t="s">
        <v>5213</v>
      </c>
      <c r="B6248" s="301" t="s">
        <v>5310</v>
      </c>
      <c r="C6248" s="316" t="s">
        <v>12253</v>
      </c>
      <c r="D6248" s="465" t="s">
        <v>269</v>
      </c>
      <c r="E6248" s="465" t="s">
        <v>6091</v>
      </c>
      <c r="F6248" s="469" t="str">
        <f t="shared" si="194"/>
        <v>other</v>
      </c>
      <c r="G6248" s="260">
        <v>0</v>
      </c>
      <c r="H6248" s="260">
        <v>0</v>
      </c>
      <c r="I6248" s="260">
        <v>0</v>
      </c>
      <c r="J6248" s="260">
        <v>4.3346658574388902E-4</v>
      </c>
      <c r="K6248" s="260">
        <v>4.3346658574348998E-4</v>
      </c>
      <c r="L6248" s="301" t="str">
        <f t="shared" si="195"/>
        <v/>
      </c>
      <c r="M6248" s="459">
        <f>IFERROR((Tableau1[[#This Row],[Scope 1
(kg CO2-eq)]]+Tableau1[[#This Row],[Scope 2 energy
(kg CO2-eq)]]+Tableau1[[#This Row],[Scope 2 Infrastructure
(kg CO2-eq)]])/Tableau1[[#This Row],[Total CO2-emissions
(kg CO2-eq)
for scope 3 use ]],"")</f>
        <v>0</v>
      </c>
      <c r="N6248" s="436" t="s">
        <v>269</v>
      </c>
      <c r="O6248" s="259">
        <v>1</v>
      </c>
      <c r="P6248" s="259" t="s">
        <v>5213</v>
      </c>
      <c r="Q6248" s="259" t="s">
        <v>5310</v>
      </c>
    </row>
    <row r="6249" spans="1:17" ht="21.75" customHeight="1">
      <c r="A6249" s="301" t="s">
        <v>5213</v>
      </c>
      <c r="B6249" s="301" t="s">
        <v>5310</v>
      </c>
      <c r="C6249" s="316" t="s">
        <v>12254</v>
      </c>
      <c r="D6249" s="465" t="s">
        <v>269</v>
      </c>
      <c r="E6249" s="465" t="s">
        <v>6091</v>
      </c>
      <c r="F6249" s="469" t="str">
        <f t="shared" si="194"/>
        <v>other</v>
      </c>
      <c r="G6249" s="260">
        <v>0</v>
      </c>
      <c r="H6249" s="260">
        <v>0</v>
      </c>
      <c r="I6249" s="260">
        <v>0</v>
      </c>
      <c r="J6249" s="260">
        <v>1.29095190428067E-2</v>
      </c>
      <c r="K6249" s="260">
        <v>1.2909519042836401E-2</v>
      </c>
      <c r="L6249" s="301" t="str">
        <f t="shared" si="195"/>
        <v/>
      </c>
      <c r="M6249" s="459">
        <f>IFERROR((Tableau1[[#This Row],[Scope 1
(kg CO2-eq)]]+Tableau1[[#This Row],[Scope 2 energy
(kg CO2-eq)]]+Tableau1[[#This Row],[Scope 2 Infrastructure
(kg CO2-eq)]])/Tableau1[[#This Row],[Total CO2-emissions
(kg CO2-eq)
for scope 3 use ]],"")</f>
        <v>0</v>
      </c>
      <c r="N6249" s="436" t="s">
        <v>269</v>
      </c>
      <c r="O6249" s="259">
        <v>1</v>
      </c>
      <c r="P6249" s="259" t="s">
        <v>5213</v>
      </c>
      <c r="Q6249" s="259" t="s">
        <v>5310</v>
      </c>
    </row>
    <row r="6250" spans="1:17" ht="21.75" customHeight="1">
      <c r="A6250" s="301" t="s">
        <v>5213</v>
      </c>
      <c r="B6250" s="301" t="s">
        <v>5218</v>
      </c>
      <c r="C6250" s="316" t="s">
        <v>12255</v>
      </c>
      <c r="D6250" s="465" t="s">
        <v>269</v>
      </c>
      <c r="E6250" s="465" t="s">
        <v>6044</v>
      </c>
      <c r="F6250" s="469" t="str">
        <f t="shared" si="194"/>
        <v>other</v>
      </c>
      <c r="G6250" s="260">
        <v>4.8707329039999999E-3</v>
      </c>
      <c r="H6250" s="260">
        <v>1.9210403848427999E-3</v>
      </c>
      <c r="I6250" s="260">
        <v>5.3991486248400003E-5</v>
      </c>
      <c r="J6250" s="260">
        <v>8.2820553273721988E-3</v>
      </c>
      <c r="K6250" s="260">
        <v>1.5127820032054901E-2</v>
      </c>
      <c r="L6250" s="301" t="str">
        <f t="shared" si="195"/>
        <v/>
      </c>
      <c r="M6250" s="459">
        <f>IFERROR((Tableau1[[#This Row],[Scope 1
(kg CO2-eq)]]+Tableau1[[#This Row],[Scope 2 energy
(kg CO2-eq)]]+Tableau1[[#This Row],[Scope 2 Infrastructure
(kg CO2-eq)]])/Tableau1[[#This Row],[Total CO2-emissions
(kg CO2-eq)
for scope 3 use ]],"")</f>
        <v>0.45252817395933148</v>
      </c>
      <c r="N6250" s="436" t="s">
        <v>269</v>
      </c>
      <c r="O6250" s="259">
        <v>1</v>
      </c>
      <c r="P6250" s="259" t="s">
        <v>5213</v>
      </c>
      <c r="Q6250" s="259" t="s">
        <v>5218</v>
      </c>
    </row>
    <row r="6251" spans="1:17" ht="21.75" customHeight="1">
      <c r="A6251" s="301" t="s">
        <v>5213</v>
      </c>
      <c r="B6251" s="301" t="s">
        <v>5218</v>
      </c>
      <c r="C6251" s="316" t="s">
        <v>12256</v>
      </c>
      <c r="D6251" s="465" t="s">
        <v>269</v>
      </c>
      <c r="E6251" s="465" t="s">
        <v>6016</v>
      </c>
      <c r="F6251" s="469" t="str">
        <f t="shared" si="194"/>
        <v>other</v>
      </c>
      <c r="G6251" s="260">
        <v>5.8590729190000001E-3</v>
      </c>
      <c r="H6251" s="260">
        <v>2.57983198983576E-2</v>
      </c>
      <c r="I6251" s="260">
        <v>4.3913476965600003E-5</v>
      </c>
      <c r="J6251" s="260">
        <v>7.0298954058024997E-3</v>
      </c>
      <c r="K6251" s="260">
        <v>3.8731201662420098E-2</v>
      </c>
      <c r="L6251" s="301" t="str">
        <f t="shared" si="195"/>
        <v/>
      </c>
      <c r="M6251" s="459">
        <f>IFERROR((Tableau1[[#This Row],[Scope 1
(kg CO2-eq)]]+Tableau1[[#This Row],[Scope 2 energy
(kg CO2-eq)]]+Tableau1[[#This Row],[Scope 2 Infrastructure
(kg CO2-eq)]])/Tableau1[[#This Row],[Total CO2-emissions
(kg CO2-eq)
for scope 3 use ]],"")</f>
        <v>0.81849529406886878</v>
      </c>
      <c r="N6251" s="436" t="s">
        <v>269</v>
      </c>
      <c r="O6251" s="259">
        <v>1</v>
      </c>
      <c r="P6251" s="259" t="s">
        <v>5213</v>
      </c>
      <c r="Q6251" s="260" t="s">
        <v>5218</v>
      </c>
    </row>
    <row r="6252" spans="1:17" ht="21.75" customHeight="1">
      <c r="A6252" s="301" t="s">
        <v>5213</v>
      </c>
      <c r="B6252" s="301" t="s">
        <v>5218</v>
      </c>
      <c r="C6252" s="316" t="s">
        <v>12257</v>
      </c>
      <c r="D6252" s="465" t="s">
        <v>269</v>
      </c>
      <c r="E6252" s="465" t="s">
        <v>119</v>
      </c>
      <c r="F6252" s="469" t="str">
        <f t="shared" si="194"/>
        <v>other</v>
      </c>
      <c r="G6252" s="260">
        <v>3.3029755079999998E-3</v>
      </c>
      <c r="H6252" s="260">
        <v>4.2000496520507996E-3</v>
      </c>
      <c r="I6252" s="260">
        <v>4.0000576064400002E-5</v>
      </c>
      <c r="J6252" s="260">
        <v>5.4812032719796806E-3</v>
      </c>
      <c r="K6252" s="260">
        <v>1.3024229073558999E-2</v>
      </c>
      <c r="L6252" s="301" t="str">
        <f t="shared" si="195"/>
        <v/>
      </c>
      <c r="M6252" s="459">
        <f>IFERROR((Tableau1[[#This Row],[Scope 1
(kg CO2-eq)]]+Tableau1[[#This Row],[Scope 2 energy
(kg CO2-eq)]]+Tableau1[[#This Row],[Scope 2 Infrastructure
(kg CO2-eq)]])/Tableau1[[#This Row],[Total CO2-emissions
(kg CO2-eq)
for scope 3 use ]],"")</f>
        <v>0.5791533374845651</v>
      </c>
      <c r="N6252" s="436" t="s">
        <v>269</v>
      </c>
      <c r="O6252" s="259">
        <v>1</v>
      </c>
      <c r="P6252" s="259" t="s">
        <v>5213</v>
      </c>
      <c r="Q6252" s="260" t="s">
        <v>5218</v>
      </c>
    </row>
    <row r="6253" spans="1:17" ht="21.75" customHeight="1">
      <c r="A6253" s="301" t="s">
        <v>5213</v>
      </c>
      <c r="B6253" s="301" t="s">
        <v>5218</v>
      </c>
      <c r="C6253" s="316" t="s">
        <v>12258</v>
      </c>
      <c r="D6253" s="465" t="s">
        <v>269</v>
      </c>
      <c r="E6253" s="465" t="s">
        <v>6047</v>
      </c>
      <c r="F6253" s="469" t="str">
        <f t="shared" si="194"/>
        <v>other</v>
      </c>
      <c r="G6253" s="260">
        <v>3.2599886560000001E-3</v>
      </c>
      <c r="H6253" s="260">
        <v>6.6471343036704003E-2</v>
      </c>
      <c r="I6253" s="260">
        <v>6.1091187984000004E-5</v>
      </c>
      <c r="J6253" s="260">
        <v>5.8444966743647795E-3</v>
      </c>
      <c r="K6253" s="260">
        <v>7.5636919517268794E-2</v>
      </c>
      <c r="L6253" s="301" t="str">
        <f t="shared" si="195"/>
        <v/>
      </c>
      <c r="M6253" s="459">
        <f>IFERROR((Tableau1[[#This Row],[Scope 1
(kg CO2-eq)]]+Tableau1[[#This Row],[Scope 2 energy
(kg CO2-eq)]]+Tableau1[[#This Row],[Scope 2 Infrastructure
(kg CO2-eq)]])/Tableau1[[#This Row],[Total CO2-emissions
(kg CO2-eq)
for scope 3 use ]],"")</f>
        <v>0.92272957870466388</v>
      </c>
      <c r="N6253" s="436" t="s">
        <v>269</v>
      </c>
      <c r="O6253" s="259">
        <v>1</v>
      </c>
      <c r="P6253" s="259" t="s">
        <v>5213</v>
      </c>
      <c r="Q6253" s="260" t="s">
        <v>5218</v>
      </c>
    </row>
    <row r="6254" spans="1:17" ht="21.75" customHeight="1">
      <c r="A6254" s="301" t="s">
        <v>5213</v>
      </c>
      <c r="B6254" s="301" t="s">
        <v>5218</v>
      </c>
      <c r="C6254" s="316" t="s">
        <v>12259</v>
      </c>
      <c r="D6254" s="465" t="s">
        <v>269</v>
      </c>
      <c r="E6254" s="465" t="s">
        <v>700</v>
      </c>
      <c r="F6254" s="469" t="str">
        <f t="shared" si="194"/>
        <v>CH</v>
      </c>
      <c r="G6254" s="260">
        <v>5.2480504200000001E-5</v>
      </c>
      <c r="H6254" s="260">
        <v>7.8430012441200005E-4</v>
      </c>
      <c r="I6254" s="260">
        <v>4.9989690122400001E-5</v>
      </c>
      <c r="J6254" s="260">
        <v>6.4732954096465099E-3</v>
      </c>
      <c r="K6254" s="260">
        <v>7.3600656313620198E-3</v>
      </c>
      <c r="L6254" s="301" t="str">
        <f t="shared" si="195"/>
        <v/>
      </c>
      <c r="M6254" s="459">
        <f>IFERROR((Tableau1[[#This Row],[Scope 1
(kg CO2-eq)]]+Tableau1[[#This Row],[Scope 2 energy
(kg CO2-eq)]]+Tableau1[[#This Row],[Scope 2 Infrastructure
(kg CO2-eq)]])/Tableau1[[#This Row],[Total CO2-emissions
(kg CO2-eq)
for scope 3 use ]],"")</f>
        <v>0.12048402326139292</v>
      </c>
      <c r="N6254" s="436" t="s">
        <v>269</v>
      </c>
      <c r="O6254" s="259">
        <v>1</v>
      </c>
      <c r="P6254" s="259" t="s">
        <v>5213</v>
      </c>
      <c r="Q6254" s="260" t="s">
        <v>5218</v>
      </c>
    </row>
    <row r="6255" spans="1:17" ht="21.75" customHeight="1">
      <c r="A6255" s="301" t="s">
        <v>5213</v>
      </c>
      <c r="B6255" s="301" t="s">
        <v>5360</v>
      </c>
      <c r="C6255" s="316" t="s">
        <v>12260</v>
      </c>
      <c r="D6255" s="465" t="s">
        <v>388</v>
      </c>
      <c r="E6255" s="465" t="s">
        <v>6091</v>
      </c>
      <c r="F6255" s="469" t="str">
        <f t="shared" si="194"/>
        <v>other</v>
      </c>
      <c r="G6255" s="260">
        <v>2.58062636E-2</v>
      </c>
      <c r="H6255" s="260">
        <v>0</v>
      </c>
      <c r="I6255" s="260">
        <v>0</v>
      </c>
      <c r="J6255" s="260">
        <v>1.4722538818306503E-2</v>
      </c>
      <c r="K6255" s="260">
        <v>4.0528802420420201E-2</v>
      </c>
      <c r="L6255" s="301" t="str">
        <f t="shared" si="195"/>
        <v/>
      </c>
      <c r="M6255" s="459">
        <f>IFERROR((Tableau1[[#This Row],[Scope 1
(kg CO2-eq)]]+Tableau1[[#This Row],[Scope 2 energy
(kg CO2-eq)]]+Tableau1[[#This Row],[Scope 2 Infrastructure
(kg CO2-eq)]])/Tableau1[[#This Row],[Total CO2-emissions
(kg CO2-eq)
for scope 3 use ]],"")</f>
        <v>0.63673886369259369</v>
      </c>
      <c r="N6255" s="436" t="s">
        <v>388</v>
      </c>
      <c r="O6255" s="259">
        <v>1</v>
      </c>
      <c r="P6255" s="259" t="s">
        <v>5213</v>
      </c>
      <c r="Q6255" s="260" t="s">
        <v>5360</v>
      </c>
    </row>
    <row r="6256" spans="1:17" ht="21.75" customHeight="1">
      <c r="A6256" s="301" t="s">
        <v>5213</v>
      </c>
      <c r="B6256" s="301" t="s">
        <v>5360</v>
      </c>
      <c r="C6256" s="316" t="s">
        <v>12261</v>
      </c>
      <c r="D6256" s="465" t="s">
        <v>388</v>
      </c>
      <c r="E6256" s="465" t="s">
        <v>6091</v>
      </c>
      <c r="F6256" s="469" t="str">
        <f t="shared" si="194"/>
        <v>other</v>
      </c>
      <c r="G6256" s="260">
        <v>3.1289890100000002E-2</v>
      </c>
      <c r="H6256" s="260">
        <v>0</v>
      </c>
      <c r="I6256" s="260">
        <v>0</v>
      </c>
      <c r="J6256" s="260">
        <v>1.6647373359691298E-2</v>
      </c>
      <c r="K6256" s="260">
        <v>4.7937263452061098E-2</v>
      </c>
      <c r="L6256" s="301" t="str">
        <f t="shared" si="195"/>
        <v/>
      </c>
      <c r="M6256" s="459">
        <f>IFERROR((Tableau1[[#This Row],[Scope 1
(kg CO2-eq)]]+Tableau1[[#This Row],[Scope 2 energy
(kg CO2-eq)]]+Tableau1[[#This Row],[Scope 2 Infrastructure
(kg CO2-eq)]])/Tableau1[[#This Row],[Total CO2-emissions
(kg CO2-eq)
for scope 3 use ]],"")</f>
        <v>0.65272583052828959</v>
      </c>
      <c r="N6256" s="436" t="s">
        <v>388</v>
      </c>
      <c r="O6256" s="259">
        <v>1</v>
      </c>
      <c r="P6256" s="259" t="s">
        <v>5213</v>
      </c>
      <c r="Q6256" s="259" t="s">
        <v>5360</v>
      </c>
    </row>
    <row r="6257" spans="1:17" ht="21.75" customHeight="1">
      <c r="A6257" s="301" t="s">
        <v>5213</v>
      </c>
      <c r="B6257" s="301" t="s">
        <v>5360</v>
      </c>
      <c r="C6257" s="316" t="s">
        <v>12262</v>
      </c>
      <c r="D6257" s="465" t="s">
        <v>388</v>
      </c>
      <c r="E6257" s="465" t="s">
        <v>6091</v>
      </c>
      <c r="F6257" s="469" t="str">
        <f t="shared" si="194"/>
        <v>other</v>
      </c>
      <c r="G6257" s="260">
        <v>2.58062636E-2</v>
      </c>
      <c r="H6257" s="260">
        <v>0</v>
      </c>
      <c r="I6257" s="260">
        <v>0</v>
      </c>
      <c r="J6257" s="260">
        <v>7.1707422421220975E-3</v>
      </c>
      <c r="K6257" s="260">
        <v>3.2977005844959301E-2</v>
      </c>
      <c r="L6257" s="301" t="str">
        <f t="shared" si="195"/>
        <v/>
      </c>
      <c r="M6257" s="459">
        <f>IFERROR((Tableau1[[#This Row],[Scope 1
(kg CO2-eq)]]+Tableau1[[#This Row],[Scope 2 energy
(kg CO2-eq)]]+Tableau1[[#This Row],[Scope 2 Infrastructure
(kg CO2-eq)]])/Tableau1[[#This Row],[Total CO2-emissions
(kg CO2-eq)
for scope 3 use ]],"")</f>
        <v>0.78255326518506885</v>
      </c>
      <c r="N6257" s="436" t="s">
        <v>388</v>
      </c>
      <c r="O6257" s="259">
        <v>1</v>
      </c>
      <c r="P6257" s="259" t="s">
        <v>5213</v>
      </c>
      <c r="Q6257" s="259" t="s">
        <v>5360</v>
      </c>
    </row>
    <row r="6258" spans="1:17" ht="21.75" customHeight="1">
      <c r="A6258" s="301" t="s">
        <v>5213</v>
      </c>
      <c r="B6258" s="301" t="s">
        <v>5360</v>
      </c>
      <c r="C6258" s="316" t="s">
        <v>12263</v>
      </c>
      <c r="D6258" s="465" t="s">
        <v>388</v>
      </c>
      <c r="E6258" s="465" t="s">
        <v>6091</v>
      </c>
      <c r="F6258" s="469" t="str">
        <f t="shared" si="194"/>
        <v>other</v>
      </c>
      <c r="G6258" s="260">
        <v>0</v>
      </c>
      <c r="H6258" s="260">
        <v>0</v>
      </c>
      <c r="I6258" s="260">
        <v>0</v>
      </c>
      <c r="J6258" s="260">
        <v>4.6909934091867301E-4</v>
      </c>
      <c r="K6258" s="260">
        <v>4.6909934091852502E-4</v>
      </c>
      <c r="L6258" s="301" t="str">
        <f t="shared" si="195"/>
        <v/>
      </c>
      <c r="M6258" s="459">
        <f>IFERROR((Tableau1[[#This Row],[Scope 1
(kg CO2-eq)]]+Tableau1[[#This Row],[Scope 2 energy
(kg CO2-eq)]]+Tableau1[[#This Row],[Scope 2 Infrastructure
(kg CO2-eq)]])/Tableau1[[#This Row],[Total CO2-emissions
(kg CO2-eq)
for scope 3 use ]],"")</f>
        <v>0</v>
      </c>
      <c r="N6258" s="436" t="s">
        <v>388</v>
      </c>
      <c r="O6258" s="259">
        <v>1</v>
      </c>
      <c r="P6258" s="259" t="s">
        <v>5213</v>
      </c>
      <c r="Q6258" s="259" t="s">
        <v>5360</v>
      </c>
    </row>
    <row r="6259" spans="1:17" ht="21.75" customHeight="1">
      <c r="A6259" s="301" t="s">
        <v>5213</v>
      </c>
      <c r="B6259" s="301" t="s">
        <v>5360</v>
      </c>
      <c r="C6259" s="316" t="s">
        <v>12264</v>
      </c>
      <c r="D6259" s="465" t="s">
        <v>388</v>
      </c>
      <c r="E6259" s="465" t="s">
        <v>6091</v>
      </c>
      <c r="F6259" s="469" t="str">
        <f t="shared" si="194"/>
        <v>other</v>
      </c>
      <c r="G6259" s="260">
        <v>0</v>
      </c>
      <c r="H6259" s="260">
        <v>0</v>
      </c>
      <c r="I6259" s="260">
        <v>0</v>
      </c>
      <c r="J6259" s="260">
        <v>7.0826972352656696E-3</v>
      </c>
      <c r="K6259" s="260">
        <v>7.0826972352965997E-3</v>
      </c>
      <c r="L6259" s="301" t="str">
        <f t="shared" si="195"/>
        <v/>
      </c>
      <c r="M6259" s="459">
        <f>IFERROR((Tableau1[[#This Row],[Scope 1
(kg CO2-eq)]]+Tableau1[[#This Row],[Scope 2 energy
(kg CO2-eq)]]+Tableau1[[#This Row],[Scope 2 Infrastructure
(kg CO2-eq)]])/Tableau1[[#This Row],[Total CO2-emissions
(kg CO2-eq)
for scope 3 use ]],"")</f>
        <v>0</v>
      </c>
      <c r="N6259" s="436" t="s">
        <v>388</v>
      </c>
      <c r="O6259" s="259">
        <v>1</v>
      </c>
      <c r="P6259" s="259" t="s">
        <v>5213</v>
      </c>
      <c r="Q6259" s="259" t="s">
        <v>5360</v>
      </c>
    </row>
    <row r="6260" spans="1:17" ht="21.75" customHeight="1">
      <c r="A6260" s="301" t="s">
        <v>5241</v>
      </c>
      <c r="B6260" s="301" t="s">
        <v>476</v>
      </c>
      <c r="C6260" s="316" t="s">
        <v>12265</v>
      </c>
      <c r="D6260" s="465" t="s">
        <v>269</v>
      </c>
      <c r="E6260" s="465" t="s">
        <v>700</v>
      </c>
      <c r="F6260" s="469" t="str">
        <f t="shared" si="194"/>
        <v>CH</v>
      </c>
      <c r="G6260" s="260">
        <v>0</v>
      </c>
      <c r="H6260" s="260">
        <v>0</v>
      </c>
      <c r="I6260" s="260">
        <v>0</v>
      </c>
      <c r="J6260" s="260">
        <v>8.1272084886386802E-3</v>
      </c>
      <c r="K6260" s="260">
        <v>8.1272084888401892E-3</v>
      </c>
      <c r="L6260" s="301" t="str">
        <f t="shared" si="195"/>
        <v/>
      </c>
      <c r="M6260" s="459">
        <f>IFERROR((Tableau1[[#This Row],[Scope 1
(kg CO2-eq)]]+Tableau1[[#This Row],[Scope 2 energy
(kg CO2-eq)]]+Tableau1[[#This Row],[Scope 2 Infrastructure
(kg CO2-eq)]])/Tableau1[[#This Row],[Total CO2-emissions
(kg CO2-eq)
for scope 3 use ]],"")</f>
        <v>0</v>
      </c>
      <c r="N6260" s="436" t="s">
        <v>269</v>
      </c>
      <c r="O6260" s="259">
        <v>1</v>
      </c>
      <c r="P6260" s="259" t="s">
        <v>5241</v>
      </c>
      <c r="Q6260" s="259" t="s">
        <v>476</v>
      </c>
    </row>
    <row r="6261" spans="1:17" ht="21.75" customHeight="1">
      <c r="A6261" s="301" t="s">
        <v>5241</v>
      </c>
      <c r="B6261" s="301" t="s">
        <v>5336</v>
      </c>
      <c r="C6261" s="316" t="s">
        <v>12266</v>
      </c>
      <c r="D6261" s="465" t="s">
        <v>388</v>
      </c>
      <c r="E6261" s="465" t="s">
        <v>6017</v>
      </c>
      <c r="F6261" s="469" t="str">
        <f t="shared" si="194"/>
        <v>other</v>
      </c>
      <c r="G6261" s="260">
        <v>0</v>
      </c>
      <c r="H6261" s="260">
        <v>0</v>
      </c>
      <c r="I6261" s="260">
        <v>0</v>
      </c>
      <c r="J6261" s="260">
        <v>4.3772601867514499E-2</v>
      </c>
      <c r="K6261" s="260">
        <v>4.3772601855188303E-2</v>
      </c>
      <c r="L6261" s="301" t="str">
        <f t="shared" si="195"/>
        <v/>
      </c>
      <c r="M6261" s="459">
        <f>IFERROR((Tableau1[[#This Row],[Scope 1
(kg CO2-eq)]]+Tableau1[[#This Row],[Scope 2 energy
(kg CO2-eq)]]+Tableau1[[#This Row],[Scope 2 Infrastructure
(kg CO2-eq)]])/Tableau1[[#This Row],[Total CO2-emissions
(kg CO2-eq)
for scope 3 use ]],"")</f>
        <v>0</v>
      </c>
      <c r="N6261" s="436" t="s">
        <v>388</v>
      </c>
      <c r="O6261" s="259">
        <v>1</v>
      </c>
      <c r="P6261" s="259" t="s">
        <v>5241</v>
      </c>
      <c r="Q6261" s="259" t="s">
        <v>5336</v>
      </c>
    </row>
    <row r="6262" spans="1:17" ht="21.75" customHeight="1">
      <c r="A6262" s="301" t="s">
        <v>5213</v>
      </c>
      <c r="B6262" s="301" t="s">
        <v>5343</v>
      </c>
      <c r="C6262" s="316" t="s">
        <v>12267</v>
      </c>
      <c r="D6262" s="465" t="s">
        <v>388</v>
      </c>
      <c r="E6262" s="465" t="s">
        <v>6100</v>
      </c>
      <c r="F6262" s="469" t="str">
        <f t="shared" si="194"/>
        <v>other</v>
      </c>
      <c r="G6262" s="260">
        <v>0</v>
      </c>
      <c r="H6262" s="260">
        <v>3.40481745E-2</v>
      </c>
      <c r="I6262" s="260">
        <v>9.5985850500000004E-3</v>
      </c>
      <c r="J6262" s="260">
        <v>1.3282798838580599E-2</v>
      </c>
      <c r="K6262" s="260">
        <v>5.6929558226235501E-2</v>
      </c>
      <c r="L6262" s="301" t="str">
        <f t="shared" si="195"/>
        <v/>
      </c>
      <c r="M6262" s="459">
        <f>IFERROR((Tableau1[[#This Row],[Scope 1
(kg CO2-eq)]]+Tableau1[[#This Row],[Scope 2 energy
(kg CO2-eq)]]+Tableau1[[#This Row],[Scope 2 Infrastructure
(kg CO2-eq)]])/Tableau1[[#This Row],[Total CO2-emissions
(kg CO2-eq)
for scope 3 use ]],"")</f>
        <v>0.76668010274293263</v>
      </c>
      <c r="N6262" s="436" t="s">
        <v>388</v>
      </c>
      <c r="O6262" s="259">
        <v>1</v>
      </c>
      <c r="P6262" s="259" t="s">
        <v>5213</v>
      </c>
      <c r="Q6262" s="259" t="s">
        <v>5343</v>
      </c>
    </row>
    <row r="6263" spans="1:17" ht="21.75" customHeight="1">
      <c r="A6263" s="301" t="s">
        <v>5213</v>
      </c>
      <c r="B6263" s="301" t="s">
        <v>5343</v>
      </c>
      <c r="C6263" s="316" t="s">
        <v>12268</v>
      </c>
      <c r="D6263" s="465" t="s">
        <v>388</v>
      </c>
      <c r="E6263" s="465" t="s">
        <v>6091</v>
      </c>
      <c r="F6263" s="469" t="str">
        <f t="shared" si="194"/>
        <v>other</v>
      </c>
      <c r="G6263" s="260">
        <v>0</v>
      </c>
      <c r="H6263" s="260">
        <v>9.8034482879999999E-3</v>
      </c>
      <c r="I6263" s="260">
        <v>1.2373632E-5</v>
      </c>
      <c r="J6263" s="260">
        <v>5.94782065009615E-3</v>
      </c>
      <c r="K6263" s="260">
        <v>1.57636425514864E-2</v>
      </c>
      <c r="L6263" s="301" t="str">
        <f t="shared" si="195"/>
        <v/>
      </c>
      <c r="M6263" s="459">
        <f>IFERROR((Tableau1[[#This Row],[Scope 1
(kg CO2-eq)]]+Tableau1[[#This Row],[Scope 2 energy
(kg CO2-eq)]]+Tableau1[[#This Row],[Scope 2 Infrastructure
(kg CO2-eq)]])/Tableau1[[#This Row],[Total CO2-emissions
(kg CO2-eq)
for scope 3 use ]],"")</f>
        <v>0.6226874206224905</v>
      </c>
      <c r="N6263" s="436" t="s">
        <v>388</v>
      </c>
      <c r="O6263" s="259">
        <v>1</v>
      </c>
      <c r="P6263" s="259" t="s">
        <v>5213</v>
      </c>
      <c r="Q6263" s="259" t="s">
        <v>5343</v>
      </c>
    </row>
    <row r="6264" spans="1:17" ht="21.75" customHeight="1">
      <c r="A6264" s="301" t="s">
        <v>5213</v>
      </c>
      <c r="B6264" s="301" t="s">
        <v>5271</v>
      </c>
      <c r="C6264" s="316" t="s">
        <v>12269</v>
      </c>
      <c r="D6264" s="465" t="s">
        <v>436</v>
      </c>
      <c r="E6264" s="465" t="s">
        <v>700</v>
      </c>
      <c r="F6264" s="469" t="str">
        <f t="shared" si="194"/>
        <v>CH</v>
      </c>
      <c r="G6264" s="260">
        <v>0</v>
      </c>
      <c r="H6264" s="260">
        <v>6.2347602211200003E-4</v>
      </c>
      <c r="I6264" s="260">
        <v>3.404741616E-6</v>
      </c>
      <c r="J6264" s="260">
        <v>2.35219389945636E-4</v>
      </c>
      <c r="K6264" s="260">
        <v>8.6210792931234201E-4</v>
      </c>
      <c r="L6264" s="301">
        <f t="shared" si="195"/>
        <v>3.1035885455244312E-3</v>
      </c>
      <c r="M6264" s="459">
        <f>IFERROR((Tableau1[[#This Row],[Scope 1
(kg CO2-eq)]]+Tableau1[[#This Row],[Scope 2 energy
(kg CO2-eq)]]+Tableau1[[#This Row],[Scope 2 Infrastructure
(kg CO2-eq)]])/Tableau1[[#This Row],[Total CO2-emissions
(kg CO2-eq)
for scope 3 use ]],"")</f>
        <v>0.72714882025041772</v>
      </c>
      <c r="N6264" s="436" t="s">
        <v>436</v>
      </c>
      <c r="O6264" s="259">
        <v>1</v>
      </c>
      <c r="P6264" s="259" t="s">
        <v>5213</v>
      </c>
      <c r="Q6264" s="260" t="s">
        <v>5271</v>
      </c>
    </row>
    <row r="6265" spans="1:17" ht="21.75" customHeight="1">
      <c r="A6265" s="301" t="s">
        <v>5180</v>
      </c>
      <c r="B6265" s="301" t="s">
        <v>5273</v>
      </c>
      <c r="C6265" s="316" t="s">
        <v>12270</v>
      </c>
      <c r="D6265" s="465" t="s">
        <v>436</v>
      </c>
      <c r="E6265" s="465" t="s">
        <v>700</v>
      </c>
      <c r="F6265" s="469" t="str">
        <f t="shared" si="194"/>
        <v>CH</v>
      </c>
      <c r="G6265" s="260">
        <v>0</v>
      </c>
      <c r="H6265" s="260">
        <v>3.1149131191055999E-4</v>
      </c>
      <c r="I6265" s="260">
        <v>1.7010236080799999E-6</v>
      </c>
      <c r="J6265" s="260">
        <v>3.9196496976553401E-4</v>
      </c>
      <c r="K6265" s="260">
        <v>7.0515730081469605E-4</v>
      </c>
      <c r="L6265" s="301">
        <f t="shared" si="195"/>
        <v>2.5385662829329057E-3</v>
      </c>
      <c r="M6265" s="459">
        <f>IFERROR((Tableau1[[#This Row],[Scope 1
(kg CO2-eq)]]+Tableau1[[#This Row],[Scope 2 energy
(kg CO2-eq)]]+Tableau1[[#This Row],[Scope 2 Infrastructure
(kg CO2-eq)]])/Tableau1[[#This Row],[Total CO2-emissions
(kg CO2-eq)
for scope 3 use ]],"")</f>
        <v>0.44414534906863551</v>
      </c>
      <c r="N6265" s="436" t="s">
        <v>436</v>
      </c>
      <c r="O6265" s="259">
        <v>1</v>
      </c>
      <c r="P6265" s="259" t="s">
        <v>5180</v>
      </c>
      <c r="Q6265" s="260" t="s">
        <v>5273</v>
      </c>
    </row>
    <row r="6266" spans="1:17" ht="21.75" customHeight="1">
      <c r="A6266" s="301" t="s">
        <v>5180</v>
      </c>
      <c r="B6266" s="301" t="s">
        <v>5273</v>
      </c>
      <c r="C6266" s="316" t="s">
        <v>12271</v>
      </c>
      <c r="D6266" s="465" t="s">
        <v>436</v>
      </c>
      <c r="E6266" s="465" t="s">
        <v>700</v>
      </c>
      <c r="F6266" s="469" t="str">
        <f t="shared" si="194"/>
        <v>CH</v>
      </c>
      <c r="G6266" s="260">
        <v>0</v>
      </c>
      <c r="H6266" s="260">
        <v>6.2298262382111998E-4</v>
      </c>
      <c r="I6266" s="260">
        <v>3.4020472161599998E-6</v>
      </c>
      <c r="J6266" s="260">
        <v>2.3465121659988099E-4</v>
      </c>
      <c r="K6266" s="260">
        <v>8.6103587867828802E-4</v>
      </c>
      <c r="L6266" s="301">
        <f t="shared" si="195"/>
        <v>3.099729163241837E-3</v>
      </c>
      <c r="M6266" s="459">
        <f>IFERROR((Tableau1[[#This Row],[Scope 1
(kg CO2-eq)]]+Tableau1[[#This Row],[Scope 2 energy
(kg CO2-eq)]]+Tableau1[[#This Row],[Scope 2 Infrastructure
(kg CO2-eq)]])/Tableau1[[#This Row],[Total CO2-emissions
(kg CO2-eq)
for scope 3 use ]],"")</f>
        <v>0.72747801403908563</v>
      </c>
      <c r="N6266" s="436" t="s">
        <v>436</v>
      </c>
      <c r="O6266" s="259">
        <v>1</v>
      </c>
      <c r="P6266" s="259" t="s">
        <v>5180</v>
      </c>
      <c r="Q6266" s="260" t="s">
        <v>5273</v>
      </c>
    </row>
    <row r="6267" spans="1:17" ht="21.75" customHeight="1">
      <c r="A6267" s="301" t="s">
        <v>5213</v>
      </c>
      <c r="B6267" s="301" t="s">
        <v>476</v>
      </c>
      <c r="C6267" s="316" t="s">
        <v>12272</v>
      </c>
      <c r="D6267" s="465" t="s">
        <v>269</v>
      </c>
      <c r="E6267" s="465" t="s">
        <v>700</v>
      </c>
      <c r="F6267" s="469" t="str">
        <f t="shared" si="194"/>
        <v>CH</v>
      </c>
      <c r="G6267" s="260">
        <v>0</v>
      </c>
      <c r="H6267" s="260">
        <v>3.2503874453676E-3</v>
      </c>
      <c r="I6267" s="260">
        <v>6.7839111111599995E-5</v>
      </c>
      <c r="J6267" s="260">
        <v>3.5463496586404103E-2</v>
      </c>
      <c r="K6267" s="260">
        <v>3.8781723166721703E-2</v>
      </c>
      <c r="L6267" s="301" t="str">
        <f t="shared" si="195"/>
        <v/>
      </c>
      <c r="M6267" s="459">
        <f>IFERROR((Tableau1[[#This Row],[Scope 1
(kg CO2-eq)]]+Tableau1[[#This Row],[Scope 2 energy
(kg CO2-eq)]]+Tableau1[[#This Row],[Scope 2 Infrastructure
(kg CO2-eq)]])/Tableau1[[#This Row],[Total CO2-emissions
(kg CO2-eq)
for scope 3 use ]],"")</f>
        <v>8.5561607002716797E-2</v>
      </c>
      <c r="N6267" s="436" t="s">
        <v>269</v>
      </c>
      <c r="O6267" s="259">
        <v>1</v>
      </c>
      <c r="P6267" s="259" t="s">
        <v>5213</v>
      </c>
      <c r="Q6267" s="260" t="s">
        <v>476</v>
      </c>
    </row>
    <row r="6268" spans="1:17" ht="21.75" customHeight="1">
      <c r="A6268" s="301" t="s">
        <v>5213</v>
      </c>
      <c r="B6268" s="301" t="s">
        <v>476</v>
      </c>
      <c r="C6268" s="316" t="s">
        <v>12273</v>
      </c>
      <c r="D6268" s="465" t="s">
        <v>269</v>
      </c>
      <c r="E6268" s="465" t="s">
        <v>700</v>
      </c>
      <c r="F6268" s="469" t="str">
        <f t="shared" si="194"/>
        <v>CH</v>
      </c>
      <c r="G6268" s="260">
        <v>0</v>
      </c>
      <c r="H6268" s="260">
        <v>3.5317933903079998E-4</v>
      </c>
      <c r="I6268" s="260">
        <v>6.7839111111599995E-5</v>
      </c>
      <c r="J6268" s="260">
        <v>3.5463496586404103E-2</v>
      </c>
      <c r="K6268" s="260">
        <v>3.5884515076432401E-2</v>
      </c>
      <c r="L6268" s="301" t="str">
        <f t="shared" si="195"/>
        <v/>
      </c>
      <c r="M6268" s="459">
        <f>IFERROR((Tableau1[[#This Row],[Scope 1
(kg CO2-eq)]]+Tableau1[[#This Row],[Scope 2 energy
(kg CO2-eq)]]+Tableau1[[#This Row],[Scope 2 Infrastructure
(kg CO2-eq)]])/Tableau1[[#This Row],[Total CO2-emissions
(kg CO2-eq)
for scope 3 use ]],"")</f>
        <v>1.1732594107671503E-2</v>
      </c>
      <c r="N6268" s="437" t="s">
        <v>269</v>
      </c>
      <c r="O6268" s="259">
        <v>1</v>
      </c>
      <c r="P6268" s="259" t="s">
        <v>5213</v>
      </c>
      <c r="Q6268" s="260" t="s">
        <v>476</v>
      </c>
    </row>
    <row r="6269" spans="1:17" ht="21.75" customHeight="1">
      <c r="A6269" s="301" t="s">
        <v>5213</v>
      </c>
      <c r="B6269" s="301" t="s">
        <v>5361</v>
      </c>
      <c r="C6269" s="316" t="s">
        <v>12274</v>
      </c>
      <c r="D6269" s="465" t="s">
        <v>3657</v>
      </c>
      <c r="E6269" s="465" t="s">
        <v>700</v>
      </c>
      <c r="F6269" s="469" t="str">
        <f t="shared" si="194"/>
        <v>CH</v>
      </c>
      <c r="G6269" s="260">
        <v>1.8737239979705701E-5</v>
      </c>
      <c r="H6269" s="260">
        <v>0</v>
      </c>
      <c r="I6269" s="260">
        <v>0</v>
      </c>
      <c r="J6269" s="260">
        <v>5.7746048534456997E-6</v>
      </c>
      <c r="K6269" s="260">
        <v>2.4511844833149601E-5</v>
      </c>
      <c r="L6269" s="301" t="str">
        <f t="shared" si="195"/>
        <v/>
      </c>
      <c r="M6269" s="459">
        <f>IFERROR((Tableau1[[#This Row],[Scope 1
(kg CO2-eq)]]+Tableau1[[#This Row],[Scope 2 energy
(kg CO2-eq)]]+Tableau1[[#This Row],[Scope 2 Infrastructure
(kg CO2-eq)]])/Tableau1[[#This Row],[Total CO2-emissions
(kg CO2-eq)
for scope 3 use ]],"")</f>
        <v>0.76441573889067804</v>
      </c>
      <c r="N6269" s="436" t="s">
        <v>3657</v>
      </c>
      <c r="O6269" s="259">
        <v>31536000</v>
      </c>
      <c r="P6269" s="259" t="s">
        <v>5213</v>
      </c>
      <c r="Q6269" s="260" t="s">
        <v>5361</v>
      </c>
    </row>
    <row r="6270" spans="1:17" ht="21.75" customHeight="1">
      <c r="A6270" s="301" t="s">
        <v>5213</v>
      </c>
      <c r="B6270" s="301" t="s">
        <v>5361</v>
      </c>
      <c r="C6270" s="316" t="s">
        <v>12275</v>
      </c>
      <c r="D6270" s="465" t="s">
        <v>3657</v>
      </c>
      <c r="E6270" s="465" t="s">
        <v>700</v>
      </c>
      <c r="F6270" s="469" t="str">
        <f t="shared" si="194"/>
        <v>CH</v>
      </c>
      <c r="G6270" s="260">
        <v>1.8737239979705701E-5</v>
      </c>
      <c r="H6270" s="260">
        <v>0</v>
      </c>
      <c r="I6270" s="260">
        <v>0</v>
      </c>
      <c r="J6270" s="260">
        <v>5.6329023617217003E-6</v>
      </c>
      <c r="K6270" s="260">
        <v>2.4370142341427299E-5</v>
      </c>
      <c r="L6270" s="301" t="str">
        <f t="shared" si="195"/>
        <v/>
      </c>
      <c r="M6270" s="459">
        <f>IFERROR((Tableau1[[#This Row],[Scope 1
(kg CO2-eq)]]+Tableau1[[#This Row],[Scope 2 energy
(kg CO2-eq)]]+Tableau1[[#This Row],[Scope 2 Infrastructure
(kg CO2-eq)]])/Tableau1[[#This Row],[Total CO2-emissions
(kg CO2-eq)
for scope 3 use ]],"")</f>
        <v>0.76886050631940239</v>
      </c>
      <c r="N6270" s="436" t="s">
        <v>3657</v>
      </c>
      <c r="O6270" s="259">
        <v>31536000</v>
      </c>
      <c r="P6270" s="259" t="s">
        <v>5213</v>
      </c>
      <c r="Q6270" s="259" t="s">
        <v>5361</v>
      </c>
    </row>
    <row r="6271" spans="1:17" ht="21.75" customHeight="1">
      <c r="A6271" s="301" t="s">
        <v>5213</v>
      </c>
      <c r="B6271" s="301" t="s">
        <v>5361</v>
      </c>
      <c r="C6271" s="316" t="s">
        <v>12276</v>
      </c>
      <c r="D6271" s="465" t="s">
        <v>3657</v>
      </c>
      <c r="E6271" s="465" t="s">
        <v>700</v>
      </c>
      <c r="F6271" s="469" t="str">
        <f t="shared" si="194"/>
        <v>CH</v>
      </c>
      <c r="G6271" s="260">
        <v>0</v>
      </c>
      <c r="H6271" s="260">
        <v>0</v>
      </c>
      <c r="I6271" s="260">
        <v>0</v>
      </c>
      <c r="J6271" s="260">
        <v>1.4170249172398599E-7</v>
      </c>
      <c r="K6271" s="260">
        <v>1.41702491724095E-7</v>
      </c>
      <c r="L6271" s="301" t="str">
        <f t="shared" si="195"/>
        <v/>
      </c>
      <c r="M6271" s="459">
        <f>IFERROR((Tableau1[[#This Row],[Scope 1
(kg CO2-eq)]]+Tableau1[[#This Row],[Scope 2 energy
(kg CO2-eq)]]+Tableau1[[#This Row],[Scope 2 Infrastructure
(kg CO2-eq)]])/Tableau1[[#This Row],[Total CO2-emissions
(kg CO2-eq)
for scope 3 use ]],"")</f>
        <v>0</v>
      </c>
      <c r="N6271" s="436" t="s">
        <v>3657</v>
      </c>
      <c r="O6271" s="259">
        <v>31536000</v>
      </c>
      <c r="P6271" s="259" t="s">
        <v>5213</v>
      </c>
      <c r="Q6271" s="259" t="s">
        <v>5361</v>
      </c>
    </row>
    <row r="6272" spans="1:17" ht="21.75" customHeight="1">
      <c r="A6272" s="301" t="s">
        <v>5213</v>
      </c>
      <c r="B6272" s="301" t="s">
        <v>476</v>
      </c>
      <c r="C6272" s="316" t="s">
        <v>12277</v>
      </c>
      <c r="D6272" s="465" t="s">
        <v>388</v>
      </c>
      <c r="E6272" s="465" t="s">
        <v>700</v>
      </c>
      <c r="F6272" s="469" t="str">
        <f t="shared" si="194"/>
        <v>CH</v>
      </c>
      <c r="G6272" s="260">
        <v>1.061273388</v>
      </c>
      <c r="H6272" s="260">
        <v>0</v>
      </c>
      <c r="I6272" s="260">
        <v>0</v>
      </c>
      <c r="J6272" s="260">
        <v>0.75589966146693</v>
      </c>
      <c r="K6272" s="260">
        <v>1.81717304994679</v>
      </c>
      <c r="L6272" s="301" t="str">
        <f t="shared" si="195"/>
        <v/>
      </c>
      <c r="M6272" s="459">
        <f>IFERROR((Tableau1[[#This Row],[Scope 1
(kg CO2-eq)]]+Tableau1[[#This Row],[Scope 2 energy
(kg CO2-eq)]]+Tableau1[[#This Row],[Scope 2 Infrastructure
(kg CO2-eq)]])/Tableau1[[#This Row],[Total CO2-emissions
(kg CO2-eq)
for scope 3 use ]],"")</f>
        <v>0.5840243932910385</v>
      </c>
      <c r="N6272" s="436" t="s">
        <v>388</v>
      </c>
      <c r="O6272" s="259">
        <v>1</v>
      </c>
      <c r="P6272" s="259" t="s">
        <v>5213</v>
      </c>
      <c r="Q6272" s="259" t="s">
        <v>476</v>
      </c>
    </row>
    <row r="6273" spans="1:17" ht="21.75" customHeight="1">
      <c r="A6273" s="301" t="s">
        <v>5213</v>
      </c>
      <c r="B6273" s="301" t="s">
        <v>476</v>
      </c>
      <c r="C6273" s="316" t="s">
        <v>12278</v>
      </c>
      <c r="D6273" s="465" t="s">
        <v>388</v>
      </c>
      <c r="E6273" s="465" t="s">
        <v>6091</v>
      </c>
      <c r="F6273" s="469" t="str">
        <f t="shared" si="194"/>
        <v>other</v>
      </c>
      <c r="G6273" s="260">
        <v>0.95441867599999997</v>
      </c>
      <c r="H6273" s="260">
        <v>0</v>
      </c>
      <c r="I6273" s="260">
        <v>0</v>
      </c>
      <c r="J6273" s="260">
        <v>0.68963908605798996</v>
      </c>
      <c r="K6273" s="260">
        <v>1.6440577622130901</v>
      </c>
      <c r="L6273" s="301" t="str">
        <f t="shared" si="195"/>
        <v/>
      </c>
      <c r="M6273" s="459">
        <f>IFERROR((Tableau1[[#This Row],[Scope 1
(kg CO2-eq)]]+Tableau1[[#This Row],[Scope 2 energy
(kg CO2-eq)]]+Tableau1[[#This Row],[Scope 2 Infrastructure
(kg CO2-eq)]])/Tableau1[[#This Row],[Total CO2-emissions
(kg CO2-eq)
for scope 3 use ]],"")</f>
        <v>0.58052624301669498</v>
      </c>
      <c r="N6273" s="436" t="s">
        <v>388</v>
      </c>
      <c r="O6273" s="259">
        <v>1</v>
      </c>
      <c r="P6273" s="259" t="s">
        <v>5213</v>
      </c>
      <c r="Q6273" s="259" t="s">
        <v>476</v>
      </c>
    </row>
    <row r="6274" spans="1:17" ht="21.75" customHeight="1">
      <c r="A6274" s="301" t="s">
        <v>5213</v>
      </c>
      <c r="B6274" s="301" t="s">
        <v>476</v>
      </c>
      <c r="C6274" s="316" t="s">
        <v>12279</v>
      </c>
      <c r="D6274" s="465" t="s">
        <v>388</v>
      </c>
      <c r="E6274" s="465" t="s">
        <v>700</v>
      </c>
      <c r="F6274" s="469" t="str">
        <f t="shared" ref="F6274:F6337" si="196">IF(ISNUMBER(SEARCH("{CH}", C6274)), "CH", "other")</f>
        <v>CH</v>
      </c>
      <c r="G6274" s="260">
        <v>1.061273388</v>
      </c>
      <c r="H6274" s="260">
        <v>0</v>
      </c>
      <c r="I6274" s="260">
        <v>0</v>
      </c>
      <c r="J6274" s="260">
        <v>0.32795613953037006</v>
      </c>
      <c r="K6274" s="260">
        <v>1.3892295281571601</v>
      </c>
      <c r="L6274" s="301" t="str">
        <f t="shared" ref="L6274:L6337" si="197">IF(N6274="MJ", K6274*3.6, IF(N6274="m", K6274*1000, ""))</f>
        <v/>
      </c>
      <c r="M6274" s="459">
        <f>IFERROR((Tableau1[[#This Row],[Scope 1
(kg CO2-eq)]]+Tableau1[[#This Row],[Scope 2 energy
(kg CO2-eq)]]+Tableau1[[#This Row],[Scope 2 Infrastructure
(kg CO2-eq)]])/Tableau1[[#This Row],[Total CO2-emissions
(kg CO2-eq)
for scope 3 use ]],"")</f>
        <v>0.76392947780760156</v>
      </c>
      <c r="N6274" s="436" t="s">
        <v>388</v>
      </c>
      <c r="O6274" s="259">
        <v>1</v>
      </c>
      <c r="P6274" s="259" t="s">
        <v>5213</v>
      </c>
      <c r="Q6274" s="259" t="s">
        <v>476</v>
      </c>
    </row>
    <row r="6275" spans="1:17" ht="21.75" customHeight="1">
      <c r="A6275" s="301" t="s">
        <v>5213</v>
      </c>
      <c r="B6275" s="301" t="s">
        <v>476</v>
      </c>
      <c r="C6275" s="316" t="s">
        <v>12280</v>
      </c>
      <c r="D6275" s="465" t="s">
        <v>388</v>
      </c>
      <c r="E6275" s="465" t="s">
        <v>700</v>
      </c>
      <c r="F6275" s="469" t="str">
        <f t="shared" si="196"/>
        <v>CH</v>
      </c>
      <c r="G6275" s="260">
        <v>0</v>
      </c>
      <c r="H6275" s="260">
        <v>0</v>
      </c>
      <c r="I6275" s="260">
        <v>0</v>
      </c>
      <c r="J6275" s="260">
        <v>0.33799305393642398</v>
      </c>
      <c r="K6275" s="260">
        <v>0.33799305404769697</v>
      </c>
      <c r="L6275" s="301" t="str">
        <f t="shared" si="197"/>
        <v/>
      </c>
      <c r="M6275" s="459">
        <f>IFERROR((Tableau1[[#This Row],[Scope 1
(kg CO2-eq)]]+Tableau1[[#This Row],[Scope 2 energy
(kg CO2-eq)]]+Tableau1[[#This Row],[Scope 2 Infrastructure
(kg CO2-eq)]])/Tableau1[[#This Row],[Total CO2-emissions
(kg CO2-eq)
for scope 3 use ]],"")</f>
        <v>0</v>
      </c>
      <c r="N6275" s="436" t="s">
        <v>388</v>
      </c>
      <c r="O6275" s="259">
        <v>1</v>
      </c>
      <c r="P6275" s="259" t="s">
        <v>5213</v>
      </c>
      <c r="Q6275" s="259" t="s">
        <v>476</v>
      </c>
    </row>
    <row r="6276" spans="1:17" ht="21.75" customHeight="1">
      <c r="A6276" s="301" t="s">
        <v>5213</v>
      </c>
      <c r="B6276" s="301" t="s">
        <v>476</v>
      </c>
      <c r="C6276" s="316" t="s">
        <v>12281</v>
      </c>
      <c r="D6276" s="465" t="s">
        <v>388</v>
      </c>
      <c r="E6276" s="465" t="s">
        <v>700</v>
      </c>
      <c r="F6276" s="469" t="str">
        <f t="shared" si="196"/>
        <v>CH</v>
      </c>
      <c r="G6276" s="260">
        <v>0</v>
      </c>
      <c r="H6276" s="260">
        <v>0</v>
      </c>
      <c r="I6276" s="260">
        <v>0</v>
      </c>
      <c r="J6276" s="260">
        <v>8.9950468000134107E-2</v>
      </c>
      <c r="K6276" s="260">
        <v>8.9950468017945304E-2</v>
      </c>
      <c r="L6276" s="301" t="str">
        <f t="shared" si="197"/>
        <v/>
      </c>
      <c r="M6276" s="459">
        <f>IFERROR((Tableau1[[#This Row],[Scope 1
(kg CO2-eq)]]+Tableau1[[#This Row],[Scope 2 energy
(kg CO2-eq)]]+Tableau1[[#This Row],[Scope 2 Infrastructure
(kg CO2-eq)]])/Tableau1[[#This Row],[Total CO2-emissions
(kg CO2-eq)
for scope 3 use ]],"")</f>
        <v>0</v>
      </c>
      <c r="N6276" s="436" t="s">
        <v>388</v>
      </c>
      <c r="O6276" s="259">
        <v>1</v>
      </c>
      <c r="P6276" s="259" t="s">
        <v>5213</v>
      </c>
      <c r="Q6276" s="259" t="s">
        <v>476</v>
      </c>
    </row>
    <row r="6277" spans="1:17" ht="21.75" customHeight="1">
      <c r="A6277" s="301" t="s">
        <v>5213</v>
      </c>
      <c r="B6277" s="301" t="s">
        <v>476</v>
      </c>
      <c r="C6277" s="316" t="s">
        <v>12282</v>
      </c>
      <c r="D6277" s="465" t="s">
        <v>388</v>
      </c>
      <c r="E6277" s="465" t="s">
        <v>6091</v>
      </c>
      <c r="F6277" s="469" t="str">
        <f t="shared" si="196"/>
        <v>other</v>
      </c>
      <c r="G6277" s="260">
        <v>0.11963117427</v>
      </c>
      <c r="H6277" s="260">
        <v>0</v>
      </c>
      <c r="I6277" s="260">
        <v>0</v>
      </c>
      <c r="J6277" s="260">
        <v>6.6121195891405998E-2</v>
      </c>
      <c r="K6277" s="260">
        <v>0.185752370168523</v>
      </c>
      <c r="L6277" s="301" t="str">
        <f t="shared" si="197"/>
        <v/>
      </c>
      <c r="M6277" s="459">
        <f>IFERROR((Tableau1[[#This Row],[Scope 1
(kg CO2-eq)]]+Tableau1[[#This Row],[Scope 2 energy
(kg CO2-eq)]]+Tableau1[[#This Row],[Scope 2 Infrastructure
(kg CO2-eq)]])/Tableau1[[#This Row],[Total CO2-emissions
(kg CO2-eq)
for scope 3 use ]],"")</f>
        <v>0.64403578894560087</v>
      </c>
      <c r="N6277" s="436" t="s">
        <v>388</v>
      </c>
      <c r="O6277" s="259">
        <v>1</v>
      </c>
      <c r="P6277" s="259" t="s">
        <v>5213</v>
      </c>
      <c r="Q6277" s="259" t="s">
        <v>476</v>
      </c>
    </row>
    <row r="6278" spans="1:17" ht="21.75" customHeight="1">
      <c r="A6278" s="301" t="s">
        <v>5213</v>
      </c>
      <c r="B6278" s="301" t="s">
        <v>476</v>
      </c>
      <c r="C6278" s="316" t="s">
        <v>12283</v>
      </c>
      <c r="D6278" s="465" t="s">
        <v>388</v>
      </c>
      <c r="E6278" s="465" t="s">
        <v>6091</v>
      </c>
      <c r="F6278" s="469" t="str">
        <f t="shared" si="196"/>
        <v>other</v>
      </c>
      <c r="G6278" s="260">
        <v>0.11963117427</v>
      </c>
      <c r="H6278" s="260">
        <v>0</v>
      </c>
      <c r="I6278" s="260">
        <v>0</v>
      </c>
      <c r="J6278" s="260">
        <v>6.6121195891405998E-2</v>
      </c>
      <c r="K6278" s="260">
        <v>0.185752370170644</v>
      </c>
      <c r="L6278" s="301" t="str">
        <f t="shared" si="197"/>
        <v/>
      </c>
      <c r="M6278" s="459">
        <f>IFERROR((Tableau1[[#This Row],[Scope 1
(kg CO2-eq)]]+Tableau1[[#This Row],[Scope 2 energy
(kg CO2-eq)]]+Tableau1[[#This Row],[Scope 2 Infrastructure
(kg CO2-eq)]])/Tableau1[[#This Row],[Total CO2-emissions
(kg CO2-eq)
for scope 3 use ]],"")</f>
        <v>0.64403578893824698</v>
      </c>
      <c r="N6278" s="436" t="s">
        <v>388</v>
      </c>
      <c r="O6278" s="259">
        <v>1</v>
      </c>
      <c r="P6278" s="259" t="s">
        <v>5213</v>
      </c>
      <c r="Q6278" s="259" t="s">
        <v>476</v>
      </c>
    </row>
    <row r="6279" spans="1:17" ht="21.75" customHeight="1">
      <c r="A6279" s="301" t="s">
        <v>5213</v>
      </c>
      <c r="B6279" s="301" t="s">
        <v>476</v>
      </c>
      <c r="C6279" s="316" t="s">
        <v>12284</v>
      </c>
      <c r="D6279" s="465" t="s">
        <v>388</v>
      </c>
      <c r="E6279" s="465" t="s">
        <v>6091</v>
      </c>
      <c r="F6279" s="469" t="str">
        <f t="shared" si="196"/>
        <v>other</v>
      </c>
      <c r="G6279" s="260">
        <v>0.11963117427</v>
      </c>
      <c r="H6279" s="260">
        <v>0</v>
      </c>
      <c r="I6279" s="260">
        <v>0</v>
      </c>
      <c r="J6279" s="260">
        <v>3.3925677890259992E-2</v>
      </c>
      <c r="K6279" s="260">
        <v>0.15355685217284201</v>
      </c>
      <c r="L6279" s="301" t="str">
        <f t="shared" si="197"/>
        <v/>
      </c>
      <c r="M6279" s="459">
        <f>IFERROR((Tableau1[[#This Row],[Scope 1
(kg CO2-eq)]]+Tableau1[[#This Row],[Scope 2 energy
(kg CO2-eq)]]+Tableau1[[#This Row],[Scope 2 Infrastructure
(kg CO2-eq)]])/Tableau1[[#This Row],[Total CO2-emissions
(kg CO2-eq)
for scope 3 use ]],"")</f>
        <v>0.77906763897025177</v>
      </c>
      <c r="N6279" s="436" t="s">
        <v>388</v>
      </c>
      <c r="O6279" s="259">
        <v>1</v>
      </c>
      <c r="P6279" s="259" t="s">
        <v>5213</v>
      </c>
      <c r="Q6279" s="259" t="s">
        <v>476</v>
      </c>
    </row>
    <row r="6280" spans="1:17" ht="21.75" customHeight="1">
      <c r="A6280" s="301" t="s">
        <v>5213</v>
      </c>
      <c r="B6280" s="301" t="s">
        <v>476</v>
      </c>
      <c r="C6280" s="316" t="s">
        <v>12285</v>
      </c>
      <c r="D6280" s="465" t="s">
        <v>388</v>
      </c>
      <c r="E6280" s="465" t="s">
        <v>6091</v>
      </c>
      <c r="F6280" s="469" t="str">
        <f t="shared" si="196"/>
        <v>other</v>
      </c>
      <c r="G6280" s="260">
        <v>0</v>
      </c>
      <c r="H6280" s="260">
        <v>0</v>
      </c>
      <c r="I6280" s="260">
        <v>0</v>
      </c>
      <c r="J6280" s="260">
        <v>1.5873557776622901E-2</v>
      </c>
      <c r="K6280" s="260">
        <v>1.5873557776633501E-2</v>
      </c>
      <c r="L6280" s="301" t="str">
        <f t="shared" si="197"/>
        <v/>
      </c>
      <c r="M6280" s="459">
        <f>IFERROR((Tableau1[[#This Row],[Scope 1
(kg CO2-eq)]]+Tableau1[[#This Row],[Scope 2 energy
(kg CO2-eq)]]+Tableau1[[#This Row],[Scope 2 Infrastructure
(kg CO2-eq)]])/Tableau1[[#This Row],[Total CO2-emissions
(kg CO2-eq)
for scope 3 use ]],"")</f>
        <v>0</v>
      </c>
      <c r="N6280" s="436" t="s">
        <v>388</v>
      </c>
      <c r="O6280" s="259">
        <v>1</v>
      </c>
      <c r="P6280" s="259" t="s">
        <v>5213</v>
      </c>
      <c r="Q6280" s="259" t="s">
        <v>476</v>
      </c>
    </row>
    <row r="6281" spans="1:17" ht="21.75" customHeight="1">
      <c r="A6281" s="301" t="s">
        <v>5213</v>
      </c>
      <c r="B6281" s="301" t="s">
        <v>476</v>
      </c>
      <c r="C6281" s="316" t="s">
        <v>12286</v>
      </c>
      <c r="D6281" s="465" t="s">
        <v>388</v>
      </c>
      <c r="E6281" s="465" t="s">
        <v>6091</v>
      </c>
      <c r="F6281" s="469" t="str">
        <f t="shared" si="196"/>
        <v>other</v>
      </c>
      <c r="G6281" s="260">
        <v>0</v>
      </c>
      <c r="H6281" s="260">
        <v>0</v>
      </c>
      <c r="I6281" s="260">
        <v>0</v>
      </c>
      <c r="J6281" s="260">
        <v>1.6321960224522699E-2</v>
      </c>
      <c r="K6281" s="260">
        <v>1.6321960255461801E-2</v>
      </c>
      <c r="L6281" s="301" t="str">
        <f t="shared" si="197"/>
        <v/>
      </c>
      <c r="M6281" s="459">
        <f>IFERROR((Tableau1[[#This Row],[Scope 1
(kg CO2-eq)]]+Tableau1[[#This Row],[Scope 2 energy
(kg CO2-eq)]]+Tableau1[[#This Row],[Scope 2 Infrastructure
(kg CO2-eq)]])/Tableau1[[#This Row],[Total CO2-emissions
(kg CO2-eq)
for scope 3 use ]],"")</f>
        <v>0</v>
      </c>
      <c r="N6281" s="436" t="s">
        <v>388</v>
      </c>
      <c r="O6281" s="259">
        <v>1</v>
      </c>
      <c r="P6281" s="259" t="s">
        <v>5213</v>
      </c>
      <c r="Q6281" s="259" t="s">
        <v>476</v>
      </c>
    </row>
    <row r="6282" spans="1:17" ht="21.75" customHeight="1">
      <c r="A6282" s="301" t="s">
        <v>5213</v>
      </c>
      <c r="B6282" s="301" t="s">
        <v>476</v>
      </c>
      <c r="C6282" s="316" t="s">
        <v>12287</v>
      </c>
      <c r="D6282" s="465" t="s">
        <v>388</v>
      </c>
      <c r="E6282" s="465" t="s">
        <v>6091</v>
      </c>
      <c r="F6282" s="469" t="str">
        <f t="shared" si="196"/>
        <v>other</v>
      </c>
      <c r="G6282" s="260">
        <v>0.11963117427</v>
      </c>
      <c r="H6282" s="260">
        <v>0</v>
      </c>
      <c r="I6282" s="260">
        <v>0</v>
      </c>
      <c r="J6282" s="260">
        <v>3.3925677890259992E-2</v>
      </c>
      <c r="K6282" s="260">
        <v>0.15355685217284201</v>
      </c>
      <c r="L6282" s="301" t="str">
        <f t="shared" si="197"/>
        <v/>
      </c>
      <c r="M6282" s="459">
        <f>IFERROR((Tableau1[[#This Row],[Scope 1
(kg CO2-eq)]]+Tableau1[[#This Row],[Scope 2 energy
(kg CO2-eq)]]+Tableau1[[#This Row],[Scope 2 Infrastructure
(kg CO2-eq)]])/Tableau1[[#This Row],[Total CO2-emissions
(kg CO2-eq)
for scope 3 use ]],"")</f>
        <v>0.77906763897025177</v>
      </c>
      <c r="N6282" s="436" t="s">
        <v>388</v>
      </c>
      <c r="O6282" s="259">
        <v>1</v>
      </c>
      <c r="P6282" s="259" t="s">
        <v>5213</v>
      </c>
      <c r="Q6282" s="259" t="s">
        <v>476</v>
      </c>
    </row>
    <row r="6283" spans="1:17" ht="21.75" customHeight="1">
      <c r="A6283" s="301" t="s">
        <v>5213</v>
      </c>
      <c r="B6283" s="301" t="s">
        <v>476</v>
      </c>
      <c r="C6283" s="316" t="s">
        <v>12288</v>
      </c>
      <c r="D6283" s="465" t="s">
        <v>388</v>
      </c>
      <c r="E6283" s="465" t="s">
        <v>6091</v>
      </c>
      <c r="F6283" s="469" t="str">
        <f t="shared" si="196"/>
        <v>other</v>
      </c>
      <c r="G6283" s="260">
        <v>0.11859504442</v>
      </c>
      <c r="H6283" s="260">
        <v>0</v>
      </c>
      <c r="I6283" s="260">
        <v>0</v>
      </c>
      <c r="J6283" s="260">
        <v>6.5757280722618008E-2</v>
      </c>
      <c r="K6283" s="260">
        <v>0.18435232515561301</v>
      </c>
      <c r="L6283" s="301" t="str">
        <f t="shared" si="197"/>
        <v/>
      </c>
      <c r="M6283" s="459">
        <f>IFERROR((Tableau1[[#This Row],[Scope 1
(kg CO2-eq)]]+Tableau1[[#This Row],[Scope 2 energy
(kg CO2-eq)]]+Tableau1[[#This Row],[Scope 2 Infrastructure
(kg CO2-eq)]])/Tableau1[[#This Row],[Total CO2-emissions
(kg CO2-eq)
for scope 3 use ]],"")</f>
        <v>0.64330647481605208</v>
      </c>
      <c r="N6283" s="436" t="s">
        <v>388</v>
      </c>
      <c r="O6283" s="259">
        <v>1</v>
      </c>
      <c r="P6283" s="259" t="s">
        <v>5213</v>
      </c>
      <c r="Q6283" s="259" t="s">
        <v>476</v>
      </c>
    </row>
    <row r="6284" spans="1:17" ht="21.75" customHeight="1">
      <c r="A6284" s="301" t="s">
        <v>5213</v>
      </c>
      <c r="B6284" s="301" t="s">
        <v>476</v>
      </c>
      <c r="C6284" s="316" t="s">
        <v>3868</v>
      </c>
      <c r="D6284" s="465" t="s">
        <v>388</v>
      </c>
      <c r="E6284" s="465" t="s">
        <v>6091</v>
      </c>
      <c r="F6284" s="469" t="str">
        <f t="shared" si="196"/>
        <v>other</v>
      </c>
      <c r="G6284" s="260">
        <v>0.11859504442</v>
      </c>
      <c r="H6284" s="260">
        <v>0</v>
      </c>
      <c r="I6284" s="260">
        <v>0</v>
      </c>
      <c r="J6284" s="260">
        <v>6.5757280722618008E-2</v>
      </c>
      <c r="K6284" s="260">
        <v>0.18435232515561301</v>
      </c>
      <c r="L6284" s="301" t="str">
        <f t="shared" si="197"/>
        <v/>
      </c>
      <c r="M6284" s="459">
        <f>IFERROR((Tableau1[[#This Row],[Scope 1
(kg CO2-eq)]]+Tableau1[[#This Row],[Scope 2 energy
(kg CO2-eq)]]+Tableau1[[#This Row],[Scope 2 Infrastructure
(kg CO2-eq)]])/Tableau1[[#This Row],[Total CO2-emissions
(kg CO2-eq)
for scope 3 use ]],"")</f>
        <v>0.64330647481605208</v>
      </c>
      <c r="N6284" s="436" t="s">
        <v>388</v>
      </c>
      <c r="O6284" s="259">
        <v>1</v>
      </c>
      <c r="P6284" s="259" t="s">
        <v>5213</v>
      </c>
      <c r="Q6284" s="259" t="s">
        <v>476</v>
      </c>
    </row>
    <row r="6285" spans="1:17" ht="21.75" customHeight="1">
      <c r="A6285" s="301" t="s">
        <v>5213</v>
      </c>
      <c r="B6285" s="301" t="s">
        <v>476</v>
      </c>
      <c r="C6285" s="316" t="s">
        <v>12289</v>
      </c>
      <c r="D6285" s="465" t="s">
        <v>388</v>
      </c>
      <c r="E6285" s="465" t="s">
        <v>6091</v>
      </c>
      <c r="F6285" s="469" t="str">
        <f t="shared" si="196"/>
        <v>other</v>
      </c>
      <c r="G6285" s="260">
        <v>0.11859504442</v>
      </c>
      <c r="H6285" s="260">
        <v>0</v>
      </c>
      <c r="I6285" s="260">
        <v>0</v>
      </c>
      <c r="J6285" s="260">
        <v>3.3561762721472002E-2</v>
      </c>
      <c r="K6285" s="260">
        <v>0.15215680711781299</v>
      </c>
      <c r="L6285" s="301" t="str">
        <f t="shared" si="197"/>
        <v/>
      </c>
      <c r="M6285" s="459">
        <f>IFERROR((Tableau1[[#This Row],[Scope 1
(kg CO2-eq)]]+Tableau1[[#This Row],[Scope 2 energy
(kg CO2-eq)]]+Tableau1[[#This Row],[Scope 2 Infrastructure
(kg CO2-eq)]])/Tableau1[[#This Row],[Total CO2-emissions
(kg CO2-eq)
for scope 3 use ]],"")</f>
        <v>0.77942647894926875</v>
      </c>
      <c r="N6285" s="436" t="s">
        <v>388</v>
      </c>
      <c r="O6285" s="259">
        <v>1</v>
      </c>
      <c r="P6285" s="259" t="s">
        <v>5213</v>
      </c>
      <c r="Q6285" s="259" t="s">
        <v>476</v>
      </c>
    </row>
    <row r="6286" spans="1:17" ht="21.75" customHeight="1">
      <c r="A6286" s="301" t="s">
        <v>5213</v>
      </c>
      <c r="B6286" s="301" t="s">
        <v>476</v>
      </c>
      <c r="C6286" s="316" t="s">
        <v>12290</v>
      </c>
      <c r="D6286" s="465" t="s">
        <v>388</v>
      </c>
      <c r="E6286" s="465" t="s">
        <v>6091</v>
      </c>
      <c r="F6286" s="469" t="str">
        <f t="shared" si="196"/>
        <v>other</v>
      </c>
      <c r="G6286" s="260">
        <v>0</v>
      </c>
      <c r="H6286" s="260">
        <v>0</v>
      </c>
      <c r="I6286" s="260">
        <v>0</v>
      </c>
      <c r="J6286" s="260">
        <v>1.5873557776622901E-2</v>
      </c>
      <c r="K6286" s="260">
        <v>1.5873557776633501E-2</v>
      </c>
      <c r="L6286" s="301" t="str">
        <f t="shared" si="197"/>
        <v/>
      </c>
      <c r="M6286" s="459">
        <f>IFERROR((Tableau1[[#This Row],[Scope 1
(kg CO2-eq)]]+Tableau1[[#This Row],[Scope 2 energy
(kg CO2-eq)]]+Tableau1[[#This Row],[Scope 2 Infrastructure
(kg CO2-eq)]])/Tableau1[[#This Row],[Total CO2-emissions
(kg CO2-eq)
for scope 3 use ]],"")</f>
        <v>0</v>
      </c>
      <c r="N6286" s="436" t="s">
        <v>388</v>
      </c>
      <c r="O6286" s="259">
        <v>1</v>
      </c>
      <c r="P6286" s="259" t="s">
        <v>5213</v>
      </c>
      <c r="Q6286" s="259" t="s">
        <v>476</v>
      </c>
    </row>
    <row r="6287" spans="1:17" ht="21.75" customHeight="1">
      <c r="A6287" s="301" t="s">
        <v>5213</v>
      </c>
      <c r="B6287" s="301" t="s">
        <v>476</v>
      </c>
      <c r="C6287" s="316" t="s">
        <v>12291</v>
      </c>
      <c r="D6287" s="465" t="s">
        <v>388</v>
      </c>
      <c r="E6287" s="465" t="s">
        <v>6091</v>
      </c>
      <c r="F6287" s="469" t="str">
        <f t="shared" si="196"/>
        <v>other</v>
      </c>
      <c r="G6287" s="260">
        <v>0</v>
      </c>
      <c r="H6287" s="260">
        <v>0</v>
      </c>
      <c r="I6287" s="260">
        <v>0</v>
      </c>
      <c r="J6287" s="260">
        <v>1.6321960224522699E-2</v>
      </c>
      <c r="K6287" s="260">
        <v>1.6321960255461801E-2</v>
      </c>
      <c r="L6287" s="301" t="str">
        <f t="shared" si="197"/>
        <v/>
      </c>
      <c r="M6287" s="459">
        <f>IFERROR((Tableau1[[#This Row],[Scope 1
(kg CO2-eq)]]+Tableau1[[#This Row],[Scope 2 energy
(kg CO2-eq)]]+Tableau1[[#This Row],[Scope 2 Infrastructure
(kg CO2-eq)]])/Tableau1[[#This Row],[Total CO2-emissions
(kg CO2-eq)
for scope 3 use ]],"")</f>
        <v>0</v>
      </c>
      <c r="N6287" s="436" t="s">
        <v>388</v>
      </c>
      <c r="O6287" s="259">
        <v>1</v>
      </c>
      <c r="P6287" s="259" t="s">
        <v>5213</v>
      </c>
      <c r="Q6287" s="259" t="s">
        <v>476</v>
      </c>
    </row>
    <row r="6288" spans="1:17" ht="21.75" customHeight="1">
      <c r="A6288" s="301" t="s">
        <v>5213</v>
      </c>
      <c r="B6288" s="301" t="s">
        <v>476</v>
      </c>
      <c r="C6288" s="316" t="s">
        <v>12292</v>
      </c>
      <c r="D6288" s="465" t="s">
        <v>388</v>
      </c>
      <c r="E6288" s="465" t="s">
        <v>6091</v>
      </c>
      <c r="F6288" s="469" t="str">
        <f t="shared" si="196"/>
        <v>other</v>
      </c>
      <c r="G6288" s="260">
        <v>0.11859504442</v>
      </c>
      <c r="H6288" s="260">
        <v>0</v>
      </c>
      <c r="I6288" s="260">
        <v>0</v>
      </c>
      <c r="J6288" s="260">
        <v>3.3561762721472002E-2</v>
      </c>
      <c r="K6288" s="260">
        <v>0.15215680711781299</v>
      </c>
      <c r="L6288" s="301" t="str">
        <f t="shared" si="197"/>
        <v/>
      </c>
      <c r="M6288" s="459">
        <f>IFERROR((Tableau1[[#This Row],[Scope 1
(kg CO2-eq)]]+Tableau1[[#This Row],[Scope 2 energy
(kg CO2-eq)]]+Tableau1[[#This Row],[Scope 2 Infrastructure
(kg CO2-eq)]])/Tableau1[[#This Row],[Total CO2-emissions
(kg CO2-eq)
for scope 3 use ]],"")</f>
        <v>0.77942647894926875</v>
      </c>
      <c r="N6288" s="436" t="s">
        <v>388</v>
      </c>
      <c r="O6288" s="259">
        <v>1</v>
      </c>
      <c r="P6288" s="259" t="s">
        <v>5213</v>
      </c>
      <c r="Q6288" s="259" t="s">
        <v>476</v>
      </c>
    </row>
    <row r="6289" spans="1:17" ht="21.75" customHeight="1">
      <c r="A6289" s="301" t="s">
        <v>5213</v>
      </c>
      <c r="B6289" s="301" t="s">
        <v>476</v>
      </c>
      <c r="C6289" s="316" t="s">
        <v>12293</v>
      </c>
      <c r="D6289" s="465" t="s">
        <v>388</v>
      </c>
      <c r="E6289" s="465" t="s">
        <v>6091</v>
      </c>
      <c r="F6289" s="469" t="str">
        <f t="shared" si="196"/>
        <v>other</v>
      </c>
      <c r="G6289" s="260">
        <v>0.11984850592</v>
      </c>
      <c r="H6289" s="260">
        <v>0</v>
      </c>
      <c r="I6289" s="260">
        <v>0</v>
      </c>
      <c r="J6289" s="260">
        <v>6.5780585634905006E-2</v>
      </c>
      <c r="K6289" s="260">
        <v>0.185629091571164</v>
      </c>
      <c r="L6289" s="301" t="str">
        <f t="shared" si="197"/>
        <v/>
      </c>
      <c r="M6289" s="459">
        <f>IFERROR((Tableau1[[#This Row],[Scope 1
(kg CO2-eq)]]+Tableau1[[#This Row],[Scope 2 energy
(kg CO2-eq)]]+Tableau1[[#This Row],[Scope 2 Infrastructure
(kg CO2-eq)]])/Tableau1[[#This Row],[Total CO2-emissions
(kg CO2-eq)
for scope 3 use ]],"")</f>
        <v>0.64563428558316294</v>
      </c>
      <c r="N6289" s="436" t="s">
        <v>388</v>
      </c>
      <c r="O6289" s="259">
        <v>1</v>
      </c>
      <c r="P6289" s="259" t="s">
        <v>5213</v>
      </c>
      <c r="Q6289" s="259" t="s">
        <v>476</v>
      </c>
    </row>
    <row r="6290" spans="1:17" ht="21.75" customHeight="1">
      <c r="A6290" s="301" t="s">
        <v>5213</v>
      </c>
      <c r="B6290" s="301" t="s">
        <v>476</v>
      </c>
      <c r="C6290" s="316" t="s">
        <v>3869</v>
      </c>
      <c r="D6290" s="465" t="s">
        <v>388</v>
      </c>
      <c r="E6290" s="465" t="s">
        <v>6091</v>
      </c>
      <c r="F6290" s="469" t="str">
        <f t="shared" si="196"/>
        <v>other</v>
      </c>
      <c r="G6290" s="260">
        <v>0.11984850592</v>
      </c>
      <c r="H6290" s="260">
        <v>0</v>
      </c>
      <c r="I6290" s="260">
        <v>0</v>
      </c>
      <c r="J6290" s="260">
        <v>6.5780585634905006E-2</v>
      </c>
      <c r="K6290" s="260">
        <v>0.18562909156872201</v>
      </c>
      <c r="L6290" s="301" t="str">
        <f t="shared" si="197"/>
        <v/>
      </c>
      <c r="M6290" s="459">
        <f>IFERROR((Tableau1[[#This Row],[Scope 1
(kg CO2-eq)]]+Tableau1[[#This Row],[Scope 2 energy
(kg CO2-eq)]]+Tableau1[[#This Row],[Scope 2 Infrastructure
(kg CO2-eq)]])/Tableau1[[#This Row],[Total CO2-emissions
(kg CO2-eq)
for scope 3 use ]],"")</f>
        <v>0.64563428559165636</v>
      </c>
      <c r="N6290" s="436" t="s">
        <v>388</v>
      </c>
      <c r="O6290" s="259">
        <v>1</v>
      </c>
      <c r="P6290" s="259" t="s">
        <v>5213</v>
      </c>
      <c r="Q6290" s="259" t="s">
        <v>476</v>
      </c>
    </row>
    <row r="6291" spans="1:17" ht="21.75" customHeight="1">
      <c r="A6291" s="301" t="s">
        <v>5213</v>
      </c>
      <c r="B6291" s="301" t="s">
        <v>476</v>
      </c>
      <c r="C6291" s="316" t="s">
        <v>12294</v>
      </c>
      <c r="D6291" s="465" t="s">
        <v>388</v>
      </c>
      <c r="E6291" s="465" t="s">
        <v>6091</v>
      </c>
      <c r="F6291" s="469" t="str">
        <f t="shared" si="196"/>
        <v>other</v>
      </c>
      <c r="G6291" s="260">
        <v>0.11984850592</v>
      </c>
      <c r="H6291" s="260">
        <v>0</v>
      </c>
      <c r="I6291" s="260">
        <v>0</v>
      </c>
      <c r="J6291" s="260">
        <v>3.3585067633759E-2</v>
      </c>
      <c r="K6291" s="260">
        <v>0.15343357355015499</v>
      </c>
      <c r="L6291" s="301" t="str">
        <f t="shared" si="197"/>
        <v/>
      </c>
      <c r="M6291" s="459">
        <f>IFERROR((Tableau1[[#This Row],[Scope 1
(kg CO2-eq)]]+Tableau1[[#This Row],[Scope 2 energy
(kg CO2-eq)]]+Tableau1[[#This Row],[Scope 2 Infrastructure
(kg CO2-eq)]])/Tableau1[[#This Row],[Total CO2-emissions
(kg CO2-eq)
for scope 3 use ]],"")</f>
        <v>0.78111004747486656</v>
      </c>
      <c r="N6291" s="436" t="s">
        <v>388</v>
      </c>
      <c r="O6291" s="259">
        <v>1</v>
      </c>
      <c r="P6291" s="259" t="s">
        <v>5213</v>
      </c>
      <c r="Q6291" s="259" t="s">
        <v>476</v>
      </c>
    </row>
    <row r="6292" spans="1:17" ht="21.75" customHeight="1">
      <c r="A6292" s="301" t="s">
        <v>5213</v>
      </c>
      <c r="B6292" s="301" t="s">
        <v>476</v>
      </c>
      <c r="C6292" s="316" t="s">
        <v>12295</v>
      </c>
      <c r="D6292" s="465" t="s">
        <v>388</v>
      </c>
      <c r="E6292" s="465" t="s">
        <v>6091</v>
      </c>
      <c r="F6292" s="469" t="str">
        <f t="shared" si="196"/>
        <v>other</v>
      </c>
      <c r="G6292" s="260">
        <v>0</v>
      </c>
      <c r="H6292" s="260">
        <v>0</v>
      </c>
      <c r="I6292" s="260">
        <v>0</v>
      </c>
      <c r="J6292" s="260">
        <v>1.5873557776622901E-2</v>
      </c>
      <c r="K6292" s="260">
        <v>1.5873557776633501E-2</v>
      </c>
      <c r="L6292" s="301" t="str">
        <f t="shared" si="197"/>
        <v/>
      </c>
      <c r="M6292" s="459">
        <f>IFERROR((Tableau1[[#This Row],[Scope 1
(kg CO2-eq)]]+Tableau1[[#This Row],[Scope 2 energy
(kg CO2-eq)]]+Tableau1[[#This Row],[Scope 2 Infrastructure
(kg CO2-eq)]])/Tableau1[[#This Row],[Total CO2-emissions
(kg CO2-eq)
for scope 3 use ]],"")</f>
        <v>0</v>
      </c>
      <c r="N6292" s="436" t="s">
        <v>388</v>
      </c>
      <c r="O6292" s="259">
        <v>1</v>
      </c>
      <c r="P6292" s="259" t="s">
        <v>5213</v>
      </c>
      <c r="Q6292" s="259" t="s">
        <v>476</v>
      </c>
    </row>
    <row r="6293" spans="1:17" ht="21.75" customHeight="1">
      <c r="A6293" s="301" t="s">
        <v>5213</v>
      </c>
      <c r="B6293" s="301" t="s">
        <v>476</v>
      </c>
      <c r="C6293" s="316" t="s">
        <v>12296</v>
      </c>
      <c r="D6293" s="465" t="s">
        <v>388</v>
      </c>
      <c r="E6293" s="465" t="s">
        <v>6091</v>
      </c>
      <c r="F6293" s="469" t="str">
        <f t="shared" si="196"/>
        <v>other</v>
      </c>
      <c r="G6293" s="260">
        <v>0</v>
      </c>
      <c r="H6293" s="260">
        <v>0</v>
      </c>
      <c r="I6293" s="260">
        <v>0</v>
      </c>
      <c r="J6293" s="260">
        <v>1.6321960224522699E-2</v>
      </c>
      <c r="K6293" s="260">
        <v>1.6321960255461801E-2</v>
      </c>
      <c r="L6293" s="301" t="str">
        <f t="shared" si="197"/>
        <v/>
      </c>
      <c r="M6293" s="459">
        <f>IFERROR((Tableau1[[#This Row],[Scope 1
(kg CO2-eq)]]+Tableau1[[#This Row],[Scope 2 energy
(kg CO2-eq)]]+Tableau1[[#This Row],[Scope 2 Infrastructure
(kg CO2-eq)]])/Tableau1[[#This Row],[Total CO2-emissions
(kg CO2-eq)
for scope 3 use ]],"")</f>
        <v>0</v>
      </c>
      <c r="N6293" s="436" t="s">
        <v>388</v>
      </c>
      <c r="O6293" s="259">
        <v>1</v>
      </c>
      <c r="P6293" s="259" t="s">
        <v>5213</v>
      </c>
      <c r="Q6293" s="259" t="s">
        <v>476</v>
      </c>
    </row>
    <row r="6294" spans="1:17" ht="21.75" customHeight="1">
      <c r="A6294" s="301" t="s">
        <v>5213</v>
      </c>
      <c r="B6294" s="301" t="s">
        <v>476</v>
      </c>
      <c r="C6294" s="316" t="s">
        <v>12297</v>
      </c>
      <c r="D6294" s="465" t="s">
        <v>388</v>
      </c>
      <c r="E6294" s="465" t="s">
        <v>6091</v>
      </c>
      <c r="F6294" s="469" t="str">
        <f t="shared" si="196"/>
        <v>other</v>
      </c>
      <c r="G6294" s="260">
        <v>0.11984850592</v>
      </c>
      <c r="H6294" s="260">
        <v>0</v>
      </c>
      <c r="I6294" s="260">
        <v>0</v>
      </c>
      <c r="J6294" s="260">
        <v>3.3585067633759E-2</v>
      </c>
      <c r="K6294" s="260">
        <v>0.15343357355015499</v>
      </c>
      <c r="L6294" s="301" t="str">
        <f t="shared" si="197"/>
        <v/>
      </c>
      <c r="M6294" s="459">
        <f>IFERROR((Tableau1[[#This Row],[Scope 1
(kg CO2-eq)]]+Tableau1[[#This Row],[Scope 2 energy
(kg CO2-eq)]]+Tableau1[[#This Row],[Scope 2 Infrastructure
(kg CO2-eq)]])/Tableau1[[#This Row],[Total CO2-emissions
(kg CO2-eq)
for scope 3 use ]],"")</f>
        <v>0.78111004747486656</v>
      </c>
      <c r="N6294" s="436" t="s">
        <v>388</v>
      </c>
      <c r="O6294" s="259">
        <v>1</v>
      </c>
      <c r="P6294" s="259" t="s">
        <v>5213</v>
      </c>
      <c r="Q6294" s="259" t="s">
        <v>476</v>
      </c>
    </row>
    <row r="6295" spans="1:17" ht="21.75" customHeight="1">
      <c r="A6295" s="301" t="s">
        <v>5213</v>
      </c>
      <c r="B6295" s="301" t="s">
        <v>476</v>
      </c>
      <c r="C6295" s="316" t="s">
        <v>12298</v>
      </c>
      <c r="D6295" s="465" t="s">
        <v>388</v>
      </c>
      <c r="E6295" s="465" t="s">
        <v>6091</v>
      </c>
      <c r="F6295" s="469" t="str">
        <f t="shared" si="196"/>
        <v>other</v>
      </c>
      <c r="G6295" s="260">
        <v>0.11699546294</v>
      </c>
      <c r="H6295" s="260">
        <v>0</v>
      </c>
      <c r="I6295" s="260">
        <v>0</v>
      </c>
      <c r="J6295" s="260">
        <v>6.504289552674701E-2</v>
      </c>
      <c r="K6295" s="260">
        <v>0.18203835848146199</v>
      </c>
      <c r="L6295" s="301" t="str">
        <f t="shared" si="197"/>
        <v/>
      </c>
      <c r="M6295" s="459">
        <f>IFERROR((Tableau1[[#This Row],[Scope 1
(kg CO2-eq)]]+Tableau1[[#This Row],[Scope 2 energy
(kg CO2-eq)]]+Tableau1[[#This Row],[Scope 2 Infrastructure
(kg CO2-eq)]])/Tableau1[[#This Row],[Total CO2-emissions
(kg CO2-eq)
for scope 3 use ]],"")</f>
        <v>0.64269675861702702</v>
      </c>
      <c r="N6295" s="436" t="s">
        <v>388</v>
      </c>
      <c r="O6295" s="259">
        <v>1</v>
      </c>
      <c r="P6295" s="259" t="s">
        <v>5213</v>
      </c>
      <c r="Q6295" s="259" t="s">
        <v>476</v>
      </c>
    </row>
    <row r="6296" spans="1:17" ht="21.75" customHeight="1">
      <c r="A6296" s="301" t="s">
        <v>5213</v>
      </c>
      <c r="B6296" s="301" t="s">
        <v>476</v>
      </c>
      <c r="C6296" s="316" t="s">
        <v>3870</v>
      </c>
      <c r="D6296" s="465" t="s">
        <v>388</v>
      </c>
      <c r="E6296" s="465" t="s">
        <v>6091</v>
      </c>
      <c r="F6296" s="469" t="str">
        <f t="shared" si="196"/>
        <v>other</v>
      </c>
      <c r="G6296" s="260">
        <v>0.11699546294</v>
      </c>
      <c r="H6296" s="260">
        <v>0</v>
      </c>
      <c r="I6296" s="260">
        <v>0</v>
      </c>
      <c r="J6296" s="260">
        <v>6.504289552674701E-2</v>
      </c>
      <c r="K6296" s="260">
        <v>0.182038358481069</v>
      </c>
      <c r="L6296" s="301" t="str">
        <f t="shared" si="197"/>
        <v/>
      </c>
      <c r="M6296" s="459">
        <f>IFERROR((Tableau1[[#This Row],[Scope 1
(kg CO2-eq)]]+Tableau1[[#This Row],[Scope 2 energy
(kg CO2-eq)]]+Tableau1[[#This Row],[Scope 2 Infrastructure
(kg CO2-eq)]])/Tableau1[[#This Row],[Total CO2-emissions
(kg CO2-eq)
for scope 3 use ]],"")</f>
        <v>0.64269675861841447</v>
      </c>
      <c r="N6296" s="436" t="s">
        <v>388</v>
      </c>
      <c r="O6296" s="259">
        <v>1</v>
      </c>
      <c r="P6296" s="259" t="s">
        <v>5213</v>
      </c>
      <c r="Q6296" s="259" t="s">
        <v>476</v>
      </c>
    </row>
    <row r="6297" spans="1:17" ht="21.75" customHeight="1">
      <c r="A6297" s="301" t="s">
        <v>5213</v>
      </c>
      <c r="B6297" s="301" t="s">
        <v>476</v>
      </c>
      <c r="C6297" s="316" t="s">
        <v>12299</v>
      </c>
      <c r="D6297" s="465" t="s">
        <v>388</v>
      </c>
      <c r="E6297" s="465" t="s">
        <v>6091</v>
      </c>
      <c r="F6297" s="469" t="str">
        <f t="shared" si="196"/>
        <v>other</v>
      </c>
      <c r="G6297" s="260">
        <v>0.11699546294</v>
      </c>
      <c r="H6297" s="260">
        <v>0</v>
      </c>
      <c r="I6297" s="260">
        <v>0</v>
      </c>
      <c r="J6297" s="260">
        <v>3.2847377525601004E-2</v>
      </c>
      <c r="K6297" s="260">
        <v>0.14984284047233401</v>
      </c>
      <c r="L6297" s="301" t="str">
        <f t="shared" si="197"/>
        <v/>
      </c>
      <c r="M6297" s="459">
        <f>IFERROR((Tableau1[[#This Row],[Scope 1
(kg CO2-eq)]]+Tableau1[[#This Row],[Scope 2 energy
(kg CO2-eq)]]+Tableau1[[#This Row],[Scope 2 Infrastructure
(kg CO2-eq)]])/Tableau1[[#This Row],[Total CO2-emissions
(kg CO2-eq)
for scope 3 use ]],"")</f>
        <v>0.78078780788729951</v>
      </c>
      <c r="N6297" s="436" t="s">
        <v>388</v>
      </c>
      <c r="O6297" s="259">
        <v>1</v>
      </c>
      <c r="P6297" s="259" t="s">
        <v>5213</v>
      </c>
      <c r="Q6297" s="259" t="s">
        <v>476</v>
      </c>
    </row>
    <row r="6298" spans="1:17" ht="21.75" customHeight="1">
      <c r="A6298" s="301" t="s">
        <v>5213</v>
      </c>
      <c r="B6298" s="301" t="s">
        <v>476</v>
      </c>
      <c r="C6298" s="316" t="s">
        <v>12300</v>
      </c>
      <c r="D6298" s="465" t="s">
        <v>388</v>
      </c>
      <c r="E6298" s="465" t="s">
        <v>6091</v>
      </c>
      <c r="F6298" s="469" t="str">
        <f t="shared" si="196"/>
        <v>other</v>
      </c>
      <c r="G6298" s="260">
        <v>0</v>
      </c>
      <c r="H6298" s="260">
        <v>0</v>
      </c>
      <c r="I6298" s="260">
        <v>0</v>
      </c>
      <c r="J6298" s="260">
        <v>1.5873557776622901E-2</v>
      </c>
      <c r="K6298" s="260">
        <v>1.5873557776633501E-2</v>
      </c>
      <c r="L6298" s="301" t="str">
        <f t="shared" si="197"/>
        <v/>
      </c>
      <c r="M6298" s="459">
        <f>IFERROR((Tableau1[[#This Row],[Scope 1
(kg CO2-eq)]]+Tableau1[[#This Row],[Scope 2 energy
(kg CO2-eq)]]+Tableau1[[#This Row],[Scope 2 Infrastructure
(kg CO2-eq)]])/Tableau1[[#This Row],[Total CO2-emissions
(kg CO2-eq)
for scope 3 use ]],"")</f>
        <v>0</v>
      </c>
      <c r="N6298" s="436" t="s">
        <v>388</v>
      </c>
      <c r="O6298" s="259">
        <v>1</v>
      </c>
      <c r="P6298" s="259" t="s">
        <v>5213</v>
      </c>
      <c r="Q6298" s="259" t="s">
        <v>476</v>
      </c>
    </row>
    <row r="6299" spans="1:17" ht="21.75" customHeight="1">
      <c r="A6299" s="301" t="s">
        <v>5213</v>
      </c>
      <c r="B6299" s="301" t="s">
        <v>476</v>
      </c>
      <c r="C6299" s="316" t="s">
        <v>12301</v>
      </c>
      <c r="D6299" s="465" t="s">
        <v>388</v>
      </c>
      <c r="E6299" s="465" t="s">
        <v>6091</v>
      </c>
      <c r="F6299" s="469" t="str">
        <f t="shared" si="196"/>
        <v>other</v>
      </c>
      <c r="G6299" s="260">
        <v>0</v>
      </c>
      <c r="H6299" s="260">
        <v>0</v>
      </c>
      <c r="I6299" s="260">
        <v>0</v>
      </c>
      <c r="J6299" s="260">
        <v>1.6321960224522699E-2</v>
      </c>
      <c r="K6299" s="260">
        <v>1.6321960255461801E-2</v>
      </c>
      <c r="L6299" s="301" t="str">
        <f t="shared" si="197"/>
        <v/>
      </c>
      <c r="M6299" s="459">
        <f>IFERROR((Tableau1[[#This Row],[Scope 1
(kg CO2-eq)]]+Tableau1[[#This Row],[Scope 2 energy
(kg CO2-eq)]]+Tableau1[[#This Row],[Scope 2 Infrastructure
(kg CO2-eq)]])/Tableau1[[#This Row],[Total CO2-emissions
(kg CO2-eq)
for scope 3 use ]],"")</f>
        <v>0</v>
      </c>
      <c r="N6299" s="436" t="s">
        <v>388</v>
      </c>
      <c r="O6299" s="259">
        <v>1</v>
      </c>
      <c r="P6299" s="259" t="s">
        <v>5213</v>
      </c>
      <c r="Q6299" s="259" t="s">
        <v>476</v>
      </c>
    </row>
    <row r="6300" spans="1:17" ht="21.75" customHeight="1">
      <c r="A6300" s="301" t="s">
        <v>5213</v>
      </c>
      <c r="B6300" s="301" t="s">
        <v>476</v>
      </c>
      <c r="C6300" s="316" t="s">
        <v>12302</v>
      </c>
      <c r="D6300" s="465" t="s">
        <v>388</v>
      </c>
      <c r="E6300" s="465" t="s">
        <v>6091</v>
      </c>
      <c r="F6300" s="469" t="str">
        <f t="shared" si="196"/>
        <v>other</v>
      </c>
      <c r="G6300" s="260">
        <v>0.11699546294</v>
      </c>
      <c r="H6300" s="260">
        <v>0</v>
      </c>
      <c r="I6300" s="260">
        <v>0</v>
      </c>
      <c r="J6300" s="260">
        <v>3.2847377525601004E-2</v>
      </c>
      <c r="K6300" s="260">
        <v>0.14984284047233401</v>
      </c>
      <c r="L6300" s="301" t="str">
        <f t="shared" si="197"/>
        <v/>
      </c>
      <c r="M6300" s="459">
        <f>IFERROR((Tableau1[[#This Row],[Scope 1
(kg CO2-eq)]]+Tableau1[[#This Row],[Scope 2 energy
(kg CO2-eq)]]+Tableau1[[#This Row],[Scope 2 Infrastructure
(kg CO2-eq)]])/Tableau1[[#This Row],[Total CO2-emissions
(kg CO2-eq)
for scope 3 use ]],"")</f>
        <v>0.78078780788729951</v>
      </c>
      <c r="N6300" s="436" t="s">
        <v>388</v>
      </c>
      <c r="O6300" s="259">
        <v>1</v>
      </c>
      <c r="P6300" s="259" t="s">
        <v>5213</v>
      </c>
      <c r="Q6300" s="259" t="s">
        <v>476</v>
      </c>
    </row>
    <row r="6301" spans="1:17" ht="21.75" customHeight="1">
      <c r="A6301" s="301" t="s">
        <v>5213</v>
      </c>
      <c r="B6301" s="301" t="s">
        <v>476</v>
      </c>
      <c r="C6301" s="316" t="s">
        <v>12303</v>
      </c>
      <c r="D6301" s="465" t="s">
        <v>388</v>
      </c>
      <c r="E6301" s="465" t="s">
        <v>700</v>
      </c>
      <c r="F6301" s="469" t="str">
        <f t="shared" si="196"/>
        <v>CH</v>
      </c>
      <c r="G6301" s="260">
        <v>0</v>
      </c>
      <c r="H6301" s="260">
        <v>0</v>
      </c>
      <c r="I6301" s="260">
        <v>0</v>
      </c>
      <c r="J6301" s="260">
        <v>0.184969345231216</v>
      </c>
      <c r="K6301" s="260">
        <v>0.18496934523557801</v>
      </c>
      <c r="L6301" s="301" t="str">
        <f t="shared" si="197"/>
        <v/>
      </c>
      <c r="M6301" s="459">
        <f>IFERROR((Tableau1[[#This Row],[Scope 1
(kg CO2-eq)]]+Tableau1[[#This Row],[Scope 2 energy
(kg CO2-eq)]]+Tableau1[[#This Row],[Scope 2 Infrastructure
(kg CO2-eq)]])/Tableau1[[#This Row],[Total CO2-emissions
(kg CO2-eq)
for scope 3 use ]],"")</f>
        <v>0</v>
      </c>
      <c r="N6301" s="436" t="s">
        <v>388</v>
      </c>
      <c r="O6301" s="259">
        <v>1</v>
      </c>
      <c r="P6301" s="259" t="s">
        <v>5213</v>
      </c>
      <c r="Q6301" s="259" t="s">
        <v>476</v>
      </c>
    </row>
    <row r="6302" spans="1:17" ht="21.75" customHeight="1">
      <c r="A6302" s="301" t="s">
        <v>5213</v>
      </c>
      <c r="B6302" s="301" t="s">
        <v>476</v>
      </c>
      <c r="C6302" s="316" t="s">
        <v>3871</v>
      </c>
      <c r="D6302" s="465" t="s">
        <v>388</v>
      </c>
      <c r="E6302" s="465" t="s">
        <v>700</v>
      </c>
      <c r="F6302" s="469" t="str">
        <f t="shared" si="196"/>
        <v>CH</v>
      </c>
      <c r="G6302" s="260">
        <v>0</v>
      </c>
      <c r="H6302" s="260">
        <v>0</v>
      </c>
      <c r="I6302" s="260">
        <v>0</v>
      </c>
      <c r="J6302" s="260">
        <v>0.18496934523318601</v>
      </c>
      <c r="K6302" s="260">
        <v>0.18496934523348799</v>
      </c>
      <c r="L6302" s="301" t="str">
        <f t="shared" si="197"/>
        <v/>
      </c>
      <c r="M6302" s="459">
        <f>IFERROR((Tableau1[[#This Row],[Scope 1
(kg CO2-eq)]]+Tableau1[[#This Row],[Scope 2 energy
(kg CO2-eq)]]+Tableau1[[#This Row],[Scope 2 Infrastructure
(kg CO2-eq)]])/Tableau1[[#This Row],[Total CO2-emissions
(kg CO2-eq)
for scope 3 use ]],"")</f>
        <v>0</v>
      </c>
      <c r="N6302" s="436" t="s">
        <v>388</v>
      </c>
      <c r="O6302" s="259">
        <v>1</v>
      </c>
      <c r="P6302" s="259" t="s">
        <v>5213</v>
      </c>
      <c r="Q6302" s="259" t="s">
        <v>476</v>
      </c>
    </row>
    <row r="6303" spans="1:17" ht="21.75" customHeight="1">
      <c r="A6303" s="301" t="s">
        <v>5213</v>
      </c>
      <c r="B6303" s="301" t="s">
        <v>476</v>
      </c>
      <c r="C6303" s="316" t="s">
        <v>12304</v>
      </c>
      <c r="D6303" s="465" t="s">
        <v>388</v>
      </c>
      <c r="E6303" s="465" t="s">
        <v>6091</v>
      </c>
      <c r="F6303" s="469" t="str">
        <f t="shared" si="196"/>
        <v>other</v>
      </c>
      <c r="G6303" s="260">
        <v>0</v>
      </c>
      <c r="H6303" s="260">
        <v>0</v>
      </c>
      <c r="I6303" s="260">
        <v>0</v>
      </c>
      <c r="J6303" s="260">
        <v>0.18452234898745701</v>
      </c>
      <c r="K6303" s="260">
        <v>0.18452234898716199</v>
      </c>
      <c r="L6303" s="301" t="str">
        <f t="shared" si="197"/>
        <v/>
      </c>
      <c r="M6303" s="459">
        <f>IFERROR((Tableau1[[#This Row],[Scope 1
(kg CO2-eq)]]+Tableau1[[#This Row],[Scope 2 energy
(kg CO2-eq)]]+Tableau1[[#This Row],[Scope 2 Infrastructure
(kg CO2-eq)]])/Tableau1[[#This Row],[Total CO2-emissions
(kg CO2-eq)
for scope 3 use ]],"")</f>
        <v>0</v>
      </c>
      <c r="N6303" s="436" t="s">
        <v>388</v>
      </c>
      <c r="O6303" s="259">
        <v>1</v>
      </c>
      <c r="P6303" s="259" t="s">
        <v>5213</v>
      </c>
      <c r="Q6303" s="259" t="s">
        <v>476</v>
      </c>
    </row>
    <row r="6304" spans="1:17" ht="21.75" customHeight="1">
      <c r="A6304" s="301" t="s">
        <v>5213</v>
      </c>
      <c r="B6304" s="301" t="s">
        <v>476</v>
      </c>
      <c r="C6304" s="316" t="s">
        <v>12305</v>
      </c>
      <c r="D6304" s="465" t="s">
        <v>388</v>
      </c>
      <c r="E6304" s="465" t="s">
        <v>700</v>
      </c>
      <c r="F6304" s="469" t="str">
        <f t="shared" si="196"/>
        <v>CH</v>
      </c>
      <c r="G6304" s="260">
        <v>0</v>
      </c>
      <c r="H6304" s="260">
        <v>0</v>
      </c>
      <c r="I6304" s="260">
        <v>0</v>
      </c>
      <c r="J6304" s="260">
        <v>0.152773891607768</v>
      </c>
      <c r="K6304" s="260">
        <v>0.15277389162034499</v>
      </c>
      <c r="L6304" s="301" t="str">
        <f t="shared" si="197"/>
        <v/>
      </c>
      <c r="M6304" s="459">
        <f>IFERROR((Tableau1[[#This Row],[Scope 1
(kg CO2-eq)]]+Tableau1[[#This Row],[Scope 2 energy
(kg CO2-eq)]]+Tableau1[[#This Row],[Scope 2 Infrastructure
(kg CO2-eq)]])/Tableau1[[#This Row],[Total CO2-emissions
(kg CO2-eq)
for scope 3 use ]],"")</f>
        <v>0</v>
      </c>
      <c r="N6304" s="436" t="s">
        <v>388</v>
      </c>
      <c r="O6304" s="259">
        <v>1</v>
      </c>
      <c r="P6304" s="259" t="s">
        <v>5213</v>
      </c>
      <c r="Q6304" s="259" t="s">
        <v>476</v>
      </c>
    </row>
    <row r="6305" spans="1:17" ht="21.75" customHeight="1">
      <c r="A6305" s="301" t="s">
        <v>5213</v>
      </c>
      <c r="B6305" s="301" t="s">
        <v>476</v>
      </c>
      <c r="C6305" s="316" t="s">
        <v>12306</v>
      </c>
      <c r="D6305" s="465" t="s">
        <v>388</v>
      </c>
      <c r="E6305" s="465" t="s">
        <v>700</v>
      </c>
      <c r="F6305" s="469" t="str">
        <f t="shared" si="196"/>
        <v>CH</v>
      </c>
      <c r="G6305" s="260">
        <v>0</v>
      </c>
      <c r="H6305" s="260">
        <v>0</v>
      </c>
      <c r="I6305" s="260">
        <v>0</v>
      </c>
      <c r="J6305" s="260">
        <v>1.5873526029518002E-2</v>
      </c>
      <c r="K6305" s="260">
        <v>1.5873526029475799E-2</v>
      </c>
      <c r="L6305" s="301" t="str">
        <f t="shared" si="197"/>
        <v/>
      </c>
      <c r="M6305" s="459">
        <f>IFERROR((Tableau1[[#This Row],[Scope 1
(kg CO2-eq)]]+Tableau1[[#This Row],[Scope 2 energy
(kg CO2-eq)]]+Tableau1[[#This Row],[Scope 2 Infrastructure
(kg CO2-eq)]])/Tableau1[[#This Row],[Total CO2-emissions
(kg CO2-eq)
for scope 3 use ]],"")</f>
        <v>0</v>
      </c>
      <c r="N6305" s="436" t="s">
        <v>388</v>
      </c>
      <c r="O6305" s="259">
        <v>1</v>
      </c>
      <c r="P6305" s="259" t="s">
        <v>5213</v>
      </c>
      <c r="Q6305" s="259" t="s">
        <v>476</v>
      </c>
    </row>
    <row r="6306" spans="1:17" ht="21.75" customHeight="1">
      <c r="A6306" s="301" t="s">
        <v>5213</v>
      </c>
      <c r="B6306" s="301" t="s">
        <v>476</v>
      </c>
      <c r="C6306" s="316" t="s">
        <v>12307</v>
      </c>
      <c r="D6306" s="465" t="s">
        <v>388</v>
      </c>
      <c r="E6306" s="465" t="s">
        <v>700</v>
      </c>
      <c r="F6306" s="469" t="str">
        <f t="shared" si="196"/>
        <v>CH</v>
      </c>
      <c r="G6306" s="260">
        <v>0</v>
      </c>
      <c r="H6306" s="260">
        <v>0</v>
      </c>
      <c r="I6306" s="260">
        <v>0</v>
      </c>
      <c r="J6306" s="260">
        <v>1.63219276115413E-2</v>
      </c>
      <c r="K6306" s="260">
        <v>1.6321927593781801E-2</v>
      </c>
      <c r="L6306" s="301" t="str">
        <f t="shared" si="197"/>
        <v/>
      </c>
      <c r="M6306" s="459">
        <f>IFERROR((Tableau1[[#This Row],[Scope 1
(kg CO2-eq)]]+Tableau1[[#This Row],[Scope 2 energy
(kg CO2-eq)]]+Tableau1[[#This Row],[Scope 2 Infrastructure
(kg CO2-eq)]])/Tableau1[[#This Row],[Total CO2-emissions
(kg CO2-eq)
for scope 3 use ]],"")</f>
        <v>0</v>
      </c>
      <c r="N6306" s="436" t="s">
        <v>388</v>
      </c>
      <c r="O6306" s="259">
        <v>1</v>
      </c>
      <c r="P6306" s="259" t="s">
        <v>5213</v>
      </c>
      <c r="Q6306" s="259" t="s">
        <v>476</v>
      </c>
    </row>
    <row r="6307" spans="1:17" ht="21.75" customHeight="1">
      <c r="A6307" s="301" t="s">
        <v>5213</v>
      </c>
      <c r="B6307" s="301" t="s">
        <v>476</v>
      </c>
      <c r="C6307" s="316" t="s">
        <v>12308</v>
      </c>
      <c r="D6307" s="465" t="s">
        <v>388</v>
      </c>
      <c r="E6307" s="465" t="s">
        <v>6091</v>
      </c>
      <c r="F6307" s="469" t="str">
        <f t="shared" si="196"/>
        <v>other</v>
      </c>
      <c r="G6307" s="260">
        <v>0.35682838880000001</v>
      </c>
      <c r="H6307" s="260">
        <v>0</v>
      </c>
      <c r="I6307" s="260">
        <v>0</v>
      </c>
      <c r="J6307" s="260">
        <v>0.20657429883720901</v>
      </c>
      <c r="K6307" s="260">
        <v>0.56340268772544499</v>
      </c>
      <c r="L6307" s="301" t="str">
        <f t="shared" si="197"/>
        <v/>
      </c>
      <c r="M6307" s="459">
        <f>IFERROR((Tableau1[[#This Row],[Scope 1
(kg CO2-eq)]]+Tableau1[[#This Row],[Scope 2 energy
(kg CO2-eq)]]+Tableau1[[#This Row],[Scope 2 Infrastructure
(kg CO2-eq)]])/Tableau1[[#This Row],[Total CO2-emissions
(kg CO2-eq)
for scope 3 use ]],"")</f>
        <v>0.63334520152997231</v>
      </c>
      <c r="N6307" s="436" t="s">
        <v>388</v>
      </c>
      <c r="O6307" s="259">
        <v>1</v>
      </c>
      <c r="P6307" s="259" t="s">
        <v>5213</v>
      </c>
      <c r="Q6307" s="259" t="s">
        <v>476</v>
      </c>
    </row>
    <row r="6308" spans="1:17" ht="21.75" customHeight="1">
      <c r="A6308" s="301" t="s">
        <v>5213</v>
      </c>
      <c r="B6308" s="301" t="s">
        <v>476</v>
      </c>
      <c r="C6308" s="316" t="s">
        <v>3872</v>
      </c>
      <c r="D6308" s="465" t="s">
        <v>388</v>
      </c>
      <c r="E6308" s="465" t="s">
        <v>6091</v>
      </c>
      <c r="F6308" s="469" t="str">
        <f t="shared" si="196"/>
        <v>other</v>
      </c>
      <c r="G6308" s="260">
        <v>0.35682838880000001</v>
      </c>
      <c r="H6308" s="260">
        <v>0</v>
      </c>
      <c r="I6308" s="260">
        <v>0</v>
      </c>
      <c r="J6308" s="260">
        <v>0.20657429883720901</v>
      </c>
      <c r="K6308" s="260">
        <v>0.56340268772544499</v>
      </c>
      <c r="L6308" s="301" t="str">
        <f t="shared" si="197"/>
        <v/>
      </c>
      <c r="M6308" s="459">
        <f>IFERROR((Tableau1[[#This Row],[Scope 1
(kg CO2-eq)]]+Tableau1[[#This Row],[Scope 2 energy
(kg CO2-eq)]]+Tableau1[[#This Row],[Scope 2 Infrastructure
(kg CO2-eq)]])/Tableau1[[#This Row],[Total CO2-emissions
(kg CO2-eq)
for scope 3 use ]],"")</f>
        <v>0.63334520152997231</v>
      </c>
      <c r="N6308" s="436" t="s">
        <v>388</v>
      </c>
      <c r="O6308" s="259">
        <v>1</v>
      </c>
      <c r="P6308" s="259" t="s">
        <v>5213</v>
      </c>
      <c r="Q6308" s="259" t="s">
        <v>476</v>
      </c>
    </row>
    <row r="6309" spans="1:17" ht="21.75" customHeight="1">
      <c r="A6309" s="301" t="s">
        <v>5213</v>
      </c>
      <c r="B6309" s="301" t="s">
        <v>476</v>
      </c>
      <c r="C6309" s="316" t="s">
        <v>12309</v>
      </c>
      <c r="D6309" s="465" t="s">
        <v>388</v>
      </c>
      <c r="E6309" s="465" t="s">
        <v>6091</v>
      </c>
      <c r="F6309" s="469" t="str">
        <f t="shared" si="196"/>
        <v>other</v>
      </c>
      <c r="G6309" s="260">
        <v>0.35682838880000001</v>
      </c>
      <c r="H6309" s="260">
        <v>0</v>
      </c>
      <c r="I6309" s="260">
        <v>0</v>
      </c>
      <c r="J6309" s="260">
        <v>9.9646426882089967E-2</v>
      </c>
      <c r="K6309" s="260">
        <v>0.45647481564334202</v>
      </c>
      <c r="L6309" s="301" t="str">
        <f t="shared" si="197"/>
        <v/>
      </c>
      <c r="M6309" s="459">
        <f>IFERROR((Tableau1[[#This Row],[Scope 1
(kg CO2-eq)]]+Tableau1[[#This Row],[Scope 2 energy
(kg CO2-eq)]]+Tableau1[[#This Row],[Scope 2 Infrastructure
(kg CO2-eq)]])/Tableau1[[#This Row],[Total CO2-emissions
(kg CO2-eq)
for scope 3 use ]],"")</f>
        <v>0.78170443707194814</v>
      </c>
      <c r="N6309" s="436" t="s">
        <v>388</v>
      </c>
      <c r="O6309" s="259">
        <v>1</v>
      </c>
      <c r="P6309" s="259" t="s">
        <v>5213</v>
      </c>
      <c r="Q6309" s="259" t="s">
        <v>476</v>
      </c>
    </row>
    <row r="6310" spans="1:17" ht="21.75" customHeight="1">
      <c r="A6310" s="301" t="s">
        <v>5213</v>
      </c>
      <c r="B6310" s="301" t="s">
        <v>476</v>
      </c>
      <c r="C6310" s="316" t="s">
        <v>12310</v>
      </c>
      <c r="D6310" s="465" t="s">
        <v>388</v>
      </c>
      <c r="E6310" s="465" t="s">
        <v>6091</v>
      </c>
      <c r="F6310" s="469" t="str">
        <f t="shared" si="196"/>
        <v>other</v>
      </c>
      <c r="G6310" s="260">
        <v>0</v>
      </c>
      <c r="H6310" s="260">
        <v>0</v>
      </c>
      <c r="I6310" s="260">
        <v>0</v>
      </c>
      <c r="J6310" s="260">
        <v>6.5788014974230896E-2</v>
      </c>
      <c r="K6310" s="260">
        <v>6.5788014974327097E-2</v>
      </c>
      <c r="L6310" s="301" t="str">
        <f t="shared" si="197"/>
        <v/>
      </c>
      <c r="M6310" s="459">
        <f>IFERROR((Tableau1[[#This Row],[Scope 1
(kg CO2-eq)]]+Tableau1[[#This Row],[Scope 2 energy
(kg CO2-eq)]]+Tableau1[[#This Row],[Scope 2 Infrastructure
(kg CO2-eq)]])/Tableau1[[#This Row],[Total CO2-emissions
(kg CO2-eq)
for scope 3 use ]],"")</f>
        <v>0</v>
      </c>
      <c r="N6310" s="436" t="s">
        <v>388</v>
      </c>
      <c r="O6310" s="259">
        <v>1</v>
      </c>
      <c r="P6310" s="259" t="s">
        <v>5213</v>
      </c>
      <c r="Q6310" s="259" t="s">
        <v>476</v>
      </c>
    </row>
    <row r="6311" spans="1:17" ht="21.75" customHeight="1">
      <c r="A6311" s="301" t="s">
        <v>5213</v>
      </c>
      <c r="B6311" s="301" t="s">
        <v>476</v>
      </c>
      <c r="C6311" s="316" t="s">
        <v>12311</v>
      </c>
      <c r="D6311" s="465" t="s">
        <v>388</v>
      </c>
      <c r="E6311" s="465" t="s">
        <v>6091</v>
      </c>
      <c r="F6311" s="469" t="str">
        <f t="shared" si="196"/>
        <v>other</v>
      </c>
      <c r="G6311" s="260">
        <v>0</v>
      </c>
      <c r="H6311" s="260">
        <v>0</v>
      </c>
      <c r="I6311" s="260">
        <v>0</v>
      </c>
      <c r="J6311" s="260">
        <v>4.1139856980887797E-2</v>
      </c>
      <c r="K6311" s="260">
        <v>4.11398569975953E-2</v>
      </c>
      <c r="L6311" s="301" t="str">
        <f t="shared" si="197"/>
        <v/>
      </c>
      <c r="M6311" s="459">
        <f>IFERROR((Tableau1[[#This Row],[Scope 1
(kg CO2-eq)]]+Tableau1[[#This Row],[Scope 2 energy
(kg CO2-eq)]]+Tableau1[[#This Row],[Scope 2 Infrastructure
(kg CO2-eq)]])/Tableau1[[#This Row],[Total CO2-emissions
(kg CO2-eq)
for scope 3 use ]],"")</f>
        <v>0</v>
      </c>
      <c r="N6311" s="436" t="s">
        <v>388</v>
      </c>
      <c r="O6311" s="259">
        <v>1</v>
      </c>
      <c r="P6311" s="259" t="s">
        <v>5213</v>
      </c>
      <c r="Q6311" s="259" t="s">
        <v>476</v>
      </c>
    </row>
    <row r="6312" spans="1:17" ht="21.75" customHeight="1">
      <c r="A6312" s="301" t="s">
        <v>5213</v>
      </c>
      <c r="B6312" s="301" t="s">
        <v>476</v>
      </c>
      <c r="C6312" s="316" t="s">
        <v>12312</v>
      </c>
      <c r="D6312" s="465" t="s">
        <v>388</v>
      </c>
      <c r="E6312" s="465" t="s">
        <v>6091</v>
      </c>
      <c r="F6312" s="469" t="str">
        <f t="shared" si="196"/>
        <v>other</v>
      </c>
      <c r="G6312" s="260">
        <v>0.35682838880000001</v>
      </c>
      <c r="H6312" s="260">
        <v>0</v>
      </c>
      <c r="I6312" s="260">
        <v>0</v>
      </c>
      <c r="J6312" s="260">
        <v>9.9646426882089967E-2</v>
      </c>
      <c r="K6312" s="260">
        <v>0.45647481564334202</v>
      </c>
      <c r="L6312" s="301" t="str">
        <f t="shared" si="197"/>
        <v/>
      </c>
      <c r="M6312" s="459">
        <f>IFERROR((Tableau1[[#This Row],[Scope 1
(kg CO2-eq)]]+Tableau1[[#This Row],[Scope 2 energy
(kg CO2-eq)]]+Tableau1[[#This Row],[Scope 2 Infrastructure
(kg CO2-eq)]])/Tableau1[[#This Row],[Total CO2-emissions
(kg CO2-eq)
for scope 3 use ]],"")</f>
        <v>0.78170443707194814</v>
      </c>
      <c r="N6312" s="436" t="s">
        <v>388</v>
      </c>
      <c r="O6312" s="259">
        <v>1</v>
      </c>
      <c r="P6312" s="259" t="s">
        <v>5213</v>
      </c>
      <c r="Q6312" s="259" t="s">
        <v>476</v>
      </c>
    </row>
    <row r="6313" spans="1:17" ht="21.75" customHeight="1">
      <c r="A6313" s="301" t="s">
        <v>5213</v>
      </c>
      <c r="B6313" s="301" t="s">
        <v>476</v>
      </c>
      <c r="C6313" s="316" t="s">
        <v>12313</v>
      </c>
      <c r="D6313" s="465" t="s">
        <v>388</v>
      </c>
      <c r="E6313" s="465" t="s">
        <v>6091</v>
      </c>
      <c r="F6313" s="469" t="str">
        <f t="shared" si="196"/>
        <v>other</v>
      </c>
      <c r="G6313" s="260">
        <v>0.3526021412</v>
      </c>
      <c r="H6313" s="260">
        <v>0</v>
      </c>
      <c r="I6313" s="260">
        <v>0</v>
      </c>
      <c r="J6313" s="260">
        <v>0.20513118696098098</v>
      </c>
      <c r="K6313" s="260">
        <v>0.55773332819618904</v>
      </c>
      <c r="L6313" s="301" t="str">
        <f t="shared" si="197"/>
        <v/>
      </c>
      <c r="M6313" s="459">
        <f>IFERROR((Tableau1[[#This Row],[Scope 1
(kg CO2-eq)]]+Tableau1[[#This Row],[Scope 2 energy
(kg CO2-eq)]]+Tableau1[[#This Row],[Scope 2 Infrastructure
(kg CO2-eq)]])/Tableau1[[#This Row],[Total CO2-emissions
(kg CO2-eq)
for scope 3 use ]],"")</f>
        <v>0.63220561399904041</v>
      </c>
      <c r="N6313" s="436" t="s">
        <v>388</v>
      </c>
      <c r="O6313" s="259">
        <v>1</v>
      </c>
      <c r="P6313" s="259" t="s">
        <v>5213</v>
      </c>
      <c r="Q6313" s="259" t="s">
        <v>476</v>
      </c>
    </row>
    <row r="6314" spans="1:17" ht="21.75" customHeight="1">
      <c r="A6314" s="301" t="s">
        <v>5213</v>
      </c>
      <c r="B6314" s="301" t="s">
        <v>476</v>
      </c>
      <c r="C6314" s="316" t="s">
        <v>3873</v>
      </c>
      <c r="D6314" s="465" t="s">
        <v>388</v>
      </c>
      <c r="E6314" s="465" t="s">
        <v>6091</v>
      </c>
      <c r="F6314" s="469" t="str">
        <f t="shared" si="196"/>
        <v>other</v>
      </c>
      <c r="G6314" s="260">
        <v>0.3526021412</v>
      </c>
      <c r="H6314" s="260">
        <v>0</v>
      </c>
      <c r="I6314" s="260">
        <v>0</v>
      </c>
      <c r="J6314" s="260">
        <v>0.20513118696098098</v>
      </c>
      <c r="K6314" s="260">
        <v>0.55773332819618904</v>
      </c>
      <c r="L6314" s="301" t="str">
        <f t="shared" si="197"/>
        <v/>
      </c>
      <c r="M6314" s="459">
        <f>IFERROR((Tableau1[[#This Row],[Scope 1
(kg CO2-eq)]]+Tableau1[[#This Row],[Scope 2 energy
(kg CO2-eq)]]+Tableau1[[#This Row],[Scope 2 Infrastructure
(kg CO2-eq)]])/Tableau1[[#This Row],[Total CO2-emissions
(kg CO2-eq)
for scope 3 use ]],"")</f>
        <v>0.63220561399904041</v>
      </c>
      <c r="N6314" s="436" t="s">
        <v>388</v>
      </c>
      <c r="O6314" s="259">
        <v>1</v>
      </c>
      <c r="P6314" s="259" t="s">
        <v>5213</v>
      </c>
      <c r="Q6314" s="259" t="s">
        <v>476</v>
      </c>
    </row>
    <row r="6315" spans="1:17" ht="21.75" customHeight="1">
      <c r="A6315" s="301" t="s">
        <v>5213</v>
      </c>
      <c r="B6315" s="301" t="s">
        <v>476</v>
      </c>
      <c r="C6315" s="316" t="s">
        <v>12314</v>
      </c>
      <c r="D6315" s="465" t="s">
        <v>388</v>
      </c>
      <c r="E6315" s="465" t="s">
        <v>6091</v>
      </c>
      <c r="F6315" s="469" t="str">
        <f t="shared" si="196"/>
        <v>other</v>
      </c>
      <c r="G6315" s="260">
        <v>0.3526021412</v>
      </c>
      <c r="H6315" s="260">
        <v>0</v>
      </c>
      <c r="I6315" s="260">
        <v>0</v>
      </c>
      <c r="J6315" s="260">
        <v>9.820331500586299E-2</v>
      </c>
      <c r="K6315" s="260">
        <v>0.45080545625692903</v>
      </c>
      <c r="L6315" s="301" t="str">
        <f t="shared" si="197"/>
        <v/>
      </c>
      <c r="M6315" s="459">
        <f>IFERROR((Tableau1[[#This Row],[Scope 1
(kg CO2-eq)]]+Tableau1[[#This Row],[Scope 2 energy
(kg CO2-eq)]]+Tableau1[[#This Row],[Scope 2 Infrastructure
(kg CO2-eq)]])/Tableau1[[#This Row],[Total CO2-emissions
(kg CO2-eq)
for scope 3 use ]],"")</f>
        <v>0.78216032283123105</v>
      </c>
      <c r="N6315" s="436" t="s">
        <v>388</v>
      </c>
      <c r="O6315" s="259">
        <v>1</v>
      </c>
      <c r="P6315" s="259" t="s">
        <v>5213</v>
      </c>
      <c r="Q6315" s="259" t="s">
        <v>476</v>
      </c>
    </row>
    <row r="6316" spans="1:17" ht="21.75" customHeight="1">
      <c r="A6316" s="301" t="s">
        <v>5213</v>
      </c>
      <c r="B6316" s="301" t="s">
        <v>476</v>
      </c>
      <c r="C6316" s="316" t="s">
        <v>12315</v>
      </c>
      <c r="D6316" s="465" t="s">
        <v>388</v>
      </c>
      <c r="E6316" s="465" t="s">
        <v>6091</v>
      </c>
      <c r="F6316" s="469" t="str">
        <f t="shared" si="196"/>
        <v>other</v>
      </c>
      <c r="G6316" s="260">
        <v>0</v>
      </c>
      <c r="H6316" s="260">
        <v>0</v>
      </c>
      <c r="I6316" s="260">
        <v>0</v>
      </c>
      <c r="J6316" s="260">
        <v>6.5788014974230896E-2</v>
      </c>
      <c r="K6316" s="260">
        <v>6.5788014974327097E-2</v>
      </c>
      <c r="L6316" s="301" t="str">
        <f t="shared" si="197"/>
        <v/>
      </c>
      <c r="M6316" s="459">
        <f>IFERROR((Tableau1[[#This Row],[Scope 1
(kg CO2-eq)]]+Tableau1[[#This Row],[Scope 2 energy
(kg CO2-eq)]]+Tableau1[[#This Row],[Scope 2 Infrastructure
(kg CO2-eq)]])/Tableau1[[#This Row],[Total CO2-emissions
(kg CO2-eq)
for scope 3 use ]],"")</f>
        <v>0</v>
      </c>
      <c r="N6316" s="436" t="s">
        <v>388</v>
      </c>
      <c r="O6316" s="259">
        <v>1</v>
      </c>
      <c r="P6316" s="259" t="s">
        <v>5213</v>
      </c>
      <c r="Q6316" s="259" t="s">
        <v>476</v>
      </c>
    </row>
    <row r="6317" spans="1:17" ht="21.75" customHeight="1">
      <c r="A6317" s="301" t="s">
        <v>5213</v>
      </c>
      <c r="B6317" s="301" t="s">
        <v>476</v>
      </c>
      <c r="C6317" s="316" t="s">
        <v>12316</v>
      </c>
      <c r="D6317" s="465" t="s">
        <v>388</v>
      </c>
      <c r="E6317" s="465" t="s">
        <v>6091</v>
      </c>
      <c r="F6317" s="469" t="str">
        <f t="shared" si="196"/>
        <v>other</v>
      </c>
      <c r="G6317" s="260">
        <v>0</v>
      </c>
      <c r="H6317" s="260">
        <v>0</v>
      </c>
      <c r="I6317" s="260">
        <v>0</v>
      </c>
      <c r="J6317" s="260">
        <v>4.1139856980887797E-2</v>
      </c>
      <c r="K6317" s="260">
        <v>4.11398569975953E-2</v>
      </c>
      <c r="L6317" s="301" t="str">
        <f t="shared" si="197"/>
        <v/>
      </c>
      <c r="M6317" s="459">
        <f>IFERROR((Tableau1[[#This Row],[Scope 1
(kg CO2-eq)]]+Tableau1[[#This Row],[Scope 2 energy
(kg CO2-eq)]]+Tableau1[[#This Row],[Scope 2 Infrastructure
(kg CO2-eq)]])/Tableau1[[#This Row],[Total CO2-emissions
(kg CO2-eq)
for scope 3 use ]],"")</f>
        <v>0</v>
      </c>
      <c r="N6317" s="436" t="s">
        <v>388</v>
      </c>
      <c r="O6317" s="259">
        <v>1</v>
      </c>
      <c r="P6317" s="259" t="s">
        <v>5213</v>
      </c>
      <c r="Q6317" s="259" t="s">
        <v>476</v>
      </c>
    </row>
    <row r="6318" spans="1:17" ht="21.75" customHeight="1">
      <c r="A6318" s="301" t="s">
        <v>5213</v>
      </c>
      <c r="B6318" s="301" t="s">
        <v>476</v>
      </c>
      <c r="C6318" s="316" t="s">
        <v>12317</v>
      </c>
      <c r="D6318" s="465" t="s">
        <v>388</v>
      </c>
      <c r="E6318" s="465" t="s">
        <v>6091</v>
      </c>
      <c r="F6318" s="469" t="str">
        <f t="shared" si="196"/>
        <v>other</v>
      </c>
      <c r="G6318" s="260">
        <v>0.3526021412</v>
      </c>
      <c r="H6318" s="260">
        <v>0</v>
      </c>
      <c r="I6318" s="260">
        <v>0</v>
      </c>
      <c r="J6318" s="260">
        <v>9.820331500586299E-2</v>
      </c>
      <c r="K6318" s="260">
        <v>0.45080545625692903</v>
      </c>
      <c r="L6318" s="301" t="str">
        <f t="shared" si="197"/>
        <v/>
      </c>
      <c r="M6318" s="459">
        <f>IFERROR((Tableau1[[#This Row],[Scope 1
(kg CO2-eq)]]+Tableau1[[#This Row],[Scope 2 energy
(kg CO2-eq)]]+Tableau1[[#This Row],[Scope 2 Infrastructure
(kg CO2-eq)]])/Tableau1[[#This Row],[Total CO2-emissions
(kg CO2-eq)
for scope 3 use ]],"")</f>
        <v>0.78216032283123105</v>
      </c>
      <c r="N6318" s="436" t="s">
        <v>388</v>
      </c>
      <c r="O6318" s="259">
        <v>1</v>
      </c>
      <c r="P6318" s="259" t="s">
        <v>5213</v>
      </c>
      <c r="Q6318" s="259" t="s">
        <v>476</v>
      </c>
    </row>
    <row r="6319" spans="1:17" ht="21.75" customHeight="1">
      <c r="A6319" s="301" t="s">
        <v>5213</v>
      </c>
      <c r="B6319" s="301" t="s">
        <v>476</v>
      </c>
      <c r="C6319" s="316" t="s">
        <v>12318</v>
      </c>
      <c r="D6319" s="465" t="s">
        <v>388</v>
      </c>
      <c r="E6319" s="465" t="s">
        <v>6091</v>
      </c>
      <c r="F6319" s="469" t="str">
        <f t="shared" si="196"/>
        <v>other</v>
      </c>
      <c r="G6319" s="260">
        <v>0.35484186880000002</v>
      </c>
      <c r="H6319" s="260">
        <v>0</v>
      </c>
      <c r="I6319" s="260">
        <v>0</v>
      </c>
      <c r="J6319" s="260">
        <v>0.20489813783811295</v>
      </c>
      <c r="K6319" s="260">
        <v>0.55974000669095902</v>
      </c>
      <c r="L6319" s="301" t="str">
        <f t="shared" si="197"/>
        <v/>
      </c>
      <c r="M6319" s="459">
        <f>IFERROR((Tableau1[[#This Row],[Scope 1
(kg CO2-eq)]]+Tableau1[[#This Row],[Scope 2 energy
(kg CO2-eq)]]+Tableau1[[#This Row],[Scope 2 Infrastructure
(kg CO2-eq)]])/Tableau1[[#This Row],[Total CO2-emissions
(kg CO2-eq)
for scope 3 use ]],"")</f>
        <v>0.63394051623669923</v>
      </c>
      <c r="N6319" s="436" t="s">
        <v>388</v>
      </c>
      <c r="O6319" s="259">
        <v>1</v>
      </c>
      <c r="P6319" s="259" t="s">
        <v>5213</v>
      </c>
      <c r="Q6319" s="259" t="s">
        <v>476</v>
      </c>
    </row>
    <row r="6320" spans="1:17" ht="21.75" customHeight="1">
      <c r="A6320" s="301" t="s">
        <v>5213</v>
      </c>
      <c r="B6320" s="301" t="s">
        <v>476</v>
      </c>
      <c r="C6320" s="316" t="s">
        <v>3874</v>
      </c>
      <c r="D6320" s="465" t="s">
        <v>388</v>
      </c>
      <c r="E6320" s="465" t="s">
        <v>6091</v>
      </c>
      <c r="F6320" s="469" t="str">
        <f t="shared" si="196"/>
        <v>other</v>
      </c>
      <c r="G6320" s="260">
        <v>0.35484186880000002</v>
      </c>
      <c r="H6320" s="260">
        <v>0</v>
      </c>
      <c r="I6320" s="260">
        <v>0</v>
      </c>
      <c r="J6320" s="260">
        <v>0.20489813783811295</v>
      </c>
      <c r="K6320" s="260">
        <v>0.55974000669095902</v>
      </c>
      <c r="L6320" s="301" t="str">
        <f t="shared" si="197"/>
        <v/>
      </c>
      <c r="M6320" s="459">
        <f>IFERROR((Tableau1[[#This Row],[Scope 1
(kg CO2-eq)]]+Tableau1[[#This Row],[Scope 2 energy
(kg CO2-eq)]]+Tableau1[[#This Row],[Scope 2 Infrastructure
(kg CO2-eq)]])/Tableau1[[#This Row],[Total CO2-emissions
(kg CO2-eq)
for scope 3 use ]],"")</f>
        <v>0.63394051623669923</v>
      </c>
      <c r="N6320" s="436" t="s">
        <v>388</v>
      </c>
      <c r="O6320" s="259">
        <v>1</v>
      </c>
      <c r="P6320" s="259" t="s">
        <v>5213</v>
      </c>
      <c r="Q6320" s="259" t="s">
        <v>476</v>
      </c>
    </row>
    <row r="6321" spans="1:17" ht="21.75" customHeight="1">
      <c r="A6321" s="301" t="s">
        <v>5213</v>
      </c>
      <c r="B6321" s="301" t="s">
        <v>476</v>
      </c>
      <c r="C6321" s="316" t="s">
        <v>12319</v>
      </c>
      <c r="D6321" s="465" t="s">
        <v>388</v>
      </c>
      <c r="E6321" s="465" t="s">
        <v>6091</v>
      </c>
      <c r="F6321" s="469" t="str">
        <f t="shared" si="196"/>
        <v>other</v>
      </c>
      <c r="G6321" s="260">
        <v>0.35484186880000002</v>
      </c>
      <c r="H6321" s="260">
        <v>0</v>
      </c>
      <c r="I6321" s="260">
        <v>0</v>
      </c>
      <c r="J6321" s="260">
        <v>9.7970265882994012E-2</v>
      </c>
      <c r="K6321" s="260">
        <v>0.452812134719426</v>
      </c>
      <c r="L6321" s="301" t="str">
        <f t="shared" si="197"/>
        <v/>
      </c>
      <c r="M6321" s="459">
        <f>IFERROR((Tableau1[[#This Row],[Scope 1
(kg CO2-eq)]]+Tableau1[[#This Row],[Scope 2 energy
(kg CO2-eq)]]+Tableau1[[#This Row],[Scope 2 Infrastructure
(kg CO2-eq)]])/Tableau1[[#This Row],[Total CO2-emissions
(kg CO2-eq)
for scope 3 use ]],"")</f>
        <v>0.78364037001762143</v>
      </c>
      <c r="N6321" s="436" t="s">
        <v>388</v>
      </c>
      <c r="O6321" s="259">
        <v>1</v>
      </c>
      <c r="P6321" s="259" t="s">
        <v>5213</v>
      </c>
      <c r="Q6321" s="259" t="s">
        <v>476</v>
      </c>
    </row>
    <row r="6322" spans="1:17" ht="21.75" customHeight="1">
      <c r="A6322" s="301" t="s">
        <v>5213</v>
      </c>
      <c r="B6322" s="301" t="s">
        <v>476</v>
      </c>
      <c r="C6322" s="316" t="s">
        <v>12320</v>
      </c>
      <c r="D6322" s="465" t="s">
        <v>388</v>
      </c>
      <c r="E6322" s="465" t="s">
        <v>6091</v>
      </c>
      <c r="F6322" s="469" t="str">
        <f t="shared" si="196"/>
        <v>other</v>
      </c>
      <c r="G6322" s="260">
        <v>0</v>
      </c>
      <c r="H6322" s="260">
        <v>0</v>
      </c>
      <c r="I6322" s="260">
        <v>0</v>
      </c>
      <c r="J6322" s="260">
        <v>6.5788014974230896E-2</v>
      </c>
      <c r="K6322" s="260">
        <v>6.5788014974327097E-2</v>
      </c>
      <c r="L6322" s="301" t="str">
        <f t="shared" si="197"/>
        <v/>
      </c>
      <c r="M6322" s="459">
        <f>IFERROR((Tableau1[[#This Row],[Scope 1
(kg CO2-eq)]]+Tableau1[[#This Row],[Scope 2 energy
(kg CO2-eq)]]+Tableau1[[#This Row],[Scope 2 Infrastructure
(kg CO2-eq)]])/Tableau1[[#This Row],[Total CO2-emissions
(kg CO2-eq)
for scope 3 use ]],"")</f>
        <v>0</v>
      </c>
      <c r="N6322" s="436" t="s">
        <v>388</v>
      </c>
      <c r="O6322" s="259">
        <v>1</v>
      </c>
      <c r="P6322" s="259" t="s">
        <v>5213</v>
      </c>
      <c r="Q6322" s="259" t="s">
        <v>476</v>
      </c>
    </row>
    <row r="6323" spans="1:17" ht="21.75" customHeight="1">
      <c r="A6323" s="301" t="s">
        <v>5213</v>
      </c>
      <c r="B6323" s="301" t="s">
        <v>476</v>
      </c>
      <c r="C6323" s="316" t="s">
        <v>12321</v>
      </c>
      <c r="D6323" s="465" t="s">
        <v>388</v>
      </c>
      <c r="E6323" s="465" t="s">
        <v>6091</v>
      </c>
      <c r="F6323" s="469" t="str">
        <f t="shared" si="196"/>
        <v>other</v>
      </c>
      <c r="G6323" s="260">
        <v>0</v>
      </c>
      <c r="H6323" s="260">
        <v>0</v>
      </c>
      <c r="I6323" s="260">
        <v>0</v>
      </c>
      <c r="J6323" s="260">
        <v>4.1139856980887797E-2</v>
      </c>
      <c r="K6323" s="260">
        <v>4.11398569975953E-2</v>
      </c>
      <c r="L6323" s="301" t="str">
        <f t="shared" si="197"/>
        <v/>
      </c>
      <c r="M6323" s="459">
        <f>IFERROR((Tableau1[[#This Row],[Scope 1
(kg CO2-eq)]]+Tableau1[[#This Row],[Scope 2 energy
(kg CO2-eq)]]+Tableau1[[#This Row],[Scope 2 Infrastructure
(kg CO2-eq)]])/Tableau1[[#This Row],[Total CO2-emissions
(kg CO2-eq)
for scope 3 use ]],"")</f>
        <v>0</v>
      </c>
      <c r="N6323" s="436" t="s">
        <v>388</v>
      </c>
      <c r="O6323" s="259">
        <v>1</v>
      </c>
      <c r="P6323" s="259" t="s">
        <v>5213</v>
      </c>
      <c r="Q6323" s="259" t="s">
        <v>476</v>
      </c>
    </row>
    <row r="6324" spans="1:17" ht="21.75" customHeight="1">
      <c r="A6324" s="301" t="s">
        <v>5213</v>
      </c>
      <c r="B6324" s="301" t="s">
        <v>476</v>
      </c>
      <c r="C6324" s="316" t="s">
        <v>12322</v>
      </c>
      <c r="D6324" s="465" t="s">
        <v>388</v>
      </c>
      <c r="E6324" s="465" t="s">
        <v>6091</v>
      </c>
      <c r="F6324" s="469" t="str">
        <f t="shared" si="196"/>
        <v>other</v>
      </c>
      <c r="G6324" s="260">
        <v>0.35484186880000002</v>
      </c>
      <c r="H6324" s="260">
        <v>0</v>
      </c>
      <c r="I6324" s="260">
        <v>0</v>
      </c>
      <c r="J6324" s="260">
        <v>9.7970265882994012E-2</v>
      </c>
      <c r="K6324" s="260">
        <v>0.452812134719426</v>
      </c>
      <c r="L6324" s="301" t="str">
        <f t="shared" si="197"/>
        <v/>
      </c>
      <c r="M6324" s="459">
        <f>IFERROR((Tableau1[[#This Row],[Scope 1
(kg CO2-eq)]]+Tableau1[[#This Row],[Scope 2 energy
(kg CO2-eq)]]+Tableau1[[#This Row],[Scope 2 Infrastructure
(kg CO2-eq)]])/Tableau1[[#This Row],[Total CO2-emissions
(kg CO2-eq)
for scope 3 use ]],"")</f>
        <v>0.78364037001762143</v>
      </c>
      <c r="N6324" s="436" t="s">
        <v>388</v>
      </c>
      <c r="O6324" s="259">
        <v>1</v>
      </c>
      <c r="P6324" s="259" t="s">
        <v>5213</v>
      </c>
      <c r="Q6324" s="259" t="s">
        <v>476</v>
      </c>
    </row>
    <row r="6325" spans="1:17" ht="21.75" customHeight="1">
      <c r="A6325" s="301" t="s">
        <v>5213</v>
      </c>
      <c r="B6325" s="301" t="s">
        <v>476</v>
      </c>
      <c r="C6325" s="316" t="s">
        <v>12323</v>
      </c>
      <c r="D6325" s="465" t="s">
        <v>388</v>
      </c>
      <c r="E6325" s="465" t="s">
        <v>6091</v>
      </c>
      <c r="F6325" s="469" t="str">
        <f t="shared" si="196"/>
        <v>other</v>
      </c>
      <c r="G6325" s="260">
        <v>0.35500427890000003</v>
      </c>
      <c r="H6325" s="260">
        <v>0</v>
      </c>
      <c r="I6325" s="260">
        <v>0</v>
      </c>
      <c r="J6325" s="260">
        <v>0.20516704067219199</v>
      </c>
      <c r="K6325" s="260">
        <v>0.56017131963380196</v>
      </c>
      <c r="L6325" s="301" t="str">
        <f t="shared" si="197"/>
        <v/>
      </c>
      <c r="M6325" s="459">
        <f>IFERROR((Tableau1[[#This Row],[Scope 1
(kg CO2-eq)]]+Tableau1[[#This Row],[Scope 2 energy
(kg CO2-eq)]]+Tableau1[[#This Row],[Scope 2 Infrastructure
(kg CO2-eq)]])/Tableau1[[#This Row],[Total CO2-emissions
(kg CO2-eq)
for scope 3 use ]],"")</f>
        <v>0.63374233284930626</v>
      </c>
      <c r="N6325" s="436" t="s">
        <v>388</v>
      </c>
      <c r="O6325" s="259">
        <v>1</v>
      </c>
      <c r="P6325" s="259" t="s">
        <v>5213</v>
      </c>
      <c r="Q6325" s="259" t="s">
        <v>476</v>
      </c>
    </row>
    <row r="6326" spans="1:17" ht="21.75" customHeight="1">
      <c r="A6326" s="301" t="s">
        <v>5213</v>
      </c>
      <c r="B6326" s="301" t="s">
        <v>476</v>
      </c>
      <c r="C6326" s="316" t="s">
        <v>3875</v>
      </c>
      <c r="D6326" s="465" t="s">
        <v>388</v>
      </c>
      <c r="E6326" s="465" t="s">
        <v>6091</v>
      </c>
      <c r="F6326" s="469" t="str">
        <f t="shared" si="196"/>
        <v>other</v>
      </c>
      <c r="G6326" s="260">
        <v>0.35500427890000003</v>
      </c>
      <c r="H6326" s="260">
        <v>0</v>
      </c>
      <c r="I6326" s="260">
        <v>0</v>
      </c>
      <c r="J6326" s="260">
        <v>0.20516704067219199</v>
      </c>
      <c r="K6326" s="260">
        <v>0.56017131963380196</v>
      </c>
      <c r="L6326" s="301" t="str">
        <f t="shared" si="197"/>
        <v/>
      </c>
      <c r="M6326" s="459">
        <f>IFERROR((Tableau1[[#This Row],[Scope 1
(kg CO2-eq)]]+Tableau1[[#This Row],[Scope 2 energy
(kg CO2-eq)]]+Tableau1[[#This Row],[Scope 2 Infrastructure
(kg CO2-eq)]])/Tableau1[[#This Row],[Total CO2-emissions
(kg CO2-eq)
for scope 3 use ]],"")</f>
        <v>0.63374233284930626</v>
      </c>
      <c r="N6326" s="436" t="s">
        <v>388</v>
      </c>
      <c r="O6326" s="259">
        <v>1</v>
      </c>
      <c r="P6326" s="259" t="s">
        <v>5213</v>
      </c>
      <c r="Q6326" s="259" t="s">
        <v>476</v>
      </c>
    </row>
    <row r="6327" spans="1:17" ht="21.75" customHeight="1">
      <c r="A6327" s="301" t="s">
        <v>5213</v>
      </c>
      <c r="B6327" s="301" t="s">
        <v>476</v>
      </c>
      <c r="C6327" s="316" t="s">
        <v>12324</v>
      </c>
      <c r="D6327" s="465" t="s">
        <v>388</v>
      </c>
      <c r="E6327" s="465" t="s">
        <v>6091</v>
      </c>
      <c r="F6327" s="469" t="str">
        <f t="shared" si="196"/>
        <v>other</v>
      </c>
      <c r="G6327" s="260">
        <v>0.35500427890000003</v>
      </c>
      <c r="H6327" s="260">
        <v>0</v>
      </c>
      <c r="I6327" s="260">
        <v>0</v>
      </c>
      <c r="J6327" s="260">
        <v>9.8239168717073E-2</v>
      </c>
      <c r="K6327" s="260">
        <v>0.45324344761170998</v>
      </c>
      <c r="L6327" s="301" t="str">
        <f t="shared" si="197"/>
        <v/>
      </c>
      <c r="M6327" s="459">
        <f>IFERROR((Tableau1[[#This Row],[Scope 1
(kg CO2-eq)]]+Tableau1[[#This Row],[Scope 2 energy
(kg CO2-eq)]]+Tableau1[[#This Row],[Scope 2 Infrastructure
(kg CO2-eq)]])/Tableau1[[#This Row],[Total CO2-emissions
(kg CO2-eq)
for scope 3 use ]],"")</f>
        <v>0.78325297535052141</v>
      </c>
      <c r="N6327" s="436" t="s">
        <v>388</v>
      </c>
      <c r="O6327" s="259">
        <v>1</v>
      </c>
      <c r="P6327" s="259" t="s">
        <v>5213</v>
      </c>
      <c r="Q6327" s="259" t="s">
        <v>476</v>
      </c>
    </row>
    <row r="6328" spans="1:17" ht="21.75" customHeight="1">
      <c r="A6328" s="301" t="s">
        <v>5213</v>
      </c>
      <c r="B6328" s="301" t="s">
        <v>476</v>
      </c>
      <c r="C6328" s="316" t="s">
        <v>12325</v>
      </c>
      <c r="D6328" s="465" t="s">
        <v>388</v>
      </c>
      <c r="E6328" s="465" t="s">
        <v>6091</v>
      </c>
      <c r="F6328" s="469" t="str">
        <f t="shared" si="196"/>
        <v>other</v>
      </c>
      <c r="G6328" s="260">
        <v>0</v>
      </c>
      <c r="H6328" s="260">
        <v>0</v>
      </c>
      <c r="I6328" s="260">
        <v>0</v>
      </c>
      <c r="J6328" s="260">
        <v>6.5788014974230896E-2</v>
      </c>
      <c r="K6328" s="260">
        <v>6.5788014974327097E-2</v>
      </c>
      <c r="L6328" s="301" t="str">
        <f t="shared" si="197"/>
        <v/>
      </c>
      <c r="M6328" s="459">
        <f>IFERROR((Tableau1[[#This Row],[Scope 1
(kg CO2-eq)]]+Tableau1[[#This Row],[Scope 2 energy
(kg CO2-eq)]]+Tableau1[[#This Row],[Scope 2 Infrastructure
(kg CO2-eq)]])/Tableau1[[#This Row],[Total CO2-emissions
(kg CO2-eq)
for scope 3 use ]],"")</f>
        <v>0</v>
      </c>
      <c r="N6328" s="436" t="s">
        <v>388</v>
      </c>
      <c r="O6328" s="259">
        <v>1</v>
      </c>
      <c r="P6328" s="259" t="s">
        <v>5213</v>
      </c>
      <c r="Q6328" s="259" t="s">
        <v>476</v>
      </c>
    </row>
    <row r="6329" spans="1:17" ht="21.75" customHeight="1">
      <c r="A6329" s="301" t="s">
        <v>5213</v>
      </c>
      <c r="B6329" s="301" t="s">
        <v>476</v>
      </c>
      <c r="C6329" s="316" t="s">
        <v>12326</v>
      </c>
      <c r="D6329" s="465" t="s">
        <v>388</v>
      </c>
      <c r="E6329" s="465" t="s">
        <v>6091</v>
      </c>
      <c r="F6329" s="469" t="str">
        <f t="shared" si="196"/>
        <v>other</v>
      </c>
      <c r="G6329" s="260">
        <v>0</v>
      </c>
      <c r="H6329" s="260">
        <v>0</v>
      </c>
      <c r="I6329" s="260">
        <v>0</v>
      </c>
      <c r="J6329" s="260">
        <v>4.1139856980887797E-2</v>
      </c>
      <c r="K6329" s="260">
        <v>4.11398569975953E-2</v>
      </c>
      <c r="L6329" s="301" t="str">
        <f t="shared" si="197"/>
        <v/>
      </c>
      <c r="M6329" s="459">
        <f>IFERROR((Tableau1[[#This Row],[Scope 1
(kg CO2-eq)]]+Tableau1[[#This Row],[Scope 2 energy
(kg CO2-eq)]]+Tableau1[[#This Row],[Scope 2 Infrastructure
(kg CO2-eq)]])/Tableau1[[#This Row],[Total CO2-emissions
(kg CO2-eq)
for scope 3 use ]],"")</f>
        <v>0</v>
      </c>
      <c r="N6329" s="436" t="s">
        <v>388</v>
      </c>
      <c r="O6329" s="259">
        <v>1</v>
      </c>
      <c r="P6329" s="259" t="s">
        <v>5213</v>
      </c>
      <c r="Q6329" s="259" t="s">
        <v>476</v>
      </c>
    </row>
    <row r="6330" spans="1:17" ht="21.75" customHeight="1">
      <c r="A6330" s="301" t="s">
        <v>5213</v>
      </c>
      <c r="B6330" s="301" t="s">
        <v>476</v>
      </c>
      <c r="C6330" s="316" t="s">
        <v>12327</v>
      </c>
      <c r="D6330" s="465" t="s">
        <v>388</v>
      </c>
      <c r="E6330" s="465" t="s">
        <v>6091</v>
      </c>
      <c r="F6330" s="469" t="str">
        <f t="shared" si="196"/>
        <v>other</v>
      </c>
      <c r="G6330" s="260">
        <v>0.35500427890000003</v>
      </c>
      <c r="H6330" s="260">
        <v>0</v>
      </c>
      <c r="I6330" s="260">
        <v>0</v>
      </c>
      <c r="J6330" s="260">
        <v>9.8239168717073E-2</v>
      </c>
      <c r="K6330" s="260">
        <v>0.45324344761170998</v>
      </c>
      <c r="L6330" s="301" t="str">
        <f t="shared" si="197"/>
        <v/>
      </c>
      <c r="M6330" s="459">
        <f>IFERROR((Tableau1[[#This Row],[Scope 1
(kg CO2-eq)]]+Tableau1[[#This Row],[Scope 2 energy
(kg CO2-eq)]]+Tableau1[[#This Row],[Scope 2 Infrastructure
(kg CO2-eq)]])/Tableau1[[#This Row],[Total CO2-emissions
(kg CO2-eq)
for scope 3 use ]],"")</f>
        <v>0.78325297535052141</v>
      </c>
      <c r="N6330" s="436" t="s">
        <v>388</v>
      </c>
      <c r="O6330" s="259">
        <v>1</v>
      </c>
      <c r="P6330" s="259" t="s">
        <v>5213</v>
      </c>
      <c r="Q6330" s="259" t="s">
        <v>476</v>
      </c>
    </row>
    <row r="6331" spans="1:17" ht="21.75" customHeight="1">
      <c r="A6331" s="301" t="s">
        <v>5213</v>
      </c>
      <c r="B6331" s="301" t="s">
        <v>476</v>
      </c>
      <c r="C6331" s="316" t="s">
        <v>12328</v>
      </c>
      <c r="D6331" s="465" t="s">
        <v>388</v>
      </c>
      <c r="E6331" s="465" t="s">
        <v>700</v>
      </c>
      <c r="F6331" s="469" t="str">
        <f t="shared" si="196"/>
        <v>CH</v>
      </c>
      <c r="G6331" s="260">
        <v>0</v>
      </c>
      <c r="H6331" s="260">
        <v>0</v>
      </c>
      <c r="I6331" s="260">
        <v>0</v>
      </c>
      <c r="J6331" s="260">
        <v>0.56018897252892996</v>
      </c>
      <c r="K6331" s="260">
        <v>0.560188972555825</v>
      </c>
      <c r="L6331" s="301" t="str">
        <f t="shared" si="197"/>
        <v/>
      </c>
      <c r="M6331" s="459">
        <f>IFERROR((Tableau1[[#This Row],[Scope 1
(kg CO2-eq)]]+Tableau1[[#This Row],[Scope 2 energy
(kg CO2-eq)]]+Tableau1[[#This Row],[Scope 2 Infrastructure
(kg CO2-eq)]])/Tableau1[[#This Row],[Total CO2-emissions
(kg CO2-eq)
for scope 3 use ]],"")</f>
        <v>0</v>
      </c>
      <c r="N6331" s="436" t="s">
        <v>388</v>
      </c>
      <c r="O6331" s="259">
        <v>1</v>
      </c>
      <c r="P6331" s="259" t="s">
        <v>5213</v>
      </c>
      <c r="Q6331" s="259" t="s">
        <v>476</v>
      </c>
    </row>
    <row r="6332" spans="1:17" ht="21.75" customHeight="1">
      <c r="A6332" s="301" t="s">
        <v>5213</v>
      </c>
      <c r="B6332" s="301" t="s">
        <v>476</v>
      </c>
      <c r="C6332" s="316" t="s">
        <v>12329</v>
      </c>
      <c r="D6332" s="465" t="s">
        <v>388</v>
      </c>
      <c r="E6332" s="465" t="s">
        <v>6091</v>
      </c>
      <c r="F6332" s="469" t="str">
        <f t="shared" si="196"/>
        <v>other</v>
      </c>
      <c r="G6332" s="260">
        <v>0</v>
      </c>
      <c r="H6332" s="260">
        <v>0</v>
      </c>
      <c r="I6332" s="260">
        <v>0</v>
      </c>
      <c r="J6332" s="260">
        <v>0.56020724896558605</v>
      </c>
      <c r="K6332" s="260">
        <v>0.56020724896933205</v>
      </c>
      <c r="L6332" s="301" t="str">
        <f t="shared" si="197"/>
        <v/>
      </c>
      <c r="M6332" s="459">
        <f>IFERROR((Tableau1[[#This Row],[Scope 1
(kg CO2-eq)]]+Tableau1[[#This Row],[Scope 2 energy
(kg CO2-eq)]]+Tableau1[[#This Row],[Scope 2 Infrastructure
(kg CO2-eq)]])/Tableau1[[#This Row],[Total CO2-emissions
(kg CO2-eq)
for scope 3 use ]],"")</f>
        <v>0</v>
      </c>
      <c r="N6332" s="436" t="s">
        <v>388</v>
      </c>
      <c r="O6332" s="259">
        <v>1</v>
      </c>
      <c r="P6332" s="259" t="s">
        <v>5213</v>
      </c>
      <c r="Q6332" s="259" t="s">
        <v>476</v>
      </c>
    </row>
    <row r="6333" spans="1:17" ht="21.75" customHeight="1">
      <c r="A6333" s="301" t="s">
        <v>5213</v>
      </c>
      <c r="B6333" s="301" t="s">
        <v>476</v>
      </c>
      <c r="C6333" s="316" t="s">
        <v>12330</v>
      </c>
      <c r="D6333" s="465" t="s">
        <v>388</v>
      </c>
      <c r="E6333" s="465" t="s">
        <v>700</v>
      </c>
      <c r="F6333" s="469" t="str">
        <f t="shared" si="196"/>
        <v>CH</v>
      </c>
      <c r="G6333" s="260">
        <v>0</v>
      </c>
      <c r="H6333" s="260">
        <v>0</v>
      </c>
      <c r="I6333" s="260">
        <v>0</v>
      </c>
      <c r="J6333" s="260">
        <v>0.45326110053345398</v>
      </c>
      <c r="K6333" s="260">
        <v>0.45326110049924601</v>
      </c>
      <c r="L6333" s="301" t="str">
        <f t="shared" si="197"/>
        <v/>
      </c>
      <c r="M6333" s="459">
        <f>IFERROR((Tableau1[[#This Row],[Scope 1
(kg CO2-eq)]]+Tableau1[[#This Row],[Scope 2 energy
(kg CO2-eq)]]+Tableau1[[#This Row],[Scope 2 Infrastructure
(kg CO2-eq)]])/Tableau1[[#This Row],[Total CO2-emissions
(kg CO2-eq)
for scope 3 use ]],"")</f>
        <v>0</v>
      </c>
      <c r="N6333" s="436" t="s">
        <v>388</v>
      </c>
      <c r="O6333" s="259">
        <v>1</v>
      </c>
      <c r="P6333" s="259" t="s">
        <v>5213</v>
      </c>
      <c r="Q6333" s="259" t="s">
        <v>476</v>
      </c>
    </row>
    <row r="6334" spans="1:17" ht="21.75" customHeight="1">
      <c r="A6334" s="301" t="s">
        <v>5213</v>
      </c>
      <c r="B6334" s="301" t="s">
        <v>476</v>
      </c>
      <c r="C6334" s="316" t="s">
        <v>12331</v>
      </c>
      <c r="D6334" s="465" t="s">
        <v>388</v>
      </c>
      <c r="E6334" s="465" t="s">
        <v>700</v>
      </c>
      <c r="F6334" s="469" t="str">
        <f t="shared" si="196"/>
        <v>CH</v>
      </c>
      <c r="G6334" s="260">
        <v>0</v>
      </c>
      <c r="H6334" s="260">
        <v>0</v>
      </c>
      <c r="I6334" s="260">
        <v>0</v>
      </c>
      <c r="J6334" s="260">
        <v>6.5788014974327097E-2</v>
      </c>
      <c r="K6334" s="260">
        <v>6.5788014974327097E-2</v>
      </c>
      <c r="L6334" s="301" t="str">
        <f t="shared" si="197"/>
        <v/>
      </c>
      <c r="M6334" s="459">
        <f>IFERROR((Tableau1[[#This Row],[Scope 1
(kg CO2-eq)]]+Tableau1[[#This Row],[Scope 2 energy
(kg CO2-eq)]]+Tableau1[[#This Row],[Scope 2 Infrastructure
(kg CO2-eq)]])/Tableau1[[#This Row],[Total CO2-emissions
(kg CO2-eq)
for scope 3 use ]],"")</f>
        <v>0</v>
      </c>
      <c r="N6334" s="436" t="s">
        <v>388</v>
      </c>
      <c r="O6334" s="259">
        <v>1</v>
      </c>
      <c r="P6334" s="259" t="s">
        <v>5213</v>
      </c>
      <c r="Q6334" s="259" t="s">
        <v>476</v>
      </c>
    </row>
    <row r="6335" spans="1:17" ht="21.75" customHeight="1">
      <c r="A6335" s="301" t="s">
        <v>5213</v>
      </c>
      <c r="B6335" s="301" t="s">
        <v>476</v>
      </c>
      <c r="C6335" s="316" t="s">
        <v>12332</v>
      </c>
      <c r="D6335" s="465" t="s">
        <v>388</v>
      </c>
      <c r="E6335" s="465" t="s">
        <v>700</v>
      </c>
      <c r="F6335" s="469" t="str">
        <f t="shared" si="196"/>
        <v>CH</v>
      </c>
      <c r="G6335" s="260">
        <v>0</v>
      </c>
      <c r="H6335" s="260">
        <v>0</v>
      </c>
      <c r="I6335" s="260">
        <v>0</v>
      </c>
      <c r="J6335" s="260">
        <v>4.11398569975953E-2</v>
      </c>
      <c r="K6335" s="260">
        <v>4.11398569975953E-2</v>
      </c>
      <c r="L6335" s="301" t="str">
        <f t="shared" si="197"/>
        <v/>
      </c>
      <c r="M6335" s="459">
        <f>IFERROR((Tableau1[[#This Row],[Scope 1
(kg CO2-eq)]]+Tableau1[[#This Row],[Scope 2 energy
(kg CO2-eq)]]+Tableau1[[#This Row],[Scope 2 Infrastructure
(kg CO2-eq)]])/Tableau1[[#This Row],[Total CO2-emissions
(kg CO2-eq)
for scope 3 use ]],"")</f>
        <v>0</v>
      </c>
      <c r="N6335" s="436" t="s">
        <v>388</v>
      </c>
      <c r="O6335" s="259">
        <v>1</v>
      </c>
      <c r="P6335" s="259" t="s">
        <v>5213</v>
      </c>
      <c r="Q6335" s="259" t="s">
        <v>476</v>
      </c>
    </row>
    <row r="6336" spans="1:17" ht="21.75" customHeight="1">
      <c r="A6336" s="301" t="s">
        <v>5213</v>
      </c>
      <c r="B6336" s="301" t="s">
        <v>476</v>
      </c>
      <c r="C6336" s="316" t="s">
        <v>12333</v>
      </c>
      <c r="D6336" s="465" t="s">
        <v>388</v>
      </c>
      <c r="E6336" s="465" t="s">
        <v>6091</v>
      </c>
      <c r="F6336" s="469" t="str">
        <f t="shared" si="196"/>
        <v>other</v>
      </c>
      <c r="G6336" s="260">
        <v>7.500427355E-2</v>
      </c>
      <c r="H6336" s="260">
        <v>0</v>
      </c>
      <c r="I6336" s="260">
        <v>0</v>
      </c>
      <c r="J6336" s="260">
        <v>4.6294072482898005E-2</v>
      </c>
      <c r="K6336" s="260">
        <v>0.121298346044517</v>
      </c>
      <c r="L6336" s="301" t="str">
        <f t="shared" si="197"/>
        <v/>
      </c>
      <c r="M6336" s="459">
        <f>IFERROR((Tableau1[[#This Row],[Scope 1
(kg CO2-eq)]]+Tableau1[[#This Row],[Scope 2 energy
(kg CO2-eq)]]+Tableau1[[#This Row],[Scope 2 Infrastructure
(kg CO2-eq)]])/Tableau1[[#This Row],[Total CO2-emissions
(kg CO2-eq)
for scope 3 use ]],"")</f>
        <v>0.61834539378198217</v>
      </c>
      <c r="N6336" s="436" t="s">
        <v>388</v>
      </c>
      <c r="O6336" s="259">
        <v>1</v>
      </c>
      <c r="P6336" s="259" t="s">
        <v>5213</v>
      </c>
      <c r="Q6336" s="259" t="s">
        <v>476</v>
      </c>
    </row>
    <row r="6337" spans="1:17" ht="21.75" customHeight="1">
      <c r="A6337" s="301" t="s">
        <v>5213</v>
      </c>
      <c r="B6337" s="301" t="s">
        <v>476</v>
      </c>
      <c r="C6337" s="316" t="s">
        <v>3876</v>
      </c>
      <c r="D6337" s="465" t="s">
        <v>388</v>
      </c>
      <c r="E6337" s="465" t="s">
        <v>6091</v>
      </c>
      <c r="F6337" s="469" t="str">
        <f t="shared" si="196"/>
        <v>other</v>
      </c>
      <c r="G6337" s="260">
        <v>7.500427355E-2</v>
      </c>
      <c r="H6337" s="260">
        <v>0</v>
      </c>
      <c r="I6337" s="260">
        <v>0</v>
      </c>
      <c r="J6337" s="260">
        <v>4.6294072482898005E-2</v>
      </c>
      <c r="K6337" s="260">
        <v>0.121298346044517</v>
      </c>
      <c r="L6337" s="301" t="str">
        <f t="shared" si="197"/>
        <v/>
      </c>
      <c r="M6337" s="459">
        <f>IFERROR((Tableau1[[#This Row],[Scope 1
(kg CO2-eq)]]+Tableau1[[#This Row],[Scope 2 energy
(kg CO2-eq)]]+Tableau1[[#This Row],[Scope 2 Infrastructure
(kg CO2-eq)]])/Tableau1[[#This Row],[Total CO2-emissions
(kg CO2-eq)
for scope 3 use ]],"")</f>
        <v>0.61834539378198217</v>
      </c>
      <c r="N6337" s="436" t="s">
        <v>388</v>
      </c>
      <c r="O6337" s="259">
        <v>1</v>
      </c>
      <c r="P6337" s="259" t="s">
        <v>5213</v>
      </c>
      <c r="Q6337" s="259" t="s">
        <v>476</v>
      </c>
    </row>
    <row r="6338" spans="1:17" ht="21.75" customHeight="1">
      <c r="A6338" s="301" t="s">
        <v>5213</v>
      </c>
      <c r="B6338" s="301" t="s">
        <v>476</v>
      </c>
      <c r="C6338" s="316" t="s">
        <v>12334</v>
      </c>
      <c r="D6338" s="465" t="s">
        <v>388</v>
      </c>
      <c r="E6338" s="465" t="s">
        <v>6091</v>
      </c>
      <c r="F6338" s="469" t="str">
        <f t="shared" ref="F6338:F6401" si="198">IF(ISNUMBER(SEARCH("{CH}", C6338)), "CH", "other")</f>
        <v>other</v>
      </c>
      <c r="G6338" s="260">
        <v>7.500427355E-2</v>
      </c>
      <c r="H6338" s="260">
        <v>0</v>
      </c>
      <c r="I6338" s="260">
        <v>0</v>
      </c>
      <c r="J6338" s="260">
        <v>2.0987866199911206E-2</v>
      </c>
      <c r="K6338" s="260">
        <v>9.5992139771018004E-2</v>
      </c>
      <c r="L6338" s="301" t="str">
        <f t="shared" ref="L6338:L6401" si="199">IF(N6338="MJ", K6338*3.6, IF(N6338="m", K6338*1000, ""))</f>
        <v/>
      </c>
      <c r="M6338" s="459">
        <f>IFERROR((Tableau1[[#This Row],[Scope 1
(kg CO2-eq)]]+Tableau1[[#This Row],[Scope 2 energy
(kg CO2-eq)]]+Tableau1[[#This Row],[Scope 2 Infrastructure
(kg CO2-eq)]])/Tableau1[[#This Row],[Total CO2-emissions
(kg CO2-eq)
for scope 3 use ]],"")</f>
        <v>0.78135849173606331</v>
      </c>
      <c r="N6338" s="436" t="s">
        <v>388</v>
      </c>
      <c r="O6338" s="259">
        <v>1</v>
      </c>
      <c r="P6338" s="259" t="s">
        <v>5213</v>
      </c>
      <c r="Q6338" s="259" t="s">
        <v>476</v>
      </c>
    </row>
    <row r="6339" spans="1:17" ht="21.75" customHeight="1">
      <c r="A6339" s="301" t="s">
        <v>5213</v>
      </c>
      <c r="B6339" s="301" t="s">
        <v>476</v>
      </c>
      <c r="C6339" s="316" t="s">
        <v>12335</v>
      </c>
      <c r="D6339" s="465" t="s">
        <v>388</v>
      </c>
      <c r="E6339" s="465" t="s">
        <v>6091</v>
      </c>
      <c r="F6339" s="469" t="str">
        <f t="shared" si="198"/>
        <v>other</v>
      </c>
      <c r="G6339" s="260">
        <v>0</v>
      </c>
      <c r="H6339" s="260">
        <v>0</v>
      </c>
      <c r="I6339" s="260">
        <v>0</v>
      </c>
      <c r="J6339" s="260">
        <v>1.1118541353826601E-2</v>
      </c>
      <c r="K6339" s="260">
        <v>1.1118541353844699E-2</v>
      </c>
      <c r="L6339" s="301" t="str">
        <f t="shared" si="199"/>
        <v/>
      </c>
      <c r="M6339" s="459">
        <f>IFERROR((Tableau1[[#This Row],[Scope 1
(kg CO2-eq)]]+Tableau1[[#This Row],[Scope 2 energy
(kg CO2-eq)]]+Tableau1[[#This Row],[Scope 2 Infrastructure
(kg CO2-eq)]])/Tableau1[[#This Row],[Total CO2-emissions
(kg CO2-eq)
for scope 3 use ]],"")</f>
        <v>0</v>
      </c>
      <c r="N6339" s="436" t="s">
        <v>388</v>
      </c>
      <c r="O6339" s="259">
        <v>1</v>
      </c>
      <c r="P6339" s="259" t="s">
        <v>5213</v>
      </c>
      <c r="Q6339" s="259" t="s">
        <v>476</v>
      </c>
    </row>
    <row r="6340" spans="1:17" ht="21.75" customHeight="1">
      <c r="A6340" s="301" t="s">
        <v>5213</v>
      </c>
      <c r="B6340" s="301" t="s">
        <v>476</v>
      </c>
      <c r="C6340" s="316" t="s">
        <v>12336</v>
      </c>
      <c r="D6340" s="465" t="s">
        <v>388</v>
      </c>
      <c r="E6340" s="465" t="s">
        <v>6091</v>
      </c>
      <c r="F6340" s="469" t="str">
        <f t="shared" si="198"/>
        <v>other</v>
      </c>
      <c r="G6340" s="260">
        <v>0</v>
      </c>
      <c r="H6340" s="260">
        <v>0</v>
      </c>
      <c r="I6340" s="260">
        <v>0</v>
      </c>
      <c r="J6340" s="260">
        <v>1.41876649291606E-2</v>
      </c>
      <c r="K6340" s="260">
        <v>1.4187664974325101E-2</v>
      </c>
      <c r="L6340" s="301" t="str">
        <f t="shared" si="199"/>
        <v/>
      </c>
      <c r="M6340" s="459">
        <f>IFERROR((Tableau1[[#This Row],[Scope 1
(kg CO2-eq)]]+Tableau1[[#This Row],[Scope 2 energy
(kg CO2-eq)]]+Tableau1[[#This Row],[Scope 2 Infrastructure
(kg CO2-eq)]])/Tableau1[[#This Row],[Total CO2-emissions
(kg CO2-eq)
for scope 3 use ]],"")</f>
        <v>0</v>
      </c>
      <c r="N6340" s="436" t="s">
        <v>388</v>
      </c>
      <c r="O6340" s="259">
        <v>1</v>
      </c>
      <c r="P6340" s="259" t="s">
        <v>5213</v>
      </c>
      <c r="Q6340" s="259" t="s">
        <v>476</v>
      </c>
    </row>
    <row r="6341" spans="1:17" ht="21.75" customHeight="1">
      <c r="A6341" s="301" t="s">
        <v>5213</v>
      </c>
      <c r="B6341" s="301" t="s">
        <v>476</v>
      </c>
      <c r="C6341" s="316" t="s">
        <v>12337</v>
      </c>
      <c r="D6341" s="465" t="s">
        <v>388</v>
      </c>
      <c r="E6341" s="465" t="s">
        <v>6091</v>
      </c>
      <c r="F6341" s="469" t="str">
        <f t="shared" si="198"/>
        <v>other</v>
      </c>
      <c r="G6341" s="260">
        <v>7.500427355E-2</v>
      </c>
      <c r="H6341" s="260">
        <v>0</v>
      </c>
      <c r="I6341" s="260">
        <v>0</v>
      </c>
      <c r="J6341" s="260">
        <v>2.0987866199911206E-2</v>
      </c>
      <c r="K6341" s="260">
        <v>9.5992139771018004E-2</v>
      </c>
      <c r="L6341" s="301" t="str">
        <f t="shared" si="199"/>
        <v/>
      </c>
      <c r="M6341" s="459">
        <f>IFERROR((Tableau1[[#This Row],[Scope 1
(kg CO2-eq)]]+Tableau1[[#This Row],[Scope 2 energy
(kg CO2-eq)]]+Tableau1[[#This Row],[Scope 2 Infrastructure
(kg CO2-eq)]])/Tableau1[[#This Row],[Total CO2-emissions
(kg CO2-eq)
for scope 3 use ]],"")</f>
        <v>0.78135849173606331</v>
      </c>
      <c r="N6341" s="436" t="s">
        <v>388</v>
      </c>
      <c r="O6341" s="259">
        <v>1</v>
      </c>
      <c r="P6341" s="259" t="s">
        <v>5213</v>
      </c>
      <c r="Q6341" s="259" t="s">
        <v>476</v>
      </c>
    </row>
    <row r="6342" spans="1:17" ht="21.75" customHeight="1">
      <c r="A6342" s="301" t="s">
        <v>5213</v>
      </c>
      <c r="B6342" s="301" t="s">
        <v>476</v>
      </c>
      <c r="C6342" s="316" t="s">
        <v>12338</v>
      </c>
      <c r="D6342" s="465" t="s">
        <v>388</v>
      </c>
      <c r="E6342" s="465" t="s">
        <v>6091</v>
      </c>
      <c r="F6342" s="469" t="str">
        <f t="shared" si="198"/>
        <v>other</v>
      </c>
      <c r="G6342" s="260">
        <v>7.2844715429999998E-2</v>
      </c>
      <c r="H6342" s="260">
        <v>0</v>
      </c>
      <c r="I6342" s="260">
        <v>0</v>
      </c>
      <c r="J6342" s="260">
        <v>4.5614644655457004E-2</v>
      </c>
      <c r="K6342" s="260">
        <v>0.118459360100789</v>
      </c>
      <c r="L6342" s="301" t="str">
        <f t="shared" si="199"/>
        <v/>
      </c>
      <c r="M6342" s="459">
        <f>IFERROR((Tableau1[[#This Row],[Scope 1
(kg CO2-eq)]]+Tableau1[[#This Row],[Scope 2 energy
(kg CO2-eq)]]+Tableau1[[#This Row],[Scope 2 Infrastructure
(kg CO2-eq)]])/Tableau1[[#This Row],[Total CO2-emissions
(kg CO2-eq)
for scope 3 use ]],"")</f>
        <v>0.61493423033875405</v>
      </c>
      <c r="N6342" s="436" t="s">
        <v>388</v>
      </c>
      <c r="O6342" s="259">
        <v>1</v>
      </c>
      <c r="P6342" s="259" t="s">
        <v>5213</v>
      </c>
      <c r="Q6342" s="259" t="s">
        <v>476</v>
      </c>
    </row>
    <row r="6343" spans="1:17" ht="21.75" customHeight="1">
      <c r="A6343" s="301" t="s">
        <v>5213</v>
      </c>
      <c r="B6343" s="301" t="s">
        <v>476</v>
      </c>
      <c r="C6343" s="316" t="s">
        <v>3877</v>
      </c>
      <c r="D6343" s="465" t="s">
        <v>388</v>
      </c>
      <c r="E6343" s="465" t="s">
        <v>6091</v>
      </c>
      <c r="F6343" s="469" t="str">
        <f t="shared" si="198"/>
        <v>other</v>
      </c>
      <c r="G6343" s="260">
        <v>7.2844715429999998E-2</v>
      </c>
      <c r="H6343" s="260">
        <v>0</v>
      </c>
      <c r="I6343" s="260">
        <v>0</v>
      </c>
      <c r="J6343" s="260">
        <v>4.5614644655457004E-2</v>
      </c>
      <c r="K6343" s="260">
        <v>0.11845936009937499</v>
      </c>
      <c r="L6343" s="301" t="str">
        <f t="shared" si="199"/>
        <v/>
      </c>
      <c r="M6343" s="459">
        <f>IFERROR((Tableau1[[#This Row],[Scope 1
(kg CO2-eq)]]+Tableau1[[#This Row],[Scope 2 energy
(kg CO2-eq)]]+Tableau1[[#This Row],[Scope 2 Infrastructure
(kg CO2-eq)]])/Tableau1[[#This Row],[Total CO2-emissions
(kg CO2-eq)
for scope 3 use ]],"")</f>
        <v>0.61493423034609429</v>
      </c>
      <c r="N6343" s="436" t="s">
        <v>388</v>
      </c>
      <c r="O6343" s="259">
        <v>1</v>
      </c>
      <c r="P6343" s="259" t="s">
        <v>5213</v>
      </c>
      <c r="Q6343" s="259" t="s">
        <v>476</v>
      </c>
    </row>
    <row r="6344" spans="1:17" ht="21.75" customHeight="1">
      <c r="A6344" s="301" t="s">
        <v>5213</v>
      </c>
      <c r="B6344" s="301" t="s">
        <v>476</v>
      </c>
      <c r="C6344" s="316" t="s">
        <v>12339</v>
      </c>
      <c r="D6344" s="465" t="s">
        <v>388</v>
      </c>
      <c r="E6344" s="465" t="s">
        <v>6091</v>
      </c>
      <c r="F6344" s="469" t="str">
        <f t="shared" si="198"/>
        <v>other</v>
      </c>
      <c r="G6344" s="260">
        <v>7.2844715429999998E-2</v>
      </c>
      <c r="H6344" s="260">
        <v>0</v>
      </c>
      <c r="I6344" s="260">
        <v>0</v>
      </c>
      <c r="J6344" s="260">
        <v>2.0308438372470206E-2</v>
      </c>
      <c r="K6344" s="260">
        <v>9.3153153806014202E-2</v>
      </c>
      <c r="L6344" s="301" t="str">
        <f t="shared" si="199"/>
        <v/>
      </c>
      <c r="M6344" s="459">
        <f>IFERROR((Tableau1[[#This Row],[Scope 1
(kg CO2-eq)]]+Tableau1[[#This Row],[Scope 2 energy
(kg CO2-eq)]]+Tableau1[[#This Row],[Scope 2 Infrastructure
(kg CO2-eq)]])/Tableau1[[#This Row],[Total CO2-emissions
(kg CO2-eq)
for scope 3 use ]],"")</f>
        <v>0.78198871915485224</v>
      </c>
      <c r="N6344" s="436" t="s">
        <v>388</v>
      </c>
      <c r="O6344" s="259">
        <v>1</v>
      </c>
      <c r="P6344" s="259" t="s">
        <v>5213</v>
      </c>
      <c r="Q6344" s="259" t="s">
        <v>476</v>
      </c>
    </row>
    <row r="6345" spans="1:17" ht="21.75" customHeight="1">
      <c r="A6345" s="301" t="s">
        <v>5213</v>
      </c>
      <c r="B6345" s="301" t="s">
        <v>476</v>
      </c>
      <c r="C6345" s="316" t="s">
        <v>12340</v>
      </c>
      <c r="D6345" s="465" t="s">
        <v>388</v>
      </c>
      <c r="E6345" s="465" t="s">
        <v>6091</v>
      </c>
      <c r="F6345" s="469" t="str">
        <f t="shared" si="198"/>
        <v>other</v>
      </c>
      <c r="G6345" s="260">
        <v>0</v>
      </c>
      <c r="H6345" s="260">
        <v>0</v>
      </c>
      <c r="I6345" s="260">
        <v>0</v>
      </c>
      <c r="J6345" s="260">
        <v>1.1118541353826601E-2</v>
      </c>
      <c r="K6345" s="260">
        <v>1.1118541353844699E-2</v>
      </c>
      <c r="L6345" s="301" t="str">
        <f t="shared" si="199"/>
        <v/>
      </c>
      <c r="M6345" s="459">
        <f>IFERROR((Tableau1[[#This Row],[Scope 1
(kg CO2-eq)]]+Tableau1[[#This Row],[Scope 2 energy
(kg CO2-eq)]]+Tableau1[[#This Row],[Scope 2 Infrastructure
(kg CO2-eq)]])/Tableau1[[#This Row],[Total CO2-emissions
(kg CO2-eq)
for scope 3 use ]],"")</f>
        <v>0</v>
      </c>
      <c r="N6345" s="436" t="s">
        <v>388</v>
      </c>
      <c r="O6345" s="259">
        <v>1</v>
      </c>
      <c r="P6345" s="259" t="s">
        <v>5213</v>
      </c>
      <c r="Q6345" s="259" t="s">
        <v>476</v>
      </c>
    </row>
    <row r="6346" spans="1:17" ht="21.75" customHeight="1">
      <c r="A6346" s="301" t="s">
        <v>5213</v>
      </c>
      <c r="B6346" s="301" t="s">
        <v>476</v>
      </c>
      <c r="C6346" s="316" t="s">
        <v>12341</v>
      </c>
      <c r="D6346" s="465" t="s">
        <v>388</v>
      </c>
      <c r="E6346" s="465" t="s">
        <v>6091</v>
      </c>
      <c r="F6346" s="469" t="str">
        <f t="shared" si="198"/>
        <v>other</v>
      </c>
      <c r="G6346" s="260">
        <v>0</v>
      </c>
      <c r="H6346" s="260">
        <v>0</v>
      </c>
      <c r="I6346" s="260">
        <v>0</v>
      </c>
      <c r="J6346" s="260">
        <v>1.41876649291606E-2</v>
      </c>
      <c r="K6346" s="260">
        <v>1.4187664974325101E-2</v>
      </c>
      <c r="L6346" s="301" t="str">
        <f t="shared" si="199"/>
        <v/>
      </c>
      <c r="M6346" s="459">
        <f>IFERROR((Tableau1[[#This Row],[Scope 1
(kg CO2-eq)]]+Tableau1[[#This Row],[Scope 2 energy
(kg CO2-eq)]]+Tableau1[[#This Row],[Scope 2 Infrastructure
(kg CO2-eq)]])/Tableau1[[#This Row],[Total CO2-emissions
(kg CO2-eq)
for scope 3 use ]],"")</f>
        <v>0</v>
      </c>
      <c r="N6346" s="436" t="s">
        <v>388</v>
      </c>
      <c r="O6346" s="259">
        <v>1</v>
      </c>
      <c r="P6346" s="259" t="s">
        <v>5213</v>
      </c>
      <c r="Q6346" s="259" t="s">
        <v>476</v>
      </c>
    </row>
    <row r="6347" spans="1:17" ht="21.75" customHeight="1">
      <c r="A6347" s="301" t="s">
        <v>5213</v>
      </c>
      <c r="B6347" s="301" t="s">
        <v>476</v>
      </c>
      <c r="C6347" s="316" t="s">
        <v>12342</v>
      </c>
      <c r="D6347" s="465" t="s">
        <v>388</v>
      </c>
      <c r="E6347" s="465" t="s">
        <v>6091</v>
      </c>
      <c r="F6347" s="469" t="str">
        <f t="shared" si="198"/>
        <v>other</v>
      </c>
      <c r="G6347" s="260">
        <v>7.2844715429999998E-2</v>
      </c>
      <c r="H6347" s="260">
        <v>0</v>
      </c>
      <c r="I6347" s="260">
        <v>0</v>
      </c>
      <c r="J6347" s="260">
        <v>2.0308438372470206E-2</v>
      </c>
      <c r="K6347" s="260">
        <v>9.3153153806014202E-2</v>
      </c>
      <c r="L6347" s="301" t="str">
        <f t="shared" si="199"/>
        <v/>
      </c>
      <c r="M6347" s="459">
        <f>IFERROR((Tableau1[[#This Row],[Scope 1
(kg CO2-eq)]]+Tableau1[[#This Row],[Scope 2 energy
(kg CO2-eq)]]+Tableau1[[#This Row],[Scope 2 Infrastructure
(kg CO2-eq)]])/Tableau1[[#This Row],[Total CO2-emissions
(kg CO2-eq)
for scope 3 use ]],"")</f>
        <v>0.78198871915485224</v>
      </c>
      <c r="N6347" s="436" t="s">
        <v>388</v>
      </c>
      <c r="O6347" s="259">
        <v>1</v>
      </c>
      <c r="P6347" s="259" t="s">
        <v>5213</v>
      </c>
      <c r="Q6347" s="259" t="s">
        <v>476</v>
      </c>
    </row>
    <row r="6348" spans="1:17" ht="21.75" customHeight="1">
      <c r="A6348" s="301" t="s">
        <v>5213</v>
      </c>
      <c r="B6348" s="301" t="s">
        <v>476</v>
      </c>
      <c r="C6348" s="316" t="s">
        <v>12343</v>
      </c>
      <c r="D6348" s="465" t="s">
        <v>388</v>
      </c>
      <c r="E6348" s="465" t="s">
        <v>6091</v>
      </c>
      <c r="F6348" s="469" t="str">
        <f t="shared" si="198"/>
        <v>other</v>
      </c>
      <c r="G6348" s="260">
        <v>7.3606720870000003E-2</v>
      </c>
      <c r="H6348" s="260">
        <v>0</v>
      </c>
      <c r="I6348" s="260">
        <v>0</v>
      </c>
      <c r="J6348" s="260">
        <v>4.5593132428731004E-2</v>
      </c>
      <c r="K6348" s="260">
        <v>0.119199853316103</v>
      </c>
      <c r="L6348" s="301" t="str">
        <f t="shared" si="199"/>
        <v/>
      </c>
      <c r="M6348" s="459">
        <f>IFERROR((Tableau1[[#This Row],[Scope 1
(kg CO2-eq)]]+Tableau1[[#This Row],[Scope 2 energy
(kg CO2-eq)]]+Tableau1[[#This Row],[Scope 2 Infrastructure
(kg CO2-eq)]])/Tableau1[[#This Row],[Total CO2-emissions
(kg CO2-eq)
for scope 3 use ]],"")</f>
        <v>0.61750680745222264</v>
      </c>
      <c r="N6348" s="436" t="s">
        <v>388</v>
      </c>
      <c r="O6348" s="259">
        <v>1</v>
      </c>
      <c r="P6348" s="259" t="s">
        <v>5213</v>
      </c>
      <c r="Q6348" s="259" t="s">
        <v>476</v>
      </c>
    </row>
    <row r="6349" spans="1:17" ht="21.75" customHeight="1">
      <c r="A6349" s="301" t="s">
        <v>5213</v>
      </c>
      <c r="B6349" s="301" t="s">
        <v>476</v>
      </c>
      <c r="C6349" s="316" t="s">
        <v>3878</v>
      </c>
      <c r="D6349" s="465" t="s">
        <v>388</v>
      </c>
      <c r="E6349" s="465" t="s">
        <v>6091</v>
      </c>
      <c r="F6349" s="469" t="str">
        <f t="shared" si="198"/>
        <v>other</v>
      </c>
      <c r="G6349" s="260">
        <v>7.3606720870000003E-2</v>
      </c>
      <c r="H6349" s="260">
        <v>0</v>
      </c>
      <c r="I6349" s="260">
        <v>0</v>
      </c>
      <c r="J6349" s="260">
        <v>4.5593132428731004E-2</v>
      </c>
      <c r="K6349" s="260">
        <v>0.11919985331798</v>
      </c>
      <c r="L6349" s="301" t="str">
        <f t="shared" si="199"/>
        <v/>
      </c>
      <c r="M6349" s="459">
        <f>IFERROR((Tableau1[[#This Row],[Scope 1
(kg CO2-eq)]]+Tableau1[[#This Row],[Scope 2 energy
(kg CO2-eq)]]+Tableau1[[#This Row],[Scope 2 Infrastructure
(kg CO2-eq)]])/Tableau1[[#This Row],[Total CO2-emissions
(kg CO2-eq)
for scope 3 use ]],"")</f>
        <v>0.61750680744249897</v>
      </c>
      <c r="N6349" s="436" t="s">
        <v>388</v>
      </c>
      <c r="O6349" s="259">
        <v>1</v>
      </c>
      <c r="P6349" s="259" t="s">
        <v>5213</v>
      </c>
      <c r="Q6349" s="259" t="s">
        <v>476</v>
      </c>
    </row>
    <row r="6350" spans="1:17" ht="21.75" customHeight="1">
      <c r="A6350" s="301" t="s">
        <v>5213</v>
      </c>
      <c r="B6350" s="301" t="s">
        <v>476</v>
      </c>
      <c r="C6350" s="316" t="s">
        <v>12344</v>
      </c>
      <c r="D6350" s="465" t="s">
        <v>388</v>
      </c>
      <c r="E6350" s="465" t="s">
        <v>6091</v>
      </c>
      <c r="F6350" s="469" t="str">
        <f t="shared" si="198"/>
        <v>other</v>
      </c>
      <c r="G6350" s="260">
        <v>7.3606720870000003E-2</v>
      </c>
      <c r="H6350" s="260">
        <v>0</v>
      </c>
      <c r="I6350" s="260">
        <v>0</v>
      </c>
      <c r="J6350" s="260">
        <v>2.0286926145743803E-2</v>
      </c>
      <c r="K6350" s="260">
        <v>9.3893647021533799E-2</v>
      </c>
      <c r="L6350" s="301" t="str">
        <f t="shared" si="199"/>
        <v/>
      </c>
      <c r="M6350" s="459">
        <f>IFERROR((Tableau1[[#This Row],[Scope 1
(kg CO2-eq)]]+Tableau1[[#This Row],[Scope 2 energy
(kg CO2-eq)]]+Tableau1[[#This Row],[Scope 2 Infrastructure
(kg CO2-eq)]])/Tableau1[[#This Row],[Total CO2-emissions
(kg CO2-eq)
for scope 3 use ]],"")</f>
        <v>0.78393718004285062</v>
      </c>
      <c r="N6350" s="436" t="s">
        <v>388</v>
      </c>
      <c r="O6350" s="259">
        <v>1</v>
      </c>
      <c r="P6350" s="259" t="s">
        <v>5213</v>
      </c>
      <c r="Q6350" s="259" t="s">
        <v>476</v>
      </c>
    </row>
    <row r="6351" spans="1:17" ht="21.75" customHeight="1">
      <c r="A6351" s="301" t="s">
        <v>5213</v>
      </c>
      <c r="B6351" s="301" t="s">
        <v>476</v>
      </c>
      <c r="C6351" s="316" t="s">
        <v>12345</v>
      </c>
      <c r="D6351" s="465" t="s">
        <v>388</v>
      </c>
      <c r="E6351" s="465" t="s">
        <v>6091</v>
      </c>
      <c r="F6351" s="469" t="str">
        <f t="shared" si="198"/>
        <v>other</v>
      </c>
      <c r="G6351" s="260">
        <v>0</v>
      </c>
      <c r="H6351" s="260">
        <v>0</v>
      </c>
      <c r="I6351" s="260">
        <v>0</v>
      </c>
      <c r="J6351" s="260">
        <v>1.1118541353826601E-2</v>
      </c>
      <c r="K6351" s="260">
        <v>1.1118541353844699E-2</v>
      </c>
      <c r="L6351" s="301" t="str">
        <f t="shared" si="199"/>
        <v/>
      </c>
      <c r="M6351" s="459">
        <f>IFERROR((Tableau1[[#This Row],[Scope 1
(kg CO2-eq)]]+Tableau1[[#This Row],[Scope 2 energy
(kg CO2-eq)]]+Tableau1[[#This Row],[Scope 2 Infrastructure
(kg CO2-eq)]])/Tableau1[[#This Row],[Total CO2-emissions
(kg CO2-eq)
for scope 3 use ]],"")</f>
        <v>0</v>
      </c>
      <c r="N6351" s="436" t="s">
        <v>388</v>
      </c>
      <c r="O6351" s="259">
        <v>1</v>
      </c>
      <c r="P6351" s="259" t="s">
        <v>5213</v>
      </c>
      <c r="Q6351" s="259" t="s">
        <v>476</v>
      </c>
    </row>
    <row r="6352" spans="1:17" ht="21.75" customHeight="1">
      <c r="A6352" s="301" t="s">
        <v>5213</v>
      </c>
      <c r="B6352" s="301" t="s">
        <v>476</v>
      </c>
      <c r="C6352" s="316" t="s">
        <v>12346</v>
      </c>
      <c r="D6352" s="465" t="s">
        <v>388</v>
      </c>
      <c r="E6352" s="465" t="s">
        <v>6091</v>
      </c>
      <c r="F6352" s="469" t="str">
        <f t="shared" si="198"/>
        <v>other</v>
      </c>
      <c r="G6352" s="260">
        <v>0</v>
      </c>
      <c r="H6352" s="260">
        <v>0</v>
      </c>
      <c r="I6352" s="260">
        <v>0</v>
      </c>
      <c r="J6352" s="260">
        <v>1.41876649291606E-2</v>
      </c>
      <c r="K6352" s="260">
        <v>1.4187664974325101E-2</v>
      </c>
      <c r="L6352" s="301" t="str">
        <f t="shared" si="199"/>
        <v/>
      </c>
      <c r="M6352" s="459">
        <f>IFERROR((Tableau1[[#This Row],[Scope 1
(kg CO2-eq)]]+Tableau1[[#This Row],[Scope 2 energy
(kg CO2-eq)]]+Tableau1[[#This Row],[Scope 2 Infrastructure
(kg CO2-eq)]])/Tableau1[[#This Row],[Total CO2-emissions
(kg CO2-eq)
for scope 3 use ]],"")</f>
        <v>0</v>
      </c>
      <c r="N6352" s="436" t="s">
        <v>388</v>
      </c>
      <c r="O6352" s="259">
        <v>1</v>
      </c>
      <c r="P6352" s="259" t="s">
        <v>5213</v>
      </c>
      <c r="Q6352" s="259" t="s">
        <v>476</v>
      </c>
    </row>
    <row r="6353" spans="1:17" ht="21.75" customHeight="1">
      <c r="A6353" s="301" t="s">
        <v>5213</v>
      </c>
      <c r="B6353" s="301" t="s">
        <v>476</v>
      </c>
      <c r="C6353" s="316" t="s">
        <v>12347</v>
      </c>
      <c r="D6353" s="465" t="s">
        <v>388</v>
      </c>
      <c r="E6353" s="465" t="s">
        <v>6091</v>
      </c>
      <c r="F6353" s="469" t="str">
        <f t="shared" si="198"/>
        <v>other</v>
      </c>
      <c r="G6353" s="260">
        <v>7.3606720870000003E-2</v>
      </c>
      <c r="H6353" s="260">
        <v>0</v>
      </c>
      <c r="I6353" s="260">
        <v>0</v>
      </c>
      <c r="J6353" s="260">
        <v>2.0286926145743803E-2</v>
      </c>
      <c r="K6353" s="260">
        <v>9.3893647021533799E-2</v>
      </c>
      <c r="L6353" s="301" t="str">
        <f t="shared" si="199"/>
        <v/>
      </c>
      <c r="M6353" s="459">
        <f>IFERROR((Tableau1[[#This Row],[Scope 1
(kg CO2-eq)]]+Tableau1[[#This Row],[Scope 2 energy
(kg CO2-eq)]]+Tableau1[[#This Row],[Scope 2 Infrastructure
(kg CO2-eq)]])/Tableau1[[#This Row],[Total CO2-emissions
(kg CO2-eq)
for scope 3 use ]],"")</f>
        <v>0.78393718004285062</v>
      </c>
      <c r="N6353" s="436" t="s">
        <v>388</v>
      </c>
      <c r="O6353" s="259">
        <v>1</v>
      </c>
      <c r="P6353" s="259" t="s">
        <v>5213</v>
      </c>
      <c r="Q6353" s="259" t="s">
        <v>476</v>
      </c>
    </row>
    <row r="6354" spans="1:17" ht="21.75" customHeight="1">
      <c r="A6354" s="301" t="s">
        <v>5213</v>
      </c>
      <c r="B6354" s="301" t="s">
        <v>476</v>
      </c>
      <c r="C6354" s="316" t="s">
        <v>12348</v>
      </c>
      <c r="D6354" s="465" t="s">
        <v>388</v>
      </c>
      <c r="E6354" s="465" t="s">
        <v>6091</v>
      </c>
      <c r="F6354" s="469" t="str">
        <f t="shared" si="198"/>
        <v>other</v>
      </c>
      <c r="G6354" s="260">
        <v>7.3711852049999999E-2</v>
      </c>
      <c r="H6354" s="260">
        <v>0</v>
      </c>
      <c r="I6354" s="260">
        <v>0</v>
      </c>
      <c r="J6354" s="260">
        <v>4.5702486247923002E-2</v>
      </c>
      <c r="K6354" s="260">
        <v>0.119414338300534</v>
      </c>
      <c r="L6354" s="301" t="str">
        <f t="shared" si="199"/>
        <v/>
      </c>
      <c r="M6354" s="459">
        <f>IFERROR((Tableau1[[#This Row],[Scope 1
(kg CO2-eq)]]+Tableau1[[#This Row],[Scope 2 energy
(kg CO2-eq)]]+Tableau1[[#This Row],[Scope 2 Infrastructure
(kg CO2-eq)]])/Tableau1[[#This Row],[Total CO2-emissions
(kg CO2-eq)
for scope 3 use ]],"")</f>
        <v>0.61727806810340446</v>
      </c>
      <c r="N6354" s="436" t="s">
        <v>388</v>
      </c>
      <c r="O6354" s="259">
        <v>1</v>
      </c>
      <c r="P6354" s="259" t="s">
        <v>5213</v>
      </c>
      <c r="Q6354" s="259" t="s">
        <v>476</v>
      </c>
    </row>
    <row r="6355" spans="1:17" ht="21.75" customHeight="1">
      <c r="A6355" s="301" t="s">
        <v>5213</v>
      </c>
      <c r="B6355" s="301" t="s">
        <v>476</v>
      </c>
      <c r="C6355" s="316" t="s">
        <v>3879</v>
      </c>
      <c r="D6355" s="465" t="s">
        <v>388</v>
      </c>
      <c r="E6355" s="465" t="s">
        <v>6091</v>
      </c>
      <c r="F6355" s="469" t="str">
        <f t="shared" si="198"/>
        <v>other</v>
      </c>
      <c r="G6355" s="260">
        <v>7.3711852049999999E-2</v>
      </c>
      <c r="H6355" s="260">
        <v>0</v>
      </c>
      <c r="I6355" s="260">
        <v>0</v>
      </c>
      <c r="J6355" s="260">
        <v>4.5702486247923002E-2</v>
      </c>
      <c r="K6355" s="260">
        <v>0.119414338300534</v>
      </c>
      <c r="L6355" s="301" t="str">
        <f t="shared" si="199"/>
        <v/>
      </c>
      <c r="M6355" s="459">
        <f>IFERROR((Tableau1[[#This Row],[Scope 1
(kg CO2-eq)]]+Tableau1[[#This Row],[Scope 2 energy
(kg CO2-eq)]]+Tableau1[[#This Row],[Scope 2 Infrastructure
(kg CO2-eq)]])/Tableau1[[#This Row],[Total CO2-emissions
(kg CO2-eq)
for scope 3 use ]],"")</f>
        <v>0.61727806810340446</v>
      </c>
      <c r="N6355" s="436" t="s">
        <v>388</v>
      </c>
      <c r="O6355" s="259">
        <v>1</v>
      </c>
      <c r="P6355" s="259" t="s">
        <v>5213</v>
      </c>
      <c r="Q6355" s="259" t="s">
        <v>476</v>
      </c>
    </row>
    <row r="6356" spans="1:17" ht="21.75" customHeight="1">
      <c r="A6356" s="301" t="s">
        <v>5213</v>
      </c>
      <c r="B6356" s="301" t="s">
        <v>476</v>
      </c>
      <c r="C6356" s="316" t="s">
        <v>12349</v>
      </c>
      <c r="D6356" s="465" t="s">
        <v>388</v>
      </c>
      <c r="E6356" s="465" t="s">
        <v>6091</v>
      </c>
      <c r="F6356" s="469" t="str">
        <f t="shared" si="198"/>
        <v>other</v>
      </c>
      <c r="G6356" s="260">
        <v>7.3711852049999999E-2</v>
      </c>
      <c r="H6356" s="260">
        <v>0</v>
      </c>
      <c r="I6356" s="260">
        <v>0</v>
      </c>
      <c r="J6356" s="260">
        <v>2.0396279964936204E-2</v>
      </c>
      <c r="K6356" s="260">
        <v>9.4108132030904901E-2</v>
      </c>
      <c r="L6356" s="301" t="str">
        <f t="shared" si="199"/>
        <v/>
      </c>
      <c r="M6356" s="459">
        <f>IFERROR((Tableau1[[#This Row],[Scope 1
(kg CO2-eq)]]+Tableau1[[#This Row],[Scope 2 energy
(kg CO2-eq)]]+Tableau1[[#This Row],[Scope 2 Infrastructure
(kg CO2-eq)]])/Tableau1[[#This Row],[Total CO2-emissions
(kg CO2-eq)
for scope 3 use ]],"")</f>
        <v>0.78326761417167634</v>
      </c>
      <c r="N6356" s="436" t="s">
        <v>388</v>
      </c>
      <c r="O6356" s="259">
        <v>1</v>
      </c>
      <c r="P6356" s="259" t="s">
        <v>5213</v>
      </c>
      <c r="Q6356" s="259" t="s">
        <v>476</v>
      </c>
    </row>
    <row r="6357" spans="1:17" ht="21.75" customHeight="1">
      <c r="A6357" s="301" t="s">
        <v>5213</v>
      </c>
      <c r="B6357" s="301" t="s">
        <v>476</v>
      </c>
      <c r="C6357" s="316" t="s">
        <v>12350</v>
      </c>
      <c r="D6357" s="465" t="s">
        <v>388</v>
      </c>
      <c r="E6357" s="465" t="s">
        <v>6091</v>
      </c>
      <c r="F6357" s="469" t="str">
        <f t="shared" si="198"/>
        <v>other</v>
      </c>
      <c r="G6357" s="260">
        <v>0</v>
      </c>
      <c r="H6357" s="260">
        <v>0</v>
      </c>
      <c r="I6357" s="260">
        <v>0</v>
      </c>
      <c r="J6357" s="260">
        <v>1.1118541353826601E-2</v>
      </c>
      <c r="K6357" s="260">
        <v>1.1118541353844699E-2</v>
      </c>
      <c r="L6357" s="301" t="str">
        <f t="shared" si="199"/>
        <v/>
      </c>
      <c r="M6357" s="459">
        <f>IFERROR((Tableau1[[#This Row],[Scope 1
(kg CO2-eq)]]+Tableau1[[#This Row],[Scope 2 energy
(kg CO2-eq)]]+Tableau1[[#This Row],[Scope 2 Infrastructure
(kg CO2-eq)]])/Tableau1[[#This Row],[Total CO2-emissions
(kg CO2-eq)
for scope 3 use ]],"")</f>
        <v>0</v>
      </c>
      <c r="N6357" s="436" t="s">
        <v>388</v>
      </c>
      <c r="O6357" s="259">
        <v>1</v>
      </c>
      <c r="P6357" s="259" t="s">
        <v>5213</v>
      </c>
      <c r="Q6357" s="259" t="s">
        <v>476</v>
      </c>
    </row>
    <row r="6358" spans="1:17" ht="21.75" customHeight="1">
      <c r="A6358" s="301" t="s">
        <v>5213</v>
      </c>
      <c r="B6358" s="301" t="s">
        <v>476</v>
      </c>
      <c r="C6358" s="316" t="s">
        <v>12351</v>
      </c>
      <c r="D6358" s="465" t="s">
        <v>388</v>
      </c>
      <c r="E6358" s="465" t="s">
        <v>6091</v>
      </c>
      <c r="F6358" s="469" t="str">
        <f t="shared" si="198"/>
        <v>other</v>
      </c>
      <c r="G6358" s="260">
        <v>0</v>
      </c>
      <c r="H6358" s="260">
        <v>0</v>
      </c>
      <c r="I6358" s="260">
        <v>0</v>
      </c>
      <c r="J6358" s="260">
        <v>1.41876649291606E-2</v>
      </c>
      <c r="K6358" s="260">
        <v>1.4187664974325101E-2</v>
      </c>
      <c r="L6358" s="301" t="str">
        <f t="shared" si="199"/>
        <v/>
      </c>
      <c r="M6358" s="459">
        <f>IFERROR((Tableau1[[#This Row],[Scope 1
(kg CO2-eq)]]+Tableau1[[#This Row],[Scope 2 energy
(kg CO2-eq)]]+Tableau1[[#This Row],[Scope 2 Infrastructure
(kg CO2-eq)]])/Tableau1[[#This Row],[Total CO2-emissions
(kg CO2-eq)
for scope 3 use ]],"")</f>
        <v>0</v>
      </c>
      <c r="N6358" s="436" t="s">
        <v>388</v>
      </c>
      <c r="O6358" s="259">
        <v>1</v>
      </c>
      <c r="P6358" s="259" t="s">
        <v>5213</v>
      </c>
      <c r="Q6358" s="259" t="s">
        <v>476</v>
      </c>
    </row>
    <row r="6359" spans="1:17" ht="21.75" customHeight="1">
      <c r="A6359" s="301" t="s">
        <v>5213</v>
      </c>
      <c r="B6359" s="301" t="s">
        <v>476</v>
      </c>
      <c r="C6359" s="316" t="s">
        <v>12352</v>
      </c>
      <c r="D6359" s="465" t="s">
        <v>388</v>
      </c>
      <c r="E6359" s="465" t="s">
        <v>6091</v>
      </c>
      <c r="F6359" s="469" t="str">
        <f t="shared" si="198"/>
        <v>other</v>
      </c>
      <c r="G6359" s="260">
        <v>7.3711852049999999E-2</v>
      </c>
      <c r="H6359" s="260">
        <v>0</v>
      </c>
      <c r="I6359" s="260">
        <v>0</v>
      </c>
      <c r="J6359" s="260">
        <v>2.0396279964936204E-2</v>
      </c>
      <c r="K6359" s="260">
        <v>9.4108132030904901E-2</v>
      </c>
      <c r="L6359" s="301" t="str">
        <f t="shared" si="199"/>
        <v/>
      </c>
      <c r="M6359" s="459">
        <f>IFERROR((Tableau1[[#This Row],[Scope 1
(kg CO2-eq)]]+Tableau1[[#This Row],[Scope 2 energy
(kg CO2-eq)]]+Tableau1[[#This Row],[Scope 2 Infrastructure
(kg CO2-eq)]])/Tableau1[[#This Row],[Total CO2-emissions
(kg CO2-eq)
for scope 3 use ]],"")</f>
        <v>0.78326761417167634</v>
      </c>
      <c r="N6359" s="436" t="s">
        <v>388</v>
      </c>
      <c r="O6359" s="259">
        <v>1</v>
      </c>
      <c r="P6359" s="259" t="s">
        <v>5213</v>
      </c>
      <c r="Q6359" s="259" t="s">
        <v>476</v>
      </c>
    </row>
    <row r="6360" spans="1:17" ht="21.75" customHeight="1">
      <c r="A6360" s="301" t="s">
        <v>5213</v>
      </c>
      <c r="B6360" s="301" t="s">
        <v>476</v>
      </c>
      <c r="C6360" s="316" t="s">
        <v>12353</v>
      </c>
      <c r="D6360" s="465" t="s">
        <v>388</v>
      </c>
      <c r="E6360" s="465" t="s">
        <v>700</v>
      </c>
      <c r="F6360" s="469" t="str">
        <f t="shared" si="198"/>
        <v>CH</v>
      </c>
      <c r="G6360" s="260">
        <v>0</v>
      </c>
      <c r="H6360" s="260">
        <v>0</v>
      </c>
      <c r="I6360" s="260">
        <v>0</v>
      </c>
      <c r="J6360" s="260">
        <v>0.119339997711114</v>
      </c>
      <c r="K6360" s="260">
        <v>0.119339997700879</v>
      </c>
      <c r="L6360" s="301" t="str">
        <f t="shared" si="199"/>
        <v/>
      </c>
      <c r="M6360" s="459">
        <f>IFERROR((Tableau1[[#This Row],[Scope 1
(kg CO2-eq)]]+Tableau1[[#This Row],[Scope 2 energy
(kg CO2-eq)]]+Tableau1[[#This Row],[Scope 2 Infrastructure
(kg CO2-eq)]])/Tableau1[[#This Row],[Total CO2-emissions
(kg CO2-eq)
for scope 3 use ]],"")</f>
        <v>0</v>
      </c>
      <c r="N6360" s="436" t="s">
        <v>388</v>
      </c>
      <c r="O6360" s="259">
        <v>1</v>
      </c>
      <c r="P6360" s="259" t="s">
        <v>5213</v>
      </c>
      <c r="Q6360" s="259" t="s">
        <v>476</v>
      </c>
    </row>
    <row r="6361" spans="1:17" ht="21.75" customHeight="1">
      <c r="A6361" s="301" t="s">
        <v>5213</v>
      </c>
      <c r="B6361" s="301" t="s">
        <v>476</v>
      </c>
      <c r="C6361" s="316" t="s">
        <v>3880</v>
      </c>
      <c r="D6361" s="465" t="s">
        <v>388</v>
      </c>
      <c r="E6361" s="465" t="s">
        <v>700</v>
      </c>
      <c r="F6361" s="469" t="str">
        <f t="shared" si="198"/>
        <v>CH</v>
      </c>
      <c r="G6361" s="260">
        <v>0</v>
      </c>
      <c r="H6361" s="260">
        <v>0</v>
      </c>
      <c r="I6361" s="260">
        <v>0</v>
      </c>
      <c r="J6361" s="260">
        <v>0.11933999770991301</v>
      </c>
      <c r="K6361" s="260">
        <v>0.119339997695626</v>
      </c>
      <c r="L6361" s="301" t="str">
        <f t="shared" si="199"/>
        <v/>
      </c>
      <c r="M6361" s="459">
        <f>IFERROR((Tableau1[[#This Row],[Scope 1
(kg CO2-eq)]]+Tableau1[[#This Row],[Scope 2 energy
(kg CO2-eq)]]+Tableau1[[#This Row],[Scope 2 Infrastructure
(kg CO2-eq)]])/Tableau1[[#This Row],[Total CO2-emissions
(kg CO2-eq)
for scope 3 use ]],"")</f>
        <v>0</v>
      </c>
      <c r="N6361" s="436" t="s">
        <v>388</v>
      </c>
      <c r="O6361" s="259">
        <v>1</v>
      </c>
      <c r="P6361" s="259" t="s">
        <v>5213</v>
      </c>
      <c r="Q6361" s="259" t="s">
        <v>476</v>
      </c>
    </row>
    <row r="6362" spans="1:17" ht="21.75" customHeight="1">
      <c r="A6362" s="301" t="s">
        <v>5213</v>
      </c>
      <c r="B6362" s="301" t="s">
        <v>476</v>
      </c>
      <c r="C6362" s="316" t="s">
        <v>12354</v>
      </c>
      <c r="D6362" s="465" t="s">
        <v>388</v>
      </c>
      <c r="E6362" s="465" t="s">
        <v>6091</v>
      </c>
      <c r="F6362" s="469" t="str">
        <f t="shared" si="198"/>
        <v>other</v>
      </c>
      <c r="G6362" s="260">
        <v>0</v>
      </c>
      <c r="H6362" s="260">
        <v>0</v>
      </c>
      <c r="I6362" s="260">
        <v>0</v>
      </c>
      <c r="J6362" s="260">
        <v>0.119326063777276</v>
      </c>
      <c r="K6362" s="260">
        <v>0.119326063783057</v>
      </c>
      <c r="L6362" s="301" t="str">
        <f t="shared" si="199"/>
        <v/>
      </c>
      <c r="M6362" s="459">
        <f>IFERROR((Tableau1[[#This Row],[Scope 1
(kg CO2-eq)]]+Tableau1[[#This Row],[Scope 2 energy
(kg CO2-eq)]]+Tableau1[[#This Row],[Scope 2 Infrastructure
(kg CO2-eq)]])/Tableau1[[#This Row],[Total CO2-emissions
(kg CO2-eq)
for scope 3 use ]],"")</f>
        <v>0</v>
      </c>
      <c r="N6362" s="436" t="s">
        <v>388</v>
      </c>
      <c r="O6362" s="259">
        <v>1</v>
      </c>
      <c r="P6362" s="259" t="s">
        <v>5213</v>
      </c>
      <c r="Q6362" s="259" t="s">
        <v>476</v>
      </c>
    </row>
    <row r="6363" spans="1:17" ht="21.75" customHeight="1">
      <c r="A6363" s="301" t="s">
        <v>5213</v>
      </c>
      <c r="B6363" s="301" t="s">
        <v>476</v>
      </c>
      <c r="C6363" s="316" t="s">
        <v>12355</v>
      </c>
      <c r="D6363" s="465" t="s">
        <v>388</v>
      </c>
      <c r="E6363" s="465" t="s">
        <v>700</v>
      </c>
      <c r="F6363" s="469" t="str">
        <f t="shared" si="198"/>
        <v>CH</v>
      </c>
      <c r="G6363" s="260">
        <v>0</v>
      </c>
      <c r="H6363" s="260">
        <v>0</v>
      </c>
      <c r="I6363" s="260">
        <v>0</v>
      </c>
      <c r="J6363" s="260">
        <v>9.4033664893079294E-2</v>
      </c>
      <c r="K6363" s="260">
        <v>9.4033664903764094E-2</v>
      </c>
      <c r="L6363" s="301" t="str">
        <f t="shared" si="199"/>
        <v/>
      </c>
      <c r="M6363" s="459">
        <f>IFERROR((Tableau1[[#This Row],[Scope 1
(kg CO2-eq)]]+Tableau1[[#This Row],[Scope 2 energy
(kg CO2-eq)]]+Tableau1[[#This Row],[Scope 2 Infrastructure
(kg CO2-eq)]])/Tableau1[[#This Row],[Total CO2-emissions
(kg CO2-eq)
for scope 3 use ]],"")</f>
        <v>0</v>
      </c>
      <c r="N6363" s="436" t="s">
        <v>388</v>
      </c>
      <c r="O6363" s="259">
        <v>1</v>
      </c>
      <c r="P6363" s="259" t="s">
        <v>5213</v>
      </c>
      <c r="Q6363" s="259" t="s">
        <v>476</v>
      </c>
    </row>
    <row r="6364" spans="1:17" ht="21.75" customHeight="1">
      <c r="A6364" s="301" t="s">
        <v>5213</v>
      </c>
      <c r="B6364" s="301" t="s">
        <v>476</v>
      </c>
      <c r="C6364" s="316" t="s">
        <v>12356</v>
      </c>
      <c r="D6364" s="465" t="s">
        <v>388</v>
      </c>
      <c r="E6364" s="465" t="s">
        <v>700</v>
      </c>
      <c r="F6364" s="469" t="str">
        <f t="shared" si="198"/>
        <v>CH</v>
      </c>
      <c r="G6364" s="260">
        <v>0</v>
      </c>
      <c r="H6364" s="260">
        <v>0</v>
      </c>
      <c r="I6364" s="260">
        <v>0</v>
      </c>
      <c r="J6364" s="260">
        <v>1.11185969465515E-2</v>
      </c>
      <c r="K6364" s="260">
        <v>1.1118596946562099E-2</v>
      </c>
      <c r="L6364" s="301" t="str">
        <f t="shared" si="199"/>
        <v/>
      </c>
      <c r="M6364" s="459">
        <f>IFERROR((Tableau1[[#This Row],[Scope 1
(kg CO2-eq)]]+Tableau1[[#This Row],[Scope 2 energy
(kg CO2-eq)]]+Tableau1[[#This Row],[Scope 2 Infrastructure
(kg CO2-eq)]])/Tableau1[[#This Row],[Total CO2-emissions
(kg CO2-eq)
for scope 3 use ]],"")</f>
        <v>0</v>
      </c>
      <c r="N6364" s="436" t="s">
        <v>388</v>
      </c>
      <c r="O6364" s="259">
        <v>1</v>
      </c>
      <c r="P6364" s="259" t="s">
        <v>5213</v>
      </c>
      <c r="Q6364" s="259" t="s">
        <v>476</v>
      </c>
    </row>
    <row r="6365" spans="1:17" ht="21.75" customHeight="1">
      <c r="A6365" s="301" t="s">
        <v>5213</v>
      </c>
      <c r="B6365" s="301" t="s">
        <v>476</v>
      </c>
      <c r="C6365" s="316" t="s">
        <v>12357</v>
      </c>
      <c r="D6365" s="465" t="s">
        <v>388</v>
      </c>
      <c r="E6365" s="465" t="s">
        <v>700</v>
      </c>
      <c r="F6365" s="469" t="str">
        <f t="shared" si="198"/>
        <v>CH</v>
      </c>
      <c r="G6365" s="260">
        <v>0</v>
      </c>
      <c r="H6365" s="260">
        <v>0</v>
      </c>
      <c r="I6365" s="260">
        <v>0</v>
      </c>
      <c r="J6365" s="260">
        <v>1.4187735912650001E-2</v>
      </c>
      <c r="K6365" s="260">
        <v>1.4187735878986699E-2</v>
      </c>
      <c r="L6365" s="301" t="str">
        <f t="shared" si="199"/>
        <v/>
      </c>
      <c r="M6365" s="459">
        <f>IFERROR((Tableau1[[#This Row],[Scope 1
(kg CO2-eq)]]+Tableau1[[#This Row],[Scope 2 energy
(kg CO2-eq)]]+Tableau1[[#This Row],[Scope 2 Infrastructure
(kg CO2-eq)]])/Tableau1[[#This Row],[Total CO2-emissions
(kg CO2-eq)
for scope 3 use ]],"")</f>
        <v>0</v>
      </c>
      <c r="N6365" s="436" t="s">
        <v>388</v>
      </c>
      <c r="O6365" s="259">
        <v>1</v>
      </c>
      <c r="P6365" s="259" t="s">
        <v>5213</v>
      </c>
      <c r="Q6365" s="259" t="s">
        <v>476</v>
      </c>
    </row>
    <row r="6366" spans="1:17" ht="21.75" customHeight="1">
      <c r="A6366" s="301" t="s">
        <v>5213</v>
      </c>
      <c r="B6366" s="301" t="s">
        <v>476</v>
      </c>
      <c r="C6366" s="316" t="s">
        <v>12358</v>
      </c>
      <c r="D6366" s="465" t="s">
        <v>388</v>
      </c>
      <c r="E6366" s="465" t="s">
        <v>6091</v>
      </c>
      <c r="F6366" s="469" t="str">
        <f t="shared" si="198"/>
        <v>other</v>
      </c>
      <c r="G6366" s="260">
        <v>5.8112619230000002E-2</v>
      </c>
      <c r="H6366" s="260">
        <v>0</v>
      </c>
      <c r="I6366" s="260">
        <v>0</v>
      </c>
      <c r="J6366" s="260">
        <v>3.9841693066916602E-2</v>
      </c>
      <c r="K6366" s="260">
        <v>9.7954312304005101E-2</v>
      </c>
      <c r="L6366" s="301" t="str">
        <f t="shared" si="199"/>
        <v/>
      </c>
      <c r="M6366" s="459">
        <f>IFERROR((Tableau1[[#This Row],[Scope 1
(kg CO2-eq)]]+Tableau1[[#This Row],[Scope 2 energy
(kg CO2-eq)]]+Tableau1[[#This Row],[Scope 2 Infrastructure
(kg CO2-eq)]])/Tableau1[[#This Row],[Total CO2-emissions
(kg CO2-eq)
for scope 3 use ]],"")</f>
        <v>0.59326249006419629</v>
      </c>
      <c r="N6366" s="436" t="s">
        <v>388</v>
      </c>
      <c r="O6366" s="259">
        <v>1</v>
      </c>
      <c r="P6366" s="259" t="s">
        <v>5213</v>
      </c>
      <c r="Q6366" s="259" t="s">
        <v>476</v>
      </c>
    </row>
    <row r="6367" spans="1:17" ht="21.75" customHeight="1">
      <c r="A6367" s="301" t="s">
        <v>5213</v>
      </c>
      <c r="B6367" s="301" t="s">
        <v>476</v>
      </c>
      <c r="C6367" s="316" t="s">
        <v>12359</v>
      </c>
      <c r="D6367" s="465" t="s">
        <v>388</v>
      </c>
      <c r="E6367" s="465" t="s">
        <v>6091</v>
      </c>
      <c r="F6367" s="469" t="str">
        <f t="shared" si="198"/>
        <v>other</v>
      </c>
      <c r="G6367" s="260">
        <v>5.640522848E-2</v>
      </c>
      <c r="H6367" s="260">
        <v>0</v>
      </c>
      <c r="I6367" s="260">
        <v>0</v>
      </c>
      <c r="J6367" s="260">
        <v>3.9302991055977204E-2</v>
      </c>
      <c r="K6367" s="260">
        <v>9.5708219568175004E-2</v>
      </c>
      <c r="L6367" s="301" t="str">
        <f t="shared" si="199"/>
        <v/>
      </c>
      <c r="M6367" s="459">
        <f>IFERROR((Tableau1[[#This Row],[Scope 1
(kg CO2-eq)]]+Tableau1[[#This Row],[Scope 2 energy
(kg CO2-eq)]]+Tableau1[[#This Row],[Scope 2 Infrastructure
(kg CO2-eq)]])/Tableau1[[#This Row],[Total CO2-emissions
(kg CO2-eq)
for scope 3 use ]],"")</f>
        <v>0.58934570859738289</v>
      </c>
      <c r="N6367" s="436" t="s">
        <v>388</v>
      </c>
      <c r="O6367" s="259">
        <v>1</v>
      </c>
      <c r="P6367" s="259" t="s">
        <v>5213</v>
      </c>
      <c r="Q6367" s="259" t="s">
        <v>476</v>
      </c>
    </row>
    <row r="6368" spans="1:17" ht="21.75" customHeight="1">
      <c r="A6368" s="301" t="s">
        <v>5213</v>
      </c>
      <c r="B6368" s="301" t="s">
        <v>476</v>
      </c>
      <c r="C6368" s="316" t="s">
        <v>12360</v>
      </c>
      <c r="D6368" s="465" t="s">
        <v>388</v>
      </c>
      <c r="E6368" s="465" t="s">
        <v>6091</v>
      </c>
      <c r="F6368" s="469" t="str">
        <f t="shared" si="198"/>
        <v>other</v>
      </c>
      <c r="G6368" s="260">
        <v>5.6901365709999999E-2</v>
      </c>
      <c r="H6368" s="260">
        <v>0</v>
      </c>
      <c r="I6368" s="260">
        <v>0</v>
      </c>
      <c r="J6368" s="260">
        <v>3.92375580330179E-2</v>
      </c>
      <c r="K6368" s="260">
        <v>9.6138923756262401E-2</v>
      </c>
      <c r="L6368" s="301" t="str">
        <f t="shared" si="199"/>
        <v/>
      </c>
      <c r="M6368" s="459">
        <f>IFERROR((Tableau1[[#This Row],[Scope 1
(kg CO2-eq)]]+Tableau1[[#This Row],[Scope 2 energy
(kg CO2-eq)]]+Tableau1[[#This Row],[Scope 2 Infrastructure
(kg CO2-eq)]])/Tableau1[[#This Row],[Total CO2-emissions
(kg CO2-eq)
for scope 3 use ]],"")</f>
        <v>0.59186605681440752</v>
      </c>
      <c r="N6368" s="436" t="s">
        <v>388</v>
      </c>
      <c r="O6368" s="259">
        <v>1</v>
      </c>
      <c r="P6368" s="259" t="s">
        <v>5213</v>
      </c>
      <c r="Q6368" s="259" t="s">
        <v>476</v>
      </c>
    </row>
    <row r="6369" spans="1:17" ht="21.75" customHeight="1">
      <c r="A6369" s="301" t="s">
        <v>5213</v>
      </c>
      <c r="B6369" s="301" t="s">
        <v>476</v>
      </c>
      <c r="C6369" s="316" t="s">
        <v>12361</v>
      </c>
      <c r="D6369" s="465" t="s">
        <v>388</v>
      </c>
      <c r="E6369" s="465" t="s">
        <v>6091</v>
      </c>
      <c r="F6369" s="469" t="str">
        <f t="shared" si="198"/>
        <v>other</v>
      </c>
      <c r="G6369" s="260">
        <v>5.7517873804000003E-2</v>
      </c>
      <c r="H6369" s="260">
        <v>0</v>
      </c>
      <c r="I6369" s="260">
        <v>0</v>
      </c>
      <c r="J6369" s="260">
        <v>3.9484052297590791E-2</v>
      </c>
      <c r="K6369" s="260">
        <v>9.7001926115156997E-2</v>
      </c>
      <c r="L6369" s="301" t="str">
        <f t="shared" si="199"/>
        <v/>
      </c>
      <c r="M6369" s="459">
        <f>IFERROR((Tableau1[[#This Row],[Scope 1
(kg CO2-eq)]]+Tableau1[[#This Row],[Scope 2 energy
(kg CO2-eq)]]+Tableau1[[#This Row],[Scope 2 Infrastructure
(kg CO2-eq)]])/Tableau1[[#This Row],[Total CO2-emissions
(kg CO2-eq)
for scope 3 use ]],"")</f>
        <v>0.59295599693264822</v>
      </c>
      <c r="N6369" s="436" t="s">
        <v>388</v>
      </c>
      <c r="O6369" s="259">
        <v>1</v>
      </c>
      <c r="P6369" s="259" t="s">
        <v>5213</v>
      </c>
      <c r="Q6369" s="259" t="s">
        <v>476</v>
      </c>
    </row>
    <row r="6370" spans="1:17" ht="21.75" customHeight="1">
      <c r="A6370" s="301" t="s">
        <v>5213</v>
      </c>
      <c r="B6370" s="301" t="s">
        <v>476</v>
      </c>
      <c r="C6370" s="316" t="s">
        <v>12362</v>
      </c>
      <c r="D6370" s="465" t="s">
        <v>388</v>
      </c>
      <c r="E6370" s="465" t="s">
        <v>6091</v>
      </c>
      <c r="F6370" s="469" t="str">
        <f t="shared" si="198"/>
        <v>other</v>
      </c>
      <c r="G6370" s="260">
        <v>5.6138120882E-2</v>
      </c>
      <c r="H6370" s="260">
        <v>0</v>
      </c>
      <c r="I6370" s="260">
        <v>0</v>
      </c>
      <c r="J6370" s="260">
        <v>3.8023683835684302E-2</v>
      </c>
      <c r="K6370" s="260">
        <v>9.4161804718557798E-2</v>
      </c>
      <c r="L6370" s="301" t="str">
        <f t="shared" si="199"/>
        <v/>
      </c>
      <c r="M6370" s="459">
        <f>IFERROR((Tableau1[[#This Row],[Scope 1
(kg CO2-eq)]]+Tableau1[[#This Row],[Scope 2 energy
(kg CO2-eq)]]+Tableau1[[#This Row],[Scope 2 Infrastructure
(kg CO2-eq)]])/Tableau1[[#This Row],[Total CO2-emissions
(kg CO2-eq)
for scope 3 use ]],"")</f>
        <v>0.59618781787150754</v>
      </c>
      <c r="N6370" s="436" t="s">
        <v>388</v>
      </c>
      <c r="O6370" s="259">
        <v>1</v>
      </c>
      <c r="P6370" s="259" t="s">
        <v>5213</v>
      </c>
      <c r="Q6370" s="259" t="s">
        <v>476</v>
      </c>
    </row>
    <row r="6371" spans="1:17" ht="21.75" customHeight="1">
      <c r="A6371" s="301" t="s">
        <v>5213</v>
      </c>
      <c r="B6371" s="301" t="s">
        <v>476</v>
      </c>
      <c r="C6371" s="316" t="s">
        <v>12363</v>
      </c>
      <c r="D6371" s="465" t="s">
        <v>388</v>
      </c>
      <c r="E6371" s="465" t="s">
        <v>6091</v>
      </c>
      <c r="F6371" s="469" t="str">
        <f t="shared" si="198"/>
        <v>other</v>
      </c>
      <c r="G6371" s="260">
        <v>5.5255257661999999E-2</v>
      </c>
      <c r="H6371" s="260">
        <v>0</v>
      </c>
      <c r="I6371" s="260">
        <v>0</v>
      </c>
      <c r="J6371" s="260">
        <v>3.5272773324389398E-2</v>
      </c>
      <c r="K6371" s="260">
        <v>9.0528030999714001E-2</v>
      </c>
      <c r="L6371" s="301" t="str">
        <f t="shared" si="199"/>
        <v/>
      </c>
      <c r="M6371" s="459">
        <f>IFERROR((Tableau1[[#This Row],[Scope 1
(kg CO2-eq)]]+Tableau1[[#This Row],[Scope 2 energy
(kg CO2-eq)]]+Tableau1[[#This Row],[Scope 2 Infrastructure
(kg CO2-eq)]])/Tableau1[[#This Row],[Total CO2-emissions
(kg CO2-eq)
for scope 3 use ]],"")</f>
        <v>0.61036628160149164</v>
      </c>
      <c r="N6371" s="436" t="s">
        <v>388</v>
      </c>
      <c r="O6371" s="259">
        <v>1</v>
      </c>
      <c r="P6371" s="259" t="s">
        <v>5213</v>
      </c>
      <c r="Q6371" s="259" t="s">
        <v>476</v>
      </c>
    </row>
    <row r="6372" spans="1:17" ht="21.75" customHeight="1">
      <c r="A6372" s="301" t="s">
        <v>5213</v>
      </c>
      <c r="B6372" s="301" t="s">
        <v>476</v>
      </c>
      <c r="C6372" s="316" t="s">
        <v>12364</v>
      </c>
      <c r="D6372" s="465" t="s">
        <v>388</v>
      </c>
      <c r="E6372" s="465" t="s">
        <v>6091</v>
      </c>
      <c r="F6372" s="469" t="str">
        <f t="shared" si="198"/>
        <v>other</v>
      </c>
      <c r="G6372" s="260">
        <v>5.6189200552000003E-2</v>
      </c>
      <c r="H6372" s="260">
        <v>0</v>
      </c>
      <c r="I6372" s="260">
        <v>0</v>
      </c>
      <c r="J6372" s="260">
        <v>3.5369578344658002E-2</v>
      </c>
      <c r="K6372" s="260">
        <v>9.1558778892222997E-2</v>
      </c>
      <c r="L6372" s="301" t="str">
        <f t="shared" si="199"/>
        <v/>
      </c>
      <c r="M6372" s="459">
        <f>IFERROR((Tableau1[[#This Row],[Scope 1
(kg CO2-eq)]]+Tableau1[[#This Row],[Scope 2 energy
(kg CO2-eq)]]+Tableau1[[#This Row],[Scope 2 Infrastructure
(kg CO2-eq)]])/Tableau1[[#This Row],[Total CO2-emissions
(kg CO2-eq)
for scope 3 use ]],"")</f>
        <v>0.61369539034746468</v>
      </c>
      <c r="N6372" s="436" t="s">
        <v>388</v>
      </c>
      <c r="O6372" s="259">
        <v>1</v>
      </c>
      <c r="P6372" s="259" t="s">
        <v>5213</v>
      </c>
      <c r="Q6372" s="259" t="s">
        <v>476</v>
      </c>
    </row>
    <row r="6373" spans="1:17" ht="21.75" customHeight="1">
      <c r="A6373" s="301" t="s">
        <v>5213</v>
      </c>
      <c r="B6373" s="301" t="s">
        <v>476</v>
      </c>
      <c r="C6373" s="316" t="s">
        <v>12365</v>
      </c>
      <c r="D6373" s="465" t="s">
        <v>388</v>
      </c>
      <c r="E6373" s="465" t="s">
        <v>6091</v>
      </c>
      <c r="F6373" s="469" t="str">
        <f t="shared" si="198"/>
        <v>other</v>
      </c>
      <c r="G6373" s="260">
        <v>5.7623486729999999E-2</v>
      </c>
      <c r="H6373" s="260">
        <v>0</v>
      </c>
      <c r="I6373" s="260">
        <v>0</v>
      </c>
      <c r="J6373" s="260">
        <v>3.5841950989857797E-2</v>
      </c>
      <c r="K6373" s="260">
        <v>9.3465437723848702E-2</v>
      </c>
      <c r="L6373" s="301" t="str">
        <f t="shared" si="199"/>
        <v/>
      </c>
      <c r="M6373" s="459">
        <f>IFERROR((Tableau1[[#This Row],[Scope 1
(kg CO2-eq)]]+Tableau1[[#This Row],[Scope 2 energy
(kg CO2-eq)]]+Tableau1[[#This Row],[Scope 2 Infrastructure
(kg CO2-eq)]])/Tableau1[[#This Row],[Total CO2-emissions
(kg CO2-eq)
for scope 3 use ]],"")</f>
        <v>0.61652187303988581</v>
      </c>
      <c r="N6373" s="436" t="s">
        <v>388</v>
      </c>
      <c r="O6373" s="259">
        <v>1</v>
      </c>
      <c r="P6373" s="259" t="s">
        <v>5213</v>
      </c>
      <c r="Q6373" s="259" t="s">
        <v>476</v>
      </c>
    </row>
    <row r="6374" spans="1:17" ht="21.75" customHeight="1">
      <c r="A6374" s="301" t="s">
        <v>5213</v>
      </c>
      <c r="B6374" s="301" t="s">
        <v>476</v>
      </c>
      <c r="C6374" s="316" t="s">
        <v>12366</v>
      </c>
      <c r="D6374" s="465" t="s">
        <v>388</v>
      </c>
      <c r="E6374" s="465" t="s">
        <v>6091</v>
      </c>
      <c r="F6374" s="469" t="str">
        <f t="shared" si="198"/>
        <v>other</v>
      </c>
      <c r="G6374" s="260">
        <v>0.15332521441999999</v>
      </c>
      <c r="H6374" s="260">
        <v>0</v>
      </c>
      <c r="I6374" s="260">
        <v>0</v>
      </c>
      <c r="J6374" s="260">
        <v>8.3157580378091012E-2</v>
      </c>
      <c r="K6374" s="260">
        <v>0.236482794820502</v>
      </c>
      <c r="L6374" s="301" t="str">
        <f t="shared" si="199"/>
        <v/>
      </c>
      <c r="M6374" s="459">
        <f>IFERROR((Tableau1[[#This Row],[Scope 1
(kg CO2-eq)]]+Tableau1[[#This Row],[Scope 2 energy
(kg CO2-eq)]]+Tableau1[[#This Row],[Scope 2 Infrastructure
(kg CO2-eq)]])/Tableau1[[#This Row],[Total CO2-emissions
(kg CO2-eq)
for scope 3 use ]],"")</f>
        <v>0.64835674213161565</v>
      </c>
      <c r="N6374" s="436" t="s">
        <v>388</v>
      </c>
      <c r="O6374" s="259">
        <v>1</v>
      </c>
      <c r="P6374" s="259" t="s">
        <v>5213</v>
      </c>
      <c r="Q6374" s="259" t="s">
        <v>476</v>
      </c>
    </row>
    <row r="6375" spans="1:17" ht="21.75" customHeight="1">
      <c r="A6375" s="301" t="s">
        <v>5213</v>
      </c>
      <c r="B6375" s="301" t="s">
        <v>476</v>
      </c>
      <c r="C6375" s="316" t="s">
        <v>3881</v>
      </c>
      <c r="D6375" s="465" t="s">
        <v>388</v>
      </c>
      <c r="E6375" s="465" t="s">
        <v>6091</v>
      </c>
      <c r="F6375" s="469" t="str">
        <f t="shared" si="198"/>
        <v>other</v>
      </c>
      <c r="G6375" s="260">
        <v>0.15332521441999999</v>
      </c>
      <c r="H6375" s="260">
        <v>0</v>
      </c>
      <c r="I6375" s="260">
        <v>0</v>
      </c>
      <c r="J6375" s="260">
        <v>8.3157580378091012E-2</v>
      </c>
      <c r="K6375" s="260">
        <v>0.236482794820502</v>
      </c>
      <c r="L6375" s="301" t="str">
        <f t="shared" si="199"/>
        <v/>
      </c>
      <c r="M6375" s="459">
        <f>IFERROR((Tableau1[[#This Row],[Scope 1
(kg CO2-eq)]]+Tableau1[[#This Row],[Scope 2 energy
(kg CO2-eq)]]+Tableau1[[#This Row],[Scope 2 Infrastructure
(kg CO2-eq)]])/Tableau1[[#This Row],[Total CO2-emissions
(kg CO2-eq)
for scope 3 use ]],"")</f>
        <v>0.64835674213161565</v>
      </c>
      <c r="N6375" s="436" t="s">
        <v>388</v>
      </c>
      <c r="O6375" s="259">
        <v>1</v>
      </c>
      <c r="P6375" s="259" t="s">
        <v>5213</v>
      </c>
      <c r="Q6375" s="259" t="s">
        <v>476</v>
      </c>
    </row>
    <row r="6376" spans="1:17" ht="21.75" customHeight="1">
      <c r="A6376" s="301" t="s">
        <v>5213</v>
      </c>
      <c r="B6376" s="301" t="s">
        <v>476</v>
      </c>
      <c r="C6376" s="316" t="s">
        <v>12367</v>
      </c>
      <c r="D6376" s="465" t="s">
        <v>388</v>
      </c>
      <c r="E6376" s="465" t="s">
        <v>6091</v>
      </c>
      <c r="F6376" s="469" t="str">
        <f t="shared" si="198"/>
        <v>other</v>
      </c>
      <c r="G6376" s="260">
        <v>0.15332521441999999</v>
      </c>
      <c r="H6376" s="260">
        <v>0</v>
      </c>
      <c r="I6376" s="260">
        <v>0</v>
      </c>
      <c r="J6376" s="260">
        <v>4.3091679161253005E-2</v>
      </c>
      <c r="K6376" s="260">
        <v>0.196416893553329</v>
      </c>
      <c r="L6376" s="301" t="str">
        <f t="shared" si="199"/>
        <v/>
      </c>
      <c r="M6376" s="459">
        <f>IFERROR((Tableau1[[#This Row],[Scope 1
(kg CO2-eq)]]+Tableau1[[#This Row],[Scope 2 energy
(kg CO2-eq)]]+Tableau1[[#This Row],[Scope 2 Infrastructure
(kg CO2-eq)]])/Tableau1[[#This Row],[Total CO2-emissions
(kg CO2-eq)
for scope 3 use ]],"")</f>
        <v>0.78061113606997756</v>
      </c>
      <c r="N6376" s="436" t="s">
        <v>388</v>
      </c>
      <c r="O6376" s="259">
        <v>1</v>
      </c>
      <c r="P6376" s="259" t="s">
        <v>5213</v>
      </c>
      <c r="Q6376" s="259" t="s">
        <v>476</v>
      </c>
    </row>
    <row r="6377" spans="1:17" ht="21.75" customHeight="1">
      <c r="A6377" s="301" t="s">
        <v>5213</v>
      </c>
      <c r="B6377" s="301" t="s">
        <v>476</v>
      </c>
      <c r="C6377" s="316" t="s">
        <v>12368</v>
      </c>
      <c r="D6377" s="465" t="s">
        <v>388</v>
      </c>
      <c r="E6377" s="465" t="s">
        <v>6091</v>
      </c>
      <c r="F6377" s="469" t="str">
        <f t="shared" si="198"/>
        <v>other</v>
      </c>
      <c r="G6377" s="260">
        <v>0</v>
      </c>
      <c r="H6377" s="260">
        <v>0</v>
      </c>
      <c r="I6377" s="260">
        <v>0</v>
      </c>
      <c r="J6377" s="260">
        <v>1.9701411389111901E-2</v>
      </c>
      <c r="K6377" s="260">
        <v>1.97014113890762E-2</v>
      </c>
      <c r="L6377" s="301" t="str">
        <f t="shared" si="199"/>
        <v/>
      </c>
      <c r="M6377" s="459">
        <f>IFERROR((Tableau1[[#This Row],[Scope 1
(kg CO2-eq)]]+Tableau1[[#This Row],[Scope 2 energy
(kg CO2-eq)]]+Tableau1[[#This Row],[Scope 2 Infrastructure
(kg CO2-eq)]])/Tableau1[[#This Row],[Total CO2-emissions
(kg CO2-eq)
for scope 3 use ]],"")</f>
        <v>0</v>
      </c>
      <c r="N6377" s="436" t="s">
        <v>388</v>
      </c>
      <c r="O6377" s="259">
        <v>1</v>
      </c>
      <c r="P6377" s="259" t="s">
        <v>5213</v>
      </c>
      <c r="Q6377" s="259" t="s">
        <v>476</v>
      </c>
    </row>
    <row r="6378" spans="1:17" ht="21.75" customHeight="1">
      <c r="A6378" s="301" t="s">
        <v>5213</v>
      </c>
      <c r="B6378" s="301" t="s">
        <v>476</v>
      </c>
      <c r="C6378" s="316" t="s">
        <v>12369</v>
      </c>
      <c r="D6378" s="465" t="s">
        <v>388</v>
      </c>
      <c r="E6378" s="465" t="s">
        <v>6091</v>
      </c>
      <c r="F6378" s="469" t="str">
        <f t="shared" si="198"/>
        <v>other</v>
      </c>
      <c r="G6378" s="260">
        <v>0</v>
      </c>
      <c r="H6378" s="260">
        <v>0</v>
      </c>
      <c r="I6378" s="260">
        <v>0</v>
      </c>
      <c r="J6378" s="260">
        <v>2.03644898277263E-2</v>
      </c>
      <c r="K6378" s="260">
        <v>2.0364489821998601E-2</v>
      </c>
      <c r="L6378" s="301" t="str">
        <f t="shared" si="199"/>
        <v/>
      </c>
      <c r="M6378" s="459">
        <f>IFERROR((Tableau1[[#This Row],[Scope 1
(kg CO2-eq)]]+Tableau1[[#This Row],[Scope 2 energy
(kg CO2-eq)]]+Tableau1[[#This Row],[Scope 2 Infrastructure
(kg CO2-eq)]])/Tableau1[[#This Row],[Total CO2-emissions
(kg CO2-eq)
for scope 3 use ]],"")</f>
        <v>0</v>
      </c>
      <c r="N6378" s="436" t="s">
        <v>388</v>
      </c>
      <c r="O6378" s="259">
        <v>1</v>
      </c>
      <c r="P6378" s="259" t="s">
        <v>5213</v>
      </c>
      <c r="Q6378" s="259" t="s">
        <v>476</v>
      </c>
    </row>
    <row r="6379" spans="1:17" ht="21.75" customHeight="1">
      <c r="A6379" s="301" t="s">
        <v>5213</v>
      </c>
      <c r="B6379" s="301" t="s">
        <v>476</v>
      </c>
      <c r="C6379" s="316" t="s">
        <v>12370</v>
      </c>
      <c r="D6379" s="465" t="s">
        <v>388</v>
      </c>
      <c r="E6379" s="465" t="s">
        <v>6091</v>
      </c>
      <c r="F6379" s="469" t="str">
        <f t="shared" si="198"/>
        <v>other</v>
      </c>
      <c r="G6379" s="260">
        <v>0.15332521441999999</v>
      </c>
      <c r="H6379" s="260">
        <v>0</v>
      </c>
      <c r="I6379" s="260">
        <v>0</v>
      </c>
      <c r="J6379" s="260">
        <v>4.3091679161253005E-2</v>
      </c>
      <c r="K6379" s="260">
        <v>0.196416893553329</v>
      </c>
      <c r="L6379" s="301" t="str">
        <f t="shared" si="199"/>
        <v/>
      </c>
      <c r="M6379" s="459">
        <f>IFERROR((Tableau1[[#This Row],[Scope 1
(kg CO2-eq)]]+Tableau1[[#This Row],[Scope 2 energy
(kg CO2-eq)]]+Tableau1[[#This Row],[Scope 2 Infrastructure
(kg CO2-eq)]])/Tableau1[[#This Row],[Total CO2-emissions
(kg CO2-eq)
for scope 3 use ]],"")</f>
        <v>0.78061113606997756</v>
      </c>
      <c r="N6379" s="436" t="s">
        <v>388</v>
      </c>
      <c r="O6379" s="259">
        <v>1</v>
      </c>
      <c r="P6379" s="259" t="s">
        <v>5213</v>
      </c>
      <c r="Q6379" s="259" t="s">
        <v>476</v>
      </c>
    </row>
    <row r="6380" spans="1:17" ht="21.75" customHeight="1">
      <c r="A6380" s="301" t="s">
        <v>5213</v>
      </c>
      <c r="B6380" s="301" t="s">
        <v>476</v>
      </c>
      <c r="C6380" s="316" t="s">
        <v>12371</v>
      </c>
      <c r="D6380" s="465" t="s">
        <v>388</v>
      </c>
      <c r="E6380" s="465" t="s">
        <v>6091</v>
      </c>
      <c r="F6380" s="469" t="str">
        <f t="shared" si="198"/>
        <v>other</v>
      </c>
      <c r="G6380" s="260">
        <v>0.15158325262</v>
      </c>
      <c r="H6380" s="260">
        <v>0</v>
      </c>
      <c r="I6380" s="260">
        <v>0</v>
      </c>
      <c r="J6380" s="260">
        <v>8.2491597692354007E-2</v>
      </c>
      <c r="K6380" s="260">
        <v>0.234074850331637</v>
      </c>
      <c r="L6380" s="301" t="str">
        <f t="shared" si="199"/>
        <v/>
      </c>
      <c r="M6380" s="459">
        <f>IFERROR((Tableau1[[#This Row],[Scope 1
(kg CO2-eq)]]+Tableau1[[#This Row],[Scope 2 energy
(kg CO2-eq)]]+Tableau1[[#This Row],[Scope 2 Infrastructure
(kg CO2-eq)]])/Tableau1[[#This Row],[Total CO2-emissions
(kg CO2-eq)
for scope 3 use ]],"")</f>
        <v>0.64758453291858142</v>
      </c>
      <c r="N6380" s="436" t="s">
        <v>388</v>
      </c>
      <c r="O6380" s="259">
        <v>1</v>
      </c>
      <c r="P6380" s="259" t="s">
        <v>5213</v>
      </c>
      <c r="Q6380" s="259" t="s">
        <v>476</v>
      </c>
    </row>
    <row r="6381" spans="1:17" ht="21.75" customHeight="1">
      <c r="A6381" s="301" t="s">
        <v>5213</v>
      </c>
      <c r="B6381" s="301" t="s">
        <v>476</v>
      </c>
      <c r="C6381" s="316" t="s">
        <v>3882</v>
      </c>
      <c r="D6381" s="465" t="s">
        <v>388</v>
      </c>
      <c r="E6381" s="465" t="s">
        <v>6091</v>
      </c>
      <c r="F6381" s="469" t="str">
        <f t="shared" si="198"/>
        <v>other</v>
      </c>
      <c r="G6381" s="260">
        <v>0.15158325262</v>
      </c>
      <c r="H6381" s="260">
        <v>0</v>
      </c>
      <c r="I6381" s="260">
        <v>0</v>
      </c>
      <c r="J6381" s="260">
        <v>8.2491597692354007E-2</v>
      </c>
      <c r="K6381" s="260">
        <v>0.234074850331637</v>
      </c>
      <c r="L6381" s="301" t="str">
        <f t="shared" si="199"/>
        <v/>
      </c>
      <c r="M6381" s="459">
        <f>IFERROR((Tableau1[[#This Row],[Scope 1
(kg CO2-eq)]]+Tableau1[[#This Row],[Scope 2 energy
(kg CO2-eq)]]+Tableau1[[#This Row],[Scope 2 Infrastructure
(kg CO2-eq)]])/Tableau1[[#This Row],[Total CO2-emissions
(kg CO2-eq)
for scope 3 use ]],"")</f>
        <v>0.64758453291858142</v>
      </c>
      <c r="N6381" s="436" t="s">
        <v>388</v>
      </c>
      <c r="O6381" s="259">
        <v>1</v>
      </c>
      <c r="P6381" s="259" t="s">
        <v>5213</v>
      </c>
      <c r="Q6381" s="259" t="s">
        <v>476</v>
      </c>
    </row>
    <row r="6382" spans="1:17" ht="21.75" customHeight="1">
      <c r="A6382" s="301" t="s">
        <v>5213</v>
      </c>
      <c r="B6382" s="301" t="s">
        <v>476</v>
      </c>
      <c r="C6382" s="316" t="s">
        <v>12372</v>
      </c>
      <c r="D6382" s="465" t="s">
        <v>388</v>
      </c>
      <c r="E6382" s="465" t="s">
        <v>6091</v>
      </c>
      <c r="F6382" s="469" t="str">
        <f t="shared" si="198"/>
        <v>other</v>
      </c>
      <c r="G6382" s="260">
        <v>0.15158325262</v>
      </c>
      <c r="H6382" s="260">
        <v>0</v>
      </c>
      <c r="I6382" s="260">
        <v>0</v>
      </c>
      <c r="J6382" s="260">
        <v>4.2425696475516E-2</v>
      </c>
      <c r="K6382" s="260">
        <v>0.19400894907642699</v>
      </c>
      <c r="L6382" s="301" t="str">
        <f t="shared" si="199"/>
        <v/>
      </c>
      <c r="M6382" s="459">
        <f>IFERROR((Tableau1[[#This Row],[Scope 1
(kg CO2-eq)]]+Tableau1[[#This Row],[Scope 2 energy
(kg CO2-eq)]]+Tableau1[[#This Row],[Scope 2 Infrastructure
(kg CO2-eq)]])/Tableau1[[#This Row],[Total CO2-emissions
(kg CO2-eq)
for scope 3 use ]],"")</f>
        <v>0.78132093051174656</v>
      </c>
      <c r="N6382" s="436" t="s">
        <v>388</v>
      </c>
      <c r="O6382" s="259">
        <v>1</v>
      </c>
      <c r="P6382" s="259" t="s">
        <v>5213</v>
      </c>
      <c r="Q6382" s="259" t="s">
        <v>476</v>
      </c>
    </row>
    <row r="6383" spans="1:17" ht="21.75" customHeight="1">
      <c r="A6383" s="301" t="s">
        <v>5213</v>
      </c>
      <c r="B6383" s="301" t="s">
        <v>476</v>
      </c>
      <c r="C6383" s="316" t="s">
        <v>12373</v>
      </c>
      <c r="D6383" s="465" t="s">
        <v>388</v>
      </c>
      <c r="E6383" s="465" t="s">
        <v>6091</v>
      </c>
      <c r="F6383" s="469" t="str">
        <f t="shared" si="198"/>
        <v>other</v>
      </c>
      <c r="G6383" s="260">
        <v>0</v>
      </c>
      <c r="H6383" s="260">
        <v>0</v>
      </c>
      <c r="I6383" s="260">
        <v>0</v>
      </c>
      <c r="J6383" s="260">
        <v>1.9701411389111901E-2</v>
      </c>
      <c r="K6383" s="260">
        <v>1.97014113890762E-2</v>
      </c>
      <c r="L6383" s="301" t="str">
        <f t="shared" si="199"/>
        <v/>
      </c>
      <c r="M6383" s="459">
        <f>IFERROR((Tableau1[[#This Row],[Scope 1
(kg CO2-eq)]]+Tableau1[[#This Row],[Scope 2 energy
(kg CO2-eq)]]+Tableau1[[#This Row],[Scope 2 Infrastructure
(kg CO2-eq)]])/Tableau1[[#This Row],[Total CO2-emissions
(kg CO2-eq)
for scope 3 use ]],"")</f>
        <v>0</v>
      </c>
      <c r="N6383" s="436" t="s">
        <v>388</v>
      </c>
      <c r="O6383" s="259">
        <v>1</v>
      </c>
      <c r="P6383" s="259" t="s">
        <v>5213</v>
      </c>
      <c r="Q6383" s="259" t="s">
        <v>476</v>
      </c>
    </row>
    <row r="6384" spans="1:17" ht="21.75" customHeight="1">
      <c r="A6384" s="301" t="s">
        <v>5213</v>
      </c>
      <c r="B6384" s="301" t="s">
        <v>476</v>
      </c>
      <c r="C6384" s="316" t="s">
        <v>12374</v>
      </c>
      <c r="D6384" s="465" t="s">
        <v>388</v>
      </c>
      <c r="E6384" s="465" t="s">
        <v>6091</v>
      </c>
      <c r="F6384" s="469" t="str">
        <f t="shared" si="198"/>
        <v>other</v>
      </c>
      <c r="G6384" s="260">
        <v>0</v>
      </c>
      <c r="H6384" s="260">
        <v>0</v>
      </c>
      <c r="I6384" s="260">
        <v>0</v>
      </c>
      <c r="J6384" s="260">
        <v>2.03644898277263E-2</v>
      </c>
      <c r="K6384" s="260">
        <v>2.0364489821998601E-2</v>
      </c>
      <c r="L6384" s="301" t="str">
        <f t="shared" si="199"/>
        <v/>
      </c>
      <c r="M6384" s="459">
        <f>IFERROR((Tableau1[[#This Row],[Scope 1
(kg CO2-eq)]]+Tableau1[[#This Row],[Scope 2 energy
(kg CO2-eq)]]+Tableau1[[#This Row],[Scope 2 Infrastructure
(kg CO2-eq)]])/Tableau1[[#This Row],[Total CO2-emissions
(kg CO2-eq)
for scope 3 use ]],"")</f>
        <v>0</v>
      </c>
      <c r="N6384" s="436" t="s">
        <v>388</v>
      </c>
      <c r="O6384" s="259">
        <v>1</v>
      </c>
      <c r="P6384" s="259" t="s">
        <v>5213</v>
      </c>
      <c r="Q6384" s="259" t="s">
        <v>476</v>
      </c>
    </row>
    <row r="6385" spans="1:17" ht="21.75" customHeight="1">
      <c r="A6385" s="301" t="s">
        <v>5213</v>
      </c>
      <c r="B6385" s="301" t="s">
        <v>476</v>
      </c>
      <c r="C6385" s="316" t="s">
        <v>12375</v>
      </c>
      <c r="D6385" s="465" t="s">
        <v>388</v>
      </c>
      <c r="E6385" s="465" t="s">
        <v>6091</v>
      </c>
      <c r="F6385" s="469" t="str">
        <f t="shared" si="198"/>
        <v>other</v>
      </c>
      <c r="G6385" s="260">
        <v>0.15158325262</v>
      </c>
      <c r="H6385" s="260">
        <v>0</v>
      </c>
      <c r="I6385" s="260">
        <v>0</v>
      </c>
      <c r="J6385" s="260">
        <v>4.2425696475516E-2</v>
      </c>
      <c r="K6385" s="260">
        <v>0.19400894907642699</v>
      </c>
      <c r="L6385" s="301" t="str">
        <f t="shared" si="199"/>
        <v/>
      </c>
      <c r="M6385" s="459">
        <f>IFERROR((Tableau1[[#This Row],[Scope 1
(kg CO2-eq)]]+Tableau1[[#This Row],[Scope 2 energy
(kg CO2-eq)]]+Tableau1[[#This Row],[Scope 2 Infrastructure
(kg CO2-eq)]])/Tableau1[[#This Row],[Total CO2-emissions
(kg CO2-eq)
for scope 3 use ]],"")</f>
        <v>0.78132093051174656</v>
      </c>
      <c r="N6385" s="436" t="s">
        <v>388</v>
      </c>
      <c r="O6385" s="259">
        <v>1</v>
      </c>
      <c r="P6385" s="259" t="s">
        <v>5213</v>
      </c>
      <c r="Q6385" s="259" t="s">
        <v>476</v>
      </c>
    </row>
    <row r="6386" spans="1:17" ht="21.75" customHeight="1">
      <c r="A6386" s="301" t="s">
        <v>5213</v>
      </c>
      <c r="B6386" s="301" t="s">
        <v>476</v>
      </c>
      <c r="C6386" s="316" t="s">
        <v>12376</v>
      </c>
      <c r="D6386" s="465" t="s">
        <v>388</v>
      </c>
      <c r="E6386" s="465" t="s">
        <v>6091</v>
      </c>
      <c r="F6386" s="469" t="str">
        <f t="shared" si="198"/>
        <v>other</v>
      </c>
      <c r="G6386" s="260">
        <v>0.15310362512</v>
      </c>
      <c r="H6386" s="260">
        <v>0</v>
      </c>
      <c r="I6386" s="260">
        <v>0</v>
      </c>
      <c r="J6386" s="260">
        <v>8.2464707408945986E-2</v>
      </c>
      <c r="K6386" s="260">
        <v>0.23556833253859</v>
      </c>
      <c r="L6386" s="301" t="str">
        <f t="shared" si="199"/>
        <v/>
      </c>
      <c r="M6386" s="459">
        <f>IFERROR((Tableau1[[#This Row],[Scope 1
(kg CO2-eq)]]+Tableau1[[#This Row],[Scope 2 energy
(kg CO2-eq)]]+Tableau1[[#This Row],[Scope 2 Infrastructure
(kg CO2-eq)]])/Tableau1[[#This Row],[Total CO2-emissions
(kg CO2-eq)
for scope 3 use ]],"")</f>
        <v>0.64993296624417496</v>
      </c>
      <c r="N6386" s="436" t="s">
        <v>388</v>
      </c>
      <c r="O6386" s="259">
        <v>1</v>
      </c>
      <c r="P6386" s="259" t="s">
        <v>5213</v>
      </c>
      <c r="Q6386" s="259" t="s">
        <v>476</v>
      </c>
    </row>
    <row r="6387" spans="1:17" ht="21.75" customHeight="1">
      <c r="A6387" s="301" t="s">
        <v>5213</v>
      </c>
      <c r="B6387" s="301" t="s">
        <v>476</v>
      </c>
      <c r="C6387" s="316" t="s">
        <v>3883</v>
      </c>
      <c r="D6387" s="465" t="s">
        <v>388</v>
      </c>
      <c r="E6387" s="465" t="s">
        <v>6091</v>
      </c>
      <c r="F6387" s="469" t="str">
        <f t="shared" si="198"/>
        <v>other</v>
      </c>
      <c r="G6387" s="260">
        <v>0.15310362512</v>
      </c>
      <c r="H6387" s="260">
        <v>0</v>
      </c>
      <c r="I6387" s="260">
        <v>0</v>
      </c>
      <c r="J6387" s="260">
        <v>8.2464707408945986E-2</v>
      </c>
      <c r="K6387" s="260">
        <v>0.23556833254355</v>
      </c>
      <c r="L6387" s="301" t="str">
        <f t="shared" si="199"/>
        <v/>
      </c>
      <c r="M6387" s="459">
        <f>IFERROR((Tableau1[[#This Row],[Scope 1
(kg CO2-eq)]]+Tableau1[[#This Row],[Scope 2 energy
(kg CO2-eq)]]+Tableau1[[#This Row],[Scope 2 Infrastructure
(kg CO2-eq)]])/Tableau1[[#This Row],[Total CO2-emissions
(kg CO2-eq)
for scope 3 use ]],"")</f>
        <v>0.64993296623049035</v>
      </c>
      <c r="N6387" s="436" t="s">
        <v>388</v>
      </c>
      <c r="O6387" s="259">
        <v>1</v>
      </c>
      <c r="P6387" s="259" t="s">
        <v>5213</v>
      </c>
      <c r="Q6387" s="259" t="s">
        <v>476</v>
      </c>
    </row>
    <row r="6388" spans="1:17" ht="21.75" customHeight="1">
      <c r="A6388" s="301" t="s">
        <v>5213</v>
      </c>
      <c r="B6388" s="301" t="s">
        <v>476</v>
      </c>
      <c r="C6388" s="316" t="s">
        <v>12377</v>
      </c>
      <c r="D6388" s="465" t="s">
        <v>388</v>
      </c>
      <c r="E6388" s="465" t="s">
        <v>6091</v>
      </c>
      <c r="F6388" s="469" t="str">
        <f t="shared" si="198"/>
        <v>other</v>
      </c>
      <c r="G6388" s="260">
        <v>0.15310362512</v>
      </c>
      <c r="H6388" s="260">
        <v>0</v>
      </c>
      <c r="I6388" s="260">
        <v>0</v>
      </c>
      <c r="J6388" s="260">
        <v>4.2398806192108007E-2</v>
      </c>
      <c r="K6388" s="260">
        <v>0.19550243130453199</v>
      </c>
      <c r="L6388" s="301" t="str">
        <f t="shared" si="199"/>
        <v/>
      </c>
      <c r="M6388" s="459">
        <f>IFERROR((Tableau1[[#This Row],[Scope 1
(kg CO2-eq)]]+Tableau1[[#This Row],[Scope 2 energy
(kg CO2-eq)]]+Tableau1[[#This Row],[Scope 2 Infrastructure
(kg CO2-eq)]])/Tableau1[[#This Row],[Total CO2-emissions
(kg CO2-eq)
for scope 3 use ]],"")</f>
        <v>0.78312900815802222</v>
      </c>
      <c r="N6388" s="436" t="s">
        <v>388</v>
      </c>
      <c r="O6388" s="259">
        <v>1</v>
      </c>
      <c r="P6388" s="259" t="s">
        <v>5213</v>
      </c>
      <c r="Q6388" s="259" t="s">
        <v>476</v>
      </c>
    </row>
    <row r="6389" spans="1:17" ht="21.75" customHeight="1">
      <c r="A6389" s="301" t="s">
        <v>5213</v>
      </c>
      <c r="B6389" s="301" t="s">
        <v>476</v>
      </c>
      <c r="C6389" s="316" t="s">
        <v>12378</v>
      </c>
      <c r="D6389" s="465" t="s">
        <v>388</v>
      </c>
      <c r="E6389" s="465" t="s">
        <v>6091</v>
      </c>
      <c r="F6389" s="469" t="str">
        <f t="shared" si="198"/>
        <v>other</v>
      </c>
      <c r="G6389" s="260">
        <v>0</v>
      </c>
      <c r="H6389" s="260">
        <v>0</v>
      </c>
      <c r="I6389" s="260">
        <v>0</v>
      </c>
      <c r="J6389" s="260">
        <v>1.9701411389111901E-2</v>
      </c>
      <c r="K6389" s="260">
        <v>1.97014113890762E-2</v>
      </c>
      <c r="L6389" s="301" t="str">
        <f t="shared" si="199"/>
        <v/>
      </c>
      <c r="M6389" s="459">
        <f>IFERROR((Tableau1[[#This Row],[Scope 1
(kg CO2-eq)]]+Tableau1[[#This Row],[Scope 2 energy
(kg CO2-eq)]]+Tableau1[[#This Row],[Scope 2 Infrastructure
(kg CO2-eq)]])/Tableau1[[#This Row],[Total CO2-emissions
(kg CO2-eq)
for scope 3 use ]],"")</f>
        <v>0</v>
      </c>
      <c r="N6389" s="436" t="s">
        <v>388</v>
      </c>
      <c r="O6389" s="259">
        <v>1</v>
      </c>
      <c r="P6389" s="259" t="s">
        <v>5213</v>
      </c>
      <c r="Q6389" s="259" t="s">
        <v>476</v>
      </c>
    </row>
    <row r="6390" spans="1:17" ht="21.75" customHeight="1">
      <c r="A6390" s="301" t="s">
        <v>5213</v>
      </c>
      <c r="B6390" s="301" t="s">
        <v>476</v>
      </c>
      <c r="C6390" s="316" t="s">
        <v>12379</v>
      </c>
      <c r="D6390" s="465" t="s">
        <v>388</v>
      </c>
      <c r="E6390" s="465" t="s">
        <v>6091</v>
      </c>
      <c r="F6390" s="469" t="str">
        <f t="shared" si="198"/>
        <v>other</v>
      </c>
      <c r="G6390" s="260">
        <v>0</v>
      </c>
      <c r="H6390" s="260">
        <v>0</v>
      </c>
      <c r="I6390" s="260">
        <v>0</v>
      </c>
      <c r="J6390" s="260">
        <v>2.03644898277263E-2</v>
      </c>
      <c r="K6390" s="260">
        <v>2.0364489821998601E-2</v>
      </c>
      <c r="L6390" s="301" t="str">
        <f t="shared" si="199"/>
        <v/>
      </c>
      <c r="M6390" s="459">
        <f>IFERROR((Tableau1[[#This Row],[Scope 1
(kg CO2-eq)]]+Tableau1[[#This Row],[Scope 2 energy
(kg CO2-eq)]]+Tableau1[[#This Row],[Scope 2 Infrastructure
(kg CO2-eq)]])/Tableau1[[#This Row],[Total CO2-emissions
(kg CO2-eq)
for scope 3 use ]],"")</f>
        <v>0</v>
      </c>
      <c r="N6390" s="436" t="s">
        <v>388</v>
      </c>
      <c r="O6390" s="259">
        <v>1</v>
      </c>
      <c r="P6390" s="259" t="s">
        <v>5213</v>
      </c>
      <c r="Q6390" s="259" t="s">
        <v>476</v>
      </c>
    </row>
    <row r="6391" spans="1:17" ht="21.75" customHeight="1">
      <c r="A6391" s="301" t="s">
        <v>5213</v>
      </c>
      <c r="B6391" s="301" t="s">
        <v>476</v>
      </c>
      <c r="C6391" s="316" t="s">
        <v>12380</v>
      </c>
      <c r="D6391" s="465" t="s">
        <v>388</v>
      </c>
      <c r="E6391" s="465" t="s">
        <v>6091</v>
      </c>
      <c r="F6391" s="469" t="str">
        <f t="shared" si="198"/>
        <v>other</v>
      </c>
      <c r="G6391" s="260">
        <v>0.15310362512</v>
      </c>
      <c r="H6391" s="260">
        <v>0</v>
      </c>
      <c r="I6391" s="260">
        <v>0</v>
      </c>
      <c r="J6391" s="260">
        <v>4.2398806192108007E-2</v>
      </c>
      <c r="K6391" s="260">
        <v>0.19550243130453199</v>
      </c>
      <c r="L6391" s="301" t="str">
        <f t="shared" si="199"/>
        <v/>
      </c>
      <c r="M6391" s="459">
        <f>IFERROR((Tableau1[[#This Row],[Scope 1
(kg CO2-eq)]]+Tableau1[[#This Row],[Scope 2 energy
(kg CO2-eq)]]+Tableau1[[#This Row],[Scope 2 Infrastructure
(kg CO2-eq)]])/Tableau1[[#This Row],[Total CO2-emissions
(kg CO2-eq)
for scope 3 use ]],"")</f>
        <v>0.78312900815802222</v>
      </c>
      <c r="N6391" s="436" t="s">
        <v>388</v>
      </c>
      <c r="O6391" s="259">
        <v>1</v>
      </c>
      <c r="P6391" s="259" t="s">
        <v>5213</v>
      </c>
      <c r="Q6391" s="259" t="s">
        <v>476</v>
      </c>
    </row>
    <row r="6392" spans="1:17" ht="21.75" customHeight="1">
      <c r="A6392" s="301" t="s">
        <v>5213</v>
      </c>
      <c r="B6392" s="301" t="s">
        <v>476</v>
      </c>
      <c r="C6392" s="316" t="s">
        <v>12381</v>
      </c>
      <c r="D6392" s="465" t="s">
        <v>388</v>
      </c>
      <c r="E6392" s="465" t="s">
        <v>6091</v>
      </c>
      <c r="F6392" s="469" t="str">
        <f t="shared" si="198"/>
        <v>other</v>
      </c>
      <c r="G6392" s="260">
        <v>0.15207799339</v>
      </c>
      <c r="H6392" s="260">
        <v>0</v>
      </c>
      <c r="I6392" s="260">
        <v>0</v>
      </c>
      <c r="J6392" s="260">
        <v>8.2380451187601011E-2</v>
      </c>
      <c r="K6392" s="260">
        <v>0.23445844459360801</v>
      </c>
      <c r="L6392" s="301" t="str">
        <f t="shared" si="199"/>
        <v/>
      </c>
      <c r="M6392" s="459">
        <f>IFERROR((Tableau1[[#This Row],[Scope 1
(kg CO2-eq)]]+Tableau1[[#This Row],[Scope 2 energy
(kg CO2-eq)]]+Tableau1[[#This Row],[Scope 2 Infrastructure
(kg CO2-eq)]])/Tableau1[[#This Row],[Total CO2-emissions
(kg CO2-eq)
for scope 3 use ]],"")</f>
        <v>0.64863517137802451</v>
      </c>
      <c r="N6392" s="436" t="s">
        <v>388</v>
      </c>
      <c r="O6392" s="259">
        <v>1</v>
      </c>
      <c r="P6392" s="259" t="s">
        <v>5213</v>
      </c>
      <c r="Q6392" s="259" t="s">
        <v>476</v>
      </c>
    </row>
    <row r="6393" spans="1:17" ht="21.75" customHeight="1">
      <c r="A6393" s="301" t="s">
        <v>5213</v>
      </c>
      <c r="B6393" s="301" t="s">
        <v>476</v>
      </c>
      <c r="C6393" s="316" t="s">
        <v>3884</v>
      </c>
      <c r="D6393" s="465" t="s">
        <v>388</v>
      </c>
      <c r="E6393" s="465" t="s">
        <v>6091</v>
      </c>
      <c r="F6393" s="469" t="str">
        <f t="shared" si="198"/>
        <v>other</v>
      </c>
      <c r="G6393" s="260">
        <v>0.15207799339</v>
      </c>
      <c r="H6393" s="260">
        <v>0</v>
      </c>
      <c r="I6393" s="260">
        <v>0</v>
      </c>
      <c r="J6393" s="260">
        <v>8.2380451187601011E-2</v>
      </c>
      <c r="K6393" s="260">
        <v>0.23445844459360801</v>
      </c>
      <c r="L6393" s="301" t="str">
        <f t="shared" si="199"/>
        <v/>
      </c>
      <c r="M6393" s="459">
        <f>IFERROR((Tableau1[[#This Row],[Scope 1
(kg CO2-eq)]]+Tableau1[[#This Row],[Scope 2 energy
(kg CO2-eq)]]+Tableau1[[#This Row],[Scope 2 Infrastructure
(kg CO2-eq)]])/Tableau1[[#This Row],[Total CO2-emissions
(kg CO2-eq)
for scope 3 use ]],"")</f>
        <v>0.64863517137802451</v>
      </c>
      <c r="N6393" s="436" t="s">
        <v>388</v>
      </c>
      <c r="O6393" s="259">
        <v>1</v>
      </c>
      <c r="P6393" s="259" t="s">
        <v>5213</v>
      </c>
      <c r="Q6393" s="259" t="s">
        <v>476</v>
      </c>
    </row>
    <row r="6394" spans="1:17" ht="21.75" customHeight="1">
      <c r="A6394" s="301" t="s">
        <v>5213</v>
      </c>
      <c r="B6394" s="301" t="s">
        <v>476</v>
      </c>
      <c r="C6394" s="316" t="s">
        <v>12382</v>
      </c>
      <c r="D6394" s="465" t="s">
        <v>388</v>
      </c>
      <c r="E6394" s="465" t="s">
        <v>6091</v>
      </c>
      <c r="F6394" s="469" t="str">
        <f t="shared" si="198"/>
        <v>other</v>
      </c>
      <c r="G6394" s="260">
        <v>0.15207799339</v>
      </c>
      <c r="H6394" s="260">
        <v>0</v>
      </c>
      <c r="I6394" s="260">
        <v>0</v>
      </c>
      <c r="J6394" s="260">
        <v>4.2314549970763005E-2</v>
      </c>
      <c r="K6394" s="260">
        <v>0.19439254337183101</v>
      </c>
      <c r="L6394" s="301" t="str">
        <f t="shared" si="199"/>
        <v/>
      </c>
      <c r="M6394" s="459">
        <f>IFERROR((Tableau1[[#This Row],[Scope 1
(kg CO2-eq)]]+Tableau1[[#This Row],[Scope 2 energy
(kg CO2-eq)]]+Tableau1[[#This Row],[Scope 2 Infrastructure
(kg CO2-eq)]])/Tableau1[[#This Row],[Total CO2-emissions
(kg CO2-eq)
for scope 3 use ]],"")</f>
        <v>0.78232421240102612</v>
      </c>
      <c r="N6394" s="436" t="s">
        <v>388</v>
      </c>
      <c r="O6394" s="259">
        <v>1</v>
      </c>
      <c r="P6394" s="259" t="s">
        <v>5213</v>
      </c>
      <c r="Q6394" s="259" t="s">
        <v>476</v>
      </c>
    </row>
    <row r="6395" spans="1:17" ht="21.75" customHeight="1">
      <c r="A6395" s="301" t="s">
        <v>5213</v>
      </c>
      <c r="B6395" s="301" t="s">
        <v>476</v>
      </c>
      <c r="C6395" s="316" t="s">
        <v>12383</v>
      </c>
      <c r="D6395" s="465" t="s">
        <v>388</v>
      </c>
      <c r="E6395" s="465" t="s">
        <v>6091</v>
      </c>
      <c r="F6395" s="469" t="str">
        <f t="shared" si="198"/>
        <v>other</v>
      </c>
      <c r="G6395" s="260">
        <v>0</v>
      </c>
      <c r="H6395" s="260">
        <v>0</v>
      </c>
      <c r="I6395" s="260">
        <v>0</v>
      </c>
      <c r="J6395" s="260">
        <v>1.9701411389111901E-2</v>
      </c>
      <c r="K6395" s="260">
        <v>1.97014113890762E-2</v>
      </c>
      <c r="L6395" s="301" t="str">
        <f t="shared" si="199"/>
        <v/>
      </c>
      <c r="M6395" s="459">
        <f>IFERROR((Tableau1[[#This Row],[Scope 1
(kg CO2-eq)]]+Tableau1[[#This Row],[Scope 2 energy
(kg CO2-eq)]]+Tableau1[[#This Row],[Scope 2 Infrastructure
(kg CO2-eq)]])/Tableau1[[#This Row],[Total CO2-emissions
(kg CO2-eq)
for scope 3 use ]],"")</f>
        <v>0</v>
      </c>
      <c r="N6395" s="436" t="s">
        <v>388</v>
      </c>
      <c r="O6395" s="259">
        <v>1</v>
      </c>
      <c r="P6395" s="259" t="s">
        <v>5213</v>
      </c>
      <c r="Q6395" s="259" t="s">
        <v>476</v>
      </c>
    </row>
    <row r="6396" spans="1:17" ht="21.75" customHeight="1">
      <c r="A6396" s="301" t="s">
        <v>5213</v>
      </c>
      <c r="B6396" s="301" t="s">
        <v>476</v>
      </c>
      <c r="C6396" s="316" t="s">
        <v>12384</v>
      </c>
      <c r="D6396" s="465" t="s">
        <v>388</v>
      </c>
      <c r="E6396" s="465" t="s">
        <v>6091</v>
      </c>
      <c r="F6396" s="469" t="str">
        <f t="shared" si="198"/>
        <v>other</v>
      </c>
      <c r="G6396" s="260">
        <v>0</v>
      </c>
      <c r="H6396" s="260">
        <v>0</v>
      </c>
      <c r="I6396" s="260">
        <v>0</v>
      </c>
      <c r="J6396" s="260">
        <v>2.03644898277263E-2</v>
      </c>
      <c r="K6396" s="260">
        <v>2.0364489821998601E-2</v>
      </c>
      <c r="L6396" s="301" t="str">
        <f t="shared" si="199"/>
        <v/>
      </c>
      <c r="M6396" s="459">
        <f>IFERROR((Tableau1[[#This Row],[Scope 1
(kg CO2-eq)]]+Tableau1[[#This Row],[Scope 2 energy
(kg CO2-eq)]]+Tableau1[[#This Row],[Scope 2 Infrastructure
(kg CO2-eq)]])/Tableau1[[#This Row],[Total CO2-emissions
(kg CO2-eq)
for scope 3 use ]],"")</f>
        <v>0</v>
      </c>
      <c r="N6396" s="436" t="s">
        <v>388</v>
      </c>
      <c r="O6396" s="259">
        <v>1</v>
      </c>
      <c r="P6396" s="259" t="s">
        <v>5213</v>
      </c>
      <c r="Q6396" s="259" t="s">
        <v>476</v>
      </c>
    </row>
    <row r="6397" spans="1:17" ht="21.75" customHeight="1">
      <c r="A6397" s="301" t="s">
        <v>5213</v>
      </c>
      <c r="B6397" s="301" t="s">
        <v>476</v>
      </c>
      <c r="C6397" s="316" t="s">
        <v>12385</v>
      </c>
      <c r="D6397" s="465" t="s">
        <v>388</v>
      </c>
      <c r="E6397" s="465" t="s">
        <v>6091</v>
      </c>
      <c r="F6397" s="469" t="str">
        <f t="shared" si="198"/>
        <v>other</v>
      </c>
      <c r="G6397" s="260">
        <v>0.15207799339</v>
      </c>
      <c r="H6397" s="260">
        <v>0</v>
      </c>
      <c r="I6397" s="260">
        <v>0</v>
      </c>
      <c r="J6397" s="260">
        <v>4.2314549970763005E-2</v>
      </c>
      <c r="K6397" s="260">
        <v>0.19439254337183101</v>
      </c>
      <c r="L6397" s="301" t="str">
        <f t="shared" si="199"/>
        <v/>
      </c>
      <c r="M6397" s="459">
        <f>IFERROR((Tableau1[[#This Row],[Scope 1
(kg CO2-eq)]]+Tableau1[[#This Row],[Scope 2 energy
(kg CO2-eq)]]+Tableau1[[#This Row],[Scope 2 Infrastructure
(kg CO2-eq)]])/Tableau1[[#This Row],[Total CO2-emissions
(kg CO2-eq)
for scope 3 use ]],"")</f>
        <v>0.78232421240102612</v>
      </c>
      <c r="N6397" s="436" t="s">
        <v>388</v>
      </c>
      <c r="O6397" s="259">
        <v>1</v>
      </c>
      <c r="P6397" s="259" t="s">
        <v>5213</v>
      </c>
      <c r="Q6397" s="259" t="s">
        <v>476</v>
      </c>
    </row>
    <row r="6398" spans="1:17" ht="21.75" customHeight="1">
      <c r="A6398" s="301" t="s">
        <v>5213</v>
      </c>
      <c r="B6398" s="301" t="s">
        <v>476</v>
      </c>
      <c r="C6398" s="316" t="s">
        <v>12386</v>
      </c>
      <c r="D6398" s="465" t="s">
        <v>388</v>
      </c>
      <c r="E6398" s="465" t="s">
        <v>700</v>
      </c>
      <c r="F6398" s="469" t="str">
        <f t="shared" si="198"/>
        <v>CH</v>
      </c>
      <c r="G6398" s="260">
        <v>0</v>
      </c>
      <c r="H6398" s="260">
        <v>0</v>
      </c>
      <c r="I6398" s="260">
        <v>0</v>
      </c>
      <c r="J6398" s="260">
        <v>0.23548398898175299</v>
      </c>
      <c r="K6398" s="260">
        <v>0.235483988990913</v>
      </c>
      <c r="L6398" s="301" t="str">
        <f t="shared" si="199"/>
        <v/>
      </c>
      <c r="M6398" s="459">
        <f>IFERROR((Tableau1[[#This Row],[Scope 1
(kg CO2-eq)]]+Tableau1[[#This Row],[Scope 2 energy
(kg CO2-eq)]]+Tableau1[[#This Row],[Scope 2 Infrastructure
(kg CO2-eq)]])/Tableau1[[#This Row],[Total CO2-emissions
(kg CO2-eq)
for scope 3 use ]],"")</f>
        <v>0</v>
      </c>
      <c r="N6398" s="436" t="s">
        <v>388</v>
      </c>
      <c r="O6398" s="259">
        <v>1</v>
      </c>
      <c r="P6398" s="259" t="s">
        <v>5213</v>
      </c>
      <c r="Q6398" s="259" t="s">
        <v>476</v>
      </c>
    </row>
    <row r="6399" spans="1:17" ht="21.75" customHeight="1">
      <c r="A6399" s="301" t="s">
        <v>5213</v>
      </c>
      <c r="B6399" s="301" t="s">
        <v>476</v>
      </c>
      <c r="C6399" s="316" t="s">
        <v>3885</v>
      </c>
      <c r="D6399" s="465" t="s">
        <v>388</v>
      </c>
      <c r="E6399" s="465" t="s">
        <v>700</v>
      </c>
      <c r="F6399" s="469" t="str">
        <f t="shared" si="198"/>
        <v>CH</v>
      </c>
      <c r="G6399" s="260">
        <v>0</v>
      </c>
      <c r="H6399" s="260">
        <v>0</v>
      </c>
      <c r="I6399" s="260">
        <v>0</v>
      </c>
      <c r="J6399" s="260">
        <v>0.23548398897908601</v>
      </c>
      <c r="K6399" s="260">
        <v>0.235483988989974</v>
      </c>
      <c r="L6399" s="301" t="str">
        <f t="shared" si="199"/>
        <v/>
      </c>
      <c r="M6399" s="459">
        <f>IFERROR((Tableau1[[#This Row],[Scope 1
(kg CO2-eq)]]+Tableau1[[#This Row],[Scope 2 energy
(kg CO2-eq)]]+Tableau1[[#This Row],[Scope 2 Infrastructure
(kg CO2-eq)]])/Tableau1[[#This Row],[Total CO2-emissions
(kg CO2-eq)
for scope 3 use ]],"")</f>
        <v>0</v>
      </c>
      <c r="N6399" s="436" t="s">
        <v>388</v>
      </c>
      <c r="O6399" s="259">
        <v>1</v>
      </c>
      <c r="P6399" s="259" t="s">
        <v>5213</v>
      </c>
      <c r="Q6399" s="259" t="s">
        <v>476</v>
      </c>
    </row>
    <row r="6400" spans="1:17" ht="21.75" customHeight="1">
      <c r="A6400" s="301" t="s">
        <v>5213</v>
      </c>
      <c r="B6400" s="301" t="s">
        <v>476</v>
      </c>
      <c r="C6400" s="316" t="s">
        <v>12387</v>
      </c>
      <c r="D6400" s="465" t="s">
        <v>388</v>
      </c>
      <c r="E6400" s="465" t="s">
        <v>6091</v>
      </c>
      <c r="F6400" s="469" t="str">
        <f t="shared" si="198"/>
        <v>other</v>
      </c>
      <c r="G6400" s="260">
        <v>0</v>
      </c>
      <c r="H6400" s="260">
        <v>0</v>
      </c>
      <c r="I6400" s="260">
        <v>0</v>
      </c>
      <c r="J6400" s="260">
        <v>0.23521329038434</v>
      </c>
      <c r="K6400" s="260">
        <v>0.23521329037660099</v>
      </c>
      <c r="L6400" s="301" t="str">
        <f t="shared" si="199"/>
        <v/>
      </c>
      <c r="M6400" s="459">
        <f>IFERROR((Tableau1[[#This Row],[Scope 1
(kg CO2-eq)]]+Tableau1[[#This Row],[Scope 2 energy
(kg CO2-eq)]]+Tableau1[[#This Row],[Scope 2 Infrastructure
(kg CO2-eq)]])/Tableau1[[#This Row],[Total CO2-emissions
(kg CO2-eq)
for scope 3 use ]],"")</f>
        <v>0</v>
      </c>
      <c r="N6400" s="436" t="s">
        <v>388</v>
      </c>
      <c r="O6400" s="259">
        <v>1</v>
      </c>
      <c r="P6400" s="259" t="s">
        <v>5213</v>
      </c>
      <c r="Q6400" s="259" t="s">
        <v>476</v>
      </c>
    </row>
    <row r="6401" spans="1:17" ht="21.75" customHeight="1">
      <c r="A6401" s="301" t="s">
        <v>5213</v>
      </c>
      <c r="B6401" s="301" t="s">
        <v>476</v>
      </c>
      <c r="C6401" s="316" t="s">
        <v>12388</v>
      </c>
      <c r="D6401" s="465" t="s">
        <v>388</v>
      </c>
      <c r="E6401" s="465" t="s">
        <v>700</v>
      </c>
      <c r="F6401" s="469" t="str">
        <f t="shared" si="198"/>
        <v>CH</v>
      </c>
      <c r="G6401" s="260">
        <v>0</v>
      </c>
      <c r="H6401" s="260">
        <v>0</v>
      </c>
      <c r="I6401" s="260">
        <v>0</v>
      </c>
      <c r="J6401" s="260">
        <v>0.19541780727768601</v>
      </c>
      <c r="K6401" s="260">
        <v>0.19541780726432501</v>
      </c>
      <c r="L6401" s="301" t="str">
        <f t="shared" si="199"/>
        <v/>
      </c>
      <c r="M6401" s="459">
        <f>IFERROR((Tableau1[[#This Row],[Scope 1
(kg CO2-eq)]]+Tableau1[[#This Row],[Scope 2 energy
(kg CO2-eq)]]+Tableau1[[#This Row],[Scope 2 Infrastructure
(kg CO2-eq)]])/Tableau1[[#This Row],[Total CO2-emissions
(kg CO2-eq)
for scope 3 use ]],"")</f>
        <v>0</v>
      </c>
      <c r="N6401" s="436" t="s">
        <v>388</v>
      </c>
      <c r="O6401" s="259">
        <v>1</v>
      </c>
      <c r="P6401" s="259" t="s">
        <v>5213</v>
      </c>
      <c r="Q6401" s="259" t="s">
        <v>476</v>
      </c>
    </row>
    <row r="6402" spans="1:17" ht="21.75" customHeight="1">
      <c r="A6402" s="301" t="s">
        <v>5213</v>
      </c>
      <c r="B6402" s="301" t="s">
        <v>476</v>
      </c>
      <c r="C6402" s="316" t="s">
        <v>12389</v>
      </c>
      <c r="D6402" s="465" t="s">
        <v>388</v>
      </c>
      <c r="E6402" s="465" t="s">
        <v>700</v>
      </c>
      <c r="F6402" s="469" t="str">
        <f t="shared" ref="F6402:F6465" si="200">IF(ISNUMBER(SEARCH("{CH}", C6402)), "CH", "other")</f>
        <v>CH</v>
      </c>
      <c r="G6402" s="260">
        <v>0</v>
      </c>
      <c r="H6402" s="260">
        <v>0</v>
      </c>
      <c r="I6402" s="260">
        <v>0</v>
      </c>
      <c r="J6402" s="260">
        <v>1.9701549298956001E-2</v>
      </c>
      <c r="K6402" s="260">
        <v>1.9701549298974198E-2</v>
      </c>
      <c r="L6402" s="301" t="str">
        <f t="shared" ref="L6402:L6465" si="201">IF(N6402="MJ", K6402*3.6, IF(N6402="m", K6402*1000, ""))</f>
        <v/>
      </c>
      <c r="M6402" s="459">
        <f>IFERROR((Tableau1[[#This Row],[Scope 1
(kg CO2-eq)]]+Tableau1[[#This Row],[Scope 2 energy
(kg CO2-eq)]]+Tableau1[[#This Row],[Scope 2 Infrastructure
(kg CO2-eq)]])/Tableau1[[#This Row],[Total CO2-emissions
(kg CO2-eq)
for scope 3 use ]],"")</f>
        <v>0</v>
      </c>
      <c r="N6402" s="436" t="s">
        <v>388</v>
      </c>
      <c r="O6402" s="259">
        <v>1</v>
      </c>
      <c r="P6402" s="259" t="s">
        <v>5213</v>
      </c>
      <c r="Q6402" s="259" t="s">
        <v>476</v>
      </c>
    </row>
    <row r="6403" spans="1:17" ht="21.75" customHeight="1">
      <c r="A6403" s="301" t="s">
        <v>5213</v>
      </c>
      <c r="B6403" s="301" t="s">
        <v>476</v>
      </c>
      <c r="C6403" s="316" t="s">
        <v>12390</v>
      </c>
      <c r="D6403" s="465" t="s">
        <v>388</v>
      </c>
      <c r="E6403" s="465" t="s">
        <v>700</v>
      </c>
      <c r="F6403" s="469" t="str">
        <f t="shared" si="200"/>
        <v>CH</v>
      </c>
      <c r="G6403" s="260">
        <v>0</v>
      </c>
      <c r="H6403" s="260">
        <v>0</v>
      </c>
      <c r="I6403" s="260">
        <v>0</v>
      </c>
      <c r="J6403" s="260">
        <v>2.03646323734273E-2</v>
      </c>
      <c r="K6403" s="260">
        <v>2.0364632384490499E-2</v>
      </c>
      <c r="L6403" s="301" t="str">
        <f t="shared" si="201"/>
        <v/>
      </c>
      <c r="M6403" s="459">
        <f>IFERROR((Tableau1[[#This Row],[Scope 1
(kg CO2-eq)]]+Tableau1[[#This Row],[Scope 2 energy
(kg CO2-eq)]]+Tableau1[[#This Row],[Scope 2 Infrastructure
(kg CO2-eq)]])/Tableau1[[#This Row],[Total CO2-emissions
(kg CO2-eq)
for scope 3 use ]],"")</f>
        <v>0</v>
      </c>
      <c r="N6403" s="436" t="s">
        <v>388</v>
      </c>
      <c r="O6403" s="259">
        <v>1</v>
      </c>
      <c r="P6403" s="259" t="s">
        <v>5213</v>
      </c>
      <c r="Q6403" s="259" t="s">
        <v>476</v>
      </c>
    </row>
    <row r="6404" spans="1:17" ht="21.75" customHeight="1">
      <c r="A6404" s="301" t="s">
        <v>5213</v>
      </c>
      <c r="B6404" s="301" t="s">
        <v>476</v>
      </c>
      <c r="C6404" s="316" t="s">
        <v>12391</v>
      </c>
      <c r="D6404" s="465" t="s">
        <v>388</v>
      </c>
      <c r="E6404" s="465" t="s">
        <v>700</v>
      </c>
      <c r="F6404" s="469" t="str">
        <f t="shared" si="200"/>
        <v>CH</v>
      </c>
      <c r="G6404" s="260">
        <v>0</v>
      </c>
      <c r="H6404" s="260">
        <v>0</v>
      </c>
      <c r="I6404" s="260">
        <v>0</v>
      </c>
      <c r="J6404" s="260">
        <v>0.145712181428827</v>
      </c>
      <c r="K6404" s="260">
        <v>0.14571218141376099</v>
      </c>
      <c r="L6404" s="301" t="str">
        <f t="shared" si="201"/>
        <v/>
      </c>
      <c r="M6404" s="459">
        <f>IFERROR((Tableau1[[#This Row],[Scope 1
(kg CO2-eq)]]+Tableau1[[#This Row],[Scope 2 energy
(kg CO2-eq)]]+Tableau1[[#This Row],[Scope 2 Infrastructure
(kg CO2-eq)]])/Tableau1[[#This Row],[Total CO2-emissions
(kg CO2-eq)
for scope 3 use ]],"")</f>
        <v>0</v>
      </c>
      <c r="N6404" s="436" t="s">
        <v>388</v>
      </c>
      <c r="O6404" s="259">
        <v>1</v>
      </c>
      <c r="P6404" s="259" t="s">
        <v>5213</v>
      </c>
      <c r="Q6404" s="259" t="s">
        <v>476</v>
      </c>
    </row>
    <row r="6405" spans="1:17" ht="21.75" customHeight="1">
      <c r="A6405" s="301" t="s">
        <v>5213</v>
      </c>
      <c r="B6405" s="301" t="s">
        <v>476</v>
      </c>
      <c r="C6405" s="316" t="s">
        <v>12392</v>
      </c>
      <c r="D6405" s="465" t="s">
        <v>388</v>
      </c>
      <c r="E6405" s="465" t="s">
        <v>6091</v>
      </c>
      <c r="F6405" s="469" t="str">
        <f t="shared" si="200"/>
        <v>other</v>
      </c>
      <c r="G6405" s="260">
        <v>0</v>
      </c>
      <c r="H6405" s="260">
        <v>0</v>
      </c>
      <c r="I6405" s="260">
        <v>0</v>
      </c>
      <c r="J6405" s="260">
        <v>0.13326599553979501</v>
      </c>
      <c r="K6405" s="260">
        <v>0.133265995525359</v>
      </c>
      <c r="L6405" s="301" t="str">
        <f t="shared" si="201"/>
        <v/>
      </c>
      <c r="M6405" s="459">
        <f>IFERROR((Tableau1[[#This Row],[Scope 1
(kg CO2-eq)]]+Tableau1[[#This Row],[Scope 2 energy
(kg CO2-eq)]]+Tableau1[[#This Row],[Scope 2 Infrastructure
(kg CO2-eq)]])/Tableau1[[#This Row],[Total CO2-emissions
(kg CO2-eq)
for scope 3 use ]],"")</f>
        <v>0</v>
      </c>
      <c r="N6405" s="436" t="s">
        <v>388</v>
      </c>
      <c r="O6405" s="259">
        <v>1</v>
      </c>
      <c r="P6405" s="259" t="s">
        <v>5213</v>
      </c>
      <c r="Q6405" s="259" t="s">
        <v>476</v>
      </c>
    </row>
    <row r="6406" spans="1:17" ht="21.75" customHeight="1">
      <c r="A6406" s="301" t="s">
        <v>5213</v>
      </c>
      <c r="B6406" s="301" t="s">
        <v>476</v>
      </c>
      <c r="C6406" s="316" t="s">
        <v>12393</v>
      </c>
      <c r="D6406" s="465" t="s">
        <v>388</v>
      </c>
      <c r="E6406" s="465" t="s">
        <v>700</v>
      </c>
      <c r="F6406" s="469" t="str">
        <f t="shared" si="200"/>
        <v>CH</v>
      </c>
      <c r="G6406" s="260">
        <v>0</v>
      </c>
      <c r="H6406" s="260">
        <v>0</v>
      </c>
      <c r="I6406" s="260">
        <v>0</v>
      </c>
      <c r="J6406" s="260">
        <v>0.117460535708565</v>
      </c>
      <c r="K6406" s="260">
        <v>0.117460535691135</v>
      </c>
      <c r="L6406" s="301" t="str">
        <f t="shared" si="201"/>
        <v/>
      </c>
      <c r="M6406" s="459">
        <f>IFERROR((Tableau1[[#This Row],[Scope 1
(kg CO2-eq)]]+Tableau1[[#This Row],[Scope 2 energy
(kg CO2-eq)]]+Tableau1[[#This Row],[Scope 2 Infrastructure
(kg CO2-eq)]])/Tableau1[[#This Row],[Total CO2-emissions
(kg CO2-eq)
for scope 3 use ]],"")</f>
        <v>0</v>
      </c>
      <c r="N6406" s="436" t="s">
        <v>388</v>
      </c>
      <c r="O6406" s="259">
        <v>1</v>
      </c>
      <c r="P6406" s="259" t="s">
        <v>5213</v>
      </c>
      <c r="Q6406" s="259" t="s">
        <v>476</v>
      </c>
    </row>
    <row r="6407" spans="1:17" ht="21.75" customHeight="1">
      <c r="A6407" s="301" t="s">
        <v>5213</v>
      </c>
      <c r="B6407" s="301" t="s">
        <v>476</v>
      </c>
      <c r="C6407" s="316" t="s">
        <v>12394</v>
      </c>
      <c r="D6407" s="465" t="s">
        <v>388</v>
      </c>
      <c r="E6407" s="465" t="s">
        <v>700</v>
      </c>
      <c r="F6407" s="469" t="str">
        <f t="shared" si="200"/>
        <v>CH</v>
      </c>
      <c r="G6407" s="260">
        <v>0</v>
      </c>
      <c r="H6407" s="260">
        <v>0</v>
      </c>
      <c r="I6407" s="260">
        <v>0</v>
      </c>
      <c r="J6407" s="260">
        <v>1.30962436003436E-2</v>
      </c>
      <c r="K6407" s="260">
        <v>1.3096243600329901E-2</v>
      </c>
      <c r="L6407" s="301" t="str">
        <f t="shared" si="201"/>
        <v/>
      </c>
      <c r="M6407" s="459">
        <f>IFERROR((Tableau1[[#This Row],[Scope 1
(kg CO2-eq)]]+Tableau1[[#This Row],[Scope 2 energy
(kg CO2-eq)]]+Tableau1[[#This Row],[Scope 2 Infrastructure
(kg CO2-eq)]])/Tableau1[[#This Row],[Total CO2-emissions
(kg CO2-eq)
for scope 3 use ]],"")</f>
        <v>0</v>
      </c>
      <c r="N6407" s="436" t="s">
        <v>388</v>
      </c>
      <c r="O6407" s="259">
        <v>1</v>
      </c>
      <c r="P6407" s="259" t="s">
        <v>5213</v>
      </c>
      <c r="Q6407" s="259" t="s">
        <v>476</v>
      </c>
    </row>
    <row r="6408" spans="1:17" ht="21.75" customHeight="1">
      <c r="A6408" s="301" t="s">
        <v>5213</v>
      </c>
      <c r="B6408" s="301" t="s">
        <v>476</v>
      </c>
      <c r="C6408" s="316" t="s">
        <v>12395</v>
      </c>
      <c r="D6408" s="465" t="s">
        <v>388</v>
      </c>
      <c r="E6408" s="465" t="s">
        <v>700</v>
      </c>
      <c r="F6408" s="469" t="str">
        <f t="shared" si="200"/>
        <v>CH</v>
      </c>
      <c r="G6408" s="260">
        <v>0</v>
      </c>
      <c r="H6408" s="260">
        <v>0</v>
      </c>
      <c r="I6408" s="260">
        <v>0</v>
      </c>
      <c r="J6408" s="260">
        <v>1.5155402151009001E-2</v>
      </c>
      <c r="K6408" s="260">
        <v>1.5155402113436901E-2</v>
      </c>
      <c r="L6408" s="301" t="str">
        <f t="shared" si="201"/>
        <v/>
      </c>
      <c r="M6408" s="459">
        <f>IFERROR((Tableau1[[#This Row],[Scope 1
(kg CO2-eq)]]+Tableau1[[#This Row],[Scope 2 energy
(kg CO2-eq)]]+Tableau1[[#This Row],[Scope 2 Infrastructure
(kg CO2-eq)]])/Tableau1[[#This Row],[Total CO2-emissions
(kg CO2-eq)
for scope 3 use ]],"")</f>
        <v>0</v>
      </c>
      <c r="N6408" s="436" t="s">
        <v>388</v>
      </c>
      <c r="O6408" s="259">
        <v>1</v>
      </c>
      <c r="P6408" s="259" t="s">
        <v>5213</v>
      </c>
      <c r="Q6408" s="259" t="s">
        <v>476</v>
      </c>
    </row>
    <row r="6409" spans="1:17" ht="21.75" customHeight="1">
      <c r="A6409" s="301" t="s">
        <v>5213</v>
      </c>
      <c r="B6409" s="301" t="s">
        <v>5218</v>
      </c>
      <c r="C6409" s="316" t="s">
        <v>12396</v>
      </c>
      <c r="D6409" s="465" t="s">
        <v>388</v>
      </c>
      <c r="E6409" s="465" t="s">
        <v>6044</v>
      </c>
      <c r="F6409" s="469" t="str">
        <f t="shared" si="200"/>
        <v>other</v>
      </c>
      <c r="G6409" s="260">
        <v>2.0900338499999999E-3</v>
      </c>
      <c r="H6409" s="260">
        <v>8.137224563364E-4</v>
      </c>
      <c r="I6409" s="260">
        <v>2.2869943369199998E-5</v>
      </c>
      <c r="J6409" s="260">
        <v>5.2592033431042304E-3</v>
      </c>
      <c r="K6409" s="260">
        <v>8.1858295664245604E-3</v>
      </c>
      <c r="L6409" s="301" t="str">
        <f t="shared" si="201"/>
        <v/>
      </c>
      <c r="M6409" s="459">
        <f>IFERROR((Tableau1[[#This Row],[Scope 1
(kg CO2-eq)]]+Tableau1[[#This Row],[Scope 2 energy
(kg CO2-eq)]]+Tableau1[[#This Row],[Scope 2 Infrastructure
(kg CO2-eq)]])/Tableau1[[#This Row],[Total CO2-emissions
(kg CO2-eq)
for scope 3 use ]],"")</f>
        <v>0.3575234771207072</v>
      </c>
      <c r="N6409" s="436" t="s">
        <v>388</v>
      </c>
      <c r="O6409" s="259">
        <v>1</v>
      </c>
      <c r="P6409" s="259" t="s">
        <v>5213</v>
      </c>
      <c r="Q6409" s="259" t="s">
        <v>5218</v>
      </c>
    </row>
    <row r="6410" spans="1:17" ht="21.75" customHeight="1">
      <c r="A6410" s="301" t="s">
        <v>5241</v>
      </c>
      <c r="B6410" s="301" t="s">
        <v>5336</v>
      </c>
      <c r="C6410" s="316" t="s">
        <v>12397</v>
      </c>
      <c r="D6410" s="465" t="s">
        <v>388</v>
      </c>
      <c r="E6410" s="465" t="s">
        <v>117</v>
      </c>
      <c r="F6410" s="469" t="str">
        <f t="shared" si="200"/>
        <v>other</v>
      </c>
      <c r="G6410" s="260">
        <v>0</v>
      </c>
      <c r="H6410" s="260">
        <v>0</v>
      </c>
      <c r="I6410" s="260">
        <v>0</v>
      </c>
      <c r="J6410" s="260">
        <v>4.8657245341955799E-2</v>
      </c>
      <c r="K6410" s="260">
        <v>4.8657245370457097E-2</v>
      </c>
      <c r="L6410" s="301" t="str">
        <f t="shared" si="201"/>
        <v/>
      </c>
      <c r="M6410" s="459">
        <f>IFERROR((Tableau1[[#This Row],[Scope 1
(kg CO2-eq)]]+Tableau1[[#This Row],[Scope 2 energy
(kg CO2-eq)]]+Tableau1[[#This Row],[Scope 2 Infrastructure
(kg CO2-eq)]])/Tableau1[[#This Row],[Total CO2-emissions
(kg CO2-eq)
for scope 3 use ]],"")</f>
        <v>0</v>
      </c>
      <c r="N6410" s="436" t="s">
        <v>388</v>
      </c>
      <c r="O6410" s="259">
        <v>1</v>
      </c>
      <c r="P6410" s="259" t="s">
        <v>5241</v>
      </c>
      <c r="Q6410" s="260" t="s">
        <v>5336</v>
      </c>
    </row>
    <row r="6411" spans="1:17" ht="21.75" customHeight="1">
      <c r="A6411" s="301" t="s">
        <v>5213</v>
      </c>
      <c r="B6411" s="301" t="s">
        <v>5218</v>
      </c>
      <c r="C6411" s="316" t="s">
        <v>12398</v>
      </c>
      <c r="D6411" s="465" t="s">
        <v>388</v>
      </c>
      <c r="E6411" s="465" t="s">
        <v>6016</v>
      </c>
      <c r="F6411" s="469" t="str">
        <f t="shared" si="200"/>
        <v>other</v>
      </c>
      <c r="G6411" s="260">
        <v>2.63086598E-3</v>
      </c>
      <c r="H6411" s="260">
        <v>1.1162223163681199E-2</v>
      </c>
      <c r="I6411" s="260">
        <v>1.90001531772E-5</v>
      </c>
      <c r="J6411" s="260">
        <v>5.4425588878146006E-3</v>
      </c>
      <c r="K6411" s="260">
        <v>1.92546481840166E-2</v>
      </c>
      <c r="L6411" s="301" t="str">
        <f t="shared" si="201"/>
        <v/>
      </c>
      <c r="M6411" s="459">
        <f>IFERROR((Tableau1[[#This Row],[Scope 1
(kg CO2-eq)]]+Tableau1[[#This Row],[Scope 2 energy
(kg CO2-eq)]]+Tableau1[[#This Row],[Scope 2 Infrastructure
(kg CO2-eq)]])/Tableau1[[#This Row],[Total CO2-emissions
(kg CO2-eq)
for scope 3 use ]],"")</f>
        <v>0.71733792094544213</v>
      </c>
      <c r="N6411" s="436" t="s">
        <v>388</v>
      </c>
      <c r="O6411" s="259">
        <v>1</v>
      </c>
      <c r="P6411" s="259" t="s">
        <v>5213</v>
      </c>
      <c r="Q6411" s="259" t="s">
        <v>5218</v>
      </c>
    </row>
    <row r="6412" spans="1:17" ht="21.75" customHeight="1">
      <c r="A6412" s="301" t="s">
        <v>5213</v>
      </c>
      <c r="B6412" s="301" t="s">
        <v>5218</v>
      </c>
      <c r="C6412" s="316" t="s">
        <v>12399</v>
      </c>
      <c r="D6412" s="465" t="s">
        <v>388</v>
      </c>
      <c r="E6412" s="465" t="s">
        <v>119</v>
      </c>
      <c r="F6412" s="469" t="str">
        <f t="shared" si="200"/>
        <v>other</v>
      </c>
      <c r="G6412" s="260">
        <v>3.5784731399999999E-3</v>
      </c>
      <c r="H6412" s="260">
        <v>2.7121509124596E-3</v>
      </c>
      <c r="I6412" s="260">
        <v>2.5830075322800001E-5</v>
      </c>
      <c r="J6412" s="260">
        <v>5.4008997834338896E-3</v>
      </c>
      <c r="K6412" s="260">
        <v>1.1717353946651399E-2</v>
      </c>
      <c r="L6412" s="301" t="str">
        <f t="shared" si="201"/>
        <v/>
      </c>
      <c r="M6412" s="459">
        <f>IFERROR((Tableau1[[#This Row],[Scope 1
(kg CO2-eq)]]+Tableau1[[#This Row],[Scope 2 energy
(kg CO2-eq)]]+Tableau1[[#This Row],[Scope 2 Infrastructure
(kg CO2-eq)]])/Tableau1[[#This Row],[Total CO2-emissions
(kg CO2-eq)
for scope 3 use ]],"")</f>
        <v>0.53906830471631562</v>
      </c>
      <c r="N6412" s="436" t="s">
        <v>388</v>
      </c>
      <c r="O6412" s="259">
        <v>1</v>
      </c>
      <c r="P6412" s="259" t="s">
        <v>5213</v>
      </c>
      <c r="Q6412" s="260" t="s">
        <v>5218</v>
      </c>
    </row>
    <row r="6413" spans="1:17" ht="21.75" customHeight="1">
      <c r="A6413" s="301" t="s">
        <v>5213</v>
      </c>
      <c r="B6413" s="301" t="s">
        <v>5218</v>
      </c>
      <c r="C6413" s="316" t="s">
        <v>12400</v>
      </c>
      <c r="D6413" s="465" t="s">
        <v>388</v>
      </c>
      <c r="E6413" s="465" t="s">
        <v>6047</v>
      </c>
      <c r="F6413" s="469" t="str">
        <f t="shared" si="200"/>
        <v>other</v>
      </c>
      <c r="G6413" s="260">
        <v>6.3189660400000004E-4</v>
      </c>
      <c r="H6413" s="260">
        <v>2.4727042742104799E-2</v>
      </c>
      <c r="I6413" s="260">
        <v>2.2725649090799999E-5</v>
      </c>
      <c r="J6413" s="260">
        <v>7.1841933134670693E-3</v>
      </c>
      <c r="K6413" s="260">
        <v>3.2565858285240001E-2</v>
      </c>
      <c r="L6413" s="301" t="str">
        <f t="shared" si="201"/>
        <v/>
      </c>
      <c r="M6413" s="459">
        <f>IFERROR((Tableau1[[#This Row],[Scope 1
(kg CO2-eq)]]+Tableau1[[#This Row],[Scope 2 energy
(kg CO2-eq)]]+Tableau1[[#This Row],[Scope 2 Infrastructure
(kg CO2-eq)]])/Tableau1[[#This Row],[Total CO2-emissions
(kg CO2-eq)
for scope 3 use ]],"")</f>
        <v>0.77939493480813515</v>
      </c>
      <c r="N6413" s="436" t="s">
        <v>388</v>
      </c>
      <c r="O6413" s="259">
        <v>1</v>
      </c>
      <c r="P6413" s="259" t="s">
        <v>5213</v>
      </c>
      <c r="Q6413" s="260" t="s">
        <v>5218</v>
      </c>
    </row>
    <row r="6414" spans="1:17" ht="21.75" customHeight="1">
      <c r="A6414" s="301" t="s">
        <v>5213</v>
      </c>
      <c r="B6414" s="301" t="s">
        <v>5218</v>
      </c>
      <c r="C6414" s="316" t="s">
        <v>12401</v>
      </c>
      <c r="D6414" s="465" t="s">
        <v>388</v>
      </c>
      <c r="E6414" s="465" t="s">
        <v>6091</v>
      </c>
      <c r="F6414" s="469" t="str">
        <f t="shared" si="200"/>
        <v>other</v>
      </c>
      <c r="G6414" s="260">
        <v>2.4314260900000001E-3</v>
      </c>
      <c r="H6414" s="260">
        <v>1.66987036413648E-2</v>
      </c>
      <c r="I6414" s="260">
        <v>2.1076626067200001E-5</v>
      </c>
      <c r="J6414" s="260">
        <v>5.5376902464898395E-3</v>
      </c>
      <c r="K6414" s="260">
        <v>2.4688896569026599E-2</v>
      </c>
      <c r="L6414" s="301" t="str">
        <f t="shared" si="201"/>
        <v/>
      </c>
      <c r="M6414" s="459">
        <f>IFERROR((Tableau1[[#This Row],[Scope 1
(kg CO2-eq)]]+Tableau1[[#This Row],[Scope 2 energy
(kg CO2-eq)]]+Tableau1[[#This Row],[Scope 2 Infrastructure
(kg CO2-eq)]])/Tableau1[[#This Row],[Total CO2-emissions
(kg CO2-eq)
for scope 3 use ]],"")</f>
        <v>0.77570118631620444</v>
      </c>
      <c r="N6414" s="436" t="s">
        <v>388</v>
      </c>
      <c r="O6414" s="259">
        <v>1</v>
      </c>
      <c r="P6414" s="259" t="s">
        <v>5213</v>
      </c>
      <c r="Q6414" s="260" t="s">
        <v>5218</v>
      </c>
    </row>
    <row r="6415" spans="1:17" ht="21.75" customHeight="1">
      <c r="A6415" s="301" t="s">
        <v>5241</v>
      </c>
      <c r="B6415" s="301" t="s">
        <v>5336</v>
      </c>
      <c r="C6415" s="316" t="s">
        <v>12402</v>
      </c>
      <c r="D6415" s="465" t="s">
        <v>388</v>
      </c>
      <c r="E6415" s="465" t="s">
        <v>6015</v>
      </c>
      <c r="F6415" s="469" t="str">
        <f t="shared" si="200"/>
        <v>other</v>
      </c>
      <c r="G6415" s="260">
        <v>0</v>
      </c>
      <c r="H6415" s="260">
        <v>0</v>
      </c>
      <c r="I6415" s="260">
        <v>0</v>
      </c>
      <c r="J6415" s="260">
        <v>5.5052433617311998E-2</v>
      </c>
      <c r="K6415" s="260">
        <v>5.5052433615579301E-2</v>
      </c>
      <c r="L6415" s="301" t="str">
        <f t="shared" si="201"/>
        <v/>
      </c>
      <c r="M6415" s="459">
        <f>IFERROR((Tableau1[[#This Row],[Scope 1
(kg CO2-eq)]]+Tableau1[[#This Row],[Scope 2 energy
(kg CO2-eq)]]+Tableau1[[#This Row],[Scope 2 Infrastructure
(kg CO2-eq)]])/Tableau1[[#This Row],[Total CO2-emissions
(kg CO2-eq)
for scope 3 use ]],"")</f>
        <v>0</v>
      </c>
      <c r="N6415" s="436" t="s">
        <v>388</v>
      </c>
      <c r="O6415" s="259">
        <v>1</v>
      </c>
      <c r="P6415" s="259" t="s">
        <v>5241</v>
      </c>
      <c r="Q6415" s="260" t="s">
        <v>5336</v>
      </c>
    </row>
    <row r="6416" spans="1:17" ht="21.75" customHeight="1">
      <c r="A6416" s="301" t="s">
        <v>5213</v>
      </c>
      <c r="B6416" s="301" t="s">
        <v>5218</v>
      </c>
      <c r="C6416" s="316" t="s">
        <v>12403</v>
      </c>
      <c r="D6416" s="465" t="s">
        <v>388</v>
      </c>
      <c r="E6416" s="465" t="s">
        <v>700</v>
      </c>
      <c r="F6416" s="469" t="str">
        <f t="shared" si="200"/>
        <v>CH</v>
      </c>
      <c r="G6416" s="260">
        <v>3.4141428699999997E-2</v>
      </c>
      <c r="H6416" s="260">
        <v>0</v>
      </c>
      <c r="I6416" s="260">
        <v>0</v>
      </c>
      <c r="J6416" s="260">
        <v>2.0181887794819706E-2</v>
      </c>
      <c r="K6416" s="260">
        <v>5.4323316500911101E-2</v>
      </c>
      <c r="L6416" s="301" t="str">
        <f t="shared" si="201"/>
        <v/>
      </c>
      <c r="M6416" s="459">
        <f>IFERROR((Tableau1[[#This Row],[Scope 1
(kg CO2-eq)]]+Tableau1[[#This Row],[Scope 2 energy
(kg CO2-eq)]]+Tableau1[[#This Row],[Scope 2 Infrastructure
(kg CO2-eq)]])/Tableau1[[#This Row],[Total CO2-emissions
(kg CO2-eq)
for scope 3 use ]],"")</f>
        <v>0.62848572029705485</v>
      </c>
      <c r="N6416" s="436" t="s">
        <v>388</v>
      </c>
      <c r="O6416" s="259">
        <v>1</v>
      </c>
      <c r="P6416" s="259" t="s">
        <v>5213</v>
      </c>
      <c r="Q6416" s="259" t="s">
        <v>5218</v>
      </c>
    </row>
    <row r="6417" spans="1:17" ht="21.75" customHeight="1">
      <c r="A6417" s="301" t="s">
        <v>5213</v>
      </c>
      <c r="B6417" s="301" t="s">
        <v>5218</v>
      </c>
      <c r="C6417" s="316" t="s">
        <v>12404</v>
      </c>
      <c r="D6417" s="465" t="s">
        <v>388</v>
      </c>
      <c r="E6417" s="465" t="s">
        <v>700</v>
      </c>
      <c r="F6417" s="469" t="str">
        <f t="shared" si="200"/>
        <v>CH</v>
      </c>
      <c r="G6417" s="260">
        <v>3.4167090300000001E-2</v>
      </c>
      <c r="H6417" s="260">
        <v>0</v>
      </c>
      <c r="I6417" s="260">
        <v>0</v>
      </c>
      <c r="J6417" s="260">
        <v>2.0181887794819699E-2</v>
      </c>
      <c r="K6417" s="260">
        <v>5.4348978100911098E-2</v>
      </c>
      <c r="L6417" s="301" t="str">
        <f t="shared" si="201"/>
        <v/>
      </c>
      <c r="M6417" s="459">
        <f>IFERROR((Tableau1[[#This Row],[Scope 1
(kg CO2-eq)]]+Tableau1[[#This Row],[Scope 2 energy
(kg CO2-eq)]]+Tableau1[[#This Row],[Scope 2 Infrastructure
(kg CO2-eq)]])/Tableau1[[#This Row],[Total CO2-emissions
(kg CO2-eq)
for scope 3 use ]],"")</f>
        <v>0.62866113575422</v>
      </c>
      <c r="N6417" s="436" t="s">
        <v>388</v>
      </c>
      <c r="O6417" s="259">
        <v>1</v>
      </c>
      <c r="P6417" s="259" t="s">
        <v>5213</v>
      </c>
      <c r="Q6417" s="259" t="s">
        <v>5218</v>
      </c>
    </row>
    <row r="6418" spans="1:17" ht="21.75" customHeight="1">
      <c r="A6418" s="301" t="s">
        <v>5213</v>
      </c>
      <c r="B6418" s="301" t="s">
        <v>5218</v>
      </c>
      <c r="C6418" s="316" t="s">
        <v>12405</v>
      </c>
      <c r="D6418" s="465" t="s">
        <v>388</v>
      </c>
      <c r="E6418" s="465" t="s">
        <v>6044</v>
      </c>
      <c r="F6418" s="469" t="str">
        <f t="shared" si="200"/>
        <v>other</v>
      </c>
      <c r="G6418" s="260">
        <v>0</v>
      </c>
      <c r="H6418" s="260">
        <v>8.7673381852680003E-4</v>
      </c>
      <c r="I6418" s="260">
        <v>2.4640898900400002E-5</v>
      </c>
      <c r="J6418" s="260">
        <v>4.67981633336856E-3</v>
      </c>
      <c r="K6418" s="260">
        <v>5.5811910158500896E-3</v>
      </c>
      <c r="L6418" s="301" t="str">
        <f t="shared" si="201"/>
        <v/>
      </c>
      <c r="M6418" s="459">
        <f>IFERROR((Tableau1[[#This Row],[Scope 1
(kg CO2-eq)]]+Tableau1[[#This Row],[Scope 2 energy
(kg CO2-eq)]]+Tableau1[[#This Row],[Scope 2 Infrastructure
(kg CO2-eq)]])/Tableau1[[#This Row],[Total CO2-emissions
(kg CO2-eq)
for scope 3 use ]],"")</f>
        <v>0.161502216080291</v>
      </c>
      <c r="N6418" s="436" t="s">
        <v>388</v>
      </c>
      <c r="O6418" s="259">
        <v>1</v>
      </c>
      <c r="P6418" s="259" t="s">
        <v>5213</v>
      </c>
      <c r="Q6418" s="259" t="s">
        <v>5218</v>
      </c>
    </row>
    <row r="6419" spans="1:17" ht="21.75" customHeight="1">
      <c r="A6419" s="301" t="s">
        <v>5213</v>
      </c>
      <c r="B6419" s="301" t="s">
        <v>5218</v>
      </c>
      <c r="C6419" s="316" t="s">
        <v>12406</v>
      </c>
      <c r="D6419" s="465" t="s">
        <v>388</v>
      </c>
      <c r="E6419" s="465" t="s">
        <v>6016</v>
      </c>
      <c r="F6419" s="469" t="str">
        <f t="shared" si="200"/>
        <v>other</v>
      </c>
      <c r="G6419" s="260">
        <v>0</v>
      </c>
      <c r="H6419" s="260">
        <v>1.1668222575396001E-2</v>
      </c>
      <c r="I6419" s="260">
        <v>1.9861457075999999E-5</v>
      </c>
      <c r="J6419" s="260">
        <v>4.7132406212239599E-3</v>
      </c>
      <c r="K6419" s="260">
        <v>1.6401324669817599E-2</v>
      </c>
      <c r="L6419" s="301" t="str">
        <f t="shared" si="201"/>
        <v/>
      </c>
      <c r="M6419" s="459">
        <f>IFERROR((Tableau1[[#This Row],[Scope 1
(kg CO2-eq)]]+Tableau1[[#This Row],[Scope 2 energy
(kg CO2-eq)]]+Tableau1[[#This Row],[Scope 2 Infrastructure
(kg CO2-eq)]])/Tableau1[[#This Row],[Total CO2-emissions
(kg CO2-eq)
for scope 3 use ]],"")</f>
        <v>0.71263048977872501</v>
      </c>
      <c r="N6419" s="436" t="s">
        <v>388</v>
      </c>
      <c r="O6419" s="259">
        <v>1</v>
      </c>
      <c r="P6419" s="259" t="s">
        <v>5213</v>
      </c>
      <c r="Q6419" s="260" t="s">
        <v>5218</v>
      </c>
    </row>
    <row r="6420" spans="1:17" ht="21.75" customHeight="1">
      <c r="A6420" s="301" t="s">
        <v>5213</v>
      </c>
      <c r="B6420" s="301" t="s">
        <v>5218</v>
      </c>
      <c r="C6420" s="316" t="s">
        <v>12407</v>
      </c>
      <c r="D6420" s="465" t="s">
        <v>388</v>
      </c>
      <c r="E6420" s="465" t="s">
        <v>119</v>
      </c>
      <c r="F6420" s="469" t="str">
        <f t="shared" si="200"/>
        <v>other</v>
      </c>
      <c r="G6420" s="260">
        <v>0</v>
      </c>
      <c r="H6420" s="260">
        <v>3.0135438101375998E-3</v>
      </c>
      <c r="I6420" s="260">
        <v>2.8700491276799999E-5</v>
      </c>
      <c r="J6420" s="260">
        <v>4.4089172285143204E-3</v>
      </c>
      <c r="K6420" s="260">
        <v>7.4511615764711499E-3</v>
      </c>
      <c r="L6420" s="301" t="str">
        <f t="shared" si="201"/>
        <v/>
      </c>
      <c r="M6420" s="459">
        <f>IFERROR((Tableau1[[#This Row],[Scope 1
(kg CO2-eq)]]+Tableau1[[#This Row],[Scope 2 energy
(kg CO2-eq)]]+Tableau1[[#This Row],[Scope 2 Infrastructure
(kg CO2-eq)]])/Tableau1[[#This Row],[Total CO2-emissions
(kg CO2-eq)
for scope 3 use ]],"")</f>
        <v>0.40829128051940577</v>
      </c>
      <c r="N6420" s="436" t="s">
        <v>388</v>
      </c>
      <c r="O6420" s="259">
        <v>1</v>
      </c>
      <c r="P6420" s="259" t="s">
        <v>5213</v>
      </c>
      <c r="Q6420" s="260" t="s">
        <v>5218</v>
      </c>
    </row>
    <row r="6421" spans="1:17" ht="21.75" customHeight="1">
      <c r="A6421" s="301" t="s">
        <v>5213</v>
      </c>
      <c r="B6421" s="301" t="s">
        <v>5218</v>
      </c>
      <c r="C6421" s="316" t="s">
        <v>12408</v>
      </c>
      <c r="D6421" s="465" t="s">
        <v>388</v>
      </c>
      <c r="E6421" s="465" t="s">
        <v>6047</v>
      </c>
      <c r="F6421" s="469" t="str">
        <f t="shared" si="200"/>
        <v>other</v>
      </c>
      <c r="G6421" s="260">
        <v>0</v>
      </c>
      <c r="H6421" s="260">
        <v>2.49550909957224E-2</v>
      </c>
      <c r="I6421" s="260">
        <v>2.2935239240399999E-5</v>
      </c>
      <c r="J6421" s="260">
        <v>7.0090210439198303E-3</v>
      </c>
      <c r="K6421" s="260">
        <v>3.1987047230545802E-2</v>
      </c>
      <c r="L6421" s="301" t="str">
        <f t="shared" si="201"/>
        <v/>
      </c>
      <c r="M6421" s="459">
        <f>IFERROR((Tableau1[[#This Row],[Scope 1
(kg CO2-eq)]]+Tableau1[[#This Row],[Scope 2 energy
(kg CO2-eq)]]+Tableau1[[#This Row],[Scope 2 Infrastructure
(kg CO2-eq)]])/Tableau1[[#This Row],[Total CO2-emissions
(kg CO2-eq)
for scope 3 use ]],"")</f>
        <v>0.78087939955614949</v>
      </c>
      <c r="N6421" s="436" t="s">
        <v>388</v>
      </c>
      <c r="O6421" s="259">
        <v>1</v>
      </c>
      <c r="P6421" s="259" t="s">
        <v>5213</v>
      </c>
      <c r="Q6421" s="260" t="s">
        <v>5218</v>
      </c>
    </row>
    <row r="6422" spans="1:17" ht="21.75" customHeight="1">
      <c r="A6422" s="301" t="s">
        <v>5213</v>
      </c>
      <c r="B6422" s="301" t="s">
        <v>5218</v>
      </c>
      <c r="C6422" s="316" t="s">
        <v>12409</v>
      </c>
      <c r="D6422" s="465" t="s">
        <v>388</v>
      </c>
      <c r="E6422" s="465" t="s">
        <v>6091</v>
      </c>
      <c r="F6422" s="469" t="str">
        <f t="shared" si="200"/>
        <v>other</v>
      </c>
      <c r="G6422" s="260">
        <v>0</v>
      </c>
      <c r="H6422" s="260">
        <v>1.66987036413648E-2</v>
      </c>
      <c r="I6422" s="260">
        <v>2.1076626067200001E-5</v>
      </c>
      <c r="J6422" s="260">
        <v>4.86366736601377E-3</v>
      </c>
      <c r="K6422" s="260">
        <v>2.1583447601703099E-2</v>
      </c>
      <c r="L6422" s="301" t="str">
        <f t="shared" si="201"/>
        <v/>
      </c>
      <c r="M6422" s="459">
        <f>IFERROR((Tableau1[[#This Row],[Scope 1
(kg CO2-eq)]]+Tableau1[[#This Row],[Scope 2 energy
(kg CO2-eq)]]+Tableau1[[#This Row],[Scope 2 Infrastructure
(kg CO2-eq)]])/Tableau1[[#This Row],[Total CO2-emissions
(kg CO2-eq)
for scope 3 use ]],"")</f>
        <v>0.77465753275267668</v>
      </c>
      <c r="N6422" s="436" t="s">
        <v>388</v>
      </c>
      <c r="O6422" s="259">
        <v>1</v>
      </c>
      <c r="P6422" s="259" t="s">
        <v>5213</v>
      </c>
      <c r="Q6422" s="260" t="s">
        <v>5218</v>
      </c>
    </row>
    <row r="6423" spans="1:17" ht="21.75" customHeight="1">
      <c r="A6423" s="301" t="s">
        <v>5213</v>
      </c>
      <c r="B6423" s="301" t="s">
        <v>5218</v>
      </c>
      <c r="C6423" s="316" t="s">
        <v>12410</v>
      </c>
      <c r="D6423" s="465" t="s">
        <v>388</v>
      </c>
      <c r="E6423" s="465" t="s">
        <v>700</v>
      </c>
      <c r="F6423" s="469" t="str">
        <f t="shared" si="200"/>
        <v>CH</v>
      </c>
      <c r="G6423" s="260">
        <v>1.4996527400000001E-3</v>
      </c>
      <c r="H6423" s="260">
        <v>3.7670117326200003E-4</v>
      </c>
      <c r="I6423" s="260">
        <v>2.4010164392400001E-5</v>
      </c>
      <c r="J6423" s="260">
        <v>1.02137048681516E-2</v>
      </c>
      <c r="K6423" s="260">
        <v>1.21140689103324E-2</v>
      </c>
      <c r="L6423" s="301" t="str">
        <f t="shared" si="201"/>
        <v/>
      </c>
      <c r="M6423" s="459">
        <f>IFERROR((Tableau1[[#This Row],[Scope 1
(kg CO2-eq)]]+Tableau1[[#This Row],[Scope 2 energy
(kg CO2-eq)]]+Tableau1[[#This Row],[Scope 2 Infrastructure
(kg CO2-eq)]])/Tableau1[[#This Row],[Total CO2-emissions
(kg CO2-eq)
for scope 3 use ]],"")</f>
        <v>0.15687248369815124</v>
      </c>
      <c r="N6423" s="436" t="s">
        <v>388</v>
      </c>
      <c r="O6423" s="259">
        <v>1</v>
      </c>
      <c r="P6423" s="259" t="s">
        <v>5213</v>
      </c>
      <c r="Q6423" s="260" t="s">
        <v>5218</v>
      </c>
    </row>
    <row r="6424" spans="1:17" ht="21.75" customHeight="1">
      <c r="A6424" s="301" t="s">
        <v>5213</v>
      </c>
      <c r="B6424" s="301" t="s">
        <v>5218</v>
      </c>
      <c r="C6424" s="316" t="s">
        <v>12411</v>
      </c>
      <c r="D6424" s="465" t="s">
        <v>388</v>
      </c>
      <c r="E6424" s="465" t="s">
        <v>700</v>
      </c>
      <c r="F6424" s="469" t="str">
        <f t="shared" si="200"/>
        <v>CH</v>
      </c>
      <c r="G6424" s="260">
        <v>1.4996527400000001E-3</v>
      </c>
      <c r="H6424" s="260">
        <v>3.7670117326200003E-4</v>
      </c>
      <c r="I6424" s="260">
        <v>2.4010164392400001E-5</v>
      </c>
      <c r="J6424" s="260">
        <v>4.5794242049581007E-4</v>
      </c>
      <c r="K6424" s="260">
        <v>2.3583064451723201E-3</v>
      </c>
      <c r="L6424" s="301" t="str">
        <f t="shared" si="201"/>
        <v/>
      </c>
      <c r="M6424" s="459">
        <f>IFERROR((Tableau1[[#This Row],[Scope 1
(kg CO2-eq)]]+Tableau1[[#This Row],[Scope 2 energy
(kg CO2-eq)]]+Tableau1[[#This Row],[Scope 2 Infrastructure
(kg CO2-eq)]])/Tableau1[[#This Row],[Total CO2-emissions
(kg CO2-eq)
for scope 3 use ]],"")</f>
        <v>0.80581727686180393</v>
      </c>
      <c r="N6424" s="436" t="s">
        <v>388</v>
      </c>
      <c r="O6424" s="259">
        <v>1</v>
      </c>
      <c r="P6424" s="259" t="s">
        <v>5213</v>
      </c>
      <c r="Q6424" s="260" t="s">
        <v>5218</v>
      </c>
    </row>
    <row r="6425" spans="1:17" ht="21.75" customHeight="1">
      <c r="A6425" s="301" t="s">
        <v>5213</v>
      </c>
      <c r="B6425" s="301" t="s">
        <v>5218</v>
      </c>
      <c r="C6425" s="316" t="s">
        <v>12412</v>
      </c>
      <c r="D6425" s="465" t="s">
        <v>388</v>
      </c>
      <c r="E6425" s="465" t="s">
        <v>700</v>
      </c>
      <c r="F6425" s="469" t="str">
        <f t="shared" si="200"/>
        <v>CH</v>
      </c>
      <c r="G6425" s="260">
        <v>0</v>
      </c>
      <c r="H6425" s="260">
        <v>0</v>
      </c>
      <c r="I6425" s="260">
        <v>0</v>
      </c>
      <c r="J6425" s="260">
        <v>5.4533930372083102E-3</v>
      </c>
      <c r="K6425" s="260">
        <v>5.4533930372089997E-3</v>
      </c>
      <c r="L6425" s="301" t="str">
        <f t="shared" si="201"/>
        <v/>
      </c>
      <c r="M6425" s="459">
        <f>IFERROR((Tableau1[[#This Row],[Scope 1
(kg CO2-eq)]]+Tableau1[[#This Row],[Scope 2 energy
(kg CO2-eq)]]+Tableau1[[#This Row],[Scope 2 Infrastructure
(kg CO2-eq)]])/Tableau1[[#This Row],[Total CO2-emissions
(kg CO2-eq)
for scope 3 use ]],"")</f>
        <v>0</v>
      </c>
      <c r="N6425" s="436" t="s">
        <v>388</v>
      </c>
      <c r="O6425" s="259">
        <v>1</v>
      </c>
      <c r="P6425" s="259" t="s">
        <v>5213</v>
      </c>
      <c r="Q6425" s="260" t="s">
        <v>5218</v>
      </c>
    </row>
    <row r="6426" spans="1:17" ht="21.75" customHeight="1">
      <c r="A6426" s="301" t="s">
        <v>5213</v>
      </c>
      <c r="B6426" s="301" t="s">
        <v>5218</v>
      </c>
      <c r="C6426" s="316" t="s">
        <v>12413</v>
      </c>
      <c r="D6426" s="465" t="s">
        <v>388</v>
      </c>
      <c r="E6426" s="465" t="s">
        <v>700</v>
      </c>
      <c r="F6426" s="469" t="str">
        <f t="shared" si="200"/>
        <v>CH</v>
      </c>
      <c r="G6426" s="260">
        <v>0</v>
      </c>
      <c r="H6426" s="260">
        <v>0</v>
      </c>
      <c r="I6426" s="260">
        <v>0</v>
      </c>
      <c r="J6426" s="260">
        <v>4.3023694104474498E-3</v>
      </c>
      <c r="K6426" s="260">
        <v>4.3023694103953899E-3</v>
      </c>
      <c r="L6426" s="301" t="str">
        <f t="shared" si="201"/>
        <v/>
      </c>
      <c r="M6426" s="459">
        <f>IFERROR((Tableau1[[#This Row],[Scope 1
(kg CO2-eq)]]+Tableau1[[#This Row],[Scope 2 energy
(kg CO2-eq)]]+Tableau1[[#This Row],[Scope 2 Infrastructure
(kg CO2-eq)]])/Tableau1[[#This Row],[Total CO2-emissions
(kg CO2-eq)
for scope 3 use ]],"")</f>
        <v>0</v>
      </c>
      <c r="N6426" s="436" t="s">
        <v>388</v>
      </c>
      <c r="O6426" s="259">
        <v>1</v>
      </c>
      <c r="P6426" s="259" t="s">
        <v>5213</v>
      </c>
      <c r="Q6426" s="259" t="s">
        <v>5218</v>
      </c>
    </row>
    <row r="6427" spans="1:17" ht="21.75" customHeight="1">
      <c r="A6427" s="301" t="s">
        <v>5213</v>
      </c>
      <c r="B6427" s="301" t="s">
        <v>5218</v>
      </c>
      <c r="C6427" s="316" t="s">
        <v>12414</v>
      </c>
      <c r="D6427" s="465" t="s">
        <v>388</v>
      </c>
      <c r="E6427" s="465" t="s">
        <v>700</v>
      </c>
      <c r="F6427" s="469" t="str">
        <f t="shared" si="200"/>
        <v>CH</v>
      </c>
      <c r="G6427" s="260">
        <v>0</v>
      </c>
      <c r="H6427" s="260">
        <v>3.7670117326200003E-4</v>
      </c>
      <c r="I6427" s="260">
        <v>2.4010164392400001E-5</v>
      </c>
      <c r="J6427" s="260">
        <v>9.7557624476557608E-3</v>
      </c>
      <c r="K6427" s="260">
        <v>1.0156473752993901E-2</v>
      </c>
      <c r="L6427" s="301" t="str">
        <f t="shared" si="201"/>
        <v/>
      </c>
      <c r="M6427" s="459">
        <f>IFERROR((Tableau1[[#This Row],[Scope 1
(kg CO2-eq)]]+Tableau1[[#This Row],[Scope 2 energy
(kg CO2-eq)]]+Tableau1[[#This Row],[Scope 2 Infrastructure
(kg CO2-eq)]])/Tableau1[[#This Row],[Total CO2-emissions
(kg CO2-eq)
for scope 3 use ]],"")</f>
        <v>3.9453785575557593E-2</v>
      </c>
      <c r="N6427" s="436" t="s">
        <v>388</v>
      </c>
      <c r="O6427" s="259">
        <v>1</v>
      </c>
      <c r="P6427" s="259" t="s">
        <v>5213</v>
      </c>
      <c r="Q6427" s="259" t="s">
        <v>5218</v>
      </c>
    </row>
    <row r="6428" spans="1:17" ht="21.75" customHeight="1">
      <c r="A6428" s="301" t="s">
        <v>5213</v>
      </c>
      <c r="B6428" s="301" t="s">
        <v>5361</v>
      </c>
      <c r="C6428" s="316" t="s">
        <v>12415</v>
      </c>
      <c r="D6428" s="465" t="s">
        <v>3646</v>
      </c>
      <c r="E6428" s="465" t="s">
        <v>700</v>
      </c>
      <c r="F6428" s="469" t="str">
        <f t="shared" si="200"/>
        <v>CH</v>
      </c>
      <c r="G6428" s="260">
        <v>92.255167499999999</v>
      </c>
      <c r="H6428" s="260">
        <v>0</v>
      </c>
      <c r="I6428" s="260">
        <v>0</v>
      </c>
      <c r="J6428" s="260">
        <v>26.850176150424005</v>
      </c>
      <c r="K6428" s="260">
        <v>119.105343650432</v>
      </c>
      <c r="L6428" s="301" t="str">
        <f t="shared" si="201"/>
        <v/>
      </c>
      <c r="M6428" s="459">
        <f>IFERROR((Tableau1[[#This Row],[Scope 1
(kg CO2-eq)]]+Tableau1[[#This Row],[Scope 2 energy
(kg CO2-eq)]]+Tableau1[[#This Row],[Scope 2 Infrastructure
(kg CO2-eq)]])/Tableau1[[#This Row],[Total CO2-emissions
(kg CO2-eq)
for scope 3 use ]],"")</f>
        <v>0.77456782938945312</v>
      </c>
      <c r="N6428" s="436" t="s">
        <v>3646</v>
      </c>
      <c r="O6428" s="259">
        <v>1</v>
      </c>
      <c r="P6428" s="259" t="s">
        <v>5213</v>
      </c>
      <c r="Q6428" s="260" t="s">
        <v>5361</v>
      </c>
    </row>
    <row r="6429" spans="1:17" ht="21.75" customHeight="1">
      <c r="A6429" s="301" t="s">
        <v>5213</v>
      </c>
      <c r="B6429" s="301" t="s">
        <v>5361</v>
      </c>
      <c r="C6429" s="316" t="s">
        <v>12416</v>
      </c>
      <c r="D6429" s="465" t="s">
        <v>3646</v>
      </c>
      <c r="E6429" s="465" t="s">
        <v>700</v>
      </c>
      <c r="F6429" s="469" t="str">
        <f t="shared" si="200"/>
        <v>CH</v>
      </c>
      <c r="G6429" s="260">
        <v>144.89775549999999</v>
      </c>
      <c r="H6429" s="260">
        <v>0</v>
      </c>
      <c r="I6429" s="260">
        <v>0</v>
      </c>
      <c r="J6429" s="260">
        <v>40.080697731792014</v>
      </c>
      <c r="K6429" s="260">
        <v>184.97845323179601</v>
      </c>
      <c r="L6429" s="301" t="str">
        <f t="shared" si="201"/>
        <v/>
      </c>
      <c r="M6429" s="459">
        <f>IFERROR((Tableau1[[#This Row],[Scope 1
(kg CO2-eq)]]+Tableau1[[#This Row],[Scope 2 energy
(kg CO2-eq)]]+Tableau1[[#This Row],[Scope 2 Infrastructure
(kg CO2-eq)]])/Tableau1[[#This Row],[Total CO2-emissions
(kg CO2-eq)
for scope 3 use ]],"")</f>
        <v>0.78332234359441311</v>
      </c>
      <c r="N6429" s="436" t="s">
        <v>3646</v>
      </c>
      <c r="O6429" s="259">
        <v>1</v>
      </c>
      <c r="P6429" s="259" t="s">
        <v>5213</v>
      </c>
      <c r="Q6429" s="259" t="s">
        <v>5361</v>
      </c>
    </row>
    <row r="6430" spans="1:17" ht="21.75" customHeight="1">
      <c r="A6430" s="301" t="s">
        <v>5213</v>
      </c>
      <c r="B6430" s="301" t="s">
        <v>5218</v>
      </c>
      <c r="C6430" s="316" t="s">
        <v>12417</v>
      </c>
      <c r="D6430" s="465" t="s">
        <v>269</v>
      </c>
      <c r="E6430" s="465" t="s">
        <v>6016</v>
      </c>
      <c r="F6430" s="469" t="str">
        <f t="shared" si="200"/>
        <v>other</v>
      </c>
      <c r="G6430" s="260">
        <v>7.4154211850000005E-4</v>
      </c>
      <c r="H6430" s="260">
        <v>2.18439472459716E-2</v>
      </c>
      <c r="I6430" s="260">
        <v>3.7182408699599999E-5</v>
      </c>
      <c r="J6430" s="260">
        <v>9.2395836810278704E-3</v>
      </c>
      <c r="K6430" s="260">
        <v>3.18622554347344E-2</v>
      </c>
      <c r="L6430" s="301" t="str">
        <f t="shared" si="201"/>
        <v/>
      </c>
      <c r="M6430" s="459">
        <f>IFERROR((Tableau1[[#This Row],[Scope 1
(kg CO2-eq)]]+Tableau1[[#This Row],[Scope 2 energy
(kg CO2-eq)]]+Tableau1[[#This Row],[Scope 2 Infrastructure
(kg CO2-eq)]])/Tableau1[[#This Row],[Total CO2-emissions
(kg CO2-eq)
for scope 3 use ]],"")</f>
        <v>0.71001476400535224</v>
      </c>
      <c r="N6430" s="436" t="s">
        <v>269</v>
      </c>
      <c r="O6430" s="259">
        <v>1</v>
      </c>
      <c r="P6430" s="259" t="s">
        <v>5213</v>
      </c>
      <c r="Q6430" s="259" t="s">
        <v>5218</v>
      </c>
    </row>
    <row r="6431" spans="1:17" ht="21.75" customHeight="1">
      <c r="A6431" s="301" t="s">
        <v>5213</v>
      </c>
      <c r="B6431" s="301" t="s">
        <v>5218</v>
      </c>
      <c r="C6431" s="316" t="s">
        <v>12418</v>
      </c>
      <c r="D6431" s="465" t="s">
        <v>269</v>
      </c>
      <c r="E6431" s="465" t="s">
        <v>119</v>
      </c>
      <c r="F6431" s="469" t="str">
        <f t="shared" si="200"/>
        <v>other</v>
      </c>
      <c r="G6431" s="260">
        <v>7.4154211850000005E-4</v>
      </c>
      <c r="H6431" s="260">
        <v>3.2161414640400001E-3</v>
      </c>
      <c r="I6431" s="260">
        <v>3.0629997720000003E-5</v>
      </c>
      <c r="J6431" s="260">
        <v>9.2395836810278704E-3</v>
      </c>
      <c r="K6431" s="260">
        <v>1.3227897319820501E-2</v>
      </c>
      <c r="L6431" s="301" t="str">
        <f t="shared" si="201"/>
        <v/>
      </c>
      <c r="M6431" s="459">
        <f>IFERROR((Tableau1[[#This Row],[Scope 1
(kg CO2-eq)]]+Tableau1[[#This Row],[Scope 2 energy
(kg CO2-eq)]]+Tableau1[[#This Row],[Scope 2 Infrastructure
(kg CO2-eq)]])/Tableau1[[#This Row],[Total CO2-emissions
(kg CO2-eq)
for scope 3 use ]],"")</f>
        <v>0.30150775167297117</v>
      </c>
      <c r="N6431" s="436" t="s">
        <v>269</v>
      </c>
      <c r="O6431" s="259">
        <v>1</v>
      </c>
      <c r="P6431" s="259" t="s">
        <v>5213</v>
      </c>
      <c r="Q6431" s="260" t="s">
        <v>5218</v>
      </c>
    </row>
    <row r="6432" spans="1:17" ht="21.75" customHeight="1">
      <c r="A6432" s="301" t="s">
        <v>5213</v>
      </c>
      <c r="B6432" s="301" t="s">
        <v>5218</v>
      </c>
      <c r="C6432" s="316" t="s">
        <v>12419</v>
      </c>
      <c r="D6432" s="465" t="s">
        <v>269</v>
      </c>
      <c r="E6432" s="465" t="s">
        <v>6047</v>
      </c>
      <c r="F6432" s="469" t="str">
        <f t="shared" si="200"/>
        <v>other</v>
      </c>
      <c r="G6432" s="260">
        <v>2.553310065E-5</v>
      </c>
      <c r="H6432" s="260">
        <v>5.3440207029691197E-2</v>
      </c>
      <c r="I6432" s="260">
        <v>4.9114785175200002E-5</v>
      </c>
      <c r="J6432" s="260">
        <v>9.0410905442922396E-3</v>
      </c>
      <c r="K6432" s="260">
        <v>6.2555945386433595E-2</v>
      </c>
      <c r="L6432" s="301" t="str">
        <f t="shared" si="201"/>
        <v/>
      </c>
      <c r="M6432" s="459">
        <f>IFERROR((Tableau1[[#This Row],[Scope 1
(kg CO2-eq)]]+Tableau1[[#This Row],[Scope 2 energy
(kg CO2-eq)]]+Tableau1[[#This Row],[Scope 2 Infrastructure
(kg CO2-eq)]])/Tableau1[[#This Row],[Total CO2-emissions
(kg CO2-eq)
for scope 3 use ]],"")</f>
        <v>0.85547192333092092</v>
      </c>
      <c r="N6432" s="436" t="s">
        <v>269</v>
      </c>
      <c r="O6432" s="259">
        <v>1</v>
      </c>
      <c r="P6432" s="259" t="s">
        <v>5213</v>
      </c>
      <c r="Q6432" s="260" t="s">
        <v>5218</v>
      </c>
    </row>
    <row r="6433" spans="1:17" ht="21.75" customHeight="1">
      <c r="A6433" s="301" t="s">
        <v>5213</v>
      </c>
      <c r="B6433" s="301" t="s">
        <v>5218</v>
      </c>
      <c r="C6433" s="316" t="s">
        <v>12420</v>
      </c>
      <c r="D6433" s="465" t="s">
        <v>269</v>
      </c>
      <c r="E6433" s="465" t="s">
        <v>6016</v>
      </c>
      <c r="F6433" s="469" t="str">
        <f t="shared" si="200"/>
        <v>other</v>
      </c>
      <c r="G6433" s="260">
        <v>7.4154211850000005E-4</v>
      </c>
      <c r="H6433" s="260">
        <v>2.18439472459716E-2</v>
      </c>
      <c r="I6433" s="260">
        <v>3.7182408699599999E-5</v>
      </c>
      <c r="J6433" s="260">
        <v>2.0235834607268692E-4</v>
      </c>
      <c r="K6433" s="260">
        <v>2.28250300847735E-2</v>
      </c>
      <c r="L6433" s="301" t="str">
        <f t="shared" si="201"/>
        <v/>
      </c>
      <c r="M6433" s="459">
        <f>IFERROR((Tableau1[[#This Row],[Scope 1
(kg CO2-eq)]]+Tableau1[[#This Row],[Scope 2 energy
(kg CO2-eq)]]+Tableau1[[#This Row],[Scope 2 Infrastructure
(kg CO2-eq)]])/Tableau1[[#This Row],[Total CO2-emissions
(kg CO2-eq)
for scope 3 use ]],"")</f>
        <v>0.99113436824176215</v>
      </c>
      <c r="N6433" s="436" t="s">
        <v>269</v>
      </c>
      <c r="O6433" s="259">
        <v>1</v>
      </c>
      <c r="P6433" s="259" t="s">
        <v>5213</v>
      </c>
      <c r="Q6433" s="260" t="s">
        <v>5218</v>
      </c>
    </row>
    <row r="6434" spans="1:17" ht="21.75" customHeight="1">
      <c r="A6434" s="301" t="s">
        <v>5213</v>
      </c>
      <c r="B6434" s="301" t="s">
        <v>5218</v>
      </c>
      <c r="C6434" s="316" t="s">
        <v>12421</v>
      </c>
      <c r="D6434" s="465" t="s">
        <v>269</v>
      </c>
      <c r="E6434" s="465" t="s">
        <v>6016</v>
      </c>
      <c r="F6434" s="469" t="str">
        <f t="shared" si="200"/>
        <v>other</v>
      </c>
      <c r="G6434" s="260">
        <v>0</v>
      </c>
      <c r="H6434" s="260">
        <v>0</v>
      </c>
      <c r="I6434" s="260">
        <v>0</v>
      </c>
      <c r="J6434" s="260">
        <v>1.0585692876831801E-3</v>
      </c>
      <c r="K6434" s="260">
        <v>1.05856928768278E-3</v>
      </c>
      <c r="L6434" s="301" t="str">
        <f t="shared" si="201"/>
        <v/>
      </c>
      <c r="M6434" s="459">
        <f>IFERROR((Tableau1[[#This Row],[Scope 1
(kg CO2-eq)]]+Tableau1[[#This Row],[Scope 2 energy
(kg CO2-eq)]]+Tableau1[[#This Row],[Scope 2 Infrastructure
(kg CO2-eq)]])/Tableau1[[#This Row],[Total CO2-emissions
(kg CO2-eq)
for scope 3 use ]],"")</f>
        <v>0</v>
      </c>
      <c r="N6434" s="436" t="s">
        <v>269</v>
      </c>
      <c r="O6434" s="259">
        <v>1</v>
      </c>
      <c r="P6434" s="259" t="s">
        <v>5213</v>
      </c>
      <c r="Q6434" s="260" t="s">
        <v>5218</v>
      </c>
    </row>
    <row r="6435" spans="1:17" ht="21.75" customHeight="1">
      <c r="A6435" s="301" t="s">
        <v>5213</v>
      </c>
      <c r="B6435" s="301" t="s">
        <v>5218</v>
      </c>
      <c r="C6435" s="316" t="s">
        <v>12422</v>
      </c>
      <c r="D6435" s="465" t="s">
        <v>269</v>
      </c>
      <c r="E6435" s="465" t="s">
        <v>6016</v>
      </c>
      <c r="F6435" s="469" t="str">
        <f t="shared" si="200"/>
        <v>other</v>
      </c>
      <c r="G6435" s="260">
        <v>0</v>
      </c>
      <c r="H6435" s="260">
        <v>0</v>
      </c>
      <c r="I6435" s="260">
        <v>0</v>
      </c>
      <c r="J6435" s="260">
        <v>7.9786560472719995E-3</v>
      </c>
      <c r="K6435" s="260">
        <v>7.97865604760142E-3</v>
      </c>
      <c r="L6435" s="301" t="str">
        <f t="shared" si="201"/>
        <v/>
      </c>
      <c r="M6435" s="459">
        <f>IFERROR((Tableau1[[#This Row],[Scope 1
(kg CO2-eq)]]+Tableau1[[#This Row],[Scope 2 energy
(kg CO2-eq)]]+Tableau1[[#This Row],[Scope 2 Infrastructure
(kg CO2-eq)]])/Tableau1[[#This Row],[Total CO2-emissions
(kg CO2-eq)
for scope 3 use ]],"")</f>
        <v>0</v>
      </c>
      <c r="N6435" s="436" t="s">
        <v>269</v>
      </c>
      <c r="O6435" s="259">
        <v>1</v>
      </c>
      <c r="P6435" s="259" t="s">
        <v>5213</v>
      </c>
      <c r="Q6435" s="259" t="s">
        <v>5218</v>
      </c>
    </row>
    <row r="6436" spans="1:17" ht="21.75" customHeight="1">
      <c r="A6436" s="301" t="s">
        <v>5213</v>
      </c>
      <c r="B6436" s="301" t="s">
        <v>5360</v>
      </c>
      <c r="C6436" s="316" t="s">
        <v>12423</v>
      </c>
      <c r="D6436" s="465" t="s">
        <v>388</v>
      </c>
      <c r="E6436" s="465" t="s">
        <v>6100</v>
      </c>
      <c r="F6436" s="469" t="str">
        <f t="shared" si="200"/>
        <v>other</v>
      </c>
      <c r="G6436" s="260">
        <v>1.793788038E-2</v>
      </c>
      <c r="H6436" s="260">
        <v>9.3039401839999997E-5</v>
      </c>
      <c r="I6436" s="260">
        <v>2.8655955497400002E-5</v>
      </c>
      <c r="J6436" s="260">
        <v>3.3543561344274601E-2</v>
      </c>
      <c r="K6436" s="260">
        <v>5.1603137078263903E-2</v>
      </c>
      <c r="L6436" s="301" t="str">
        <f t="shared" si="201"/>
        <v/>
      </c>
      <c r="M6436" s="459">
        <f>IFERROR((Tableau1[[#This Row],[Scope 1
(kg CO2-eq)]]+Tableau1[[#This Row],[Scope 2 energy
(kg CO2-eq)]]+Tableau1[[#This Row],[Scope 2 Infrastructure
(kg CO2-eq)]])/Tableau1[[#This Row],[Total CO2-emissions
(kg CO2-eq)
for scope 3 use ]],"")</f>
        <v>0.34997050101716376</v>
      </c>
      <c r="N6436" s="437" t="s">
        <v>388</v>
      </c>
      <c r="O6436" s="259">
        <v>1</v>
      </c>
      <c r="P6436" s="259" t="s">
        <v>5213</v>
      </c>
      <c r="Q6436" s="259" t="s">
        <v>5360</v>
      </c>
    </row>
    <row r="6437" spans="1:17" ht="21.75" customHeight="1">
      <c r="A6437" s="301" t="s">
        <v>5213</v>
      </c>
      <c r="B6437" s="301" t="s">
        <v>5360</v>
      </c>
      <c r="C6437" s="316" t="s">
        <v>12424</v>
      </c>
      <c r="D6437" s="465" t="s">
        <v>388</v>
      </c>
      <c r="E6437" s="465" t="s">
        <v>6100</v>
      </c>
      <c r="F6437" s="469" t="str">
        <f t="shared" si="200"/>
        <v>other</v>
      </c>
      <c r="G6437" s="260">
        <v>1.793788038E-2</v>
      </c>
      <c r="H6437" s="260">
        <v>9.3039401839999997E-5</v>
      </c>
      <c r="I6437" s="260">
        <v>1.9107041830799999E-5</v>
      </c>
      <c r="J6437" s="260">
        <v>3.25398110239251E-2</v>
      </c>
      <c r="K6437" s="260">
        <v>5.0589837831177903E-2</v>
      </c>
      <c r="L6437" s="301" t="str">
        <f t="shared" si="201"/>
        <v/>
      </c>
      <c r="M6437" s="459">
        <f>IFERROR((Tableau1[[#This Row],[Scope 1
(kg CO2-eq)]]+Tableau1[[#This Row],[Scope 2 energy
(kg CO2-eq)]]+Tableau1[[#This Row],[Scope 2 Infrastructure
(kg CO2-eq)]])/Tableau1[[#This Row],[Total CO2-emissions
(kg CO2-eq)
for scope 3 use ]],"")</f>
        <v>0.35679155335316742</v>
      </c>
      <c r="N6437" s="437" t="s">
        <v>388</v>
      </c>
      <c r="O6437" s="259">
        <v>1</v>
      </c>
      <c r="P6437" s="260" t="s">
        <v>5213</v>
      </c>
      <c r="Q6437" s="260" t="s">
        <v>5360</v>
      </c>
    </row>
    <row r="6438" spans="1:17" ht="21.75" customHeight="1">
      <c r="A6438" s="301" t="s">
        <v>5213</v>
      </c>
      <c r="B6438" s="301" t="s">
        <v>5360</v>
      </c>
      <c r="C6438" s="316" t="s">
        <v>12425</v>
      </c>
      <c r="D6438" s="465" t="s">
        <v>388</v>
      </c>
      <c r="E6438" s="465" t="s">
        <v>6100</v>
      </c>
      <c r="F6438" s="469" t="str">
        <f t="shared" si="200"/>
        <v>other</v>
      </c>
      <c r="G6438" s="260">
        <v>1.793788038E-2</v>
      </c>
      <c r="H6438" s="260">
        <v>9.3039401839999997E-5</v>
      </c>
      <c r="I6438" s="260">
        <v>4.0040056980000002E-6</v>
      </c>
      <c r="J6438" s="260">
        <v>3.0952229403145799E-2</v>
      </c>
      <c r="K6438" s="260">
        <v>4.8987153184130099E-2</v>
      </c>
      <c r="L6438" s="301" t="str">
        <f t="shared" si="201"/>
        <v/>
      </c>
      <c r="M6438" s="459">
        <f>IFERROR((Tableau1[[#This Row],[Scope 1
(kg CO2-eq)]]+Tableau1[[#This Row],[Scope 2 energy
(kg CO2-eq)]]+Tableau1[[#This Row],[Scope 2 Infrastructure
(kg CO2-eq)]])/Tableau1[[#This Row],[Total CO2-emissions
(kg CO2-eq)
for scope 3 use ]],"")</f>
        <v>0.36815619229289281</v>
      </c>
      <c r="N6438" s="437" t="s">
        <v>388</v>
      </c>
      <c r="O6438" s="259">
        <v>1</v>
      </c>
      <c r="P6438" s="260" t="s">
        <v>5213</v>
      </c>
      <c r="Q6438" s="260" t="s">
        <v>5360</v>
      </c>
    </row>
    <row r="6439" spans="1:17" ht="21.75" customHeight="1">
      <c r="A6439" s="301" t="s">
        <v>5213</v>
      </c>
      <c r="B6439" s="301" t="s">
        <v>5360</v>
      </c>
      <c r="C6439" s="316" t="s">
        <v>12426</v>
      </c>
      <c r="D6439" s="465" t="s">
        <v>388</v>
      </c>
      <c r="E6439" s="465" t="s">
        <v>6100</v>
      </c>
      <c r="F6439" s="469" t="str">
        <f t="shared" si="200"/>
        <v>other</v>
      </c>
      <c r="G6439" s="260">
        <v>1.793788038E-2</v>
      </c>
      <c r="H6439" s="260">
        <v>9.3039401839999997E-5</v>
      </c>
      <c r="I6439" s="260">
        <v>7.8916552946E-6</v>
      </c>
      <c r="J6439" s="260">
        <v>3.1360886312929097E-2</v>
      </c>
      <c r="K6439" s="260">
        <v>4.9399697754965E-2</v>
      </c>
      <c r="L6439" s="301" t="str">
        <f t="shared" si="201"/>
        <v/>
      </c>
      <c r="M6439" s="459">
        <f>IFERROR((Tableau1[[#This Row],[Scope 1
(kg CO2-eq)]]+Tableau1[[#This Row],[Scope 2 energy
(kg CO2-eq)]]+Tableau1[[#This Row],[Scope 2 Infrastructure
(kg CO2-eq)]])/Tableau1[[#This Row],[Total CO2-emissions
(kg CO2-eq)
for scope 3 use ]],"")</f>
        <v>0.36516036042592137</v>
      </c>
      <c r="N6439" s="437" t="s">
        <v>388</v>
      </c>
      <c r="O6439" s="259">
        <v>1</v>
      </c>
      <c r="P6439" s="260" t="s">
        <v>5213</v>
      </c>
      <c r="Q6439" s="260" t="s">
        <v>5360</v>
      </c>
    </row>
    <row r="6440" spans="1:17" ht="21.75" customHeight="1">
      <c r="A6440" s="301" t="s">
        <v>5213</v>
      </c>
      <c r="B6440" s="301" t="s">
        <v>5360</v>
      </c>
      <c r="C6440" s="316" t="s">
        <v>12427</v>
      </c>
      <c r="D6440" s="465" t="s">
        <v>388</v>
      </c>
      <c r="E6440" s="465" t="s">
        <v>6100</v>
      </c>
      <c r="F6440" s="469" t="str">
        <f t="shared" si="200"/>
        <v>other</v>
      </c>
      <c r="G6440" s="260">
        <v>1.793788038E-2</v>
      </c>
      <c r="H6440" s="260">
        <v>9.3039401839999997E-5</v>
      </c>
      <c r="I6440" s="260">
        <v>2.1039866740200001E-5</v>
      </c>
      <c r="J6440" s="260">
        <v>3.2742983136767198E-2</v>
      </c>
      <c r="K6440" s="260">
        <v>5.0794942775317098E-2</v>
      </c>
      <c r="L6440" s="301" t="str">
        <f t="shared" si="201"/>
        <v/>
      </c>
      <c r="M6440" s="459">
        <f>IFERROR((Tableau1[[#This Row],[Scope 1
(kg CO2-eq)]]+Tableau1[[#This Row],[Scope 2 energy
(kg CO2-eq)]]+Tableau1[[#This Row],[Scope 2 Infrastructure
(kg CO2-eq)]])/Tableau1[[#This Row],[Total CO2-emissions
(kg CO2-eq)
for scope 3 use ]],"")</f>
        <v>0.35538891594838512</v>
      </c>
      <c r="N6440" s="437" t="s">
        <v>388</v>
      </c>
      <c r="O6440" s="259">
        <v>1</v>
      </c>
      <c r="P6440" s="260" t="s">
        <v>5213</v>
      </c>
      <c r="Q6440" s="260" t="s">
        <v>5360</v>
      </c>
    </row>
    <row r="6441" spans="1:17" ht="21.75" customHeight="1">
      <c r="A6441" s="301" t="s">
        <v>5213</v>
      </c>
      <c r="B6441" s="301" t="s">
        <v>5360</v>
      </c>
      <c r="C6441" s="316" t="s">
        <v>12428</v>
      </c>
      <c r="D6441" s="465" t="s">
        <v>388</v>
      </c>
      <c r="E6441" s="465" t="s">
        <v>6100</v>
      </c>
      <c r="F6441" s="469" t="str">
        <f t="shared" si="200"/>
        <v>other</v>
      </c>
      <c r="G6441" s="260">
        <v>1.793788038E-2</v>
      </c>
      <c r="H6441" s="260">
        <v>9.3039401839999997E-5</v>
      </c>
      <c r="I6441" s="260">
        <v>1.94748390298E-5</v>
      </c>
      <c r="J6441" s="260">
        <v>3.25784726037881E-2</v>
      </c>
      <c r="K6441" s="260">
        <v>5.0628867319210902E-2</v>
      </c>
      <c r="L6441" s="301" t="str">
        <f t="shared" si="201"/>
        <v/>
      </c>
      <c r="M6441" s="459">
        <f>IFERROR((Tableau1[[#This Row],[Scope 1
(kg CO2-eq)]]+Tableau1[[#This Row],[Scope 2 energy
(kg CO2-eq)]]+Tableau1[[#This Row],[Scope 2 Infrastructure
(kg CO2-eq)]])/Tableau1[[#This Row],[Total CO2-emissions
(kg CO2-eq)
for scope 3 use ]],"")</f>
        <v>0.35652376947450798</v>
      </c>
      <c r="N6441" s="437" t="s">
        <v>388</v>
      </c>
      <c r="O6441" s="259">
        <v>1</v>
      </c>
      <c r="P6441" s="260" t="s">
        <v>5213</v>
      </c>
      <c r="Q6441" s="260" t="s">
        <v>5360</v>
      </c>
    </row>
    <row r="6442" spans="1:17" ht="21.75" customHeight="1">
      <c r="A6442" s="301" t="s">
        <v>5241</v>
      </c>
      <c r="B6442" s="301" t="s">
        <v>5358</v>
      </c>
      <c r="C6442" s="316" t="s">
        <v>12429</v>
      </c>
      <c r="D6442" s="465" t="s">
        <v>388</v>
      </c>
      <c r="E6442" s="465" t="s">
        <v>6100</v>
      </c>
      <c r="F6442" s="469" t="str">
        <f t="shared" si="200"/>
        <v>other</v>
      </c>
      <c r="G6442" s="260">
        <v>2.1385573000000001E-2</v>
      </c>
      <c r="H6442" s="260">
        <v>0</v>
      </c>
      <c r="I6442" s="260">
        <v>0</v>
      </c>
      <c r="J6442" s="260">
        <v>3.3949816732583696E-2</v>
      </c>
      <c r="K6442" s="260">
        <v>5.5335389726975097E-2</v>
      </c>
      <c r="L6442" s="301" t="str">
        <f t="shared" si="201"/>
        <v/>
      </c>
      <c r="M6442" s="459">
        <f>IFERROR((Tableau1[[#This Row],[Scope 1
(kg CO2-eq)]]+Tableau1[[#This Row],[Scope 2 energy
(kg CO2-eq)]]+Tableau1[[#This Row],[Scope 2 Infrastructure
(kg CO2-eq)]])/Tableau1[[#This Row],[Total CO2-emissions
(kg CO2-eq)
for scope 3 use ]],"")</f>
        <v>0.38647189629487483</v>
      </c>
      <c r="N6442" s="436" t="s">
        <v>388</v>
      </c>
      <c r="O6442" s="259">
        <v>1</v>
      </c>
      <c r="P6442" s="260" t="s">
        <v>5241</v>
      </c>
      <c r="Q6442" s="260" t="s">
        <v>5358</v>
      </c>
    </row>
    <row r="6443" spans="1:17" ht="21.75" customHeight="1">
      <c r="A6443" s="301" t="s">
        <v>5213</v>
      </c>
      <c r="B6443" s="301" t="s">
        <v>5218</v>
      </c>
      <c r="C6443" s="316" t="s">
        <v>12430</v>
      </c>
      <c r="D6443" s="465" t="s">
        <v>269</v>
      </c>
      <c r="E6443" s="465" t="s">
        <v>700</v>
      </c>
      <c r="F6443" s="469" t="str">
        <f t="shared" si="200"/>
        <v>CH</v>
      </c>
      <c r="G6443" s="260">
        <v>3.0326185099999998E-5</v>
      </c>
      <c r="H6443" s="260">
        <v>6.1060580648999996E-4</v>
      </c>
      <c r="I6443" s="260">
        <v>3.8918768597999999E-5</v>
      </c>
      <c r="J6443" s="260">
        <v>6.2807419846960897E-3</v>
      </c>
      <c r="K6443" s="260">
        <v>6.9605926510073902E-3</v>
      </c>
      <c r="L6443" s="301" t="str">
        <f t="shared" si="201"/>
        <v/>
      </c>
      <c r="M6443" s="459">
        <f>IFERROR((Tableau1[[#This Row],[Scope 1
(kg CO2-eq)]]+Tableau1[[#This Row],[Scope 2 energy
(kg CO2-eq)]]+Tableau1[[#This Row],[Scope 2 Infrastructure
(kg CO2-eq)]])/Tableau1[[#This Row],[Total CO2-emissions
(kg CO2-eq)
for scope 3 use ]],"")</f>
        <v>9.7671390106359224E-2</v>
      </c>
      <c r="N6443" s="436" t="s">
        <v>269</v>
      </c>
      <c r="O6443" s="259">
        <v>1</v>
      </c>
      <c r="P6443" s="259" t="s">
        <v>5213</v>
      </c>
      <c r="Q6443" s="259" t="s">
        <v>5218</v>
      </c>
    </row>
    <row r="6444" spans="1:17" ht="21.75" customHeight="1">
      <c r="A6444" s="301" t="s">
        <v>5213</v>
      </c>
      <c r="B6444" s="301" t="s">
        <v>5218</v>
      </c>
      <c r="C6444" s="316" t="s">
        <v>12431</v>
      </c>
      <c r="D6444" s="465" t="s">
        <v>269</v>
      </c>
      <c r="E6444" s="465" t="s">
        <v>700</v>
      </c>
      <c r="F6444" s="469" t="str">
        <f t="shared" si="200"/>
        <v>CH</v>
      </c>
      <c r="G6444" s="260">
        <v>3.0326185099999998E-5</v>
      </c>
      <c r="H6444" s="260">
        <v>6.1060580648999996E-4</v>
      </c>
      <c r="I6444" s="260">
        <v>3.8918768597999999E-5</v>
      </c>
      <c r="J6444" s="260">
        <v>4.9527795405658021E-6</v>
      </c>
      <c r="K6444" s="260">
        <v>6.8480342856597795E-4</v>
      </c>
      <c r="L6444" s="301" t="str">
        <f t="shared" si="201"/>
        <v/>
      </c>
      <c r="M6444" s="459">
        <f>IFERROR((Tableau1[[#This Row],[Scope 1
(kg CO2-eq)]]+Tableau1[[#This Row],[Scope 2 energy
(kg CO2-eq)]]+Tableau1[[#This Row],[Scope 2 Infrastructure
(kg CO2-eq)]])/Tableau1[[#This Row],[Total CO2-emissions
(kg CO2-eq)
for scope 3 use ]],"")</f>
        <v>0.99276775177900445</v>
      </c>
      <c r="N6444" s="436" t="s">
        <v>269</v>
      </c>
      <c r="O6444" s="259">
        <v>1</v>
      </c>
      <c r="P6444" s="259" t="s">
        <v>5213</v>
      </c>
      <c r="Q6444" s="260" t="s">
        <v>5218</v>
      </c>
    </row>
    <row r="6445" spans="1:17" ht="21.75" customHeight="1">
      <c r="A6445" s="301" t="s">
        <v>5213</v>
      </c>
      <c r="B6445" s="301" t="s">
        <v>5218</v>
      </c>
      <c r="C6445" s="316" t="s">
        <v>12432</v>
      </c>
      <c r="D6445" s="465" t="s">
        <v>269</v>
      </c>
      <c r="E6445" s="465" t="s">
        <v>700</v>
      </c>
      <c r="F6445" s="469" t="str">
        <f t="shared" si="200"/>
        <v>CH</v>
      </c>
      <c r="G6445" s="260">
        <v>0</v>
      </c>
      <c r="H6445" s="260">
        <v>0</v>
      </c>
      <c r="I6445" s="260">
        <v>0</v>
      </c>
      <c r="J6445" s="260">
        <v>1.6309993752427301E-3</v>
      </c>
      <c r="K6445" s="260">
        <v>1.63099937524303E-3</v>
      </c>
      <c r="L6445" s="301" t="str">
        <f t="shared" si="201"/>
        <v/>
      </c>
      <c r="M6445" s="459">
        <f>IFERROR((Tableau1[[#This Row],[Scope 1
(kg CO2-eq)]]+Tableau1[[#This Row],[Scope 2 energy
(kg CO2-eq)]]+Tableau1[[#This Row],[Scope 2 Infrastructure
(kg CO2-eq)]])/Tableau1[[#This Row],[Total CO2-emissions
(kg CO2-eq)
for scope 3 use ]],"")</f>
        <v>0</v>
      </c>
      <c r="N6445" s="436" t="s">
        <v>269</v>
      </c>
      <c r="O6445" s="259">
        <v>1</v>
      </c>
      <c r="P6445" s="259" t="s">
        <v>5213</v>
      </c>
      <c r="Q6445" s="260" t="s">
        <v>5218</v>
      </c>
    </row>
    <row r="6446" spans="1:17" ht="21.75" customHeight="1">
      <c r="A6446" s="301" t="s">
        <v>5213</v>
      </c>
      <c r="B6446" s="301" t="s">
        <v>5218</v>
      </c>
      <c r="C6446" s="316" t="s">
        <v>12433</v>
      </c>
      <c r="D6446" s="465" t="s">
        <v>269</v>
      </c>
      <c r="E6446" s="465" t="s">
        <v>700</v>
      </c>
      <c r="F6446" s="469" t="str">
        <f t="shared" si="200"/>
        <v>CH</v>
      </c>
      <c r="G6446" s="260">
        <v>0</v>
      </c>
      <c r="H6446" s="260">
        <v>0</v>
      </c>
      <c r="I6446" s="260">
        <v>0</v>
      </c>
      <c r="J6446" s="260">
        <v>4.6447898299127903E-3</v>
      </c>
      <c r="K6446" s="260">
        <v>4.6447898306484501E-3</v>
      </c>
      <c r="L6446" s="301" t="str">
        <f t="shared" si="201"/>
        <v/>
      </c>
      <c r="M6446" s="459">
        <f>IFERROR((Tableau1[[#This Row],[Scope 1
(kg CO2-eq)]]+Tableau1[[#This Row],[Scope 2 energy
(kg CO2-eq)]]+Tableau1[[#This Row],[Scope 2 Infrastructure
(kg CO2-eq)]])/Tableau1[[#This Row],[Total CO2-emissions
(kg CO2-eq)
for scope 3 use ]],"")</f>
        <v>0</v>
      </c>
      <c r="N6446" s="436" t="s">
        <v>269</v>
      </c>
      <c r="O6446" s="259">
        <v>1</v>
      </c>
      <c r="P6446" s="259" t="s">
        <v>5213</v>
      </c>
      <c r="Q6446" s="259" t="s">
        <v>5218</v>
      </c>
    </row>
    <row r="6447" spans="1:17" ht="21.75" customHeight="1">
      <c r="A6447" s="301" t="s">
        <v>5241</v>
      </c>
      <c r="B6447" s="301" t="s">
        <v>476</v>
      </c>
      <c r="C6447" s="316" t="s">
        <v>12434</v>
      </c>
      <c r="D6447" s="465" t="s">
        <v>388</v>
      </c>
      <c r="E6447" s="465" t="s">
        <v>6091</v>
      </c>
      <c r="F6447" s="469" t="str">
        <f t="shared" si="200"/>
        <v>other</v>
      </c>
      <c r="G6447" s="260">
        <v>0</v>
      </c>
      <c r="H6447" s="260">
        <v>0</v>
      </c>
      <c r="I6447" s="260">
        <v>0</v>
      </c>
      <c r="J6447" s="260">
        <v>0.116142626322045</v>
      </c>
      <c r="K6447" s="260">
        <v>0.11614262633110101</v>
      </c>
      <c r="L6447" s="301" t="str">
        <f t="shared" si="201"/>
        <v/>
      </c>
      <c r="M6447" s="459">
        <f>IFERROR((Tableau1[[#This Row],[Scope 1
(kg CO2-eq)]]+Tableau1[[#This Row],[Scope 2 energy
(kg CO2-eq)]]+Tableau1[[#This Row],[Scope 2 Infrastructure
(kg CO2-eq)]])/Tableau1[[#This Row],[Total CO2-emissions
(kg CO2-eq)
for scope 3 use ]],"")</f>
        <v>0</v>
      </c>
      <c r="N6447" s="436" t="s">
        <v>388</v>
      </c>
      <c r="O6447" s="259">
        <v>1</v>
      </c>
      <c r="P6447" s="259" t="s">
        <v>5241</v>
      </c>
      <c r="Q6447" s="259" t="s">
        <v>476</v>
      </c>
    </row>
    <row r="6448" spans="1:17" ht="21.75" customHeight="1">
      <c r="A6448" s="301" t="s">
        <v>5241</v>
      </c>
      <c r="B6448" s="301" t="s">
        <v>476</v>
      </c>
      <c r="C6448" s="316" t="s">
        <v>12435</v>
      </c>
      <c r="D6448" s="465" t="s">
        <v>388</v>
      </c>
      <c r="E6448" s="465" t="s">
        <v>6091</v>
      </c>
      <c r="F6448" s="469" t="str">
        <f t="shared" si="200"/>
        <v>other</v>
      </c>
      <c r="G6448" s="260">
        <v>0</v>
      </c>
      <c r="H6448" s="260">
        <v>0</v>
      </c>
      <c r="I6448" s="260">
        <v>0</v>
      </c>
      <c r="J6448" s="260">
        <v>0.18146338043426999</v>
      </c>
      <c r="K6448" s="260">
        <v>0.181463380409186</v>
      </c>
      <c r="L6448" s="301" t="str">
        <f t="shared" si="201"/>
        <v/>
      </c>
      <c r="M6448" s="459">
        <f>IFERROR((Tableau1[[#This Row],[Scope 1
(kg CO2-eq)]]+Tableau1[[#This Row],[Scope 2 energy
(kg CO2-eq)]]+Tableau1[[#This Row],[Scope 2 Infrastructure
(kg CO2-eq)]])/Tableau1[[#This Row],[Total CO2-emissions
(kg CO2-eq)
for scope 3 use ]],"")</f>
        <v>0</v>
      </c>
      <c r="N6448" s="436" t="s">
        <v>388</v>
      </c>
      <c r="O6448" s="259">
        <v>1</v>
      </c>
      <c r="P6448" s="259" t="s">
        <v>5241</v>
      </c>
      <c r="Q6448" s="259" t="s">
        <v>476</v>
      </c>
    </row>
    <row r="6449" spans="1:17" ht="21.75" customHeight="1">
      <c r="A6449" s="301" t="s">
        <v>5241</v>
      </c>
      <c r="B6449" s="301" t="s">
        <v>476</v>
      </c>
      <c r="C6449" s="316" t="s">
        <v>12436</v>
      </c>
      <c r="D6449" s="465" t="s">
        <v>388</v>
      </c>
      <c r="E6449" s="465" t="s">
        <v>6091</v>
      </c>
      <c r="F6449" s="469" t="str">
        <f t="shared" si="200"/>
        <v>other</v>
      </c>
      <c r="G6449" s="260">
        <v>0</v>
      </c>
      <c r="H6449" s="260">
        <v>0</v>
      </c>
      <c r="I6449" s="260">
        <v>0</v>
      </c>
      <c r="J6449" s="260">
        <v>0.51041783992399803</v>
      </c>
      <c r="K6449" s="260">
        <v>0.51041783993285506</v>
      </c>
      <c r="L6449" s="301" t="str">
        <f t="shared" si="201"/>
        <v/>
      </c>
      <c r="M6449" s="459">
        <f>IFERROR((Tableau1[[#This Row],[Scope 1
(kg CO2-eq)]]+Tableau1[[#This Row],[Scope 2 energy
(kg CO2-eq)]]+Tableau1[[#This Row],[Scope 2 Infrastructure
(kg CO2-eq)]])/Tableau1[[#This Row],[Total CO2-emissions
(kg CO2-eq)
for scope 3 use ]],"")</f>
        <v>0</v>
      </c>
      <c r="N6449" s="436" t="s">
        <v>388</v>
      </c>
      <c r="O6449" s="259">
        <v>1</v>
      </c>
      <c r="P6449" s="259" t="s">
        <v>5241</v>
      </c>
      <c r="Q6449" s="259" t="s">
        <v>476</v>
      </c>
    </row>
    <row r="6450" spans="1:17" ht="21.75" customHeight="1">
      <c r="A6450" s="301" t="s">
        <v>5241</v>
      </c>
      <c r="B6450" s="301" t="s">
        <v>476</v>
      </c>
      <c r="C6450" s="316" t="s">
        <v>12437</v>
      </c>
      <c r="D6450" s="465" t="s">
        <v>388</v>
      </c>
      <c r="E6450" s="465" t="s">
        <v>6091</v>
      </c>
      <c r="F6450" s="469" t="str">
        <f t="shared" si="200"/>
        <v>other</v>
      </c>
      <c r="G6450" s="260">
        <v>0</v>
      </c>
      <c r="H6450" s="260">
        <v>0</v>
      </c>
      <c r="I6450" s="260">
        <v>0</v>
      </c>
      <c r="J6450" s="260">
        <v>0.24214096844060701</v>
      </c>
      <c r="K6450" s="260">
        <v>0.24214096847590399</v>
      </c>
      <c r="L6450" s="301" t="str">
        <f t="shared" si="201"/>
        <v/>
      </c>
      <c r="M6450" s="459">
        <f>IFERROR((Tableau1[[#This Row],[Scope 1
(kg CO2-eq)]]+Tableau1[[#This Row],[Scope 2 energy
(kg CO2-eq)]]+Tableau1[[#This Row],[Scope 2 Infrastructure
(kg CO2-eq)]])/Tableau1[[#This Row],[Total CO2-emissions
(kg CO2-eq)
for scope 3 use ]],"")</f>
        <v>0</v>
      </c>
      <c r="N6450" s="436" t="s">
        <v>388</v>
      </c>
      <c r="O6450" s="259">
        <v>1</v>
      </c>
      <c r="P6450" s="259" t="s">
        <v>5241</v>
      </c>
      <c r="Q6450" s="259" t="s">
        <v>476</v>
      </c>
    </row>
    <row r="6451" spans="1:17" ht="21.75" customHeight="1">
      <c r="A6451" s="301" t="s">
        <v>5213</v>
      </c>
      <c r="B6451" s="301" t="s">
        <v>5218</v>
      </c>
      <c r="C6451" s="316" t="s">
        <v>12438</v>
      </c>
      <c r="D6451" s="465" t="s">
        <v>269</v>
      </c>
      <c r="E6451" s="465" t="s">
        <v>700</v>
      </c>
      <c r="F6451" s="469" t="str">
        <f t="shared" si="200"/>
        <v>CH</v>
      </c>
      <c r="G6451" s="260">
        <v>8.8925121600000001E-5</v>
      </c>
      <c r="H6451" s="260">
        <v>1.0909336688999999E-3</v>
      </c>
      <c r="I6451" s="260">
        <v>6.9533886780000003E-5</v>
      </c>
      <c r="J6451" s="260">
        <v>7.24309338719054E-3</v>
      </c>
      <c r="K6451" s="260">
        <v>8.4924858657321606E-3</v>
      </c>
      <c r="L6451" s="301" t="str">
        <f t="shared" si="201"/>
        <v/>
      </c>
      <c r="M6451" s="459">
        <f>IFERROR((Tableau1[[#This Row],[Scope 1
(kg CO2-eq)]]+Tableau1[[#This Row],[Scope 2 energy
(kg CO2-eq)]]+Tableau1[[#This Row],[Scope 2 Infrastructure
(kg CO2-eq)]])/Tableau1[[#This Row],[Total CO2-emissions
(kg CO2-eq)
for scope 3 use ]],"")</f>
        <v>0.14711742792783397</v>
      </c>
      <c r="N6451" s="436" t="s">
        <v>269</v>
      </c>
      <c r="O6451" s="259">
        <v>1</v>
      </c>
      <c r="P6451" s="259" t="s">
        <v>5213</v>
      </c>
      <c r="Q6451" s="259" t="s">
        <v>5218</v>
      </c>
    </row>
    <row r="6452" spans="1:17" ht="21.75" customHeight="1">
      <c r="A6452" s="301" t="s">
        <v>5213</v>
      </c>
      <c r="B6452" s="301" t="s">
        <v>476</v>
      </c>
      <c r="C6452" s="316" t="s">
        <v>12439</v>
      </c>
      <c r="D6452" s="465" t="s">
        <v>269</v>
      </c>
      <c r="E6452" s="465" t="s">
        <v>700</v>
      </c>
      <c r="F6452" s="469" t="str">
        <f t="shared" si="200"/>
        <v>CH</v>
      </c>
      <c r="G6452" s="260">
        <v>3.4574407039999998E-2</v>
      </c>
      <c r="H6452" s="260">
        <v>0</v>
      </c>
      <c r="I6452" s="260">
        <v>0</v>
      </c>
      <c r="J6452" s="260">
        <v>2.48578454577221E-2</v>
      </c>
      <c r="K6452" s="260">
        <v>5.9432252521872897E-2</v>
      </c>
      <c r="L6452" s="301" t="str">
        <f t="shared" si="201"/>
        <v/>
      </c>
      <c r="M6452" s="459">
        <f>IFERROR((Tableau1[[#This Row],[Scope 1
(kg CO2-eq)]]+Tableau1[[#This Row],[Scope 2 energy
(kg CO2-eq)]]+Tableau1[[#This Row],[Scope 2 Infrastructure
(kg CO2-eq)]])/Tableau1[[#This Row],[Total CO2-emissions
(kg CO2-eq)
for scope 3 use ]],"")</f>
        <v>0.58174485355868943</v>
      </c>
      <c r="N6452" s="436" t="s">
        <v>269</v>
      </c>
      <c r="O6452" s="259">
        <v>1</v>
      </c>
      <c r="P6452" s="259" t="s">
        <v>5213</v>
      </c>
      <c r="Q6452" s="260" t="s">
        <v>476</v>
      </c>
    </row>
    <row r="6453" spans="1:17" ht="21.75" customHeight="1">
      <c r="A6453" s="301" t="s">
        <v>5213</v>
      </c>
      <c r="B6453" s="301" t="s">
        <v>476</v>
      </c>
      <c r="C6453" s="316" t="s">
        <v>12440</v>
      </c>
      <c r="D6453" s="465" t="s">
        <v>269</v>
      </c>
      <c r="E6453" s="465" t="s">
        <v>6091</v>
      </c>
      <c r="F6453" s="469" t="str">
        <f t="shared" si="200"/>
        <v>other</v>
      </c>
      <c r="G6453" s="260">
        <v>3.1091342040000001E-2</v>
      </c>
      <c r="H6453" s="260">
        <v>0</v>
      </c>
      <c r="I6453" s="260">
        <v>0</v>
      </c>
      <c r="J6453" s="260">
        <v>2.2699517840107899E-2</v>
      </c>
      <c r="K6453" s="260">
        <v>5.37908598925999E-2</v>
      </c>
      <c r="L6453" s="301" t="str">
        <f t="shared" si="201"/>
        <v/>
      </c>
      <c r="M6453" s="459">
        <f>IFERROR((Tableau1[[#This Row],[Scope 1
(kg CO2-eq)]]+Tableau1[[#This Row],[Scope 2 energy
(kg CO2-eq)]]+Tableau1[[#This Row],[Scope 2 Infrastructure
(kg CO2-eq)]])/Tableau1[[#This Row],[Total CO2-emissions
(kg CO2-eq)
for scope 3 use ]],"")</f>
        <v>0.57800418327719072</v>
      </c>
      <c r="N6453" s="436" t="s">
        <v>269</v>
      </c>
      <c r="O6453" s="259">
        <v>1</v>
      </c>
      <c r="P6453" s="259" t="s">
        <v>5213</v>
      </c>
      <c r="Q6453" s="259" t="s">
        <v>476</v>
      </c>
    </row>
    <row r="6454" spans="1:17" ht="21.75" customHeight="1">
      <c r="A6454" s="301" t="s">
        <v>5213</v>
      </c>
      <c r="B6454" s="301" t="s">
        <v>476</v>
      </c>
      <c r="C6454" s="316" t="s">
        <v>12441</v>
      </c>
      <c r="D6454" s="465" t="s">
        <v>269</v>
      </c>
      <c r="E6454" s="465" t="s">
        <v>6091</v>
      </c>
      <c r="F6454" s="469" t="str">
        <f t="shared" si="200"/>
        <v>other</v>
      </c>
      <c r="G6454" s="260">
        <v>0.129549523</v>
      </c>
      <c r="H6454" s="260">
        <v>0</v>
      </c>
      <c r="I6454" s="260">
        <v>0</v>
      </c>
      <c r="J6454" s="260">
        <v>6.9000265701859992E-2</v>
      </c>
      <c r="K6454" s="260">
        <v>0.19854978865831599</v>
      </c>
      <c r="L6454" s="301" t="str">
        <f t="shared" si="201"/>
        <v/>
      </c>
      <c r="M6454" s="459">
        <f>IFERROR((Tableau1[[#This Row],[Scope 1
(kg CO2-eq)]]+Tableau1[[#This Row],[Scope 2 energy
(kg CO2-eq)]]+Tableau1[[#This Row],[Scope 2 Infrastructure
(kg CO2-eq)]])/Tableau1[[#This Row],[Total CO2-emissions
(kg CO2-eq)
for scope 3 use ]],"")</f>
        <v>0.65247877560293743</v>
      </c>
      <c r="N6454" s="436" t="s">
        <v>269</v>
      </c>
      <c r="O6454" s="259">
        <v>1</v>
      </c>
      <c r="P6454" s="259" t="s">
        <v>5213</v>
      </c>
      <c r="Q6454" s="259" t="s">
        <v>476</v>
      </c>
    </row>
    <row r="6455" spans="1:17" ht="21.75" customHeight="1">
      <c r="A6455" s="301" t="s">
        <v>5213</v>
      </c>
      <c r="B6455" s="301" t="s">
        <v>476</v>
      </c>
      <c r="C6455" s="316" t="s">
        <v>12442</v>
      </c>
      <c r="D6455" s="465" t="s">
        <v>269</v>
      </c>
      <c r="E6455" s="465" t="s">
        <v>6091</v>
      </c>
      <c r="F6455" s="469" t="str">
        <f t="shared" si="200"/>
        <v>other</v>
      </c>
      <c r="G6455" s="260">
        <v>0.124040315</v>
      </c>
      <c r="H6455" s="260">
        <v>0</v>
      </c>
      <c r="I6455" s="260">
        <v>0</v>
      </c>
      <c r="J6455" s="260">
        <v>7.0549664070675991E-2</v>
      </c>
      <c r="K6455" s="260">
        <v>0.194589979134452</v>
      </c>
      <c r="L6455" s="301" t="str">
        <f t="shared" si="201"/>
        <v/>
      </c>
      <c r="M6455" s="459">
        <f>IFERROR((Tableau1[[#This Row],[Scope 1
(kg CO2-eq)]]+Tableau1[[#This Row],[Scope 2 energy
(kg CO2-eq)]]+Tableau1[[#This Row],[Scope 2 Infrastructure
(kg CO2-eq)]])/Tableau1[[#This Row],[Total CO2-emissions
(kg CO2-eq)
for scope 3 use ]],"")</f>
        <v>0.63744451565151927</v>
      </c>
      <c r="N6455" s="436" t="s">
        <v>269</v>
      </c>
      <c r="O6455" s="259">
        <v>1</v>
      </c>
      <c r="P6455" s="259" t="s">
        <v>5213</v>
      </c>
      <c r="Q6455" s="259" t="s">
        <v>476</v>
      </c>
    </row>
    <row r="6456" spans="1:17" ht="21.75" customHeight="1">
      <c r="A6456" s="301" t="s">
        <v>5213</v>
      </c>
      <c r="B6456" s="301" t="s">
        <v>476</v>
      </c>
      <c r="C6456" s="316" t="s">
        <v>12443</v>
      </c>
      <c r="D6456" s="465" t="s">
        <v>269</v>
      </c>
      <c r="E6456" s="465" t="s">
        <v>6091</v>
      </c>
      <c r="F6456" s="469" t="str">
        <f t="shared" si="200"/>
        <v>other</v>
      </c>
      <c r="G6456" s="260">
        <v>0.116360432</v>
      </c>
      <c r="H6456" s="260">
        <v>0</v>
      </c>
      <c r="I6456" s="260">
        <v>0</v>
      </c>
      <c r="J6456" s="260">
        <v>6.9236807186165997E-2</v>
      </c>
      <c r="K6456" s="260">
        <v>0.185597239150465</v>
      </c>
      <c r="L6456" s="301" t="str">
        <f t="shared" si="201"/>
        <v/>
      </c>
      <c r="M6456" s="459">
        <f>IFERROR((Tableau1[[#This Row],[Scope 1
(kg CO2-eq)]]+Tableau1[[#This Row],[Scope 2 energy
(kg CO2-eq)]]+Tableau1[[#This Row],[Scope 2 Infrastructure
(kg CO2-eq)]])/Tableau1[[#This Row],[Total CO2-emissions
(kg CO2-eq)
for scope 3 use ]],"")</f>
        <v>0.62695130882666728</v>
      </c>
      <c r="N6456" s="436" t="s">
        <v>269</v>
      </c>
      <c r="O6456" s="259">
        <v>1</v>
      </c>
      <c r="P6456" s="259" t="s">
        <v>5213</v>
      </c>
      <c r="Q6456" s="259" t="s">
        <v>476</v>
      </c>
    </row>
    <row r="6457" spans="1:17" ht="21.75" customHeight="1">
      <c r="A6457" s="301" t="s">
        <v>5213</v>
      </c>
      <c r="B6457" s="301" t="s">
        <v>476</v>
      </c>
      <c r="C6457" s="316" t="s">
        <v>12444</v>
      </c>
      <c r="D6457" s="465" t="s">
        <v>269</v>
      </c>
      <c r="E6457" s="465" t="s">
        <v>6091</v>
      </c>
      <c r="F6457" s="469" t="str">
        <f t="shared" si="200"/>
        <v>other</v>
      </c>
      <c r="G6457" s="260">
        <v>0.114673731</v>
      </c>
      <c r="H6457" s="260">
        <v>0</v>
      </c>
      <c r="I6457" s="260">
        <v>0</v>
      </c>
      <c r="J6457" s="260">
        <v>6.8823634287814989E-2</v>
      </c>
      <c r="K6457" s="260">
        <v>0.18349736530514499</v>
      </c>
      <c r="L6457" s="301" t="str">
        <f t="shared" si="201"/>
        <v/>
      </c>
      <c r="M6457" s="459">
        <f>IFERROR((Tableau1[[#This Row],[Scope 1
(kg CO2-eq)]]+Tableau1[[#This Row],[Scope 2 energy
(kg CO2-eq)]]+Tableau1[[#This Row],[Scope 2 Infrastructure
(kg CO2-eq)]])/Tableau1[[#This Row],[Total CO2-emissions
(kg CO2-eq)
for scope 3 use ]],"")</f>
        <v>0.62493393738544711</v>
      </c>
      <c r="N6457" s="436" t="s">
        <v>269</v>
      </c>
      <c r="O6457" s="259">
        <v>1</v>
      </c>
      <c r="P6457" s="259" t="s">
        <v>5213</v>
      </c>
      <c r="Q6457" s="259" t="s">
        <v>476</v>
      </c>
    </row>
    <row r="6458" spans="1:17" ht="21.75" customHeight="1">
      <c r="A6458" s="301" t="s">
        <v>5213</v>
      </c>
      <c r="B6458" s="301" t="s">
        <v>476</v>
      </c>
      <c r="C6458" s="316" t="s">
        <v>12445</v>
      </c>
      <c r="D6458" s="465" t="s">
        <v>269</v>
      </c>
      <c r="E6458" s="465" t="s">
        <v>700</v>
      </c>
      <c r="F6458" s="469" t="str">
        <f t="shared" si="200"/>
        <v>CH</v>
      </c>
      <c r="G6458" s="260">
        <v>0</v>
      </c>
      <c r="H6458" s="260">
        <v>0</v>
      </c>
      <c r="I6458" s="260">
        <v>0</v>
      </c>
      <c r="J6458" s="260">
        <v>0.19008593887004999</v>
      </c>
      <c r="K6458" s="260">
        <v>0.19008593893468501</v>
      </c>
      <c r="L6458" s="301" t="str">
        <f t="shared" si="201"/>
        <v/>
      </c>
      <c r="M6458" s="459">
        <f>IFERROR((Tableau1[[#This Row],[Scope 1
(kg CO2-eq)]]+Tableau1[[#This Row],[Scope 2 energy
(kg CO2-eq)]]+Tableau1[[#This Row],[Scope 2 Infrastructure
(kg CO2-eq)]])/Tableau1[[#This Row],[Total CO2-emissions
(kg CO2-eq)
for scope 3 use ]],"")</f>
        <v>0</v>
      </c>
      <c r="N6458" s="436" t="s">
        <v>269</v>
      </c>
      <c r="O6458" s="259">
        <v>1</v>
      </c>
      <c r="P6458" s="259" t="s">
        <v>5213</v>
      </c>
      <c r="Q6458" s="259" t="s">
        <v>476</v>
      </c>
    </row>
    <row r="6459" spans="1:17" ht="21.75" customHeight="1">
      <c r="A6459" s="301" t="s">
        <v>5213</v>
      </c>
      <c r="B6459" s="301" t="s">
        <v>476</v>
      </c>
      <c r="C6459" s="316" t="s">
        <v>12446</v>
      </c>
      <c r="D6459" s="465" t="s">
        <v>269</v>
      </c>
      <c r="E6459" s="465" t="s">
        <v>6091</v>
      </c>
      <c r="F6459" s="469" t="str">
        <f t="shared" si="200"/>
        <v>other</v>
      </c>
      <c r="G6459" s="260">
        <v>0.148225993</v>
      </c>
      <c r="H6459" s="260">
        <v>0</v>
      </c>
      <c r="I6459" s="260">
        <v>0</v>
      </c>
      <c r="J6459" s="260">
        <v>7.0651924363018009E-2</v>
      </c>
      <c r="K6459" s="260">
        <v>0.218877917347852</v>
      </c>
      <c r="L6459" s="301" t="str">
        <f t="shared" si="201"/>
        <v/>
      </c>
      <c r="M6459" s="459">
        <f>IFERROR((Tableau1[[#This Row],[Scope 1
(kg CO2-eq)]]+Tableau1[[#This Row],[Scope 2 energy
(kg CO2-eq)]]+Tableau1[[#This Row],[Scope 2 Infrastructure
(kg CO2-eq)]])/Tableau1[[#This Row],[Total CO2-emissions
(kg CO2-eq)
for scope 3 use ]],"")</f>
        <v>0.67720853156890948</v>
      </c>
      <c r="N6459" s="436" t="s">
        <v>269</v>
      </c>
      <c r="O6459" s="259">
        <v>1</v>
      </c>
      <c r="P6459" s="259" t="s">
        <v>5213</v>
      </c>
      <c r="Q6459" s="259" t="s">
        <v>476</v>
      </c>
    </row>
    <row r="6460" spans="1:17" ht="21.75" customHeight="1">
      <c r="A6460" s="301" t="s">
        <v>5213</v>
      </c>
      <c r="B6460" s="301" t="s">
        <v>476</v>
      </c>
      <c r="C6460" s="316" t="s">
        <v>12447</v>
      </c>
      <c r="D6460" s="465" t="s">
        <v>269</v>
      </c>
      <c r="E6460" s="465" t="s">
        <v>6091</v>
      </c>
      <c r="F6460" s="469" t="str">
        <f t="shared" si="200"/>
        <v>other</v>
      </c>
      <c r="G6460" s="260">
        <v>0.127592913</v>
      </c>
      <c r="H6460" s="260">
        <v>0</v>
      </c>
      <c r="I6460" s="260">
        <v>0</v>
      </c>
      <c r="J6460" s="260">
        <v>6.1609734324043985E-2</v>
      </c>
      <c r="K6460" s="260">
        <v>0.18920264731887201</v>
      </c>
      <c r="L6460" s="301" t="str">
        <f t="shared" si="201"/>
        <v/>
      </c>
      <c r="M6460" s="459">
        <f>IFERROR((Tableau1[[#This Row],[Scope 1
(kg CO2-eq)]]+Tableau1[[#This Row],[Scope 2 energy
(kg CO2-eq)]]+Tableau1[[#This Row],[Scope 2 Infrastructure
(kg CO2-eq)]])/Tableau1[[#This Row],[Total CO2-emissions
(kg CO2-eq)
for scope 3 use ]],"")</f>
        <v>0.67437171100973936</v>
      </c>
      <c r="N6460" s="436" t="s">
        <v>269</v>
      </c>
      <c r="O6460" s="259">
        <v>1</v>
      </c>
      <c r="P6460" s="259" t="s">
        <v>5213</v>
      </c>
      <c r="Q6460" s="259" t="s">
        <v>476</v>
      </c>
    </row>
    <row r="6461" spans="1:17" ht="21.75" customHeight="1">
      <c r="A6461" s="301" t="s">
        <v>5213</v>
      </c>
      <c r="B6461" s="301" t="s">
        <v>476</v>
      </c>
      <c r="C6461" s="316" t="s">
        <v>12448</v>
      </c>
      <c r="D6461" s="465" t="s">
        <v>269</v>
      </c>
      <c r="E6461" s="465" t="s">
        <v>6091</v>
      </c>
      <c r="F6461" s="469" t="str">
        <f t="shared" si="200"/>
        <v>other</v>
      </c>
      <c r="G6461" s="260">
        <v>9.7860315000000003E-2</v>
      </c>
      <c r="H6461" s="260">
        <v>0</v>
      </c>
      <c r="I6461" s="260">
        <v>0</v>
      </c>
      <c r="J6461" s="260">
        <v>5.7418095270273001E-2</v>
      </c>
      <c r="K6461" s="260">
        <v>0.15527841027543801</v>
      </c>
      <c r="L6461" s="301" t="str">
        <f t="shared" si="201"/>
        <v/>
      </c>
      <c r="M6461" s="459">
        <f>IFERROR((Tableau1[[#This Row],[Scope 1
(kg CO2-eq)]]+Tableau1[[#This Row],[Scope 2 energy
(kg CO2-eq)]]+Tableau1[[#This Row],[Scope 2 Infrastructure
(kg CO2-eq)]])/Tableau1[[#This Row],[Total CO2-emissions
(kg CO2-eq)
for scope 3 use ]],"")</f>
        <v>0.63022486401304678</v>
      </c>
      <c r="N6461" s="436" t="s">
        <v>269</v>
      </c>
      <c r="O6461" s="259">
        <v>1</v>
      </c>
      <c r="P6461" s="259" t="s">
        <v>5213</v>
      </c>
      <c r="Q6461" s="259" t="s">
        <v>476</v>
      </c>
    </row>
    <row r="6462" spans="1:17" ht="21.75" customHeight="1">
      <c r="A6462" s="301" t="s">
        <v>5213</v>
      </c>
      <c r="B6462" s="301" t="s">
        <v>476</v>
      </c>
      <c r="C6462" s="316" t="s">
        <v>12449</v>
      </c>
      <c r="D6462" s="465" t="s">
        <v>269</v>
      </c>
      <c r="E6462" s="465" t="s">
        <v>6091</v>
      </c>
      <c r="F6462" s="469" t="str">
        <f t="shared" si="200"/>
        <v>other</v>
      </c>
      <c r="G6462" s="260">
        <v>0.109130432</v>
      </c>
      <c r="H6462" s="260">
        <v>0</v>
      </c>
      <c r="I6462" s="260">
        <v>0</v>
      </c>
      <c r="J6462" s="260">
        <v>6.2348280879846008E-2</v>
      </c>
      <c r="K6462" s="260">
        <v>0.17147871288375899</v>
      </c>
      <c r="L6462" s="301" t="str">
        <f t="shared" si="201"/>
        <v/>
      </c>
      <c r="M6462" s="459">
        <f>IFERROR((Tableau1[[#This Row],[Scope 1
(kg CO2-eq)]]+Tableau1[[#This Row],[Scope 2 energy
(kg CO2-eq)]]+Tableau1[[#This Row],[Scope 2 Infrastructure
(kg CO2-eq)]])/Tableau1[[#This Row],[Total CO2-emissions
(kg CO2-eq)
for scope 3 use ]],"")</f>
        <v>0.6364080425188211</v>
      </c>
      <c r="N6462" s="436" t="s">
        <v>269</v>
      </c>
      <c r="O6462" s="259">
        <v>1</v>
      </c>
      <c r="P6462" s="259" t="s">
        <v>5213</v>
      </c>
      <c r="Q6462" s="259" t="s">
        <v>476</v>
      </c>
    </row>
    <row r="6463" spans="1:17" ht="21.75" customHeight="1">
      <c r="A6463" s="301" t="s">
        <v>5213</v>
      </c>
      <c r="B6463" s="301" t="s">
        <v>476</v>
      </c>
      <c r="C6463" s="316" t="s">
        <v>12450</v>
      </c>
      <c r="D6463" s="465" t="s">
        <v>269</v>
      </c>
      <c r="E6463" s="465" t="s">
        <v>6091</v>
      </c>
      <c r="F6463" s="469" t="str">
        <f t="shared" si="200"/>
        <v>other</v>
      </c>
      <c r="G6463" s="260">
        <v>0.107493731</v>
      </c>
      <c r="H6463" s="260">
        <v>0</v>
      </c>
      <c r="I6463" s="260">
        <v>0</v>
      </c>
      <c r="J6463" s="260">
        <v>6.1952667829674998E-2</v>
      </c>
      <c r="K6463" s="260">
        <v>0.169446398827615</v>
      </c>
      <c r="L6463" s="301" t="str">
        <f t="shared" si="201"/>
        <v/>
      </c>
      <c r="M6463" s="459">
        <f>IFERROR((Tableau1[[#This Row],[Scope 1
(kg CO2-eq)]]+Tableau1[[#This Row],[Scope 2 energy
(kg CO2-eq)]]+Tableau1[[#This Row],[Scope 2 Infrastructure
(kg CO2-eq)]])/Tableau1[[#This Row],[Total CO2-emissions
(kg CO2-eq)
for scope 3 use ]],"")</f>
        <v>0.63438191512914899</v>
      </c>
      <c r="N6463" s="436" t="s">
        <v>269</v>
      </c>
      <c r="O6463" s="259">
        <v>1</v>
      </c>
      <c r="P6463" s="259" t="s">
        <v>5213</v>
      </c>
      <c r="Q6463" s="259" t="s">
        <v>476</v>
      </c>
    </row>
    <row r="6464" spans="1:17" ht="21.75" customHeight="1">
      <c r="A6464" s="301" t="s">
        <v>5213</v>
      </c>
      <c r="B6464" s="301" t="s">
        <v>476</v>
      </c>
      <c r="C6464" s="316" t="s">
        <v>12451</v>
      </c>
      <c r="D6464" s="465" t="s">
        <v>269</v>
      </c>
      <c r="E6464" s="465" t="s">
        <v>700</v>
      </c>
      <c r="F6464" s="469" t="str">
        <f t="shared" si="200"/>
        <v>CH</v>
      </c>
      <c r="G6464" s="260">
        <v>0</v>
      </c>
      <c r="H6464" s="260">
        <v>0</v>
      </c>
      <c r="I6464" s="260">
        <v>0</v>
      </c>
      <c r="J6464" s="260">
        <v>0.174933835148703</v>
      </c>
      <c r="K6464" s="260">
        <v>0.174933835182461</v>
      </c>
      <c r="L6464" s="301" t="str">
        <f t="shared" si="201"/>
        <v/>
      </c>
      <c r="M6464" s="459">
        <f>IFERROR((Tableau1[[#This Row],[Scope 1
(kg CO2-eq)]]+Tableau1[[#This Row],[Scope 2 energy
(kg CO2-eq)]]+Tableau1[[#This Row],[Scope 2 Infrastructure
(kg CO2-eq)]])/Tableau1[[#This Row],[Total CO2-emissions
(kg CO2-eq)
for scope 3 use ]],"")</f>
        <v>0</v>
      </c>
      <c r="N6464" s="436" t="s">
        <v>269</v>
      </c>
      <c r="O6464" s="259">
        <v>1</v>
      </c>
      <c r="P6464" s="259" t="s">
        <v>5213</v>
      </c>
      <c r="Q6464" s="259" t="s">
        <v>476</v>
      </c>
    </row>
    <row r="6465" spans="1:17" ht="21.75" customHeight="1">
      <c r="A6465" s="301" t="s">
        <v>5213</v>
      </c>
      <c r="B6465" s="301" t="s">
        <v>476</v>
      </c>
      <c r="C6465" s="316" t="s">
        <v>12452</v>
      </c>
      <c r="D6465" s="465" t="s">
        <v>269</v>
      </c>
      <c r="E6465" s="465" t="s">
        <v>6091</v>
      </c>
      <c r="F6465" s="469" t="str">
        <f t="shared" si="200"/>
        <v>other</v>
      </c>
      <c r="G6465" s="260">
        <v>0.14082599300000001</v>
      </c>
      <c r="H6465" s="260">
        <v>0</v>
      </c>
      <c r="I6465" s="260">
        <v>0</v>
      </c>
      <c r="J6465" s="260">
        <v>6.3708652647665981E-2</v>
      </c>
      <c r="K6465" s="260">
        <v>0.20453464561550899</v>
      </c>
      <c r="L6465" s="301" t="str">
        <f t="shared" si="201"/>
        <v/>
      </c>
      <c r="M6465" s="459">
        <f>IFERROR((Tableau1[[#This Row],[Scope 1
(kg CO2-eq)]]+Tableau1[[#This Row],[Scope 2 energy
(kg CO2-eq)]]+Tableau1[[#This Row],[Scope 2 Infrastructure
(kg CO2-eq)]])/Tableau1[[#This Row],[Total CO2-emissions
(kg CO2-eq)
for scope 3 use ]],"")</f>
        <v>0.68851901630753243</v>
      </c>
      <c r="N6465" s="436" t="s">
        <v>269</v>
      </c>
      <c r="O6465" s="259">
        <v>1</v>
      </c>
      <c r="P6465" s="259" t="s">
        <v>5213</v>
      </c>
      <c r="Q6465" s="259" t="s">
        <v>476</v>
      </c>
    </row>
    <row r="6466" spans="1:17" ht="21.75" customHeight="1">
      <c r="A6466" s="301" t="s">
        <v>5213</v>
      </c>
      <c r="B6466" s="301" t="s">
        <v>476</v>
      </c>
      <c r="C6466" s="316" t="s">
        <v>12453</v>
      </c>
      <c r="D6466" s="465" t="s">
        <v>269</v>
      </c>
      <c r="E6466" s="465" t="s">
        <v>700</v>
      </c>
      <c r="F6466" s="469" t="str">
        <f t="shared" ref="F6466:F6529" si="202">IF(ISNUMBER(SEARCH("{CH}", C6466)), "CH", "other")</f>
        <v>CH</v>
      </c>
      <c r="G6466" s="260">
        <v>0</v>
      </c>
      <c r="H6466" s="260">
        <v>0</v>
      </c>
      <c r="I6466" s="260">
        <v>0</v>
      </c>
      <c r="J6466" s="260">
        <v>0.18455548688357401</v>
      </c>
      <c r="K6466" s="260">
        <v>0.18455548694590601</v>
      </c>
      <c r="L6466" s="301" t="str">
        <f t="shared" ref="L6466:L6529" si="203">IF(N6466="MJ", K6466*3.6, IF(N6466="m", K6466*1000, ""))</f>
        <v/>
      </c>
      <c r="M6466" s="459">
        <f>IFERROR((Tableau1[[#This Row],[Scope 1
(kg CO2-eq)]]+Tableau1[[#This Row],[Scope 2 energy
(kg CO2-eq)]]+Tableau1[[#This Row],[Scope 2 Infrastructure
(kg CO2-eq)]])/Tableau1[[#This Row],[Total CO2-emissions
(kg CO2-eq)
for scope 3 use ]],"")</f>
        <v>0</v>
      </c>
      <c r="N6466" s="436" t="s">
        <v>269</v>
      </c>
      <c r="O6466" s="259">
        <v>1</v>
      </c>
      <c r="P6466" s="259" t="s">
        <v>5213</v>
      </c>
      <c r="Q6466" s="259" t="s">
        <v>476</v>
      </c>
    </row>
    <row r="6467" spans="1:17" ht="21.75" customHeight="1">
      <c r="A6467" s="301" t="s">
        <v>5241</v>
      </c>
      <c r="B6467" s="301" t="s">
        <v>476</v>
      </c>
      <c r="C6467" s="316" t="s">
        <v>12454</v>
      </c>
      <c r="D6467" s="465" t="s">
        <v>388</v>
      </c>
      <c r="E6467" s="465" t="s">
        <v>700</v>
      </c>
      <c r="F6467" s="469" t="str">
        <f t="shared" si="202"/>
        <v>CH</v>
      </c>
      <c r="G6467" s="260">
        <v>1.0807366</v>
      </c>
      <c r="H6467" s="260">
        <v>0</v>
      </c>
      <c r="I6467" s="260">
        <v>0</v>
      </c>
      <c r="J6467" s="260">
        <v>0.36184479487827992</v>
      </c>
      <c r="K6467" s="260">
        <v>1.4425813955100799</v>
      </c>
      <c r="L6467" s="301" t="str">
        <f t="shared" si="203"/>
        <v/>
      </c>
      <c r="M6467" s="459">
        <f>IFERROR((Tableau1[[#This Row],[Scope 1
(kg CO2-eq)]]+Tableau1[[#This Row],[Scope 2 energy
(kg CO2-eq)]]+Tableau1[[#This Row],[Scope 2 Infrastructure
(kg CO2-eq)]])/Tableau1[[#This Row],[Total CO2-emissions
(kg CO2-eq)
for scope 3 use ]],"")</f>
        <v>0.74916854145194645</v>
      </c>
      <c r="N6467" s="436" t="s">
        <v>388</v>
      </c>
      <c r="O6467" s="259">
        <v>1</v>
      </c>
      <c r="P6467" s="259" t="s">
        <v>5241</v>
      </c>
      <c r="Q6467" s="259" t="s">
        <v>476</v>
      </c>
    </row>
    <row r="6468" spans="1:17" ht="21.75" customHeight="1">
      <c r="A6468" s="301" t="s">
        <v>5343</v>
      </c>
      <c r="B6468" s="301" t="s">
        <v>4134</v>
      </c>
      <c r="C6468" s="316" t="s">
        <v>12455</v>
      </c>
      <c r="D6468" s="465" t="s">
        <v>388</v>
      </c>
      <c r="E6468" s="465" t="s">
        <v>6033</v>
      </c>
      <c r="F6468" s="469" t="str">
        <f t="shared" si="202"/>
        <v>other</v>
      </c>
      <c r="G6468" s="260">
        <v>5.4553584119999998E-2</v>
      </c>
      <c r="H6468" s="260">
        <v>4.6324339632E-2</v>
      </c>
      <c r="I6468" s="260">
        <v>1.4267806850520001E-2</v>
      </c>
      <c r="J6468" s="260">
        <v>4.7112351381290996E-3</v>
      </c>
      <c r="K6468" s="260">
        <v>0.11985696560549799</v>
      </c>
      <c r="L6468" s="301" t="str">
        <f t="shared" si="203"/>
        <v/>
      </c>
      <c r="M6468" s="459">
        <f>IFERROR((Tableau1[[#This Row],[Scope 1
(kg CO2-eq)]]+Tableau1[[#This Row],[Scope 2 energy
(kg CO2-eq)]]+Tableau1[[#This Row],[Scope 2 Infrastructure
(kg CO2-eq)]])/Tableau1[[#This Row],[Total CO2-emissions
(kg CO2-eq)
for scope 3 use ]],"")</f>
        <v>0.96069285602903753</v>
      </c>
      <c r="N6468" s="436" t="s">
        <v>388</v>
      </c>
      <c r="O6468" s="259">
        <v>1</v>
      </c>
      <c r="P6468" s="259" t="s">
        <v>5343</v>
      </c>
      <c r="Q6468" s="259" t="s">
        <v>4134</v>
      </c>
    </row>
    <row r="6469" spans="1:17" ht="21.75" customHeight="1">
      <c r="A6469" s="301" t="s">
        <v>5343</v>
      </c>
      <c r="B6469" s="301" t="s">
        <v>4134</v>
      </c>
      <c r="C6469" s="316" t="s">
        <v>12456</v>
      </c>
      <c r="D6469" s="465" t="s">
        <v>388</v>
      </c>
      <c r="E6469" s="465" t="s">
        <v>6034</v>
      </c>
      <c r="F6469" s="469" t="str">
        <f t="shared" si="202"/>
        <v>other</v>
      </c>
      <c r="G6469" s="260">
        <v>6.0903685200000002E-3</v>
      </c>
      <c r="H6469" s="260">
        <v>1.9073698468E-2</v>
      </c>
      <c r="I6469" s="260">
        <v>1.6584417115199999E-3</v>
      </c>
      <c r="J6469" s="260">
        <v>3.0259653442816503E-3</v>
      </c>
      <c r="K6469" s="260">
        <v>2.9848473992310699E-2</v>
      </c>
      <c r="L6469" s="301" t="str">
        <f t="shared" si="203"/>
        <v/>
      </c>
      <c r="M6469" s="459">
        <f>IFERROR((Tableau1[[#This Row],[Scope 1
(kg CO2-eq)]]+Tableau1[[#This Row],[Scope 2 energy
(kg CO2-eq)]]+Tableau1[[#This Row],[Scope 2 Infrastructure
(kg CO2-eq)]])/Tableau1[[#This Row],[Total CO2-emissions
(kg CO2-eq)
for scope 3 use ]],"")</f>
        <v>0.89862244570458705</v>
      </c>
      <c r="N6469" s="436" t="s">
        <v>388</v>
      </c>
      <c r="O6469" s="259">
        <v>1</v>
      </c>
      <c r="P6469" s="259" t="s">
        <v>5343</v>
      </c>
      <c r="Q6469" s="259" t="s">
        <v>4134</v>
      </c>
    </row>
    <row r="6470" spans="1:17" ht="21.75" customHeight="1">
      <c r="A6470" s="301" t="s">
        <v>5343</v>
      </c>
      <c r="B6470" s="301" t="s">
        <v>4134</v>
      </c>
      <c r="C6470" s="316" t="s">
        <v>12457</v>
      </c>
      <c r="D6470" s="465" t="s">
        <v>388</v>
      </c>
      <c r="E6470" s="465" t="s">
        <v>6037</v>
      </c>
      <c r="F6470" s="469" t="str">
        <f t="shared" si="202"/>
        <v>other</v>
      </c>
      <c r="G6470" s="260">
        <v>5.4553584119999998E-2</v>
      </c>
      <c r="H6470" s="260">
        <v>4.6324339632E-2</v>
      </c>
      <c r="I6470" s="260">
        <v>4.5497057982839997E-2</v>
      </c>
      <c r="J6470" s="260">
        <v>8.5071730156454084E-3</v>
      </c>
      <c r="K6470" s="260">
        <v>0.15488215461447999</v>
      </c>
      <c r="L6470" s="301" t="str">
        <f t="shared" si="203"/>
        <v/>
      </c>
      <c r="M6470" s="459">
        <f>IFERROR((Tableau1[[#This Row],[Scope 1
(kg CO2-eq)]]+Tableau1[[#This Row],[Scope 2 energy
(kg CO2-eq)]]+Tableau1[[#This Row],[Scope 2 Infrastructure
(kg CO2-eq)]])/Tableau1[[#This Row],[Total CO2-emissions
(kg CO2-eq)
for scope 3 use ]],"")</f>
        <v>0.94507325326913638</v>
      </c>
      <c r="N6470" s="436" t="s">
        <v>388</v>
      </c>
      <c r="O6470" s="259">
        <v>1</v>
      </c>
      <c r="P6470" s="259" t="s">
        <v>5343</v>
      </c>
      <c r="Q6470" s="259" t="s">
        <v>4134</v>
      </c>
    </row>
    <row r="6471" spans="1:17" ht="21.75" customHeight="1">
      <c r="A6471" s="301" t="s">
        <v>5343</v>
      </c>
      <c r="B6471" s="301" t="s">
        <v>4134</v>
      </c>
      <c r="C6471" s="316" t="s">
        <v>12458</v>
      </c>
      <c r="D6471" s="465" t="s">
        <v>388</v>
      </c>
      <c r="E6471" s="465" t="s">
        <v>6038</v>
      </c>
      <c r="F6471" s="469" t="str">
        <f t="shared" si="202"/>
        <v>other</v>
      </c>
      <c r="G6471" s="260">
        <v>5.4553584119999998E-2</v>
      </c>
      <c r="H6471" s="260">
        <v>4.6324339632E-2</v>
      </c>
      <c r="I6471" s="260">
        <v>9.51340053384E-3</v>
      </c>
      <c r="J6471" s="260">
        <v>4.1333336985083999E-3</v>
      </c>
      <c r="K6471" s="260">
        <v>0.11452465813031</v>
      </c>
      <c r="L6471" s="301" t="str">
        <f t="shared" si="203"/>
        <v/>
      </c>
      <c r="M6471" s="459">
        <f>IFERROR((Tableau1[[#This Row],[Scope 1
(kg CO2-eq)]]+Tableau1[[#This Row],[Scope 2 energy
(kg CO2-eq)]]+Tableau1[[#This Row],[Scope 2 Infrastructure
(kg CO2-eq)]])/Tableau1[[#This Row],[Total CO2-emissions
(kg CO2-eq)
for scope 3 use ]],"")</f>
        <v>0.96390878687656112</v>
      </c>
      <c r="N6471" s="436" t="s">
        <v>388</v>
      </c>
      <c r="O6471" s="259">
        <v>1</v>
      </c>
      <c r="P6471" s="259" t="s">
        <v>5343</v>
      </c>
      <c r="Q6471" s="259" t="s">
        <v>4134</v>
      </c>
    </row>
    <row r="6472" spans="1:17" ht="21.75" customHeight="1">
      <c r="A6472" s="301" t="s">
        <v>5343</v>
      </c>
      <c r="B6472" s="301" t="s">
        <v>4134</v>
      </c>
      <c r="C6472" s="316" t="s">
        <v>12459</v>
      </c>
      <c r="D6472" s="465" t="s">
        <v>388</v>
      </c>
      <c r="E6472" s="465" t="s">
        <v>6029</v>
      </c>
      <c r="F6472" s="469" t="str">
        <f t="shared" si="202"/>
        <v>other</v>
      </c>
      <c r="G6472" s="260">
        <v>6.0903685200000002E-3</v>
      </c>
      <c r="H6472" s="260">
        <v>6.5496848000000004E-9</v>
      </c>
      <c r="I6472" s="260">
        <v>3.57841788E-10</v>
      </c>
      <c r="J6472" s="260">
        <v>3.0090186508705003E-3</v>
      </c>
      <c r="K6472" s="260">
        <v>9.0993940791355404E-3</v>
      </c>
      <c r="L6472" s="301" t="str">
        <f t="shared" si="203"/>
        <v/>
      </c>
      <c r="M6472" s="459">
        <f>IFERROR((Tableau1[[#This Row],[Scope 1
(kg CO2-eq)]]+Tableau1[[#This Row],[Scope 2 energy
(kg CO2-eq)]]+Tableau1[[#This Row],[Scope 2 Infrastructure
(kg CO2-eq)]])/Tableau1[[#This Row],[Total CO2-emissions
(kg CO2-eq)
for scope 3 use ]],"")</f>
        <v>0.66931659125430309</v>
      </c>
      <c r="N6472" s="437" t="s">
        <v>388</v>
      </c>
      <c r="O6472" s="259">
        <v>1</v>
      </c>
      <c r="P6472" s="259" t="s">
        <v>5343</v>
      </c>
      <c r="Q6472" s="259" t="s">
        <v>4134</v>
      </c>
    </row>
    <row r="6473" spans="1:17" ht="21.75" customHeight="1">
      <c r="A6473" s="301" t="s">
        <v>5343</v>
      </c>
      <c r="B6473" s="301" t="s">
        <v>4134</v>
      </c>
      <c r="C6473" s="316" t="s">
        <v>12460</v>
      </c>
      <c r="D6473" s="465" t="s">
        <v>388</v>
      </c>
      <c r="E6473" s="465" t="s">
        <v>6027</v>
      </c>
      <c r="F6473" s="469" t="str">
        <f t="shared" si="202"/>
        <v>other</v>
      </c>
      <c r="G6473" s="260">
        <v>6.0903685200000002E-3</v>
      </c>
      <c r="H6473" s="260">
        <v>1.9073698468E-2</v>
      </c>
      <c r="I6473" s="260">
        <v>8.2084789709999995E-4</v>
      </c>
      <c r="J6473" s="260">
        <v>3.0029355261746906E-3</v>
      </c>
      <c r="K6473" s="260">
        <v>2.89878504093878E-2</v>
      </c>
      <c r="L6473" s="301" t="str">
        <f t="shared" si="203"/>
        <v/>
      </c>
      <c r="M6473" s="459">
        <f>IFERROR((Tableau1[[#This Row],[Scope 1
(kg CO2-eq)]]+Tableau1[[#This Row],[Scope 2 energy
(kg CO2-eq)]]+Tableau1[[#This Row],[Scope 2 Infrastructure
(kg CO2-eq)]])/Tableau1[[#This Row],[Total CO2-emissions
(kg CO2-eq)
for scope 3 use ]],"")</f>
        <v>0.89640709877144631</v>
      </c>
      <c r="N6473" s="436" t="s">
        <v>388</v>
      </c>
      <c r="O6473" s="259">
        <v>1</v>
      </c>
      <c r="P6473" s="260" t="s">
        <v>5343</v>
      </c>
      <c r="Q6473" s="260" t="s">
        <v>4134</v>
      </c>
    </row>
    <row r="6474" spans="1:17" ht="21.75" customHeight="1">
      <c r="A6474" s="301" t="s">
        <v>5343</v>
      </c>
      <c r="B6474" s="301" t="s">
        <v>4134</v>
      </c>
      <c r="C6474" s="316" t="s">
        <v>12461</v>
      </c>
      <c r="D6474" s="465" t="s">
        <v>388</v>
      </c>
      <c r="E6474" s="465" t="s">
        <v>6039</v>
      </c>
      <c r="F6474" s="469" t="str">
        <f t="shared" si="202"/>
        <v>other</v>
      </c>
      <c r="G6474" s="260">
        <v>5.4553584119999998E-2</v>
      </c>
      <c r="H6474" s="260">
        <v>4.6324339632E-2</v>
      </c>
      <c r="I6474" s="260">
        <v>3.9292569910800001E-3</v>
      </c>
      <c r="J6474" s="260">
        <v>3.4545769684782013E-3</v>
      </c>
      <c r="K6474" s="260">
        <v>0.108261757431906</v>
      </c>
      <c r="L6474" s="301" t="str">
        <f t="shared" si="203"/>
        <v/>
      </c>
      <c r="M6474" s="459">
        <f>IFERROR((Tableau1[[#This Row],[Scope 1
(kg CO2-eq)]]+Tableau1[[#This Row],[Scope 2 energy
(kg CO2-eq)]]+Tableau1[[#This Row],[Scope 2 Infrastructure
(kg CO2-eq)]])/Tableau1[[#This Row],[Total CO2-emissions
(kg CO2-eq)
for scope 3 use ]],"")</f>
        <v>0.9680905171800962</v>
      </c>
      <c r="N6474" s="436" t="s">
        <v>388</v>
      </c>
      <c r="O6474" s="259">
        <v>1</v>
      </c>
      <c r="P6474" s="259" t="s">
        <v>5343</v>
      </c>
      <c r="Q6474" s="259" t="s">
        <v>4134</v>
      </c>
    </row>
    <row r="6475" spans="1:17" ht="21.75" customHeight="1">
      <c r="A6475" s="301" t="s">
        <v>5343</v>
      </c>
      <c r="B6475" s="301" t="s">
        <v>4134</v>
      </c>
      <c r="C6475" s="316" t="s">
        <v>12462</v>
      </c>
      <c r="D6475" s="465" t="s">
        <v>388</v>
      </c>
      <c r="E6475" s="465" t="s">
        <v>6041</v>
      </c>
      <c r="F6475" s="469" t="str">
        <f t="shared" si="202"/>
        <v>other</v>
      </c>
      <c r="G6475" s="260">
        <v>5.4553584119999998E-2</v>
      </c>
      <c r="H6475" s="260">
        <v>4.6324339632E-2</v>
      </c>
      <c r="I6475" s="260">
        <v>1.047575450196E-2</v>
      </c>
      <c r="J6475" s="260">
        <v>4.2503084597542984E-3</v>
      </c>
      <c r="K6475" s="260">
        <v>0.11560398661019899</v>
      </c>
      <c r="L6475" s="301" t="str">
        <f t="shared" si="203"/>
        <v/>
      </c>
      <c r="M6475" s="459">
        <f>IFERROR((Tableau1[[#This Row],[Scope 1
(kg CO2-eq)]]+Tableau1[[#This Row],[Scope 2 energy
(kg CO2-eq)]]+Tableau1[[#This Row],[Scope 2 Infrastructure
(kg CO2-eq)]])/Tableau1[[#This Row],[Total CO2-emissions
(kg CO2-eq)
for scope 3 use ]],"")</f>
        <v>0.96323389460113984</v>
      </c>
      <c r="N6475" s="436" t="s">
        <v>388</v>
      </c>
      <c r="O6475" s="259">
        <v>1</v>
      </c>
      <c r="P6475" s="259" t="s">
        <v>5343</v>
      </c>
      <c r="Q6475" s="259" t="s">
        <v>4134</v>
      </c>
    </row>
    <row r="6476" spans="1:17" ht="21.75" customHeight="1">
      <c r="A6476" s="301" t="s">
        <v>5343</v>
      </c>
      <c r="B6476" s="301" t="s">
        <v>4134</v>
      </c>
      <c r="C6476" s="316" t="s">
        <v>12463</v>
      </c>
      <c r="D6476" s="465" t="s">
        <v>388</v>
      </c>
      <c r="E6476" s="465" t="s">
        <v>6016</v>
      </c>
      <c r="F6476" s="469" t="str">
        <f t="shared" si="202"/>
        <v>other</v>
      </c>
      <c r="G6476" s="260">
        <v>6.0903685200000002E-3</v>
      </c>
      <c r="H6476" s="260">
        <v>1.9073698468E-2</v>
      </c>
      <c r="I6476" s="260">
        <v>2.4782005091800001E-3</v>
      </c>
      <c r="J6476" s="260">
        <v>3.5174112972567294E-3</v>
      </c>
      <c r="K6476" s="260">
        <v>3.1159678955440102E-2</v>
      </c>
      <c r="L6476" s="301" t="str">
        <f t="shared" si="203"/>
        <v/>
      </c>
      <c r="M6476" s="459">
        <f>IFERROR((Tableau1[[#This Row],[Scope 1
(kg CO2-eq)]]+Tableau1[[#This Row],[Scope 2 energy
(kg CO2-eq)]]+Tableau1[[#This Row],[Scope 2 Infrastructure
(kg CO2-eq)]])/Tableau1[[#This Row],[Total CO2-emissions
(kg CO2-eq)
for scope 3 use ]],"")</f>
        <v>0.8871165693558597</v>
      </c>
      <c r="N6476" s="436" t="s">
        <v>388</v>
      </c>
      <c r="O6476" s="259">
        <v>1</v>
      </c>
      <c r="P6476" s="259" t="s">
        <v>5343</v>
      </c>
      <c r="Q6476" s="259" t="s">
        <v>4134</v>
      </c>
    </row>
    <row r="6477" spans="1:17" ht="21.75" customHeight="1">
      <c r="A6477" s="301" t="s">
        <v>5343</v>
      </c>
      <c r="B6477" s="301" t="s">
        <v>4134</v>
      </c>
      <c r="C6477" s="316" t="s">
        <v>12464</v>
      </c>
      <c r="D6477" s="465" t="s">
        <v>388</v>
      </c>
      <c r="E6477" s="465" t="s">
        <v>6033</v>
      </c>
      <c r="F6477" s="469" t="str">
        <f t="shared" si="202"/>
        <v>other</v>
      </c>
      <c r="G6477" s="260">
        <v>5.4553584119999998E-2</v>
      </c>
      <c r="H6477" s="260">
        <v>4.6324339632E-2</v>
      </c>
      <c r="I6477" s="260">
        <v>1.4267806850520001E-2</v>
      </c>
      <c r="J6477" s="260">
        <v>5.0130754223818019E-3</v>
      </c>
      <c r="K6477" s="260">
        <v>0.12015880587765</v>
      </c>
      <c r="L6477" s="301" t="str">
        <f t="shared" si="203"/>
        <v/>
      </c>
      <c r="M6477" s="459">
        <f>IFERROR((Tableau1[[#This Row],[Scope 1
(kg CO2-eq)]]+Tableau1[[#This Row],[Scope 2 energy
(kg CO2-eq)]]+Tableau1[[#This Row],[Scope 2 Infrastructure
(kg CO2-eq)]])/Tableau1[[#This Row],[Total CO2-emissions
(kg CO2-eq)
for scope 3 use ]],"")</f>
        <v>0.95827958476689179</v>
      </c>
      <c r="N6477" s="436" t="s">
        <v>388</v>
      </c>
      <c r="O6477" s="259">
        <v>1</v>
      </c>
      <c r="P6477" s="259" t="s">
        <v>5343</v>
      </c>
      <c r="Q6477" s="259" t="s">
        <v>4134</v>
      </c>
    </row>
    <row r="6478" spans="1:17" ht="21.75" customHeight="1">
      <c r="A6478" s="301" t="s">
        <v>5343</v>
      </c>
      <c r="B6478" s="301" t="s">
        <v>4134</v>
      </c>
      <c r="C6478" s="316" t="s">
        <v>12465</v>
      </c>
      <c r="D6478" s="465" t="s">
        <v>388</v>
      </c>
      <c r="E6478" s="465" t="s">
        <v>6034</v>
      </c>
      <c r="F6478" s="469" t="str">
        <f t="shared" si="202"/>
        <v>other</v>
      </c>
      <c r="G6478" s="260">
        <v>6.0903685200000002E-3</v>
      </c>
      <c r="H6478" s="260">
        <v>1.9073698468E-2</v>
      </c>
      <c r="I6478" s="260">
        <v>1.6584417115199999E-3</v>
      </c>
      <c r="J6478" s="260">
        <v>3.4948718567106903E-3</v>
      </c>
      <c r="K6478" s="260">
        <v>3.0317380503925899E-2</v>
      </c>
      <c r="L6478" s="301" t="str">
        <f t="shared" si="203"/>
        <v/>
      </c>
      <c r="M6478" s="459">
        <f>IFERROR((Tableau1[[#This Row],[Scope 1
(kg CO2-eq)]]+Tableau1[[#This Row],[Scope 2 energy
(kg CO2-eq)]]+Tableau1[[#This Row],[Scope 2 Infrastructure
(kg CO2-eq)]])/Tableau1[[#This Row],[Total CO2-emissions
(kg CO2-eq)
for scope 3 use ]],"")</f>
        <v>0.88472382025375385</v>
      </c>
      <c r="N6478" s="436" t="s">
        <v>388</v>
      </c>
      <c r="O6478" s="259">
        <v>1</v>
      </c>
      <c r="P6478" s="259" t="s">
        <v>5343</v>
      </c>
      <c r="Q6478" s="259" t="s">
        <v>4134</v>
      </c>
    </row>
    <row r="6479" spans="1:17" ht="21.75" customHeight="1">
      <c r="A6479" s="301" t="s">
        <v>5343</v>
      </c>
      <c r="B6479" s="301" t="s">
        <v>4134</v>
      </c>
      <c r="C6479" s="316" t="s">
        <v>12466</v>
      </c>
      <c r="D6479" s="465" t="s">
        <v>388</v>
      </c>
      <c r="E6479" s="465" t="s">
        <v>6037</v>
      </c>
      <c r="F6479" s="469" t="str">
        <f t="shared" si="202"/>
        <v>other</v>
      </c>
      <c r="G6479" s="260">
        <v>5.4553584119999998E-2</v>
      </c>
      <c r="H6479" s="260">
        <v>4.6324339632E-2</v>
      </c>
      <c r="I6479" s="260">
        <v>4.5497057982839997E-2</v>
      </c>
      <c r="J6479" s="260">
        <v>8.9760795280744016E-3</v>
      </c>
      <c r="K6479" s="260">
        <v>0.15535106109991101</v>
      </c>
      <c r="L6479" s="301" t="str">
        <f t="shared" si="203"/>
        <v/>
      </c>
      <c r="M6479" s="459">
        <f>IFERROR((Tableau1[[#This Row],[Scope 1
(kg CO2-eq)]]+Tableau1[[#This Row],[Scope 2 energy
(kg CO2-eq)]]+Tableau1[[#This Row],[Scope 2 Infrastructure
(kg CO2-eq)]])/Tableau1[[#This Row],[Total CO2-emissions
(kg CO2-eq)
for scope 3 use ]],"")</f>
        <v>0.94222067553630529</v>
      </c>
      <c r="N6479" s="436" t="s">
        <v>388</v>
      </c>
      <c r="O6479" s="259">
        <v>1</v>
      </c>
      <c r="P6479" s="259" t="s">
        <v>5343</v>
      </c>
      <c r="Q6479" s="259" t="s">
        <v>4134</v>
      </c>
    </row>
    <row r="6480" spans="1:17" ht="21.75" customHeight="1">
      <c r="A6480" s="301" t="s">
        <v>5343</v>
      </c>
      <c r="B6480" s="301" t="s">
        <v>4134</v>
      </c>
      <c r="C6480" s="316" t="s">
        <v>12467</v>
      </c>
      <c r="D6480" s="465" t="s">
        <v>388</v>
      </c>
      <c r="E6480" s="465" t="s">
        <v>6038</v>
      </c>
      <c r="F6480" s="469" t="str">
        <f t="shared" si="202"/>
        <v>other</v>
      </c>
      <c r="G6480" s="260">
        <v>5.4553584119999998E-2</v>
      </c>
      <c r="H6480" s="260">
        <v>4.6324339632E-2</v>
      </c>
      <c r="I6480" s="260">
        <v>9.51340053384E-3</v>
      </c>
      <c r="J6480" s="260">
        <v>4.6022402109375041E-3</v>
      </c>
      <c r="K6480" s="260">
        <v>0.114993564642436</v>
      </c>
      <c r="L6480" s="301" t="str">
        <f t="shared" si="203"/>
        <v/>
      </c>
      <c r="M6480" s="459">
        <f>IFERROR((Tableau1[[#This Row],[Scope 1
(kg CO2-eq)]]+Tableau1[[#This Row],[Scope 2 energy
(kg CO2-eq)]]+Tableau1[[#This Row],[Scope 2 Infrastructure
(kg CO2-eq)]])/Tableau1[[#This Row],[Total CO2-emissions
(kg CO2-eq)
for scope 3 use ]],"")</f>
        <v>0.95997827903755895</v>
      </c>
      <c r="N6480" s="436" t="s">
        <v>388</v>
      </c>
      <c r="O6480" s="259">
        <v>1</v>
      </c>
      <c r="P6480" s="259" t="s">
        <v>5343</v>
      </c>
      <c r="Q6480" s="259" t="s">
        <v>4134</v>
      </c>
    </row>
    <row r="6481" spans="1:17" ht="21.75" customHeight="1">
      <c r="A6481" s="301" t="s">
        <v>5343</v>
      </c>
      <c r="B6481" s="301" t="s">
        <v>4134</v>
      </c>
      <c r="C6481" s="316" t="s">
        <v>12468</v>
      </c>
      <c r="D6481" s="465" t="s">
        <v>388</v>
      </c>
      <c r="E6481" s="465" t="s">
        <v>6029</v>
      </c>
      <c r="F6481" s="469" t="str">
        <f t="shared" si="202"/>
        <v>other</v>
      </c>
      <c r="G6481" s="260">
        <v>6.0903685200000002E-3</v>
      </c>
      <c r="H6481" s="260">
        <v>1.9073698468E-2</v>
      </c>
      <c r="I6481" s="260">
        <v>1.04209081383E-3</v>
      </c>
      <c r="J6481" s="260">
        <v>3.4779251632995403E-3</v>
      </c>
      <c r="K6481" s="260">
        <v>2.96840831167373E-2</v>
      </c>
      <c r="L6481" s="301" t="str">
        <f t="shared" si="203"/>
        <v/>
      </c>
      <c r="M6481" s="459">
        <f>IFERROR((Tableau1[[#This Row],[Scope 1
(kg CO2-eq)]]+Tableau1[[#This Row],[Scope 2 energy
(kg CO2-eq)]]+Tableau1[[#This Row],[Scope 2 Infrastructure
(kg CO2-eq)]])/Tableau1[[#This Row],[Total CO2-emissions
(kg CO2-eq)
for scope 3 use ]],"")</f>
        <v>0.88283534643027994</v>
      </c>
      <c r="N6481" s="436" t="s">
        <v>388</v>
      </c>
      <c r="O6481" s="259">
        <v>1</v>
      </c>
      <c r="P6481" s="259" t="s">
        <v>5343</v>
      </c>
      <c r="Q6481" s="259" t="s">
        <v>4134</v>
      </c>
    </row>
    <row r="6482" spans="1:17" ht="21.75" customHeight="1">
      <c r="A6482" s="301" t="s">
        <v>5343</v>
      </c>
      <c r="B6482" s="301" t="s">
        <v>4134</v>
      </c>
      <c r="C6482" s="316" t="s">
        <v>12469</v>
      </c>
      <c r="D6482" s="465" t="s">
        <v>388</v>
      </c>
      <c r="E6482" s="465" t="s">
        <v>6027</v>
      </c>
      <c r="F6482" s="469" t="str">
        <f t="shared" si="202"/>
        <v>other</v>
      </c>
      <c r="G6482" s="260">
        <v>6.0903685200000002E-3</v>
      </c>
      <c r="H6482" s="260">
        <v>1.9073698468E-2</v>
      </c>
      <c r="I6482" s="260">
        <v>8.2084789709999995E-4</v>
      </c>
      <c r="J6482" s="260">
        <v>3.4718420386037306E-3</v>
      </c>
      <c r="K6482" s="260">
        <v>2.9456756921717599E-2</v>
      </c>
      <c r="L6482" s="301" t="str">
        <f t="shared" si="203"/>
        <v/>
      </c>
      <c r="M6482" s="459">
        <f>IFERROR((Tableau1[[#This Row],[Scope 1
(kg CO2-eq)]]+Tableau1[[#This Row],[Scope 2 energy
(kg CO2-eq)]]+Tableau1[[#This Row],[Scope 2 Infrastructure
(kg CO2-eq)]])/Tableau1[[#This Row],[Total CO2-emissions
(kg CO2-eq)
for scope 3 use ]],"")</f>
        <v>0.88213766892790868</v>
      </c>
      <c r="N6482" s="436" t="s">
        <v>388</v>
      </c>
      <c r="O6482" s="259">
        <v>1</v>
      </c>
      <c r="P6482" s="259" t="s">
        <v>5343</v>
      </c>
      <c r="Q6482" s="259" t="s">
        <v>4134</v>
      </c>
    </row>
    <row r="6483" spans="1:17" ht="21.75" customHeight="1">
      <c r="A6483" s="301" t="s">
        <v>5343</v>
      </c>
      <c r="B6483" s="301" t="s">
        <v>4134</v>
      </c>
      <c r="C6483" s="316" t="s">
        <v>12470</v>
      </c>
      <c r="D6483" s="465" t="s">
        <v>388</v>
      </c>
      <c r="E6483" s="465" t="s">
        <v>6039</v>
      </c>
      <c r="F6483" s="469" t="str">
        <f t="shared" si="202"/>
        <v>other</v>
      </c>
      <c r="G6483" s="260">
        <v>5.4553584119999998E-2</v>
      </c>
      <c r="H6483" s="260">
        <v>4.6324339632E-2</v>
      </c>
      <c r="I6483" s="260">
        <v>3.9292569910800001E-3</v>
      </c>
      <c r="J6483" s="260">
        <v>3.9234834809072014E-3</v>
      </c>
      <c r="K6483" s="260">
        <v>0.10873066394582299</v>
      </c>
      <c r="L6483" s="301" t="str">
        <f t="shared" si="203"/>
        <v/>
      </c>
      <c r="M6483" s="459">
        <f>IFERROR((Tableau1[[#This Row],[Scope 1
(kg CO2-eq)]]+Tableau1[[#This Row],[Scope 2 energy
(kg CO2-eq)]]+Tableau1[[#This Row],[Scope 2 Infrastructure
(kg CO2-eq)]])/Tableau1[[#This Row],[Total CO2-emissions
(kg CO2-eq)
for scope 3 use ]],"")</f>
        <v>0.96391557762676827</v>
      </c>
      <c r="N6483" s="436" t="s">
        <v>388</v>
      </c>
      <c r="O6483" s="259">
        <v>1</v>
      </c>
      <c r="P6483" s="259" t="s">
        <v>5343</v>
      </c>
      <c r="Q6483" s="259" t="s">
        <v>4134</v>
      </c>
    </row>
    <row r="6484" spans="1:17" ht="21.75" customHeight="1">
      <c r="A6484" s="301" t="s">
        <v>5343</v>
      </c>
      <c r="B6484" s="301" t="s">
        <v>4134</v>
      </c>
      <c r="C6484" s="316" t="s">
        <v>12471</v>
      </c>
      <c r="D6484" s="465" t="s">
        <v>388</v>
      </c>
      <c r="E6484" s="465" t="s">
        <v>6040</v>
      </c>
      <c r="F6484" s="469" t="str">
        <f t="shared" si="202"/>
        <v>other</v>
      </c>
      <c r="G6484" s="260">
        <v>6.0903685200000002E-3</v>
      </c>
      <c r="H6484" s="260">
        <v>1.9073698468E-2</v>
      </c>
      <c r="I6484" s="260">
        <v>3.2606907564E-3</v>
      </c>
      <c r="J6484" s="260">
        <v>3.3718597977325203E-3</v>
      </c>
      <c r="K6484" s="260">
        <v>3.1796617563340603E-2</v>
      </c>
      <c r="L6484" s="301" t="str">
        <f t="shared" si="203"/>
        <v/>
      </c>
      <c r="M6484" s="459">
        <f>IFERROR((Tableau1[[#This Row],[Scope 1
(kg CO2-eq)]]+Tableau1[[#This Row],[Scope 2 energy
(kg CO2-eq)]]+Tableau1[[#This Row],[Scope 2 Infrastructure
(kg CO2-eq)]])/Tableau1[[#This Row],[Total CO2-emissions
(kg CO2-eq)
for scope 3 use ]],"")</f>
        <v>0.89395539282681025</v>
      </c>
      <c r="N6484" s="436" t="s">
        <v>388</v>
      </c>
      <c r="O6484" s="259">
        <v>1</v>
      </c>
      <c r="P6484" s="259" t="s">
        <v>5343</v>
      </c>
      <c r="Q6484" s="259" t="s">
        <v>4134</v>
      </c>
    </row>
    <row r="6485" spans="1:17" ht="21.75" customHeight="1">
      <c r="A6485" s="301" t="s">
        <v>5343</v>
      </c>
      <c r="B6485" s="301" t="s">
        <v>4134</v>
      </c>
      <c r="C6485" s="316" t="s">
        <v>12472</v>
      </c>
      <c r="D6485" s="465" t="s">
        <v>388</v>
      </c>
      <c r="E6485" s="465" t="s">
        <v>6041</v>
      </c>
      <c r="F6485" s="469" t="str">
        <f t="shared" si="202"/>
        <v>other</v>
      </c>
      <c r="G6485" s="260">
        <v>5.4553584119999998E-2</v>
      </c>
      <c r="H6485" s="260">
        <v>4.6324339632E-2</v>
      </c>
      <c r="I6485" s="260">
        <v>1.047575450196E-2</v>
      </c>
      <c r="J6485" s="260">
        <v>4.5521487440070008E-3</v>
      </c>
      <c r="K6485" s="260">
        <v>0.115905826935949</v>
      </c>
      <c r="L6485" s="301" t="str">
        <f t="shared" si="203"/>
        <v/>
      </c>
      <c r="M6485" s="459">
        <f>IFERROR((Tableau1[[#This Row],[Scope 1
(kg CO2-eq)]]+Tableau1[[#This Row],[Scope 2 energy
(kg CO2-eq)]]+Tableau1[[#This Row],[Scope 2 Infrastructure
(kg CO2-eq)]])/Tableau1[[#This Row],[Total CO2-emissions
(kg CO2-eq)
for scope 3 use ]],"")</f>
        <v>0.96072545442858048</v>
      </c>
      <c r="N6485" s="436" t="s">
        <v>388</v>
      </c>
      <c r="O6485" s="259">
        <v>1</v>
      </c>
      <c r="P6485" s="259" t="s">
        <v>5343</v>
      </c>
      <c r="Q6485" s="259" t="s">
        <v>4134</v>
      </c>
    </row>
    <row r="6486" spans="1:17" ht="21.75" customHeight="1">
      <c r="A6486" s="301" t="s">
        <v>5343</v>
      </c>
      <c r="B6486" s="301" t="s">
        <v>4134</v>
      </c>
      <c r="C6486" s="316" t="s">
        <v>12473</v>
      </c>
      <c r="D6486" s="465" t="s">
        <v>388</v>
      </c>
      <c r="E6486" s="465" t="s">
        <v>6015</v>
      </c>
      <c r="F6486" s="469" t="str">
        <f t="shared" si="202"/>
        <v>other</v>
      </c>
      <c r="G6486" s="260">
        <v>5.4553584119999998E-2</v>
      </c>
      <c r="H6486" s="260">
        <v>4.6324339632E-2</v>
      </c>
      <c r="I6486" s="260">
        <v>9.6965268440399998E-3</v>
      </c>
      <c r="J6486" s="260">
        <v>4.6244993434206988E-3</v>
      </c>
      <c r="K6486" s="260">
        <v>0.115198950357686</v>
      </c>
      <c r="L6486" s="301" t="str">
        <f t="shared" si="203"/>
        <v/>
      </c>
      <c r="M6486" s="459">
        <f>IFERROR((Tableau1[[#This Row],[Scope 1
(kg CO2-eq)]]+Tableau1[[#This Row],[Scope 2 energy
(kg CO2-eq)]]+Tableau1[[#This Row],[Scope 2 Infrastructure
(kg CO2-eq)]])/Tableau1[[#This Row],[Total CO2-emissions
(kg CO2-eq)
for scope 3 use ]],"")</f>
        <v>0.95985640713489839</v>
      </c>
      <c r="N6486" s="436" t="s">
        <v>388</v>
      </c>
      <c r="O6486" s="259">
        <v>1</v>
      </c>
      <c r="P6486" s="259" t="s">
        <v>5343</v>
      </c>
      <c r="Q6486" s="259" t="s">
        <v>4134</v>
      </c>
    </row>
    <row r="6487" spans="1:17" ht="21.75" customHeight="1">
      <c r="A6487" s="301" t="s">
        <v>5241</v>
      </c>
      <c r="B6487" s="301" t="s">
        <v>5343</v>
      </c>
      <c r="C6487" s="316" t="s">
        <v>12474</v>
      </c>
      <c r="D6487" s="465" t="s">
        <v>388</v>
      </c>
      <c r="E6487" s="465" t="s">
        <v>6016</v>
      </c>
      <c r="F6487" s="469" t="str">
        <f t="shared" si="202"/>
        <v>other</v>
      </c>
      <c r="G6487" s="260">
        <v>6.8220679000000001E-3</v>
      </c>
      <c r="H6487" s="260">
        <v>4.3862286399999999E-2</v>
      </c>
      <c r="I6487" s="260">
        <v>1.0010231132000001E-2</v>
      </c>
      <c r="J6487" s="260">
        <v>3.5979127306971998E-3</v>
      </c>
      <c r="K6487" s="260">
        <v>6.4292498329573899E-2</v>
      </c>
      <c r="L6487" s="301" t="str">
        <f t="shared" si="203"/>
        <v/>
      </c>
      <c r="M6487" s="459">
        <f>IFERROR((Tableau1[[#This Row],[Scope 1
(kg CO2-eq)]]+Tableau1[[#This Row],[Scope 2 energy
(kg CO2-eq)]]+Tableau1[[#This Row],[Scope 2 Infrastructure
(kg CO2-eq)]])/Tableau1[[#This Row],[Total CO2-emissions
(kg CO2-eq)
for scope 3 use ]],"")</f>
        <v>0.94403837164438054</v>
      </c>
      <c r="N6487" s="436" t="s">
        <v>388</v>
      </c>
      <c r="O6487" s="259">
        <v>1</v>
      </c>
      <c r="P6487" s="259" t="s">
        <v>5241</v>
      </c>
      <c r="Q6487" s="259" t="s">
        <v>5343</v>
      </c>
    </row>
    <row r="6488" spans="1:17" ht="21.75" customHeight="1">
      <c r="A6488" s="301" t="s">
        <v>5241</v>
      </c>
      <c r="B6488" s="301" t="s">
        <v>5343</v>
      </c>
      <c r="C6488" s="316" t="s">
        <v>12475</v>
      </c>
      <c r="D6488" s="465" t="s">
        <v>388</v>
      </c>
      <c r="E6488" s="465" t="s">
        <v>6038</v>
      </c>
      <c r="F6488" s="469" t="str">
        <f t="shared" si="202"/>
        <v>other</v>
      </c>
      <c r="G6488" s="260">
        <v>5.2329248999999998E-3</v>
      </c>
      <c r="H6488" s="260">
        <v>4.0430752568000002E-2</v>
      </c>
      <c r="I6488" s="260">
        <v>1.2722195772460001E-2</v>
      </c>
      <c r="J6488" s="260">
        <v>3.5784493677488202E-3</v>
      </c>
      <c r="K6488" s="260">
        <v>6.1964322798096598E-2</v>
      </c>
      <c r="L6488" s="301" t="str">
        <f t="shared" si="203"/>
        <v/>
      </c>
      <c r="M6488" s="459">
        <f>IFERROR((Tableau1[[#This Row],[Scope 1
(kg CO2-eq)]]+Tableau1[[#This Row],[Scope 2 energy
(kg CO2-eq)]]+Tableau1[[#This Row],[Scope 2 Infrastructure
(kg CO2-eq)]])/Tableau1[[#This Row],[Total CO2-emissions
(kg CO2-eq)
for scope 3 use ]],"")</f>
        <v>0.94224983997167944</v>
      </c>
      <c r="N6488" s="436" t="s">
        <v>388</v>
      </c>
      <c r="O6488" s="259">
        <v>1</v>
      </c>
      <c r="P6488" s="259" t="s">
        <v>5241</v>
      </c>
      <c r="Q6488" s="259" t="s">
        <v>5343</v>
      </c>
    </row>
    <row r="6489" spans="1:17" ht="21.75" customHeight="1">
      <c r="A6489" s="301" t="s">
        <v>5241</v>
      </c>
      <c r="B6489" s="301" t="s">
        <v>5343</v>
      </c>
      <c r="C6489" s="316" t="s">
        <v>12476</v>
      </c>
      <c r="D6489" s="465" t="s">
        <v>388</v>
      </c>
      <c r="E6489" s="465" t="s">
        <v>6029</v>
      </c>
      <c r="F6489" s="469" t="str">
        <f t="shared" si="202"/>
        <v>other</v>
      </c>
      <c r="G6489" s="260">
        <v>6.6439949000000002E-3</v>
      </c>
      <c r="H6489" s="260">
        <v>4.4492686400000002E-2</v>
      </c>
      <c r="I6489" s="260">
        <v>2.3748342120000002E-3</v>
      </c>
      <c r="J6489" s="260">
        <v>3.4958674758857992E-3</v>
      </c>
      <c r="K6489" s="260">
        <v>5.7007382918275902E-2</v>
      </c>
      <c r="L6489" s="301" t="str">
        <f t="shared" si="203"/>
        <v/>
      </c>
      <c r="M6489" s="459">
        <f>IFERROR((Tableau1[[#This Row],[Scope 1
(kg CO2-eq)]]+Tableau1[[#This Row],[Scope 2 energy
(kg CO2-eq)]]+Tableau1[[#This Row],[Scope 2 Infrastructure
(kg CO2-eq)]])/Tableau1[[#This Row],[Total CO2-emissions
(kg CO2-eq)
for scope 3 use ]],"")</f>
        <v>0.93867693573501743</v>
      </c>
      <c r="N6489" s="436" t="s">
        <v>388</v>
      </c>
      <c r="O6489" s="259">
        <v>1</v>
      </c>
      <c r="P6489" s="259" t="s">
        <v>5241</v>
      </c>
      <c r="Q6489" s="259" t="s">
        <v>5343</v>
      </c>
    </row>
    <row r="6490" spans="1:17" ht="21.75" customHeight="1">
      <c r="A6490" s="301" t="s">
        <v>5241</v>
      </c>
      <c r="B6490" s="301" t="s">
        <v>5343</v>
      </c>
      <c r="C6490" s="316" t="s">
        <v>12477</v>
      </c>
      <c r="D6490" s="465" t="s">
        <v>388</v>
      </c>
      <c r="E6490" s="465" t="s">
        <v>6039</v>
      </c>
      <c r="F6490" s="469" t="str">
        <f t="shared" si="202"/>
        <v>other</v>
      </c>
      <c r="G6490" s="260">
        <v>5.1387248999999998E-3</v>
      </c>
      <c r="H6490" s="260">
        <v>4.0211363347999997E-2</v>
      </c>
      <c r="I6490" s="260">
        <v>9.4440464249300003E-3</v>
      </c>
      <c r="J6490" s="260">
        <v>3.4967542157705806E-3</v>
      </c>
      <c r="K6490" s="260">
        <v>5.8290889186423597E-2</v>
      </c>
      <c r="L6490" s="301" t="str">
        <f t="shared" si="203"/>
        <v/>
      </c>
      <c r="M6490" s="459">
        <f>IFERROR((Tableau1[[#This Row],[Scope 1
(kg CO2-eq)]]+Tableau1[[#This Row],[Scope 2 energy
(kg CO2-eq)]]+Tableau1[[#This Row],[Scope 2 Infrastructure
(kg CO2-eq)]])/Tableau1[[#This Row],[Total CO2-emissions
(kg CO2-eq)
for scope 3 use ]],"")</f>
        <v>0.94001198879793346</v>
      </c>
      <c r="N6490" s="436" t="s">
        <v>388</v>
      </c>
      <c r="O6490" s="259">
        <v>1</v>
      </c>
      <c r="P6490" s="259" t="s">
        <v>5241</v>
      </c>
      <c r="Q6490" s="259" t="s">
        <v>5343</v>
      </c>
    </row>
    <row r="6491" spans="1:17" ht="21.75" customHeight="1">
      <c r="A6491" s="301" t="s">
        <v>5241</v>
      </c>
      <c r="B6491" s="301" t="s">
        <v>5343</v>
      </c>
      <c r="C6491" s="316" t="s">
        <v>12478</v>
      </c>
      <c r="D6491" s="465" t="s">
        <v>388</v>
      </c>
      <c r="E6491" s="465" t="s">
        <v>6091</v>
      </c>
      <c r="F6491" s="469" t="str">
        <f t="shared" si="202"/>
        <v>other</v>
      </c>
      <c r="G6491" s="260">
        <v>5.5644682000000004E-3</v>
      </c>
      <c r="H6491" s="260">
        <v>3.7358611620000003E-2</v>
      </c>
      <c r="I6491" s="260">
        <v>1.164620516565E-2</v>
      </c>
      <c r="J6491" s="260">
        <v>3.357737193797769E-3</v>
      </c>
      <c r="K6491" s="260">
        <v>5.7927022129672302E-2</v>
      </c>
      <c r="L6491" s="301" t="str">
        <f t="shared" si="203"/>
        <v/>
      </c>
      <c r="M6491" s="459">
        <f>IFERROR((Tableau1[[#This Row],[Scope 1
(kg CO2-eq)]]+Tableau1[[#This Row],[Scope 2 energy
(kg CO2-eq)]]+Tableau1[[#This Row],[Scope 2 Infrastructure
(kg CO2-eq)]])/Tableau1[[#This Row],[Total CO2-emissions
(kg CO2-eq)
for scope 3 use ]],"")</f>
        <v>0.94203504650203063</v>
      </c>
      <c r="N6491" s="436" t="s">
        <v>388</v>
      </c>
      <c r="O6491" s="259">
        <v>1</v>
      </c>
      <c r="P6491" s="259" t="s">
        <v>5241</v>
      </c>
      <c r="Q6491" s="259" t="s">
        <v>5343</v>
      </c>
    </row>
    <row r="6492" spans="1:17" ht="21.75" customHeight="1">
      <c r="A6492" s="301" t="s">
        <v>5241</v>
      </c>
      <c r="B6492" s="301" t="s">
        <v>5343</v>
      </c>
      <c r="C6492" s="316" t="s">
        <v>12479</v>
      </c>
      <c r="D6492" s="465" t="s">
        <v>388</v>
      </c>
      <c r="E6492" s="465" t="s">
        <v>6041</v>
      </c>
      <c r="F6492" s="469" t="str">
        <f t="shared" si="202"/>
        <v>other</v>
      </c>
      <c r="G6492" s="260">
        <v>4.7104610200000001E-2</v>
      </c>
      <c r="H6492" s="260">
        <v>3.9213329344E-2</v>
      </c>
      <c r="I6492" s="260">
        <v>9.2096480190399996E-3</v>
      </c>
      <c r="J6492" s="260">
        <v>4.6938383042939014E-3</v>
      </c>
      <c r="K6492" s="260">
        <v>0.100221426094108</v>
      </c>
      <c r="L6492" s="301" t="str">
        <f t="shared" si="203"/>
        <v/>
      </c>
      <c r="M6492" s="459">
        <f>IFERROR((Tableau1[[#This Row],[Scope 1
(kg CO2-eq)]]+Tableau1[[#This Row],[Scope 2 energy
(kg CO2-eq)]]+Tableau1[[#This Row],[Scope 2 Infrastructure
(kg CO2-eq)]])/Tableau1[[#This Row],[Total CO2-emissions
(kg CO2-eq)
for scope 3 use ]],"")</f>
        <v>0.95316531889438005</v>
      </c>
      <c r="N6492" s="436" t="s">
        <v>388</v>
      </c>
      <c r="O6492" s="259">
        <v>1</v>
      </c>
      <c r="P6492" s="259" t="s">
        <v>5241</v>
      </c>
      <c r="Q6492" s="259" t="s">
        <v>5343</v>
      </c>
    </row>
    <row r="6493" spans="1:17" ht="21.75" customHeight="1">
      <c r="A6493" s="301" t="s">
        <v>5213</v>
      </c>
      <c r="B6493" s="301" t="s">
        <v>5220</v>
      </c>
      <c r="C6493" s="316" t="s">
        <v>12480</v>
      </c>
      <c r="D6493" s="465" t="s">
        <v>269</v>
      </c>
      <c r="E6493" s="465" t="s">
        <v>700</v>
      </c>
      <c r="F6493" s="469" t="str">
        <f t="shared" si="202"/>
        <v>CH</v>
      </c>
      <c r="G6493" s="260">
        <v>0</v>
      </c>
      <c r="H6493" s="260">
        <v>3.4673564891591999E-2</v>
      </c>
      <c r="I6493" s="260">
        <v>1.89348948756E-4</v>
      </c>
      <c r="J6493" s="260">
        <v>2.4980050300606599E-2</v>
      </c>
      <c r="K6493" s="260">
        <v>5.9842963642248802E-2</v>
      </c>
      <c r="L6493" s="301" t="str">
        <f t="shared" si="203"/>
        <v/>
      </c>
      <c r="M6493" s="459">
        <f>IFERROR((Tableau1[[#This Row],[Scope 1
(kg CO2-eq)]]+Tableau1[[#This Row],[Scope 2 energy
(kg CO2-eq)]]+Tableau1[[#This Row],[Scope 2 Infrastructure
(kg CO2-eq)]])/Tableau1[[#This Row],[Total CO2-emissions
(kg CO2-eq)
for scope 3 use ]],"")</f>
        <v>0.58257331720341099</v>
      </c>
      <c r="N6493" s="436" t="s">
        <v>269</v>
      </c>
      <c r="O6493" s="259">
        <v>1</v>
      </c>
      <c r="P6493" s="259" t="s">
        <v>5213</v>
      </c>
      <c r="Q6493" s="259" t="s">
        <v>5220</v>
      </c>
    </row>
    <row r="6494" spans="1:17" ht="21.75" customHeight="1">
      <c r="A6494" s="301" t="s">
        <v>5213</v>
      </c>
      <c r="B6494" s="301" t="s">
        <v>476</v>
      </c>
      <c r="C6494" s="316" t="s">
        <v>12481</v>
      </c>
      <c r="D6494" s="465" t="s">
        <v>269</v>
      </c>
      <c r="E6494" s="465" t="s">
        <v>700</v>
      </c>
      <c r="F6494" s="469" t="str">
        <f t="shared" si="202"/>
        <v>CH</v>
      </c>
      <c r="G6494" s="260">
        <v>5.0269847800000003E-2</v>
      </c>
      <c r="H6494" s="260">
        <v>0</v>
      </c>
      <c r="I6494" s="260">
        <v>0</v>
      </c>
      <c r="J6494" s="260">
        <v>2.8243463914476102E-2</v>
      </c>
      <c r="K6494" s="260">
        <v>7.8513311719932005E-2</v>
      </c>
      <c r="L6494" s="301" t="str">
        <f t="shared" si="203"/>
        <v/>
      </c>
      <c r="M6494" s="459">
        <f>IFERROR((Tableau1[[#This Row],[Scope 1
(kg CO2-eq)]]+Tableau1[[#This Row],[Scope 2 energy
(kg CO2-eq)]]+Tableau1[[#This Row],[Scope 2 Infrastructure
(kg CO2-eq)]])/Tableau1[[#This Row],[Total CO2-emissions
(kg CO2-eq)
for scope 3 use ]],"")</f>
        <v>0.64027165201385983</v>
      </c>
      <c r="N6494" s="436" t="s">
        <v>269</v>
      </c>
      <c r="O6494" s="259">
        <v>1</v>
      </c>
      <c r="P6494" s="259" t="s">
        <v>5213</v>
      </c>
      <c r="Q6494" s="259" t="s">
        <v>476</v>
      </c>
    </row>
    <row r="6495" spans="1:17" ht="21.75" customHeight="1">
      <c r="A6495" s="301" t="s">
        <v>5213</v>
      </c>
      <c r="B6495" s="301" t="s">
        <v>476</v>
      </c>
      <c r="C6495" s="316" t="s">
        <v>12482</v>
      </c>
      <c r="D6495" s="465" t="s">
        <v>269</v>
      </c>
      <c r="E6495" s="465" t="s">
        <v>700</v>
      </c>
      <c r="F6495" s="469" t="str">
        <f t="shared" si="202"/>
        <v>CH</v>
      </c>
      <c r="G6495" s="260">
        <v>0</v>
      </c>
      <c r="H6495" s="260">
        <v>0</v>
      </c>
      <c r="I6495" s="260">
        <v>0</v>
      </c>
      <c r="J6495" s="260">
        <v>0.19666055920426401</v>
      </c>
      <c r="K6495" s="260">
        <v>0.19666055917179301</v>
      </c>
      <c r="L6495" s="301" t="str">
        <f t="shared" si="203"/>
        <v/>
      </c>
      <c r="M6495" s="459">
        <f>IFERROR((Tableau1[[#This Row],[Scope 1
(kg CO2-eq)]]+Tableau1[[#This Row],[Scope 2 energy
(kg CO2-eq)]]+Tableau1[[#This Row],[Scope 2 Infrastructure
(kg CO2-eq)]])/Tableau1[[#This Row],[Total CO2-emissions
(kg CO2-eq)
for scope 3 use ]],"")</f>
        <v>0</v>
      </c>
      <c r="N6495" s="436" t="s">
        <v>269</v>
      </c>
      <c r="O6495" s="259">
        <v>1</v>
      </c>
      <c r="P6495" s="259" t="s">
        <v>5213</v>
      </c>
      <c r="Q6495" s="259" t="s">
        <v>476</v>
      </c>
    </row>
    <row r="6496" spans="1:17" ht="21.75" customHeight="1">
      <c r="A6496" s="301" t="s">
        <v>5213</v>
      </c>
      <c r="B6496" s="301" t="s">
        <v>476</v>
      </c>
      <c r="C6496" s="316" t="s">
        <v>12483</v>
      </c>
      <c r="D6496" s="465" t="s">
        <v>269</v>
      </c>
      <c r="E6496" s="465" t="s">
        <v>6091</v>
      </c>
      <c r="F6496" s="469" t="str">
        <f t="shared" si="202"/>
        <v>other</v>
      </c>
      <c r="G6496" s="260">
        <v>0</v>
      </c>
      <c r="H6496" s="260">
        <v>0</v>
      </c>
      <c r="I6496" s="260">
        <v>0</v>
      </c>
      <c r="J6496" s="260">
        <v>0.185397036206157</v>
      </c>
      <c r="K6496" s="260">
        <v>0.185397036198066</v>
      </c>
      <c r="L6496" s="301" t="str">
        <f t="shared" si="203"/>
        <v/>
      </c>
      <c r="M6496" s="459">
        <f>IFERROR((Tableau1[[#This Row],[Scope 1
(kg CO2-eq)]]+Tableau1[[#This Row],[Scope 2 energy
(kg CO2-eq)]]+Tableau1[[#This Row],[Scope 2 Infrastructure
(kg CO2-eq)]])/Tableau1[[#This Row],[Total CO2-emissions
(kg CO2-eq)
for scope 3 use ]],"")</f>
        <v>0</v>
      </c>
      <c r="N6496" s="436" t="s">
        <v>269</v>
      </c>
      <c r="O6496" s="259">
        <v>1</v>
      </c>
      <c r="P6496" s="259" t="s">
        <v>5213</v>
      </c>
      <c r="Q6496" s="259" t="s">
        <v>476</v>
      </c>
    </row>
    <row r="6497" spans="1:17" ht="21.75" customHeight="1">
      <c r="A6497" s="301" t="s">
        <v>5213</v>
      </c>
      <c r="B6497" s="301" t="s">
        <v>476</v>
      </c>
      <c r="C6497" s="316" t="s">
        <v>12484</v>
      </c>
      <c r="D6497" s="465" t="s">
        <v>269</v>
      </c>
      <c r="E6497" s="465" t="s">
        <v>700</v>
      </c>
      <c r="F6497" s="469" t="str">
        <f t="shared" si="202"/>
        <v>CH</v>
      </c>
      <c r="G6497" s="260">
        <v>0</v>
      </c>
      <c r="H6497" s="260">
        <v>0</v>
      </c>
      <c r="I6497" s="260">
        <v>0</v>
      </c>
      <c r="J6497" s="260">
        <v>0.13723370056204601</v>
      </c>
      <c r="K6497" s="260">
        <v>0.13723370056040801</v>
      </c>
      <c r="L6497" s="301" t="str">
        <f t="shared" si="203"/>
        <v/>
      </c>
      <c r="M6497" s="459">
        <f>IFERROR((Tableau1[[#This Row],[Scope 1
(kg CO2-eq)]]+Tableau1[[#This Row],[Scope 2 energy
(kg CO2-eq)]]+Tableau1[[#This Row],[Scope 2 Infrastructure
(kg CO2-eq)]])/Tableau1[[#This Row],[Total CO2-emissions
(kg CO2-eq)
for scope 3 use ]],"")</f>
        <v>0</v>
      </c>
      <c r="N6497" s="436" t="s">
        <v>269</v>
      </c>
      <c r="O6497" s="259">
        <v>1</v>
      </c>
      <c r="P6497" s="259" t="s">
        <v>5213</v>
      </c>
      <c r="Q6497" s="259" t="s">
        <v>476</v>
      </c>
    </row>
    <row r="6498" spans="1:17" ht="21.75" customHeight="1">
      <c r="A6498" s="301" t="s">
        <v>5213</v>
      </c>
      <c r="B6498" s="301" t="s">
        <v>476</v>
      </c>
      <c r="C6498" s="316" t="s">
        <v>12485</v>
      </c>
      <c r="D6498" s="465" t="s">
        <v>269</v>
      </c>
      <c r="E6498" s="465" t="s">
        <v>700</v>
      </c>
      <c r="F6498" s="469" t="str">
        <f t="shared" si="202"/>
        <v>CH</v>
      </c>
      <c r="G6498" s="260">
        <v>0</v>
      </c>
      <c r="H6498" s="260">
        <v>0</v>
      </c>
      <c r="I6498" s="260">
        <v>0</v>
      </c>
      <c r="J6498" s="260">
        <v>4.8463194166921901E-2</v>
      </c>
      <c r="K6498" s="260">
        <v>4.8463194178300299E-2</v>
      </c>
      <c r="L6498" s="301" t="str">
        <f t="shared" si="203"/>
        <v/>
      </c>
      <c r="M6498" s="459">
        <f>IFERROR((Tableau1[[#This Row],[Scope 1
(kg CO2-eq)]]+Tableau1[[#This Row],[Scope 2 energy
(kg CO2-eq)]]+Tableau1[[#This Row],[Scope 2 Infrastructure
(kg CO2-eq)]])/Tableau1[[#This Row],[Total CO2-emissions
(kg CO2-eq)
for scope 3 use ]],"")</f>
        <v>0</v>
      </c>
      <c r="N6498" s="436" t="s">
        <v>269</v>
      </c>
      <c r="O6498" s="259">
        <v>1</v>
      </c>
      <c r="P6498" s="259" t="s">
        <v>5213</v>
      </c>
      <c r="Q6498" s="259" t="s">
        <v>476</v>
      </c>
    </row>
    <row r="6499" spans="1:17" ht="21.75" customHeight="1">
      <c r="A6499" s="301" t="s">
        <v>5213</v>
      </c>
      <c r="B6499" s="301" t="s">
        <v>476</v>
      </c>
      <c r="C6499" s="316" t="s">
        <v>12486</v>
      </c>
      <c r="D6499" s="465" t="s">
        <v>269</v>
      </c>
      <c r="E6499" s="465" t="s">
        <v>700</v>
      </c>
      <c r="F6499" s="469" t="str">
        <f t="shared" si="202"/>
        <v>CH</v>
      </c>
      <c r="G6499" s="260">
        <v>0</v>
      </c>
      <c r="H6499" s="260">
        <v>0</v>
      </c>
      <c r="I6499" s="260">
        <v>0</v>
      </c>
      <c r="J6499" s="260">
        <v>1.09636644626589E-2</v>
      </c>
      <c r="K6499" s="260">
        <v>1.09636644486409E-2</v>
      </c>
      <c r="L6499" s="301" t="str">
        <f t="shared" si="203"/>
        <v/>
      </c>
      <c r="M6499" s="459">
        <f>IFERROR((Tableau1[[#This Row],[Scope 1
(kg CO2-eq)]]+Tableau1[[#This Row],[Scope 2 energy
(kg CO2-eq)]]+Tableau1[[#This Row],[Scope 2 Infrastructure
(kg CO2-eq)]])/Tableau1[[#This Row],[Total CO2-emissions
(kg CO2-eq)
for scope 3 use ]],"")</f>
        <v>0</v>
      </c>
      <c r="N6499" s="436" t="s">
        <v>269</v>
      </c>
      <c r="O6499" s="259">
        <v>1</v>
      </c>
      <c r="P6499" s="259" t="s">
        <v>5213</v>
      </c>
      <c r="Q6499" s="259" t="s">
        <v>476</v>
      </c>
    </row>
    <row r="6500" spans="1:17" ht="21.75" customHeight="1">
      <c r="A6500" s="301" t="s">
        <v>5241</v>
      </c>
      <c r="B6500" s="301" t="s">
        <v>476</v>
      </c>
      <c r="C6500" s="316" t="s">
        <v>12487</v>
      </c>
      <c r="D6500" s="465" t="s">
        <v>269</v>
      </c>
      <c r="E6500" s="465" t="s">
        <v>700</v>
      </c>
      <c r="F6500" s="469" t="str">
        <f t="shared" si="202"/>
        <v>CH</v>
      </c>
      <c r="G6500" s="260">
        <v>0</v>
      </c>
      <c r="H6500" s="260">
        <v>0</v>
      </c>
      <c r="I6500" s="260">
        <v>0</v>
      </c>
      <c r="J6500" s="260">
        <v>6.4698786330239094E-2</v>
      </c>
      <c r="K6500" s="260">
        <v>6.4698786324060606E-2</v>
      </c>
      <c r="L6500" s="301" t="str">
        <f t="shared" si="203"/>
        <v/>
      </c>
      <c r="M6500" s="459">
        <f>IFERROR((Tableau1[[#This Row],[Scope 1
(kg CO2-eq)]]+Tableau1[[#This Row],[Scope 2 energy
(kg CO2-eq)]]+Tableau1[[#This Row],[Scope 2 Infrastructure
(kg CO2-eq)]])/Tableau1[[#This Row],[Total CO2-emissions
(kg CO2-eq)
for scope 3 use ]],"")</f>
        <v>0</v>
      </c>
      <c r="N6500" s="436" t="s">
        <v>269</v>
      </c>
      <c r="O6500" s="259">
        <v>1</v>
      </c>
      <c r="P6500" s="259" t="s">
        <v>5241</v>
      </c>
      <c r="Q6500" s="259" t="s">
        <v>476</v>
      </c>
    </row>
    <row r="6501" spans="1:17" ht="21.75" customHeight="1">
      <c r="A6501" s="301" t="s">
        <v>5213</v>
      </c>
      <c r="B6501" s="301" t="s">
        <v>476</v>
      </c>
      <c r="C6501" s="316" t="s">
        <v>12488</v>
      </c>
      <c r="D6501" s="465" t="s">
        <v>269</v>
      </c>
      <c r="E6501" s="465" t="s">
        <v>700</v>
      </c>
      <c r="F6501" s="469" t="str">
        <f t="shared" si="202"/>
        <v>CH</v>
      </c>
      <c r="G6501" s="260">
        <v>4.0536558E-3</v>
      </c>
      <c r="H6501" s="260">
        <v>1.4822376950844001E-2</v>
      </c>
      <c r="I6501" s="260">
        <v>3.09359082204E-4</v>
      </c>
      <c r="J6501" s="260">
        <v>7.2500863081698494E-2</v>
      </c>
      <c r="K6501" s="260">
        <v>9.1686255102849001E-2</v>
      </c>
      <c r="L6501" s="301" t="str">
        <f t="shared" si="203"/>
        <v/>
      </c>
      <c r="M6501" s="459">
        <f>IFERROR((Tableau1[[#This Row],[Scope 1
(kg CO2-eq)]]+Tableau1[[#This Row],[Scope 2 energy
(kg CO2-eq)]]+Tableau1[[#This Row],[Scope 2 Infrastructure
(kg CO2-eq)]])/Tableau1[[#This Row],[Total CO2-emissions
(kg CO2-eq)
for scope 3 use ]],"")</f>
        <v>0.20925046847563789</v>
      </c>
      <c r="N6501" s="436" t="s">
        <v>269</v>
      </c>
      <c r="O6501" s="259">
        <v>1</v>
      </c>
      <c r="P6501" s="259" t="s">
        <v>5213</v>
      </c>
      <c r="Q6501" s="259" t="s">
        <v>476</v>
      </c>
    </row>
    <row r="6502" spans="1:17" ht="21.75" customHeight="1">
      <c r="A6502" s="301" t="s">
        <v>5213</v>
      </c>
      <c r="B6502" s="301" t="s">
        <v>476</v>
      </c>
      <c r="C6502" s="316" t="s">
        <v>12489</v>
      </c>
      <c r="D6502" s="465" t="s">
        <v>269</v>
      </c>
      <c r="E6502" s="465" t="s">
        <v>700</v>
      </c>
      <c r="F6502" s="469" t="str">
        <f t="shared" si="202"/>
        <v>CH</v>
      </c>
      <c r="G6502" s="260">
        <v>4.0536558E-3</v>
      </c>
      <c r="H6502" s="260">
        <v>1.4822376950844001E-2</v>
      </c>
      <c r="I6502" s="260">
        <v>3.09359082204E-4</v>
      </c>
      <c r="J6502" s="260">
        <v>0</v>
      </c>
      <c r="K6502" s="260">
        <v>1.91853918330341E-2</v>
      </c>
      <c r="L6502" s="301" t="str">
        <f t="shared" si="203"/>
        <v/>
      </c>
      <c r="M6502" s="459">
        <f>IFERROR((Tableau1[[#This Row],[Scope 1
(kg CO2-eq)]]+Tableau1[[#This Row],[Scope 2 energy
(kg CO2-eq)]]+Tableau1[[#This Row],[Scope 2 Infrastructure
(kg CO2-eq)]])/Tableau1[[#This Row],[Total CO2-emissions
(kg CO2-eq)
for scope 3 use ]],"")</f>
        <v>1.0000000000007245</v>
      </c>
      <c r="N6502" s="436" t="s">
        <v>269</v>
      </c>
      <c r="O6502" s="259">
        <v>1</v>
      </c>
      <c r="P6502" s="259" t="s">
        <v>5213</v>
      </c>
      <c r="Q6502" s="259" t="s">
        <v>476</v>
      </c>
    </row>
    <row r="6503" spans="1:17" ht="21.75" customHeight="1">
      <c r="A6503" s="301" t="s">
        <v>5213</v>
      </c>
      <c r="B6503" s="301" t="s">
        <v>476</v>
      </c>
      <c r="C6503" s="316" t="s">
        <v>12490</v>
      </c>
      <c r="D6503" s="465" t="s">
        <v>269</v>
      </c>
      <c r="E6503" s="465" t="s">
        <v>700</v>
      </c>
      <c r="F6503" s="469" t="str">
        <f t="shared" si="202"/>
        <v>CH</v>
      </c>
      <c r="G6503" s="260">
        <v>4.0536558E-3</v>
      </c>
      <c r="H6503" s="260">
        <v>1.6105640888520001E-3</v>
      </c>
      <c r="I6503" s="260">
        <v>3.09359082204E-4</v>
      </c>
      <c r="J6503" s="260">
        <v>7.2500863081698494E-2</v>
      </c>
      <c r="K6503" s="260">
        <v>7.8474442228600894E-2</v>
      </c>
      <c r="L6503" s="301" t="str">
        <f t="shared" si="203"/>
        <v/>
      </c>
      <c r="M6503" s="459">
        <f>IFERROR((Tableau1[[#This Row],[Scope 1
(kg CO2-eq)]]+Tableau1[[#This Row],[Scope 2 energy
(kg CO2-eq)]]+Tableau1[[#This Row],[Scope 2 Infrastructure
(kg CO2-eq)]])/Tableau1[[#This Row],[Total CO2-emissions
(kg CO2-eq)
for scope 3 use ]],"")</f>
        <v>7.6121330734082782E-2</v>
      </c>
      <c r="N6503" s="436" t="s">
        <v>269</v>
      </c>
      <c r="O6503" s="259">
        <v>1</v>
      </c>
      <c r="P6503" s="259" t="s">
        <v>5213</v>
      </c>
      <c r="Q6503" s="259" t="s">
        <v>476</v>
      </c>
    </row>
    <row r="6504" spans="1:17" ht="21.75" customHeight="1">
      <c r="A6504" s="301" t="s">
        <v>5213</v>
      </c>
      <c r="B6504" s="301" t="s">
        <v>476</v>
      </c>
      <c r="C6504" s="316" t="s">
        <v>12491</v>
      </c>
      <c r="D6504" s="465" t="s">
        <v>269</v>
      </c>
      <c r="E6504" s="465" t="s">
        <v>700</v>
      </c>
      <c r="F6504" s="469" t="str">
        <f t="shared" si="202"/>
        <v>CH</v>
      </c>
      <c r="G6504" s="260">
        <v>4.0536558E-3</v>
      </c>
      <c r="H6504" s="260">
        <v>1.6105640888520001E-3</v>
      </c>
      <c r="I6504" s="260">
        <v>3.09359082204E-4</v>
      </c>
      <c r="J6504" s="260">
        <v>0</v>
      </c>
      <c r="K6504" s="260">
        <v>5.9735791505487103E-3</v>
      </c>
      <c r="L6504" s="301" t="str">
        <f t="shared" si="203"/>
        <v/>
      </c>
      <c r="M6504" s="459">
        <f>IFERROR((Tableau1[[#This Row],[Scope 1
(kg CO2-eq)]]+Tableau1[[#This Row],[Scope 2 energy
(kg CO2-eq)]]+Tableau1[[#This Row],[Scope 2 Infrastructure
(kg CO2-eq)]])/Tableau1[[#This Row],[Total CO2-emissions
(kg CO2-eq)
for scope 3 use ]],"")</f>
        <v>0.99999996995223384</v>
      </c>
      <c r="N6504" s="436" t="s">
        <v>269</v>
      </c>
      <c r="O6504" s="259">
        <v>1</v>
      </c>
      <c r="P6504" s="259" t="s">
        <v>5213</v>
      </c>
      <c r="Q6504" s="259" t="s">
        <v>476</v>
      </c>
    </row>
    <row r="6505" spans="1:17" ht="21.75" customHeight="1">
      <c r="A6505" s="301" t="s">
        <v>5213</v>
      </c>
      <c r="B6505" s="301" t="s">
        <v>476</v>
      </c>
      <c r="C6505" s="316" t="s">
        <v>12492</v>
      </c>
      <c r="D6505" s="465" t="s">
        <v>269</v>
      </c>
      <c r="E6505" s="465" t="s">
        <v>700</v>
      </c>
      <c r="F6505" s="469" t="str">
        <f t="shared" si="202"/>
        <v>CH</v>
      </c>
      <c r="G6505" s="260">
        <v>0</v>
      </c>
      <c r="H6505" s="260">
        <v>0</v>
      </c>
      <c r="I6505" s="260">
        <v>0</v>
      </c>
      <c r="J6505" s="260">
        <v>6.2068408497825703E-2</v>
      </c>
      <c r="K6505" s="260">
        <v>6.2068408496715702E-2</v>
      </c>
      <c r="L6505" s="301" t="str">
        <f t="shared" si="203"/>
        <v/>
      </c>
      <c r="M6505" s="459">
        <f>IFERROR((Tableau1[[#This Row],[Scope 1
(kg CO2-eq)]]+Tableau1[[#This Row],[Scope 2 energy
(kg CO2-eq)]]+Tableau1[[#This Row],[Scope 2 Infrastructure
(kg CO2-eq)]])/Tableau1[[#This Row],[Total CO2-emissions
(kg CO2-eq)
for scope 3 use ]],"")</f>
        <v>0</v>
      </c>
      <c r="N6505" s="436" t="s">
        <v>269</v>
      </c>
      <c r="O6505" s="259">
        <v>1</v>
      </c>
      <c r="P6505" s="259" t="s">
        <v>5213</v>
      </c>
      <c r="Q6505" s="259" t="s">
        <v>476</v>
      </c>
    </row>
    <row r="6506" spans="1:17" ht="21.75" customHeight="1">
      <c r="A6506" s="301" t="s">
        <v>5213</v>
      </c>
      <c r="B6506" s="301" t="s">
        <v>476</v>
      </c>
      <c r="C6506" s="316" t="s">
        <v>12493</v>
      </c>
      <c r="D6506" s="465" t="s">
        <v>269</v>
      </c>
      <c r="E6506" s="465" t="s">
        <v>700</v>
      </c>
      <c r="F6506" s="469" t="str">
        <f t="shared" si="202"/>
        <v>CH</v>
      </c>
      <c r="G6506" s="260">
        <v>0</v>
      </c>
      <c r="H6506" s="260">
        <v>0</v>
      </c>
      <c r="I6506" s="260">
        <v>0</v>
      </c>
      <c r="J6506" s="260">
        <v>1.04324545838728E-2</v>
      </c>
      <c r="K6506" s="260">
        <v>1.0432454584257501E-2</v>
      </c>
      <c r="L6506" s="301" t="str">
        <f t="shared" si="203"/>
        <v/>
      </c>
      <c r="M6506" s="459">
        <f>IFERROR((Tableau1[[#This Row],[Scope 1
(kg CO2-eq)]]+Tableau1[[#This Row],[Scope 2 energy
(kg CO2-eq)]]+Tableau1[[#This Row],[Scope 2 Infrastructure
(kg CO2-eq)]])/Tableau1[[#This Row],[Total CO2-emissions
(kg CO2-eq)
for scope 3 use ]],"")</f>
        <v>0</v>
      </c>
      <c r="N6506" s="436" t="s">
        <v>269</v>
      </c>
      <c r="O6506" s="259">
        <v>1</v>
      </c>
      <c r="P6506" s="259" t="s">
        <v>5213</v>
      </c>
      <c r="Q6506" s="259" t="s">
        <v>476</v>
      </c>
    </row>
    <row r="6507" spans="1:17" ht="21.75" customHeight="1">
      <c r="A6507" s="301" t="s">
        <v>5241</v>
      </c>
      <c r="B6507" s="301" t="s">
        <v>476</v>
      </c>
      <c r="C6507" s="316" t="s">
        <v>12494</v>
      </c>
      <c r="D6507" s="465" t="s">
        <v>269</v>
      </c>
      <c r="E6507" s="465" t="s">
        <v>700</v>
      </c>
      <c r="F6507" s="469" t="str">
        <f t="shared" si="202"/>
        <v>CH</v>
      </c>
      <c r="G6507" s="260">
        <v>0</v>
      </c>
      <c r="H6507" s="260">
        <v>0</v>
      </c>
      <c r="I6507" s="260">
        <v>0</v>
      </c>
      <c r="J6507" s="260">
        <v>3.1512906124399803E-2</v>
      </c>
      <c r="K6507" s="260">
        <v>3.1512906117914199E-2</v>
      </c>
      <c r="L6507" s="301" t="str">
        <f t="shared" si="203"/>
        <v/>
      </c>
      <c r="M6507" s="459">
        <f>IFERROR((Tableau1[[#This Row],[Scope 1
(kg CO2-eq)]]+Tableau1[[#This Row],[Scope 2 energy
(kg CO2-eq)]]+Tableau1[[#This Row],[Scope 2 Infrastructure
(kg CO2-eq)]])/Tableau1[[#This Row],[Total CO2-emissions
(kg CO2-eq)
for scope 3 use ]],"")</f>
        <v>0</v>
      </c>
      <c r="N6507" s="436" t="s">
        <v>269</v>
      </c>
      <c r="O6507" s="259">
        <v>1</v>
      </c>
      <c r="P6507" s="259" t="s">
        <v>5241</v>
      </c>
      <c r="Q6507" s="259" t="s">
        <v>476</v>
      </c>
    </row>
    <row r="6508" spans="1:17" ht="21.75" customHeight="1">
      <c r="A6508" s="301" t="s">
        <v>5241</v>
      </c>
      <c r="B6508" s="301" t="s">
        <v>476</v>
      </c>
      <c r="C6508" s="316" t="s">
        <v>12495</v>
      </c>
      <c r="D6508" s="465" t="s">
        <v>269</v>
      </c>
      <c r="E6508" s="465" t="s">
        <v>700</v>
      </c>
      <c r="F6508" s="469" t="str">
        <f t="shared" si="202"/>
        <v>CH</v>
      </c>
      <c r="G6508" s="260">
        <v>0</v>
      </c>
      <c r="H6508" s="260">
        <v>0</v>
      </c>
      <c r="I6508" s="260">
        <v>0</v>
      </c>
      <c r="J6508" s="260">
        <v>2.36120572100363E-2</v>
      </c>
      <c r="K6508" s="260">
        <v>2.3612057198693401E-2</v>
      </c>
      <c r="L6508" s="301" t="str">
        <f t="shared" si="203"/>
        <v/>
      </c>
      <c r="M6508" s="459">
        <f>IFERROR((Tableau1[[#This Row],[Scope 1
(kg CO2-eq)]]+Tableau1[[#This Row],[Scope 2 energy
(kg CO2-eq)]]+Tableau1[[#This Row],[Scope 2 Infrastructure
(kg CO2-eq)]])/Tableau1[[#This Row],[Total CO2-emissions
(kg CO2-eq)
for scope 3 use ]],"")</f>
        <v>0</v>
      </c>
      <c r="N6508" s="436" t="s">
        <v>269</v>
      </c>
      <c r="O6508" s="259">
        <v>1</v>
      </c>
      <c r="P6508" s="259" t="s">
        <v>5241</v>
      </c>
      <c r="Q6508" s="259" t="s">
        <v>476</v>
      </c>
    </row>
    <row r="6509" spans="1:17" ht="21.75" customHeight="1">
      <c r="A6509" s="301" t="s">
        <v>5213</v>
      </c>
      <c r="B6509" s="301" t="s">
        <v>476</v>
      </c>
      <c r="C6509" s="316" t="s">
        <v>12496</v>
      </c>
      <c r="D6509" s="465" t="s">
        <v>269</v>
      </c>
      <c r="E6509" s="465" t="s">
        <v>700</v>
      </c>
      <c r="F6509" s="469" t="str">
        <f t="shared" si="202"/>
        <v>CH</v>
      </c>
      <c r="G6509" s="260">
        <v>0</v>
      </c>
      <c r="H6509" s="260">
        <v>0</v>
      </c>
      <c r="I6509" s="260">
        <v>0</v>
      </c>
      <c r="J6509" s="260">
        <v>6.2068408497825703E-2</v>
      </c>
      <c r="K6509" s="260">
        <v>6.2068408496715702E-2</v>
      </c>
      <c r="L6509" s="301" t="str">
        <f t="shared" si="203"/>
        <v/>
      </c>
      <c r="M6509" s="459">
        <f>IFERROR((Tableau1[[#This Row],[Scope 1
(kg CO2-eq)]]+Tableau1[[#This Row],[Scope 2 energy
(kg CO2-eq)]]+Tableau1[[#This Row],[Scope 2 Infrastructure
(kg CO2-eq)]])/Tableau1[[#This Row],[Total CO2-emissions
(kg CO2-eq)
for scope 3 use ]],"")</f>
        <v>0</v>
      </c>
      <c r="N6509" s="436" t="s">
        <v>269</v>
      </c>
      <c r="O6509" s="259">
        <v>1</v>
      </c>
      <c r="P6509" s="259" t="s">
        <v>5213</v>
      </c>
      <c r="Q6509" s="259" t="s">
        <v>476</v>
      </c>
    </row>
    <row r="6510" spans="1:17" ht="21.75" customHeight="1">
      <c r="A6510" s="301" t="s">
        <v>5213</v>
      </c>
      <c r="B6510" s="301" t="s">
        <v>476</v>
      </c>
      <c r="C6510" s="316" t="s">
        <v>12497</v>
      </c>
      <c r="D6510" s="465" t="s">
        <v>269</v>
      </c>
      <c r="E6510" s="465" t="s">
        <v>700</v>
      </c>
      <c r="F6510" s="469" t="str">
        <f t="shared" si="202"/>
        <v>CH</v>
      </c>
      <c r="G6510" s="260">
        <v>0</v>
      </c>
      <c r="H6510" s="260">
        <v>0</v>
      </c>
      <c r="I6510" s="260">
        <v>0</v>
      </c>
      <c r="J6510" s="260">
        <v>1.04324545838728E-2</v>
      </c>
      <c r="K6510" s="260">
        <v>1.0432454584257501E-2</v>
      </c>
      <c r="L6510" s="301" t="str">
        <f t="shared" si="203"/>
        <v/>
      </c>
      <c r="M6510" s="459">
        <f>IFERROR((Tableau1[[#This Row],[Scope 1
(kg CO2-eq)]]+Tableau1[[#This Row],[Scope 2 energy
(kg CO2-eq)]]+Tableau1[[#This Row],[Scope 2 Infrastructure
(kg CO2-eq)]])/Tableau1[[#This Row],[Total CO2-emissions
(kg CO2-eq)
for scope 3 use ]],"")</f>
        <v>0</v>
      </c>
      <c r="N6510" s="436" t="s">
        <v>269</v>
      </c>
      <c r="O6510" s="259">
        <v>1</v>
      </c>
      <c r="P6510" s="259" t="s">
        <v>5213</v>
      </c>
      <c r="Q6510" s="259" t="s">
        <v>476</v>
      </c>
    </row>
    <row r="6511" spans="1:17" ht="21.75" customHeight="1">
      <c r="A6511" s="301" t="s">
        <v>5213</v>
      </c>
      <c r="B6511" s="301" t="s">
        <v>476</v>
      </c>
      <c r="C6511" s="316" t="s">
        <v>12498</v>
      </c>
      <c r="D6511" s="465" t="s">
        <v>269</v>
      </c>
      <c r="E6511" s="465" t="s">
        <v>700</v>
      </c>
      <c r="F6511" s="469" t="str">
        <f t="shared" si="202"/>
        <v>CH</v>
      </c>
      <c r="G6511" s="260">
        <v>0</v>
      </c>
      <c r="H6511" s="260">
        <v>0</v>
      </c>
      <c r="I6511" s="260">
        <v>0</v>
      </c>
      <c r="J6511" s="260">
        <v>0.217139366204739</v>
      </c>
      <c r="K6511" s="260">
        <v>0.21713936611925</v>
      </c>
      <c r="L6511" s="301" t="str">
        <f t="shared" si="203"/>
        <v/>
      </c>
      <c r="M6511" s="459">
        <f>IFERROR((Tableau1[[#This Row],[Scope 1
(kg CO2-eq)]]+Tableau1[[#This Row],[Scope 2 energy
(kg CO2-eq)]]+Tableau1[[#This Row],[Scope 2 Infrastructure
(kg CO2-eq)]])/Tableau1[[#This Row],[Total CO2-emissions
(kg CO2-eq)
for scope 3 use ]],"")</f>
        <v>0</v>
      </c>
      <c r="N6511" s="436" t="s">
        <v>269</v>
      </c>
      <c r="O6511" s="259">
        <v>1</v>
      </c>
      <c r="P6511" s="259" t="s">
        <v>5213</v>
      </c>
      <c r="Q6511" s="259" t="s">
        <v>476</v>
      </c>
    </row>
    <row r="6512" spans="1:17" ht="21.75" customHeight="1">
      <c r="A6512" s="301" t="s">
        <v>5213</v>
      </c>
      <c r="B6512" s="301" t="s">
        <v>476</v>
      </c>
      <c r="C6512" s="316" t="s">
        <v>12499</v>
      </c>
      <c r="D6512" s="465" t="s">
        <v>269</v>
      </c>
      <c r="E6512" s="465" t="s">
        <v>6091</v>
      </c>
      <c r="F6512" s="469" t="str">
        <f t="shared" si="202"/>
        <v>other</v>
      </c>
      <c r="G6512" s="260">
        <v>0</v>
      </c>
      <c r="H6512" s="260">
        <v>0</v>
      </c>
      <c r="I6512" s="260">
        <v>0</v>
      </c>
      <c r="J6512" s="260">
        <v>0.193880614285044</v>
      </c>
      <c r="K6512" s="260">
        <v>0.19388061430227799</v>
      </c>
      <c r="L6512" s="301" t="str">
        <f t="shared" si="203"/>
        <v/>
      </c>
      <c r="M6512" s="459">
        <f>IFERROR((Tableau1[[#This Row],[Scope 1
(kg CO2-eq)]]+Tableau1[[#This Row],[Scope 2 energy
(kg CO2-eq)]]+Tableau1[[#This Row],[Scope 2 Infrastructure
(kg CO2-eq)]])/Tableau1[[#This Row],[Total CO2-emissions
(kg CO2-eq)
for scope 3 use ]],"")</f>
        <v>0</v>
      </c>
      <c r="N6512" s="436" t="s">
        <v>269</v>
      </c>
      <c r="O6512" s="259">
        <v>1</v>
      </c>
      <c r="P6512" s="259" t="s">
        <v>5213</v>
      </c>
      <c r="Q6512" s="259" t="s">
        <v>476</v>
      </c>
    </row>
    <row r="6513" spans="1:17" ht="21.75" customHeight="1">
      <c r="A6513" s="301" t="s">
        <v>5213</v>
      </c>
      <c r="B6513" s="301" t="s">
        <v>476</v>
      </c>
      <c r="C6513" s="316" t="s">
        <v>12500</v>
      </c>
      <c r="D6513" s="465" t="s">
        <v>269</v>
      </c>
      <c r="E6513" s="465" t="s">
        <v>700</v>
      </c>
      <c r="F6513" s="469" t="str">
        <f t="shared" si="202"/>
        <v>CH</v>
      </c>
      <c r="G6513" s="260">
        <v>0</v>
      </c>
      <c r="H6513" s="260">
        <v>0</v>
      </c>
      <c r="I6513" s="260">
        <v>0</v>
      </c>
      <c r="J6513" s="260">
        <v>0.16027308576642599</v>
      </c>
      <c r="K6513" s="260">
        <v>0.160273085815379</v>
      </c>
      <c r="L6513" s="301" t="str">
        <f t="shared" si="203"/>
        <v/>
      </c>
      <c r="M6513" s="459">
        <f>IFERROR((Tableau1[[#This Row],[Scope 1
(kg CO2-eq)]]+Tableau1[[#This Row],[Scope 2 energy
(kg CO2-eq)]]+Tableau1[[#This Row],[Scope 2 Infrastructure
(kg CO2-eq)]])/Tableau1[[#This Row],[Total CO2-emissions
(kg CO2-eq)
for scope 3 use ]],"")</f>
        <v>0</v>
      </c>
      <c r="N6513" s="436" t="s">
        <v>269</v>
      </c>
      <c r="O6513" s="259">
        <v>1</v>
      </c>
      <c r="P6513" s="259" t="s">
        <v>5213</v>
      </c>
      <c r="Q6513" s="259" t="s">
        <v>476</v>
      </c>
    </row>
    <row r="6514" spans="1:17" ht="21.75" customHeight="1">
      <c r="A6514" s="301" t="s">
        <v>5213</v>
      </c>
      <c r="B6514" s="301" t="s">
        <v>476</v>
      </c>
      <c r="C6514" s="316" t="s">
        <v>12501</v>
      </c>
      <c r="D6514" s="465" t="s">
        <v>269</v>
      </c>
      <c r="E6514" s="465" t="s">
        <v>700</v>
      </c>
      <c r="F6514" s="469" t="str">
        <f t="shared" si="202"/>
        <v>CH</v>
      </c>
      <c r="G6514" s="260">
        <v>0</v>
      </c>
      <c r="H6514" s="260">
        <v>0</v>
      </c>
      <c r="I6514" s="260">
        <v>0</v>
      </c>
      <c r="J6514" s="260">
        <v>4.6233680315943798E-2</v>
      </c>
      <c r="K6514" s="260">
        <v>4.6233680333440302E-2</v>
      </c>
      <c r="L6514" s="301" t="str">
        <f t="shared" si="203"/>
        <v/>
      </c>
      <c r="M6514" s="459">
        <f>IFERROR((Tableau1[[#This Row],[Scope 1
(kg CO2-eq)]]+Tableau1[[#This Row],[Scope 2 energy
(kg CO2-eq)]]+Tableau1[[#This Row],[Scope 2 Infrastructure
(kg CO2-eq)]])/Tableau1[[#This Row],[Total CO2-emissions
(kg CO2-eq)
for scope 3 use ]],"")</f>
        <v>0</v>
      </c>
      <c r="N6514" s="436" t="s">
        <v>269</v>
      </c>
      <c r="O6514" s="259">
        <v>1</v>
      </c>
      <c r="P6514" s="259" t="s">
        <v>5213</v>
      </c>
      <c r="Q6514" s="259" t="s">
        <v>476</v>
      </c>
    </row>
    <row r="6515" spans="1:17" ht="21.75" customHeight="1">
      <c r="A6515" s="301" t="s">
        <v>5213</v>
      </c>
      <c r="B6515" s="301" t="s">
        <v>476</v>
      </c>
      <c r="C6515" s="316" t="s">
        <v>12502</v>
      </c>
      <c r="D6515" s="465" t="s">
        <v>269</v>
      </c>
      <c r="E6515" s="465" t="s">
        <v>700</v>
      </c>
      <c r="F6515" s="469" t="str">
        <f t="shared" si="202"/>
        <v>CH</v>
      </c>
      <c r="G6515" s="260">
        <v>0</v>
      </c>
      <c r="H6515" s="260">
        <v>0</v>
      </c>
      <c r="I6515" s="260">
        <v>0</v>
      </c>
      <c r="J6515" s="260">
        <v>1.0632600120660699E-2</v>
      </c>
      <c r="K6515" s="260">
        <v>1.0632600119587599E-2</v>
      </c>
      <c r="L6515" s="301" t="str">
        <f t="shared" si="203"/>
        <v/>
      </c>
      <c r="M6515" s="459">
        <f>IFERROR((Tableau1[[#This Row],[Scope 1
(kg CO2-eq)]]+Tableau1[[#This Row],[Scope 2 energy
(kg CO2-eq)]]+Tableau1[[#This Row],[Scope 2 Infrastructure
(kg CO2-eq)]])/Tableau1[[#This Row],[Total CO2-emissions
(kg CO2-eq)
for scope 3 use ]],"")</f>
        <v>0</v>
      </c>
      <c r="N6515" s="436" t="s">
        <v>269</v>
      </c>
      <c r="O6515" s="259">
        <v>1</v>
      </c>
      <c r="P6515" s="259" t="s">
        <v>5213</v>
      </c>
      <c r="Q6515" s="259" t="s">
        <v>476</v>
      </c>
    </row>
    <row r="6516" spans="1:17" ht="21.75" customHeight="1">
      <c r="A6516" s="301" t="s">
        <v>5213</v>
      </c>
      <c r="B6516" s="301" t="s">
        <v>476</v>
      </c>
      <c r="C6516" s="316" t="s">
        <v>12503</v>
      </c>
      <c r="D6516" s="465" t="s">
        <v>269</v>
      </c>
      <c r="E6516" s="465" t="s">
        <v>700</v>
      </c>
      <c r="F6516" s="469" t="str">
        <f t="shared" si="202"/>
        <v>CH</v>
      </c>
      <c r="G6516" s="260">
        <v>9.1424354700000002E-2</v>
      </c>
      <c r="H6516" s="260">
        <v>0</v>
      </c>
      <c r="I6516" s="260">
        <v>0</v>
      </c>
      <c r="J6516" s="260">
        <v>8.7139046420860997E-2</v>
      </c>
      <c r="K6516" s="260">
        <v>0.178563401288544</v>
      </c>
      <c r="L6516" s="301" t="str">
        <f t="shared" si="203"/>
        <v/>
      </c>
      <c r="M6516" s="459">
        <f>IFERROR((Tableau1[[#This Row],[Scope 1
(kg CO2-eq)]]+Tableau1[[#This Row],[Scope 2 energy
(kg CO2-eq)]]+Tableau1[[#This Row],[Scope 2 Infrastructure
(kg CO2-eq)]])/Tableau1[[#This Row],[Total CO2-emissions
(kg CO2-eq)
for scope 3 use ]],"")</f>
        <v>0.51199940211861017</v>
      </c>
      <c r="N6516" s="436" t="s">
        <v>269</v>
      </c>
      <c r="O6516" s="259">
        <v>1</v>
      </c>
      <c r="P6516" s="259" t="s">
        <v>5213</v>
      </c>
      <c r="Q6516" s="259" t="s">
        <v>476</v>
      </c>
    </row>
    <row r="6517" spans="1:17" ht="21.75" customHeight="1">
      <c r="A6517" s="301" t="s">
        <v>5213</v>
      </c>
      <c r="B6517" s="301" t="s">
        <v>476</v>
      </c>
      <c r="C6517" s="316" t="s">
        <v>12504</v>
      </c>
      <c r="D6517" s="465" t="s">
        <v>269</v>
      </c>
      <c r="E6517" s="465" t="s">
        <v>700</v>
      </c>
      <c r="F6517" s="469" t="str">
        <f t="shared" si="202"/>
        <v>CH</v>
      </c>
      <c r="G6517" s="260">
        <v>8.6504700000000004E-2</v>
      </c>
      <c r="H6517" s="260">
        <v>0</v>
      </c>
      <c r="I6517" s="260">
        <v>0</v>
      </c>
      <c r="J6517" s="260">
        <v>8.5363265753169007E-2</v>
      </c>
      <c r="K6517" s="260">
        <v>0.17186796596172399</v>
      </c>
      <c r="L6517" s="301" t="str">
        <f t="shared" si="203"/>
        <v/>
      </c>
      <c r="M6517" s="459">
        <f>IFERROR((Tableau1[[#This Row],[Scope 1
(kg CO2-eq)]]+Tableau1[[#This Row],[Scope 2 energy
(kg CO2-eq)]]+Tableau1[[#This Row],[Scope 2 Infrastructure
(kg CO2-eq)]])/Tableau1[[#This Row],[Total CO2-emissions
(kg CO2-eq)
for scope 3 use ]],"")</f>
        <v>0.50332067128358937</v>
      </c>
      <c r="N6517" s="436" t="s">
        <v>269</v>
      </c>
      <c r="O6517" s="259">
        <v>1</v>
      </c>
      <c r="P6517" s="259" t="s">
        <v>5213</v>
      </c>
      <c r="Q6517" s="259" t="s">
        <v>476</v>
      </c>
    </row>
    <row r="6518" spans="1:17" ht="21.75" customHeight="1">
      <c r="A6518" s="301" t="s">
        <v>5213</v>
      </c>
      <c r="B6518" s="301" t="s">
        <v>476</v>
      </c>
      <c r="C6518" s="316" t="s">
        <v>12505</v>
      </c>
      <c r="D6518" s="465" t="s">
        <v>269</v>
      </c>
      <c r="E6518" s="465" t="s">
        <v>700</v>
      </c>
      <c r="F6518" s="469" t="str">
        <f t="shared" si="202"/>
        <v>CH</v>
      </c>
      <c r="G6518" s="260">
        <v>0.13541985970000001</v>
      </c>
      <c r="H6518" s="260">
        <v>0</v>
      </c>
      <c r="I6518" s="260">
        <v>0</v>
      </c>
      <c r="J6518" s="260">
        <v>0.108080544261103</v>
      </c>
      <c r="K6518" s="260">
        <v>0.24350040402819001</v>
      </c>
      <c r="L6518" s="301" t="str">
        <f t="shared" si="203"/>
        <v/>
      </c>
      <c r="M6518" s="459">
        <f>IFERROR((Tableau1[[#This Row],[Scope 1
(kg CO2-eq)]]+Tableau1[[#This Row],[Scope 2 energy
(kg CO2-eq)]]+Tableau1[[#This Row],[Scope 2 Infrastructure
(kg CO2-eq)]])/Tableau1[[#This Row],[Total CO2-emissions
(kg CO2-eq)
for scope 3 use ]],"")</f>
        <v>0.55613813143538959</v>
      </c>
      <c r="N6518" s="436" t="s">
        <v>269</v>
      </c>
      <c r="O6518" s="259">
        <v>1</v>
      </c>
      <c r="P6518" s="259" t="s">
        <v>5213</v>
      </c>
      <c r="Q6518" s="259" t="s">
        <v>476</v>
      </c>
    </row>
    <row r="6519" spans="1:17" ht="21.75" customHeight="1">
      <c r="A6519" s="301" t="s">
        <v>5213</v>
      </c>
      <c r="B6519" s="301" t="s">
        <v>476</v>
      </c>
      <c r="C6519" s="316" t="s">
        <v>12506</v>
      </c>
      <c r="D6519" s="465" t="s">
        <v>269</v>
      </c>
      <c r="E6519" s="465" t="s">
        <v>6091</v>
      </c>
      <c r="F6519" s="469" t="str">
        <f t="shared" si="202"/>
        <v>other</v>
      </c>
      <c r="G6519" s="260">
        <v>0.12936719095999999</v>
      </c>
      <c r="H6519" s="260">
        <v>0</v>
      </c>
      <c r="I6519" s="260">
        <v>0</v>
      </c>
      <c r="J6519" s="260">
        <v>0.10268030448826301</v>
      </c>
      <c r="K6519" s="260">
        <v>0.23204749544289699</v>
      </c>
      <c r="L6519" s="301" t="str">
        <f t="shared" si="203"/>
        <v/>
      </c>
      <c r="M6519" s="459">
        <f>IFERROR((Tableau1[[#This Row],[Scope 1
(kg CO2-eq)]]+Tableau1[[#This Row],[Scope 2 energy
(kg CO2-eq)]]+Tableau1[[#This Row],[Scope 2 Infrastructure
(kg CO2-eq)]])/Tableau1[[#This Row],[Total CO2-emissions
(kg CO2-eq)
for scope 3 use ]],"")</f>
        <v>0.55750306941724825</v>
      </c>
      <c r="N6519" s="436" t="s">
        <v>269</v>
      </c>
      <c r="O6519" s="259">
        <v>1</v>
      </c>
      <c r="P6519" s="259" t="s">
        <v>5213</v>
      </c>
      <c r="Q6519" s="259" t="s">
        <v>476</v>
      </c>
    </row>
    <row r="6520" spans="1:17" ht="21.75" customHeight="1">
      <c r="A6520" s="301" t="s">
        <v>5213</v>
      </c>
      <c r="B6520" s="301" t="s">
        <v>476</v>
      </c>
      <c r="C6520" s="316" t="s">
        <v>12507</v>
      </c>
      <c r="D6520" s="465" t="s">
        <v>269</v>
      </c>
      <c r="E6520" s="465" t="s">
        <v>700</v>
      </c>
      <c r="F6520" s="469" t="str">
        <f t="shared" si="202"/>
        <v>CH</v>
      </c>
      <c r="G6520" s="260">
        <v>0.13541985970000001</v>
      </c>
      <c r="H6520" s="260">
        <v>0</v>
      </c>
      <c r="I6520" s="260">
        <v>0</v>
      </c>
      <c r="J6520" s="260">
        <v>4.048399253520199E-2</v>
      </c>
      <c r="K6520" s="260">
        <v>0.175903852328267</v>
      </c>
      <c r="L6520" s="301" t="str">
        <f t="shared" si="203"/>
        <v/>
      </c>
      <c r="M6520" s="459">
        <f>IFERROR((Tableau1[[#This Row],[Scope 1
(kg CO2-eq)]]+Tableau1[[#This Row],[Scope 2 energy
(kg CO2-eq)]]+Tableau1[[#This Row],[Scope 2 Infrastructure
(kg CO2-eq)]])/Tableau1[[#This Row],[Total CO2-emissions
(kg CO2-eq)
for scope 3 use ]],"")</f>
        <v>0.76985158600894732</v>
      </c>
      <c r="N6520" s="436" t="s">
        <v>269</v>
      </c>
      <c r="O6520" s="259">
        <v>1</v>
      </c>
      <c r="P6520" s="259" t="s">
        <v>5213</v>
      </c>
      <c r="Q6520" s="259" t="s">
        <v>476</v>
      </c>
    </row>
    <row r="6521" spans="1:17" ht="21.75" customHeight="1">
      <c r="A6521" s="301" t="s">
        <v>5213</v>
      </c>
      <c r="B6521" s="301" t="s">
        <v>476</v>
      </c>
      <c r="C6521" s="316" t="s">
        <v>12508</v>
      </c>
      <c r="D6521" s="465" t="s">
        <v>269</v>
      </c>
      <c r="E6521" s="465" t="s">
        <v>700</v>
      </c>
      <c r="F6521" s="469" t="str">
        <f t="shared" si="202"/>
        <v>CH</v>
      </c>
      <c r="G6521" s="260">
        <v>0</v>
      </c>
      <c r="H6521" s="260">
        <v>0</v>
      </c>
      <c r="I6521" s="260">
        <v>0</v>
      </c>
      <c r="J6521" s="260">
        <v>5.5731829391521603E-2</v>
      </c>
      <c r="K6521" s="260">
        <v>5.5731829365990103E-2</v>
      </c>
      <c r="L6521" s="301" t="str">
        <f t="shared" si="203"/>
        <v/>
      </c>
      <c r="M6521" s="459">
        <f>IFERROR((Tableau1[[#This Row],[Scope 1
(kg CO2-eq)]]+Tableau1[[#This Row],[Scope 2 energy
(kg CO2-eq)]]+Tableau1[[#This Row],[Scope 2 Infrastructure
(kg CO2-eq)]])/Tableau1[[#This Row],[Total CO2-emissions
(kg CO2-eq)
for scope 3 use ]],"")</f>
        <v>0</v>
      </c>
      <c r="N6521" s="436" t="s">
        <v>269</v>
      </c>
      <c r="O6521" s="259">
        <v>1</v>
      </c>
      <c r="P6521" s="259" t="s">
        <v>5213</v>
      </c>
      <c r="Q6521" s="259" t="s">
        <v>476</v>
      </c>
    </row>
    <row r="6522" spans="1:17" ht="21.75" customHeight="1">
      <c r="A6522" s="301" t="s">
        <v>5213</v>
      </c>
      <c r="B6522" s="301" t="s">
        <v>476</v>
      </c>
      <c r="C6522" s="316" t="s">
        <v>12509</v>
      </c>
      <c r="D6522" s="465" t="s">
        <v>269</v>
      </c>
      <c r="E6522" s="465" t="s">
        <v>700</v>
      </c>
      <c r="F6522" s="469" t="str">
        <f t="shared" si="202"/>
        <v>CH</v>
      </c>
      <c r="G6522" s="260">
        <v>0</v>
      </c>
      <c r="H6522" s="260">
        <v>0</v>
      </c>
      <c r="I6522" s="260">
        <v>0</v>
      </c>
      <c r="J6522" s="260">
        <v>1.1864722334378901E-2</v>
      </c>
      <c r="K6522" s="260">
        <v>1.18647223492526E-2</v>
      </c>
      <c r="L6522" s="301" t="str">
        <f t="shared" si="203"/>
        <v/>
      </c>
      <c r="M6522" s="459">
        <f>IFERROR((Tableau1[[#This Row],[Scope 1
(kg CO2-eq)]]+Tableau1[[#This Row],[Scope 2 energy
(kg CO2-eq)]]+Tableau1[[#This Row],[Scope 2 Infrastructure
(kg CO2-eq)]])/Tableau1[[#This Row],[Total CO2-emissions
(kg CO2-eq)
for scope 3 use ]],"")</f>
        <v>0</v>
      </c>
      <c r="N6522" s="436" t="s">
        <v>269</v>
      </c>
      <c r="O6522" s="259">
        <v>1</v>
      </c>
      <c r="P6522" s="259" t="s">
        <v>5213</v>
      </c>
      <c r="Q6522" s="259" t="s">
        <v>476</v>
      </c>
    </row>
    <row r="6523" spans="1:17" ht="21.75" customHeight="1">
      <c r="A6523" s="301" t="s">
        <v>5213</v>
      </c>
      <c r="B6523" s="301" t="s">
        <v>476</v>
      </c>
      <c r="C6523" s="316" t="s">
        <v>12510</v>
      </c>
      <c r="D6523" s="465" t="s">
        <v>269</v>
      </c>
      <c r="E6523" s="465" t="s">
        <v>700</v>
      </c>
      <c r="F6523" s="469" t="str">
        <f t="shared" si="202"/>
        <v>CH</v>
      </c>
      <c r="G6523" s="260">
        <v>0.12614983245</v>
      </c>
      <c r="H6523" s="260">
        <v>0</v>
      </c>
      <c r="I6523" s="260">
        <v>0</v>
      </c>
      <c r="J6523" s="260">
        <v>0.105237952501362</v>
      </c>
      <c r="K6523" s="260">
        <v>0.23138778495756199</v>
      </c>
      <c r="L6523" s="301" t="str">
        <f t="shared" si="203"/>
        <v/>
      </c>
      <c r="M6523" s="459">
        <f>IFERROR((Tableau1[[#This Row],[Scope 1
(kg CO2-eq)]]+Tableau1[[#This Row],[Scope 2 energy
(kg CO2-eq)]]+Tableau1[[#This Row],[Scope 2 Infrastructure
(kg CO2-eq)]])/Tableau1[[#This Row],[Total CO2-emissions
(kg CO2-eq)
for scope 3 use ]],"")</f>
        <v>0.54518795135679565</v>
      </c>
      <c r="N6523" s="436" t="s">
        <v>269</v>
      </c>
      <c r="O6523" s="259">
        <v>1</v>
      </c>
      <c r="P6523" s="259" t="s">
        <v>5213</v>
      </c>
      <c r="Q6523" s="259" t="s">
        <v>476</v>
      </c>
    </row>
    <row r="6524" spans="1:17" ht="21.75" customHeight="1">
      <c r="A6524" s="301" t="s">
        <v>5213</v>
      </c>
      <c r="B6524" s="301" t="s">
        <v>476</v>
      </c>
      <c r="C6524" s="316" t="s">
        <v>12511</v>
      </c>
      <c r="D6524" s="465" t="s">
        <v>269</v>
      </c>
      <c r="E6524" s="465" t="s">
        <v>6091</v>
      </c>
      <c r="F6524" s="469" t="str">
        <f t="shared" si="202"/>
        <v>other</v>
      </c>
      <c r="G6524" s="260">
        <v>0.12950225088</v>
      </c>
      <c r="H6524" s="260">
        <v>0</v>
      </c>
      <c r="I6524" s="260">
        <v>0</v>
      </c>
      <c r="J6524" s="260">
        <v>0.102731396026738</v>
      </c>
      <c r="K6524" s="260">
        <v>0.23223364689846199</v>
      </c>
      <c r="L6524" s="301" t="str">
        <f t="shared" si="203"/>
        <v/>
      </c>
      <c r="M6524" s="459">
        <f>IFERROR((Tableau1[[#This Row],[Scope 1
(kg CO2-eq)]]+Tableau1[[#This Row],[Scope 2 energy
(kg CO2-eq)]]+Tableau1[[#This Row],[Scope 2 Infrastructure
(kg CO2-eq)]])/Tableau1[[#This Row],[Total CO2-emissions
(kg CO2-eq)
for scope 3 use ]],"")</f>
        <v>0.5576377609770794</v>
      </c>
      <c r="N6524" s="436" t="s">
        <v>269</v>
      </c>
      <c r="O6524" s="259">
        <v>1</v>
      </c>
      <c r="P6524" s="259" t="s">
        <v>5213</v>
      </c>
      <c r="Q6524" s="259" t="s">
        <v>476</v>
      </c>
    </row>
    <row r="6525" spans="1:17" ht="21.75" customHeight="1">
      <c r="A6525" s="301" t="s">
        <v>5213</v>
      </c>
      <c r="B6525" s="301" t="s">
        <v>476</v>
      </c>
      <c r="C6525" s="316" t="s">
        <v>12512</v>
      </c>
      <c r="D6525" s="465" t="s">
        <v>269</v>
      </c>
      <c r="E6525" s="465" t="s">
        <v>700</v>
      </c>
      <c r="F6525" s="469" t="str">
        <f t="shared" si="202"/>
        <v>CH</v>
      </c>
      <c r="G6525" s="260">
        <v>0.12614983245</v>
      </c>
      <c r="H6525" s="260">
        <v>0</v>
      </c>
      <c r="I6525" s="260">
        <v>0</v>
      </c>
      <c r="J6525" s="260">
        <v>3.7641400775461992E-2</v>
      </c>
      <c r="K6525" s="260">
        <v>0.163791233267749</v>
      </c>
      <c r="L6525" s="301" t="str">
        <f t="shared" si="203"/>
        <v/>
      </c>
      <c r="M6525" s="459">
        <f>IFERROR((Tableau1[[#This Row],[Scope 1
(kg CO2-eq)]]+Tableau1[[#This Row],[Scope 2 energy
(kg CO2-eq)]]+Tableau1[[#This Row],[Scope 2 Infrastructure
(kg CO2-eq)]])/Tableau1[[#This Row],[Total CO2-emissions
(kg CO2-eq)
for scope 3 use ]],"")</f>
        <v>0.77018671838060637</v>
      </c>
      <c r="N6525" s="436" t="s">
        <v>269</v>
      </c>
      <c r="O6525" s="259">
        <v>1</v>
      </c>
      <c r="P6525" s="259" t="s">
        <v>5213</v>
      </c>
      <c r="Q6525" s="259" t="s">
        <v>476</v>
      </c>
    </row>
    <row r="6526" spans="1:17" ht="21.75" customHeight="1">
      <c r="A6526" s="301" t="s">
        <v>5213</v>
      </c>
      <c r="B6526" s="301" t="s">
        <v>476</v>
      </c>
      <c r="C6526" s="316" t="s">
        <v>12513</v>
      </c>
      <c r="D6526" s="465" t="s">
        <v>269</v>
      </c>
      <c r="E6526" s="465" t="s">
        <v>700</v>
      </c>
      <c r="F6526" s="469" t="str">
        <f t="shared" si="202"/>
        <v>CH</v>
      </c>
      <c r="G6526" s="260">
        <v>0</v>
      </c>
      <c r="H6526" s="260">
        <v>0</v>
      </c>
      <c r="I6526" s="260">
        <v>0</v>
      </c>
      <c r="J6526" s="260">
        <v>5.5731829391521603E-2</v>
      </c>
      <c r="K6526" s="260">
        <v>5.5731829365990103E-2</v>
      </c>
      <c r="L6526" s="301" t="str">
        <f t="shared" si="203"/>
        <v/>
      </c>
      <c r="M6526" s="459">
        <f>IFERROR((Tableau1[[#This Row],[Scope 1
(kg CO2-eq)]]+Tableau1[[#This Row],[Scope 2 energy
(kg CO2-eq)]]+Tableau1[[#This Row],[Scope 2 Infrastructure
(kg CO2-eq)]])/Tableau1[[#This Row],[Total CO2-emissions
(kg CO2-eq)
for scope 3 use ]],"")</f>
        <v>0</v>
      </c>
      <c r="N6526" s="436" t="s">
        <v>269</v>
      </c>
      <c r="O6526" s="259">
        <v>1</v>
      </c>
      <c r="P6526" s="259" t="s">
        <v>5213</v>
      </c>
      <c r="Q6526" s="259" t="s">
        <v>476</v>
      </c>
    </row>
    <row r="6527" spans="1:17" ht="21.75" customHeight="1">
      <c r="A6527" s="301" t="s">
        <v>5213</v>
      </c>
      <c r="B6527" s="301" t="s">
        <v>476</v>
      </c>
      <c r="C6527" s="316" t="s">
        <v>12514</v>
      </c>
      <c r="D6527" s="465" t="s">
        <v>269</v>
      </c>
      <c r="E6527" s="465" t="s">
        <v>700</v>
      </c>
      <c r="F6527" s="469" t="str">
        <f t="shared" si="202"/>
        <v>CH</v>
      </c>
      <c r="G6527" s="260">
        <v>0</v>
      </c>
      <c r="H6527" s="260">
        <v>0</v>
      </c>
      <c r="I6527" s="260">
        <v>0</v>
      </c>
      <c r="J6527" s="260">
        <v>1.1864722334378901E-2</v>
      </c>
      <c r="K6527" s="260">
        <v>1.18647223492526E-2</v>
      </c>
      <c r="L6527" s="301" t="str">
        <f t="shared" si="203"/>
        <v/>
      </c>
      <c r="M6527" s="459">
        <f>IFERROR((Tableau1[[#This Row],[Scope 1
(kg CO2-eq)]]+Tableau1[[#This Row],[Scope 2 energy
(kg CO2-eq)]]+Tableau1[[#This Row],[Scope 2 Infrastructure
(kg CO2-eq)]])/Tableau1[[#This Row],[Total CO2-emissions
(kg CO2-eq)
for scope 3 use ]],"")</f>
        <v>0</v>
      </c>
      <c r="N6527" s="436" t="s">
        <v>269</v>
      </c>
      <c r="O6527" s="259">
        <v>1</v>
      </c>
      <c r="P6527" s="259" t="s">
        <v>5213</v>
      </c>
      <c r="Q6527" s="259" t="s">
        <v>476</v>
      </c>
    </row>
    <row r="6528" spans="1:17" ht="21.75" customHeight="1">
      <c r="A6528" s="301" t="s">
        <v>5213</v>
      </c>
      <c r="B6528" s="301" t="s">
        <v>476</v>
      </c>
      <c r="C6528" s="316" t="s">
        <v>12515</v>
      </c>
      <c r="D6528" s="465" t="s">
        <v>269</v>
      </c>
      <c r="E6528" s="465" t="s">
        <v>700</v>
      </c>
      <c r="F6528" s="469" t="str">
        <f t="shared" si="202"/>
        <v>CH</v>
      </c>
      <c r="G6528" s="260">
        <v>0.11921445277000001</v>
      </c>
      <c r="H6528" s="260">
        <v>0</v>
      </c>
      <c r="I6528" s="260">
        <v>0</v>
      </c>
      <c r="J6528" s="260">
        <v>0.10307517529297899</v>
      </c>
      <c r="K6528" s="260">
        <v>0.22228962815851799</v>
      </c>
      <c r="L6528" s="301" t="str">
        <f t="shared" si="203"/>
        <v/>
      </c>
      <c r="M6528" s="459">
        <f>IFERROR((Tableau1[[#This Row],[Scope 1
(kg CO2-eq)]]+Tableau1[[#This Row],[Scope 2 energy
(kg CO2-eq)]]+Tableau1[[#This Row],[Scope 2 Infrastructure
(kg CO2-eq)]])/Tableau1[[#This Row],[Total CO2-emissions
(kg CO2-eq)
for scope 3 use ]],"")</f>
        <v>0.53630236263199127</v>
      </c>
      <c r="N6528" s="436" t="s">
        <v>269</v>
      </c>
      <c r="O6528" s="259">
        <v>1</v>
      </c>
      <c r="P6528" s="259" t="s">
        <v>5213</v>
      </c>
      <c r="Q6528" s="259" t="s">
        <v>476</v>
      </c>
    </row>
    <row r="6529" spans="1:17" ht="21.75" customHeight="1">
      <c r="A6529" s="301" t="s">
        <v>5213</v>
      </c>
      <c r="B6529" s="301" t="s">
        <v>476</v>
      </c>
      <c r="C6529" s="316" t="s">
        <v>12516</v>
      </c>
      <c r="D6529" s="465" t="s">
        <v>269</v>
      </c>
      <c r="E6529" s="465" t="s">
        <v>6091</v>
      </c>
      <c r="F6529" s="469" t="str">
        <f t="shared" si="202"/>
        <v>other</v>
      </c>
      <c r="G6529" s="260">
        <v>0.11649432463000001</v>
      </c>
      <c r="H6529" s="260">
        <v>0</v>
      </c>
      <c r="I6529" s="260">
        <v>0</v>
      </c>
      <c r="J6529" s="260">
        <v>9.9065354055453997E-2</v>
      </c>
      <c r="K6529" s="260">
        <v>0.21555967865798301</v>
      </c>
      <c r="L6529" s="301" t="str">
        <f t="shared" si="203"/>
        <v/>
      </c>
      <c r="M6529" s="459">
        <f>IFERROR((Tableau1[[#This Row],[Scope 1
(kg CO2-eq)]]+Tableau1[[#This Row],[Scope 2 energy
(kg CO2-eq)]]+Tableau1[[#This Row],[Scope 2 Infrastructure
(kg CO2-eq)]])/Tableau1[[#This Row],[Total CO2-emissions
(kg CO2-eq)
for scope 3 use ]],"")</f>
        <v>0.54042725130814151</v>
      </c>
      <c r="N6529" s="436" t="s">
        <v>269</v>
      </c>
      <c r="O6529" s="259">
        <v>1</v>
      </c>
      <c r="P6529" s="259" t="s">
        <v>5213</v>
      </c>
      <c r="Q6529" s="259" t="s">
        <v>476</v>
      </c>
    </row>
    <row r="6530" spans="1:17" ht="21.75" customHeight="1">
      <c r="A6530" s="301" t="s">
        <v>5213</v>
      </c>
      <c r="B6530" s="301" t="s">
        <v>476</v>
      </c>
      <c r="C6530" s="316" t="s">
        <v>12517</v>
      </c>
      <c r="D6530" s="465" t="s">
        <v>269</v>
      </c>
      <c r="E6530" s="465" t="s">
        <v>700</v>
      </c>
      <c r="F6530" s="469" t="str">
        <f t="shared" ref="F6530:F6593" si="204">IF(ISNUMBER(SEARCH("{CH}", C6530)), "CH", "other")</f>
        <v>CH</v>
      </c>
      <c r="G6530" s="260">
        <v>0.11921445277000001</v>
      </c>
      <c r="H6530" s="260">
        <v>0</v>
      </c>
      <c r="I6530" s="260">
        <v>0</v>
      </c>
      <c r="J6530" s="260">
        <v>3.5478623567078982E-2</v>
      </c>
      <c r="K6530" s="260">
        <v>0.154693076355023</v>
      </c>
      <c r="L6530" s="301" t="str">
        <f t="shared" ref="L6530:L6593" si="205">IF(N6530="MJ", K6530*3.6, IF(N6530="m", K6530*1000, ""))</f>
        <v/>
      </c>
      <c r="M6530" s="459">
        <f>IFERROR((Tableau1[[#This Row],[Scope 1
(kg CO2-eq)]]+Tableau1[[#This Row],[Scope 2 energy
(kg CO2-eq)]]+Tableau1[[#This Row],[Scope 2 Infrastructure
(kg CO2-eq)]])/Tableau1[[#This Row],[Total CO2-emissions
(kg CO2-eq)
for scope 3 use ]],"")</f>
        <v>0.77065150929186388</v>
      </c>
      <c r="N6530" s="436" t="s">
        <v>269</v>
      </c>
      <c r="O6530" s="259">
        <v>1</v>
      </c>
      <c r="P6530" s="259" t="s">
        <v>5213</v>
      </c>
      <c r="Q6530" s="259" t="s">
        <v>476</v>
      </c>
    </row>
    <row r="6531" spans="1:17" ht="21.75" customHeight="1">
      <c r="A6531" s="301" t="s">
        <v>5213</v>
      </c>
      <c r="B6531" s="301" t="s">
        <v>476</v>
      </c>
      <c r="C6531" s="316" t="s">
        <v>12518</v>
      </c>
      <c r="D6531" s="465" t="s">
        <v>269</v>
      </c>
      <c r="E6531" s="465" t="s">
        <v>700</v>
      </c>
      <c r="F6531" s="469" t="str">
        <f t="shared" si="204"/>
        <v>CH</v>
      </c>
      <c r="G6531" s="260">
        <v>0</v>
      </c>
      <c r="H6531" s="260">
        <v>0</v>
      </c>
      <c r="I6531" s="260">
        <v>0</v>
      </c>
      <c r="J6531" s="260">
        <v>5.5731829391521603E-2</v>
      </c>
      <c r="K6531" s="260">
        <v>5.5731829365990103E-2</v>
      </c>
      <c r="L6531" s="301" t="str">
        <f t="shared" si="205"/>
        <v/>
      </c>
      <c r="M6531" s="459">
        <f>IFERROR((Tableau1[[#This Row],[Scope 1
(kg CO2-eq)]]+Tableau1[[#This Row],[Scope 2 energy
(kg CO2-eq)]]+Tableau1[[#This Row],[Scope 2 Infrastructure
(kg CO2-eq)]])/Tableau1[[#This Row],[Total CO2-emissions
(kg CO2-eq)
for scope 3 use ]],"")</f>
        <v>0</v>
      </c>
      <c r="N6531" s="436" t="s">
        <v>269</v>
      </c>
      <c r="O6531" s="259">
        <v>1</v>
      </c>
      <c r="P6531" s="259" t="s">
        <v>5213</v>
      </c>
      <c r="Q6531" s="259" t="s">
        <v>476</v>
      </c>
    </row>
    <row r="6532" spans="1:17" ht="21.75" customHeight="1">
      <c r="A6532" s="301" t="s">
        <v>5213</v>
      </c>
      <c r="B6532" s="301" t="s">
        <v>476</v>
      </c>
      <c r="C6532" s="316" t="s">
        <v>12519</v>
      </c>
      <c r="D6532" s="465" t="s">
        <v>269</v>
      </c>
      <c r="E6532" s="465" t="s">
        <v>700</v>
      </c>
      <c r="F6532" s="469" t="str">
        <f t="shared" si="204"/>
        <v>CH</v>
      </c>
      <c r="G6532" s="260">
        <v>0</v>
      </c>
      <c r="H6532" s="260">
        <v>0</v>
      </c>
      <c r="I6532" s="260">
        <v>0</v>
      </c>
      <c r="J6532" s="260">
        <v>1.1864722334378901E-2</v>
      </c>
      <c r="K6532" s="260">
        <v>1.18647223492526E-2</v>
      </c>
      <c r="L6532" s="301" t="str">
        <f t="shared" si="205"/>
        <v/>
      </c>
      <c r="M6532" s="459">
        <f>IFERROR((Tableau1[[#This Row],[Scope 1
(kg CO2-eq)]]+Tableau1[[#This Row],[Scope 2 energy
(kg CO2-eq)]]+Tableau1[[#This Row],[Scope 2 Infrastructure
(kg CO2-eq)]])/Tableau1[[#This Row],[Total CO2-emissions
(kg CO2-eq)
for scope 3 use ]],"")</f>
        <v>0</v>
      </c>
      <c r="N6532" s="436" t="s">
        <v>269</v>
      </c>
      <c r="O6532" s="259">
        <v>1</v>
      </c>
      <c r="P6532" s="259" t="s">
        <v>5213</v>
      </c>
      <c r="Q6532" s="259" t="s">
        <v>476</v>
      </c>
    </row>
    <row r="6533" spans="1:17" ht="21.75" customHeight="1">
      <c r="A6533" s="301" t="s">
        <v>5213</v>
      </c>
      <c r="B6533" s="301" t="s">
        <v>476</v>
      </c>
      <c r="C6533" s="316" t="s">
        <v>12520</v>
      </c>
      <c r="D6533" s="465" t="s">
        <v>269</v>
      </c>
      <c r="E6533" s="465" t="s">
        <v>700</v>
      </c>
      <c r="F6533" s="469" t="str">
        <f t="shared" si="204"/>
        <v>CH</v>
      </c>
      <c r="G6533" s="260">
        <v>0.11506307822</v>
      </c>
      <c r="H6533" s="260">
        <v>0</v>
      </c>
      <c r="I6533" s="260">
        <v>0</v>
      </c>
      <c r="J6533" s="260">
        <v>0.10177967963850498</v>
      </c>
      <c r="K6533" s="260">
        <v>0.216842757827334</v>
      </c>
      <c r="L6533" s="301" t="str">
        <f t="shared" si="205"/>
        <v/>
      </c>
      <c r="M6533" s="459">
        <f>IFERROR((Tableau1[[#This Row],[Scope 1
(kg CO2-eq)]]+Tableau1[[#This Row],[Scope 2 energy
(kg CO2-eq)]]+Tableau1[[#This Row],[Scope 2 Infrastructure
(kg CO2-eq)]])/Tableau1[[#This Row],[Total CO2-emissions
(kg CO2-eq)
for scope 3 use ]],"")</f>
        <v>0.53062910365501625</v>
      </c>
      <c r="N6533" s="436" t="s">
        <v>269</v>
      </c>
      <c r="O6533" s="259">
        <v>1</v>
      </c>
      <c r="P6533" s="259" t="s">
        <v>5213</v>
      </c>
      <c r="Q6533" s="259" t="s">
        <v>476</v>
      </c>
    </row>
    <row r="6534" spans="1:17" ht="21.75" customHeight="1">
      <c r="A6534" s="301" t="s">
        <v>5213</v>
      </c>
      <c r="B6534" s="301" t="s">
        <v>476</v>
      </c>
      <c r="C6534" s="316" t="s">
        <v>12521</v>
      </c>
      <c r="D6534" s="465" t="s">
        <v>269</v>
      </c>
      <c r="E6534" s="465" t="s">
        <v>6091</v>
      </c>
      <c r="F6534" s="469" t="str">
        <f t="shared" si="204"/>
        <v>other</v>
      </c>
      <c r="G6534" s="260">
        <v>0.11011432463</v>
      </c>
      <c r="H6534" s="260">
        <v>0</v>
      </c>
      <c r="I6534" s="260">
        <v>0</v>
      </c>
      <c r="J6534" s="260">
        <v>9.7266394095460992E-2</v>
      </c>
      <c r="K6534" s="260">
        <v>0.20738071872549901</v>
      </c>
      <c r="L6534" s="301" t="str">
        <f t="shared" si="205"/>
        <v/>
      </c>
      <c r="M6534" s="459">
        <f>IFERROR((Tableau1[[#This Row],[Scope 1
(kg CO2-eq)]]+Tableau1[[#This Row],[Scope 2 energy
(kg CO2-eq)]]+Tableau1[[#This Row],[Scope 2 Infrastructure
(kg CO2-eq)]])/Tableau1[[#This Row],[Total CO2-emissions
(kg CO2-eq)
for scope 3 use ]],"")</f>
        <v>0.53097667568484808</v>
      </c>
      <c r="N6534" s="436" t="s">
        <v>269</v>
      </c>
      <c r="O6534" s="259">
        <v>1</v>
      </c>
      <c r="P6534" s="259" t="s">
        <v>5213</v>
      </c>
      <c r="Q6534" s="259" t="s">
        <v>476</v>
      </c>
    </row>
    <row r="6535" spans="1:17" ht="21.75" customHeight="1">
      <c r="A6535" s="301" t="s">
        <v>5213</v>
      </c>
      <c r="B6535" s="301" t="s">
        <v>476</v>
      </c>
      <c r="C6535" s="316" t="s">
        <v>12522</v>
      </c>
      <c r="D6535" s="465" t="s">
        <v>269</v>
      </c>
      <c r="E6535" s="465" t="s">
        <v>700</v>
      </c>
      <c r="F6535" s="469" t="str">
        <f t="shared" si="204"/>
        <v>CH</v>
      </c>
      <c r="G6535" s="260">
        <v>0.11506307822</v>
      </c>
      <c r="H6535" s="260">
        <v>0</v>
      </c>
      <c r="I6535" s="260">
        <v>0</v>
      </c>
      <c r="J6535" s="260">
        <v>3.4183127912604999E-2</v>
      </c>
      <c r="K6535" s="260">
        <v>0.14924620616342901</v>
      </c>
      <c r="L6535" s="301" t="str">
        <f t="shared" si="205"/>
        <v/>
      </c>
      <c r="M6535" s="459">
        <f>IFERROR((Tableau1[[#This Row],[Scope 1
(kg CO2-eq)]]+Tableau1[[#This Row],[Scope 2 energy
(kg CO2-eq)]]+Tableau1[[#This Row],[Scope 2 Infrastructure
(kg CO2-eq)]])/Tableau1[[#This Row],[Total CO2-emissions
(kg CO2-eq)
for scope 3 use ]],"")</f>
        <v>0.77096149495420019</v>
      </c>
      <c r="N6535" s="436" t="s">
        <v>269</v>
      </c>
      <c r="O6535" s="259">
        <v>1</v>
      </c>
      <c r="P6535" s="259" t="s">
        <v>5213</v>
      </c>
      <c r="Q6535" s="259" t="s">
        <v>476</v>
      </c>
    </row>
    <row r="6536" spans="1:17" ht="21.75" customHeight="1">
      <c r="A6536" s="301" t="s">
        <v>5213</v>
      </c>
      <c r="B6536" s="301" t="s">
        <v>476</v>
      </c>
      <c r="C6536" s="316" t="s">
        <v>12523</v>
      </c>
      <c r="D6536" s="465" t="s">
        <v>269</v>
      </c>
      <c r="E6536" s="465" t="s">
        <v>700</v>
      </c>
      <c r="F6536" s="469" t="str">
        <f t="shared" si="204"/>
        <v>CH</v>
      </c>
      <c r="G6536" s="260">
        <v>0</v>
      </c>
      <c r="H6536" s="260">
        <v>0</v>
      </c>
      <c r="I6536" s="260">
        <v>0</v>
      </c>
      <c r="J6536" s="260">
        <v>5.5731829391521603E-2</v>
      </c>
      <c r="K6536" s="260">
        <v>5.5731829365990103E-2</v>
      </c>
      <c r="L6536" s="301" t="str">
        <f t="shared" si="205"/>
        <v/>
      </c>
      <c r="M6536" s="459">
        <f>IFERROR((Tableau1[[#This Row],[Scope 1
(kg CO2-eq)]]+Tableau1[[#This Row],[Scope 2 energy
(kg CO2-eq)]]+Tableau1[[#This Row],[Scope 2 Infrastructure
(kg CO2-eq)]])/Tableau1[[#This Row],[Total CO2-emissions
(kg CO2-eq)
for scope 3 use ]],"")</f>
        <v>0</v>
      </c>
      <c r="N6536" s="436" t="s">
        <v>269</v>
      </c>
      <c r="O6536" s="259">
        <v>1</v>
      </c>
      <c r="P6536" s="259" t="s">
        <v>5213</v>
      </c>
      <c r="Q6536" s="259" t="s">
        <v>476</v>
      </c>
    </row>
    <row r="6537" spans="1:17" ht="21.75" customHeight="1">
      <c r="A6537" s="301" t="s">
        <v>5213</v>
      </c>
      <c r="B6537" s="301" t="s">
        <v>476</v>
      </c>
      <c r="C6537" s="316" t="s">
        <v>12524</v>
      </c>
      <c r="D6537" s="465" t="s">
        <v>269</v>
      </c>
      <c r="E6537" s="465" t="s">
        <v>700</v>
      </c>
      <c r="F6537" s="469" t="str">
        <f t="shared" si="204"/>
        <v>CH</v>
      </c>
      <c r="G6537" s="260">
        <v>0</v>
      </c>
      <c r="H6537" s="260">
        <v>0</v>
      </c>
      <c r="I6537" s="260">
        <v>0</v>
      </c>
      <c r="J6537" s="260">
        <v>1.1864722334378901E-2</v>
      </c>
      <c r="K6537" s="260">
        <v>1.18647223492526E-2</v>
      </c>
      <c r="L6537" s="301" t="str">
        <f t="shared" si="205"/>
        <v/>
      </c>
      <c r="M6537" s="459">
        <f>IFERROR((Tableau1[[#This Row],[Scope 1
(kg CO2-eq)]]+Tableau1[[#This Row],[Scope 2 energy
(kg CO2-eq)]]+Tableau1[[#This Row],[Scope 2 Infrastructure
(kg CO2-eq)]])/Tableau1[[#This Row],[Total CO2-emissions
(kg CO2-eq)
for scope 3 use ]],"")</f>
        <v>0</v>
      </c>
      <c r="N6537" s="436" t="s">
        <v>269</v>
      </c>
      <c r="O6537" s="259">
        <v>1</v>
      </c>
      <c r="P6537" s="259" t="s">
        <v>5213</v>
      </c>
      <c r="Q6537" s="259" t="s">
        <v>476</v>
      </c>
    </row>
    <row r="6538" spans="1:17" ht="21.75" customHeight="1">
      <c r="A6538" s="301" t="s">
        <v>5213</v>
      </c>
      <c r="B6538" s="301" t="s">
        <v>476</v>
      </c>
      <c r="C6538" s="316" t="s">
        <v>12525</v>
      </c>
      <c r="D6538" s="465" t="s">
        <v>269</v>
      </c>
      <c r="E6538" s="465" t="s">
        <v>700</v>
      </c>
      <c r="F6538" s="469" t="str">
        <f t="shared" si="204"/>
        <v>CH</v>
      </c>
      <c r="G6538" s="260">
        <v>0.18825672634999999</v>
      </c>
      <c r="H6538" s="260">
        <v>0</v>
      </c>
      <c r="I6538" s="260">
        <v>0</v>
      </c>
      <c r="J6538" s="260">
        <v>0.13443221178134299</v>
      </c>
      <c r="K6538" s="260">
        <v>0.32268893842469698</v>
      </c>
      <c r="L6538" s="301" t="str">
        <f t="shared" si="205"/>
        <v/>
      </c>
      <c r="M6538" s="459">
        <f>IFERROR((Tableau1[[#This Row],[Scope 1
(kg CO2-eq)]]+Tableau1[[#This Row],[Scope 2 energy
(kg CO2-eq)]]+Tableau1[[#This Row],[Scope 2 Infrastructure
(kg CO2-eq)]])/Tableau1[[#This Row],[Total CO2-emissions
(kg CO2-eq)
for scope 3 use ]],"")</f>
        <v>0.58339999898673867</v>
      </c>
      <c r="N6538" s="436" t="s">
        <v>269</v>
      </c>
      <c r="O6538" s="259">
        <v>1</v>
      </c>
      <c r="P6538" s="259" t="s">
        <v>5213</v>
      </c>
      <c r="Q6538" s="259" t="s">
        <v>476</v>
      </c>
    </row>
    <row r="6539" spans="1:17" ht="21.75" customHeight="1">
      <c r="A6539" s="301" t="s">
        <v>5213</v>
      </c>
      <c r="B6539" s="301" t="s">
        <v>476</v>
      </c>
      <c r="C6539" s="316" t="s">
        <v>12526</v>
      </c>
      <c r="D6539" s="465" t="s">
        <v>269</v>
      </c>
      <c r="E6539" s="465" t="s">
        <v>6091</v>
      </c>
      <c r="F6539" s="469" t="str">
        <f t="shared" si="204"/>
        <v>other</v>
      </c>
      <c r="G6539" s="260">
        <v>0.17703451810000001</v>
      </c>
      <c r="H6539" s="260">
        <v>0</v>
      </c>
      <c r="I6539" s="260">
        <v>0</v>
      </c>
      <c r="J6539" s="260">
        <v>0.12493713679261301</v>
      </c>
      <c r="K6539" s="260">
        <v>0.30197165489936001</v>
      </c>
      <c r="L6539" s="301" t="str">
        <f t="shared" si="205"/>
        <v/>
      </c>
      <c r="M6539" s="459">
        <f>IFERROR((Tableau1[[#This Row],[Scope 1
(kg CO2-eq)]]+Tableau1[[#This Row],[Scope 2 energy
(kg CO2-eq)]]+Tableau1[[#This Row],[Scope 2 Infrastructure
(kg CO2-eq)]])/Tableau1[[#This Row],[Total CO2-emissions
(kg CO2-eq)
for scope 3 use ]],"")</f>
        <v>0.58626203892879092</v>
      </c>
      <c r="N6539" s="436" t="s">
        <v>269</v>
      </c>
      <c r="O6539" s="259">
        <v>1</v>
      </c>
      <c r="P6539" s="259" t="s">
        <v>5213</v>
      </c>
      <c r="Q6539" s="259" t="s">
        <v>476</v>
      </c>
    </row>
    <row r="6540" spans="1:17" ht="21.75" customHeight="1">
      <c r="A6540" s="301" t="s">
        <v>5213</v>
      </c>
      <c r="B6540" s="301" t="s">
        <v>476</v>
      </c>
      <c r="C6540" s="316" t="s">
        <v>12527</v>
      </c>
      <c r="D6540" s="465" t="s">
        <v>269</v>
      </c>
      <c r="E6540" s="465" t="s">
        <v>700</v>
      </c>
      <c r="F6540" s="469" t="str">
        <f t="shared" si="204"/>
        <v>CH</v>
      </c>
      <c r="G6540" s="260">
        <v>0.18825672634999999</v>
      </c>
      <c r="H6540" s="260">
        <v>0</v>
      </c>
      <c r="I6540" s="260">
        <v>0</v>
      </c>
      <c r="J6540" s="260">
        <v>6.5916933055291033E-2</v>
      </c>
      <c r="K6540" s="260">
        <v>0.25417365925505297</v>
      </c>
      <c r="L6540" s="301" t="str">
        <f t="shared" si="205"/>
        <v/>
      </c>
      <c r="M6540" s="459">
        <f>IFERROR((Tableau1[[#This Row],[Scope 1
(kg CO2-eq)]]+Tableau1[[#This Row],[Scope 2 energy
(kg CO2-eq)]]+Tableau1[[#This Row],[Scope 2 Infrastructure
(kg CO2-eq)]])/Tableau1[[#This Row],[Total CO2-emissions
(kg CO2-eq)
for scope 3 use ]],"")</f>
        <v>0.74066182507563449</v>
      </c>
      <c r="N6540" s="436" t="s">
        <v>269</v>
      </c>
      <c r="O6540" s="259">
        <v>1</v>
      </c>
      <c r="P6540" s="259" t="s">
        <v>5213</v>
      </c>
      <c r="Q6540" s="259" t="s">
        <v>476</v>
      </c>
    </row>
    <row r="6541" spans="1:17" ht="21.75" customHeight="1">
      <c r="A6541" s="301" t="s">
        <v>5213</v>
      </c>
      <c r="B6541" s="301" t="s">
        <v>476</v>
      </c>
      <c r="C6541" s="316" t="s">
        <v>12528</v>
      </c>
      <c r="D6541" s="465" t="s">
        <v>269</v>
      </c>
      <c r="E6541" s="465" t="s">
        <v>700</v>
      </c>
      <c r="F6541" s="469" t="str">
        <f t="shared" si="204"/>
        <v>CH</v>
      </c>
      <c r="G6541" s="260">
        <v>0</v>
      </c>
      <c r="H6541" s="260">
        <v>0</v>
      </c>
      <c r="I6541" s="260">
        <v>0</v>
      </c>
      <c r="J6541" s="260">
        <v>5.6650556391672699E-2</v>
      </c>
      <c r="K6541" s="260">
        <v>5.6650556375077002E-2</v>
      </c>
      <c r="L6541" s="301" t="str">
        <f t="shared" si="205"/>
        <v/>
      </c>
      <c r="M6541" s="459">
        <f>IFERROR((Tableau1[[#This Row],[Scope 1
(kg CO2-eq)]]+Tableau1[[#This Row],[Scope 2 energy
(kg CO2-eq)]]+Tableau1[[#This Row],[Scope 2 Infrastructure
(kg CO2-eq)]])/Tableau1[[#This Row],[Total CO2-emissions
(kg CO2-eq)
for scope 3 use ]],"")</f>
        <v>0</v>
      </c>
      <c r="N6541" s="436" t="s">
        <v>269</v>
      </c>
      <c r="O6541" s="259">
        <v>1</v>
      </c>
      <c r="P6541" s="259" t="s">
        <v>5213</v>
      </c>
      <c r="Q6541" s="259" t="s">
        <v>476</v>
      </c>
    </row>
    <row r="6542" spans="1:17" ht="21.75" customHeight="1">
      <c r="A6542" s="301" t="s">
        <v>5213</v>
      </c>
      <c r="B6542" s="301" t="s">
        <v>476</v>
      </c>
      <c r="C6542" s="316" t="s">
        <v>12529</v>
      </c>
      <c r="D6542" s="465" t="s">
        <v>269</v>
      </c>
      <c r="E6542" s="465" t="s">
        <v>700</v>
      </c>
      <c r="F6542" s="469" t="str">
        <f t="shared" si="204"/>
        <v>CH</v>
      </c>
      <c r="G6542" s="260">
        <v>0</v>
      </c>
      <c r="H6542" s="260">
        <v>0</v>
      </c>
      <c r="I6542" s="260">
        <v>0</v>
      </c>
      <c r="J6542" s="260">
        <v>1.1864722334378901E-2</v>
      </c>
      <c r="K6542" s="260">
        <v>1.18647223492526E-2</v>
      </c>
      <c r="L6542" s="301" t="str">
        <f t="shared" si="205"/>
        <v/>
      </c>
      <c r="M6542" s="459">
        <f>IFERROR((Tableau1[[#This Row],[Scope 1
(kg CO2-eq)]]+Tableau1[[#This Row],[Scope 2 energy
(kg CO2-eq)]]+Tableau1[[#This Row],[Scope 2 Infrastructure
(kg CO2-eq)]])/Tableau1[[#This Row],[Total CO2-emissions
(kg CO2-eq)
for scope 3 use ]],"")</f>
        <v>0</v>
      </c>
      <c r="N6542" s="436" t="s">
        <v>269</v>
      </c>
      <c r="O6542" s="259">
        <v>1</v>
      </c>
      <c r="P6542" s="259" t="s">
        <v>5213</v>
      </c>
      <c r="Q6542" s="259" t="s">
        <v>476</v>
      </c>
    </row>
    <row r="6543" spans="1:17" ht="21.75" customHeight="1">
      <c r="A6543" s="301" t="s">
        <v>5213</v>
      </c>
      <c r="B6543" s="301" t="s">
        <v>476</v>
      </c>
      <c r="C6543" s="316" t="s">
        <v>12530</v>
      </c>
      <c r="D6543" s="465" t="s">
        <v>269</v>
      </c>
      <c r="E6543" s="465" t="s">
        <v>700</v>
      </c>
      <c r="F6543" s="469" t="str">
        <f t="shared" si="204"/>
        <v>CH</v>
      </c>
      <c r="G6543" s="260">
        <v>0.17526259420000001</v>
      </c>
      <c r="H6543" s="260">
        <v>0</v>
      </c>
      <c r="I6543" s="260">
        <v>0</v>
      </c>
      <c r="J6543" s="260">
        <v>0.12995479670919802</v>
      </c>
      <c r="K6543" s="260">
        <v>0.30521739109215701</v>
      </c>
      <c r="L6543" s="301" t="str">
        <f t="shared" si="205"/>
        <v/>
      </c>
      <c r="M6543" s="459">
        <f>IFERROR((Tableau1[[#This Row],[Scope 1
(kg CO2-eq)]]+Tableau1[[#This Row],[Scope 2 energy
(kg CO2-eq)]]+Tableau1[[#This Row],[Scope 2 Infrastructure
(kg CO2-eq)]])/Tableau1[[#This Row],[Total CO2-emissions
(kg CO2-eq)
for scope 3 use ]],"")</f>
        <v>0.574222175128551</v>
      </c>
      <c r="N6543" s="436" t="s">
        <v>269</v>
      </c>
      <c r="O6543" s="259">
        <v>1</v>
      </c>
      <c r="P6543" s="259" t="s">
        <v>5213</v>
      </c>
      <c r="Q6543" s="259" t="s">
        <v>476</v>
      </c>
    </row>
    <row r="6544" spans="1:17" ht="21.75" customHeight="1">
      <c r="A6544" s="301" t="s">
        <v>5213</v>
      </c>
      <c r="B6544" s="301" t="s">
        <v>476</v>
      </c>
      <c r="C6544" s="316" t="s">
        <v>12531</v>
      </c>
      <c r="D6544" s="465" t="s">
        <v>269</v>
      </c>
      <c r="E6544" s="465" t="s">
        <v>6091</v>
      </c>
      <c r="F6544" s="469" t="str">
        <f t="shared" si="204"/>
        <v>other</v>
      </c>
      <c r="G6544" s="260">
        <v>0.170085076</v>
      </c>
      <c r="H6544" s="260">
        <v>0</v>
      </c>
      <c r="I6544" s="260">
        <v>0</v>
      </c>
      <c r="J6544" s="260">
        <v>0.122821691553056</v>
      </c>
      <c r="K6544" s="260">
        <v>0.29290676753616401</v>
      </c>
      <c r="L6544" s="301" t="str">
        <f t="shared" si="205"/>
        <v/>
      </c>
      <c r="M6544" s="459">
        <f>IFERROR((Tableau1[[#This Row],[Scope 1
(kg CO2-eq)]]+Tableau1[[#This Row],[Scope 2 energy
(kg CO2-eq)]]+Tableau1[[#This Row],[Scope 2 Infrastructure
(kg CO2-eq)]])/Tableau1[[#This Row],[Total CO2-emissions
(kg CO2-eq)
for scope 3 use ]],"")</f>
        <v>0.58067991200988656</v>
      </c>
      <c r="N6544" s="436" t="s">
        <v>269</v>
      </c>
      <c r="O6544" s="259">
        <v>1</v>
      </c>
      <c r="P6544" s="259" t="s">
        <v>5213</v>
      </c>
      <c r="Q6544" s="259" t="s">
        <v>476</v>
      </c>
    </row>
    <row r="6545" spans="1:17" ht="21.75" customHeight="1">
      <c r="A6545" s="301" t="s">
        <v>5213</v>
      </c>
      <c r="B6545" s="301" t="s">
        <v>476</v>
      </c>
      <c r="C6545" s="316" t="s">
        <v>12532</v>
      </c>
      <c r="D6545" s="465" t="s">
        <v>269</v>
      </c>
      <c r="E6545" s="465" t="s">
        <v>700</v>
      </c>
      <c r="F6545" s="469" t="str">
        <f t="shared" si="204"/>
        <v>CH</v>
      </c>
      <c r="G6545" s="260">
        <v>0.17526259420000001</v>
      </c>
      <c r="H6545" s="260">
        <v>0</v>
      </c>
      <c r="I6545" s="260">
        <v>0</v>
      </c>
      <c r="J6545" s="260">
        <v>6.143951798314598E-2</v>
      </c>
      <c r="K6545" s="260">
        <v>0.236702112538135</v>
      </c>
      <c r="L6545" s="301" t="str">
        <f t="shared" si="205"/>
        <v/>
      </c>
      <c r="M6545" s="459">
        <f>IFERROR((Tableau1[[#This Row],[Scope 1
(kg CO2-eq)]]+Tableau1[[#This Row],[Scope 2 energy
(kg CO2-eq)]]+Tableau1[[#This Row],[Scope 2 Infrastructure
(kg CO2-eq)]])/Tableau1[[#This Row],[Total CO2-emissions
(kg CO2-eq)
for scope 3 use ]],"")</f>
        <v>0.74043527673105791</v>
      </c>
      <c r="N6545" s="436" t="s">
        <v>269</v>
      </c>
      <c r="O6545" s="259">
        <v>1</v>
      </c>
      <c r="P6545" s="259" t="s">
        <v>5213</v>
      </c>
      <c r="Q6545" s="259" t="s">
        <v>476</v>
      </c>
    </row>
    <row r="6546" spans="1:17" ht="21.75" customHeight="1">
      <c r="A6546" s="301" t="s">
        <v>5213</v>
      </c>
      <c r="B6546" s="301" t="s">
        <v>476</v>
      </c>
      <c r="C6546" s="316" t="s">
        <v>12533</v>
      </c>
      <c r="D6546" s="465" t="s">
        <v>269</v>
      </c>
      <c r="E6546" s="465" t="s">
        <v>700</v>
      </c>
      <c r="F6546" s="469" t="str">
        <f t="shared" si="204"/>
        <v>CH</v>
      </c>
      <c r="G6546" s="260">
        <v>0</v>
      </c>
      <c r="H6546" s="260">
        <v>0</v>
      </c>
      <c r="I6546" s="260">
        <v>0</v>
      </c>
      <c r="J6546" s="260">
        <v>5.6650556391672699E-2</v>
      </c>
      <c r="K6546" s="260">
        <v>5.6650556375077002E-2</v>
      </c>
      <c r="L6546" s="301" t="str">
        <f t="shared" si="205"/>
        <v/>
      </c>
      <c r="M6546" s="459">
        <f>IFERROR((Tableau1[[#This Row],[Scope 1
(kg CO2-eq)]]+Tableau1[[#This Row],[Scope 2 energy
(kg CO2-eq)]]+Tableau1[[#This Row],[Scope 2 Infrastructure
(kg CO2-eq)]])/Tableau1[[#This Row],[Total CO2-emissions
(kg CO2-eq)
for scope 3 use ]],"")</f>
        <v>0</v>
      </c>
      <c r="N6546" s="436" t="s">
        <v>269</v>
      </c>
      <c r="O6546" s="259">
        <v>1</v>
      </c>
      <c r="P6546" s="259" t="s">
        <v>5213</v>
      </c>
      <c r="Q6546" s="259" t="s">
        <v>476</v>
      </c>
    </row>
    <row r="6547" spans="1:17" ht="21.75" customHeight="1">
      <c r="A6547" s="301" t="s">
        <v>5213</v>
      </c>
      <c r="B6547" s="301" t="s">
        <v>476</v>
      </c>
      <c r="C6547" s="316" t="s">
        <v>12534</v>
      </c>
      <c r="D6547" s="465" t="s">
        <v>269</v>
      </c>
      <c r="E6547" s="465" t="s">
        <v>700</v>
      </c>
      <c r="F6547" s="469" t="str">
        <f t="shared" si="204"/>
        <v>CH</v>
      </c>
      <c r="G6547" s="260">
        <v>0</v>
      </c>
      <c r="H6547" s="260">
        <v>0</v>
      </c>
      <c r="I6547" s="260">
        <v>0</v>
      </c>
      <c r="J6547" s="260">
        <v>1.1864722334378901E-2</v>
      </c>
      <c r="K6547" s="260">
        <v>1.18647223492526E-2</v>
      </c>
      <c r="L6547" s="301" t="str">
        <f t="shared" si="205"/>
        <v/>
      </c>
      <c r="M6547" s="459">
        <f>IFERROR((Tableau1[[#This Row],[Scope 1
(kg CO2-eq)]]+Tableau1[[#This Row],[Scope 2 energy
(kg CO2-eq)]]+Tableau1[[#This Row],[Scope 2 Infrastructure
(kg CO2-eq)]])/Tableau1[[#This Row],[Total CO2-emissions
(kg CO2-eq)
for scope 3 use ]],"")</f>
        <v>0</v>
      </c>
      <c r="N6547" s="436" t="s">
        <v>269</v>
      </c>
      <c r="O6547" s="259">
        <v>1</v>
      </c>
      <c r="P6547" s="259" t="s">
        <v>5213</v>
      </c>
      <c r="Q6547" s="259" t="s">
        <v>476</v>
      </c>
    </row>
    <row r="6548" spans="1:17" ht="21.75" customHeight="1">
      <c r="A6548" s="301" t="s">
        <v>5213</v>
      </c>
      <c r="B6548" s="301" t="s">
        <v>476</v>
      </c>
      <c r="C6548" s="316" t="s">
        <v>12535</v>
      </c>
      <c r="D6548" s="465" t="s">
        <v>269</v>
      </c>
      <c r="E6548" s="465" t="s">
        <v>700</v>
      </c>
      <c r="F6548" s="469" t="str">
        <f t="shared" si="204"/>
        <v>CH</v>
      </c>
      <c r="G6548" s="260">
        <v>0.1660087113</v>
      </c>
      <c r="H6548" s="260">
        <v>0</v>
      </c>
      <c r="I6548" s="260">
        <v>0</v>
      </c>
      <c r="J6548" s="260">
        <v>0.12666614610444799</v>
      </c>
      <c r="K6548" s="260">
        <v>0.292674857444084</v>
      </c>
      <c r="L6548" s="301" t="str">
        <f t="shared" si="205"/>
        <v/>
      </c>
      <c r="M6548" s="459">
        <f>IFERROR((Tableau1[[#This Row],[Scope 1
(kg CO2-eq)]]+Tableau1[[#This Row],[Scope 2 energy
(kg CO2-eq)]]+Tableau1[[#This Row],[Scope 2 Infrastructure
(kg CO2-eq)]])/Tableau1[[#This Row],[Total CO2-emissions
(kg CO2-eq)
for scope 3 use ]],"")</f>
        <v>0.56721206853826256</v>
      </c>
      <c r="N6548" s="436" t="s">
        <v>269</v>
      </c>
      <c r="O6548" s="259">
        <v>1</v>
      </c>
      <c r="P6548" s="259" t="s">
        <v>5213</v>
      </c>
      <c r="Q6548" s="259" t="s">
        <v>476</v>
      </c>
    </row>
    <row r="6549" spans="1:17" ht="21.75" customHeight="1">
      <c r="A6549" s="301" t="s">
        <v>5213</v>
      </c>
      <c r="B6549" s="301" t="s">
        <v>476</v>
      </c>
      <c r="C6549" s="316" t="s">
        <v>12536</v>
      </c>
      <c r="D6549" s="465" t="s">
        <v>269</v>
      </c>
      <c r="E6549" s="465" t="s">
        <v>6091</v>
      </c>
      <c r="F6549" s="469" t="str">
        <f t="shared" si="204"/>
        <v>other</v>
      </c>
      <c r="G6549" s="260">
        <v>0.15876014099999999</v>
      </c>
      <c r="H6549" s="260">
        <v>0</v>
      </c>
      <c r="I6549" s="260">
        <v>0</v>
      </c>
      <c r="J6549" s="260">
        <v>0.119146518622225</v>
      </c>
      <c r="K6549" s="260">
        <v>0.27790665956918298</v>
      </c>
      <c r="L6549" s="301" t="str">
        <f t="shared" si="205"/>
        <v/>
      </c>
      <c r="M6549" s="459">
        <f>IFERROR((Tableau1[[#This Row],[Scope 1
(kg CO2-eq)]]+Tableau1[[#This Row],[Scope 2 energy
(kg CO2-eq)]]+Tableau1[[#This Row],[Scope 2 Infrastructure
(kg CO2-eq)]])/Tableau1[[#This Row],[Total CO2-emissions
(kg CO2-eq)
for scope 3 use ]],"")</f>
        <v>0.57127145224268272</v>
      </c>
      <c r="N6549" s="436" t="s">
        <v>269</v>
      </c>
      <c r="O6549" s="259">
        <v>1</v>
      </c>
      <c r="P6549" s="259" t="s">
        <v>5213</v>
      </c>
      <c r="Q6549" s="259" t="s">
        <v>476</v>
      </c>
    </row>
    <row r="6550" spans="1:17" ht="21.75" customHeight="1">
      <c r="A6550" s="301" t="s">
        <v>5213</v>
      </c>
      <c r="B6550" s="301" t="s">
        <v>476</v>
      </c>
      <c r="C6550" s="316" t="s">
        <v>12537</v>
      </c>
      <c r="D6550" s="465" t="s">
        <v>269</v>
      </c>
      <c r="E6550" s="465" t="s">
        <v>700</v>
      </c>
      <c r="F6550" s="469" t="str">
        <f t="shared" si="204"/>
        <v>CH</v>
      </c>
      <c r="G6550" s="260">
        <v>0.1660087113</v>
      </c>
      <c r="H6550" s="260">
        <v>0</v>
      </c>
      <c r="I6550" s="260">
        <v>0</v>
      </c>
      <c r="J6550" s="260">
        <v>5.8150867378397003E-2</v>
      </c>
      <c r="K6550" s="260">
        <v>0.22415957884256299</v>
      </c>
      <c r="L6550" s="301" t="str">
        <f t="shared" si="205"/>
        <v/>
      </c>
      <c r="M6550" s="459">
        <f>IFERROR((Tableau1[[#This Row],[Scope 1
(kg CO2-eq)]]+Tableau1[[#This Row],[Scope 2 energy
(kg CO2-eq)]]+Tableau1[[#This Row],[Scope 2 Infrastructure
(kg CO2-eq)]])/Tableau1[[#This Row],[Total CO2-emissions
(kg CO2-eq)
for scope 3 use ]],"")</f>
        <v>0.7405827230635329</v>
      </c>
      <c r="N6550" s="436" t="s">
        <v>269</v>
      </c>
      <c r="O6550" s="259">
        <v>1</v>
      </c>
      <c r="P6550" s="259" t="s">
        <v>5213</v>
      </c>
      <c r="Q6550" s="259" t="s">
        <v>476</v>
      </c>
    </row>
    <row r="6551" spans="1:17" ht="21.75" customHeight="1">
      <c r="A6551" s="301" t="s">
        <v>5213</v>
      </c>
      <c r="B6551" s="301" t="s">
        <v>476</v>
      </c>
      <c r="C6551" s="316" t="s">
        <v>12538</v>
      </c>
      <c r="D6551" s="465" t="s">
        <v>269</v>
      </c>
      <c r="E6551" s="465" t="s">
        <v>700</v>
      </c>
      <c r="F6551" s="469" t="str">
        <f t="shared" si="204"/>
        <v>CH</v>
      </c>
      <c r="G6551" s="260">
        <v>0</v>
      </c>
      <c r="H6551" s="260">
        <v>0</v>
      </c>
      <c r="I6551" s="260">
        <v>0</v>
      </c>
      <c r="J6551" s="260">
        <v>5.6650556391672699E-2</v>
      </c>
      <c r="K6551" s="260">
        <v>5.6650556375077002E-2</v>
      </c>
      <c r="L6551" s="301" t="str">
        <f t="shared" si="205"/>
        <v/>
      </c>
      <c r="M6551" s="459">
        <f>IFERROR((Tableau1[[#This Row],[Scope 1
(kg CO2-eq)]]+Tableau1[[#This Row],[Scope 2 energy
(kg CO2-eq)]]+Tableau1[[#This Row],[Scope 2 Infrastructure
(kg CO2-eq)]])/Tableau1[[#This Row],[Total CO2-emissions
(kg CO2-eq)
for scope 3 use ]],"")</f>
        <v>0</v>
      </c>
      <c r="N6551" s="436" t="s">
        <v>269</v>
      </c>
      <c r="O6551" s="259">
        <v>1</v>
      </c>
      <c r="P6551" s="259" t="s">
        <v>5213</v>
      </c>
      <c r="Q6551" s="259" t="s">
        <v>476</v>
      </c>
    </row>
    <row r="6552" spans="1:17" ht="21.75" customHeight="1">
      <c r="A6552" s="301" t="s">
        <v>5213</v>
      </c>
      <c r="B6552" s="301" t="s">
        <v>476</v>
      </c>
      <c r="C6552" s="316" t="s">
        <v>12539</v>
      </c>
      <c r="D6552" s="465" t="s">
        <v>269</v>
      </c>
      <c r="E6552" s="465" t="s">
        <v>700</v>
      </c>
      <c r="F6552" s="469" t="str">
        <f t="shared" si="204"/>
        <v>CH</v>
      </c>
      <c r="G6552" s="260">
        <v>0</v>
      </c>
      <c r="H6552" s="260">
        <v>0</v>
      </c>
      <c r="I6552" s="260">
        <v>0</v>
      </c>
      <c r="J6552" s="260">
        <v>1.1864722334378901E-2</v>
      </c>
      <c r="K6552" s="260">
        <v>1.18647223492526E-2</v>
      </c>
      <c r="L6552" s="301" t="str">
        <f t="shared" si="205"/>
        <v/>
      </c>
      <c r="M6552" s="459">
        <f>IFERROR((Tableau1[[#This Row],[Scope 1
(kg CO2-eq)]]+Tableau1[[#This Row],[Scope 2 energy
(kg CO2-eq)]]+Tableau1[[#This Row],[Scope 2 Infrastructure
(kg CO2-eq)]])/Tableau1[[#This Row],[Total CO2-emissions
(kg CO2-eq)
for scope 3 use ]],"")</f>
        <v>0</v>
      </c>
      <c r="N6552" s="436" t="s">
        <v>269</v>
      </c>
      <c r="O6552" s="259">
        <v>1</v>
      </c>
      <c r="P6552" s="259" t="s">
        <v>5213</v>
      </c>
      <c r="Q6552" s="259" t="s">
        <v>476</v>
      </c>
    </row>
    <row r="6553" spans="1:17" ht="21.75" customHeight="1">
      <c r="A6553" s="301" t="s">
        <v>5213</v>
      </c>
      <c r="B6553" s="301" t="s">
        <v>476</v>
      </c>
      <c r="C6553" s="316" t="s">
        <v>12540</v>
      </c>
      <c r="D6553" s="465" t="s">
        <v>269</v>
      </c>
      <c r="E6553" s="465" t="s">
        <v>700</v>
      </c>
      <c r="F6553" s="469" t="str">
        <f t="shared" si="204"/>
        <v>CH</v>
      </c>
      <c r="G6553" s="260">
        <v>0.1604080299</v>
      </c>
      <c r="H6553" s="260">
        <v>0</v>
      </c>
      <c r="I6553" s="260">
        <v>0</v>
      </c>
      <c r="J6553" s="260">
        <v>0.12463992030110901</v>
      </c>
      <c r="K6553" s="260">
        <v>0.28504795027426399</v>
      </c>
      <c r="L6553" s="301" t="str">
        <f t="shared" si="205"/>
        <v/>
      </c>
      <c r="M6553" s="459">
        <f>IFERROR((Tableau1[[#This Row],[Scope 1
(kg CO2-eq)]]+Tableau1[[#This Row],[Scope 2 energy
(kg CO2-eq)]]+Tableau1[[#This Row],[Scope 2 Infrastructure
(kg CO2-eq)]])/Tableau1[[#This Row],[Total CO2-emissions
(kg CO2-eq)
for scope 3 use ]],"")</f>
        <v>0.56274051346680631</v>
      </c>
      <c r="N6553" s="436" t="s">
        <v>269</v>
      </c>
      <c r="O6553" s="259">
        <v>1</v>
      </c>
      <c r="P6553" s="259" t="s">
        <v>5213</v>
      </c>
      <c r="Q6553" s="259" t="s">
        <v>476</v>
      </c>
    </row>
    <row r="6554" spans="1:17" ht="21.75" customHeight="1">
      <c r="A6554" s="301" t="s">
        <v>5213</v>
      </c>
      <c r="B6554" s="301" t="s">
        <v>476</v>
      </c>
      <c r="C6554" s="316" t="s">
        <v>12541</v>
      </c>
      <c r="D6554" s="465" t="s">
        <v>269</v>
      </c>
      <c r="E6554" s="465" t="s">
        <v>6091</v>
      </c>
      <c r="F6554" s="469" t="str">
        <f t="shared" si="204"/>
        <v>other</v>
      </c>
      <c r="G6554" s="260">
        <v>0.15148614304999999</v>
      </c>
      <c r="H6554" s="260">
        <v>0</v>
      </c>
      <c r="I6554" s="260">
        <v>0</v>
      </c>
      <c r="J6554" s="260">
        <v>0.11675321460852703</v>
      </c>
      <c r="K6554" s="260">
        <v>0.26823935762759499</v>
      </c>
      <c r="L6554" s="301" t="str">
        <f t="shared" si="205"/>
        <v/>
      </c>
      <c r="M6554" s="459">
        <f>IFERROR((Tableau1[[#This Row],[Scope 1
(kg CO2-eq)]]+Tableau1[[#This Row],[Scope 2 energy
(kg CO2-eq)]]+Tableau1[[#This Row],[Scope 2 Infrastructure
(kg CO2-eq)]])/Tableau1[[#This Row],[Total CO2-emissions
(kg CO2-eq)
for scope 3 use ]],"")</f>
        <v>0.5647424165856858</v>
      </c>
      <c r="N6554" s="436" t="s">
        <v>269</v>
      </c>
      <c r="O6554" s="259">
        <v>1</v>
      </c>
      <c r="P6554" s="259" t="s">
        <v>5213</v>
      </c>
      <c r="Q6554" s="259" t="s">
        <v>476</v>
      </c>
    </row>
    <row r="6555" spans="1:17" ht="21.75" customHeight="1">
      <c r="A6555" s="301" t="s">
        <v>5213</v>
      </c>
      <c r="B6555" s="301" t="s">
        <v>476</v>
      </c>
      <c r="C6555" s="316" t="s">
        <v>12542</v>
      </c>
      <c r="D6555" s="465" t="s">
        <v>269</v>
      </c>
      <c r="E6555" s="465" t="s">
        <v>700</v>
      </c>
      <c r="F6555" s="469" t="str">
        <f t="shared" si="204"/>
        <v>CH</v>
      </c>
      <c r="G6555" s="260">
        <v>0.1604080299</v>
      </c>
      <c r="H6555" s="260">
        <v>0</v>
      </c>
      <c r="I6555" s="260">
        <v>0</v>
      </c>
      <c r="J6555" s="260">
        <v>5.6124641575057005E-2</v>
      </c>
      <c r="K6555" s="260">
        <v>0.216532671619109</v>
      </c>
      <c r="L6555" s="301" t="str">
        <f t="shared" si="205"/>
        <v/>
      </c>
      <c r="M6555" s="459">
        <f>IFERROR((Tableau1[[#This Row],[Scope 1
(kg CO2-eq)]]+Tableau1[[#This Row],[Scope 2 energy
(kg CO2-eq)]]+Tableau1[[#This Row],[Scope 2 Infrastructure
(kg CO2-eq)]])/Tableau1[[#This Row],[Total CO2-emissions
(kg CO2-eq)
for scope 3 use ]],"")</f>
        <v>0.74080289454962789</v>
      </c>
      <c r="N6555" s="436" t="s">
        <v>269</v>
      </c>
      <c r="O6555" s="259">
        <v>1</v>
      </c>
      <c r="P6555" s="259" t="s">
        <v>5213</v>
      </c>
      <c r="Q6555" s="259" t="s">
        <v>476</v>
      </c>
    </row>
    <row r="6556" spans="1:17" ht="21.75" customHeight="1">
      <c r="A6556" s="301" t="s">
        <v>5213</v>
      </c>
      <c r="B6556" s="301" t="s">
        <v>476</v>
      </c>
      <c r="C6556" s="316" t="s">
        <v>12543</v>
      </c>
      <c r="D6556" s="465" t="s">
        <v>269</v>
      </c>
      <c r="E6556" s="465" t="s">
        <v>700</v>
      </c>
      <c r="F6556" s="469" t="str">
        <f t="shared" si="204"/>
        <v>CH</v>
      </c>
      <c r="G6556" s="260">
        <v>0</v>
      </c>
      <c r="H6556" s="260">
        <v>0</v>
      </c>
      <c r="I6556" s="260">
        <v>0</v>
      </c>
      <c r="J6556" s="260">
        <v>5.6650556391672699E-2</v>
      </c>
      <c r="K6556" s="260">
        <v>5.6650556375077002E-2</v>
      </c>
      <c r="L6556" s="301" t="str">
        <f t="shared" si="205"/>
        <v/>
      </c>
      <c r="M6556" s="459">
        <f>IFERROR((Tableau1[[#This Row],[Scope 1
(kg CO2-eq)]]+Tableau1[[#This Row],[Scope 2 energy
(kg CO2-eq)]]+Tableau1[[#This Row],[Scope 2 Infrastructure
(kg CO2-eq)]])/Tableau1[[#This Row],[Total CO2-emissions
(kg CO2-eq)
for scope 3 use ]],"")</f>
        <v>0</v>
      </c>
      <c r="N6556" s="436" t="s">
        <v>269</v>
      </c>
      <c r="O6556" s="259">
        <v>1</v>
      </c>
      <c r="P6556" s="259" t="s">
        <v>5213</v>
      </c>
      <c r="Q6556" s="259" t="s">
        <v>476</v>
      </c>
    </row>
    <row r="6557" spans="1:17" ht="21.75" customHeight="1">
      <c r="A6557" s="301" t="s">
        <v>5213</v>
      </c>
      <c r="B6557" s="301" t="s">
        <v>476</v>
      </c>
      <c r="C6557" s="316" t="s">
        <v>12544</v>
      </c>
      <c r="D6557" s="465" t="s">
        <v>269</v>
      </c>
      <c r="E6557" s="465" t="s">
        <v>700</v>
      </c>
      <c r="F6557" s="469" t="str">
        <f t="shared" si="204"/>
        <v>CH</v>
      </c>
      <c r="G6557" s="260">
        <v>0</v>
      </c>
      <c r="H6557" s="260">
        <v>0</v>
      </c>
      <c r="I6557" s="260">
        <v>0</v>
      </c>
      <c r="J6557" s="260">
        <v>1.1864722334378901E-2</v>
      </c>
      <c r="K6557" s="260">
        <v>1.18647223492526E-2</v>
      </c>
      <c r="L6557" s="301" t="str">
        <f t="shared" si="205"/>
        <v/>
      </c>
      <c r="M6557" s="459">
        <f>IFERROR((Tableau1[[#This Row],[Scope 1
(kg CO2-eq)]]+Tableau1[[#This Row],[Scope 2 energy
(kg CO2-eq)]]+Tableau1[[#This Row],[Scope 2 Infrastructure
(kg CO2-eq)]])/Tableau1[[#This Row],[Total CO2-emissions
(kg CO2-eq)
for scope 3 use ]],"")</f>
        <v>0</v>
      </c>
      <c r="N6557" s="436" t="s">
        <v>269</v>
      </c>
      <c r="O6557" s="259">
        <v>1</v>
      </c>
      <c r="P6557" s="259" t="s">
        <v>5213</v>
      </c>
      <c r="Q6557" s="259" t="s">
        <v>476</v>
      </c>
    </row>
    <row r="6558" spans="1:17" ht="21.75" customHeight="1">
      <c r="A6558" s="301" t="s">
        <v>5213</v>
      </c>
      <c r="B6558" s="301" t="s">
        <v>476</v>
      </c>
      <c r="C6558" s="316" t="s">
        <v>12545</v>
      </c>
      <c r="D6558" s="465" t="s">
        <v>269</v>
      </c>
      <c r="E6558" s="465" t="s">
        <v>700</v>
      </c>
      <c r="F6558" s="469" t="str">
        <f t="shared" si="204"/>
        <v>CH</v>
      </c>
      <c r="G6558" s="260">
        <v>0.10083689144000001</v>
      </c>
      <c r="H6558" s="260">
        <v>0</v>
      </c>
      <c r="I6558" s="260">
        <v>0</v>
      </c>
      <c r="J6558" s="260">
        <v>8.4887745798709988E-2</v>
      </c>
      <c r="K6558" s="260">
        <v>0.18572463728502001</v>
      </c>
      <c r="L6558" s="301" t="str">
        <f t="shared" si="205"/>
        <v/>
      </c>
      <c r="M6558" s="459">
        <f>IFERROR((Tableau1[[#This Row],[Scope 1
(kg CO2-eq)]]+Tableau1[[#This Row],[Scope 2 energy
(kg CO2-eq)]]+Tableau1[[#This Row],[Scope 2 Infrastructure
(kg CO2-eq)]])/Tableau1[[#This Row],[Total CO2-emissions
(kg CO2-eq)
for scope 3 use ]],"")</f>
        <v>0.54293761406168173</v>
      </c>
      <c r="N6558" s="436" t="s">
        <v>269</v>
      </c>
      <c r="O6558" s="259">
        <v>1</v>
      </c>
      <c r="P6558" s="259" t="s">
        <v>5213</v>
      </c>
      <c r="Q6558" s="259" t="s">
        <v>476</v>
      </c>
    </row>
    <row r="6559" spans="1:17" ht="21.75" customHeight="1">
      <c r="A6559" s="301" t="s">
        <v>5213</v>
      </c>
      <c r="B6559" s="301" t="s">
        <v>476</v>
      </c>
      <c r="C6559" s="316" t="s">
        <v>12546</v>
      </c>
      <c r="D6559" s="465" t="s">
        <v>269</v>
      </c>
      <c r="E6559" s="465" t="s">
        <v>6091</v>
      </c>
      <c r="F6559" s="469" t="str">
        <f t="shared" si="204"/>
        <v>other</v>
      </c>
      <c r="G6559" s="260">
        <v>9.6476190959999999E-2</v>
      </c>
      <c r="H6559" s="260">
        <v>0</v>
      </c>
      <c r="I6559" s="260">
        <v>0</v>
      </c>
      <c r="J6559" s="260">
        <v>8.0946922851534001E-2</v>
      </c>
      <c r="K6559" s="260">
        <v>0.177423113821846</v>
      </c>
      <c r="L6559" s="301" t="str">
        <f t="shared" si="205"/>
        <v/>
      </c>
      <c r="M6559" s="459">
        <f>IFERROR((Tableau1[[#This Row],[Scope 1
(kg CO2-eq)]]+Tableau1[[#This Row],[Scope 2 energy
(kg CO2-eq)]]+Tableau1[[#This Row],[Scope 2 Infrastructure
(kg CO2-eq)]])/Tableau1[[#This Row],[Total CO2-emissions
(kg CO2-eq)
for scope 3 use ]],"")</f>
        <v>0.54376337378946926</v>
      </c>
      <c r="N6559" s="436" t="s">
        <v>269</v>
      </c>
      <c r="O6559" s="259">
        <v>1</v>
      </c>
      <c r="P6559" s="259" t="s">
        <v>5213</v>
      </c>
      <c r="Q6559" s="259" t="s">
        <v>476</v>
      </c>
    </row>
    <row r="6560" spans="1:17" ht="21.75" customHeight="1">
      <c r="A6560" s="301" t="s">
        <v>5213</v>
      </c>
      <c r="B6560" s="301" t="s">
        <v>476</v>
      </c>
      <c r="C6560" s="316" t="s">
        <v>12547</v>
      </c>
      <c r="D6560" s="465" t="s">
        <v>269</v>
      </c>
      <c r="E6560" s="465" t="s">
        <v>700</v>
      </c>
      <c r="F6560" s="469" t="str">
        <f t="shared" si="204"/>
        <v>CH</v>
      </c>
      <c r="G6560" s="260">
        <v>0.10083689144000001</v>
      </c>
      <c r="H6560" s="260">
        <v>0</v>
      </c>
      <c r="I6560" s="260">
        <v>0</v>
      </c>
      <c r="J6560" s="260">
        <v>2.9751013304914989E-2</v>
      </c>
      <c r="K6560" s="260">
        <v>0.13058790476295701</v>
      </c>
      <c r="L6560" s="301" t="str">
        <f t="shared" si="205"/>
        <v/>
      </c>
      <c r="M6560" s="459">
        <f>IFERROR((Tableau1[[#This Row],[Scope 1
(kg CO2-eq)]]+Tableau1[[#This Row],[Scope 2 energy
(kg CO2-eq)]]+Tableau1[[#This Row],[Scope 2 Infrastructure
(kg CO2-eq)]])/Tableau1[[#This Row],[Total CO2-emissions
(kg CO2-eq)
for scope 3 use ]],"")</f>
        <v>0.77217634836119775</v>
      </c>
      <c r="N6560" s="436" t="s">
        <v>269</v>
      </c>
      <c r="O6560" s="259">
        <v>1</v>
      </c>
      <c r="P6560" s="259" t="s">
        <v>5213</v>
      </c>
      <c r="Q6560" s="259" t="s">
        <v>476</v>
      </c>
    </row>
    <row r="6561" spans="1:17" ht="21.75" customHeight="1">
      <c r="A6561" s="301" t="s">
        <v>5213</v>
      </c>
      <c r="B6561" s="301" t="s">
        <v>476</v>
      </c>
      <c r="C6561" s="316" t="s">
        <v>12548</v>
      </c>
      <c r="D6561" s="465" t="s">
        <v>269</v>
      </c>
      <c r="E6561" s="465" t="s">
        <v>700</v>
      </c>
      <c r="F6561" s="469" t="str">
        <f t="shared" si="204"/>
        <v>CH</v>
      </c>
      <c r="G6561" s="260">
        <v>0</v>
      </c>
      <c r="H6561" s="260">
        <v>0</v>
      </c>
      <c r="I6561" s="260">
        <v>0</v>
      </c>
      <c r="J6561" s="260">
        <v>4.4646334610786098E-2</v>
      </c>
      <c r="K6561" s="260">
        <v>4.4646334634968497E-2</v>
      </c>
      <c r="L6561" s="301" t="str">
        <f t="shared" si="205"/>
        <v/>
      </c>
      <c r="M6561" s="459">
        <f>IFERROR((Tableau1[[#This Row],[Scope 1
(kg CO2-eq)]]+Tableau1[[#This Row],[Scope 2 energy
(kg CO2-eq)]]+Tableau1[[#This Row],[Scope 2 Infrastructure
(kg CO2-eq)]])/Tableau1[[#This Row],[Total CO2-emissions
(kg CO2-eq)
for scope 3 use ]],"")</f>
        <v>0</v>
      </c>
      <c r="N6561" s="436" t="s">
        <v>269</v>
      </c>
      <c r="O6561" s="259">
        <v>1</v>
      </c>
      <c r="P6561" s="259" t="s">
        <v>5213</v>
      </c>
      <c r="Q6561" s="259" t="s">
        <v>476</v>
      </c>
    </row>
    <row r="6562" spans="1:17" ht="21.75" customHeight="1">
      <c r="A6562" s="301" t="s">
        <v>5213</v>
      </c>
      <c r="B6562" s="301" t="s">
        <v>476</v>
      </c>
      <c r="C6562" s="316" t="s">
        <v>12549</v>
      </c>
      <c r="D6562" s="465" t="s">
        <v>269</v>
      </c>
      <c r="E6562" s="465" t="s">
        <v>700</v>
      </c>
      <c r="F6562" s="469" t="str">
        <f t="shared" si="204"/>
        <v>CH</v>
      </c>
      <c r="G6562" s="260">
        <v>0</v>
      </c>
      <c r="H6562" s="260">
        <v>0</v>
      </c>
      <c r="I6562" s="260">
        <v>0</v>
      </c>
      <c r="J6562" s="260">
        <v>1.04903978830091E-2</v>
      </c>
      <c r="K6562" s="260">
        <v>1.0490397884458699E-2</v>
      </c>
      <c r="L6562" s="301" t="str">
        <f t="shared" si="205"/>
        <v/>
      </c>
      <c r="M6562" s="459">
        <f>IFERROR((Tableau1[[#This Row],[Scope 1
(kg CO2-eq)]]+Tableau1[[#This Row],[Scope 2 energy
(kg CO2-eq)]]+Tableau1[[#This Row],[Scope 2 Infrastructure
(kg CO2-eq)]])/Tableau1[[#This Row],[Total CO2-emissions
(kg CO2-eq)
for scope 3 use ]],"")</f>
        <v>0</v>
      </c>
      <c r="N6562" s="436" t="s">
        <v>269</v>
      </c>
      <c r="O6562" s="259">
        <v>1</v>
      </c>
      <c r="P6562" s="259" t="s">
        <v>5213</v>
      </c>
      <c r="Q6562" s="259" t="s">
        <v>476</v>
      </c>
    </row>
    <row r="6563" spans="1:17" ht="21.75" customHeight="1">
      <c r="A6563" s="301" t="s">
        <v>5213</v>
      </c>
      <c r="B6563" s="301" t="s">
        <v>476</v>
      </c>
      <c r="C6563" s="316" t="s">
        <v>12550</v>
      </c>
      <c r="D6563" s="465" t="s">
        <v>269</v>
      </c>
      <c r="E6563" s="465" t="s">
        <v>700</v>
      </c>
      <c r="F6563" s="469" t="str">
        <f t="shared" si="204"/>
        <v>CH</v>
      </c>
      <c r="G6563" s="260">
        <v>9.9430433600000007E-2</v>
      </c>
      <c r="H6563" s="260">
        <v>0</v>
      </c>
      <c r="I6563" s="260">
        <v>0</v>
      </c>
      <c r="J6563" s="260">
        <v>8.4471371719359006E-2</v>
      </c>
      <c r="K6563" s="260">
        <v>0.18390180535429901</v>
      </c>
      <c r="L6563" s="301" t="str">
        <f t="shared" si="205"/>
        <v/>
      </c>
      <c r="M6563" s="459">
        <f>IFERROR((Tableau1[[#This Row],[Scope 1
(kg CO2-eq)]]+Tableau1[[#This Row],[Scope 2 energy
(kg CO2-eq)]]+Tableau1[[#This Row],[Scope 2 Infrastructure
(kg CO2-eq)]])/Tableau1[[#This Row],[Total CO2-emissions
(kg CO2-eq)
for scope 3 use ]],"")</f>
        <v>0.54067132950892294</v>
      </c>
      <c r="N6563" s="436" t="s">
        <v>269</v>
      </c>
      <c r="O6563" s="259">
        <v>1</v>
      </c>
      <c r="P6563" s="259" t="s">
        <v>5213</v>
      </c>
      <c r="Q6563" s="259" t="s">
        <v>476</v>
      </c>
    </row>
    <row r="6564" spans="1:17" ht="21.75" customHeight="1">
      <c r="A6564" s="301" t="s">
        <v>5213</v>
      </c>
      <c r="B6564" s="301" t="s">
        <v>476</v>
      </c>
      <c r="C6564" s="316" t="s">
        <v>12551</v>
      </c>
      <c r="D6564" s="465" t="s">
        <v>269</v>
      </c>
      <c r="E6564" s="465" t="s">
        <v>6091</v>
      </c>
      <c r="F6564" s="469" t="str">
        <f t="shared" si="204"/>
        <v>other</v>
      </c>
      <c r="G6564" s="260">
        <v>9.6973248109999993E-2</v>
      </c>
      <c r="H6564" s="260">
        <v>0</v>
      </c>
      <c r="I6564" s="260">
        <v>0</v>
      </c>
      <c r="J6564" s="260">
        <v>8.1099301124179013E-2</v>
      </c>
      <c r="K6564" s="260">
        <v>0.17807254926316099</v>
      </c>
      <c r="L6564" s="301" t="str">
        <f t="shared" si="205"/>
        <v/>
      </c>
      <c r="M6564" s="459">
        <f>IFERROR((Tableau1[[#This Row],[Scope 1
(kg CO2-eq)]]+Tableau1[[#This Row],[Scope 2 energy
(kg CO2-eq)]]+Tableau1[[#This Row],[Scope 2 Infrastructure
(kg CO2-eq)]])/Tableau1[[#This Row],[Total CO2-emissions
(kg CO2-eq)
for scope 3 use ]],"")</f>
        <v>0.54457157215562746</v>
      </c>
      <c r="N6564" s="436" t="s">
        <v>269</v>
      </c>
      <c r="O6564" s="259">
        <v>1</v>
      </c>
      <c r="P6564" s="259" t="s">
        <v>5213</v>
      </c>
      <c r="Q6564" s="259" t="s">
        <v>476</v>
      </c>
    </row>
    <row r="6565" spans="1:17" ht="21.75" customHeight="1">
      <c r="A6565" s="301" t="s">
        <v>5213</v>
      </c>
      <c r="B6565" s="301" t="s">
        <v>476</v>
      </c>
      <c r="C6565" s="316" t="s">
        <v>12552</v>
      </c>
      <c r="D6565" s="465" t="s">
        <v>269</v>
      </c>
      <c r="E6565" s="465" t="s">
        <v>700</v>
      </c>
      <c r="F6565" s="469" t="str">
        <f t="shared" si="204"/>
        <v>CH</v>
      </c>
      <c r="G6565" s="260">
        <v>9.9430433600000007E-2</v>
      </c>
      <c r="H6565" s="260">
        <v>0</v>
      </c>
      <c r="I6565" s="260">
        <v>0</v>
      </c>
      <c r="J6565" s="260">
        <v>2.933463922556398E-2</v>
      </c>
      <c r="K6565" s="260">
        <v>0.128765072853426</v>
      </c>
      <c r="L6565" s="301" t="str">
        <f t="shared" si="205"/>
        <v/>
      </c>
      <c r="M6565" s="459">
        <f>IFERROR((Tableau1[[#This Row],[Scope 1
(kg CO2-eq)]]+Tableau1[[#This Row],[Scope 2 energy
(kg CO2-eq)]]+Tableau1[[#This Row],[Scope 2 Infrastructure
(kg CO2-eq)]])/Tableau1[[#This Row],[Total CO2-emissions
(kg CO2-eq)
for scope 3 use ]],"")</f>
        <v>0.77218481220588608</v>
      </c>
      <c r="N6565" s="436" t="s">
        <v>269</v>
      </c>
      <c r="O6565" s="259">
        <v>1</v>
      </c>
      <c r="P6565" s="259" t="s">
        <v>5213</v>
      </c>
      <c r="Q6565" s="259" t="s">
        <v>476</v>
      </c>
    </row>
    <row r="6566" spans="1:17" ht="21.75" customHeight="1">
      <c r="A6566" s="301" t="s">
        <v>5213</v>
      </c>
      <c r="B6566" s="301" t="s">
        <v>476</v>
      </c>
      <c r="C6566" s="316" t="s">
        <v>12553</v>
      </c>
      <c r="D6566" s="465" t="s">
        <v>269</v>
      </c>
      <c r="E6566" s="465" t="s">
        <v>700</v>
      </c>
      <c r="F6566" s="469" t="str">
        <f t="shared" si="204"/>
        <v>CH</v>
      </c>
      <c r="G6566" s="260">
        <v>0</v>
      </c>
      <c r="H6566" s="260">
        <v>0</v>
      </c>
      <c r="I6566" s="260">
        <v>0</v>
      </c>
      <c r="J6566" s="260">
        <v>4.4646334610786098E-2</v>
      </c>
      <c r="K6566" s="260">
        <v>4.4646334634968497E-2</v>
      </c>
      <c r="L6566" s="301" t="str">
        <f t="shared" si="205"/>
        <v/>
      </c>
      <c r="M6566" s="459">
        <f>IFERROR((Tableau1[[#This Row],[Scope 1
(kg CO2-eq)]]+Tableau1[[#This Row],[Scope 2 energy
(kg CO2-eq)]]+Tableau1[[#This Row],[Scope 2 Infrastructure
(kg CO2-eq)]])/Tableau1[[#This Row],[Total CO2-emissions
(kg CO2-eq)
for scope 3 use ]],"")</f>
        <v>0</v>
      </c>
      <c r="N6566" s="436" t="s">
        <v>269</v>
      </c>
      <c r="O6566" s="259">
        <v>1</v>
      </c>
      <c r="P6566" s="259" t="s">
        <v>5213</v>
      </c>
      <c r="Q6566" s="259" t="s">
        <v>476</v>
      </c>
    </row>
    <row r="6567" spans="1:17" ht="21.75" customHeight="1">
      <c r="A6567" s="301" t="s">
        <v>5213</v>
      </c>
      <c r="B6567" s="301" t="s">
        <v>476</v>
      </c>
      <c r="C6567" s="316" t="s">
        <v>12554</v>
      </c>
      <c r="D6567" s="465" t="s">
        <v>269</v>
      </c>
      <c r="E6567" s="465" t="s">
        <v>700</v>
      </c>
      <c r="F6567" s="469" t="str">
        <f t="shared" si="204"/>
        <v>CH</v>
      </c>
      <c r="G6567" s="260">
        <v>0</v>
      </c>
      <c r="H6567" s="260">
        <v>0</v>
      </c>
      <c r="I6567" s="260">
        <v>0</v>
      </c>
      <c r="J6567" s="260">
        <v>1.04903978830091E-2</v>
      </c>
      <c r="K6567" s="260">
        <v>1.0490397884458699E-2</v>
      </c>
      <c r="L6567" s="301" t="str">
        <f t="shared" si="205"/>
        <v/>
      </c>
      <c r="M6567" s="459">
        <f>IFERROR((Tableau1[[#This Row],[Scope 1
(kg CO2-eq)]]+Tableau1[[#This Row],[Scope 2 energy
(kg CO2-eq)]]+Tableau1[[#This Row],[Scope 2 Infrastructure
(kg CO2-eq)]])/Tableau1[[#This Row],[Total CO2-emissions
(kg CO2-eq)
for scope 3 use ]],"")</f>
        <v>0</v>
      </c>
      <c r="N6567" s="436" t="s">
        <v>269</v>
      </c>
      <c r="O6567" s="259">
        <v>1</v>
      </c>
      <c r="P6567" s="259" t="s">
        <v>5213</v>
      </c>
      <c r="Q6567" s="259" t="s">
        <v>476</v>
      </c>
    </row>
    <row r="6568" spans="1:17" ht="21.75" customHeight="1">
      <c r="A6568" s="301" t="s">
        <v>5213</v>
      </c>
      <c r="B6568" s="301" t="s">
        <v>476</v>
      </c>
      <c r="C6568" s="316" t="s">
        <v>12555</v>
      </c>
      <c r="D6568" s="465" t="s">
        <v>269</v>
      </c>
      <c r="E6568" s="465" t="s">
        <v>700</v>
      </c>
      <c r="F6568" s="469" t="str">
        <f t="shared" si="204"/>
        <v>CH</v>
      </c>
      <c r="G6568" s="260">
        <v>9.4892327570000004E-2</v>
      </c>
      <c r="H6568" s="260">
        <v>0</v>
      </c>
      <c r="I6568" s="260">
        <v>0</v>
      </c>
      <c r="J6568" s="260">
        <v>8.305747585274699E-2</v>
      </c>
      <c r="K6568" s="260">
        <v>0.17794980350083101</v>
      </c>
      <c r="L6568" s="301" t="str">
        <f t="shared" si="205"/>
        <v/>
      </c>
      <c r="M6568" s="459">
        <f>IFERROR((Tableau1[[#This Row],[Scope 1
(kg CO2-eq)]]+Tableau1[[#This Row],[Scope 2 energy
(kg CO2-eq)]]+Tableau1[[#This Row],[Scope 2 Infrastructure
(kg CO2-eq)]])/Tableau1[[#This Row],[Total CO2-emissions
(kg CO2-eq)
for scope 3 use ]],"")</f>
        <v>0.53325334281449133</v>
      </c>
      <c r="N6568" s="436" t="s">
        <v>269</v>
      </c>
      <c r="O6568" s="259">
        <v>1</v>
      </c>
      <c r="P6568" s="259" t="s">
        <v>5213</v>
      </c>
      <c r="Q6568" s="259" t="s">
        <v>476</v>
      </c>
    </row>
    <row r="6569" spans="1:17" ht="21.75" customHeight="1">
      <c r="A6569" s="301" t="s">
        <v>5213</v>
      </c>
      <c r="B6569" s="301" t="s">
        <v>476</v>
      </c>
      <c r="C6569" s="316" t="s">
        <v>12556</v>
      </c>
      <c r="D6569" s="465" t="s">
        <v>269</v>
      </c>
      <c r="E6569" s="465" t="s">
        <v>6091</v>
      </c>
      <c r="F6569" s="469" t="str">
        <f t="shared" si="204"/>
        <v>other</v>
      </c>
      <c r="G6569" s="260">
        <v>9.0126324630000004E-2</v>
      </c>
      <c r="H6569" s="260">
        <v>0</v>
      </c>
      <c r="I6569" s="260">
        <v>0</v>
      </c>
      <c r="J6569" s="260">
        <v>7.9171267803827994E-2</v>
      </c>
      <c r="K6569" s="260">
        <v>0.16929759244097101</v>
      </c>
      <c r="L6569" s="301" t="str">
        <f t="shared" si="205"/>
        <v/>
      </c>
      <c r="M6569" s="459">
        <f>IFERROR((Tableau1[[#This Row],[Scope 1
(kg CO2-eq)]]+Tableau1[[#This Row],[Scope 2 energy
(kg CO2-eq)]]+Tableau1[[#This Row],[Scope 2 Infrastructure
(kg CO2-eq)]])/Tableau1[[#This Row],[Total CO2-emissions
(kg CO2-eq)
for scope 3 use ]],"")</f>
        <v>0.53235443771254076</v>
      </c>
      <c r="N6569" s="436" t="s">
        <v>269</v>
      </c>
      <c r="O6569" s="259">
        <v>1</v>
      </c>
      <c r="P6569" s="259" t="s">
        <v>5213</v>
      </c>
      <c r="Q6569" s="259" t="s">
        <v>476</v>
      </c>
    </row>
    <row r="6570" spans="1:17" ht="21.75" customHeight="1">
      <c r="A6570" s="301" t="s">
        <v>5213</v>
      </c>
      <c r="B6570" s="301" t="s">
        <v>476</v>
      </c>
      <c r="C6570" s="316" t="s">
        <v>12557</v>
      </c>
      <c r="D6570" s="465" t="s">
        <v>269</v>
      </c>
      <c r="E6570" s="465" t="s">
        <v>700</v>
      </c>
      <c r="F6570" s="469" t="str">
        <f t="shared" si="204"/>
        <v>CH</v>
      </c>
      <c r="G6570" s="260">
        <v>9.4892327570000004E-2</v>
      </c>
      <c r="H6570" s="260">
        <v>0</v>
      </c>
      <c r="I6570" s="260">
        <v>0</v>
      </c>
      <c r="J6570" s="260">
        <v>2.7920743358951991E-2</v>
      </c>
      <c r="K6570" s="260">
        <v>0.122813070965091</v>
      </c>
      <c r="L6570" s="301" t="str">
        <f t="shared" si="205"/>
        <v/>
      </c>
      <c r="M6570" s="459">
        <f>IFERROR((Tableau1[[#This Row],[Scope 1
(kg CO2-eq)]]+Tableau1[[#This Row],[Scope 2 energy
(kg CO2-eq)]]+Tableau1[[#This Row],[Scope 2 Infrastructure
(kg CO2-eq)]])/Tableau1[[#This Row],[Total CO2-emissions
(kg CO2-eq)
for scope 3 use ]],"")</f>
        <v>0.77265658145599725</v>
      </c>
      <c r="N6570" s="436" t="s">
        <v>269</v>
      </c>
      <c r="O6570" s="259">
        <v>1</v>
      </c>
      <c r="P6570" s="259" t="s">
        <v>5213</v>
      </c>
      <c r="Q6570" s="259" t="s">
        <v>476</v>
      </c>
    </row>
    <row r="6571" spans="1:17" ht="21.75" customHeight="1">
      <c r="A6571" s="301" t="s">
        <v>5213</v>
      </c>
      <c r="B6571" s="301" t="s">
        <v>476</v>
      </c>
      <c r="C6571" s="316" t="s">
        <v>12558</v>
      </c>
      <c r="D6571" s="465" t="s">
        <v>269</v>
      </c>
      <c r="E6571" s="465" t="s">
        <v>700</v>
      </c>
      <c r="F6571" s="469" t="str">
        <f t="shared" si="204"/>
        <v>CH</v>
      </c>
      <c r="G6571" s="260">
        <v>0</v>
      </c>
      <c r="H6571" s="260">
        <v>0</v>
      </c>
      <c r="I6571" s="260">
        <v>0</v>
      </c>
      <c r="J6571" s="260">
        <v>4.4646334610786098E-2</v>
      </c>
      <c r="K6571" s="260">
        <v>4.4646334634968497E-2</v>
      </c>
      <c r="L6571" s="301" t="str">
        <f t="shared" si="205"/>
        <v/>
      </c>
      <c r="M6571" s="459">
        <f>IFERROR((Tableau1[[#This Row],[Scope 1
(kg CO2-eq)]]+Tableau1[[#This Row],[Scope 2 energy
(kg CO2-eq)]]+Tableau1[[#This Row],[Scope 2 Infrastructure
(kg CO2-eq)]])/Tableau1[[#This Row],[Total CO2-emissions
(kg CO2-eq)
for scope 3 use ]],"")</f>
        <v>0</v>
      </c>
      <c r="N6571" s="436" t="s">
        <v>269</v>
      </c>
      <c r="O6571" s="259">
        <v>1</v>
      </c>
      <c r="P6571" s="259" t="s">
        <v>5213</v>
      </c>
      <c r="Q6571" s="259" t="s">
        <v>476</v>
      </c>
    </row>
    <row r="6572" spans="1:17" ht="21.75" customHeight="1">
      <c r="A6572" s="301" t="s">
        <v>5213</v>
      </c>
      <c r="B6572" s="301" t="s">
        <v>476</v>
      </c>
      <c r="C6572" s="316" t="s">
        <v>12559</v>
      </c>
      <c r="D6572" s="465" t="s">
        <v>269</v>
      </c>
      <c r="E6572" s="465" t="s">
        <v>700</v>
      </c>
      <c r="F6572" s="469" t="str">
        <f t="shared" si="204"/>
        <v>CH</v>
      </c>
      <c r="G6572" s="260">
        <v>0</v>
      </c>
      <c r="H6572" s="260">
        <v>0</v>
      </c>
      <c r="I6572" s="260">
        <v>0</v>
      </c>
      <c r="J6572" s="260">
        <v>1.04903978830091E-2</v>
      </c>
      <c r="K6572" s="260">
        <v>1.0490397884458699E-2</v>
      </c>
      <c r="L6572" s="301" t="str">
        <f t="shared" si="205"/>
        <v/>
      </c>
      <c r="M6572" s="459">
        <f>IFERROR((Tableau1[[#This Row],[Scope 1
(kg CO2-eq)]]+Tableau1[[#This Row],[Scope 2 energy
(kg CO2-eq)]]+Tableau1[[#This Row],[Scope 2 Infrastructure
(kg CO2-eq)]])/Tableau1[[#This Row],[Total CO2-emissions
(kg CO2-eq)
for scope 3 use ]],"")</f>
        <v>0</v>
      </c>
      <c r="N6572" s="436" t="s">
        <v>269</v>
      </c>
      <c r="O6572" s="259">
        <v>1</v>
      </c>
      <c r="P6572" s="259" t="s">
        <v>5213</v>
      </c>
      <c r="Q6572" s="259" t="s">
        <v>476</v>
      </c>
    </row>
    <row r="6573" spans="1:17" ht="21.75" customHeight="1">
      <c r="A6573" s="301" t="s">
        <v>5213</v>
      </c>
      <c r="B6573" s="301" t="s">
        <v>476</v>
      </c>
      <c r="C6573" s="316" t="s">
        <v>12560</v>
      </c>
      <c r="D6573" s="465" t="s">
        <v>269</v>
      </c>
      <c r="E6573" s="465" t="s">
        <v>700</v>
      </c>
      <c r="F6573" s="469" t="str">
        <f t="shared" si="204"/>
        <v>CH</v>
      </c>
      <c r="G6573" s="260">
        <v>9.2017467820000004E-2</v>
      </c>
      <c r="H6573" s="260">
        <v>0</v>
      </c>
      <c r="I6573" s="260">
        <v>0</v>
      </c>
      <c r="J6573" s="260">
        <v>8.2159607577369009E-2</v>
      </c>
      <c r="K6573" s="260">
        <v>0.17417707542291</v>
      </c>
      <c r="L6573" s="301" t="str">
        <f t="shared" si="205"/>
        <v/>
      </c>
      <c r="M6573" s="459">
        <f>IFERROR((Tableau1[[#This Row],[Scope 1
(kg CO2-eq)]]+Tableau1[[#This Row],[Scope 2 energy
(kg CO2-eq)]]+Tableau1[[#This Row],[Scope 2 Infrastructure
(kg CO2-eq)]])/Tableau1[[#This Row],[Total CO2-emissions
(kg CO2-eq)
for scope 3 use ]],"")</f>
        <v>0.52829838597632517</v>
      </c>
      <c r="N6573" s="436" t="s">
        <v>269</v>
      </c>
      <c r="O6573" s="259">
        <v>1</v>
      </c>
      <c r="P6573" s="259" t="s">
        <v>5213</v>
      </c>
      <c r="Q6573" s="259" t="s">
        <v>476</v>
      </c>
    </row>
    <row r="6574" spans="1:17" ht="21.75" customHeight="1">
      <c r="A6574" s="301" t="s">
        <v>5213</v>
      </c>
      <c r="B6574" s="301" t="s">
        <v>476</v>
      </c>
      <c r="C6574" s="316" t="s">
        <v>12561</v>
      </c>
      <c r="D6574" s="465" t="s">
        <v>269</v>
      </c>
      <c r="E6574" s="465" t="s">
        <v>6091</v>
      </c>
      <c r="F6574" s="469" t="str">
        <f t="shared" si="204"/>
        <v>other</v>
      </c>
      <c r="G6574" s="260">
        <v>8.5712324630000003E-2</v>
      </c>
      <c r="H6574" s="260">
        <v>0</v>
      </c>
      <c r="I6574" s="260">
        <v>0</v>
      </c>
      <c r="J6574" s="260">
        <v>7.7926247682039984E-2</v>
      </c>
      <c r="K6574" s="260">
        <v>0.16363857236705001</v>
      </c>
      <c r="L6574" s="301" t="str">
        <f t="shared" si="205"/>
        <v/>
      </c>
      <c r="M6574" s="459">
        <f>IFERROR((Tableau1[[#This Row],[Scope 1
(kg CO2-eq)]]+Tableau1[[#This Row],[Scope 2 energy
(kg CO2-eq)]]+Tableau1[[#This Row],[Scope 2 Infrastructure
(kg CO2-eq)]])/Tableau1[[#This Row],[Total CO2-emissions
(kg CO2-eq)
for scope 3 use ]],"")</f>
        <v>0.52379046938727081</v>
      </c>
      <c r="N6574" s="436" t="s">
        <v>269</v>
      </c>
      <c r="O6574" s="259">
        <v>1</v>
      </c>
      <c r="P6574" s="259" t="s">
        <v>5213</v>
      </c>
      <c r="Q6574" s="259" t="s">
        <v>476</v>
      </c>
    </row>
    <row r="6575" spans="1:17" ht="21.75" customHeight="1">
      <c r="A6575" s="301" t="s">
        <v>5213</v>
      </c>
      <c r="B6575" s="301" t="s">
        <v>476</v>
      </c>
      <c r="C6575" s="316" t="s">
        <v>12562</v>
      </c>
      <c r="D6575" s="465" t="s">
        <v>269</v>
      </c>
      <c r="E6575" s="465" t="s">
        <v>700</v>
      </c>
      <c r="F6575" s="469" t="str">
        <f t="shared" si="204"/>
        <v>CH</v>
      </c>
      <c r="G6575" s="260">
        <v>9.2017467820000004E-2</v>
      </c>
      <c r="H6575" s="260">
        <v>0</v>
      </c>
      <c r="I6575" s="260">
        <v>0</v>
      </c>
      <c r="J6575" s="260">
        <v>2.7022875083573997E-2</v>
      </c>
      <c r="K6575" s="260">
        <v>0.119040342921628</v>
      </c>
      <c r="L6575" s="301" t="str">
        <f t="shared" si="205"/>
        <v/>
      </c>
      <c r="M6575" s="459">
        <f>IFERROR((Tableau1[[#This Row],[Scope 1
(kg CO2-eq)]]+Tableau1[[#This Row],[Scope 2 energy
(kg CO2-eq)]]+Tableau1[[#This Row],[Scope 2 Infrastructure
(kg CO2-eq)]])/Tableau1[[#This Row],[Total CO2-emissions
(kg CO2-eq)
for scope 3 use ]],"")</f>
        <v>0.7729939746610196</v>
      </c>
      <c r="N6575" s="436" t="s">
        <v>269</v>
      </c>
      <c r="O6575" s="259">
        <v>1</v>
      </c>
      <c r="P6575" s="259" t="s">
        <v>5213</v>
      </c>
      <c r="Q6575" s="259" t="s">
        <v>476</v>
      </c>
    </row>
    <row r="6576" spans="1:17" ht="21.75" customHeight="1">
      <c r="A6576" s="301" t="s">
        <v>5213</v>
      </c>
      <c r="B6576" s="301" t="s">
        <v>476</v>
      </c>
      <c r="C6576" s="316" t="s">
        <v>12563</v>
      </c>
      <c r="D6576" s="465" t="s">
        <v>269</v>
      </c>
      <c r="E6576" s="465" t="s">
        <v>700</v>
      </c>
      <c r="F6576" s="469" t="str">
        <f t="shared" si="204"/>
        <v>CH</v>
      </c>
      <c r="G6576" s="260">
        <v>0</v>
      </c>
      <c r="H6576" s="260">
        <v>0</v>
      </c>
      <c r="I6576" s="260">
        <v>0</v>
      </c>
      <c r="J6576" s="260">
        <v>4.4646334610786098E-2</v>
      </c>
      <c r="K6576" s="260">
        <v>4.4646334634968497E-2</v>
      </c>
      <c r="L6576" s="301" t="str">
        <f t="shared" si="205"/>
        <v/>
      </c>
      <c r="M6576" s="459">
        <f>IFERROR((Tableau1[[#This Row],[Scope 1
(kg CO2-eq)]]+Tableau1[[#This Row],[Scope 2 energy
(kg CO2-eq)]]+Tableau1[[#This Row],[Scope 2 Infrastructure
(kg CO2-eq)]])/Tableau1[[#This Row],[Total CO2-emissions
(kg CO2-eq)
for scope 3 use ]],"")</f>
        <v>0</v>
      </c>
      <c r="N6576" s="436" t="s">
        <v>269</v>
      </c>
      <c r="O6576" s="259">
        <v>1</v>
      </c>
      <c r="P6576" s="259" t="s">
        <v>5213</v>
      </c>
      <c r="Q6576" s="259" t="s">
        <v>476</v>
      </c>
    </row>
    <row r="6577" spans="1:17" ht="21.75" customHeight="1">
      <c r="A6577" s="301" t="s">
        <v>5213</v>
      </c>
      <c r="B6577" s="301" t="s">
        <v>476</v>
      </c>
      <c r="C6577" s="316" t="s">
        <v>12564</v>
      </c>
      <c r="D6577" s="465" t="s">
        <v>269</v>
      </c>
      <c r="E6577" s="465" t="s">
        <v>700</v>
      </c>
      <c r="F6577" s="469" t="str">
        <f t="shared" si="204"/>
        <v>CH</v>
      </c>
      <c r="G6577" s="260">
        <v>0</v>
      </c>
      <c r="H6577" s="260">
        <v>0</v>
      </c>
      <c r="I6577" s="260">
        <v>0</v>
      </c>
      <c r="J6577" s="260">
        <v>1.04903978830091E-2</v>
      </c>
      <c r="K6577" s="260">
        <v>1.0490397884458699E-2</v>
      </c>
      <c r="L6577" s="301" t="str">
        <f t="shared" si="205"/>
        <v/>
      </c>
      <c r="M6577" s="459">
        <f>IFERROR((Tableau1[[#This Row],[Scope 1
(kg CO2-eq)]]+Tableau1[[#This Row],[Scope 2 energy
(kg CO2-eq)]]+Tableau1[[#This Row],[Scope 2 Infrastructure
(kg CO2-eq)]])/Tableau1[[#This Row],[Total CO2-emissions
(kg CO2-eq)
for scope 3 use ]],"")</f>
        <v>0</v>
      </c>
      <c r="N6577" s="436" t="s">
        <v>269</v>
      </c>
      <c r="O6577" s="259">
        <v>1</v>
      </c>
      <c r="P6577" s="259" t="s">
        <v>5213</v>
      </c>
      <c r="Q6577" s="259" t="s">
        <v>476</v>
      </c>
    </row>
    <row r="6578" spans="1:17" ht="21.75" customHeight="1">
      <c r="A6578" s="301" t="s">
        <v>5213</v>
      </c>
      <c r="B6578" s="301" t="s">
        <v>476</v>
      </c>
      <c r="C6578" s="316" t="s">
        <v>12565</v>
      </c>
      <c r="D6578" s="465" t="s">
        <v>269</v>
      </c>
      <c r="E6578" s="465" t="s">
        <v>700</v>
      </c>
      <c r="F6578" s="469" t="str">
        <f t="shared" si="204"/>
        <v>CH</v>
      </c>
      <c r="G6578" s="260">
        <v>0.137601847</v>
      </c>
      <c r="H6578" s="260">
        <v>0</v>
      </c>
      <c r="I6578" s="260">
        <v>0</v>
      </c>
      <c r="J6578" s="260">
        <v>0.10350389238997101</v>
      </c>
      <c r="K6578" s="260">
        <v>0.24110573953974301</v>
      </c>
      <c r="L6578" s="301" t="str">
        <f t="shared" si="205"/>
        <v/>
      </c>
      <c r="M6578" s="459">
        <f>IFERROR((Tableau1[[#This Row],[Scope 1
(kg CO2-eq)]]+Tableau1[[#This Row],[Scope 2 energy
(kg CO2-eq)]]+Tableau1[[#This Row],[Scope 2 Infrastructure
(kg CO2-eq)]])/Tableau1[[#This Row],[Total CO2-emissions
(kg CO2-eq)
for scope 3 use ]],"")</f>
        <v>0.57071161915379542</v>
      </c>
      <c r="N6578" s="436" t="s">
        <v>269</v>
      </c>
      <c r="O6578" s="259">
        <v>1</v>
      </c>
      <c r="P6578" s="259" t="s">
        <v>5213</v>
      </c>
      <c r="Q6578" s="259" t="s">
        <v>476</v>
      </c>
    </row>
    <row r="6579" spans="1:17" ht="21.75" customHeight="1">
      <c r="A6579" s="301" t="s">
        <v>5213</v>
      </c>
      <c r="B6579" s="301" t="s">
        <v>476</v>
      </c>
      <c r="C6579" s="316" t="s">
        <v>12566</v>
      </c>
      <c r="D6579" s="465" t="s">
        <v>269</v>
      </c>
      <c r="E6579" s="465" t="s">
        <v>6091</v>
      </c>
      <c r="F6579" s="469" t="str">
        <f t="shared" si="204"/>
        <v>other</v>
      </c>
      <c r="G6579" s="260">
        <v>0.13384218840000001</v>
      </c>
      <c r="H6579" s="260">
        <v>0</v>
      </c>
      <c r="I6579" s="260">
        <v>0</v>
      </c>
      <c r="J6579" s="260">
        <v>9.8067002952868992E-2</v>
      </c>
      <c r="K6579" s="260">
        <v>0.23190919130447099</v>
      </c>
      <c r="L6579" s="301" t="str">
        <f t="shared" si="205"/>
        <v/>
      </c>
      <c r="M6579" s="459">
        <f>IFERROR((Tableau1[[#This Row],[Scope 1
(kg CO2-eq)]]+Tableau1[[#This Row],[Scope 2 energy
(kg CO2-eq)]]+Tableau1[[#This Row],[Scope 2 Infrastructure
(kg CO2-eq)]])/Tableau1[[#This Row],[Total CO2-emissions
(kg CO2-eq)
for scope 3 use ]],"")</f>
        <v>0.57713188359266054</v>
      </c>
      <c r="N6579" s="436" t="s">
        <v>269</v>
      </c>
      <c r="O6579" s="259">
        <v>1</v>
      </c>
      <c r="P6579" s="259" t="s">
        <v>5213</v>
      </c>
      <c r="Q6579" s="259" t="s">
        <v>476</v>
      </c>
    </row>
    <row r="6580" spans="1:17" ht="21.75" customHeight="1">
      <c r="A6580" s="301" t="s">
        <v>5213</v>
      </c>
      <c r="B6580" s="301" t="s">
        <v>476</v>
      </c>
      <c r="C6580" s="316" t="s">
        <v>12567</v>
      </c>
      <c r="D6580" s="465" t="s">
        <v>269</v>
      </c>
      <c r="E6580" s="465" t="s">
        <v>700</v>
      </c>
      <c r="F6580" s="469" t="str">
        <f t="shared" si="204"/>
        <v>CH</v>
      </c>
      <c r="G6580" s="260">
        <v>0.137601847</v>
      </c>
      <c r="H6580" s="260">
        <v>0</v>
      </c>
      <c r="I6580" s="260">
        <v>0</v>
      </c>
      <c r="J6580" s="260">
        <v>4.7632171681193991E-2</v>
      </c>
      <c r="K6580" s="260">
        <v>0.185234018728722</v>
      </c>
      <c r="L6580" s="301" t="str">
        <f t="shared" si="205"/>
        <v/>
      </c>
      <c r="M6580" s="459">
        <f>IFERROR((Tableau1[[#This Row],[Scope 1
(kg CO2-eq)]]+Tableau1[[#This Row],[Scope 2 energy
(kg CO2-eq)]]+Tableau1[[#This Row],[Scope 2 Infrastructure
(kg CO2-eq)]])/Tableau1[[#This Row],[Total CO2-emissions
(kg CO2-eq)
for scope 3 use ]],"")</f>
        <v>0.74285408233527539</v>
      </c>
      <c r="N6580" s="436" t="s">
        <v>269</v>
      </c>
      <c r="O6580" s="259">
        <v>1</v>
      </c>
      <c r="P6580" s="259" t="s">
        <v>5213</v>
      </c>
      <c r="Q6580" s="259" t="s">
        <v>476</v>
      </c>
    </row>
    <row r="6581" spans="1:17" ht="21.75" customHeight="1">
      <c r="A6581" s="301" t="s">
        <v>5213</v>
      </c>
      <c r="B6581" s="301" t="s">
        <v>476</v>
      </c>
      <c r="C6581" s="316" t="s">
        <v>12568</v>
      </c>
      <c r="D6581" s="465" t="s">
        <v>269</v>
      </c>
      <c r="E6581" s="465" t="s">
        <v>700</v>
      </c>
      <c r="F6581" s="469" t="str">
        <f t="shared" si="204"/>
        <v>CH</v>
      </c>
      <c r="G6581" s="260">
        <v>0</v>
      </c>
      <c r="H6581" s="260">
        <v>0</v>
      </c>
      <c r="I6581" s="260">
        <v>0</v>
      </c>
      <c r="J6581" s="260">
        <v>4.53813228257679E-2</v>
      </c>
      <c r="K6581" s="260">
        <v>4.5381322867548E-2</v>
      </c>
      <c r="L6581" s="301" t="str">
        <f t="shared" si="205"/>
        <v/>
      </c>
      <c r="M6581" s="459">
        <f>IFERROR((Tableau1[[#This Row],[Scope 1
(kg CO2-eq)]]+Tableau1[[#This Row],[Scope 2 energy
(kg CO2-eq)]]+Tableau1[[#This Row],[Scope 2 Infrastructure
(kg CO2-eq)]])/Tableau1[[#This Row],[Total CO2-emissions
(kg CO2-eq)
for scope 3 use ]],"")</f>
        <v>0</v>
      </c>
      <c r="N6581" s="436" t="s">
        <v>269</v>
      </c>
      <c r="O6581" s="259">
        <v>1</v>
      </c>
      <c r="P6581" s="259" t="s">
        <v>5213</v>
      </c>
      <c r="Q6581" s="259" t="s">
        <v>476</v>
      </c>
    </row>
    <row r="6582" spans="1:17" ht="21.75" customHeight="1">
      <c r="A6582" s="301" t="s">
        <v>5213</v>
      </c>
      <c r="B6582" s="301" t="s">
        <v>476</v>
      </c>
      <c r="C6582" s="316" t="s">
        <v>12569</v>
      </c>
      <c r="D6582" s="465" t="s">
        <v>269</v>
      </c>
      <c r="E6582" s="465" t="s">
        <v>700</v>
      </c>
      <c r="F6582" s="469" t="str">
        <f t="shared" si="204"/>
        <v>CH</v>
      </c>
      <c r="G6582" s="260">
        <v>0</v>
      </c>
      <c r="H6582" s="260">
        <v>0</v>
      </c>
      <c r="I6582" s="260">
        <v>0</v>
      </c>
      <c r="J6582" s="260">
        <v>1.04903978830091E-2</v>
      </c>
      <c r="K6582" s="260">
        <v>1.0490397884458699E-2</v>
      </c>
      <c r="L6582" s="301" t="str">
        <f t="shared" si="205"/>
        <v/>
      </c>
      <c r="M6582" s="459">
        <f>IFERROR((Tableau1[[#This Row],[Scope 1
(kg CO2-eq)]]+Tableau1[[#This Row],[Scope 2 energy
(kg CO2-eq)]]+Tableau1[[#This Row],[Scope 2 Infrastructure
(kg CO2-eq)]])/Tableau1[[#This Row],[Total CO2-emissions
(kg CO2-eq)
for scope 3 use ]],"")</f>
        <v>0</v>
      </c>
      <c r="N6582" s="436" t="s">
        <v>269</v>
      </c>
      <c r="O6582" s="259">
        <v>1</v>
      </c>
      <c r="P6582" s="259" t="s">
        <v>5213</v>
      </c>
      <c r="Q6582" s="259" t="s">
        <v>476</v>
      </c>
    </row>
    <row r="6583" spans="1:17" ht="21.75" customHeight="1">
      <c r="A6583" s="301" t="s">
        <v>5213</v>
      </c>
      <c r="B6583" s="301" t="s">
        <v>476</v>
      </c>
      <c r="C6583" s="316" t="s">
        <v>12570</v>
      </c>
      <c r="D6583" s="465" t="s">
        <v>269</v>
      </c>
      <c r="E6583" s="465" t="s">
        <v>700</v>
      </c>
      <c r="F6583" s="469" t="str">
        <f t="shared" si="204"/>
        <v>CH</v>
      </c>
      <c r="G6583" s="260">
        <v>0.13029658499999999</v>
      </c>
      <c r="H6583" s="260">
        <v>0</v>
      </c>
      <c r="I6583" s="260">
        <v>0</v>
      </c>
      <c r="J6583" s="260">
        <v>0.101057236064797</v>
      </c>
      <c r="K6583" s="260">
        <v>0.23135382120235001</v>
      </c>
      <c r="L6583" s="301" t="str">
        <f t="shared" si="205"/>
        <v/>
      </c>
      <c r="M6583" s="459">
        <f>IFERROR((Tableau1[[#This Row],[Scope 1
(kg CO2-eq)]]+Tableau1[[#This Row],[Scope 2 energy
(kg CO2-eq)]]+Tableau1[[#This Row],[Scope 2 Infrastructure
(kg CO2-eq)]])/Tableau1[[#This Row],[Total CO2-emissions
(kg CO2-eq)
for scope 3 use ]],"")</f>
        <v>0.56319184322457383</v>
      </c>
      <c r="N6583" s="436" t="s">
        <v>269</v>
      </c>
      <c r="O6583" s="259">
        <v>1</v>
      </c>
      <c r="P6583" s="259" t="s">
        <v>5213</v>
      </c>
      <c r="Q6583" s="259" t="s">
        <v>476</v>
      </c>
    </row>
    <row r="6584" spans="1:17" ht="21.75" customHeight="1">
      <c r="A6584" s="301" t="s">
        <v>5213</v>
      </c>
      <c r="B6584" s="301" t="s">
        <v>476</v>
      </c>
      <c r="C6584" s="316" t="s">
        <v>12571</v>
      </c>
      <c r="D6584" s="465" t="s">
        <v>269</v>
      </c>
      <c r="E6584" s="465" t="s">
        <v>6091</v>
      </c>
      <c r="F6584" s="469" t="str">
        <f t="shared" si="204"/>
        <v>other</v>
      </c>
      <c r="G6584" s="260">
        <v>0.12508521335</v>
      </c>
      <c r="H6584" s="260">
        <v>0</v>
      </c>
      <c r="I6584" s="260">
        <v>0</v>
      </c>
      <c r="J6584" s="260">
        <v>9.5354522875194997E-2</v>
      </c>
      <c r="K6584" s="260">
        <v>0.22043973620930199</v>
      </c>
      <c r="L6584" s="301" t="str">
        <f t="shared" si="205"/>
        <v/>
      </c>
      <c r="M6584" s="459">
        <f>IFERROR((Tableau1[[#This Row],[Scope 1
(kg CO2-eq)]]+Tableau1[[#This Row],[Scope 2 energy
(kg CO2-eq)]]+Tableau1[[#This Row],[Scope 2 Infrastructure
(kg CO2-eq)]])/Tableau1[[#This Row],[Total CO2-emissions
(kg CO2-eq)
for scope 3 use ]],"")</f>
        <v>0.56743496204892363</v>
      </c>
      <c r="N6584" s="436" t="s">
        <v>269</v>
      </c>
      <c r="O6584" s="259">
        <v>1</v>
      </c>
      <c r="P6584" s="259" t="s">
        <v>5213</v>
      </c>
      <c r="Q6584" s="259" t="s">
        <v>476</v>
      </c>
    </row>
    <row r="6585" spans="1:17" ht="21.75" customHeight="1">
      <c r="A6585" s="301" t="s">
        <v>5213</v>
      </c>
      <c r="B6585" s="301" t="s">
        <v>476</v>
      </c>
      <c r="C6585" s="316" t="s">
        <v>12572</v>
      </c>
      <c r="D6585" s="465" t="s">
        <v>269</v>
      </c>
      <c r="E6585" s="465" t="s">
        <v>700</v>
      </c>
      <c r="F6585" s="469" t="str">
        <f t="shared" si="204"/>
        <v>CH</v>
      </c>
      <c r="G6585" s="260">
        <v>0.13029658499999999</v>
      </c>
      <c r="H6585" s="260">
        <v>0</v>
      </c>
      <c r="I6585" s="260">
        <v>0</v>
      </c>
      <c r="J6585" s="260">
        <v>4.5185515356020001E-2</v>
      </c>
      <c r="K6585" s="260">
        <v>0.175482100416915</v>
      </c>
      <c r="L6585" s="301" t="str">
        <f t="shared" si="205"/>
        <v/>
      </c>
      <c r="M6585" s="459">
        <f>IFERROR((Tableau1[[#This Row],[Scope 1
(kg CO2-eq)]]+Tableau1[[#This Row],[Scope 2 energy
(kg CO2-eq)]]+Tableau1[[#This Row],[Scope 2 Infrastructure
(kg CO2-eq)]])/Tableau1[[#This Row],[Total CO2-emissions
(kg CO2-eq)
for scope 3 use ]],"")</f>
        <v>0.74250641342016044</v>
      </c>
      <c r="N6585" s="436" t="s">
        <v>269</v>
      </c>
      <c r="O6585" s="259">
        <v>1</v>
      </c>
      <c r="P6585" s="259" t="s">
        <v>5213</v>
      </c>
      <c r="Q6585" s="259" t="s">
        <v>476</v>
      </c>
    </row>
    <row r="6586" spans="1:17" ht="21.75" customHeight="1">
      <c r="A6586" s="301" t="s">
        <v>5213</v>
      </c>
      <c r="B6586" s="301" t="s">
        <v>476</v>
      </c>
      <c r="C6586" s="316" t="s">
        <v>12573</v>
      </c>
      <c r="D6586" s="465" t="s">
        <v>269</v>
      </c>
      <c r="E6586" s="465" t="s">
        <v>700</v>
      </c>
      <c r="F6586" s="469" t="str">
        <f t="shared" si="204"/>
        <v>CH</v>
      </c>
      <c r="G6586" s="260">
        <v>0</v>
      </c>
      <c r="H6586" s="260">
        <v>0</v>
      </c>
      <c r="I6586" s="260">
        <v>0</v>
      </c>
      <c r="J6586" s="260">
        <v>4.53813228257679E-2</v>
      </c>
      <c r="K6586" s="260">
        <v>4.5381322867548E-2</v>
      </c>
      <c r="L6586" s="301" t="str">
        <f t="shared" si="205"/>
        <v/>
      </c>
      <c r="M6586" s="459">
        <f>IFERROR((Tableau1[[#This Row],[Scope 1
(kg CO2-eq)]]+Tableau1[[#This Row],[Scope 2 energy
(kg CO2-eq)]]+Tableau1[[#This Row],[Scope 2 Infrastructure
(kg CO2-eq)]])/Tableau1[[#This Row],[Total CO2-emissions
(kg CO2-eq)
for scope 3 use ]],"")</f>
        <v>0</v>
      </c>
      <c r="N6586" s="436" t="s">
        <v>269</v>
      </c>
      <c r="O6586" s="259">
        <v>1</v>
      </c>
      <c r="P6586" s="259" t="s">
        <v>5213</v>
      </c>
      <c r="Q6586" s="259" t="s">
        <v>476</v>
      </c>
    </row>
    <row r="6587" spans="1:17" ht="21.75" customHeight="1">
      <c r="A6587" s="301" t="s">
        <v>5213</v>
      </c>
      <c r="B6587" s="301" t="s">
        <v>476</v>
      </c>
      <c r="C6587" s="316" t="s">
        <v>12574</v>
      </c>
      <c r="D6587" s="465" t="s">
        <v>269</v>
      </c>
      <c r="E6587" s="465" t="s">
        <v>700</v>
      </c>
      <c r="F6587" s="469" t="str">
        <f t="shared" si="204"/>
        <v>CH</v>
      </c>
      <c r="G6587" s="260">
        <v>0</v>
      </c>
      <c r="H6587" s="260">
        <v>0</v>
      </c>
      <c r="I6587" s="260">
        <v>0</v>
      </c>
      <c r="J6587" s="260">
        <v>1.04903978830091E-2</v>
      </c>
      <c r="K6587" s="260">
        <v>1.0490397884458699E-2</v>
      </c>
      <c r="L6587" s="301" t="str">
        <f t="shared" si="205"/>
        <v/>
      </c>
      <c r="M6587" s="459">
        <f>IFERROR((Tableau1[[#This Row],[Scope 1
(kg CO2-eq)]]+Tableau1[[#This Row],[Scope 2 energy
(kg CO2-eq)]]+Tableau1[[#This Row],[Scope 2 Infrastructure
(kg CO2-eq)]])/Tableau1[[#This Row],[Total CO2-emissions
(kg CO2-eq)
for scope 3 use ]],"")</f>
        <v>0</v>
      </c>
      <c r="N6587" s="436" t="s">
        <v>269</v>
      </c>
      <c r="O6587" s="259">
        <v>1</v>
      </c>
      <c r="P6587" s="259" t="s">
        <v>5213</v>
      </c>
      <c r="Q6587" s="259" t="s">
        <v>476</v>
      </c>
    </row>
    <row r="6588" spans="1:17" ht="21.75" customHeight="1">
      <c r="A6588" s="301" t="s">
        <v>5213</v>
      </c>
      <c r="B6588" s="301" t="s">
        <v>476</v>
      </c>
      <c r="C6588" s="316" t="s">
        <v>12575</v>
      </c>
      <c r="D6588" s="465" t="s">
        <v>269</v>
      </c>
      <c r="E6588" s="465" t="s">
        <v>700</v>
      </c>
      <c r="F6588" s="469" t="str">
        <f t="shared" si="204"/>
        <v>CH</v>
      </c>
      <c r="G6588" s="260">
        <v>0.1224452518</v>
      </c>
      <c r="H6588" s="260">
        <v>0</v>
      </c>
      <c r="I6588" s="260">
        <v>0</v>
      </c>
      <c r="J6588" s="260">
        <v>9.8261543079988009E-2</v>
      </c>
      <c r="K6588" s="260">
        <v>0.22070679498366599</v>
      </c>
      <c r="L6588" s="301" t="str">
        <f t="shared" si="205"/>
        <v/>
      </c>
      <c r="M6588" s="459">
        <f>IFERROR((Tableau1[[#This Row],[Scope 1
(kg CO2-eq)]]+Tableau1[[#This Row],[Scope 2 energy
(kg CO2-eq)]]+Tableau1[[#This Row],[Scope 2 Infrastructure
(kg CO2-eq)]])/Tableau1[[#This Row],[Total CO2-emissions
(kg CO2-eq)
for scope 3 use ]],"")</f>
        <v>0.554786959817263</v>
      </c>
      <c r="N6588" s="436" t="s">
        <v>269</v>
      </c>
      <c r="O6588" s="259">
        <v>1</v>
      </c>
      <c r="P6588" s="259" t="s">
        <v>5213</v>
      </c>
      <c r="Q6588" s="259" t="s">
        <v>476</v>
      </c>
    </row>
    <row r="6589" spans="1:17" ht="21.75" customHeight="1">
      <c r="A6589" s="301" t="s">
        <v>5213</v>
      </c>
      <c r="B6589" s="301" t="s">
        <v>476</v>
      </c>
      <c r="C6589" s="316" t="s">
        <v>12576</v>
      </c>
      <c r="D6589" s="465" t="s">
        <v>269</v>
      </c>
      <c r="E6589" s="465" t="s">
        <v>6091</v>
      </c>
      <c r="F6589" s="469" t="str">
        <f t="shared" si="204"/>
        <v>other</v>
      </c>
      <c r="G6589" s="260">
        <v>0.11307652109999999</v>
      </c>
      <c r="H6589" s="260">
        <v>0</v>
      </c>
      <c r="I6589" s="260">
        <v>0</v>
      </c>
      <c r="J6589" s="260">
        <v>9.1453137782516014E-2</v>
      </c>
      <c r="K6589" s="260">
        <v>0.20452965885749799</v>
      </c>
      <c r="L6589" s="301" t="str">
        <f t="shared" si="205"/>
        <v/>
      </c>
      <c r="M6589" s="459">
        <f>IFERROR((Tableau1[[#This Row],[Scope 1
(kg CO2-eq)]]+Tableau1[[#This Row],[Scope 2 energy
(kg CO2-eq)]]+Tableau1[[#This Row],[Scope 2 Infrastructure
(kg CO2-eq)]])/Tableau1[[#This Row],[Total CO2-emissions
(kg CO2-eq)
for scope 3 use ]],"")</f>
        <v>0.55286124140452331</v>
      </c>
      <c r="N6589" s="436" t="s">
        <v>269</v>
      </c>
      <c r="O6589" s="259">
        <v>1</v>
      </c>
      <c r="P6589" s="259" t="s">
        <v>5213</v>
      </c>
      <c r="Q6589" s="259" t="s">
        <v>476</v>
      </c>
    </row>
    <row r="6590" spans="1:17" ht="21.75" customHeight="1">
      <c r="A6590" s="301" t="s">
        <v>5213</v>
      </c>
      <c r="B6590" s="301" t="s">
        <v>476</v>
      </c>
      <c r="C6590" s="316" t="s">
        <v>12577</v>
      </c>
      <c r="D6590" s="465" t="s">
        <v>269</v>
      </c>
      <c r="E6590" s="465" t="s">
        <v>700</v>
      </c>
      <c r="F6590" s="469" t="str">
        <f t="shared" si="204"/>
        <v>CH</v>
      </c>
      <c r="G6590" s="260">
        <v>0.1224452518</v>
      </c>
      <c r="H6590" s="260">
        <v>0</v>
      </c>
      <c r="I6590" s="260">
        <v>0</v>
      </c>
      <c r="J6590" s="260">
        <v>4.2389822371210986E-2</v>
      </c>
      <c r="K6590" s="260">
        <v>0.164835074266975</v>
      </c>
      <c r="L6590" s="301" t="str">
        <f t="shared" si="205"/>
        <v/>
      </c>
      <c r="M6590" s="459">
        <f>IFERROR((Tableau1[[#This Row],[Scope 1
(kg CO2-eq)]]+Tableau1[[#This Row],[Scope 2 energy
(kg CO2-eq)]]+Tableau1[[#This Row],[Scope 2 Infrastructure
(kg CO2-eq)]])/Tableau1[[#This Row],[Total CO2-emissions
(kg CO2-eq)
for scope 3 use ]],"")</f>
        <v>0.74283493573510728</v>
      </c>
      <c r="N6590" s="436" t="s">
        <v>269</v>
      </c>
      <c r="O6590" s="259">
        <v>1</v>
      </c>
      <c r="P6590" s="259" t="s">
        <v>5213</v>
      </c>
      <c r="Q6590" s="259" t="s">
        <v>476</v>
      </c>
    </row>
    <row r="6591" spans="1:17" ht="21.75" customHeight="1">
      <c r="A6591" s="301" t="s">
        <v>5213</v>
      </c>
      <c r="B6591" s="301" t="s">
        <v>476</v>
      </c>
      <c r="C6591" s="316" t="s">
        <v>12578</v>
      </c>
      <c r="D6591" s="465" t="s">
        <v>269</v>
      </c>
      <c r="E6591" s="465" t="s">
        <v>700</v>
      </c>
      <c r="F6591" s="469" t="str">
        <f t="shared" si="204"/>
        <v>CH</v>
      </c>
      <c r="G6591" s="260">
        <v>0</v>
      </c>
      <c r="H6591" s="260">
        <v>0</v>
      </c>
      <c r="I6591" s="260">
        <v>0</v>
      </c>
      <c r="J6591" s="260">
        <v>4.53813228257679E-2</v>
      </c>
      <c r="K6591" s="260">
        <v>4.5381322867548E-2</v>
      </c>
      <c r="L6591" s="301" t="str">
        <f t="shared" si="205"/>
        <v/>
      </c>
      <c r="M6591" s="459">
        <f>IFERROR((Tableau1[[#This Row],[Scope 1
(kg CO2-eq)]]+Tableau1[[#This Row],[Scope 2 energy
(kg CO2-eq)]]+Tableau1[[#This Row],[Scope 2 Infrastructure
(kg CO2-eq)]])/Tableau1[[#This Row],[Total CO2-emissions
(kg CO2-eq)
for scope 3 use ]],"")</f>
        <v>0</v>
      </c>
      <c r="N6591" s="436" t="s">
        <v>269</v>
      </c>
      <c r="O6591" s="259">
        <v>1</v>
      </c>
      <c r="P6591" s="259" t="s">
        <v>5213</v>
      </c>
      <c r="Q6591" s="259" t="s">
        <v>476</v>
      </c>
    </row>
    <row r="6592" spans="1:17" ht="21.75" customHeight="1">
      <c r="A6592" s="301" t="s">
        <v>5213</v>
      </c>
      <c r="B6592" s="301" t="s">
        <v>476</v>
      </c>
      <c r="C6592" s="316" t="s">
        <v>12579</v>
      </c>
      <c r="D6592" s="465" t="s">
        <v>269</v>
      </c>
      <c r="E6592" s="465" t="s">
        <v>700</v>
      </c>
      <c r="F6592" s="469" t="str">
        <f t="shared" si="204"/>
        <v>CH</v>
      </c>
      <c r="G6592" s="260">
        <v>0</v>
      </c>
      <c r="H6592" s="260">
        <v>0</v>
      </c>
      <c r="I6592" s="260">
        <v>0</v>
      </c>
      <c r="J6592" s="260">
        <v>1.04903978830091E-2</v>
      </c>
      <c r="K6592" s="260">
        <v>1.0490397884458699E-2</v>
      </c>
      <c r="L6592" s="301" t="str">
        <f t="shared" si="205"/>
        <v/>
      </c>
      <c r="M6592" s="459">
        <f>IFERROR((Tableau1[[#This Row],[Scope 1
(kg CO2-eq)]]+Tableau1[[#This Row],[Scope 2 energy
(kg CO2-eq)]]+Tableau1[[#This Row],[Scope 2 Infrastructure
(kg CO2-eq)]])/Tableau1[[#This Row],[Total CO2-emissions
(kg CO2-eq)
for scope 3 use ]],"")</f>
        <v>0</v>
      </c>
      <c r="N6592" s="436" t="s">
        <v>269</v>
      </c>
      <c r="O6592" s="259">
        <v>1</v>
      </c>
      <c r="P6592" s="259" t="s">
        <v>5213</v>
      </c>
      <c r="Q6592" s="259" t="s">
        <v>476</v>
      </c>
    </row>
    <row r="6593" spans="1:17" ht="21.75" customHeight="1">
      <c r="A6593" s="301" t="s">
        <v>5213</v>
      </c>
      <c r="B6593" s="301" t="s">
        <v>476</v>
      </c>
      <c r="C6593" s="316" t="s">
        <v>12580</v>
      </c>
      <c r="D6593" s="465" t="s">
        <v>269</v>
      </c>
      <c r="E6593" s="465" t="s">
        <v>700</v>
      </c>
      <c r="F6593" s="469" t="str">
        <f t="shared" si="204"/>
        <v>CH</v>
      </c>
      <c r="G6593" s="260">
        <v>0.11816579034999999</v>
      </c>
      <c r="H6593" s="260">
        <v>0</v>
      </c>
      <c r="I6593" s="260">
        <v>0</v>
      </c>
      <c r="J6593" s="260">
        <v>9.6709009886153996E-2</v>
      </c>
      <c r="K6593" s="260">
        <v>0.21487480052093799</v>
      </c>
      <c r="L6593" s="301" t="str">
        <f t="shared" si="205"/>
        <v/>
      </c>
      <c r="M6593" s="459">
        <f>IFERROR((Tableau1[[#This Row],[Scope 1
(kg CO2-eq)]]+Tableau1[[#This Row],[Scope 2 energy
(kg CO2-eq)]]+Tableau1[[#This Row],[Scope 2 Infrastructure
(kg CO2-eq)]])/Tableau1[[#This Row],[Total CO2-emissions
(kg CO2-eq)
for scope 3 use ]],"")</f>
        <v>0.5499285633472204</v>
      </c>
      <c r="N6593" s="436" t="s">
        <v>269</v>
      </c>
      <c r="O6593" s="259">
        <v>1</v>
      </c>
      <c r="P6593" s="259" t="s">
        <v>5213</v>
      </c>
      <c r="Q6593" s="259" t="s">
        <v>476</v>
      </c>
    </row>
    <row r="6594" spans="1:17" ht="21.75" customHeight="1">
      <c r="A6594" s="301" t="s">
        <v>5213</v>
      </c>
      <c r="B6594" s="301" t="s">
        <v>476</v>
      </c>
      <c r="C6594" s="316" t="s">
        <v>12581</v>
      </c>
      <c r="D6594" s="465" t="s">
        <v>269</v>
      </c>
      <c r="E6594" s="465" t="s">
        <v>6091</v>
      </c>
      <c r="F6594" s="469" t="str">
        <f t="shared" ref="F6594:F6657" si="206">IF(ISNUMBER(SEARCH("{CH}", C6594)), "CH", "other")</f>
        <v>other</v>
      </c>
      <c r="G6594" s="260">
        <v>0.1069444497</v>
      </c>
      <c r="H6594" s="260">
        <v>0</v>
      </c>
      <c r="I6594" s="260">
        <v>0</v>
      </c>
      <c r="J6594" s="260">
        <v>8.9433755241826007E-2</v>
      </c>
      <c r="K6594" s="260">
        <v>0.19637820494703001</v>
      </c>
      <c r="L6594" s="301" t="str">
        <f t="shared" ref="L6594:L6657" si="207">IF(N6594="MJ", K6594*3.6, IF(N6594="m", K6594*1000, ""))</f>
        <v/>
      </c>
      <c r="M6594" s="459">
        <f>IFERROR((Tableau1[[#This Row],[Scope 1
(kg CO2-eq)]]+Tableau1[[#This Row],[Scope 2 energy
(kg CO2-eq)]]+Tableau1[[#This Row],[Scope 2 Infrastructure
(kg CO2-eq)]])/Tableau1[[#This Row],[Total CO2-emissions
(kg CO2-eq)
for scope 3 use ]],"")</f>
        <v>0.5445841086532317</v>
      </c>
      <c r="N6594" s="436" t="s">
        <v>269</v>
      </c>
      <c r="O6594" s="259">
        <v>1</v>
      </c>
      <c r="P6594" s="259" t="s">
        <v>5213</v>
      </c>
      <c r="Q6594" s="259" t="s">
        <v>476</v>
      </c>
    </row>
    <row r="6595" spans="1:17" ht="21.75" customHeight="1">
      <c r="A6595" s="301" t="s">
        <v>5213</v>
      </c>
      <c r="B6595" s="301" t="s">
        <v>476</v>
      </c>
      <c r="C6595" s="316" t="s">
        <v>12582</v>
      </c>
      <c r="D6595" s="465" t="s">
        <v>269</v>
      </c>
      <c r="E6595" s="465" t="s">
        <v>700</v>
      </c>
      <c r="F6595" s="469" t="str">
        <f t="shared" si="206"/>
        <v>CH</v>
      </c>
      <c r="G6595" s="260">
        <v>0.11816579034999999</v>
      </c>
      <c r="H6595" s="260">
        <v>0</v>
      </c>
      <c r="I6595" s="260">
        <v>0</v>
      </c>
      <c r="J6595" s="260">
        <v>4.0837289177377001E-2</v>
      </c>
      <c r="K6595" s="260">
        <v>0.15900307986912601</v>
      </c>
      <c r="L6595" s="301" t="str">
        <f t="shared" si="207"/>
        <v/>
      </c>
      <c r="M6595" s="459">
        <f>IFERROR((Tableau1[[#This Row],[Scope 1
(kg CO2-eq)]]+Tableau1[[#This Row],[Scope 2 energy
(kg CO2-eq)]]+Tableau1[[#This Row],[Scope 2 Infrastructure
(kg CO2-eq)]])/Tableau1[[#This Row],[Total CO2-emissions
(kg CO2-eq)
for scope 3 use ]],"")</f>
        <v>0.74316667606225728</v>
      </c>
      <c r="N6595" s="436" t="s">
        <v>269</v>
      </c>
      <c r="O6595" s="259">
        <v>1</v>
      </c>
      <c r="P6595" s="259" t="s">
        <v>5213</v>
      </c>
      <c r="Q6595" s="259" t="s">
        <v>476</v>
      </c>
    </row>
    <row r="6596" spans="1:17" ht="21.75" customHeight="1">
      <c r="A6596" s="301" t="s">
        <v>5213</v>
      </c>
      <c r="B6596" s="301" t="s">
        <v>476</v>
      </c>
      <c r="C6596" s="316" t="s">
        <v>12583</v>
      </c>
      <c r="D6596" s="465" t="s">
        <v>269</v>
      </c>
      <c r="E6596" s="465" t="s">
        <v>700</v>
      </c>
      <c r="F6596" s="469" t="str">
        <f t="shared" si="206"/>
        <v>CH</v>
      </c>
      <c r="G6596" s="260">
        <v>0</v>
      </c>
      <c r="H6596" s="260">
        <v>0</v>
      </c>
      <c r="I6596" s="260">
        <v>0</v>
      </c>
      <c r="J6596" s="260">
        <v>4.53813228257679E-2</v>
      </c>
      <c r="K6596" s="260">
        <v>4.5381322867548E-2</v>
      </c>
      <c r="L6596" s="301" t="str">
        <f t="shared" si="207"/>
        <v/>
      </c>
      <c r="M6596" s="459">
        <f>IFERROR((Tableau1[[#This Row],[Scope 1
(kg CO2-eq)]]+Tableau1[[#This Row],[Scope 2 energy
(kg CO2-eq)]]+Tableau1[[#This Row],[Scope 2 Infrastructure
(kg CO2-eq)]])/Tableau1[[#This Row],[Total CO2-emissions
(kg CO2-eq)
for scope 3 use ]],"")</f>
        <v>0</v>
      </c>
      <c r="N6596" s="436" t="s">
        <v>269</v>
      </c>
      <c r="O6596" s="259">
        <v>1</v>
      </c>
      <c r="P6596" s="259" t="s">
        <v>5213</v>
      </c>
      <c r="Q6596" s="259" t="s">
        <v>476</v>
      </c>
    </row>
    <row r="6597" spans="1:17" ht="21.75" customHeight="1">
      <c r="A6597" s="301" t="s">
        <v>5213</v>
      </c>
      <c r="B6597" s="301" t="s">
        <v>476</v>
      </c>
      <c r="C6597" s="316" t="s">
        <v>12584</v>
      </c>
      <c r="D6597" s="465" t="s">
        <v>269</v>
      </c>
      <c r="E6597" s="465" t="s">
        <v>700</v>
      </c>
      <c r="F6597" s="469" t="str">
        <f t="shared" si="206"/>
        <v>CH</v>
      </c>
      <c r="G6597" s="260">
        <v>0</v>
      </c>
      <c r="H6597" s="260">
        <v>0</v>
      </c>
      <c r="I6597" s="260">
        <v>0</v>
      </c>
      <c r="J6597" s="260">
        <v>1.04903978830091E-2</v>
      </c>
      <c r="K6597" s="260">
        <v>1.0490397884458699E-2</v>
      </c>
      <c r="L6597" s="301" t="str">
        <f t="shared" si="207"/>
        <v/>
      </c>
      <c r="M6597" s="459">
        <f>IFERROR((Tableau1[[#This Row],[Scope 1
(kg CO2-eq)]]+Tableau1[[#This Row],[Scope 2 energy
(kg CO2-eq)]]+Tableau1[[#This Row],[Scope 2 Infrastructure
(kg CO2-eq)]])/Tableau1[[#This Row],[Total CO2-emissions
(kg CO2-eq)
for scope 3 use ]],"")</f>
        <v>0</v>
      </c>
      <c r="N6597" s="436" t="s">
        <v>269</v>
      </c>
      <c r="O6597" s="259">
        <v>1</v>
      </c>
      <c r="P6597" s="259" t="s">
        <v>5213</v>
      </c>
      <c r="Q6597" s="259" t="s">
        <v>476</v>
      </c>
    </row>
    <row r="6598" spans="1:17" ht="21.75" customHeight="1">
      <c r="A6598" s="301" t="s">
        <v>5241</v>
      </c>
      <c r="B6598" s="301" t="s">
        <v>476</v>
      </c>
      <c r="C6598" s="316" t="s">
        <v>12585</v>
      </c>
      <c r="D6598" s="465" t="s">
        <v>269</v>
      </c>
      <c r="E6598" s="465" t="s">
        <v>700</v>
      </c>
      <c r="F6598" s="469" t="str">
        <f t="shared" si="206"/>
        <v>CH</v>
      </c>
      <c r="G6598" s="260">
        <v>0</v>
      </c>
      <c r="H6598" s="260">
        <v>0</v>
      </c>
      <c r="I6598" s="260">
        <v>0</v>
      </c>
      <c r="J6598" s="260">
        <v>0.102695238313405</v>
      </c>
      <c r="K6598" s="260">
        <v>0.102695238350619</v>
      </c>
      <c r="L6598" s="301" t="str">
        <f t="shared" si="207"/>
        <v/>
      </c>
      <c r="M6598" s="459">
        <f>IFERROR((Tableau1[[#This Row],[Scope 1
(kg CO2-eq)]]+Tableau1[[#This Row],[Scope 2 energy
(kg CO2-eq)]]+Tableau1[[#This Row],[Scope 2 Infrastructure
(kg CO2-eq)]])/Tableau1[[#This Row],[Total CO2-emissions
(kg CO2-eq)
for scope 3 use ]],"")</f>
        <v>0</v>
      </c>
      <c r="N6598" s="436" t="s">
        <v>269</v>
      </c>
      <c r="O6598" s="259">
        <v>1</v>
      </c>
      <c r="P6598" s="259" t="s">
        <v>5241</v>
      </c>
      <c r="Q6598" s="259" t="s">
        <v>476</v>
      </c>
    </row>
    <row r="6599" spans="1:17" ht="21.75" customHeight="1">
      <c r="A6599" s="301" t="s">
        <v>5241</v>
      </c>
      <c r="B6599" s="301" t="s">
        <v>476</v>
      </c>
      <c r="C6599" s="316" t="s">
        <v>12586</v>
      </c>
      <c r="D6599" s="465" t="s">
        <v>269</v>
      </c>
      <c r="E6599" s="465" t="s">
        <v>700</v>
      </c>
      <c r="F6599" s="469" t="str">
        <f t="shared" si="206"/>
        <v>CH</v>
      </c>
      <c r="G6599" s="260">
        <v>0</v>
      </c>
      <c r="H6599" s="260">
        <v>0</v>
      </c>
      <c r="I6599" s="260">
        <v>0</v>
      </c>
      <c r="J6599" s="260">
        <v>6.9221715946862494E-2</v>
      </c>
      <c r="K6599" s="260">
        <v>6.9221715950396404E-2</v>
      </c>
      <c r="L6599" s="301" t="str">
        <f t="shared" si="207"/>
        <v/>
      </c>
      <c r="M6599" s="459">
        <f>IFERROR((Tableau1[[#This Row],[Scope 1
(kg CO2-eq)]]+Tableau1[[#This Row],[Scope 2 energy
(kg CO2-eq)]]+Tableau1[[#This Row],[Scope 2 Infrastructure
(kg CO2-eq)]])/Tableau1[[#This Row],[Total CO2-emissions
(kg CO2-eq)
for scope 3 use ]],"")</f>
        <v>0</v>
      </c>
      <c r="N6599" s="436" t="s">
        <v>269</v>
      </c>
      <c r="O6599" s="259">
        <v>1</v>
      </c>
      <c r="P6599" s="259" t="s">
        <v>5241</v>
      </c>
      <c r="Q6599" s="259" t="s">
        <v>476</v>
      </c>
    </row>
    <row r="6600" spans="1:17" ht="21.75" customHeight="1">
      <c r="A6600" s="301" t="s">
        <v>5241</v>
      </c>
      <c r="B6600" s="301" t="s">
        <v>476</v>
      </c>
      <c r="C6600" s="316" t="s">
        <v>12587</v>
      </c>
      <c r="D6600" s="465" t="s">
        <v>269</v>
      </c>
      <c r="E6600" s="465" t="s">
        <v>700</v>
      </c>
      <c r="F6600" s="469" t="str">
        <f t="shared" si="206"/>
        <v>CH</v>
      </c>
      <c r="G6600" s="260">
        <v>0</v>
      </c>
      <c r="H6600" s="260">
        <v>0</v>
      </c>
      <c r="I6600" s="260">
        <v>0</v>
      </c>
      <c r="J6600" s="260">
        <v>2.33708666781542E-2</v>
      </c>
      <c r="K6600" s="260">
        <v>2.3370866677996201E-2</v>
      </c>
      <c r="L6600" s="301" t="str">
        <f t="shared" si="207"/>
        <v/>
      </c>
      <c r="M6600" s="459">
        <f>IFERROR((Tableau1[[#This Row],[Scope 1
(kg CO2-eq)]]+Tableau1[[#This Row],[Scope 2 energy
(kg CO2-eq)]]+Tableau1[[#This Row],[Scope 2 Infrastructure
(kg CO2-eq)]])/Tableau1[[#This Row],[Total CO2-emissions
(kg CO2-eq)
for scope 3 use ]],"")</f>
        <v>0</v>
      </c>
      <c r="N6600" s="436" t="s">
        <v>269</v>
      </c>
      <c r="O6600" s="259">
        <v>1</v>
      </c>
      <c r="P6600" s="259" t="s">
        <v>5241</v>
      </c>
      <c r="Q6600" s="259" t="s">
        <v>476</v>
      </c>
    </row>
    <row r="6601" spans="1:17" ht="21.75" customHeight="1">
      <c r="A6601" s="301" t="s">
        <v>5241</v>
      </c>
      <c r="B6601" s="301" t="s">
        <v>476</v>
      </c>
      <c r="C6601" s="316" t="s">
        <v>12588</v>
      </c>
      <c r="D6601" s="465" t="s">
        <v>269</v>
      </c>
      <c r="E6601" s="465" t="s">
        <v>700</v>
      </c>
      <c r="F6601" s="469" t="str">
        <f t="shared" si="206"/>
        <v>CH</v>
      </c>
      <c r="G6601" s="260">
        <v>0</v>
      </c>
      <c r="H6601" s="260">
        <v>0</v>
      </c>
      <c r="I6601" s="260">
        <v>0</v>
      </c>
      <c r="J6601" s="260">
        <v>1.0102655688388499E-2</v>
      </c>
      <c r="K6601" s="260">
        <v>1.01026556937918E-2</v>
      </c>
      <c r="L6601" s="301" t="str">
        <f t="shared" si="207"/>
        <v/>
      </c>
      <c r="M6601" s="459">
        <f>IFERROR((Tableau1[[#This Row],[Scope 1
(kg CO2-eq)]]+Tableau1[[#This Row],[Scope 2 energy
(kg CO2-eq)]]+Tableau1[[#This Row],[Scope 2 Infrastructure
(kg CO2-eq)]])/Tableau1[[#This Row],[Total CO2-emissions
(kg CO2-eq)
for scope 3 use ]],"")</f>
        <v>0</v>
      </c>
      <c r="N6601" s="436" t="s">
        <v>269</v>
      </c>
      <c r="O6601" s="259">
        <v>1</v>
      </c>
      <c r="P6601" s="259" t="s">
        <v>5241</v>
      </c>
      <c r="Q6601" s="259" t="s">
        <v>476</v>
      </c>
    </row>
    <row r="6602" spans="1:17" ht="21.75" customHeight="1">
      <c r="A6602" s="301" t="s">
        <v>5241</v>
      </c>
      <c r="B6602" s="301" t="s">
        <v>476</v>
      </c>
      <c r="C6602" s="316" t="s">
        <v>12589</v>
      </c>
      <c r="D6602" s="465" t="s">
        <v>269</v>
      </c>
      <c r="E6602" s="465" t="s">
        <v>700</v>
      </c>
      <c r="F6602" s="469" t="str">
        <f t="shared" si="206"/>
        <v>CH</v>
      </c>
      <c r="G6602" s="260">
        <v>0</v>
      </c>
      <c r="H6602" s="260">
        <v>0</v>
      </c>
      <c r="I6602" s="260">
        <v>0</v>
      </c>
      <c r="J6602" s="260">
        <v>0.17745185322711199</v>
      </c>
      <c r="K6602" s="260">
        <v>0.17745185320550499</v>
      </c>
      <c r="L6602" s="301" t="str">
        <f t="shared" si="207"/>
        <v/>
      </c>
      <c r="M6602" s="459">
        <f>IFERROR((Tableau1[[#This Row],[Scope 1
(kg CO2-eq)]]+Tableau1[[#This Row],[Scope 2 energy
(kg CO2-eq)]]+Tableau1[[#This Row],[Scope 2 Infrastructure
(kg CO2-eq)]])/Tableau1[[#This Row],[Total CO2-emissions
(kg CO2-eq)
for scope 3 use ]],"")</f>
        <v>0</v>
      </c>
      <c r="N6602" s="436" t="s">
        <v>269</v>
      </c>
      <c r="O6602" s="259">
        <v>1</v>
      </c>
      <c r="P6602" s="259" t="s">
        <v>5241</v>
      </c>
      <c r="Q6602" s="259" t="s">
        <v>476</v>
      </c>
    </row>
    <row r="6603" spans="1:17" ht="21.75" customHeight="1">
      <c r="A6603" s="301" t="s">
        <v>5241</v>
      </c>
      <c r="B6603" s="301" t="s">
        <v>476</v>
      </c>
      <c r="C6603" s="316" t="s">
        <v>12590</v>
      </c>
      <c r="D6603" s="465" t="s">
        <v>269</v>
      </c>
      <c r="E6603" s="465" t="s">
        <v>700</v>
      </c>
      <c r="F6603" s="469" t="str">
        <f t="shared" si="206"/>
        <v>CH</v>
      </c>
      <c r="G6603" s="260">
        <v>0</v>
      </c>
      <c r="H6603" s="260">
        <v>0</v>
      </c>
      <c r="I6603" s="260">
        <v>0</v>
      </c>
      <c r="J6603" s="260">
        <v>0.14397833086056999</v>
      </c>
      <c r="K6603" s="260">
        <v>0.14397833086087999</v>
      </c>
      <c r="L6603" s="301" t="str">
        <f t="shared" si="207"/>
        <v/>
      </c>
      <c r="M6603" s="459">
        <f>IFERROR((Tableau1[[#This Row],[Scope 1
(kg CO2-eq)]]+Tableau1[[#This Row],[Scope 2 energy
(kg CO2-eq)]]+Tableau1[[#This Row],[Scope 2 Infrastructure
(kg CO2-eq)]])/Tableau1[[#This Row],[Total CO2-emissions
(kg CO2-eq)
for scope 3 use ]],"")</f>
        <v>0</v>
      </c>
      <c r="N6603" s="436" t="s">
        <v>269</v>
      </c>
      <c r="O6603" s="259">
        <v>1</v>
      </c>
      <c r="P6603" s="259" t="s">
        <v>5241</v>
      </c>
      <c r="Q6603" s="259" t="s">
        <v>476</v>
      </c>
    </row>
    <row r="6604" spans="1:17" ht="21.75" customHeight="1">
      <c r="A6604" s="301" t="s">
        <v>5241</v>
      </c>
      <c r="B6604" s="301" t="s">
        <v>476</v>
      </c>
      <c r="C6604" s="316" t="s">
        <v>12591</v>
      </c>
      <c r="D6604" s="465" t="s">
        <v>269</v>
      </c>
      <c r="E6604" s="465" t="s">
        <v>700</v>
      </c>
      <c r="F6604" s="469" t="str">
        <f t="shared" si="206"/>
        <v>CH</v>
      </c>
      <c r="G6604" s="260">
        <v>0</v>
      </c>
      <c r="H6604" s="260">
        <v>0</v>
      </c>
      <c r="I6604" s="260">
        <v>0</v>
      </c>
      <c r="J6604" s="260">
        <v>2.33708666781542E-2</v>
      </c>
      <c r="K6604" s="260">
        <v>2.3370866677996201E-2</v>
      </c>
      <c r="L6604" s="301" t="str">
        <f t="shared" si="207"/>
        <v/>
      </c>
      <c r="M6604" s="459">
        <f>IFERROR((Tableau1[[#This Row],[Scope 1
(kg CO2-eq)]]+Tableau1[[#This Row],[Scope 2 energy
(kg CO2-eq)]]+Tableau1[[#This Row],[Scope 2 Infrastructure
(kg CO2-eq)]])/Tableau1[[#This Row],[Total CO2-emissions
(kg CO2-eq)
for scope 3 use ]],"")</f>
        <v>0</v>
      </c>
      <c r="N6604" s="436" t="s">
        <v>269</v>
      </c>
      <c r="O6604" s="259">
        <v>1</v>
      </c>
      <c r="P6604" s="259" t="s">
        <v>5241</v>
      </c>
      <c r="Q6604" s="259" t="s">
        <v>476</v>
      </c>
    </row>
    <row r="6605" spans="1:17" ht="21.75" customHeight="1">
      <c r="A6605" s="301" t="s">
        <v>5241</v>
      </c>
      <c r="B6605" s="301" t="s">
        <v>476</v>
      </c>
      <c r="C6605" s="316" t="s">
        <v>12592</v>
      </c>
      <c r="D6605" s="465" t="s">
        <v>269</v>
      </c>
      <c r="E6605" s="465" t="s">
        <v>700</v>
      </c>
      <c r="F6605" s="469" t="str">
        <f t="shared" si="206"/>
        <v>CH</v>
      </c>
      <c r="G6605" s="260">
        <v>0</v>
      </c>
      <c r="H6605" s="260">
        <v>0</v>
      </c>
      <c r="I6605" s="260">
        <v>0</v>
      </c>
      <c r="J6605" s="260">
        <v>1.0102655688388499E-2</v>
      </c>
      <c r="K6605" s="260">
        <v>1.01026556937918E-2</v>
      </c>
      <c r="L6605" s="301" t="str">
        <f t="shared" si="207"/>
        <v/>
      </c>
      <c r="M6605" s="459">
        <f>IFERROR((Tableau1[[#This Row],[Scope 1
(kg CO2-eq)]]+Tableau1[[#This Row],[Scope 2 energy
(kg CO2-eq)]]+Tableau1[[#This Row],[Scope 2 Infrastructure
(kg CO2-eq)]])/Tableau1[[#This Row],[Total CO2-emissions
(kg CO2-eq)
for scope 3 use ]],"")</f>
        <v>0</v>
      </c>
      <c r="N6605" s="436" t="s">
        <v>269</v>
      </c>
      <c r="O6605" s="259">
        <v>1</v>
      </c>
      <c r="P6605" s="259" t="s">
        <v>5241</v>
      </c>
      <c r="Q6605" s="259" t="s">
        <v>476</v>
      </c>
    </row>
    <row r="6606" spans="1:17" ht="21.75" customHeight="1">
      <c r="A6606" s="301" t="s">
        <v>5241</v>
      </c>
      <c r="B6606" s="301" t="s">
        <v>476</v>
      </c>
      <c r="C6606" s="316" t="s">
        <v>12593</v>
      </c>
      <c r="D6606" s="465" t="s">
        <v>269</v>
      </c>
      <c r="E6606" s="465" t="s">
        <v>700</v>
      </c>
      <c r="F6606" s="469" t="str">
        <f t="shared" si="206"/>
        <v>CH</v>
      </c>
      <c r="G6606" s="260">
        <v>0</v>
      </c>
      <c r="H6606" s="260">
        <v>0</v>
      </c>
      <c r="I6606" s="260">
        <v>0</v>
      </c>
      <c r="J6606" s="260">
        <v>0.19067799214804701</v>
      </c>
      <c r="K6606" s="260">
        <v>0.19067799214483799</v>
      </c>
      <c r="L6606" s="301" t="str">
        <f t="shared" si="207"/>
        <v/>
      </c>
      <c r="M6606" s="459">
        <f>IFERROR((Tableau1[[#This Row],[Scope 1
(kg CO2-eq)]]+Tableau1[[#This Row],[Scope 2 energy
(kg CO2-eq)]]+Tableau1[[#This Row],[Scope 2 Infrastructure
(kg CO2-eq)]])/Tableau1[[#This Row],[Total CO2-emissions
(kg CO2-eq)
for scope 3 use ]],"")</f>
        <v>0</v>
      </c>
      <c r="N6606" s="436" t="s">
        <v>269</v>
      </c>
      <c r="O6606" s="259">
        <v>1</v>
      </c>
      <c r="P6606" s="259" t="s">
        <v>5241</v>
      </c>
      <c r="Q6606" s="259" t="s">
        <v>476</v>
      </c>
    </row>
    <row r="6607" spans="1:17" ht="21.75" customHeight="1">
      <c r="A6607" s="301" t="s">
        <v>5213</v>
      </c>
      <c r="B6607" s="301" t="s">
        <v>476</v>
      </c>
      <c r="C6607" s="316" t="s">
        <v>12594</v>
      </c>
      <c r="D6607" s="465" t="s">
        <v>269</v>
      </c>
      <c r="E6607" s="465" t="s">
        <v>700</v>
      </c>
      <c r="F6607" s="469" t="str">
        <f t="shared" si="206"/>
        <v>CH</v>
      </c>
      <c r="G6607" s="260">
        <v>0</v>
      </c>
      <c r="H6607" s="260">
        <v>0</v>
      </c>
      <c r="I6607" s="260">
        <v>0</v>
      </c>
      <c r="J6607" s="260">
        <v>0.23036485895555101</v>
      </c>
      <c r="K6607" s="260">
        <v>0.230364859046467</v>
      </c>
      <c r="L6607" s="301" t="str">
        <f t="shared" si="207"/>
        <v/>
      </c>
      <c r="M6607" s="459">
        <f>IFERROR((Tableau1[[#This Row],[Scope 1
(kg CO2-eq)]]+Tableau1[[#This Row],[Scope 2 energy
(kg CO2-eq)]]+Tableau1[[#This Row],[Scope 2 Infrastructure
(kg CO2-eq)]])/Tableau1[[#This Row],[Total CO2-emissions
(kg CO2-eq)
for scope 3 use ]],"")</f>
        <v>0</v>
      </c>
      <c r="N6607" s="436" t="s">
        <v>269</v>
      </c>
      <c r="O6607" s="259">
        <v>1</v>
      </c>
      <c r="P6607" s="259" t="s">
        <v>5213</v>
      </c>
      <c r="Q6607" s="259" t="s">
        <v>476</v>
      </c>
    </row>
    <row r="6608" spans="1:17" ht="21.75" customHeight="1">
      <c r="A6608" s="301" t="s">
        <v>5213</v>
      </c>
      <c r="B6608" s="301" t="s">
        <v>476</v>
      </c>
      <c r="C6608" s="316" t="s">
        <v>12595</v>
      </c>
      <c r="D6608" s="465" t="s">
        <v>269</v>
      </c>
      <c r="E6608" s="465" t="s">
        <v>6091</v>
      </c>
      <c r="F6608" s="469" t="str">
        <f t="shared" si="206"/>
        <v>other</v>
      </c>
      <c r="G6608" s="260">
        <v>0</v>
      </c>
      <c r="H6608" s="260">
        <v>0</v>
      </c>
      <c r="I6608" s="260">
        <v>0</v>
      </c>
      <c r="J6608" s="260">
        <v>0.202702965143748</v>
      </c>
      <c r="K6608" s="260">
        <v>0.202702965160831</v>
      </c>
      <c r="L6608" s="301" t="str">
        <f t="shared" si="207"/>
        <v/>
      </c>
      <c r="M6608" s="459">
        <f>IFERROR((Tableau1[[#This Row],[Scope 1
(kg CO2-eq)]]+Tableau1[[#This Row],[Scope 2 energy
(kg CO2-eq)]]+Tableau1[[#This Row],[Scope 2 Infrastructure
(kg CO2-eq)]])/Tableau1[[#This Row],[Total CO2-emissions
(kg CO2-eq)
for scope 3 use ]],"")</f>
        <v>0</v>
      </c>
      <c r="N6608" s="436" t="s">
        <v>269</v>
      </c>
      <c r="O6608" s="259">
        <v>1</v>
      </c>
      <c r="P6608" s="259" t="s">
        <v>5213</v>
      </c>
      <c r="Q6608" s="259" t="s">
        <v>476</v>
      </c>
    </row>
    <row r="6609" spans="1:17" ht="21.75" customHeight="1">
      <c r="A6609" s="301" t="s">
        <v>5213</v>
      </c>
      <c r="B6609" s="301" t="s">
        <v>476</v>
      </c>
      <c r="C6609" s="316" t="s">
        <v>12596</v>
      </c>
      <c r="D6609" s="465" t="s">
        <v>269</v>
      </c>
      <c r="E6609" s="465" t="s">
        <v>700</v>
      </c>
      <c r="F6609" s="469" t="str">
        <f t="shared" si="206"/>
        <v>CH</v>
      </c>
      <c r="G6609" s="260">
        <v>0</v>
      </c>
      <c r="H6609" s="260">
        <v>0</v>
      </c>
      <c r="I6609" s="260">
        <v>0</v>
      </c>
      <c r="J6609" s="260">
        <v>0.175151744218737</v>
      </c>
      <c r="K6609" s="260">
        <v>0.175151744329026</v>
      </c>
      <c r="L6609" s="301" t="str">
        <f t="shared" si="207"/>
        <v/>
      </c>
      <c r="M6609" s="459">
        <f>IFERROR((Tableau1[[#This Row],[Scope 1
(kg CO2-eq)]]+Tableau1[[#This Row],[Scope 2 energy
(kg CO2-eq)]]+Tableau1[[#This Row],[Scope 2 Infrastructure
(kg CO2-eq)]])/Tableau1[[#This Row],[Total CO2-emissions
(kg CO2-eq)
for scope 3 use ]],"")</f>
        <v>0</v>
      </c>
      <c r="N6609" s="436" t="s">
        <v>269</v>
      </c>
      <c r="O6609" s="259">
        <v>1</v>
      </c>
      <c r="P6609" s="259" t="s">
        <v>5213</v>
      </c>
      <c r="Q6609" s="259" t="s">
        <v>476</v>
      </c>
    </row>
    <row r="6610" spans="1:17" ht="21.75" customHeight="1">
      <c r="A6610" s="301" t="s">
        <v>5213</v>
      </c>
      <c r="B6610" s="301" t="s">
        <v>476</v>
      </c>
      <c r="C6610" s="316" t="s">
        <v>12597</v>
      </c>
      <c r="D6610" s="465" t="s">
        <v>269</v>
      </c>
      <c r="E6610" s="465" t="s">
        <v>700</v>
      </c>
      <c r="F6610" s="469" t="str">
        <f t="shared" si="206"/>
        <v>CH</v>
      </c>
      <c r="G6610" s="260">
        <v>0</v>
      </c>
      <c r="H6610" s="260">
        <v>0</v>
      </c>
      <c r="I6610" s="260">
        <v>0</v>
      </c>
      <c r="J6610" s="260">
        <v>4.4794247174918998E-2</v>
      </c>
      <c r="K6610" s="260">
        <v>4.4794247170360603E-2</v>
      </c>
      <c r="L6610" s="301" t="str">
        <f t="shared" si="207"/>
        <v/>
      </c>
      <c r="M6610" s="459">
        <f>IFERROR((Tableau1[[#This Row],[Scope 1
(kg CO2-eq)]]+Tableau1[[#This Row],[Scope 2 energy
(kg CO2-eq)]]+Tableau1[[#This Row],[Scope 2 Infrastructure
(kg CO2-eq)]])/Tableau1[[#This Row],[Total CO2-emissions
(kg CO2-eq)
for scope 3 use ]],"")</f>
        <v>0</v>
      </c>
      <c r="N6610" s="436" t="s">
        <v>269</v>
      </c>
      <c r="O6610" s="259">
        <v>1</v>
      </c>
      <c r="P6610" s="259" t="s">
        <v>5213</v>
      </c>
      <c r="Q6610" s="259" t="s">
        <v>476</v>
      </c>
    </row>
    <row r="6611" spans="1:17" ht="21.75" customHeight="1">
      <c r="A6611" s="301" t="s">
        <v>5213</v>
      </c>
      <c r="B6611" s="301" t="s">
        <v>476</v>
      </c>
      <c r="C6611" s="316" t="s">
        <v>12598</v>
      </c>
      <c r="D6611" s="465" t="s">
        <v>269</v>
      </c>
      <c r="E6611" s="465" t="s">
        <v>700</v>
      </c>
      <c r="F6611" s="469" t="str">
        <f t="shared" si="206"/>
        <v>CH</v>
      </c>
      <c r="G6611" s="260">
        <v>0</v>
      </c>
      <c r="H6611" s="260">
        <v>0</v>
      </c>
      <c r="I6611" s="260">
        <v>0</v>
      </c>
      <c r="J6611" s="260">
        <v>1.0418867567245501E-2</v>
      </c>
      <c r="K6611" s="260">
        <v>1.04188675713556E-2</v>
      </c>
      <c r="L6611" s="301" t="str">
        <f t="shared" si="207"/>
        <v/>
      </c>
      <c r="M6611" s="459">
        <f>IFERROR((Tableau1[[#This Row],[Scope 1
(kg CO2-eq)]]+Tableau1[[#This Row],[Scope 2 energy
(kg CO2-eq)]]+Tableau1[[#This Row],[Scope 2 Infrastructure
(kg CO2-eq)]])/Tableau1[[#This Row],[Total CO2-emissions
(kg CO2-eq)
for scope 3 use ]],"")</f>
        <v>0</v>
      </c>
      <c r="N6611" s="436" t="s">
        <v>269</v>
      </c>
      <c r="O6611" s="259">
        <v>1</v>
      </c>
      <c r="P6611" s="259" t="s">
        <v>5213</v>
      </c>
      <c r="Q6611" s="259" t="s">
        <v>476</v>
      </c>
    </row>
    <row r="6612" spans="1:17" ht="21.75" customHeight="1">
      <c r="A6612" s="301" t="s">
        <v>5213</v>
      </c>
      <c r="B6612" s="301" t="s">
        <v>476</v>
      </c>
      <c r="C6612" s="316" t="s">
        <v>12599</v>
      </c>
      <c r="D6612" s="465" t="s">
        <v>269</v>
      </c>
      <c r="E6612" s="465" t="s">
        <v>700</v>
      </c>
      <c r="F6612" s="469" t="str">
        <f t="shared" si="206"/>
        <v>CH</v>
      </c>
      <c r="G6612" s="260">
        <v>5.6720595450000001E-2</v>
      </c>
      <c r="H6612" s="260">
        <v>5.5873119062160002E-4</v>
      </c>
      <c r="I6612" s="260">
        <v>1.0732175734320001E-4</v>
      </c>
      <c r="J6612" s="260">
        <v>7.8900320326641016E-2</v>
      </c>
      <c r="K6612" s="260">
        <v>0.13628696892613801</v>
      </c>
      <c r="L6612" s="301" t="str">
        <f t="shared" si="207"/>
        <v/>
      </c>
      <c r="M6612" s="459">
        <f>IFERROR((Tableau1[[#This Row],[Scope 1
(kg CO2-eq)]]+Tableau1[[#This Row],[Scope 2 energy
(kg CO2-eq)]]+Tableau1[[#This Row],[Scope 2 Infrastructure
(kg CO2-eq)]])/Tableau1[[#This Row],[Total CO2-emissions
(kg CO2-eq)
for scope 3 use ]],"")</f>
        <v>0.42107216009085968</v>
      </c>
      <c r="N6612" s="436" t="s">
        <v>269</v>
      </c>
      <c r="O6612" s="259">
        <v>1</v>
      </c>
      <c r="P6612" s="259" t="s">
        <v>5213</v>
      </c>
      <c r="Q6612" s="259" t="s">
        <v>476</v>
      </c>
    </row>
    <row r="6613" spans="1:17" ht="21.75" customHeight="1">
      <c r="A6613" s="301" t="s">
        <v>5213</v>
      </c>
      <c r="B6613" s="301" t="s">
        <v>476</v>
      </c>
      <c r="C6613" s="316" t="s">
        <v>12600</v>
      </c>
      <c r="D6613" s="465" t="s">
        <v>269</v>
      </c>
      <c r="E6613" s="465" t="s">
        <v>700</v>
      </c>
      <c r="F6613" s="469" t="str">
        <f t="shared" si="206"/>
        <v>CH</v>
      </c>
      <c r="G6613" s="260">
        <v>5.3754772300000003E-2</v>
      </c>
      <c r="H6613" s="260">
        <v>5.5873119062160002E-4</v>
      </c>
      <c r="I6613" s="260">
        <v>1.0732175734320001E-4</v>
      </c>
      <c r="J6613" s="260">
        <v>7.7830545629576003E-2</v>
      </c>
      <c r="K6613" s="260">
        <v>0.132251371048932</v>
      </c>
      <c r="L6613" s="301" t="str">
        <f t="shared" si="207"/>
        <v/>
      </c>
      <c r="M6613" s="459">
        <f>IFERROR((Tableau1[[#This Row],[Scope 1
(kg CO2-eq)]]+Tableau1[[#This Row],[Scope 2 energy
(kg CO2-eq)]]+Tableau1[[#This Row],[Scope 2 Infrastructure
(kg CO2-eq)]])/Tableau1[[#This Row],[Total CO2-emissions
(kg CO2-eq)
for scope 3 use ]],"")</f>
        <v>0.41149535778974661</v>
      </c>
      <c r="N6613" s="436" t="s">
        <v>269</v>
      </c>
      <c r="O6613" s="259">
        <v>1</v>
      </c>
      <c r="P6613" s="259" t="s">
        <v>5213</v>
      </c>
      <c r="Q6613" s="259" t="s">
        <v>476</v>
      </c>
    </row>
    <row r="6614" spans="1:17" ht="21.75" customHeight="1">
      <c r="A6614" s="301" t="s">
        <v>5213</v>
      </c>
      <c r="B6614" s="301" t="s">
        <v>476</v>
      </c>
      <c r="C6614" s="316" t="s">
        <v>12601</v>
      </c>
      <c r="D6614" s="465" t="s">
        <v>269</v>
      </c>
      <c r="E6614" s="465" t="s">
        <v>700</v>
      </c>
      <c r="F6614" s="469" t="str">
        <f t="shared" si="206"/>
        <v>CH</v>
      </c>
      <c r="G6614" s="260">
        <v>5.6720595450000001E-2</v>
      </c>
      <c r="H6614" s="260">
        <v>5.1421265250552002E-3</v>
      </c>
      <c r="I6614" s="260">
        <v>1.0732175734320001E-4</v>
      </c>
      <c r="J6614" s="260">
        <v>7.8900320326641016E-2</v>
      </c>
      <c r="K6614" s="260">
        <v>0.14087036411473999</v>
      </c>
      <c r="L6614" s="301" t="str">
        <f t="shared" si="207"/>
        <v/>
      </c>
      <c r="M6614" s="459">
        <f>IFERROR((Tableau1[[#This Row],[Scope 1
(kg CO2-eq)]]+Tableau1[[#This Row],[Scope 2 energy
(kg CO2-eq)]]+Tableau1[[#This Row],[Scope 2 Infrastructure
(kg CO2-eq)]])/Tableau1[[#This Row],[Total CO2-emissions
(kg CO2-eq)
for scope 3 use ]],"")</f>
        <v>0.43990830947184412</v>
      </c>
      <c r="N6614" s="436" t="s">
        <v>269</v>
      </c>
      <c r="O6614" s="259">
        <v>1</v>
      </c>
      <c r="P6614" s="259" t="s">
        <v>5213</v>
      </c>
      <c r="Q6614" s="259" t="s">
        <v>476</v>
      </c>
    </row>
    <row r="6615" spans="1:17" ht="21.75" customHeight="1">
      <c r="A6615" s="301" t="s">
        <v>5213</v>
      </c>
      <c r="B6615" s="301" t="s">
        <v>476</v>
      </c>
      <c r="C6615" s="316" t="s">
        <v>12602</v>
      </c>
      <c r="D6615" s="465" t="s">
        <v>269</v>
      </c>
      <c r="E6615" s="465" t="s">
        <v>700</v>
      </c>
      <c r="F6615" s="469" t="str">
        <f t="shared" si="206"/>
        <v>CH</v>
      </c>
      <c r="G6615" s="260">
        <v>5.3754772300000003E-2</v>
      </c>
      <c r="H6615" s="260">
        <v>5.1421265250552002E-3</v>
      </c>
      <c r="I6615" s="260">
        <v>1.0732175734320001E-4</v>
      </c>
      <c r="J6615" s="260">
        <v>7.7830545629576003E-2</v>
      </c>
      <c r="K6615" s="260">
        <v>0.136834766315617</v>
      </c>
      <c r="L6615" s="301" t="str">
        <f t="shared" si="207"/>
        <v/>
      </c>
      <c r="M6615" s="459">
        <f>IFERROR((Tableau1[[#This Row],[Scope 1
(kg CO2-eq)]]+Tableau1[[#This Row],[Scope 2 energy
(kg CO2-eq)]]+Tableau1[[#This Row],[Scope 2 Infrastructure
(kg CO2-eq)]])/Tableau1[[#This Row],[Total CO2-emissions
(kg CO2-eq)
for scope 3 use ]],"")</f>
        <v>0.43120781487872667</v>
      </c>
      <c r="N6615" s="436" t="s">
        <v>269</v>
      </c>
      <c r="O6615" s="259">
        <v>1</v>
      </c>
      <c r="P6615" s="259" t="s">
        <v>5213</v>
      </c>
      <c r="Q6615" s="259" t="s">
        <v>476</v>
      </c>
    </row>
    <row r="6616" spans="1:17" ht="21.75" customHeight="1">
      <c r="A6616" s="301" t="s">
        <v>5241</v>
      </c>
      <c r="B6616" s="301" t="s">
        <v>476</v>
      </c>
      <c r="C6616" s="316" t="s">
        <v>12603</v>
      </c>
      <c r="D6616" s="465" t="s">
        <v>269</v>
      </c>
      <c r="E6616" s="465" t="s">
        <v>700</v>
      </c>
      <c r="F6616" s="469" t="str">
        <f t="shared" si="206"/>
        <v>CH</v>
      </c>
      <c r="G6616" s="260">
        <v>0</v>
      </c>
      <c r="H6616" s="260">
        <v>0</v>
      </c>
      <c r="I6616" s="260">
        <v>0</v>
      </c>
      <c r="J6616" s="260">
        <v>0.17639763323471899</v>
      </c>
      <c r="K6616" s="260">
        <v>0.17639763324789301</v>
      </c>
      <c r="L6616" s="301" t="str">
        <f t="shared" si="207"/>
        <v/>
      </c>
      <c r="M6616" s="459">
        <f>IFERROR((Tableau1[[#This Row],[Scope 1
(kg CO2-eq)]]+Tableau1[[#This Row],[Scope 2 energy
(kg CO2-eq)]]+Tableau1[[#This Row],[Scope 2 Infrastructure
(kg CO2-eq)]])/Tableau1[[#This Row],[Total CO2-emissions
(kg CO2-eq)
for scope 3 use ]],"")</f>
        <v>0</v>
      </c>
      <c r="N6616" s="436" t="s">
        <v>269</v>
      </c>
      <c r="O6616" s="259">
        <v>1</v>
      </c>
      <c r="P6616" s="259" t="s">
        <v>5241</v>
      </c>
      <c r="Q6616" s="259" t="s">
        <v>476</v>
      </c>
    </row>
    <row r="6617" spans="1:17" ht="21.75" customHeight="1">
      <c r="A6617" s="301" t="s">
        <v>5213</v>
      </c>
      <c r="B6617" s="301" t="s">
        <v>476</v>
      </c>
      <c r="C6617" s="316" t="s">
        <v>12604</v>
      </c>
      <c r="D6617" s="465" t="s">
        <v>269</v>
      </c>
      <c r="E6617" s="465" t="s">
        <v>700</v>
      </c>
      <c r="F6617" s="469" t="str">
        <f t="shared" si="206"/>
        <v>CH</v>
      </c>
      <c r="G6617" s="260">
        <v>7.1529536929999998E-2</v>
      </c>
      <c r="H6617" s="260">
        <v>0</v>
      </c>
      <c r="I6617" s="260">
        <v>0</v>
      </c>
      <c r="J6617" s="260">
        <v>6.3337352120421991E-2</v>
      </c>
      <c r="K6617" s="260">
        <v>0.134866889107989</v>
      </c>
      <c r="L6617" s="301" t="str">
        <f t="shared" si="207"/>
        <v/>
      </c>
      <c r="M6617" s="459">
        <f>IFERROR((Tableau1[[#This Row],[Scope 1
(kg CO2-eq)]]+Tableau1[[#This Row],[Scope 2 energy
(kg CO2-eq)]]+Tableau1[[#This Row],[Scope 2 Infrastructure
(kg CO2-eq)]])/Tableau1[[#This Row],[Total CO2-emissions
(kg CO2-eq)
for scope 3 use ]],"")</f>
        <v>0.53037137138030765</v>
      </c>
      <c r="N6617" s="436" t="s">
        <v>269</v>
      </c>
      <c r="O6617" s="259">
        <v>1</v>
      </c>
      <c r="P6617" s="259" t="s">
        <v>5213</v>
      </c>
      <c r="Q6617" s="259" t="s">
        <v>476</v>
      </c>
    </row>
    <row r="6618" spans="1:17" ht="21.75" customHeight="1">
      <c r="A6618" s="301" t="s">
        <v>5213</v>
      </c>
      <c r="B6618" s="301" t="s">
        <v>476</v>
      </c>
      <c r="C6618" s="316" t="s">
        <v>12605</v>
      </c>
      <c r="D6618" s="465" t="s">
        <v>269</v>
      </c>
      <c r="E6618" s="465" t="s">
        <v>6091</v>
      </c>
      <c r="F6618" s="469" t="str">
        <f t="shared" si="206"/>
        <v>other</v>
      </c>
      <c r="G6618" s="260">
        <v>6.9865190960000004E-2</v>
      </c>
      <c r="H6618" s="260">
        <v>0</v>
      </c>
      <c r="I6618" s="260">
        <v>0</v>
      </c>
      <c r="J6618" s="260">
        <v>6.0983420046521006E-2</v>
      </c>
      <c r="K6618" s="260">
        <v>0.130848611030222</v>
      </c>
      <c r="L6618" s="301" t="str">
        <f t="shared" si="207"/>
        <v/>
      </c>
      <c r="M6618" s="459">
        <f>IFERROR((Tableau1[[#This Row],[Scope 1
(kg CO2-eq)]]+Tableau1[[#This Row],[Scope 2 energy
(kg CO2-eq)]]+Tableau1[[#This Row],[Scope 2 Infrastructure
(kg CO2-eq)]])/Tableau1[[#This Row],[Total CO2-emissions
(kg CO2-eq)
for scope 3 use ]],"")</f>
        <v>0.53393911031935448</v>
      </c>
      <c r="N6618" s="436" t="s">
        <v>269</v>
      </c>
      <c r="O6618" s="259">
        <v>1</v>
      </c>
      <c r="P6618" s="259" t="s">
        <v>5213</v>
      </c>
      <c r="Q6618" s="259" t="s">
        <v>476</v>
      </c>
    </row>
    <row r="6619" spans="1:17" ht="21.75" customHeight="1">
      <c r="A6619" s="301" t="s">
        <v>5213</v>
      </c>
      <c r="B6619" s="301" t="s">
        <v>476</v>
      </c>
      <c r="C6619" s="316" t="s">
        <v>12606</v>
      </c>
      <c r="D6619" s="465" t="s">
        <v>269</v>
      </c>
      <c r="E6619" s="465" t="s">
        <v>700</v>
      </c>
      <c r="F6619" s="469" t="str">
        <f t="shared" si="206"/>
        <v>CH</v>
      </c>
      <c r="G6619" s="260">
        <v>7.1529536929999998E-2</v>
      </c>
      <c r="H6619" s="260">
        <v>0</v>
      </c>
      <c r="I6619" s="260">
        <v>0</v>
      </c>
      <c r="J6619" s="260">
        <v>2.0660837018038503E-2</v>
      </c>
      <c r="K6619" s="260">
        <v>9.2190373957962105E-2</v>
      </c>
      <c r="L6619" s="301" t="str">
        <f t="shared" si="207"/>
        <v/>
      </c>
      <c r="M6619" s="459">
        <f>IFERROR((Tableau1[[#This Row],[Scope 1
(kg CO2-eq)]]+Tableau1[[#This Row],[Scope 2 energy
(kg CO2-eq)]]+Tableau1[[#This Row],[Scope 2 Infrastructure
(kg CO2-eq)]])/Tableau1[[#This Row],[Total CO2-emissions
(kg CO2-eq)
for scope 3 use ]],"")</f>
        <v>0.77588943247607123</v>
      </c>
      <c r="N6619" s="436" t="s">
        <v>269</v>
      </c>
      <c r="O6619" s="259">
        <v>1</v>
      </c>
      <c r="P6619" s="259" t="s">
        <v>5213</v>
      </c>
      <c r="Q6619" s="259" t="s">
        <v>476</v>
      </c>
    </row>
    <row r="6620" spans="1:17" ht="21.75" customHeight="1">
      <c r="A6620" s="301" t="s">
        <v>5213</v>
      </c>
      <c r="B6620" s="301" t="s">
        <v>476</v>
      </c>
      <c r="C6620" s="316" t="s">
        <v>12607</v>
      </c>
      <c r="D6620" s="465" t="s">
        <v>269</v>
      </c>
      <c r="E6620" s="465" t="s">
        <v>700</v>
      </c>
      <c r="F6620" s="469" t="str">
        <f t="shared" si="206"/>
        <v>CH</v>
      </c>
      <c r="G6620" s="260">
        <v>0</v>
      </c>
      <c r="H6620" s="260">
        <v>0</v>
      </c>
      <c r="I6620" s="260">
        <v>0</v>
      </c>
      <c r="J6620" s="260">
        <v>3.3560325468456401E-2</v>
      </c>
      <c r="K6620" s="260">
        <v>3.3560325493293901E-2</v>
      </c>
      <c r="L6620" s="301" t="str">
        <f t="shared" si="207"/>
        <v/>
      </c>
      <c r="M6620" s="459">
        <f>IFERROR((Tableau1[[#This Row],[Scope 1
(kg CO2-eq)]]+Tableau1[[#This Row],[Scope 2 energy
(kg CO2-eq)]]+Tableau1[[#This Row],[Scope 2 Infrastructure
(kg CO2-eq)]])/Tableau1[[#This Row],[Total CO2-emissions
(kg CO2-eq)
for scope 3 use ]],"")</f>
        <v>0</v>
      </c>
      <c r="N6620" s="436" t="s">
        <v>269</v>
      </c>
      <c r="O6620" s="259">
        <v>1</v>
      </c>
      <c r="P6620" s="259" t="s">
        <v>5213</v>
      </c>
      <c r="Q6620" s="259" t="s">
        <v>476</v>
      </c>
    </row>
    <row r="6621" spans="1:17" ht="21.75" customHeight="1">
      <c r="A6621" s="301" t="s">
        <v>5213</v>
      </c>
      <c r="B6621" s="301" t="s">
        <v>476</v>
      </c>
      <c r="C6621" s="316" t="s">
        <v>12608</v>
      </c>
      <c r="D6621" s="465" t="s">
        <v>269</v>
      </c>
      <c r="E6621" s="465" t="s">
        <v>700</v>
      </c>
      <c r="F6621" s="469" t="str">
        <f t="shared" si="206"/>
        <v>CH</v>
      </c>
      <c r="G6621" s="260">
        <v>0</v>
      </c>
      <c r="H6621" s="260">
        <v>0</v>
      </c>
      <c r="I6621" s="260">
        <v>0</v>
      </c>
      <c r="J6621" s="260">
        <v>9.1161896339265504E-3</v>
      </c>
      <c r="K6621" s="260">
        <v>9.1161896228794392E-3</v>
      </c>
      <c r="L6621" s="301" t="str">
        <f t="shared" si="207"/>
        <v/>
      </c>
      <c r="M6621" s="459">
        <f>IFERROR((Tableau1[[#This Row],[Scope 1
(kg CO2-eq)]]+Tableau1[[#This Row],[Scope 2 energy
(kg CO2-eq)]]+Tableau1[[#This Row],[Scope 2 Infrastructure
(kg CO2-eq)]])/Tableau1[[#This Row],[Total CO2-emissions
(kg CO2-eq)
for scope 3 use ]],"")</f>
        <v>0</v>
      </c>
      <c r="N6621" s="436" t="s">
        <v>269</v>
      </c>
      <c r="O6621" s="259">
        <v>1</v>
      </c>
      <c r="P6621" s="259" t="s">
        <v>5213</v>
      </c>
      <c r="Q6621" s="259" t="s">
        <v>476</v>
      </c>
    </row>
    <row r="6622" spans="1:17" ht="21.75" customHeight="1">
      <c r="A6622" s="301" t="s">
        <v>5213</v>
      </c>
      <c r="B6622" s="301" t="s">
        <v>476</v>
      </c>
      <c r="C6622" s="316" t="s">
        <v>12609</v>
      </c>
      <c r="D6622" s="465" t="s">
        <v>269</v>
      </c>
      <c r="E6622" s="465" t="s">
        <v>700</v>
      </c>
      <c r="F6622" s="469" t="str">
        <f t="shared" si="206"/>
        <v>CH</v>
      </c>
      <c r="G6622" s="260">
        <v>8.0521205639999996E-2</v>
      </c>
      <c r="H6622" s="260">
        <v>0</v>
      </c>
      <c r="I6622" s="260">
        <v>0</v>
      </c>
      <c r="J6622" s="260">
        <v>6.6128637121569009E-2</v>
      </c>
      <c r="K6622" s="260">
        <v>0.14664984284653301</v>
      </c>
      <c r="L6622" s="301" t="str">
        <f t="shared" si="207"/>
        <v/>
      </c>
      <c r="M6622" s="459">
        <f>IFERROR((Tableau1[[#This Row],[Scope 1
(kg CO2-eq)]]+Tableau1[[#This Row],[Scope 2 energy
(kg CO2-eq)]]+Tableau1[[#This Row],[Scope 2 Infrastructure
(kg CO2-eq)]])/Tableau1[[#This Row],[Total CO2-emissions
(kg CO2-eq)
for scope 3 use ]],"")</f>
        <v>0.54907120305791457</v>
      </c>
      <c r="N6622" s="436" t="s">
        <v>269</v>
      </c>
      <c r="O6622" s="259">
        <v>1</v>
      </c>
      <c r="P6622" s="259" t="s">
        <v>5213</v>
      </c>
      <c r="Q6622" s="259" t="s">
        <v>476</v>
      </c>
    </row>
    <row r="6623" spans="1:17" ht="21.75" customHeight="1">
      <c r="A6623" s="301" t="s">
        <v>5213</v>
      </c>
      <c r="B6623" s="301" t="s">
        <v>476</v>
      </c>
      <c r="C6623" s="316" t="s">
        <v>12610</v>
      </c>
      <c r="D6623" s="465" t="s">
        <v>269</v>
      </c>
      <c r="E6623" s="465" t="s">
        <v>6091</v>
      </c>
      <c r="F6623" s="469" t="str">
        <f t="shared" si="206"/>
        <v>other</v>
      </c>
      <c r="G6623" s="260">
        <v>7.4868243469999998E-2</v>
      </c>
      <c r="H6623" s="260">
        <v>0</v>
      </c>
      <c r="I6623" s="260">
        <v>0</v>
      </c>
      <c r="J6623" s="260">
        <v>6.2406812381582008E-2</v>
      </c>
      <c r="K6623" s="260">
        <v>0.13727505584401001</v>
      </c>
      <c r="L6623" s="301" t="str">
        <f t="shared" si="207"/>
        <v/>
      </c>
      <c r="M6623" s="459">
        <f>IFERROR((Tableau1[[#This Row],[Scope 1
(kg CO2-eq)]]+Tableau1[[#This Row],[Scope 2 energy
(kg CO2-eq)]]+Tableau1[[#This Row],[Scope 2 Infrastructure
(kg CO2-eq)]])/Tableau1[[#This Row],[Total CO2-emissions
(kg CO2-eq)
for scope 3 use ]],"")</f>
        <v>0.54538854863097019</v>
      </c>
      <c r="N6623" s="436" t="s">
        <v>269</v>
      </c>
      <c r="O6623" s="259">
        <v>1</v>
      </c>
      <c r="P6623" s="259" t="s">
        <v>5213</v>
      </c>
      <c r="Q6623" s="259" t="s">
        <v>476</v>
      </c>
    </row>
    <row r="6624" spans="1:17" ht="21.75" customHeight="1">
      <c r="A6624" s="301" t="s">
        <v>5213</v>
      </c>
      <c r="B6624" s="301" t="s">
        <v>476</v>
      </c>
      <c r="C6624" s="316" t="s">
        <v>12611</v>
      </c>
      <c r="D6624" s="465" t="s">
        <v>269</v>
      </c>
      <c r="E6624" s="465" t="s">
        <v>700</v>
      </c>
      <c r="F6624" s="469" t="str">
        <f t="shared" si="206"/>
        <v>CH</v>
      </c>
      <c r="G6624" s="260">
        <v>8.0521205639999996E-2</v>
      </c>
      <c r="H6624" s="260">
        <v>0</v>
      </c>
      <c r="I6624" s="260">
        <v>0</v>
      </c>
      <c r="J6624" s="260">
        <v>2.3452122019186006E-2</v>
      </c>
      <c r="K6624" s="260">
        <v>0.103973327670453</v>
      </c>
      <c r="L6624" s="301" t="str">
        <f t="shared" si="207"/>
        <v/>
      </c>
      <c r="M6624" s="459">
        <f>IFERROR((Tableau1[[#This Row],[Scope 1
(kg CO2-eq)]]+Tableau1[[#This Row],[Scope 2 energy
(kg CO2-eq)]]+Tableau1[[#This Row],[Scope 2 Infrastructure
(kg CO2-eq)]])/Tableau1[[#This Row],[Total CO2-emissions
(kg CO2-eq)
for scope 3 use ]],"")</f>
        <v>0.77444097870190998</v>
      </c>
      <c r="N6624" s="436" t="s">
        <v>269</v>
      </c>
      <c r="O6624" s="259">
        <v>1</v>
      </c>
      <c r="P6624" s="259" t="s">
        <v>5213</v>
      </c>
      <c r="Q6624" s="259" t="s">
        <v>476</v>
      </c>
    </row>
    <row r="6625" spans="1:17" ht="21.75" customHeight="1">
      <c r="A6625" s="301" t="s">
        <v>5213</v>
      </c>
      <c r="B6625" s="301" t="s">
        <v>476</v>
      </c>
      <c r="C6625" s="316" t="s">
        <v>12612</v>
      </c>
      <c r="D6625" s="465" t="s">
        <v>269</v>
      </c>
      <c r="E6625" s="465" t="s">
        <v>700</v>
      </c>
      <c r="F6625" s="469" t="str">
        <f t="shared" si="206"/>
        <v>CH</v>
      </c>
      <c r="G6625" s="260">
        <v>0</v>
      </c>
      <c r="H6625" s="260">
        <v>0</v>
      </c>
      <c r="I6625" s="260">
        <v>0</v>
      </c>
      <c r="J6625" s="260">
        <v>3.3560325468456401E-2</v>
      </c>
      <c r="K6625" s="260">
        <v>3.3560325493293901E-2</v>
      </c>
      <c r="L6625" s="301" t="str">
        <f t="shared" si="207"/>
        <v/>
      </c>
      <c r="M6625" s="459">
        <f>IFERROR((Tableau1[[#This Row],[Scope 1
(kg CO2-eq)]]+Tableau1[[#This Row],[Scope 2 energy
(kg CO2-eq)]]+Tableau1[[#This Row],[Scope 2 Infrastructure
(kg CO2-eq)]])/Tableau1[[#This Row],[Total CO2-emissions
(kg CO2-eq)
for scope 3 use ]],"")</f>
        <v>0</v>
      </c>
      <c r="N6625" s="436" t="s">
        <v>269</v>
      </c>
      <c r="O6625" s="259">
        <v>1</v>
      </c>
      <c r="P6625" s="259" t="s">
        <v>5213</v>
      </c>
      <c r="Q6625" s="259" t="s">
        <v>476</v>
      </c>
    </row>
    <row r="6626" spans="1:17" ht="21.75" customHeight="1">
      <c r="A6626" s="301" t="s">
        <v>5213</v>
      </c>
      <c r="B6626" s="301" t="s">
        <v>476</v>
      </c>
      <c r="C6626" s="316" t="s">
        <v>12613</v>
      </c>
      <c r="D6626" s="465" t="s">
        <v>269</v>
      </c>
      <c r="E6626" s="465" t="s">
        <v>700</v>
      </c>
      <c r="F6626" s="469" t="str">
        <f t="shared" si="206"/>
        <v>CH</v>
      </c>
      <c r="G6626" s="260">
        <v>0</v>
      </c>
      <c r="H6626" s="260">
        <v>0</v>
      </c>
      <c r="I6626" s="260">
        <v>0</v>
      </c>
      <c r="J6626" s="260">
        <v>9.1161896339265504E-3</v>
      </c>
      <c r="K6626" s="260">
        <v>9.1161896228794392E-3</v>
      </c>
      <c r="L6626" s="301" t="str">
        <f t="shared" si="207"/>
        <v/>
      </c>
      <c r="M6626" s="459">
        <f>IFERROR((Tableau1[[#This Row],[Scope 1
(kg CO2-eq)]]+Tableau1[[#This Row],[Scope 2 energy
(kg CO2-eq)]]+Tableau1[[#This Row],[Scope 2 Infrastructure
(kg CO2-eq)]])/Tableau1[[#This Row],[Total CO2-emissions
(kg CO2-eq)
for scope 3 use ]],"")</f>
        <v>0</v>
      </c>
      <c r="N6626" s="436" t="s">
        <v>269</v>
      </c>
      <c r="O6626" s="259">
        <v>1</v>
      </c>
      <c r="P6626" s="259" t="s">
        <v>5213</v>
      </c>
      <c r="Q6626" s="259" t="s">
        <v>476</v>
      </c>
    </row>
    <row r="6627" spans="1:17" ht="21.75" customHeight="1">
      <c r="A6627" s="301" t="s">
        <v>5213</v>
      </c>
      <c r="B6627" s="301" t="s">
        <v>476</v>
      </c>
      <c r="C6627" s="316" t="s">
        <v>12614</v>
      </c>
      <c r="D6627" s="465" t="s">
        <v>269</v>
      </c>
      <c r="E6627" s="465" t="s">
        <v>700</v>
      </c>
      <c r="F6627" s="469" t="str">
        <f t="shared" si="206"/>
        <v>CH</v>
      </c>
      <c r="G6627" s="260">
        <v>7.4588786609999999E-2</v>
      </c>
      <c r="H6627" s="260">
        <v>0</v>
      </c>
      <c r="I6627" s="260">
        <v>0</v>
      </c>
      <c r="J6627" s="260">
        <v>6.4292447164999003E-2</v>
      </c>
      <c r="K6627" s="260">
        <v>0.13888123387201801</v>
      </c>
      <c r="L6627" s="301" t="str">
        <f t="shared" si="207"/>
        <v/>
      </c>
      <c r="M6627" s="459">
        <f>IFERROR((Tableau1[[#This Row],[Scope 1
(kg CO2-eq)]]+Tableau1[[#This Row],[Scope 2 energy
(kg CO2-eq)]]+Tableau1[[#This Row],[Scope 2 Infrastructure
(kg CO2-eq)]])/Tableau1[[#This Row],[Total CO2-emissions
(kg CO2-eq)
for scope 3 use ]],"")</f>
        <v>0.53706886474478721</v>
      </c>
      <c r="N6627" s="436" t="s">
        <v>269</v>
      </c>
      <c r="O6627" s="259">
        <v>1</v>
      </c>
      <c r="P6627" s="259" t="s">
        <v>5213</v>
      </c>
      <c r="Q6627" s="259" t="s">
        <v>476</v>
      </c>
    </row>
    <row r="6628" spans="1:17" ht="21.75" customHeight="1">
      <c r="A6628" s="301" t="s">
        <v>5213</v>
      </c>
      <c r="B6628" s="301" t="s">
        <v>476</v>
      </c>
      <c r="C6628" s="316" t="s">
        <v>12615</v>
      </c>
      <c r="D6628" s="465" t="s">
        <v>269</v>
      </c>
      <c r="E6628" s="465" t="s">
        <v>6091</v>
      </c>
      <c r="F6628" s="469" t="str">
        <f t="shared" si="206"/>
        <v>other</v>
      </c>
      <c r="G6628" s="260">
        <v>7.0025324629999997E-2</v>
      </c>
      <c r="H6628" s="260">
        <v>0</v>
      </c>
      <c r="I6628" s="260">
        <v>0</v>
      </c>
      <c r="J6628" s="260">
        <v>6.1043475012798998E-2</v>
      </c>
      <c r="K6628" s="260">
        <v>0.13106879963698401</v>
      </c>
      <c r="L6628" s="301" t="str">
        <f t="shared" si="207"/>
        <v/>
      </c>
      <c r="M6628" s="459">
        <f>IFERROR((Tableau1[[#This Row],[Scope 1
(kg CO2-eq)]]+Tableau1[[#This Row],[Scope 2 energy
(kg CO2-eq)]]+Tableau1[[#This Row],[Scope 2 Infrastructure
(kg CO2-eq)]])/Tableau1[[#This Row],[Total CO2-emissions
(kg CO2-eq)
for scope 3 use ]],"")</f>
        <v>0.53426387381242768</v>
      </c>
      <c r="N6628" s="436" t="s">
        <v>269</v>
      </c>
      <c r="O6628" s="259">
        <v>1</v>
      </c>
      <c r="P6628" s="259" t="s">
        <v>5213</v>
      </c>
      <c r="Q6628" s="259" t="s">
        <v>476</v>
      </c>
    </row>
    <row r="6629" spans="1:17" ht="21.75" customHeight="1">
      <c r="A6629" s="301" t="s">
        <v>5213</v>
      </c>
      <c r="B6629" s="301" t="s">
        <v>476</v>
      </c>
      <c r="C6629" s="316" t="s">
        <v>12616</v>
      </c>
      <c r="D6629" s="465" t="s">
        <v>269</v>
      </c>
      <c r="E6629" s="465" t="s">
        <v>700</v>
      </c>
      <c r="F6629" s="469" t="str">
        <f t="shared" si="206"/>
        <v>CH</v>
      </c>
      <c r="G6629" s="260">
        <v>7.4588786609999999E-2</v>
      </c>
      <c r="H6629" s="260">
        <v>0</v>
      </c>
      <c r="I6629" s="260">
        <v>0</v>
      </c>
      <c r="J6629" s="260">
        <v>2.1615932062616403E-2</v>
      </c>
      <c r="K6629" s="260">
        <v>9.6204718698783401E-2</v>
      </c>
      <c r="L6629" s="301" t="str">
        <f t="shared" si="207"/>
        <v/>
      </c>
      <c r="M6629" s="459">
        <f>IFERROR((Tableau1[[#This Row],[Scope 1
(kg CO2-eq)]]+Tableau1[[#This Row],[Scope 2 energy
(kg CO2-eq)]]+Tableau1[[#This Row],[Scope 2 Infrastructure
(kg CO2-eq)]])/Tableau1[[#This Row],[Total CO2-emissions
(kg CO2-eq)
for scope 3 use ]],"")</f>
        <v>0.77531318233502866</v>
      </c>
      <c r="N6629" s="436" t="s">
        <v>269</v>
      </c>
      <c r="O6629" s="259">
        <v>1</v>
      </c>
      <c r="P6629" s="259" t="s">
        <v>5213</v>
      </c>
      <c r="Q6629" s="259" t="s">
        <v>476</v>
      </c>
    </row>
    <row r="6630" spans="1:17" ht="21.75" customHeight="1">
      <c r="A6630" s="301" t="s">
        <v>5213</v>
      </c>
      <c r="B6630" s="301" t="s">
        <v>476</v>
      </c>
      <c r="C6630" s="316" t="s">
        <v>12617</v>
      </c>
      <c r="D6630" s="465" t="s">
        <v>269</v>
      </c>
      <c r="E6630" s="465" t="s">
        <v>700</v>
      </c>
      <c r="F6630" s="469" t="str">
        <f t="shared" si="206"/>
        <v>CH</v>
      </c>
      <c r="G6630" s="260">
        <v>0</v>
      </c>
      <c r="H6630" s="260">
        <v>0</v>
      </c>
      <c r="I6630" s="260">
        <v>0</v>
      </c>
      <c r="J6630" s="260">
        <v>3.3560325468456401E-2</v>
      </c>
      <c r="K6630" s="260">
        <v>3.3560325493293901E-2</v>
      </c>
      <c r="L6630" s="301" t="str">
        <f t="shared" si="207"/>
        <v/>
      </c>
      <c r="M6630" s="459">
        <f>IFERROR((Tableau1[[#This Row],[Scope 1
(kg CO2-eq)]]+Tableau1[[#This Row],[Scope 2 energy
(kg CO2-eq)]]+Tableau1[[#This Row],[Scope 2 Infrastructure
(kg CO2-eq)]])/Tableau1[[#This Row],[Total CO2-emissions
(kg CO2-eq)
for scope 3 use ]],"")</f>
        <v>0</v>
      </c>
      <c r="N6630" s="436" t="s">
        <v>269</v>
      </c>
      <c r="O6630" s="259">
        <v>1</v>
      </c>
      <c r="P6630" s="259" t="s">
        <v>5213</v>
      </c>
      <c r="Q6630" s="259" t="s">
        <v>476</v>
      </c>
    </row>
    <row r="6631" spans="1:17" ht="21.75" customHeight="1">
      <c r="A6631" s="301" t="s">
        <v>5213</v>
      </c>
      <c r="B6631" s="301" t="s">
        <v>476</v>
      </c>
      <c r="C6631" s="316" t="s">
        <v>12618</v>
      </c>
      <c r="D6631" s="465" t="s">
        <v>269</v>
      </c>
      <c r="E6631" s="465" t="s">
        <v>700</v>
      </c>
      <c r="F6631" s="469" t="str">
        <f t="shared" si="206"/>
        <v>CH</v>
      </c>
      <c r="G6631" s="260">
        <v>0</v>
      </c>
      <c r="H6631" s="260">
        <v>0</v>
      </c>
      <c r="I6631" s="260">
        <v>0</v>
      </c>
      <c r="J6631" s="260">
        <v>9.1161896339265504E-3</v>
      </c>
      <c r="K6631" s="260">
        <v>9.1161896228794392E-3</v>
      </c>
      <c r="L6631" s="301" t="str">
        <f t="shared" si="207"/>
        <v/>
      </c>
      <c r="M6631" s="459">
        <f>IFERROR((Tableau1[[#This Row],[Scope 1
(kg CO2-eq)]]+Tableau1[[#This Row],[Scope 2 energy
(kg CO2-eq)]]+Tableau1[[#This Row],[Scope 2 Infrastructure
(kg CO2-eq)]])/Tableau1[[#This Row],[Total CO2-emissions
(kg CO2-eq)
for scope 3 use ]],"")</f>
        <v>0</v>
      </c>
      <c r="N6631" s="436" t="s">
        <v>269</v>
      </c>
      <c r="O6631" s="259">
        <v>1</v>
      </c>
      <c r="P6631" s="259" t="s">
        <v>5213</v>
      </c>
      <c r="Q6631" s="259" t="s">
        <v>476</v>
      </c>
    </row>
    <row r="6632" spans="1:17" ht="21.75" customHeight="1">
      <c r="A6632" s="301" t="s">
        <v>5213</v>
      </c>
      <c r="B6632" s="301" t="s">
        <v>476</v>
      </c>
      <c r="C6632" s="316" t="s">
        <v>12619</v>
      </c>
      <c r="D6632" s="465" t="s">
        <v>269</v>
      </c>
      <c r="E6632" s="465" t="s">
        <v>700</v>
      </c>
      <c r="F6632" s="469" t="str">
        <f t="shared" si="206"/>
        <v>CH</v>
      </c>
      <c r="G6632" s="260">
        <v>7.1276215820000002E-2</v>
      </c>
      <c r="H6632" s="260">
        <v>0</v>
      </c>
      <c r="I6632" s="260">
        <v>0</v>
      </c>
      <c r="J6632" s="260">
        <v>6.3262365319401007E-2</v>
      </c>
      <c r="K6632" s="260">
        <v>0.13453858118994599</v>
      </c>
      <c r="L6632" s="301" t="str">
        <f t="shared" si="207"/>
        <v/>
      </c>
      <c r="M6632" s="459">
        <f>IFERROR((Tableau1[[#This Row],[Scope 1
(kg CO2-eq)]]+Tableau1[[#This Row],[Scope 2 energy
(kg CO2-eq)]]+Tableau1[[#This Row],[Scope 2 Infrastructure
(kg CO2-eq)]])/Tableau1[[#This Row],[Total CO2-emissions
(kg CO2-eq)
for scope 3 use ]],"")</f>
        <v>0.52978272246954872</v>
      </c>
      <c r="N6632" s="436" t="s">
        <v>269</v>
      </c>
      <c r="O6632" s="259">
        <v>1</v>
      </c>
      <c r="P6632" s="259" t="s">
        <v>5213</v>
      </c>
      <c r="Q6632" s="259" t="s">
        <v>476</v>
      </c>
    </row>
    <row r="6633" spans="1:17" ht="21.75" customHeight="1">
      <c r="A6633" s="301" t="s">
        <v>5213</v>
      </c>
      <c r="B6633" s="301" t="s">
        <v>476</v>
      </c>
      <c r="C6633" s="316" t="s">
        <v>12620</v>
      </c>
      <c r="D6633" s="465" t="s">
        <v>269</v>
      </c>
      <c r="E6633" s="465" t="s">
        <v>6091</v>
      </c>
      <c r="F6633" s="469" t="str">
        <f t="shared" si="206"/>
        <v>other</v>
      </c>
      <c r="G6633" s="260">
        <v>6.654532463E-2</v>
      </c>
      <c r="H6633" s="260">
        <v>0</v>
      </c>
      <c r="I6633" s="260">
        <v>0</v>
      </c>
      <c r="J6633" s="260">
        <v>6.0061979668407997E-2</v>
      </c>
      <c r="K6633" s="260">
        <v>0.126607304335215</v>
      </c>
      <c r="L6633" s="301" t="str">
        <f t="shared" si="207"/>
        <v/>
      </c>
      <c r="M6633" s="459">
        <f>IFERROR((Tableau1[[#This Row],[Scope 1
(kg CO2-eq)]]+Tableau1[[#This Row],[Scope 2 energy
(kg CO2-eq)]]+Tableau1[[#This Row],[Scope 2 Infrastructure
(kg CO2-eq)]])/Tableau1[[#This Row],[Total CO2-emissions
(kg CO2-eq)
for scope 3 use ]],"")</f>
        <v>0.52560415040359443</v>
      </c>
      <c r="N6633" s="436" t="s">
        <v>269</v>
      </c>
      <c r="O6633" s="259">
        <v>1</v>
      </c>
      <c r="P6633" s="259" t="s">
        <v>5213</v>
      </c>
      <c r="Q6633" s="259" t="s">
        <v>476</v>
      </c>
    </row>
    <row r="6634" spans="1:17" ht="21.75" customHeight="1">
      <c r="A6634" s="301" t="s">
        <v>5213</v>
      </c>
      <c r="B6634" s="301" t="s">
        <v>476</v>
      </c>
      <c r="C6634" s="316" t="s">
        <v>12621</v>
      </c>
      <c r="D6634" s="465" t="s">
        <v>269</v>
      </c>
      <c r="E6634" s="465" t="s">
        <v>700</v>
      </c>
      <c r="F6634" s="469" t="str">
        <f t="shared" si="206"/>
        <v>CH</v>
      </c>
      <c r="G6634" s="260">
        <v>7.1276215820000002E-2</v>
      </c>
      <c r="H6634" s="260">
        <v>0</v>
      </c>
      <c r="I6634" s="260">
        <v>0</v>
      </c>
      <c r="J6634" s="260">
        <v>2.0585850217018004E-2</v>
      </c>
      <c r="K6634" s="260">
        <v>9.1862066037030995E-2</v>
      </c>
      <c r="L6634" s="301" t="str">
        <f t="shared" si="207"/>
        <v/>
      </c>
      <c r="M6634" s="459">
        <f>IFERROR((Tableau1[[#This Row],[Scope 1
(kg CO2-eq)]]+Tableau1[[#This Row],[Scope 2 energy
(kg CO2-eq)]]+Tableau1[[#This Row],[Scope 2 Infrastructure
(kg CO2-eq)]])/Tableau1[[#This Row],[Total CO2-emissions
(kg CO2-eq)
for scope 3 use ]],"")</f>
        <v>0.7759047765294923</v>
      </c>
      <c r="N6634" s="436" t="s">
        <v>269</v>
      </c>
      <c r="O6634" s="259">
        <v>1</v>
      </c>
      <c r="P6634" s="259" t="s">
        <v>5213</v>
      </c>
      <c r="Q6634" s="259" t="s">
        <v>476</v>
      </c>
    </row>
    <row r="6635" spans="1:17" ht="21.75" customHeight="1">
      <c r="A6635" s="301" t="s">
        <v>5213</v>
      </c>
      <c r="B6635" s="301" t="s">
        <v>476</v>
      </c>
      <c r="C6635" s="316" t="s">
        <v>12622</v>
      </c>
      <c r="D6635" s="465" t="s">
        <v>269</v>
      </c>
      <c r="E6635" s="465" t="s">
        <v>700</v>
      </c>
      <c r="F6635" s="469" t="str">
        <f t="shared" si="206"/>
        <v>CH</v>
      </c>
      <c r="G6635" s="260">
        <v>0</v>
      </c>
      <c r="H6635" s="260">
        <v>0</v>
      </c>
      <c r="I6635" s="260">
        <v>0</v>
      </c>
      <c r="J6635" s="260">
        <v>3.3560325468456401E-2</v>
      </c>
      <c r="K6635" s="260">
        <v>3.3560325493293901E-2</v>
      </c>
      <c r="L6635" s="301" t="str">
        <f t="shared" si="207"/>
        <v/>
      </c>
      <c r="M6635" s="459">
        <f>IFERROR((Tableau1[[#This Row],[Scope 1
(kg CO2-eq)]]+Tableau1[[#This Row],[Scope 2 energy
(kg CO2-eq)]]+Tableau1[[#This Row],[Scope 2 Infrastructure
(kg CO2-eq)]])/Tableau1[[#This Row],[Total CO2-emissions
(kg CO2-eq)
for scope 3 use ]],"")</f>
        <v>0</v>
      </c>
      <c r="N6635" s="436" t="s">
        <v>269</v>
      </c>
      <c r="O6635" s="259">
        <v>1</v>
      </c>
      <c r="P6635" s="259" t="s">
        <v>5213</v>
      </c>
      <c r="Q6635" s="259" t="s">
        <v>476</v>
      </c>
    </row>
    <row r="6636" spans="1:17" ht="21.75" customHeight="1">
      <c r="A6636" s="301" t="s">
        <v>5213</v>
      </c>
      <c r="B6636" s="301" t="s">
        <v>476</v>
      </c>
      <c r="C6636" s="316" t="s">
        <v>12623</v>
      </c>
      <c r="D6636" s="465" t="s">
        <v>269</v>
      </c>
      <c r="E6636" s="465" t="s">
        <v>700</v>
      </c>
      <c r="F6636" s="469" t="str">
        <f t="shared" si="206"/>
        <v>CH</v>
      </c>
      <c r="G6636" s="260">
        <v>0</v>
      </c>
      <c r="H6636" s="260">
        <v>0</v>
      </c>
      <c r="I6636" s="260">
        <v>0</v>
      </c>
      <c r="J6636" s="260">
        <v>9.1161896339265504E-3</v>
      </c>
      <c r="K6636" s="260">
        <v>9.1161896228794392E-3</v>
      </c>
      <c r="L6636" s="301" t="str">
        <f t="shared" si="207"/>
        <v/>
      </c>
      <c r="M6636" s="459">
        <f>IFERROR((Tableau1[[#This Row],[Scope 1
(kg CO2-eq)]]+Tableau1[[#This Row],[Scope 2 energy
(kg CO2-eq)]]+Tableau1[[#This Row],[Scope 2 Infrastructure
(kg CO2-eq)]])/Tableau1[[#This Row],[Total CO2-emissions
(kg CO2-eq)
for scope 3 use ]],"")</f>
        <v>0</v>
      </c>
      <c r="N6636" s="436" t="s">
        <v>269</v>
      </c>
      <c r="O6636" s="259">
        <v>1</v>
      </c>
      <c r="P6636" s="259" t="s">
        <v>5213</v>
      </c>
      <c r="Q6636" s="259" t="s">
        <v>476</v>
      </c>
    </row>
    <row r="6637" spans="1:17" ht="21.75" customHeight="1">
      <c r="A6637" s="301" t="s">
        <v>5213</v>
      </c>
      <c r="B6637" s="301" t="s">
        <v>476</v>
      </c>
      <c r="C6637" s="316" t="s">
        <v>12624</v>
      </c>
      <c r="D6637" s="465" t="s">
        <v>269</v>
      </c>
      <c r="E6637" s="465" t="s">
        <v>700</v>
      </c>
      <c r="F6637" s="469" t="str">
        <f t="shared" si="206"/>
        <v>CH</v>
      </c>
      <c r="G6637" s="260">
        <v>0.1060145857</v>
      </c>
      <c r="H6637" s="260">
        <v>0</v>
      </c>
      <c r="I6637" s="260">
        <v>0</v>
      </c>
      <c r="J6637" s="260">
        <v>7.9397243980130011E-2</v>
      </c>
      <c r="K6637" s="260">
        <v>0.18541182981415</v>
      </c>
      <c r="L6637" s="301" t="str">
        <f t="shared" si="207"/>
        <v/>
      </c>
      <c r="M6637" s="459">
        <f>IFERROR((Tableau1[[#This Row],[Scope 1
(kg CO2-eq)]]+Tableau1[[#This Row],[Scope 2 energy
(kg CO2-eq)]]+Tableau1[[#This Row],[Scope 2 Infrastructure
(kg CO2-eq)]])/Tableau1[[#This Row],[Total CO2-emissions
(kg CO2-eq)
for scope 3 use ]],"")</f>
        <v>0.57177897336035743</v>
      </c>
      <c r="N6637" s="436" t="s">
        <v>269</v>
      </c>
      <c r="O6637" s="259">
        <v>1</v>
      </c>
      <c r="P6637" s="259" t="s">
        <v>5213</v>
      </c>
      <c r="Q6637" s="259" t="s">
        <v>476</v>
      </c>
    </row>
    <row r="6638" spans="1:17" ht="21.75" customHeight="1">
      <c r="A6638" s="301" t="s">
        <v>5213</v>
      </c>
      <c r="B6638" s="301" t="s">
        <v>476</v>
      </c>
      <c r="C6638" s="316" t="s">
        <v>12625</v>
      </c>
      <c r="D6638" s="465" t="s">
        <v>269</v>
      </c>
      <c r="E6638" s="465" t="s">
        <v>6091</v>
      </c>
      <c r="F6638" s="469" t="str">
        <f t="shared" si="206"/>
        <v>other</v>
      </c>
      <c r="G6638" s="260">
        <v>0.10606544750000001</v>
      </c>
      <c r="H6638" s="260">
        <v>0</v>
      </c>
      <c r="I6638" s="260">
        <v>0</v>
      </c>
      <c r="J6638" s="260">
        <v>7.6210313050539005E-2</v>
      </c>
      <c r="K6638" s="260">
        <v>0.18227576049275099</v>
      </c>
      <c r="L6638" s="301" t="str">
        <f t="shared" si="207"/>
        <v/>
      </c>
      <c r="M6638" s="459">
        <f>IFERROR((Tableau1[[#This Row],[Scope 1
(kg CO2-eq)]]+Tableau1[[#This Row],[Scope 2 energy
(kg CO2-eq)]]+Tableau1[[#This Row],[Scope 2 Infrastructure
(kg CO2-eq)]])/Tableau1[[#This Row],[Total CO2-emissions
(kg CO2-eq)
for scope 3 use ]],"")</f>
        <v>0.58189551486862767</v>
      </c>
      <c r="N6638" s="436" t="s">
        <v>269</v>
      </c>
      <c r="O6638" s="259">
        <v>1</v>
      </c>
      <c r="P6638" s="259" t="s">
        <v>5213</v>
      </c>
      <c r="Q6638" s="259" t="s">
        <v>476</v>
      </c>
    </row>
    <row r="6639" spans="1:17" ht="21.75" customHeight="1">
      <c r="A6639" s="301" t="s">
        <v>5213</v>
      </c>
      <c r="B6639" s="301" t="s">
        <v>476</v>
      </c>
      <c r="C6639" s="316" t="s">
        <v>12626</v>
      </c>
      <c r="D6639" s="465" t="s">
        <v>269</v>
      </c>
      <c r="E6639" s="465" t="s">
        <v>700</v>
      </c>
      <c r="F6639" s="469" t="str">
        <f t="shared" si="206"/>
        <v>CH</v>
      </c>
      <c r="G6639" s="260">
        <v>0.1060145857</v>
      </c>
      <c r="H6639" s="260">
        <v>0</v>
      </c>
      <c r="I6639" s="260">
        <v>0</v>
      </c>
      <c r="J6639" s="260">
        <v>3.6169490472703014E-2</v>
      </c>
      <c r="K6639" s="260">
        <v>0.14218407616943199</v>
      </c>
      <c r="L6639" s="301" t="str">
        <f t="shared" si="207"/>
        <v/>
      </c>
      <c r="M6639" s="459">
        <f>IFERROR((Tableau1[[#This Row],[Scope 1
(kg CO2-eq)]]+Tableau1[[#This Row],[Scope 2 energy
(kg CO2-eq)]]+Tableau1[[#This Row],[Scope 2 Infrastructure
(kg CO2-eq)]])/Tableau1[[#This Row],[Total CO2-emissions
(kg CO2-eq)
for scope 3 use ]],"")</f>
        <v>0.74561504041893523</v>
      </c>
      <c r="N6639" s="436" t="s">
        <v>269</v>
      </c>
      <c r="O6639" s="259">
        <v>1</v>
      </c>
      <c r="P6639" s="259" t="s">
        <v>5213</v>
      </c>
      <c r="Q6639" s="259" t="s">
        <v>476</v>
      </c>
    </row>
    <row r="6640" spans="1:17" ht="21.75" customHeight="1">
      <c r="A6640" s="301" t="s">
        <v>5213</v>
      </c>
      <c r="B6640" s="301" t="s">
        <v>476</v>
      </c>
      <c r="C6640" s="316" t="s">
        <v>12627</v>
      </c>
      <c r="D6640" s="465" t="s">
        <v>269</v>
      </c>
      <c r="E6640" s="465" t="s">
        <v>700</v>
      </c>
      <c r="F6640" s="469" t="str">
        <f t="shared" si="206"/>
        <v>CH</v>
      </c>
      <c r="G6640" s="260">
        <v>0</v>
      </c>
      <c r="H6640" s="260">
        <v>0</v>
      </c>
      <c r="I6640" s="260">
        <v>0</v>
      </c>
      <c r="J6640" s="260">
        <v>3.41115638735007E-2</v>
      </c>
      <c r="K6640" s="260">
        <v>3.4111563865863601E-2</v>
      </c>
      <c r="L6640" s="301" t="str">
        <f t="shared" si="207"/>
        <v/>
      </c>
      <c r="M6640" s="459">
        <f>IFERROR((Tableau1[[#This Row],[Scope 1
(kg CO2-eq)]]+Tableau1[[#This Row],[Scope 2 energy
(kg CO2-eq)]]+Tableau1[[#This Row],[Scope 2 Infrastructure
(kg CO2-eq)]])/Tableau1[[#This Row],[Total CO2-emissions
(kg CO2-eq)
for scope 3 use ]],"")</f>
        <v>0</v>
      </c>
      <c r="N6640" s="436" t="s">
        <v>269</v>
      </c>
      <c r="O6640" s="259">
        <v>1</v>
      </c>
      <c r="P6640" s="259" t="s">
        <v>5213</v>
      </c>
      <c r="Q6640" s="259" t="s">
        <v>476</v>
      </c>
    </row>
    <row r="6641" spans="1:17" ht="21.75" customHeight="1">
      <c r="A6641" s="301" t="s">
        <v>5213</v>
      </c>
      <c r="B6641" s="301" t="s">
        <v>476</v>
      </c>
      <c r="C6641" s="316" t="s">
        <v>12628</v>
      </c>
      <c r="D6641" s="465" t="s">
        <v>269</v>
      </c>
      <c r="E6641" s="465" t="s">
        <v>700</v>
      </c>
      <c r="F6641" s="469" t="str">
        <f t="shared" si="206"/>
        <v>CH</v>
      </c>
      <c r="G6641" s="260">
        <v>0</v>
      </c>
      <c r="H6641" s="260">
        <v>0</v>
      </c>
      <c r="I6641" s="260">
        <v>0</v>
      </c>
      <c r="J6641" s="260">
        <v>9.1161896339265504E-3</v>
      </c>
      <c r="K6641" s="260">
        <v>9.1161896228794392E-3</v>
      </c>
      <c r="L6641" s="301" t="str">
        <f t="shared" si="207"/>
        <v/>
      </c>
      <c r="M6641" s="459">
        <f>IFERROR((Tableau1[[#This Row],[Scope 1
(kg CO2-eq)]]+Tableau1[[#This Row],[Scope 2 energy
(kg CO2-eq)]]+Tableau1[[#This Row],[Scope 2 Infrastructure
(kg CO2-eq)]])/Tableau1[[#This Row],[Total CO2-emissions
(kg CO2-eq)
for scope 3 use ]],"")</f>
        <v>0</v>
      </c>
      <c r="N6641" s="436" t="s">
        <v>269</v>
      </c>
      <c r="O6641" s="259">
        <v>1</v>
      </c>
      <c r="P6641" s="259" t="s">
        <v>5213</v>
      </c>
      <c r="Q6641" s="259" t="s">
        <v>476</v>
      </c>
    </row>
    <row r="6642" spans="1:17" ht="21.75" customHeight="1">
      <c r="A6642" s="301" t="s">
        <v>5213</v>
      </c>
      <c r="B6642" s="301" t="s">
        <v>476</v>
      </c>
      <c r="C6642" s="316" t="s">
        <v>12629</v>
      </c>
      <c r="D6642" s="465" t="s">
        <v>269</v>
      </c>
      <c r="E6642" s="465" t="s">
        <v>700</v>
      </c>
      <c r="F6642" s="469" t="str">
        <f t="shared" si="206"/>
        <v>CH</v>
      </c>
      <c r="G6642" s="260">
        <v>0.10026744805</v>
      </c>
      <c r="H6642" s="260">
        <v>0</v>
      </c>
      <c r="I6642" s="260">
        <v>0</v>
      </c>
      <c r="J6642" s="260">
        <v>7.7560268573410987E-2</v>
      </c>
      <c r="K6642" s="260">
        <v>0.17782771651519599</v>
      </c>
      <c r="L6642" s="301" t="str">
        <f t="shared" si="207"/>
        <v/>
      </c>
      <c r="M6642" s="459">
        <f>IFERROR((Tableau1[[#This Row],[Scope 1
(kg CO2-eq)]]+Tableau1[[#This Row],[Scope 2 energy
(kg CO2-eq)]]+Tableau1[[#This Row],[Scope 2 Infrastructure
(kg CO2-eq)]])/Tableau1[[#This Row],[Total CO2-emissions
(kg CO2-eq)
for scope 3 use ]],"")</f>
        <v>0.56384600789400452</v>
      </c>
      <c r="N6642" s="436" t="s">
        <v>269</v>
      </c>
      <c r="O6642" s="259">
        <v>1</v>
      </c>
      <c r="P6642" s="259" t="s">
        <v>5213</v>
      </c>
      <c r="Q6642" s="259" t="s">
        <v>476</v>
      </c>
    </row>
    <row r="6643" spans="1:17" ht="21.75" customHeight="1">
      <c r="A6643" s="301" t="s">
        <v>5213</v>
      </c>
      <c r="B6643" s="301" t="s">
        <v>476</v>
      </c>
      <c r="C6643" s="316" t="s">
        <v>12630</v>
      </c>
      <c r="D6643" s="465" t="s">
        <v>269</v>
      </c>
      <c r="E6643" s="465" t="s">
        <v>6091</v>
      </c>
      <c r="F6643" s="469" t="str">
        <f t="shared" si="206"/>
        <v>other</v>
      </c>
      <c r="G6643" s="260">
        <v>0.10103529629999999</v>
      </c>
      <c r="H6643" s="260">
        <v>0</v>
      </c>
      <c r="I6643" s="260">
        <v>0</v>
      </c>
      <c r="J6643" s="260">
        <v>7.4771438432032017E-2</v>
      </c>
      <c r="K6643" s="260">
        <v>0.17580673474935801</v>
      </c>
      <c r="L6643" s="301" t="str">
        <f t="shared" si="207"/>
        <v/>
      </c>
      <c r="M6643" s="459">
        <f>IFERROR((Tableau1[[#This Row],[Scope 1
(kg CO2-eq)]]+Tableau1[[#This Row],[Scope 2 energy
(kg CO2-eq)]]+Tableau1[[#This Row],[Scope 2 Infrastructure
(kg CO2-eq)]])/Tableau1[[#This Row],[Total CO2-emissions
(kg CO2-eq)
for scope 3 use ]],"")</f>
        <v>0.57469525524174458</v>
      </c>
      <c r="N6643" s="436" t="s">
        <v>269</v>
      </c>
      <c r="O6643" s="259">
        <v>1</v>
      </c>
      <c r="P6643" s="259" t="s">
        <v>5213</v>
      </c>
      <c r="Q6643" s="259" t="s">
        <v>476</v>
      </c>
    </row>
    <row r="6644" spans="1:17" ht="21.75" customHeight="1">
      <c r="A6644" s="301" t="s">
        <v>5213</v>
      </c>
      <c r="B6644" s="301" t="s">
        <v>476</v>
      </c>
      <c r="C6644" s="316" t="s">
        <v>12631</v>
      </c>
      <c r="D6644" s="465" t="s">
        <v>269</v>
      </c>
      <c r="E6644" s="465" t="s">
        <v>700</v>
      </c>
      <c r="F6644" s="469" t="str">
        <f t="shared" si="206"/>
        <v>CH</v>
      </c>
      <c r="G6644" s="260">
        <v>0.10026744805</v>
      </c>
      <c r="H6644" s="260">
        <v>0</v>
      </c>
      <c r="I6644" s="260">
        <v>0</v>
      </c>
      <c r="J6644" s="260">
        <v>3.433251506598399E-2</v>
      </c>
      <c r="K6644" s="260">
        <v>0.134599963193756</v>
      </c>
      <c r="L6644" s="301" t="str">
        <f t="shared" si="207"/>
        <v/>
      </c>
      <c r="M6644" s="459">
        <f>IFERROR((Tableau1[[#This Row],[Scope 1
(kg CO2-eq)]]+Tableau1[[#This Row],[Scope 2 energy
(kg CO2-eq)]]+Tableau1[[#This Row],[Scope 2 Infrastructure
(kg CO2-eq)]])/Tableau1[[#This Row],[Total CO2-emissions
(kg CO2-eq)
for scope 3 use ]],"")</f>
        <v>0.74492923824700819</v>
      </c>
      <c r="N6644" s="436" t="s">
        <v>269</v>
      </c>
      <c r="O6644" s="259">
        <v>1</v>
      </c>
      <c r="P6644" s="259" t="s">
        <v>5213</v>
      </c>
      <c r="Q6644" s="259" t="s">
        <v>476</v>
      </c>
    </row>
    <row r="6645" spans="1:17" ht="21.75" customHeight="1">
      <c r="A6645" s="301" t="s">
        <v>5213</v>
      </c>
      <c r="B6645" s="301" t="s">
        <v>476</v>
      </c>
      <c r="C6645" s="316" t="s">
        <v>12632</v>
      </c>
      <c r="D6645" s="465" t="s">
        <v>269</v>
      </c>
      <c r="E6645" s="465" t="s">
        <v>700</v>
      </c>
      <c r="F6645" s="469" t="str">
        <f t="shared" si="206"/>
        <v>CH</v>
      </c>
      <c r="G6645" s="260">
        <v>0</v>
      </c>
      <c r="H6645" s="260">
        <v>0</v>
      </c>
      <c r="I6645" s="260">
        <v>0</v>
      </c>
      <c r="J6645" s="260">
        <v>3.41115638735007E-2</v>
      </c>
      <c r="K6645" s="260">
        <v>3.4111563865863601E-2</v>
      </c>
      <c r="L6645" s="301" t="str">
        <f t="shared" si="207"/>
        <v/>
      </c>
      <c r="M6645" s="459">
        <f>IFERROR((Tableau1[[#This Row],[Scope 1
(kg CO2-eq)]]+Tableau1[[#This Row],[Scope 2 energy
(kg CO2-eq)]]+Tableau1[[#This Row],[Scope 2 Infrastructure
(kg CO2-eq)]])/Tableau1[[#This Row],[Total CO2-emissions
(kg CO2-eq)
for scope 3 use ]],"")</f>
        <v>0</v>
      </c>
      <c r="N6645" s="436" t="s">
        <v>269</v>
      </c>
      <c r="O6645" s="259">
        <v>1</v>
      </c>
      <c r="P6645" s="259" t="s">
        <v>5213</v>
      </c>
      <c r="Q6645" s="259" t="s">
        <v>476</v>
      </c>
    </row>
    <row r="6646" spans="1:17" ht="21.75" customHeight="1">
      <c r="A6646" s="301" t="s">
        <v>5213</v>
      </c>
      <c r="B6646" s="301" t="s">
        <v>476</v>
      </c>
      <c r="C6646" s="316" t="s">
        <v>12633</v>
      </c>
      <c r="D6646" s="465" t="s">
        <v>269</v>
      </c>
      <c r="E6646" s="465" t="s">
        <v>700</v>
      </c>
      <c r="F6646" s="469" t="str">
        <f t="shared" si="206"/>
        <v>CH</v>
      </c>
      <c r="G6646" s="260">
        <v>0</v>
      </c>
      <c r="H6646" s="260">
        <v>0</v>
      </c>
      <c r="I6646" s="260">
        <v>0</v>
      </c>
      <c r="J6646" s="260">
        <v>9.1161896339265504E-3</v>
      </c>
      <c r="K6646" s="260">
        <v>9.1161896228794392E-3</v>
      </c>
      <c r="L6646" s="301" t="str">
        <f t="shared" si="207"/>
        <v/>
      </c>
      <c r="M6646" s="459">
        <f>IFERROR((Tableau1[[#This Row],[Scope 1
(kg CO2-eq)]]+Tableau1[[#This Row],[Scope 2 energy
(kg CO2-eq)]]+Tableau1[[#This Row],[Scope 2 Infrastructure
(kg CO2-eq)]])/Tableau1[[#This Row],[Total CO2-emissions
(kg CO2-eq)
for scope 3 use ]],"")</f>
        <v>0</v>
      </c>
      <c r="N6646" s="436" t="s">
        <v>269</v>
      </c>
      <c r="O6646" s="259">
        <v>1</v>
      </c>
      <c r="P6646" s="259" t="s">
        <v>5213</v>
      </c>
      <c r="Q6646" s="259" t="s">
        <v>476</v>
      </c>
    </row>
    <row r="6647" spans="1:17" ht="21.75" customHeight="1">
      <c r="A6647" s="301" t="s">
        <v>5213</v>
      </c>
      <c r="B6647" s="301" t="s">
        <v>476</v>
      </c>
      <c r="C6647" s="316" t="s">
        <v>12634</v>
      </c>
      <c r="D6647" s="465" t="s">
        <v>269</v>
      </c>
      <c r="E6647" s="465" t="s">
        <v>700</v>
      </c>
      <c r="F6647" s="469" t="str">
        <f t="shared" si="206"/>
        <v>CH</v>
      </c>
      <c r="G6647" s="260">
        <v>9.5332863949999999E-2</v>
      </c>
      <c r="H6647" s="260">
        <v>0</v>
      </c>
      <c r="I6647" s="260">
        <v>0</v>
      </c>
      <c r="J6647" s="260">
        <v>7.5847949116561994E-2</v>
      </c>
      <c r="K6647" s="260">
        <v>0.171180813138265</v>
      </c>
      <c r="L6647" s="301" t="str">
        <f t="shared" si="207"/>
        <v/>
      </c>
      <c r="M6647" s="459">
        <f>IFERROR((Tableau1[[#This Row],[Scope 1
(kg CO2-eq)]]+Tableau1[[#This Row],[Scope 2 energy
(kg CO2-eq)]]+Tableau1[[#This Row],[Scope 2 Infrastructure
(kg CO2-eq)]])/Tableau1[[#This Row],[Total CO2-emissions
(kg CO2-eq)
for scope 3 use ]],"")</f>
        <v>0.55691325565207117</v>
      </c>
      <c r="N6647" s="436" t="s">
        <v>269</v>
      </c>
      <c r="O6647" s="259">
        <v>1</v>
      </c>
      <c r="P6647" s="259" t="s">
        <v>5213</v>
      </c>
      <c r="Q6647" s="259" t="s">
        <v>476</v>
      </c>
    </row>
    <row r="6648" spans="1:17" ht="21.75" customHeight="1">
      <c r="A6648" s="301" t="s">
        <v>5213</v>
      </c>
      <c r="B6648" s="301" t="s">
        <v>476</v>
      </c>
      <c r="C6648" s="316" t="s">
        <v>12635</v>
      </c>
      <c r="D6648" s="465" t="s">
        <v>269</v>
      </c>
      <c r="E6648" s="465" t="s">
        <v>6091</v>
      </c>
      <c r="F6648" s="469" t="str">
        <f t="shared" si="206"/>
        <v>other</v>
      </c>
      <c r="G6648" s="260">
        <v>9.4532783400000001E-2</v>
      </c>
      <c r="H6648" s="260">
        <v>0</v>
      </c>
      <c r="I6648" s="260">
        <v>0</v>
      </c>
      <c r="J6648" s="260">
        <v>7.2700409279046987E-2</v>
      </c>
      <c r="K6648" s="260">
        <v>0.167233192689453</v>
      </c>
      <c r="L6648" s="301" t="str">
        <f t="shared" si="207"/>
        <v/>
      </c>
      <c r="M6648" s="459">
        <f>IFERROR((Tableau1[[#This Row],[Scope 1
(kg CO2-eq)]]+Tableau1[[#This Row],[Scope 2 energy
(kg CO2-eq)]]+Tableau1[[#This Row],[Scope 2 Infrastructure
(kg CO2-eq)]])/Tableau1[[#This Row],[Total CO2-emissions
(kg CO2-eq)
for scope 3 use ]],"")</f>
        <v>0.56527524159360232</v>
      </c>
      <c r="N6648" s="436" t="s">
        <v>269</v>
      </c>
      <c r="O6648" s="259">
        <v>1</v>
      </c>
      <c r="P6648" s="259" t="s">
        <v>5213</v>
      </c>
      <c r="Q6648" s="259" t="s">
        <v>476</v>
      </c>
    </row>
    <row r="6649" spans="1:17" ht="21.75" customHeight="1">
      <c r="A6649" s="301" t="s">
        <v>5213</v>
      </c>
      <c r="B6649" s="301" t="s">
        <v>476</v>
      </c>
      <c r="C6649" s="316" t="s">
        <v>12636</v>
      </c>
      <c r="D6649" s="465" t="s">
        <v>269</v>
      </c>
      <c r="E6649" s="465" t="s">
        <v>700</v>
      </c>
      <c r="F6649" s="469" t="str">
        <f t="shared" si="206"/>
        <v>CH</v>
      </c>
      <c r="G6649" s="260">
        <v>9.5332863949999999E-2</v>
      </c>
      <c r="H6649" s="260">
        <v>0</v>
      </c>
      <c r="I6649" s="260">
        <v>0</v>
      </c>
      <c r="J6649" s="260">
        <v>3.2620195609134997E-2</v>
      </c>
      <c r="K6649" s="260">
        <v>0.12795305956129399</v>
      </c>
      <c r="L6649" s="301" t="str">
        <f t="shared" si="207"/>
        <v/>
      </c>
      <c r="M6649" s="459">
        <f>IFERROR((Tableau1[[#This Row],[Scope 1
(kg CO2-eq)]]+Tableau1[[#This Row],[Scope 2 energy
(kg CO2-eq)]]+Tableau1[[#This Row],[Scope 2 Infrastructure
(kg CO2-eq)]])/Tableau1[[#This Row],[Total CO2-emissions
(kg CO2-eq)
for scope 3 use ]],"")</f>
        <v>0.74506123008596148</v>
      </c>
      <c r="N6649" s="436" t="s">
        <v>269</v>
      </c>
      <c r="O6649" s="259">
        <v>1</v>
      </c>
      <c r="P6649" s="259" t="s">
        <v>5213</v>
      </c>
      <c r="Q6649" s="259" t="s">
        <v>476</v>
      </c>
    </row>
    <row r="6650" spans="1:17" ht="21.75" customHeight="1">
      <c r="A6650" s="301" t="s">
        <v>5213</v>
      </c>
      <c r="B6650" s="301" t="s">
        <v>476</v>
      </c>
      <c r="C6650" s="316" t="s">
        <v>12637</v>
      </c>
      <c r="D6650" s="465" t="s">
        <v>269</v>
      </c>
      <c r="E6650" s="465" t="s">
        <v>700</v>
      </c>
      <c r="F6650" s="469" t="str">
        <f t="shared" si="206"/>
        <v>CH</v>
      </c>
      <c r="G6650" s="260">
        <v>0</v>
      </c>
      <c r="H6650" s="260">
        <v>0</v>
      </c>
      <c r="I6650" s="260">
        <v>0</v>
      </c>
      <c r="J6650" s="260">
        <v>3.41115638735007E-2</v>
      </c>
      <c r="K6650" s="260">
        <v>3.4111563865863601E-2</v>
      </c>
      <c r="L6650" s="301" t="str">
        <f t="shared" si="207"/>
        <v/>
      </c>
      <c r="M6650" s="459">
        <f>IFERROR((Tableau1[[#This Row],[Scope 1
(kg CO2-eq)]]+Tableau1[[#This Row],[Scope 2 energy
(kg CO2-eq)]]+Tableau1[[#This Row],[Scope 2 Infrastructure
(kg CO2-eq)]])/Tableau1[[#This Row],[Total CO2-emissions
(kg CO2-eq)
for scope 3 use ]],"")</f>
        <v>0</v>
      </c>
      <c r="N6650" s="436" t="s">
        <v>269</v>
      </c>
      <c r="O6650" s="259">
        <v>1</v>
      </c>
      <c r="P6650" s="259" t="s">
        <v>5213</v>
      </c>
      <c r="Q6650" s="259" t="s">
        <v>476</v>
      </c>
    </row>
    <row r="6651" spans="1:17" ht="21.75" customHeight="1">
      <c r="A6651" s="301" t="s">
        <v>5213</v>
      </c>
      <c r="B6651" s="301" t="s">
        <v>476</v>
      </c>
      <c r="C6651" s="316" t="s">
        <v>12638</v>
      </c>
      <c r="D6651" s="465" t="s">
        <v>269</v>
      </c>
      <c r="E6651" s="465" t="s">
        <v>700</v>
      </c>
      <c r="F6651" s="469" t="str">
        <f t="shared" si="206"/>
        <v>CH</v>
      </c>
      <c r="G6651" s="260">
        <v>0</v>
      </c>
      <c r="H6651" s="260">
        <v>0</v>
      </c>
      <c r="I6651" s="260">
        <v>0</v>
      </c>
      <c r="J6651" s="260">
        <v>9.1161896339265504E-3</v>
      </c>
      <c r="K6651" s="260">
        <v>9.1161896228794392E-3</v>
      </c>
      <c r="L6651" s="301" t="str">
        <f t="shared" si="207"/>
        <v/>
      </c>
      <c r="M6651" s="459">
        <f>IFERROR((Tableau1[[#This Row],[Scope 1
(kg CO2-eq)]]+Tableau1[[#This Row],[Scope 2 energy
(kg CO2-eq)]]+Tableau1[[#This Row],[Scope 2 Infrastructure
(kg CO2-eq)]])/Tableau1[[#This Row],[Total CO2-emissions
(kg CO2-eq)
for scope 3 use ]],"")</f>
        <v>0</v>
      </c>
      <c r="N6651" s="436" t="s">
        <v>269</v>
      </c>
      <c r="O6651" s="259">
        <v>1</v>
      </c>
      <c r="P6651" s="259" t="s">
        <v>5213</v>
      </c>
      <c r="Q6651" s="259" t="s">
        <v>476</v>
      </c>
    </row>
    <row r="6652" spans="1:17" ht="21.75" customHeight="1">
      <c r="A6652" s="301" t="s">
        <v>5213</v>
      </c>
      <c r="B6652" s="301" t="s">
        <v>476</v>
      </c>
      <c r="C6652" s="316" t="s">
        <v>12639</v>
      </c>
      <c r="D6652" s="465" t="s">
        <v>269</v>
      </c>
      <c r="E6652" s="465" t="s">
        <v>700</v>
      </c>
      <c r="F6652" s="469" t="str">
        <f t="shared" si="206"/>
        <v>CH</v>
      </c>
      <c r="G6652" s="260">
        <v>9.2971133299999995E-2</v>
      </c>
      <c r="H6652" s="260">
        <v>0</v>
      </c>
      <c r="I6652" s="260">
        <v>0</v>
      </c>
      <c r="J6652" s="260">
        <v>7.4987823062460005E-2</v>
      </c>
      <c r="K6652" s="260">
        <v>0.16795895645303899</v>
      </c>
      <c r="L6652" s="301" t="str">
        <f t="shared" si="207"/>
        <v/>
      </c>
      <c r="M6652" s="459">
        <f>IFERROR((Tableau1[[#This Row],[Scope 1
(kg CO2-eq)]]+Tableau1[[#This Row],[Scope 2 energy
(kg CO2-eq)]]+Tableau1[[#This Row],[Scope 2 Infrastructure
(kg CO2-eq)]])/Tableau1[[#This Row],[Total CO2-emissions
(kg CO2-eq)
for scope 3 use ]],"")</f>
        <v>0.55353483531552272</v>
      </c>
      <c r="N6652" s="436" t="s">
        <v>269</v>
      </c>
      <c r="O6652" s="259">
        <v>1</v>
      </c>
      <c r="P6652" s="259" t="s">
        <v>5213</v>
      </c>
      <c r="Q6652" s="259" t="s">
        <v>476</v>
      </c>
    </row>
    <row r="6653" spans="1:17" ht="21.75" customHeight="1">
      <c r="A6653" s="301" t="s">
        <v>5213</v>
      </c>
      <c r="B6653" s="301" t="s">
        <v>476</v>
      </c>
      <c r="C6653" s="316" t="s">
        <v>12640</v>
      </c>
      <c r="D6653" s="465" t="s">
        <v>269</v>
      </c>
      <c r="E6653" s="465" t="s">
        <v>6091</v>
      </c>
      <c r="F6653" s="469" t="str">
        <f t="shared" si="206"/>
        <v>other</v>
      </c>
      <c r="G6653" s="260">
        <v>8.9693266549999998E-2</v>
      </c>
      <c r="H6653" s="260">
        <v>0</v>
      </c>
      <c r="I6653" s="260">
        <v>0</v>
      </c>
      <c r="J6653" s="260">
        <v>7.1109693620396E-2</v>
      </c>
      <c r="K6653" s="260">
        <v>0.16080296013317599</v>
      </c>
      <c r="L6653" s="301" t="str">
        <f t="shared" si="207"/>
        <v/>
      </c>
      <c r="M6653" s="459">
        <f>IFERROR((Tableau1[[#This Row],[Scope 1
(kg CO2-eq)]]+Tableau1[[#This Row],[Scope 2 energy
(kg CO2-eq)]]+Tableau1[[#This Row],[Scope 2 Infrastructure
(kg CO2-eq)]])/Tableau1[[#This Row],[Total CO2-emissions
(kg CO2-eq)
for scope 3 use ]],"")</f>
        <v>0.55778367808476037</v>
      </c>
      <c r="N6653" s="436" t="s">
        <v>269</v>
      </c>
      <c r="O6653" s="259">
        <v>1</v>
      </c>
      <c r="P6653" s="259" t="s">
        <v>5213</v>
      </c>
      <c r="Q6653" s="259" t="s">
        <v>476</v>
      </c>
    </row>
    <row r="6654" spans="1:17" ht="21.75" customHeight="1">
      <c r="A6654" s="301" t="s">
        <v>5213</v>
      </c>
      <c r="B6654" s="301" t="s">
        <v>476</v>
      </c>
      <c r="C6654" s="316" t="s">
        <v>12641</v>
      </c>
      <c r="D6654" s="465" t="s">
        <v>269</v>
      </c>
      <c r="E6654" s="465" t="s">
        <v>700</v>
      </c>
      <c r="F6654" s="469" t="str">
        <f t="shared" si="206"/>
        <v>CH</v>
      </c>
      <c r="G6654" s="260">
        <v>9.2971133299999995E-2</v>
      </c>
      <c r="H6654" s="260">
        <v>0</v>
      </c>
      <c r="I6654" s="260">
        <v>0</v>
      </c>
      <c r="J6654" s="260">
        <v>3.1760069555033008E-2</v>
      </c>
      <c r="K6654" s="260">
        <v>0.124731202861333</v>
      </c>
      <c r="L6654" s="301" t="str">
        <f t="shared" si="207"/>
        <v/>
      </c>
      <c r="M6654" s="459">
        <f>IFERROR((Tableau1[[#This Row],[Scope 1
(kg CO2-eq)]]+Tableau1[[#This Row],[Scope 2 energy
(kg CO2-eq)]]+Tableau1[[#This Row],[Scope 2 Infrastructure
(kg CO2-eq)]])/Tableau1[[#This Row],[Total CO2-emissions
(kg CO2-eq)
for scope 3 use ]],"")</f>
        <v>0.74537189706539175</v>
      </c>
      <c r="N6654" s="436" t="s">
        <v>269</v>
      </c>
      <c r="O6654" s="259">
        <v>1</v>
      </c>
      <c r="P6654" s="259" t="s">
        <v>5213</v>
      </c>
      <c r="Q6654" s="259" t="s">
        <v>476</v>
      </c>
    </row>
    <row r="6655" spans="1:17" ht="21.75" customHeight="1">
      <c r="A6655" s="301" t="s">
        <v>5213</v>
      </c>
      <c r="B6655" s="301" t="s">
        <v>476</v>
      </c>
      <c r="C6655" s="316" t="s">
        <v>12642</v>
      </c>
      <c r="D6655" s="465" t="s">
        <v>269</v>
      </c>
      <c r="E6655" s="465" t="s">
        <v>700</v>
      </c>
      <c r="F6655" s="469" t="str">
        <f t="shared" si="206"/>
        <v>CH</v>
      </c>
      <c r="G6655" s="260">
        <v>0</v>
      </c>
      <c r="H6655" s="260">
        <v>0</v>
      </c>
      <c r="I6655" s="260">
        <v>0</v>
      </c>
      <c r="J6655" s="260">
        <v>3.41115638735007E-2</v>
      </c>
      <c r="K6655" s="260">
        <v>3.4111563865863601E-2</v>
      </c>
      <c r="L6655" s="301" t="str">
        <f t="shared" si="207"/>
        <v/>
      </c>
      <c r="M6655" s="459">
        <f>IFERROR((Tableau1[[#This Row],[Scope 1
(kg CO2-eq)]]+Tableau1[[#This Row],[Scope 2 energy
(kg CO2-eq)]]+Tableau1[[#This Row],[Scope 2 Infrastructure
(kg CO2-eq)]])/Tableau1[[#This Row],[Total CO2-emissions
(kg CO2-eq)
for scope 3 use ]],"")</f>
        <v>0</v>
      </c>
      <c r="N6655" s="436" t="s">
        <v>269</v>
      </c>
      <c r="O6655" s="259">
        <v>1</v>
      </c>
      <c r="P6655" s="259" t="s">
        <v>5213</v>
      </c>
      <c r="Q6655" s="259" t="s">
        <v>476</v>
      </c>
    </row>
    <row r="6656" spans="1:17" ht="21.75" customHeight="1">
      <c r="A6656" s="301" t="s">
        <v>5213</v>
      </c>
      <c r="B6656" s="301" t="s">
        <v>476</v>
      </c>
      <c r="C6656" s="316" t="s">
        <v>12643</v>
      </c>
      <c r="D6656" s="465" t="s">
        <v>269</v>
      </c>
      <c r="E6656" s="465" t="s">
        <v>700</v>
      </c>
      <c r="F6656" s="469" t="str">
        <f t="shared" si="206"/>
        <v>CH</v>
      </c>
      <c r="G6656" s="260">
        <v>0</v>
      </c>
      <c r="H6656" s="260">
        <v>0</v>
      </c>
      <c r="I6656" s="260">
        <v>0</v>
      </c>
      <c r="J6656" s="260">
        <v>9.1161896339265504E-3</v>
      </c>
      <c r="K6656" s="260">
        <v>9.1161896228794392E-3</v>
      </c>
      <c r="L6656" s="301" t="str">
        <f t="shared" si="207"/>
        <v/>
      </c>
      <c r="M6656" s="459">
        <f>IFERROR((Tableau1[[#This Row],[Scope 1
(kg CO2-eq)]]+Tableau1[[#This Row],[Scope 2 energy
(kg CO2-eq)]]+Tableau1[[#This Row],[Scope 2 Infrastructure
(kg CO2-eq)]])/Tableau1[[#This Row],[Total CO2-emissions
(kg CO2-eq)
for scope 3 use ]],"")</f>
        <v>0</v>
      </c>
      <c r="N6656" s="436" t="s">
        <v>269</v>
      </c>
      <c r="O6656" s="259">
        <v>1</v>
      </c>
      <c r="P6656" s="259" t="s">
        <v>5213</v>
      </c>
      <c r="Q6656" s="259" t="s">
        <v>476</v>
      </c>
    </row>
    <row r="6657" spans="1:17" ht="21.75" customHeight="1">
      <c r="A6657" s="301" t="s">
        <v>5213</v>
      </c>
      <c r="B6657" s="301" t="s">
        <v>476</v>
      </c>
      <c r="C6657" s="316" t="s">
        <v>12644</v>
      </c>
      <c r="D6657" s="465" t="s">
        <v>269</v>
      </c>
      <c r="E6657" s="465" t="s">
        <v>700</v>
      </c>
      <c r="F6657" s="469" t="str">
        <f t="shared" si="206"/>
        <v>CH</v>
      </c>
      <c r="G6657" s="260">
        <v>4.3054029539999997E-2</v>
      </c>
      <c r="H6657" s="260">
        <v>0</v>
      </c>
      <c r="I6657" s="260">
        <v>0</v>
      </c>
      <c r="J6657" s="260">
        <v>2.03670389988517E-2</v>
      </c>
      <c r="K6657" s="260">
        <v>6.3421068553274104E-2</v>
      </c>
      <c r="L6657" s="301" t="str">
        <f t="shared" si="207"/>
        <v/>
      </c>
      <c r="M6657" s="459">
        <f>IFERROR((Tableau1[[#This Row],[Scope 1
(kg CO2-eq)]]+Tableau1[[#This Row],[Scope 2 energy
(kg CO2-eq)]]+Tableau1[[#This Row],[Scope 2 Infrastructure
(kg CO2-eq)]])/Tableau1[[#This Row],[Total CO2-emissions
(kg CO2-eq)
for scope 3 use ]],"")</f>
        <v>0.67886004638717712</v>
      </c>
      <c r="N6657" s="436" t="s">
        <v>269</v>
      </c>
      <c r="O6657" s="259">
        <v>1</v>
      </c>
      <c r="P6657" s="259" t="s">
        <v>5213</v>
      </c>
      <c r="Q6657" s="259" t="s">
        <v>476</v>
      </c>
    </row>
    <row r="6658" spans="1:17" ht="21.75" customHeight="1">
      <c r="A6658" s="301" t="s">
        <v>5213</v>
      </c>
      <c r="B6658" s="301" t="s">
        <v>476</v>
      </c>
      <c r="C6658" s="316" t="s">
        <v>12645</v>
      </c>
      <c r="D6658" s="465" t="s">
        <v>269</v>
      </c>
      <c r="E6658" s="465" t="s">
        <v>700</v>
      </c>
      <c r="F6658" s="469" t="str">
        <f t="shared" ref="F6658:F6721" si="208">IF(ISNUMBER(SEARCH("{CH}", C6658)), "CH", "other")</f>
        <v>CH</v>
      </c>
      <c r="G6658" s="260">
        <v>4.3054029539999997E-2</v>
      </c>
      <c r="H6658" s="260">
        <v>0</v>
      </c>
      <c r="I6658" s="260">
        <v>0</v>
      </c>
      <c r="J6658" s="260">
        <v>1.3044743372277304E-2</v>
      </c>
      <c r="K6658" s="260">
        <v>5.6098772916700797E-2</v>
      </c>
      <c r="L6658" s="301" t="str">
        <f t="shared" ref="L6658:L6721" si="209">IF(N6658="MJ", K6658*3.6, IF(N6658="m", K6658*1000, ""))</f>
        <v/>
      </c>
      <c r="M6658" s="459">
        <f>IFERROR((Tableau1[[#This Row],[Scope 1
(kg CO2-eq)]]+Tableau1[[#This Row],[Scope 2 energy
(kg CO2-eq)]]+Tableau1[[#This Row],[Scope 2 Infrastructure
(kg CO2-eq)]])/Tableau1[[#This Row],[Total CO2-emissions
(kg CO2-eq)
for scope 3 use ]],"")</f>
        <v>0.76746829389529592</v>
      </c>
      <c r="N6658" s="436" t="s">
        <v>269</v>
      </c>
      <c r="O6658" s="259">
        <v>1</v>
      </c>
      <c r="P6658" s="259" t="s">
        <v>5213</v>
      </c>
      <c r="Q6658" s="259" t="s">
        <v>476</v>
      </c>
    </row>
    <row r="6659" spans="1:17" ht="21.75" customHeight="1">
      <c r="A6659" s="301" t="s">
        <v>5213</v>
      </c>
      <c r="B6659" s="301" t="s">
        <v>476</v>
      </c>
      <c r="C6659" s="316" t="s">
        <v>12646</v>
      </c>
      <c r="D6659" s="465" t="s">
        <v>269</v>
      </c>
      <c r="E6659" s="465" t="s">
        <v>700</v>
      </c>
      <c r="F6659" s="469" t="str">
        <f t="shared" si="208"/>
        <v>CH</v>
      </c>
      <c r="G6659" s="260">
        <v>0</v>
      </c>
      <c r="H6659" s="260">
        <v>0</v>
      </c>
      <c r="I6659" s="260">
        <v>0</v>
      </c>
      <c r="J6659" s="260">
        <v>3.1740584293790601E-3</v>
      </c>
      <c r="K6659" s="260">
        <v>3.1740584293794599E-3</v>
      </c>
      <c r="L6659" s="301" t="str">
        <f t="shared" si="209"/>
        <v/>
      </c>
      <c r="M6659" s="459">
        <f>IFERROR((Tableau1[[#This Row],[Scope 1
(kg CO2-eq)]]+Tableau1[[#This Row],[Scope 2 energy
(kg CO2-eq)]]+Tableau1[[#This Row],[Scope 2 Infrastructure
(kg CO2-eq)]])/Tableau1[[#This Row],[Total CO2-emissions
(kg CO2-eq)
for scope 3 use ]],"")</f>
        <v>0</v>
      </c>
      <c r="N6659" s="436" t="s">
        <v>269</v>
      </c>
      <c r="O6659" s="259">
        <v>1</v>
      </c>
      <c r="P6659" s="259" t="s">
        <v>5213</v>
      </c>
      <c r="Q6659" s="259" t="s">
        <v>476</v>
      </c>
    </row>
    <row r="6660" spans="1:17" ht="21.75" customHeight="1">
      <c r="A6660" s="301" t="s">
        <v>5213</v>
      </c>
      <c r="B6660" s="301" t="s">
        <v>476</v>
      </c>
      <c r="C6660" s="316" t="s">
        <v>12647</v>
      </c>
      <c r="D6660" s="465" t="s">
        <v>269</v>
      </c>
      <c r="E6660" s="465" t="s">
        <v>700</v>
      </c>
      <c r="F6660" s="469" t="str">
        <f t="shared" si="208"/>
        <v>CH</v>
      </c>
      <c r="G6660" s="260">
        <v>2.3008161459999999E-2</v>
      </c>
      <c r="H6660" s="260">
        <v>0</v>
      </c>
      <c r="I6660" s="260">
        <v>0</v>
      </c>
      <c r="J6660" s="260">
        <v>1.3989190297040304E-2</v>
      </c>
      <c r="K6660" s="260">
        <v>3.6997351767528198E-2</v>
      </c>
      <c r="L6660" s="301" t="str">
        <f t="shared" si="209"/>
        <v/>
      </c>
      <c r="M6660" s="459">
        <f>IFERROR((Tableau1[[#This Row],[Scope 1
(kg CO2-eq)]]+Tableau1[[#This Row],[Scope 2 energy
(kg CO2-eq)]]+Tableau1[[#This Row],[Scope 2 Infrastructure
(kg CO2-eq)]])/Tableau1[[#This Row],[Total CO2-emissions
(kg CO2-eq)
for scope 3 use ]],"")</f>
        <v>0.62188671244826177</v>
      </c>
      <c r="N6660" s="436" t="s">
        <v>269</v>
      </c>
      <c r="O6660" s="259">
        <v>1</v>
      </c>
      <c r="P6660" s="259" t="s">
        <v>5213</v>
      </c>
      <c r="Q6660" s="259" t="s">
        <v>476</v>
      </c>
    </row>
    <row r="6661" spans="1:17" ht="21.75" customHeight="1">
      <c r="A6661" s="301" t="s">
        <v>5213</v>
      </c>
      <c r="B6661" s="301" t="s">
        <v>476</v>
      </c>
      <c r="C6661" s="316" t="s">
        <v>12648</v>
      </c>
      <c r="D6661" s="465" t="s">
        <v>269</v>
      </c>
      <c r="E6661" s="465" t="s">
        <v>700</v>
      </c>
      <c r="F6661" s="469" t="str">
        <f t="shared" si="208"/>
        <v>CH</v>
      </c>
      <c r="G6661" s="260">
        <v>0</v>
      </c>
      <c r="H6661" s="260">
        <v>0</v>
      </c>
      <c r="I6661" s="260">
        <v>0</v>
      </c>
      <c r="J6661" s="260">
        <v>4.14823719719528E-3</v>
      </c>
      <c r="K6661" s="260">
        <v>4.14823720645337E-3</v>
      </c>
      <c r="L6661" s="301" t="str">
        <f t="shared" si="209"/>
        <v/>
      </c>
      <c r="M6661" s="459">
        <f>IFERROR((Tableau1[[#This Row],[Scope 1
(kg CO2-eq)]]+Tableau1[[#This Row],[Scope 2 energy
(kg CO2-eq)]]+Tableau1[[#This Row],[Scope 2 Infrastructure
(kg CO2-eq)]])/Tableau1[[#This Row],[Total CO2-emissions
(kg CO2-eq)
for scope 3 use ]],"")</f>
        <v>0</v>
      </c>
      <c r="N6661" s="436" t="s">
        <v>269</v>
      </c>
      <c r="O6661" s="259">
        <v>1</v>
      </c>
      <c r="P6661" s="259" t="s">
        <v>5213</v>
      </c>
      <c r="Q6661" s="259" t="s">
        <v>476</v>
      </c>
    </row>
    <row r="6662" spans="1:17" ht="21.75" customHeight="1">
      <c r="A6662" s="301" t="s">
        <v>5213</v>
      </c>
      <c r="B6662" s="301" t="s">
        <v>476</v>
      </c>
      <c r="C6662" s="316" t="s">
        <v>12649</v>
      </c>
      <c r="D6662" s="465" t="s">
        <v>269</v>
      </c>
      <c r="E6662" s="465" t="s">
        <v>700</v>
      </c>
      <c r="F6662" s="469" t="str">
        <f t="shared" si="208"/>
        <v>CH</v>
      </c>
      <c r="G6662" s="260">
        <v>3.2330484630000003E-2</v>
      </c>
      <c r="H6662" s="260">
        <v>0</v>
      </c>
      <c r="I6662" s="260">
        <v>0</v>
      </c>
      <c r="J6662" s="260">
        <v>1.6679734435443197E-2</v>
      </c>
      <c r="K6662" s="260">
        <v>4.9010219075016799E-2</v>
      </c>
      <c r="L6662" s="301" t="str">
        <f t="shared" si="209"/>
        <v/>
      </c>
      <c r="M6662" s="459">
        <f>IFERROR((Tableau1[[#This Row],[Scope 1
(kg CO2-eq)]]+Tableau1[[#This Row],[Scope 2 energy
(kg CO2-eq)]]+Tableau1[[#This Row],[Scope 2 Infrastructure
(kg CO2-eq)]])/Tableau1[[#This Row],[Total CO2-emissions
(kg CO2-eq)
for scope 3 use ]],"")</f>
        <v>0.65966823328240598</v>
      </c>
      <c r="N6662" s="436" t="s">
        <v>269</v>
      </c>
      <c r="O6662" s="259">
        <v>1</v>
      </c>
      <c r="P6662" s="259" t="s">
        <v>5213</v>
      </c>
      <c r="Q6662" s="259" t="s">
        <v>476</v>
      </c>
    </row>
    <row r="6663" spans="1:17" ht="21.75" customHeight="1">
      <c r="A6663" s="301" t="s">
        <v>5213</v>
      </c>
      <c r="B6663" s="301" t="s">
        <v>5361</v>
      </c>
      <c r="C6663" s="316" t="s">
        <v>12650</v>
      </c>
      <c r="D6663" s="465" t="s">
        <v>3657</v>
      </c>
      <c r="E6663" s="465" t="s">
        <v>700</v>
      </c>
      <c r="F6663" s="469" t="str">
        <f t="shared" si="208"/>
        <v>CH</v>
      </c>
      <c r="G6663" s="260">
        <v>2.6960373858447499E-5</v>
      </c>
      <c r="H6663" s="260">
        <v>0</v>
      </c>
      <c r="I6663" s="260">
        <v>0</v>
      </c>
      <c r="J6663" s="260">
        <v>1.8669260291322001E-5</v>
      </c>
      <c r="K6663" s="260">
        <v>4.5629634149764601E-5</v>
      </c>
      <c r="L6663" s="301" t="str">
        <f t="shared" si="209"/>
        <v/>
      </c>
      <c r="M6663" s="459">
        <f>IFERROR((Tableau1[[#This Row],[Scope 1
(kg CO2-eq)]]+Tableau1[[#This Row],[Scope 2 energy
(kg CO2-eq)]]+Tableau1[[#This Row],[Scope 2 Infrastructure
(kg CO2-eq)]])/Tableau1[[#This Row],[Total CO2-emissions
(kg CO2-eq)
for scope 3 use ]],"")</f>
        <v>0.59085229063986666</v>
      </c>
      <c r="N6663" s="436" t="s">
        <v>3657</v>
      </c>
      <c r="O6663" s="259">
        <v>31536000</v>
      </c>
      <c r="P6663" s="259" t="s">
        <v>5213</v>
      </c>
      <c r="Q6663" s="259" t="s">
        <v>5361</v>
      </c>
    </row>
    <row r="6664" spans="1:17" ht="21.75" customHeight="1">
      <c r="A6664" s="301" t="s">
        <v>5213</v>
      </c>
      <c r="B6664" s="301" t="s">
        <v>5361</v>
      </c>
      <c r="C6664" s="316" t="s">
        <v>12651</v>
      </c>
      <c r="D6664" s="465" t="s">
        <v>3657</v>
      </c>
      <c r="E6664" s="465" t="s">
        <v>700</v>
      </c>
      <c r="F6664" s="469" t="str">
        <f t="shared" si="208"/>
        <v>CH</v>
      </c>
      <c r="G6664" s="260">
        <v>2.6960373858447499E-5</v>
      </c>
      <c r="H6664" s="260">
        <v>0</v>
      </c>
      <c r="I6664" s="260">
        <v>0</v>
      </c>
      <c r="J6664" s="260">
        <v>1.8504308377931299E-5</v>
      </c>
      <c r="K6664" s="260">
        <v>4.5464682236384001E-5</v>
      </c>
      <c r="L6664" s="301" t="str">
        <f t="shared" si="209"/>
        <v/>
      </c>
      <c r="M6664" s="459">
        <f>IFERROR((Tableau1[[#This Row],[Scope 1
(kg CO2-eq)]]+Tableau1[[#This Row],[Scope 2 energy
(kg CO2-eq)]]+Tableau1[[#This Row],[Scope 2 Infrastructure
(kg CO2-eq)]])/Tableau1[[#This Row],[Total CO2-emissions
(kg CO2-eq)
for scope 3 use ]],"")</f>
        <v>0.59299598132618048</v>
      </c>
      <c r="N6664" s="436" t="s">
        <v>3657</v>
      </c>
      <c r="O6664" s="259">
        <v>31536000</v>
      </c>
      <c r="P6664" s="259" t="s">
        <v>5213</v>
      </c>
      <c r="Q6664" s="259" t="s">
        <v>5361</v>
      </c>
    </row>
    <row r="6665" spans="1:17" ht="21.75" customHeight="1">
      <c r="A6665" s="301" t="s">
        <v>5213</v>
      </c>
      <c r="B6665" s="301" t="s">
        <v>5361</v>
      </c>
      <c r="C6665" s="316" t="s">
        <v>12652</v>
      </c>
      <c r="D6665" s="465" t="s">
        <v>3657</v>
      </c>
      <c r="E6665" s="465" t="s">
        <v>700</v>
      </c>
      <c r="F6665" s="469" t="str">
        <f t="shared" si="208"/>
        <v>CH</v>
      </c>
      <c r="G6665" s="260">
        <v>0</v>
      </c>
      <c r="H6665" s="260">
        <v>0</v>
      </c>
      <c r="I6665" s="260">
        <v>0</v>
      </c>
      <c r="J6665" s="260">
        <v>1.6495191339067699E-7</v>
      </c>
      <c r="K6665" s="260">
        <v>1.6495191339070399E-7</v>
      </c>
      <c r="L6665" s="301" t="str">
        <f t="shared" si="209"/>
        <v/>
      </c>
      <c r="M6665" s="459">
        <f>IFERROR((Tableau1[[#This Row],[Scope 1
(kg CO2-eq)]]+Tableau1[[#This Row],[Scope 2 energy
(kg CO2-eq)]]+Tableau1[[#This Row],[Scope 2 Infrastructure
(kg CO2-eq)]])/Tableau1[[#This Row],[Total CO2-emissions
(kg CO2-eq)
for scope 3 use ]],"")</f>
        <v>0</v>
      </c>
      <c r="N6665" s="436" t="s">
        <v>3657</v>
      </c>
      <c r="O6665" s="259">
        <v>31536000</v>
      </c>
      <c r="P6665" s="259" t="s">
        <v>5213</v>
      </c>
      <c r="Q6665" s="259" t="s">
        <v>5361</v>
      </c>
    </row>
    <row r="6666" spans="1:17" ht="21.75" customHeight="1">
      <c r="A6666" s="301" t="s">
        <v>5213</v>
      </c>
      <c r="B6666" s="301" t="s">
        <v>5360</v>
      </c>
      <c r="C6666" s="316" t="s">
        <v>12653</v>
      </c>
      <c r="D6666" s="465" t="s">
        <v>269</v>
      </c>
      <c r="E6666" s="465" t="s">
        <v>700</v>
      </c>
      <c r="F6666" s="469" t="str">
        <f t="shared" si="208"/>
        <v>CH</v>
      </c>
      <c r="G6666" s="260">
        <v>0.1236547189</v>
      </c>
      <c r="H6666" s="260">
        <v>0</v>
      </c>
      <c r="I6666" s="260">
        <v>0</v>
      </c>
      <c r="J6666" s="260">
        <v>4.5415675497226984E-2</v>
      </c>
      <c r="K6666" s="260">
        <v>0.16907039444600899</v>
      </c>
      <c r="L6666" s="301" t="str">
        <f t="shared" si="209"/>
        <v/>
      </c>
      <c r="M6666" s="459">
        <f>IFERROR((Tableau1[[#This Row],[Scope 1
(kg CO2-eq)]]+Tableau1[[#This Row],[Scope 2 energy
(kg CO2-eq)]]+Tableau1[[#This Row],[Scope 2 Infrastructure
(kg CO2-eq)]])/Tableau1[[#This Row],[Total CO2-emissions
(kg CO2-eq)
for scope 3 use ]],"")</f>
        <v>0.73138008168241397</v>
      </c>
      <c r="N6666" s="436" t="s">
        <v>269</v>
      </c>
      <c r="O6666" s="259">
        <v>1</v>
      </c>
      <c r="P6666" s="259" t="s">
        <v>5213</v>
      </c>
      <c r="Q6666" s="259" t="s">
        <v>5360</v>
      </c>
    </row>
    <row r="6667" spans="1:17" ht="21.75" customHeight="1">
      <c r="A6667" s="301" t="s">
        <v>5213</v>
      </c>
      <c r="B6667" s="301" t="s">
        <v>5361</v>
      </c>
      <c r="C6667" s="316" t="s">
        <v>12654</v>
      </c>
      <c r="D6667" s="465" t="s">
        <v>3657</v>
      </c>
      <c r="E6667" s="465" t="s">
        <v>700</v>
      </c>
      <c r="F6667" s="469" t="str">
        <f t="shared" si="208"/>
        <v>CH</v>
      </c>
      <c r="G6667" s="260">
        <v>1.8737239979705701E-5</v>
      </c>
      <c r="H6667" s="260">
        <v>0</v>
      </c>
      <c r="I6667" s="260">
        <v>0</v>
      </c>
      <c r="J6667" s="260">
        <v>1.2538863810761897E-5</v>
      </c>
      <c r="K6667" s="260">
        <v>3.1276103790469102E-5</v>
      </c>
      <c r="L6667" s="301" t="str">
        <f t="shared" si="209"/>
        <v/>
      </c>
      <c r="M6667" s="459">
        <f>IFERROR((Tableau1[[#This Row],[Scope 1
(kg CO2-eq)]]+Tableau1[[#This Row],[Scope 2 energy
(kg CO2-eq)]]+Tableau1[[#This Row],[Scope 2 Infrastructure
(kg CO2-eq)]])/Tableau1[[#This Row],[Total CO2-emissions
(kg CO2-eq)
for scope 3 use ]],"")</f>
        <v>0.59909124567541494</v>
      </c>
      <c r="N6667" s="436" t="s">
        <v>3657</v>
      </c>
      <c r="O6667" s="259">
        <v>31536000</v>
      </c>
      <c r="P6667" s="259" t="s">
        <v>5213</v>
      </c>
      <c r="Q6667" s="259" t="s">
        <v>5361</v>
      </c>
    </row>
    <row r="6668" spans="1:17" ht="21.75" customHeight="1">
      <c r="A6668" s="301" t="s">
        <v>5213</v>
      </c>
      <c r="B6668" s="301" t="s">
        <v>5361</v>
      </c>
      <c r="C6668" s="316" t="s">
        <v>12655</v>
      </c>
      <c r="D6668" s="465" t="s">
        <v>3657</v>
      </c>
      <c r="E6668" s="465" t="s">
        <v>700</v>
      </c>
      <c r="F6668" s="469" t="str">
        <f t="shared" si="208"/>
        <v>CH</v>
      </c>
      <c r="G6668" s="260">
        <v>1.8737239979705701E-5</v>
      </c>
      <c r="H6668" s="260">
        <v>0</v>
      </c>
      <c r="I6668" s="260">
        <v>0</v>
      </c>
      <c r="J6668" s="260">
        <v>1.2397161319037901E-5</v>
      </c>
      <c r="K6668" s="260">
        <v>3.1134401298743703E-5</v>
      </c>
      <c r="L6668" s="301" t="str">
        <f t="shared" si="209"/>
        <v/>
      </c>
      <c r="M6668" s="459">
        <f>IFERROR((Tableau1[[#This Row],[Scope 1
(kg CO2-eq)]]+Tableau1[[#This Row],[Scope 2 energy
(kg CO2-eq)]]+Tableau1[[#This Row],[Scope 2 Infrastructure
(kg CO2-eq)]])/Tableau1[[#This Row],[Total CO2-emissions
(kg CO2-eq)
for scope 3 use ]],"")</f>
        <v>0.60181789911154526</v>
      </c>
      <c r="N6668" s="436" t="s">
        <v>3657</v>
      </c>
      <c r="O6668" s="259">
        <v>31536000</v>
      </c>
      <c r="P6668" s="259" t="s">
        <v>5213</v>
      </c>
      <c r="Q6668" s="259" t="s">
        <v>5361</v>
      </c>
    </row>
    <row r="6669" spans="1:17" ht="21.75" customHeight="1">
      <c r="A6669" s="301" t="s">
        <v>5213</v>
      </c>
      <c r="B6669" s="301" t="s">
        <v>5361</v>
      </c>
      <c r="C6669" s="316" t="s">
        <v>12656</v>
      </c>
      <c r="D6669" s="465" t="s">
        <v>3657</v>
      </c>
      <c r="E6669" s="465" t="s">
        <v>700</v>
      </c>
      <c r="F6669" s="469" t="str">
        <f t="shared" si="208"/>
        <v>CH</v>
      </c>
      <c r="G6669" s="260">
        <v>0</v>
      </c>
      <c r="H6669" s="260">
        <v>0</v>
      </c>
      <c r="I6669" s="260">
        <v>0</v>
      </c>
      <c r="J6669" s="260">
        <v>1.4170249172398599E-7</v>
      </c>
      <c r="K6669" s="260">
        <v>1.41702491724095E-7</v>
      </c>
      <c r="L6669" s="301" t="str">
        <f t="shared" si="209"/>
        <v/>
      </c>
      <c r="M6669" s="459">
        <f>IFERROR((Tableau1[[#This Row],[Scope 1
(kg CO2-eq)]]+Tableau1[[#This Row],[Scope 2 energy
(kg CO2-eq)]]+Tableau1[[#This Row],[Scope 2 Infrastructure
(kg CO2-eq)]])/Tableau1[[#This Row],[Total CO2-emissions
(kg CO2-eq)
for scope 3 use ]],"")</f>
        <v>0</v>
      </c>
      <c r="N6669" s="436" t="s">
        <v>3657</v>
      </c>
      <c r="O6669" s="259">
        <v>31536000</v>
      </c>
      <c r="P6669" s="259" t="s">
        <v>5213</v>
      </c>
      <c r="Q6669" s="259" t="s">
        <v>5361</v>
      </c>
    </row>
    <row r="6670" spans="1:17" ht="21.75" customHeight="1">
      <c r="A6670" s="301" t="s">
        <v>5213</v>
      </c>
      <c r="B6670" s="301" t="s">
        <v>5361</v>
      </c>
      <c r="C6670" s="316" t="s">
        <v>12657</v>
      </c>
      <c r="D6670" s="465" t="s">
        <v>3657</v>
      </c>
      <c r="E6670" s="465" t="s">
        <v>700</v>
      </c>
      <c r="F6670" s="469" t="str">
        <f t="shared" si="208"/>
        <v>CH</v>
      </c>
      <c r="G6670" s="260">
        <v>1.8737239979705701E-5</v>
      </c>
      <c r="H6670" s="260">
        <v>0</v>
      </c>
      <c r="I6670" s="260">
        <v>0</v>
      </c>
      <c r="J6670" s="260">
        <v>5.7746048534456997E-6</v>
      </c>
      <c r="K6670" s="260">
        <v>2.4511844833149601E-5</v>
      </c>
      <c r="L6670" s="301" t="str">
        <f t="shared" si="209"/>
        <v/>
      </c>
      <c r="M6670" s="459">
        <f>IFERROR((Tableau1[[#This Row],[Scope 1
(kg CO2-eq)]]+Tableau1[[#This Row],[Scope 2 energy
(kg CO2-eq)]]+Tableau1[[#This Row],[Scope 2 Infrastructure
(kg CO2-eq)]])/Tableau1[[#This Row],[Total CO2-emissions
(kg CO2-eq)
for scope 3 use ]],"")</f>
        <v>0.76441573889067804</v>
      </c>
      <c r="N6670" s="436" t="s">
        <v>3657</v>
      </c>
      <c r="O6670" s="259">
        <v>31536000</v>
      </c>
      <c r="P6670" s="259" t="s">
        <v>5213</v>
      </c>
      <c r="Q6670" s="259" t="s">
        <v>5361</v>
      </c>
    </row>
    <row r="6671" spans="1:17" ht="21.75" customHeight="1">
      <c r="A6671" s="301" t="s">
        <v>5213</v>
      </c>
      <c r="B6671" s="301" t="s">
        <v>5218</v>
      </c>
      <c r="C6671" s="316" t="s">
        <v>12658</v>
      </c>
      <c r="D6671" s="465" t="s">
        <v>269</v>
      </c>
      <c r="E6671" s="465" t="s">
        <v>700</v>
      </c>
      <c r="F6671" s="469" t="str">
        <f t="shared" si="208"/>
        <v>CH</v>
      </c>
      <c r="G6671" s="260">
        <v>1.1331415140000001E-4</v>
      </c>
      <c r="H6671" s="260">
        <v>1.25166744504E-3</v>
      </c>
      <c r="I6671" s="260">
        <v>7.9778729807999997E-5</v>
      </c>
      <c r="J6671" s="260">
        <v>7.0017979275136802E-3</v>
      </c>
      <c r="K6671" s="260">
        <v>8.4465580653993403E-3</v>
      </c>
      <c r="L6671" s="301" t="str">
        <f t="shared" si="209"/>
        <v/>
      </c>
      <c r="M6671" s="459">
        <f>IFERROR((Tableau1[[#This Row],[Scope 1
(kg CO2-eq)]]+Tableau1[[#This Row],[Scope 2 energy
(kg CO2-eq)]]+Tableau1[[#This Row],[Scope 2 Infrastructure
(kg CO2-eq)]])/Tableau1[[#This Row],[Total CO2-emissions
(kg CO2-eq)
for scope 3 use ]],"")</f>
        <v>0.17104722598976108</v>
      </c>
      <c r="N6671" s="436" t="s">
        <v>269</v>
      </c>
      <c r="O6671" s="259">
        <v>1</v>
      </c>
      <c r="P6671" s="259" t="s">
        <v>5213</v>
      </c>
      <c r="Q6671" s="259" t="s">
        <v>5218</v>
      </c>
    </row>
    <row r="6672" spans="1:17" ht="21.75" customHeight="1">
      <c r="A6672" s="301" t="s">
        <v>5213</v>
      </c>
      <c r="B6672" s="301" t="s">
        <v>5218</v>
      </c>
      <c r="C6672" s="316" t="s">
        <v>12659</v>
      </c>
      <c r="D6672" s="465" t="s">
        <v>269</v>
      </c>
      <c r="E6672" s="465" t="s">
        <v>700</v>
      </c>
      <c r="F6672" s="469" t="str">
        <f t="shared" si="208"/>
        <v>CH</v>
      </c>
      <c r="G6672" s="260">
        <v>1.1331415140000001E-4</v>
      </c>
      <c r="H6672" s="260">
        <v>1.25166744504E-3</v>
      </c>
      <c r="I6672" s="260">
        <v>7.9778729807999997E-5</v>
      </c>
      <c r="J6672" s="260">
        <v>1.3325943876105E-5</v>
      </c>
      <c r="K6672" s="260">
        <v>1.45808608598613E-3</v>
      </c>
      <c r="L6672" s="301" t="str">
        <f t="shared" si="209"/>
        <v/>
      </c>
      <c r="M6672" s="459">
        <f>IFERROR((Tableau1[[#This Row],[Scope 1
(kg CO2-eq)]]+Tableau1[[#This Row],[Scope 2 energy
(kg CO2-eq)]]+Tableau1[[#This Row],[Scope 2 Infrastructure
(kg CO2-eq)]])/Tableau1[[#This Row],[Total CO2-emissions
(kg CO2-eq)
for scope 3 use ]],"")</f>
        <v>0.99086078670785915</v>
      </c>
      <c r="N6672" s="436" t="s">
        <v>269</v>
      </c>
      <c r="O6672" s="259">
        <v>1</v>
      </c>
      <c r="P6672" s="259" t="s">
        <v>5213</v>
      </c>
      <c r="Q6672" s="260" t="s">
        <v>5218</v>
      </c>
    </row>
    <row r="6673" spans="1:17" ht="21.75" customHeight="1">
      <c r="A6673" s="301" t="s">
        <v>5213</v>
      </c>
      <c r="B6673" s="301" t="s">
        <v>5218</v>
      </c>
      <c r="C6673" s="316" t="s">
        <v>12660</v>
      </c>
      <c r="D6673" s="465" t="s">
        <v>269</v>
      </c>
      <c r="E6673" s="465" t="s">
        <v>700</v>
      </c>
      <c r="F6673" s="469" t="str">
        <f t="shared" si="208"/>
        <v>CH</v>
      </c>
      <c r="G6673" s="260">
        <v>0</v>
      </c>
      <c r="H6673" s="260">
        <v>0</v>
      </c>
      <c r="I6673" s="260">
        <v>0</v>
      </c>
      <c r="J6673" s="260">
        <v>1.0892269256495199E-3</v>
      </c>
      <c r="K6673" s="260">
        <v>1.0892269256474901E-3</v>
      </c>
      <c r="L6673" s="301" t="str">
        <f t="shared" si="209"/>
        <v/>
      </c>
      <c r="M6673" s="459">
        <f>IFERROR((Tableau1[[#This Row],[Scope 1
(kg CO2-eq)]]+Tableau1[[#This Row],[Scope 2 energy
(kg CO2-eq)]]+Tableau1[[#This Row],[Scope 2 Infrastructure
(kg CO2-eq)]])/Tableau1[[#This Row],[Total CO2-emissions
(kg CO2-eq)
for scope 3 use ]],"")</f>
        <v>0</v>
      </c>
      <c r="N6673" s="436" t="s">
        <v>269</v>
      </c>
      <c r="O6673" s="259">
        <v>1</v>
      </c>
      <c r="P6673" s="259" t="s">
        <v>5213</v>
      </c>
      <c r="Q6673" s="260" t="s">
        <v>5218</v>
      </c>
    </row>
    <row r="6674" spans="1:17" ht="21.75" customHeight="1">
      <c r="A6674" s="301" t="s">
        <v>5213</v>
      </c>
      <c r="B6674" s="301" t="s">
        <v>5218</v>
      </c>
      <c r="C6674" s="316" t="s">
        <v>12661</v>
      </c>
      <c r="D6674" s="465" t="s">
        <v>269</v>
      </c>
      <c r="E6674" s="465" t="s">
        <v>700</v>
      </c>
      <c r="F6674" s="469" t="str">
        <f t="shared" si="208"/>
        <v>CH</v>
      </c>
      <c r="G6674" s="260">
        <v>0</v>
      </c>
      <c r="H6674" s="260">
        <v>0</v>
      </c>
      <c r="I6674" s="260">
        <v>0</v>
      </c>
      <c r="J6674" s="260">
        <v>5.8992450579880597E-3</v>
      </c>
      <c r="K6674" s="260">
        <v>5.8992450567829499E-3</v>
      </c>
      <c r="L6674" s="301" t="str">
        <f t="shared" si="209"/>
        <v/>
      </c>
      <c r="M6674" s="459">
        <f>IFERROR((Tableau1[[#This Row],[Scope 1
(kg CO2-eq)]]+Tableau1[[#This Row],[Scope 2 energy
(kg CO2-eq)]]+Tableau1[[#This Row],[Scope 2 Infrastructure
(kg CO2-eq)]])/Tableau1[[#This Row],[Total CO2-emissions
(kg CO2-eq)
for scope 3 use ]],"")</f>
        <v>0</v>
      </c>
      <c r="N6674" s="436" t="s">
        <v>269</v>
      </c>
      <c r="O6674" s="259">
        <v>1</v>
      </c>
      <c r="P6674" s="259" t="s">
        <v>5213</v>
      </c>
      <c r="Q6674" s="259" t="s">
        <v>5218</v>
      </c>
    </row>
    <row r="6675" spans="1:17" ht="21.75" customHeight="1">
      <c r="A6675" s="301" t="s">
        <v>5213</v>
      </c>
      <c r="B6675" s="301" t="s">
        <v>476</v>
      </c>
      <c r="C6675" s="316" t="s">
        <v>12662</v>
      </c>
      <c r="D6675" s="465" t="s">
        <v>269</v>
      </c>
      <c r="E6675" s="465" t="s">
        <v>700</v>
      </c>
      <c r="F6675" s="469" t="str">
        <f t="shared" si="208"/>
        <v>CH</v>
      </c>
      <c r="G6675" s="260">
        <v>0.11449183089999999</v>
      </c>
      <c r="H6675" s="260">
        <v>0</v>
      </c>
      <c r="I6675" s="260">
        <v>0</v>
      </c>
      <c r="J6675" s="260">
        <v>4.7940742317788013E-2</v>
      </c>
      <c r="K6675" s="260">
        <v>0.162432573235332</v>
      </c>
      <c r="L6675" s="301" t="str">
        <f t="shared" si="209"/>
        <v/>
      </c>
      <c r="M6675" s="459">
        <f>IFERROR((Tableau1[[#This Row],[Scope 1
(kg CO2-eq)]]+Tableau1[[#This Row],[Scope 2 energy
(kg CO2-eq)]]+Tableau1[[#This Row],[Scope 2 Infrastructure
(kg CO2-eq)]])/Tableau1[[#This Row],[Total CO2-emissions
(kg CO2-eq)
for scope 3 use ]],"")</f>
        <v>0.70485758256211606</v>
      </c>
      <c r="N6675" s="436" t="s">
        <v>269</v>
      </c>
      <c r="O6675" s="259">
        <v>1</v>
      </c>
      <c r="P6675" s="259" t="s">
        <v>5213</v>
      </c>
      <c r="Q6675" s="259" t="s">
        <v>476</v>
      </c>
    </row>
    <row r="6676" spans="1:17" ht="21.75" customHeight="1">
      <c r="A6676" s="301" t="s">
        <v>5213</v>
      </c>
      <c r="B6676" s="301" t="s">
        <v>476</v>
      </c>
      <c r="C6676" s="316" t="s">
        <v>12663</v>
      </c>
      <c r="D6676" s="465" t="s">
        <v>269</v>
      </c>
      <c r="E6676" s="465" t="s">
        <v>700</v>
      </c>
      <c r="F6676" s="469" t="str">
        <f t="shared" si="208"/>
        <v>CH</v>
      </c>
      <c r="G6676" s="260">
        <v>0.11449183089999999</v>
      </c>
      <c r="H6676" s="260">
        <v>0</v>
      </c>
      <c r="I6676" s="260">
        <v>0</v>
      </c>
      <c r="J6676" s="260">
        <v>3.508987620389302E-2</v>
      </c>
      <c r="K6676" s="260">
        <v>0.14958170711265201</v>
      </c>
      <c r="L6676" s="301" t="str">
        <f t="shared" si="209"/>
        <v/>
      </c>
      <c r="M6676" s="459">
        <f>IFERROR((Tableau1[[#This Row],[Scope 1
(kg CO2-eq)]]+Tableau1[[#This Row],[Scope 2 energy
(kg CO2-eq)]]+Tableau1[[#This Row],[Scope 2 Infrastructure
(kg CO2-eq)]])/Tableau1[[#This Row],[Total CO2-emissions
(kg CO2-eq)
for scope 3 use ]],"")</f>
        <v>0.76541331898140896</v>
      </c>
      <c r="N6676" s="436" t="s">
        <v>269</v>
      </c>
      <c r="O6676" s="259">
        <v>1</v>
      </c>
      <c r="P6676" s="259" t="s">
        <v>5213</v>
      </c>
      <c r="Q6676" s="259" t="s">
        <v>476</v>
      </c>
    </row>
    <row r="6677" spans="1:17" ht="21.75" customHeight="1">
      <c r="A6677" s="301" t="s">
        <v>5213</v>
      </c>
      <c r="B6677" s="301" t="s">
        <v>476</v>
      </c>
      <c r="C6677" s="316" t="s">
        <v>12664</v>
      </c>
      <c r="D6677" s="465" t="s">
        <v>269</v>
      </c>
      <c r="E6677" s="465" t="s">
        <v>700</v>
      </c>
      <c r="F6677" s="469" t="str">
        <f t="shared" si="208"/>
        <v>CH</v>
      </c>
      <c r="G6677" s="260">
        <v>0</v>
      </c>
      <c r="H6677" s="260">
        <v>0</v>
      </c>
      <c r="I6677" s="260">
        <v>0</v>
      </c>
      <c r="J6677" s="260">
        <v>5.6741523991742796E-3</v>
      </c>
      <c r="K6677" s="260">
        <v>5.6741523991771002E-3</v>
      </c>
      <c r="L6677" s="301" t="str">
        <f t="shared" si="209"/>
        <v/>
      </c>
      <c r="M6677" s="459">
        <f>IFERROR((Tableau1[[#This Row],[Scope 1
(kg CO2-eq)]]+Tableau1[[#This Row],[Scope 2 energy
(kg CO2-eq)]]+Tableau1[[#This Row],[Scope 2 Infrastructure
(kg CO2-eq)]])/Tableau1[[#This Row],[Total CO2-emissions
(kg CO2-eq)
for scope 3 use ]],"")</f>
        <v>0</v>
      </c>
      <c r="N6677" s="436" t="s">
        <v>269</v>
      </c>
      <c r="O6677" s="259">
        <v>1</v>
      </c>
      <c r="P6677" s="259" t="s">
        <v>5213</v>
      </c>
      <c r="Q6677" s="259" t="s">
        <v>476</v>
      </c>
    </row>
    <row r="6678" spans="1:17" ht="21.75" customHeight="1">
      <c r="A6678" s="301" t="s">
        <v>5213</v>
      </c>
      <c r="B6678" s="301" t="s">
        <v>476</v>
      </c>
      <c r="C6678" s="316" t="s">
        <v>12665</v>
      </c>
      <c r="D6678" s="465" t="s">
        <v>269</v>
      </c>
      <c r="E6678" s="465" t="s">
        <v>700</v>
      </c>
      <c r="F6678" s="469" t="str">
        <f t="shared" si="208"/>
        <v>CH</v>
      </c>
      <c r="G6678" s="260">
        <v>0</v>
      </c>
      <c r="H6678" s="260">
        <v>0</v>
      </c>
      <c r="I6678" s="260">
        <v>0</v>
      </c>
      <c r="J6678" s="260">
        <v>7.1767137147202504E-3</v>
      </c>
      <c r="K6678" s="260">
        <v>7.1767137263169202E-3</v>
      </c>
      <c r="L6678" s="301" t="str">
        <f t="shared" si="209"/>
        <v/>
      </c>
      <c r="M6678" s="459">
        <f>IFERROR((Tableau1[[#This Row],[Scope 1
(kg CO2-eq)]]+Tableau1[[#This Row],[Scope 2 energy
(kg CO2-eq)]]+Tableau1[[#This Row],[Scope 2 Infrastructure
(kg CO2-eq)]])/Tableau1[[#This Row],[Total CO2-emissions
(kg CO2-eq)
for scope 3 use ]],"")</f>
        <v>0</v>
      </c>
      <c r="N6678" s="436" t="s">
        <v>269</v>
      </c>
      <c r="O6678" s="259">
        <v>1</v>
      </c>
      <c r="P6678" s="259" t="s">
        <v>5213</v>
      </c>
      <c r="Q6678" s="259" t="s">
        <v>476</v>
      </c>
    </row>
    <row r="6679" spans="1:17" ht="21.75" customHeight="1">
      <c r="A6679" s="301" t="s">
        <v>5241</v>
      </c>
      <c r="B6679" s="301" t="s">
        <v>476</v>
      </c>
      <c r="C6679" s="316" t="s">
        <v>12666</v>
      </c>
      <c r="D6679" s="465" t="s">
        <v>269</v>
      </c>
      <c r="E6679" s="465" t="s">
        <v>700</v>
      </c>
      <c r="F6679" s="469" t="str">
        <f t="shared" si="208"/>
        <v>CH</v>
      </c>
      <c r="G6679" s="260">
        <v>0</v>
      </c>
      <c r="H6679" s="260">
        <v>0</v>
      </c>
      <c r="I6679" s="260">
        <v>0</v>
      </c>
      <c r="J6679" s="260">
        <v>0.13092649041243701</v>
      </c>
      <c r="K6679" s="260">
        <v>0.13092649056592701</v>
      </c>
      <c r="L6679" s="301" t="str">
        <f t="shared" si="209"/>
        <v/>
      </c>
      <c r="M6679" s="459">
        <f>IFERROR((Tableau1[[#This Row],[Scope 1
(kg CO2-eq)]]+Tableau1[[#This Row],[Scope 2 energy
(kg CO2-eq)]]+Tableau1[[#This Row],[Scope 2 Infrastructure
(kg CO2-eq)]])/Tableau1[[#This Row],[Total CO2-emissions
(kg CO2-eq)
for scope 3 use ]],"")</f>
        <v>0</v>
      </c>
      <c r="N6679" s="436" t="s">
        <v>269</v>
      </c>
      <c r="O6679" s="259">
        <v>1</v>
      </c>
      <c r="P6679" s="259" t="s">
        <v>5241</v>
      </c>
      <c r="Q6679" s="259" t="s">
        <v>476</v>
      </c>
    </row>
    <row r="6680" spans="1:17" ht="21.75" customHeight="1">
      <c r="A6680" s="301" t="s">
        <v>5241</v>
      </c>
      <c r="B6680" s="301" t="s">
        <v>476</v>
      </c>
      <c r="C6680" s="316" t="s">
        <v>12667</v>
      </c>
      <c r="D6680" s="465" t="s">
        <v>269</v>
      </c>
      <c r="E6680" s="465" t="s">
        <v>700</v>
      </c>
      <c r="F6680" s="469" t="str">
        <f t="shared" si="208"/>
        <v>CH</v>
      </c>
      <c r="G6680" s="260">
        <v>0</v>
      </c>
      <c r="H6680" s="260">
        <v>0</v>
      </c>
      <c r="I6680" s="260">
        <v>0</v>
      </c>
      <c r="J6680" s="260">
        <v>0.11783997790169901</v>
      </c>
      <c r="K6680" s="260">
        <v>0.11783997798448199</v>
      </c>
      <c r="L6680" s="301" t="str">
        <f t="shared" si="209"/>
        <v/>
      </c>
      <c r="M6680" s="459">
        <f>IFERROR((Tableau1[[#This Row],[Scope 1
(kg CO2-eq)]]+Tableau1[[#This Row],[Scope 2 energy
(kg CO2-eq)]]+Tableau1[[#This Row],[Scope 2 Infrastructure
(kg CO2-eq)]])/Tableau1[[#This Row],[Total CO2-emissions
(kg CO2-eq)
for scope 3 use ]],"")</f>
        <v>0</v>
      </c>
      <c r="N6680" s="436" t="s">
        <v>269</v>
      </c>
      <c r="O6680" s="259">
        <v>1</v>
      </c>
      <c r="P6680" s="259" t="s">
        <v>5241</v>
      </c>
      <c r="Q6680" s="259" t="s">
        <v>476</v>
      </c>
    </row>
    <row r="6681" spans="1:17" ht="21.75" customHeight="1">
      <c r="A6681" s="301" t="s">
        <v>5241</v>
      </c>
      <c r="B6681" s="301" t="s">
        <v>476</v>
      </c>
      <c r="C6681" s="316" t="s">
        <v>12668</v>
      </c>
      <c r="D6681" s="465" t="s">
        <v>269</v>
      </c>
      <c r="E6681" s="465" t="s">
        <v>700</v>
      </c>
      <c r="F6681" s="469" t="str">
        <f t="shared" si="208"/>
        <v>CH</v>
      </c>
      <c r="G6681" s="260">
        <v>0</v>
      </c>
      <c r="H6681" s="260">
        <v>0</v>
      </c>
      <c r="I6681" s="260">
        <v>0</v>
      </c>
      <c r="J6681" s="260">
        <v>1.2112830305367001E-2</v>
      </c>
      <c r="K6681" s="260">
        <v>1.2112830305341901E-2</v>
      </c>
      <c r="L6681" s="301" t="str">
        <f t="shared" si="209"/>
        <v/>
      </c>
      <c r="M6681" s="459">
        <f>IFERROR((Tableau1[[#This Row],[Scope 1
(kg CO2-eq)]]+Tableau1[[#This Row],[Scope 2 energy
(kg CO2-eq)]]+Tableau1[[#This Row],[Scope 2 Infrastructure
(kg CO2-eq)]])/Tableau1[[#This Row],[Total CO2-emissions
(kg CO2-eq)
for scope 3 use ]],"")</f>
        <v>0</v>
      </c>
      <c r="N6681" s="436" t="s">
        <v>269</v>
      </c>
      <c r="O6681" s="259">
        <v>1</v>
      </c>
      <c r="P6681" s="259" t="s">
        <v>5241</v>
      </c>
      <c r="Q6681" s="259" t="s">
        <v>476</v>
      </c>
    </row>
    <row r="6682" spans="1:17" ht="21.75" customHeight="1">
      <c r="A6682" s="301" t="s">
        <v>5241</v>
      </c>
      <c r="B6682" s="301" t="s">
        <v>476</v>
      </c>
      <c r="C6682" s="316" t="s">
        <v>12669</v>
      </c>
      <c r="D6682" s="465" t="s">
        <v>269</v>
      </c>
      <c r="E6682" s="465" t="s">
        <v>700</v>
      </c>
      <c r="F6682" s="469" t="str">
        <f t="shared" si="208"/>
        <v>CH</v>
      </c>
      <c r="G6682" s="260">
        <v>0</v>
      </c>
      <c r="H6682" s="260">
        <v>0</v>
      </c>
      <c r="I6682" s="260">
        <v>0</v>
      </c>
      <c r="J6682" s="260">
        <v>9.7368220537058102E-4</v>
      </c>
      <c r="K6682" s="260">
        <v>9.7368220650374099E-4</v>
      </c>
      <c r="L6682" s="301" t="str">
        <f t="shared" si="209"/>
        <v/>
      </c>
      <c r="M6682" s="459">
        <f>IFERROR((Tableau1[[#This Row],[Scope 1
(kg CO2-eq)]]+Tableau1[[#This Row],[Scope 2 energy
(kg CO2-eq)]]+Tableau1[[#This Row],[Scope 2 Infrastructure
(kg CO2-eq)]])/Tableau1[[#This Row],[Total CO2-emissions
(kg CO2-eq)
for scope 3 use ]],"")</f>
        <v>0</v>
      </c>
      <c r="N6682" s="436" t="s">
        <v>269</v>
      </c>
      <c r="O6682" s="259">
        <v>1</v>
      </c>
      <c r="P6682" s="259" t="s">
        <v>5241</v>
      </c>
      <c r="Q6682" s="259" t="s">
        <v>476</v>
      </c>
    </row>
    <row r="6683" spans="1:17" ht="21.75" customHeight="1">
      <c r="A6683" s="301" t="s">
        <v>5241</v>
      </c>
      <c r="B6683" s="301" t="s">
        <v>476</v>
      </c>
      <c r="C6683" s="316" t="s">
        <v>12670</v>
      </c>
      <c r="D6683" s="465" t="s">
        <v>388</v>
      </c>
      <c r="E6683" s="465" t="s">
        <v>700</v>
      </c>
      <c r="F6683" s="469" t="str">
        <f t="shared" si="208"/>
        <v>CH</v>
      </c>
      <c r="G6683" s="260">
        <v>0.13795677000000001</v>
      </c>
      <c r="H6683" s="260">
        <v>0</v>
      </c>
      <c r="I6683" s="260">
        <v>0</v>
      </c>
      <c r="J6683" s="260">
        <v>0.19624601484267001</v>
      </c>
      <c r="K6683" s="260">
        <v>0.33420278523524899</v>
      </c>
      <c r="L6683" s="301" t="str">
        <f t="shared" si="209"/>
        <v/>
      </c>
      <c r="M6683" s="459">
        <f>IFERROR((Tableau1[[#This Row],[Scope 1
(kg CO2-eq)]]+Tableau1[[#This Row],[Scope 2 energy
(kg CO2-eq)]]+Tableau1[[#This Row],[Scope 2 Infrastructure
(kg CO2-eq)]])/Tableau1[[#This Row],[Total CO2-emissions
(kg CO2-eq)
for scope 3 use ]],"")</f>
        <v>0.41279359746475702</v>
      </c>
      <c r="N6683" s="436" t="s">
        <v>388</v>
      </c>
      <c r="O6683" s="259">
        <v>1</v>
      </c>
      <c r="P6683" s="259" t="s">
        <v>5241</v>
      </c>
      <c r="Q6683" s="259" t="s">
        <v>476</v>
      </c>
    </row>
    <row r="6684" spans="1:17" ht="21.75" customHeight="1">
      <c r="A6684" s="301" t="s">
        <v>5213</v>
      </c>
      <c r="B6684" s="301" t="s">
        <v>476</v>
      </c>
      <c r="C6684" s="316" t="s">
        <v>12671</v>
      </c>
      <c r="D6684" s="465" t="s">
        <v>269</v>
      </c>
      <c r="E6684" s="465" t="s">
        <v>700</v>
      </c>
      <c r="F6684" s="469" t="str">
        <f t="shared" si="208"/>
        <v>CH</v>
      </c>
      <c r="G6684" s="260">
        <v>3.7043372999999999E-4</v>
      </c>
      <c r="H6684" s="260">
        <v>1.6213740654167998E-2</v>
      </c>
      <c r="I6684" s="260">
        <v>8.8541652924E-5</v>
      </c>
      <c r="J6684" s="260">
        <v>2.6263460352575298E-2</v>
      </c>
      <c r="K6684" s="260">
        <v>4.2936176156485303E-2</v>
      </c>
      <c r="L6684" s="301" t="str">
        <f t="shared" si="209"/>
        <v/>
      </c>
      <c r="M6684" s="459">
        <f>IFERROR((Tableau1[[#This Row],[Scope 1
(kg CO2-eq)]]+Tableau1[[#This Row],[Scope 2 energy
(kg CO2-eq)]]+Tableau1[[#This Row],[Scope 2 Infrastructure
(kg CO2-eq)]])/Tableau1[[#This Row],[Total CO2-emissions
(kg CO2-eq)
for scope 3 use ]],"")</f>
        <v>0.38831394710899675</v>
      </c>
      <c r="N6684" s="436" t="s">
        <v>269</v>
      </c>
      <c r="O6684" s="259">
        <v>1</v>
      </c>
      <c r="P6684" s="259" t="s">
        <v>5213</v>
      </c>
      <c r="Q6684" s="259" t="s">
        <v>476</v>
      </c>
    </row>
    <row r="6685" spans="1:17" ht="21.75" customHeight="1">
      <c r="A6685" s="301" t="s">
        <v>5213</v>
      </c>
      <c r="B6685" s="301" t="s">
        <v>476</v>
      </c>
      <c r="C6685" s="316" t="s">
        <v>12672</v>
      </c>
      <c r="D6685" s="465" t="s">
        <v>269</v>
      </c>
      <c r="E6685" s="465" t="s">
        <v>700</v>
      </c>
      <c r="F6685" s="469" t="str">
        <f t="shared" si="208"/>
        <v>CH</v>
      </c>
      <c r="G6685" s="260">
        <v>3.7043372999999999E-4</v>
      </c>
      <c r="H6685" s="260">
        <v>1.6213740654167998E-2</v>
      </c>
      <c r="I6685" s="260">
        <v>8.8541652924E-5</v>
      </c>
      <c r="J6685" s="260">
        <v>0</v>
      </c>
      <c r="K6685" s="260">
        <v>1.6672715803950699E-2</v>
      </c>
      <c r="L6685" s="301" t="str">
        <f t="shared" si="209"/>
        <v/>
      </c>
      <c r="M6685" s="459">
        <f>IFERROR((Tableau1[[#This Row],[Scope 1
(kg CO2-eq)]]+Tableau1[[#This Row],[Scope 2 energy
(kg CO2-eq)]]+Tableau1[[#This Row],[Scope 2 Infrastructure
(kg CO2-eq)]])/Tableau1[[#This Row],[Total CO2-emissions
(kg CO2-eq)
for scope 3 use ]],"")</f>
        <v>1.0000000139834029</v>
      </c>
      <c r="N6685" s="436" t="s">
        <v>269</v>
      </c>
      <c r="O6685" s="259">
        <v>1</v>
      </c>
      <c r="P6685" s="259" t="s">
        <v>5213</v>
      </c>
      <c r="Q6685" s="260" t="s">
        <v>476</v>
      </c>
    </row>
    <row r="6686" spans="1:17" ht="21.75" customHeight="1">
      <c r="A6686" s="301" t="s">
        <v>5213</v>
      </c>
      <c r="B6686" s="301" t="s">
        <v>476</v>
      </c>
      <c r="C6686" s="316" t="s">
        <v>12673</v>
      </c>
      <c r="D6686" s="465" t="s">
        <v>269</v>
      </c>
      <c r="E6686" s="465" t="s">
        <v>700</v>
      </c>
      <c r="F6686" s="469" t="str">
        <f t="shared" si="208"/>
        <v>CH</v>
      </c>
      <c r="G6686" s="260">
        <v>0</v>
      </c>
      <c r="H6686" s="260">
        <v>0</v>
      </c>
      <c r="I6686" s="260">
        <v>0</v>
      </c>
      <c r="J6686" s="260">
        <v>2.7814647912619899E-3</v>
      </c>
      <c r="K6686" s="260">
        <v>2.7814647912643899E-3</v>
      </c>
      <c r="L6686" s="301" t="str">
        <f t="shared" si="209"/>
        <v/>
      </c>
      <c r="M6686" s="459">
        <f>IFERROR((Tableau1[[#This Row],[Scope 1
(kg CO2-eq)]]+Tableau1[[#This Row],[Scope 2 energy
(kg CO2-eq)]]+Tableau1[[#This Row],[Scope 2 Infrastructure
(kg CO2-eq)]])/Tableau1[[#This Row],[Total CO2-emissions
(kg CO2-eq)
for scope 3 use ]],"")</f>
        <v>0</v>
      </c>
      <c r="N6686" s="436" t="s">
        <v>269</v>
      </c>
      <c r="O6686" s="259">
        <v>1</v>
      </c>
      <c r="P6686" s="259" t="s">
        <v>5213</v>
      </c>
      <c r="Q6686" s="260" t="s">
        <v>476</v>
      </c>
    </row>
    <row r="6687" spans="1:17" ht="21.75" customHeight="1">
      <c r="A6687" s="301" t="s">
        <v>5213</v>
      </c>
      <c r="B6687" s="301" t="s">
        <v>476</v>
      </c>
      <c r="C6687" s="316" t="s">
        <v>12674</v>
      </c>
      <c r="D6687" s="465" t="s">
        <v>269</v>
      </c>
      <c r="E6687" s="465" t="s">
        <v>700</v>
      </c>
      <c r="F6687" s="469" t="str">
        <f t="shared" si="208"/>
        <v>CH</v>
      </c>
      <c r="G6687" s="260">
        <v>0</v>
      </c>
      <c r="H6687" s="260">
        <v>0</v>
      </c>
      <c r="I6687" s="260">
        <v>0</v>
      </c>
      <c r="J6687" s="260">
        <v>2.34819955613133E-2</v>
      </c>
      <c r="K6687" s="260">
        <v>2.3481995561331799E-2</v>
      </c>
      <c r="L6687" s="301" t="str">
        <f t="shared" si="209"/>
        <v/>
      </c>
      <c r="M6687" s="459">
        <f>IFERROR((Tableau1[[#This Row],[Scope 1
(kg CO2-eq)]]+Tableau1[[#This Row],[Scope 2 energy
(kg CO2-eq)]]+Tableau1[[#This Row],[Scope 2 Infrastructure
(kg CO2-eq)]])/Tableau1[[#This Row],[Total CO2-emissions
(kg CO2-eq)
for scope 3 use ]],"")</f>
        <v>0</v>
      </c>
      <c r="N6687" s="436" t="s">
        <v>269</v>
      </c>
      <c r="O6687" s="259">
        <v>1</v>
      </c>
      <c r="P6687" s="259" t="s">
        <v>5213</v>
      </c>
      <c r="Q6687" s="259" t="s">
        <v>476</v>
      </c>
    </row>
    <row r="6688" spans="1:17" ht="21.75" customHeight="1">
      <c r="A6688" s="301" t="s">
        <v>5213</v>
      </c>
      <c r="B6688" s="301" t="s">
        <v>5360</v>
      </c>
      <c r="C6688" s="316" t="s">
        <v>12675</v>
      </c>
      <c r="D6688" s="465" t="s">
        <v>388</v>
      </c>
      <c r="E6688" s="465" t="s">
        <v>6100</v>
      </c>
      <c r="F6688" s="469" t="str">
        <f t="shared" si="208"/>
        <v>other</v>
      </c>
      <c r="G6688" s="260">
        <v>1.206850508E-2</v>
      </c>
      <c r="H6688" s="260">
        <v>0</v>
      </c>
      <c r="I6688" s="260">
        <v>0</v>
      </c>
      <c r="J6688" s="260">
        <v>4.7111181219956014E-3</v>
      </c>
      <c r="K6688" s="260">
        <v>1.6779623202542001E-2</v>
      </c>
      <c r="L6688" s="301" t="str">
        <f t="shared" si="209"/>
        <v/>
      </c>
      <c r="M6688" s="459">
        <f>IFERROR((Tableau1[[#This Row],[Scope 1
(kg CO2-eq)]]+Tableau1[[#This Row],[Scope 2 energy
(kg CO2-eq)]]+Tableau1[[#This Row],[Scope 2 Infrastructure
(kg CO2-eq)]])/Tableau1[[#This Row],[Total CO2-emissions
(kg CO2-eq)
for scope 3 use ]],"")</f>
        <v>0.71923576199087125</v>
      </c>
      <c r="N6688" s="436" t="s">
        <v>388</v>
      </c>
      <c r="O6688" s="259">
        <v>1</v>
      </c>
      <c r="P6688" s="259" t="s">
        <v>5213</v>
      </c>
      <c r="Q6688" s="259" t="s">
        <v>5360</v>
      </c>
    </row>
    <row r="6689" spans="1:17" ht="21.75" customHeight="1">
      <c r="A6689" s="301" t="s">
        <v>5213</v>
      </c>
      <c r="B6689" s="301" t="s">
        <v>5360</v>
      </c>
      <c r="C6689" s="316" t="s">
        <v>12676</v>
      </c>
      <c r="D6689" s="465" t="s">
        <v>388</v>
      </c>
      <c r="E6689" s="465" t="s">
        <v>6100</v>
      </c>
      <c r="F6689" s="469" t="str">
        <f t="shared" si="208"/>
        <v>other</v>
      </c>
      <c r="G6689" s="260">
        <v>4.8702594140000001E-3</v>
      </c>
      <c r="H6689" s="260">
        <v>0</v>
      </c>
      <c r="I6689" s="260">
        <v>0</v>
      </c>
      <c r="J6689" s="260">
        <v>2.6043189770279199E-3</v>
      </c>
      <c r="K6689" s="260">
        <v>7.47457839106405E-3</v>
      </c>
      <c r="L6689" s="301" t="str">
        <f t="shared" si="209"/>
        <v/>
      </c>
      <c r="M6689" s="459">
        <f>IFERROR((Tableau1[[#This Row],[Scope 1
(kg CO2-eq)]]+Tableau1[[#This Row],[Scope 2 energy
(kg CO2-eq)]]+Tableau1[[#This Row],[Scope 2 Infrastructure
(kg CO2-eq)]])/Tableau1[[#This Row],[Total CO2-emissions
(kg CO2-eq)
for scope 3 use ]],"")</f>
        <v>0.65157647150004538</v>
      </c>
      <c r="N6689" s="436" t="s">
        <v>388</v>
      </c>
      <c r="O6689" s="259">
        <v>1</v>
      </c>
      <c r="P6689" s="259" t="s">
        <v>5213</v>
      </c>
      <c r="Q6689" s="259" t="s">
        <v>5360</v>
      </c>
    </row>
    <row r="6690" spans="1:17" ht="21.75" customHeight="1">
      <c r="A6690" s="301" t="s">
        <v>5213</v>
      </c>
      <c r="B6690" s="301" t="s">
        <v>5360</v>
      </c>
      <c r="C6690" s="316" t="s">
        <v>12677</v>
      </c>
      <c r="D6690" s="465" t="s">
        <v>388</v>
      </c>
      <c r="E6690" s="465" t="s">
        <v>6100</v>
      </c>
      <c r="F6690" s="469" t="str">
        <f t="shared" si="208"/>
        <v>other</v>
      </c>
      <c r="G6690" s="260">
        <v>4.8702594140000001E-3</v>
      </c>
      <c r="H6690" s="260">
        <v>0</v>
      </c>
      <c r="I6690" s="260">
        <v>0</v>
      </c>
      <c r="J6690" s="260">
        <v>1.4582826543322099E-3</v>
      </c>
      <c r="K6690" s="260">
        <v>6.3285420683711997E-3</v>
      </c>
      <c r="L6690" s="301" t="str">
        <f t="shared" si="209"/>
        <v/>
      </c>
      <c r="M6690" s="459">
        <f>IFERROR((Tableau1[[#This Row],[Scope 1
(kg CO2-eq)]]+Tableau1[[#This Row],[Scope 2 energy
(kg CO2-eq)]]+Tableau1[[#This Row],[Scope 2 Infrastructure
(kg CO2-eq)]])/Tableau1[[#This Row],[Total CO2-emissions
(kg CO2-eq)
for scope 3 use ]],"")</f>
        <v>0.76957052056912012</v>
      </c>
      <c r="N6690" s="436" t="s">
        <v>388</v>
      </c>
      <c r="O6690" s="259">
        <v>1</v>
      </c>
      <c r="P6690" s="259" t="s">
        <v>5213</v>
      </c>
      <c r="Q6690" s="259" t="s">
        <v>5360</v>
      </c>
    </row>
    <row r="6691" spans="1:17" ht="21.75" customHeight="1">
      <c r="A6691" s="301" t="s">
        <v>5213</v>
      </c>
      <c r="B6691" s="301" t="s">
        <v>5360</v>
      </c>
      <c r="C6691" s="316" t="s">
        <v>12678</v>
      </c>
      <c r="D6691" s="465" t="s">
        <v>388</v>
      </c>
      <c r="E6691" s="465" t="s">
        <v>6100</v>
      </c>
      <c r="F6691" s="469" t="str">
        <f t="shared" si="208"/>
        <v>other</v>
      </c>
      <c r="G6691" s="260">
        <v>0</v>
      </c>
      <c r="H6691" s="260">
        <v>0</v>
      </c>
      <c r="I6691" s="260">
        <v>0</v>
      </c>
      <c r="J6691" s="260">
        <v>1.43272024645284E-4</v>
      </c>
      <c r="K6691" s="260">
        <v>1.4327202464526199E-4</v>
      </c>
      <c r="L6691" s="301" t="str">
        <f t="shared" si="209"/>
        <v/>
      </c>
      <c r="M6691" s="459">
        <f>IFERROR((Tableau1[[#This Row],[Scope 1
(kg CO2-eq)]]+Tableau1[[#This Row],[Scope 2 energy
(kg CO2-eq)]]+Tableau1[[#This Row],[Scope 2 Infrastructure
(kg CO2-eq)]])/Tableau1[[#This Row],[Total CO2-emissions
(kg CO2-eq)
for scope 3 use ]],"")</f>
        <v>0</v>
      </c>
      <c r="N6691" s="436" t="s">
        <v>388</v>
      </c>
      <c r="O6691" s="259">
        <v>1</v>
      </c>
      <c r="P6691" s="259" t="s">
        <v>5213</v>
      </c>
      <c r="Q6691" s="259" t="s">
        <v>5360</v>
      </c>
    </row>
    <row r="6692" spans="1:17" ht="21.75" customHeight="1">
      <c r="A6692" s="301" t="s">
        <v>5213</v>
      </c>
      <c r="B6692" s="301" t="s">
        <v>5360</v>
      </c>
      <c r="C6692" s="316" t="s">
        <v>12679</v>
      </c>
      <c r="D6692" s="465" t="s">
        <v>388</v>
      </c>
      <c r="E6692" s="465" t="s">
        <v>6100</v>
      </c>
      <c r="F6692" s="469" t="str">
        <f t="shared" si="208"/>
        <v>other</v>
      </c>
      <c r="G6692" s="260">
        <v>0</v>
      </c>
      <c r="H6692" s="260">
        <v>0</v>
      </c>
      <c r="I6692" s="260">
        <v>0</v>
      </c>
      <c r="J6692" s="260">
        <v>1.00276429805042E-3</v>
      </c>
      <c r="K6692" s="260">
        <v>1.00276429805017E-3</v>
      </c>
      <c r="L6692" s="301" t="str">
        <f t="shared" si="209"/>
        <v/>
      </c>
      <c r="M6692" s="459">
        <f>IFERROR((Tableau1[[#This Row],[Scope 1
(kg CO2-eq)]]+Tableau1[[#This Row],[Scope 2 energy
(kg CO2-eq)]]+Tableau1[[#This Row],[Scope 2 Infrastructure
(kg CO2-eq)]])/Tableau1[[#This Row],[Total CO2-emissions
(kg CO2-eq)
for scope 3 use ]],"")</f>
        <v>0</v>
      </c>
      <c r="N6692" s="436" t="s">
        <v>388</v>
      </c>
      <c r="O6692" s="259">
        <v>1</v>
      </c>
      <c r="P6692" s="259" t="s">
        <v>5213</v>
      </c>
      <c r="Q6692" s="259" t="s">
        <v>5360</v>
      </c>
    </row>
    <row r="6693" spans="1:17" ht="21.75" customHeight="1">
      <c r="A6693" s="301" t="s">
        <v>5213</v>
      </c>
      <c r="B6693" s="301" t="s">
        <v>5360</v>
      </c>
      <c r="C6693" s="316" t="s">
        <v>12680</v>
      </c>
      <c r="D6693" s="465" t="s">
        <v>388</v>
      </c>
      <c r="E6693" s="465" t="s">
        <v>6100</v>
      </c>
      <c r="F6693" s="469" t="str">
        <f t="shared" si="208"/>
        <v>other</v>
      </c>
      <c r="G6693" s="260">
        <v>4.4975303639999999E-3</v>
      </c>
      <c r="H6693" s="260">
        <v>0</v>
      </c>
      <c r="I6693" s="260">
        <v>0</v>
      </c>
      <c r="J6693" s="260">
        <v>1.9941054436934105E-3</v>
      </c>
      <c r="K6693" s="260">
        <v>6.4916358077933504E-3</v>
      </c>
      <c r="L6693" s="301" t="str">
        <f t="shared" si="209"/>
        <v/>
      </c>
      <c r="M6693" s="459">
        <f>IFERROR((Tableau1[[#This Row],[Scope 1
(kg CO2-eq)]]+Tableau1[[#This Row],[Scope 2 energy
(kg CO2-eq)]]+Tableau1[[#This Row],[Scope 2 Infrastructure
(kg CO2-eq)]])/Tableau1[[#This Row],[Total CO2-emissions
(kg CO2-eq)
for scope 3 use ]],"")</f>
        <v>0.69281926731019272</v>
      </c>
      <c r="N6693" s="436" t="s">
        <v>388</v>
      </c>
      <c r="O6693" s="259">
        <v>1</v>
      </c>
      <c r="P6693" s="259" t="s">
        <v>5213</v>
      </c>
      <c r="Q6693" s="259" t="s">
        <v>5360</v>
      </c>
    </row>
    <row r="6694" spans="1:17" ht="21.75" customHeight="1">
      <c r="A6694" s="301" t="s">
        <v>5213</v>
      </c>
      <c r="B6694" s="301" t="s">
        <v>5360</v>
      </c>
      <c r="C6694" s="316" t="s">
        <v>12681</v>
      </c>
      <c r="D6694" s="465" t="s">
        <v>388</v>
      </c>
      <c r="E6694" s="465" t="s">
        <v>6100</v>
      </c>
      <c r="F6694" s="469" t="str">
        <f t="shared" si="208"/>
        <v>other</v>
      </c>
      <c r="G6694" s="260">
        <v>4.4975303639999999E-3</v>
      </c>
      <c r="H6694" s="260">
        <v>0</v>
      </c>
      <c r="I6694" s="260">
        <v>0</v>
      </c>
      <c r="J6694" s="260">
        <v>1.3466795490775698E-3</v>
      </c>
      <c r="K6694" s="260">
        <v>5.8442099131770396E-3</v>
      </c>
      <c r="L6694" s="301" t="str">
        <f t="shared" si="209"/>
        <v/>
      </c>
      <c r="M6694" s="459">
        <f>IFERROR((Tableau1[[#This Row],[Scope 1
(kg CO2-eq)]]+Tableau1[[#This Row],[Scope 2 energy
(kg CO2-eq)]]+Tableau1[[#This Row],[Scope 2 Infrastructure
(kg CO2-eq)]])/Tableau1[[#This Row],[Total CO2-emissions
(kg CO2-eq)
for scope 3 use ]],"")</f>
        <v>0.76957029792159615</v>
      </c>
      <c r="N6694" s="436" t="s">
        <v>388</v>
      </c>
      <c r="O6694" s="259">
        <v>1</v>
      </c>
      <c r="P6694" s="259" t="s">
        <v>5213</v>
      </c>
      <c r="Q6694" s="259" t="s">
        <v>5360</v>
      </c>
    </row>
    <row r="6695" spans="1:17" ht="21.75" customHeight="1">
      <c r="A6695" s="301" t="s">
        <v>5213</v>
      </c>
      <c r="B6695" s="301" t="s">
        <v>5360</v>
      </c>
      <c r="C6695" s="316" t="s">
        <v>12682</v>
      </c>
      <c r="D6695" s="465" t="s">
        <v>388</v>
      </c>
      <c r="E6695" s="465" t="s">
        <v>6100</v>
      </c>
      <c r="F6695" s="469" t="str">
        <f t="shared" si="208"/>
        <v>other</v>
      </c>
      <c r="G6695" s="260">
        <v>0</v>
      </c>
      <c r="H6695" s="260">
        <v>0</v>
      </c>
      <c r="I6695" s="260">
        <v>0</v>
      </c>
      <c r="J6695" s="260">
        <v>7.7678013500554296E-5</v>
      </c>
      <c r="K6695" s="260">
        <v>7.7678013500554106E-5</v>
      </c>
      <c r="L6695" s="301" t="str">
        <f t="shared" si="209"/>
        <v/>
      </c>
      <c r="M6695" s="459">
        <f>IFERROR((Tableau1[[#This Row],[Scope 1
(kg CO2-eq)]]+Tableau1[[#This Row],[Scope 2 energy
(kg CO2-eq)]]+Tableau1[[#This Row],[Scope 2 Infrastructure
(kg CO2-eq)]])/Tableau1[[#This Row],[Total CO2-emissions
(kg CO2-eq)
for scope 3 use ]],"")</f>
        <v>0</v>
      </c>
      <c r="N6695" s="436" t="s">
        <v>388</v>
      </c>
      <c r="O6695" s="259">
        <v>1</v>
      </c>
      <c r="P6695" s="259" t="s">
        <v>5213</v>
      </c>
      <c r="Q6695" s="259" t="s">
        <v>5360</v>
      </c>
    </row>
    <row r="6696" spans="1:17" ht="21.75" customHeight="1">
      <c r="A6696" s="301" t="s">
        <v>5213</v>
      </c>
      <c r="B6696" s="301" t="s">
        <v>5360</v>
      </c>
      <c r="C6696" s="316" t="s">
        <v>12683</v>
      </c>
      <c r="D6696" s="465" t="s">
        <v>388</v>
      </c>
      <c r="E6696" s="465" t="s">
        <v>6100</v>
      </c>
      <c r="F6696" s="469" t="str">
        <f t="shared" si="208"/>
        <v>other</v>
      </c>
      <c r="G6696" s="260">
        <v>0</v>
      </c>
      <c r="H6696" s="260">
        <v>0</v>
      </c>
      <c r="I6696" s="260">
        <v>0</v>
      </c>
      <c r="J6696" s="260">
        <v>5.69747881115281E-4</v>
      </c>
      <c r="K6696" s="260">
        <v>5.6974788111528501E-4</v>
      </c>
      <c r="L6696" s="301" t="str">
        <f t="shared" si="209"/>
        <v/>
      </c>
      <c r="M6696" s="459">
        <f>IFERROR((Tableau1[[#This Row],[Scope 1
(kg CO2-eq)]]+Tableau1[[#This Row],[Scope 2 energy
(kg CO2-eq)]]+Tableau1[[#This Row],[Scope 2 Infrastructure
(kg CO2-eq)]])/Tableau1[[#This Row],[Total CO2-emissions
(kg CO2-eq)
for scope 3 use ]],"")</f>
        <v>0</v>
      </c>
      <c r="N6696" s="436" t="s">
        <v>388</v>
      </c>
      <c r="O6696" s="259">
        <v>1</v>
      </c>
      <c r="P6696" s="259" t="s">
        <v>5213</v>
      </c>
      <c r="Q6696" s="259" t="s">
        <v>5360</v>
      </c>
    </row>
    <row r="6697" spans="1:17" ht="21.75" customHeight="1">
      <c r="A6697" s="301" t="s">
        <v>5213</v>
      </c>
      <c r="B6697" s="301" t="s">
        <v>476</v>
      </c>
      <c r="C6697" s="316" t="s">
        <v>12684</v>
      </c>
      <c r="D6697" s="465" t="s">
        <v>269</v>
      </c>
      <c r="E6697" s="465" t="s">
        <v>700</v>
      </c>
      <c r="F6697" s="469" t="str">
        <f t="shared" si="208"/>
        <v>CH</v>
      </c>
      <c r="G6697" s="260">
        <v>1.4502247E-3</v>
      </c>
      <c r="H6697" s="260">
        <v>1.7213993552952001E-2</v>
      </c>
      <c r="I6697" s="260">
        <v>9.4003936235999996E-5</v>
      </c>
      <c r="J6697" s="260">
        <v>1.0678107942218899E-2</v>
      </c>
      <c r="K6697" s="260">
        <v>2.9436329876937801E-2</v>
      </c>
      <c r="L6697" s="301" t="str">
        <f t="shared" si="209"/>
        <v/>
      </c>
      <c r="M6697" s="459">
        <f>IFERROR((Tableau1[[#This Row],[Scope 1
(kg CO2-eq)]]+Tableau1[[#This Row],[Scope 2 energy
(kg CO2-eq)]]+Tableau1[[#This Row],[Scope 2 Infrastructure
(kg CO2-eq)]])/Tableau1[[#This Row],[Total CO2-emissions
(kg CO2-eq)
for scope 3 use ]],"")</f>
        <v>0.63724731539594293</v>
      </c>
      <c r="N6697" s="436" t="s">
        <v>269</v>
      </c>
      <c r="O6697" s="259">
        <v>1</v>
      </c>
      <c r="P6697" s="259" t="s">
        <v>5213</v>
      </c>
      <c r="Q6697" s="259" t="s">
        <v>476</v>
      </c>
    </row>
    <row r="6698" spans="1:17" ht="21.75" customHeight="1">
      <c r="A6698" s="301" t="s">
        <v>5213</v>
      </c>
      <c r="B6698" s="301" t="s">
        <v>476</v>
      </c>
      <c r="C6698" s="316" t="s">
        <v>12685</v>
      </c>
      <c r="D6698" s="465" t="s">
        <v>269</v>
      </c>
      <c r="E6698" s="465" t="s">
        <v>700</v>
      </c>
      <c r="F6698" s="469" t="str">
        <f t="shared" si="208"/>
        <v>CH</v>
      </c>
      <c r="G6698" s="260">
        <v>1.4502247E-3</v>
      </c>
      <c r="H6698" s="260">
        <v>1.7213993552952001E-2</v>
      </c>
      <c r="I6698" s="260">
        <v>9.4003936235999996E-5</v>
      </c>
      <c r="J6698" s="260">
        <v>0</v>
      </c>
      <c r="K6698" s="260">
        <v>1.8758221941706399E-2</v>
      </c>
      <c r="L6698" s="301" t="str">
        <f t="shared" si="209"/>
        <v/>
      </c>
      <c r="M6698" s="459">
        <f>IFERROR((Tableau1[[#This Row],[Scope 1
(kg CO2-eq)]]+Tableau1[[#This Row],[Scope 2 energy
(kg CO2-eq)]]+Tableau1[[#This Row],[Scope 2 Infrastructure
(kg CO2-eq)]])/Tableau1[[#This Row],[Total CO2-emissions
(kg CO2-eq)
for scope 3 use ]],"")</f>
        <v>1.0000000131932334</v>
      </c>
      <c r="N6698" s="436" t="s">
        <v>269</v>
      </c>
      <c r="O6698" s="259">
        <v>1</v>
      </c>
      <c r="P6698" s="259" t="s">
        <v>5213</v>
      </c>
      <c r="Q6698" s="260" t="s">
        <v>476</v>
      </c>
    </row>
    <row r="6699" spans="1:17" ht="21.75" customHeight="1">
      <c r="A6699" s="301" t="s">
        <v>5213</v>
      </c>
      <c r="B6699" s="301" t="s">
        <v>476</v>
      </c>
      <c r="C6699" s="316" t="s">
        <v>12686</v>
      </c>
      <c r="D6699" s="465" t="s">
        <v>269</v>
      </c>
      <c r="E6699" s="465" t="s">
        <v>700</v>
      </c>
      <c r="F6699" s="469" t="str">
        <f t="shared" si="208"/>
        <v>CH</v>
      </c>
      <c r="G6699" s="260">
        <v>0</v>
      </c>
      <c r="H6699" s="260">
        <v>0</v>
      </c>
      <c r="I6699" s="260">
        <v>0</v>
      </c>
      <c r="J6699" s="260">
        <v>4.7580575643596601E-3</v>
      </c>
      <c r="K6699" s="260">
        <v>4.7580575643676902E-3</v>
      </c>
      <c r="L6699" s="301" t="str">
        <f t="shared" si="209"/>
        <v/>
      </c>
      <c r="M6699" s="459">
        <f>IFERROR((Tableau1[[#This Row],[Scope 1
(kg CO2-eq)]]+Tableau1[[#This Row],[Scope 2 energy
(kg CO2-eq)]]+Tableau1[[#This Row],[Scope 2 Infrastructure
(kg CO2-eq)]])/Tableau1[[#This Row],[Total CO2-emissions
(kg CO2-eq)
for scope 3 use ]],"")</f>
        <v>0</v>
      </c>
      <c r="N6699" s="436" t="s">
        <v>269</v>
      </c>
      <c r="O6699" s="259">
        <v>1</v>
      </c>
      <c r="P6699" s="259" t="s">
        <v>5213</v>
      </c>
      <c r="Q6699" s="260" t="s">
        <v>476</v>
      </c>
    </row>
    <row r="6700" spans="1:17" ht="21.75" customHeight="1">
      <c r="A6700" s="301" t="s">
        <v>5213</v>
      </c>
      <c r="B6700" s="301" t="s">
        <v>476</v>
      </c>
      <c r="C6700" s="316" t="s">
        <v>12687</v>
      </c>
      <c r="D6700" s="465" t="s">
        <v>269</v>
      </c>
      <c r="E6700" s="465" t="s">
        <v>700</v>
      </c>
      <c r="F6700" s="469" t="str">
        <f t="shared" si="208"/>
        <v>CH</v>
      </c>
      <c r="G6700" s="260">
        <v>0</v>
      </c>
      <c r="H6700" s="260">
        <v>0</v>
      </c>
      <c r="I6700" s="260">
        <v>0</v>
      </c>
      <c r="J6700" s="260">
        <v>5.9200503778592001E-3</v>
      </c>
      <c r="K6700" s="260">
        <v>5.9200503744321403E-3</v>
      </c>
      <c r="L6700" s="301" t="str">
        <f t="shared" si="209"/>
        <v/>
      </c>
      <c r="M6700" s="459">
        <f>IFERROR((Tableau1[[#This Row],[Scope 1
(kg CO2-eq)]]+Tableau1[[#This Row],[Scope 2 energy
(kg CO2-eq)]]+Tableau1[[#This Row],[Scope 2 Infrastructure
(kg CO2-eq)]])/Tableau1[[#This Row],[Total CO2-emissions
(kg CO2-eq)
for scope 3 use ]],"")</f>
        <v>0</v>
      </c>
      <c r="N6700" s="436" t="s">
        <v>269</v>
      </c>
      <c r="O6700" s="259">
        <v>1</v>
      </c>
      <c r="P6700" s="259" t="s">
        <v>5213</v>
      </c>
      <c r="Q6700" s="259" t="s">
        <v>476</v>
      </c>
    </row>
    <row r="6701" spans="1:17" ht="21.75" customHeight="1">
      <c r="A6701" s="301" t="s">
        <v>5198</v>
      </c>
      <c r="B6701" s="301" t="s">
        <v>5199</v>
      </c>
      <c r="C6701" s="316" t="s">
        <v>12688</v>
      </c>
      <c r="D6701" s="465" t="s">
        <v>50</v>
      </c>
      <c r="E6701" s="465" t="s">
        <v>6091</v>
      </c>
      <c r="F6701" s="469" t="str">
        <f t="shared" si="208"/>
        <v>other</v>
      </c>
      <c r="G6701" s="260">
        <v>0.1236545</v>
      </c>
      <c r="H6701" s="260">
        <v>1.4576134465E-2</v>
      </c>
      <c r="I6701" s="260">
        <v>6.8908414679999999E-5</v>
      </c>
      <c r="J6701" s="260">
        <v>1.00863207295583</v>
      </c>
      <c r="K6701" s="260">
        <v>1.14693163017541</v>
      </c>
      <c r="L6701" s="301" t="str">
        <f t="shared" si="209"/>
        <v/>
      </c>
      <c r="M6701" s="459">
        <f>IFERROR((Tableau1[[#This Row],[Scope 1
(kg CO2-eq)]]+Tableau1[[#This Row],[Scope 2 energy
(kg CO2-eq)]]+Tableau1[[#This Row],[Scope 2 Infrastructure
(kg CO2-eq)]])/Tableau1[[#This Row],[Total CO2-emissions
(kg CO2-eq)
for scope 3 use ]],"")</f>
        <v>0.12058220319421191</v>
      </c>
      <c r="N6701" s="436" t="s">
        <v>50</v>
      </c>
      <c r="O6701" s="259">
        <v>1</v>
      </c>
      <c r="P6701" s="259" t="s">
        <v>5198</v>
      </c>
      <c r="Q6701" s="259" t="s">
        <v>5199</v>
      </c>
    </row>
    <row r="6702" spans="1:17" ht="21.75" customHeight="1">
      <c r="A6702" s="301" t="s">
        <v>5234</v>
      </c>
      <c r="B6702" s="301" t="s">
        <v>5362</v>
      </c>
      <c r="C6702" s="316" t="s">
        <v>12689</v>
      </c>
      <c r="D6702" s="465" t="s">
        <v>50</v>
      </c>
      <c r="E6702" s="465" t="s">
        <v>700</v>
      </c>
      <c r="F6702" s="469" t="str">
        <f t="shared" si="208"/>
        <v>CH</v>
      </c>
      <c r="G6702" s="260">
        <v>2.6721180929999999E-3</v>
      </c>
      <c r="H6702" s="260">
        <v>5.0614677803318001E-3</v>
      </c>
      <c r="I6702" s="260">
        <v>3.0872895997310001E-4</v>
      </c>
      <c r="J6702" s="260">
        <v>0.25880685525658198</v>
      </c>
      <c r="K6702" s="260">
        <v>0.26684917011574</v>
      </c>
      <c r="L6702" s="301" t="str">
        <f t="shared" si="209"/>
        <v/>
      </c>
      <c r="M6702" s="459">
        <f>IFERROR((Tableau1[[#This Row],[Scope 1
(kg CO2-eq)]]+Tableau1[[#This Row],[Scope 2 energy
(kg CO2-eq)]]+Tableau1[[#This Row],[Scope 2 Infrastructure
(kg CO2-eq)]])/Tableau1[[#This Row],[Total CO2-emissions
(kg CO2-eq)
for scope 3 use ]],"")</f>
        <v>3.0138054504035828E-2</v>
      </c>
      <c r="N6702" s="436" t="s">
        <v>50</v>
      </c>
      <c r="O6702" s="259">
        <v>1</v>
      </c>
      <c r="P6702" s="259" t="s">
        <v>5234</v>
      </c>
      <c r="Q6702" s="260" t="s">
        <v>5362</v>
      </c>
    </row>
    <row r="6703" spans="1:17" ht="21.75" customHeight="1">
      <c r="A6703" s="301" t="s">
        <v>5167</v>
      </c>
      <c r="B6703" s="301" t="s">
        <v>5168</v>
      </c>
      <c r="C6703" s="316" t="s">
        <v>12690</v>
      </c>
      <c r="D6703" s="465" t="s">
        <v>3730</v>
      </c>
      <c r="E6703" s="465" t="s">
        <v>6016</v>
      </c>
      <c r="F6703" s="469" t="str">
        <f t="shared" si="208"/>
        <v>other</v>
      </c>
      <c r="G6703" s="260">
        <v>0</v>
      </c>
      <c r="H6703" s="260">
        <v>0.133427864920032</v>
      </c>
      <c r="I6703" s="260">
        <v>1.3883828651999999E-4</v>
      </c>
      <c r="J6703" s="260">
        <v>0.156819776679746</v>
      </c>
      <c r="K6703" s="260">
        <v>0.29038647976694298</v>
      </c>
      <c r="L6703" s="301" t="str">
        <f t="shared" si="209"/>
        <v/>
      </c>
      <c r="M6703" s="459">
        <f>IFERROR((Tableau1[[#This Row],[Scope 1
(kg CO2-eq)]]+Tableau1[[#This Row],[Scope 2 energy
(kg CO2-eq)]]+Tableau1[[#This Row],[Scope 2 Infrastructure
(kg CO2-eq)]])/Tableau1[[#This Row],[Total CO2-emissions
(kg CO2-eq)
for scope 3 use ]],"")</f>
        <v>0.45996185261018124</v>
      </c>
      <c r="N6703" s="436" t="s">
        <v>3730</v>
      </c>
      <c r="O6703" s="259">
        <v>1</v>
      </c>
      <c r="P6703" s="259" t="s">
        <v>5167</v>
      </c>
      <c r="Q6703" s="259" t="s">
        <v>5168</v>
      </c>
    </row>
    <row r="6704" spans="1:17" ht="21.75" customHeight="1">
      <c r="A6704" s="301" t="s">
        <v>5234</v>
      </c>
      <c r="B6704" s="301" t="s">
        <v>5362</v>
      </c>
      <c r="C6704" s="316" t="s">
        <v>12691</v>
      </c>
      <c r="D6704" s="465" t="s">
        <v>50</v>
      </c>
      <c r="E6704" s="465" t="s">
        <v>700</v>
      </c>
      <c r="F6704" s="469" t="str">
        <f t="shared" si="208"/>
        <v>CH</v>
      </c>
      <c r="G6704" s="260">
        <v>4.276689E-7</v>
      </c>
      <c r="H6704" s="260">
        <v>5.8856591276269998E-3</v>
      </c>
      <c r="I6704" s="260">
        <v>4.3659725869349999E-4</v>
      </c>
      <c r="J6704" s="260">
        <v>0.290754911601316</v>
      </c>
      <c r="K6704" s="260">
        <v>0.29707759397866501</v>
      </c>
      <c r="L6704" s="301" t="str">
        <f t="shared" si="209"/>
        <v/>
      </c>
      <c r="M6704" s="459">
        <f>IFERROR((Tableau1[[#This Row],[Scope 1
(kg CO2-eq)]]+Tableau1[[#This Row],[Scope 2 energy
(kg CO2-eq)]]+Tableau1[[#This Row],[Scope 2 Infrastructure
(kg CO2-eq)]])/Tableau1[[#This Row],[Total CO2-emissions
(kg CO2-eq)
for scope 3 use ]],"")</f>
        <v>2.1282938139301651E-2</v>
      </c>
      <c r="N6704" s="436" t="s">
        <v>50</v>
      </c>
      <c r="O6704" s="259">
        <v>1</v>
      </c>
      <c r="P6704" s="259" t="s">
        <v>5234</v>
      </c>
      <c r="Q6704" s="259" t="s">
        <v>5362</v>
      </c>
    </row>
    <row r="6705" spans="1:17" ht="21.75" customHeight="1">
      <c r="A6705" s="301" t="s">
        <v>5234</v>
      </c>
      <c r="B6705" s="301" t="s">
        <v>5362</v>
      </c>
      <c r="C6705" s="316" t="s">
        <v>12692</v>
      </c>
      <c r="D6705" s="465" t="s">
        <v>50</v>
      </c>
      <c r="E6705" s="465" t="s">
        <v>700</v>
      </c>
      <c r="F6705" s="469" t="str">
        <f t="shared" si="208"/>
        <v>CH</v>
      </c>
      <c r="G6705" s="260">
        <v>3.8947346149999999E-2</v>
      </c>
      <c r="H6705" s="260">
        <v>4.6432864517368102E-3</v>
      </c>
      <c r="I6705" s="260">
        <v>9.6817456617315998E-5</v>
      </c>
      <c r="J6705" s="260">
        <v>0.29145781190992598</v>
      </c>
      <c r="K6705" s="260">
        <v>0.335145128282126</v>
      </c>
      <c r="L6705" s="301" t="str">
        <f t="shared" si="209"/>
        <v/>
      </c>
      <c r="M6705" s="459">
        <f>IFERROR((Tableau1[[#This Row],[Scope 1
(kg CO2-eq)]]+Tableau1[[#This Row],[Scope 2 energy
(kg CO2-eq)]]+Tableau1[[#This Row],[Scope 2 Infrastructure
(kg CO2-eq)]])/Tableau1[[#This Row],[Total CO2-emissions
(kg CO2-eq)
for scope 3 use ]],"")</f>
        <v>0.1303538269593402</v>
      </c>
      <c r="N6705" s="436" t="s">
        <v>50</v>
      </c>
      <c r="O6705" s="259">
        <v>1</v>
      </c>
      <c r="P6705" s="259" t="s">
        <v>5234</v>
      </c>
      <c r="Q6705" s="259" t="s">
        <v>5362</v>
      </c>
    </row>
    <row r="6706" spans="1:17" ht="21.75" customHeight="1">
      <c r="A6706" s="301" t="s">
        <v>5234</v>
      </c>
      <c r="B6706" s="301" t="s">
        <v>5362</v>
      </c>
      <c r="C6706" s="316" t="s">
        <v>12693</v>
      </c>
      <c r="D6706" s="465" t="s">
        <v>50</v>
      </c>
      <c r="E6706" s="465" t="s">
        <v>700</v>
      </c>
      <c r="F6706" s="469" t="str">
        <f t="shared" si="208"/>
        <v>CH</v>
      </c>
      <c r="G6706" s="260">
        <v>7.8666947079999994E-2</v>
      </c>
      <c r="H6706" s="260">
        <v>7.8933408299918292E-3</v>
      </c>
      <c r="I6706" s="260">
        <v>1.6467575955439801E-4</v>
      </c>
      <c r="J6706" s="260">
        <v>0.261828838472354</v>
      </c>
      <c r="K6706" s="260">
        <v>0.34855380219058202</v>
      </c>
      <c r="L6706" s="301" t="str">
        <f t="shared" si="209"/>
        <v/>
      </c>
      <c r="M6706" s="459">
        <f>IFERROR((Tableau1[[#This Row],[Scope 1
(kg CO2-eq)]]+Tableau1[[#This Row],[Scope 2 energy
(kg CO2-eq)]]+Tableau1[[#This Row],[Scope 2 Infrastructure
(kg CO2-eq)]])/Tableau1[[#This Row],[Total CO2-emissions
(kg CO2-eq)
for scope 3 use ]],"")</f>
        <v>0.24881370716514747</v>
      </c>
      <c r="N6706" s="436" t="s">
        <v>50</v>
      </c>
      <c r="O6706" s="259">
        <v>1</v>
      </c>
      <c r="P6706" s="259" t="s">
        <v>5234</v>
      </c>
      <c r="Q6706" s="259" t="s">
        <v>5362</v>
      </c>
    </row>
    <row r="6707" spans="1:17" ht="21.75" customHeight="1">
      <c r="A6707" s="301" t="s">
        <v>5234</v>
      </c>
      <c r="B6707" s="301" t="s">
        <v>5362</v>
      </c>
      <c r="C6707" s="316" t="s">
        <v>12694</v>
      </c>
      <c r="D6707" s="465" t="s">
        <v>50</v>
      </c>
      <c r="E6707" s="465" t="s">
        <v>700</v>
      </c>
      <c r="F6707" s="469" t="str">
        <f t="shared" si="208"/>
        <v>CH</v>
      </c>
      <c r="G6707" s="260">
        <v>1.0404865910000001</v>
      </c>
      <c r="H6707" s="260">
        <v>2.7616315727664001E-2</v>
      </c>
      <c r="I6707" s="260">
        <v>5.7638245982400001E-4</v>
      </c>
      <c r="J6707" s="260">
        <v>0.26623343168809988</v>
      </c>
      <c r="K6707" s="260">
        <v>1.3349127211759899</v>
      </c>
      <c r="L6707" s="301" t="str">
        <f t="shared" si="209"/>
        <v/>
      </c>
      <c r="M6707" s="459">
        <f>IFERROR((Tableau1[[#This Row],[Scope 1
(kg CO2-eq)]]+Tableau1[[#This Row],[Scope 2 energy
(kg CO2-eq)]]+Tableau1[[#This Row],[Scope 2 Infrastructure
(kg CO2-eq)]])/Tableau1[[#This Row],[Total CO2-emissions
(kg CO2-eq)
for scope 3 use ]],"")</f>
        <v>0.80056116945685873</v>
      </c>
      <c r="N6707" s="436" t="s">
        <v>50</v>
      </c>
      <c r="O6707" s="259">
        <v>1</v>
      </c>
      <c r="P6707" s="259" t="s">
        <v>5234</v>
      </c>
      <c r="Q6707" s="260" t="s">
        <v>5362</v>
      </c>
    </row>
    <row r="6708" spans="1:17" ht="21.75" customHeight="1">
      <c r="A6708" s="301" t="s">
        <v>5167</v>
      </c>
      <c r="B6708" s="301" t="s">
        <v>5168</v>
      </c>
      <c r="C6708" s="316" t="s">
        <v>12695</v>
      </c>
      <c r="D6708" s="465" t="s">
        <v>3730</v>
      </c>
      <c r="E6708" s="465" t="s">
        <v>6091</v>
      </c>
      <c r="F6708" s="469" t="str">
        <f t="shared" si="208"/>
        <v>other</v>
      </c>
      <c r="G6708" s="260">
        <v>0</v>
      </c>
      <c r="H6708" s="260">
        <v>2.9693473098165599E-2</v>
      </c>
      <c r="I6708" s="260">
        <v>1.1927332973664E-3</v>
      </c>
      <c r="J6708" s="260">
        <v>0.23101976279606201</v>
      </c>
      <c r="K6708" s="260">
        <v>0.26190596911059399</v>
      </c>
      <c r="L6708" s="301" t="str">
        <f t="shared" si="209"/>
        <v/>
      </c>
      <c r="M6708" s="459">
        <f>IFERROR((Tableau1[[#This Row],[Scope 1
(kg CO2-eq)]]+Tableau1[[#This Row],[Scope 2 energy
(kg CO2-eq)]]+Tableau1[[#This Row],[Scope 2 Infrastructure
(kg CO2-eq)]])/Tableau1[[#This Row],[Total CO2-emissions
(kg CO2-eq)
for scope 3 use ]],"")</f>
        <v>0.11792860811999975</v>
      </c>
      <c r="N6708" s="436" t="s">
        <v>3730</v>
      </c>
      <c r="O6708" s="259">
        <v>1</v>
      </c>
      <c r="P6708" s="259" t="s">
        <v>5167</v>
      </c>
      <c r="Q6708" s="259" t="s">
        <v>5168</v>
      </c>
    </row>
    <row r="6709" spans="1:17" ht="21.75" customHeight="1">
      <c r="A6709" s="301" t="s">
        <v>5167</v>
      </c>
      <c r="B6709" s="301" t="s">
        <v>5362</v>
      </c>
      <c r="C6709" s="316" t="s">
        <v>12696</v>
      </c>
      <c r="D6709" s="465" t="s">
        <v>50</v>
      </c>
      <c r="E6709" s="465" t="s">
        <v>700</v>
      </c>
      <c r="F6709" s="469" t="str">
        <f t="shared" si="208"/>
        <v>CH</v>
      </c>
      <c r="G6709" s="260">
        <v>1.32784158E-2</v>
      </c>
      <c r="H6709" s="260">
        <v>0.328502237563641</v>
      </c>
      <c r="I6709" s="260">
        <v>3.73239247912103E-2</v>
      </c>
      <c r="J6709" s="260">
        <v>0.41778548135133498</v>
      </c>
      <c r="K6709" s="260">
        <v>0.79689010238825597</v>
      </c>
      <c r="L6709" s="301" t="str">
        <f t="shared" si="209"/>
        <v/>
      </c>
      <c r="M6709" s="459">
        <f>IFERROR((Tableau1[[#This Row],[Scope 1
(kg CO2-eq)]]+Tableau1[[#This Row],[Scope 2 energy
(kg CO2-eq)]]+Tableau1[[#This Row],[Scope 2 Infrastructure
(kg CO2-eq)]])/Tableau1[[#This Row],[Total CO2-emissions
(kg CO2-eq)
for scope 3 use ]],"")</f>
        <v>0.47573006242477622</v>
      </c>
      <c r="N6709" s="436" t="s">
        <v>50</v>
      </c>
      <c r="O6709" s="259">
        <v>1</v>
      </c>
      <c r="P6709" s="259" t="s">
        <v>5167</v>
      </c>
      <c r="Q6709" s="259" t="s">
        <v>5362</v>
      </c>
    </row>
    <row r="6710" spans="1:17" ht="21.75" customHeight="1">
      <c r="A6710" s="301" t="s">
        <v>5234</v>
      </c>
      <c r="B6710" s="301" t="s">
        <v>5362</v>
      </c>
      <c r="C6710" s="316" t="s">
        <v>12697</v>
      </c>
      <c r="D6710" s="465" t="s">
        <v>50</v>
      </c>
      <c r="E6710" s="465" t="s">
        <v>700</v>
      </c>
      <c r="F6710" s="469" t="str">
        <f t="shared" si="208"/>
        <v>CH</v>
      </c>
      <c r="G6710" s="260">
        <v>9.2316000000000003</v>
      </c>
      <c r="H6710" s="260">
        <v>3.1189322570039999</v>
      </c>
      <c r="I6710" s="260">
        <v>6.5095498764000004E-2</v>
      </c>
      <c r="J6710" s="260">
        <v>1.3310568705121</v>
      </c>
      <c r="K6710" s="260">
        <v>13.746684646450801</v>
      </c>
      <c r="L6710" s="301" t="str">
        <f t="shared" si="209"/>
        <v/>
      </c>
      <c r="M6710" s="459">
        <f>IFERROR((Tableau1[[#This Row],[Scope 1
(kg CO2-eq)]]+Tableau1[[#This Row],[Scope 2 energy
(kg CO2-eq)]]+Tableau1[[#This Row],[Scope 2 Infrastructure
(kg CO2-eq)]])/Tableau1[[#This Row],[Total CO2-emissions
(kg CO2-eq)
for scope 3 use ]],"")</f>
        <v>0.90317251577990765</v>
      </c>
      <c r="N6710" s="436" t="s">
        <v>50</v>
      </c>
      <c r="O6710" s="259">
        <v>1</v>
      </c>
      <c r="P6710" s="259" t="s">
        <v>5234</v>
      </c>
      <c r="Q6710" s="259" t="s">
        <v>5362</v>
      </c>
    </row>
    <row r="6711" spans="1:17" ht="21.75" customHeight="1">
      <c r="A6711" s="301" t="s">
        <v>5234</v>
      </c>
      <c r="B6711" s="301" t="s">
        <v>5362</v>
      </c>
      <c r="C6711" s="316" t="s">
        <v>12698</v>
      </c>
      <c r="D6711" s="465" t="s">
        <v>50</v>
      </c>
      <c r="E6711" s="465" t="s">
        <v>700</v>
      </c>
      <c r="F6711" s="469" t="str">
        <f t="shared" si="208"/>
        <v>CH</v>
      </c>
      <c r="G6711" s="260">
        <v>0.16097526109999999</v>
      </c>
      <c r="H6711" s="260">
        <v>1.28142455887376E-2</v>
      </c>
      <c r="I6711" s="260">
        <v>2.6495173409296001E-4</v>
      </c>
      <c r="J6711" s="260">
        <v>0.26075059016441798</v>
      </c>
      <c r="K6711" s="260">
        <v>0.43480500900661001</v>
      </c>
      <c r="L6711" s="301" t="str">
        <f t="shared" si="209"/>
        <v/>
      </c>
      <c r="M6711" s="459">
        <f>IFERROR((Tableau1[[#This Row],[Scope 1
(kg CO2-eq)]]+Tableau1[[#This Row],[Scope 2 energy
(kg CO2-eq)]]+Tableau1[[#This Row],[Scope 2 Infrastructure
(kg CO2-eq)]])/Tableau1[[#This Row],[Total CO2-emissions
(kg CO2-eq)
for scope 3 use ]],"")</f>
        <v>0.40030463039165337</v>
      </c>
      <c r="N6711" s="436" t="s">
        <v>50</v>
      </c>
      <c r="O6711" s="259">
        <v>1</v>
      </c>
      <c r="P6711" s="259" t="s">
        <v>5234</v>
      </c>
      <c r="Q6711" s="259" t="s">
        <v>5362</v>
      </c>
    </row>
    <row r="6712" spans="1:17" ht="21.75" customHeight="1">
      <c r="A6712" s="301" t="s">
        <v>5234</v>
      </c>
      <c r="B6712" s="301" t="s">
        <v>5362</v>
      </c>
      <c r="C6712" s="316" t="s">
        <v>12699</v>
      </c>
      <c r="D6712" s="465" t="s">
        <v>50</v>
      </c>
      <c r="E6712" s="465" t="s">
        <v>700</v>
      </c>
      <c r="F6712" s="469" t="str">
        <f t="shared" si="208"/>
        <v>CH</v>
      </c>
      <c r="G6712" s="260">
        <v>868.18226419999996</v>
      </c>
      <c r="H6712" s="260">
        <v>20.253395023128</v>
      </c>
      <c r="I6712" s="260">
        <v>0.42271031944800003</v>
      </c>
      <c r="J6712" s="260">
        <v>6.5666069613580476</v>
      </c>
      <c r="K6712" s="260">
        <v>895.42497685429305</v>
      </c>
      <c r="L6712" s="301" t="str">
        <f t="shared" si="209"/>
        <v/>
      </c>
      <c r="M6712" s="459">
        <f>IFERROR((Tableau1[[#This Row],[Scope 1
(kg CO2-eq)]]+Tableau1[[#This Row],[Scope 2 energy
(kg CO2-eq)]]+Tableau1[[#This Row],[Scope 2 Infrastructure
(kg CO2-eq)]])/Tableau1[[#This Row],[Total CO2-emissions
(kg CO2-eq)
for scope 3 use ]],"")</f>
        <v>0.99266649079324742</v>
      </c>
      <c r="N6712" s="436" t="s">
        <v>50</v>
      </c>
      <c r="O6712" s="259">
        <v>1</v>
      </c>
      <c r="P6712" s="259" t="s">
        <v>5234</v>
      </c>
      <c r="Q6712" s="259" t="s">
        <v>5362</v>
      </c>
    </row>
    <row r="6713" spans="1:17" ht="21.75" customHeight="1">
      <c r="A6713" s="301" t="s">
        <v>5234</v>
      </c>
      <c r="B6713" s="301" t="s">
        <v>5362</v>
      </c>
      <c r="C6713" s="316" t="s">
        <v>12700</v>
      </c>
      <c r="D6713" s="465" t="s">
        <v>50</v>
      </c>
      <c r="E6713" s="465" t="s">
        <v>700</v>
      </c>
      <c r="F6713" s="469" t="str">
        <f t="shared" si="208"/>
        <v>CH</v>
      </c>
      <c r="G6713" s="260">
        <v>4.0664270965</v>
      </c>
      <c r="H6713" s="260">
        <v>9.8558858745370806E-2</v>
      </c>
      <c r="I6713" s="260">
        <v>2.0567710595844201E-3</v>
      </c>
      <c r="J6713" s="260">
        <v>0.2919630176610104</v>
      </c>
      <c r="K6713" s="260">
        <v>4.45900574440219</v>
      </c>
      <c r="L6713" s="301" t="str">
        <f t="shared" si="209"/>
        <v/>
      </c>
      <c r="M6713" s="459">
        <f>IFERROR((Tableau1[[#This Row],[Scope 1
(kg CO2-eq)]]+Tableau1[[#This Row],[Scope 2 energy
(kg CO2-eq)]]+Tableau1[[#This Row],[Scope 2 Infrastructure
(kg CO2-eq)]])/Tableau1[[#This Row],[Total CO2-emissions
(kg CO2-eq)
for scope 3 use ]],"")</f>
        <v>0.93452284324509705</v>
      </c>
      <c r="N6713" s="436" t="s">
        <v>50</v>
      </c>
      <c r="O6713" s="259">
        <v>1</v>
      </c>
      <c r="P6713" s="259" t="s">
        <v>5234</v>
      </c>
      <c r="Q6713" s="259" t="s">
        <v>5362</v>
      </c>
    </row>
    <row r="6714" spans="1:17" ht="21.75" customHeight="1">
      <c r="A6714" s="301" t="s">
        <v>5234</v>
      </c>
      <c r="B6714" s="301" t="s">
        <v>5362</v>
      </c>
      <c r="C6714" s="316" t="s">
        <v>12701</v>
      </c>
      <c r="D6714" s="465" t="s">
        <v>50</v>
      </c>
      <c r="E6714" s="465" t="s">
        <v>700</v>
      </c>
      <c r="F6714" s="469" t="str">
        <f t="shared" si="208"/>
        <v>CH</v>
      </c>
      <c r="G6714" s="260">
        <v>7.5057856630000002</v>
      </c>
      <c r="H6714" s="260">
        <v>0.49752652021639998</v>
      </c>
      <c r="I6714" s="260">
        <v>1.0087500732015999E-2</v>
      </c>
      <c r="J6714" s="260">
        <v>0.3178335414657294</v>
      </c>
      <c r="K6714" s="260">
        <v>8.3312332277050203</v>
      </c>
      <c r="L6714" s="301" t="str">
        <f t="shared" si="209"/>
        <v/>
      </c>
      <c r="M6714" s="459">
        <f>IFERROR((Tableau1[[#This Row],[Scope 1
(kg CO2-eq)]]+Tableau1[[#This Row],[Scope 2 energy
(kg CO2-eq)]]+Tableau1[[#This Row],[Scope 2 Infrastructure
(kg CO2-eq)]])/Tableau1[[#This Row],[Total CO2-emissions
(kg CO2-eq)
for scope 3 use ]],"")</f>
        <v>0.96185036055650586</v>
      </c>
      <c r="N6714" s="436" t="s">
        <v>50</v>
      </c>
      <c r="O6714" s="259">
        <v>1</v>
      </c>
      <c r="P6714" s="259" t="s">
        <v>5234</v>
      </c>
      <c r="Q6714" s="259" t="s">
        <v>5362</v>
      </c>
    </row>
    <row r="6715" spans="1:17" ht="21.75" customHeight="1">
      <c r="A6715" s="301" t="s">
        <v>5234</v>
      </c>
      <c r="B6715" s="301" t="s">
        <v>5362</v>
      </c>
      <c r="C6715" s="316" t="s">
        <v>12702</v>
      </c>
      <c r="D6715" s="465" t="s">
        <v>50</v>
      </c>
      <c r="E6715" s="465" t="s">
        <v>700</v>
      </c>
      <c r="F6715" s="469" t="str">
        <f t="shared" si="208"/>
        <v>CH</v>
      </c>
      <c r="G6715" s="260">
        <v>185.46331939999999</v>
      </c>
      <c r="H6715" s="260">
        <v>4.2611503216248003</v>
      </c>
      <c r="I6715" s="260">
        <v>8.8934828536800001E-2</v>
      </c>
      <c r="J6715" s="260">
        <v>1.6420147320040144</v>
      </c>
      <c r="K6715" s="260">
        <v>191.45541929345899</v>
      </c>
      <c r="L6715" s="301" t="str">
        <f t="shared" si="209"/>
        <v/>
      </c>
      <c r="M6715" s="459">
        <f>IFERROR((Tableau1[[#This Row],[Scope 1
(kg CO2-eq)]]+Tableau1[[#This Row],[Scope 2 energy
(kg CO2-eq)]]+Tableau1[[#This Row],[Scope 2 Infrastructure
(kg CO2-eq)]])/Tableau1[[#This Row],[Total CO2-emissions
(kg CO2-eq)
for scope 3 use ]],"")</f>
        <v>0.99142351389499939</v>
      </c>
      <c r="N6715" s="436" t="s">
        <v>50</v>
      </c>
      <c r="O6715" s="259">
        <v>1</v>
      </c>
      <c r="P6715" s="259" t="s">
        <v>5234</v>
      </c>
      <c r="Q6715" s="259" t="s">
        <v>5362</v>
      </c>
    </row>
    <row r="6716" spans="1:17" ht="21.75" customHeight="1">
      <c r="A6716" s="301" t="s">
        <v>5234</v>
      </c>
      <c r="B6716" s="301" t="s">
        <v>5362</v>
      </c>
      <c r="C6716" s="316" t="s">
        <v>12703</v>
      </c>
      <c r="D6716" s="465" t="s">
        <v>50</v>
      </c>
      <c r="E6716" s="465" t="s">
        <v>700</v>
      </c>
      <c r="F6716" s="469" t="str">
        <f t="shared" si="208"/>
        <v>CH</v>
      </c>
      <c r="G6716" s="260">
        <v>5.329861E-7</v>
      </c>
      <c r="H6716" s="260">
        <v>5.8767248393794E-3</v>
      </c>
      <c r="I6716" s="260">
        <v>4.3555888419730002E-4</v>
      </c>
      <c r="J6716" s="260">
        <v>0.20585428515111401</v>
      </c>
      <c r="K6716" s="260">
        <v>0.21216707665470799</v>
      </c>
      <c r="L6716" s="301" t="str">
        <f t="shared" si="209"/>
        <v/>
      </c>
      <c r="M6716" s="459">
        <f>IFERROR((Tableau1[[#This Row],[Scope 1
(kg CO2-eq)]]+Tableau1[[#This Row],[Scope 2 energy
(kg CO2-eq)]]+Tableau1[[#This Row],[Scope 2 Infrastructure
(kg CO2-eq)]])/Tableau1[[#This Row],[Total CO2-emissions
(kg CO2-eq)
for scope 3 use ]],"")</f>
        <v>2.9753988268172802E-2</v>
      </c>
      <c r="N6716" s="436" t="s">
        <v>50</v>
      </c>
      <c r="O6716" s="259">
        <v>1</v>
      </c>
      <c r="P6716" s="259" t="s">
        <v>5234</v>
      </c>
      <c r="Q6716" s="259" t="s">
        <v>5362</v>
      </c>
    </row>
    <row r="6717" spans="1:17" ht="21.75" customHeight="1">
      <c r="A6717" s="301" t="s">
        <v>5234</v>
      </c>
      <c r="B6717" s="301" t="s">
        <v>5362</v>
      </c>
      <c r="C6717" s="316" t="s">
        <v>12704</v>
      </c>
      <c r="D6717" s="465" t="s">
        <v>50</v>
      </c>
      <c r="E6717" s="465" t="s">
        <v>700</v>
      </c>
      <c r="F6717" s="469" t="str">
        <f t="shared" si="208"/>
        <v>CH</v>
      </c>
      <c r="G6717" s="260">
        <v>1.4248585</v>
      </c>
      <c r="H6717" s="260">
        <v>0.55912487338801997</v>
      </c>
      <c r="I6717" s="260">
        <v>1.1456067489616001E-2</v>
      </c>
      <c r="J6717" s="260">
        <v>1.0719091738028399</v>
      </c>
      <c r="K6717" s="260">
        <v>3.0673486208016301</v>
      </c>
      <c r="L6717" s="301" t="str">
        <f t="shared" si="209"/>
        <v/>
      </c>
      <c r="M6717" s="459">
        <f>IFERROR((Tableau1[[#This Row],[Scope 1
(kg CO2-eq)]]+Tableau1[[#This Row],[Scope 2 energy
(kg CO2-eq)]]+Tableau1[[#This Row],[Scope 2 Infrastructure
(kg CO2-eq)]])/Tableau1[[#This Row],[Total CO2-emissions
(kg CO2-eq)
for scope 3 use ]],"")</f>
        <v>0.65054210902057219</v>
      </c>
      <c r="N6717" s="436" t="s">
        <v>50</v>
      </c>
      <c r="O6717" s="259">
        <v>1</v>
      </c>
      <c r="P6717" s="259" t="s">
        <v>5234</v>
      </c>
      <c r="Q6717" s="259" t="s">
        <v>5362</v>
      </c>
    </row>
    <row r="6718" spans="1:17" ht="21.75" customHeight="1">
      <c r="A6718" s="301" t="s">
        <v>5198</v>
      </c>
      <c r="B6718" s="301" t="s">
        <v>5199</v>
      </c>
      <c r="C6718" s="316" t="s">
        <v>12705</v>
      </c>
      <c r="D6718" s="465" t="s">
        <v>50</v>
      </c>
      <c r="E6718" s="465" t="s">
        <v>6091</v>
      </c>
      <c r="F6718" s="469" t="str">
        <f t="shared" si="208"/>
        <v>other</v>
      </c>
      <c r="G6718" s="260">
        <v>1.8478499999999998E-2</v>
      </c>
      <c r="H6718" s="260">
        <v>3.1836454928639998E-2</v>
      </c>
      <c r="I6718" s="260">
        <v>1.5249407291999999E-4</v>
      </c>
      <c r="J6718" s="260">
        <v>0.98652389008354013</v>
      </c>
      <c r="K6718" s="260">
        <v>1.0369913389733001</v>
      </c>
      <c r="L6718" s="301" t="str">
        <f t="shared" si="209"/>
        <v/>
      </c>
      <c r="M6718" s="459">
        <f>IFERROR((Tableau1[[#This Row],[Scope 1
(kg CO2-eq)]]+Tableau1[[#This Row],[Scope 2 energy
(kg CO2-eq)]]+Tableau1[[#This Row],[Scope 2 Infrastructure
(kg CO2-eq)]])/Tableau1[[#This Row],[Total CO2-emissions
(kg CO2-eq)
for scope 3 use ]],"")</f>
        <v>4.8667184676321973E-2</v>
      </c>
      <c r="N6718" s="436" t="s">
        <v>50</v>
      </c>
      <c r="O6718" s="259">
        <v>1</v>
      </c>
      <c r="P6718" s="259" t="s">
        <v>5198</v>
      </c>
      <c r="Q6718" s="259" t="s">
        <v>5199</v>
      </c>
    </row>
    <row r="6719" spans="1:17" ht="21.75" customHeight="1">
      <c r="A6719" s="301" t="s">
        <v>5198</v>
      </c>
      <c r="B6719" s="301" t="s">
        <v>5199</v>
      </c>
      <c r="C6719" s="316" t="s">
        <v>12706</v>
      </c>
      <c r="D6719" s="465" t="s">
        <v>50</v>
      </c>
      <c r="E6719" s="465" t="s">
        <v>6091</v>
      </c>
      <c r="F6719" s="469" t="str">
        <f t="shared" si="208"/>
        <v>other</v>
      </c>
      <c r="G6719" s="260">
        <v>4.0599999999999998E-5</v>
      </c>
      <c r="H6719" s="260">
        <v>1.5800976653919999E-2</v>
      </c>
      <c r="I6719" s="260">
        <v>6.9405948360000004E-5</v>
      </c>
      <c r="J6719" s="260">
        <v>0.98581814370811705</v>
      </c>
      <c r="K6719" s="260">
        <v>1.0017291262482499</v>
      </c>
      <c r="L6719" s="301" t="str">
        <f t="shared" si="209"/>
        <v/>
      </c>
      <c r="M6719" s="459">
        <f>IFERROR((Tableau1[[#This Row],[Scope 1
(kg CO2-eq)]]+Tableau1[[#This Row],[Scope 2 energy
(kg CO2-eq)]]+Tableau1[[#This Row],[Scope 2 Infrastructure
(kg CO2-eq)]])/Tableau1[[#This Row],[Total CO2-emissions
(kg CO2-eq)
for scope 3 use ]],"")</f>
        <v>1.5883517994401328E-2</v>
      </c>
      <c r="N6719" s="436" t="s">
        <v>50</v>
      </c>
      <c r="O6719" s="259">
        <v>1</v>
      </c>
      <c r="P6719" s="259" t="s">
        <v>5198</v>
      </c>
      <c r="Q6719" s="259" t="s">
        <v>5199</v>
      </c>
    </row>
    <row r="6720" spans="1:17" ht="21.75" customHeight="1">
      <c r="A6720" s="301" t="s">
        <v>5234</v>
      </c>
      <c r="B6720" s="301" t="s">
        <v>5362</v>
      </c>
      <c r="C6720" s="316" t="s">
        <v>12707</v>
      </c>
      <c r="D6720" s="465" t="s">
        <v>50</v>
      </c>
      <c r="E6720" s="465" t="s">
        <v>700</v>
      </c>
      <c r="F6720" s="469" t="str">
        <f t="shared" si="208"/>
        <v>CH</v>
      </c>
      <c r="G6720" s="260">
        <v>2.7676320000000001E-2</v>
      </c>
      <c r="H6720" s="260">
        <v>1.2345823175507999E-2</v>
      </c>
      <c r="I6720" s="260">
        <v>2.57670719028E-4</v>
      </c>
      <c r="J6720" s="260">
        <v>0.29377830882586903</v>
      </c>
      <c r="K6720" s="260">
        <v>0.33405812276672803</v>
      </c>
      <c r="L6720" s="301" t="str">
        <f t="shared" si="209"/>
        <v/>
      </c>
      <c r="M6720" s="459">
        <f>IFERROR((Tableau1[[#This Row],[Scope 1
(kg CO2-eq)]]+Tableau1[[#This Row],[Scope 2 energy
(kg CO2-eq)]]+Tableau1[[#This Row],[Scope 2 Infrastructure
(kg CO2-eq)]])/Tableau1[[#This Row],[Total CO2-emissions
(kg CO2-eq)
for scope 3 use ]],"")</f>
        <v>0.12057726230672527</v>
      </c>
      <c r="N6720" s="436" t="s">
        <v>50</v>
      </c>
      <c r="O6720" s="259">
        <v>1</v>
      </c>
      <c r="P6720" s="259" t="s">
        <v>5234</v>
      </c>
      <c r="Q6720" s="260" t="s">
        <v>5362</v>
      </c>
    </row>
    <row r="6721" spans="1:17" ht="21.75" customHeight="1">
      <c r="A6721" s="301" t="s">
        <v>5234</v>
      </c>
      <c r="B6721" s="301" t="s">
        <v>5362</v>
      </c>
      <c r="C6721" s="316" t="s">
        <v>12708</v>
      </c>
      <c r="D6721" s="465" t="s">
        <v>50</v>
      </c>
      <c r="E6721" s="465" t="s">
        <v>700</v>
      </c>
      <c r="F6721" s="469" t="str">
        <f t="shared" si="208"/>
        <v>CH</v>
      </c>
      <c r="G6721" s="260">
        <v>1.236680074E-5</v>
      </c>
      <c r="H6721" s="260">
        <v>5.7672685974051998E-3</v>
      </c>
      <c r="I6721" s="260">
        <v>4.2265136017340002E-4</v>
      </c>
      <c r="J6721" s="260">
        <v>0.290689608112432</v>
      </c>
      <c r="K6721" s="260">
        <v>0.29689189666937299</v>
      </c>
      <c r="L6721" s="301" t="str">
        <f t="shared" si="209"/>
        <v/>
      </c>
      <c r="M6721" s="459">
        <f>IFERROR((Tableau1[[#This Row],[Scope 1
(kg CO2-eq)]]+Tableau1[[#This Row],[Scope 2 energy
(kg CO2-eq)]]+Tableau1[[#This Row],[Scope 2 Infrastructure
(kg CO2-eq)]])/Tableau1[[#This Row],[Total CO2-emissions
(kg CO2-eq)
for scope 3 use ]],"")</f>
        <v>2.0890724293582314E-2</v>
      </c>
      <c r="N6721" s="436" t="s">
        <v>50</v>
      </c>
      <c r="O6721" s="259">
        <v>1</v>
      </c>
      <c r="P6721" s="259" t="s">
        <v>5234</v>
      </c>
      <c r="Q6721" s="259" t="s">
        <v>5362</v>
      </c>
    </row>
    <row r="6722" spans="1:17" ht="21.75" customHeight="1">
      <c r="A6722" s="301" t="s">
        <v>5234</v>
      </c>
      <c r="B6722" s="301" t="s">
        <v>5362</v>
      </c>
      <c r="C6722" s="316" t="s">
        <v>12709</v>
      </c>
      <c r="D6722" s="465" t="s">
        <v>50</v>
      </c>
      <c r="E6722" s="465" t="s">
        <v>700</v>
      </c>
      <c r="F6722" s="469" t="str">
        <f t="shared" ref="F6722:F6785" si="210">IF(ISNUMBER(SEARCH("{CH}", C6722)), "CH", "other")</f>
        <v>CH</v>
      </c>
      <c r="G6722" s="260">
        <v>0.59729600000000005</v>
      </c>
      <c r="H6722" s="260">
        <v>3.082582454238E-2</v>
      </c>
      <c r="I6722" s="260">
        <v>6.4336838958000005E-4</v>
      </c>
      <c r="J6722" s="260">
        <v>0.36572252835796293</v>
      </c>
      <c r="K6722" s="260">
        <v>0.99448772036972599</v>
      </c>
      <c r="L6722" s="301" t="str">
        <f t="shared" ref="L6722:L6785" si="211">IF(N6722="MJ", K6722*3.6, IF(N6722="m", K6722*1000, ""))</f>
        <v/>
      </c>
      <c r="M6722" s="459">
        <f>IFERROR((Tableau1[[#This Row],[Scope 1
(kg CO2-eq)]]+Tableau1[[#This Row],[Scope 2 energy
(kg CO2-eq)]]+Tableau1[[#This Row],[Scope 2 Infrastructure
(kg CO2-eq)]])/Tableau1[[#This Row],[Total CO2-emissions
(kg CO2-eq)
for scope 3 use ]],"")</f>
        <v>0.63225033356691496</v>
      </c>
      <c r="N6722" s="436" t="s">
        <v>50</v>
      </c>
      <c r="O6722" s="259">
        <v>1</v>
      </c>
      <c r="P6722" s="259" t="s">
        <v>5234</v>
      </c>
      <c r="Q6722" s="259" t="s">
        <v>5362</v>
      </c>
    </row>
    <row r="6723" spans="1:17" ht="21.75" customHeight="1">
      <c r="A6723" s="301" t="s">
        <v>5234</v>
      </c>
      <c r="B6723" s="301" t="s">
        <v>5362</v>
      </c>
      <c r="C6723" s="316" t="s">
        <v>12710</v>
      </c>
      <c r="D6723" s="465" t="s">
        <v>50</v>
      </c>
      <c r="E6723" s="465" t="s">
        <v>700</v>
      </c>
      <c r="F6723" s="469" t="str">
        <f t="shared" si="210"/>
        <v>CH</v>
      </c>
      <c r="G6723" s="260">
        <v>0.19653039</v>
      </c>
      <c r="H6723" s="260">
        <v>6.7800063184116799E-2</v>
      </c>
      <c r="I6723" s="260">
        <v>1.41280984238848E-3</v>
      </c>
      <c r="J6723" s="260">
        <v>0.27893134414327198</v>
      </c>
      <c r="K6723" s="260">
        <v>0.54467454226301104</v>
      </c>
      <c r="L6723" s="301" t="str">
        <f t="shared" si="211"/>
        <v/>
      </c>
      <c r="M6723" s="459">
        <f>IFERROR((Tableau1[[#This Row],[Scope 1
(kg CO2-eq)]]+Tableau1[[#This Row],[Scope 2 energy
(kg CO2-eq)]]+Tableau1[[#This Row],[Scope 2 Infrastructure
(kg CO2-eq)]])/Tableau1[[#This Row],[Total CO2-emissions
(kg CO2-eq)
for scope 3 use ]],"")</f>
        <v>0.48789367302241909</v>
      </c>
      <c r="N6723" s="436" t="s">
        <v>50</v>
      </c>
      <c r="O6723" s="259">
        <v>1</v>
      </c>
      <c r="P6723" s="259" t="s">
        <v>5234</v>
      </c>
      <c r="Q6723" s="259" t="s">
        <v>5362</v>
      </c>
    </row>
    <row r="6724" spans="1:17" ht="21.75" customHeight="1">
      <c r="A6724" s="301" t="s">
        <v>5234</v>
      </c>
      <c r="B6724" s="301" t="s">
        <v>5362</v>
      </c>
      <c r="C6724" s="316" t="s">
        <v>12711</v>
      </c>
      <c r="D6724" s="465" t="s">
        <v>50</v>
      </c>
      <c r="E6724" s="465" t="s">
        <v>700</v>
      </c>
      <c r="F6724" s="469" t="str">
        <f t="shared" si="210"/>
        <v>CH</v>
      </c>
      <c r="G6724" s="260">
        <v>0.92800873569999998</v>
      </c>
      <c r="H6724" s="260">
        <v>8.6883599348756002E-2</v>
      </c>
      <c r="I6724" s="260">
        <v>1.8023511113031999E-3</v>
      </c>
      <c r="J6724" s="260">
        <v>0.58360557508609001</v>
      </c>
      <c r="K6724" s="260">
        <v>1.60030025155332</v>
      </c>
      <c r="L6724" s="301" t="str">
        <f t="shared" si="211"/>
        <v/>
      </c>
      <c r="M6724" s="459">
        <f>IFERROR((Tableau1[[#This Row],[Scope 1
(kg CO2-eq)]]+Tableau1[[#This Row],[Scope 2 energy
(kg CO2-eq)]]+Tableau1[[#This Row],[Scope 2 Infrastructure
(kg CO2-eq)]])/Tableau1[[#This Row],[Total CO2-emissions
(kg CO2-eq)
for scope 3 use ]],"")</f>
        <v>0.6353149574107807</v>
      </c>
      <c r="N6724" s="436" t="s">
        <v>50</v>
      </c>
      <c r="O6724" s="259">
        <v>1</v>
      </c>
      <c r="P6724" s="259" t="s">
        <v>5234</v>
      </c>
      <c r="Q6724" s="259" t="s">
        <v>5362</v>
      </c>
    </row>
    <row r="6725" spans="1:17" ht="21.75" customHeight="1">
      <c r="A6725" s="301" t="s">
        <v>5234</v>
      </c>
      <c r="B6725" s="301" t="s">
        <v>5362</v>
      </c>
      <c r="C6725" s="316" t="s">
        <v>12712</v>
      </c>
      <c r="D6725" s="465" t="s">
        <v>50</v>
      </c>
      <c r="E6725" s="465" t="s">
        <v>700</v>
      </c>
      <c r="F6725" s="469" t="str">
        <f t="shared" si="210"/>
        <v>CH</v>
      </c>
      <c r="G6725" s="260">
        <v>9.4454540640000001E-2</v>
      </c>
      <c r="H6725" s="260">
        <v>6.1353522768453203E-3</v>
      </c>
      <c r="I6725" s="260">
        <v>1.27940409747902E-4</v>
      </c>
      <c r="J6725" s="260">
        <v>0.26440389791206897</v>
      </c>
      <c r="K6725" s="260">
        <v>0.36512172804704801</v>
      </c>
      <c r="L6725" s="301" t="str">
        <f t="shared" si="211"/>
        <v/>
      </c>
      <c r="M6725" s="459">
        <f>IFERROR((Tableau1[[#This Row],[Scope 1
(kg CO2-eq)]]+Tableau1[[#This Row],[Scope 2 energy
(kg CO2-eq)]]+Tableau1[[#This Row],[Scope 2 Infrastructure
(kg CO2-eq)]])/Tableau1[[#This Row],[Total CO2-emissions
(kg CO2-eq)
for scope 3 use ]],"")</f>
        <v>0.27584727390864877</v>
      </c>
      <c r="N6725" s="436" t="s">
        <v>50</v>
      </c>
      <c r="O6725" s="259">
        <v>1</v>
      </c>
      <c r="P6725" s="259" t="s">
        <v>5234</v>
      </c>
      <c r="Q6725" s="259" t="s">
        <v>5362</v>
      </c>
    </row>
    <row r="6726" spans="1:17" ht="21.75" customHeight="1">
      <c r="A6726" s="301" t="s">
        <v>5234</v>
      </c>
      <c r="B6726" s="301" t="s">
        <v>5362</v>
      </c>
      <c r="C6726" s="316" t="s">
        <v>12713</v>
      </c>
      <c r="D6726" s="465" t="s">
        <v>50</v>
      </c>
      <c r="E6726" s="465" t="s">
        <v>700</v>
      </c>
      <c r="F6726" s="469" t="str">
        <f t="shared" si="210"/>
        <v>CH</v>
      </c>
      <c r="G6726" s="260">
        <v>76.505411600000002</v>
      </c>
      <c r="H6726" s="260">
        <v>3.4986387213071999</v>
      </c>
      <c r="I6726" s="260">
        <v>7.3020384475199998E-2</v>
      </c>
      <c r="J6726" s="260">
        <v>0.88385996343569673</v>
      </c>
      <c r="K6726" s="260">
        <v>80.960930716006203</v>
      </c>
      <c r="L6726" s="301" t="str">
        <f t="shared" si="211"/>
        <v/>
      </c>
      <c r="M6726" s="459">
        <f>IFERROR((Tableau1[[#This Row],[Scope 1
(kg CO2-eq)]]+Tableau1[[#This Row],[Scope 2 energy
(kg CO2-eq)]]+Tableau1[[#This Row],[Scope 2 Infrastructure
(kg CO2-eq)]])/Tableau1[[#This Row],[Total CO2-emissions
(kg CO2-eq)
for scope 3 use ]],"")</f>
        <v>0.98908288229387831</v>
      </c>
      <c r="N6726" s="436" t="s">
        <v>50</v>
      </c>
      <c r="O6726" s="259">
        <v>1</v>
      </c>
      <c r="P6726" s="259" t="s">
        <v>5234</v>
      </c>
      <c r="Q6726" s="259" t="s">
        <v>5362</v>
      </c>
    </row>
    <row r="6727" spans="1:17" ht="21.75" customHeight="1">
      <c r="A6727" s="301" t="s">
        <v>5234</v>
      </c>
      <c r="B6727" s="301" t="s">
        <v>5362</v>
      </c>
      <c r="C6727" s="316" t="s">
        <v>12714</v>
      </c>
      <c r="D6727" s="465" t="s">
        <v>50</v>
      </c>
      <c r="E6727" s="465" t="s">
        <v>700</v>
      </c>
      <c r="F6727" s="469" t="str">
        <f t="shared" si="210"/>
        <v>CH</v>
      </c>
      <c r="G6727" s="260">
        <v>15.2060438</v>
      </c>
      <c r="H6727" s="260">
        <v>0.99365557321424003</v>
      </c>
      <c r="I6727" s="260">
        <v>2.0577716933104E-2</v>
      </c>
      <c r="J6727" s="260">
        <v>2.1635523957025988</v>
      </c>
      <c r="K6727" s="260">
        <v>18.383829495005902</v>
      </c>
      <c r="L6727" s="301" t="str">
        <f t="shared" si="211"/>
        <v/>
      </c>
      <c r="M6727" s="459">
        <f>IFERROR((Tableau1[[#This Row],[Scope 1
(kg CO2-eq)]]+Tableau1[[#This Row],[Scope 2 energy
(kg CO2-eq)]]+Tableau1[[#This Row],[Scope 2 Infrastructure
(kg CO2-eq)]])/Tableau1[[#This Row],[Total CO2-emissions
(kg CO2-eq)
for scope 3 use ]],"")</f>
        <v>0.8823122023925265</v>
      </c>
      <c r="N6727" s="436" t="s">
        <v>50</v>
      </c>
      <c r="O6727" s="259">
        <v>1</v>
      </c>
      <c r="P6727" s="259" t="s">
        <v>5234</v>
      </c>
      <c r="Q6727" s="259" t="s">
        <v>5362</v>
      </c>
    </row>
    <row r="6728" spans="1:17" ht="21.75" customHeight="1">
      <c r="A6728" s="301" t="s">
        <v>5234</v>
      </c>
      <c r="B6728" s="301" t="s">
        <v>5362</v>
      </c>
      <c r="C6728" s="316" t="s">
        <v>12715</v>
      </c>
      <c r="D6728" s="465" t="s">
        <v>50</v>
      </c>
      <c r="E6728" s="465" t="s">
        <v>700</v>
      </c>
      <c r="F6728" s="469" t="str">
        <f t="shared" si="210"/>
        <v>CH</v>
      </c>
      <c r="G6728" s="260">
        <v>4.1529150000000001E-2</v>
      </c>
      <c r="H6728" s="260">
        <v>2.5046129092125599E-2</v>
      </c>
      <c r="I6728" s="260">
        <v>5.1197621553936005E-4</v>
      </c>
      <c r="J6728" s="260">
        <v>0.34379010352568201</v>
      </c>
      <c r="K6728" s="260">
        <v>0.41087735986575902</v>
      </c>
      <c r="L6728" s="301" t="str">
        <f t="shared" si="211"/>
        <v/>
      </c>
      <c r="M6728" s="459">
        <f>IFERROR((Tableau1[[#This Row],[Scope 1
(kg CO2-eq)]]+Tableau1[[#This Row],[Scope 2 energy
(kg CO2-eq)]]+Tableau1[[#This Row],[Scope 2 Infrastructure
(kg CO2-eq)]])/Tableau1[[#This Row],[Total CO2-emissions
(kg CO2-eq)
for scope 3 use ]],"")</f>
        <v>0.16327805291969255</v>
      </c>
      <c r="N6728" s="436" t="s">
        <v>50</v>
      </c>
      <c r="O6728" s="259">
        <v>1</v>
      </c>
      <c r="P6728" s="259" t="s">
        <v>5234</v>
      </c>
      <c r="Q6728" s="259" t="s">
        <v>5362</v>
      </c>
    </row>
    <row r="6729" spans="1:17" ht="21.75" customHeight="1">
      <c r="A6729" s="301" t="s">
        <v>5234</v>
      </c>
      <c r="B6729" s="301" t="s">
        <v>5362</v>
      </c>
      <c r="C6729" s="316" t="s">
        <v>12716</v>
      </c>
      <c r="D6729" s="465" t="s">
        <v>50</v>
      </c>
      <c r="E6729" s="465" t="s">
        <v>700</v>
      </c>
      <c r="F6729" s="469" t="str">
        <f t="shared" si="210"/>
        <v>CH</v>
      </c>
      <c r="G6729" s="260">
        <v>4.0606820000000002E-2</v>
      </c>
      <c r="H6729" s="260">
        <v>2.5136066826107199E-2</v>
      </c>
      <c r="I6729" s="260">
        <v>5.1202567224751996E-4</v>
      </c>
      <c r="J6729" s="260">
        <v>0.227471555053886</v>
      </c>
      <c r="K6729" s="260">
        <v>0.293726472960322</v>
      </c>
      <c r="L6729" s="301" t="str">
        <f t="shared" si="211"/>
        <v/>
      </c>
      <c r="M6729" s="459">
        <f>IFERROR((Tableau1[[#This Row],[Scope 1
(kg CO2-eq)]]+Tableau1[[#This Row],[Scope 2 energy
(kg CO2-eq)]]+Tableau1[[#This Row],[Scope 2 Infrastructure
(kg CO2-eq)]])/Tableau1[[#This Row],[Total CO2-emissions
(kg CO2-eq)
for scope 3 use ]],"")</f>
        <v>0.22556670439203058</v>
      </c>
      <c r="N6729" s="436" t="s">
        <v>50</v>
      </c>
      <c r="O6729" s="259">
        <v>1</v>
      </c>
      <c r="P6729" s="259" t="s">
        <v>5234</v>
      </c>
      <c r="Q6729" s="259" t="s">
        <v>5362</v>
      </c>
    </row>
    <row r="6730" spans="1:17" ht="21.75" customHeight="1">
      <c r="A6730" s="301" t="s">
        <v>5234</v>
      </c>
      <c r="B6730" s="301" t="s">
        <v>5362</v>
      </c>
      <c r="C6730" s="316" t="s">
        <v>12717</v>
      </c>
      <c r="D6730" s="465" t="s">
        <v>50</v>
      </c>
      <c r="E6730" s="465" t="s">
        <v>700</v>
      </c>
      <c r="F6730" s="469" t="str">
        <f t="shared" si="210"/>
        <v>CH</v>
      </c>
      <c r="G6730" s="260">
        <v>4.1529150000000001E-2</v>
      </c>
      <c r="H6730" s="260">
        <v>2.5046129092125599E-2</v>
      </c>
      <c r="I6730" s="260">
        <v>5.1197621553936005E-4</v>
      </c>
      <c r="J6730" s="260">
        <v>0.28022332428642399</v>
      </c>
      <c r="K6730" s="260">
        <v>0.34731057902318502</v>
      </c>
      <c r="L6730" s="301" t="str">
        <f t="shared" si="211"/>
        <v/>
      </c>
      <c r="M6730" s="459">
        <f>IFERROR((Tableau1[[#This Row],[Scope 1
(kg CO2-eq)]]+Tableau1[[#This Row],[Scope 2 energy
(kg CO2-eq)]]+Tableau1[[#This Row],[Scope 2 Infrastructure
(kg CO2-eq)]])/Tableau1[[#This Row],[Total CO2-emissions
(kg CO2-eq)
for scope 3 use ]],"")</f>
        <v>0.19316214178199995</v>
      </c>
      <c r="N6730" s="436" t="s">
        <v>50</v>
      </c>
      <c r="O6730" s="259">
        <v>1</v>
      </c>
      <c r="P6730" s="259" t="s">
        <v>5234</v>
      </c>
      <c r="Q6730" s="259" t="s">
        <v>5362</v>
      </c>
    </row>
    <row r="6731" spans="1:17" ht="21.75" customHeight="1">
      <c r="A6731" s="301" t="s">
        <v>5234</v>
      </c>
      <c r="B6731" s="301" t="s">
        <v>5362</v>
      </c>
      <c r="C6731" s="316" t="s">
        <v>12718</v>
      </c>
      <c r="D6731" s="465" t="s">
        <v>50</v>
      </c>
      <c r="E6731" s="465" t="s">
        <v>700</v>
      </c>
      <c r="F6731" s="469" t="str">
        <f t="shared" si="210"/>
        <v>CH</v>
      </c>
      <c r="G6731" s="260">
        <v>4.2253569999999997E-2</v>
      </c>
      <c r="H6731" s="260">
        <v>2.4975472344024401E-2</v>
      </c>
      <c r="I6731" s="260">
        <v>5.1193736143424003E-4</v>
      </c>
      <c r="J6731" s="260">
        <v>0.31216088089029997</v>
      </c>
      <c r="K6731" s="260">
        <v>0.379901861714462</v>
      </c>
      <c r="L6731" s="301" t="str">
        <f t="shared" si="211"/>
        <v/>
      </c>
      <c r="M6731" s="459">
        <f>IFERROR((Tableau1[[#This Row],[Scope 1
(kg CO2-eq)]]+Tableau1[[#This Row],[Scope 2 energy
(kg CO2-eq)]]+Tableau1[[#This Row],[Scope 2 Infrastructure
(kg CO2-eq)]])/Tableau1[[#This Row],[Total CO2-emissions
(kg CO2-eq)
for scope 3 use ]],"")</f>
        <v>0.17831178662760389</v>
      </c>
      <c r="N6731" s="436" t="s">
        <v>50</v>
      </c>
      <c r="O6731" s="259">
        <v>1</v>
      </c>
      <c r="P6731" s="259" t="s">
        <v>5234</v>
      </c>
      <c r="Q6731" s="259" t="s">
        <v>5362</v>
      </c>
    </row>
    <row r="6732" spans="1:17" ht="21.75" customHeight="1">
      <c r="A6732" s="301" t="s">
        <v>5234</v>
      </c>
      <c r="B6732" s="301" t="s">
        <v>5362</v>
      </c>
      <c r="C6732" s="316" t="s">
        <v>12719</v>
      </c>
      <c r="D6732" s="465" t="s">
        <v>50</v>
      </c>
      <c r="E6732" s="465" t="s">
        <v>700</v>
      </c>
      <c r="F6732" s="469" t="str">
        <f t="shared" si="210"/>
        <v>CH</v>
      </c>
      <c r="G6732" s="260">
        <v>4.4428639999999998E-2</v>
      </c>
      <c r="H6732" s="260">
        <v>2.4763487024673202E-2</v>
      </c>
      <c r="I6732" s="260">
        <v>5.1182079082912003E-4</v>
      </c>
      <c r="J6732" s="260">
        <v>0.34505413930693096</v>
      </c>
      <c r="K6732" s="260">
        <v>0.41475808748991999</v>
      </c>
      <c r="L6732" s="301" t="str">
        <f t="shared" si="211"/>
        <v/>
      </c>
      <c r="M6732" s="459">
        <f>IFERROR((Tableau1[[#This Row],[Scope 1
(kg CO2-eq)]]+Tableau1[[#This Row],[Scope 2 energy
(kg CO2-eq)]]+Tableau1[[#This Row],[Scope 2 Infrastructure
(kg CO2-eq)]])/Tableau1[[#This Row],[Total CO2-emissions
(kg CO2-eq)
for scope 3 use ]],"")</f>
        <v>0.16805928544358129</v>
      </c>
      <c r="N6732" s="436" t="s">
        <v>50</v>
      </c>
      <c r="O6732" s="259">
        <v>1</v>
      </c>
      <c r="P6732" s="259" t="s">
        <v>5234</v>
      </c>
      <c r="Q6732" s="259" t="s">
        <v>5362</v>
      </c>
    </row>
    <row r="6733" spans="1:17" ht="21.75" customHeight="1">
      <c r="A6733" s="301" t="s">
        <v>5234</v>
      </c>
      <c r="B6733" s="301" t="s">
        <v>5362</v>
      </c>
      <c r="C6733" s="316" t="s">
        <v>12720</v>
      </c>
      <c r="D6733" s="465" t="s">
        <v>50</v>
      </c>
      <c r="E6733" s="465" t="s">
        <v>700</v>
      </c>
      <c r="F6733" s="469" t="str">
        <f t="shared" si="210"/>
        <v>CH</v>
      </c>
      <c r="G6733" s="260">
        <v>4.4362390000000002E-2</v>
      </c>
      <c r="H6733" s="260">
        <v>2.4769908994950799E-2</v>
      </c>
      <c r="I6733" s="260">
        <v>5.1182432226687998E-4</v>
      </c>
      <c r="J6733" s="260">
        <v>0.38534115021966797</v>
      </c>
      <c r="K6733" s="260">
        <v>0.45498527370920799</v>
      </c>
      <c r="L6733" s="301" t="str">
        <f t="shared" si="211"/>
        <v/>
      </c>
      <c r="M6733" s="459">
        <f>IFERROR((Tableau1[[#This Row],[Scope 1
(kg CO2-eq)]]+Tableau1[[#This Row],[Scope 2 energy
(kg CO2-eq)]]+Tableau1[[#This Row],[Scope 2 Infrastructure
(kg CO2-eq)]])/Tableau1[[#This Row],[Total CO2-emissions
(kg CO2-eq)
for scope 3 use ]],"")</f>
        <v>0.15306896144012103</v>
      </c>
      <c r="N6733" s="436" t="s">
        <v>50</v>
      </c>
      <c r="O6733" s="259">
        <v>1</v>
      </c>
      <c r="P6733" s="259" t="s">
        <v>5234</v>
      </c>
      <c r="Q6733" s="259" t="s">
        <v>5362</v>
      </c>
    </row>
    <row r="6734" spans="1:17" ht="21.75" customHeight="1">
      <c r="A6734" s="301" t="s">
        <v>5234</v>
      </c>
      <c r="B6734" s="301" t="s">
        <v>5362</v>
      </c>
      <c r="C6734" s="316" t="s">
        <v>12721</v>
      </c>
      <c r="D6734" s="465" t="s">
        <v>50</v>
      </c>
      <c r="E6734" s="465" t="s">
        <v>700</v>
      </c>
      <c r="F6734" s="469" t="str">
        <f t="shared" si="210"/>
        <v>CH</v>
      </c>
      <c r="G6734" s="260">
        <v>0</v>
      </c>
      <c r="H6734" s="260">
        <v>5.7661080350719998E-3</v>
      </c>
      <c r="I6734" s="260">
        <v>4.2271348868400002E-4</v>
      </c>
      <c r="J6734" s="260">
        <v>0.32218172650414501</v>
      </c>
      <c r="K6734" s="260">
        <v>0.32837054805913601</v>
      </c>
      <c r="L6734" s="301" t="str">
        <f t="shared" si="211"/>
        <v/>
      </c>
      <c r="M6734" s="459">
        <f>IFERROR((Tableau1[[#This Row],[Scope 1
(kg CO2-eq)]]+Tableau1[[#This Row],[Scope 2 energy
(kg CO2-eq)]]+Tableau1[[#This Row],[Scope 2 Infrastructure
(kg CO2-eq)]])/Tableau1[[#This Row],[Total CO2-emissions
(kg CO2-eq)
for scope 3 use ]],"")</f>
        <v>1.8847066402074099E-2</v>
      </c>
      <c r="N6734" s="436" t="s">
        <v>50</v>
      </c>
      <c r="O6734" s="259">
        <v>1</v>
      </c>
      <c r="P6734" s="259" t="s">
        <v>5234</v>
      </c>
      <c r="Q6734" s="259" t="s">
        <v>5362</v>
      </c>
    </row>
    <row r="6735" spans="1:17" ht="21.75" customHeight="1">
      <c r="A6735" s="301" t="s">
        <v>5234</v>
      </c>
      <c r="B6735" s="301" t="s">
        <v>5362</v>
      </c>
      <c r="C6735" s="316" t="s">
        <v>12722</v>
      </c>
      <c r="D6735" s="465" t="s">
        <v>50</v>
      </c>
      <c r="E6735" s="465" t="s">
        <v>700</v>
      </c>
      <c r="F6735" s="469" t="str">
        <f t="shared" si="210"/>
        <v>CH</v>
      </c>
      <c r="G6735" s="260">
        <v>0</v>
      </c>
      <c r="H6735" s="260">
        <v>5.7661080350719998E-3</v>
      </c>
      <c r="I6735" s="260">
        <v>4.2271348868400002E-4</v>
      </c>
      <c r="J6735" s="260">
        <v>0.29068403299301498</v>
      </c>
      <c r="K6735" s="260">
        <v>0.29687285471359898</v>
      </c>
      <c r="L6735" s="301" t="str">
        <f t="shared" si="211"/>
        <v/>
      </c>
      <c r="M6735" s="459">
        <f>IFERROR((Tableau1[[#This Row],[Scope 1
(kg CO2-eq)]]+Tableau1[[#This Row],[Scope 2 energy
(kg CO2-eq)]]+Tableau1[[#This Row],[Scope 2 Infrastructure
(kg CO2-eq)]])/Tableau1[[#This Row],[Total CO2-emissions
(kg CO2-eq)
for scope 3 use ]],"")</f>
        <v>2.084670735465699E-2</v>
      </c>
      <c r="N6735" s="436" t="s">
        <v>50</v>
      </c>
      <c r="O6735" s="259">
        <v>1</v>
      </c>
      <c r="P6735" s="259" t="s">
        <v>5234</v>
      </c>
      <c r="Q6735" s="259" t="s">
        <v>5362</v>
      </c>
    </row>
    <row r="6736" spans="1:17" ht="21.75" customHeight="1">
      <c r="A6736" s="301" t="s">
        <v>5198</v>
      </c>
      <c r="B6736" s="301" t="s">
        <v>5199</v>
      </c>
      <c r="C6736" s="316" t="s">
        <v>12723</v>
      </c>
      <c r="D6736" s="465" t="s">
        <v>50</v>
      </c>
      <c r="E6736" s="465" t="s">
        <v>6091</v>
      </c>
      <c r="F6736" s="469" t="str">
        <f t="shared" si="210"/>
        <v>other</v>
      </c>
      <c r="G6736" s="260">
        <v>0.42257844999999999</v>
      </c>
      <c r="H6736" s="260">
        <v>0.33750976496493201</v>
      </c>
      <c r="I6736" s="260">
        <v>2.4649742735999998E-3</v>
      </c>
      <c r="J6736" s="260">
        <v>1.07869599726739</v>
      </c>
      <c r="K6736" s="260">
        <v>1.8412491869605601</v>
      </c>
      <c r="L6736" s="301" t="str">
        <f t="shared" si="211"/>
        <v/>
      </c>
      <c r="M6736" s="459">
        <f>IFERROR((Tableau1[[#This Row],[Scope 1
(kg CO2-eq)]]+Tableau1[[#This Row],[Scope 2 energy
(kg CO2-eq)]]+Tableau1[[#This Row],[Scope 2 Infrastructure
(kg CO2-eq)]])/Tableau1[[#This Row],[Total CO2-emissions
(kg CO2-eq)
for scope 3 use ]],"")</f>
        <v>0.41414991226544179</v>
      </c>
      <c r="N6736" s="436" t="s">
        <v>50</v>
      </c>
      <c r="O6736" s="259">
        <v>1</v>
      </c>
      <c r="P6736" s="259" t="s">
        <v>5198</v>
      </c>
      <c r="Q6736" s="259" t="s">
        <v>5199</v>
      </c>
    </row>
    <row r="6737" spans="1:17" ht="21.75" customHeight="1">
      <c r="A6737" s="301" t="s">
        <v>5234</v>
      </c>
      <c r="B6737" s="301" t="s">
        <v>5362</v>
      </c>
      <c r="C6737" s="316" t="s">
        <v>12724</v>
      </c>
      <c r="D6737" s="465" t="s">
        <v>50</v>
      </c>
      <c r="E6737" s="465" t="s">
        <v>700</v>
      </c>
      <c r="F6737" s="469" t="str">
        <f t="shared" si="210"/>
        <v>CH</v>
      </c>
      <c r="G6737" s="260">
        <v>0.4234461585</v>
      </c>
      <c r="H6737" s="260">
        <v>9.9198815896341205E-2</v>
      </c>
      <c r="I6737" s="260">
        <v>2.0691596772920702E-3</v>
      </c>
      <c r="J6737" s="260">
        <v>0.38560129772982499</v>
      </c>
      <c r="K6737" s="260">
        <v>0.91031543230443202</v>
      </c>
      <c r="L6737" s="301" t="str">
        <f t="shared" si="211"/>
        <v/>
      </c>
      <c r="M6737" s="459">
        <f>IFERROR((Tableau1[[#This Row],[Scope 1
(kg CO2-eq)]]+Tableau1[[#This Row],[Scope 2 energy
(kg CO2-eq)]]+Tableau1[[#This Row],[Scope 2 Infrastructure
(kg CO2-eq)]])/Tableau1[[#This Row],[Total CO2-emissions
(kg CO2-eq)
for scope 3 use ]],"")</f>
        <v>0.57640913847339437</v>
      </c>
      <c r="N6737" s="436" t="s">
        <v>50</v>
      </c>
      <c r="O6737" s="259">
        <v>1</v>
      </c>
      <c r="P6737" s="259" t="s">
        <v>5234</v>
      </c>
      <c r="Q6737" s="259" t="s">
        <v>5362</v>
      </c>
    </row>
    <row r="6738" spans="1:17" ht="21.75" customHeight="1">
      <c r="A6738" s="301" t="s">
        <v>5234</v>
      </c>
      <c r="B6738" s="301" t="s">
        <v>5362</v>
      </c>
      <c r="C6738" s="316" t="s">
        <v>12725</v>
      </c>
      <c r="D6738" s="465" t="s">
        <v>50</v>
      </c>
      <c r="E6738" s="465" t="s">
        <v>700</v>
      </c>
      <c r="F6738" s="469" t="str">
        <f t="shared" si="210"/>
        <v>CH</v>
      </c>
      <c r="G6738" s="260">
        <v>4.3527099999999998E-7</v>
      </c>
      <c r="H6738" s="260">
        <v>5.8715783214643999E-3</v>
      </c>
      <c r="I6738" s="260">
        <v>4.3497346903599999E-4</v>
      </c>
      <c r="J6738" s="260">
        <v>0.25870515423297097</v>
      </c>
      <c r="K6738" s="260">
        <v>0.26501214133260897</v>
      </c>
      <c r="L6738" s="301" t="str">
        <f t="shared" si="211"/>
        <v/>
      </c>
      <c r="M6738" s="459">
        <f>IFERROR((Tableau1[[#This Row],[Scope 1
(kg CO2-eq)]]+Tableau1[[#This Row],[Scope 2 energy
(kg CO2-eq)]]+Tableau1[[#This Row],[Scope 2 Infrastructure
(kg CO2-eq)]])/Tableau1[[#This Row],[Total CO2-emissions
(kg CO2-eq)
for scope 3 use ]],"")</f>
        <v>2.3798860798549926E-2</v>
      </c>
      <c r="N6738" s="436" t="s">
        <v>50</v>
      </c>
      <c r="O6738" s="259">
        <v>1</v>
      </c>
      <c r="P6738" s="259" t="s">
        <v>5234</v>
      </c>
      <c r="Q6738" s="259" t="s">
        <v>5362</v>
      </c>
    </row>
    <row r="6739" spans="1:17" ht="21.75" customHeight="1">
      <c r="A6739" s="301" t="s">
        <v>5234</v>
      </c>
      <c r="B6739" s="301" t="s">
        <v>5362</v>
      </c>
      <c r="C6739" s="316" t="s">
        <v>12726</v>
      </c>
      <c r="D6739" s="465" t="s">
        <v>50</v>
      </c>
      <c r="E6739" s="465" t="s">
        <v>700</v>
      </c>
      <c r="F6739" s="469" t="str">
        <f t="shared" si="210"/>
        <v>CH</v>
      </c>
      <c r="G6739" s="260">
        <v>0.14263237030000001</v>
      </c>
      <c r="H6739" s="260">
        <v>1.9607832073396999E-2</v>
      </c>
      <c r="I6739" s="260">
        <v>4.0310143947639999E-4</v>
      </c>
      <c r="J6739" s="260">
        <v>0.37210939383338404</v>
      </c>
      <c r="K6739" s="260">
        <v>0.53475269779787205</v>
      </c>
      <c r="L6739" s="301" t="str">
        <f t="shared" si="211"/>
        <v/>
      </c>
      <c r="M6739" s="459">
        <f>IFERROR((Tableau1[[#This Row],[Scope 1
(kg CO2-eq)]]+Tableau1[[#This Row],[Scope 2 energy
(kg CO2-eq)]]+Tableau1[[#This Row],[Scope 2 Infrastructure
(kg CO2-eq)]])/Tableau1[[#This Row],[Total CO2-emissions
(kg CO2-eq)
for scope 3 use ]],"")</f>
        <v>0.30414676631393073</v>
      </c>
      <c r="N6739" s="436" t="s">
        <v>50</v>
      </c>
      <c r="O6739" s="259">
        <v>1</v>
      </c>
      <c r="P6739" s="259" t="s">
        <v>5234</v>
      </c>
      <c r="Q6739" s="259" t="s">
        <v>5362</v>
      </c>
    </row>
    <row r="6740" spans="1:17" ht="21.75" customHeight="1">
      <c r="A6740" s="301" t="s">
        <v>5198</v>
      </c>
      <c r="B6740" s="301" t="s">
        <v>5199</v>
      </c>
      <c r="C6740" s="316" t="s">
        <v>12727</v>
      </c>
      <c r="D6740" s="465" t="s">
        <v>3646</v>
      </c>
      <c r="E6740" s="465" t="s">
        <v>6091</v>
      </c>
      <c r="F6740" s="469" t="str">
        <f t="shared" si="210"/>
        <v>other</v>
      </c>
      <c r="G6740" s="260">
        <v>0</v>
      </c>
      <c r="H6740" s="260">
        <v>0.11560757994136001</v>
      </c>
      <c r="I6740" s="260">
        <v>7.0123933824000001E-4</v>
      </c>
      <c r="J6740" s="260">
        <v>1.2886361133714001E-2</v>
      </c>
      <c r="K6740" s="260">
        <v>0.129195186431176</v>
      </c>
      <c r="L6740" s="301" t="str">
        <f t="shared" si="211"/>
        <v/>
      </c>
      <c r="M6740" s="459">
        <f>IFERROR((Tableau1[[#This Row],[Scope 1
(kg CO2-eq)]]+Tableau1[[#This Row],[Scope 2 energy
(kg CO2-eq)]]+Tableau1[[#This Row],[Scope 2 Infrastructure
(kg CO2-eq)]])/Tableau1[[#This Row],[Total CO2-emissions
(kg CO2-eq)
for scope 3 use ]],"")</f>
        <v>0.90025660005188557</v>
      </c>
      <c r="N6740" s="436" t="s">
        <v>3646</v>
      </c>
      <c r="O6740" s="259">
        <v>1</v>
      </c>
      <c r="P6740" s="259" t="s">
        <v>5198</v>
      </c>
      <c r="Q6740" s="259" t="s">
        <v>5199</v>
      </c>
    </row>
    <row r="6741" spans="1:17" ht="21.75" customHeight="1">
      <c r="A6741" s="301" t="s">
        <v>5198</v>
      </c>
      <c r="B6741" s="301" t="s">
        <v>5199</v>
      </c>
      <c r="C6741" s="316" t="s">
        <v>12728</v>
      </c>
      <c r="D6741" s="465" t="s">
        <v>3646</v>
      </c>
      <c r="E6741" s="465" t="s">
        <v>6091</v>
      </c>
      <c r="F6741" s="469" t="str">
        <f t="shared" si="210"/>
        <v>other</v>
      </c>
      <c r="G6741" s="260">
        <v>0</v>
      </c>
      <c r="H6741" s="260">
        <v>3.6151377529959998E-2</v>
      </c>
      <c r="I6741" s="260">
        <v>7.0123933824000001E-4</v>
      </c>
      <c r="J6741" s="260">
        <v>1.2886361133714001E-2</v>
      </c>
      <c r="K6741" s="260">
        <v>4.9738977990324701E-2</v>
      </c>
      <c r="L6741" s="301" t="str">
        <f t="shared" si="211"/>
        <v/>
      </c>
      <c r="M6741" s="459">
        <f>IFERROR((Tableau1[[#This Row],[Scope 1
(kg CO2-eq)]]+Tableau1[[#This Row],[Scope 2 energy
(kg CO2-eq)]]+Tableau1[[#This Row],[Scope 2 Infrastructure
(kg CO2-eq)]])/Tableau1[[#This Row],[Total CO2-emissions
(kg CO2-eq)
for scope 3 use ]],"")</f>
        <v>0.74092026730763594</v>
      </c>
      <c r="N6741" s="436" t="s">
        <v>3646</v>
      </c>
      <c r="O6741" s="259">
        <v>1</v>
      </c>
      <c r="P6741" s="259" t="s">
        <v>5198</v>
      </c>
      <c r="Q6741" s="259" t="s">
        <v>5199</v>
      </c>
    </row>
    <row r="6742" spans="1:17" ht="21.75" customHeight="1">
      <c r="A6742" s="301" t="s">
        <v>5129</v>
      </c>
      <c r="B6742" s="301" t="s">
        <v>5130</v>
      </c>
      <c r="C6742" s="316" t="s">
        <v>12729</v>
      </c>
      <c r="D6742" s="465" t="s">
        <v>3730</v>
      </c>
      <c r="E6742" s="465" t="s">
        <v>700</v>
      </c>
      <c r="F6742" s="469" t="str">
        <f t="shared" si="210"/>
        <v>CH</v>
      </c>
      <c r="G6742" s="260">
        <v>0.31376999999999999</v>
      </c>
      <c r="H6742" s="260">
        <v>1.0772501144992801</v>
      </c>
      <c r="I6742" s="260">
        <v>8.7225071184000001E-4</v>
      </c>
      <c r="J6742" s="260">
        <v>8.1619438185056001</v>
      </c>
      <c r="K6742" s="260">
        <v>9.5538361886244303</v>
      </c>
      <c r="L6742" s="301" t="str">
        <f t="shared" si="211"/>
        <v/>
      </c>
      <c r="M6742" s="459">
        <f>IFERROR((Tableau1[[#This Row],[Scope 1
(kg CO2-eq)]]+Tableau1[[#This Row],[Scope 2 energy
(kg CO2-eq)]]+Tableau1[[#This Row],[Scope 2 Infrastructure
(kg CO2-eq)]])/Tableau1[[#This Row],[Total CO2-emissions
(kg CO2-eq)
for scope 3 use ]],"")</f>
        <v>0.14568936893312234</v>
      </c>
      <c r="N6742" s="436" t="s">
        <v>3730</v>
      </c>
      <c r="O6742" s="259">
        <v>1</v>
      </c>
      <c r="P6742" s="259" t="s">
        <v>5129</v>
      </c>
      <c r="Q6742" s="259" t="s">
        <v>5130</v>
      </c>
    </row>
    <row r="6743" spans="1:17" ht="21.75" customHeight="1">
      <c r="A6743" s="301" t="s">
        <v>5129</v>
      </c>
      <c r="B6743" s="301" t="s">
        <v>5130</v>
      </c>
      <c r="C6743" s="316" t="s">
        <v>12730</v>
      </c>
      <c r="D6743" s="465" t="s">
        <v>3730</v>
      </c>
      <c r="E6743" s="465" t="s">
        <v>6091</v>
      </c>
      <c r="F6743" s="469" t="str">
        <f t="shared" si="210"/>
        <v>other</v>
      </c>
      <c r="G6743" s="260">
        <v>0.31376999999999999</v>
      </c>
      <c r="H6743" s="260">
        <v>1.61572521849576</v>
      </c>
      <c r="I6743" s="260">
        <v>8.8125007104000003E-4</v>
      </c>
      <c r="J6743" s="260">
        <v>8.1619438185056001</v>
      </c>
      <c r="K6743" s="260">
        <v>10.0923202852338</v>
      </c>
      <c r="L6743" s="301" t="str">
        <f t="shared" si="211"/>
        <v/>
      </c>
      <c r="M6743" s="459">
        <f>IFERROR((Tableau1[[#This Row],[Scope 1
(kg CO2-eq)]]+Tableau1[[#This Row],[Scope 2 energy
(kg CO2-eq)]]+Tableau1[[#This Row],[Scope 2 Infrastructure
(kg CO2-eq)]])/Tableau1[[#This Row],[Total CO2-emissions
(kg CO2-eq)
for scope 3 use ]],"")</f>
        <v>0.19127181995909878</v>
      </c>
      <c r="N6743" s="436" t="s">
        <v>3730</v>
      </c>
      <c r="O6743" s="259">
        <v>1</v>
      </c>
      <c r="P6743" s="259" t="s">
        <v>5129</v>
      </c>
      <c r="Q6743" s="259" t="s">
        <v>5130</v>
      </c>
    </row>
    <row r="6744" spans="1:17" ht="21.75" customHeight="1">
      <c r="A6744" s="301" t="s">
        <v>5129</v>
      </c>
      <c r="B6744" s="301" t="s">
        <v>5162</v>
      </c>
      <c r="C6744" s="316" t="s">
        <v>12731</v>
      </c>
      <c r="D6744" s="465" t="s">
        <v>3730</v>
      </c>
      <c r="E6744" s="465" t="s">
        <v>6101</v>
      </c>
      <c r="F6744" s="469" t="str">
        <f t="shared" si="210"/>
        <v>other</v>
      </c>
      <c r="G6744" s="260">
        <v>0</v>
      </c>
      <c r="H6744" s="260">
        <v>0.32199462199520001</v>
      </c>
      <c r="I6744" s="260">
        <v>2.0602097279999999E-4</v>
      </c>
      <c r="J6744" s="260">
        <v>2.77923704139815</v>
      </c>
      <c r="K6744" s="260">
        <v>3.1014376854666601</v>
      </c>
      <c r="L6744" s="301" t="str">
        <f t="shared" si="211"/>
        <v/>
      </c>
      <c r="M6744" s="459">
        <f>IFERROR((Tableau1[[#This Row],[Scope 1
(kg CO2-eq)]]+Tableau1[[#This Row],[Scope 2 energy
(kg CO2-eq)]]+Tableau1[[#This Row],[Scope 2 Infrastructure
(kg CO2-eq)]])/Tableau1[[#This Row],[Total CO2-emissions
(kg CO2-eq)
for scope 3 use ]],"")</f>
        <v>0.10388751142021409</v>
      </c>
      <c r="N6744" s="436" t="s">
        <v>3730</v>
      </c>
      <c r="O6744" s="259">
        <v>1</v>
      </c>
      <c r="P6744" s="259" t="s">
        <v>5129</v>
      </c>
      <c r="Q6744" s="259" t="s">
        <v>5162</v>
      </c>
    </row>
    <row r="6745" spans="1:17" ht="21.75" customHeight="1">
      <c r="A6745" s="301" t="s">
        <v>5129</v>
      </c>
      <c r="B6745" s="301" t="s">
        <v>5136</v>
      </c>
      <c r="C6745" s="316" t="s">
        <v>12732</v>
      </c>
      <c r="D6745" s="465" t="s">
        <v>3730</v>
      </c>
      <c r="E6745" s="465" t="s">
        <v>6087</v>
      </c>
      <c r="F6745" s="469" t="str">
        <f t="shared" si="210"/>
        <v>other</v>
      </c>
      <c r="G6745" s="260">
        <v>0.42226449999999999</v>
      </c>
      <c r="H6745" s="260">
        <v>0</v>
      </c>
      <c r="I6745" s="260">
        <v>0</v>
      </c>
      <c r="J6745" s="260">
        <v>2.6556222242998029E-2</v>
      </c>
      <c r="K6745" s="260">
        <v>0.448820722283991</v>
      </c>
      <c r="L6745" s="301" t="str">
        <f t="shared" si="211"/>
        <v/>
      </c>
      <c r="M6745" s="459">
        <f>IFERROR((Tableau1[[#This Row],[Scope 1
(kg CO2-eq)]]+Tableau1[[#This Row],[Scope 2 energy
(kg CO2-eq)]]+Tableau1[[#This Row],[Scope 2 Infrastructure
(kg CO2-eq)]])/Tableau1[[#This Row],[Total CO2-emissions
(kg CO2-eq)
for scope 3 use ]],"")</f>
        <v>0.9408311137042652</v>
      </c>
      <c r="N6745" s="436" t="s">
        <v>3730</v>
      </c>
      <c r="O6745" s="259">
        <v>1</v>
      </c>
      <c r="P6745" s="259" t="s">
        <v>5129</v>
      </c>
      <c r="Q6745" s="259" t="s">
        <v>5136</v>
      </c>
    </row>
    <row r="6746" spans="1:17" ht="21.75" customHeight="1">
      <c r="A6746" s="301" t="s">
        <v>5129</v>
      </c>
      <c r="B6746" s="301" t="s">
        <v>5136</v>
      </c>
      <c r="C6746" s="316" t="s">
        <v>12733</v>
      </c>
      <c r="D6746" s="465" t="s">
        <v>3730</v>
      </c>
      <c r="E6746" s="465" t="s">
        <v>6091</v>
      </c>
      <c r="F6746" s="469" t="str">
        <f t="shared" si="210"/>
        <v>other</v>
      </c>
      <c r="G6746" s="260">
        <v>1.894676</v>
      </c>
      <c r="H6746" s="260">
        <v>1.0538146853935999</v>
      </c>
      <c r="I6746" s="260">
        <v>0.13310183268039999</v>
      </c>
      <c r="J6746" s="260">
        <v>0.88838009280933994</v>
      </c>
      <c r="K6746" s="260">
        <v>3.9699726076046602</v>
      </c>
      <c r="L6746" s="301" t="str">
        <f t="shared" si="211"/>
        <v/>
      </c>
      <c r="M6746" s="459">
        <f>IFERROR((Tableau1[[#This Row],[Scope 1
(kg CO2-eq)]]+Tableau1[[#This Row],[Scope 2 energy
(kg CO2-eq)]]+Tableau1[[#This Row],[Scope 2 Infrastructure
(kg CO2-eq)]])/Tableau1[[#This Row],[Total CO2-emissions
(kg CO2-eq)
for scope 3 use ]],"")</f>
        <v>0.77622513368759061</v>
      </c>
      <c r="N6746" s="436" t="s">
        <v>3730</v>
      </c>
      <c r="O6746" s="259">
        <v>1</v>
      </c>
      <c r="P6746" s="259" t="s">
        <v>5129</v>
      </c>
      <c r="Q6746" s="259" t="s">
        <v>5136</v>
      </c>
    </row>
    <row r="6747" spans="1:17" ht="21.75" customHeight="1">
      <c r="A6747" s="301" t="s">
        <v>5129</v>
      </c>
      <c r="B6747" s="301" t="s">
        <v>5136</v>
      </c>
      <c r="C6747" s="316" t="s">
        <v>12734</v>
      </c>
      <c r="D6747" s="465" t="s">
        <v>3730</v>
      </c>
      <c r="E6747" s="465" t="s">
        <v>6091</v>
      </c>
      <c r="F6747" s="469" t="str">
        <f t="shared" si="210"/>
        <v>other</v>
      </c>
      <c r="G6747" s="260">
        <v>0</v>
      </c>
      <c r="H6747" s="260">
        <v>0.175624682618085</v>
      </c>
      <c r="I6747" s="260">
        <v>3.6089553772800002E-5</v>
      </c>
      <c r="J6747" s="260">
        <v>3.0498704636154299</v>
      </c>
      <c r="K6747" s="260">
        <v>3.22553116740951</v>
      </c>
      <c r="L6747" s="301" t="str">
        <f t="shared" si="211"/>
        <v/>
      </c>
      <c r="M6747" s="459">
        <f>IFERROR((Tableau1[[#This Row],[Scope 1
(kg CO2-eq)]]+Tableau1[[#This Row],[Scope 2 energy
(kg CO2-eq)]]+Tableau1[[#This Row],[Scope 2 Infrastructure
(kg CO2-eq)]])/Tableau1[[#This Row],[Total CO2-emissions
(kg CO2-eq)
for scope 3 use ]],"")</f>
        <v>5.4459486842576246E-2</v>
      </c>
      <c r="N6747" s="436" t="s">
        <v>3730</v>
      </c>
      <c r="O6747" s="259">
        <v>1</v>
      </c>
      <c r="P6747" s="259" t="s">
        <v>5129</v>
      </c>
      <c r="Q6747" s="259" t="s">
        <v>5136</v>
      </c>
    </row>
    <row r="6748" spans="1:17" ht="21.75" customHeight="1">
      <c r="A6748" s="301" t="s">
        <v>5129</v>
      </c>
      <c r="B6748" s="301" t="s">
        <v>5136</v>
      </c>
      <c r="C6748" s="316" t="s">
        <v>12735</v>
      </c>
      <c r="D6748" s="465" t="s">
        <v>3730</v>
      </c>
      <c r="E6748" s="465" t="s">
        <v>6091</v>
      </c>
      <c r="F6748" s="469" t="str">
        <f t="shared" si="210"/>
        <v>other</v>
      </c>
      <c r="G6748" s="260">
        <v>2.6499999999999999E-2</v>
      </c>
      <c r="H6748" s="260">
        <v>0.32199462199520001</v>
      </c>
      <c r="I6748" s="260">
        <v>2.0602097279999999E-4</v>
      </c>
      <c r="J6748" s="260">
        <v>3.5884974155280402</v>
      </c>
      <c r="K6748" s="260">
        <v>3.9371980593510898</v>
      </c>
      <c r="L6748" s="301" t="str">
        <f t="shared" si="211"/>
        <v/>
      </c>
      <c r="M6748" s="459">
        <f>IFERROR((Tableau1[[#This Row],[Scope 1
(kg CO2-eq)]]+Tableau1[[#This Row],[Scope 2 energy
(kg CO2-eq)]]+Tableau1[[#This Row],[Scope 2 Infrastructure
(kg CO2-eq)]])/Tableau1[[#This Row],[Total CO2-emissions
(kg CO2-eq)
for scope 3 use ]],"")</f>
        <v>8.8565684964670335E-2</v>
      </c>
      <c r="N6748" s="436" t="s">
        <v>3730</v>
      </c>
      <c r="O6748" s="259">
        <v>1</v>
      </c>
      <c r="P6748" s="259" t="s">
        <v>5129</v>
      </c>
      <c r="Q6748" s="260" t="s">
        <v>5136</v>
      </c>
    </row>
    <row r="6749" spans="1:17" ht="21.75" customHeight="1">
      <c r="A6749" s="301" t="s">
        <v>5129</v>
      </c>
      <c r="B6749" s="301" t="s">
        <v>5136</v>
      </c>
      <c r="C6749" s="316" t="s">
        <v>12736</v>
      </c>
      <c r="D6749" s="465" t="s">
        <v>3730</v>
      </c>
      <c r="E6749" s="465" t="s">
        <v>6091</v>
      </c>
      <c r="F6749" s="469" t="str">
        <f t="shared" si="210"/>
        <v>other</v>
      </c>
      <c r="G6749" s="260">
        <v>0</v>
      </c>
      <c r="H6749" s="260">
        <v>0.36959000045759999</v>
      </c>
      <c r="I6749" s="260">
        <v>4.664859264E-4</v>
      </c>
      <c r="J6749" s="260">
        <v>2.6592279848709599</v>
      </c>
      <c r="K6749" s="260">
        <v>3.0292844700152601</v>
      </c>
      <c r="L6749" s="301" t="str">
        <f t="shared" si="211"/>
        <v/>
      </c>
      <c r="M6749" s="459">
        <f>IFERROR((Tableau1[[#This Row],[Scope 1
(kg CO2-eq)]]+Tableau1[[#This Row],[Scope 2 energy
(kg CO2-eq)]]+Tableau1[[#This Row],[Scope 2 Infrastructure
(kg CO2-eq)]])/Tableau1[[#This Row],[Total CO2-emissions
(kg CO2-eq)
for scope 3 use ]],"")</f>
        <v>0.12215970142352982</v>
      </c>
      <c r="N6749" s="436" t="s">
        <v>3730</v>
      </c>
      <c r="O6749" s="259">
        <v>1</v>
      </c>
      <c r="P6749" s="259" t="s">
        <v>5129</v>
      </c>
      <c r="Q6749" s="259" t="s">
        <v>5136</v>
      </c>
    </row>
    <row r="6750" spans="1:17" ht="21.75" customHeight="1">
      <c r="A6750" s="301" t="s">
        <v>5129</v>
      </c>
      <c r="B6750" s="301" t="s">
        <v>5136</v>
      </c>
      <c r="C6750" s="316" t="s">
        <v>12737</v>
      </c>
      <c r="D6750" s="465" t="s">
        <v>3730</v>
      </c>
      <c r="E6750" s="465" t="s">
        <v>6091</v>
      </c>
      <c r="F6750" s="469" t="str">
        <f t="shared" si="210"/>
        <v>other</v>
      </c>
      <c r="G6750" s="260">
        <v>0</v>
      </c>
      <c r="H6750" s="260">
        <v>0.38513336771822398</v>
      </c>
      <c r="I6750" s="260">
        <v>4.8610431993600001E-4</v>
      </c>
      <c r="J6750" s="260">
        <v>0.31512890756395701</v>
      </c>
      <c r="K6750" s="260">
        <v>0.70074837887463104</v>
      </c>
      <c r="L6750" s="301" t="str">
        <f t="shared" si="211"/>
        <v/>
      </c>
      <c r="M6750" s="459">
        <f>IFERROR((Tableau1[[#This Row],[Scope 1
(kg CO2-eq)]]+Tableau1[[#This Row],[Scope 2 energy
(kg CO2-eq)]]+Tableau1[[#This Row],[Scope 2 Infrastructure
(kg CO2-eq)]])/Tableau1[[#This Row],[Total CO2-emissions
(kg CO2-eq)
for scope 3 use ]],"")</f>
        <v>0.55029663094968084</v>
      </c>
      <c r="N6750" s="436" t="s">
        <v>3730</v>
      </c>
      <c r="O6750" s="259">
        <v>1</v>
      </c>
      <c r="P6750" s="259" t="s">
        <v>5129</v>
      </c>
      <c r="Q6750" s="259" t="s">
        <v>5136</v>
      </c>
    </row>
    <row r="6751" spans="1:17" ht="21.75" customHeight="1">
      <c r="A6751" s="301" t="s">
        <v>5129</v>
      </c>
      <c r="B6751" s="301" t="s">
        <v>5136</v>
      </c>
      <c r="C6751" s="316" t="s">
        <v>12738</v>
      </c>
      <c r="D6751" s="465" t="s">
        <v>3730</v>
      </c>
      <c r="E6751" s="465" t="s">
        <v>6101</v>
      </c>
      <c r="F6751" s="469" t="str">
        <f t="shared" si="210"/>
        <v>other</v>
      </c>
      <c r="G6751" s="260">
        <v>8.6784959999999994E-2</v>
      </c>
      <c r="H6751" s="260">
        <v>0.32199462199520001</v>
      </c>
      <c r="I6751" s="260">
        <v>2.0602097279999999E-4</v>
      </c>
      <c r="J6751" s="260">
        <v>9.70447399157052</v>
      </c>
      <c r="K6751" s="260">
        <v>10.113459601462299</v>
      </c>
      <c r="L6751" s="301" t="str">
        <f t="shared" si="211"/>
        <v/>
      </c>
      <c r="M6751" s="459">
        <f>IFERROR((Tableau1[[#This Row],[Scope 1
(kg CO2-eq)]]+Tableau1[[#This Row],[Scope 2 energy
(kg CO2-eq)]]+Tableau1[[#This Row],[Scope 2 Infrastructure
(kg CO2-eq)]])/Tableau1[[#This Row],[Total CO2-emissions
(kg CO2-eq)
for scope 3 use ]],"")</f>
        <v>4.0439732701247455E-2</v>
      </c>
      <c r="N6751" s="436" t="s">
        <v>3730</v>
      </c>
      <c r="O6751" s="259">
        <v>1</v>
      </c>
      <c r="P6751" s="259" t="s">
        <v>5129</v>
      </c>
      <c r="Q6751" s="259" t="s">
        <v>5136</v>
      </c>
    </row>
    <row r="6752" spans="1:17" ht="21.75" customHeight="1">
      <c r="A6752" s="301" t="s">
        <v>5129</v>
      </c>
      <c r="B6752" s="301" t="s">
        <v>5136</v>
      </c>
      <c r="C6752" s="316" t="s">
        <v>12739</v>
      </c>
      <c r="D6752" s="465" t="s">
        <v>3730</v>
      </c>
      <c r="E6752" s="465" t="s">
        <v>6101</v>
      </c>
      <c r="F6752" s="469" t="str">
        <f t="shared" si="210"/>
        <v>other</v>
      </c>
      <c r="G6752" s="260">
        <v>5.7716999999999997E-2</v>
      </c>
      <c r="H6752" s="260">
        <v>0.70530480936439999</v>
      </c>
      <c r="I6752" s="260">
        <v>4.4854416000000004E-6</v>
      </c>
      <c r="J6752" s="260">
        <v>1.6343493904015101</v>
      </c>
      <c r="K6752" s="260">
        <v>2.3973756889301598</v>
      </c>
      <c r="L6752" s="301" t="str">
        <f t="shared" si="211"/>
        <v/>
      </c>
      <c r="M6752" s="459">
        <f>IFERROR((Tableau1[[#This Row],[Scope 1
(kg CO2-eq)]]+Tableau1[[#This Row],[Scope 2 energy
(kg CO2-eq)]]+Tableau1[[#This Row],[Scope 2 Infrastructure
(kg CO2-eq)]])/Tableau1[[#This Row],[Total CO2-emissions
(kg CO2-eq)
for scope 3 use ]],"")</f>
        <v>0.3182756454606846</v>
      </c>
      <c r="N6752" s="436" t="s">
        <v>3730</v>
      </c>
      <c r="O6752" s="259">
        <v>1</v>
      </c>
      <c r="P6752" s="259" t="s">
        <v>5129</v>
      </c>
      <c r="Q6752" s="259" t="s">
        <v>5136</v>
      </c>
    </row>
    <row r="6753" spans="1:17" ht="21.75" customHeight="1">
      <c r="A6753" s="301" t="s">
        <v>5129</v>
      </c>
      <c r="B6753" s="301" t="s">
        <v>5136</v>
      </c>
      <c r="C6753" s="316" t="s">
        <v>12740</v>
      </c>
      <c r="D6753" s="465" t="s">
        <v>3730</v>
      </c>
      <c r="E6753" s="465" t="s">
        <v>6091</v>
      </c>
      <c r="F6753" s="469" t="str">
        <f t="shared" si="210"/>
        <v>other</v>
      </c>
      <c r="G6753" s="260">
        <v>0.10199999999999999</v>
      </c>
      <c r="H6753" s="260">
        <v>0.31397788999519999</v>
      </c>
      <c r="I6753" s="260">
        <v>2.8891857280000002E-4</v>
      </c>
      <c r="J6753" s="260">
        <v>2.7089196783523803</v>
      </c>
      <c r="K6753" s="260">
        <v>3.12518648641954</v>
      </c>
      <c r="L6753" s="301" t="str">
        <f t="shared" si="211"/>
        <v/>
      </c>
      <c r="M6753" s="459">
        <f>IFERROR((Tableau1[[#This Row],[Scope 1
(kg CO2-eq)]]+Tableau1[[#This Row],[Scope 2 energy
(kg CO2-eq)]]+Tableau1[[#This Row],[Scope 2 Infrastructure
(kg CO2-eq)]])/Tableau1[[#This Row],[Total CO2-emissions
(kg CO2-eq)
for scope 3 use ]],"")</f>
        <v>0.13319743009797411</v>
      </c>
      <c r="N6753" s="436" t="s">
        <v>3730</v>
      </c>
      <c r="O6753" s="259">
        <v>1</v>
      </c>
      <c r="P6753" s="259" t="s">
        <v>5129</v>
      </c>
      <c r="Q6753" s="260" t="s">
        <v>5136</v>
      </c>
    </row>
    <row r="6754" spans="1:17" ht="21.75" customHeight="1">
      <c r="A6754" s="301" t="s">
        <v>5129</v>
      </c>
      <c r="B6754" s="301" t="s">
        <v>5170</v>
      </c>
      <c r="C6754" s="316" t="s">
        <v>12741</v>
      </c>
      <c r="D6754" s="465" t="s">
        <v>3730</v>
      </c>
      <c r="E6754" s="465" t="s">
        <v>6091</v>
      </c>
      <c r="F6754" s="469" t="str">
        <f t="shared" si="210"/>
        <v>other</v>
      </c>
      <c r="G6754" s="260">
        <v>0</v>
      </c>
      <c r="H6754" s="260">
        <v>0.48450971746880001</v>
      </c>
      <c r="I6754" s="260">
        <v>4.6524856320000001E-4</v>
      </c>
      <c r="J6754" s="260">
        <v>1.58965251201453</v>
      </c>
      <c r="K6754" s="260">
        <v>2.07462747830973</v>
      </c>
      <c r="L6754" s="301" t="str">
        <f t="shared" si="211"/>
        <v/>
      </c>
      <c r="M6754" s="459">
        <f>IFERROR((Tableau1[[#This Row],[Scope 1
(kg CO2-eq)]]+Tableau1[[#This Row],[Scope 2 energy
(kg CO2-eq)]]+Tableau1[[#This Row],[Scope 2 Infrastructure
(kg CO2-eq)]])/Tableau1[[#This Row],[Total CO2-emissions
(kg CO2-eq)
for scope 3 use ]],"")</f>
        <v>0.23376484265364389</v>
      </c>
      <c r="N6754" s="436" t="s">
        <v>3730</v>
      </c>
      <c r="O6754" s="259">
        <v>1</v>
      </c>
      <c r="P6754" s="259" t="s">
        <v>5129</v>
      </c>
      <c r="Q6754" s="259" t="s">
        <v>5170</v>
      </c>
    </row>
    <row r="6755" spans="1:17" ht="21.75" customHeight="1">
      <c r="A6755" s="301" t="s">
        <v>5238</v>
      </c>
      <c r="B6755" s="301" t="s">
        <v>5133</v>
      </c>
      <c r="C6755" s="316" t="s">
        <v>12742</v>
      </c>
      <c r="D6755" s="465" t="s">
        <v>3646</v>
      </c>
      <c r="E6755" s="465" t="s">
        <v>6016</v>
      </c>
      <c r="F6755" s="469" t="str">
        <f t="shared" si="210"/>
        <v>other</v>
      </c>
      <c r="G6755" s="260">
        <v>0</v>
      </c>
      <c r="H6755" s="260">
        <v>0</v>
      </c>
      <c r="I6755" s="260">
        <v>0</v>
      </c>
      <c r="J6755" s="260">
        <v>6956772.7358394498</v>
      </c>
      <c r="K6755" s="260">
        <v>6956772.7358174296</v>
      </c>
      <c r="L6755" s="301" t="str">
        <f t="shared" si="211"/>
        <v/>
      </c>
      <c r="M6755" s="459">
        <f>IFERROR((Tableau1[[#This Row],[Scope 1
(kg CO2-eq)]]+Tableau1[[#This Row],[Scope 2 energy
(kg CO2-eq)]]+Tableau1[[#This Row],[Scope 2 Infrastructure
(kg CO2-eq)]])/Tableau1[[#This Row],[Total CO2-emissions
(kg CO2-eq)
for scope 3 use ]],"")</f>
        <v>0</v>
      </c>
      <c r="N6755" s="436" t="s">
        <v>3646</v>
      </c>
      <c r="O6755" s="259">
        <v>1</v>
      </c>
      <c r="P6755" s="259" t="s">
        <v>5238</v>
      </c>
      <c r="Q6755" s="259" t="s">
        <v>5133</v>
      </c>
    </row>
    <row r="6756" spans="1:17" ht="21.75" customHeight="1">
      <c r="A6756" s="301" t="s">
        <v>5141</v>
      </c>
      <c r="B6756" s="301" t="s">
        <v>5238</v>
      </c>
      <c r="C6756" s="316" t="s">
        <v>12743</v>
      </c>
      <c r="D6756" s="465" t="s">
        <v>3730</v>
      </c>
      <c r="E6756" s="465" t="s">
        <v>6016</v>
      </c>
      <c r="F6756" s="469" t="str">
        <f t="shared" si="210"/>
        <v>other</v>
      </c>
      <c r="G6756" s="260">
        <v>0.22537994</v>
      </c>
      <c r="H6756" s="260">
        <v>0.85273583848800005</v>
      </c>
      <c r="I6756" s="260">
        <v>6.7608022540000007E-2</v>
      </c>
      <c r="J6756" s="260">
        <v>3.9522247538805999</v>
      </c>
      <c r="K6756" s="260">
        <v>5.0979485627484102</v>
      </c>
      <c r="L6756" s="301" t="str">
        <f t="shared" si="211"/>
        <v/>
      </c>
      <c r="M6756" s="459">
        <f>IFERROR((Tableau1[[#This Row],[Scope 1
(kg CO2-eq)]]+Tableau1[[#This Row],[Scope 2 energy
(kg CO2-eq)]]+Tableau1[[#This Row],[Scope 2 Infrastructure
(kg CO2-eq)]])/Tableau1[[#This Row],[Total CO2-emissions
(kg CO2-eq)
for scope 3 use ]],"")</f>
        <v>0.22474212654870657</v>
      </c>
      <c r="N6756" s="436" t="s">
        <v>3730</v>
      </c>
      <c r="O6756" s="259">
        <v>1</v>
      </c>
      <c r="P6756" s="259" t="s">
        <v>5141</v>
      </c>
      <c r="Q6756" s="259" t="s">
        <v>5238</v>
      </c>
    </row>
    <row r="6757" spans="1:17" ht="21.75" customHeight="1">
      <c r="A6757" s="301" t="s">
        <v>5198</v>
      </c>
      <c r="B6757" s="301" t="s">
        <v>5199</v>
      </c>
      <c r="C6757" s="316" t="s">
        <v>12744</v>
      </c>
      <c r="D6757" s="465" t="s">
        <v>50</v>
      </c>
      <c r="E6757" s="465" t="s">
        <v>700</v>
      </c>
      <c r="F6757" s="469" t="str">
        <f t="shared" si="210"/>
        <v>CH</v>
      </c>
      <c r="G6757" s="260">
        <v>0</v>
      </c>
      <c r="H6757" s="260">
        <v>0</v>
      </c>
      <c r="I6757" s="260">
        <v>0</v>
      </c>
      <c r="J6757" s="260">
        <v>207.225982278038</v>
      </c>
      <c r="K6757" s="260">
        <v>207.22598228023699</v>
      </c>
      <c r="L6757" s="301" t="str">
        <f t="shared" si="211"/>
        <v/>
      </c>
      <c r="M6757" s="459">
        <f>IFERROR((Tableau1[[#This Row],[Scope 1
(kg CO2-eq)]]+Tableau1[[#This Row],[Scope 2 energy
(kg CO2-eq)]]+Tableau1[[#This Row],[Scope 2 Infrastructure
(kg CO2-eq)]])/Tableau1[[#This Row],[Total CO2-emissions
(kg CO2-eq)
for scope 3 use ]],"")</f>
        <v>0</v>
      </c>
      <c r="N6757" s="436" t="s">
        <v>50</v>
      </c>
      <c r="O6757" s="259">
        <v>1</v>
      </c>
      <c r="P6757" s="259" t="s">
        <v>5198</v>
      </c>
      <c r="Q6757" s="259" t="s">
        <v>5199</v>
      </c>
    </row>
    <row r="6758" spans="1:17" ht="21.75" customHeight="1">
      <c r="A6758" s="301" t="s">
        <v>5198</v>
      </c>
      <c r="B6758" s="301" t="s">
        <v>5199</v>
      </c>
      <c r="C6758" s="316" t="s">
        <v>12745</v>
      </c>
      <c r="D6758" s="465" t="s">
        <v>50</v>
      </c>
      <c r="E6758" s="465" t="s">
        <v>700</v>
      </c>
      <c r="F6758" s="469" t="str">
        <f t="shared" si="210"/>
        <v>CH</v>
      </c>
      <c r="G6758" s="260">
        <v>0</v>
      </c>
      <c r="H6758" s="260">
        <v>0</v>
      </c>
      <c r="I6758" s="260">
        <v>0</v>
      </c>
      <c r="J6758" s="260">
        <v>207.225982278038</v>
      </c>
      <c r="K6758" s="260">
        <v>207.22598228023699</v>
      </c>
      <c r="L6758" s="301" t="str">
        <f t="shared" si="211"/>
        <v/>
      </c>
      <c r="M6758" s="459">
        <f>IFERROR((Tableau1[[#This Row],[Scope 1
(kg CO2-eq)]]+Tableau1[[#This Row],[Scope 2 energy
(kg CO2-eq)]]+Tableau1[[#This Row],[Scope 2 Infrastructure
(kg CO2-eq)]])/Tableau1[[#This Row],[Total CO2-emissions
(kg CO2-eq)
for scope 3 use ]],"")</f>
        <v>0</v>
      </c>
      <c r="N6758" s="436" t="s">
        <v>50</v>
      </c>
      <c r="O6758" s="259">
        <v>1</v>
      </c>
      <c r="P6758" s="259" t="s">
        <v>5198</v>
      </c>
      <c r="Q6758" s="259" t="s">
        <v>5199</v>
      </c>
    </row>
    <row r="6759" spans="1:17" ht="21.75" customHeight="1">
      <c r="A6759" s="301" t="s">
        <v>5198</v>
      </c>
      <c r="B6759" s="301" t="s">
        <v>5199</v>
      </c>
      <c r="C6759" s="316" t="s">
        <v>12746</v>
      </c>
      <c r="D6759" s="465" t="s">
        <v>50</v>
      </c>
      <c r="E6759" s="465" t="s">
        <v>6091</v>
      </c>
      <c r="F6759" s="469" t="str">
        <f t="shared" si="210"/>
        <v>other</v>
      </c>
      <c r="G6759" s="260">
        <v>0</v>
      </c>
      <c r="H6759" s="260">
        <v>65.78610598006</v>
      </c>
      <c r="I6759" s="260">
        <v>11.5610935951904</v>
      </c>
      <c r="J6759" s="260">
        <v>126.912682716299</v>
      </c>
      <c r="K6759" s="260">
        <v>204.259882336023</v>
      </c>
      <c r="L6759" s="301" t="str">
        <f t="shared" si="211"/>
        <v/>
      </c>
      <c r="M6759" s="459">
        <f>IFERROR((Tableau1[[#This Row],[Scope 1
(kg CO2-eq)]]+Tableau1[[#This Row],[Scope 2 energy
(kg CO2-eq)]]+Tableau1[[#This Row],[Scope 2 Infrastructure
(kg CO2-eq)]])/Tableau1[[#This Row],[Total CO2-emissions
(kg CO2-eq)
for scope 3 use ]],"")</f>
        <v>0.37867053819216634</v>
      </c>
      <c r="N6759" s="436" t="s">
        <v>50</v>
      </c>
      <c r="O6759" s="259">
        <v>1</v>
      </c>
      <c r="P6759" s="259" t="s">
        <v>5198</v>
      </c>
      <c r="Q6759" s="259" t="s">
        <v>5199</v>
      </c>
    </row>
    <row r="6760" spans="1:17" ht="21.75" customHeight="1">
      <c r="A6760" s="301" t="s">
        <v>5157</v>
      </c>
      <c r="B6760" s="301" t="s">
        <v>5363</v>
      </c>
      <c r="C6760" s="316" t="s">
        <v>12747</v>
      </c>
      <c r="D6760" s="465" t="s">
        <v>3730</v>
      </c>
      <c r="E6760" s="465" t="s">
        <v>6091</v>
      </c>
      <c r="F6760" s="469" t="str">
        <f t="shared" si="210"/>
        <v>other</v>
      </c>
      <c r="G6760" s="260">
        <v>0</v>
      </c>
      <c r="H6760" s="260">
        <v>0.25760002682880001</v>
      </c>
      <c r="I6760" s="260">
        <v>1.2338835264000001E-3</v>
      </c>
      <c r="J6760" s="260">
        <v>6.54258323382727</v>
      </c>
      <c r="K6760" s="260">
        <v>6.8014171421036904</v>
      </c>
      <c r="L6760" s="301" t="str">
        <f t="shared" si="211"/>
        <v/>
      </c>
      <c r="M6760" s="459">
        <f>IFERROR((Tableau1[[#This Row],[Scope 1
(kg CO2-eq)]]+Tableau1[[#This Row],[Scope 2 energy
(kg CO2-eq)]]+Tableau1[[#This Row],[Scope 2 Infrastructure
(kg CO2-eq)]])/Tableau1[[#This Row],[Total CO2-emissions
(kg CO2-eq)
for scope 3 use ]],"")</f>
        <v>3.8055879377388441E-2</v>
      </c>
      <c r="N6760" s="436" t="s">
        <v>3730</v>
      </c>
      <c r="O6760" s="259">
        <v>1</v>
      </c>
      <c r="P6760" s="259" t="s">
        <v>5157</v>
      </c>
      <c r="Q6760" s="259" t="s">
        <v>5363</v>
      </c>
    </row>
    <row r="6761" spans="1:17" ht="21.75" customHeight="1">
      <c r="A6761" s="301" t="s">
        <v>5157</v>
      </c>
      <c r="B6761" s="301" t="s">
        <v>5363</v>
      </c>
      <c r="C6761" s="316" t="s">
        <v>12748</v>
      </c>
      <c r="D6761" s="465" t="s">
        <v>3730</v>
      </c>
      <c r="E6761" s="465" t="s">
        <v>6091</v>
      </c>
      <c r="F6761" s="469" t="str">
        <f t="shared" si="210"/>
        <v>other</v>
      </c>
      <c r="G6761" s="260">
        <v>0</v>
      </c>
      <c r="H6761" s="260">
        <v>0.24773228386560001</v>
      </c>
      <c r="I6761" s="260">
        <v>1.1866178268E-3</v>
      </c>
      <c r="J6761" s="260">
        <v>6.3945803480277803</v>
      </c>
      <c r="K6761" s="260">
        <v>6.64349924809461</v>
      </c>
      <c r="L6761" s="301" t="str">
        <f t="shared" si="211"/>
        <v/>
      </c>
      <c r="M6761" s="459">
        <f>IFERROR((Tableau1[[#This Row],[Scope 1
(kg CO2-eq)]]+Tableau1[[#This Row],[Scope 2 energy
(kg CO2-eq)]]+Tableau1[[#This Row],[Scope 2 Infrastructure
(kg CO2-eq)]])/Tableau1[[#This Row],[Total CO2-emissions
(kg CO2-eq)
for scope 3 use ]],"")</f>
        <v>3.7468040921926987E-2</v>
      </c>
      <c r="N6761" s="436" t="s">
        <v>3730</v>
      </c>
      <c r="O6761" s="259">
        <v>1</v>
      </c>
      <c r="P6761" s="259" t="s">
        <v>5157</v>
      </c>
      <c r="Q6761" s="259" t="s">
        <v>5363</v>
      </c>
    </row>
    <row r="6762" spans="1:17" ht="21.75" customHeight="1">
      <c r="A6762" s="301" t="s">
        <v>5157</v>
      </c>
      <c r="B6762" s="301" t="s">
        <v>5363</v>
      </c>
      <c r="C6762" s="316" t="s">
        <v>12749</v>
      </c>
      <c r="D6762" s="465" t="s">
        <v>3730</v>
      </c>
      <c r="E6762" s="465" t="s">
        <v>6091</v>
      </c>
      <c r="F6762" s="469" t="str">
        <f t="shared" si="210"/>
        <v>other</v>
      </c>
      <c r="G6762" s="260">
        <v>0</v>
      </c>
      <c r="H6762" s="260">
        <v>6.7516136064000004E-2</v>
      </c>
      <c r="I6762" s="260">
        <v>3.2339689200000001E-4</v>
      </c>
      <c r="J6762" s="260">
        <v>3.8334423715142001</v>
      </c>
      <c r="K6762" s="260">
        <v>3.9012819034491102</v>
      </c>
      <c r="L6762" s="301" t="str">
        <f t="shared" si="211"/>
        <v/>
      </c>
      <c r="M6762" s="459">
        <f>IFERROR((Tableau1[[#This Row],[Scope 1
(kg CO2-eq)]]+Tableau1[[#This Row],[Scope 2 energy
(kg CO2-eq)]]+Tableau1[[#This Row],[Scope 2 Infrastructure
(kg CO2-eq)]])/Tableau1[[#This Row],[Total CO2-emissions
(kg CO2-eq)
for scope 3 use ]],"")</f>
        <v>1.7389036382124374E-2</v>
      </c>
      <c r="N6762" s="436" t="s">
        <v>3730</v>
      </c>
      <c r="O6762" s="259">
        <v>1</v>
      </c>
      <c r="P6762" s="259" t="s">
        <v>5157</v>
      </c>
      <c r="Q6762" s="259" t="s">
        <v>5363</v>
      </c>
    </row>
    <row r="6763" spans="1:17" ht="21.75" customHeight="1">
      <c r="A6763" s="301" t="s">
        <v>5213</v>
      </c>
      <c r="B6763" s="301" t="s">
        <v>476</v>
      </c>
      <c r="C6763" s="316" t="s">
        <v>12750</v>
      </c>
      <c r="D6763" s="465" t="s">
        <v>3730</v>
      </c>
      <c r="E6763" s="465" t="s">
        <v>6091</v>
      </c>
      <c r="F6763" s="469" t="str">
        <f t="shared" si="210"/>
        <v>other</v>
      </c>
      <c r="G6763" s="260">
        <v>0</v>
      </c>
      <c r="H6763" s="260">
        <v>0</v>
      </c>
      <c r="I6763" s="260">
        <v>0</v>
      </c>
      <c r="J6763" s="260">
        <v>0</v>
      </c>
      <c r="K6763" s="260">
        <v>0</v>
      </c>
      <c r="L6763" s="301" t="str">
        <f t="shared" si="211"/>
        <v/>
      </c>
      <c r="M6763" s="459" t="str">
        <f>IFERROR((Tableau1[[#This Row],[Scope 1
(kg CO2-eq)]]+Tableau1[[#This Row],[Scope 2 energy
(kg CO2-eq)]]+Tableau1[[#This Row],[Scope 2 Infrastructure
(kg CO2-eq)]])/Tableau1[[#This Row],[Total CO2-emissions
(kg CO2-eq)
for scope 3 use ]],"")</f>
        <v/>
      </c>
      <c r="N6763" s="436" t="s">
        <v>3730</v>
      </c>
      <c r="O6763" s="259">
        <v>1</v>
      </c>
      <c r="P6763" s="259" t="s">
        <v>5213</v>
      </c>
      <c r="Q6763" s="259" t="s">
        <v>476</v>
      </c>
    </row>
    <row r="6764" spans="1:17" ht="21.75" customHeight="1">
      <c r="A6764" s="301" t="s">
        <v>5213</v>
      </c>
      <c r="B6764" s="301" t="s">
        <v>476</v>
      </c>
      <c r="C6764" s="316" t="s">
        <v>12751</v>
      </c>
      <c r="D6764" s="465" t="s">
        <v>3730</v>
      </c>
      <c r="E6764" s="465" t="s">
        <v>6091</v>
      </c>
      <c r="F6764" s="469" t="str">
        <f t="shared" si="210"/>
        <v>other</v>
      </c>
      <c r="G6764" s="260">
        <v>0</v>
      </c>
      <c r="H6764" s="260">
        <v>0</v>
      </c>
      <c r="I6764" s="260">
        <v>0</v>
      </c>
      <c r="J6764" s="260">
        <v>0</v>
      </c>
      <c r="K6764" s="260">
        <v>0</v>
      </c>
      <c r="L6764" s="301" t="str">
        <f t="shared" si="211"/>
        <v/>
      </c>
      <c r="M6764" s="459" t="str">
        <f>IFERROR((Tableau1[[#This Row],[Scope 1
(kg CO2-eq)]]+Tableau1[[#This Row],[Scope 2 energy
(kg CO2-eq)]]+Tableau1[[#This Row],[Scope 2 Infrastructure
(kg CO2-eq)]])/Tableau1[[#This Row],[Total CO2-emissions
(kg CO2-eq)
for scope 3 use ]],"")</f>
        <v/>
      </c>
      <c r="N6764" s="436" t="s">
        <v>3730</v>
      </c>
      <c r="O6764" s="259">
        <v>1</v>
      </c>
      <c r="P6764" s="259" t="s">
        <v>5213</v>
      </c>
      <c r="Q6764" s="259" t="s">
        <v>476</v>
      </c>
    </row>
    <row r="6765" spans="1:17" ht="21.75" customHeight="1">
      <c r="A6765" s="301" t="s">
        <v>5307</v>
      </c>
      <c r="B6765" s="301" t="s">
        <v>5335</v>
      </c>
      <c r="C6765" s="316" t="s">
        <v>12752</v>
      </c>
      <c r="D6765" s="465" t="s">
        <v>3730</v>
      </c>
      <c r="E6765" s="465" t="s">
        <v>6015</v>
      </c>
      <c r="F6765" s="469" t="str">
        <f t="shared" si="210"/>
        <v>other</v>
      </c>
      <c r="G6765" s="260">
        <v>0</v>
      </c>
      <c r="H6765" s="260">
        <v>28.156931688</v>
      </c>
      <c r="I6765" s="260">
        <v>0.82523746080000004</v>
      </c>
      <c r="J6765" s="260">
        <v>2318.5647380936098</v>
      </c>
      <c r="K6765" s="260">
        <v>2347.5469071675002</v>
      </c>
      <c r="L6765" s="301" t="str">
        <f t="shared" si="211"/>
        <v/>
      </c>
      <c r="M6765" s="459">
        <f>IFERROR((Tableau1[[#This Row],[Scope 1
(kg CO2-eq)]]+Tableau1[[#This Row],[Scope 2 energy
(kg CO2-eq)]]+Tableau1[[#This Row],[Scope 2 Infrastructure
(kg CO2-eq)]])/Tableau1[[#This Row],[Total CO2-emissions
(kg CO2-eq)
for scope 3 use ]],"")</f>
        <v>1.2345725259125606E-2</v>
      </c>
      <c r="N6765" s="436" t="s">
        <v>3730</v>
      </c>
      <c r="O6765" s="259">
        <v>1</v>
      </c>
      <c r="P6765" s="259" t="s">
        <v>5307</v>
      </c>
      <c r="Q6765" s="259" t="s">
        <v>5335</v>
      </c>
    </row>
    <row r="6766" spans="1:17" ht="21.75" customHeight="1">
      <c r="A6766" s="301" t="s">
        <v>5307</v>
      </c>
      <c r="B6766" s="301" t="s">
        <v>5335</v>
      </c>
      <c r="C6766" s="316" t="s">
        <v>12753</v>
      </c>
      <c r="D6766" s="465" t="s">
        <v>3730</v>
      </c>
      <c r="E6766" s="465" t="s">
        <v>700</v>
      </c>
      <c r="F6766" s="469" t="str">
        <f t="shared" si="210"/>
        <v>CH</v>
      </c>
      <c r="G6766" s="260">
        <v>0</v>
      </c>
      <c r="H6766" s="260">
        <v>20.013217478400001</v>
      </c>
      <c r="I6766" s="260">
        <v>0.82514453759999995</v>
      </c>
      <c r="J6766" s="260">
        <v>3313.7125393873398</v>
      </c>
      <c r="K6766" s="260">
        <v>3334.5509013740898</v>
      </c>
      <c r="L6766" s="301" t="str">
        <f t="shared" si="211"/>
        <v/>
      </c>
      <c r="M6766" s="459">
        <f>IFERROR((Tableau1[[#This Row],[Scope 1
(kg CO2-eq)]]+Tableau1[[#This Row],[Scope 2 energy
(kg CO2-eq)]]+Tableau1[[#This Row],[Scope 2 Infrastructure
(kg CO2-eq)]])/Tableau1[[#This Row],[Total CO2-emissions
(kg CO2-eq)
for scope 3 use ]],"")</f>
        <v>6.2492259474620721E-3</v>
      </c>
      <c r="N6766" s="436" t="s">
        <v>3730</v>
      </c>
      <c r="O6766" s="259">
        <v>1</v>
      </c>
      <c r="P6766" s="259" t="s">
        <v>5307</v>
      </c>
      <c r="Q6766" s="259" t="s">
        <v>5335</v>
      </c>
    </row>
    <row r="6767" spans="1:17" ht="21.75" customHeight="1">
      <c r="A6767" s="301" t="s">
        <v>5307</v>
      </c>
      <c r="B6767" s="301" t="s">
        <v>5335</v>
      </c>
      <c r="C6767" s="316" t="s">
        <v>12754</v>
      </c>
      <c r="D6767" s="465" t="s">
        <v>3730</v>
      </c>
      <c r="E6767" s="465" t="s">
        <v>6017</v>
      </c>
      <c r="F6767" s="469" t="str">
        <f t="shared" si="210"/>
        <v>other</v>
      </c>
      <c r="G6767" s="260">
        <v>0</v>
      </c>
      <c r="H6767" s="260">
        <v>35.512767191999998</v>
      </c>
      <c r="I6767" s="260">
        <v>0.82609580159999996</v>
      </c>
      <c r="J6767" s="260">
        <v>2243.69533297823</v>
      </c>
      <c r="K6767" s="260">
        <v>2280.0341959939601</v>
      </c>
      <c r="L6767" s="301" t="str">
        <f t="shared" si="211"/>
        <v/>
      </c>
      <c r="M6767" s="459">
        <f>IFERROR((Tableau1[[#This Row],[Scope 1
(kg CO2-eq)]]+Tableau1[[#This Row],[Scope 2 energy
(kg CO2-eq)]]+Tableau1[[#This Row],[Scope 2 Infrastructure
(kg CO2-eq)]])/Tableau1[[#This Row],[Total CO2-emissions
(kg CO2-eq)
for scope 3 use ]],"")</f>
        <v>1.5937858764332437E-2</v>
      </c>
      <c r="N6767" s="436" t="s">
        <v>3730</v>
      </c>
      <c r="O6767" s="259">
        <v>1</v>
      </c>
      <c r="P6767" s="259" t="s">
        <v>5307</v>
      </c>
      <c r="Q6767" s="259" t="s">
        <v>5335</v>
      </c>
    </row>
    <row r="6768" spans="1:17" ht="21.75" customHeight="1">
      <c r="A6768" s="301" t="s">
        <v>5307</v>
      </c>
      <c r="B6768" s="301" t="s">
        <v>5335</v>
      </c>
      <c r="C6768" s="316" t="s">
        <v>12755</v>
      </c>
      <c r="D6768" s="465" t="s">
        <v>3730</v>
      </c>
      <c r="E6768" s="465" t="s">
        <v>119</v>
      </c>
      <c r="F6768" s="469" t="str">
        <f t="shared" si="210"/>
        <v>other</v>
      </c>
      <c r="G6768" s="260">
        <v>0</v>
      </c>
      <c r="H6768" s="260">
        <v>20.013217478400001</v>
      </c>
      <c r="I6768" s="260">
        <v>0.82514453759999995</v>
      </c>
      <c r="J6768" s="260">
        <v>1491.9681717225201</v>
      </c>
      <c r="K6768" s="260">
        <v>1512.8065337281801</v>
      </c>
      <c r="L6768" s="301" t="str">
        <f t="shared" si="211"/>
        <v/>
      </c>
      <c r="M6768" s="459">
        <f>IFERROR((Tableau1[[#This Row],[Scope 1
(kg CO2-eq)]]+Tableau1[[#This Row],[Scope 2 energy
(kg CO2-eq)]]+Tableau1[[#This Row],[Scope 2 Infrastructure
(kg CO2-eq)]])/Tableau1[[#This Row],[Total CO2-emissions
(kg CO2-eq)
for scope 3 use ]],"")</f>
        <v>1.3774637768549076E-2</v>
      </c>
      <c r="N6768" s="436" t="s">
        <v>3730</v>
      </c>
      <c r="O6768" s="259">
        <v>1</v>
      </c>
      <c r="P6768" s="259" t="s">
        <v>5307</v>
      </c>
      <c r="Q6768" s="259" t="s">
        <v>5335</v>
      </c>
    </row>
    <row r="6769" spans="1:17" ht="21.75" customHeight="1">
      <c r="A6769" s="301" t="s">
        <v>5307</v>
      </c>
      <c r="B6769" s="301" t="s">
        <v>5335</v>
      </c>
      <c r="C6769" s="316" t="s">
        <v>12756</v>
      </c>
      <c r="D6769" s="465" t="s">
        <v>3730</v>
      </c>
      <c r="E6769" s="465" t="s">
        <v>6015</v>
      </c>
      <c r="F6769" s="469" t="str">
        <f t="shared" si="210"/>
        <v>other</v>
      </c>
      <c r="G6769" s="260">
        <v>0</v>
      </c>
      <c r="H6769" s="260">
        <v>28.156931688</v>
      </c>
      <c r="I6769" s="260">
        <v>0.82523746080000004</v>
      </c>
      <c r="J6769" s="260">
        <v>3160.6053036108601</v>
      </c>
      <c r="K6769" s="260">
        <v>3189.58747274288</v>
      </c>
      <c r="L6769" s="301" t="str">
        <f t="shared" si="211"/>
        <v/>
      </c>
      <c r="M6769" s="459">
        <f>IFERROR((Tableau1[[#This Row],[Scope 1
(kg CO2-eq)]]+Tableau1[[#This Row],[Scope 2 energy
(kg CO2-eq)]]+Tableau1[[#This Row],[Scope 2 Infrastructure
(kg CO2-eq)]])/Tableau1[[#This Row],[Total CO2-emissions
(kg CO2-eq)
for scope 3 use ]],"")</f>
        <v>9.0864945377644203E-3</v>
      </c>
      <c r="N6769" s="436" t="s">
        <v>3730</v>
      </c>
      <c r="O6769" s="259">
        <v>1</v>
      </c>
      <c r="P6769" s="259" t="s">
        <v>5307</v>
      </c>
      <c r="Q6769" s="259" t="s">
        <v>5335</v>
      </c>
    </row>
    <row r="6770" spans="1:17" ht="21.75" customHeight="1">
      <c r="A6770" s="301" t="s">
        <v>5307</v>
      </c>
      <c r="B6770" s="301" t="s">
        <v>5335</v>
      </c>
      <c r="C6770" s="316" t="s">
        <v>12757</v>
      </c>
      <c r="D6770" s="465" t="s">
        <v>3730</v>
      </c>
      <c r="E6770" s="465" t="s">
        <v>6091</v>
      </c>
      <c r="F6770" s="469" t="str">
        <f t="shared" si="210"/>
        <v>other</v>
      </c>
      <c r="G6770" s="260">
        <v>0</v>
      </c>
      <c r="H6770" s="260">
        <v>20.013217478400001</v>
      </c>
      <c r="I6770" s="260">
        <v>0.82514453759999995</v>
      </c>
      <c r="J6770" s="260">
        <v>2079.5300117196098</v>
      </c>
      <c r="K6770" s="260">
        <v>2100.3683737187398</v>
      </c>
      <c r="L6770" s="301" t="str">
        <f t="shared" si="211"/>
        <v/>
      </c>
      <c r="M6770" s="459">
        <f>IFERROR((Tableau1[[#This Row],[Scope 1
(kg CO2-eq)]]+Tableau1[[#This Row],[Scope 2 energy
(kg CO2-eq)]]+Tableau1[[#This Row],[Scope 2 Infrastructure
(kg CO2-eq)]])/Tableau1[[#This Row],[Total CO2-emissions
(kg CO2-eq)
for scope 3 use ]],"")</f>
        <v>9.9212891780051469E-3</v>
      </c>
      <c r="N6770" s="436" t="s">
        <v>3730</v>
      </c>
      <c r="O6770" s="259">
        <v>1</v>
      </c>
      <c r="P6770" s="259" t="s">
        <v>5307</v>
      </c>
      <c r="Q6770" s="259" t="s">
        <v>5335</v>
      </c>
    </row>
    <row r="6771" spans="1:17" ht="21.75" customHeight="1">
      <c r="A6771" s="301" t="s">
        <v>5307</v>
      </c>
      <c r="B6771" s="301" t="s">
        <v>5335</v>
      </c>
      <c r="C6771" s="316" t="s">
        <v>12758</v>
      </c>
      <c r="D6771" s="465" t="s">
        <v>3730</v>
      </c>
      <c r="E6771" s="465" t="s">
        <v>6016</v>
      </c>
      <c r="F6771" s="469" t="str">
        <f t="shared" si="210"/>
        <v>other</v>
      </c>
      <c r="G6771" s="260">
        <v>0</v>
      </c>
      <c r="H6771" s="260">
        <v>20.013217478400001</v>
      </c>
      <c r="I6771" s="260">
        <v>0.82514453759999995</v>
      </c>
      <c r="J6771" s="260">
        <v>3273.1285535361399</v>
      </c>
      <c r="K6771" s="260">
        <v>3293.9669155698198</v>
      </c>
      <c r="L6771" s="301" t="str">
        <f t="shared" si="211"/>
        <v/>
      </c>
      <c r="M6771" s="459">
        <f>IFERROR((Tableau1[[#This Row],[Scope 1
(kg CO2-eq)]]+Tableau1[[#This Row],[Scope 2 energy
(kg CO2-eq)]]+Tableau1[[#This Row],[Scope 2 Infrastructure
(kg CO2-eq)]])/Tableau1[[#This Row],[Total CO2-emissions
(kg CO2-eq)
for scope 3 use ]],"")</f>
        <v>6.3262208000638637E-3</v>
      </c>
      <c r="N6771" s="436" t="s">
        <v>3730</v>
      </c>
      <c r="O6771" s="259">
        <v>1</v>
      </c>
      <c r="P6771" s="259" t="s">
        <v>5307</v>
      </c>
      <c r="Q6771" s="259" t="s">
        <v>5335</v>
      </c>
    </row>
    <row r="6772" spans="1:17" ht="21.75" customHeight="1">
      <c r="A6772" s="301" t="s">
        <v>5307</v>
      </c>
      <c r="B6772" s="301" t="s">
        <v>5335</v>
      </c>
      <c r="C6772" s="316" t="s">
        <v>12759</v>
      </c>
      <c r="D6772" s="465" t="s">
        <v>3730</v>
      </c>
      <c r="E6772" s="465" t="s">
        <v>6091</v>
      </c>
      <c r="F6772" s="469" t="str">
        <f t="shared" si="210"/>
        <v>other</v>
      </c>
      <c r="G6772" s="260">
        <v>0</v>
      </c>
      <c r="H6772" s="260">
        <v>20.013217478400001</v>
      </c>
      <c r="I6772" s="260">
        <v>0.82514453759999995</v>
      </c>
      <c r="J6772" s="260">
        <v>2135.2692362606899</v>
      </c>
      <c r="K6772" s="260">
        <v>2156.1075982481302</v>
      </c>
      <c r="L6772" s="301" t="str">
        <f t="shared" si="211"/>
        <v/>
      </c>
      <c r="M6772" s="459">
        <f>IFERROR((Tableau1[[#This Row],[Scope 1
(kg CO2-eq)]]+Tableau1[[#This Row],[Scope 2 energy
(kg CO2-eq)]]+Tableau1[[#This Row],[Scope 2 Infrastructure
(kg CO2-eq)]])/Tableau1[[#This Row],[Total CO2-emissions
(kg CO2-eq)
for scope 3 use ]],"")</f>
        <v>9.6648061687327116E-3</v>
      </c>
      <c r="N6772" s="436" t="s">
        <v>3730</v>
      </c>
      <c r="O6772" s="259">
        <v>1</v>
      </c>
      <c r="P6772" s="259" t="s">
        <v>5307</v>
      </c>
      <c r="Q6772" s="259" t="s">
        <v>5335</v>
      </c>
    </row>
    <row r="6773" spans="1:17" ht="21.75" customHeight="1">
      <c r="A6773" s="301" t="s">
        <v>5307</v>
      </c>
      <c r="B6773" s="301" t="s">
        <v>5335</v>
      </c>
      <c r="C6773" s="316" t="s">
        <v>12760</v>
      </c>
      <c r="D6773" s="465" t="s">
        <v>3730</v>
      </c>
      <c r="E6773" s="465" t="s">
        <v>700</v>
      </c>
      <c r="F6773" s="469" t="str">
        <f t="shared" si="210"/>
        <v>CH</v>
      </c>
      <c r="G6773" s="260">
        <v>0</v>
      </c>
      <c r="H6773" s="260">
        <v>20.013217478400001</v>
      </c>
      <c r="I6773" s="260">
        <v>0.82514453759999995</v>
      </c>
      <c r="J6773" s="260">
        <v>1654.44319927384</v>
      </c>
      <c r="K6773" s="260">
        <v>1675.28156126457</v>
      </c>
      <c r="L6773" s="301" t="str">
        <f t="shared" si="211"/>
        <v/>
      </c>
      <c r="M6773" s="459">
        <f>IFERROR((Tableau1[[#This Row],[Scope 1
(kg CO2-eq)]]+Tableau1[[#This Row],[Scope 2 energy
(kg CO2-eq)]]+Tableau1[[#This Row],[Scope 2 Infrastructure
(kg CO2-eq)]])/Tableau1[[#This Row],[Total CO2-emissions
(kg CO2-eq)
for scope 3 use ]],"")</f>
        <v>1.2438722240976835E-2</v>
      </c>
      <c r="N6773" s="436" t="s">
        <v>3730</v>
      </c>
      <c r="O6773" s="259">
        <v>1</v>
      </c>
      <c r="P6773" s="259" t="s">
        <v>5307</v>
      </c>
      <c r="Q6773" s="259" t="s">
        <v>5335</v>
      </c>
    </row>
    <row r="6774" spans="1:17" ht="21.75" customHeight="1">
      <c r="A6774" s="301" t="s">
        <v>5307</v>
      </c>
      <c r="B6774" s="301" t="s">
        <v>5335</v>
      </c>
      <c r="C6774" s="316" t="s">
        <v>12761</v>
      </c>
      <c r="D6774" s="465" t="s">
        <v>3730</v>
      </c>
      <c r="E6774" s="465" t="s">
        <v>700</v>
      </c>
      <c r="F6774" s="469" t="str">
        <f t="shared" si="210"/>
        <v>CH</v>
      </c>
      <c r="G6774" s="260">
        <v>0</v>
      </c>
      <c r="H6774" s="260">
        <v>20.013217478400001</v>
      </c>
      <c r="I6774" s="260">
        <v>0.82514453759999995</v>
      </c>
      <c r="J6774" s="260">
        <v>1661.42051094917</v>
      </c>
      <c r="K6774" s="260">
        <v>1682.2588729484901</v>
      </c>
      <c r="L6774" s="301" t="str">
        <f t="shared" si="211"/>
        <v/>
      </c>
      <c r="M6774" s="459">
        <f>IFERROR((Tableau1[[#This Row],[Scope 1
(kg CO2-eq)]]+Tableau1[[#This Row],[Scope 2 energy
(kg CO2-eq)]]+Tableau1[[#This Row],[Scope 2 Infrastructure
(kg CO2-eq)]])/Tableau1[[#This Row],[Total CO2-emissions
(kg CO2-eq)
for scope 3 use ]],"")</f>
        <v>1.238713158307001E-2</v>
      </c>
      <c r="N6774" s="436" t="s">
        <v>3730</v>
      </c>
      <c r="O6774" s="259">
        <v>1</v>
      </c>
      <c r="P6774" s="259" t="s">
        <v>5307</v>
      </c>
      <c r="Q6774" s="259" t="s">
        <v>5335</v>
      </c>
    </row>
    <row r="6775" spans="1:17" ht="21.75" customHeight="1">
      <c r="A6775" s="301" t="s">
        <v>5307</v>
      </c>
      <c r="B6775" s="301" t="s">
        <v>5335</v>
      </c>
      <c r="C6775" s="316" t="s">
        <v>12762</v>
      </c>
      <c r="D6775" s="465" t="s">
        <v>3730</v>
      </c>
      <c r="E6775" s="465" t="s">
        <v>700</v>
      </c>
      <c r="F6775" s="469" t="str">
        <f t="shared" si="210"/>
        <v>CH</v>
      </c>
      <c r="G6775" s="260">
        <v>0</v>
      </c>
      <c r="H6775" s="260">
        <v>20.013217478400001</v>
      </c>
      <c r="I6775" s="260">
        <v>0.82514453759999995</v>
      </c>
      <c r="J6775" s="260">
        <v>6260.8964871851003</v>
      </c>
      <c r="K6775" s="260">
        <v>6281.7348491599796</v>
      </c>
      <c r="L6775" s="301" t="str">
        <f t="shared" si="211"/>
        <v/>
      </c>
      <c r="M6775" s="459">
        <f>IFERROR((Tableau1[[#This Row],[Scope 1
(kg CO2-eq)]]+Tableau1[[#This Row],[Scope 2 energy
(kg CO2-eq)]]+Tableau1[[#This Row],[Scope 2 Infrastructure
(kg CO2-eq)]])/Tableau1[[#This Row],[Total CO2-emissions
(kg CO2-eq)
for scope 3 use ]],"")</f>
        <v>3.3172941100477358E-3</v>
      </c>
      <c r="N6775" s="436" t="s">
        <v>3730</v>
      </c>
      <c r="O6775" s="259">
        <v>1</v>
      </c>
      <c r="P6775" s="259" t="s">
        <v>5307</v>
      </c>
      <c r="Q6775" s="259" t="s">
        <v>5335</v>
      </c>
    </row>
    <row r="6776" spans="1:17" ht="21.75" customHeight="1">
      <c r="A6776" s="301" t="s">
        <v>5307</v>
      </c>
      <c r="B6776" s="301" t="s">
        <v>5335</v>
      </c>
      <c r="C6776" s="316" t="s">
        <v>12763</v>
      </c>
      <c r="D6776" s="465" t="s">
        <v>3730</v>
      </c>
      <c r="E6776" s="465" t="s">
        <v>700</v>
      </c>
      <c r="F6776" s="469" t="str">
        <f t="shared" si="210"/>
        <v>CH</v>
      </c>
      <c r="G6776" s="260">
        <v>0</v>
      </c>
      <c r="H6776" s="260">
        <v>20.013217478400001</v>
      </c>
      <c r="I6776" s="260">
        <v>0.82514453759999995</v>
      </c>
      <c r="J6776" s="260">
        <v>5844.47986608478</v>
      </c>
      <c r="K6776" s="260">
        <v>5865.3182280752999</v>
      </c>
      <c r="L6776" s="301" t="str">
        <f t="shared" si="211"/>
        <v/>
      </c>
      <c r="M6776" s="459">
        <f>IFERROR((Tableau1[[#This Row],[Scope 1
(kg CO2-eq)]]+Tableau1[[#This Row],[Scope 2 energy
(kg CO2-eq)]]+Tableau1[[#This Row],[Scope 2 Infrastructure
(kg CO2-eq)]])/Tableau1[[#This Row],[Total CO2-emissions
(kg CO2-eq)
for scope 3 use ]],"")</f>
        <v>3.5528101299352847E-3</v>
      </c>
      <c r="N6776" s="436" t="s">
        <v>3730</v>
      </c>
      <c r="O6776" s="259">
        <v>1</v>
      </c>
      <c r="P6776" s="259" t="s">
        <v>5307</v>
      </c>
      <c r="Q6776" s="259" t="s">
        <v>5335</v>
      </c>
    </row>
    <row r="6777" spans="1:17" ht="21.75" customHeight="1">
      <c r="A6777" s="301" t="s">
        <v>5321</v>
      </c>
      <c r="B6777" s="301" t="s">
        <v>5133</v>
      </c>
      <c r="C6777" s="316" t="s">
        <v>12764</v>
      </c>
      <c r="D6777" s="465" t="s">
        <v>3646</v>
      </c>
      <c r="E6777" s="465" t="s">
        <v>6017</v>
      </c>
      <c r="F6777" s="469" t="str">
        <f t="shared" si="210"/>
        <v>other</v>
      </c>
      <c r="G6777" s="260">
        <v>0</v>
      </c>
      <c r="H6777" s="260">
        <v>44460185.148000002</v>
      </c>
      <c r="I6777" s="260">
        <v>6437737.3536</v>
      </c>
      <c r="J6777" s="260">
        <v>83272871.107310593</v>
      </c>
      <c r="K6777" s="260">
        <v>134170793.825909</v>
      </c>
      <c r="L6777" s="301" t="str">
        <f t="shared" si="211"/>
        <v/>
      </c>
      <c r="M6777" s="459">
        <f>IFERROR((Tableau1[[#This Row],[Scope 1
(kg CO2-eq)]]+Tableau1[[#This Row],[Scope 2 energy
(kg CO2-eq)]]+Tableau1[[#This Row],[Scope 2 Infrastructure
(kg CO2-eq)]])/Tableau1[[#This Row],[Total CO2-emissions
(kg CO2-eq)
for scope 3 use ]],"")</f>
        <v>0.37935172812379514</v>
      </c>
      <c r="N6777" s="436" t="s">
        <v>3646</v>
      </c>
      <c r="O6777" s="259">
        <v>1</v>
      </c>
      <c r="P6777" s="259" t="s">
        <v>5321</v>
      </c>
      <c r="Q6777" s="259" t="s">
        <v>5133</v>
      </c>
    </row>
    <row r="6778" spans="1:17" ht="21.75" customHeight="1">
      <c r="A6778" s="301" t="s">
        <v>5321</v>
      </c>
      <c r="B6778" s="301" t="s">
        <v>5133</v>
      </c>
      <c r="C6778" s="316" t="s">
        <v>12765</v>
      </c>
      <c r="D6778" s="465" t="s">
        <v>3646</v>
      </c>
      <c r="E6778" s="465" t="s">
        <v>6101</v>
      </c>
      <c r="F6778" s="469" t="str">
        <f t="shared" si="210"/>
        <v>other</v>
      </c>
      <c r="G6778" s="260">
        <v>0</v>
      </c>
      <c r="H6778" s="260">
        <v>38171566.072800003</v>
      </c>
      <c r="I6778" s="260">
        <v>6441290.8991999999</v>
      </c>
      <c r="J6778" s="260">
        <v>83192528.708055899</v>
      </c>
      <c r="K6778" s="260">
        <v>127805385.883802</v>
      </c>
      <c r="L6778" s="301" t="str">
        <f t="shared" si="211"/>
        <v/>
      </c>
      <c r="M6778" s="459">
        <f>IFERROR((Tableau1[[#This Row],[Scope 1
(kg CO2-eq)]]+Tableau1[[#This Row],[Scope 2 energy
(kg CO2-eq)]]+Tableau1[[#This Row],[Scope 2 Infrastructure
(kg CO2-eq)]])/Tableau1[[#This Row],[Total CO2-emissions
(kg CO2-eq)
for scope 3 use ]],"")</f>
        <v>0.34906867706311756</v>
      </c>
      <c r="N6778" s="436" t="s">
        <v>3646</v>
      </c>
      <c r="O6778" s="259">
        <v>1</v>
      </c>
      <c r="P6778" s="259" t="s">
        <v>5321</v>
      </c>
      <c r="Q6778" s="259" t="s">
        <v>5133</v>
      </c>
    </row>
    <row r="6779" spans="1:17" ht="21.75" customHeight="1">
      <c r="A6779" s="301" t="s">
        <v>5335</v>
      </c>
      <c r="B6779" s="301" t="s">
        <v>5133</v>
      </c>
      <c r="C6779" s="316" t="s">
        <v>12766</v>
      </c>
      <c r="D6779" s="465" t="s">
        <v>3646</v>
      </c>
      <c r="E6779" s="465" t="s">
        <v>6017</v>
      </c>
      <c r="F6779" s="469" t="str">
        <f t="shared" si="210"/>
        <v>other</v>
      </c>
      <c r="G6779" s="260">
        <v>0</v>
      </c>
      <c r="H6779" s="260">
        <v>213033823.79135999</v>
      </c>
      <c r="I6779" s="260">
        <v>59725354.935167998</v>
      </c>
      <c r="J6779" s="260">
        <v>16094021.666389801</v>
      </c>
      <c r="K6779" s="260">
        <v>288853199.38364702</v>
      </c>
      <c r="L6779" s="301" t="str">
        <f t="shared" si="211"/>
        <v/>
      </c>
      <c r="M6779" s="459">
        <f>IFERROR((Tableau1[[#This Row],[Scope 1
(kg CO2-eq)]]+Tableau1[[#This Row],[Scope 2 energy
(kg CO2-eq)]]+Tableau1[[#This Row],[Scope 2 Infrastructure
(kg CO2-eq)]])/Tableau1[[#This Row],[Total CO2-emissions
(kg CO2-eq)
for scope 3 use ]],"")</f>
        <v>0.94428304518883521</v>
      </c>
      <c r="N6779" s="436" t="s">
        <v>3646</v>
      </c>
      <c r="O6779" s="259">
        <v>1</v>
      </c>
      <c r="P6779" s="259" t="s">
        <v>5335</v>
      </c>
      <c r="Q6779" s="259" t="s">
        <v>5133</v>
      </c>
    </row>
    <row r="6780" spans="1:17" ht="21.75" customHeight="1">
      <c r="A6780" s="301" t="s">
        <v>5335</v>
      </c>
      <c r="B6780" s="301" t="s">
        <v>5133</v>
      </c>
      <c r="C6780" s="316" t="s">
        <v>12767</v>
      </c>
      <c r="D6780" s="465" t="s">
        <v>3646</v>
      </c>
      <c r="E6780" s="465" t="s">
        <v>6015</v>
      </c>
      <c r="F6780" s="469" t="str">
        <f t="shared" si="210"/>
        <v>other</v>
      </c>
      <c r="G6780" s="260">
        <v>0</v>
      </c>
      <c r="H6780" s="260">
        <v>212482728.69043201</v>
      </c>
      <c r="I6780" s="260">
        <v>59725321.112447999</v>
      </c>
      <c r="J6780" s="260">
        <v>16082268.8279754</v>
      </c>
      <c r="K6780" s="260">
        <v>288290317.606408</v>
      </c>
      <c r="L6780" s="301" t="str">
        <f t="shared" si="211"/>
        <v/>
      </c>
      <c r="M6780" s="459">
        <f>IFERROR((Tableau1[[#This Row],[Scope 1
(kg CO2-eq)]]+Tableau1[[#This Row],[Scope 2 energy
(kg CO2-eq)]]+Tableau1[[#This Row],[Scope 2 Infrastructure
(kg CO2-eq)]])/Tableau1[[#This Row],[Total CO2-emissions
(kg CO2-eq)
for scope 3 use ]],"")</f>
        <v>0.94421502623794484</v>
      </c>
      <c r="N6780" s="436" t="s">
        <v>3646</v>
      </c>
      <c r="O6780" s="259">
        <v>1</v>
      </c>
      <c r="P6780" s="259" t="s">
        <v>5335</v>
      </c>
      <c r="Q6780" s="259" t="s">
        <v>5133</v>
      </c>
    </row>
    <row r="6781" spans="1:17" ht="21.75" customHeight="1">
      <c r="A6781" s="301" t="s">
        <v>5307</v>
      </c>
      <c r="B6781" s="301" t="s">
        <v>5335</v>
      </c>
      <c r="C6781" s="316" t="s">
        <v>12768</v>
      </c>
      <c r="D6781" s="465" t="s">
        <v>3730</v>
      </c>
      <c r="E6781" s="465" t="s">
        <v>700</v>
      </c>
      <c r="F6781" s="469" t="str">
        <f t="shared" si="210"/>
        <v>CH</v>
      </c>
      <c r="G6781" s="260">
        <v>0</v>
      </c>
      <c r="H6781" s="260">
        <v>0</v>
      </c>
      <c r="I6781" s="260">
        <v>0</v>
      </c>
      <c r="J6781" s="260">
        <v>620.52480905672496</v>
      </c>
      <c r="K6781" s="260">
        <v>620.52480905667301</v>
      </c>
      <c r="L6781" s="301" t="str">
        <f t="shared" si="211"/>
        <v/>
      </c>
      <c r="M6781" s="459">
        <f>IFERROR((Tableau1[[#This Row],[Scope 1
(kg CO2-eq)]]+Tableau1[[#This Row],[Scope 2 energy
(kg CO2-eq)]]+Tableau1[[#This Row],[Scope 2 Infrastructure
(kg CO2-eq)]])/Tableau1[[#This Row],[Total CO2-emissions
(kg CO2-eq)
for scope 3 use ]],"")</f>
        <v>0</v>
      </c>
      <c r="N6781" s="436" t="s">
        <v>3730</v>
      </c>
      <c r="O6781" s="259">
        <v>1</v>
      </c>
      <c r="P6781" s="259" t="s">
        <v>5307</v>
      </c>
      <c r="Q6781" s="259" t="s">
        <v>5335</v>
      </c>
    </row>
    <row r="6782" spans="1:17" ht="21.75" customHeight="1">
      <c r="A6782" s="301" t="s">
        <v>5335</v>
      </c>
      <c r="B6782" s="301" t="s">
        <v>5133</v>
      </c>
      <c r="C6782" s="316" t="s">
        <v>12769</v>
      </c>
      <c r="D6782" s="465" t="s">
        <v>3646</v>
      </c>
      <c r="E6782" s="465" t="s">
        <v>6017</v>
      </c>
      <c r="F6782" s="469" t="str">
        <f t="shared" si="210"/>
        <v>other</v>
      </c>
      <c r="G6782" s="260">
        <v>0</v>
      </c>
      <c r="H6782" s="260">
        <v>109183314.9858</v>
      </c>
      <c r="I6782" s="260">
        <v>39384792.29304</v>
      </c>
      <c r="J6782" s="260">
        <v>222557858.276297</v>
      </c>
      <c r="K6782" s="260">
        <v>371125965.90146601</v>
      </c>
      <c r="L6782" s="301" t="str">
        <f t="shared" si="211"/>
        <v/>
      </c>
      <c r="M6782" s="459">
        <f>IFERROR((Tableau1[[#This Row],[Scope 1
(kg CO2-eq)]]+Tableau1[[#This Row],[Scope 2 energy
(kg CO2-eq)]]+Tableau1[[#This Row],[Scope 2 Infrastructure
(kg CO2-eq)]])/Tableau1[[#This Row],[Total CO2-emissions
(kg CO2-eq)
for scope 3 use ]],"")</f>
        <v>0.40031719935835708</v>
      </c>
      <c r="N6782" s="436" t="s">
        <v>3646</v>
      </c>
      <c r="O6782" s="259">
        <v>1</v>
      </c>
      <c r="P6782" s="259" t="s">
        <v>5335</v>
      </c>
      <c r="Q6782" s="259" t="s">
        <v>5133</v>
      </c>
    </row>
    <row r="6783" spans="1:17" ht="21.75" customHeight="1">
      <c r="A6783" s="301" t="s">
        <v>5335</v>
      </c>
      <c r="B6783" s="301" t="s">
        <v>5133</v>
      </c>
      <c r="C6783" s="316" t="s">
        <v>12770</v>
      </c>
      <c r="D6783" s="465" t="s">
        <v>3646</v>
      </c>
      <c r="E6783" s="465" t="s">
        <v>6101</v>
      </c>
      <c r="F6783" s="469" t="str">
        <f t="shared" si="210"/>
        <v>other</v>
      </c>
      <c r="G6783" s="260">
        <v>0</v>
      </c>
      <c r="H6783" s="260">
        <v>106643111.00496</v>
      </c>
      <c r="I6783" s="260">
        <v>39384636.391439997</v>
      </c>
      <c r="J6783" s="260">
        <v>220589344.575739</v>
      </c>
      <c r="K6783" s="260">
        <v>366617092.31387001</v>
      </c>
      <c r="L6783" s="301" t="str">
        <f t="shared" si="211"/>
        <v/>
      </c>
      <c r="M6783" s="459">
        <f>IFERROR((Tableau1[[#This Row],[Scope 1
(kg CO2-eq)]]+Tableau1[[#This Row],[Scope 2 energy
(kg CO2-eq)]]+Tableau1[[#This Row],[Scope 2 Infrastructure
(kg CO2-eq)]])/Tableau1[[#This Row],[Total CO2-emissions
(kg CO2-eq)
for scope 3 use ]],"")</f>
        <v>0.39831134570065824</v>
      </c>
      <c r="N6783" s="436" t="s">
        <v>3646</v>
      </c>
      <c r="O6783" s="259">
        <v>1</v>
      </c>
      <c r="P6783" s="259" t="s">
        <v>5335</v>
      </c>
      <c r="Q6783" s="259" t="s">
        <v>5133</v>
      </c>
    </row>
    <row r="6784" spans="1:17" ht="21.75" customHeight="1">
      <c r="A6784" s="301" t="s">
        <v>5335</v>
      </c>
      <c r="B6784" s="301" t="s">
        <v>5133</v>
      </c>
      <c r="C6784" s="316" t="s">
        <v>12771</v>
      </c>
      <c r="D6784" s="465" t="s">
        <v>3646</v>
      </c>
      <c r="E6784" s="465" t="s">
        <v>6041</v>
      </c>
      <c r="F6784" s="469" t="str">
        <f t="shared" si="210"/>
        <v>other</v>
      </c>
      <c r="G6784" s="260">
        <v>0</v>
      </c>
      <c r="H6784" s="260">
        <v>107649304.00173301</v>
      </c>
      <c r="I6784" s="260">
        <v>39386587.304467402</v>
      </c>
      <c r="J6784" s="260">
        <v>220589344.575739</v>
      </c>
      <c r="K6784" s="260">
        <v>367625236.19700497</v>
      </c>
      <c r="L6784" s="301" t="str">
        <f t="shared" si="211"/>
        <v/>
      </c>
      <c r="M6784" s="459">
        <f>IFERROR((Tableau1[[#This Row],[Scope 1
(kg CO2-eq)]]+Tableau1[[#This Row],[Scope 2 energy
(kg CO2-eq)]]+Tableau1[[#This Row],[Scope 2 Infrastructure
(kg CO2-eq)]])/Tableau1[[#This Row],[Total CO2-emissions
(kg CO2-eq)
for scope 3 use ]],"")</f>
        <v>0.39996136507724961</v>
      </c>
      <c r="N6784" s="436" t="s">
        <v>3646</v>
      </c>
      <c r="O6784" s="259">
        <v>1</v>
      </c>
      <c r="P6784" s="259" t="s">
        <v>5335</v>
      </c>
      <c r="Q6784" s="259" t="s">
        <v>5133</v>
      </c>
    </row>
    <row r="6785" spans="1:17" ht="21.75" customHeight="1">
      <c r="A6785" s="301" t="s">
        <v>5335</v>
      </c>
      <c r="B6785" s="301" t="s">
        <v>5133</v>
      </c>
      <c r="C6785" s="316" t="s">
        <v>12772</v>
      </c>
      <c r="D6785" s="465" t="s">
        <v>3646</v>
      </c>
      <c r="E6785" s="465" t="s">
        <v>6015</v>
      </c>
      <c r="F6785" s="469" t="str">
        <f t="shared" si="210"/>
        <v>other</v>
      </c>
      <c r="G6785" s="260">
        <v>0</v>
      </c>
      <c r="H6785" s="260">
        <v>1571380500.0415001</v>
      </c>
      <c r="I6785" s="260">
        <v>570758524.77058804</v>
      </c>
      <c r="J6785" s="260">
        <v>1448750946.0297301</v>
      </c>
      <c r="K6785" s="260">
        <v>3590889976.23842</v>
      </c>
      <c r="L6785" s="301" t="str">
        <f t="shared" si="211"/>
        <v/>
      </c>
      <c r="M6785" s="459">
        <f>IFERROR((Tableau1[[#This Row],[Scope 1
(kg CO2-eq)]]+Tableau1[[#This Row],[Scope 2 energy
(kg CO2-eq)]]+Tableau1[[#This Row],[Scope 2 Infrastructure
(kg CO2-eq)]])/Tableau1[[#This Row],[Total CO2-emissions
(kg CO2-eq)
for scope 3 use ]],"")</f>
        <v>0.59654822035401145</v>
      </c>
      <c r="N6785" s="436" t="s">
        <v>3646</v>
      </c>
      <c r="O6785" s="259">
        <v>1</v>
      </c>
      <c r="P6785" s="259" t="s">
        <v>5335</v>
      </c>
      <c r="Q6785" s="259" t="s">
        <v>5133</v>
      </c>
    </row>
    <row r="6786" spans="1:17" ht="21.75" customHeight="1">
      <c r="A6786" s="301" t="s">
        <v>5175</v>
      </c>
      <c r="B6786" s="301" t="s">
        <v>5133</v>
      </c>
      <c r="C6786" s="316" t="s">
        <v>12773</v>
      </c>
      <c r="D6786" s="465" t="s">
        <v>3646</v>
      </c>
      <c r="E6786" s="465" t="s">
        <v>6015</v>
      </c>
      <c r="F6786" s="469" t="str">
        <f t="shared" ref="F6786:F6849" si="212">IF(ISNUMBER(SEARCH("{CH}", C6786)), "CH", "other")</f>
        <v>other</v>
      </c>
      <c r="G6786" s="260">
        <v>0</v>
      </c>
      <c r="H6786" s="260">
        <v>26784563.940000001</v>
      </c>
      <c r="I6786" s="260">
        <v>7550886.9060000004</v>
      </c>
      <c r="J6786" s="260">
        <v>97763486.997630596</v>
      </c>
      <c r="K6786" s="260">
        <v>132098937.71647599</v>
      </c>
      <c r="L6786" s="301" t="str">
        <f t="shared" ref="L6786:L6849" si="213">IF(N6786="MJ", K6786*3.6, IF(N6786="m", K6786*1000, ""))</f>
        <v/>
      </c>
      <c r="M6786" s="459">
        <f>IFERROR((Tableau1[[#This Row],[Scope 1
(kg CO2-eq)]]+Tableau1[[#This Row],[Scope 2 energy
(kg CO2-eq)]]+Tableau1[[#This Row],[Scope 2 Infrastructure
(kg CO2-eq)]])/Tableau1[[#This Row],[Total CO2-emissions
(kg CO2-eq)
for scope 3 use ]],"")</f>
        <v>0.25992223283198684</v>
      </c>
      <c r="N6786" s="436" t="s">
        <v>3646</v>
      </c>
      <c r="O6786" s="259">
        <v>1</v>
      </c>
      <c r="P6786" s="259" t="s">
        <v>5175</v>
      </c>
      <c r="Q6786" s="259" t="s">
        <v>5133</v>
      </c>
    </row>
    <row r="6787" spans="1:17" ht="21.75" customHeight="1">
      <c r="A6787" s="301" t="s">
        <v>5174</v>
      </c>
      <c r="B6787" s="301" t="s">
        <v>5175</v>
      </c>
      <c r="C6787" s="316" t="s">
        <v>12774</v>
      </c>
      <c r="D6787" s="465" t="s">
        <v>3730</v>
      </c>
      <c r="E6787" s="465" t="s">
        <v>6101</v>
      </c>
      <c r="F6787" s="469" t="str">
        <f t="shared" si="212"/>
        <v>other</v>
      </c>
      <c r="G6787" s="260">
        <v>0</v>
      </c>
      <c r="H6787" s="260">
        <v>0</v>
      </c>
      <c r="I6787" s="260">
        <v>0</v>
      </c>
      <c r="J6787" s="260">
        <v>21.809731110957301</v>
      </c>
      <c r="K6787" s="260">
        <v>21.809731109576699</v>
      </c>
      <c r="L6787" s="301" t="str">
        <f t="shared" si="213"/>
        <v/>
      </c>
      <c r="M6787" s="459">
        <f>IFERROR((Tableau1[[#This Row],[Scope 1
(kg CO2-eq)]]+Tableau1[[#This Row],[Scope 2 energy
(kg CO2-eq)]]+Tableau1[[#This Row],[Scope 2 Infrastructure
(kg CO2-eq)]])/Tableau1[[#This Row],[Total CO2-emissions
(kg CO2-eq)
for scope 3 use ]],"")</f>
        <v>0</v>
      </c>
      <c r="N6787" s="436" t="s">
        <v>3730</v>
      </c>
      <c r="O6787" s="259">
        <v>1</v>
      </c>
      <c r="P6787" s="259" t="s">
        <v>5174</v>
      </c>
      <c r="Q6787" s="259" t="s">
        <v>5175</v>
      </c>
    </row>
    <row r="6788" spans="1:17" ht="21.75" customHeight="1">
      <c r="A6788" s="301" t="s">
        <v>5307</v>
      </c>
      <c r="B6788" s="301" t="s">
        <v>5335</v>
      </c>
      <c r="C6788" s="316" t="s">
        <v>12775</v>
      </c>
      <c r="D6788" s="465" t="s">
        <v>3730</v>
      </c>
      <c r="E6788" s="465" t="s">
        <v>6023</v>
      </c>
      <c r="F6788" s="469" t="str">
        <f t="shared" si="212"/>
        <v>other</v>
      </c>
      <c r="G6788" s="260">
        <v>0</v>
      </c>
      <c r="H6788" s="260">
        <v>9.7671130849800001</v>
      </c>
      <c r="I6788" s="260">
        <v>3.37274198262</v>
      </c>
      <c r="J6788" s="260">
        <v>3.33055305496578</v>
      </c>
      <c r="K6788" s="260">
        <v>16.470408180262201</v>
      </c>
      <c r="L6788" s="301" t="str">
        <f t="shared" si="213"/>
        <v/>
      </c>
      <c r="M6788" s="459">
        <f>IFERROR((Tableau1[[#This Row],[Scope 1
(kg CO2-eq)]]+Tableau1[[#This Row],[Scope 2 energy
(kg CO2-eq)]]+Tableau1[[#This Row],[Scope 2 Infrastructure
(kg CO2-eq)]])/Tableau1[[#This Row],[Total CO2-emissions
(kg CO2-eq)
for scope 3 use ]],"")</f>
        <v>0.79778563614146081</v>
      </c>
      <c r="N6788" s="436" t="s">
        <v>3730</v>
      </c>
      <c r="O6788" s="259">
        <v>1</v>
      </c>
      <c r="P6788" s="259" t="s">
        <v>5307</v>
      </c>
      <c r="Q6788" s="259" t="s">
        <v>5335</v>
      </c>
    </row>
    <row r="6789" spans="1:17" ht="21.75" customHeight="1">
      <c r="A6789" s="301" t="s">
        <v>5174</v>
      </c>
      <c r="B6789" s="301" t="s">
        <v>5175</v>
      </c>
      <c r="C6789" s="316" t="s">
        <v>12776</v>
      </c>
      <c r="D6789" s="465" t="s">
        <v>3730</v>
      </c>
      <c r="E6789" s="465" t="s">
        <v>6015</v>
      </c>
      <c r="F6789" s="469" t="str">
        <f t="shared" si="212"/>
        <v>other</v>
      </c>
      <c r="G6789" s="260">
        <v>0</v>
      </c>
      <c r="H6789" s="260">
        <v>3.9569059690000001</v>
      </c>
      <c r="I6789" s="260">
        <v>1.3504511625</v>
      </c>
      <c r="J6789" s="260">
        <v>2.1237882981799499</v>
      </c>
      <c r="K6789" s="260">
        <v>7.4311454302833404</v>
      </c>
      <c r="L6789" s="301" t="str">
        <f t="shared" si="213"/>
        <v/>
      </c>
      <c r="M6789" s="459">
        <f>IFERROR((Tableau1[[#This Row],[Scope 1
(kg CO2-eq)]]+Tableau1[[#This Row],[Scope 2 energy
(kg CO2-eq)]]+Tableau1[[#This Row],[Scope 2 Infrastructure
(kg CO2-eq)]])/Tableau1[[#This Row],[Total CO2-emissions
(kg CO2-eq)
for scope 3 use ]],"")</f>
        <v>0.71420444954172257</v>
      </c>
      <c r="N6789" s="436" t="s">
        <v>3730</v>
      </c>
      <c r="O6789" s="259">
        <v>1</v>
      </c>
      <c r="P6789" s="259" t="s">
        <v>5174</v>
      </c>
      <c r="Q6789" s="259" t="s">
        <v>5175</v>
      </c>
    </row>
    <row r="6790" spans="1:17" ht="21.75" customHeight="1">
      <c r="A6790" s="301" t="s">
        <v>5307</v>
      </c>
      <c r="B6790" s="301" t="s">
        <v>5335</v>
      </c>
      <c r="C6790" s="316" t="s">
        <v>12777</v>
      </c>
      <c r="D6790" s="465" t="s">
        <v>3730</v>
      </c>
      <c r="E6790" s="465" t="s">
        <v>6041</v>
      </c>
      <c r="F6790" s="469" t="str">
        <f t="shared" si="212"/>
        <v>other</v>
      </c>
      <c r="G6790" s="260">
        <v>0</v>
      </c>
      <c r="H6790" s="260">
        <v>100.92835512324</v>
      </c>
      <c r="I6790" s="260">
        <v>6.0785536329000003</v>
      </c>
      <c r="J6790" s="260">
        <v>2.3301332676145998</v>
      </c>
      <c r="K6790" s="260">
        <v>109.33704224210599</v>
      </c>
      <c r="L6790" s="301" t="str">
        <f t="shared" si="213"/>
        <v/>
      </c>
      <c r="M6790" s="459">
        <f>IFERROR((Tableau1[[#This Row],[Scope 1
(kg CO2-eq)]]+Tableau1[[#This Row],[Scope 2 energy
(kg CO2-eq)]]+Tableau1[[#This Row],[Scope 2 Infrastructure
(kg CO2-eq)]])/Tableau1[[#This Row],[Total CO2-emissions
(kg CO2-eq)
for scope 3 use ]],"")</f>
        <v>0.97868852642998727</v>
      </c>
      <c r="N6790" s="436" t="s">
        <v>3730</v>
      </c>
      <c r="O6790" s="259">
        <v>1</v>
      </c>
      <c r="P6790" s="259" t="s">
        <v>5307</v>
      </c>
      <c r="Q6790" s="259" t="s">
        <v>5335</v>
      </c>
    </row>
    <row r="6791" spans="1:17" ht="21.75" customHeight="1">
      <c r="A6791" s="301" t="s">
        <v>5174</v>
      </c>
      <c r="B6791" s="301" t="s">
        <v>5175</v>
      </c>
      <c r="C6791" s="316" t="s">
        <v>12778</v>
      </c>
      <c r="D6791" s="465" t="s">
        <v>3730</v>
      </c>
      <c r="E6791" s="465" t="s">
        <v>6015</v>
      </c>
      <c r="F6791" s="469" t="str">
        <f t="shared" si="212"/>
        <v>other</v>
      </c>
      <c r="G6791" s="260">
        <v>0</v>
      </c>
      <c r="H6791" s="260">
        <v>22.698782999999999</v>
      </c>
      <c r="I6791" s="260">
        <v>6.3990567</v>
      </c>
      <c r="J6791" s="260">
        <v>2.29761530607195</v>
      </c>
      <c r="K6791" s="260">
        <v>31.3954548980733</v>
      </c>
      <c r="L6791" s="301" t="str">
        <f t="shared" si="213"/>
        <v/>
      </c>
      <c r="M6791" s="459">
        <f>IFERROR((Tableau1[[#This Row],[Scope 1
(kg CO2-eq)]]+Tableau1[[#This Row],[Scope 2 energy
(kg CO2-eq)]]+Tableau1[[#This Row],[Scope 2 Infrastructure
(kg CO2-eq)]])/Tableau1[[#This Row],[Total CO2-emissions
(kg CO2-eq)
for scope 3 use ]],"")</f>
        <v>0.92681694832794714</v>
      </c>
      <c r="N6791" s="436" t="s">
        <v>3730</v>
      </c>
      <c r="O6791" s="259">
        <v>1</v>
      </c>
      <c r="P6791" s="259" t="s">
        <v>5174</v>
      </c>
      <c r="Q6791" s="259" t="s">
        <v>5175</v>
      </c>
    </row>
    <row r="6792" spans="1:17" ht="21.75" customHeight="1">
      <c r="A6792" s="301" t="s">
        <v>5307</v>
      </c>
      <c r="B6792" s="301" t="s">
        <v>5335</v>
      </c>
      <c r="C6792" s="316" t="s">
        <v>12779</v>
      </c>
      <c r="D6792" s="465" t="s">
        <v>3730</v>
      </c>
      <c r="E6792" s="465" t="s">
        <v>6017</v>
      </c>
      <c r="F6792" s="469" t="str">
        <f t="shared" si="212"/>
        <v>other</v>
      </c>
      <c r="G6792" s="260">
        <v>1.0832999999999999E-3</v>
      </c>
      <c r="H6792" s="260">
        <v>62.246035858600003</v>
      </c>
      <c r="I6792" s="260">
        <v>3.5658747679999998E-2</v>
      </c>
      <c r="J6792" s="260">
        <v>132.46598364354298</v>
      </c>
      <c r="K6792" s="260">
        <v>194.74876149838801</v>
      </c>
      <c r="L6792" s="301" t="str">
        <f t="shared" si="213"/>
        <v/>
      </c>
      <c r="M6792" s="459">
        <f>IFERROR((Tableau1[[#This Row],[Scope 1
(kg CO2-eq)]]+Tableau1[[#This Row],[Scope 2 energy
(kg CO2-eq)]]+Tableau1[[#This Row],[Scope 2 Infrastructure
(kg CO2-eq)]])/Tableau1[[#This Row],[Total CO2-emissions
(kg CO2-eq)
for scope 3 use ]],"")</f>
        <v>0.31981090625213315</v>
      </c>
      <c r="N6792" s="436" t="s">
        <v>3730</v>
      </c>
      <c r="O6792" s="259">
        <v>1</v>
      </c>
      <c r="P6792" s="259" t="s">
        <v>5307</v>
      </c>
      <c r="Q6792" s="259" t="s">
        <v>5335</v>
      </c>
    </row>
    <row r="6793" spans="1:17" ht="21.75" customHeight="1">
      <c r="A6793" s="301" t="s">
        <v>5307</v>
      </c>
      <c r="B6793" s="301" t="s">
        <v>5335</v>
      </c>
      <c r="C6793" s="316" t="s">
        <v>3886</v>
      </c>
      <c r="D6793" s="465" t="s">
        <v>3730</v>
      </c>
      <c r="E6793" s="465" t="s">
        <v>6017</v>
      </c>
      <c r="F6793" s="469" t="str">
        <f t="shared" si="212"/>
        <v>other</v>
      </c>
      <c r="G6793" s="260">
        <v>1.0832999999999999E-3</v>
      </c>
      <c r="H6793" s="260">
        <v>62.246035858600003</v>
      </c>
      <c r="I6793" s="260">
        <v>3.5658747679999998E-2</v>
      </c>
      <c r="J6793" s="260">
        <v>107.22406765181199</v>
      </c>
      <c r="K6793" s="260">
        <v>169.506845503449</v>
      </c>
      <c r="L6793" s="301" t="str">
        <f t="shared" si="213"/>
        <v/>
      </c>
      <c r="M6793" s="459">
        <f>IFERROR((Tableau1[[#This Row],[Scope 1
(kg CO2-eq)]]+Tableau1[[#This Row],[Scope 2 energy
(kg CO2-eq)]]+Tableau1[[#This Row],[Scope 2 Infrastructure
(kg CO2-eq)]])/Tableau1[[#This Row],[Total CO2-emissions
(kg CO2-eq)
for scope 3 use ]],"")</f>
        <v>0.36743517774338336</v>
      </c>
      <c r="N6793" s="436" t="s">
        <v>3730</v>
      </c>
      <c r="O6793" s="259">
        <v>1</v>
      </c>
      <c r="P6793" s="259" t="s">
        <v>5307</v>
      </c>
      <c r="Q6793" s="259" t="s">
        <v>5335</v>
      </c>
    </row>
    <row r="6794" spans="1:17" ht="21.75" customHeight="1">
      <c r="A6794" s="301" t="s">
        <v>5307</v>
      </c>
      <c r="B6794" s="301" t="s">
        <v>5335</v>
      </c>
      <c r="C6794" s="316" t="s">
        <v>12780</v>
      </c>
      <c r="D6794" s="465" t="s">
        <v>3730</v>
      </c>
      <c r="E6794" s="465" t="s">
        <v>6101</v>
      </c>
      <c r="F6794" s="469" t="str">
        <f t="shared" si="212"/>
        <v>other</v>
      </c>
      <c r="G6794" s="260">
        <v>0</v>
      </c>
      <c r="H6794" s="260">
        <v>0</v>
      </c>
      <c r="I6794" s="260">
        <v>0</v>
      </c>
      <c r="J6794" s="260">
        <v>249.12803692431399</v>
      </c>
      <c r="K6794" s="260">
        <v>249.128036924577</v>
      </c>
      <c r="L6794" s="301" t="str">
        <f t="shared" si="213"/>
        <v/>
      </c>
      <c r="M6794" s="459">
        <f>IFERROR((Tableau1[[#This Row],[Scope 1
(kg CO2-eq)]]+Tableau1[[#This Row],[Scope 2 energy
(kg CO2-eq)]]+Tableau1[[#This Row],[Scope 2 Infrastructure
(kg CO2-eq)]])/Tableau1[[#This Row],[Total CO2-emissions
(kg CO2-eq)
for scope 3 use ]],"")</f>
        <v>0</v>
      </c>
      <c r="N6794" s="436" t="s">
        <v>3730</v>
      </c>
      <c r="O6794" s="259">
        <v>1</v>
      </c>
      <c r="P6794" s="259" t="s">
        <v>5307</v>
      </c>
      <c r="Q6794" s="259" t="s">
        <v>5335</v>
      </c>
    </row>
    <row r="6795" spans="1:17" ht="21.75" customHeight="1">
      <c r="A6795" s="301" t="s">
        <v>5307</v>
      </c>
      <c r="B6795" s="301" t="s">
        <v>5335</v>
      </c>
      <c r="C6795" s="316" t="s">
        <v>12781</v>
      </c>
      <c r="D6795" s="465" t="s">
        <v>3730</v>
      </c>
      <c r="E6795" s="465" t="s">
        <v>6041</v>
      </c>
      <c r="F6795" s="469" t="str">
        <f t="shared" si="212"/>
        <v>other</v>
      </c>
      <c r="G6795" s="260">
        <v>1.0832999999999999E-3</v>
      </c>
      <c r="H6795" s="260">
        <v>4.2443285745599999</v>
      </c>
      <c r="I6795" s="260">
        <v>3.7751216399999998E-3</v>
      </c>
      <c r="J6795" s="260">
        <v>358.57998647918498</v>
      </c>
      <c r="K6795" s="260">
        <v>362.82917351698001</v>
      </c>
      <c r="L6795" s="301" t="str">
        <f t="shared" si="213"/>
        <v/>
      </c>
      <c r="M6795" s="459">
        <f>IFERROR((Tableau1[[#This Row],[Scope 1
(kg CO2-eq)]]+Tableau1[[#This Row],[Scope 2 energy
(kg CO2-eq)]]+Tableau1[[#This Row],[Scope 2 Infrastructure
(kg CO2-eq)]])/Tableau1[[#This Row],[Total CO2-emissions
(kg CO2-eq)
for scope 3 use ]],"")</f>
        <v>1.171126057756528E-2</v>
      </c>
      <c r="N6795" s="436" t="s">
        <v>3730</v>
      </c>
      <c r="O6795" s="259">
        <v>1</v>
      </c>
      <c r="P6795" s="259" t="s">
        <v>5307</v>
      </c>
      <c r="Q6795" s="259" t="s">
        <v>5335</v>
      </c>
    </row>
    <row r="6796" spans="1:17" ht="21.75" customHeight="1">
      <c r="A6796" s="301" t="s">
        <v>5307</v>
      </c>
      <c r="B6796" s="301" t="s">
        <v>5335</v>
      </c>
      <c r="C6796" s="316" t="s">
        <v>12782</v>
      </c>
      <c r="D6796" s="465" t="s">
        <v>3730</v>
      </c>
      <c r="E6796" s="465" t="s">
        <v>6015</v>
      </c>
      <c r="F6796" s="469" t="str">
        <f t="shared" si="212"/>
        <v>other</v>
      </c>
      <c r="G6796" s="260">
        <v>1.0832999999999999E-3</v>
      </c>
      <c r="H6796" s="260">
        <v>57.811442468320003</v>
      </c>
      <c r="I6796" s="260">
        <v>3.5386580479999999E-2</v>
      </c>
      <c r="J6796" s="260">
        <v>107.603089154006</v>
      </c>
      <c r="K6796" s="260">
        <v>165.45100142662301</v>
      </c>
      <c r="L6796" s="301" t="str">
        <f t="shared" si="213"/>
        <v/>
      </c>
      <c r="M6796" s="459">
        <f>IFERROR((Tableau1[[#This Row],[Scope 1
(kg CO2-eq)]]+Tableau1[[#This Row],[Scope 2 energy
(kg CO2-eq)]]+Tableau1[[#This Row],[Scope 2 Infrastructure
(kg CO2-eq)]])/Tableau1[[#This Row],[Total CO2-emissions
(kg CO2-eq)
for scope 3 use ]],"")</f>
        <v>0.34963772869307996</v>
      </c>
      <c r="N6796" s="436" t="s">
        <v>3730</v>
      </c>
      <c r="O6796" s="259">
        <v>1</v>
      </c>
      <c r="P6796" s="259" t="s">
        <v>5307</v>
      </c>
      <c r="Q6796" s="259" t="s">
        <v>5335</v>
      </c>
    </row>
    <row r="6797" spans="1:17" ht="21.75" customHeight="1">
      <c r="A6797" s="301" t="s">
        <v>5307</v>
      </c>
      <c r="B6797" s="301" t="s">
        <v>5335</v>
      </c>
      <c r="C6797" s="316" t="s">
        <v>3887</v>
      </c>
      <c r="D6797" s="465" t="s">
        <v>3730</v>
      </c>
      <c r="E6797" s="465" t="s">
        <v>6015</v>
      </c>
      <c r="F6797" s="469" t="str">
        <f t="shared" si="212"/>
        <v>other</v>
      </c>
      <c r="G6797" s="260">
        <v>1.0832999999999999E-3</v>
      </c>
      <c r="H6797" s="260">
        <v>60.141449589399997</v>
      </c>
      <c r="I6797" s="260">
        <v>3.5413166840000003E-2</v>
      </c>
      <c r="J6797" s="260">
        <v>132.84500514573699</v>
      </c>
      <c r="K6797" s="260">
        <v>193.02295111710299</v>
      </c>
      <c r="L6797" s="301" t="str">
        <f t="shared" si="213"/>
        <v/>
      </c>
      <c r="M6797" s="459">
        <f>IFERROR((Tableau1[[#This Row],[Scope 1
(kg CO2-eq)]]+Tableau1[[#This Row],[Scope 2 energy
(kg CO2-eq)]]+Tableau1[[#This Row],[Scope 2 Infrastructure
(kg CO2-eq)]])/Tableau1[[#This Row],[Total CO2-emissions
(kg CO2-eq)
for scope 3 use ]],"")</f>
        <v>0.31176575483881858</v>
      </c>
      <c r="N6797" s="436" t="s">
        <v>3730</v>
      </c>
      <c r="O6797" s="259">
        <v>1</v>
      </c>
      <c r="P6797" s="259" t="s">
        <v>5307</v>
      </c>
      <c r="Q6797" s="259" t="s">
        <v>5335</v>
      </c>
    </row>
    <row r="6798" spans="1:17" ht="21.75" customHeight="1">
      <c r="A6798" s="301" t="s">
        <v>5307</v>
      </c>
      <c r="B6798" s="301" t="s">
        <v>5335</v>
      </c>
      <c r="C6798" s="316" t="s">
        <v>12783</v>
      </c>
      <c r="D6798" s="465" t="s">
        <v>3730</v>
      </c>
      <c r="E6798" s="465" t="s">
        <v>6101</v>
      </c>
      <c r="F6798" s="469" t="str">
        <f t="shared" si="212"/>
        <v>other</v>
      </c>
      <c r="G6798" s="260">
        <v>0</v>
      </c>
      <c r="H6798" s="260">
        <v>67.112735069999999</v>
      </c>
      <c r="I6798" s="260">
        <v>18.919877643</v>
      </c>
      <c r="J6798" s="260">
        <v>3.95263162295225</v>
      </c>
      <c r="K6798" s="260">
        <v>89.985244020523993</v>
      </c>
      <c r="L6798" s="301" t="str">
        <f t="shared" si="213"/>
        <v/>
      </c>
      <c r="M6798" s="459">
        <f>IFERROR((Tableau1[[#This Row],[Scope 1
(kg CO2-eq)]]+Tableau1[[#This Row],[Scope 2 energy
(kg CO2-eq)]]+Tableau1[[#This Row],[Scope 2 Infrastructure
(kg CO2-eq)]])/Tableau1[[#This Row],[Total CO2-emissions
(kg CO2-eq)
for scope 3 use ]],"")</f>
        <v>0.95607467256939949</v>
      </c>
      <c r="N6798" s="436" t="s">
        <v>3730</v>
      </c>
      <c r="O6798" s="259">
        <v>1</v>
      </c>
      <c r="P6798" s="259" t="s">
        <v>5307</v>
      </c>
      <c r="Q6798" s="259" t="s">
        <v>5335</v>
      </c>
    </row>
    <row r="6799" spans="1:17" ht="21.75" customHeight="1">
      <c r="A6799" s="301" t="s">
        <v>5307</v>
      </c>
      <c r="B6799" s="301" t="s">
        <v>5335</v>
      </c>
      <c r="C6799" s="316" t="s">
        <v>12784</v>
      </c>
      <c r="D6799" s="465" t="s">
        <v>3730</v>
      </c>
      <c r="E6799" s="465" t="s">
        <v>6055</v>
      </c>
      <c r="F6799" s="469" t="str">
        <f t="shared" si="212"/>
        <v>other</v>
      </c>
      <c r="G6799" s="260">
        <v>0</v>
      </c>
      <c r="H6799" s="260">
        <v>76.922402673999997</v>
      </c>
      <c r="I6799" s="260">
        <v>24.348557948</v>
      </c>
      <c r="J6799" s="260">
        <v>35.858775589926701</v>
      </c>
      <c r="K6799" s="260">
        <v>137.129736192255</v>
      </c>
      <c r="L6799" s="301" t="str">
        <f t="shared" si="213"/>
        <v/>
      </c>
      <c r="M6799" s="459">
        <f>IFERROR((Tableau1[[#This Row],[Scope 1
(kg CO2-eq)]]+Tableau1[[#This Row],[Scope 2 energy
(kg CO2-eq)]]+Tableau1[[#This Row],[Scope 2 Infrastructure
(kg CO2-eq)]])/Tableau1[[#This Row],[Total CO2-emissions
(kg CO2-eq)
for scope 3 use ]],"")</f>
        <v>0.73850474327478299</v>
      </c>
      <c r="N6799" s="436" t="s">
        <v>3730</v>
      </c>
      <c r="O6799" s="259">
        <v>1</v>
      </c>
      <c r="P6799" s="259" t="s">
        <v>5307</v>
      </c>
      <c r="Q6799" s="259" t="s">
        <v>5335</v>
      </c>
    </row>
    <row r="6800" spans="1:17" ht="21.75" customHeight="1">
      <c r="A6800" s="301" t="s">
        <v>5307</v>
      </c>
      <c r="B6800" s="301" t="s">
        <v>5335</v>
      </c>
      <c r="C6800" s="316" t="s">
        <v>12785</v>
      </c>
      <c r="D6800" s="465" t="s">
        <v>3730</v>
      </c>
      <c r="E6800" s="465" t="s">
        <v>6023</v>
      </c>
      <c r="F6800" s="469" t="str">
        <f t="shared" si="212"/>
        <v>other</v>
      </c>
      <c r="G6800" s="260">
        <v>0</v>
      </c>
      <c r="H6800" s="260">
        <v>1.2397818132</v>
      </c>
      <c r="I6800" s="260">
        <v>4.2374808000000003E-3</v>
      </c>
      <c r="J6800" s="260">
        <v>47.487236638568099</v>
      </c>
      <c r="K6800" s="260">
        <v>48.731255924024403</v>
      </c>
      <c r="L6800" s="301" t="str">
        <f t="shared" si="213"/>
        <v/>
      </c>
      <c r="M6800" s="459">
        <f>IFERROR((Tableau1[[#This Row],[Scope 1
(kg CO2-eq)]]+Tableau1[[#This Row],[Scope 2 energy
(kg CO2-eq)]]+Tableau1[[#This Row],[Scope 2 Infrastructure
(kg CO2-eq)]])/Tableau1[[#This Row],[Total CO2-emissions
(kg CO2-eq)
for scope 3 use ]],"")</f>
        <v>2.552815991320883E-2</v>
      </c>
      <c r="N6800" s="436" t="s">
        <v>3730</v>
      </c>
      <c r="O6800" s="259">
        <v>1</v>
      </c>
      <c r="P6800" s="259" t="s">
        <v>5307</v>
      </c>
      <c r="Q6800" s="259" t="s">
        <v>5335</v>
      </c>
    </row>
    <row r="6801" spans="1:17" ht="21.75" customHeight="1">
      <c r="A6801" s="301" t="s">
        <v>5307</v>
      </c>
      <c r="B6801" s="301" t="s">
        <v>5335</v>
      </c>
      <c r="C6801" s="316" t="s">
        <v>12786</v>
      </c>
      <c r="D6801" s="465" t="s">
        <v>3730</v>
      </c>
      <c r="E6801" s="465" t="s">
        <v>6057</v>
      </c>
      <c r="F6801" s="469" t="str">
        <f t="shared" si="212"/>
        <v>other</v>
      </c>
      <c r="G6801" s="260">
        <v>0</v>
      </c>
      <c r="H6801" s="260">
        <v>49.917104082999998</v>
      </c>
      <c r="I6801" s="260">
        <v>15.813560021000001</v>
      </c>
      <c r="J6801" s="260">
        <v>35.919780729531396</v>
      </c>
      <c r="K6801" s="260">
        <v>101.65044482184101</v>
      </c>
      <c r="L6801" s="301" t="str">
        <f t="shared" si="213"/>
        <v/>
      </c>
      <c r="M6801" s="459">
        <f>IFERROR((Tableau1[[#This Row],[Scope 1
(kg CO2-eq)]]+Tableau1[[#This Row],[Scope 2 energy
(kg CO2-eq)]]+Tableau1[[#This Row],[Scope 2 Infrastructure
(kg CO2-eq)]])/Tableau1[[#This Row],[Total CO2-emissions
(kg CO2-eq)
for scope 3 use ]],"")</f>
        <v>0.64663429874019451</v>
      </c>
      <c r="N6801" s="436" t="s">
        <v>3730</v>
      </c>
      <c r="O6801" s="259">
        <v>1</v>
      </c>
      <c r="P6801" s="259" t="s">
        <v>5307</v>
      </c>
      <c r="Q6801" s="259" t="s">
        <v>5335</v>
      </c>
    </row>
    <row r="6802" spans="1:17" ht="21.75" customHeight="1">
      <c r="A6802" s="301" t="s">
        <v>5307</v>
      </c>
      <c r="B6802" s="301" t="s">
        <v>5335</v>
      </c>
      <c r="C6802" s="316" t="s">
        <v>12787</v>
      </c>
      <c r="D6802" s="465" t="s">
        <v>3730</v>
      </c>
      <c r="E6802" s="465" t="s">
        <v>6101</v>
      </c>
      <c r="F6802" s="469" t="str">
        <f t="shared" si="212"/>
        <v>other</v>
      </c>
      <c r="G6802" s="260">
        <v>0</v>
      </c>
      <c r="H6802" s="260">
        <v>0</v>
      </c>
      <c r="I6802" s="260">
        <v>0</v>
      </c>
      <c r="J6802" s="260">
        <v>125.030070364322</v>
      </c>
      <c r="K6802" s="260">
        <v>125.030070356343</v>
      </c>
      <c r="L6802" s="301" t="str">
        <f t="shared" si="213"/>
        <v/>
      </c>
      <c r="M6802" s="459">
        <f>IFERROR((Tableau1[[#This Row],[Scope 1
(kg CO2-eq)]]+Tableau1[[#This Row],[Scope 2 energy
(kg CO2-eq)]]+Tableau1[[#This Row],[Scope 2 Infrastructure
(kg CO2-eq)]])/Tableau1[[#This Row],[Total CO2-emissions
(kg CO2-eq)
for scope 3 use ]],"")</f>
        <v>0</v>
      </c>
      <c r="N6802" s="436" t="s">
        <v>3730</v>
      </c>
      <c r="O6802" s="259">
        <v>1</v>
      </c>
      <c r="P6802" s="259" t="s">
        <v>5307</v>
      </c>
      <c r="Q6802" s="259" t="s">
        <v>5335</v>
      </c>
    </row>
    <row r="6803" spans="1:17" ht="21.75" customHeight="1">
      <c r="A6803" s="301" t="s">
        <v>5307</v>
      </c>
      <c r="B6803" s="301" t="s">
        <v>5335</v>
      </c>
      <c r="C6803" s="316" t="s">
        <v>12788</v>
      </c>
      <c r="D6803" s="465" t="s">
        <v>3730</v>
      </c>
      <c r="E6803" s="465" t="s">
        <v>6089</v>
      </c>
      <c r="F6803" s="469" t="str">
        <f t="shared" si="212"/>
        <v>other</v>
      </c>
      <c r="G6803" s="260">
        <v>0</v>
      </c>
      <c r="H6803" s="260">
        <v>75.86092266</v>
      </c>
      <c r="I6803" s="260">
        <v>24.020047980000001</v>
      </c>
      <c r="J6803" s="260">
        <v>35.803517281648503</v>
      </c>
      <c r="K6803" s="260">
        <v>135.68448790612001</v>
      </c>
      <c r="L6803" s="301" t="str">
        <f t="shared" si="213"/>
        <v/>
      </c>
      <c r="M6803" s="459">
        <f>IFERROR((Tableau1[[#This Row],[Scope 1
(kg CO2-eq)]]+Tableau1[[#This Row],[Scope 2 energy
(kg CO2-eq)]]+Tableau1[[#This Row],[Scope 2 Infrastructure
(kg CO2-eq)]])/Tableau1[[#This Row],[Total CO2-emissions
(kg CO2-eq)
for scope 3 use ]],"")</f>
        <v>0.73612667285229805</v>
      </c>
      <c r="N6803" s="436" t="s">
        <v>3730</v>
      </c>
      <c r="O6803" s="259">
        <v>1</v>
      </c>
      <c r="P6803" s="259" t="s">
        <v>5307</v>
      </c>
      <c r="Q6803" s="259" t="s">
        <v>5335</v>
      </c>
    </row>
    <row r="6804" spans="1:17" ht="21.75" customHeight="1">
      <c r="A6804" s="301" t="s">
        <v>5307</v>
      </c>
      <c r="B6804" s="301" t="s">
        <v>5335</v>
      </c>
      <c r="C6804" s="316" t="s">
        <v>12789</v>
      </c>
      <c r="D6804" s="465" t="s">
        <v>3730</v>
      </c>
      <c r="E6804" s="465" t="s">
        <v>6090</v>
      </c>
      <c r="F6804" s="469" t="str">
        <f t="shared" si="212"/>
        <v>other</v>
      </c>
      <c r="G6804" s="260">
        <v>0</v>
      </c>
      <c r="H6804" s="260">
        <v>89.970525441000007</v>
      </c>
      <c r="I6804" s="260">
        <v>28.480603946999999</v>
      </c>
      <c r="J6804" s="260">
        <v>35.803517281648503</v>
      </c>
      <c r="K6804" s="260">
        <v>154.25464664382301</v>
      </c>
      <c r="L6804" s="301" t="str">
        <f t="shared" si="213"/>
        <v/>
      </c>
      <c r="M6804" s="459">
        <f>IFERROR((Tableau1[[#This Row],[Scope 1
(kg CO2-eq)]]+Tableau1[[#This Row],[Scope 2 energy
(kg CO2-eq)]]+Tableau1[[#This Row],[Scope 2 Infrastructure
(kg CO2-eq)]])/Tableau1[[#This Row],[Total CO2-emissions
(kg CO2-eq)
for scope 3 use ]],"")</f>
        <v>0.7678934279464914</v>
      </c>
      <c r="N6804" s="436" t="s">
        <v>3730</v>
      </c>
      <c r="O6804" s="259">
        <v>1</v>
      </c>
      <c r="P6804" s="259" t="s">
        <v>5307</v>
      </c>
      <c r="Q6804" s="259" t="s">
        <v>5335</v>
      </c>
    </row>
    <row r="6805" spans="1:17" ht="21.75" customHeight="1">
      <c r="A6805" s="301" t="s">
        <v>5307</v>
      </c>
      <c r="B6805" s="301" t="s">
        <v>5335</v>
      </c>
      <c r="C6805" s="316" t="s">
        <v>12790</v>
      </c>
      <c r="D6805" s="465" t="s">
        <v>3730</v>
      </c>
      <c r="E6805" s="465" t="s">
        <v>124</v>
      </c>
      <c r="F6805" s="469" t="str">
        <f t="shared" si="212"/>
        <v>other</v>
      </c>
      <c r="G6805" s="260">
        <v>0</v>
      </c>
      <c r="H6805" s="260">
        <v>30.8756599395</v>
      </c>
      <c r="I6805" s="260">
        <v>9.7797460064999999</v>
      </c>
      <c r="J6805" s="260">
        <v>35.860380834665399</v>
      </c>
      <c r="K6805" s="260">
        <v>76.515786774304303</v>
      </c>
      <c r="L6805" s="301" t="str">
        <f t="shared" si="213"/>
        <v/>
      </c>
      <c r="M6805" s="459">
        <f>IFERROR((Tableau1[[#This Row],[Scope 1
(kg CO2-eq)]]+Tableau1[[#This Row],[Scope 2 energy
(kg CO2-eq)]]+Tableau1[[#This Row],[Scope 2 Infrastructure
(kg CO2-eq)]])/Tableau1[[#This Row],[Total CO2-emissions
(kg CO2-eq)
for scope 3 use ]],"")</f>
        <v>0.53133356735806303</v>
      </c>
      <c r="N6805" s="436" t="s">
        <v>3730</v>
      </c>
      <c r="O6805" s="259">
        <v>1</v>
      </c>
      <c r="P6805" s="259" t="s">
        <v>5307</v>
      </c>
      <c r="Q6805" s="259" t="s">
        <v>5335</v>
      </c>
    </row>
    <row r="6806" spans="1:17" ht="21.75" customHeight="1">
      <c r="A6806" s="301" t="s">
        <v>5307</v>
      </c>
      <c r="B6806" s="301" t="s">
        <v>5335</v>
      </c>
      <c r="C6806" s="316" t="s">
        <v>12791</v>
      </c>
      <c r="D6806" s="465" t="s">
        <v>3730</v>
      </c>
      <c r="E6806" s="465" t="s">
        <v>6041</v>
      </c>
      <c r="F6806" s="469" t="str">
        <f t="shared" si="212"/>
        <v>other</v>
      </c>
      <c r="G6806" s="260">
        <v>0</v>
      </c>
      <c r="H6806" s="260">
        <v>202.03592306600001</v>
      </c>
      <c r="I6806" s="260">
        <v>0</v>
      </c>
      <c r="J6806" s="260">
        <v>148.85208613610899</v>
      </c>
      <c r="K6806" s="260">
        <v>350.888009917462</v>
      </c>
      <c r="L6806" s="301" t="str">
        <f t="shared" si="213"/>
        <v/>
      </c>
      <c r="M6806" s="459">
        <f>IFERROR((Tableau1[[#This Row],[Scope 1
(kg CO2-eq)]]+Tableau1[[#This Row],[Scope 2 energy
(kg CO2-eq)]]+Tableau1[[#This Row],[Scope 2 Infrastructure
(kg CO2-eq)]])/Tableau1[[#This Row],[Total CO2-emissions
(kg CO2-eq)
for scope 3 use ]],"")</f>
        <v>0.57578463029706861</v>
      </c>
      <c r="N6806" s="436" t="s">
        <v>3730</v>
      </c>
      <c r="O6806" s="259">
        <v>1</v>
      </c>
      <c r="P6806" s="259" t="s">
        <v>5307</v>
      </c>
      <c r="Q6806" s="259" t="s">
        <v>5335</v>
      </c>
    </row>
    <row r="6807" spans="1:17" ht="21.75" customHeight="1">
      <c r="A6807" s="301" t="s">
        <v>5307</v>
      </c>
      <c r="B6807" s="301" t="s">
        <v>5335</v>
      </c>
      <c r="C6807" s="316" t="s">
        <v>12792</v>
      </c>
      <c r="D6807" s="465" t="s">
        <v>3730</v>
      </c>
      <c r="E6807" s="465" t="s">
        <v>6074</v>
      </c>
      <c r="F6807" s="469" t="str">
        <f t="shared" si="212"/>
        <v>other</v>
      </c>
      <c r="G6807" s="260">
        <v>0</v>
      </c>
      <c r="H6807" s="260">
        <v>77.227256588000003</v>
      </c>
      <c r="I6807" s="260">
        <v>24.463766025999998</v>
      </c>
      <c r="J6807" s="260">
        <v>35.9395806944868</v>
      </c>
      <c r="K6807" s="260">
        <v>137.63060329248799</v>
      </c>
      <c r="L6807" s="301" t="str">
        <f t="shared" si="213"/>
        <v/>
      </c>
      <c r="M6807" s="459">
        <f>IFERROR((Tableau1[[#This Row],[Scope 1
(kg CO2-eq)]]+Tableau1[[#This Row],[Scope 2 energy
(kg CO2-eq)]]+Tableau1[[#This Row],[Scope 2 Infrastructure
(kg CO2-eq)]])/Tableau1[[#This Row],[Total CO2-emissions
(kg CO2-eq)
for scope 3 use ]],"")</f>
        <v>0.73886926440255163</v>
      </c>
      <c r="N6807" s="436" t="s">
        <v>3730</v>
      </c>
      <c r="O6807" s="259">
        <v>1</v>
      </c>
      <c r="P6807" s="259" t="s">
        <v>5307</v>
      </c>
      <c r="Q6807" s="259" t="s">
        <v>5335</v>
      </c>
    </row>
    <row r="6808" spans="1:17" ht="21.75" customHeight="1">
      <c r="A6808" s="301" t="s">
        <v>5174</v>
      </c>
      <c r="B6808" s="301" t="s">
        <v>5175</v>
      </c>
      <c r="C6808" s="316" t="s">
        <v>12793</v>
      </c>
      <c r="D6808" s="465" t="s">
        <v>3730</v>
      </c>
      <c r="E6808" s="465" t="s">
        <v>6015</v>
      </c>
      <c r="F6808" s="469" t="str">
        <f t="shared" si="212"/>
        <v>other</v>
      </c>
      <c r="G6808" s="260">
        <v>0</v>
      </c>
      <c r="H6808" s="260">
        <v>33.836194392000003</v>
      </c>
      <c r="I6808" s="260">
        <v>9.5252417040000008</v>
      </c>
      <c r="J6808" s="260">
        <v>56.4267182681698</v>
      </c>
      <c r="K6808" s="260">
        <v>99.788154364611799</v>
      </c>
      <c r="L6808" s="301" t="str">
        <f t="shared" si="213"/>
        <v/>
      </c>
      <c r="M6808" s="459">
        <f>IFERROR((Tableau1[[#This Row],[Scope 1
(kg CO2-eq)]]+Tableau1[[#This Row],[Scope 2 energy
(kg CO2-eq)]]+Tableau1[[#This Row],[Scope 2 Infrastructure
(kg CO2-eq)]])/Tableau1[[#This Row],[Total CO2-emissions
(kg CO2-eq)
for scope 3 use ]],"")</f>
        <v>0.43453490418876223</v>
      </c>
      <c r="N6808" s="436" t="s">
        <v>3730</v>
      </c>
      <c r="O6808" s="259">
        <v>1</v>
      </c>
      <c r="P6808" s="259" t="s">
        <v>5174</v>
      </c>
      <c r="Q6808" s="259" t="s">
        <v>5175</v>
      </c>
    </row>
    <row r="6809" spans="1:17" ht="21.75" customHeight="1">
      <c r="A6809" s="301" t="s">
        <v>5175</v>
      </c>
      <c r="B6809" s="301" t="s">
        <v>5133</v>
      </c>
      <c r="C6809" s="316" t="s">
        <v>12794</v>
      </c>
      <c r="D6809" s="465" t="s">
        <v>3646</v>
      </c>
      <c r="E6809" s="465" t="s">
        <v>6015</v>
      </c>
      <c r="F6809" s="469" t="str">
        <f t="shared" si="212"/>
        <v>other</v>
      </c>
      <c r="G6809" s="260">
        <v>0</v>
      </c>
      <c r="H6809" s="260">
        <v>0</v>
      </c>
      <c r="I6809" s="260">
        <v>0</v>
      </c>
      <c r="J6809" s="260">
        <v>8377375.7419307996</v>
      </c>
      <c r="K6809" s="260">
        <v>8377375.7419468705</v>
      </c>
      <c r="L6809" s="301" t="str">
        <f t="shared" si="213"/>
        <v/>
      </c>
      <c r="M6809" s="459">
        <f>IFERROR((Tableau1[[#This Row],[Scope 1
(kg CO2-eq)]]+Tableau1[[#This Row],[Scope 2 energy
(kg CO2-eq)]]+Tableau1[[#This Row],[Scope 2 Infrastructure
(kg CO2-eq)]])/Tableau1[[#This Row],[Total CO2-emissions
(kg CO2-eq)
for scope 3 use ]],"")</f>
        <v>0</v>
      </c>
      <c r="N6809" s="436" t="s">
        <v>3646</v>
      </c>
      <c r="O6809" s="259">
        <v>1</v>
      </c>
      <c r="P6809" s="259" t="s">
        <v>5175</v>
      </c>
      <c r="Q6809" s="259" t="s">
        <v>5133</v>
      </c>
    </row>
    <row r="6810" spans="1:17" ht="21.75" customHeight="1">
      <c r="A6810" s="301" t="s">
        <v>5175</v>
      </c>
      <c r="B6810" s="301" t="s">
        <v>5133</v>
      </c>
      <c r="C6810" s="316" t="s">
        <v>12795</v>
      </c>
      <c r="D6810" s="465" t="s">
        <v>3646</v>
      </c>
      <c r="E6810" s="465" t="s">
        <v>6015</v>
      </c>
      <c r="F6810" s="469" t="str">
        <f t="shared" si="212"/>
        <v>other</v>
      </c>
      <c r="G6810" s="260">
        <v>0</v>
      </c>
      <c r="H6810" s="260">
        <v>0</v>
      </c>
      <c r="I6810" s="260">
        <v>0</v>
      </c>
      <c r="J6810" s="260">
        <v>5840190.8627383802</v>
      </c>
      <c r="K6810" s="260">
        <v>5840190.8627612796</v>
      </c>
      <c r="L6810" s="301" t="str">
        <f t="shared" si="213"/>
        <v/>
      </c>
      <c r="M6810" s="459">
        <f>IFERROR((Tableau1[[#This Row],[Scope 1
(kg CO2-eq)]]+Tableau1[[#This Row],[Scope 2 energy
(kg CO2-eq)]]+Tableau1[[#This Row],[Scope 2 Infrastructure
(kg CO2-eq)]])/Tableau1[[#This Row],[Total CO2-emissions
(kg CO2-eq)
for scope 3 use ]],"")</f>
        <v>0</v>
      </c>
      <c r="N6810" s="436" t="s">
        <v>3646</v>
      </c>
      <c r="O6810" s="259">
        <v>1</v>
      </c>
      <c r="P6810" s="259" t="s">
        <v>5175</v>
      </c>
      <c r="Q6810" s="259" t="s">
        <v>5133</v>
      </c>
    </row>
    <row r="6811" spans="1:17" ht="21.75" customHeight="1">
      <c r="A6811" s="301" t="s">
        <v>5307</v>
      </c>
      <c r="B6811" s="301" t="s">
        <v>5335</v>
      </c>
      <c r="C6811" s="316" t="s">
        <v>12796</v>
      </c>
      <c r="D6811" s="465" t="s">
        <v>3730</v>
      </c>
      <c r="E6811" s="465" t="s">
        <v>6041</v>
      </c>
      <c r="F6811" s="469" t="str">
        <f t="shared" si="212"/>
        <v>other</v>
      </c>
      <c r="G6811" s="260">
        <v>0.67652000000000001</v>
      </c>
      <c r="H6811" s="260">
        <v>75.822758954575207</v>
      </c>
      <c r="I6811" s="260">
        <v>0.1068217443144</v>
      </c>
      <c r="J6811" s="260">
        <v>280.44990816041002</v>
      </c>
      <c r="K6811" s="260">
        <v>357.05600740441298</v>
      </c>
      <c r="L6811" s="301" t="str">
        <f t="shared" si="213"/>
        <v/>
      </c>
      <c r="M6811" s="459">
        <f>IFERROR((Tableau1[[#This Row],[Scope 1
(kg CO2-eq)]]+Tableau1[[#This Row],[Scope 2 energy
(kg CO2-eq)]]+Tableau1[[#This Row],[Scope 2 Infrastructure
(kg CO2-eq)]])/Tableau1[[#This Row],[Total CO2-emissions
(kg CO2-eq)
for scope 3 use ]],"")</f>
        <v>0.21454925588781118</v>
      </c>
      <c r="N6811" s="436" t="s">
        <v>3730</v>
      </c>
      <c r="O6811" s="259">
        <v>1</v>
      </c>
      <c r="P6811" s="259" t="s">
        <v>5307</v>
      </c>
      <c r="Q6811" s="259" t="s">
        <v>5335</v>
      </c>
    </row>
    <row r="6812" spans="1:17" ht="21.75" customHeight="1">
      <c r="A6812" s="301" t="s">
        <v>5307</v>
      </c>
      <c r="B6812" s="301" t="s">
        <v>5335</v>
      </c>
      <c r="C6812" s="316" t="s">
        <v>12797</v>
      </c>
      <c r="D6812" s="465" t="s">
        <v>3730</v>
      </c>
      <c r="E6812" s="465" t="s">
        <v>6091</v>
      </c>
      <c r="F6812" s="469" t="str">
        <f t="shared" si="212"/>
        <v>other</v>
      </c>
      <c r="G6812" s="260">
        <v>0.33826000000000001</v>
      </c>
      <c r="H6812" s="260">
        <v>20.789148143999999</v>
      </c>
      <c r="I6812" s="260">
        <v>5.2646768640000001E-2</v>
      </c>
      <c r="J6812" s="260">
        <v>279.18422973732402</v>
      </c>
      <c r="K6812" s="260">
        <v>300.36428461685102</v>
      </c>
      <c r="L6812" s="301" t="str">
        <f t="shared" si="213"/>
        <v/>
      </c>
      <c r="M6812" s="459">
        <f>IFERROR((Tableau1[[#This Row],[Scope 1
(kg CO2-eq)]]+Tableau1[[#This Row],[Scope 2 energy
(kg CO2-eq)]]+Tableau1[[#This Row],[Scope 2 Infrastructure
(kg CO2-eq)]])/Tableau1[[#This Row],[Total CO2-emissions
(kg CO2-eq)
for scope 3 use ]],"")</f>
        <v>7.0514558479073439E-2</v>
      </c>
      <c r="N6812" s="436" t="s">
        <v>3730</v>
      </c>
      <c r="O6812" s="259">
        <v>1</v>
      </c>
      <c r="P6812" s="259" t="s">
        <v>5307</v>
      </c>
      <c r="Q6812" s="259" t="s">
        <v>5335</v>
      </c>
    </row>
    <row r="6813" spans="1:17" ht="21.75" customHeight="1">
      <c r="A6813" s="301" t="s">
        <v>5307</v>
      </c>
      <c r="B6813" s="301" t="s">
        <v>5335</v>
      </c>
      <c r="C6813" s="316" t="s">
        <v>12798</v>
      </c>
      <c r="D6813" s="465" t="s">
        <v>3730</v>
      </c>
      <c r="E6813" s="465" t="s">
        <v>6015</v>
      </c>
      <c r="F6813" s="469" t="str">
        <f t="shared" si="212"/>
        <v>other</v>
      </c>
      <c r="G6813" s="260">
        <v>0</v>
      </c>
      <c r="H6813" s="260">
        <v>0</v>
      </c>
      <c r="I6813" s="260">
        <v>0</v>
      </c>
      <c r="J6813" s="260">
        <v>616.578797602843</v>
      </c>
      <c r="K6813" s="260">
        <v>616.57879760345998</v>
      </c>
      <c r="L6813" s="301" t="str">
        <f t="shared" si="213"/>
        <v/>
      </c>
      <c r="M6813" s="459">
        <f>IFERROR((Tableau1[[#This Row],[Scope 1
(kg CO2-eq)]]+Tableau1[[#This Row],[Scope 2 energy
(kg CO2-eq)]]+Tableau1[[#This Row],[Scope 2 Infrastructure
(kg CO2-eq)]])/Tableau1[[#This Row],[Total CO2-emissions
(kg CO2-eq)
for scope 3 use ]],"")</f>
        <v>0</v>
      </c>
      <c r="N6813" s="436" t="s">
        <v>3730</v>
      </c>
      <c r="O6813" s="259">
        <v>1</v>
      </c>
      <c r="P6813" s="259" t="s">
        <v>5307</v>
      </c>
      <c r="Q6813" s="259" t="s">
        <v>5335</v>
      </c>
    </row>
    <row r="6814" spans="1:17" ht="21.75" customHeight="1">
      <c r="A6814" s="301" t="s">
        <v>5307</v>
      </c>
      <c r="B6814" s="301" t="s">
        <v>5335</v>
      </c>
      <c r="C6814" s="316" t="s">
        <v>12799</v>
      </c>
      <c r="D6814" s="465" t="s">
        <v>3730</v>
      </c>
      <c r="E6814" s="465" t="s">
        <v>6017</v>
      </c>
      <c r="F6814" s="469" t="str">
        <f t="shared" si="212"/>
        <v>other</v>
      </c>
      <c r="G6814" s="260">
        <v>0.67652000000000001</v>
      </c>
      <c r="H6814" s="260">
        <v>156.52162853999999</v>
      </c>
      <c r="I6814" s="260">
        <v>0.109667952</v>
      </c>
      <c r="J6814" s="260">
        <v>287.13070392000702</v>
      </c>
      <c r="K6814" s="260">
        <v>444.43852053181502</v>
      </c>
      <c r="L6814" s="301" t="str">
        <f t="shared" si="213"/>
        <v/>
      </c>
      <c r="M6814" s="459">
        <f>IFERROR((Tableau1[[#This Row],[Scope 1
(kg CO2-eq)]]+Tableau1[[#This Row],[Scope 2 energy
(kg CO2-eq)]]+Tableau1[[#This Row],[Scope 2 Infrastructure
(kg CO2-eq)]])/Tableau1[[#This Row],[Total CO2-emissions
(kg CO2-eq)
for scope 3 use ]],"")</f>
        <v>0.35394730480104541</v>
      </c>
      <c r="N6814" s="436" t="s">
        <v>3730</v>
      </c>
      <c r="O6814" s="259">
        <v>1</v>
      </c>
      <c r="P6814" s="259" t="s">
        <v>5307</v>
      </c>
      <c r="Q6814" s="259" t="s">
        <v>5335</v>
      </c>
    </row>
    <row r="6815" spans="1:17" ht="21.75" customHeight="1">
      <c r="A6815" s="301" t="s">
        <v>5307</v>
      </c>
      <c r="B6815" s="301" t="s">
        <v>5335</v>
      </c>
      <c r="C6815" s="316" t="s">
        <v>12800</v>
      </c>
      <c r="D6815" s="465" t="s">
        <v>3730</v>
      </c>
      <c r="E6815" s="465" t="s">
        <v>119</v>
      </c>
      <c r="F6815" s="469" t="str">
        <f t="shared" si="212"/>
        <v>other</v>
      </c>
      <c r="G6815" s="260">
        <v>0</v>
      </c>
      <c r="H6815" s="260">
        <v>3.1969989019999998</v>
      </c>
      <c r="I6815" s="260">
        <v>15.5113029208</v>
      </c>
      <c r="J6815" s="260">
        <v>283.556125150301</v>
      </c>
      <c r="K6815" s="260">
        <v>302.26442393005902</v>
      </c>
      <c r="L6815" s="301" t="str">
        <f t="shared" si="213"/>
        <v/>
      </c>
      <c r="M6815" s="459">
        <f>IFERROR((Tableau1[[#This Row],[Scope 1
(kg CO2-eq)]]+Tableau1[[#This Row],[Scope 2 energy
(kg CO2-eq)]]+Tableau1[[#This Row],[Scope 2 Infrastructure
(kg CO2-eq)]])/Tableau1[[#This Row],[Total CO2-emissions
(kg CO2-eq)
for scope 3 use ]],"")</f>
        <v>6.1893826536228137E-2</v>
      </c>
      <c r="N6815" s="436" t="s">
        <v>3730</v>
      </c>
      <c r="O6815" s="259">
        <v>1</v>
      </c>
      <c r="P6815" s="259" t="s">
        <v>5307</v>
      </c>
      <c r="Q6815" s="259" t="s">
        <v>5335</v>
      </c>
    </row>
    <row r="6816" spans="1:17" ht="21.75" customHeight="1">
      <c r="A6816" s="301" t="s">
        <v>5307</v>
      </c>
      <c r="B6816" s="301" t="s">
        <v>5335</v>
      </c>
      <c r="C6816" s="316" t="s">
        <v>12801</v>
      </c>
      <c r="D6816" s="465" t="s">
        <v>3730</v>
      </c>
      <c r="E6816" s="465" t="s">
        <v>6015</v>
      </c>
      <c r="F6816" s="469" t="str">
        <f t="shared" si="212"/>
        <v>other</v>
      </c>
      <c r="G6816" s="260">
        <v>309.31200000000001</v>
      </c>
      <c r="H6816" s="260">
        <v>2098.2944465952</v>
      </c>
      <c r="I6816" s="260">
        <v>9.5797923479999998</v>
      </c>
      <c r="J6816" s="260">
        <v>283.55846869902598</v>
      </c>
      <c r="K6816" s="260">
        <v>2700.74471992088</v>
      </c>
      <c r="L6816" s="301" t="str">
        <f t="shared" si="213"/>
        <v/>
      </c>
      <c r="M6816" s="459">
        <f>IFERROR((Tableau1[[#This Row],[Scope 1
(kg CO2-eq)]]+Tableau1[[#This Row],[Scope 2 energy
(kg CO2-eq)]]+Tableau1[[#This Row],[Scope 2 Infrastructure
(kg CO2-eq)]])/Tableau1[[#This Row],[Total CO2-emissions
(kg CO2-eq)
for scope 3 use ]],"")</f>
        <v>0.89500729969547543</v>
      </c>
      <c r="N6816" s="436" t="s">
        <v>3730</v>
      </c>
      <c r="O6816" s="259">
        <v>1</v>
      </c>
      <c r="P6816" s="259" t="s">
        <v>5307</v>
      </c>
      <c r="Q6816" s="259" t="s">
        <v>5335</v>
      </c>
    </row>
    <row r="6817" spans="1:17" ht="21.75" customHeight="1">
      <c r="A6817" s="301" t="s">
        <v>5307</v>
      </c>
      <c r="B6817" s="301" t="s">
        <v>5335</v>
      </c>
      <c r="C6817" s="316" t="s">
        <v>12802</v>
      </c>
      <c r="D6817" s="465" t="s">
        <v>3730</v>
      </c>
      <c r="E6817" s="465" t="s">
        <v>119</v>
      </c>
      <c r="F6817" s="469" t="str">
        <f t="shared" si="212"/>
        <v>other</v>
      </c>
      <c r="G6817" s="260">
        <v>0</v>
      </c>
      <c r="H6817" s="260">
        <v>0</v>
      </c>
      <c r="I6817" s="260">
        <v>0</v>
      </c>
      <c r="J6817" s="260">
        <v>277.446773714899</v>
      </c>
      <c r="K6817" s="260">
        <v>277.446773714899</v>
      </c>
      <c r="L6817" s="301" t="str">
        <f t="shared" si="213"/>
        <v/>
      </c>
      <c r="M6817" s="459">
        <f>IFERROR((Tableau1[[#This Row],[Scope 1
(kg CO2-eq)]]+Tableau1[[#This Row],[Scope 2 energy
(kg CO2-eq)]]+Tableau1[[#This Row],[Scope 2 Infrastructure
(kg CO2-eq)]])/Tableau1[[#This Row],[Total CO2-emissions
(kg CO2-eq)
for scope 3 use ]],"")</f>
        <v>0</v>
      </c>
      <c r="N6817" s="436" t="s">
        <v>3730</v>
      </c>
      <c r="O6817" s="259">
        <v>1</v>
      </c>
      <c r="P6817" s="259" t="s">
        <v>5307</v>
      </c>
      <c r="Q6817" s="259" t="s">
        <v>5335</v>
      </c>
    </row>
    <row r="6818" spans="1:17" ht="21.75" customHeight="1">
      <c r="A6818" s="301" t="s">
        <v>5307</v>
      </c>
      <c r="B6818" s="301" t="s">
        <v>5335</v>
      </c>
      <c r="C6818" s="316" t="s">
        <v>12803</v>
      </c>
      <c r="D6818" s="465" t="s">
        <v>3730</v>
      </c>
      <c r="E6818" s="465" t="s">
        <v>6015</v>
      </c>
      <c r="F6818" s="469" t="str">
        <f t="shared" si="212"/>
        <v>other</v>
      </c>
      <c r="G6818" s="260">
        <v>0</v>
      </c>
      <c r="H6818" s="260">
        <v>0</v>
      </c>
      <c r="I6818" s="260">
        <v>0</v>
      </c>
      <c r="J6818" s="260">
        <v>591.69105094827898</v>
      </c>
      <c r="K6818" s="260">
        <v>591.69105095633802</v>
      </c>
      <c r="L6818" s="301" t="str">
        <f t="shared" si="213"/>
        <v/>
      </c>
      <c r="M6818" s="459">
        <f>IFERROR((Tableau1[[#This Row],[Scope 1
(kg CO2-eq)]]+Tableau1[[#This Row],[Scope 2 energy
(kg CO2-eq)]]+Tableau1[[#This Row],[Scope 2 Infrastructure
(kg CO2-eq)]])/Tableau1[[#This Row],[Total CO2-emissions
(kg CO2-eq)
for scope 3 use ]],"")</f>
        <v>0</v>
      </c>
      <c r="N6818" s="436" t="s">
        <v>3730</v>
      </c>
      <c r="O6818" s="259">
        <v>1</v>
      </c>
      <c r="P6818" s="259" t="s">
        <v>5307</v>
      </c>
      <c r="Q6818" s="259" t="s">
        <v>5335</v>
      </c>
    </row>
    <row r="6819" spans="1:17" ht="21.75" customHeight="1">
      <c r="A6819" s="301" t="s">
        <v>5307</v>
      </c>
      <c r="B6819" s="301" t="s">
        <v>5335</v>
      </c>
      <c r="C6819" s="316" t="s">
        <v>12804</v>
      </c>
      <c r="D6819" s="465" t="s">
        <v>3730</v>
      </c>
      <c r="E6819" s="465" t="s">
        <v>6017</v>
      </c>
      <c r="F6819" s="469" t="str">
        <f t="shared" si="212"/>
        <v>other</v>
      </c>
      <c r="G6819" s="260">
        <v>0.67652000000000001</v>
      </c>
      <c r="H6819" s="260">
        <v>156.52162853999999</v>
      </c>
      <c r="I6819" s="260">
        <v>0.109667952</v>
      </c>
      <c r="J6819" s="260">
        <v>261.70117528634103</v>
      </c>
      <c r="K6819" s="260">
        <v>419.00899184017101</v>
      </c>
      <c r="L6819" s="301" t="str">
        <f t="shared" si="213"/>
        <v/>
      </c>
      <c r="M6819" s="459">
        <f>IFERROR((Tableau1[[#This Row],[Scope 1
(kg CO2-eq)]]+Tableau1[[#This Row],[Scope 2 energy
(kg CO2-eq)]]+Tableau1[[#This Row],[Scope 2 Infrastructure
(kg CO2-eq)]])/Tableau1[[#This Row],[Total CO2-emissions
(kg CO2-eq)
for scope 3 use ]],"")</f>
        <v>0.37542825942982228</v>
      </c>
      <c r="N6819" s="436" t="s">
        <v>3730</v>
      </c>
      <c r="O6819" s="259">
        <v>1</v>
      </c>
      <c r="P6819" s="259" t="s">
        <v>5307</v>
      </c>
      <c r="Q6819" s="259" t="s">
        <v>5335</v>
      </c>
    </row>
    <row r="6820" spans="1:17" ht="21.75" customHeight="1">
      <c r="A6820" s="301" t="s">
        <v>5307</v>
      </c>
      <c r="B6820" s="301" t="s">
        <v>5335</v>
      </c>
      <c r="C6820" s="316" t="s">
        <v>12805</v>
      </c>
      <c r="D6820" s="465" t="s">
        <v>3730</v>
      </c>
      <c r="E6820" s="465" t="s">
        <v>119</v>
      </c>
      <c r="F6820" s="469" t="str">
        <f t="shared" si="212"/>
        <v>other</v>
      </c>
      <c r="G6820" s="260">
        <v>0</v>
      </c>
      <c r="H6820" s="260">
        <v>3.1969989019999998</v>
      </c>
      <c r="I6820" s="260">
        <v>15.5113029208</v>
      </c>
      <c r="J6820" s="260">
        <v>258.738474936307</v>
      </c>
      <c r="K6820" s="260">
        <v>277.446773714899</v>
      </c>
      <c r="L6820" s="301" t="str">
        <f t="shared" si="213"/>
        <v/>
      </c>
      <c r="M6820" s="459">
        <f>IFERROR((Tableau1[[#This Row],[Scope 1
(kg CO2-eq)]]+Tableau1[[#This Row],[Scope 2 energy
(kg CO2-eq)]]+Tableau1[[#This Row],[Scope 2 Infrastructure
(kg CO2-eq)]])/Tableau1[[#This Row],[Total CO2-emissions
(kg CO2-eq)
for scope 3 use ]],"")</f>
        <v>6.7430237419247946E-2</v>
      </c>
      <c r="N6820" s="436" t="s">
        <v>3730</v>
      </c>
      <c r="O6820" s="259">
        <v>1</v>
      </c>
      <c r="P6820" s="259" t="s">
        <v>5307</v>
      </c>
      <c r="Q6820" s="259" t="s">
        <v>5335</v>
      </c>
    </row>
    <row r="6821" spans="1:17" ht="21.75" customHeight="1">
      <c r="A6821" s="301" t="s">
        <v>5307</v>
      </c>
      <c r="B6821" s="301" t="s">
        <v>5335</v>
      </c>
      <c r="C6821" s="316" t="s">
        <v>12806</v>
      </c>
      <c r="D6821" s="465" t="s">
        <v>3730</v>
      </c>
      <c r="E6821" s="465" t="s">
        <v>6041</v>
      </c>
      <c r="F6821" s="469" t="str">
        <f t="shared" si="212"/>
        <v>other</v>
      </c>
      <c r="G6821" s="260">
        <v>0.67652000000000001</v>
      </c>
      <c r="H6821" s="260">
        <v>75.822758954575207</v>
      </c>
      <c r="I6821" s="260">
        <v>0.1068217443144</v>
      </c>
      <c r="J6821" s="260">
        <v>255.63225794641599</v>
      </c>
      <c r="K6821" s="260">
        <v>332.23835776627402</v>
      </c>
      <c r="L6821" s="301" t="str">
        <f t="shared" si="213"/>
        <v/>
      </c>
      <c r="M6821" s="459">
        <f>IFERROR((Tableau1[[#This Row],[Scope 1
(kg CO2-eq)]]+Tableau1[[#This Row],[Scope 2 energy
(kg CO2-eq)]]+Tableau1[[#This Row],[Scope 2 Infrastructure
(kg CO2-eq)]])/Tableau1[[#This Row],[Total CO2-emissions
(kg CO2-eq)
for scope 3 use ]],"")</f>
        <v>0.23057572645715141</v>
      </c>
      <c r="N6821" s="436" t="s">
        <v>3730</v>
      </c>
      <c r="O6821" s="259">
        <v>1</v>
      </c>
      <c r="P6821" s="259" t="s">
        <v>5307</v>
      </c>
      <c r="Q6821" s="259" t="s">
        <v>5335</v>
      </c>
    </row>
    <row r="6822" spans="1:17" ht="21.75" customHeight="1">
      <c r="A6822" s="301" t="s">
        <v>5307</v>
      </c>
      <c r="B6822" s="301" t="s">
        <v>5335</v>
      </c>
      <c r="C6822" s="316" t="s">
        <v>12807</v>
      </c>
      <c r="D6822" s="465" t="s">
        <v>3730</v>
      </c>
      <c r="E6822" s="465" t="s">
        <v>6091</v>
      </c>
      <c r="F6822" s="469" t="str">
        <f t="shared" si="212"/>
        <v>other</v>
      </c>
      <c r="G6822" s="260">
        <v>0.33826000000000001</v>
      </c>
      <c r="H6822" s="260">
        <v>20.789148143999999</v>
      </c>
      <c r="I6822" s="260">
        <v>5.2646768640000001E-2</v>
      </c>
      <c r="J6822" s="260">
        <v>254.36657952333101</v>
      </c>
      <c r="K6822" s="260">
        <v>275.54663438620702</v>
      </c>
      <c r="L6822" s="301" t="str">
        <f t="shared" si="213"/>
        <v/>
      </c>
      <c r="M6822" s="459">
        <f>IFERROR((Tableau1[[#This Row],[Scope 1
(kg CO2-eq)]]+Tableau1[[#This Row],[Scope 2 energy
(kg CO2-eq)]]+Tableau1[[#This Row],[Scope 2 Infrastructure
(kg CO2-eq)]])/Tableau1[[#This Row],[Total CO2-emissions
(kg CO2-eq)
for scope 3 use ]],"")</f>
        <v>7.6865591045303674E-2</v>
      </c>
      <c r="N6822" s="436" t="s">
        <v>3730</v>
      </c>
      <c r="O6822" s="259">
        <v>1</v>
      </c>
      <c r="P6822" s="259" t="s">
        <v>5307</v>
      </c>
      <c r="Q6822" s="259" t="s">
        <v>5335</v>
      </c>
    </row>
    <row r="6823" spans="1:17" ht="21.75" customHeight="1">
      <c r="A6823" s="301" t="s">
        <v>5307</v>
      </c>
      <c r="B6823" s="301" t="s">
        <v>5335</v>
      </c>
      <c r="C6823" s="316" t="s">
        <v>12808</v>
      </c>
      <c r="D6823" s="465" t="s">
        <v>3730</v>
      </c>
      <c r="E6823" s="465" t="s">
        <v>6015</v>
      </c>
      <c r="F6823" s="469" t="str">
        <f t="shared" si="212"/>
        <v>other</v>
      </c>
      <c r="G6823" s="260">
        <v>309.31200000000001</v>
      </c>
      <c r="H6823" s="260">
        <v>2098.2944465952</v>
      </c>
      <c r="I6823" s="260">
        <v>9.5797923479999998</v>
      </c>
      <c r="J6823" s="260">
        <v>258.74081848503204</v>
      </c>
      <c r="K6823" s="260">
        <v>2675.9270697175498</v>
      </c>
      <c r="L6823" s="301" t="str">
        <f t="shared" si="213"/>
        <v/>
      </c>
      <c r="M6823" s="459">
        <f>IFERROR((Tableau1[[#This Row],[Scope 1
(kg CO2-eq)]]+Tableau1[[#This Row],[Scope 2 energy
(kg CO2-eq)]]+Tableau1[[#This Row],[Scope 2 Infrastructure
(kg CO2-eq)]])/Tableau1[[#This Row],[Total CO2-emissions
(kg CO2-eq)
for scope 3 use ]],"")</f>
        <v>0.9033079661615514</v>
      </c>
      <c r="N6823" s="436" t="s">
        <v>3730</v>
      </c>
      <c r="O6823" s="259">
        <v>1</v>
      </c>
      <c r="P6823" s="259" t="s">
        <v>5307</v>
      </c>
      <c r="Q6823" s="259" t="s">
        <v>5335</v>
      </c>
    </row>
    <row r="6824" spans="1:17" ht="21.75" customHeight="1">
      <c r="A6824" s="301" t="s">
        <v>5307</v>
      </c>
      <c r="B6824" s="301" t="s">
        <v>5335</v>
      </c>
      <c r="C6824" s="316" t="s">
        <v>12809</v>
      </c>
      <c r="D6824" s="465" t="s">
        <v>3730</v>
      </c>
      <c r="E6824" s="465" t="s">
        <v>6091</v>
      </c>
      <c r="F6824" s="469" t="str">
        <f t="shared" si="212"/>
        <v>other</v>
      </c>
      <c r="G6824" s="260">
        <v>0.33826000000000001</v>
      </c>
      <c r="H6824" s="260">
        <v>20.789148143999999</v>
      </c>
      <c r="I6824" s="260">
        <v>5.2646768640000001E-2</v>
      </c>
      <c r="J6824" s="260">
        <v>252.712069509065</v>
      </c>
      <c r="K6824" s="260">
        <v>273.89212440393197</v>
      </c>
      <c r="L6824" s="301" t="str">
        <f t="shared" si="213"/>
        <v/>
      </c>
      <c r="M6824" s="459">
        <f>IFERROR((Tableau1[[#This Row],[Scope 1
(kg CO2-eq)]]+Tableau1[[#This Row],[Scope 2 energy
(kg CO2-eq)]]+Tableau1[[#This Row],[Scope 2 Infrastructure
(kg CO2-eq)]])/Tableau1[[#This Row],[Total CO2-emissions
(kg CO2-eq)
for scope 3 use ]],"")</f>
        <v>7.7329915778826752E-2</v>
      </c>
      <c r="N6824" s="436" t="s">
        <v>3730</v>
      </c>
      <c r="O6824" s="259">
        <v>1</v>
      </c>
      <c r="P6824" s="259" t="s">
        <v>5307</v>
      </c>
      <c r="Q6824" s="259" t="s">
        <v>5335</v>
      </c>
    </row>
    <row r="6825" spans="1:17" ht="21.75" customHeight="1">
      <c r="A6825" s="301" t="s">
        <v>5307</v>
      </c>
      <c r="B6825" s="301" t="s">
        <v>5335</v>
      </c>
      <c r="C6825" s="316" t="s">
        <v>12810</v>
      </c>
      <c r="D6825" s="465" t="s">
        <v>3730</v>
      </c>
      <c r="E6825" s="465" t="s">
        <v>6091</v>
      </c>
      <c r="F6825" s="469" t="str">
        <f t="shared" si="212"/>
        <v>other</v>
      </c>
      <c r="G6825" s="260">
        <v>0</v>
      </c>
      <c r="H6825" s="260">
        <v>0</v>
      </c>
      <c r="I6825" s="260">
        <v>0</v>
      </c>
      <c r="J6825" s="260">
        <v>373.33409571868799</v>
      </c>
      <c r="K6825" s="260">
        <v>373.33409572884</v>
      </c>
      <c r="L6825" s="301" t="str">
        <f t="shared" si="213"/>
        <v/>
      </c>
      <c r="M6825" s="459">
        <f>IFERROR((Tableau1[[#This Row],[Scope 1
(kg CO2-eq)]]+Tableau1[[#This Row],[Scope 2 energy
(kg CO2-eq)]]+Tableau1[[#This Row],[Scope 2 Infrastructure
(kg CO2-eq)]])/Tableau1[[#This Row],[Total CO2-emissions
(kg CO2-eq)
for scope 3 use ]],"")</f>
        <v>0</v>
      </c>
      <c r="N6825" s="436" t="s">
        <v>3730</v>
      </c>
      <c r="O6825" s="259">
        <v>1</v>
      </c>
      <c r="P6825" s="259" t="s">
        <v>5307</v>
      </c>
      <c r="Q6825" s="259" t="s">
        <v>5335</v>
      </c>
    </row>
    <row r="6826" spans="1:17" ht="21.75" customHeight="1">
      <c r="A6826" s="301" t="s">
        <v>5307</v>
      </c>
      <c r="B6826" s="301" t="s">
        <v>5335</v>
      </c>
      <c r="C6826" s="316" t="s">
        <v>12811</v>
      </c>
      <c r="D6826" s="465" t="s">
        <v>3730</v>
      </c>
      <c r="E6826" s="465" t="s">
        <v>119</v>
      </c>
      <c r="F6826" s="469" t="str">
        <f t="shared" si="212"/>
        <v>other</v>
      </c>
      <c r="G6826" s="260">
        <v>0</v>
      </c>
      <c r="H6826" s="260">
        <v>3.1969989019999998</v>
      </c>
      <c r="I6826" s="260">
        <v>15.5113029208</v>
      </c>
      <c r="J6826" s="260">
        <v>257.08396492204099</v>
      </c>
      <c r="K6826" s="260">
        <v>275.79226369613201</v>
      </c>
      <c r="L6826" s="301" t="str">
        <f t="shared" si="213"/>
        <v/>
      </c>
      <c r="M6826" s="459">
        <f>IFERROR((Tableau1[[#This Row],[Scope 1
(kg CO2-eq)]]+Tableau1[[#This Row],[Scope 2 energy
(kg CO2-eq)]]+Tableau1[[#This Row],[Scope 2 Infrastructure
(kg CO2-eq)]])/Tableau1[[#This Row],[Total CO2-emissions
(kg CO2-eq)
for scope 3 use ]],"")</f>
        <v>6.7834759293367311E-2</v>
      </c>
      <c r="N6826" s="436" t="s">
        <v>3730</v>
      </c>
      <c r="O6826" s="259">
        <v>1</v>
      </c>
      <c r="P6826" s="259" t="s">
        <v>5307</v>
      </c>
      <c r="Q6826" s="259" t="s">
        <v>5335</v>
      </c>
    </row>
    <row r="6827" spans="1:17" ht="21.75" customHeight="1">
      <c r="A6827" s="301" t="s">
        <v>5307</v>
      </c>
      <c r="B6827" s="301" t="s">
        <v>5335</v>
      </c>
      <c r="C6827" s="316" t="s">
        <v>12812</v>
      </c>
      <c r="D6827" s="465" t="s">
        <v>3730</v>
      </c>
      <c r="E6827" s="465" t="s">
        <v>6041</v>
      </c>
      <c r="F6827" s="469" t="str">
        <f t="shared" si="212"/>
        <v>other</v>
      </c>
      <c r="G6827" s="260">
        <v>0.67652000000000001</v>
      </c>
      <c r="H6827" s="260">
        <v>75.822758954575207</v>
      </c>
      <c r="I6827" s="260">
        <v>0.1068217443144</v>
      </c>
      <c r="J6827" s="260">
        <v>253.97774793214998</v>
      </c>
      <c r="K6827" s="260">
        <v>330.58384776854899</v>
      </c>
      <c r="L6827" s="301" t="str">
        <f t="shared" si="213"/>
        <v/>
      </c>
      <c r="M6827" s="459">
        <f>IFERROR((Tableau1[[#This Row],[Scope 1
(kg CO2-eq)]]+Tableau1[[#This Row],[Scope 2 energy
(kg CO2-eq)]]+Tableau1[[#This Row],[Scope 2 Infrastructure
(kg CO2-eq)]])/Tableau1[[#This Row],[Total CO2-emissions
(kg CO2-eq)
for scope 3 use ]],"")</f>
        <v>0.23172971461244435</v>
      </c>
      <c r="N6827" s="436" t="s">
        <v>3730</v>
      </c>
      <c r="O6827" s="259">
        <v>1</v>
      </c>
      <c r="P6827" s="259" t="s">
        <v>5307</v>
      </c>
      <c r="Q6827" s="259" t="s">
        <v>5335</v>
      </c>
    </row>
    <row r="6828" spans="1:17" ht="21.75" customHeight="1">
      <c r="A6828" s="301" t="s">
        <v>5307</v>
      </c>
      <c r="B6828" s="301" t="s">
        <v>5335</v>
      </c>
      <c r="C6828" s="316" t="s">
        <v>12813</v>
      </c>
      <c r="D6828" s="465" t="s">
        <v>3730</v>
      </c>
      <c r="E6828" s="465" t="s">
        <v>6015</v>
      </c>
      <c r="F6828" s="469" t="str">
        <f t="shared" si="212"/>
        <v>other</v>
      </c>
      <c r="G6828" s="260">
        <v>309.31200000000001</v>
      </c>
      <c r="H6828" s="260">
        <v>2098.2944465952</v>
      </c>
      <c r="I6828" s="260">
        <v>9.5797923479999998</v>
      </c>
      <c r="J6828" s="260">
        <v>257.08630847076597</v>
      </c>
      <c r="K6828" s="260">
        <v>2674.2725597021799</v>
      </c>
      <c r="L6828" s="301" t="str">
        <f t="shared" si="213"/>
        <v/>
      </c>
      <c r="M6828" s="459">
        <f>IFERROR((Tableau1[[#This Row],[Scope 1
(kg CO2-eq)]]+Tableau1[[#This Row],[Scope 2 energy
(kg CO2-eq)]]+Tableau1[[#This Row],[Scope 2 Infrastructure
(kg CO2-eq)]])/Tableau1[[#This Row],[Total CO2-emissions
(kg CO2-eq)
for scope 3 use ]],"")</f>
        <v>0.90386682171707644</v>
      </c>
      <c r="N6828" s="436" t="s">
        <v>3730</v>
      </c>
      <c r="O6828" s="259">
        <v>1</v>
      </c>
      <c r="P6828" s="259" t="s">
        <v>5307</v>
      </c>
      <c r="Q6828" s="259" t="s">
        <v>5335</v>
      </c>
    </row>
    <row r="6829" spans="1:17" ht="21.75" customHeight="1">
      <c r="A6829" s="301" t="s">
        <v>5307</v>
      </c>
      <c r="B6829" s="301" t="s">
        <v>5335</v>
      </c>
      <c r="C6829" s="316" t="s">
        <v>12814</v>
      </c>
      <c r="D6829" s="465" t="s">
        <v>3730</v>
      </c>
      <c r="E6829" s="465" t="s">
        <v>6016</v>
      </c>
      <c r="F6829" s="469" t="str">
        <f t="shared" si="212"/>
        <v>other</v>
      </c>
      <c r="G6829" s="260">
        <v>0</v>
      </c>
      <c r="H6829" s="260">
        <v>0</v>
      </c>
      <c r="I6829" s="260">
        <v>0</v>
      </c>
      <c r="J6829" s="260">
        <v>568.95152977542602</v>
      </c>
      <c r="K6829" s="260">
        <v>568.95152976219094</v>
      </c>
      <c r="L6829" s="301" t="str">
        <f t="shared" si="213"/>
        <v/>
      </c>
      <c r="M6829" s="459">
        <f>IFERROR((Tableau1[[#This Row],[Scope 1
(kg CO2-eq)]]+Tableau1[[#This Row],[Scope 2 energy
(kg CO2-eq)]]+Tableau1[[#This Row],[Scope 2 Infrastructure
(kg CO2-eq)]])/Tableau1[[#This Row],[Total CO2-emissions
(kg CO2-eq)
for scope 3 use ]],"")</f>
        <v>0</v>
      </c>
      <c r="N6829" s="436" t="s">
        <v>3730</v>
      </c>
      <c r="O6829" s="259">
        <v>1</v>
      </c>
      <c r="P6829" s="259" t="s">
        <v>5307</v>
      </c>
      <c r="Q6829" s="259" t="s">
        <v>5335</v>
      </c>
    </row>
    <row r="6830" spans="1:17" ht="21.75" customHeight="1">
      <c r="A6830" s="301" t="s">
        <v>5307</v>
      </c>
      <c r="B6830" s="301" t="s">
        <v>5335</v>
      </c>
      <c r="C6830" s="316" t="s">
        <v>12815</v>
      </c>
      <c r="D6830" s="465" t="s">
        <v>3730</v>
      </c>
      <c r="E6830" s="465" t="s">
        <v>6091</v>
      </c>
      <c r="F6830" s="469" t="str">
        <f t="shared" si="212"/>
        <v>other</v>
      </c>
      <c r="G6830" s="260">
        <v>0</v>
      </c>
      <c r="H6830" s="260">
        <v>0</v>
      </c>
      <c r="I6830" s="260">
        <v>0</v>
      </c>
      <c r="J6830" s="260">
        <v>370.02507568630699</v>
      </c>
      <c r="K6830" s="260">
        <v>370.02507569305601</v>
      </c>
      <c r="L6830" s="301" t="str">
        <f t="shared" si="213"/>
        <v/>
      </c>
      <c r="M6830" s="459">
        <f>IFERROR((Tableau1[[#This Row],[Scope 1
(kg CO2-eq)]]+Tableau1[[#This Row],[Scope 2 energy
(kg CO2-eq)]]+Tableau1[[#This Row],[Scope 2 Infrastructure
(kg CO2-eq)]])/Tableau1[[#This Row],[Total CO2-emissions
(kg CO2-eq)
for scope 3 use ]],"")</f>
        <v>0</v>
      </c>
      <c r="N6830" s="436" t="s">
        <v>3730</v>
      </c>
      <c r="O6830" s="259">
        <v>1</v>
      </c>
      <c r="P6830" s="259" t="s">
        <v>5307</v>
      </c>
      <c r="Q6830" s="259" t="s">
        <v>5335</v>
      </c>
    </row>
    <row r="6831" spans="1:17" ht="21.75" customHeight="1">
      <c r="A6831" s="301" t="s">
        <v>5307</v>
      </c>
      <c r="B6831" s="301" t="s">
        <v>5335</v>
      </c>
      <c r="C6831" s="316" t="s">
        <v>12816</v>
      </c>
      <c r="D6831" s="465" t="s">
        <v>3730</v>
      </c>
      <c r="E6831" s="465" t="s">
        <v>6016</v>
      </c>
      <c r="F6831" s="469" t="str">
        <f t="shared" si="212"/>
        <v>other</v>
      </c>
      <c r="G6831" s="260">
        <v>0</v>
      </c>
      <c r="H6831" s="260">
        <v>0</v>
      </c>
      <c r="I6831" s="260">
        <v>0</v>
      </c>
      <c r="J6831" s="260">
        <v>568.95152977542602</v>
      </c>
      <c r="K6831" s="260">
        <v>568.95152976219094</v>
      </c>
      <c r="L6831" s="301" t="str">
        <f t="shared" si="213"/>
        <v/>
      </c>
      <c r="M6831" s="459">
        <f>IFERROR((Tableau1[[#This Row],[Scope 1
(kg CO2-eq)]]+Tableau1[[#This Row],[Scope 2 energy
(kg CO2-eq)]]+Tableau1[[#This Row],[Scope 2 Infrastructure
(kg CO2-eq)]])/Tableau1[[#This Row],[Total CO2-emissions
(kg CO2-eq)
for scope 3 use ]],"")</f>
        <v>0</v>
      </c>
      <c r="N6831" s="436" t="s">
        <v>3730</v>
      </c>
      <c r="O6831" s="259">
        <v>1</v>
      </c>
      <c r="P6831" s="259" t="s">
        <v>5307</v>
      </c>
      <c r="Q6831" s="259" t="s">
        <v>5335</v>
      </c>
    </row>
    <row r="6832" spans="1:17" ht="21.75" customHeight="1">
      <c r="A6832" s="301" t="s">
        <v>5307</v>
      </c>
      <c r="B6832" s="301" t="s">
        <v>5335</v>
      </c>
      <c r="C6832" s="316" t="s">
        <v>12817</v>
      </c>
      <c r="D6832" s="465" t="s">
        <v>3730</v>
      </c>
      <c r="E6832" s="465" t="s">
        <v>119</v>
      </c>
      <c r="F6832" s="469" t="str">
        <f t="shared" si="212"/>
        <v>other</v>
      </c>
      <c r="G6832" s="260">
        <v>0</v>
      </c>
      <c r="H6832" s="260">
        <v>3.1969989019999998</v>
      </c>
      <c r="I6832" s="260">
        <v>15.5113029208</v>
      </c>
      <c r="J6832" s="260">
        <v>253.774944893509</v>
      </c>
      <c r="K6832" s="260">
        <v>272.48324368087702</v>
      </c>
      <c r="L6832" s="301" t="str">
        <f t="shared" si="213"/>
        <v/>
      </c>
      <c r="M6832" s="459">
        <f>IFERROR((Tableau1[[#This Row],[Scope 1
(kg CO2-eq)]]+Tableau1[[#This Row],[Scope 2 energy
(kg CO2-eq)]]+Tableau1[[#This Row],[Scope 2 Infrastructure
(kg CO2-eq)]])/Tableau1[[#This Row],[Total CO2-emissions
(kg CO2-eq)
for scope 3 use ]],"")</f>
        <v>6.8658540503542004E-2</v>
      </c>
      <c r="N6832" s="436" t="s">
        <v>3730</v>
      </c>
      <c r="O6832" s="259">
        <v>1</v>
      </c>
      <c r="P6832" s="259" t="s">
        <v>5307</v>
      </c>
      <c r="Q6832" s="259" t="s">
        <v>5335</v>
      </c>
    </row>
    <row r="6833" spans="1:17" ht="21.75" customHeight="1">
      <c r="A6833" s="301" t="s">
        <v>5307</v>
      </c>
      <c r="B6833" s="301" t="s">
        <v>5335</v>
      </c>
      <c r="C6833" s="316" t="s">
        <v>12818</v>
      </c>
      <c r="D6833" s="465" t="s">
        <v>3730</v>
      </c>
      <c r="E6833" s="465" t="s">
        <v>6041</v>
      </c>
      <c r="F6833" s="469" t="str">
        <f t="shared" si="212"/>
        <v>other</v>
      </c>
      <c r="G6833" s="260">
        <v>0.67652000000000001</v>
      </c>
      <c r="H6833" s="260">
        <v>75.822758954575207</v>
      </c>
      <c r="I6833" s="260">
        <v>0.1068217443144</v>
      </c>
      <c r="J6833" s="260">
        <v>250.66872790361799</v>
      </c>
      <c r="K6833" s="260">
        <v>327.27482770218398</v>
      </c>
      <c r="L6833" s="301" t="str">
        <f t="shared" si="213"/>
        <v/>
      </c>
      <c r="M6833" s="459">
        <f>IFERROR((Tableau1[[#This Row],[Scope 1
(kg CO2-eq)]]+Tableau1[[#This Row],[Scope 2 energy
(kg CO2-eq)]]+Tableau1[[#This Row],[Scope 2 Infrastructure
(kg CO2-eq)]])/Tableau1[[#This Row],[Total CO2-emissions
(kg CO2-eq)
for scope 3 use ]],"")</f>
        <v>0.23407269430632838</v>
      </c>
      <c r="N6833" s="436" t="s">
        <v>3730</v>
      </c>
      <c r="O6833" s="259">
        <v>1</v>
      </c>
      <c r="P6833" s="259" t="s">
        <v>5307</v>
      </c>
      <c r="Q6833" s="259" t="s">
        <v>5335</v>
      </c>
    </row>
    <row r="6834" spans="1:17" ht="21.75" customHeight="1">
      <c r="A6834" s="301" t="s">
        <v>5307</v>
      </c>
      <c r="B6834" s="301" t="s">
        <v>5335</v>
      </c>
      <c r="C6834" s="316" t="s">
        <v>12819</v>
      </c>
      <c r="D6834" s="465" t="s">
        <v>3730</v>
      </c>
      <c r="E6834" s="465" t="s">
        <v>6091</v>
      </c>
      <c r="F6834" s="469" t="str">
        <f t="shared" si="212"/>
        <v>other</v>
      </c>
      <c r="G6834" s="260">
        <v>0.33826000000000001</v>
      </c>
      <c r="H6834" s="260">
        <v>20.789148143999999</v>
      </c>
      <c r="I6834" s="260">
        <v>5.2646768640000001E-2</v>
      </c>
      <c r="J6834" s="260">
        <v>249.40304948053202</v>
      </c>
      <c r="K6834" s="260">
        <v>270.58310434342201</v>
      </c>
      <c r="L6834" s="301" t="str">
        <f t="shared" si="213"/>
        <v/>
      </c>
      <c r="M6834" s="459">
        <f>IFERROR((Tableau1[[#This Row],[Scope 1
(kg CO2-eq)]]+Tableau1[[#This Row],[Scope 2 energy
(kg CO2-eq)]]+Tableau1[[#This Row],[Scope 2 Infrastructure
(kg CO2-eq)]])/Tableau1[[#This Row],[Total CO2-emissions
(kg CO2-eq)
for scope 3 use ]],"")</f>
        <v>7.8275600259794617E-2</v>
      </c>
      <c r="N6834" s="436" t="s">
        <v>3730</v>
      </c>
      <c r="O6834" s="259">
        <v>1</v>
      </c>
      <c r="P6834" s="259" t="s">
        <v>5307</v>
      </c>
      <c r="Q6834" s="259" t="s">
        <v>5335</v>
      </c>
    </row>
    <row r="6835" spans="1:17" ht="21.75" customHeight="1">
      <c r="A6835" s="301" t="s">
        <v>5307</v>
      </c>
      <c r="B6835" s="301" t="s">
        <v>5335</v>
      </c>
      <c r="C6835" s="316" t="s">
        <v>12820</v>
      </c>
      <c r="D6835" s="465" t="s">
        <v>3730</v>
      </c>
      <c r="E6835" s="465" t="s">
        <v>6015</v>
      </c>
      <c r="F6835" s="469" t="str">
        <f t="shared" si="212"/>
        <v>other</v>
      </c>
      <c r="G6835" s="260">
        <v>309.31200000000001</v>
      </c>
      <c r="H6835" s="260">
        <v>2098.2944465952</v>
      </c>
      <c r="I6835" s="260">
        <v>9.5797923479999998</v>
      </c>
      <c r="J6835" s="260">
        <v>253.77728844223304</v>
      </c>
      <c r="K6835" s="260">
        <v>2670.9635396606</v>
      </c>
      <c r="L6835" s="301" t="str">
        <f t="shared" si="213"/>
        <v/>
      </c>
      <c r="M6835" s="459">
        <f>IFERROR((Tableau1[[#This Row],[Scope 1
(kg CO2-eq)]]+Tableau1[[#This Row],[Scope 2 energy
(kg CO2-eq)]]+Tableau1[[#This Row],[Scope 2 Infrastructure
(kg CO2-eq)]])/Tableau1[[#This Row],[Total CO2-emissions
(kg CO2-eq)
for scope 3 use ]],"")</f>
        <v>0.90498660990720692</v>
      </c>
      <c r="N6835" s="436" t="s">
        <v>3730</v>
      </c>
      <c r="O6835" s="259">
        <v>1</v>
      </c>
      <c r="P6835" s="259" t="s">
        <v>5307</v>
      </c>
      <c r="Q6835" s="259" t="s">
        <v>5335</v>
      </c>
    </row>
    <row r="6836" spans="1:17" ht="21.75" customHeight="1">
      <c r="A6836" s="301" t="s">
        <v>5307</v>
      </c>
      <c r="B6836" s="301" t="s">
        <v>5335</v>
      </c>
      <c r="C6836" s="316" t="s">
        <v>12821</v>
      </c>
      <c r="D6836" s="465" t="s">
        <v>3730</v>
      </c>
      <c r="E6836" s="465" t="s">
        <v>700</v>
      </c>
      <c r="F6836" s="469" t="str">
        <f t="shared" si="212"/>
        <v>CH</v>
      </c>
      <c r="G6836" s="260">
        <v>0</v>
      </c>
      <c r="H6836" s="260">
        <v>0</v>
      </c>
      <c r="I6836" s="260">
        <v>0</v>
      </c>
      <c r="J6836" s="260">
        <v>268.41416790248599</v>
      </c>
      <c r="K6836" s="260">
        <v>268.41416791711799</v>
      </c>
      <c r="L6836" s="301" t="str">
        <f t="shared" si="213"/>
        <v/>
      </c>
      <c r="M6836" s="459">
        <f>IFERROR((Tableau1[[#This Row],[Scope 1
(kg CO2-eq)]]+Tableau1[[#This Row],[Scope 2 energy
(kg CO2-eq)]]+Tableau1[[#This Row],[Scope 2 Infrastructure
(kg CO2-eq)]])/Tableau1[[#This Row],[Total CO2-emissions
(kg CO2-eq)
for scope 3 use ]],"")</f>
        <v>0</v>
      </c>
      <c r="N6836" s="436" t="s">
        <v>3730</v>
      </c>
      <c r="O6836" s="259">
        <v>1</v>
      </c>
      <c r="P6836" s="259" t="s">
        <v>5307</v>
      </c>
      <c r="Q6836" s="259" t="s">
        <v>5335</v>
      </c>
    </row>
    <row r="6837" spans="1:17" ht="21.75" customHeight="1">
      <c r="A6837" s="301" t="s">
        <v>5307</v>
      </c>
      <c r="B6837" s="301" t="s">
        <v>5335</v>
      </c>
      <c r="C6837" s="316" t="s">
        <v>12822</v>
      </c>
      <c r="D6837" s="465" t="s">
        <v>3730</v>
      </c>
      <c r="E6837" s="465" t="s">
        <v>119</v>
      </c>
      <c r="F6837" s="469" t="str">
        <f t="shared" si="212"/>
        <v>other</v>
      </c>
      <c r="G6837" s="260">
        <v>0</v>
      </c>
      <c r="H6837" s="260">
        <v>3.1969989019999998</v>
      </c>
      <c r="I6837" s="260">
        <v>15.5113029208</v>
      </c>
      <c r="J6837" s="260">
        <v>250.46592486497599</v>
      </c>
      <c r="K6837" s="260">
        <v>269.17422363078498</v>
      </c>
      <c r="L6837" s="301" t="str">
        <f t="shared" si="213"/>
        <v/>
      </c>
      <c r="M6837" s="459">
        <f>IFERROR((Tableau1[[#This Row],[Scope 1
(kg CO2-eq)]]+Tableau1[[#This Row],[Scope 2 energy
(kg CO2-eq)]]+Tableau1[[#This Row],[Scope 2 Infrastructure
(kg CO2-eq)]])/Tableau1[[#This Row],[Total CO2-emissions
(kg CO2-eq)
for scope 3 use ]],"")</f>
        <v>6.9502575582650869E-2</v>
      </c>
      <c r="N6837" s="436" t="s">
        <v>3730</v>
      </c>
      <c r="O6837" s="259">
        <v>1</v>
      </c>
      <c r="P6837" s="259" t="s">
        <v>5307</v>
      </c>
      <c r="Q6837" s="259" t="s">
        <v>5335</v>
      </c>
    </row>
    <row r="6838" spans="1:17" ht="21.75" customHeight="1">
      <c r="A6838" s="301" t="s">
        <v>5307</v>
      </c>
      <c r="B6838" s="301" t="s">
        <v>5335</v>
      </c>
      <c r="C6838" s="316" t="s">
        <v>12823</v>
      </c>
      <c r="D6838" s="465" t="s">
        <v>3730</v>
      </c>
      <c r="E6838" s="465" t="s">
        <v>6041</v>
      </c>
      <c r="F6838" s="469" t="str">
        <f t="shared" si="212"/>
        <v>other</v>
      </c>
      <c r="G6838" s="260">
        <v>0.67652000000000001</v>
      </c>
      <c r="H6838" s="260">
        <v>75.822758954575207</v>
      </c>
      <c r="I6838" s="260">
        <v>0.1068217443144</v>
      </c>
      <c r="J6838" s="260">
        <v>247.35970787508498</v>
      </c>
      <c r="K6838" s="260">
        <v>323.96580770958701</v>
      </c>
      <c r="L6838" s="301" t="str">
        <f t="shared" si="213"/>
        <v/>
      </c>
      <c r="M6838" s="459">
        <f>IFERROR((Tableau1[[#This Row],[Scope 1
(kg CO2-eq)]]+Tableau1[[#This Row],[Scope 2 energy
(kg CO2-eq)]]+Tableau1[[#This Row],[Scope 2 Infrastructure
(kg CO2-eq)]])/Tableau1[[#This Row],[Total CO2-emissions
(kg CO2-eq)
for scope 3 use ]],"")</f>
        <v>0.23646353681732268</v>
      </c>
      <c r="N6838" s="436" t="s">
        <v>3730</v>
      </c>
      <c r="O6838" s="259">
        <v>1</v>
      </c>
      <c r="P6838" s="259" t="s">
        <v>5307</v>
      </c>
      <c r="Q6838" s="259" t="s">
        <v>5335</v>
      </c>
    </row>
    <row r="6839" spans="1:17" ht="21.75" customHeight="1">
      <c r="A6839" s="301" t="s">
        <v>5307</v>
      </c>
      <c r="B6839" s="301" t="s">
        <v>5335</v>
      </c>
      <c r="C6839" s="316" t="s">
        <v>12824</v>
      </c>
      <c r="D6839" s="465" t="s">
        <v>3730</v>
      </c>
      <c r="E6839" s="465" t="s">
        <v>6091</v>
      </c>
      <c r="F6839" s="469" t="str">
        <f t="shared" si="212"/>
        <v>other</v>
      </c>
      <c r="G6839" s="260">
        <v>0.33826000000000001</v>
      </c>
      <c r="H6839" s="260">
        <v>20.789148143999999</v>
      </c>
      <c r="I6839" s="260">
        <v>5.2646768640000001E-2</v>
      </c>
      <c r="J6839" s="260">
        <v>246.094029452</v>
      </c>
      <c r="K6839" s="260">
        <v>267.27408431003801</v>
      </c>
      <c r="L6839" s="301" t="str">
        <f t="shared" si="213"/>
        <v/>
      </c>
      <c r="M6839" s="459">
        <f>IFERROR((Tableau1[[#This Row],[Scope 1
(kg CO2-eq)]]+Tableau1[[#This Row],[Scope 2 energy
(kg CO2-eq)]]+Tableau1[[#This Row],[Scope 2 Infrastructure
(kg CO2-eq)]])/Tableau1[[#This Row],[Total CO2-emissions
(kg CO2-eq)
for scope 3 use ]],"")</f>
        <v>7.9244701061518291E-2</v>
      </c>
      <c r="N6839" s="436" t="s">
        <v>3730</v>
      </c>
      <c r="O6839" s="259">
        <v>1</v>
      </c>
      <c r="P6839" s="259" t="s">
        <v>5307</v>
      </c>
      <c r="Q6839" s="259" t="s">
        <v>5335</v>
      </c>
    </row>
    <row r="6840" spans="1:17" ht="21.75" customHeight="1">
      <c r="A6840" s="301" t="s">
        <v>5307</v>
      </c>
      <c r="B6840" s="301" t="s">
        <v>5335</v>
      </c>
      <c r="C6840" s="316" t="s">
        <v>12825</v>
      </c>
      <c r="D6840" s="465" t="s">
        <v>3730</v>
      </c>
      <c r="E6840" s="465" t="s">
        <v>6015</v>
      </c>
      <c r="F6840" s="469" t="str">
        <f t="shared" si="212"/>
        <v>other</v>
      </c>
      <c r="G6840" s="260">
        <v>309.31200000000001</v>
      </c>
      <c r="H6840" s="260">
        <v>2098.2944465952</v>
      </c>
      <c r="I6840" s="260">
        <v>9.5797923479999998</v>
      </c>
      <c r="J6840" s="260">
        <v>250.46826841370103</v>
      </c>
      <c r="K6840" s="260">
        <v>2667.65451962724</v>
      </c>
      <c r="L6840" s="301" t="str">
        <f t="shared" si="213"/>
        <v/>
      </c>
      <c r="M6840" s="459">
        <f>IFERROR((Tableau1[[#This Row],[Scope 1
(kg CO2-eq)]]+Tableau1[[#This Row],[Scope 2 energy
(kg CO2-eq)]]+Tableau1[[#This Row],[Scope 2 Infrastructure
(kg CO2-eq)]])/Tableau1[[#This Row],[Total CO2-emissions
(kg CO2-eq)
for scope 3 use ]],"")</f>
        <v>0.9061091761166139</v>
      </c>
      <c r="N6840" s="436" t="s">
        <v>3730</v>
      </c>
      <c r="O6840" s="259">
        <v>1</v>
      </c>
      <c r="P6840" s="259" t="s">
        <v>5307</v>
      </c>
      <c r="Q6840" s="259" t="s">
        <v>5335</v>
      </c>
    </row>
    <row r="6841" spans="1:17" ht="21.75" customHeight="1">
      <c r="A6841" s="301" t="s">
        <v>5307</v>
      </c>
      <c r="B6841" s="301" t="s">
        <v>5335</v>
      </c>
      <c r="C6841" s="316" t="s">
        <v>12826</v>
      </c>
      <c r="D6841" s="465" t="s">
        <v>3730</v>
      </c>
      <c r="E6841" s="465" t="s">
        <v>700</v>
      </c>
      <c r="F6841" s="469" t="str">
        <f t="shared" si="212"/>
        <v>CH</v>
      </c>
      <c r="G6841" s="260">
        <v>0</v>
      </c>
      <c r="H6841" s="260">
        <v>0</v>
      </c>
      <c r="I6841" s="260">
        <v>0</v>
      </c>
      <c r="J6841" s="260">
        <v>267.27408431003801</v>
      </c>
      <c r="K6841" s="260">
        <v>267.27408431003801</v>
      </c>
      <c r="L6841" s="301" t="str">
        <f t="shared" si="213"/>
        <v/>
      </c>
      <c r="M6841" s="459">
        <f>IFERROR((Tableau1[[#This Row],[Scope 1
(kg CO2-eq)]]+Tableau1[[#This Row],[Scope 2 energy
(kg CO2-eq)]]+Tableau1[[#This Row],[Scope 2 Infrastructure
(kg CO2-eq)]])/Tableau1[[#This Row],[Total CO2-emissions
(kg CO2-eq)
for scope 3 use ]],"")</f>
        <v>0</v>
      </c>
      <c r="N6841" s="436" t="s">
        <v>3730</v>
      </c>
      <c r="O6841" s="259">
        <v>1</v>
      </c>
      <c r="P6841" s="259" t="s">
        <v>5307</v>
      </c>
      <c r="Q6841" s="259" t="s">
        <v>5335</v>
      </c>
    </row>
    <row r="6842" spans="1:17" ht="21.75" customHeight="1">
      <c r="A6842" s="301" t="s">
        <v>5307</v>
      </c>
      <c r="B6842" s="301" t="s">
        <v>5335</v>
      </c>
      <c r="C6842" s="316" t="s">
        <v>12827</v>
      </c>
      <c r="D6842" s="465" t="s">
        <v>3730</v>
      </c>
      <c r="E6842" s="465" t="s">
        <v>700</v>
      </c>
      <c r="F6842" s="469" t="str">
        <f t="shared" si="212"/>
        <v>CH</v>
      </c>
      <c r="G6842" s="260">
        <v>0</v>
      </c>
      <c r="H6842" s="260">
        <v>0</v>
      </c>
      <c r="I6842" s="260">
        <v>0</v>
      </c>
      <c r="J6842" s="260">
        <v>945.78343695045396</v>
      </c>
      <c r="K6842" s="260">
        <v>945.78343695283195</v>
      </c>
      <c r="L6842" s="301" t="str">
        <f t="shared" si="213"/>
        <v/>
      </c>
      <c r="M6842" s="459">
        <f>IFERROR((Tableau1[[#This Row],[Scope 1
(kg CO2-eq)]]+Tableau1[[#This Row],[Scope 2 energy
(kg CO2-eq)]]+Tableau1[[#This Row],[Scope 2 Infrastructure
(kg CO2-eq)]])/Tableau1[[#This Row],[Total CO2-emissions
(kg CO2-eq)
for scope 3 use ]],"")</f>
        <v>0</v>
      </c>
      <c r="N6842" s="436" t="s">
        <v>3730</v>
      </c>
      <c r="O6842" s="259">
        <v>1</v>
      </c>
      <c r="P6842" s="259" t="s">
        <v>5307</v>
      </c>
      <c r="Q6842" s="259" t="s">
        <v>5335</v>
      </c>
    </row>
    <row r="6843" spans="1:17" ht="21.75" customHeight="1">
      <c r="A6843" s="301" t="s">
        <v>5307</v>
      </c>
      <c r="B6843" s="301" t="s">
        <v>5335</v>
      </c>
      <c r="C6843" s="316" t="s">
        <v>12828</v>
      </c>
      <c r="D6843" s="465" t="s">
        <v>3730</v>
      </c>
      <c r="E6843" s="465" t="s">
        <v>119</v>
      </c>
      <c r="F6843" s="469" t="str">
        <f t="shared" si="212"/>
        <v>other</v>
      </c>
      <c r="G6843" s="260">
        <v>0</v>
      </c>
      <c r="H6843" s="260">
        <v>3.1969989019999998</v>
      </c>
      <c r="I6843" s="260">
        <v>15.5113029208</v>
      </c>
      <c r="J6843" s="260">
        <v>362.65024451931299</v>
      </c>
      <c r="K6843" s="260">
        <v>381.35854330298599</v>
      </c>
      <c r="L6843" s="301" t="str">
        <f t="shared" si="213"/>
        <v/>
      </c>
      <c r="M6843" s="459">
        <f>IFERROR((Tableau1[[#This Row],[Scope 1
(kg CO2-eq)]]+Tableau1[[#This Row],[Scope 2 energy
(kg CO2-eq)]]+Tableau1[[#This Row],[Scope 2 Infrastructure
(kg CO2-eq)]])/Tableau1[[#This Row],[Total CO2-emissions
(kg CO2-eq)
for scope 3 use ]],"")</f>
        <v>4.9056988892304476E-2</v>
      </c>
      <c r="N6843" s="436" t="s">
        <v>3730</v>
      </c>
      <c r="O6843" s="259">
        <v>1</v>
      </c>
      <c r="P6843" s="259" t="s">
        <v>5307</v>
      </c>
      <c r="Q6843" s="259" t="s">
        <v>5335</v>
      </c>
    </row>
    <row r="6844" spans="1:17" ht="21.75" customHeight="1">
      <c r="A6844" s="301" t="s">
        <v>5307</v>
      </c>
      <c r="B6844" s="301" t="s">
        <v>5335</v>
      </c>
      <c r="C6844" s="316" t="s">
        <v>12829</v>
      </c>
      <c r="D6844" s="465" t="s">
        <v>3730</v>
      </c>
      <c r="E6844" s="465" t="s">
        <v>6041</v>
      </c>
      <c r="F6844" s="469" t="str">
        <f t="shared" si="212"/>
        <v>other</v>
      </c>
      <c r="G6844" s="260">
        <v>0.67652000000000001</v>
      </c>
      <c r="H6844" s="260">
        <v>80.0994626496</v>
      </c>
      <c r="I6844" s="260">
        <v>7.050743424E-2</v>
      </c>
      <c r="J6844" s="260">
        <v>518.725618758785</v>
      </c>
      <c r="K6844" s="260">
        <v>599.572109857643</v>
      </c>
      <c r="L6844" s="301" t="str">
        <f t="shared" si="213"/>
        <v/>
      </c>
      <c r="M6844" s="459">
        <f>IFERROR((Tableau1[[#This Row],[Scope 1
(kg CO2-eq)]]+Tableau1[[#This Row],[Scope 2 energy
(kg CO2-eq)]]+Tableau1[[#This Row],[Scope 2 Infrastructure
(kg CO2-eq)]])/Tableau1[[#This Row],[Total CO2-emissions
(kg CO2-eq)
for scope 3 use ]],"")</f>
        <v>0.13484031153990045</v>
      </c>
      <c r="N6844" s="436" t="s">
        <v>3730</v>
      </c>
      <c r="O6844" s="259">
        <v>1</v>
      </c>
      <c r="P6844" s="259" t="s">
        <v>5307</v>
      </c>
      <c r="Q6844" s="259" t="s">
        <v>5335</v>
      </c>
    </row>
    <row r="6845" spans="1:17" ht="21.75" customHeight="1">
      <c r="A6845" s="301" t="s">
        <v>5307</v>
      </c>
      <c r="B6845" s="301" t="s">
        <v>5335</v>
      </c>
      <c r="C6845" s="316" t="s">
        <v>12830</v>
      </c>
      <c r="D6845" s="465" t="s">
        <v>3730</v>
      </c>
      <c r="E6845" s="465" t="s">
        <v>6091</v>
      </c>
      <c r="F6845" s="469" t="str">
        <f t="shared" si="212"/>
        <v>other</v>
      </c>
      <c r="G6845" s="260">
        <v>0.33826000000000001</v>
      </c>
      <c r="H6845" s="260">
        <v>20.789148143999999</v>
      </c>
      <c r="I6845" s="260">
        <v>5.2646768640000001E-2</v>
      </c>
      <c r="J6845" s="260">
        <v>358.27834910633703</v>
      </c>
      <c r="K6845" s="260">
        <v>379.45840397995198</v>
      </c>
      <c r="L6845" s="301" t="str">
        <f t="shared" si="213"/>
        <v/>
      </c>
      <c r="M6845" s="459">
        <f>IFERROR((Tableau1[[#This Row],[Scope 1
(kg CO2-eq)]]+Tableau1[[#This Row],[Scope 2 energy
(kg CO2-eq)]]+Tableau1[[#This Row],[Scope 2 Infrastructure
(kg CO2-eq)]])/Tableau1[[#This Row],[Total CO2-emissions
(kg CO2-eq)
for scope 3 use ]],"")</f>
        <v>5.5816539284656373E-2</v>
      </c>
      <c r="N6845" s="436" t="s">
        <v>3730</v>
      </c>
      <c r="O6845" s="259">
        <v>1</v>
      </c>
      <c r="P6845" s="259" t="s">
        <v>5307</v>
      </c>
      <c r="Q6845" s="259" t="s">
        <v>5335</v>
      </c>
    </row>
    <row r="6846" spans="1:17" ht="21.75" customHeight="1">
      <c r="A6846" s="301" t="s">
        <v>5307</v>
      </c>
      <c r="B6846" s="301" t="s">
        <v>5335</v>
      </c>
      <c r="C6846" s="316" t="s">
        <v>12831</v>
      </c>
      <c r="D6846" s="465" t="s">
        <v>3730</v>
      </c>
      <c r="E6846" s="465" t="s">
        <v>6015</v>
      </c>
      <c r="F6846" s="469" t="str">
        <f t="shared" si="212"/>
        <v>other</v>
      </c>
      <c r="G6846" s="260">
        <v>309.31200000000001</v>
      </c>
      <c r="H6846" s="260">
        <v>2098.2944465952</v>
      </c>
      <c r="I6846" s="260">
        <v>9.5797923479999998</v>
      </c>
      <c r="J6846" s="260">
        <v>362.65258806803797</v>
      </c>
      <c r="K6846" s="260">
        <v>2779.8388392929201</v>
      </c>
      <c r="L6846" s="301" t="str">
        <f t="shared" si="213"/>
        <v/>
      </c>
      <c r="M6846" s="459">
        <f>IFERROR((Tableau1[[#This Row],[Scope 1
(kg CO2-eq)]]+Tableau1[[#This Row],[Scope 2 energy
(kg CO2-eq)]]+Tableau1[[#This Row],[Scope 2 Infrastructure
(kg CO2-eq)]])/Tableau1[[#This Row],[Total CO2-emissions
(kg CO2-eq)
for scope 3 use ]],"")</f>
        <v>0.86954186148360868</v>
      </c>
      <c r="N6846" s="436" t="s">
        <v>3730</v>
      </c>
      <c r="O6846" s="259">
        <v>1</v>
      </c>
      <c r="P6846" s="259" t="s">
        <v>5307</v>
      </c>
      <c r="Q6846" s="259" t="s">
        <v>5335</v>
      </c>
    </row>
    <row r="6847" spans="1:17" ht="21.75" customHeight="1">
      <c r="A6847" s="301" t="s">
        <v>5307</v>
      </c>
      <c r="B6847" s="301" t="s">
        <v>5335</v>
      </c>
      <c r="C6847" s="316" t="s">
        <v>12832</v>
      </c>
      <c r="D6847" s="465" t="s">
        <v>3730</v>
      </c>
      <c r="E6847" s="465" t="s">
        <v>700</v>
      </c>
      <c r="F6847" s="469" t="str">
        <f t="shared" si="212"/>
        <v>CH</v>
      </c>
      <c r="G6847" s="260">
        <v>0</v>
      </c>
      <c r="H6847" s="260">
        <v>0</v>
      </c>
      <c r="I6847" s="260">
        <v>0</v>
      </c>
      <c r="J6847" s="260">
        <v>803.55228453946097</v>
      </c>
      <c r="K6847" s="260">
        <v>803.55228452253402</v>
      </c>
      <c r="L6847" s="301" t="str">
        <f t="shared" si="213"/>
        <v/>
      </c>
      <c r="M6847" s="459">
        <f>IFERROR((Tableau1[[#This Row],[Scope 1
(kg CO2-eq)]]+Tableau1[[#This Row],[Scope 2 energy
(kg CO2-eq)]]+Tableau1[[#This Row],[Scope 2 Infrastructure
(kg CO2-eq)]])/Tableau1[[#This Row],[Total CO2-emissions
(kg CO2-eq)
for scope 3 use ]],"")</f>
        <v>0</v>
      </c>
      <c r="N6847" s="436" t="s">
        <v>3730</v>
      </c>
      <c r="O6847" s="259">
        <v>1</v>
      </c>
      <c r="P6847" s="259" t="s">
        <v>5307</v>
      </c>
      <c r="Q6847" s="259" t="s">
        <v>5335</v>
      </c>
    </row>
    <row r="6848" spans="1:17" ht="21.75" customHeight="1">
      <c r="A6848" s="301" t="s">
        <v>5307</v>
      </c>
      <c r="B6848" s="301" t="s">
        <v>5335</v>
      </c>
      <c r="C6848" s="316" t="s">
        <v>12833</v>
      </c>
      <c r="D6848" s="465" t="s">
        <v>3730</v>
      </c>
      <c r="E6848" s="465" t="s">
        <v>119</v>
      </c>
      <c r="F6848" s="469" t="str">
        <f t="shared" si="212"/>
        <v>other</v>
      </c>
      <c r="G6848" s="260">
        <v>0</v>
      </c>
      <c r="H6848" s="260">
        <v>3.1969989019999998</v>
      </c>
      <c r="I6848" s="260">
        <v>15.5113029208</v>
      </c>
      <c r="J6848" s="260">
        <v>352.68512304233002</v>
      </c>
      <c r="K6848" s="260">
        <v>371.393421826534</v>
      </c>
      <c r="L6848" s="301" t="str">
        <f t="shared" si="213"/>
        <v/>
      </c>
      <c r="M6848" s="459">
        <f>IFERROR((Tableau1[[#This Row],[Scope 1
(kg CO2-eq)]]+Tableau1[[#This Row],[Scope 2 energy
(kg CO2-eq)]]+Tableau1[[#This Row],[Scope 2 Infrastructure
(kg CO2-eq)]])/Tableau1[[#This Row],[Total CO2-emissions
(kg CO2-eq)
for scope 3 use ]],"")</f>
        <v>5.0373271908779389E-2</v>
      </c>
      <c r="N6848" s="436" t="s">
        <v>3730</v>
      </c>
      <c r="O6848" s="259">
        <v>1</v>
      </c>
      <c r="P6848" s="259" t="s">
        <v>5307</v>
      </c>
      <c r="Q6848" s="259" t="s">
        <v>5335</v>
      </c>
    </row>
    <row r="6849" spans="1:17" ht="21.75" customHeight="1">
      <c r="A6849" s="301" t="s">
        <v>5307</v>
      </c>
      <c r="B6849" s="301" t="s">
        <v>5335</v>
      </c>
      <c r="C6849" s="316" t="s">
        <v>12834</v>
      </c>
      <c r="D6849" s="465" t="s">
        <v>3730</v>
      </c>
      <c r="E6849" s="465" t="s">
        <v>6041</v>
      </c>
      <c r="F6849" s="469" t="str">
        <f t="shared" si="212"/>
        <v>other</v>
      </c>
      <c r="G6849" s="260">
        <v>0.67652000000000001</v>
      </c>
      <c r="H6849" s="260">
        <v>80.0994626496</v>
      </c>
      <c r="I6849" s="260">
        <v>7.050743424E-2</v>
      </c>
      <c r="J6849" s="260">
        <v>504.21245181810599</v>
      </c>
      <c r="K6849" s="260">
        <v>585.05894215479805</v>
      </c>
      <c r="L6849" s="301" t="str">
        <f t="shared" si="213"/>
        <v/>
      </c>
      <c r="M6849" s="459">
        <f>IFERROR((Tableau1[[#This Row],[Scope 1
(kg CO2-eq)]]+Tableau1[[#This Row],[Scope 2 energy
(kg CO2-eq)]]+Tableau1[[#This Row],[Scope 2 Infrastructure
(kg CO2-eq)]])/Tableau1[[#This Row],[Total CO2-emissions
(kg CO2-eq)
for scope 3 use ]],"")</f>
        <v>0.13818520538474086</v>
      </c>
      <c r="N6849" s="436" t="s">
        <v>3730</v>
      </c>
      <c r="O6849" s="259">
        <v>1</v>
      </c>
      <c r="P6849" s="259" t="s">
        <v>5307</v>
      </c>
      <c r="Q6849" s="259" t="s">
        <v>5335</v>
      </c>
    </row>
    <row r="6850" spans="1:17" ht="21.75" customHeight="1">
      <c r="A6850" s="301" t="s">
        <v>5307</v>
      </c>
      <c r="B6850" s="301" t="s">
        <v>5335</v>
      </c>
      <c r="C6850" s="316" t="s">
        <v>12835</v>
      </c>
      <c r="D6850" s="465" t="s">
        <v>3730</v>
      </c>
      <c r="E6850" s="465" t="s">
        <v>6091</v>
      </c>
      <c r="F6850" s="469" t="str">
        <f t="shared" ref="F6850:F6913" si="214">IF(ISNUMBER(SEARCH("{CH}", C6850)), "CH", "other")</f>
        <v>other</v>
      </c>
      <c r="G6850" s="260">
        <v>0.33826000000000001</v>
      </c>
      <c r="H6850" s="260">
        <v>20.789148143999999</v>
      </c>
      <c r="I6850" s="260">
        <v>5.2646768640000001E-2</v>
      </c>
      <c r="J6850" s="260">
        <v>348.313227629354</v>
      </c>
      <c r="K6850" s="260">
        <v>369.49328254213901</v>
      </c>
      <c r="L6850" s="301" t="str">
        <f t="shared" ref="L6850:L6913" si="215">IF(N6850="MJ", K6850*3.6, IF(N6850="m", K6850*1000, ""))</f>
        <v/>
      </c>
      <c r="M6850" s="459">
        <f>IFERROR((Tableau1[[#This Row],[Scope 1
(kg CO2-eq)]]+Tableau1[[#This Row],[Scope 2 energy
(kg CO2-eq)]]+Tableau1[[#This Row],[Scope 2 Infrastructure
(kg CO2-eq)]])/Tableau1[[#This Row],[Total CO2-emissions
(kg CO2-eq)
for scope 3 use ]],"")</f>
        <v>5.7321894370906491E-2</v>
      </c>
      <c r="N6850" s="436" t="s">
        <v>3730</v>
      </c>
      <c r="O6850" s="259">
        <v>1</v>
      </c>
      <c r="P6850" s="259" t="s">
        <v>5307</v>
      </c>
      <c r="Q6850" s="259" t="s">
        <v>5335</v>
      </c>
    </row>
    <row r="6851" spans="1:17" ht="21.75" customHeight="1">
      <c r="A6851" s="301" t="s">
        <v>5307</v>
      </c>
      <c r="B6851" s="301" t="s">
        <v>5335</v>
      </c>
      <c r="C6851" s="316" t="s">
        <v>12836</v>
      </c>
      <c r="D6851" s="465" t="s">
        <v>3730</v>
      </c>
      <c r="E6851" s="465" t="s">
        <v>6015</v>
      </c>
      <c r="F6851" s="469" t="str">
        <f t="shared" si="214"/>
        <v>other</v>
      </c>
      <c r="G6851" s="260">
        <v>309.31200000000001</v>
      </c>
      <c r="H6851" s="260">
        <v>2098.2944465952</v>
      </c>
      <c r="I6851" s="260">
        <v>9.5797923479999998</v>
      </c>
      <c r="J6851" s="260">
        <v>352.687466591055</v>
      </c>
      <c r="K6851" s="260">
        <v>2769.87371781616</v>
      </c>
      <c r="L6851" s="301" t="str">
        <f t="shared" si="215"/>
        <v/>
      </c>
      <c r="M6851" s="459">
        <f>IFERROR((Tableau1[[#This Row],[Scope 1
(kg CO2-eq)]]+Tableau1[[#This Row],[Scope 2 energy
(kg CO2-eq)]]+Tableau1[[#This Row],[Scope 2 Infrastructure
(kg CO2-eq)]])/Tableau1[[#This Row],[Total CO2-emissions
(kg CO2-eq)
for scope 3 use ]],"")</f>
        <v>0.87267019553836267</v>
      </c>
      <c r="N6851" s="436" t="s">
        <v>3730</v>
      </c>
      <c r="O6851" s="259">
        <v>1</v>
      </c>
      <c r="P6851" s="259" t="s">
        <v>5307</v>
      </c>
      <c r="Q6851" s="259" t="s">
        <v>5335</v>
      </c>
    </row>
    <row r="6852" spans="1:17" ht="21.75" customHeight="1">
      <c r="A6852" s="301" t="s">
        <v>5141</v>
      </c>
      <c r="B6852" s="301" t="s">
        <v>5238</v>
      </c>
      <c r="C6852" s="316" t="s">
        <v>12837</v>
      </c>
      <c r="D6852" s="465" t="s">
        <v>3730</v>
      </c>
      <c r="E6852" s="465" t="s">
        <v>700</v>
      </c>
      <c r="F6852" s="469" t="str">
        <f t="shared" si="214"/>
        <v>CH</v>
      </c>
      <c r="G6852" s="260">
        <v>0</v>
      </c>
      <c r="H6852" s="260">
        <v>1.4897460150000001E-3</v>
      </c>
      <c r="I6852" s="260">
        <v>3.1092615000000002E-5</v>
      </c>
      <c r="J6852" s="260">
        <v>2.3213998727955998</v>
      </c>
      <c r="K6852" s="260">
        <v>2.3229207116265398</v>
      </c>
      <c r="L6852" s="301" t="str">
        <f t="shared" si="215"/>
        <v/>
      </c>
      <c r="M6852" s="459">
        <f>IFERROR((Tableau1[[#This Row],[Scope 1
(kg CO2-eq)]]+Tableau1[[#This Row],[Scope 2 energy
(kg CO2-eq)]]+Tableau1[[#This Row],[Scope 2 Infrastructure
(kg CO2-eq)]])/Tableau1[[#This Row],[Total CO2-emissions
(kg CO2-eq)
for scope 3 use ]],"")</f>
        <v>6.5470966029446988E-4</v>
      </c>
      <c r="N6852" s="436" t="s">
        <v>3730</v>
      </c>
      <c r="O6852" s="259">
        <v>1</v>
      </c>
      <c r="P6852" s="259" t="s">
        <v>5141</v>
      </c>
      <c r="Q6852" s="259" t="s">
        <v>5238</v>
      </c>
    </row>
    <row r="6853" spans="1:17" ht="21.75" customHeight="1">
      <c r="A6853" s="301" t="s">
        <v>5129</v>
      </c>
      <c r="B6853" s="301" t="s">
        <v>5136</v>
      </c>
      <c r="C6853" s="316" t="s">
        <v>12838</v>
      </c>
      <c r="D6853" s="465" t="s">
        <v>3730</v>
      </c>
      <c r="E6853" s="465" t="s">
        <v>6091</v>
      </c>
      <c r="F6853" s="469" t="str">
        <f t="shared" si="214"/>
        <v>other</v>
      </c>
      <c r="G6853" s="260">
        <v>0</v>
      </c>
      <c r="H6853" s="260">
        <v>0.2743871428072</v>
      </c>
      <c r="I6853" s="260">
        <v>1.41084616068E-2</v>
      </c>
      <c r="J6853" s="260">
        <v>1.7899014119029399</v>
      </c>
      <c r="K6853" s="260">
        <v>2.0783970153154701</v>
      </c>
      <c r="L6853" s="301" t="str">
        <f t="shared" si="215"/>
        <v/>
      </c>
      <c r="M6853" s="459">
        <f>IFERROR((Tableau1[[#This Row],[Scope 1
(kg CO2-eq)]]+Tableau1[[#This Row],[Scope 2 energy
(kg CO2-eq)]]+Tableau1[[#This Row],[Scope 2 Infrastructure
(kg CO2-eq)]])/Tableau1[[#This Row],[Total CO2-emissions
(kg CO2-eq)
for scope 3 use ]],"")</f>
        <v>0.13880678344325403</v>
      </c>
      <c r="N6853" s="436" t="s">
        <v>3730</v>
      </c>
      <c r="O6853" s="259">
        <v>1</v>
      </c>
      <c r="P6853" s="259" t="s">
        <v>5129</v>
      </c>
      <c r="Q6853" s="260" t="s">
        <v>5136</v>
      </c>
    </row>
    <row r="6854" spans="1:17" ht="21.75" customHeight="1">
      <c r="A6854" s="301" t="s">
        <v>5129</v>
      </c>
      <c r="B6854" s="301" t="s">
        <v>5170</v>
      </c>
      <c r="C6854" s="316" t="s">
        <v>12839</v>
      </c>
      <c r="D6854" s="465" t="s">
        <v>3730</v>
      </c>
      <c r="E6854" s="465" t="s">
        <v>6091</v>
      </c>
      <c r="F6854" s="469" t="str">
        <f t="shared" si="214"/>
        <v>other</v>
      </c>
      <c r="G6854" s="260">
        <v>2.7995900000000001E-2</v>
      </c>
      <c r="H6854" s="260">
        <v>0.79589318480799998</v>
      </c>
      <c r="I6854" s="260">
        <v>1.9797811200000001E-4</v>
      </c>
      <c r="J6854" s="260">
        <v>2.8155190975421998</v>
      </c>
      <c r="K6854" s="260">
        <v>3.6396061636287498</v>
      </c>
      <c r="L6854" s="301" t="str">
        <f t="shared" si="215"/>
        <v/>
      </c>
      <c r="M6854" s="459">
        <f>IFERROR((Tableau1[[#This Row],[Scope 1
(kg CO2-eq)]]+Tableau1[[#This Row],[Scope 2 energy
(kg CO2-eq)]]+Tableau1[[#This Row],[Scope 2 Infrastructure
(kg CO2-eq)]])/Tableau1[[#This Row],[Total CO2-emissions
(kg CO2-eq)
for scope 3 use ]],"")</f>
        <v>0.2264220428999304</v>
      </c>
      <c r="N6854" s="436" t="s">
        <v>3730</v>
      </c>
      <c r="O6854" s="259">
        <v>1</v>
      </c>
      <c r="P6854" s="259" t="s">
        <v>5129</v>
      </c>
      <c r="Q6854" s="259" t="s">
        <v>5170</v>
      </c>
    </row>
    <row r="6855" spans="1:17" ht="21.75" customHeight="1">
      <c r="A6855" s="301" t="s">
        <v>5364</v>
      </c>
      <c r="B6855" s="301" t="s">
        <v>5365</v>
      </c>
      <c r="C6855" s="316" t="s">
        <v>12840</v>
      </c>
      <c r="D6855" s="465" t="s">
        <v>3657</v>
      </c>
      <c r="E6855" s="465" t="s">
        <v>700</v>
      </c>
      <c r="F6855" s="469" t="str">
        <f t="shared" si="214"/>
        <v>CH</v>
      </c>
      <c r="G6855" s="260">
        <v>0</v>
      </c>
      <c r="H6855" s="260">
        <v>5.66874434931507E-10</v>
      </c>
      <c r="I6855" s="260">
        <v>1.18312842465753E-11</v>
      </c>
      <c r="J6855" s="260">
        <v>4.1428705815763702E-10</v>
      </c>
      <c r="K6855" s="260">
        <v>9.9299278308009994E-10</v>
      </c>
      <c r="L6855" s="301" t="str">
        <f t="shared" si="215"/>
        <v/>
      </c>
      <c r="M6855" s="459">
        <f>IFERROR((Tableau1[[#This Row],[Scope 1
(kg CO2-eq)]]+Tableau1[[#This Row],[Scope 2 energy
(kg CO2-eq)]]+Tableau1[[#This Row],[Scope 2 Infrastructure
(kg CO2-eq)]])/Tableau1[[#This Row],[Total CO2-emissions
(kg CO2-eq)
for scope 3 use ]],"")</f>
        <v>0.58278945128184378</v>
      </c>
      <c r="N6855" s="437" t="s">
        <v>3657</v>
      </c>
      <c r="O6855" s="259">
        <v>31536000</v>
      </c>
      <c r="P6855" s="259" t="s">
        <v>5364</v>
      </c>
      <c r="Q6855" s="259" t="s">
        <v>5365</v>
      </c>
    </row>
    <row r="6856" spans="1:17" ht="21.75" customHeight="1">
      <c r="A6856" s="301" t="s">
        <v>5364</v>
      </c>
      <c r="B6856" s="301" t="s">
        <v>5365</v>
      </c>
      <c r="C6856" s="316" t="s">
        <v>12841</v>
      </c>
      <c r="D6856" s="465" t="s">
        <v>3657</v>
      </c>
      <c r="E6856" s="465" t="s">
        <v>6091</v>
      </c>
      <c r="F6856" s="469" t="str">
        <f t="shared" si="214"/>
        <v>other</v>
      </c>
      <c r="G6856" s="260">
        <v>0</v>
      </c>
      <c r="H6856" s="260">
        <v>2.4702953424657501E-9</v>
      </c>
      <c r="I6856" s="260">
        <v>1.18325171232877E-11</v>
      </c>
      <c r="J6856" s="260">
        <v>4.1428705815763702E-10</v>
      </c>
      <c r="K6856" s="260">
        <v>2.8964149089098E-9</v>
      </c>
      <c r="L6856" s="301" t="str">
        <f t="shared" si="215"/>
        <v/>
      </c>
      <c r="M6856" s="459">
        <f>IFERROR((Tableau1[[#This Row],[Scope 1
(kg CO2-eq)]]+Tableau1[[#This Row],[Scope 2 energy
(kg CO2-eq)]]+Tableau1[[#This Row],[Scope 2 Infrastructure
(kg CO2-eq)]])/Tableau1[[#This Row],[Total CO2-emissions
(kg CO2-eq)
for scope 3 use ]],"")</f>
        <v>0.8569655721470173</v>
      </c>
      <c r="N6856" s="437" t="s">
        <v>3657</v>
      </c>
      <c r="O6856" s="259">
        <v>31536000</v>
      </c>
      <c r="P6856" s="260" t="s">
        <v>5364</v>
      </c>
      <c r="Q6856" s="260" t="s">
        <v>5365</v>
      </c>
    </row>
    <row r="6857" spans="1:17" ht="21.75" customHeight="1">
      <c r="A6857" s="301" t="s">
        <v>5364</v>
      </c>
      <c r="B6857" s="301" t="s">
        <v>5365</v>
      </c>
      <c r="C6857" s="316" t="s">
        <v>12842</v>
      </c>
      <c r="D6857" s="465" t="s">
        <v>3657</v>
      </c>
      <c r="E6857" s="465" t="s">
        <v>700</v>
      </c>
      <c r="F6857" s="469" t="str">
        <f t="shared" si="214"/>
        <v>CH</v>
      </c>
      <c r="G6857" s="260">
        <v>0</v>
      </c>
      <c r="H6857" s="260">
        <v>0</v>
      </c>
      <c r="I6857" s="260">
        <v>0</v>
      </c>
      <c r="J6857" s="260">
        <v>5.2355995325745202E-10</v>
      </c>
      <c r="K6857" s="260">
        <v>5.2355995343679905E-10</v>
      </c>
      <c r="L6857" s="301" t="str">
        <f t="shared" si="215"/>
        <v/>
      </c>
      <c r="M6857" s="459">
        <f>IFERROR((Tableau1[[#This Row],[Scope 1
(kg CO2-eq)]]+Tableau1[[#This Row],[Scope 2 energy
(kg CO2-eq)]]+Tableau1[[#This Row],[Scope 2 Infrastructure
(kg CO2-eq)]])/Tableau1[[#This Row],[Total CO2-emissions
(kg CO2-eq)
for scope 3 use ]],"")</f>
        <v>0</v>
      </c>
      <c r="N6857" s="436" t="s">
        <v>3657</v>
      </c>
      <c r="O6857" s="259">
        <v>31536000</v>
      </c>
      <c r="P6857" s="260" t="s">
        <v>5364</v>
      </c>
      <c r="Q6857" s="260" t="s">
        <v>5365</v>
      </c>
    </row>
    <row r="6858" spans="1:17" ht="21.75" customHeight="1">
      <c r="A6858" s="301" t="s">
        <v>5364</v>
      </c>
      <c r="B6858" s="301" t="s">
        <v>5365</v>
      </c>
      <c r="C6858" s="316" t="s">
        <v>12843</v>
      </c>
      <c r="D6858" s="465" t="s">
        <v>3657</v>
      </c>
      <c r="E6858" s="465" t="s">
        <v>6091</v>
      </c>
      <c r="F6858" s="469" t="str">
        <f t="shared" si="214"/>
        <v>other</v>
      </c>
      <c r="G6858" s="260">
        <v>0</v>
      </c>
      <c r="H6858" s="260">
        <v>0</v>
      </c>
      <c r="I6858" s="260">
        <v>0</v>
      </c>
      <c r="J6858" s="260">
        <v>8.8309228305786196E-10</v>
      </c>
      <c r="K6858" s="260">
        <v>8.8309228305937105E-10</v>
      </c>
      <c r="L6858" s="301" t="str">
        <f t="shared" si="215"/>
        <v/>
      </c>
      <c r="M6858" s="459">
        <f>IFERROR((Tableau1[[#This Row],[Scope 1
(kg CO2-eq)]]+Tableau1[[#This Row],[Scope 2 energy
(kg CO2-eq)]]+Tableau1[[#This Row],[Scope 2 Infrastructure
(kg CO2-eq)]])/Tableau1[[#This Row],[Total CO2-emissions
(kg CO2-eq)
for scope 3 use ]],"")</f>
        <v>0</v>
      </c>
      <c r="N6858" s="436" t="s">
        <v>3657</v>
      </c>
      <c r="O6858" s="259">
        <v>31536000</v>
      </c>
      <c r="P6858" s="259" t="s">
        <v>5364</v>
      </c>
      <c r="Q6858" s="259" t="s">
        <v>5365</v>
      </c>
    </row>
    <row r="6859" spans="1:17" ht="21.75" customHeight="1">
      <c r="A6859" s="301" t="s">
        <v>5364</v>
      </c>
      <c r="B6859" s="301" t="s">
        <v>5365</v>
      </c>
      <c r="C6859" s="316" t="s">
        <v>12844</v>
      </c>
      <c r="D6859" s="465" t="s">
        <v>3657</v>
      </c>
      <c r="E6859" s="465" t="s">
        <v>700</v>
      </c>
      <c r="F6859" s="469" t="str">
        <f t="shared" si="214"/>
        <v>CH</v>
      </c>
      <c r="G6859" s="260">
        <v>0</v>
      </c>
      <c r="H6859" s="260">
        <v>1.8895814497716899E-11</v>
      </c>
      <c r="I6859" s="260">
        <v>3.9437614155251102E-13</v>
      </c>
      <c r="J6859" s="260">
        <v>4.1428705815763702E-10</v>
      </c>
      <c r="K6859" s="260">
        <v>4.3357724886085501E-10</v>
      </c>
      <c r="L6859" s="301" t="str">
        <f t="shared" si="215"/>
        <v/>
      </c>
      <c r="M6859" s="459">
        <f>IFERROR((Tableau1[[#This Row],[Scope 1
(kg CO2-eq)]]+Tableau1[[#This Row],[Scope 2 energy
(kg CO2-eq)]]+Tableau1[[#This Row],[Scope 2 Infrastructure
(kg CO2-eq)]])/Tableau1[[#This Row],[Total CO2-emissions
(kg CO2-eq)
for scope 3 use ]],"")</f>
        <v>4.4490781492688695E-2</v>
      </c>
      <c r="N6859" s="437" t="s">
        <v>3657</v>
      </c>
      <c r="O6859" s="259">
        <v>31536000</v>
      </c>
      <c r="P6859" s="259" t="s">
        <v>5364</v>
      </c>
      <c r="Q6859" s="259" t="s">
        <v>5365</v>
      </c>
    </row>
    <row r="6860" spans="1:17" ht="21.75" customHeight="1">
      <c r="A6860" s="301" t="s">
        <v>5364</v>
      </c>
      <c r="B6860" s="301" t="s">
        <v>5365</v>
      </c>
      <c r="C6860" s="316" t="s">
        <v>12845</v>
      </c>
      <c r="D6860" s="465" t="s">
        <v>3657</v>
      </c>
      <c r="E6860" s="465" t="s">
        <v>6091</v>
      </c>
      <c r="F6860" s="469" t="str">
        <f t="shared" si="214"/>
        <v>other</v>
      </c>
      <c r="G6860" s="260">
        <v>0</v>
      </c>
      <c r="H6860" s="260">
        <v>8.2343178082191803E-11</v>
      </c>
      <c r="I6860" s="260">
        <v>3.9441723744292198E-13</v>
      </c>
      <c r="J6860" s="260">
        <v>4.1428705815763702E-10</v>
      </c>
      <c r="K6860" s="260">
        <v>4.9702465320191E-10</v>
      </c>
      <c r="L6860" s="301" t="str">
        <f t="shared" si="215"/>
        <v/>
      </c>
      <c r="M6860" s="459">
        <f>IFERROR((Tableau1[[#This Row],[Scope 1
(kg CO2-eq)]]+Tableau1[[#This Row],[Scope 2 energy
(kg CO2-eq)]]+Tableau1[[#This Row],[Scope 2 Infrastructure
(kg CO2-eq)]])/Tableau1[[#This Row],[Total CO2-emissions
(kg CO2-eq)
for scope 3 use ]],"")</f>
        <v>0.16646577747527469</v>
      </c>
      <c r="N6860" s="437" t="s">
        <v>3657</v>
      </c>
      <c r="O6860" s="259">
        <v>31536000</v>
      </c>
      <c r="P6860" s="260" t="s">
        <v>5364</v>
      </c>
      <c r="Q6860" s="260" t="s">
        <v>5365</v>
      </c>
    </row>
    <row r="6861" spans="1:17" ht="21.75" customHeight="1">
      <c r="A6861" s="301" t="s">
        <v>5364</v>
      </c>
      <c r="B6861" s="301" t="s">
        <v>5365</v>
      </c>
      <c r="C6861" s="316" t="s">
        <v>12846</v>
      </c>
      <c r="D6861" s="465" t="s">
        <v>3657</v>
      </c>
      <c r="E6861" s="465" t="s">
        <v>700</v>
      </c>
      <c r="F6861" s="469" t="str">
        <f t="shared" si="214"/>
        <v>CH</v>
      </c>
      <c r="G6861" s="260">
        <v>0</v>
      </c>
      <c r="H6861" s="260">
        <v>0</v>
      </c>
      <c r="I6861" s="260">
        <v>0</v>
      </c>
      <c r="J6861" s="260">
        <v>5.7463988325835798E-10</v>
      </c>
      <c r="K6861" s="260">
        <v>5.7463988242948496E-10</v>
      </c>
      <c r="L6861" s="301" t="str">
        <f t="shared" si="215"/>
        <v/>
      </c>
      <c r="M6861" s="459">
        <f>IFERROR((Tableau1[[#This Row],[Scope 1
(kg CO2-eq)]]+Tableau1[[#This Row],[Scope 2 energy
(kg CO2-eq)]]+Tableau1[[#This Row],[Scope 2 Infrastructure
(kg CO2-eq)]])/Tableau1[[#This Row],[Total CO2-emissions
(kg CO2-eq)
for scope 3 use ]],"")</f>
        <v>0</v>
      </c>
      <c r="N6861" s="436" t="s">
        <v>3657</v>
      </c>
      <c r="O6861" s="259">
        <v>31536000</v>
      </c>
      <c r="P6861" s="260" t="s">
        <v>5364</v>
      </c>
      <c r="Q6861" s="260" t="s">
        <v>5365</v>
      </c>
    </row>
    <row r="6862" spans="1:17" ht="21.75" customHeight="1">
      <c r="A6862" s="301" t="s">
        <v>5364</v>
      </c>
      <c r="B6862" s="301" t="s">
        <v>5365</v>
      </c>
      <c r="C6862" s="316" t="s">
        <v>12847</v>
      </c>
      <c r="D6862" s="465" t="s">
        <v>3657</v>
      </c>
      <c r="E6862" s="465" t="s">
        <v>700</v>
      </c>
      <c r="F6862" s="469" t="str">
        <f t="shared" si="214"/>
        <v>CH</v>
      </c>
      <c r="G6862" s="260">
        <v>0</v>
      </c>
      <c r="H6862" s="260">
        <v>1.70062330479452E-10</v>
      </c>
      <c r="I6862" s="260">
        <v>3.5493852739725999E-12</v>
      </c>
      <c r="J6862" s="260">
        <v>4.1428705815763702E-10</v>
      </c>
      <c r="K6862" s="260">
        <v>5.8789877441174702E-10</v>
      </c>
      <c r="L6862" s="301" t="str">
        <f t="shared" si="215"/>
        <v/>
      </c>
      <c r="M6862" s="459">
        <f>IFERROR((Tableau1[[#This Row],[Scope 1
(kg CO2-eq)]]+Tableau1[[#This Row],[Scope 2 energy
(kg CO2-eq)]]+Tableau1[[#This Row],[Scope 2 Infrastructure
(kg CO2-eq)]])/Tableau1[[#This Row],[Total CO2-emissions
(kg CO2-eq)
for scope 3 use ]],"")</f>
        <v>0.29530885810595692</v>
      </c>
      <c r="N6862" s="437" t="s">
        <v>3657</v>
      </c>
      <c r="O6862" s="259">
        <v>31536000</v>
      </c>
      <c r="P6862" s="259" t="s">
        <v>5364</v>
      </c>
      <c r="Q6862" s="259" t="s">
        <v>5365</v>
      </c>
    </row>
    <row r="6863" spans="1:17" ht="21.75" customHeight="1">
      <c r="A6863" s="301" t="s">
        <v>5364</v>
      </c>
      <c r="B6863" s="301" t="s">
        <v>5365</v>
      </c>
      <c r="C6863" s="316" t="s">
        <v>12848</v>
      </c>
      <c r="D6863" s="465" t="s">
        <v>3657</v>
      </c>
      <c r="E6863" s="465" t="s">
        <v>6091</v>
      </c>
      <c r="F6863" s="469" t="str">
        <f t="shared" si="214"/>
        <v>other</v>
      </c>
      <c r="G6863" s="260">
        <v>0</v>
      </c>
      <c r="H6863" s="260">
        <v>7.4108860273972604E-10</v>
      </c>
      <c r="I6863" s="260">
        <v>3.5497551369862999E-12</v>
      </c>
      <c r="J6863" s="260">
        <v>4.1428705815763702E-10</v>
      </c>
      <c r="K6863" s="260">
        <v>1.1589254133823E-9</v>
      </c>
      <c r="L6863" s="301" t="str">
        <f t="shared" si="215"/>
        <v/>
      </c>
      <c r="M6863" s="459">
        <f>IFERROR((Tableau1[[#This Row],[Scope 1
(kg CO2-eq)]]+Tableau1[[#This Row],[Scope 2 energy
(kg CO2-eq)]]+Tableau1[[#This Row],[Scope 2 Infrastructure
(kg CO2-eq)]])/Tableau1[[#This Row],[Total CO2-emissions
(kg CO2-eq)
for scope 3 use ]],"")</f>
        <v>0.64252483315858999</v>
      </c>
      <c r="N6863" s="437" t="s">
        <v>3657</v>
      </c>
      <c r="O6863" s="259">
        <v>31536000</v>
      </c>
      <c r="P6863" s="260" t="s">
        <v>5364</v>
      </c>
      <c r="Q6863" s="260" t="s">
        <v>5365</v>
      </c>
    </row>
    <row r="6864" spans="1:17" ht="21.75" customHeight="1">
      <c r="A6864" s="301" t="s">
        <v>5364</v>
      </c>
      <c r="B6864" s="301" t="s">
        <v>5365</v>
      </c>
      <c r="C6864" s="316" t="s">
        <v>12849</v>
      </c>
      <c r="D6864" s="465" t="s">
        <v>3657</v>
      </c>
      <c r="E6864" s="465" t="s">
        <v>700</v>
      </c>
      <c r="F6864" s="469" t="str">
        <f t="shared" si="214"/>
        <v>CH</v>
      </c>
      <c r="G6864" s="260">
        <v>0</v>
      </c>
      <c r="H6864" s="260">
        <v>3.2122884646118701E-10</v>
      </c>
      <c r="I6864" s="260">
        <v>6.7043944063926897E-12</v>
      </c>
      <c r="J6864" s="260">
        <v>4.6049109219074502E-10</v>
      </c>
      <c r="K6864" s="260">
        <v>7.8842433538040002E-10</v>
      </c>
      <c r="L6864" s="301" t="str">
        <f t="shared" si="215"/>
        <v/>
      </c>
      <c r="M6864" s="459">
        <f>IFERROR((Tableau1[[#This Row],[Scope 1
(kg CO2-eq)]]+Tableau1[[#This Row],[Scope 2 energy
(kg CO2-eq)]]+Tableau1[[#This Row],[Scope 2 Infrastructure
(kg CO2-eq)]])/Tableau1[[#This Row],[Total CO2-emissions
(kg CO2-eq)
for scope 3 use ]],"")</f>
        <v>0.41593495552031384</v>
      </c>
      <c r="N6864" s="437" t="s">
        <v>3657</v>
      </c>
      <c r="O6864" s="259">
        <v>31536000</v>
      </c>
      <c r="P6864" s="260" t="s">
        <v>5364</v>
      </c>
      <c r="Q6864" s="260" t="s">
        <v>5365</v>
      </c>
    </row>
    <row r="6865" spans="1:17" ht="21.75" customHeight="1">
      <c r="A6865" s="301" t="s">
        <v>5364</v>
      </c>
      <c r="B6865" s="301" t="s">
        <v>5365</v>
      </c>
      <c r="C6865" s="316" t="s">
        <v>12850</v>
      </c>
      <c r="D6865" s="465" t="s">
        <v>3657</v>
      </c>
      <c r="E6865" s="465" t="s">
        <v>6091</v>
      </c>
      <c r="F6865" s="469" t="str">
        <f t="shared" si="214"/>
        <v>other</v>
      </c>
      <c r="G6865" s="260">
        <v>0</v>
      </c>
      <c r="H6865" s="260">
        <v>1.3998340273972599E-9</v>
      </c>
      <c r="I6865" s="260">
        <v>6.7050930365296802E-12</v>
      </c>
      <c r="J6865" s="260">
        <v>4.6049109219074502E-10</v>
      </c>
      <c r="K6865" s="260">
        <v>1.8670302076096E-9</v>
      </c>
      <c r="L6865" s="301" t="str">
        <f t="shared" si="215"/>
        <v/>
      </c>
      <c r="M6865" s="459">
        <f>IFERROR((Tableau1[[#This Row],[Scope 1
(kg CO2-eq)]]+Tableau1[[#This Row],[Scope 2 energy
(kg CO2-eq)]]+Tableau1[[#This Row],[Scope 2 Infrastructure
(kg CO2-eq)]])/Tableau1[[#This Row],[Total CO2-emissions
(kg CO2-eq)
for scope 3 use ]],"")</f>
        <v>0.75335638100607527</v>
      </c>
      <c r="N6865" s="437" t="s">
        <v>3657</v>
      </c>
      <c r="O6865" s="259">
        <v>31536000</v>
      </c>
      <c r="P6865" s="260" t="s">
        <v>5364</v>
      </c>
      <c r="Q6865" s="260" t="s">
        <v>5365</v>
      </c>
    </row>
    <row r="6866" spans="1:17" ht="21.75" customHeight="1">
      <c r="A6866" s="301" t="s">
        <v>5364</v>
      </c>
      <c r="B6866" s="301" t="s">
        <v>5365</v>
      </c>
      <c r="C6866" s="316" t="s">
        <v>12851</v>
      </c>
      <c r="D6866" s="465" t="s">
        <v>3657</v>
      </c>
      <c r="E6866" s="465" t="s">
        <v>700</v>
      </c>
      <c r="F6866" s="469" t="str">
        <f t="shared" si="214"/>
        <v>CH</v>
      </c>
      <c r="G6866" s="260">
        <v>0</v>
      </c>
      <c r="H6866" s="260">
        <v>0</v>
      </c>
      <c r="I6866" s="260">
        <v>0</v>
      </c>
      <c r="J6866" s="260">
        <v>5.2624057970650002E-10</v>
      </c>
      <c r="K6866" s="260">
        <v>5.2624057973358605E-10</v>
      </c>
      <c r="L6866" s="301" t="str">
        <f t="shared" si="215"/>
        <v/>
      </c>
      <c r="M6866" s="459">
        <f>IFERROR((Tableau1[[#This Row],[Scope 1
(kg CO2-eq)]]+Tableau1[[#This Row],[Scope 2 energy
(kg CO2-eq)]]+Tableau1[[#This Row],[Scope 2 Infrastructure
(kg CO2-eq)]])/Tableau1[[#This Row],[Total CO2-emissions
(kg CO2-eq)
for scope 3 use ]],"")</f>
        <v>0</v>
      </c>
      <c r="N6866" s="436" t="s">
        <v>3657</v>
      </c>
      <c r="O6866" s="259">
        <v>31536000</v>
      </c>
      <c r="P6866" s="260" t="s">
        <v>5364</v>
      </c>
      <c r="Q6866" s="260" t="s">
        <v>5365</v>
      </c>
    </row>
    <row r="6867" spans="1:17" ht="21.75" customHeight="1">
      <c r="A6867" s="301" t="s">
        <v>5364</v>
      </c>
      <c r="B6867" s="301" t="s">
        <v>5365</v>
      </c>
      <c r="C6867" s="316" t="s">
        <v>12852</v>
      </c>
      <c r="D6867" s="465" t="s">
        <v>3657</v>
      </c>
      <c r="E6867" s="465" t="s">
        <v>6091</v>
      </c>
      <c r="F6867" s="469" t="str">
        <f t="shared" si="214"/>
        <v>other</v>
      </c>
      <c r="G6867" s="260">
        <v>0</v>
      </c>
      <c r="H6867" s="260">
        <v>0</v>
      </c>
      <c r="I6867" s="260">
        <v>0</v>
      </c>
      <c r="J6867" s="260">
        <v>7.4263366221824603E-10</v>
      </c>
      <c r="K6867" s="260">
        <v>7.4263366220889796E-10</v>
      </c>
      <c r="L6867" s="301" t="str">
        <f t="shared" si="215"/>
        <v/>
      </c>
      <c r="M6867" s="459">
        <f>IFERROR((Tableau1[[#This Row],[Scope 1
(kg CO2-eq)]]+Tableau1[[#This Row],[Scope 2 energy
(kg CO2-eq)]]+Tableau1[[#This Row],[Scope 2 Infrastructure
(kg CO2-eq)]])/Tableau1[[#This Row],[Total CO2-emissions
(kg CO2-eq)
for scope 3 use ]],"")</f>
        <v>0</v>
      </c>
      <c r="N6867" s="436" t="s">
        <v>3657</v>
      </c>
      <c r="O6867" s="259">
        <v>31536000</v>
      </c>
      <c r="P6867" s="259" t="s">
        <v>5364</v>
      </c>
      <c r="Q6867" s="259" t="s">
        <v>5365</v>
      </c>
    </row>
    <row r="6868" spans="1:17" ht="21.75" customHeight="1">
      <c r="A6868" s="301" t="s">
        <v>5364</v>
      </c>
      <c r="B6868" s="301" t="s">
        <v>5365</v>
      </c>
      <c r="C6868" s="316" t="s">
        <v>12853</v>
      </c>
      <c r="D6868" s="465" t="s">
        <v>3657</v>
      </c>
      <c r="E6868" s="465" t="s">
        <v>700</v>
      </c>
      <c r="F6868" s="469" t="str">
        <f t="shared" si="214"/>
        <v>CH</v>
      </c>
      <c r="G6868" s="260">
        <v>0</v>
      </c>
      <c r="H6868" s="260">
        <v>1.3227070148401799E-11</v>
      </c>
      <c r="I6868" s="260">
        <v>2.7606329908675799E-13</v>
      </c>
      <c r="J6868" s="260">
        <v>4.6049109219074502E-10</v>
      </c>
      <c r="K6868" s="260">
        <v>4.7399422573607798E-10</v>
      </c>
      <c r="L6868" s="301" t="str">
        <f t="shared" si="215"/>
        <v/>
      </c>
      <c r="M6868" s="459">
        <f>IFERROR((Tableau1[[#This Row],[Scope 1
(kg CO2-eq)]]+Tableau1[[#This Row],[Scope 2 energy
(kg CO2-eq)]]+Tableau1[[#This Row],[Scope 2 Infrastructure
(kg CO2-eq)]])/Tableau1[[#This Row],[Total CO2-emissions
(kg CO2-eq)
for scope 3 use ]],"")</f>
        <v>2.8487970347147562E-2</v>
      </c>
      <c r="N6868" s="437" t="s">
        <v>3657</v>
      </c>
      <c r="O6868" s="259">
        <v>31536000</v>
      </c>
      <c r="P6868" s="259" t="s">
        <v>5364</v>
      </c>
      <c r="Q6868" s="259" t="s">
        <v>5365</v>
      </c>
    </row>
    <row r="6869" spans="1:17" ht="21.75" customHeight="1">
      <c r="A6869" s="301" t="s">
        <v>5364</v>
      </c>
      <c r="B6869" s="301" t="s">
        <v>5365</v>
      </c>
      <c r="C6869" s="316" t="s">
        <v>12854</v>
      </c>
      <c r="D6869" s="465" t="s">
        <v>3657</v>
      </c>
      <c r="E6869" s="465" t="s">
        <v>6091</v>
      </c>
      <c r="F6869" s="469" t="str">
        <f t="shared" si="214"/>
        <v>other</v>
      </c>
      <c r="G6869" s="260">
        <v>0</v>
      </c>
      <c r="H6869" s="260">
        <v>5.7640224657534303E-11</v>
      </c>
      <c r="I6869" s="260">
        <v>2.7609206621004602E-13</v>
      </c>
      <c r="J6869" s="260">
        <v>4.6049109219074502E-10</v>
      </c>
      <c r="K6869" s="260">
        <v>5.1840740872121198E-10</v>
      </c>
      <c r="L6869" s="301" t="str">
        <f t="shared" si="215"/>
        <v/>
      </c>
      <c r="M6869" s="459">
        <f>IFERROR((Tableau1[[#This Row],[Scope 1
(kg CO2-eq)]]+Tableau1[[#This Row],[Scope 2 energy
(kg CO2-eq)]]+Tableau1[[#This Row],[Scope 2 Infrastructure
(kg CO2-eq)]])/Tableau1[[#This Row],[Total CO2-emissions
(kg CO2-eq)
for scope 3 use ]],"")</f>
        <v>0.11171969333272098</v>
      </c>
      <c r="N6869" s="437" t="s">
        <v>3657</v>
      </c>
      <c r="O6869" s="259">
        <v>31536000</v>
      </c>
      <c r="P6869" s="260" t="s">
        <v>5364</v>
      </c>
      <c r="Q6869" s="260" t="s">
        <v>5365</v>
      </c>
    </row>
    <row r="6870" spans="1:17" ht="21.75" customHeight="1">
      <c r="A6870" s="301" t="s">
        <v>5364</v>
      </c>
      <c r="B6870" s="301" t="s">
        <v>5365</v>
      </c>
      <c r="C6870" s="316" t="s">
        <v>12855</v>
      </c>
      <c r="D6870" s="465" t="s">
        <v>3657</v>
      </c>
      <c r="E6870" s="465" t="s">
        <v>700</v>
      </c>
      <c r="F6870" s="469" t="str">
        <f t="shared" si="214"/>
        <v>CH</v>
      </c>
      <c r="G6870" s="260">
        <v>0</v>
      </c>
      <c r="H6870" s="260">
        <v>1.13374886986301E-10</v>
      </c>
      <c r="I6870" s="260">
        <v>2.3662568493150701E-12</v>
      </c>
      <c r="J6870" s="260">
        <v>4.6049109219074502E-10</v>
      </c>
      <c r="K6870" s="260">
        <v>5.7623223642521897E-10</v>
      </c>
      <c r="L6870" s="301" t="str">
        <f t="shared" si="215"/>
        <v/>
      </c>
      <c r="M6870" s="459">
        <f>IFERROR((Tableau1[[#This Row],[Scope 1
(kg CO2-eq)]]+Tableau1[[#This Row],[Scope 2 energy
(kg CO2-eq)]]+Tableau1[[#This Row],[Scope 2 Infrastructure
(kg CO2-eq)]])/Tableau1[[#This Row],[Total CO2-emissions
(kg CO2-eq)
for scope 3 use ]],"")</f>
        <v>0.20085850204015179</v>
      </c>
      <c r="N6870" s="437" t="s">
        <v>3657</v>
      </c>
      <c r="O6870" s="259">
        <v>31536000</v>
      </c>
      <c r="P6870" s="260" t="s">
        <v>5364</v>
      </c>
      <c r="Q6870" s="260" t="s">
        <v>5365</v>
      </c>
    </row>
    <row r="6871" spans="1:17" ht="21.75" customHeight="1">
      <c r="A6871" s="301" t="s">
        <v>5364</v>
      </c>
      <c r="B6871" s="301" t="s">
        <v>5365</v>
      </c>
      <c r="C6871" s="316" t="s">
        <v>12856</v>
      </c>
      <c r="D6871" s="465" t="s">
        <v>3657</v>
      </c>
      <c r="E6871" s="465" t="s">
        <v>6091</v>
      </c>
      <c r="F6871" s="469" t="str">
        <f t="shared" si="214"/>
        <v>other</v>
      </c>
      <c r="G6871" s="260">
        <v>0</v>
      </c>
      <c r="H6871" s="260">
        <v>4.9405906849315097E-10</v>
      </c>
      <c r="I6871" s="260">
        <v>2.3665034246575299E-12</v>
      </c>
      <c r="J6871" s="260">
        <v>4.6049109219074502E-10</v>
      </c>
      <c r="K6871" s="260">
        <v>9.5691666234471195E-10</v>
      </c>
      <c r="L6871" s="301" t="str">
        <f t="shared" si="215"/>
        <v/>
      </c>
      <c r="M6871" s="459">
        <f>IFERROR((Tableau1[[#This Row],[Scope 1
(kg CO2-eq)]]+Tableau1[[#This Row],[Scope 2 energy
(kg CO2-eq)]]+Tableau1[[#This Row],[Scope 2 Infrastructure
(kg CO2-eq)]])/Tableau1[[#This Row],[Total CO2-emissions
(kg CO2-eq)
for scope 3 use ]],"")</f>
        <v>0.5187761813044699</v>
      </c>
      <c r="N6871" s="437" t="s">
        <v>3657</v>
      </c>
      <c r="O6871" s="259">
        <v>31536000</v>
      </c>
      <c r="P6871" s="260" t="s">
        <v>5364</v>
      </c>
      <c r="Q6871" s="260" t="s">
        <v>5365</v>
      </c>
    </row>
    <row r="6872" spans="1:17" ht="21.75" customHeight="1">
      <c r="A6872" s="301" t="s">
        <v>5364</v>
      </c>
      <c r="B6872" s="301" t="s">
        <v>5365</v>
      </c>
      <c r="C6872" s="316" t="s">
        <v>12857</v>
      </c>
      <c r="D6872" s="465" t="s">
        <v>3657</v>
      </c>
      <c r="E6872" s="465" t="s">
        <v>6091</v>
      </c>
      <c r="F6872" s="469" t="str">
        <f t="shared" si="214"/>
        <v>other</v>
      </c>
      <c r="G6872" s="260">
        <v>0</v>
      </c>
      <c r="H6872" s="260">
        <v>0</v>
      </c>
      <c r="I6872" s="260">
        <v>0</v>
      </c>
      <c r="J6872" s="260">
        <v>9.4970862180671991E-10</v>
      </c>
      <c r="K6872" s="260">
        <v>9.49708621792894E-10</v>
      </c>
      <c r="L6872" s="301" t="str">
        <f t="shared" si="215"/>
        <v/>
      </c>
      <c r="M6872" s="459">
        <f>IFERROR((Tableau1[[#This Row],[Scope 1
(kg CO2-eq)]]+Tableau1[[#This Row],[Scope 2 energy
(kg CO2-eq)]]+Tableau1[[#This Row],[Scope 2 Infrastructure
(kg CO2-eq)]])/Tableau1[[#This Row],[Total CO2-emissions
(kg CO2-eq)
for scope 3 use ]],"")</f>
        <v>0</v>
      </c>
      <c r="N6872" s="436" t="s">
        <v>3657</v>
      </c>
      <c r="O6872" s="259">
        <v>31536000</v>
      </c>
      <c r="P6872" s="260" t="s">
        <v>5364</v>
      </c>
      <c r="Q6872" s="260" t="s">
        <v>5365</v>
      </c>
    </row>
    <row r="6873" spans="1:17" ht="21.75" customHeight="1">
      <c r="A6873" s="301" t="s">
        <v>5364</v>
      </c>
      <c r="B6873" s="301" t="s">
        <v>5365</v>
      </c>
      <c r="C6873" s="316" t="s">
        <v>12858</v>
      </c>
      <c r="D6873" s="465" t="s">
        <v>3657</v>
      </c>
      <c r="E6873" s="465" t="s">
        <v>6091</v>
      </c>
      <c r="F6873" s="469" t="str">
        <f t="shared" si="214"/>
        <v>other</v>
      </c>
      <c r="G6873" s="260">
        <v>0</v>
      </c>
      <c r="H6873" s="260">
        <v>0</v>
      </c>
      <c r="I6873" s="260">
        <v>0</v>
      </c>
      <c r="J6873" s="260">
        <v>1.1020525852245601E-9</v>
      </c>
      <c r="K6873" s="260">
        <v>1.10205258521373E-9</v>
      </c>
      <c r="L6873" s="301" t="str">
        <f t="shared" si="215"/>
        <v/>
      </c>
      <c r="M6873" s="459">
        <f>IFERROR((Tableau1[[#This Row],[Scope 1
(kg CO2-eq)]]+Tableau1[[#This Row],[Scope 2 energy
(kg CO2-eq)]]+Tableau1[[#This Row],[Scope 2 Infrastructure
(kg CO2-eq)]])/Tableau1[[#This Row],[Total CO2-emissions
(kg CO2-eq)
for scope 3 use ]],"")</f>
        <v>0</v>
      </c>
      <c r="N6873" s="436" t="s">
        <v>3657</v>
      </c>
      <c r="O6873" s="259">
        <v>31536000</v>
      </c>
      <c r="P6873" s="259" t="s">
        <v>5364</v>
      </c>
      <c r="Q6873" s="259" t="s">
        <v>5365</v>
      </c>
    </row>
    <row r="6874" spans="1:17" ht="21.75" customHeight="1">
      <c r="A6874" s="301" t="s">
        <v>5364</v>
      </c>
      <c r="B6874" s="301" t="s">
        <v>5365</v>
      </c>
      <c r="C6874" s="316" t="s">
        <v>12859</v>
      </c>
      <c r="D6874" s="465" t="s">
        <v>3657</v>
      </c>
      <c r="E6874" s="465" t="s">
        <v>700</v>
      </c>
      <c r="F6874" s="469" t="str">
        <f t="shared" si="214"/>
        <v>CH</v>
      </c>
      <c r="G6874" s="260">
        <v>0</v>
      </c>
      <c r="H6874" s="260">
        <v>0</v>
      </c>
      <c r="I6874" s="260">
        <v>0</v>
      </c>
      <c r="J6874" s="260">
        <v>5.5457339609070299E-10</v>
      </c>
      <c r="K6874" s="260">
        <v>5.5457339571743298E-10</v>
      </c>
      <c r="L6874" s="301" t="str">
        <f t="shared" si="215"/>
        <v/>
      </c>
      <c r="M6874" s="459">
        <f>IFERROR((Tableau1[[#This Row],[Scope 1
(kg CO2-eq)]]+Tableau1[[#This Row],[Scope 2 energy
(kg CO2-eq)]]+Tableau1[[#This Row],[Scope 2 Infrastructure
(kg CO2-eq)]])/Tableau1[[#This Row],[Total CO2-emissions
(kg CO2-eq)
for scope 3 use ]],"")</f>
        <v>0</v>
      </c>
      <c r="N6874" s="436" t="s">
        <v>3657</v>
      </c>
      <c r="O6874" s="259">
        <v>31536000</v>
      </c>
      <c r="P6874" s="259" t="s">
        <v>5364</v>
      </c>
      <c r="Q6874" s="259" t="s">
        <v>5365</v>
      </c>
    </row>
    <row r="6875" spans="1:17" ht="21.75" customHeight="1">
      <c r="A6875" s="301" t="s">
        <v>5364</v>
      </c>
      <c r="B6875" s="301" t="s">
        <v>5365</v>
      </c>
      <c r="C6875" s="316" t="s">
        <v>12860</v>
      </c>
      <c r="D6875" s="465" t="s">
        <v>3657</v>
      </c>
      <c r="E6875" s="465" t="s">
        <v>6091</v>
      </c>
      <c r="F6875" s="469" t="str">
        <f t="shared" si="214"/>
        <v>other</v>
      </c>
      <c r="G6875" s="260">
        <v>0</v>
      </c>
      <c r="H6875" s="260">
        <v>0</v>
      </c>
      <c r="I6875" s="260">
        <v>0</v>
      </c>
      <c r="J6875" s="260">
        <v>8.6401514239689701E-10</v>
      </c>
      <c r="K6875" s="260">
        <v>8.6401514239027698E-10</v>
      </c>
      <c r="L6875" s="301" t="str">
        <f t="shared" si="215"/>
        <v/>
      </c>
      <c r="M6875" s="459">
        <f>IFERROR((Tableau1[[#This Row],[Scope 1
(kg CO2-eq)]]+Tableau1[[#This Row],[Scope 2 energy
(kg CO2-eq)]]+Tableau1[[#This Row],[Scope 2 Infrastructure
(kg CO2-eq)]])/Tableau1[[#This Row],[Total CO2-emissions
(kg CO2-eq)
for scope 3 use ]],"")</f>
        <v>0</v>
      </c>
      <c r="N6875" s="436" t="s">
        <v>3657</v>
      </c>
      <c r="O6875" s="259">
        <v>31536000</v>
      </c>
      <c r="P6875" s="259" t="s">
        <v>5364</v>
      </c>
      <c r="Q6875" s="259" t="s">
        <v>5365</v>
      </c>
    </row>
    <row r="6876" spans="1:17" ht="21.75" customHeight="1">
      <c r="A6876" s="301" t="s">
        <v>5364</v>
      </c>
      <c r="B6876" s="301" t="s">
        <v>5365</v>
      </c>
      <c r="C6876" s="316" t="s">
        <v>12861</v>
      </c>
      <c r="D6876" s="465" t="s">
        <v>3657</v>
      </c>
      <c r="E6876" s="465" t="s">
        <v>700</v>
      </c>
      <c r="F6876" s="469" t="str">
        <f t="shared" si="214"/>
        <v>CH</v>
      </c>
      <c r="G6876" s="260">
        <v>0</v>
      </c>
      <c r="H6876" s="260">
        <v>7.1804095091324196E-11</v>
      </c>
      <c r="I6876" s="260">
        <v>1.49862933789954E-12</v>
      </c>
      <c r="J6876" s="260">
        <v>1.86238595288995E-10</v>
      </c>
      <c r="K6876" s="260">
        <v>2.5954132018894698E-10</v>
      </c>
      <c r="L6876" s="301" t="str">
        <f t="shared" si="215"/>
        <v/>
      </c>
      <c r="M6876" s="459">
        <f>IFERROR((Tableau1[[#This Row],[Scope 1
(kg CO2-eq)]]+Tableau1[[#This Row],[Scope 2 energy
(kg CO2-eq)]]+Tableau1[[#This Row],[Scope 2 Infrastructure
(kg CO2-eq)]])/Tableau1[[#This Row],[Total CO2-emissions
(kg CO2-eq)
for scope 3 use ]],"")</f>
        <v>0.2824318084529242</v>
      </c>
      <c r="N6876" s="437" t="s">
        <v>3657</v>
      </c>
      <c r="O6876" s="259">
        <v>31536000</v>
      </c>
      <c r="P6876" s="259" t="s">
        <v>5364</v>
      </c>
      <c r="Q6876" s="259" t="s">
        <v>5365</v>
      </c>
    </row>
    <row r="6877" spans="1:17" ht="21.75" customHeight="1">
      <c r="A6877" s="301" t="s">
        <v>5364</v>
      </c>
      <c r="B6877" s="301" t="s">
        <v>5365</v>
      </c>
      <c r="C6877" s="316" t="s">
        <v>12862</v>
      </c>
      <c r="D6877" s="465" t="s">
        <v>3657</v>
      </c>
      <c r="E6877" s="465" t="s">
        <v>6091</v>
      </c>
      <c r="F6877" s="469" t="str">
        <f t="shared" si="214"/>
        <v>other</v>
      </c>
      <c r="G6877" s="260">
        <v>0</v>
      </c>
      <c r="H6877" s="260">
        <v>3.1290407671232899E-10</v>
      </c>
      <c r="I6877" s="260">
        <v>1.4987855022831099E-12</v>
      </c>
      <c r="J6877" s="260">
        <v>1.86238595288995E-10</v>
      </c>
      <c r="K6877" s="260">
        <v>5.0064145641211705E-10</v>
      </c>
      <c r="L6877" s="301" t="str">
        <f t="shared" si="215"/>
        <v/>
      </c>
      <c r="M6877" s="459">
        <f>IFERROR((Tableau1[[#This Row],[Scope 1
(kg CO2-eq)]]+Tableau1[[#This Row],[Scope 2 energy
(kg CO2-eq)]]+Tableau1[[#This Row],[Scope 2 Infrastructure
(kg CO2-eq)]])/Tableau1[[#This Row],[Total CO2-emissions
(kg CO2-eq)
for scope 3 use ]],"")</f>
        <v>0.62800005510491042</v>
      </c>
      <c r="N6877" s="437" t="s">
        <v>3657</v>
      </c>
      <c r="O6877" s="259">
        <v>31536000</v>
      </c>
      <c r="P6877" s="260" t="s">
        <v>5364</v>
      </c>
      <c r="Q6877" s="260" t="s">
        <v>5365</v>
      </c>
    </row>
    <row r="6878" spans="1:17" ht="21.75" customHeight="1">
      <c r="A6878" s="301" t="s">
        <v>5364</v>
      </c>
      <c r="B6878" s="301" t="s">
        <v>5365</v>
      </c>
      <c r="C6878" s="316" t="s">
        <v>12863</v>
      </c>
      <c r="D6878" s="465" t="s">
        <v>3657</v>
      </c>
      <c r="E6878" s="465" t="s">
        <v>700</v>
      </c>
      <c r="F6878" s="469" t="str">
        <f t="shared" si="214"/>
        <v>CH</v>
      </c>
      <c r="G6878" s="260">
        <v>0</v>
      </c>
      <c r="H6878" s="260">
        <v>5.6687443493150698E-12</v>
      </c>
      <c r="I6878" s="260">
        <v>1.18312842465753E-13</v>
      </c>
      <c r="J6878" s="260">
        <v>1.86238595288995E-10</v>
      </c>
      <c r="K6878" s="260">
        <v>1.9202565253311101E-10</v>
      </c>
      <c r="L6878" s="301" t="str">
        <f t="shared" si="215"/>
        <v/>
      </c>
      <c r="M6878" s="459">
        <f>IFERROR((Tableau1[[#This Row],[Scope 1
(kg CO2-eq)]]+Tableau1[[#This Row],[Scope 2 energy
(kg CO2-eq)]]+Tableau1[[#This Row],[Scope 2 Infrastructure
(kg CO2-eq)]])/Tableau1[[#This Row],[Total CO2-emissions
(kg CO2-eq)
for scope 3 use ]],"")</f>
        <v>3.0136896375253613E-2</v>
      </c>
      <c r="N6878" s="437" t="s">
        <v>3657</v>
      </c>
      <c r="O6878" s="259">
        <v>31536000</v>
      </c>
      <c r="P6878" s="260" t="s">
        <v>5364</v>
      </c>
      <c r="Q6878" s="260" t="s">
        <v>5365</v>
      </c>
    </row>
    <row r="6879" spans="1:17" ht="21.75" customHeight="1">
      <c r="A6879" s="301" t="s">
        <v>5364</v>
      </c>
      <c r="B6879" s="301" t="s">
        <v>5365</v>
      </c>
      <c r="C6879" s="316" t="s">
        <v>12864</v>
      </c>
      <c r="D6879" s="465" t="s">
        <v>3657</v>
      </c>
      <c r="E6879" s="465" t="s">
        <v>6091</v>
      </c>
      <c r="F6879" s="469" t="str">
        <f t="shared" si="214"/>
        <v>other</v>
      </c>
      <c r="G6879" s="260">
        <v>0</v>
      </c>
      <c r="H6879" s="260">
        <v>2.4702953424657499E-11</v>
      </c>
      <c r="I6879" s="260">
        <v>1.1832517123287699E-13</v>
      </c>
      <c r="J6879" s="260">
        <v>1.86238595288995E-10</v>
      </c>
      <c r="K6879" s="260">
        <v>2.1105987380361699E-10</v>
      </c>
      <c r="L6879" s="301" t="str">
        <f t="shared" si="215"/>
        <v/>
      </c>
      <c r="M6879" s="459">
        <f>IFERROR((Tableau1[[#This Row],[Scope 1
(kg CO2-eq)]]+Tableau1[[#This Row],[Scope 2 energy
(kg CO2-eq)]]+Tableau1[[#This Row],[Scope 2 Infrastructure
(kg CO2-eq)]])/Tableau1[[#This Row],[Total CO2-emissions
(kg CO2-eq)
for scope 3 use ]],"")</f>
        <v>0.11760302016945964</v>
      </c>
      <c r="N6879" s="437" t="s">
        <v>3657</v>
      </c>
      <c r="O6879" s="259">
        <v>31536000</v>
      </c>
      <c r="P6879" s="260" t="s">
        <v>5364</v>
      </c>
      <c r="Q6879" s="260" t="s">
        <v>5365</v>
      </c>
    </row>
    <row r="6880" spans="1:17" ht="21.75" customHeight="1">
      <c r="A6880" s="301" t="s">
        <v>5364</v>
      </c>
      <c r="B6880" s="301" t="s">
        <v>5365</v>
      </c>
      <c r="C6880" s="316" t="s">
        <v>12865</v>
      </c>
      <c r="D6880" s="465" t="s">
        <v>3657</v>
      </c>
      <c r="E6880" s="465" t="s">
        <v>6091</v>
      </c>
      <c r="F6880" s="469" t="str">
        <f t="shared" si="214"/>
        <v>other</v>
      </c>
      <c r="G6880" s="260">
        <v>0</v>
      </c>
      <c r="H6880" s="260">
        <v>0</v>
      </c>
      <c r="I6880" s="260">
        <v>0</v>
      </c>
      <c r="J6880" s="260">
        <v>2.80871304273033E-10</v>
      </c>
      <c r="K6880" s="260">
        <v>2.80871304283531E-10</v>
      </c>
      <c r="L6880" s="301" t="str">
        <f t="shared" si="215"/>
        <v/>
      </c>
      <c r="M6880" s="459">
        <f>IFERROR((Tableau1[[#This Row],[Scope 1
(kg CO2-eq)]]+Tableau1[[#This Row],[Scope 2 energy
(kg CO2-eq)]]+Tableau1[[#This Row],[Scope 2 Infrastructure
(kg CO2-eq)]])/Tableau1[[#This Row],[Total CO2-emissions
(kg CO2-eq)
for scope 3 use ]],"")</f>
        <v>0</v>
      </c>
      <c r="N6880" s="436" t="s">
        <v>3657</v>
      </c>
      <c r="O6880" s="259">
        <v>31536000</v>
      </c>
      <c r="P6880" s="260" t="s">
        <v>5364</v>
      </c>
      <c r="Q6880" s="260" t="s">
        <v>5365</v>
      </c>
    </row>
    <row r="6881" spans="1:17" ht="21.75" customHeight="1">
      <c r="A6881" s="301" t="s">
        <v>5364</v>
      </c>
      <c r="B6881" s="301" t="s">
        <v>5365</v>
      </c>
      <c r="C6881" s="316" t="s">
        <v>12866</v>
      </c>
      <c r="D6881" s="465" t="s">
        <v>3657</v>
      </c>
      <c r="E6881" s="465" t="s">
        <v>700</v>
      </c>
      <c r="F6881" s="469" t="str">
        <f t="shared" si="214"/>
        <v>CH</v>
      </c>
      <c r="G6881" s="260">
        <v>0</v>
      </c>
      <c r="H6881" s="260">
        <v>1.5116651598173499E-11</v>
      </c>
      <c r="I6881" s="260">
        <v>3.1550091324200902E-13</v>
      </c>
      <c r="J6881" s="260">
        <v>1.86238595288995E-10</v>
      </c>
      <c r="K6881" s="260">
        <v>2.0167074791194099E-10</v>
      </c>
      <c r="L6881" s="301" t="str">
        <f t="shared" si="215"/>
        <v/>
      </c>
      <c r="M6881" s="459">
        <f>IFERROR((Tableau1[[#This Row],[Scope 1
(kg CO2-eq)]]+Tableau1[[#This Row],[Scope 2 energy
(kg CO2-eq)]]+Tableau1[[#This Row],[Scope 2 Infrastructure
(kg CO2-eq)]])/Tableau1[[#This Row],[Total CO2-emissions
(kg CO2-eq)
for scope 3 use ]],"")</f>
        <v>7.6521521694132455E-2</v>
      </c>
      <c r="N6881" s="437" t="s">
        <v>3657</v>
      </c>
      <c r="O6881" s="259">
        <v>31536000</v>
      </c>
      <c r="P6881" s="259" t="s">
        <v>5364</v>
      </c>
      <c r="Q6881" s="259" t="s">
        <v>5365</v>
      </c>
    </row>
    <row r="6882" spans="1:17" ht="21.75" customHeight="1">
      <c r="A6882" s="301" t="s">
        <v>5364</v>
      </c>
      <c r="B6882" s="301" t="s">
        <v>5365</v>
      </c>
      <c r="C6882" s="316" t="s">
        <v>12867</v>
      </c>
      <c r="D6882" s="465" t="s">
        <v>3657</v>
      </c>
      <c r="E6882" s="465" t="s">
        <v>6091</v>
      </c>
      <c r="F6882" s="469" t="str">
        <f t="shared" si="214"/>
        <v>other</v>
      </c>
      <c r="G6882" s="260">
        <v>0</v>
      </c>
      <c r="H6882" s="260">
        <v>6.5874542465753401E-11</v>
      </c>
      <c r="I6882" s="260">
        <v>3.1553378995433801E-13</v>
      </c>
      <c r="J6882" s="260">
        <v>1.86238595288995E-10</v>
      </c>
      <c r="K6882" s="260">
        <v>2.5242867131966999E-10</v>
      </c>
      <c r="L6882" s="301" t="str">
        <f t="shared" si="215"/>
        <v/>
      </c>
      <c r="M6882" s="459">
        <f>IFERROR((Tableau1[[#This Row],[Scope 1
(kg CO2-eq)]]+Tableau1[[#This Row],[Scope 2 energy
(kg CO2-eq)]]+Tableau1[[#This Row],[Scope 2 Infrastructure
(kg CO2-eq)]])/Tableau1[[#This Row],[Total CO2-emissions
(kg CO2-eq)
for scope 3 use ]],"")</f>
        <v>0.26221298836488394</v>
      </c>
      <c r="N6882" s="437" t="s">
        <v>3657</v>
      </c>
      <c r="O6882" s="259">
        <v>31536000</v>
      </c>
      <c r="P6882" s="260" t="s">
        <v>5364</v>
      </c>
      <c r="Q6882" s="260" t="s">
        <v>5365</v>
      </c>
    </row>
    <row r="6883" spans="1:17" ht="21.75" customHeight="1">
      <c r="A6883" s="301" t="s">
        <v>5364</v>
      </c>
      <c r="B6883" s="301" t="s">
        <v>5365</v>
      </c>
      <c r="C6883" s="316" t="s">
        <v>12868</v>
      </c>
      <c r="D6883" s="465" t="s">
        <v>3657</v>
      </c>
      <c r="E6883" s="465" t="s">
        <v>700</v>
      </c>
      <c r="F6883" s="469" t="str">
        <f t="shared" si="214"/>
        <v>CH</v>
      </c>
      <c r="G6883" s="260">
        <v>0</v>
      </c>
      <c r="H6883" s="260">
        <v>1.13374886986301E-10</v>
      </c>
      <c r="I6883" s="260">
        <v>2.3662568493150701E-12</v>
      </c>
      <c r="J6883" s="260">
        <v>8.8169471283292596E-10</v>
      </c>
      <c r="K6883" s="260">
        <v>9.9743585749130594E-10</v>
      </c>
      <c r="L6883" s="301" t="str">
        <f t="shared" si="215"/>
        <v/>
      </c>
      <c r="M6883" s="459">
        <f>IFERROR((Tableau1[[#This Row],[Scope 1
(kg CO2-eq)]]+Tableau1[[#This Row],[Scope 2 energy
(kg CO2-eq)]]+Tableau1[[#This Row],[Scope 2 Infrastructure
(kg CO2-eq)]])/Tableau1[[#This Row],[Total CO2-emissions
(kg CO2-eq)
for scope 3 use ]],"")</f>
        <v>0.11603868355677691</v>
      </c>
      <c r="N6883" s="437" t="s">
        <v>3657</v>
      </c>
      <c r="O6883" s="259">
        <v>31536000</v>
      </c>
      <c r="P6883" s="260" t="s">
        <v>5364</v>
      </c>
      <c r="Q6883" s="260" t="s">
        <v>5365</v>
      </c>
    </row>
    <row r="6884" spans="1:17" ht="21.75" customHeight="1">
      <c r="A6884" s="301" t="s">
        <v>5364</v>
      </c>
      <c r="B6884" s="301" t="s">
        <v>5365</v>
      </c>
      <c r="C6884" s="316" t="s">
        <v>12869</v>
      </c>
      <c r="D6884" s="465" t="s">
        <v>3657</v>
      </c>
      <c r="E6884" s="465" t="s">
        <v>700</v>
      </c>
      <c r="F6884" s="469" t="str">
        <f t="shared" si="214"/>
        <v>CH</v>
      </c>
      <c r="G6884" s="260">
        <v>0</v>
      </c>
      <c r="H6884" s="260">
        <v>1.23190445205479E-11</v>
      </c>
      <c r="I6884" s="260">
        <v>2.3662568493150701E-12</v>
      </c>
      <c r="J6884" s="260">
        <v>8.8169471283292596E-10</v>
      </c>
      <c r="K6884" s="260">
        <v>8.9638001549708098E-10</v>
      </c>
      <c r="L6884" s="301" t="str">
        <f t="shared" si="215"/>
        <v/>
      </c>
      <c r="M6884" s="459">
        <f>IFERROR((Tableau1[[#This Row],[Scope 1
(kg CO2-eq)]]+Tableau1[[#This Row],[Scope 2 energy
(kg CO2-eq)]]+Tableau1[[#This Row],[Scope 2 Infrastructure
(kg CO2-eq)]])/Tableau1[[#This Row],[Total CO2-emissions
(kg CO2-eq)
for scope 3 use ]],"")</f>
        <v>1.6382896891916254E-2</v>
      </c>
      <c r="N6884" s="437" t="s">
        <v>3657</v>
      </c>
      <c r="O6884" s="259">
        <v>31536000</v>
      </c>
      <c r="P6884" s="260" t="s">
        <v>5364</v>
      </c>
      <c r="Q6884" s="260" t="s">
        <v>5365</v>
      </c>
    </row>
    <row r="6885" spans="1:17" ht="21.75" customHeight="1">
      <c r="A6885" s="301" t="s">
        <v>5364</v>
      </c>
      <c r="B6885" s="301" t="s">
        <v>5365</v>
      </c>
      <c r="C6885" s="316" t="s">
        <v>12870</v>
      </c>
      <c r="D6885" s="465" t="s">
        <v>3657</v>
      </c>
      <c r="E6885" s="465" t="s">
        <v>700</v>
      </c>
      <c r="F6885" s="469" t="str">
        <f t="shared" si="214"/>
        <v>CH</v>
      </c>
      <c r="G6885" s="260">
        <v>0</v>
      </c>
      <c r="H6885" s="260">
        <v>5.36149840558219E-11</v>
      </c>
      <c r="I6885" s="260">
        <v>1.1190028640411001E-12</v>
      </c>
      <c r="J6885" s="260">
        <v>8.8169471283292596E-10</v>
      </c>
      <c r="K6885" s="260">
        <v>9.3642869988381301E-10</v>
      </c>
      <c r="L6885" s="301" t="str">
        <f t="shared" si="215"/>
        <v/>
      </c>
      <c r="M6885" s="459">
        <f>IFERROR((Tableau1[[#This Row],[Scope 1
(kg CO2-eq)]]+Tableau1[[#This Row],[Scope 2 energy
(kg CO2-eq)]]+Tableau1[[#This Row],[Scope 2 Infrastructure
(kg CO2-eq)]])/Tableau1[[#This Row],[Total CO2-emissions
(kg CO2-eq)
for scope 3 use ]],"")</f>
        <v>5.8449711042233218E-2</v>
      </c>
      <c r="N6885" s="437" t="s">
        <v>3657</v>
      </c>
      <c r="O6885" s="259">
        <v>31536000</v>
      </c>
      <c r="P6885" s="260" t="s">
        <v>5364</v>
      </c>
      <c r="Q6885" s="260" t="s">
        <v>5365</v>
      </c>
    </row>
    <row r="6886" spans="1:17" ht="21.75" customHeight="1">
      <c r="A6886" s="301" t="s">
        <v>5364</v>
      </c>
      <c r="B6886" s="301" t="s">
        <v>5365</v>
      </c>
      <c r="C6886" s="316" t="s">
        <v>12871</v>
      </c>
      <c r="D6886" s="465" t="s">
        <v>3657</v>
      </c>
      <c r="E6886" s="465" t="s">
        <v>700</v>
      </c>
      <c r="F6886" s="469" t="str">
        <f t="shared" si="214"/>
        <v>CH</v>
      </c>
      <c r="G6886" s="260">
        <v>0</v>
      </c>
      <c r="H6886" s="260">
        <v>5.8256761537671203E-12</v>
      </c>
      <c r="I6886" s="260">
        <v>1.1190028640411001E-12</v>
      </c>
      <c r="J6886" s="260">
        <v>8.8169471283292596E-10</v>
      </c>
      <c r="K6886" s="260">
        <v>8.8863939267067805E-10</v>
      </c>
      <c r="L6886" s="301" t="str">
        <f t="shared" si="215"/>
        <v/>
      </c>
      <c r="M6886" s="459">
        <f>IFERROR((Tableau1[[#This Row],[Scope 1
(kg CO2-eq)]]+Tableau1[[#This Row],[Scope 2 energy
(kg CO2-eq)]]+Tableau1[[#This Row],[Scope 2 Infrastructure
(kg CO2-eq)]])/Tableau1[[#This Row],[Total CO2-emissions
(kg CO2-eq)
for scope 3 use ]],"")</f>
        <v>7.8149574226469808E-3</v>
      </c>
      <c r="N6886" s="437" t="s">
        <v>3657</v>
      </c>
      <c r="O6886" s="259">
        <v>31536000</v>
      </c>
      <c r="P6886" s="260" t="s">
        <v>5364</v>
      </c>
      <c r="Q6886" s="260" t="s">
        <v>5365</v>
      </c>
    </row>
    <row r="6887" spans="1:17" ht="21.75" customHeight="1">
      <c r="A6887" s="301" t="s">
        <v>5364</v>
      </c>
      <c r="B6887" s="301" t="s">
        <v>5365</v>
      </c>
      <c r="C6887" s="316" t="s">
        <v>12872</v>
      </c>
      <c r="D6887" s="465" t="s">
        <v>3657</v>
      </c>
      <c r="E6887" s="465" t="s">
        <v>700</v>
      </c>
      <c r="F6887" s="469" t="str">
        <f t="shared" si="214"/>
        <v>CH</v>
      </c>
      <c r="G6887" s="260">
        <v>0</v>
      </c>
      <c r="H6887" s="260">
        <v>3.3332216773972602E-10</v>
      </c>
      <c r="I6887" s="260">
        <v>6.9567951369863003E-12</v>
      </c>
      <c r="J6887" s="260">
        <v>9.0580243137763093E-12</v>
      </c>
      <c r="K6887" s="260">
        <v>3.4933699038697002E-10</v>
      </c>
      <c r="L6887" s="301" t="str">
        <f t="shared" si="215"/>
        <v/>
      </c>
      <c r="M6887" s="459">
        <f>IFERROR((Tableau1[[#This Row],[Scope 1
(kg CO2-eq)]]+Tableau1[[#This Row],[Scope 2 energy
(kg CO2-eq)]]+Tableau1[[#This Row],[Scope 2 Infrastructure
(kg CO2-eq)]])/Tableau1[[#This Row],[Total CO2-emissions
(kg CO2-eq)
for scope 3 use ]],"")</f>
        <v>0.97407080338035812</v>
      </c>
      <c r="N6887" s="437" t="s">
        <v>3657</v>
      </c>
      <c r="O6887" s="259">
        <v>31536000</v>
      </c>
      <c r="P6887" s="260" t="s">
        <v>5364</v>
      </c>
      <c r="Q6887" s="260" t="s">
        <v>5365</v>
      </c>
    </row>
    <row r="6888" spans="1:17" ht="21.75" customHeight="1">
      <c r="A6888" s="301" t="s">
        <v>5364</v>
      </c>
      <c r="B6888" s="301" t="s">
        <v>5365</v>
      </c>
      <c r="C6888" s="316" t="s">
        <v>12873</v>
      </c>
      <c r="D6888" s="465" t="s">
        <v>3657</v>
      </c>
      <c r="E6888" s="465" t="s">
        <v>700</v>
      </c>
      <c r="F6888" s="469" t="str">
        <f t="shared" si="214"/>
        <v>CH</v>
      </c>
      <c r="G6888" s="260">
        <v>0</v>
      </c>
      <c r="H6888" s="260">
        <v>4.7617452534246601E-11</v>
      </c>
      <c r="I6888" s="260">
        <v>9.938278767123291E-13</v>
      </c>
      <c r="J6888" s="260">
        <v>2.5879934521277502E-12</v>
      </c>
      <c r="K6888" s="260">
        <v>5.1199274360116798E-11</v>
      </c>
      <c r="L6888" s="301" t="str">
        <f t="shared" si="215"/>
        <v/>
      </c>
      <c r="M6888" s="459">
        <f>IFERROR((Tableau1[[#This Row],[Scope 1
(kg CO2-eq)]]+Tableau1[[#This Row],[Scope 2 energy
(kg CO2-eq)]]+Tableau1[[#This Row],[Scope 2 Infrastructure
(kg CO2-eq)]])/Tableau1[[#This Row],[Total CO2-emissions
(kg CO2-eq)
for scope 3 use ]],"")</f>
        <v>0.94945252678866354</v>
      </c>
      <c r="N6888" s="437" t="s">
        <v>3657</v>
      </c>
      <c r="O6888" s="259">
        <v>31536000</v>
      </c>
      <c r="P6888" s="260" t="s">
        <v>5364</v>
      </c>
      <c r="Q6888" s="260" t="s">
        <v>5365</v>
      </c>
    </row>
    <row r="6889" spans="1:17" ht="21.75" customHeight="1">
      <c r="A6889" s="301" t="s">
        <v>5364</v>
      </c>
      <c r="B6889" s="301" t="s">
        <v>5365</v>
      </c>
      <c r="C6889" s="316" t="s">
        <v>12874</v>
      </c>
      <c r="D6889" s="465" t="s">
        <v>3657</v>
      </c>
      <c r="E6889" s="465" t="s">
        <v>700</v>
      </c>
      <c r="F6889" s="469" t="str">
        <f t="shared" si="214"/>
        <v>CH</v>
      </c>
      <c r="G6889" s="260">
        <v>0</v>
      </c>
      <c r="H6889" s="260">
        <v>2.8553843203789999E-11</v>
      </c>
      <c r="I6889" s="260">
        <v>5.9594967502283099E-13</v>
      </c>
      <c r="J6889" s="260">
        <v>1.8130157628234799E-11</v>
      </c>
      <c r="K6889" s="260">
        <v>4.72799506442857E-11</v>
      </c>
      <c r="L6889" s="301" t="str">
        <f t="shared" si="215"/>
        <v/>
      </c>
      <c r="M6889" s="459">
        <f>IFERROR((Tableau1[[#This Row],[Scope 1
(kg CO2-eq)]]+Tableau1[[#This Row],[Scope 2 energy
(kg CO2-eq)]]+Tableau1[[#This Row],[Scope 2 Infrastructure
(kg CO2-eq)]])/Tableau1[[#This Row],[Total CO2-emissions
(kg CO2-eq)
for scope 3 use ]],"")</f>
        <v>0.61653602598115032</v>
      </c>
      <c r="N6889" s="437" t="s">
        <v>3657</v>
      </c>
      <c r="O6889" s="259">
        <v>31536000</v>
      </c>
      <c r="P6889" s="260" t="s">
        <v>5364</v>
      </c>
      <c r="Q6889" s="260" t="s">
        <v>5365</v>
      </c>
    </row>
    <row r="6890" spans="1:17" ht="21.75" customHeight="1">
      <c r="A6890" s="301" t="s">
        <v>5364</v>
      </c>
      <c r="B6890" s="301" t="s">
        <v>5365</v>
      </c>
      <c r="C6890" s="316" t="s">
        <v>12875</v>
      </c>
      <c r="D6890" s="465" t="s">
        <v>3657</v>
      </c>
      <c r="E6890" s="465" t="s">
        <v>700</v>
      </c>
      <c r="F6890" s="469" t="str">
        <f t="shared" si="214"/>
        <v>CH</v>
      </c>
      <c r="G6890" s="260">
        <v>0</v>
      </c>
      <c r="H6890" s="260">
        <v>3.10259242598174E-12</v>
      </c>
      <c r="I6890" s="260">
        <v>5.9594967502283099E-13</v>
      </c>
      <c r="J6890" s="260">
        <v>1.8130157628234799E-11</v>
      </c>
      <c r="K6890" s="260">
        <v>2.1828700054052101E-11</v>
      </c>
      <c r="L6890" s="301" t="str">
        <f t="shared" si="215"/>
        <v/>
      </c>
      <c r="M6890" s="459">
        <f>IFERROR((Tableau1[[#This Row],[Scope 1
(kg CO2-eq)]]+Tableau1[[#This Row],[Scope 2 energy
(kg CO2-eq)]]+Tableau1[[#This Row],[Scope 2 Infrastructure
(kg CO2-eq)]])/Tableau1[[#This Row],[Total CO2-emissions
(kg CO2-eq)
for scope 3 use ]],"")</f>
        <v>0.16943483083492206</v>
      </c>
      <c r="N6890" s="437" t="s">
        <v>3657</v>
      </c>
      <c r="O6890" s="259">
        <v>31536000</v>
      </c>
      <c r="P6890" s="260" t="s">
        <v>5364</v>
      </c>
      <c r="Q6890" s="260" t="s">
        <v>5365</v>
      </c>
    </row>
    <row r="6891" spans="1:17" ht="21.75" customHeight="1">
      <c r="A6891" s="301" t="s">
        <v>5150</v>
      </c>
      <c r="B6891" s="301" t="s">
        <v>5133</v>
      </c>
      <c r="C6891" s="316" t="s">
        <v>12876</v>
      </c>
      <c r="D6891" s="465" t="s">
        <v>3646</v>
      </c>
      <c r="E6891" s="465" t="s">
        <v>6091</v>
      </c>
      <c r="F6891" s="469" t="str">
        <f t="shared" si="214"/>
        <v>other</v>
      </c>
      <c r="G6891" s="260">
        <v>0</v>
      </c>
      <c r="H6891" s="260">
        <v>1229.8815804660001</v>
      </c>
      <c r="I6891" s="260">
        <v>2.7793495620000002</v>
      </c>
      <c r="J6891" s="260">
        <v>4914.0824398977402</v>
      </c>
      <c r="K6891" s="260">
        <v>6146.7433688624096</v>
      </c>
      <c r="L6891" s="301" t="str">
        <f t="shared" si="215"/>
        <v/>
      </c>
      <c r="M6891" s="459">
        <f>IFERROR((Tableau1[[#This Row],[Scope 1
(kg CO2-eq)]]+Tableau1[[#This Row],[Scope 2 energy
(kg CO2-eq)]]+Tableau1[[#This Row],[Scope 2 Infrastructure
(kg CO2-eq)]])/Tableau1[[#This Row],[Total CO2-emissions
(kg CO2-eq)
for scope 3 use ]],"")</f>
        <v>0.2005388635992674</v>
      </c>
      <c r="N6891" s="436" t="s">
        <v>3646</v>
      </c>
      <c r="O6891" s="259">
        <v>1</v>
      </c>
      <c r="P6891" s="260" t="s">
        <v>5150</v>
      </c>
      <c r="Q6891" s="260" t="s">
        <v>5133</v>
      </c>
    </row>
    <row r="6892" spans="1:17" ht="21.75" customHeight="1">
      <c r="A6892" s="301" t="s">
        <v>5214</v>
      </c>
      <c r="B6892" s="301" t="s">
        <v>5137</v>
      </c>
      <c r="C6892" s="316" t="s">
        <v>12877</v>
      </c>
      <c r="D6892" s="465" t="s">
        <v>3730</v>
      </c>
      <c r="E6892" s="465" t="s">
        <v>700</v>
      </c>
      <c r="F6892" s="469" t="str">
        <f t="shared" si="214"/>
        <v>CH</v>
      </c>
      <c r="G6892" s="260">
        <v>0</v>
      </c>
      <c r="H6892" s="260">
        <v>0</v>
      </c>
      <c r="I6892" s="260">
        <v>0</v>
      </c>
      <c r="J6892" s="260">
        <v>5.18999234907072</v>
      </c>
      <c r="K6892" s="260">
        <v>5.1899923492817202</v>
      </c>
      <c r="L6892" s="301" t="str">
        <f t="shared" si="215"/>
        <v/>
      </c>
      <c r="M6892" s="459">
        <f>IFERROR((Tableau1[[#This Row],[Scope 1
(kg CO2-eq)]]+Tableau1[[#This Row],[Scope 2 energy
(kg CO2-eq)]]+Tableau1[[#This Row],[Scope 2 Infrastructure
(kg CO2-eq)]])/Tableau1[[#This Row],[Total CO2-emissions
(kg CO2-eq)
for scope 3 use ]],"")</f>
        <v>0</v>
      </c>
      <c r="N6892" s="436" t="s">
        <v>3730</v>
      </c>
      <c r="O6892" s="259">
        <v>1</v>
      </c>
      <c r="P6892" s="259" t="s">
        <v>5214</v>
      </c>
      <c r="Q6892" s="259" t="s">
        <v>5137</v>
      </c>
    </row>
    <row r="6893" spans="1:17" ht="21.75" customHeight="1">
      <c r="A6893" s="301" t="s">
        <v>5171</v>
      </c>
      <c r="B6893" s="301" t="s">
        <v>5133</v>
      </c>
      <c r="C6893" s="316" t="s">
        <v>12878</v>
      </c>
      <c r="D6893" s="465" t="s">
        <v>3646</v>
      </c>
      <c r="E6893" s="465" t="s">
        <v>700</v>
      </c>
      <c r="F6893" s="469" t="str">
        <f t="shared" si="214"/>
        <v>CH</v>
      </c>
      <c r="G6893" s="260">
        <v>0</v>
      </c>
      <c r="H6893" s="260">
        <v>0</v>
      </c>
      <c r="I6893" s="260">
        <v>0</v>
      </c>
      <c r="J6893" s="260">
        <v>2593908.48233358</v>
      </c>
      <c r="K6893" s="260">
        <v>2593908.48233034</v>
      </c>
      <c r="L6893" s="301" t="str">
        <f t="shared" si="215"/>
        <v/>
      </c>
      <c r="M6893" s="459">
        <f>IFERROR((Tableau1[[#This Row],[Scope 1
(kg CO2-eq)]]+Tableau1[[#This Row],[Scope 2 energy
(kg CO2-eq)]]+Tableau1[[#This Row],[Scope 2 Infrastructure
(kg CO2-eq)]])/Tableau1[[#This Row],[Total CO2-emissions
(kg CO2-eq)
for scope 3 use ]],"")</f>
        <v>0</v>
      </c>
      <c r="N6893" s="436" t="s">
        <v>3646</v>
      </c>
      <c r="O6893" s="259">
        <v>1</v>
      </c>
      <c r="P6893" s="259" t="s">
        <v>5171</v>
      </c>
      <c r="Q6893" s="259" t="s">
        <v>5133</v>
      </c>
    </row>
    <row r="6894" spans="1:17" ht="21.75" customHeight="1">
      <c r="A6894" s="301" t="s">
        <v>4140</v>
      </c>
      <c r="B6894" s="301" t="s">
        <v>5202</v>
      </c>
      <c r="C6894" s="316" t="s">
        <v>12879</v>
      </c>
      <c r="D6894" s="465" t="s">
        <v>3730</v>
      </c>
      <c r="E6894" s="465" t="s">
        <v>700</v>
      </c>
      <c r="F6894" s="469" t="str">
        <f t="shared" si="214"/>
        <v>CH</v>
      </c>
      <c r="G6894" s="260">
        <v>0</v>
      </c>
      <c r="H6894" s="260">
        <v>7.6649143313845994E-2</v>
      </c>
      <c r="I6894" s="260">
        <v>1.0289168155799999E-4</v>
      </c>
      <c r="J6894" s="260">
        <v>0.33058728225103901</v>
      </c>
      <c r="K6894" s="260">
        <v>0.407339316872525</v>
      </c>
      <c r="L6894" s="301" t="str">
        <f t="shared" si="215"/>
        <v/>
      </c>
      <c r="M6894" s="459">
        <f>IFERROR((Tableau1[[#This Row],[Scope 1
(kg CO2-eq)]]+Tableau1[[#This Row],[Scope 2 energy
(kg CO2-eq)]]+Tableau1[[#This Row],[Scope 2 Infrastructure
(kg CO2-eq)]])/Tableau1[[#This Row],[Total CO2-emissions
(kg CO2-eq)
for scope 3 use ]],"")</f>
        <v>0.18842284998337933</v>
      </c>
      <c r="N6894" s="436" t="s">
        <v>3730</v>
      </c>
      <c r="O6894" s="259">
        <v>1</v>
      </c>
      <c r="P6894" s="259" t="s">
        <v>4140</v>
      </c>
      <c r="Q6894" s="259" t="s">
        <v>5202</v>
      </c>
    </row>
    <row r="6895" spans="1:17" ht="21.75" customHeight="1">
      <c r="A6895" s="301" t="s">
        <v>5202</v>
      </c>
      <c r="B6895" s="301" t="s">
        <v>5171</v>
      </c>
      <c r="C6895" s="316" t="s">
        <v>12880</v>
      </c>
      <c r="D6895" s="465" t="s">
        <v>3730</v>
      </c>
      <c r="E6895" s="465" t="s">
        <v>119</v>
      </c>
      <c r="F6895" s="469" t="str">
        <f t="shared" si="214"/>
        <v>other</v>
      </c>
      <c r="G6895" s="260">
        <v>0</v>
      </c>
      <c r="H6895" s="260">
        <v>7.6041704468712001E-2</v>
      </c>
      <c r="I6895" s="260">
        <v>2.5242114312E-5</v>
      </c>
      <c r="J6895" s="260">
        <v>0.28978519421460702</v>
      </c>
      <c r="K6895" s="260">
        <v>0.36585214123962401</v>
      </c>
      <c r="L6895" s="301" t="str">
        <f t="shared" si="215"/>
        <v/>
      </c>
      <c r="M6895" s="459">
        <f>IFERROR((Tableau1[[#This Row],[Scope 1
(kg CO2-eq)]]+Tableau1[[#This Row],[Scope 2 energy
(kg CO2-eq)]]+Tableau1[[#This Row],[Scope 2 Infrastructure
(kg CO2-eq)]])/Tableau1[[#This Row],[Total CO2-emissions
(kg CO2-eq)
for scope 3 use ]],"")</f>
        <v>0.20791718295069933</v>
      </c>
      <c r="N6895" s="436" t="s">
        <v>3730</v>
      </c>
      <c r="O6895" s="259">
        <v>1</v>
      </c>
      <c r="P6895" s="259" t="s">
        <v>5202</v>
      </c>
      <c r="Q6895" s="259" t="s">
        <v>5171</v>
      </c>
    </row>
    <row r="6896" spans="1:17" ht="21.75" customHeight="1">
      <c r="A6896" s="301" t="s">
        <v>5202</v>
      </c>
      <c r="B6896" s="301" t="s">
        <v>5171</v>
      </c>
      <c r="C6896" s="316" t="s">
        <v>12881</v>
      </c>
      <c r="D6896" s="465" t="s">
        <v>3730</v>
      </c>
      <c r="E6896" s="465" t="s">
        <v>700</v>
      </c>
      <c r="F6896" s="469" t="str">
        <f t="shared" si="214"/>
        <v>CH</v>
      </c>
      <c r="G6896" s="260">
        <v>0</v>
      </c>
      <c r="H6896" s="260">
        <v>8.4450731675399997E-4</v>
      </c>
      <c r="I6896" s="260">
        <v>3.2462920953E-5</v>
      </c>
      <c r="J6896" s="260">
        <v>0.41815055340738699</v>
      </c>
      <c r="K6896" s="260">
        <v>0.41902752367271101</v>
      </c>
      <c r="L6896" s="301" t="str">
        <f t="shared" si="215"/>
        <v/>
      </c>
      <c r="M6896" s="459">
        <f>IFERROR((Tableau1[[#This Row],[Scope 1
(kg CO2-eq)]]+Tableau1[[#This Row],[Scope 2 energy
(kg CO2-eq)]]+Tableau1[[#This Row],[Scope 2 Infrastructure
(kg CO2-eq)]])/Tableau1[[#This Row],[Total CO2-emissions
(kg CO2-eq)
for scope 3 use ]],"")</f>
        <v>2.0928702487619244E-3</v>
      </c>
      <c r="N6896" s="436" t="s">
        <v>3730</v>
      </c>
      <c r="O6896" s="259">
        <v>1</v>
      </c>
      <c r="P6896" s="259" t="s">
        <v>5202</v>
      </c>
      <c r="Q6896" s="260" t="s">
        <v>5171</v>
      </c>
    </row>
    <row r="6897" spans="1:17" ht="21.75" customHeight="1">
      <c r="A6897" s="301" t="s">
        <v>5202</v>
      </c>
      <c r="B6897" s="301" t="s">
        <v>5171</v>
      </c>
      <c r="C6897" s="316" t="s">
        <v>12882</v>
      </c>
      <c r="D6897" s="465" t="s">
        <v>3730</v>
      </c>
      <c r="E6897" s="465" t="s">
        <v>700</v>
      </c>
      <c r="F6897" s="469" t="str">
        <f t="shared" si="214"/>
        <v>CH</v>
      </c>
      <c r="G6897" s="260">
        <v>0</v>
      </c>
      <c r="H6897" s="260">
        <v>6.7063657320220793E-2</v>
      </c>
      <c r="I6897" s="260">
        <v>3.1110520334400003E-5</v>
      </c>
      <c r="J6897" s="260">
        <v>0.109084497836982</v>
      </c>
      <c r="K6897" s="260">
        <v>0.17617926588494601</v>
      </c>
      <c r="L6897" s="301" t="str">
        <f t="shared" si="215"/>
        <v/>
      </c>
      <c r="M6897" s="459">
        <f>IFERROR((Tableau1[[#This Row],[Scope 1
(kg CO2-eq)]]+Tableau1[[#This Row],[Scope 2 energy
(kg CO2-eq)]]+Tableau1[[#This Row],[Scope 2 Infrastructure
(kg CO2-eq)]])/Tableau1[[#This Row],[Total CO2-emissions
(kg CO2-eq)
for scope 3 use ]],"")</f>
        <v>0.38083237266053477</v>
      </c>
      <c r="N6897" s="436" t="s">
        <v>3730</v>
      </c>
      <c r="O6897" s="259">
        <v>1</v>
      </c>
      <c r="P6897" s="259" t="s">
        <v>5202</v>
      </c>
      <c r="Q6897" s="260" t="s">
        <v>5171</v>
      </c>
    </row>
    <row r="6898" spans="1:17" ht="21.75" customHeight="1">
      <c r="A6898" s="301" t="s">
        <v>5202</v>
      </c>
      <c r="B6898" s="301" t="s">
        <v>5171</v>
      </c>
      <c r="C6898" s="316" t="s">
        <v>12883</v>
      </c>
      <c r="D6898" s="465" t="s">
        <v>3730</v>
      </c>
      <c r="E6898" s="465" t="s">
        <v>119</v>
      </c>
      <c r="F6898" s="469" t="str">
        <f t="shared" si="214"/>
        <v>other</v>
      </c>
      <c r="G6898" s="260">
        <v>0</v>
      </c>
      <c r="H6898" s="260">
        <v>6.66756516058752E-2</v>
      </c>
      <c r="I6898" s="260">
        <v>3.1002063955200001E-5</v>
      </c>
      <c r="J6898" s="260">
        <v>6.8895273429981196E-2</v>
      </c>
      <c r="K6898" s="260">
        <v>0.13560192743632801</v>
      </c>
      <c r="L6898" s="301" t="str">
        <f t="shared" si="215"/>
        <v/>
      </c>
      <c r="M6898" s="459">
        <f>IFERROR((Tableau1[[#This Row],[Scope 1
(kg CO2-eq)]]+Tableau1[[#This Row],[Scope 2 energy
(kg CO2-eq)]]+Tableau1[[#This Row],[Scope 2 Infrastructure
(kg CO2-eq)]])/Tableau1[[#This Row],[Total CO2-emissions
(kg CO2-eq)
for scope 3 use ]],"")</f>
        <v>0.49192998160850304</v>
      </c>
      <c r="N6898" s="436" t="s">
        <v>3730</v>
      </c>
      <c r="O6898" s="259">
        <v>1</v>
      </c>
      <c r="P6898" s="259" t="s">
        <v>5202</v>
      </c>
      <c r="Q6898" s="260" t="s">
        <v>5171</v>
      </c>
    </row>
    <row r="6899" spans="1:17" ht="21.75" customHeight="1">
      <c r="A6899" s="301" t="s">
        <v>5152</v>
      </c>
      <c r="B6899" s="301" t="s">
        <v>5137</v>
      </c>
      <c r="C6899" s="316" t="s">
        <v>12884</v>
      </c>
      <c r="D6899" s="465" t="s">
        <v>50</v>
      </c>
      <c r="E6899" s="465" t="s">
        <v>700</v>
      </c>
      <c r="F6899" s="469" t="str">
        <f t="shared" si="214"/>
        <v>CH</v>
      </c>
      <c r="G6899" s="260">
        <v>0</v>
      </c>
      <c r="H6899" s="260">
        <v>0</v>
      </c>
      <c r="I6899" s="260">
        <v>0</v>
      </c>
      <c r="J6899" s="260">
        <v>1.08802314300083</v>
      </c>
      <c r="K6899" s="260">
        <v>1.0880231430577301</v>
      </c>
      <c r="L6899" s="301" t="str">
        <f t="shared" si="215"/>
        <v/>
      </c>
      <c r="M6899" s="459">
        <f>IFERROR((Tableau1[[#This Row],[Scope 1
(kg CO2-eq)]]+Tableau1[[#This Row],[Scope 2 energy
(kg CO2-eq)]]+Tableau1[[#This Row],[Scope 2 Infrastructure
(kg CO2-eq)]])/Tableau1[[#This Row],[Total CO2-emissions
(kg CO2-eq)
for scope 3 use ]],"")</f>
        <v>0</v>
      </c>
      <c r="N6899" s="436" t="s">
        <v>50</v>
      </c>
      <c r="O6899" s="259">
        <v>1</v>
      </c>
      <c r="P6899" s="259" t="s">
        <v>5152</v>
      </c>
      <c r="Q6899" s="260" t="s">
        <v>5137</v>
      </c>
    </row>
    <row r="6900" spans="1:17" ht="21.75" customHeight="1">
      <c r="A6900" s="301" t="s">
        <v>5153</v>
      </c>
      <c r="B6900" s="301" t="s">
        <v>5133</v>
      </c>
      <c r="C6900" s="316" t="s">
        <v>12885</v>
      </c>
      <c r="D6900" s="465" t="s">
        <v>3646</v>
      </c>
      <c r="E6900" s="465" t="s">
        <v>6091</v>
      </c>
      <c r="F6900" s="469" t="str">
        <f t="shared" si="214"/>
        <v>other</v>
      </c>
      <c r="G6900" s="260">
        <v>0</v>
      </c>
      <c r="H6900" s="260">
        <v>0</v>
      </c>
      <c r="I6900" s="260">
        <v>0</v>
      </c>
      <c r="J6900" s="260">
        <v>50436473.282526202</v>
      </c>
      <c r="K6900" s="260">
        <v>50436473.282515198</v>
      </c>
      <c r="L6900" s="301" t="str">
        <f t="shared" si="215"/>
        <v/>
      </c>
      <c r="M6900" s="459">
        <f>IFERROR((Tableau1[[#This Row],[Scope 1
(kg CO2-eq)]]+Tableau1[[#This Row],[Scope 2 energy
(kg CO2-eq)]]+Tableau1[[#This Row],[Scope 2 Infrastructure
(kg CO2-eq)]])/Tableau1[[#This Row],[Total CO2-emissions
(kg CO2-eq)
for scope 3 use ]],"")</f>
        <v>0</v>
      </c>
      <c r="N6900" s="436" t="s">
        <v>3646</v>
      </c>
      <c r="O6900" s="259">
        <v>1</v>
      </c>
      <c r="P6900" s="259" t="s">
        <v>5153</v>
      </c>
      <c r="Q6900" s="259" t="s">
        <v>5133</v>
      </c>
    </row>
    <row r="6901" spans="1:17" ht="21.75" customHeight="1">
      <c r="A6901" s="301" t="s">
        <v>5152</v>
      </c>
      <c r="B6901" s="301" t="s">
        <v>5153</v>
      </c>
      <c r="C6901" s="316" t="s">
        <v>12886</v>
      </c>
      <c r="D6901" s="465" t="s">
        <v>3647</v>
      </c>
      <c r="E6901" s="465" t="s">
        <v>6091</v>
      </c>
      <c r="F6901" s="469" t="str">
        <f t="shared" si="214"/>
        <v>other</v>
      </c>
      <c r="G6901" s="260">
        <v>0</v>
      </c>
      <c r="H6901" s="260">
        <v>8.9338878026719998E-2</v>
      </c>
      <c r="I6901" s="260">
        <v>1.1084608896480001E-2</v>
      </c>
      <c r="J6901" s="260">
        <v>0.91142651053951895</v>
      </c>
      <c r="K6901" s="260">
        <v>1.0118499973073001</v>
      </c>
      <c r="L6901" s="301">
        <f t="shared" si="215"/>
        <v>1011.8499973073001</v>
      </c>
      <c r="M6901" s="459">
        <f>IFERROR((Tableau1[[#This Row],[Scope 1
(kg CO2-eq)]]+Tableau1[[#This Row],[Scope 2 energy
(kg CO2-eq)]]+Tableau1[[#This Row],[Scope 2 Infrastructure
(kg CO2-eq)]])/Tableau1[[#This Row],[Total CO2-emissions
(kg CO2-eq)
for scope 3 use ]],"")</f>
        <v>9.9247405436026559E-2</v>
      </c>
      <c r="N6901" s="436" t="s">
        <v>3647</v>
      </c>
      <c r="O6901" s="259">
        <v>1</v>
      </c>
      <c r="P6901" s="259" t="s">
        <v>5152</v>
      </c>
      <c r="Q6901" s="259" t="s">
        <v>5153</v>
      </c>
    </row>
    <row r="6902" spans="1:17" ht="21.75" customHeight="1">
      <c r="A6902" s="301" t="s">
        <v>5152</v>
      </c>
      <c r="B6902" s="301" t="s">
        <v>5137</v>
      </c>
      <c r="C6902" s="316" t="s">
        <v>12887</v>
      </c>
      <c r="D6902" s="465" t="s">
        <v>3731</v>
      </c>
      <c r="E6902" s="465" t="s">
        <v>700</v>
      </c>
      <c r="F6902" s="469" t="str">
        <f t="shared" si="214"/>
        <v>CH</v>
      </c>
      <c r="G6902" s="260">
        <v>0</v>
      </c>
      <c r="H6902" s="260">
        <v>0.93039625977263996</v>
      </c>
      <c r="I6902" s="260">
        <v>1.1743195449599999E-3</v>
      </c>
      <c r="J6902" s="260">
        <v>35.744944802577102</v>
      </c>
      <c r="K6902" s="260">
        <v>36.6765153795481</v>
      </c>
      <c r="L6902" s="301" t="str">
        <f t="shared" si="215"/>
        <v/>
      </c>
      <c r="M6902" s="459">
        <f>IFERROR((Tableau1[[#This Row],[Scope 1
(kg CO2-eq)]]+Tableau1[[#This Row],[Scope 2 energy
(kg CO2-eq)]]+Tableau1[[#This Row],[Scope 2 Infrastructure
(kg CO2-eq)]])/Tableau1[[#This Row],[Total CO2-emissions
(kg CO2-eq)
for scope 3 use ]],"")</f>
        <v>2.5399647967567579E-2</v>
      </c>
      <c r="N6902" s="436" t="s">
        <v>3731</v>
      </c>
      <c r="O6902" s="259">
        <v>1</v>
      </c>
      <c r="P6902" s="259" t="s">
        <v>5152</v>
      </c>
      <c r="Q6902" s="259" t="s">
        <v>5137</v>
      </c>
    </row>
    <row r="6903" spans="1:17" ht="21.75" customHeight="1">
      <c r="A6903" s="301" t="s">
        <v>5152</v>
      </c>
      <c r="B6903" s="301" t="s">
        <v>5137</v>
      </c>
      <c r="C6903" s="316" t="s">
        <v>12888</v>
      </c>
      <c r="D6903" s="465" t="s">
        <v>3731</v>
      </c>
      <c r="E6903" s="465" t="s">
        <v>700</v>
      </c>
      <c r="F6903" s="469" t="str">
        <f t="shared" si="214"/>
        <v>CH</v>
      </c>
      <c r="G6903" s="260">
        <v>0</v>
      </c>
      <c r="H6903" s="260">
        <v>1.12548488070384</v>
      </c>
      <c r="I6903" s="260">
        <v>1.42055482176E-3</v>
      </c>
      <c r="J6903" s="260">
        <v>43.379074629275301</v>
      </c>
      <c r="K6903" s="260">
        <v>44.5059800621991</v>
      </c>
      <c r="L6903" s="301" t="str">
        <f t="shared" si="215"/>
        <v/>
      </c>
      <c r="M6903" s="459">
        <f>IFERROR((Tableau1[[#This Row],[Scope 1
(kg CO2-eq)]]+Tableau1[[#This Row],[Scope 2 energy
(kg CO2-eq)]]+Tableau1[[#This Row],[Scope 2 Infrastructure
(kg CO2-eq)]])/Tableau1[[#This Row],[Total CO2-emissions
(kg CO2-eq)
for scope 3 use ]],"")</f>
        <v>2.5320315021727401E-2</v>
      </c>
      <c r="N6903" s="436" t="s">
        <v>3731</v>
      </c>
      <c r="O6903" s="259">
        <v>1</v>
      </c>
      <c r="P6903" s="259" t="s">
        <v>5152</v>
      </c>
      <c r="Q6903" s="259" t="s">
        <v>5137</v>
      </c>
    </row>
    <row r="6904" spans="1:17" ht="21.75" customHeight="1">
      <c r="A6904" s="301" t="s">
        <v>5152</v>
      </c>
      <c r="B6904" s="301" t="s">
        <v>5137</v>
      </c>
      <c r="C6904" s="316" t="s">
        <v>12889</v>
      </c>
      <c r="D6904" s="465" t="s">
        <v>3731</v>
      </c>
      <c r="E6904" s="465" t="s">
        <v>700</v>
      </c>
      <c r="F6904" s="469" t="str">
        <f t="shared" si="214"/>
        <v>CH</v>
      </c>
      <c r="G6904" s="260">
        <v>0</v>
      </c>
      <c r="H6904" s="260">
        <v>1.3055742257544001</v>
      </c>
      <c r="I6904" s="260">
        <v>1.6478584415999999E-3</v>
      </c>
      <c r="J6904" s="260">
        <v>50.426231748735802</v>
      </c>
      <c r="K6904" s="260">
        <v>51.733453830102903</v>
      </c>
      <c r="L6904" s="301" t="str">
        <f t="shared" si="215"/>
        <v/>
      </c>
      <c r="M6904" s="459">
        <f>IFERROR((Tableau1[[#This Row],[Scope 1
(kg CO2-eq)]]+Tableau1[[#This Row],[Scope 2 energy
(kg CO2-eq)]]+Tableau1[[#This Row],[Scope 2 Infrastructure
(kg CO2-eq)]])/Tableau1[[#This Row],[Total CO2-emissions
(kg CO2-eq)
for scope 3 use ]],"")</f>
        <v>2.526840926741581E-2</v>
      </c>
      <c r="N6904" s="436" t="s">
        <v>3731</v>
      </c>
      <c r="O6904" s="259">
        <v>1</v>
      </c>
      <c r="P6904" s="259" t="s">
        <v>5152</v>
      </c>
      <c r="Q6904" s="259" t="s">
        <v>5137</v>
      </c>
    </row>
    <row r="6905" spans="1:17" ht="21.75" customHeight="1">
      <c r="A6905" s="301" t="s">
        <v>5152</v>
      </c>
      <c r="B6905" s="301" t="s">
        <v>5137</v>
      </c>
      <c r="C6905" s="316" t="s">
        <v>12890</v>
      </c>
      <c r="D6905" s="465" t="s">
        <v>3731</v>
      </c>
      <c r="E6905" s="465" t="s">
        <v>700</v>
      </c>
      <c r="F6905" s="469" t="str">
        <f t="shared" si="214"/>
        <v>CH</v>
      </c>
      <c r="G6905" s="260">
        <v>0</v>
      </c>
      <c r="H6905" s="260">
        <v>1.5006628466856</v>
      </c>
      <c r="I6905" s="260">
        <v>1.8940937184E-3</v>
      </c>
      <c r="J6905" s="260">
        <v>58.060930490959699</v>
      </c>
      <c r="K6905" s="260">
        <v>59.563487424903101</v>
      </c>
      <c r="L6905" s="301" t="str">
        <f t="shared" si="215"/>
        <v/>
      </c>
      <c r="M6905" s="459">
        <f>IFERROR((Tableau1[[#This Row],[Scope 1
(kg CO2-eq)]]+Tableau1[[#This Row],[Scope 2 energy
(kg CO2-eq)]]+Tableau1[[#This Row],[Scope 2 Infrastructure
(kg CO2-eq)]])/Tableau1[[#This Row],[Total CO2-emissions
(kg CO2-eq)
for scope 3 use ]],"")</f>
        <v>2.5226141137192563E-2</v>
      </c>
      <c r="N6905" s="436" t="s">
        <v>3731</v>
      </c>
      <c r="O6905" s="259">
        <v>1</v>
      </c>
      <c r="P6905" s="259" t="s">
        <v>5152</v>
      </c>
      <c r="Q6905" s="259" t="s">
        <v>5137</v>
      </c>
    </row>
    <row r="6906" spans="1:17" ht="21.75" customHeight="1">
      <c r="A6906" s="301" t="s">
        <v>5152</v>
      </c>
      <c r="B6906" s="301" t="s">
        <v>5137</v>
      </c>
      <c r="C6906" s="316" t="s">
        <v>12891</v>
      </c>
      <c r="D6906" s="465" t="s">
        <v>3731</v>
      </c>
      <c r="E6906" s="465" t="s">
        <v>700</v>
      </c>
      <c r="F6906" s="469" t="str">
        <f t="shared" si="214"/>
        <v>CH</v>
      </c>
      <c r="G6906" s="260">
        <v>0</v>
      </c>
      <c r="H6906" s="260">
        <v>1.87584081266736</v>
      </c>
      <c r="I6906" s="260">
        <v>2.36763261504E-3</v>
      </c>
      <c r="J6906" s="260">
        <v>72.7410789947659</v>
      </c>
      <c r="K6906" s="260">
        <v>74.619287437783598</v>
      </c>
      <c r="L6906" s="301" t="str">
        <f t="shared" si="215"/>
        <v/>
      </c>
      <c r="M6906" s="459">
        <f>IFERROR((Tableau1[[#This Row],[Scope 1
(kg CO2-eq)]]+Tableau1[[#This Row],[Scope 2 energy
(kg CO2-eq)]]+Tableau1[[#This Row],[Scope 2 Infrastructure
(kg CO2-eq)]])/Tableau1[[#This Row],[Total CO2-emissions
(kg CO2-eq)
for scope 3 use ]],"")</f>
        <v>2.5170549194113129E-2</v>
      </c>
      <c r="N6906" s="436" t="s">
        <v>3731</v>
      </c>
      <c r="O6906" s="259">
        <v>1</v>
      </c>
      <c r="P6906" s="259" t="s">
        <v>5152</v>
      </c>
      <c r="Q6906" s="259" t="s">
        <v>5137</v>
      </c>
    </row>
    <row r="6907" spans="1:17" ht="21.75" customHeight="1">
      <c r="A6907" s="301" t="s">
        <v>5152</v>
      </c>
      <c r="B6907" s="301" t="s">
        <v>5137</v>
      </c>
      <c r="C6907" s="316" t="s">
        <v>12892</v>
      </c>
      <c r="D6907" s="465" t="s">
        <v>3731</v>
      </c>
      <c r="E6907" s="465" t="s">
        <v>700</v>
      </c>
      <c r="F6907" s="469" t="str">
        <f t="shared" si="214"/>
        <v>CH</v>
      </c>
      <c r="G6907" s="260">
        <v>0</v>
      </c>
      <c r="H6907" s="260">
        <v>2.25096976140768</v>
      </c>
      <c r="I6907" s="260">
        <v>2.84110964352E-3</v>
      </c>
      <c r="J6907" s="260">
        <v>87.421219567534195</v>
      </c>
      <c r="K6907" s="260">
        <v>89.675030432259206</v>
      </c>
      <c r="L6907" s="301" t="str">
        <f t="shared" si="215"/>
        <v/>
      </c>
      <c r="M6907" s="459">
        <f>IFERROR((Tableau1[[#This Row],[Scope 1
(kg CO2-eq)]]+Tableau1[[#This Row],[Scope 2 energy
(kg CO2-eq)]]+Tableau1[[#This Row],[Scope 2 Infrastructure
(kg CO2-eq)]])/Tableau1[[#This Row],[Total CO2-emissions
(kg CO2-eq)
for scope 3 use ]],"")</f>
        <v>2.5133092904314494E-2</v>
      </c>
      <c r="N6907" s="436" t="s">
        <v>3731</v>
      </c>
      <c r="O6907" s="259">
        <v>1</v>
      </c>
      <c r="P6907" s="259" t="s">
        <v>5152</v>
      </c>
      <c r="Q6907" s="259" t="s">
        <v>5137</v>
      </c>
    </row>
    <row r="6908" spans="1:17" ht="21.75" customHeight="1">
      <c r="A6908" s="301" t="s">
        <v>5152</v>
      </c>
      <c r="B6908" s="301" t="s">
        <v>5153</v>
      </c>
      <c r="C6908" s="316" t="s">
        <v>12893</v>
      </c>
      <c r="D6908" s="465" t="s">
        <v>3647</v>
      </c>
      <c r="E6908" s="465" t="s">
        <v>6091</v>
      </c>
      <c r="F6908" s="469" t="str">
        <f t="shared" si="214"/>
        <v>other</v>
      </c>
      <c r="G6908" s="260">
        <v>0</v>
      </c>
      <c r="H6908" s="260">
        <v>0.65725798325759999</v>
      </c>
      <c r="I6908" s="260">
        <v>7.3133590946399998E-2</v>
      </c>
      <c r="J6908" s="260">
        <v>7.0731766179951796</v>
      </c>
      <c r="K6908" s="260">
        <v>7.8035681920607196</v>
      </c>
      <c r="L6908" s="301">
        <f t="shared" si="215"/>
        <v>7803.5681920607194</v>
      </c>
      <c r="M6908" s="459">
        <f>IFERROR((Tableau1[[#This Row],[Scope 1
(kg CO2-eq)]]+Tableau1[[#This Row],[Scope 2 energy
(kg CO2-eq)]]+Tableau1[[#This Row],[Scope 2 Infrastructure
(kg CO2-eq)]])/Tableau1[[#This Row],[Total CO2-emissions
(kg CO2-eq)
for scope 3 use ]],"")</f>
        <v>9.3597128419675227E-2</v>
      </c>
      <c r="N6908" s="436" t="s">
        <v>3647</v>
      </c>
      <c r="O6908" s="259">
        <v>1</v>
      </c>
      <c r="P6908" s="259" t="s">
        <v>5152</v>
      </c>
      <c r="Q6908" s="259" t="s">
        <v>5153</v>
      </c>
    </row>
    <row r="6909" spans="1:17" ht="21.75" customHeight="1">
      <c r="A6909" s="301" t="s">
        <v>5152</v>
      </c>
      <c r="B6909" s="301" t="s">
        <v>5137</v>
      </c>
      <c r="C6909" s="316" t="s">
        <v>12894</v>
      </c>
      <c r="D6909" s="465" t="s">
        <v>3731</v>
      </c>
      <c r="E6909" s="465" t="s">
        <v>700</v>
      </c>
      <c r="F6909" s="469" t="str">
        <f t="shared" si="214"/>
        <v>CH</v>
      </c>
      <c r="G6909" s="260">
        <v>0</v>
      </c>
      <c r="H6909" s="260">
        <v>0.93039625977263996</v>
      </c>
      <c r="I6909" s="260">
        <v>1.1743195449599999E-3</v>
      </c>
      <c r="J6909" s="260">
        <v>22.003074248177001</v>
      </c>
      <c r="K6909" s="260">
        <v>22.9346448238466</v>
      </c>
      <c r="L6909" s="301" t="str">
        <f t="shared" si="215"/>
        <v/>
      </c>
      <c r="M6909" s="459">
        <f>IFERROR((Tableau1[[#This Row],[Scope 1
(kg CO2-eq)]]+Tableau1[[#This Row],[Scope 2 energy
(kg CO2-eq)]]+Tableau1[[#This Row],[Scope 2 Infrastructure
(kg CO2-eq)]])/Tableau1[[#This Row],[Total CO2-emissions
(kg CO2-eq)
for scope 3 use ]],"")</f>
        <v>4.0618487291723265E-2</v>
      </c>
      <c r="N6909" s="436" t="s">
        <v>3731</v>
      </c>
      <c r="O6909" s="259">
        <v>1</v>
      </c>
      <c r="P6909" s="259" t="s">
        <v>5152</v>
      </c>
      <c r="Q6909" s="259" t="s">
        <v>5137</v>
      </c>
    </row>
    <row r="6910" spans="1:17" ht="21.75" customHeight="1">
      <c r="A6910" s="301" t="s">
        <v>5152</v>
      </c>
      <c r="B6910" s="301" t="s">
        <v>5137</v>
      </c>
      <c r="C6910" s="316" t="s">
        <v>12895</v>
      </c>
      <c r="D6910" s="465" t="s">
        <v>3731</v>
      </c>
      <c r="E6910" s="465" t="s">
        <v>700</v>
      </c>
      <c r="F6910" s="469" t="str">
        <f t="shared" si="214"/>
        <v>CH</v>
      </c>
      <c r="G6910" s="260">
        <v>0</v>
      </c>
      <c r="H6910" s="260">
        <v>1.12548488070384</v>
      </c>
      <c r="I6910" s="260">
        <v>1.42055482176E-3</v>
      </c>
      <c r="J6910" s="260">
        <v>27.258178494775098</v>
      </c>
      <c r="K6910" s="260">
        <v>28.385083926347502</v>
      </c>
      <c r="L6910" s="301" t="str">
        <f t="shared" si="215"/>
        <v/>
      </c>
      <c r="M6910" s="459">
        <f>IFERROR((Tableau1[[#This Row],[Scope 1
(kg CO2-eq)]]+Tableau1[[#This Row],[Scope 2 energy
(kg CO2-eq)]]+Tableau1[[#This Row],[Scope 2 Infrastructure
(kg CO2-eq)]])/Tableau1[[#This Row],[Total CO2-emissions
(kg CO2-eq)
for scope 3 use ]],"")</f>
        <v>3.9700620172540266E-2</v>
      </c>
      <c r="N6910" s="436" t="s">
        <v>3731</v>
      </c>
      <c r="O6910" s="259">
        <v>1</v>
      </c>
      <c r="P6910" s="259" t="s">
        <v>5152</v>
      </c>
      <c r="Q6910" s="259" t="s">
        <v>5137</v>
      </c>
    </row>
    <row r="6911" spans="1:17" ht="21.75" customHeight="1">
      <c r="A6911" s="301" t="s">
        <v>5152</v>
      </c>
      <c r="B6911" s="301" t="s">
        <v>5137</v>
      </c>
      <c r="C6911" s="316" t="s">
        <v>12896</v>
      </c>
      <c r="D6911" s="465" t="s">
        <v>3731</v>
      </c>
      <c r="E6911" s="465" t="s">
        <v>700</v>
      </c>
      <c r="F6911" s="469" t="str">
        <f t="shared" si="214"/>
        <v>CH</v>
      </c>
      <c r="G6911" s="260">
        <v>0</v>
      </c>
      <c r="H6911" s="260">
        <v>1.3055742257544001</v>
      </c>
      <c r="I6911" s="260">
        <v>1.6478584415999999E-3</v>
      </c>
      <c r="J6911" s="260">
        <v>30.8747957840806</v>
      </c>
      <c r="K6911" s="260">
        <v>32.182017863865198</v>
      </c>
      <c r="L6911" s="301" t="str">
        <f t="shared" si="215"/>
        <v/>
      </c>
      <c r="M6911" s="459">
        <f>IFERROR((Tableau1[[#This Row],[Scope 1
(kg CO2-eq)]]+Tableau1[[#This Row],[Scope 2 energy
(kg CO2-eq)]]+Tableau1[[#This Row],[Scope 2 Infrastructure
(kg CO2-eq)]])/Tableau1[[#This Row],[Total CO2-emissions
(kg CO2-eq)
for scope 3 use ]],"")</f>
        <v>4.0619643234484151E-2</v>
      </c>
      <c r="N6911" s="436" t="s">
        <v>3731</v>
      </c>
      <c r="O6911" s="259">
        <v>1</v>
      </c>
      <c r="P6911" s="259" t="s">
        <v>5152</v>
      </c>
      <c r="Q6911" s="259" t="s">
        <v>5137</v>
      </c>
    </row>
    <row r="6912" spans="1:17" ht="21.75" customHeight="1">
      <c r="A6912" s="301" t="s">
        <v>5152</v>
      </c>
      <c r="B6912" s="301" t="s">
        <v>5137</v>
      </c>
      <c r="C6912" s="316" t="s">
        <v>12897</v>
      </c>
      <c r="D6912" s="465" t="s">
        <v>3731</v>
      </c>
      <c r="E6912" s="465" t="s">
        <v>700</v>
      </c>
      <c r="F6912" s="469" t="str">
        <f t="shared" si="214"/>
        <v>CH</v>
      </c>
      <c r="G6912" s="260">
        <v>0</v>
      </c>
      <c r="H6912" s="260">
        <v>1.5006628466856</v>
      </c>
      <c r="I6912" s="260">
        <v>1.8940937184E-3</v>
      </c>
      <c r="J6912" s="260">
        <v>34.785156012621002</v>
      </c>
      <c r="K6912" s="260">
        <v>36.287712947897099</v>
      </c>
      <c r="L6912" s="301" t="str">
        <f t="shared" si="215"/>
        <v/>
      </c>
      <c r="M6912" s="459">
        <f>IFERROR((Tableau1[[#This Row],[Scope 1
(kg CO2-eq)]]+Tableau1[[#This Row],[Scope 2 energy
(kg CO2-eq)]]+Tableau1[[#This Row],[Scope 2 Infrastructure
(kg CO2-eq)]])/Tableau1[[#This Row],[Total CO2-emissions
(kg CO2-eq)
for scope 3 use ]],"")</f>
        <v>4.1406768802470767E-2</v>
      </c>
      <c r="N6912" s="436" t="s">
        <v>3731</v>
      </c>
      <c r="O6912" s="259">
        <v>1</v>
      </c>
      <c r="P6912" s="259" t="s">
        <v>5152</v>
      </c>
      <c r="Q6912" s="259" t="s">
        <v>5137</v>
      </c>
    </row>
    <row r="6913" spans="1:17" ht="21.75" customHeight="1">
      <c r="A6913" s="301" t="s">
        <v>5152</v>
      </c>
      <c r="B6913" s="301" t="s">
        <v>5137</v>
      </c>
      <c r="C6913" s="316" t="s">
        <v>12898</v>
      </c>
      <c r="D6913" s="465" t="s">
        <v>3731</v>
      </c>
      <c r="E6913" s="465" t="s">
        <v>700</v>
      </c>
      <c r="F6913" s="469" t="str">
        <f t="shared" si="214"/>
        <v>CH</v>
      </c>
      <c r="G6913" s="260">
        <v>0</v>
      </c>
      <c r="H6913" s="260">
        <v>1.87584081266736</v>
      </c>
      <c r="I6913" s="260">
        <v>2.36763261504E-3</v>
      </c>
      <c r="J6913" s="260">
        <v>42.292841567871598</v>
      </c>
      <c r="K6913" s="260">
        <v>44.171050007346999</v>
      </c>
      <c r="L6913" s="301" t="str">
        <f t="shared" si="215"/>
        <v/>
      </c>
      <c r="M6913" s="459">
        <f>IFERROR((Tableau1[[#This Row],[Scope 1
(kg CO2-eq)]]+Tableau1[[#This Row],[Scope 2 energy
(kg CO2-eq)]]+Tableau1[[#This Row],[Scope 2 Infrastructure
(kg CO2-eq)]])/Tableau1[[#This Row],[Total CO2-emissions
(kg CO2-eq)
for scope 3 use ]],"")</f>
        <v>4.2521254191829179E-2</v>
      </c>
      <c r="N6913" s="436" t="s">
        <v>3731</v>
      </c>
      <c r="O6913" s="259">
        <v>1</v>
      </c>
      <c r="P6913" s="259" t="s">
        <v>5152</v>
      </c>
      <c r="Q6913" s="259" t="s">
        <v>5137</v>
      </c>
    </row>
    <row r="6914" spans="1:17" ht="21.75" customHeight="1">
      <c r="A6914" s="301" t="s">
        <v>5152</v>
      </c>
      <c r="B6914" s="301" t="s">
        <v>5137</v>
      </c>
      <c r="C6914" s="316" t="s">
        <v>12899</v>
      </c>
      <c r="D6914" s="465" t="s">
        <v>3731</v>
      </c>
      <c r="E6914" s="465" t="s">
        <v>700</v>
      </c>
      <c r="F6914" s="469" t="str">
        <f t="shared" ref="F6914:F6977" si="216">IF(ISNUMBER(SEARCH("{CH}", C6914)), "CH", "other")</f>
        <v>CH</v>
      </c>
      <c r="G6914" s="260">
        <v>0</v>
      </c>
      <c r="H6914" s="260">
        <v>2.25096976140768</v>
      </c>
      <c r="I6914" s="260">
        <v>2.84110964352E-3</v>
      </c>
      <c r="J6914" s="260">
        <v>49.791296454740298</v>
      </c>
      <c r="K6914" s="260">
        <v>52.045107318480497</v>
      </c>
      <c r="L6914" s="301" t="str">
        <f t="shared" ref="L6914:L6977" si="217">IF(N6914="MJ", K6914*3.6, IF(N6914="m", K6914*1000, ""))</f>
        <v/>
      </c>
      <c r="M6914" s="459">
        <f>IFERROR((Tableau1[[#This Row],[Scope 1
(kg CO2-eq)]]+Tableau1[[#This Row],[Scope 2 energy
(kg CO2-eq)]]+Tableau1[[#This Row],[Scope 2 Infrastructure
(kg CO2-eq)]])/Tableau1[[#This Row],[Total CO2-emissions
(kg CO2-eq)
for scope 3 use ]],"")</f>
        <v>4.3304951938314157E-2</v>
      </c>
      <c r="N6914" s="436" t="s">
        <v>3731</v>
      </c>
      <c r="O6914" s="259">
        <v>1</v>
      </c>
      <c r="P6914" s="259" t="s">
        <v>5152</v>
      </c>
      <c r="Q6914" s="259" t="s">
        <v>5137</v>
      </c>
    </row>
    <row r="6915" spans="1:17" ht="21.75" customHeight="1">
      <c r="A6915" s="301" t="s">
        <v>5152</v>
      </c>
      <c r="B6915" s="301" t="s">
        <v>5153</v>
      </c>
      <c r="C6915" s="316" t="s">
        <v>12900</v>
      </c>
      <c r="D6915" s="465" t="s">
        <v>3646</v>
      </c>
      <c r="E6915" s="465" t="s">
        <v>6091</v>
      </c>
      <c r="F6915" s="469" t="str">
        <f t="shared" si="216"/>
        <v>other</v>
      </c>
      <c r="G6915" s="260">
        <v>0</v>
      </c>
      <c r="H6915" s="260">
        <v>25.31429605848</v>
      </c>
      <c r="I6915" s="260">
        <v>1.7190447505199999</v>
      </c>
      <c r="J6915" s="260">
        <v>202.516833890117</v>
      </c>
      <c r="K6915" s="260">
        <v>229.55017471023399</v>
      </c>
      <c r="L6915" s="301" t="str">
        <f t="shared" si="217"/>
        <v/>
      </c>
      <c r="M6915" s="459">
        <f>IFERROR((Tableau1[[#This Row],[Scope 1
(kg CO2-eq)]]+Tableau1[[#This Row],[Scope 2 energy
(kg CO2-eq)]]+Tableau1[[#This Row],[Scope 2 Infrastructure
(kg CO2-eq)]])/Tableau1[[#This Row],[Total CO2-emissions
(kg CO2-eq)
for scope 3 use ]],"")</f>
        <v>0.11776658781952465</v>
      </c>
      <c r="N6915" s="436" t="s">
        <v>3646</v>
      </c>
      <c r="O6915" s="259">
        <v>1</v>
      </c>
      <c r="P6915" s="259" t="s">
        <v>5152</v>
      </c>
      <c r="Q6915" s="259" t="s">
        <v>5153</v>
      </c>
    </row>
    <row r="6916" spans="1:17" ht="21.75" customHeight="1">
      <c r="A6916" s="301" t="s">
        <v>5152</v>
      </c>
      <c r="B6916" s="301" t="s">
        <v>5153</v>
      </c>
      <c r="C6916" s="316" t="s">
        <v>12901</v>
      </c>
      <c r="D6916" s="465" t="s">
        <v>3646</v>
      </c>
      <c r="E6916" s="465" t="s">
        <v>6091</v>
      </c>
      <c r="F6916" s="469" t="str">
        <f t="shared" si="216"/>
        <v>other</v>
      </c>
      <c r="G6916" s="260">
        <v>0</v>
      </c>
      <c r="H6916" s="260">
        <v>74.166401539679995</v>
      </c>
      <c r="I6916" s="260">
        <v>6.9797077315199996</v>
      </c>
      <c r="J6916" s="260">
        <v>646.79753801468803</v>
      </c>
      <c r="K6916" s="260">
        <v>727.94364734036697</v>
      </c>
      <c r="L6916" s="301" t="str">
        <f t="shared" si="217"/>
        <v/>
      </c>
      <c r="M6916" s="459">
        <f>IFERROR((Tableau1[[#This Row],[Scope 1
(kg CO2-eq)]]+Tableau1[[#This Row],[Scope 2 energy
(kg CO2-eq)]]+Tableau1[[#This Row],[Scope 2 Infrastructure
(kg CO2-eq)]])/Tableau1[[#This Row],[Total CO2-emissions
(kg CO2-eq)
for scope 3 use ]],"")</f>
        <v>0.11147306466328463</v>
      </c>
      <c r="N6916" s="436" t="s">
        <v>3646</v>
      </c>
      <c r="O6916" s="259">
        <v>1</v>
      </c>
      <c r="P6916" s="259" t="s">
        <v>5152</v>
      </c>
      <c r="Q6916" s="259" t="s">
        <v>5153</v>
      </c>
    </row>
    <row r="6917" spans="1:17" ht="21.75" customHeight="1">
      <c r="A6917" s="301" t="s">
        <v>5152</v>
      </c>
      <c r="B6917" s="301" t="s">
        <v>5153</v>
      </c>
      <c r="C6917" s="316" t="s">
        <v>12902</v>
      </c>
      <c r="D6917" s="465" t="s">
        <v>3646</v>
      </c>
      <c r="E6917" s="465" t="s">
        <v>6091</v>
      </c>
      <c r="F6917" s="469" t="str">
        <f t="shared" si="216"/>
        <v>other</v>
      </c>
      <c r="G6917" s="260">
        <v>0</v>
      </c>
      <c r="H6917" s="260">
        <v>24.24649737072</v>
      </c>
      <c r="I6917" s="260">
        <v>2.1102045357599999</v>
      </c>
      <c r="J6917" s="260">
        <v>210.386868883088</v>
      </c>
      <c r="K6917" s="260">
        <v>236.743570813319</v>
      </c>
      <c r="L6917" s="301" t="str">
        <f t="shared" si="217"/>
        <v/>
      </c>
      <c r="M6917" s="459">
        <f>IFERROR((Tableau1[[#This Row],[Scope 1
(kg CO2-eq)]]+Tableau1[[#This Row],[Scope 2 energy
(kg CO2-eq)]]+Tableau1[[#This Row],[Scope 2 Infrastructure
(kg CO2-eq)]])/Tableau1[[#This Row],[Total CO2-emissions
(kg CO2-eq)
for scope 3 use ]],"")</f>
        <v>0.1113301696681057</v>
      </c>
      <c r="N6917" s="436" t="s">
        <v>3646</v>
      </c>
      <c r="O6917" s="259">
        <v>1</v>
      </c>
      <c r="P6917" s="259" t="s">
        <v>5152</v>
      </c>
      <c r="Q6917" s="259" t="s">
        <v>5153</v>
      </c>
    </row>
    <row r="6918" spans="1:17" ht="21.75" customHeight="1">
      <c r="A6918" s="301" t="s">
        <v>5152</v>
      </c>
      <c r="B6918" s="301" t="s">
        <v>5153</v>
      </c>
      <c r="C6918" s="316" t="s">
        <v>12903</v>
      </c>
      <c r="D6918" s="465" t="s">
        <v>3646</v>
      </c>
      <c r="E6918" s="465" t="s">
        <v>700</v>
      </c>
      <c r="F6918" s="469" t="str">
        <f t="shared" si="216"/>
        <v>CH</v>
      </c>
      <c r="G6918" s="260">
        <v>0</v>
      </c>
      <c r="H6918" s="260">
        <v>24.516320487920002</v>
      </c>
      <c r="I6918" s="260">
        <v>3.1701088623599998</v>
      </c>
      <c r="J6918" s="260">
        <v>334.82774911151898</v>
      </c>
      <c r="K6918" s="260">
        <v>362.51417846057399</v>
      </c>
      <c r="L6918" s="301" t="str">
        <f t="shared" si="217"/>
        <v/>
      </c>
      <c r="M6918" s="459">
        <f>IFERROR((Tableau1[[#This Row],[Scope 1
(kg CO2-eq)]]+Tableau1[[#This Row],[Scope 2 energy
(kg CO2-eq)]]+Tableau1[[#This Row],[Scope 2 Infrastructure
(kg CO2-eq)]])/Tableau1[[#This Row],[Total CO2-emissions
(kg CO2-eq)
for scope 3 use ]],"")</f>
        <v>7.6373369637157781E-2</v>
      </c>
      <c r="N6918" s="436" t="s">
        <v>3646</v>
      </c>
      <c r="O6918" s="259">
        <v>1</v>
      </c>
      <c r="P6918" s="259" t="s">
        <v>5152</v>
      </c>
      <c r="Q6918" s="259" t="s">
        <v>5153</v>
      </c>
    </row>
    <row r="6919" spans="1:17" ht="21.75" customHeight="1">
      <c r="A6919" s="301" t="s">
        <v>5152</v>
      </c>
      <c r="B6919" s="301" t="s">
        <v>5153</v>
      </c>
      <c r="C6919" s="316" t="s">
        <v>12904</v>
      </c>
      <c r="D6919" s="465" t="s">
        <v>3646</v>
      </c>
      <c r="E6919" s="465" t="s">
        <v>6091</v>
      </c>
      <c r="F6919" s="469" t="str">
        <f t="shared" si="216"/>
        <v>other</v>
      </c>
      <c r="G6919" s="260">
        <v>0</v>
      </c>
      <c r="H6919" s="260">
        <v>23.552732434559999</v>
      </c>
      <c r="I6919" s="260">
        <v>1.95783475104</v>
      </c>
      <c r="J6919" s="260">
        <v>182.17788409418699</v>
      </c>
      <c r="K6919" s="260">
        <v>207.68845127922799</v>
      </c>
      <c r="L6919" s="301" t="str">
        <f t="shared" si="217"/>
        <v/>
      </c>
      <c r="M6919" s="459">
        <f>IFERROR((Tableau1[[#This Row],[Scope 1
(kg CO2-eq)]]+Tableau1[[#This Row],[Scope 2 energy
(kg CO2-eq)]]+Tableau1[[#This Row],[Scope 2 Infrastructure
(kg CO2-eq)]])/Tableau1[[#This Row],[Total CO2-emissions
(kg CO2-eq)
for scope 3 use ]],"")</f>
        <v>0.12283093753394195</v>
      </c>
      <c r="N6919" s="436" t="s">
        <v>3646</v>
      </c>
      <c r="O6919" s="259">
        <v>1</v>
      </c>
      <c r="P6919" s="259" t="s">
        <v>5152</v>
      </c>
      <c r="Q6919" s="259" t="s">
        <v>5153</v>
      </c>
    </row>
    <row r="6920" spans="1:17" ht="21.75" customHeight="1">
      <c r="A6920" s="301" t="s">
        <v>5152</v>
      </c>
      <c r="B6920" s="301" t="s">
        <v>5153</v>
      </c>
      <c r="C6920" s="316" t="s">
        <v>12905</v>
      </c>
      <c r="D6920" s="465" t="s">
        <v>3646</v>
      </c>
      <c r="E6920" s="465" t="s">
        <v>6091</v>
      </c>
      <c r="F6920" s="469" t="str">
        <f t="shared" si="216"/>
        <v>other</v>
      </c>
      <c r="G6920" s="260">
        <v>0</v>
      </c>
      <c r="H6920" s="260">
        <v>63.357253632800003</v>
      </c>
      <c r="I6920" s="260">
        <v>5.8872428676000004</v>
      </c>
      <c r="J6920" s="260">
        <v>527.89753630712596</v>
      </c>
      <c r="K6920" s="260">
        <v>597.14203285674898</v>
      </c>
      <c r="L6920" s="301" t="str">
        <f t="shared" si="217"/>
        <v/>
      </c>
      <c r="M6920" s="459">
        <f>IFERROR((Tableau1[[#This Row],[Scope 1
(kg CO2-eq)]]+Tableau1[[#This Row],[Scope 2 energy
(kg CO2-eq)]]+Tableau1[[#This Row],[Scope 2 Infrastructure
(kg CO2-eq)]])/Tableau1[[#This Row],[Total CO2-emissions
(kg CO2-eq)
for scope 3 use ]],"")</f>
        <v>0.11595984320368781</v>
      </c>
      <c r="N6920" s="436" t="s">
        <v>3646</v>
      </c>
      <c r="O6920" s="259">
        <v>1</v>
      </c>
      <c r="P6920" s="259" t="s">
        <v>5152</v>
      </c>
      <c r="Q6920" s="259" t="s">
        <v>5153</v>
      </c>
    </row>
    <row r="6921" spans="1:17" ht="21.75" customHeight="1">
      <c r="A6921" s="301" t="s">
        <v>5138</v>
      </c>
      <c r="B6921" s="301" t="s">
        <v>5152</v>
      </c>
      <c r="C6921" s="316" t="s">
        <v>12906</v>
      </c>
      <c r="D6921" s="465" t="s">
        <v>3732</v>
      </c>
      <c r="E6921" s="465" t="s">
        <v>700</v>
      </c>
      <c r="F6921" s="469" t="str">
        <f t="shared" si="216"/>
        <v>CH</v>
      </c>
      <c r="G6921" s="260">
        <v>0</v>
      </c>
      <c r="H6921" s="260">
        <v>0.39925193201999998</v>
      </c>
      <c r="I6921" s="260">
        <v>8.3328208199999997E-3</v>
      </c>
      <c r="J6921" s="260">
        <v>0.27963376400240803</v>
      </c>
      <c r="K6921" s="260">
        <v>0.68721852082523505</v>
      </c>
      <c r="L6921" s="301" t="str">
        <f t="shared" si="217"/>
        <v/>
      </c>
      <c r="M6921" s="459">
        <f>IFERROR((Tableau1[[#This Row],[Scope 1
(kg CO2-eq)]]+Tableau1[[#This Row],[Scope 2 energy
(kg CO2-eq)]]+Tableau1[[#This Row],[Scope 2 Infrastructure
(kg CO2-eq)]])/Tableau1[[#This Row],[Total CO2-emissions
(kg CO2-eq)
for scope 3 use ]],"")</f>
        <v>0.59309337639875959</v>
      </c>
      <c r="N6921" s="436" t="s">
        <v>3732</v>
      </c>
      <c r="O6921" s="259">
        <v>1</v>
      </c>
      <c r="P6921" s="259" t="s">
        <v>5138</v>
      </c>
      <c r="Q6921" s="259" t="s">
        <v>5152</v>
      </c>
    </row>
    <row r="6922" spans="1:17" ht="21.75" customHeight="1">
      <c r="A6922" s="301" t="s">
        <v>5138</v>
      </c>
      <c r="B6922" s="301" t="s">
        <v>5152</v>
      </c>
      <c r="C6922" s="316" t="s">
        <v>12907</v>
      </c>
      <c r="D6922" s="465" t="s">
        <v>3732</v>
      </c>
      <c r="E6922" s="465" t="s">
        <v>700</v>
      </c>
      <c r="F6922" s="469" t="str">
        <f t="shared" si="216"/>
        <v>CH</v>
      </c>
      <c r="G6922" s="260">
        <v>0</v>
      </c>
      <c r="H6922" s="260">
        <v>0.39925193201999998</v>
      </c>
      <c r="I6922" s="260">
        <v>8.3328208199999997E-3</v>
      </c>
      <c r="J6922" s="260">
        <v>0.39996048189022898</v>
      </c>
      <c r="K6922" s="260">
        <v>0.80754523612128704</v>
      </c>
      <c r="L6922" s="301" t="str">
        <f t="shared" si="217"/>
        <v/>
      </c>
      <c r="M6922" s="459">
        <f>IFERROR((Tableau1[[#This Row],[Scope 1
(kg CO2-eq)]]+Tableau1[[#This Row],[Scope 2 energy
(kg CO2-eq)]]+Tableau1[[#This Row],[Scope 2 Infrastructure
(kg CO2-eq)]])/Tableau1[[#This Row],[Total CO2-emissions
(kg CO2-eq)
for scope 3 use ]],"")</f>
        <v>0.50472064549308282</v>
      </c>
      <c r="N6922" s="436" t="s">
        <v>3732</v>
      </c>
      <c r="O6922" s="259">
        <v>1</v>
      </c>
      <c r="P6922" s="259" t="s">
        <v>5138</v>
      </c>
      <c r="Q6922" s="259" t="s">
        <v>5152</v>
      </c>
    </row>
    <row r="6923" spans="1:17" ht="21.75" customHeight="1">
      <c r="A6923" s="301" t="s">
        <v>5138</v>
      </c>
      <c r="B6923" s="301" t="s">
        <v>5152</v>
      </c>
      <c r="C6923" s="316" t="s">
        <v>12908</v>
      </c>
      <c r="D6923" s="465" t="s">
        <v>3732</v>
      </c>
      <c r="E6923" s="465" t="s">
        <v>700</v>
      </c>
      <c r="F6923" s="469" t="str">
        <f t="shared" si="216"/>
        <v>CH</v>
      </c>
      <c r="G6923" s="260">
        <v>0</v>
      </c>
      <c r="H6923" s="260">
        <v>0.39925193201999998</v>
      </c>
      <c r="I6923" s="260">
        <v>8.3328208199999997E-3</v>
      </c>
      <c r="J6923" s="260">
        <v>0.39551946999805099</v>
      </c>
      <c r="K6923" s="260">
        <v>0.80310422671100501</v>
      </c>
      <c r="L6923" s="301" t="str">
        <f t="shared" si="217"/>
        <v/>
      </c>
      <c r="M6923" s="459">
        <f>IFERROR((Tableau1[[#This Row],[Scope 1
(kg CO2-eq)]]+Tableau1[[#This Row],[Scope 2 energy
(kg CO2-eq)]]+Tableau1[[#This Row],[Scope 2 Infrastructure
(kg CO2-eq)]])/Tableau1[[#This Row],[Total CO2-emissions
(kg CO2-eq)
for scope 3 use ]],"")</f>
        <v>0.50751165201707782</v>
      </c>
      <c r="N6923" s="436" t="s">
        <v>3732</v>
      </c>
      <c r="O6923" s="259">
        <v>1</v>
      </c>
      <c r="P6923" s="259" t="s">
        <v>5138</v>
      </c>
      <c r="Q6923" s="259" t="s">
        <v>5152</v>
      </c>
    </row>
    <row r="6924" spans="1:17" ht="21.75" customHeight="1">
      <c r="A6924" s="301" t="s">
        <v>5138</v>
      </c>
      <c r="B6924" s="301" t="s">
        <v>5152</v>
      </c>
      <c r="C6924" s="316" t="s">
        <v>12909</v>
      </c>
      <c r="D6924" s="465" t="s">
        <v>3732</v>
      </c>
      <c r="E6924" s="465" t="s">
        <v>700</v>
      </c>
      <c r="F6924" s="469" t="str">
        <f t="shared" si="216"/>
        <v>CH</v>
      </c>
      <c r="G6924" s="260">
        <v>0</v>
      </c>
      <c r="H6924" s="260">
        <v>0.43500583638000001</v>
      </c>
      <c r="I6924" s="260">
        <v>9.0790435799999996E-3</v>
      </c>
      <c r="J6924" s="260">
        <v>0.285233306860185</v>
      </c>
      <c r="K6924" s="260">
        <v>0.72931818845970597</v>
      </c>
      <c r="L6924" s="301" t="str">
        <f t="shared" si="217"/>
        <v/>
      </c>
      <c r="M6924" s="459">
        <f>IFERROR((Tableau1[[#This Row],[Scope 1
(kg CO2-eq)]]+Tableau1[[#This Row],[Scope 2 energy
(kg CO2-eq)]]+Tableau1[[#This Row],[Scope 2 Infrastructure
(kg CO2-eq)]])/Tableau1[[#This Row],[Total CO2-emissions
(kg CO2-eq)
for scope 3 use ]],"")</f>
        <v>0.60890416143040593</v>
      </c>
      <c r="N6924" s="436" t="s">
        <v>3732</v>
      </c>
      <c r="O6924" s="259">
        <v>1</v>
      </c>
      <c r="P6924" s="259" t="s">
        <v>5138</v>
      </c>
      <c r="Q6924" s="259" t="s">
        <v>5152</v>
      </c>
    </row>
    <row r="6925" spans="1:17" ht="21.75" customHeight="1">
      <c r="A6925" s="301" t="s">
        <v>5138</v>
      </c>
      <c r="B6925" s="301" t="s">
        <v>5152</v>
      </c>
      <c r="C6925" s="316" t="s">
        <v>12910</v>
      </c>
      <c r="D6925" s="465" t="s">
        <v>3732</v>
      </c>
      <c r="E6925" s="465" t="s">
        <v>700</v>
      </c>
      <c r="F6925" s="469" t="str">
        <f t="shared" si="216"/>
        <v>CH</v>
      </c>
      <c r="G6925" s="260">
        <v>0</v>
      </c>
      <c r="H6925" s="260">
        <v>0.39925193201999998</v>
      </c>
      <c r="I6925" s="260">
        <v>8.3328208199999997E-3</v>
      </c>
      <c r="J6925" s="260">
        <v>0.51584721018085</v>
      </c>
      <c r="K6925" s="260">
        <v>0.92343196457545995</v>
      </c>
      <c r="L6925" s="301" t="str">
        <f t="shared" si="217"/>
        <v/>
      </c>
      <c r="M6925" s="459">
        <f>IFERROR((Tableau1[[#This Row],[Scope 1
(kg CO2-eq)]]+Tableau1[[#This Row],[Scope 2 energy
(kg CO2-eq)]]+Tableau1[[#This Row],[Scope 2 Infrastructure
(kg CO2-eq)]])/Tableau1[[#This Row],[Total CO2-emissions
(kg CO2-eq)
for scope 3 use ]],"")</f>
        <v>0.44138038152857706</v>
      </c>
      <c r="N6925" s="436" t="s">
        <v>3732</v>
      </c>
      <c r="O6925" s="259">
        <v>1</v>
      </c>
      <c r="P6925" s="259" t="s">
        <v>5138</v>
      </c>
      <c r="Q6925" s="259" t="s">
        <v>5152</v>
      </c>
    </row>
    <row r="6926" spans="1:17" ht="21.75" customHeight="1">
      <c r="A6926" s="301" t="s">
        <v>5138</v>
      </c>
      <c r="B6926" s="301" t="s">
        <v>5152</v>
      </c>
      <c r="C6926" s="316" t="s">
        <v>12911</v>
      </c>
      <c r="D6926" s="465" t="s">
        <v>3732</v>
      </c>
      <c r="E6926" s="465" t="s">
        <v>700</v>
      </c>
      <c r="F6926" s="469" t="str">
        <f t="shared" si="216"/>
        <v>CH</v>
      </c>
      <c r="G6926" s="260">
        <v>0</v>
      </c>
      <c r="H6926" s="260">
        <v>0.43500583638000001</v>
      </c>
      <c r="I6926" s="260">
        <v>9.0790435799999996E-3</v>
      </c>
      <c r="J6926" s="260">
        <v>0.40556535784391301</v>
      </c>
      <c r="K6926" s="260">
        <v>0.84965024198170302</v>
      </c>
      <c r="L6926" s="301" t="str">
        <f t="shared" si="217"/>
        <v/>
      </c>
      <c r="M6926" s="459">
        <f>IFERROR((Tableau1[[#This Row],[Scope 1
(kg CO2-eq)]]+Tableau1[[#This Row],[Scope 2 energy
(kg CO2-eq)]]+Tableau1[[#This Row],[Scope 2 Infrastructure
(kg CO2-eq)]])/Tableau1[[#This Row],[Total CO2-emissions
(kg CO2-eq)
for scope 3 use ]],"")</f>
        <v>0.52266786733824444</v>
      </c>
      <c r="N6926" s="436" t="s">
        <v>3732</v>
      </c>
      <c r="O6926" s="259">
        <v>1</v>
      </c>
      <c r="P6926" s="259" t="s">
        <v>5138</v>
      </c>
      <c r="Q6926" s="259" t="s">
        <v>5152</v>
      </c>
    </row>
    <row r="6927" spans="1:17" ht="21.75" customHeight="1">
      <c r="A6927" s="301" t="s">
        <v>5152</v>
      </c>
      <c r="B6927" s="301" t="s">
        <v>5137</v>
      </c>
      <c r="C6927" s="316" t="s">
        <v>12912</v>
      </c>
      <c r="D6927" s="465" t="s">
        <v>3646</v>
      </c>
      <c r="E6927" s="465" t="s">
        <v>700</v>
      </c>
      <c r="F6927" s="469" t="str">
        <f t="shared" si="216"/>
        <v>CH</v>
      </c>
      <c r="G6927" s="260">
        <v>0</v>
      </c>
      <c r="H6927" s="260">
        <v>0</v>
      </c>
      <c r="I6927" s="260">
        <v>0</v>
      </c>
      <c r="J6927" s="260">
        <v>310056.25753224699</v>
      </c>
      <c r="K6927" s="260">
        <v>310056.257532141</v>
      </c>
      <c r="L6927" s="301" t="str">
        <f t="shared" si="217"/>
        <v/>
      </c>
      <c r="M6927" s="459">
        <f>IFERROR((Tableau1[[#This Row],[Scope 1
(kg CO2-eq)]]+Tableau1[[#This Row],[Scope 2 energy
(kg CO2-eq)]]+Tableau1[[#This Row],[Scope 2 Infrastructure
(kg CO2-eq)]])/Tableau1[[#This Row],[Total CO2-emissions
(kg CO2-eq)
for scope 3 use ]],"")</f>
        <v>0</v>
      </c>
      <c r="N6927" s="436" t="s">
        <v>3646</v>
      </c>
      <c r="O6927" s="259">
        <v>1</v>
      </c>
      <c r="P6927" s="259" t="s">
        <v>5152</v>
      </c>
      <c r="Q6927" s="259" t="s">
        <v>5137</v>
      </c>
    </row>
    <row r="6928" spans="1:17" ht="21.75" customHeight="1">
      <c r="A6928" s="301" t="s">
        <v>5152</v>
      </c>
      <c r="B6928" s="301" t="s">
        <v>5137</v>
      </c>
      <c r="C6928" s="316" t="s">
        <v>12913</v>
      </c>
      <c r="D6928" s="465" t="s">
        <v>3646</v>
      </c>
      <c r="E6928" s="465" t="s">
        <v>700</v>
      </c>
      <c r="F6928" s="469" t="str">
        <f t="shared" si="216"/>
        <v>CH</v>
      </c>
      <c r="G6928" s="260">
        <v>0</v>
      </c>
      <c r="H6928" s="260">
        <v>0</v>
      </c>
      <c r="I6928" s="260">
        <v>0</v>
      </c>
      <c r="J6928" s="260">
        <v>8604.8408608688496</v>
      </c>
      <c r="K6928" s="260">
        <v>8604.8408611871891</v>
      </c>
      <c r="L6928" s="301" t="str">
        <f t="shared" si="217"/>
        <v/>
      </c>
      <c r="M6928" s="459">
        <f>IFERROR((Tableau1[[#This Row],[Scope 1
(kg CO2-eq)]]+Tableau1[[#This Row],[Scope 2 energy
(kg CO2-eq)]]+Tableau1[[#This Row],[Scope 2 Infrastructure
(kg CO2-eq)]])/Tableau1[[#This Row],[Total CO2-emissions
(kg CO2-eq)
for scope 3 use ]],"")</f>
        <v>0</v>
      </c>
      <c r="N6928" s="436" t="s">
        <v>3646</v>
      </c>
      <c r="O6928" s="259">
        <v>1</v>
      </c>
      <c r="P6928" s="259" t="s">
        <v>5152</v>
      </c>
      <c r="Q6928" s="259" t="s">
        <v>5137</v>
      </c>
    </row>
    <row r="6929" spans="1:17" ht="21.75" customHeight="1">
      <c r="A6929" s="301" t="s">
        <v>5152</v>
      </c>
      <c r="B6929" s="301" t="s">
        <v>5137</v>
      </c>
      <c r="C6929" s="316" t="s">
        <v>12914</v>
      </c>
      <c r="D6929" s="465" t="s">
        <v>3646</v>
      </c>
      <c r="E6929" s="465" t="s">
        <v>700</v>
      </c>
      <c r="F6929" s="469" t="str">
        <f t="shared" si="216"/>
        <v>CH</v>
      </c>
      <c r="G6929" s="260">
        <v>0</v>
      </c>
      <c r="H6929" s="260">
        <v>2998.3846588848</v>
      </c>
      <c r="I6929" s="260">
        <v>3.7844753471999999</v>
      </c>
      <c r="J6929" s="260">
        <v>39509.260688943097</v>
      </c>
      <c r="K6929" s="260">
        <v>42511.429817902397</v>
      </c>
      <c r="L6929" s="301" t="str">
        <f t="shared" si="217"/>
        <v/>
      </c>
      <c r="M6929" s="459">
        <f>IFERROR((Tableau1[[#This Row],[Scope 1
(kg CO2-eq)]]+Tableau1[[#This Row],[Scope 2 energy
(kg CO2-eq)]]+Tableau1[[#This Row],[Scope 2 Infrastructure
(kg CO2-eq)]])/Tableau1[[#This Row],[Total CO2-emissions
(kg CO2-eq)
for scope 3 use ]],"")</f>
        <v>7.0620281347670122E-2</v>
      </c>
      <c r="N6929" s="436" t="s">
        <v>3646</v>
      </c>
      <c r="O6929" s="259">
        <v>1</v>
      </c>
      <c r="P6929" s="259" t="s">
        <v>5152</v>
      </c>
      <c r="Q6929" s="259" t="s">
        <v>5137</v>
      </c>
    </row>
    <row r="6930" spans="1:17" ht="21.75" customHeight="1">
      <c r="A6930" s="301" t="s">
        <v>5152</v>
      </c>
      <c r="B6930" s="301" t="s">
        <v>5137</v>
      </c>
      <c r="C6930" s="316" t="s">
        <v>12915</v>
      </c>
      <c r="D6930" s="465" t="s">
        <v>3646</v>
      </c>
      <c r="E6930" s="465" t="s">
        <v>700</v>
      </c>
      <c r="F6930" s="469" t="str">
        <f t="shared" si="216"/>
        <v>CH</v>
      </c>
      <c r="G6930" s="260">
        <v>0</v>
      </c>
      <c r="H6930" s="260">
        <v>0</v>
      </c>
      <c r="I6930" s="260">
        <v>0</v>
      </c>
      <c r="J6930" s="260">
        <v>74701.407416787901</v>
      </c>
      <c r="K6930" s="260">
        <v>74701.407416886796</v>
      </c>
      <c r="L6930" s="301" t="str">
        <f t="shared" si="217"/>
        <v/>
      </c>
      <c r="M6930" s="459">
        <f>IFERROR((Tableau1[[#This Row],[Scope 1
(kg CO2-eq)]]+Tableau1[[#This Row],[Scope 2 energy
(kg CO2-eq)]]+Tableau1[[#This Row],[Scope 2 Infrastructure
(kg CO2-eq)]])/Tableau1[[#This Row],[Total CO2-emissions
(kg CO2-eq)
for scope 3 use ]],"")</f>
        <v>0</v>
      </c>
      <c r="N6930" s="436" t="s">
        <v>3646</v>
      </c>
      <c r="O6930" s="259">
        <v>1</v>
      </c>
      <c r="P6930" s="259" t="s">
        <v>5152</v>
      </c>
      <c r="Q6930" s="259" t="s">
        <v>5137</v>
      </c>
    </row>
    <row r="6931" spans="1:17" ht="21.75" customHeight="1">
      <c r="A6931" s="301" t="s">
        <v>5152</v>
      </c>
      <c r="B6931" s="301" t="s">
        <v>5137</v>
      </c>
      <c r="C6931" s="316" t="s">
        <v>12916</v>
      </c>
      <c r="D6931" s="465" t="s">
        <v>3646</v>
      </c>
      <c r="E6931" s="465" t="s">
        <v>700</v>
      </c>
      <c r="F6931" s="469" t="str">
        <f t="shared" si="216"/>
        <v>CH</v>
      </c>
      <c r="G6931" s="260">
        <v>0</v>
      </c>
      <c r="H6931" s="260">
        <v>866.33072521055999</v>
      </c>
      <c r="I6931" s="260">
        <v>1.09345785984</v>
      </c>
      <c r="J6931" s="260">
        <v>8429.4215930137907</v>
      </c>
      <c r="K6931" s="260">
        <v>9296.8457740278209</v>
      </c>
      <c r="L6931" s="301" t="str">
        <f t="shared" si="217"/>
        <v/>
      </c>
      <c r="M6931" s="459">
        <f>IFERROR((Tableau1[[#This Row],[Scope 1
(kg CO2-eq)]]+Tableau1[[#This Row],[Scope 2 energy
(kg CO2-eq)]]+Tableau1[[#This Row],[Scope 2 Infrastructure
(kg CO2-eq)]])/Tableau1[[#This Row],[Total CO2-emissions
(kg CO2-eq)
for scope 3 use ]],"")</f>
        <v>9.3303062582116167E-2</v>
      </c>
      <c r="N6931" s="436" t="s">
        <v>3646</v>
      </c>
      <c r="O6931" s="259">
        <v>1</v>
      </c>
      <c r="P6931" s="259" t="s">
        <v>5152</v>
      </c>
      <c r="Q6931" s="259" t="s">
        <v>5137</v>
      </c>
    </row>
    <row r="6932" spans="1:17" ht="21.75" customHeight="1">
      <c r="A6932" s="301" t="s">
        <v>5152</v>
      </c>
      <c r="B6932" s="301" t="s">
        <v>5302</v>
      </c>
      <c r="C6932" s="316" t="s">
        <v>12917</v>
      </c>
      <c r="D6932" s="465" t="s">
        <v>3731</v>
      </c>
      <c r="E6932" s="465" t="s">
        <v>700</v>
      </c>
      <c r="F6932" s="469" t="str">
        <f t="shared" si="216"/>
        <v>CH</v>
      </c>
      <c r="G6932" s="260">
        <v>0</v>
      </c>
      <c r="H6932" s="260">
        <v>0</v>
      </c>
      <c r="I6932" s="260">
        <v>0</v>
      </c>
      <c r="J6932" s="260">
        <v>7.7011439704387303</v>
      </c>
      <c r="K6932" s="260">
        <v>7.7011439699031801</v>
      </c>
      <c r="L6932" s="301" t="str">
        <f t="shared" si="217"/>
        <v/>
      </c>
      <c r="M6932" s="459">
        <f>IFERROR((Tableau1[[#This Row],[Scope 1
(kg CO2-eq)]]+Tableau1[[#This Row],[Scope 2 energy
(kg CO2-eq)]]+Tableau1[[#This Row],[Scope 2 Infrastructure
(kg CO2-eq)]])/Tableau1[[#This Row],[Total CO2-emissions
(kg CO2-eq)
for scope 3 use ]],"")</f>
        <v>0</v>
      </c>
      <c r="N6932" s="436" t="s">
        <v>3731</v>
      </c>
      <c r="O6932" s="259">
        <v>1</v>
      </c>
      <c r="P6932" s="259" t="s">
        <v>5152</v>
      </c>
      <c r="Q6932" s="259" t="s">
        <v>5302</v>
      </c>
    </row>
    <row r="6933" spans="1:17" ht="21.75" customHeight="1">
      <c r="A6933" s="301" t="s">
        <v>5152</v>
      </c>
      <c r="B6933" s="301" t="s">
        <v>5302</v>
      </c>
      <c r="C6933" s="316" t="s">
        <v>12918</v>
      </c>
      <c r="D6933" s="465" t="s">
        <v>3731</v>
      </c>
      <c r="E6933" s="465" t="s">
        <v>700</v>
      </c>
      <c r="F6933" s="469" t="str">
        <f t="shared" si="216"/>
        <v>CH</v>
      </c>
      <c r="G6933" s="260">
        <v>0</v>
      </c>
      <c r="H6933" s="260">
        <v>0</v>
      </c>
      <c r="I6933" s="260">
        <v>0</v>
      </c>
      <c r="J6933" s="260">
        <v>14.120982041407499</v>
      </c>
      <c r="K6933" s="260">
        <v>14.120982040867499</v>
      </c>
      <c r="L6933" s="301" t="str">
        <f t="shared" si="217"/>
        <v/>
      </c>
      <c r="M6933" s="459">
        <f>IFERROR((Tableau1[[#This Row],[Scope 1
(kg CO2-eq)]]+Tableau1[[#This Row],[Scope 2 energy
(kg CO2-eq)]]+Tableau1[[#This Row],[Scope 2 Infrastructure
(kg CO2-eq)]])/Tableau1[[#This Row],[Total CO2-emissions
(kg CO2-eq)
for scope 3 use ]],"")</f>
        <v>0</v>
      </c>
      <c r="N6933" s="436" t="s">
        <v>3731</v>
      </c>
      <c r="O6933" s="259">
        <v>1</v>
      </c>
      <c r="P6933" s="259" t="s">
        <v>5152</v>
      </c>
      <c r="Q6933" s="259" t="s">
        <v>5302</v>
      </c>
    </row>
    <row r="6934" spans="1:17" ht="21.75" customHeight="1">
      <c r="A6934" s="301" t="s">
        <v>5152</v>
      </c>
      <c r="B6934" s="301" t="s">
        <v>5137</v>
      </c>
      <c r="C6934" s="316" t="s">
        <v>12919</v>
      </c>
      <c r="D6934" s="465" t="s">
        <v>3646</v>
      </c>
      <c r="E6934" s="465" t="s">
        <v>700</v>
      </c>
      <c r="F6934" s="469" t="str">
        <f t="shared" si="216"/>
        <v>CH</v>
      </c>
      <c r="G6934" s="260">
        <v>0</v>
      </c>
      <c r="H6934" s="260">
        <v>0</v>
      </c>
      <c r="I6934" s="260">
        <v>0</v>
      </c>
      <c r="J6934" s="260">
        <v>272890.99820126803</v>
      </c>
      <c r="K6934" s="260">
        <v>272890.99820022698</v>
      </c>
      <c r="L6934" s="301" t="str">
        <f t="shared" si="217"/>
        <v/>
      </c>
      <c r="M6934" s="459">
        <f>IFERROR((Tableau1[[#This Row],[Scope 1
(kg CO2-eq)]]+Tableau1[[#This Row],[Scope 2 energy
(kg CO2-eq)]]+Tableau1[[#This Row],[Scope 2 Infrastructure
(kg CO2-eq)]])/Tableau1[[#This Row],[Total CO2-emissions
(kg CO2-eq)
for scope 3 use ]],"")</f>
        <v>0</v>
      </c>
      <c r="N6934" s="436" t="s">
        <v>3646</v>
      </c>
      <c r="O6934" s="259">
        <v>1</v>
      </c>
      <c r="P6934" s="259" t="s">
        <v>5152</v>
      </c>
      <c r="Q6934" s="259" t="s">
        <v>5137</v>
      </c>
    </row>
    <row r="6935" spans="1:17" ht="21.75" customHeight="1">
      <c r="A6935" s="301" t="s">
        <v>5152</v>
      </c>
      <c r="B6935" s="301" t="s">
        <v>5137</v>
      </c>
      <c r="C6935" s="316" t="s">
        <v>12920</v>
      </c>
      <c r="D6935" s="465" t="s">
        <v>3646</v>
      </c>
      <c r="E6935" s="465" t="s">
        <v>700</v>
      </c>
      <c r="F6935" s="469" t="str">
        <f t="shared" si="216"/>
        <v>CH</v>
      </c>
      <c r="G6935" s="260">
        <v>0</v>
      </c>
      <c r="H6935" s="260">
        <v>0</v>
      </c>
      <c r="I6935" s="260">
        <v>0</v>
      </c>
      <c r="J6935" s="260">
        <v>13002.994185280601</v>
      </c>
      <c r="K6935" s="260">
        <v>13002.9941857174</v>
      </c>
      <c r="L6935" s="301" t="str">
        <f t="shared" si="217"/>
        <v/>
      </c>
      <c r="M6935" s="459">
        <f>IFERROR((Tableau1[[#This Row],[Scope 1
(kg CO2-eq)]]+Tableau1[[#This Row],[Scope 2 energy
(kg CO2-eq)]]+Tableau1[[#This Row],[Scope 2 Infrastructure
(kg CO2-eq)]])/Tableau1[[#This Row],[Total CO2-emissions
(kg CO2-eq)
for scope 3 use ]],"")</f>
        <v>0</v>
      </c>
      <c r="N6935" s="436" t="s">
        <v>3646</v>
      </c>
      <c r="O6935" s="259">
        <v>1</v>
      </c>
      <c r="P6935" s="259" t="s">
        <v>5152</v>
      </c>
      <c r="Q6935" s="259" t="s">
        <v>5137</v>
      </c>
    </row>
    <row r="6936" spans="1:17" ht="21.75" customHeight="1">
      <c r="A6936" s="301" t="s">
        <v>5152</v>
      </c>
      <c r="B6936" s="301" t="s">
        <v>5137</v>
      </c>
      <c r="C6936" s="316" t="s">
        <v>12921</v>
      </c>
      <c r="D6936" s="465" t="s">
        <v>3646</v>
      </c>
      <c r="E6936" s="465" t="s">
        <v>700</v>
      </c>
      <c r="F6936" s="469" t="str">
        <f t="shared" si="216"/>
        <v>CH</v>
      </c>
      <c r="G6936" s="260">
        <v>0</v>
      </c>
      <c r="H6936" s="260">
        <v>1252.0964153433599</v>
      </c>
      <c r="I6936" s="260">
        <v>1.58036027904</v>
      </c>
      <c r="J6936" s="260">
        <v>14324.0602509254</v>
      </c>
      <c r="K6936" s="260">
        <v>15577.7370233936</v>
      </c>
      <c r="L6936" s="301" t="str">
        <f t="shared" si="217"/>
        <v/>
      </c>
      <c r="M6936" s="459">
        <f>IFERROR((Tableau1[[#This Row],[Scope 1
(kg CO2-eq)]]+Tableau1[[#This Row],[Scope 2 energy
(kg CO2-eq)]]+Tableau1[[#This Row],[Scope 2 Infrastructure
(kg CO2-eq)]])/Tableau1[[#This Row],[Total CO2-emissions
(kg CO2-eq)
for scope 3 use ]],"")</f>
        <v>8.0478748212253953E-2</v>
      </c>
      <c r="N6936" s="436" t="s">
        <v>3646</v>
      </c>
      <c r="O6936" s="259">
        <v>1</v>
      </c>
      <c r="P6936" s="259" t="s">
        <v>5152</v>
      </c>
      <c r="Q6936" s="259" t="s">
        <v>5137</v>
      </c>
    </row>
    <row r="6937" spans="1:17" ht="21.75" customHeight="1">
      <c r="A6937" s="301" t="s">
        <v>5152</v>
      </c>
      <c r="B6937" s="301" t="s">
        <v>5137</v>
      </c>
      <c r="C6937" s="316" t="s">
        <v>12922</v>
      </c>
      <c r="D6937" s="465" t="s">
        <v>3646</v>
      </c>
      <c r="E6937" s="465" t="s">
        <v>700</v>
      </c>
      <c r="F6937" s="469" t="str">
        <f t="shared" si="216"/>
        <v>CH</v>
      </c>
      <c r="G6937" s="260">
        <v>0</v>
      </c>
      <c r="H6937" s="260">
        <v>0</v>
      </c>
      <c r="I6937" s="260">
        <v>0</v>
      </c>
      <c r="J6937" s="260">
        <v>300747.05988831399</v>
      </c>
      <c r="K6937" s="260">
        <v>300747.05988794001</v>
      </c>
      <c r="L6937" s="301" t="str">
        <f t="shared" si="217"/>
        <v/>
      </c>
      <c r="M6937" s="459">
        <f>IFERROR((Tableau1[[#This Row],[Scope 1
(kg CO2-eq)]]+Tableau1[[#This Row],[Scope 2 energy
(kg CO2-eq)]]+Tableau1[[#This Row],[Scope 2 Infrastructure
(kg CO2-eq)]])/Tableau1[[#This Row],[Total CO2-emissions
(kg CO2-eq)
for scope 3 use ]],"")</f>
        <v>0</v>
      </c>
      <c r="N6937" s="436" t="s">
        <v>3646</v>
      </c>
      <c r="O6937" s="259">
        <v>1</v>
      </c>
      <c r="P6937" s="259" t="s">
        <v>5152</v>
      </c>
      <c r="Q6937" s="259" t="s">
        <v>5137</v>
      </c>
    </row>
    <row r="6938" spans="1:17" ht="21.75" customHeight="1">
      <c r="A6938" s="301" t="s">
        <v>5152</v>
      </c>
      <c r="B6938" s="301" t="s">
        <v>5137</v>
      </c>
      <c r="C6938" s="316" t="s">
        <v>12923</v>
      </c>
      <c r="D6938" s="465" t="s">
        <v>3646</v>
      </c>
      <c r="E6938" s="465" t="s">
        <v>700</v>
      </c>
      <c r="F6938" s="469" t="str">
        <f t="shared" si="216"/>
        <v>CH</v>
      </c>
      <c r="G6938" s="260">
        <v>0</v>
      </c>
      <c r="H6938" s="260">
        <v>0</v>
      </c>
      <c r="I6938" s="260">
        <v>0</v>
      </c>
      <c r="J6938" s="260">
        <v>16858.775952762098</v>
      </c>
      <c r="K6938" s="260">
        <v>16858.7759527628</v>
      </c>
      <c r="L6938" s="301" t="str">
        <f t="shared" si="217"/>
        <v/>
      </c>
      <c r="M6938" s="459">
        <f>IFERROR((Tableau1[[#This Row],[Scope 1
(kg CO2-eq)]]+Tableau1[[#This Row],[Scope 2 energy
(kg CO2-eq)]]+Tableau1[[#This Row],[Scope 2 Infrastructure
(kg CO2-eq)]])/Tableau1[[#This Row],[Total CO2-emissions
(kg CO2-eq)
for scope 3 use ]],"")</f>
        <v>0</v>
      </c>
      <c r="N6938" s="436" t="s">
        <v>3646</v>
      </c>
      <c r="O6938" s="259">
        <v>1</v>
      </c>
      <c r="P6938" s="259" t="s">
        <v>5152</v>
      </c>
      <c r="Q6938" s="259" t="s">
        <v>5137</v>
      </c>
    </row>
    <row r="6939" spans="1:17" ht="21.75" customHeight="1">
      <c r="A6939" s="301" t="s">
        <v>5152</v>
      </c>
      <c r="B6939" s="301" t="s">
        <v>5137</v>
      </c>
      <c r="C6939" s="316" t="s">
        <v>12924</v>
      </c>
      <c r="D6939" s="465" t="s">
        <v>3646</v>
      </c>
      <c r="E6939" s="465" t="s">
        <v>700</v>
      </c>
      <c r="F6939" s="469" t="str">
        <f t="shared" si="216"/>
        <v>CH</v>
      </c>
      <c r="G6939" s="260">
        <v>0</v>
      </c>
      <c r="H6939" s="260">
        <v>3473.4597629212799</v>
      </c>
      <c r="I6939" s="260">
        <v>4.3841015539199999</v>
      </c>
      <c r="J6939" s="260">
        <v>36496.396544465999</v>
      </c>
      <c r="K6939" s="260">
        <v>39974.240400180497</v>
      </c>
      <c r="L6939" s="301" t="str">
        <f t="shared" si="217"/>
        <v/>
      </c>
      <c r="M6939" s="459">
        <f>IFERROR((Tableau1[[#This Row],[Scope 1
(kg CO2-eq)]]+Tableau1[[#This Row],[Scope 2 energy
(kg CO2-eq)]]+Tableau1[[#This Row],[Scope 2 Infrastructure
(kg CO2-eq)]])/Tableau1[[#This Row],[Total CO2-emissions
(kg CO2-eq)
for scope 3 use ]],"")</f>
        <v>8.7002125110037021E-2</v>
      </c>
      <c r="N6939" s="436" t="s">
        <v>3646</v>
      </c>
      <c r="O6939" s="259">
        <v>1</v>
      </c>
      <c r="P6939" s="259" t="s">
        <v>5152</v>
      </c>
      <c r="Q6939" s="259" t="s">
        <v>5137</v>
      </c>
    </row>
    <row r="6940" spans="1:17" ht="21.75" customHeight="1">
      <c r="A6940" s="301" t="s">
        <v>5153</v>
      </c>
      <c r="B6940" s="301" t="s">
        <v>5133</v>
      </c>
      <c r="C6940" s="316" t="s">
        <v>12925</v>
      </c>
      <c r="D6940" s="465" t="s">
        <v>3646</v>
      </c>
      <c r="E6940" s="465" t="s">
        <v>700</v>
      </c>
      <c r="F6940" s="469" t="str">
        <f t="shared" si="216"/>
        <v>CH</v>
      </c>
      <c r="G6940" s="260">
        <v>0</v>
      </c>
      <c r="H6940" s="260">
        <v>0</v>
      </c>
      <c r="I6940" s="260">
        <v>0</v>
      </c>
      <c r="J6940" s="260">
        <v>7658.1192191760501</v>
      </c>
      <c r="K6940" s="260">
        <v>7658.1192192697899</v>
      </c>
      <c r="L6940" s="301" t="str">
        <f t="shared" si="217"/>
        <v/>
      </c>
      <c r="M6940" s="459">
        <f>IFERROR((Tableau1[[#This Row],[Scope 1
(kg CO2-eq)]]+Tableau1[[#This Row],[Scope 2 energy
(kg CO2-eq)]]+Tableau1[[#This Row],[Scope 2 Infrastructure
(kg CO2-eq)]])/Tableau1[[#This Row],[Total CO2-emissions
(kg CO2-eq)
for scope 3 use ]],"")</f>
        <v>0</v>
      </c>
      <c r="N6940" s="436" t="s">
        <v>3646</v>
      </c>
      <c r="O6940" s="259">
        <v>1</v>
      </c>
      <c r="P6940" s="259" t="s">
        <v>5153</v>
      </c>
      <c r="Q6940" s="259" t="s">
        <v>5133</v>
      </c>
    </row>
    <row r="6941" spans="1:17" ht="21.75" customHeight="1">
      <c r="A6941" s="301" t="s">
        <v>5153</v>
      </c>
      <c r="B6941" s="301" t="s">
        <v>5133</v>
      </c>
      <c r="C6941" s="316" t="s">
        <v>12926</v>
      </c>
      <c r="D6941" s="465" t="s">
        <v>3646</v>
      </c>
      <c r="E6941" s="465" t="s">
        <v>700</v>
      </c>
      <c r="F6941" s="469" t="str">
        <f t="shared" si="216"/>
        <v>CH</v>
      </c>
      <c r="G6941" s="260">
        <v>0</v>
      </c>
      <c r="H6941" s="260">
        <v>0</v>
      </c>
      <c r="I6941" s="260">
        <v>0</v>
      </c>
      <c r="J6941" s="260">
        <v>12333.901970336099</v>
      </c>
      <c r="K6941" s="260">
        <v>12333.9019700356</v>
      </c>
      <c r="L6941" s="301" t="str">
        <f t="shared" si="217"/>
        <v/>
      </c>
      <c r="M6941" s="459">
        <f>IFERROR((Tableau1[[#This Row],[Scope 1
(kg CO2-eq)]]+Tableau1[[#This Row],[Scope 2 energy
(kg CO2-eq)]]+Tableau1[[#This Row],[Scope 2 Infrastructure
(kg CO2-eq)]])/Tableau1[[#This Row],[Total CO2-emissions
(kg CO2-eq)
for scope 3 use ]],"")</f>
        <v>0</v>
      </c>
      <c r="N6941" s="436" t="s">
        <v>3646</v>
      </c>
      <c r="O6941" s="259">
        <v>1</v>
      </c>
      <c r="P6941" s="259" t="s">
        <v>5153</v>
      </c>
      <c r="Q6941" s="259" t="s">
        <v>5133</v>
      </c>
    </row>
    <row r="6942" spans="1:17" ht="21.75" customHeight="1">
      <c r="A6942" s="301" t="s">
        <v>5152</v>
      </c>
      <c r="B6942" s="301" t="s">
        <v>5137</v>
      </c>
      <c r="C6942" s="316" t="s">
        <v>12927</v>
      </c>
      <c r="D6942" s="465" t="s">
        <v>3731</v>
      </c>
      <c r="E6942" s="465" t="s">
        <v>700</v>
      </c>
      <c r="F6942" s="469" t="str">
        <f t="shared" si="216"/>
        <v>CH</v>
      </c>
      <c r="G6942" s="260">
        <v>0</v>
      </c>
      <c r="H6942" s="260">
        <v>0</v>
      </c>
      <c r="I6942" s="260">
        <v>0</v>
      </c>
      <c r="J6942" s="260">
        <v>14.9550971993972</v>
      </c>
      <c r="K6942" s="260">
        <v>14.955097199391499</v>
      </c>
      <c r="L6942" s="301" t="str">
        <f t="shared" si="217"/>
        <v/>
      </c>
      <c r="M6942" s="459">
        <f>IFERROR((Tableau1[[#This Row],[Scope 1
(kg CO2-eq)]]+Tableau1[[#This Row],[Scope 2 energy
(kg CO2-eq)]]+Tableau1[[#This Row],[Scope 2 Infrastructure
(kg CO2-eq)]])/Tableau1[[#This Row],[Total CO2-emissions
(kg CO2-eq)
for scope 3 use ]],"")</f>
        <v>0</v>
      </c>
      <c r="N6942" s="436" t="s">
        <v>3731</v>
      </c>
      <c r="O6942" s="259">
        <v>1</v>
      </c>
      <c r="P6942" s="259" t="s">
        <v>5152</v>
      </c>
      <c r="Q6942" s="259" t="s">
        <v>5137</v>
      </c>
    </row>
    <row r="6943" spans="1:17" ht="21.75" customHeight="1">
      <c r="A6943" s="301" t="s">
        <v>5152</v>
      </c>
      <c r="B6943" s="301" t="s">
        <v>5137</v>
      </c>
      <c r="C6943" s="316" t="s">
        <v>12928</v>
      </c>
      <c r="D6943" s="465" t="s">
        <v>3731</v>
      </c>
      <c r="E6943" s="465" t="s">
        <v>700</v>
      </c>
      <c r="F6943" s="469" t="str">
        <f t="shared" si="216"/>
        <v>CH</v>
      </c>
      <c r="G6943" s="260">
        <v>0</v>
      </c>
      <c r="H6943" s="260">
        <v>0</v>
      </c>
      <c r="I6943" s="260">
        <v>0</v>
      </c>
      <c r="J6943" s="260">
        <v>20.131841825083701</v>
      </c>
      <c r="K6943" s="260">
        <v>20.1318418250946</v>
      </c>
      <c r="L6943" s="301" t="str">
        <f t="shared" si="217"/>
        <v/>
      </c>
      <c r="M6943" s="459">
        <f>IFERROR((Tableau1[[#This Row],[Scope 1
(kg CO2-eq)]]+Tableau1[[#This Row],[Scope 2 energy
(kg CO2-eq)]]+Tableau1[[#This Row],[Scope 2 Infrastructure
(kg CO2-eq)]])/Tableau1[[#This Row],[Total CO2-emissions
(kg CO2-eq)
for scope 3 use ]],"")</f>
        <v>0</v>
      </c>
      <c r="N6943" s="436" t="s">
        <v>3731</v>
      </c>
      <c r="O6943" s="259">
        <v>1</v>
      </c>
      <c r="P6943" s="259" t="s">
        <v>5152</v>
      </c>
      <c r="Q6943" s="259" t="s">
        <v>5137</v>
      </c>
    </row>
    <row r="6944" spans="1:17" ht="21.75" customHeight="1">
      <c r="A6944" s="301" t="s">
        <v>5152</v>
      </c>
      <c r="B6944" s="301" t="s">
        <v>5137</v>
      </c>
      <c r="C6944" s="316" t="s">
        <v>12929</v>
      </c>
      <c r="D6944" s="465" t="s">
        <v>3731</v>
      </c>
      <c r="E6944" s="465" t="s">
        <v>700</v>
      </c>
      <c r="F6944" s="469" t="str">
        <f t="shared" si="216"/>
        <v>CH</v>
      </c>
      <c r="G6944" s="260">
        <v>0</v>
      </c>
      <c r="H6944" s="260">
        <v>0</v>
      </c>
      <c r="I6944" s="260">
        <v>0</v>
      </c>
      <c r="J6944" s="260">
        <v>30.485163898832202</v>
      </c>
      <c r="K6944" s="260">
        <v>30.485163898773699</v>
      </c>
      <c r="L6944" s="301" t="str">
        <f t="shared" si="217"/>
        <v/>
      </c>
      <c r="M6944" s="459">
        <f>IFERROR((Tableau1[[#This Row],[Scope 1
(kg CO2-eq)]]+Tableau1[[#This Row],[Scope 2 energy
(kg CO2-eq)]]+Tableau1[[#This Row],[Scope 2 Infrastructure
(kg CO2-eq)]])/Tableau1[[#This Row],[Total CO2-emissions
(kg CO2-eq)
for scope 3 use ]],"")</f>
        <v>0</v>
      </c>
      <c r="N6944" s="436" t="s">
        <v>3731</v>
      </c>
      <c r="O6944" s="259">
        <v>1</v>
      </c>
      <c r="P6944" s="259" t="s">
        <v>5152</v>
      </c>
      <c r="Q6944" s="259" t="s">
        <v>5137</v>
      </c>
    </row>
    <row r="6945" spans="1:17" ht="21.75" customHeight="1">
      <c r="A6945" s="301" t="s">
        <v>5152</v>
      </c>
      <c r="B6945" s="301" t="s">
        <v>5137</v>
      </c>
      <c r="C6945" s="316" t="s">
        <v>12930</v>
      </c>
      <c r="D6945" s="465" t="s">
        <v>3731</v>
      </c>
      <c r="E6945" s="465" t="s">
        <v>700</v>
      </c>
      <c r="F6945" s="469" t="str">
        <f t="shared" si="216"/>
        <v>CH</v>
      </c>
      <c r="G6945" s="260">
        <v>0</v>
      </c>
      <c r="H6945" s="260">
        <v>0</v>
      </c>
      <c r="I6945" s="260">
        <v>0</v>
      </c>
      <c r="J6945" s="260">
        <v>40.838800428946101</v>
      </c>
      <c r="K6945" s="260">
        <v>40.838800428901301</v>
      </c>
      <c r="L6945" s="301" t="str">
        <f t="shared" si="217"/>
        <v/>
      </c>
      <c r="M6945" s="459">
        <f>IFERROR((Tableau1[[#This Row],[Scope 1
(kg CO2-eq)]]+Tableau1[[#This Row],[Scope 2 energy
(kg CO2-eq)]]+Tableau1[[#This Row],[Scope 2 Infrastructure
(kg CO2-eq)]])/Tableau1[[#This Row],[Total CO2-emissions
(kg CO2-eq)
for scope 3 use ]],"")</f>
        <v>0</v>
      </c>
      <c r="N6945" s="436" t="s">
        <v>3731</v>
      </c>
      <c r="O6945" s="259">
        <v>1</v>
      </c>
      <c r="P6945" s="259" t="s">
        <v>5152</v>
      </c>
      <c r="Q6945" s="259" t="s">
        <v>5137</v>
      </c>
    </row>
    <row r="6946" spans="1:17" ht="21.75" customHeight="1">
      <c r="A6946" s="301" t="s">
        <v>5152</v>
      </c>
      <c r="B6946" s="301" t="s">
        <v>5137</v>
      </c>
      <c r="C6946" s="316" t="s">
        <v>12931</v>
      </c>
      <c r="D6946" s="465" t="s">
        <v>3731</v>
      </c>
      <c r="E6946" s="465" t="s">
        <v>700</v>
      </c>
      <c r="F6946" s="469" t="str">
        <f t="shared" si="216"/>
        <v>CH</v>
      </c>
      <c r="G6946" s="260">
        <v>0</v>
      </c>
      <c r="H6946" s="260">
        <v>0</v>
      </c>
      <c r="I6946" s="260">
        <v>0</v>
      </c>
      <c r="J6946" s="260">
        <v>51.192267126095402</v>
      </c>
      <c r="K6946" s="260">
        <v>51.1922671260455</v>
      </c>
      <c r="L6946" s="301" t="str">
        <f t="shared" si="217"/>
        <v/>
      </c>
      <c r="M6946" s="459">
        <f>IFERROR((Tableau1[[#This Row],[Scope 1
(kg CO2-eq)]]+Tableau1[[#This Row],[Scope 2 energy
(kg CO2-eq)]]+Tableau1[[#This Row],[Scope 2 Infrastructure
(kg CO2-eq)]])/Tableau1[[#This Row],[Total CO2-emissions
(kg CO2-eq)
for scope 3 use ]],"")</f>
        <v>0</v>
      </c>
      <c r="N6946" s="436" t="s">
        <v>3731</v>
      </c>
      <c r="O6946" s="259">
        <v>1</v>
      </c>
      <c r="P6946" s="259" t="s">
        <v>5152</v>
      </c>
      <c r="Q6946" s="259" t="s">
        <v>5137</v>
      </c>
    </row>
    <row r="6947" spans="1:17" ht="21.75" customHeight="1">
      <c r="A6947" s="301" t="s">
        <v>5153</v>
      </c>
      <c r="B6947" s="301" t="s">
        <v>5133</v>
      </c>
      <c r="C6947" s="316" t="s">
        <v>12932</v>
      </c>
      <c r="D6947" s="465" t="s">
        <v>3646</v>
      </c>
      <c r="E6947" s="465" t="s">
        <v>700</v>
      </c>
      <c r="F6947" s="469" t="str">
        <f t="shared" si="216"/>
        <v>CH</v>
      </c>
      <c r="G6947" s="260">
        <v>0</v>
      </c>
      <c r="H6947" s="260">
        <v>0</v>
      </c>
      <c r="I6947" s="260">
        <v>0</v>
      </c>
      <c r="J6947" s="260">
        <v>9032.8017714473899</v>
      </c>
      <c r="K6947" s="260">
        <v>9032.8017714040798</v>
      </c>
      <c r="L6947" s="301" t="str">
        <f t="shared" si="217"/>
        <v/>
      </c>
      <c r="M6947" s="459">
        <f>IFERROR((Tableau1[[#This Row],[Scope 1
(kg CO2-eq)]]+Tableau1[[#This Row],[Scope 2 energy
(kg CO2-eq)]]+Tableau1[[#This Row],[Scope 2 Infrastructure
(kg CO2-eq)]])/Tableau1[[#This Row],[Total CO2-emissions
(kg CO2-eq)
for scope 3 use ]],"")</f>
        <v>0</v>
      </c>
      <c r="N6947" s="436" t="s">
        <v>3646</v>
      </c>
      <c r="O6947" s="259">
        <v>1</v>
      </c>
      <c r="P6947" s="259" t="s">
        <v>5153</v>
      </c>
      <c r="Q6947" s="259" t="s">
        <v>5133</v>
      </c>
    </row>
    <row r="6948" spans="1:17" ht="21.75" customHeight="1">
      <c r="A6948" s="301" t="s">
        <v>5153</v>
      </c>
      <c r="B6948" s="301" t="s">
        <v>5133</v>
      </c>
      <c r="C6948" s="316" t="s">
        <v>12933</v>
      </c>
      <c r="D6948" s="465" t="s">
        <v>3646</v>
      </c>
      <c r="E6948" s="465" t="s">
        <v>700</v>
      </c>
      <c r="F6948" s="469" t="str">
        <f t="shared" si="216"/>
        <v>CH</v>
      </c>
      <c r="G6948" s="260">
        <v>0</v>
      </c>
      <c r="H6948" s="260">
        <v>0</v>
      </c>
      <c r="I6948" s="260">
        <v>0</v>
      </c>
      <c r="J6948" s="260">
        <v>4724.74852415442</v>
      </c>
      <c r="K6948" s="260">
        <v>4724.7485238311601</v>
      </c>
      <c r="L6948" s="301" t="str">
        <f t="shared" si="217"/>
        <v/>
      </c>
      <c r="M6948" s="459">
        <f>IFERROR((Tableau1[[#This Row],[Scope 1
(kg CO2-eq)]]+Tableau1[[#This Row],[Scope 2 energy
(kg CO2-eq)]]+Tableau1[[#This Row],[Scope 2 Infrastructure
(kg CO2-eq)]])/Tableau1[[#This Row],[Total CO2-emissions
(kg CO2-eq)
for scope 3 use ]],"")</f>
        <v>0</v>
      </c>
      <c r="N6948" s="436" t="s">
        <v>3646</v>
      </c>
      <c r="O6948" s="259">
        <v>1</v>
      </c>
      <c r="P6948" s="259" t="s">
        <v>5153</v>
      </c>
      <c r="Q6948" s="259" t="s">
        <v>5133</v>
      </c>
    </row>
    <row r="6949" spans="1:17" ht="21.75" customHeight="1">
      <c r="A6949" s="301" t="s">
        <v>5153</v>
      </c>
      <c r="B6949" s="301" t="s">
        <v>5133</v>
      </c>
      <c r="C6949" s="316" t="s">
        <v>12934</v>
      </c>
      <c r="D6949" s="465" t="s">
        <v>3646</v>
      </c>
      <c r="E6949" s="465" t="s">
        <v>700</v>
      </c>
      <c r="F6949" s="469" t="str">
        <f t="shared" si="216"/>
        <v>CH</v>
      </c>
      <c r="G6949" s="260">
        <v>0</v>
      </c>
      <c r="H6949" s="260">
        <v>0</v>
      </c>
      <c r="I6949" s="260">
        <v>0</v>
      </c>
      <c r="J6949" s="260">
        <v>13708.269539306901</v>
      </c>
      <c r="K6949" s="260">
        <v>13708.269538956099</v>
      </c>
      <c r="L6949" s="301" t="str">
        <f t="shared" si="217"/>
        <v/>
      </c>
      <c r="M6949" s="459">
        <f>IFERROR((Tableau1[[#This Row],[Scope 1
(kg CO2-eq)]]+Tableau1[[#This Row],[Scope 2 energy
(kg CO2-eq)]]+Tableau1[[#This Row],[Scope 2 Infrastructure
(kg CO2-eq)]])/Tableau1[[#This Row],[Total CO2-emissions
(kg CO2-eq)
for scope 3 use ]],"")</f>
        <v>0</v>
      </c>
      <c r="N6949" s="436" t="s">
        <v>3646</v>
      </c>
      <c r="O6949" s="259">
        <v>1</v>
      </c>
      <c r="P6949" s="259" t="s">
        <v>5153</v>
      </c>
      <c r="Q6949" s="259" t="s">
        <v>5133</v>
      </c>
    </row>
    <row r="6950" spans="1:17" ht="21.75" customHeight="1">
      <c r="A6950" s="301" t="s">
        <v>5153</v>
      </c>
      <c r="B6950" s="301" t="s">
        <v>5133</v>
      </c>
      <c r="C6950" s="316" t="s">
        <v>12935</v>
      </c>
      <c r="D6950" s="465" t="s">
        <v>3646</v>
      </c>
      <c r="E6950" s="465" t="s">
        <v>700</v>
      </c>
      <c r="F6950" s="469" t="str">
        <f t="shared" si="216"/>
        <v>CH</v>
      </c>
      <c r="G6950" s="260">
        <v>0</v>
      </c>
      <c r="H6950" s="260">
        <v>0</v>
      </c>
      <c r="I6950" s="260">
        <v>0</v>
      </c>
      <c r="J6950" s="260">
        <v>9400.3846827193993</v>
      </c>
      <c r="K6950" s="260">
        <v>9400.3846820445306</v>
      </c>
      <c r="L6950" s="301" t="str">
        <f t="shared" si="217"/>
        <v/>
      </c>
      <c r="M6950" s="459">
        <f>IFERROR((Tableau1[[#This Row],[Scope 1
(kg CO2-eq)]]+Tableau1[[#This Row],[Scope 2 energy
(kg CO2-eq)]]+Tableau1[[#This Row],[Scope 2 Infrastructure
(kg CO2-eq)]])/Tableau1[[#This Row],[Total CO2-emissions
(kg CO2-eq)
for scope 3 use ]],"")</f>
        <v>0</v>
      </c>
      <c r="N6950" s="436" t="s">
        <v>3646</v>
      </c>
      <c r="O6950" s="259">
        <v>1</v>
      </c>
      <c r="P6950" s="259" t="s">
        <v>5153</v>
      </c>
      <c r="Q6950" s="259" t="s">
        <v>5133</v>
      </c>
    </row>
    <row r="6951" spans="1:17" ht="21.75" customHeight="1">
      <c r="A6951" s="301" t="s">
        <v>5152</v>
      </c>
      <c r="B6951" s="301" t="s">
        <v>5137</v>
      </c>
      <c r="C6951" s="316" t="s">
        <v>12936</v>
      </c>
      <c r="D6951" s="465" t="s">
        <v>3646</v>
      </c>
      <c r="E6951" s="465" t="s">
        <v>700</v>
      </c>
      <c r="F6951" s="469" t="str">
        <f t="shared" si="216"/>
        <v>CH</v>
      </c>
      <c r="G6951" s="260">
        <v>0</v>
      </c>
      <c r="H6951" s="260">
        <v>0</v>
      </c>
      <c r="I6951" s="260">
        <v>0</v>
      </c>
      <c r="J6951" s="260">
        <v>40030.7275521876</v>
      </c>
      <c r="K6951" s="260">
        <v>40030.727552175602</v>
      </c>
      <c r="L6951" s="301" t="str">
        <f t="shared" si="217"/>
        <v/>
      </c>
      <c r="M6951" s="459">
        <f>IFERROR((Tableau1[[#This Row],[Scope 1
(kg CO2-eq)]]+Tableau1[[#This Row],[Scope 2 energy
(kg CO2-eq)]]+Tableau1[[#This Row],[Scope 2 Infrastructure
(kg CO2-eq)]])/Tableau1[[#This Row],[Total CO2-emissions
(kg CO2-eq)
for scope 3 use ]],"")</f>
        <v>0</v>
      </c>
      <c r="N6951" s="436" t="s">
        <v>3646</v>
      </c>
      <c r="O6951" s="259">
        <v>1</v>
      </c>
      <c r="P6951" s="259" t="s">
        <v>5152</v>
      </c>
      <c r="Q6951" s="259" t="s">
        <v>5137</v>
      </c>
    </row>
    <row r="6952" spans="1:17" ht="21.75" customHeight="1">
      <c r="A6952" s="301" t="s">
        <v>5152</v>
      </c>
      <c r="B6952" s="301" t="s">
        <v>5137</v>
      </c>
      <c r="C6952" s="316" t="s">
        <v>12937</v>
      </c>
      <c r="D6952" s="465" t="s">
        <v>3646</v>
      </c>
      <c r="E6952" s="465" t="s">
        <v>700</v>
      </c>
      <c r="F6952" s="469" t="str">
        <f t="shared" si="216"/>
        <v>CH</v>
      </c>
      <c r="G6952" s="260">
        <v>0</v>
      </c>
      <c r="H6952" s="260">
        <v>103.151882886336</v>
      </c>
      <c r="I6952" s="260">
        <v>0.130195355904</v>
      </c>
      <c r="J6952" s="260">
        <v>1577.7888860994001</v>
      </c>
      <c r="K6952" s="260">
        <v>1681.07096408044</v>
      </c>
      <c r="L6952" s="301" t="str">
        <f t="shared" si="217"/>
        <v/>
      </c>
      <c r="M6952" s="459">
        <f>IFERROR((Tableau1[[#This Row],[Scope 1
(kg CO2-eq)]]+Tableau1[[#This Row],[Scope 2 energy
(kg CO2-eq)]]+Tableau1[[#This Row],[Scope 2 Infrastructure
(kg CO2-eq)]])/Tableau1[[#This Row],[Total CO2-emissions
(kg CO2-eq)
for scope 3 use ]],"")</f>
        <v>6.143826194674426E-2</v>
      </c>
      <c r="N6952" s="436" t="s">
        <v>3646</v>
      </c>
      <c r="O6952" s="259">
        <v>1</v>
      </c>
      <c r="P6952" s="259" t="s">
        <v>5152</v>
      </c>
      <c r="Q6952" s="259" t="s">
        <v>5137</v>
      </c>
    </row>
    <row r="6953" spans="1:17" ht="21.75" customHeight="1">
      <c r="A6953" s="301" t="s">
        <v>5152</v>
      </c>
      <c r="B6953" s="301" t="s">
        <v>5137</v>
      </c>
      <c r="C6953" s="316" t="s">
        <v>12938</v>
      </c>
      <c r="D6953" s="465" t="s">
        <v>3646</v>
      </c>
      <c r="E6953" s="465" t="s">
        <v>700</v>
      </c>
      <c r="F6953" s="469" t="str">
        <f t="shared" si="216"/>
        <v>CH</v>
      </c>
      <c r="G6953" s="260">
        <v>0</v>
      </c>
      <c r="H6953" s="260">
        <v>0</v>
      </c>
      <c r="I6953" s="260">
        <v>0</v>
      </c>
      <c r="J6953" s="260">
        <v>52114.461004118901</v>
      </c>
      <c r="K6953" s="260">
        <v>52114.461004205397</v>
      </c>
      <c r="L6953" s="301" t="str">
        <f t="shared" si="217"/>
        <v/>
      </c>
      <c r="M6953" s="459">
        <f>IFERROR((Tableau1[[#This Row],[Scope 1
(kg CO2-eq)]]+Tableau1[[#This Row],[Scope 2 energy
(kg CO2-eq)]]+Tableau1[[#This Row],[Scope 2 Infrastructure
(kg CO2-eq)]])/Tableau1[[#This Row],[Total CO2-emissions
(kg CO2-eq)
for scope 3 use ]],"")</f>
        <v>0</v>
      </c>
      <c r="N6953" s="436" t="s">
        <v>3646</v>
      </c>
      <c r="O6953" s="259">
        <v>1</v>
      </c>
      <c r="P6953" s="259" t="s">
        <v>5152</v>
      </c>
      <c r="Q6953" s="259" t="s">
        <v>5137</v>
      </c>
    </row>
    <row r="6954" spans="1:17" ht="21.75" customHeight="1">
      <c r="A6954" s="301" t="s">
        <v>5152</v>
      </c>
      <c r="B6954" s="301" t="s">
        <v>5137</v>
      </c>
      <c r="C6954" s="316" t="s">
        <v>12939</v>
      </c>
      <c r="D6954" s="465" t="s">
        <v>3646</v>
      </c>
      <c r="E6954" s="465" t="s">
        <v>700</v>
      </c>
      <c r="F6954" s="469" t="str">
        <f t="shared" si="216"/>
        <v>CH</v>
      </c>
      <c r="G6954" s="260">
        <v>0</v>
      </c>
      <c r="H6954" s="260">
        <v>0</v>
      </c>
      <c r="I6954" s="260">
        <v>0</v>
      </c>
      <c r="J6954" s="260">
        <v>330.99034586281999</v>
      </c>
      <c r="K6954" s="260">
        <v>330.99034586915002</v>
      </c>
      <c r="L6954" s="301" t="str">
        <f t="shared" si="217"/>
        <v/>
      </c>
      <c r="M6954" s="459">
        <f>IFERROR((Tableau1[[#This Row],[Scope 1
(kg CO2-eq)]]+Tableau1[[#This Row],[Scope 2 energy
(kg CO2-eq)]]+Tableau1[[#This Row],[Scope 2 Infrastructure
(kg CO2-eq)]])/Tableau1[[#This Row],[Total CO2-emissions
(kg CO2-eq)
for scope 3 use ]],"")</f>
        <v>0</v>
      </c>
      <c r="N6954" s="436" t="s">
        <v>3646</v>
      </c>
      <c r="O6954" s="259">
        <v>1</v>
      </c>
      <c r="P6954" s="259" t="s">
        <v>5152</v>
      </c>
      <c r="Q6954" s="259" t="s">
        <v>5137</v>
      </c>
    </row>
    <row r="6955" spans="1:17" ht="21.75" customHeight="1">
      <c r="A6955" s="301" t="s">
        <v>5152</v>
      </c>
      <c r="B6955" s="301" t="s">
        <v>5137</v>
      </c>
      <c r="C6955" s="316" t="s">
        <v>12940</v>
      </c>
      <c r="D6955" s="465" t="s">
        <v>3646</v>
      </c>
      <c r="E6955" s="465" t="s">
        <v>700</v>
      </c>
      <c r="F6955" s="469" t="str">
        <f t="shared" si="216"/>
        <v>CH</v>
      </c>
      <c r="G6955" s="260">
        <v>0</v>
      </c>
      <c r="H6955" s="260">
        <v>355.80145044052801</v>
      </c>
      <c r="I6955" s="260">
        <v>0.44908241299200002</v>
      </c>
      <c r="J6955" s="260">
        <v>4165.0601826919501</v>
      </c>
      <c r="K6955" s="260">
        <v>4521.31071505417</v>
      </c>
      <c r="L6955" s="301" t="str">
        <f t="shared" si="217"/>
        <v/>
      </c>
      <c r="M6955" s="459">
        <f>IFERROR((Tableau1[[#This Row],[Scope 1
(kg CO2-eq)]]+Tableau1[[#This Row],[Scope 2 energy
(kg CO2-eq)]]+Tableau1[[#This Row],[Scope 2 Infrastructure
(kg CO2-eq)]])/Tableau1[[#This Row],[Total CO2-emissions
(kg CO2-eq)
for scope 3 use ]],"")</f>
        <v>7.8793640894298009E-2</v>
      </c>
      <c r="N6955" s="436" t="s">
        <v>3646</v>
      </c>
      <c r="O6955" s="259">
        <v>1</v>
      </c>
      <c r="P6955" s="259" t="s">
        <v>5152</v>
      </c>
      <c r="Q6955" s="259" t="s">
        <v>5137</v>
      </c>
    </row>
    <row r="6956" spans="1:17" ht="21.75" customHeight="1">
      <c r="A6956" s="301" t="s">
        <v>5152</v>
      </c>
      <c r="B6956" s="301" t="s">
        <v>5137</v>
      </c>
      <c r="C6956" s="316" t="s">
        <v>12941</v>
      </c>
      <c r="D6956" s="465" t="s">
        <v>3646</v>
      </c>
      <c r="E6956" s="465" t="s">
        <v>700</v>
      </c>
      <c r="F6956" s="469" t="str">
        <f t="shared" si="216"/>
        <v>CH</v>
      </c>
      <c r="G6956" s="260">
        <v>0</v>
      </c>
      <c r="H6956" s="260">
        <v>0</v>
      </c>
      <c r="I6956" s="260">
        <v>0</v>
      </c>
      <c r="J6956" s="260">
        <v>556617.46360895305</v>
      </c>
      <c r="K6956" s="260">
        <v>556617.46360794106</v>
      </c>
      <c r="L6956" s="301" t="str">
        <f t="shared" si="217"/>
        <v/>
      </c>
      <c r="M6956" s="459">
        <f>IFERROR((Tableau1[[#This Row],[Scope 1
(kg CO2-eq)]]+Tableau1[[#This Row],[Scope 2 energy
(kg CO2-eq)]]+Tableau1[[#This Row],[Scope 2 Infrastructure
(kg CO2-eq)]])/Tableau1[[#This Row],[Total CO2-emissions
(kg CO2-eq)
for scope 3 use ]],"")</f>
        <v>0</v>
      </c>
      <c r="N6956" s="436" t="s">
        <v>3646</v>
      </c>
      <c r="O6956" s="259">
        <v>1</v>
      </c>
      <c r="P6956" s="259" t="s">
        <v>5152</v>
      </c>
      <c r="Q6956" s="259" t="s">
        <v>5137</v>
      </c>
    </row>
    <row r="6957" spans="1:17" ht="21.75" customHeight="1">
      <c r="A6957" s="301" t="s">
        <v>5152</v>
      </c>
      <c r="B6957" s="301" t="s">
        <v>5137</v>
      </c>
      <c r="C6957" s="316" t="s">
        <v>12942</v>
      </c>
      <c r="D6957" s="465" t="s">
        <v>3646</v>
      </c>
      <c r="E6957" s="465" t="s">
        <v>700</v>
      </c>
      <c r="F6957" s="469" t="str">
        <f t="shared" si="216"/>
        <v>CH</v>
      </c>
      <c r="G6957" s="260">
        <v>0</v>
      </c>
      <c r="H6957" s="260">
        <v>0</v>
      </c>
      <c r="I6957" s="260">
        <v>0</v>
      </c>
      <c r="J6957" s="260">
        <v>19377.901083920799</v>
      </c>
      <c r="K6957" s="260">
        <v>19377.901085281301</v>
      </c>
      <c r="L6957" s="301" t="str">
        <f t="shared" si="217"/>
        <v/>
      </c>
      <c r="M6957" s="459">
        <f>IFERROR((Tableau1[[#This Row],[Scope 1
(kg CO2-eq)]]+Tableau1[[#This Row],[Scope 2 energy
(kg CO2-eq)]]+Tableau1[[#This Row],[Scope 2 Infrastructure
(kg CO2-eq)]])/Tableau1[[#This Row],[Total CO2-emissions
(kg CO2-eq)
for scope 3 use ]],"")</f>
        <v>0</v>
      </c>
      <c r="N6957" s="436" t="s">
        <v>3646</v>
      </c>
      <c r="O6957" s="259">
        <v>1</v>
      </c>
      <c r="P6957" s="259" t="s">
        <v>5152</v>
      </c>
      <c r="Q6957" s="259" t="s">
        <v>5137</v>
      </c>
    </row>
    <row r="6958" spans="1:17" ht="21.75" customHeight="1">
      <c r="A6958" s="301" t="s">
        <v>5152</v>
      </c>
      <c r="B6958" s="301" t="s">
        <v>5137</v>
      </c>
      <c r="C6958" s="316" t="s">
        <v>12943</v>
      </c>
      <c r="D6958" s="465" t="s">
        <v>3646</v>
      </c>
      <c r="E6958" s="465" t="s">
        <v>700</v>
      </c>
      <c r="F6958" s="469" t="str">
        <f t="shared" si="216"/>
        <v>CH</v>
      </c>
      <c r="G6958" s="260">
        <v>0</v>
      </c>
      <c r="H6958" s="260">
        <v>2070.2922094598398</v>
      </c>
      <c r="I6958" s="260">
        <v>2.6130636057599999</v>
      </c>
      <c r="J6958" s="260">
        <v>23892.974546640598</v>
      </c>
      <c r="K6958" s="260">
        <v>25965.8798137995</v>
      </c>
      <c r="L6958" s="301" t="str">
        <f t="shared" si="217"/>
        <v/>
      </c>
      <c r="M6958" s="459">
        <f>IFERROR((Tableau1[[#This Row],[Scope 1
(kg CO2-eq)]]+Tableau1[[#This Row],[Scope 2 energy
(kg CO2-eq)]]+Tableau1[[#This Row],[Scope 2 Infrastructure
(kg CO2-eq)]])/Tableau1[[#This Row],[Total CO2-emissions
(kg CO2-eq)
for scope 3 use ]],"")</f>
        <v>7.983189046280495E-2</v>
      </c>
      <c r="N6958" s="436" t="s">
        <v>3646</v>
      </c>
      <c r="O6958" s="259">
        <v>1</v>
      </c>
      <c r="P6958" s="259" t="s">
        <v>5152</v>
      </c>
      <c r="Q6958" s="259" t="s">
        <v>5137</v>
      </c>
    </row>
    <row r="6959" spans="1:17" ht="21.75" customHeight="1">
      <c r="A6959" s="301" t="s">
        <v>5152</v>
      </c>
      <c r="B6959" s="301" t="s">
        <v>5137</v>
      </c>
      <c r="C6959" s="316" t="s">
        <v>12944</v>
      </c>
      <c r="D6959" s="465" t="s">
        <v>3646</v>
      </c>
      <c r="E6959" s="465" t="s">
        <v>700</v>
      </c>
      <c r="F6959" s="469" t="str">
        <f t="shared" si="216"/>
        <v>CH</v>
      </c>
      <c r="G6959" s="260">
        <v>0</v>
      </c>
      <c r="H6959" s="260">
        <v>0</v>
      </c>
      <c r="I6959" s="260">
        <v>0</v>
      </c>
      <c r="J6959" s="260">
        <v>274804.83446927299</v>
      </c>
      <c r="K6959" s="260">
        <v>274804.83446986601</v>
      </c>
      <c r="L6959" s="301" t="str">
        <f t="shared" si="217"/>
        <v/>
      </c>
      <c r="M6959" s="459">
        <f>IFERROR((Tableau1[[#This Row],[Scope 1
(kg CO2-eq)]]+Tableau1[[#This Row],[Scope 2 energy
(kg CO2-eq)]]+Tableau1[[#This Row],[Scope 2 Infrastructure
(kg CO2-eq)]])/Tableau1[[#This Row],[Total CO2-emissions
(kg CO2-eq)
for scope 3 use ]],"")</f>
        <v>0</v>
      </c>
      <c r="N6959" s="436" t="s">
        <v>3646</v>
      </c>
      <c r="O6959" s="259">
        <v>1</v>
      </c>
      <c r="P6959" s="259" t="s">
        <v>5152</v>
      </c>
      <c r="Q6959" s="259" t="s">
        <v>5137</v>
      </c>
    </row>
    <row r="6960" spans="1:17" ht="21.75" customHeight="1">
      <c r="A6960" s="301" t="s">
        <v>5152</v>
      </c>
      <c r="B6960" s="301" t="s">
        <v>5137</v>
      </c>
      <c r="C6960" s="316" t="s">
        <v>12945</v>
      </c>
      <c r="D6960" s="465" t="s">
        <v>3646</v>
      </c>
      <c r="E6960" s="465" t="s">
        <v>700</v>
      </c>
      <c r="F6960" s="469" t="str">
        <f t="shared" si="216"/>
        <v>CH</v>
      </c>
      <c r="G6960" s="260">
        <v>0</v>
      </c>
      <c r="H6960" s="260">
        <v>0</v>
      </c>
      <c r="I6960" s="260">
        <v>0</v>
      </c>
      <c r="J6960" s="260">
        <v>2135.6956132998998</v>
      </c>
      <c r="K6960" s="260">
        <v>2135.6956133072199</v>
      </c>
      <c r="L6960" s="301" t="str">
        <f t="shared" si="217"/>
        <v/>
      </c>
      <c r="M6960" s="459">
        <f>IFERROR((Tableau1[[#This Row],[Scope 1
(kg CO2-eq)]]+Tableau1[[#This Row],[Scope 2 energy
(kg CO2-eq)]]+Tableau1[[#This Row],[Scope 2 Infrastructure
(kg CO2-eq)]])/Tableau1[[#This Row],[Total CO2-emissions
(kg CO2-eq)
for scope 3 use ]],"")</f>
        <v>0</v>
      </c>
      <c r="N6960" s="436" t="s">
        <v>3646</v>
      </c>
      <c r="O6960" s="259">
        <v>1</v>
      </c>
      <c r="P6960" s="259" t="s">
        <v>5152</v>
      </c>
      <c r="Q6960" s="259" t="s">
        <v>5137</v>
      </c>
    </row>
    <row r="6961" spans="1:17" ht="21.75" customHeight="1">
      <c r="A6961" s="301" t="s">
        <v>5152</v>
      </c>
      <c r="B6961" s="301" t="s">
        <v>5137</v>
      </c>
      <c r="C6961" s="316" t="s">
        <v>12946</v>
      </c>
      <c r="D6961" s="465" t="s">
        <v>3646</v>
      </c>
      <c r="E6961" s="465" t="s">
        <v>700</v>
      </c>
      <c r="F6961" s="469" t="str">
        <f t="shared" si="216"/>
        <v>CH</v>
      </c>
      <c r="G6961" s="260">
        <v>0</v>
      </c>
      <c r="H6961" s="260">
        <v>1492.5259846065601</v>
      </c>
      <c r="I6961" s="260">
        <v>1.88382360384</v>
      </c>
      <c r="J6961" s="260">
        <v>16143.0529269622</v>
      </c>
      <c r="K6961" s="260">
        <v>17637.462731083</v>
      </c>
      <c r="L6961" s="301" t="str">
        <f t="shared" si="217"/>
        <v/>
      </c>
      <c r="M6961" s="459">
        <f>IFERROR((Tableau1[[#This Row],[Scope 1
(kg CO2-eq)]]+Tableau1[[#This Row],[Scope 2 energy
(kg CO2-eq)]]+Tableau1[[#This Row],[Scope 2 Infrastructure
(kg CO2-eq)]])/Tableau1[[#This Row],[Total CO2-emissions
(kg CO2-eq)
for scope 3 use ]],"")</f>
        <v>8.4729296441078197E-2</v>
      </c>
      <c r="N6961" s="436" t="s">
        <v>3646</v>
      </c>
      <c r="O6961" s="259">
        <v>1</v>
      </c>
      <c r="P6961" s="259" t="s">
        <v>5152</v>
      </c>
      <c r="Q6961" s="259" t="s">
        <v>5137</v>
      </c>
    </row>
    <row r="6962" spans="1:17" ht="21.75" customHeight="1">
      <c r="A6962" s="301" t="s">
        <v>5152</v>
      </c>
      <c r="B6962" s="301" t="s">
        <v>5137</v>
      </c>
      <c r="C6962" s="316" t="s">
        <v>12947</v>
      </c>
      <c r="D6962" s="465" t="s">
        <v>3646</v>
      </c>
      <c r="E6962" s="465" t="s">
        <v>700</v>
      </c>
      <c r="F6962" s="469" t="str">
        <f t="shared" si="216"/>
        <v>CH</v>
      </c>
      <c r="G6962" s="260">
        <v>0</v>
      </c>
      <c r="H6962" s="260">
        <v>0</v>
      </c>
      <c r="I6962" s="260">
        <v>0</v>
      </c>
      <c r="J6962" s="260">
        <v>247491.32302560701</v>
      </c>
      <c r="K6962" s="260">
        <v>247491.32302469699</v>
      </c>
      <c r="L6962" s="301" t="str">
        <f t="shared" si="217"/>
        <v/>
      </c>
      <c r="M6962" s="459">
        <f>IFERROR((Tableau1[[#This Row],[Scope 1
(kg CO2-eq)]]+Tableau1[[#This Row],[Scope 2 energy
(kg CO2-eq)]]+Tableau1[[#This Row],[Scope 2 Infrastructure
(kg CO2-eq)]])/Tableau1[[#This Row],[Total CO2-emissions
(kg CO2-eq)
for scope 3 use ]],"")</f>
        <v>0</v>
      </c>
      <c r="N6962" s="436" t="s">
        <v>3646</v>
      </c>
      <c r="O6962" s="259">
        <v>1</v>
      </c>
      <c r="P6962" s="259" t="s">
        <v>5152</v>
      </c>
      <c r="Q6962" s="259" t="s">
        <v>5137</v>
      </c>
    </row>
    <row r="6963" spans="1:17" ht="21.75" customHeight="1">
      <c r="A6963" s="301" t="s">
        <v>5152</v>
      </c>
      <c r="B6963" s="301" t="s">
        <v>5137</v>
      </c>
      <c r="C6963" s="316" t="s">
        <v>12948</v>
      </c>
      <c r="D6963" s="465" t="s">
        <v>3646</v>
      </c>
      <c r="E6963" s="465" t="s">
        <v>700</v>
      </c>
      <c r="F6963" s="469" t="str">
        <f t="shared" si="216"/>
        <v>CH</v>
      </c>
      <c r="G6963" s="260">
        <v>0</v>
      </c>
      <c r="H6963" s="260">
        <v>1962.1601748431999</v>
      </c>
      <c r="I6963" s="260">
        <v>2.4765824448</v>
      </c>
      <c r="J6963" s="260">
        <v>21125.735043804299</v>
      </c>
      <c r="K6963" s="260">
        <v>23090.371796753101</v>
      </c>
      <c r="L6963" s="301" t="str">
        <f t="shared" si="217"/>
        <v/>
      </c>
      <c r="M6963" s="459">
        <f>IFERROR((Tableau1[[#This Row],[Scope 1
(kg CO2-eq)]]+Tableau1[[#This Row],[Scope 2 energy
(kg CO2-eq)]]+Tableau1[[#This Row],[Scope 2 Infrastructure
(kg CO2-eq)]])/Tableau1[[#This Row],[Total CO2-emissions
(kg CO2-eq)
for scope 3 use ]],"")</f>
        <v>8.508467401829628E-2</v>
      </c>
      <c r="N6963" s="436" t="s">
        <v>3646</v>
      </c>
      <c r="O6963" s="259">
        <v>1</v>
      </c>
      <c r="P6963" s="259" t="s">
        <v>5152</v>
      </c>
      <c r="Q6963" s="259" t="s">
        <v>5137</v>
      </c>
    </row>
    <row r="6964" spans="1:17" ht="21.75" customHeight="1">
      <c r="A6964" s="301" t="s">
        <v>5152</v>
      </c>
      <c r="B6964" s="301" t="s">
        <v>5137</v>
      </c>
      <c r="C6964" s="316" t="s">
        <v>12949</v>
      </c>
      <c r="D6964" s="465" t="s">
        <v>3646</v>
      </c>
      <c r="E6964" s="465" t="s">
        <v>700</v>
      </c>
      <c r="F6964" s="469" t="str">
        <f t="shared" si="216"/>
        <v>CH</v>
      </c>
      <c r="G6964" s="260">
        <v>0</v>
      </c>
      <c r="H6964" s="260">
        <v>0</v>
      </c>
      <c r="I6964" s="260">
        <v>0</v>
      </c>
      <c r="J6964" s="260">
        <v>98728.188577240799</v>
      </c>
      <c r="K6964" s="260">
        <v>98728.188577288398</v>
      </c>
      <c r="L6964" s="301" t="str">
        <f t="shared" si="217"/>
        <v/>
      </c>
      <c r="M6964" s="459">
        <f>IFERROR((Tableau1[[#This Row],[Scope 1
(kg CO2-eq)]]+Tableau1[[#This Row],[Scope 2 energy
(kg CO2-eq)]]+Tableau1[[#This Row],[Scope 2 Infrastructure
(kg CO2-eq)]])/Tableau1[[#This Row],[Total CO2-emissions
(kg CO2-eq)
for scope 3 use ]],"")</f>
        <v>0</v>
      </c>
      <c r="N6964" s="436" t="s">
        <v>3646</v>
      </c>
      <c r="O6964" s="259">
        <v>1</v>
      </c>
      <c r="P6964" s="259" t="s">
        <v>5152</v>
      </c>
      <c r="Q6964" s="259" t="s">
        <v>5137</v>
      </c>
    </row>
    <row r="6965" spans="1:17" ht="21.75" customHeight="1">
      <c r="A6965" s="301" t="s">
        <v>5152</v>
      </c>
      <c r="B6965" s="301" t="s">
        <v>5137</v>
      </c>
      <c r="C6965" s="316" t="s">
        <v>12950</v>
      </c>
      <c r="D6965" s="465" t="s">
        <v>3646</v>
      </c>
      <c r="E6965" s="465" t="s">
        <v>700</v>
      </c>
      <c r="F6965" s="469" t="str">
        <f t="shared" si="216"/>
        <v>CH</v>
      </c>
      <c r="G6965" s="260">
        <v>0</v>
      </c>
      <c r="H6965" s="260">
        <v>836.13610448351994</v>
      </c>
      <c r="I6965" s="260">
        <v>1.0553470732800001</v>
      </c>
      <c r="J6965" s="260">
        <v>9822.9681156532806</v>
      </c>
      <c r="K6965" s="260">
        <v>10660.1595648942</v>
      </c>
      <c r="L6965" s="301" t="str">
        <f t="shared" si="217"/>
        <v/>
      </c>
      <c r="M6965" s="459">
        <f>IFERROR((Tableau1[[#This Row],[Scope 1
(kg CO2-eq)]]+Tableau1[[#This Row],[Scope 2 energy
(kg CO2-eq)]]+Tableau1[[#This Row],[Scope 2 Infrastructure
(kg CO2-eq)]])/Tableau1[[#This Row],[Total CO2-emissions
(kg CO2-eq)
for scope 3 use ]],"")</f>
        <v>7.8534607897786088E-2</v>
      </c>
      <c r="N6965" s="436" t="s">
        <v>3646</v>
      </c>
      <c r="O6965" s="259">
        <v>1</v>
      </c>
      <c r="P6965" s="259" t="s">
        <v>5152</v>
      </c>
      <c r="Q6965" s="259" t="s">
        <v>5137</v>
      </c>
    </row>
    <row r="6966" spans="1:17" ht="21.75" customHeight="1">
      <c r="A6966" s="301" t="s">
        <v>5152</v>
      </c>
      <c r="B6966" s="301" t="s">
        <v>5137</v>
      </c>
      <c r="C6966" s="316" t="s">
        <v>12951</v>
      </c>
      <c r="D6966" s="465" t="s">
        <v>50</v>
      </c>
      <c r="E6966" s="465" t="s">
        <v>700</v>
      </c>
      <c r="F6966" s="469" t="str">
        <f t="shared" si="216"/>
        <v>CH</v>
      </c>
      <c r="G6966" s="260">
        <v>0</v>
      </c>
      <c r="H6966" s="260">
        <v>5.0997537994176001E-2</v>
      </c>
      <c r="I6966" s="260">
        <v>6.4367633664000004E-5</v>
      </c>
      <c r="J6966" s="260">
        <v>0.58071429499479099</v>
      </c>
      <c r="K6966" s="260">
        <v>0.63177620052422601</v>
      </c>
      <c r="L6966" s="301" t="str">
        <f t="shared" si="217"/>
        <v/>
      </c>
      <c r="M6966" s="459">
        <f>IFERROR((Tableau1[[#This Row],[Scope 1
(kg CO2-eq)]]+Tableau1[[#This Row],[Scope 2 energy
(kg CO2-eq)]]+Tableau1[[#This Row],[Scope 2 Infrastructure
(kg CO2-eq)]])/Tableau1[[#This Row],[Total CO2-emissions
(kg CO2-eq)
for scope 3 use ]],"")</f>
        <v>8.0822774877354675E-2</v>
      </c>
      <c r="N6966" s="436" t="s">
        <v>50</v>
      </c>
      <c r="O6966" s="259">
        <v>1</v>
      </c>
      <c r="P6966" s="259" t="s">
        <v>5152</v>
      </c>
      <c r="Q6966" s="259" t="s">
        <v>5137</v>
      </c>
    </row>
    <row r="6967" spans="1:17" ht="21.75" customHeight="1">
      <c r="A6967" s="301" t="s">
        <v>5152</v>
      </c>
      <c r="B6967" s="301" t="s">
        <v>5137</v>
      </c>
      <c r="C6967" s="316" t="s">
        <v>12952</v>
      </c>
      <c r="D6967" s="465" t="s">
        <v>3731</v>
      </c>
      <c r="E6967" s="465" t="s">
        <v>700</v>
      </c>
      <c r="F6967" s="469" t="str">
        <f t="shared" si="216"/>
        <v>CH</v>
      </c>
      <c r="G6967" s="260">
        <v>0</v>
      </c>
      <c r="H6967" s="260">
        <v>0.24968402444707199</v>
      </c>
      <c r="I6967" s="260">
        <v>3.15144033408E-4</v>
      </c>
      <c r="J6967" s="260">
        <v>2.8433184160275999</v>
      </c>
      <c r="K6967" s="260">
        <v>3.0933175837273099</v>
      </c>
      <c r="L6967" s="301" t="str">
        <f t="shared" si="217"/>
        <v/>
      </c>
      <c r="M6967" s="459">
        <f>IFERROR((Tableau1[[#This Row],[Scope 1
(kg CO2-eq)]]+Tableau1[[#This Row],[Scope 2 energy
(kg CO2-eq)]]+Tableau1[[#This Row],[Scope 2 Infrastructure
(kg CO2-eq)]])/Tableau1[[#This Row],[Total CO2-emissions
(kg CO2-eq)
for scope 3 use ]],"")</f>
        <v>8.0819108194911601E-2</v>
      </c>
      <c r="N6967" s="436" t="s">
        <v>3731</v>
      </c>
      <c r="O6967" s="259">
        <v>1</v>
      </c>
      <c r="P6967" s="259" t="s">
        <v>5152</v>
      </c>
      <c r="Q6967" s="260" t="s">
        <v>5137</v>
      </c>
    </row>
    <row r="6968" spans="1:17" ht="21.75" customHeight="1">
      <c r="A6968" s="301" t="s">
        <v>5152</v>
      </c>
      <c r="B6968" s="301" t="s">
        <v>5137</v>
      </c>
      <c r="C6968" s="316" t="s">
        <v>12953</v>
      </c>
      <c r="D6968" s="465" t="s">
        <v>3646</v>
      </c>
      <c r="E6968" s="465" t="s">
        <v>700</v>
      </c>
      <c r="F6968" s="469" t="str">
        <f t="shared" si="216"/>
        <v>CH</v>
      </c>
      <c r="G6968" s="260">
        <v>0</v>
      </c>
      <c r="H6968" s="260">
        <v>887.40813902976004</v>
      </c>
      <c r="I6968" s="260">
        <v>1.1200611686399999</v>
      </c>
      <c r="J6968" s="260">
        <v>16576.095797621801</v>
      </c>
      <c r="K6968" s="260">
        <v>17464.623996334001</v>
      </c>
      <c r="L6968" s="301" t="str">
        <f t="shared" si="217"/>
        <v/>
      </c>
      <c r="M6968" s="459">
        <f>IFERROR((Tableau1[[#This Row],[Scope 1
(kg CO2-eq)]]+Tableau1[[#This Row],[Scope 2 energy
(kg CO2-eq)]]+Tableau1[[#This Row],[Scope 2 Infrastructure
(kg CO2-eq)]])/Tableau1[[#This Row],[Total CO2-emissions
(kg CO2-eq)
for scope 3 use ]],"")</f>
        <v>5.0875884896514859E-2</v>
      </c>
      <c r="N6968" s="436" t="s">
        <v>3646</v>
      </c>
      <c r="O6968" s="259">
        <v>1</v>
      </c>
      <c r="P6968" s="259" t="s">
        <v>5152</v>
      </c>
      <c r="Q6968" s="259" t="s">
        <v>5137</v>
      </c>
    </row>
    <row r="6969" spans="1:17" ht="21.75" customHeight="1">
      <c r="A6969" s="301" t="s">
        <v>5152</v>
      </c>
      <c r="B6969" s="301" t="s">
        <v>5137</v>
      </c>
      <c r="C6969" s="316" t="s">
        <v>12954</v>
      </c>
      <c r="D6969" s="465" t="s">
        <v>3646</v>
      </c>
      <c r="E6969" s="465" t="s">
        <v>700</v>
      </c>
      <c r="F6969" s="469" t="str">
        <f t="shared" si="216"/>
        <v>CH</v>
      </c>
      <c r="G6969" s="260">
        <v>0</v>
      </c>
      <c r="H6969" s="260">
        <v>1078.5753806457601</v>
      </c>
      <c r="I6969" s="260">
        <v>1.3613469926399999</v>
      </c>
      <c r="J6969" s="260">
        <v>22097.858098479399</v>
      </c>
      <c r="K6969" s="260">
        <v>23177.794823205</v>
      </c>
      <c r="L6969" s="301" t="str">
        <f t="shared" si="217"/>
        <v/>
      </c>
      <c r="M6969" s="459">
        <f>IFERROR((Tableau1[[#This Row],[Scope 1
(kg CO2-eq)]]+Tableau1[[#This Row],[Scope 2 energy
(kg CO2-eq)]]+Tableau1[[#This Row],[Scope 2 Infrastructure
(kg CO2-eq)]])/Tableau1[[#This Row],[Total CO2-emissions
(kg CO2-eq)
for scope 3 use ]],"")</f>
        <v>4.6593592525773664E-2</v>
      </c>
      <c r="N6969" s="436" t="s">
        <v>3646</v>
      </c>
      <c r="O6969" s="259">
        <v>1</v>
      </c>
      <c r="P6969" s="259" t="s">
        <v>5152</v>
      </c>
      <c r="Q6969" s="259" t="s">
        <v>5137</v>
      </c>
    </row>
    <row r="6970" spans="1:17" ht="21.75" customHeight="1">
      <c r="A6970" s="301" t="s">
        <v>5152</v>
      </c>
      <c r="B6970" s="301" t="s">
        <v>5137</v>
      </c>
      <c r="C6970" s="316" t="s">
        <v>12955</v>
      </c>
      <c r="D6970" s="465" t="s">
        <v>3646</v>
      </c>
      <c r="E6970" s="465" t="s">
        <v>700</v>
      </c>
      <c r="F6970" s="469" t="str">
        <f t="shared" si="216"/>
        <v>CH</v>
      </c>
      <c r="G6970" s="260">
        <v>0</v>
      </c>
      <c r="H6970" s="260">
        <v>972.69813913535995</v>
      </c>
      <c r="I6970" s="260">
        <v>1.22771176704</v>
      </c>
      <c r="J6970" s="260">
        <v>19678.805889427302</v>
      </c>
      <c r="K6970" s="260">
        <v>20652.731731186599</v>
      </c>
      <c r="L6970" s="301" t="str">
        <f t="shared" si="217"/>
        <v/>
      </c>
      <c r="M6970" s="459">
        <f>IFERROR((Tableau1[[#This Row],[Scope 1
(kg CO2-eq)]]+Tableau1[[#This Row],[Scope 2 energy
(kg CO2-eq)]]+Tableau1[[#This Row],[Scope 2 Infrastructure
(kg CO2-eq)]])/Tableau1[[#This Row],[Total CO2-emissions
(kg CO2-eq)
for scope 3 use ]],"")</f>
        <v>4.7157241162036012E-2</v>
      </c>
      <c r="N6970" s="436" t="s">
        <v>3646</v>
      </c>
      <c r="O6970" s="259">
        <v>1</v>
      </c>
      <c r="P6970" s="259" t="s">
        <v>5152</v>
      </c>
      <c r="Q6970" s="259" t="s">
        <v>5137</v>
      </c>
    </row>
    <row r="6971" spans="1:17" ht="21.75" customHeight="1">
      <c r="A6971" s="301" t="s">
        <v>5152</v>
      </c>
      <c r="B6971" s="301" t="s">
        <v>5137</v>
      </c>
      <c r="C6971" s="316" t="s">
        <v>12956</v>
      </c>
      <c r="D6971" s="465" t="s">
        <v>3646</v>
      </c>
      <c r="E6971" s="465" t="s">
        <v>700</v>
      </c>
      <c r="F6971" s="469" t="str">
        <f t="shared" si="216"/>
        <v>CH</v>
      </c>
      <c r="G6971" s="260">
        <v>0</v>
      </c>
      <c r="H6971" s="260">
        <v>245.84107271817601</v>
      </c>
      <c r="I6971" s="260">
        <v>0.31029356966400001</v>
      </c>
      <c r="J6971" s="260">
        <v>4249.4949898300001</v>
      </c>
      <c r="K6971" s="260">
        <v>4495.6463556443396</v>
      </c>
      <c r="L6971" s="301" t="str">
        <f t="shared" si="217"/>
        <v/>
      </c>
      <c r="M6971" s="459">
        <f>IFERROR((Tableau1[[#This Row],[Scope 1
(kg CO2-eq)]]+Tableau1[[#This Row],[Scope 2 energy
(kg CO2-eq)]]+Tableau1[[#This Row],[Scope 2 Infrastructure
(kg CO2-eq)]])/Tableau1[[#This Row],[Total CO2-emissions
(kg CO2-eq)
for scope 3 use ]],"")</f>
        <v>5.4753276128758195E-2</v>
      </c>
      <c r="N6971" s="436" t="s">
        <v>3646</v>
      </c>
      <c r="O6971" s="259">
        <v>1</v>
      </c>
      <c r="P6971" s="259" t="s">
        <v>5152</v>
      </c>
      <c r="Q6971" s="259" t="s">
        <v>5137</v>
      </c>
    </row>
    <row r="6972" spans="1:17" ht="21.75" customHeight="1">
      <c r="A6972" s="301" t="s">
        <v>5152</v>
      </c>
      <c r="B6972" s="301" t="s">
        <v>5137</v>
      </c>
      <c r="C6972" s="316" t="s">
        <v>12957</v>
      </c>
      <c r="D6972" s="465" t="s">
        <v>3646</v>
      </c>
      <c r="E6972" s="465" t="s">
        <v>700</v>
      </c>
      <c r="F6972" s="469" t="str">
        <f t="shared" si="216"/>
        <v>CH</v>
      </c>
      <c r="G6972" s="260">
        <v>0</v>
      </c>
      <c r="H6972" s="260">
        <v>262.01676239337598</v>
      </c>
      <c r="I6972" s="260">
        <v>0.33071006246399998</v>
      </c>
      <c r="J6972" s="260">
        <v>4879.8475863891299</v>
      </c>
      <c r="K6972" s="260">
        <v>5142.1950580147804</v>
      </c>
      <c r="L6972" s="301" t="str">
        <f t="shared" si="217"/>
        <v/>
      </c>
      <c r="M6972" s="459">
        <f>IFERROR((Tableau1[[#This Row],[Scope 1
(kg CO2-eq)]]+Tableau1[[#This Row],[Scope 2 energy
(kg CO2-eq)]]+Tableau1[[#This Row],[Scope 2 Infrastructure
(kg CO2-eq)]])/Tableau1[[#This Row],[Total CO2-emissions
(kg CO2-eq)
for scope 3 use ]],"")</f>
        <v>5.101857659929436E-2</v>
      </c>
      <c r="N6972" s="436" t="s">
        <v>3646</v>
      </c>
      <c r="O6972" s="259">
        <v>1</v>
      </c>
      <c r="P6972" s="259" t="s">
        <v>5152</v>
      </c>
      <c r="Q6972" s="259" t="s">
        <v>5137</v>
      </c>
    </row>
    <row r="6973" spans="1:17" ht="21.75" customHeight="1">
      <c r="A6973" s="301" t="s">
        <v>5152</v>
      </c>
      <c r="B6973" s="301" t="s">
        <v>5137</v>
      </c>
      <c r="C6973" s="316" t="s">
        <v>12958</v>
      </c>
      <c r="D6973" s="465" t="s">
        <v>50</v>
      </c>
      <c r="E6973" s="465" t="s">
        <v>700</v>
      </c>
      <c r="F6973" s="469" t="str">
        <f t="shared" si="216"/>
        <v>CH</v>
      </c>
      <c r="G6973" s="260">
        <v>0</v>
      </c>
      <c r="H6973" s="260">
        <v>0.144203822592336</v>
      </c>
      <c r="I6973" s="260">
        <v>1.8200993990399999E-4</v>
      </c>
      <c r="J6973" s="260">
        <v>2.5791914832598701</v>
      </c>
      <c r="K6973" s="260">
        <v>2.7235773150398601</v>
      </c>
      <c r="L6973" s="301" t="str">
        <f t="shared" si="217"/>
        <v/>
      </c>
      <c r="M6973" s="459">
        <f>IFERROR((Tableau1[[#This Row],[Scope 1
(kg CO2-eq)]]+Tableau1[[#This Row],[Scope 2 energy
(kg CO2-eq)]]+Tableau1[[#This Row],[Scope 2 Infrastructure
(kg CO2-eq)]])/Tableau1[[#This Row],[Total CO2-emissions
(kg CO2-eq)
for scope 3 use ]],"")</f>
        <v>5.3013304133107335E-2</v>
      </c>
      <c r="N6973" s="436" t="s">
        <v>50</v>
      </c>
      <c r="O6973" s="259">
        <v>1</v>
      </c>
      <c r="P6973" s="259" t="s">
        <v>5152</v>
      </c>
      <c r="Q6973" s="259" t="s">
        <v>5137</v>
      </c>
    </row>
    <row r="6974" spans="1:17" ht="21.75" customHeight="1">
      <c r="A6974" s="301" t="s">
        <v>5152</v>
      </c>
      <c r="B6974" s="301" t="s">
        <v>5137</v>
      </c>
      <c r="C6974" s="316" t="s">
        <v>12959</v>
      </c>
      <c r="D6974" s="465" t="s">
        <v>3646</v>
      </c>
      <c r="E6974" s="465" t="s">
        <v>700</v>
      </c>
      <c r="F6974" s="469" t="str">
        <f t="shared" si="216"/>
        <v>CH</v>
      </c>
      <c r="G6974" s="260">
        <v>0</v>
      </c>
      <c r="H6974" s="260">
        <v>270.839865852576</v>
      </c>
      <c r="I6974" s="260">
        <v>0.34184633126399999</v>
      </c>
      <c r="J6974" s="260">
        <v>4798.4332816217902</v>
      </c>
      <c r="K6974" s="260">
        <v>5069.6149931597902</v>
      </c>
      <c r="L6974" s="301" t="str">
        <f t="shared" si="217"/>
        <v/>
      </c>
      <c r="M6974" s="459">
        <f>IFERROR((Tableau1[[#This Row],[Scope 1
(kg CO2-eq)]]+Tableau1[[#This Row],[Scope 2 energy
(kg CO2-eq)]]+Tableau1[[#This Row],[Scope 2 Infrastructure
(kg CO2-eq)]])/Tableau1[[#This Row],[Total CO2-emissions
(kg CO2-eq)
for scope 3 use ]],"")</f>
        <v>5.3491579252020832E-2</v>
      </c>
      <c r="N6974" s="436" t="s">
        <v>3646</v>
      </c>
      <c r="O6974" s="259">
        <v>1</v>
      </c>
      <c r="P6974" s="259" t="s">
        <v>5152</v>
      </c>
      <c r="Q6974" s="259" t="s">
        <v>5137</v>
      </c>
    </row>
    <row r="6975" spans="1:17" ht="21.75" customHeight="1">
      <c r="A6975" s="301" t="s">
        <v>5152</v>
      </c>
      <c r="B6975" s="301" t="s">
        <v>5137</v>
      </c>
      <c r="C6975" s="316" t="s">
        <v>12960</v>
      </c>
      <c r="D6975" s="465" t="s">
        <v>3646</v>
      </c>
      <c r="E6975" s="465" t="s">
        <v>700</v>
      </c>
      <c r="F6975" s="469" t="str">
        <f t="shared" si="216"/>
        <v>CH</v>
      </c>
      <c r="G6975" s="260">
        <v>0</v>
      </c>
      <c r="H6975" s="260">
        <v>342.47366249299199</v>
      </c>
      <c r="I6975" s="260">
        <v>0.43226046028800003</v>
      </c>
      <c r="J6975" s="260">
        <v>6046.1267736790196</v>
      </c>
      <c r="K6975" s="260">
        <v>6389.0326958506703</v>
      </c>
      <c r="L6975" s="301" t="str">
        <f t="shared" si="217"/>
        <v/>
      </c>
      <c r="M6975" s="459">
        <f>IFERROR((Tableau1[[#This Row],[Scope 1
(kg CO2-eq)]]+Tableau1[[#This Row],[Scope 2 energy
(kg CO2-eq)]]+Tableau1[[#This Row],[Scope 2 Infrastructure
(kg CO2-eq)]])/Tableau1[[#This Row],[Total CO2-emissions
(kg CO2-eq)
for scope 3 use ]],"")</f>
        <v>5.3671023342231249E-2</v>
      </c>
      <c r="N6975" s="436" t="s">
        <v>3646</v>
      </c>
      <c r="O6975" s="259">
        <v>1</v>
      </c>
      <c r="P6975" s="259" t="s">
        <v>5152</v>
      </c>
      <c r="Q6975" s="259" t="s">
        <v>5137</v>
      </c>
    </row>
    <row r="6976" spans="1:17" ht="21.75" customHeight="1">
      <c r="A6976" s="301" t="s">
        <v>5152</v>
      </c>
      <c r="B6976" s="301" t="s">
        <v>5137</v>
      </c>
      <c r="C6976" s="316" t="s">
        <v>12961</v>
      </c>
      <c r="D6976" s="465" t="s">
        <v>3646</v>
      </c>
      <c r="E6976" s="465" t="s">
        <v>700</v>
      </c>
      <c r="F6976" s="469" t="str">
        <f t="shared" si="216"/>
        <v>CH</v>
      </c>
      <c r="G6976" s="260">
        <v>0</v>
      </c>
      <c r="H6976" s="260">
        <v>395.41228324819201</v>
      </c>
      <c r="I6976" s="260">
        <v>0.49907807308800001</v>
      </c>
      <c r="J6976" s="260">
        <v>7810.0064778676897</v>
      </c>
      <c r="K6976" s="260">
        <v>8205.9178366724991</v>
      </c>
      <c r="L6976" s="301" t="str">
        <f t="shared" si="217"/>
        <v/>
      </c>
      <c r="M6976" s="459">
        <f>IFERROR((Tableau1[[#This Row],[Scope 1
(kg CO2-eq)]]+Tableau1[[#This Row],[Scope 2 energy
(kg CO2-eq)]]+Tableau1[[#This Row],[Scope 2 Infrastructure
(kg CO2-eq)]])/Tableau1[[#This Row],[Total CO2-emissions
(kg CO2-eq)
for scope 3 use ]],"")</f>
        <v>4.8247054040919099E-2</v>
      </c>
      <c r="N6976" s="436" t="s">
        <v>3646</v>
      </c>
      <c r="O6976" s="259">
        <v>1</v>
      </c>
      <c r="P6976" s="259" t="s">
        <v>5152</v>
      </c>
      <c r="Q6976" s="259" t="s">
        <v>5137</v>
      </c>
    </row>
    <row r="6977" spans="1:17" ht="21.75" customHeight="1">
      <c r="A6977" s="301" t="s">
        <v>5152</v>
      </c>
      <c r="B6977" s="301" t="s">
        <v>5137</v>
      </c>
      <c r="C6977" s="316" t="s">
        <v>12962</v>
      </c>
      <c r="D6977" s="465" t="s">
        <v>3646</v>
      </c>
      <c r="E6977" s="465" t="s">
        <v>700</v>
      </c>
      <c r="F6977" s="469" t="str">
        <f t="shared" si="216"/>
        <v>CH</v>
      </c>
      <c r="G6977" s="260">
        <v>0</v>
      </c>
      <c r="H6977" s="260">
        <v>389.53021427539198</v>
      </c>
      <c r="I6977" s="260">
        <v>0.49165389388800002</v>
      </c>
      <c r="J6977" s="260">
        <v>7233.7039974770396</v>
      </c>
      <c r="K6977" s="260">
        <v>7623.7258641115995</v>
      </c>
      <c r="L6977" s="301" t="str">
        <f t="shared" si="217"/>
        <v/>
      </c>
      <c r="M6977" s="459">
        <f>IFERROR((Tableau1[[#This Row],[Scope 1
(kg CO2-eq)]]+Tableau1[[#This Row],[Scope 2 energy
(kg CO2-eq)]]+Tableau1[[#This Row],[Scope 2 Infrastructure
(kg CO2-eq)]])/Tableau1[[#This Row],[Total CO2-emissions
(kg CO2-eq)
for scope 3 use ]],"")</f>
        <v>5.1158957591234115E-2</v>
      </c>
      <c r="N6977" s="436" t="s">
        <v>3646</v>
      </c>
      <c r="O6977" s="259">
        <v>1</v>
      </c>
      <c r="P6977" s="259" t="s">
        <v>5152</v>
      </c>
      <c r="Q6977" s="259" t="s">
        <v>5137</v>
      </c>
    </row>
    <row r="6978" spans="1:17" ht="21.75" customHeight="1">
      <c r="A6978" s="301" t="s">
        <v>5152</v>
      </c>
      <c r="B6978" s="301" t="s">
        <v>5137</v>
      </c>
      <c r="C6978" s="316" t="s">
        <v>12963</v>
      </c>
      <c r="D6978" s="465" t="s">
        <v>3646</v>
      </c>
      <c r="E6978" s="465" t="s">
        <v>700</v>
      </c>
      <c r="F6978" s="469" t="str">
        <f t="shared" ref="F6978:F7041" si="218">IF(ISNUMBER(SEARCH("{CH}", C6978)), "CH", "other")</f>
        <v>CH</v>
      </c>
      <c r="G6978" s="260">
        <v>0</v>
      </c>
      <c r="H6978" s="260">
        <v>539.38572480575999</v>
      </c>
      <c r="I6978" s="260">
        <v>0.68079723264000003</v>
      </c>
      <c r="J6978" s="260">
        <v>9693.7078686196</v>
      </c>
      <c r="K6978" s="260">
        <v>10233.774389194599</v>
      </c>
      <c r="L6978" s="301" t="str">
        <f t="shared" ref="L6978:L7041" si="219">IF(N6978="MJ", K6978*3.6, IF(N6978="m", K6978*1000, ""))</f>
        <v/>
      </c>
      <c r="M6978" s="459">
        <f>IFERROR((Tableau1[[#This Row],[Scope 1
(kg CO2-eq)]]+Tableau1[[#This Row],[Scope 2 energy
(kg CO2-eq)]]+Tableau1[[#This Row],[Scope 2 Infrastructure
(kg CO2-eq)]])/Tableau1[[#This Row],[Total CO2-emissions
(kg CO2-eq)
for scope 3 use ]],"")</f>
        <v>5.277295565638352E-2</v>
      </c>
      <c r="N6978" s="436" t="s">
        <v>3646</v>
      </c>
      <c r="O6978" s="259">
        <v>1</v>
      </c>
      <c r="P6978" s="259" t="s">
        <v>5152</v>
      </c>
      <c r="Q6978" s="259" t="s">
        <v>5137</v>
      </c>
    </row>
    <row r="6979" spans="1:17" ht="21.75" customHeight="1">
      <c r="A6979" s="301" t="s">
        <v>5152</v>
      </c>
      <c r="B6979" s="301" t="s">
        <v>5137</v>
      </c>
      <c r="C6979" s="316" t="s">
        <v>12964</v>
      </c>
      <c r="D6979" s="465" t="s">
        <v>3646</v>
      </c>
      <c r="E6979" s="465" t="s">
        <v>700</v>
      </c>
      <c r="F6979" s="469" t="str">
        <f t="shared" si="218"/>
        <v>CH</v>
      </c>
      <c r="G6979" s="260">
        <v>0</v>
      </c>
      <c r="H6979" s="260">
        <v>648.20400080256002</v>
      </c>
      <c r="I6979" s="260">
        <v>0.81814454784000001</v>
      </c>
      <c r="J6979" s="260">
        <v>12681.608151340601</v>
      </c>
      <c r="K6979" s="260">
        <v>13330.6302936396</v>
      </c>
      <c r="L6979" s="301" t="str">
        <f t="shared" si="219"/>
        <v/>
      </c>
      <c r="M6979" s="459">
        <f>IFERROR((Tableau1[[#This Row],[Scope 1
(kg CO2-eq)]]+Tableau1[[#This Row],[Scope 2 energy
(kg CO2-eq)]]+Tableau1[[#This Row],[Scope 2 Infrastructure
(kg CO2-eq)]])/Tableau1[[#This Row],[Total CO2-emissions
(kg CO2-eq)
for scope 3 use ]],"")</f>
        <v>4.868653102322295E-2</v>
      </c>
      <c r="N6979" s="436" t="s">
        <v>3646</v>
      </c>
      <c r="O6979" s="259">
        <v>1</v>
      </c>
      <c r="P6979" s="259" t="s">
        <v>5152</v>
      </c>
      <c r="Q6979" s="259" t="s">
        <v>5137</v>
      </c>
    </row>
    <row r="6980" spans="1:17" ht="21.75" customHeight="1">
      <c r="A6980" s="301" t="s">
        <v>5152</v>
      </c>
      <c r="B6980" s="301" t="s">
        <v>5137</v>
      </c>
      <c r="C6980" s="316" t="s">
        <v>12965</v>
      </c>
      <c r="D6980" s="465" t="s">
        <v>50</v>
      </c>
      <c r="E6980" s="465" t="s">
        <v>700</v>
      </c>
      <c r="F6980" s="469" t="str">
        <f t="shared" si="218"/>
        <v>CH</v>
      </c>
      <c r="G6980" s="260">
        <v>0</v>
      </c>
      <c r="H6980" s="260">
        <v>8.8407496661183999E-2</v>
      </c>
      <c r="I6980" s="260">
        <v>1.11585413376E-4</v>
      </c>
      <c r="J6980" s="260">
        <v>1.67355181033195</v>
      </c>
      <c r="K6980" s="260">
        <v>1.76207089232151</v>
      </c>
      <c r="L6980" s="301" t="str">
        <f t="shared" si="219"/>
        <v/>
      </c>
      <c r="M6980" s="459">
        <f>IFERROR((Tableau1[[#This Row],[Scope 1
(kg CO2-eq)]]+Tableau1[[#This Row],[Scope 2 energy
(kg CO2-eq)]]+Tableau1[[#This Row],[Scope 2 Infrastructure
(kg CO2-eq)]])/Tableau1[[#This Row],[Total CO2-emissions
(kg CO2-eq)
for scope 3 use ]],"")</f>
        <v>5.0235823348705924E-2</v>
      </c>
      <c r="N6980" s="436" t="s">
        <v>50</v>
      </c>
      <c r="O6980" s="259">
        <v>1</v>
      </c>
      <c r="P6980" s="259" t="s">
        <v>5152</v>
      </c>
      <c r="Q6980" s="259" t="s">
        <v>5137</v>
      </c>
    </row>
    <row r="6981" spans="1:17" ht="21.75" customHeight="1">
      <c r="A6981" s="301" t="s">
        <v>5152</v>
      </c>
      <c r="B6981" s="301" t="s">
        <v>5137</v>
      </c>
      <c r="C6981" s="316" t="s">
        <v>12966</v>
      </c>
      <c r="D6981" s="465" t="s">
        <v>3646</v>
      </c>
      <c r="E6981" s="465" t="s">
        <v>700</v>
      </c>
      <c r="F6981" s="469" t="str">
        <f t="shared" si="218"/>
        <v>CH</v>
      </c>
      <c r="G6981" s="260">
        <v>0</v>
      </c>
      <c r="H6981" s="260">
        <v>589.38331107455997</v>
      </c>
      <c r="I6981" s="260">
        <v>0.74390275583999999</v>
      </c>
      <c r="J6981" s="260">
        <v>11110.7364598533</v>
      </c>
      <c r="K6981" s="260">
        <v>11700.863672931901</v>
      </c>
      <c r="L6981" s="301" t="str">
        <f t="shared" si="219"/>
        <v/>
      </c>
      <c r="M6981" s="459">
        <f>IFERROR((Tableau1[[#This Row],[Scope 1
(kg CO2-eq)]]+Tableau1[[#This Row],[Scope 2 energy
(kg CO2-eq)]]+Tableau1[[#This Row],[Scope 2 Infrastructure
(kg CO2-eq)]])/Tableau1[[#This Row],[Total CO2-emissions
(kg CO2-eq)
for scope 3 use ]],"")</f>
        <v>5.0434500420303681E-2</v>
      </c>
      <c r="N6981" s="436" t="s">
        <v>3646</v>
      </c>
      <c r="O6981" s="259">
        <v>1</v>
      </c>
      <c r="P6981" s="259" t="s">
        <v>5152</v>
      </c>
      <c r="Q6981" s="259" t="s">
        <v>5137</v>
      </c>
    </row>
    <row r="6982" spans="1:17" ht="21.75" customHeight="1">
      <c r="A6982" s="301" t="s">
        <v>5152</v>
      </c>
      <c r="B6982" s="301" t="s">
        <v>5137</v>
      </c>
      <c r="C6982" s="316" t="s">
        <v>12967</v>
      </c>
      <c r="D6982" s="465" t="s">
        <v>3646</v>
      </c>
      <c r="E6982" s="465" t="s">
        <v>700</v>
      </c>
      <c r="F6982" s="469" t="str">
        <f t="shared" si="218"/>
        <v>CH</v>
      </c>
      <c r="G6982" s="260">
        <v>0</v>
      </c>
      <c r="H6982" s="260">
        <v>268.56546584976002</v>
      </c>
      <c r="I6982" s="260">
        <v>0.33897564864000002</v>
      </c>
      <c r="J6982" s="260">
        <v>4924.6553767333799</v>
      </c>
      <c r="K6982" s="260">
        <v>5193.5598176231597</v>
      </c>
      <c r="L6982" s="301" t="str">
        <f t="shared" si="219"/>
        <v/>
      </c>
      <c r="M6982" s="459">
        <f>IFERROR((Tableau1[[#This Row],[Scope 1
(kg CO2-eq)]]+Tableau1[[#This Row],[Scope 2 energy
(kg CO2-eq)]]+Tableau1[[#This Row],[Scope 2 Infrastructure
(kg CO2-eq)]])/Tableau1[[#This Row],[Total CO2-emissions
(kg CO2-eq)
for scope 3 use ]],"")</f>
        <v>5.1776517637465956E-2</v>
      </c>
      <c r="N6982" s="436" t="s">
        <v>3646</v>
      </c>
      <c r="O6982" s="259">
        <v>1</v>
      </c>
      <c r="P6982" s="259" t="s">
        <v>5152</v>
      </c>
      <c r="Q6982" s="259" t="s">
        <v>5137</v>
      </c>
    </row>
    <row r="6983" spans="1:17" ht="21.75" customHeight="1">
      <c r="A6983" s="301" t="s">
        <v>5152</v>
      </c>
      <c r="B6983" s="301" t="s">
        <v>5137</v>
      </c>
      <c r="C6983" s="316" t="s">
        <v>12968</v>
      </c>
      <c r="D6983" s="465" t="s">
        <v>3646</v>
      </c>
      <c r="E6983" s="465" t="s">
        <v>700</v>
      </c>
      <c r="F6983" s="469" t="str">
        <f t="shared" si="218"/>
        <v>CH</v>
      </c>
      <c r="G6983" s="260">
        <v>0</v>
      </c>
      <c r="H6983" s="260">
        <v>77.040398371248003</v>
      </c>
      <c r="I6983" s="260">
        <v>9.7238187072000007E-2</v>
      </c>
      <c r="J6983" s="260">
        <v>1275.9759021370801</v>
      </c>
      <c r="K6983" s="260">
        <v>1353.11353850922</v>
      </c>
      <c r="L6983" s="301" t="str">
        <f t="shared" si="219"/>
        <v/>
      </c>
      <c r="M6983" s="459">
        <f>IFERROR((Tableau1[[#This Row],[Scope 1
(kg CO2-eq)]]+Tableau1[[#This Row],[Scope 2 energy
(kg CO2-eq)]]+Tableau1[[#This Row],[Scope 2 Infrastructure
(kg CO2-eq)]])/Tableau1[[#This Row],[Total CO2-emissions
(kg CO2-eq)
for scope 3 use ]],"")</f>
        <v>5.7007512202786513E-2</v>
      </c>
      <c r="N6983" s="436" t="s">
        <v>3646</v>
      </c>
      <c r="O6983" s="259">
        <v>1</v>
      </c>
      <c r="P6983" s="259" t="s">
        <v>5152</v>
      </c>
      <c r="Q6983" s="259" t="s">
        <v>5137</v>
      </c>
    </row>
    <row r="6984" spans="1:17" ht="21.75" customHeight="1">
      <c r="A6984" s="301" t="s">
        <v>5152</v>
      </c>
      <c r="B6984" s="301" t="s">
        <v>5137</v>
      </c>
      <c r="C6984" s="316" t="s">
        <v>3888</v>
      </c>
      <c r="D6984" s="465" t="s">
        <v>50</v>
      </c>
      <c r="E6984" s="465" t="s">
        <v>700</v>
      </c>
      <c r="F6984" s="469" t="str">
        <f t="shared" si="218"/>
        <v>CH</v>
      </c>
      <c r="G6984" s="260">
        <v>0</v>
      </c>
      <c r="H6984" s="260">
        <v>4.27998945357504E-2</v>
      </c>
      <c r="I6984" s="260">
        <v>5.4020802585599997E-5</v>
      </c>
      <c r="J6984" s="260">
        <v>0.708872034579068</v>
      </c>
      <c r="K6984" s="260">
        <v>0.75172594981222696</v>
      </c>
      <c r="L6984" s="301" t="str">
        <f t="shared" si="219"/>
        <v/>
      </c>
      <c r="M6984" s="459">
        <f>IFERROR((Tableau1[[#This Row],[Scope 1
(kg CO2-eq)]]+Tableau1[[#This Row],[Scope 2 energy
(kg CO2-eq)]]+Tableau1[[#This Row],[Scope 2 Infrastructure
(kg CO2-eq)]])/Tableau1[[#This Row],[Total CO2-emissions
(kg CO2-eq)
for scope 3 use ]],"")</f>
        <v>5.7007364650695433E-2</v>
      </c>
      <c r="N6984" s="436" t="s">
        <v>50</v>
      </c>
      <c r="O6984" s="259">
        <v>1</v>
      </c>
      <c r="P6984" s="259" t="s">
        <v>5152</v>
      </c>
      <c r="Q6984" s="259" t="s">
        <v>5137</v>
      </c>
    </row>
    <row r="6985" spans="1:17" ht="21.75" customHeight="1">
      <c r="A6985" s="301" t="s">
        <v>5152</v>
      </c>
      <c r="B6985" s="301" t="s">
        <v>5137</v>
      </c>
      <c r="C6985" s="316" t="s">
        <v>12969</v>
      </c>
      <c r="D6985" s="465" t="s">
        <v>3646</v>
      </c>
      <c r="E6985" s="465" t="s">
        <v>700</v>
      </c>
      <c r="F6985" s="469" t="str">
        <f t="shared" si="218"/>
        <v>CH</v>
      </c>
      <c r="G6985" s="260">
        <v>0</v>
      </c>
      <c r="H6985" s="260">
        <v>104.91650357817601</v>
      </c>
      <c r="I6985" s="260">
        <v>0.13242260966399999</v>
      </c>
      <c r="J6985" s="260">
        <v>1832.8972220319999</v>
      </c>
      <c r="K6985" s="260">
        <v>1937.94614797945</v>
      </c>
      <c r="L6985" s="301" t="str">
        <f t="shared" si="219"/>
        <v/>
      </c>
      <c r="M6985" s="459">
        <f>IFERROR((Tableau1[[#This Row],[Scope 1
(kg CO2-eq)]]+Tableau1[[#This Row],[Scope 2 energy
(kg CO2-eq)]]+Tableau1[[#This Row],[Scope 2 Infrastructure
(kg CO2-eq)]])/Tableau1[[#This Row],[Total CO2-emissions
(kg CO2-eq)
for scope 3 use ]],"")</f>
        <v>5.4206318528183348E-2</v>
      </c>
      <c r="N6985" s="436" t="s">
        <v>3646</v>
      </c>
      <c r="O6985" s="259">
        <v>1</v>
      </c>
      <c r="P6985" s="259" t="s">
        <v>5152</v>
      </c>
      <c r="Q6985" s="260" t="s">
        <v>5137</v>
      </c>
    </row>
    <row r="6986" spans="1:17" ht="21.75" customHeight="1">
      <c r="A6986" s="301" t="s">
        <v>5152</v>
      </c>
      <c r="B6986" s="301" t="s">
        <v>5137</v>
      </c>
      <c r="C6986" s="316" t="s">
        <v>12970</v>
      </c>
      <c r="D6986" s="465" t="s">
        <v>50</v>
      </c>
      <c r="E6986" s="465" t="s">
        <v>700</v>
      </c>
      <c r="F6986" s="469" t="str">
        <f t="shared" si="218"/>
        <v>CH</v>
      </c>
      <c r="G6986" s="260">
        <v>0</v>
      </c>
      <c r="H6986" s="260">
        <v>2.50438889965248E-2</v>
      </c>
      <c r="I6986" s="260">
        <v>3.16096803072E-5</v>
      </c>
      <c r="J6986" s="260">
        <v>0.44336424665729002</v>
      </c>
      <c r="K6986" s="260">
        <v>0.46843974528205501</v>
      </c>
      <c r="L6986" s="301" t="str">
        <f t="shared" si="219"/>
        <v/>
      </c>
      <c r="M6986" s="459">
        <f>IFERROR((Tableau1[[#This Row],[Scope 1
(kg CO2-eq)]]+Tableau1[[#This Row],[Scope 2 energy
(kg CO2-eq)]]+Tableau1[[#This Row],[Scope 2 Infrastructure
(kg CO2-eq)]])/Tableau1[[#This Row],[Total CO2-emissions
(kg CO2-eq)
for scope 3 use ]],"")</f>
        <v>5.3529827324395041E-2</v>
      </c>
      <c r="N6986" s="436" t="s">
        <v>50</v>
      </c>
      <c r="O6986" s="259">
        <v>1</v>
      </c>
      <c r="P6986" s="259" t="s">
        <v>5152</v>
      </c>
      <c r="Q6986" s="259" t="s">
        <v>5137</v>
      </c>
    </row>
    <row r="6987" spans="1:17" ht="21.75" customHeight="1">
      <c r="A6987" s="301" t="s">
        <v>5152</v>
      </c>
      <c r="B6987" s="301" t="s">
        <v>5137</v>
      </c>
      <c r="C6987" s="316" t="s">
        <v>3889</v>
      </c>
      <c r="D6987" s="465" t="s">
        <v>3646</v>
      </c>
      <c r="E6987" s="465" t="s">
        <v>700</v>
      </c>
      <c r="F6987" s="469" t="str">
        <f t="shared" si="218"/>
        <v>CH</v>
      </c>
      <c r="G6987" s="260">
        <v>0</v>
      </c>
      <c r="H6987" s="260">
        <v>167.79582089740799</v>
      </c>
      <c r="I6987" s="260">
        <v>0.211787085312</v>
      </c>
      <c r="J6987" s="260">
        <v>2966.6555552654199</v>
      </c>
      <c r="K6987" s="260">
        <v>3134.6631627843899</v>
      </c>
      <c r="L6987" s="301" t="str">
        <f t="shared" si="219"/>
        <v/>
      </c>
      <c r="M6987" s="459">
        <f>IFERROR((Tableau1[[#This Row],[Scope 1
(kg CO2-eq)]]+Tableau1[[#This Row],[Scope 2 energy
(kg CO2-eq)]]+Tableau1[[#This Row],[Scope 2 Infrastructure
(kg CO2-eq)]])/Tableau1[[#This Row],[Total CO2-emissions
(kg CO2-eq)
for scope 3 use ]],"")</f>
        <v>5.3596702183939242E-2</v>
      </c>
      <c r="N6987" s="436" t="s">
        <v>3646</v>
      </c>
      <c r="O6987" s="259">
        <v>1</v>
      </c>
      <c r="P6987" s="259" t="s">
        <v>5152</v>
      </c>
      <c r="Q6987" s="260" t="s">
        <v>5137</v>
      </c>
    </row>
    <row r="6988" spans="1:17" ht="21.75" customHeight="1">
      <c r="A6988" s="301" t="s">
        <v>5174</v>
      </c>
      <c r="B6988" s="301" t="s">
        <v>5175</v>
      </c>
      <c r="C6988" s="316" t="s">
        <v>12971</v>
      </c>
      <c r="D6988" s="465" t="s">
        <v>3730</v>
      </c>
      <c r="E6988" s="465" t="s">
        <v>6075</v>
      </c>
      <c r="F6988" s="469" t="str">
        <f t="shared" si="218"/>
        <v>other</v>
      </c>
      <c r="G6988" s="260">
        <v>0</v>
      </c>
      <c r="H6988" s="260">
        <v>9.6742164549200001E-4</v>
      </c>
      <c r="I6988" s="260">
        <v>3.7209656876800002E-4</v>
      </c>
      <c r="J6988" s="260">
        <v>5.1829379662657403E-4</v>
      </c>
      <c r="K6988" s="260">
        <v>1.85781202305958E-3</v>
      </c>
      <c r="L6988" s="301" t="str">
        <f t="shared" si="219"/>
        <v/>
      </c>
      <c r="M6988" s="459">
        <f>IFERROR((Tableau1[[#This Row],[Scope 1
(kg CO2-eq)]]+Tableau1[[#This Row],[Scope 2 energy
(kg CO2-eq)]]+Tableau1[[#This Row],[Scope 2 Infrastructure
(kg CO2-eq)]])/Tableau1[[#This Row],[Total CO2-emissions
(kg CO2-eq)
for scope 3 use ]],"")</f>
        <v>0.72101924071628298</v>
      </c>
      <c r="N6988" s="436" t="s">
        <v>3730</v>
      </c>
      <c r="O6988" s="259">
        <v>1</v>
      </c>
      <c r="P6988" s="259" t="s">
        <v>5174</v>
      </c>
      <c r="Q6988" s="259" t="s">
        <v>5175</v>
      </c>
    </row>
    <row r="6989" spans="1:17" ht="21.75" customHeight="1">
      <c r="A6989" s="301" t="s">
        <v>5331</v>
      </c>
      <c r="B6989" s="301" t="s">
        <v>5188</v>
      </c>
      <c r="C6989" s="316" t="s">
        <v>12972</v>
      </c>
      <c r="D6989" s="465" t="s">
        <v>3730</v>
      </c>
      <c r="E6989" s="465" t="s">
        <v>6023</v>
      </c>
      <c r="F6989" s="469" t="str">
        <f t="shared" si="218"/>
        <v>other</v>
      </c>
      <c r="G6989" s="260">
        <v>0</v>
      </c>
      <c r="H6989" s="260">
        <v>0</v>
      </c>
      <c r="I6989" s="260">
        <v>0</v>
      </c>
      <c r="J6989" s="260">
        <v>0</v>
      </c>
      <c r="K6989" s="260">
        <v>0</v>
      </c>
      <c r="L6989" s="301" t="str">
        <f t="shared" si="219"/>
        <v/>
      </c>
      <c r="M6989" s="459" t="str">
        <f>IFERROR((Tableau1[[#This Row],[Scope 1
(kg CO2-eq)]]+Tableau1[[#This Row],[Scope 2 energy
(kg CO2-eq)]]+Tableau1[[#This Row],[Scope 2 Infrastructure
(kg CO2-eq)]])/Tableau1[[#This Row],[Total CO2-emissions
(kg CO2-eq)
for scope 3 use ]],"")</f>
        <v/>
      </c>
      <c r="N6989" s="436" t="s">
        <v>3730</v>
      </c>
      <c r="O6989" s="259">
        <v>1</v>
      </c>
      <c r="P6989" s="259" t="s">
        <v>5331</v>
      </c>
      <c r="Q6989" s="259" t="s">
        <v>5188</v>
      </c>
    </row>
    <row r="6990" spans="1:17" ht="21.75" customHeight="1">
      <c r="A6990" s="301" t="s">
        <v>5187</v>
      </c>
      <c r="B6990" s="301" t="s">
        <v>5188</v>
      </c>
      <c r="C6990" s="316" t="s">
        <v>12973</v>
      </c>
      <c r="D6990" s="465" t="s">
        <v>3730</v>
      </c>
      <c r="E6990" s="465" t="s">
        <v>6023</v>
      </c>
      <c r="F6990" s="469" t="str">
        <f t="shared" si="218"/>
        <v>other</v>
      </c>
      <c r="G6990" s="260">
        <v>0</v>
      </c>
      <c r="H6990" s="260">
        <v>0</v>
      </c>
      <c r="I6990" s="260">
        <v>0</v>
      </c>
      <c r="J6990" s="260">
        <v>0</v>
      </c>
      <c r="K6990" s="260">
        <v>0</v>
      </c>
      <c r="L6990" s="301" t="str">
        <f t="shared" si="219"/>
        <v/>
      </c>
      <c r="M6990" s="459" t="str">
        <f>IFERROR((Tableau1[[#This Row],[Scope 1
(kg CO2-eq)]]+Tableau1[[#This Row],[Scope 2 energy
(kg CO2-eq)]]+Tableau1[[#This Row],[Scope 2 Infrastructure
(kg CO2-eq)]])/Tableau1[[#This Row],[Total CO2-emissions
(kg CO2-eq)
for scope 3 use ]],"")</f>
        <v/>
      </c>
      <c r="N6990" s="436" t="s">
        <v>3730</v>
      </c>
      <c r="O6990" s="259">
        <v>1</v>
      </c>
      <c r="P6990" s="259" t="s">
        <v>5187</v>
      </c>
      <c r="Q6990" s="259" t="s">
        <v>5188</v>
      </c>
    </row>
    <row r="6991" spans="1:17" ht="21.75" customHeight="1">
      <c r="A6991" s="301" t="s">
        <v>5187</v>
      </c>
      <c r="B6991" s="301" t="s">
        <v>5188</v>
      </c>
      <c r="C6991" s="316" t="s">
        <v>12974</v>
      </c>
      <c r="D6991" s="465" t="s">
        <v>3730</v>
      </c>
      <c r="E6991" s="465" t="s">
        <v>6017</v>
      </c>
      <c r="F6991" s="469" t="str">
        <f t="shared" si="218"/>
        <v>other</v>
      </c>
      <c r="G6991" s="260">
        <v>0</v>
      </c>
      <c r="H6991" s="260">
        <v>0</v>
      </c>
      <c r="I6991" s="260">
        <v>0</v>
      </c>
      <c r="J6991" s="260">
        <v>0</v>
      </c>
      <c r="K6991" s="260">
        <v>0</v>
      </c>
      <c r="L6991" s="301" t="str">
        <f t="shared" si="219"/>
        <v/>
      </c>
      <c r="M6991" s="459" t="str">
        <f>IFERROR((Tableau1[[#This Row],[Scope 1
(kg CO2-eq)]]+Tableau1[[#This Row],[Scope 2 energy
(kg CO2-eq)]]+Tableau1[[#This Row],[Scope 2 Infrastructure
(kg CO2-eq)]])/Tableau1[[#This Row],[Total CO2-emissions
(kg CO2-eq)
for scope 3 use ]],"")</f>
        <v/>
      </c>
      <c r="N6991" s="436" t="s">
        <v>3730</v>
      </c>
      <c r="O6991" s="259">
        <v>1</v>
      </c>
      <c r="P6991" s="259" t="s">
        <v>5187</v>
      </c>
      <c r="Q6991" s="259" t="s">
        <v>5188</v>
      </c>
    </row>
    <row r="6992" spans="1:17" ht="21.75" customHeight="1">
      <c r="A6992" s="301" t="s">
        <v>5129</v>
      </c>
      <c r="B6992" s="301" t="s">
        <v>5136</v>
      </c>
      <c r="C6992" s="316" t="s">
        <v>12975</v>
      </c>
      <c r="D6992" s="465" t="s">
        <v>3730</v>
      </c>
      <c r="E6992" s="465" t="s">
        <v>6091</v>
      </c>
      <c r="F6992" s="469" t="str">
        <f t="shared" si="218"/>
        <v>other</v>
      </c>
      <c r="G6992" s="260">
        <v>6.2300000000000001E-2</v>
      </c>
      <c r="H6992" s="260">
        <v>0.25848773879519998</v>
      </c>
      <c r="I6992" s="260">
        <v>2.0602097279999999E-4</v>
      </c>
      <c r="J6992" s="260">
        <v>1.9398912957811101</v>
      </c>
      <c r="K6992" s="260">
        <v>2.2608850556578202</v>
      </c>
      <c r="L6992" s="301" t="str">
        <f t="shared" si="219"/>
        <v/>
      </c>
      <c r="M6992" s="459">
        <f>IFERROR((Tableau1[[#This Row],[Scope 1
(kg CO2-eq)]]+Tableau1[[#This Row],[Scope 2 energy
(kg CO2-eq)]]+Tableau1[[#This Row],[Scope 2 Infrastructure
(kg CO2-eq)]])/Tableau1[[#This Row],[Total CO2-emissions
(kg CO2-eq)
for scope 3 use ]],"")</f>
        <v>0.14197703636667394</v>
      </c>
      <c r="N6992" s="436" t="s">
        <v>3730</v>
      </c>
      <c r="O6992" s="259">
        <v>1</v>
      </c>
      <c r="P6992" s="259" t="s">
        <v>5129</v>
      </c>
      <c r="Q6992" s="259" t="s">
        <v>5136</v>
      </c>
    </row>
    <row r="6993" spans="1:17" ht="21.75" customHeight="1">
      <c r="A6993" s="301" t="s">
        <v>5129</v>
      </c>
      <c r="B6993" s="301" t="s">
        <v>5136</v>
      </c>
      <c r="C6993" s="316" t="s">
        <v>12976</v>
      </c>
      <c r="D6993" s="465" t="s">
        <v>3730</v>
      </c>
      <c r="E6993" s="465" t="s">
        <v>6091</v>
      </c>
      <c r="F6993" s="469" t="str">
        <f t="shared" si="218"/>
        <v>other</v>
      </c>
      <c r="G6993" s="260">
        <v>1.6019833897225999</v>
      </c>
      <c r="H6993" s="260">
        <v>0</v>
      </c>
      <c r="I6993" s="260">
        <v>0</v>
      </c>
      <c r="J6993" s="260">
        <v>1.4320606059800012E-2</v>
      </c>
      <c r="K6993" s="260">
        <v>1.6163039808187001</v>
      </c>
      <c r="L6993" s="301" t="str">
        <f t="shared" si="219"/>
        <v/>
      </c>
      <c r="M6993" s="459">
        <f>IFERROR((Tableau1[[#This Row],[Scope 1
(kg CO2-eq)]]+Tableau1[[#This Row],[Scope 2 energy
(kg CO2-eq)]]+Tableau1[[#This Row],[Scope 2 Infrastructure
(kg CO2-eq)]])/Tableau1[[#This Row],[Total CO2-emissions
(kg CO2-eq)
for scope 3 use ]],"")</f>
        <v>0.99113991472764518</v>
      </c>
      <c r="N6993" s="436" t="s">
        <v>3730</v>
      </c>
      <c r="O6993" s="259">
        <v>1</v>
      </c>
      <c r="P6993" s="259" t="s">
        <v>5129</v>
      </c>
      <c r="Q6993" s="259" t="s">
        <v>5136</v>
      </c>
    </row>
    <row r="6994" spans="1:17" ht="21.75" customHeight="1">
      <c r="A6994" s="301" t="s">
        <v>5129</v>
      </c>
      <c r="B6994" s="301" t="s">
        <v>5131</v>
      </c>
      <c r="C6994" s="316" t="s">
        <v>12977</v>
      </c>
      <c r="D6994" s="465" t="s">
        <v>3730</v>
      </c>
      <c r="E6994" s="465" t="s">
        <v>6015</v>
      </c>
      <c r="F6994" s="469" t="str">
        <f t="shared" si="218"/>
        <v>other</v>
      </c>
      <c r="G6994" s="260">
        <v>2.83521</v>
      </c>
      <c r="H6994" s="260">
        <v>0.90338588234544004</v>
      </c>
      <c r="I6994" s="260">
        <v>6.3095510558399998E-4</v>
      </c>
      <c r="J6994" s="260">
        <v>7.2169785447504005</v>
      </c>
      <c r="K6994" s="260">
        <v>10.956205379739201</v>
      </c>
      <c r="L6994" s="301" t="str">
        <f t="shared" si="219"/>
        <v/>
      </c>
      <c r="M6994" s="459">
        <f>IFERROR((Tableau1[[#This Row],[Scope 1
(kg CO2-eq)]]+Tableau1[[#This Row],[Scope 2 energy
(kg CO2-eq)]]+Tableau1[[#This Row],[Scope 2 Infrastructure
(kg CO2-eq)]])/Tableau1[[#This Row],[Total CO2-emissions
(kg CO2-eq)
for scope 3 use ]],"")</f>
        <v>0.34128849431444591</v>
      </c>
      <c r="N6994" s="436" t="s">
        <v>3730</v>
      </c>
      <c r="O6994" s="259">
        <v>1</v>
      </c>
      <c r="P6994" s="259" t="s">
        <v>5129</v>
      </c>
      <c r="Q6994" s="259" t="s">
        <v>5131</v>
      </c>
    </row>
    <row r="6995" spans="1:17" ht="21.75" customHeight="1">
      <c r="A6995" s="301" t="s">
        <v>5174</v>
      </c>
      <c r="B6995" s="301" t="s">
        <v>5359</v>
      </c>
      <c r="C6995" s="316" t="s">
        <v>12978</v>
      </c>
      <c r="D6995" s="465" t="s">
        <v>3730</v>
      </c>
      <c r="E6995" s="465" t="s">
        <v>6101</v>
      </c>
      <c r="F6995" s="469" t="str">
        <f t="shared" si="218"/>
        <v>other</v>
      </c>
      <c r="G6995" s="260">
        <v>0</v>
      </c>
      <c r="H6995" s="260">
        <v>2.3486952416028899</v>
      </c>
      <c r="I6995" s="260">
        <v>4.5680982107697402E-2</v>
      </c>
      <c r="J6995" s="260">
        <v>2.3968446328747999</v>
      </c>
      <c r="K6995" s="260">
        <v>4.7912208012385999</v>
      </c>
      <c r="L6995" s="301" t="str">
        <f t="shared" si="219"/>
        <v/>
      </c>
      <c r="M6995" s="459">
        <f>IFERROR((Tableau1[[#This Row],[Scope 1
(kg CO2-eq)]]+Tableau1[[#This Row],[Scope 2 energy
(kg CO2-eq)]]+Tableau1[[#This Row],[Scope 2 Infrastructure
(kg CO2-eq)]])/Tableau1[[#This Row],[Total CO2-emissions
(kg CO2-eq)
for scope 3 use ]],"")</f>
        <v>0.49974240867622011</v>
      </c>
      <c r="N6995" s="436" t="s">
        <v>3730</v>
      </c>
      <c r="O6995" s="259">
        <v>1</v>
      </c>
      <c r="P6995" s="259" t="s">
        <v>5174</v>
      </c>
      <c r="Q6995" s="259" t="s">
        <v>5359</v>
      </c>
    </row>
    <row r="6996" spans="1:17" ht="21.75" customHeight="1">
      <c r="A6996" s="301" t="s">
        <v>5132</v>
      </c>
      <c r="B6996" s="301" t="s">
        <v>5137</v>
      </c>
      <c r="C6996" s="316" t="s">
        <v>12979</v>
      </c>
      <c r="D6996" s="465" t="s">
        <v>3646</v>
      </c>
      <c r="E6996" s="465" t="s">
        <v>6016</v>
      </c>
      <c r="F6996" s="469" t="str">
        <f t="shared" si="218"/>
        <v>other</v>
      </c>
      <c r="G6996" s="260">
        <v>0</v>
      </c>
      <c r="H6996" s="260">
        <v>0</v>
      </c>
      <c r="I6996" s="260">
        <v>0</v>
      </c>
      <c r="J6996" s="260">
        <v>81714.519525963202</v>
      </c>
      <c r="K6996" s="260">
        <v>81714.519525707903</v>
      </c>
      <c r="L6996" s="301" t="str">
        <f t="shared" si="219"/>
        <v/>
      </c>
      <c r="M6996" s="459">
        <f>IFERROR((Tableau1[[#This Row],[Scope 1
(kg CO2-eq)]]+Tableau1[[#This Row],[Scope 2 energy
(kg CO2-eq)]]+Tableau1[[#This Row],[Scope 2 Infrastructure
(kg CO2-eq)]])/Tableau1[[#This Row],[Total CO2-emissions
(kg CO2-eq)
for scope 3 use ]],"")</f>
        <v>0</v>
      </c>
      <c r="N6996" s="436" t="s">
        <v>3646</v>
      </c>
      <c r="O6996" s="259">
        <v>1</v>
      </c>
      <c r="P6996" s="259" t="s">
        <v>5132</v>
      </c>
      <c r="Q6996" s="259" t="s">
        <v>5137</v>
      </c>
    </row>
    <row r="6997" spans="1:17" ht="21.75" customHeight="1">
      <c r="A6997" s="301" t="s">
        <v>5176</v>
      </c>
      <c r="B6997" s="301" t="s">
        <v>5177</v>
      </c>
      <c r="C6997" s="316" t="s">
        <v>12980</v>
      </c>
      <c r="D6997" s="465" t="s">
        <v>3731</v>
      </c>
      <c r="E6997" s="465" t="s">
        <v>6101</v>
      </c>
      <c r="F6997" s="469" t="str">
        <f t="shared" si="218"/>
        <v>other</v>
      </c>
      <c r="G6997" s="260">
        <v>1333.917508</v>
      </c>
      <c r="H6997" s="260">
        <v>18209.136545676</v>
      </c>
      <c r="I6997" s="260">
        <v>17.075612159999999</v>
      </c>
      <c r="J6997" s="260">
        <v>47099.096492444398</v>
      </c>
      <c r="K6997" s="260">
        <v>66659.226149654001</v>
      </c>
      <c r="L6997" s="301" t="str">
        <f t="shared" si="219"/>
        <v/>
      </c>
      <c r="M6997" s="459">
        <f>IFERROR((Tableau1[[#This Row],[Scope 1
(kg CO2-eq)]]+Tableau1[[#This Row],[Scope 2 energy
(kg CO2-eq)]]+Tableau1[[#This Row],[Scope 2 Infrastructure
(kg CO2-eq)]])/Tableau1[[#This Row],[Total CO2-emissions
(kg CO2-eq)
for scope 3 use ]],"")</f>
        <v>0.29343469457509636</v>
      </c>
      <c r="N6997" s="436" t="s">
        <v>3731</v>
      </c>
      <c r="O6997" s="259">
        <v>1</v>
      </c>
      <c r="P6997" s="259" t="s">
        <v>5176</v>
      </c>
      <c r="Q6997" s="259" t="s">
        <v>5177</v>
      </c>
    </row>
    <row r="6998" spans="1:17" ht="21.75" customHeight="1">
      <c r="A6998" s="301" t="s">
        <v>5157</v>
      </c>
      <c r="B6998" s="301" t="s">
        <v>5224</v>
      </c>
      <c r="C6998" s="316" t="s">
        <v>12981</v>
      </c>
      <c r="D6998" s="465" t="s">
        <v>3730</v>
      </c>
      <c r="E6998" s="465" t="s">
        <v>6091</v>
      </c>
      <c r="F6998" s="469" t="str">
        <f t="shared" si="218"/>
        <v>other</v>
      </c>
      <c r="G6998" s="260">
        <v>0</v>
      </c>
      <c r="H6998" s="260">
        <v>0</v>
      </c>
      <c r="I6998" s="260">
        <v>0</v>
      </c>
      <c r="J6998" s="260">
        <v>1.22856426513692</v>
      </c>
      <c r="K6998" s="260">
        <v>1.22856426511298</v>
      </c>
      <c r="L6998" s="301" t="str">
        <f t="shared" si="219"/>
        <v/>
      </c>
      <c r="M6998" s="459">
        <f>IFERROR((Tableau1[[#This Row],[Scope 1
(kg CO2-eq)]]+Tableau1[[#This Row],[Scope 2 energy
(kg CO2-eq)]]+Tableau1[[#This Row],[Scope 2 Infrastructure
(kg CO2-eq)]])/Tableau1[[#This Row],[Total CO2-emissions
(kg CO2-eq)
for scope 3 use ]],"")</f>
        <v>0</v>
      </c>
      <c r="N6998" s="436" t="s">
        <v>3730</v>
      </c>
      <c r="O6998" s="259">
        <v>1</v>
      </c>
      <c r="P6998" s="259" t="s">
        <v>5157</v>
      </c>
      <c r="Q6998" s="259" t="s">
        <v>5224</v>
      </c>
    </row>
    <row r="6999" spans="1:17" ht="21.75" customHeight="1">
      <c r="A6999" s="301" t="s">
        <v>5157</v>
      </c>
      <c r="B6999" s="301" t="s">
        <v>5224</v>
      </c>
      <c r="C6999" s="316" t="s">
        <v>12982</v>
      </c>
      <c r="D6999" s="465" t="s">
        <v>3730</v>
      </c>
      <c r="E6999" s="465" t="s">
        <v>6091</v>
      </c>
      <c r="F6999" s="469" t="str">
        <f t="shared" si="218"/>
        <v>other</v>
      </c>
      <c r="G6999" s="260">
        <v>0</v>
      </c>
      <c r="H6999" s="260">
        <v>0.51779682812159999</v>
      </c>
      <c r="I6999" s="260">
        <v>2.4802053948000001E-3</v>
      </c>
      <c r="J6999" s="260">
        <v>0</v>
      </c>
      <c r="K6999" s="260">
        <v>0.52027703166009098</v>
      </c>
      <c r="L6999" s="301" t="str">
        <f t="shared" si="219"/>
        <v/>
      </c>
      <c r="M6999" s="459">
        <f>IFERROR((Tableau1[[#This Row],[Scope 1
(kg CO2-eq)]]+Tableau1[[#This Row],[Scope 2 energy
(kg CO2-eq)]]+Tableau1[[#This Row],[Scope 2 Infrastructure
(kg CO2-eq)]])/Tableau1[[#This Row],[Total CO2-emissions
(kg CO2-eq)
for scope 3 use ]],"")</f>
        <v>1.0000000035679242</v>
      </c>
      <c r="N6999" s="436" t="s">
        <v>3730</v>
      </c>
      <c r="O6999" s="259">
        <v>1</v>
      </c>
      <c r="P6999" s="259" t="s">
        <v>5157</v>
      </c>
      <c r="Q6999" s="259" t="s">
        <v>5224</v>
      </c>
    </row>
    <row r="7000" spans="1:17" ht="21.75" customHeight="1">
      <c r="A7000" s="301" t="s">
        <v>5157</v>
      </c>
      <c r="B7000" s="301" t="s">
        <v>5224</v>
      </c>
      <c r="C7000" s="316" t="s">
        <v>12983</v>
      </c>
      <c r="D7000" s="465" t="s">
        <v>3730</v>
      </c>
      <c r="E7000" s="465" t="s">
        <v>6091</v>
      </c>
      <c r="F7000" s="469" t="str">
        <f t="shared" si="218"/>
        <v>other</v>
      </c>
      <c r="G7000" s="260">
        <v>0</v>
      </c>
      <c r="H7000" s="260">
        <v>0.36406777985279998</v>
      </c>
      <c r="I7000" s="260">
        <v>1.7438555484E-3</v>
      </c>
      <c r="J7000" s="260">
        <v>0</v>
      </c>
      <c r="K7000" s="260">
        <v>0.36581163409570699</v>
      </c>
      <c r="L7000" s="301" t="str">
        <f t="shared" si="219"/>
        <v/>
      </c>
      <c r="M7000" s="459">
        <f>IFERROR((Tableau1[[#This Row],[Scope 1
(kg CO2-eq)]]+Tableau1[[#This Row],[Scope 2 energy
(kg CO2-eq)]]+Tableau1[[#This Row],[Scope 2 Infrastructure
(kg CO2-eq)]])/Tableau1[[#This Row],[Total CO2-emissions
(kg CO2-eq)
for scope 3 use ]],"")</f>
        <v>1.0000000035687575</v>
      </c>
      <c r="N7000" s="436" t="s">
        <v>3730</v>
      </c>
      <c r="O7000" s="259">
        <v>1</v>
      </c>
      <c r="P7000" s="259" t="s">
        <v>5157</v>
      </c>
      <c r="Q7000" s="259" t="s">
        <v>5224</v>
      </c>
    </row>
    <row r="7001" spans="1:17" ht="21.75" customHeight="1">
      <c r="A7001" s="301" t="s">
        <v>5297</v>
      </c>
      <c r="B7001" s="301" t="s">
        <v>5298</v>
      </c>
      <c r="C7001" s="316" t="s">
        <v>3890</v>
      </c>
      <c r="D7001" s="465" t="s">
        <v>3646</v>
      </c>
      <c r="E7001" s="465" t="s">
        <v>700</v>
      </c>
      <c r="F7001" s="469" t="str">
        <f t="shared" si="218"/>
        <v>CH</v>
      </c>
      <c r="G7001" s="260">
        <v>347.18757901268799</v>
      </c>
      <c r="H7001" s="260">
        <v>0</v>
      </c>
      <c r="I7001" s="260">
        <v>0</v>
      </c>
      <c r="J7001" s="260">
        <v>0</v>
      </c>
      <c r="K7001" s="260">
        <v>347.18757901268799</v>
      </c>
      <c r="L7001" s="301" t="str">
        <f t="shared" si="219"/>
        <v/>
      </c>
      <c r="M7001" s="459">
        <f>IFERROR((Tableau1[[#This Row],[Scope 1
(kg CO2-eq)]]+Tableau1[[#This Row],[Scope 2 energy
(kg CO2-eq)]]+Tableau1[[#This Row],[Scope 2 Infrastructure
(kg CO2-eq)]])/Tableau1[[#This Row],[Total CO2-emissions
(kg CO2-eq)
for scope 3 use ]],"")</f>
        <v>1</v>
      </c>
      <c r="N7001" s="436" t="s">
        <v>3646</v>
      </c>
      <c r="O7001" s="259">
        <v>1</v>
      </c>
      <c r="P7001" s="259" t="s">
        <v>5297</v>
      </c>
      <c r="Q7001" s="259" t="s">
        <v>5298</v>
      </c>
    </row>
    <row r="7002" spans="1:17" ht="21.75" customHeight="1">
      <c r="A7002" s="301" t="s">
        <v>5297</v>
      </c>
      <c r="B7002" s="301" t="s">
        <v>5298</v>
      </c>
      <c r="C7002" s="316" t="s">
        <v>3891</v>
      </c>
      <c r="D7002" s="465" t="s">
        <v>3646</v>
      </c>
      <c r="E7002" s="465" t="s">
        <v>700</v>
      </c>
      <c r="F7002" s="469" t="str">
        <f t="shared" si="218"/>
        <v>CH</v>
      </c>
      <c r="G7002" s="260">
        <v>353.52156673225801</v>
      </c>
      <c r="H7002" s="260">
        <v>0</v>
      </c>
      <c r="I7002" s="260">
        <v>0</v>
      </c>
      <c r="J7002" s="260">
        <v>0</v>
      </c>
      <c r="K7002" s="260">
        <v>353.52156673225801</v>
      </c>
      <c r="L7002" s="301" t="str">
        <f t="shared" si="219"/>
        <v/>
      </c>
      <c r="M7002" s="459">
        <f>IFERROR((Tableau1[[#This Row],[Scope 1
(kg CO2-eq)]]+Tableau1[[#This Row],[Scope 2 energy
(kg CO2-eq)]]+Tableau1[[#This Row],[Scope 2 Infrastructure
(kg CO2-eq)]])/Tableau1[[#This Row],[Total CO2-emissions
(kg CO2-eq)
for scope 3 use ]],"")</f>
        <v>1</v>
      </c>
      <c r="N7002" s="436" t="s">
        <v>3646</v>
      </c>
      <c r="O7002" s="259">
        <v>1</v>
      </c>
      <c r="P7002" s="259" t="s">
        <v>5297</v>
      </c>
      <c r="Q7002" s="259" t="s">
        <v>5298</v>
      </c>
    </row>
    <row r="7003" spans="1:17" ht="21.75" customHeight="1">
      <c r="A7003" s="301" t="s">
        <v>5366</v>
      </c>
      <c r="B7003" s="301" t="s">
        <v>5133</v>
      </c>
      <c r="C7003" s="316" t="s">
        <v>12984</v>
      </c>
      <c r="D7003" s="465" t="s">
        <v>3646</v>
      </c>
      <c r="E7003" s="465" t="s">
        <v>6091</v>
      </c>
      <c r="F7003" s="469" t="str">
        <f t="shared" si="218"/>
        <v>other</v>
      </c>
      <c r="G7003" s="260">
        <v>0</v>
      </c>
      <c r="H7003" s="260">
        <v>0</v>
      </c>
      <c r="I7003" s="260">
        <v>0</v>
      </c>
      <c r="J7003" s="260">
        <v>5233287.9159912504</v>
      </c>
      <c r="K7003" s="260">
        <v>5233287.91598373</v>
      </c>
      <c r="L7003" s="301" t="str">
        <f t="shared" si="219"/>
        <v/>
      </c>
      <c r="M7003" s="459">
        <f>IFERROR((Tableau1[[#This Row],[Scope 1
(kg CO2-eq)]]+Tableau1[[#This Row],[Scope 2 energy
(kg CO2-eq)]]+Tableau1[[#This Row],[Scope 2 Infrastructure
(kg CO2-eq)]])/Tableau1[[#This Row],[Total CO2-emissions
(kg CO2-eq)
for scope 3 use ]],"")</f>
        <v>0</v>
      </c>
      <c r="N7003" s="436" t="s">
        <v>3646</v>
      </c>
      <c r="O7003" s="259">
        <v>1</v>
      </c>
      <c r="P7003" s="259" t="s">
        <v>5366</v>
      </c>
      <c r="Q7003" s="259" t="s">
        <v>5133</v>
      </c>
    </row>
    <row r="7004" spans="1:17" ht="21.75" customHeight="1">
      <c r="A7004" s="301" t="s">
        <v>5236</v>
      </c>
      <c r="B7004" s="301" t="s">
        <v>5366</v>
      </c>
      <c r="C7004" s="316" t="s">
        <v>12985</v>
      </c>
      <c r="D7004" s="465" t="s">
        <v>3730</v>
      </c>
      <c r="E7004" s="465" t="s">
        <v>700</v>
      </c>
      <c r="F7004" s="469" t="str">
        <f t="shared" si="218"/>
        <v>CH</v>
      </c>
      <c r="G7004" s="260">
        <v>0</v>
      </c>
      <c r="H7004" s="260">
        <v>0</v>
      </c>
      <c r="I7004" s="260">
        <v>0</v>
      </c>
      <c r="J7004" s="260">
        <v>4.7987650799861399E-2</v>
      </c>
      <c r="K7004" s="260">
        <v>4.7987650796841801E-2</v>
      </c>
      <c r="L7004" s="301" t="str">
        <f t="shared" si="219"/>
        <v/>
      </c>
      <c r="M7004" s="459">
        <f>IFERROR((Tableau1[[#This Row],[Scope 1
(kg CO2-eq)]]+Tableau1[[#This Row],[Scope 2 energy
(kg CO2-eq)]]+Tableau1[[#This Row],[Scope 2 Infrastructure
(kg CO2-eq)]])/Tableau1[[#This Row],[Total CO2-emissions
(kg CO2-eq)
for scope 3 use ]],"")</f>
        <v>0</v>
      </c>
      <c r="N7004" s="436" t="s">
        <v>3730</v>
      </c>
      <c r="O7004" s="259">
        <v>1</v>
      </c>
      <c r="P7004" s="259" t="s">
        <v>5236</v>
      </c>
      <c r="Q7004" s="259" t="s">
        <v>5366</v>
      </c>
    </row>
    <row r="7005" spans="1:17" ht="21.75" customHeight="1">
      <c r="A7005" s="301" t="s">
        <v>5236</v>
      </c>
      <c r="B7005" s="301" t="s">
        <v>5366</v>
      </c>
      <c r="C7005" s="316" t="s">
        <v>12986</v>
      </c>
      <c r="D7005" s="465" t="s">
        <v>3730</v>
      </c>
      <c r="E7005" s="465" t="s">
        <v>6091</v>
      </c>
      <c r="F7005" s="469" t="str">
        <f t="shared" si="218"/>
        <v>other</v>
      </c>
      <c r="G7005" s="260">
        <v>0</v>
      </c>
      <c r="H7005" s="260">
        <v>0</v>
      </c>
      <c r="I7005" s="260">
        <v>0</v>
      </c>
      <c r="J7005" s="260">
        <v>7.1400647722805993E-2</v>
      </c>
      <c r="K7005" s="260">
        <v>7.1400647722993205E-2</v>
      </c>
      <c r="L7005" s="301" t="str">
        <f t="shared" si="219"/>
        <v/>
      </c>
      <c r="M7005" s="459">
        <f>IFERROR((Tableau1[[#This Row],[Scope 1
(kg CO2-eq)]]+Tableau1[[#This Row],[Scope 2 energy
(kg CO2-eq)]]+Tableau1[[#This Row],[Scope 2 Infrastructure
(kg CO2-eq)]])/Tableau1[[#This Row],[Total CO2-emissions
(kg CO2-eq)
for scope 3 use ]],"")</f>
        <v>0</v>
      </c>
      <c r="N7005" s="436" t="s">
        <v>3730</v>
      </c>
      <c r="O7005" s="259">
        <v>1</v>
      </c>
      <c r="P7005" s="259" t="s">
        <v>5236</v>
      </c>
      <c r="Q7005" s="259" t="s">
        <v>5366</v>
      </c>
    </row>
    <row r="7006" spans="1:17" ht="21.75" customHeight="1">
      <c r="A7006" s="301" t="s">
        <v>5236</v>
      </c>
      <c r="B7006" s="301" t="s">
        <v>5366</v>
      </c>
      <c r="C7006" s="316" t="s">
        <v>12987</v>
      </c>
      <c r="D7006" s="465" t="s">
        <v>3730</v>
      </c>
      <c r="E7006" s="465" t="s">
        <v>700</v>
      </c>
      <c r="F7006" s="469" t="str">
        <f t="shared" si="218"/>
        <v>CH</v>
      </c>
      <c r="G7006" s="260">
        <v>0</v>
      </c>
      <c r="H7006" s="260">
        <v>2.1910988963599999E-3</v>
      </c>
      <c r="I7006" s="260">
        <v>3.9999100298000002E-4</v>
      </c>
      <c r="J7006" s="260">
        <v>8.7112512329612798E-2</v>
      </c>
      <c r="K7006" s="260">
        <v>8.9703602215470801E-2</v>
      </c>
      <c r="L7006" s="301" t="str">
        <f t="shared" si="219"/>
        <v/>
      </c>
      <c r="M7006" s="459">
        <f>IFERROR((Tableau1[[#This Row],[Scope 1
(kg CO2-eq)]]+Tableau1[[#This Row],[Scope 2 energy
(kg CO2-eq)]]+Tableau1[[#This Row],[Scope 2 Infrastructure
(kg CO2-eq)]])/Tableau1[[#This Row],[Total CO2-emissions
(kg CO2-eq)
for scope 3 use ]],"")</f>
        <v>2.8885015042273584E-2</v>
      </c>
      <c r="N7006" s="436" t="s">
        <v>3730</v>
      </c>
      <c r="O7006" s="259">
        <v>1</v>
      </c>
      <c r="P7006" s="259" t="s">
        <v>5236</v>
      </c>
      <c r="Q7006" s="259" t="s">
        <v>5366</v>
      </c>
    </row>
    <row r="7007" spans="1:17" ht="21.75" customHeight="1">
      <c r="A7007" s="301" t="s">
        <v>5236</v>
      </c>
      <c r="B7007" s="301" t="s">
        <v>5366</v>
      </c>
      <c r="C7007" s="316" t="s">
        <v>12988</v>
      </c>
      <c r="D7007" s="465" t="s">
        <v>3730</v>
      </c>
      <c r="E7007" s="465" t="s">
        <v>6091</v>
      </c>
      <c r="F7007" s="469" t="str">
        <f t="shared" si="218"/>
        <v>other</v>
      </c>
      <c r="G7007" s="260">
        <v>0</v>
      </c>
      <c r="H7007" s="260">
        <v>5.7068377809199999E-3</v>
      </c>
      <c r="I7007" s="260">
        <v>4.0004976037999999E-4</v>
      </c>
      <c r="J7007" s="260">
        <v>0.11901321953254</v>
      </c>
      <c r="K7007" s="260">
        <v>0.125120134459317</v>
      </c>
      <c r="L7007" s="301" t="str">
        <f t="shared" si="219"/>
        <v/>
      </c>
      <c r="M7007" s="459">
        <f>IFERROR((Tableau1[[#This Row],[Scope 1
(kg CO2-eq)]]+Tableau1[[#This Row],[Scope 2 energy
(kg CO2-eq)]]+Tableau1[[#This Row],[Scope 2 Infrastructure
(kg CO2-eq)]])/Tableau1[[#This Row],[Total CO2-emissions
(kg CO2-eq)
for scope 3 use ]],"")</f>
        <v>4.8808191964384948E-2</v>
      </c>
      <c r="N7007" s="436" t="s">
        <v>3730</v>
      </c>
      <c r="O7007" s="259">
        <v>1</v>
      </c>
      <c r="P7007" s="259" t="s">
        <v>5236</v>
      </c>
      <c r="Q7007" s="259" t="s">
        <v>5366</v>
      </c>
    </row>
    <row r="7008" spans="1:17" ht="21.75" customHeight="1">
      <c r="A7008" s="301" t="s">
        <v>5141</v>
      </c>
      <c r="B7008" s="301" t="s">
        <v>5169</v>
      </c>
      <c r="C7008" s="316" t="s">
        <v>12989</v>
      </c>
      <c r="D7008" s="465" t="s">
        <v>3646</v>
      </c>
      <c r="E7008" s="465" t="s">
        <v>700</v>
      </c>
      <c r="F7008" s="469" t="str">
        <f t="shared" si="218"/>
        <v>CH</v>
      </c>
      <c r="G7008" s="260">
        <v>0</v>
      </c>
      <c r="H7008" s="260">
        <v>0</v>
      </c>
      <c r="I7008" s="260">
        <v>0</v>
      </c>
      <c r="J7008" s="260">
        <v>16.350211131626001</v>
      </c>
      <c r="K7008" s="260">
        <v>16.350211137457599</v>
      </c>
      <c r="L7008" s="301" t="str">
        <f t="shared" si="219"/>
        <v/>
      </c>
      <c r="M7008" s="459">
        <f>IFERROR((Tableau1[[#This Row],[Scope 1
(kg CO2-eq)]]+Tableau1[[#This Row],[Scope 2 energy
(kg CO2-eq)]]+Tableau1[[#This Row],[Scope 2 Infrastructure
(kg CO2-eq)]])/Tableau1[[#This Row],[Total CO2-emissions
(kg CO2-eq)
for scope 3 use ]],"")</f>
        <v>0</v>
      </c>
      <c r="N7008" s="436" t="s">
        <v>3646</v>
      </c>
      <c r="O7008" s="259">
        <v>1</v>
      </c>
      <c r="P7008" s="259" t="s">
        <v>5141</v>
      </c>
      <c r="Q7008" s="259" t="s">
        <v>5169</v>
      </c>
    </row>
    <row r="7009" spans="1:17" ht="21.75" customHeight="1">
      <c r="A7009" s="301" t="s">
        <v>4137</v>
      </c>
      <c r="B7009" s="301" t="s">
        <v>5188</v>
      </c>
      <c r="C7009" s="316" t="s">
        <v>12990</v>
      </c>
      <c r="D7009" s="465" t="s">
        <v>50</v>
      </c>
      <c r="E7009" s="465" t="s">
        <v>700</v>
      </c>
      <c r="F7009" s="469" t="str">
        <f t="shared" si="218"/>
        <v>CH</v>
      </c>
      <c r="G7009" s="260">
        <v>0</v>
      </c>
      <c r="H7009" s="260">
        <v>0</v>
      </c>
      <c r="I7009" s="260">
        <v>0</v>
      </c>
      <c r="J7009" s="260">
        <v>4.4462045882419599</v>
      </c>
      <c r="K7009" s="260">
        <v>4.4462045879876104</v>
      </c>
      <c r="L7009" s="301" t="str">
        <f t="shared" si="219"/>
        <v/>
      </c>
      <c r="M7009" s="459">
        <f>IFERROR((Tableau1[[#This Row],[Scope 1
(kg CO2-eq)]]+Tableau1[[#This Row],[Scope 2 energy
(kg CO2-eq)]]+Tableau1[[#This Row],[Scope 2 Infrastructure
(kg CO2-eq)]])/Tableau1[[#This Row],[Total CO2-emissions
(kg CO2-eq)
for scope 3 use ]],"")</f>
        <v>0</v>
      </c>
      <c r="N7009" s="436" t="s">
        <v>50</v>
      </c>
      <c r="O7009" s="259">
        <v>1</v>
      </c>
      <c r="P7009" s="259" t="s">
        <v>4137</v>
      </c>
      <c r="Q7009" s="259" t="s">
        <v>5188</v>
      </c>
    </row>
    <row r="7010" spans="1:17" ht="21.75" customHeight="1">
      <c r="A7010" s="301" t="s">
        <v>5275</v>
      </c>
      <c r="B7010" s="301" t="s">
        <v>5242</v>
      </c>
      <c r="C7010" s="316" t="s">
        <v>12991</v>
      </c>
      <c r="D7010" s="465" t="s">
        <v>3730</v>
      </c>
      <c r="E7010" s="465" t="s">
        <v>6027</v>
      </c>
      <c r="F7010" s="469" t="str">
        <f t="shared" si="218"/>
        <v>other</v>
      </c>
      <c r="G7010" s="260">
        <v>0</v>
      </c>
      <c r="H7010" s="260">
        <v>0</v>
      </c>
      <c r="I7010" s="260">
        <v>0</v>
      </c>
      <c r="J7010" s="260">
        <v>0.58671940238623399</v>
      </c>
      <c r="K7010" s="260">
        <v>0.58671940773064302</v>
      </c>
      <c r="L7010" s="301" t="str">
        <f t="shared" si="219"/>
        <v/>
      </c>
      <c r="M7010" s="459">
        <f>IFERROR((Tableau1[[#This Row],[Scope 1
(kg CO2-eq)]]+Tableau1[[#This Row],[Scope 2 energy
(kg CO2-eq)]]+Tableau1[[#This Row],[Scope 2 Infrastructure
(kg CO2-eq)]])/Tableau1[[#This Row],[Total CO2-emissions
(kg CO2-eq)
for scope 3 use ]],"")</f>
        <v>0</v>
      </c>
      <c r="N7010" s="436" t="s">
        <v>3730</v>
      </c>
      <c r="O7010" s="259">
        <v>1</v>
      </c>
      <c r="P7010" s="259" t="s">
        <v>5275</v>
      </c>
      <c r="Q7010" s="259" t="s">
        <v>5242</v>
      </c>
    </row>
    <row r="7011" spans="1:17" ht="21.75" customHeight="1">
      <c r="A7011" s="301" t="s">
        <v>4143</v>
      </c>
      <c r="B7011" s="301" t="s">
        <v>5133</v>
      </c>
      <c r="C7011" s="316" t="s">
        <v>12992</v>
      </c>
      <c r="D7011" s="465" t="s">
        <v>3646</v>
      </c>
      <c r="E7011" s="465" t="s">
        <v>700</v>
      </c>
      <c r="F7011" s="469" t="str">
        <f t="shared" si="218"/>
        <v>CH</v>
      </c>
      <c r="G7011" s="260">
        <v>0</v>
      </c>
      <c r="H7011" s="260">
        <v>1089.9616789439999</v>
      </c>
      <c r="I7011" s="260">
        <v>5.9521741920000002</v>
      </c>
      <c r="J7011" s="260">
        <v>141347054.742266</v>
      </c>
      <c r="K7011" s="260">
        <v>141348150.665773</v>
      </c>
      <c r="L7011" s="301" t="str">
        <f t="shared" si="219"/>
        <v/>
      </c>
      <c r="M7011" s="459">
        <f>IFERROR((Tableau1[[#This Row],[Scope 1
(kg CO2-eq)]]+Tableau1[[#This Row],[Scope 2 energy
(kg CO2-eq)]]+Tableau1[[#This Row],[Scope 2 Infrastructure
(kg CO2-eq)]])/Tableau1[[#This Row],[Total CO2-emissions
(kg CO2-eq)
for scope 3 use ]],"")</f>
        <v>7.7532945990029989E-6</v>
      </c>
      <c r="N7011" s="436" t="s">
        <v>3646</v>
      </c>
      <c r="O7011" s="259">
        <v>1</v>
      </c>
      <c r="P7011" s="259" t="s">
        <v>4143</v>
      </c>
      <c r="Q7011" s="259" t="s">
        <v>5133</v>
      </c>
    </row>
    <row r="7012" spans="1:17" ht="21.75" customHeight="1">
      <c r="A7012" s="301" t="s">
        <v>4143</v>
      </c>
      <c r="B7012" s="301" t="s">
        <v>5133</v>
      </c>
      <c r="C7012" s="316" t="s">
        <v>12993</v>
      </c>
      <c r="D7012" s="465" t="s">
        <v>3646</v>
      </c>
      <c r="E7012" s="465" t="s">
        <v>700</v>
      </c>
      <c r="F7012" s="469" t="str">
        <f t="shared" si="218"/>
        <v>CH</v>
      </c>
      <c r="G7012" s="260">
        <v>0</v>
      </c>
      <c r="H7012" s="260">
        <v>444.058461792</v>
      </c>
      <c r="I7012" s="260">
        <v>2.4249598560000001</v>
      </c>
      <c r="J7012" s="260">
        <v>57550812.315515302</v>
      </c>
      <c r="K7012" s="260">
        <v>57551258.803991601</v>
      </c>
      <c r="L7012" s="301" t="str">
        <f t="shared" si="219"/>
        <v/>
      </c>
      <c r="M7012" s="459">
        <f>IFERROR((Tableau1[[#This Row],[Scope 1
(kg CO2-eq)]]+Tableau1[[#This Row],[Scope 2 energy
(kg CO2-eq)]]+Tableau1[[#This Row],[Scope 2 Infrastructure
(kg CO2-eq)]])/Tableau1[[#This Row],[Total CO2-emissions
(kg CO2-eq)
for scope 3 use ]],"")</f>
        <v>7.758013133450925E-6</v>
      </c>
      <c r="N7012" s="436" t="s">
        <v>3646</v>
      </c>
      <c r="O7012" s="259">
        <v>1</v>
      </c>
      <c r="P7012" s="259" t="s">
        <v>4143</v>
      </c>
      <c r="Q7012" s="259" t="s">
        <v>5133</v>
      </c>
    </row>
    <row r="7013" spans="1:17" ht="21.75" customHeight="1">
      <c r="A7013" s="301" t="s">
        <v>4143</v>
      </c>
      <c r="B7013" s="301" t="s">
        <v>5133</v>
      </c>
      <c r="C7013" s="316" t="s">
        <v>12994</v>
      </c>
      <c r="D7013" s="465" t="s">
        <v>3646</v>
      </c>
      <c r="E7013" s="465" t="s">
        <v>700</v>
      </c>
      <c r="F7013" s="469" t="str">
        <f t="shared" si="218"/>
        <v>CH</v>
      </c>
      <c r="G7013" s="260">
        <v>0</v>
      </c>
      <c r="H7013" s="260">
        <v>165.96124329599999</v>
      </c>
      <c r="I7013" s="260">
        <v>0.90629812799999998</v>
      </c>
      <c r="J7013" s="260">
        <v>21574290.490611698</v>
      </c>
      <c r="K7013" s="260">
        <v>21574457.359117899</v>
      </c>
      <c r="L7013" s="301" t="str">
        <f t="shared" si="219"/>
        <v/>
      </c>
      <c r="M7013" s="459">
        <f>IFERROR((Tableau1[[#This Row],[Scope 1
(kg CO2-eq)]]+Tableau1[[#This Row],[Scope 2 energy
(kg CO2-eq)]]+Tableau1[[#This Row],[Scope 2 Infrastructure
(kg CO2-eq)]])/Tableau1[[#This Row],[Total CO2-emissions
(kg CO2-eq)
for scope 3 use ]],"")</f>
        <v>7.7344954103087853E-6</v>
      </c>
      <c r="N7013" s="436" t="s">
        <v>3646</v>
      </c>
      <c r="O7013" s="259">
        <v>1</v>
      </c>
      <c r="P7013" s="259" t="s">
        <v>4143</v>
      </c>
      <c r="Q7013" s="259" t="s">
        <v>5133</v>
      </c>
    </row>
    <row r="7014" spans="1:17" ht="21.75" customHeight="1">
      <c r="A7014" s="301" t="s">
        <v>4143</v>
      </c>
      <c r="B7014" s="301" t="s">
        <v>5133</v>
      </c>
      <c r="C7014" s="316" t="s">
        <v>12995</v>
      </c>
      <c r="D7014" s="465" t="s">
        <v>3646</v>
      </c>
      <c r="E7014" s="465" t="s">
        <v>700</v>
      </c>
      <c r="F7014" s="469" t="str">
        <f t="shared" si="218"/>
        <v>CH</v>
      </c>
      <c r="G7014" s="260">
        <v>0</v>
      </c>
      <c r="H7014" s="260">
        <v>36.556327915200001</v>
      </c>
      <c r="I7014" s="260">
        <v>0.19963053359999999</v>
      </c>
      <c r="J7014" s="260">
        <v>4752457.5993319303</v>
      </c>
      <c r="K7014" s="260">
        <v>4752494.35559157</v>
      </c>
      <c r="L7014" s="301" t="str">
        <f t="shared" si="219"/>
        <v/>
      </c>
      <c r="M7014" s="459">
        <f>IFERROR((Tableau1[[#This Row],[Scope 1
(kg CO2-eq)]]+Tableau1[[#This Row],[Scope 2 energy
(kg CO2-eq)]]+Tableau1[[#This Row],[Scope 2 Infrastructure
(kg CO2-eq)]])/Tableau1[[#This Row],[Total CO2-emissions
(kg CO2-eq)
for scope 3 use ]],"")</f>
        <v>7.734035161042244E-6</v>
      </c>
      <c r="N7014" s="436" t="s">
        <v>3646</v>
      </c>
      <c r="O7014" s="259">
        <v>1</v>
      </c>
      <c r="P7014" s="259" t="s">
        <v>4143</v>
      </c>
      <c r="Q7014" s="259" t="s">
        <v>5133</v>
      </c>
    </row>
    <row r="7015" spans="1:17" ht="21.75" customHeight="1">
      <c r="A7015" s="301" t="s">
        <v>4143</v>
      </c>
      <c r="B7015" s="301" t="s">
        <v>5133</v>
      </c>
      <c r="C7015" s="316" t="s">
        <v>12996</v>
      </c>
      <c r="D7015" s="465" t="s">
        <v>3646</v>
      </c>
      <c r="E7015" s="465" t="s">
        <v>700</v>
      </c>
      <c r="F7015" s="469" t="str">
        <f t="shared" si="218"/>
        <v>CH</v>
      </c>
      <c r="G7015" s="260">
        <v>0</v>
      </c>
      <c r="H7015" s="260">
        <v>5.5731579674400002</v>
      </c>
      <c r="I7015" s="260">
        <v>3.0434470920000001E-2</v>
      </c>
      <c r="J7015" s="260">
        <v>724871.198977825</v>
      </c>
      <c r="K7015" s="260">
        <v>724876.80263085698</v>
      </c>
      <c r="L7015" s="301" t="str">
        <f t="shared" si="219"/>
        <v/>
      </c>
      <c r="M7015" s="459">
        <f>IFERROR((Tableau1[[#This Row],[Scope 1
(kg CO2-eq)]]+Tableau1[[#This Row],[Scope 2 energy
(kg CO2-eq)]]+Tableau1[[#This Row],[Scope 2 Infrastructure
(kg CO2-eq)]])/Tableau1[[#This Row],[Total CO2-emissions
(kg CO2-eq)
for scope 3 use ]],"")</f>
        <v>7.730406626370725E-6</v>
      </c>
      <c r="N7015" s="436" t="s">
        <v>3646</v>
      </c>
      <c r="O7015" s="259">
        <v>1</v>
      </c>
      <c r="P7015" s="259" t="s">
        <v>4143</v>
      </c>
      <c r="Q7015" s="259" t="s">
        <v>5133</v>
      </c>
    </row>
    <row r="7016" spans="1:17" ht="21.75" customHeight="1">
      <c r="A7016" s="301" t="s">
        <v>5350</v>
      </c>
      <c r="B7016" s="301" t="s">
        <v>5133</v>
      </c>
      <c r="C7016" s="316" t="s">
        <v>12997</v>
      </c>
      <c r="D7016" s="465" t="s">
        <v>3646</v>
      </c>
      <c r="E7016" s="465" t="s">
        <v>700</v>
      </c>
      <c r="F7016" s="469" t="str">
        <f t="shared" si="218"/>
        <v>CH</v>
      </c>
      <c r="G7016" s="260">
        <v>0</v>
      </c>
      <c r="H7016" s="260">
        <v>0</v>
      </c>
      <c r="I7016" s="260">
        <v>0</v>
      </c>
      <c r="J7016" s="260">
        <v>323023.813129941</v>
      </c>
      <c r="K7016" s="260">
        <v>323023.81313144998</v>
      </c>
      <c r="L7016" s="301" t="str">
        <f t="shared" si="219"/>
        <v/>
      </c>
      <c r="M7016" s="459">
        <f>IFERROR((Tableau1[[#This Row],[Scope 1
(kg CO2-eq)]]+Tableau1[[#This Row],[Scope 2 energy
(kg CO2-eq)]]+Tableau1[[#This Row],[Scope 2 Infrastructure
(kg CO2-eq)]])/Tableau1[[#This Row],[Total CO2-emissions
(kg CO2-eq)
for scope 3 use ]],"")</f>
        <v>0</v>
      </c>
      <c r="N7016" s="436" t="s">
        <v>3646</v>
      </c>
      <c r="O7016" s="259">
        <v>1</v>
      </c>
      <c r="P7016" s="259" t="s">
        <v>5350</v>
      </c>
      <c r="Q7016" s="259" t="s">
        <v>5133</v>
      </c>
    </row>
    <row r="7017" spans="1:17" ht="21.75" customHeight="1">
      <c r="A7017" s="301" t="s">
        <v>5350</v>
      </c>
      <c r="B7017" s="301" t="s">
        <v>5133</v>
      </c>
      <c r="C7017" s="316" t="s">
        <v>12998</v>
      </c>
      <c r="D7017" s="465" t="s">
        <v>3647</v>
      </c>
      <c r="E7017" s="465" t="s">
        <v>700</v>
      </c>
      <c r="F7017" s="469" t="str">
        <f t="shared" si="218"/>
        <v>CH</v>
      </c>
      <c r="G7017" s="260">
        <v>0</v>
      </c>
      <c r="H7017" s="260">
        <v>2.1924829789000002</v>
      </c>
      <c r="I7017" s="260">
        <v>1.0490777123999999</v>
      </c>
      <c r="J7017" s="260">
        <v>56.229320124000701</v>
      </c>
      <c r="K7017" s="260">
        <v>59.470880853200498</v>
      </c>
      <c r="L7017" s="301">
        <f t="shared" si="219"/>
        <v>59470.880853200499</v>
      </c>
      <c r="M7017" s="459">
        <f>IFERROR((Tableau1[[#This Row],[Scope 1
(kg CO2-eq)]]+Tableau1[[#This Row],[Scope 2 energy
(kg CO2-eq)]]+Tableau1[[#This Row],[Scope 2 Infrastructure
(kg CO2-eq)]])/Tableau1[[#This Row],[Total CO2-emissions
(kg CO2-eq)
for scope 3 use ]],"")</f>
        <v>5.4506687050786325E-2</v>
      </c>
      <c r="N7017" s="436" t="s">
        <v>3647</v>
      </c>
      <c r="O7017" s="259">
        <v>1000</v>
      </c>
      <c r="P7017" s="259" t="s">
        <v>5350</v>
      </c>
      <c r="Q7017" s="259" t="s">
        <v>5133</v>
      </c>
    </row>
    <row r="7018" spans="1:17" ht="21.75" customHeight="1">
      <c r="A7018" s="301" t="s">
        <v>5367</v>
      </c>
      <c r="B7018" s="301" t="s">
        <v>5133</v>
      </c>
      <c r="C7018" s="316" t="s">
        <v>12999</v>
      </c>
      <c r="D7018" s="465" t="s">
        <v>3646</v>
      </c>
      <c r="E7018" s="465" t="s">
        <v>700</v>
      </c>
      <c r="F7018" s="469" t="str">
        <f t="shared" si="218"/>
        <v>CH</v>
      </c>
      <c r="G7018" s="260">
        <v>0</v>
      </c>
      <c r="H7018" s="260">
        <v>0</v>
      </c>
      <c r="I7018" s="260">
        <v>0</v>
      </c>
      <c r="J7018" s="260">
        <v>143747.686172452</v>
      </c>
      <c r="K7018" s="260">
        <v>143747.686172844</v>
      </c>
      <c r="L7018" s="301" t="str">
        <f t="shared" si="219"/>
        <v/>
      </c>
      <c r="M7018" s="459">
        <f>IFERROR((Tableau1[[#This Row],[Scope 1
(kg CO2-eq)]]+Tableau1[[#This Row],[Scope 2 energy
(kg CO2-eq)]]+Tableau1[[#This Row],[Scope 2 Infrastructure
(kg CO2-eq)]])/Tableau1[[#This Row],[Total CO2-emissions
(kg CO2-eq)
for scope 3 use ]],"")</f>
        <v>0</v>
      </c>
      <c r="N7018" s="436" t="s">
        <v>3646</v>
      </c>
      <c r="O7018" s="259">
        <v>1</v>
      </c>
      <c r="P7018" s="259" t="s">
        <v>5367</v>
      </c>
      <c r="Q7018" s="259" t="s">
        <v>5133</v>
      </c>
    </row>
    <row r="7019" spans="1:17" ht="21.75" customHeight="1">
      <c r="A7019" s="301" t="s">
        <v>5350</v>
      </c>
      <c r="B7019" s="301" t="s">
        <v>5133</v>
      </c>
      <c r="C7019" s="316" t="s">
        <v>13000</v>
      </c>
      <c r="D7019" s="465" t="s">
        <v>3646</v>
      </c>
      <c r="E7019" s="465" t="s">
        <v>700</v>
      </c>
      <c r="F7019" s="469" t="str">
        <f t="shared" si="218"/>
        <v>CH</v>
      </c>
      <c r="G7019" s="260">
        <v>0</v>
      </c>
      <c r="H7019" s="260">
        <v>0</v>
      </c>
      <c r="I7019" s="260">
        <v>0</v>
      </c>
      <c r="J7019" s="260">
        <v>3656930.8495878899</v>
      </c>
      <c r="K7019" s="260">
        <v>3656930.8502324698</v>
      </c>
      <c r="L7019" s="301" t="str">
        <f t="shared" si="219"/>
        <v/>
      </c>
      <c r="M7019" s="459">
        <f>IFERROR((Tableau1[[#This Row],[Scope 1
(kg CO2-eq)]]+Tableau1[[#This Row],[Scope 2 energy
(kg CO2-eq)]]+Tableau1[[#This Row],[Scope 2 Infrastructure
(kg CO2-eq)]])/Tableau1[[#This Row],[Total CO2-emissions
(kg CO2-eq)
for scope 3 use ]],"")</f>
        <v>0</v>
      </c>
      <c r="N7019" s="436" t="s">
        <v>3646</v>
      </c>
      <c r="O7019" s="259">
        <v>1</v>
      </c>
      <c r="P7019" s="259" t="s">
        <v>5350</v>
      </c>
      <c r="Q7019" s="259" t="s">
        <v>5133</v>
      </c>
    </row>
    <row r="7020" spans="1:17" ht="21.75" customHeight="1">
      <c r="A7020" s="301" t="s">
        <v>5358</v>
      </c>
      <c r="B7020" s="301" t="s">
        <v>5367</v>
      </c>
      <c r="C7020" s="316" t="s">
        <v>13001</v>
      </c>
      <c r="D7020" s="465" t="s">
        <v>3730</v>
      </c>
      <c r="E7020" s="465" t="s">
        <v>6091</v>
      </c>
      <c r="F7020" s="469" t="str">
        <f t="shared" si="218"/>
        <v>other</v>
      </c>
      <c r="G7020" s="260">
        <v>0</v>
      </c>
      <c r="H7020" s="260">
        <v>0</v>
      </c>
      <c r="I7020" s="260">
        <v>0</v>
      </c>
      <c r="J7020" s="260">
        <v>2.43848080039511E-5</v>
      </c>
      <c r="K7020" s="260">
        <v>2.43848676919287E-5</v>
      </c>
      <c r="L7020" s="301" t="str">
        <f t="shared" si="219"/>
        <v/>
      </c>
      <c r="M7020" s="459">
        <f>IFERROR((Tableau1[[#This Row],[Scope 1
(kg CO2-eq)]]+Tableau1[[#This Row],[Scope 2 energy
(kg CO2-eq)]]+Tableau1[[#This Row],[Scope 2 Infrastructure
(kg CO2-eq)]])/Tableau1[[#This Row],[Total CO2-emissions
(kg CO2-eq)
for scope 3 use ]],"")</f>
        <v>0</v>
      </c>
      <c r="N7020" s="436" t="s">
        <v>3730</v>
      </c>
      <c r="O7020" s="259">
        <v>1</v>
      </c>
      <c r="P7020" s="259" t="s">
        <v>5358</v>
      </c>
      <c r="Q7020" s="259" t="s">
        <v>5367</v>
      </c>
    </row>
    <row r="7021" spans="1:17" ht="21.75" customHeight="1">
      <c r="A7021" s="301" t="s">
        <v>5358</v>
      </c>
      <c r="B7021" s="301" t="s">
        <v>5367</v>
      </c>
      <c r="C7021" s="316" t="s">
        <v>13002</v>
      </c>
      <c r="D7021" s="465" t="s">
        <v>3730</v>
      </c>
      <c r="E7021" s="465" t="s">
        <v>6091</v>
      </c>
      <c r="F7021" s="469" t="str">
        <f t="shared" si="218"/>
        <v>other</v>
      </c>
      <c r="G7021" s="260">
        <v>0</v>
      </c>
      <c r="H7021" s="260">
        <v>0</v>
      </c>
      <c r="I7021" s="260">
        <v>0</v>
      </c>
      <c r="J7021" s="260">
        <v>7.8118290926218903E-6</v>
      </c>
      <c r="K7021" s="260">
        <v>7.8118290826322903E-6</v>
      </c>
      <c r="L7021" s="301" t="str">
        <f t="shared" si="219"/>
        <v/>
      </c>
      <c r="M7021" s="459">
        <f>IFERROR((Tableau1[[#This Row],[Scope 1
(kg CO2-eq)]]+Tableau1[[#This Row],[Scope 2 energy
(kg CO2-eq)]]+Tableau1[[#This Row],[Scope 2 Infrastructure
(kg CO2-eq)]])/Tableau1[[#This Row],[Total CO2-emissions
(kg CO2-eq)
for scope 3 use ]],"")</f>
        <v>0</v>
      </c>
      <c r="N7021" s="436" t="s">
        <v>3730</v>
      </c>
      <c r="O7021" s="259">
        <v>1</v>
      </c>
      <c r="P7021" s="259" t="s">
        <v>5358</v>
      </c>
      <c r="Q7021" s="259" t="s">
        <v>5367</v>
      </c>
    </row>
    <row r="7022" spans="1:17" ht="21.75" customHeight="1">
      <c r="A7022" s="301" t="s">
        <v>5358</v>
      </c>
      <c r="B7022" s="301" t="s">
        <v>5367</v>
      </c>
      <c r="C7022" s="316" t="s">
        <v>13003</v>
      </c>
      <c r="D7022" s="465" t="s">
        <v>3730</v>
      </c>
      <c r="E7022" s="465" t="s">
        <v>700</v>
      </c>
      <c r="F7022" s="469" t="str">
        <f t="shared" si="218"/>
        <v>CH</v>
      </c>
      <c r="G7022" s="260">
        <v>0</v>
      </c>
      <c r="H7022" s="260">
        <v>5.0461188840000003E-5</v>
      </c>
      <c r="I7022" s="260">
        <v>2.7556362000000002E-7</v>
      </c>
      <c r="J7022" s="260">
        <v>6.9380237568127904E-4</v>
      </c>
      <c r="K7022" s="260">
        <v>7.4453924296514996E-4</v>
      </c>
      <c r="L7022" s="301" t="str">
        <f t="shared" si="219"/>
        <v/>
      </c>
      <c r="M7022" s="459">
        <f>IFERROR((Tableau1[[#This Row],[Scope 1
(kg CO2-eq)]]+Tableau1[[#This Row],[Scope 2 energy
(kg CO2-eq)]]+Tableau1[[#This Row],[Scope 2 Infrastructure
(kg CO2-eq)]])/Tableau1[[#This Row],[Total CO2-emissions
(kg CO2-eq)
for scope 3 use ]],"")</f>
        <v>6.8145168893904581E-2</v>
      </c>
      <c r="N7022" s="437" t="s">
        <v>3730</v>
      </c>
      <c r="O7022" s="259">
        <v>1</v>
      </c>
      <c r="P7022" s="259" t="s">
        <v>5358</v>
      </c>
      <c r="Q7022" s="259" t="s">
        <v>5367</v>
      </c>
    </row>
    <row r="7023" spans="1:17" ht="21.75" customHeight="1">
      <c r="A7023" s="301" t="s">
        <v>5325</v>
      </c>
      <c r="B7023" s="301" t="s">
        <v>5160</v>
      </c>
      <c r="C7023" s="316" t="s">
        <v>13004</v>
      </c>
      <c r="D7023" s="465" t="s">
        <v>3730</v>
      </c>
      <c r="E7023" s="465" t="s">
        <v>6044</v>
      </c>
      <c r="F7023" s="469" t="str">
        <f t="shared" si="218"/>
        <v>other</v>
      </c>
      <c r="G7023" s="260">
        <v>0</v>
      </c>
      <c r="H7023" s="260">
        <v>1.572577902E-4</v>
      </c>
      <c r="I7023" s="260">
        <v>2.7501119999999998E-7</v>
      </c>
      <c r="J7023" s="260">
        <v>6.3021733531396201E-4</v>
      </c>
      <c r="K7023" s="260">
        <v>7.8775013810347704E-4</v>
      </c>
      <c r="L7023" s="301" t="str">
        <f t="shared" si="219"/>
        <v/>
      </c>
      <c r="M7023" s="459">
        <f>IFERROR((Tableau1[[#This Row],[Scope 1
(kg CO2-eq)]]+Tableau1[[#This Row],[Scope 2 energy
(kg CO2-eq)]]+Tableau1[[#This Row],[Scope 2 Infrastructure
(kg CO2-eq)]])/Tableau1[[#This Row],[Total CO2-emissions
(kg CO2-eq)
for scope 3 use ]],"")</f>
        <v>0.19997813237997411</v>
      </c>
      <c r="N7023" s="437" t="s">
        <v>3730</v>
      </c>
      <c r="O7023" s="259">
        <v>1</v>
      </c>
      <c r="P7023" s="260" t="s">
        <v>5325</v>
      </c>
      <c r="Q7023" s="260" t="s">
        <v>5160</v>
      </c>
    </row>
    <row r="7024" spans="1:17" ht="21.75" customHeight="1">
      <c r="A7024" s="301" t="s">
        <v>5325</v>
      </c>
      <c r="B7024" s="301" t="s">
        <v>5160</v>
      </c>
      <c r="C7024" s="316" t="s">
        <v>13005</v>
      </c>
      <c r="D7024" s="465" t="s">
        <v>3730</v>
      </c>
      <c r="E7024" s="465" t="s">
        <v>6050</v>
      </c>
      <c r="F7024" s="469" t="str">
        <f t="shared" si="218"/>
        <v>other</v>
      </c>
      <c r="G7024" s="260">
        <v>0</v>
      </c>
      <c r="H7024" s="260">
        <v>4.0150322351999998E-4</v>
      </c>
      <c r="I7024" s="260">
        <v>2.7880847999999999E-7</v>
      </c>
      <c r="J7024" s="260">
        <v>8.6518509221005901E-4</v>
      </c>
      <c r="K7024" s="260">
        <v>1.2669671197448099E-3</v>
      </c>
      <c r="L7024" s="301" t="str">
        <f t="shared" si="219"/>
        <v/>
      </c>
      <c r="M7024" s="459">
        <f>IFERROR((Tableau1[[#This Row],[Scope 1
(kg CO2-eq)]]+Tableau1[[#This Row],[Scope 2 energy
(kg CO2-eq)]]+Tableau1[[#This Row],[Scope 2 Infrastructure
(kg CO2-eq)]])/Tableau1[[#This Row],[Total CO2-emissions
(kg CO2-eq)
for scope 3 use ]],"")</f>
        <v>0.31712111998685977</v>
      </c>
      <c r="N7024" s="436" t="s">
        <v>3730</v>
      </c>
      <c r="O7024" s="259">
        <v>1</v>
      </c>
      <c r="P7024" s="259" t="s">
        <v>5325</v>
      </c>
      <c r="Q7024" s="260" t="s">
        <v>5160</v>
      </c>
    </row>
    <row r="7025" spans="1:17" ht="21.75" customHeight="1">
      <c r="A7025" s="301" t="s">
        <v>5325</v>
      </c>
      <c r="B7025" s="301" t="s">
        <v>5160</v>
      </c>
      <c r="C7025" s="316" t="s">
        <v>13006</v>
      </c>
      <c r="D7025" s="465" t="s">
        <v>3730</v>
      </c>
      <c r="E7025" s="465" t="s">
        <v>117</v>
      </c>
      <c r="F7025" s="469" t="str">
        <f t="shared" si="218"/>
        <v>other</v>
      </c>
      <c r="G7025" s="260">
        <v>0</v>
      </c>
      <c r="H7025" s="260">
        <v>1.4474471580000001E-4</v>
      </c>
      <c r="I7025" s="260">
        <v>2.7832086000000002E-7</v>
      </c>
      <c r="J7025" s="260">
        <v>6.1818294015866305E-4</v>
      </c>
      <c r="K7025" s="260">
        <v>7.63205975746154E-4</v>
      </c>
      <c r="L7025" s="301" t="str">
        <f t="shared" si="219"/>
        <v/>
      </c>
      <c r="M7025" s="459">
        <f>IFERROR((Tableau1[[#This Row],[Scope 1
(kg CO2-eq)]]+Tableau1[[#This Row],[Scope 2 energy
(kg CO2-eq)]]+Tableau1[[#This Row],[Scope 2 Infrastructure
(kg CO2-eq)]])/Tableau1[[#This Row],[Total CO2-emissions
(kg CO2-eq)
for scope 3 use ]],"")</f>
        <v>0.19001821430737245</v>
      </c>
      <c r="N7025" s="437" t="s">
        <v>3730</v>
      </c>
      <c r="O7025" s="259">
        <v>1</v>
      </c>
      <c r="P7025" s="259" t="s">
        <v>5325</v>
      </c>
      <c r="Q7025" s="260" t="s">
        <v>5160</v>
      </c>
    </row>
    <row r="7026" spans="1:17" ht="21.75" customHeight="1">
      <c r="A7026" s="301" t="s">
        <v>5325</v>
      </c>
      <c r="B7026" s="301" t="s">
        <v>5160</v>
      </c>
      <c r="C7026" s="316" t="s">
        <v>13007</v>
      </c>
      <c r="D7026" s="465" t="s">
        <v>3730</v>
      </c>
      <c r="E7026" s="465" t="s">
        <v>700</v>
      </c>
      <c r="F7026" s="469" t="str">
        <f t="shared" si="218"/>
        <v>CH</v>
      </c>
      <c r="G7026" s="260">
        <v>0</v>
      </c>
      <c r="H7026" s="260">
        <v>5.0461188840000003E-5</v>
      </c>
      <c r="I7026" s="260">
        <v>2.7556362000000002E-7</v>
      </c>
      <c r="J7026" s="260">
        <v>5.2747920317445097E-4</v>
      </c>
      <c r="K7026" s="260">
        <v>5.7821376239420501E-4</v>
      </c>
      <c r="L7026" s="301" t="str">
        <f t="shared" si="219"/>
        <v/>
      </c>
      <c r="M7026" s="459">
        <f>IFERROR((Tableau1[[#This Row],[Scope 1
(kg CO2-eq)]]+Tableau1[[#This Row],[Scope 2 energy
(kg CO2-eq)]]+Tableau1[[#This Row],[Scope 2 Infrastructure
(kg CO2-eq)]])/Tableau1[[#This Row],[Total CO2-emissions
(kg CO2-eq)
for scope 3 use ]],"")</f>
        <v>8.7747396827627819E-2</v>
      </c>
      <c r="N7026" s="437" t="s">
        <v>3730</v>
      </c>
      <c r="O7026" s="259">
        <v>1</v>
      </c>
      <c r="P7026" s="259" t="s">
        <v>5325</v>
      </c>
      <c r="Q7026" s="260" t="s">
        <v>5160</v>
      </c>
    </row>
    <row r="7027" spans="1:17" ht="21.75" customHeight="1">
      <c r="A7027" s="301" t="s">
        <v>5325</v>
      </c>
      <c r="B7027" s="301" t="s">
        <v>5160</v>
      </c>
      <c r="C7027" s="316" t="s">
        <v>13008</v>
      </c>
      <c r="D7027" s="465" t="s">
        <v>3730</v>
      </c>
      <c r="E7027" s="465" t="s">
        <v>6017</v>
      </c>
      <c r="F7027" s="469" t="str">
        <f t="shared" si="218"/>
        <v>other</v>
      </c>
      <c r="G7027" s="260">
        <v>0</v>
      </c>
      <c r="H7027" s="260">
        <v>4.1432195789999998E-4</v>
      </c>
      <c r="I7027" s="260">
        <v>2.9029752E-7</v>
      </c>
      <c r="J7027" s="260">
        <v>8.7752776938827002E-4</v>
      </c>
      <c r="K7027" s="260">
        <v>1.2921400250995199E-3</v>
      </c>
      <c r="L7027" s="301" t="str">
        <f t="shared" si="219"/>
        <v/>
      </c>
      <c r="M7027" s="459">
        <f>IFERROR((Tableau1[[#This Row],[Scope 1
(kg CO2-eq)]]+Tableau1[[#This Row],[Scope 2 energy
(kg CO2-eq)]]+Tableau1[[#This Row],[Scope 2 Infrastructure
(kg CO2-eq)]])/Tableau1[[#This Row],[Total CO2-emissions
(kg CO2-eq)
for scope 3 use ]],"")</f>
        <v>0.32087254273240767</v>
      </c>
      <c r="N7027" s="436" t="s">
        <v>3730</v>
      </c>
      <c r="O7027" s="259">
        <v>1</v>
      </c>
      <c r="P7027" s="260" t="s">
        <v>5325</v>
      </c>
      <c r="Q7027" s="260" t="s">
        <v>5160</v>
      </c>
    </row>
    <row r="7028" spans="1:17" ht="21.75" customHeight="1">
      <c r="A7028" s="301" t="s">
        <v>5325</v>
      </c>
      <c r="B7028" s="301" t="s">
        <v>5160</v>
      </c>
      <c r="C7028" s="316" t="s">
        <v>13009</v>
      </c>
      <c r="D7028" s="465" t="s">
        <v>3730</v>
      </c>
      <c r="E7028" s="465" t="s">
        <v>6045</v>
      </c>
      <c r="F7028" s="469" t="str">
        <f t="shared" si="218"/>
        <v>other</v>
      </c>
      <c r="G7028" s="260">
        <v>0</v>
      </c>
      <c r="H7028" s="260">
        <v>3.4451713476E-4</v>
      </c>
      <c r="I7028" s="260">
        <v>2.7838242000000003E-7</v>
      </c>
      <c r="J7028" s="260">
        <v>8.1036406583269503E-4</v>
      </c>
      <c r="K7028" s="260">
        <v>1.1551595821644399E-3</v>
      </c>
      <c r="L7028" s="301" t="str">
        <f t="shared" si="219"/>
        <v/>
      </c>
      <c r="M7028" s="459">
        <f>IFERROR((Tableau1[[#This Row],[Scope 1
(kg CO2-eq)]]+Tableau1[[#This Row],[Scope 2 energy
(kg CO2-eq)]]+Tableau1[[#This Row],[Scope 2 Infrastructure
(kg CO2-eq)]])/Tableau1[[#This Row],[Total CO2-emissions
(kg CO2-eq)
for scope 3 use ]],"")</f>
        <v>0.29848301698190605</v>
      </c>
      <c r="N7028" s="437" t="s">
        <v>3730</v>
      </c>
      <c r="O7028" s="259">
        <v>1</v>
      </c>
      <c r="P7028" s="259" t="s">
        <v>5325</v>
      </c>
      <c r="Q7028" s="260" t="s">
        <v>5160</v>
      </c>
    </row>
    <row r="7029" spans="1:17" ht="21.75" customHeight="1">
      <c r="A7029" s="301" t="s">
        <v>5325</v>
      </c>
      <c r="B7029" s="301" t="s">
        <v>5160</v>
      </c>
      <c r="C7029" s="316" t="s">
        <v>13010</v>
      </c>
      <c r="D7029" s="465" t="s">
        <v>3730</v>
      </c>
      <c r="E7029" s="465" t="s">
        <v>6016</v>
      </c>
      <c r="F7029" s="469" t="str">
        <f t="shared" si="218"/>
        <v>other</v>
      </c>
      <c r="G7029" s="260">
        <v>0</v>
      </c>
      <c r="H7029" s="260">
        <v>2.6748580752000001E-4</v>
      </c>
      <c r="I7029" s="260">
        <v>2.7833220000000002E-7</v>
      </c>
      <c r="J7029" s="260">
        <v>7.3625988154208104E-4</v>
      </c>
      <c r="K7029" s="260">
        <v>1.00402402113554E-3</v>
      </c>
      <c r="L7029" s="301" t="str">
        <f t="shared" si="219"/>
        <v/>
      </c>
      <c r="M7029" s="459">
        <f>IFERROR((Tableau1[[#This Row],[Scope 1
(kg CO2-eq)]]+Tableau1[[#This Row],[Scope 2 energy
(kg CO2-eq)]]+Tableau1[[#This Row],[Scope 2 Infrastructure
(kg CO2-eq)]])/Tableau1[[#This Row],[Total CO2-emissions
(kg CO2-eq)
for scope 3 use ]],"")</f>
        <v>0.26669096962158512</v>
      </c>
      <c r="N7029" s="436" t="s">
        <v>3730</v>
      </c>
      <c r="O7029" s="259">
        <v>1</v>
      </c>
      <c r="P7029" s="259" t="s">
        <v>5325</v>
      </c>
      <c r="Q7029" s="260" t="s">
        <v>5160</v>
      </c>
    </row>
    <row r="7030" spans="1:17" ht="21.75" customHeight="1">
      <c r="A7030" s="301" t="s">
        <v>5325</v>
      </c>
      <c r="B7030" s="301" t="s">
        <v>5160</v>
      </c>
      <c r="C7030" s="316" t="s">
        <v>13011</v>
      </c>
      <c r="D7030" s="465" t="s">
        <v>3730</v>
      </c>
      <c r="E7030" s="465" t="s">
        <v>6022</v>
      </c>
      <c r="F7030" s="469" t="str">
        <f t="shared" si="218"/>
        <v>other</v>
      </c>
      <c r="G7030" s="260">
        <v>0</v>
      </c>
      <c r="H7030" s="260">
        <v>2.3962947336000001E-4</v>
      </c>
      <c r="I7030" s="260">
        <v>2.7836460000000002E-7</v>
      </c>
      <c r="J7030" s="260">
        <v>7.0946211977788597E-4</v>
      </c>
      <c r="K7030" s="260">
        <v>9.4936996003349902E-4</v>
      </c>
      <c r="L7030" s="301" t="str">
        <f t="shared" si="219"/>
        <v/>
      </c>
      <c r="M7030" s="459">
        <f>IFERROR((Tableau1[[#This Row],[Scope 1
(kg CO2-eq)]]+Tableau1[[#This Row],[Scope 2 energy
(kg CO2-eq)]]+Tableau1[[#This Row],[Scope 2 Infrastructure
(kg CO2-eq)]])/Tableau1[[#This Row],[Total CO2-emissions
(kg CO2-eq)
for scope 3 use ]],"")</f>
        <v>0.25270215833618198</v>
      </c>
      <c r="N7030" s="437" t="s">
        <v>3730</v>
      </c>
      <c r="O7030" s="259">
        <v>1</v>
      </c>
      <c r="P7030" s="259" t="s">
        <v>5325</v>
      </c>
      <c r="Q7030" s="260" t="s">
        <v>5160</v>
      </c>
    </row>
    <row r="7031" spans="1:17" ht="21.75" customHeight="1">
      <c r="A7031" s="301" t="s">
        <v>5325</v>
      </c>
      <c r="B7031" s="301" t="s">
        <v>5160</v>
      </c>
      <c r="C7031" s="316" t="s">
        <v>13012</v>
      </c>
      <c r="D7031" s="465" t="s">
        <v>3730</v>
      </c>
      <c r="E7031" s="465" t="s">
        <v>6018</v>
      </c>
      <c r="F7031" s="469" t="str">
        <f t="shared" si="218"/>
        <v>other</v>
      </c>
      <c r="G7031" s="260">
        <v>0</v>
      </c>
      <c r="H7031" s="260">
        <v>2.2527264456000001E-4</v>
      </c>
      <c r="I7031" s="260">
        <v>2.7833220000000002E-7</v>
      </c>
      <c r="J7031" s="260">
        <v>6.9565081828055998E-4</v>
      </c>
      <c r="K7031" s="260">
        <v>9.2120179434636404E-4</v>
      </c>
      <c r="L7031" s="301" t="str">
        <f t="shared" si="219"/>
        <v/>
      </c>
      <c r="M7031" s="459">
        <f>IFERROR((Tableau1[[#This Row],[Scope 1
(kg CO2-eq)]]+Tableau1[[#This Row],[Scope 2 energy
(kg CO2-eq)]]+Tableau1[[#This Row],[Scope 2 Infrastructure
(kg CO2-eq)]])/Tableau1[[#This Row],[Total CO2-emissions
(kg CO2-eq)
for scope 3 use ]],"")</f>
        <v>0.24484426554991573</v>
      </c>
      <c r="N7031" s="437" t="s">
        <v>3730</v>
      </c>
      <c r="O7031" s="259">
        <v>1</v>
      </c>
      <c r="P7031" s="259" t="s">
        <v>5325</v>
      </c>
      <c r="Q7031" s="260" t="s">
        <v>5160</v>
      </c>
    </row>
    <row r="7032" spans="1:17" ht="21.75" customHeight="1">
      <c r="A7032" s="301" t="s">
        <v>5325</v>
      </c>
      <c r="B7032" s="301" t="s">
        <v>5160</v>
      </c>
      <c r="C7032" s="316" t="s">
        <v>13013</v>
      </c>
      <c r="D7032" s="465" t="s">
        <v>3730</v>
      </c>
      <c r="E7032" s="465" t="s">
        <v>6060</v>
      </c>
      <c r="F7032" s="469" t="str">
        <f t="shared" si="218"/>
        <v>other</v>
      </c>
      <c r="G7032" s="260">
        <v>0</v>
      </c>
      <c r="H7032" s="260">
        <v>1.6613712036E-4</v>
      </c>
      <c r="I7032" s="260">
        <v>2.7829494000000001E-7</v>
      </c>
      <c r="J7032" s="260">
        <v>6.3876240987140599E-4</v>
      </c>
      <c r="K7032" s="260">
        <v>8.0517782756177401E-4</v>
      </c>
      <c r="L7032" s="301" t="str">
        <f t="shared" si="219"/>
        <v/>
      </c>
      <c r="M7032" s="459">
        <f>IFERROR((Tableau1[[#This Row],[Scope 1
(kg CO2-eq)]]+Tableau1[[#This Row],[Scope 2 energy
(kg CO2-eq)]]+Tableau1[[#This Row],[Scope 2 Infrastructure
(kg CO2-eq)]])/Tableau1[[#This Row],[Total CO2-emissions
(kg CO2-eq)
for scope 3 use ]],"")</f>
        <v>0.20668156723085182</v>
      </c>
      <c r="N7032" s="436" t="s">
        <v>3730</v>
      </c>
      <c r="O7032" s="259">
        <v>1</v>
      </c>
      <c r="P7032" s="259" t="s">
        <v>5325</v>
      </c>
      <c r="Q7032" s="260" t="s">
        <v>5160</v>
      </c>
    </row>
    <row r="7033" spans="1:17" ht="21.75" customHeight="1">
      <c r="A7033" s="301" t="s">
        <v>5325</v>
      </c>
      <c r="B7033" s="301" t="s">
        <v>5160</v>
      </c>
      <c r="C7033" s="316" t="s">
        <v>13014</v>
      </c>
      <c r="D7033" s="465" t="s">
        <v>3730</v>
      </c>
      <c r="E7033" s="465" t="s">
        <v>119</v>
      </c>
      <c r="F7033" s="469" t="str">
        <f t="shared" si="218"/>
        <v>other</v>
      </c>
      <c r="G7033" s="260">
        <v>0</v>
      </c>
      <c r="H7033" s="260">
        <v>4.702440096E-5</v>
      </c>
      <c r="I7033" s="260">
        <v>2.7460295999999997E-7</v>
      </c>
      <c r="J7033" s="260">
        <v>5.2417242121216296E-4</v>
      </c>
      <c r="K7033" s="260">
        <v>5.7147142544625499E-4</v>
      </c>
      <c r="L7033" s="301" t="str">
        <f t="shared" si="219"/>
        <v/>
      </c>
      <c r="M7033" s="459">
        <f>IFERROR((Tableau1[[#This Row],[Scope 1
(kg CO2-eq)]]+Tableau1[[#This Row],[Scope 2 energy
(kg CO2-eq)]]+Tableau1[[#This Row],[Scope 2 Infrastructure
(kg CO2-eq)]])/Tableau1[[#This Row],[Total CO2-emissions
(kg CO2-eq)
for scope 3 use ]],"")</f>
        <v>8.2767049783923657E-2</v>
      </c>
      <c r="N7033" s="437" t="s">
        <v>3730</v>
      </c>
      <c r="O7033" s="259">
        <v>1</v>
      </c>
      <c r="P7033" s="259" t="s">
        <v>5325</v>
      </c>
      <c r="Q7033" s="260" t="s">
        <v>5160</v>
      </c>
    </row>
    <row r="7034" spans="1:17" ht="21.75" customHeight="1">
      <c r="A7034" s="301" t="s">
        <v>5325</v>
      </c>
      <c r="B7034" s="301" t="s">
        <v>5160</v>
      </c>
      <c r="C7034" s="316" t="s">
        <v>13015</v>
      </c>
      <c r="D7034" s="465" t="s">
        <v>3730</v>
      </c>
      <c r="E7034" s="465" t="s">
        <v>6034</v>
      </c>
      <c r="F7034" s="469" t="str">
        <f t="shared" si="218"/>
        <v>other</v>
      </c>
      <c r="G7034" s="260">
        <v>0</v>
      </c>
      <c r="H7034" s="260">
        <v>2.9012974469999999E-4</v>
      </c>
      <c r="I7034" s="260">
        <v>2.7838889999999997E-7</v>
      </c>
      <c r="J7034" s="260">
        <v>7.5804340433619302E-4</v>
      </c>
      <c r="K7034" s="260">
        <v>1.0484515384466199E-3</v>
      </c>
      <c r="L7034" s="301" t="str">
        <f t="shared" si="219"/>
        <v/>
      </c>
      <c r="M7034" s="459">
        <f>IFERROR((Tableau1[[#This Row],[Scope 1
(kg CO2-eq)]]+Tableau1[[#This Row],[Scope 2 energy
(kg CO2-eq)]]+Tableau1[[#This Row],[Scope 2 Infrastructure
(kg CO2-eq)]])/Tableau1[[#This Row],[Total CO2-emissions
(kg CO2-eq)
for scope 3 use ]],"")</f>
        <v>0.27698765555751592</v>
      </c>
      <c r="N7034" s="437" t="s">
        <v>3730</v>
      </c>
      <c r="O7034" s="259">
        <v>1</v>
      </c>
      <c r="P7034" s="260" t="s">
        <v>5325</v>
      </c>
      <c r="Q7034" s="260" t="s">
        <v>5160</v>
      </c>
    </row>
    <row r="7035" spans="1:17" ht="21.75" customHeight="1">
      <c r="A7035" s="301" t="s">
        <v>5325</v>
      </c>
      <c r="B7035" s="301" t="s">
        <v>5160</v>
      </c>
      <c r="C7035" s="316" t="s">
        <v>13016</v>
      </c>
      <c r="D7035" s="465" t="s">
        <v>3730</v>
      </c>
      <c r="E7035" s="465" t="s">
        <v>122</v>
      </c>
      <c r="F7035" s="469" t="str">
        <f t="shared" si="218"/>
        <v>other</v>
      </c>
      <c r="G7035" s="260">
        <v>0</v>
      </c>
      <c r="H7035" s="260">
        <v>4.5600924132000001E-4</v>
      </c>
      <c r="I7035" s="260">
        <v>2.7840185999999998E-7</v>
      </c>
      <c r="J7035" s="260">
        <v>9.1761949224786904E-4</v>
      </c>
      <c r="K7035" s="260">
        <v>1.3739071359004801E-3</v>
      </c>
      <c r="L7035" s="301" t="str">
        <f t="shared" si="219"/>
        <v/>
      </c>
      <c r="M7035" s="459">
        <f>IFERROR((Tableau1[[#This Row],[Scope 1
(kg CO2-eq)]]+Tableau1[[#This Row],[Scope 2 energy
(kg CO2-eq)]]+Tableau1[[#This Row],[Scope 2 Infrastructure
(kg CO2-eq)]])/Tableau1[[#This Row],[Total CO2-emissions
(kg CO2-eq)
for scope 3 use ]],"")</f>
        <v>0.33210952273054611</v>
      </c>
      <c r="N7035" s="436" t="s">
        <v>3730</v>
      </c>
      <c r="O7035" s="259">
        <v>1</v>
      </c>
      <c r="P7035" s="259" t="s">
        <v>5325</v>
      </c>
      <c r="Q7035" s="260" t="s">
        <v>5160</v>
      </c>
    </row>
    <row r="7036" spans="1:17" ht="21.75" customHeight="1">
      <c r="A7036" s="301" t="s">
        <v>5325</v>
      </c>
      <c r="B7036" s="301" t="s">
        <v>5160</v>
      </c>
      <c r="C7036" s="316" t="s">
        <v>13017</v>
      </c>
      <c r="D7036" s="465" t="s">
        <v>3730</v>
      </c>
      <c r="E7036" s="465" t="s">
        <v>6046</v>
      </c>
      <c r="F7036" s="469" t="str">
        <f t="shared" si="218"/>
        <v>other</v>
      </c>
      <c r="G7036" s="260">
        <v>0</v>
      </c>
      <c r="H7036" s="260">
        <v>2.6893487645999998E-4</v>
      </c>
      <c r="I7036" s="260">
        <v>2.7843749999999998E-7</v>
      </c>
      <c r="J7036" s="260">
        <v>7.3765398575665795E-4</v>
      </c>
      <c r="K7036" s="260">
        <v>1.0068672951591101E-3</v>
      </c>
      <c r="L7036" s="301" t="str">
        <f t="shared" si="219"/>
        <v/>
      </c>
      <c r="M7036" s="459">
        <f>IFERROR((Tableau1[[#This Row],[Scope 1
(kg CO2-eq)]]+Tableau1[[#This Row],[Scope 2 energy
(kg CO2-eq)]]+Tableau1[[#This Row],[Scope 2 Infrastructure
(kg CO2-eq)]])/Tableau1[[#This Row],[Total CO2-emissions
(kg CO2-eq)
for scope 3 use ]],"")</f>
        <v>0.26737715611018786</v>
      </c>
      <c r="N7036" s="436" t="s">
        <v>3730</v>
      </c>
      <c r="O7036" s="259">
        <v>1</v>
      </c>
      <c r="P7036" s="259" t="s">
        <v>5325</v>
      </c>
      <c r="Q7036" s="260" t="s">
        <v>5160</v>
      </c>
    </row>
    <row r="7037" spans="1:17" ht="21.75" customHeight="1">
      <c r="A7037" s="301" t="s">
        <v>5325</v>
      </c>
      <c r="B7037" s="301" t="s">
        <v>5160</v>
      </c>
      <c r="C7037" s="316" t="s">
        <v>13018</v>
      </c>
      <c r="D7037" s="465" t="s">
        <v>3730</v>
      </c>
      <c r="E7037" s="465" t="s">
        <v>6052</v>
      </c>
      <c r="F7037" s="469" t="str">
        <f t="shared" si="218"/>
        <v>other</v>
      </c>
      <c r="G7037" s="260">
        <v>0</v>
      </c>
      <c r="H7037" s="260">
        <v>2.4139933794000001E-4</v>
      </c>
      <c r="I7037" s="260">
        <v>2.7844073999999998E-7</v>
      </c>
      <c r="J7037" s="260">
        <v>7.1116480234980901E-4</v>
      </c>
      <c r="K7037" s="260">
        <v>9.5284257958156695E-4</v>
      </c>
      <c r="L7037" s="301" t="str">
        <f t="shared" si="219"/>
        <v/>
      </c>
      <c r="M7037" s="459">
        <f>IFERROR((Tableau1[[#This Row],[Scope 1
(kg CO2-eq)]]+Tableau1[[#This Row],[Scope 2 energy
(kg CO2-eq)]]+Tableau1[[#This Row],[Scope 2 Infrastructure
(kg CO2-eq)]])/Tableau1[[#This Row],[Total CO2-emissions
(kg CO2-eq)
for scope 3 use ]],"")</f>
        <v>0.25363872675183224</v>
      </c>
      <c r="N7037" s="437" t="s">
        <v>3730</v>
      </c>
      <c r="O7037" s="259">
        <v>1</v>
      </c>
      <c r="P7037" s="259" t="s">
        <v>5325</v>
      </c>
      <c r="Q7037" s="260" t="s">
        <v>5160</v>
      </c>
    </row>
    <row r="7038" spans="1:17" ht="21.75" customHeight="1">
      <c r="A7038" s="301" t="s">
        <v>5325</v>
      </c>
      <c r="B7038" s="301" t="s">
        <v>5160</v>
      </c>
      <c r="C7038" s="316" t="s">
        <v>13019</v>
      </c>
      <c r="D7038" s="465" t="s">
        <v>3730</v>
      </c>
      <c r="E7038" s="465" t="s">
        <v>6061</v>
      </c>
      <c r="F7038" s="469" t="str">
        <f t="shared" si="218"/>
        <v>other</v>
      </c>
      <c r="G7038" s="260">
        <v>0</v>
      </c>
      <c r="H7038" s="260">
        <v>3.5341235549999999E-4</v>
      </c>
      <c r="I7038" s="260">
        <v>2.7839699999999997E-7</v>
      </c>
      <c r="J7038" s="260">
        <v>8.1892128295092703E-4</v>
      </c>
      <c r="K7038" s="260">
        <v>1.17261203551731E-3</v>
      </c>
      <c r="L7038" s="301" t="str">
        <f t="shared" si="219"/>
        <v/>
      </c>
      <c r="M7038" s="459">
        <f>IFERROR((Tableau1[[#This Row],[Scope 1
(kg CO2-eq)]]+Tableau1[[#This Row],[Scope 2 energy
(kg CO2-eq)]]+Tableau1[[#This Row],[Scope 2 Infrastructure
(kg CO2-eq)]])/Tableau1[[#This Row],[Total CO2-emissions
(kg CO2-eq)
for scope 3 use ]],"")</f>
        <v>0.30162640480145309</v>
      </c>
      <c r="N7038" s="436" t="s">
        <v>3730</v>
      </c>
      <c r="O7038" s="259">
        <v>1</v>
      </c>
      <c r="P7038" s="259" t="s">
        <v>5325</v>
      </c>
      <c r="Q7038" s="260" t="s">
        <v>5160</v>
      </c>
    </row>
    <row r="7039" spans="1:17" ht="21.75" customHeight="1">
      <c r="A7039" s="301" t="s">
        <v>5325</v>
      </c>
      <c r="B7039" s="301" t="s">
        <v>5160</v>
      </c>
      <c r="C7039" s="316" t="s">
        <v>13020</v>
      </c>
      <c r="D7039" s="465" t="s">
        <v>3730</v>
      </c>
      <c r="E7039" s="465" t="s">
        <v>6063</v>
      </c>
      <c r="F7039" s="469" t="str">
        <f t="shared" si="218"/>
        <v>other</v>
      </c>
      <c r="G7039" s="260">
        <v>0</v>
      </c>
      <c r="H7039" s="260">
        <v>4.7431849589999999E-4</v>
      </c>
      <c r="I7039" s="260">
        <v>2.9092283999999999E-7</v>
      </c>
      <c r="J7039" s="260">
        <v>9.3524504273101796E-4</v>
      </c>
      <c r="K7039" s="260">
        <v>1.40985446073488E-3</v>
      </c>
      <c r="L7039" s="301" t="str">
        <f t="shared" si="219"/>
        <v/>
      </c>
      <c r="M7039" s="459">
        <f>IFERROR((Tableau1[[#This Row],[Scope 1
(kg CO2-eq)]]+Tableau1[[#This Row],[Scope 2 energy
(kg CO2-eq)]]+Tableau1[[#This Row],[Scope 2 Infrastructure
(kg CO2-eq)]])/Tableau1[[#This Row],[Total CO2-emissions
(kg CO2-eq)
for scope 3 use ]],"")</f>
        <v>0.33663717210400007</v>
      </c>
      <c r="N7039" s="436" t="s">
        <v>3730</v>
      </c>
      <c r="O7039" s="259">
        <v>1</v>
      </c>
      <c r="P7039" s="259" t="s">
        <v>5325</v>
      </c>
      <c r="Q7039" s="260" t="s">
        <v>5160</v>
      </c>
    </row>
    <row r="7040" spans="1:17" ht="21.75" customHeight="1">
      <c r="A7040" s="301" t="s">
        <v>5325</v>
      </c>
      <c r="B7040" s="301" t="s">
        <v>5160</v>
      </c>
      <c r="C7040" s="316" t="s">
        <v>13021</v>
      </c>
      <c r="D7040" s="465" t="s">
        <v>3730</v>
      </c>
      <c r="E7040" s="465" t="s">
        <v>6047</v>
      </c>
      <c r="F7040" s="469" t="str">
        <f t="shared" si="218"/>
        <v>other</v>
      </c>
      <c r="G7040" s="260">
        <v>0</v>
      </c>
      <c r="H7040" s="260">
        <v>2.9463611652E-4</v>
      </c>
      <c r="I7040" s="260">
        <v>2.7835164000000002E-7</v>
      </c>
      <c r="J7040" s="260">
        <v>7.6237849843501003E-4</v>
      </c>
      <c r="K7040" s="260">
        <v>1.0572929682747801E-3</v>
      </c>
      <c r="L7040" s="301" t="str">
        <f t="shared" si="219"/>
        <v/>
      </c>
      <c r="M7040" s="459">
        <f>IFERROR((Tableau1[[#This Row],[Scope 1
(kg CO2-eq)]]+Tableau1[[#This Row],[Scope 2 energy
(kg CO2-eq)]]+Tableau1[[#This Row],[Scope 2 Infrastructure
(kg CO2-eq)]])/Tableau1[[#This Row],[Total CO2-emissions
(kg CO2-eq)
for scope 3 use ]],"")</f>
        <v>0.2789335378265323</v>
      </c>
      <c r="N7040" s="437" t="s">
        <v>3730</v>
      </c>
      <c r="O7040" s="259">
        <v>1</v>
      </c>
      <c r="P7040" s="259" t="s">
        <v>5325</v>
      </c>
      <c r="Q7040" s="260" t="s">
        <v>5160</v>
      </c>
    </row>
    <row r="7041" spans="1:17" ht="21.75" customHeight="1">
      <c r="A7041" s="301" t="s">
        <v>5325</v>
      </c>
      <c r="B7041" s="301" t="s">
        <v>5160</v>
      </c>
      <c r="C7041" s="316" t="s">
        <v>13022</v>
      </c>
      <c r="D7041" s="465" t="s">
        <v>3730</v>
      </c>
      <c r="E7041" s="465" t="s">
        <v>6019</v>
      </c>
      <c r="F7041" s="469" t="str">
        <f t="shared" si="218"/>
        <v>other</v>
      </c>
      <c r="G7041" s="260">
        <v>0</v>
      </c>
      <c r="H7041" s="260">
        <v>3.0498657030000002E-4</v>
      </c>
      <c r="I7041" s="260">
        <v>2.7276588000000001E-7</v>
      </c>
      <c r="J7041" s="260">
        <v>7.7233026112550696E-4</v>
      </c>
      <c r="K7041" s="260">
        <v>1.07758959562139E-3</v>
      </c>
      <c r="L7041" s="301" t="str">
        <f t="shared" si="219"/>
        <v/>
      </c>
      <c r="M7041" s="459">
        <f>IFERROR((Tableau1[[#This Row],[Scope 1
(kg CO2-eq)]]+Tableau1[[#This Row],[Scope 2 energy
(kg CO2-eq)]]+Tableau1[[#This Row],[Scope 2 Infrastructure
(kg CO2-eq)]])/Tableau1[[#This Row],[Total CO2-emissions
(kg CO2-eq)
for scope 3 use ]],"")</f>
        <v>0.28327977313475527</v>
      </c>
      <c r="N7041" s="437" t="s">
        <v>3730</v>
      </c>
      <c r="O7041" s="259">
        <v>1</v>
      </c>
      <c r="P7041" s="259" t="s">
        <v>5325</v>
      </c>
      <c r="Q7041" s="260" t="s">
        <v>5160</v>
      </c>
    </row>
    <row r="7042" spans="1:17" ht="21.75" customHeight="1">
      <c r="A7042" s="301" t="s">
        <v>5325</v>
      </c>
      <c r="B7042" s="301" t="s">
        <v>5160</v>
      </c>
      <c r="C7042" s="316" t="s">
        <v>13023</v>
      </c>
      <c r="D7042" s="465" t="s">
        <v>3730</v>
      </c>
      <c r="E7042" s="465" t="s">
        <v>6020</v>
      </c>
      <c r="F7042" s="469" t="str">
        <f t="shared" ref="F7042:F7105" si="220">IF(ISNUMBER(SEARCH("{CH}", C7042)), "CH", "other")</f>
        <v>other</v>
      </c>
      <c r="G7042" s="260">
        <v>0</v>
      </c>
      <c r="H7042" s="260">
        <v>3.1333115141999999E-4</v>
      </c>
      <c r="I7042" s="260">
        <v>2.7276102000000001E-7</v>
      </c>
      <c r="J7042" s="260">
        <v>7.8035774224686604E-4</v>
      </c>
      <c r="K7042" s="260">
        <v>1.09396165598811E-3</v>
      </c>
      <c r="L7042" s="301" t="str">
        <f t="shared" ref="L7042:L7105" si="221">IF(N7042="MJ", K7042*3.6, IF(N7042="m", K7042*1000, ""))</f>
        <v/>
      </c>
      <c r="M7042" s="459">
        <f>IFERROR((Tableau1[[#This Row],[Scope 1
(kg CO2-eq)]]+Tableau1[[#This Row],[Scope 2 energy
(kg CO2-eq)]]+Tableau1[[#This Row],[Scope 2 Infrastructure
(kg CO2-eq)]])/Tableau1[[#This Row],[Total CO2-emissions
(kg CO2-eq)
for scope 3 use ]],"")</f>
        <v>0.28666810278349325</v>
      </c>
      <c r="N7042" s="436" t="s">
        <v>3730</v>
      </c>
      <c r="O7042" s="259">
        <v>1</v>
      </c>
      <c r="P7042" s="259" t="s">
        <v>5325</v>
      </c>
      <c r="Q7042" s="260" t="s">
        <v>5160</v>
      </c>
    </row>
    <row r="7043" spans="1:17" ht="21.75" customHeight="1">
      <c r="A7043" s="301" t="s">
        <v>5325</v>
      </c>
      <c r="B7043" s="301" t="s">
        <v>5160</v>
      </c>
      <c r="C7043" s="316" t="s">
        <v>13024</v>
      </c>
      <c r="D7043" s="465" t="s">
        <v>3730</v>
      </c>
      <c r="E7043" s="465" t="s">
        <v>123</v>
      </c>
      <c r="F7043" s="469" t="str">
        <f t="shared" si="220"/>
        <v>other</v>
      </c>
      <c r="G7043" s="260">
        <v>0</v>
      </c>
      <c r="H7043" s="260">
        <v>2.8681049592000003E-4</v>
      </c>
      <c r="I7043" s="260">
        <v>2.7823824E-7</v>
      </c>
      <c r="J7043" s="260">
        <v>7.5485014092058298E-4</v>
      </c>
      <c r="K7043" s="260">
        <v>1.04193887526468E-3</v>
      </c>
      <c r="L7043" s="301" t="str">
        <f t="shared" si="221"/>
        <v/>
      </c>
      <c r="M7043" s="459">
        <f>IFERROR((Tableau1[[#This Row],[Scope 1
(kg CO2-eq)]]+Tableau1[[#This Row],[Scope 2 energy
(kg CO2-eq)]]+Tableau1[[#This Row],[Scope 2 Infrastructure
(kg CO2-eq)]])/Tableau1[[#This Row],[Total CO2-emissions
(kg CO2-eq)
for scope 3 use ]],"")</f>
        <v>0.27553318239236624</v>
      </c>
      <c r="N7043" s="437" t="s">
        <v>3730</v>
      </c>
      <c r="O7043" s="259">
        <v>1</v>
      </c>
      <c r="P7043" s="259" t="s">
        <v>5325</v>
      </c>
      <c r="Q7043" s="260" t="s">
        <v>5160</v>
      </c>
    </row>
    <row r="7044" spans="1:17" ht="21.75" customHeight="1">
      <c r="A7044" s="301" t="s">
        <v>5325</v>
      </c>
      <c r="B7044" s="301" t="s">
        <v>5160</v>
      </c>
      <c r="C7044" s="316" t="s">
        <v>13025</v>
      </c>
      <c r="D7044" s="465" t="s">
        <v>3730</v>
      </c>
      <c r="E7044" s="465" t="s">
        <v>6053</v>
      </c>
      <c r="F7044" s="469" t="str">
        <f t="shared" si="220"/>
        <v>other</v>
      </c>
      <c r="G7044" s="260">
        <v>0</v>
      </c>
      <c r="H7044" s="260">
        <v>4.8742576199999998E-4</v>
      </c>
      <c r="I7044" s="260">
        <v>2.7862866000000001E-7</v>
      </c>
      <c r="J7044" s="260">
        <v>9.4784239868179695E-4</v>
      </c>
      <c r="K7044" s="260">
        <v>1.43554679164527E-3</v>
      </c>
      <c r="L7044" s="301" t="str">
        <f t="shared" si="221"/>
        <v/>
      </c>
      <c r="M7044" s="459">
        <f>IFERROR((Tableau1[[#This Row],[Scope 1
(kg CO2-eq)]]+Tableau1[[#This Row],[Scope 2 energy
(kg CO2-eq)]]+Tableau1[[#This Row],[Scope 2 Infrastructure
(kg CO2-eq)]])/Tableau1[[#This Row],[Total CO2-emissions
(kg CO2-eq)
for scope 3 use ]],"")</f>
        <v>0.33973423471696484</v>
      </c>
      <c r="N7044" s="436" t="s">
        <v>3730</v>
      </c>
      <c r="O7044" s="259">
        <v>1</v>
      </c>
      <c r="P7044" s="259" t="s">
        <v>5325</v>
      </c>
      <c r="Q7044" s="260" t="s">
        <v>5160</v>
      </c>
    </row>
    <row r="7045" spans="1:17" ht="21.75" customHeight="1">
      <c r="A7045" s="301" t="s">
        <v>5325</v>
      </c>
      <c r="B7045" s="301" t="s">
        <v>5160</v>
      </c>
      <c r="C7045" s="316" t="s">
        <v>13026</v>
      </c>
      <c r="D7045" s="465" t="s">
        <v>3730</v>
      </c>
      <c r="E7045" s="465" t="s">
        <v>6029</v>
      </c>
      <c r="F7045" s="469" t="str">
        <f t="shared" si="220"/>
        <v>other</v>
      </c>
      <c r="G7045" s="260">
        <v>0</v>
      </c>
      <c r="H7045" s="260">
        <v>2.8489155893999998E-4</v>
      </c>
      <c r="I7045" s="260">
        <v>2.7829980000000001E-7</v>
      </c>
      <c r="J7045" s="260">
        <v>7.5300418294381498E-4</v>
      </c>
      <c r="K7045" s="260">
        <v>1.0381740409481999E-3</v>
      </c>
      <c r="L7045" s="301" t="str">
        <f t="shared" si="221"/>
        <v/>
      </c>
      <c r="M7045" s="459">
        <f>IFERROR((Tableau1[[#This Row],[Scope 1
(kg CO2-eq)]]+Tableau1[[#This Row],[Scope 2 energy
(kg CO2-eq)]]+Tableau1[[#This Row],[Scope 2 Infrastructure
(kg CO2-eq)]])/Tableau1[[#This Row],[Total CO2-emissions
(kg CO2-eq)
for scope 3 use ]],"")</f>
        <v>0.27468405825245312</v>
      </c>
      <c r="N7045" s="436" t="s">
        <v>3730</v>
      </c>
      <c r="O7045" s="259">
        <v>1</v>
      </c>
      <c r="P7045" s="259" t="s">
        <v>5325</v>
      </c>
      <c r="Q7045" s="260" t="s">
        <v>5160</v>
      </c>
    </row>
    <row r="7046" spans="1:17" ht="21.75" customHeight="1">
      <c r="A7046" s="301" t="s">
        <v>5325</v>
      </c>
      <c r="B7046" s="301" t="s">
        <v>5160</v>
      </c>
      <c r="C7046" s="316" t="s">
        <v>13027</v>
      </c>
      <c r="D7046" s="465" t="s">
        <v>3730</v>
      </c>
      <c r="E7046" s="465" t="s">
        <v>6048</v>
      </c>
      <c r="F7046" s="469" t="str">
        <f t="shared" si="220"/>
        <v>other</v>
      </c>
      <c r="G7046" s="260">
        <v>0</v>
      </c>
      <c r="H7046" s="260">
        <v>4.8871094202000004E-4</v>
      </c>
      <c r="I7046" s="260">
        <v>2.7842939999999998E-7</v>
      </c>
      <c r="J7046" s="260">
        <v>9.4907855390911704E-4</v>
      </c>
      <c r="K7046" s="260">
        <v>1.4380679249142399E-3</v>
      </c>
      <c r="L7046" s="301" t="str">
        <f t="shared" si="221"/>
        <v/>
      </c>
      <c r="M7046" s="459">
        <f>IFERROR((Tableau1[[#This Row],[Scope 1
(kg CO2-eq)]]+Tableau1[[#This Row],[Scope 2 energy
(kg CO2-eq)]]+Tableau1[[#This Row],[Scope 2 Infrastructure
(kg CO2-eq)]])/Tableau1[[#This Row],[Total CO2-emissions
(kg CO2-eq)
for scope 3 use ]],"")</f>
        <v>0.34003217994668866</v>
      </c>
      <c r="N7046" s="436" t="s">
        <v>3730</v>
      </c>
      <c r="O7046" s="259">
        <v>1</v>
      </c>
      <c r="P7046" s="259" t="s">
        <v>5325</v>
      </c>
      <c r="Q7046" s="260" t="s">
        <v>5160</v>
      </c>
    </row>
    <row r="7047" spans="1:17" ht="21.75" customHeight="1">
      <c r="A7047" s="301" t="s">
        <v>5325</v>
      </c>
      <c r="B7047" s="301" t="s">
        <v>5160</v>
      </c>
      <c r="C7047" s="316" t="s">
        <v>13028</v>
      </c>
      <c r="D7047" s="465" t="s">
        <v>3730</v>
      </c>
      <c r="E7047" s="465" t="s">
        <v>6030</v>
      </c>
      <c r="F7047" s="469" t="str">
        <f t="shared" si="220"/>
        <v>other</v>
      </c>
      <c r="G7047" s="260">
        <v>0</v>
      </c>
      <c r="H7047" s="260">
        <v>2.7470825837999999E-4</v>
      </c>
      <c r="I7047" s="260">
        <v>2.7839861999999998E-7</v>
      </c>
      <c r="J7047" s="260">
        <v>7.4320794514409197E-4</v>
      </c>
      <c r="K7047" s="260">
        <v>1.0181946060697699E-3</v>
      </c>
      <c r="L7047" s="301" t="str">
        <f t="shared" si="221"/>
        <v/>
      </c>
      <c r="M7047" s="459">
        <f>IFERROR((Tableau1[[#This Row],[Scope 1
(kg CO2-eq)]]+Tableau1[[#This Row],[Scope 2 energy
(kg CO2-eq)]]+Tableau1[[#This Row],[Scope 2 Infrastructure
(kg CO2-eq)]])/Tableau1[[#This Row],[Total CO2-emissions
(kg CO2-eq)
for scope 3 use ]],"")</f>
        <v>0.27007278899408843</v>
      </c>
      <c r="N7047" s="437" t="s">
        <v>3730</v>
      </c>
      <c r="O7047" s="259">
        <v>1</v>
      </c>
      <c r="P7047" s="259" t="s">
        <v>5325</v>
      </c>
      <c r="Q7047" s="260" t="s">
        <v>5160</v>
      </c>
    </row>
    <row r="7048" spans="1:17" ht="21.75" customHeight="1">
      <c r="A7048" s="301" t="s">
        <v>5325</v>
      </c>
      <c r="B7048" s="301" t="s">
        <v>5160</v>
      </c>
      <c r="C7048" s="316" t="s">
        <v>13029</v>
      </c>
      <c r="D7048" s="465" t="s">
        <v>3730</v>
      </c>
      <c r="E7048" s="465" t="s">
        <v>6091</v>
      </c>
      <c r="F7048" s="469" t="str">
        <f t="shared" si="220"/>
        <v>other</v>
      </c>
      <c r="G7048" s="260">
        <v>0</v>
      </c>
      <c r="H7048" s="260">
        <v>2.2057758647999999E-4</v>
      </c>
      <c r="I7048" s="260">
        <v>2.7840671999999998E-7</v>
      </c>
      <c r="J7048" s="260">
        <v>6.9113424449655304E-4</v>
      </c>
      <c r="K7048" s="260">
        <v>9.1199023736085699E-4</v>
      </c>
      <c r="L7048" s="301" t="str">
        <f t="shared" si="221"/>
        <v/>
      </c>
      <c r="M7048" s="459">
        <f>IFERROR((Tableau1[[#This Row],[Scope 1
(kg CO2-eq)]]+Tableau1[[#This Row],[Scope 2 energy
(kg CO2-eq)]]+Tableau1[[#This Row],[Scope 2 Infrastructure
(kg CO2-eq)]])/Tableau1[[#This Row],[Total CO2-emissions
(kg CO2-eq)
for scope 3 use ]],"")</f>
        <v>0.2421692515471649</v>
      </c>
      <c r="N7048" s="436" t="s">
        <v>3730</v>
      </c>
      <c r="O7048" s="259">
        <v>1</v>
      </c>
      <c r="P7048" s="259" t="s">
        <v>5325</v>
      </c>
      <c r="Q7048" s="260" t="s">
        <v>5160</v>
      </c>
    </row>
    <row r="7049" spans="1:17" ht="21.75" customHeight="1">
      <c r="A7049" s="301" t="s">
        <v>5325</v>
      </c>
      <c r="B7049" s="301" t="s">
        <v>5160</v>
      </c>
      <c r="C7049" s="316" t="s">
        <v>13030</v>
      </c>
      <c r="D7049" s="465" t="s">
        <v>3730</v>
      </c>
      <c r="E7049" s="465" t="s">
        <v>6081</v>
      </c>
      <c r="F7049" s="469" t="str">
        <f t="shared" si="220"/>
        <v>other</v>
      </c>
      <c r="G7049" s="260">
        <v>0</v>
      </c>
      <c r="H7049" s="260">
        <v>4.1449733262000001E-4</v>
      </c>
      <c r="I7049" s="260">
        <v>2.7865458000000001E-7</v>
      </c>
      <c r="J7049" s="260">
        <v>8.7768527998057801E-4</v>
      </c>
      <c r="K7049" s="260">
        <v>1.2924612700543599E-3</v>
      </c>
      <c r="L7049" s="301" t="str">
        <f t="shared" si="221"/>
        <v/>
      </c>
      <c r="M7049" s="459">
        <f>IFERROR((Tableau1[[#This Row],[Scope 1
(kg CO2-eq)]]+Tableau1[[#This Row],[Scope 2 energy
(kg CO2-eq)]]+Tableau1[[#This Row],[Scope 2 Infrastructure
(kg CO2-eq)]])/Tableau1[[#This Row],[Total CO2-emissions
(kg CO2-eq)
for scope 3 use ]],"")</f>
        <v>0.32091947109761737</v>
      </c>
      <c r="N7049" s="436" t="s">
        <v>3730</v>
      </c>
      <c r="O7049" s="259">
        <v>1</v>
      </c>
      <c r="P7049" s="259" t="s">
        <v>5325</v>
      </c>
      <c r="Q7049" s="260" t="s">
        <v>5160</v>
      </c>
    </row>
    <row r="7050" spans="1:17" ht="21.75" customHeight="1">
      <c r="A7050" s="301" t="s">
        <v>5325</v>
      </c>
      <c r="B7050" s="301" t="s">
        <v>5160</v>
      </c>
      <c r="C7050" s="316" t="s">
        <v>13031</v>
      </c>
      <c r="D7050" s="465" t="s">
        <v>3730</v>
      </c>
      <c r="E7050" s="465" t="s">
        <v>6041</v>
      </c>
      <c r="F7050" s="469" t="str">
        <f t="shared" si="220"/>
        <v>other</v>
      </c>
      <c r="G7050" s="260">
        <v>0</v>
      </c>
      <c r="H7050" s="260">
        <v>3.128421852E-4</v>
      </c>
      <c r="I7050" s="260">
        <v>2.7849257999999999E-7</v>
      </c>
      <c r="J7050" s="260">
        <v>7.7989287028090303E-4</v>
      </c>
      <c r="K7050" s="260">
        <v>1.09301354754847E-3</v>
      </c>
      <c r="L7050" s="301" t="str">
        <f t="shared" si="221"/>
        <v/>
      </c>
      <c r="M7050" s="459">
        <f>IFERROR((Tableau1[[#This Row],[Scope 1
(kg CO2-eq)]]+Tableau1[[#This Row],[Scope 2 energy
(kg CO2-eq)]]+Tableau1[[#This Row],[Scope 2 Infrastructure
(kg CO2-eq)]])/Tableau1[[#This Row],[Total CO2-emissions
(kg CO2-eq)
for scope 3 use ]],"")</f>
        <v>0.28647465393480365</v>
      </c>
      <c r="N7050" s="436" t="s">
        <v>3730</v>
      </c>
      <c r="O7050" s="259">
        <v>1</v>
      </c>
      <c r="P7050" s="259" t="s">
        <v>5325</v>
      </c>
      <c r="Q7050" s="260" t="s">
        <v>5160</v>
      </c>
    </row>
    <row r="7051" spans="1:17" ht="21.75" customHeight="1">
      <c r="A7051" s="301" t="s">
        <v>5325</v>
      </c>
      <c r="B7051" s="301" t="s">
        <v>5160</v>
      </c>
      <c r="C7051" s="316" t="s">
        <v>13032</v>
      </c>
      <c r="D7051" s="465" t="s">
        <v>3730</v>
      </c>
      <c r="E7051" s="465" t="s">
        <v>6028</v>
      </c>
      <c r="F7051" s="469" t="str">
        <f t="shared" si="220"/>
        <v>other</v>
      </c>
      <c r="G7051" s="260">
        <v>0</v>
      </c>
      <c r="H7051" s="260">
        <v>2.2068642779999999E-5</v>
      </c>
      <c r="I7051" s="260">
        <v>2.7839537999999997E-7</v>
      </c>
      <c r="J7051" s="260">
        <v>5.0016863056258798E-4</v>
      </c>
      <c r="K7051" s="260">
        <v>5.2251566602427499E-4</v>
      </c>
      <c r="L7051" s="301" t="str">
        <f t="shared" si="221"/>
        <v/>
      </c>
      <c r="M7051" s="459">
        <f>IFERROR((Tableau1[[#This Row],[Scope 1
(kg CO2-eq)]]+Tableau1[[#This Row],[Scope 2 energy
(kg CO2-eq)]]+Tableau1[[#This Row],[Scope 2 Infrastructure
(kg CO2-eq)]])/Tableau1[[#This Row],[Total CO2-emissions
(kg CO2-eq)
for scope 3 use ]],"")</f>
        <v>4.2768168713551651E-2</v>
      </c>
      <c r="N7051" s="437" t="s">
        <v>3730</v>
      </c>
      <c r="O7051" s="259">
        <v>1</v>
      </c>
      <c r="P7051" s="259" t="s">
        <v>5325</v>
      </c>
      <c r="Q7051" s="260" t="s">
        <v>5160</v>
      </c>
    </row>
    <row r="7052" spans="1:17" ht="21.75" customHeight="1">
      <c r="A7052" s="301" t="s">
        <v>5325</v>
      </c>
      <c r="B7052" s="301" t="s">
        <v>5160</v>
      </c>
      <c r="C7052" s="316" t="s">
        <v>13033</v>
      </c>
      <c r="D7052" s="465" t="s">
        <v>3730</v>
      </c>
      <c r="E7052" s="465" t="s">
        <v>6054</v>
      </c>
      <c r="F7052" s="469" t="str">
        <f t="shared" si="220"/>
        <v>other</v>
      </c>
      <c r="G7052" s="260">
        <v>0</v>
      </c>
      <c r="H7052" s="260">
        <v>1.9812486275999999E-4</v>
      </c>
      <c r="I7052" s="260">
        <v>2.7834516000000002E-7</v>
      </c>
      <c r="J7052" s="260">
        <v>6.6953466695059301E-4</v>
      </c>
      <c r="K7052" s="260">
        <v>8.6793787731152903E-4</v>
      </c>
      <c r="L7052" s="301" t="str">
        <f t="shared" si="221"/>
        <v/>
      </c>
      <c r="M7052" s="459">
        <f>IFERROR((Tableau1[[#This Row],[Scope 1
(kg CO2-eq)]]+Tableau1[[#This Row],[Scope 2 energy
(kg CO2-eq)]]+Tableau1[[#This Row],[Scope 2 Infrastructure
(kg CO2-eq)]])/Tableau1[[#This Row],[Total CO2-emissions
(kg CO2-eq)
for scope 3 use ]],"")</f>
        <v>0.22859148460551296</v>
      </c>
      <c r="N7052" s="437" t="s">
        <v>3730</v>
      </c>
      <c r="O7052" s="259">
        <v>1</v>
      </c>
      <c r="P7052" s="260" t="s">
        <v>5325</v>
      </c>
      <c r="Q7052" s="260" t="s">
        <v>5160</v>
      </c>
    </row>
    <row r="7053" spans="1:17" ht="21.75" customHeight="1">
      <c r="A7053" s="301" t="s">
        <v>5325</v>
      </c>
      <c r="B7053" s="301" t="s">
        <v>5160</v>
      </c>
      <c r="C7053" s="316" t="s">
        <v>13034</v>
      </c>
      <c r="D7053" s="465" t="s">
        <v>3730</v>
      </c>
      <c r="E7053" s="465" t="s">
        <v>6049</v>
      </c>
      <c r="F7053" s="469" t="str">
        <f t="shared" si="220"/>
        <v>other</v>
      </c>
      <c r="G7053" s="260">
        <v>0</v>
      </c>
      <c r="H7053" s="260">
        <v>1.9224244188E-4</v>
      </c>
      <c r="I7053" s="260">
        <v>2.7829332000000001E-7</v>
      </c>
      <c r="J7053" s="260">
        <v>6.6387572631238802E-4</v>
      </c>
      <c r="K7053" s="260">
        <v>8.5639646305615596E-4</v>
      </c>
      <c r="L7053" s="301" t="str">
        <f t="shared" si="221"/>
        <v/>
      </c>
      <c r="M7053" s="459">
        <f>IFERROR((Tableau1[[#This Row],[Scope 1
(kg CO2-eq)]]+Tableau1[[#This Row],[Scope 2 energy
(kg CO2-eq)]]+Tableau1[[#This Row],[Scope 2 Infrastructure
(kg CO2-eq)]])/Tableau1[[#This Row],[Total CO2-emissions
(kg CO2-eq)
for scope 3 use ]],"")</f>
        <v>0.22480328154668705</v>
      </c>
      <c r="N7053" s="436" t="s">
        <v>3730</v>
      </c>
      <c r="O7053" s="259">
        <v>1</v>
      </c>
      <c r="P7053" s="259" t="s">
        <v>5325</v>
      </c>
      <c r="Q7053" s="260" t="s">
        <v>5160</v>
      </c>
    </row>
    <row r="7054" spans="1:17" ht="21.75" customHeight="1">
      <c r="A7054" s="301" t="s">
        <v>5325</v>
      </c>
      <c r="B7054" s="301" t="s">
        <v>5160</v>
      </c>
      <c r="C7054" s="316" t="s">
        <v>13035</v>
      </c>
      <c r="D7054" s="465" t="s">
        <v>3730</v>
      </c>
      <c r="E7054" s="465" t="s">
        <v>6015</v>
      </c>
      <c r="F7054" s="469" t="str">
        <f t="shared" si="220"/>
        <v>other</v>
      </c>
      <c r="G7054" s="260">
        <v>0</v>
      </c>
      <c r="H7054" s="260">
        <v>3.2237401409999998E-4</v>
      </c>
      <c r="I7054" s="260">
        <v>2.7956826E-7</v>
      </c>
      <c r="J7054" s="260">
        <v>7.8906352470716303E-4</v>
      </c>
      <c r="K7054" s="260">
        <v>1.11171710618436E-3</v>
      </c>
      <c r="L7054" s="301" t="str">
        <f t="shared" si="221"/>
        <v/>
      </c>
      <c r="M7054" s="459">
        <f>IFERROR((Tableau1[[#This Row],[Scope 1
(kg CO2-eq)]]+Tableau1[[#This Row],[Scope 2 energy
(kg CO2-eq)]]+Tableau1[[#This Row],[Scope 2 Infrastructure
(kg CO2-eq)]])/Tableau1[[#This Row],[Total CO2-emissions
(kg CO2-eq)
for scope 3 use ]],"")</f>
        <v>0.29022993400489527</v>
      </c>
      <c r="N7054" s="436" t="s">
        <v>3730</v>
      </c>
      <c r="O7054" s="259">
        <v>1</v>
      </c>
      <c r="P7054" s="259" t="s">
        <v>5325</v>
      </c>
      <c r="Q7054" s="260" t="s">
        <v>5160</v>
      </c>
    </row>
    <row r="7055" spans="1:17" ht="21.75" customHeight="1">
      <c r="A7055" s="301" t="s">
        <v>5358</v>
      </c>
      <c r="B7055" s="301" t="s">
        <v>5367</v>
      </c>
      <c r="C7055" s="316" t="s">
        <v>13036</v>
      </c>
      <c r="D7055" s="465" t="s">
        <v>3730</v>
      </c>
      <c r="E7055" s="465" t="s">
        <v>6101</v>
      </c>
      <c r="F7055" s="469" t="str">
        <f t="shared" si="220"/>
        <v>other</v>
      </c>
      <c r="G7055" s="260">
        <v>8.3599999999999999E-5</v>
      </c>
      <c r="H7055" s="260">
        <v>2.4508620719999999E-4</v>
      </c>
      <c r="I7055" s="260">
        <v>3.0934079999999998E-7</v>
      </c>
      <c r="J7055" s="260">
        <v>3.1682660407244905E-4</v>
      </c>
      <c r="K7055" s="260">
        <v>6.4582238250271103E-4</v>
      </c>
      <c r="L7055" s="301" t="str">
        <f t="shared" si="221"/>
        <v/>
      </c>
      <c r="M7055" s="459">
        <f>IFERROR((Tableau1[[#This Row],[Scope 1
(kg CO2-eq)]]+Tableau1[[#This Row],[Scope 2 energy
(kg CO2-eq)]]+Tableau1[[#This Row],[Scope 2 Infrastructure
(kg CO2-eq)]])/Tableau1[[#This Row],[Total CO2-emissions
(kg CO2-eq)
for scope 3 use ]],"")</f>
        <v>0.50942109922710677</v>
      </c>
      <c r="N7055" s="436" t="s">
        <v>3730</v>
      </c>
      <c r="O7055" s="259">
        <v>1</v>
      </c>
      <c r="P7055" s="259" t="s">
        <v>5358</v>
      </c>
      <c r="Q7055" s="260" t="s">
        <v>5367</v>
      </c>
    </row>
    <row r="7056" spans="1:17" ht="21.75" customHeight="1">
      <c r="A7056" s="301" t="s">
        <v>5138</v>
      </c>
      <c r="B7056" s="301" t="s">
        <v>5359</v>
      </c>
      <c r="C7056" s="316" t="s">
        <v>13037</v>
      </c>
      <c r="D7056" s="465" t="s">
        <v>3730</v>
      </c>
      <c r="E7056" s="465" t="s">
        <v>6063</v>
      </c>
      <c r="F7056" s="469" t="str">
        <f t="shared" si="220"/>
        <v>other</v>
      </c>
      <c r="G7056" s="260">
        <v>0</v>
      </c>
      <c r="H7056" s="260">
        <v>0.346629334238784</v>
      </c>
      <c r="I7056" s="260">
        <v>0</v>
      </c>
      <c r="J7056" s="260">
        <v>1.85164823930144E-2</v>
      </c>
      <c r="K7056" s="260">
        <v>0.365145815934729</v>
      </c>
      <c r="L7056" s="301" t="str">
        <f t="shared" si="221"/>
        <v/>
      </c>
      <c r="M7056" s="459">
        <f>IFERROR((Tableau1[[#This Row],[Scope 1
(kg CO2-eq)]]+Tableau1[[#This Row],[Scope 2 energy
(kg CO2-eq)]]+Tableau1[[#This Row],[Scope 2 Infrastructure
(kg CO2-eq)]])/Tableau1[[#This Row],[Total CO2-emissions
(kg CO2-eq)
for scope 3 use ]],"")</f>
        <v>0.94929017152080719</v>
      </c>
      <c r="N7056" s="436" t="s">
        <v>3730</v>
      </c>
      <c r="O7056" s="259">
        <v>1</v>
      </c>
      <c r="P7056" s="259" t="s">
        <v>5138</v>
      </c>
      <c r="Q7056" s="260" t="s">
        <v>5359</v>
      </c>
    </row>
    <row r="7057" spans="1:17" ht="21.75" customHeight="1">
      <c r="A7057" s="301" t="s">
        <v>5138</v>
      </c>
      <c r="B7057" s="301" t="s">
        <v>5359</v>
      </c>
      <c r="C7057" s="316" t="s">
        <v>13038</v>
      </c>
      <c r="D7057" s="465" t="s">
        <v>3730</v>
      </c>
      <c r="E7057" s="465" t="s">
        <v>6101</v>
      </c>
      <c r="F7057" s="469" t="str">
        <f t="shared" si="220"/>
        <v>other</v>
      </c>
      <c r="G7057" s="260">
        <v>0</v>
      </c>
      <c r="H7057" s="260">
        <v>8.4399334841260796</v>
      </c>
      <c r="I7057" s="260">
        <v>2.5163383391639999E-2</v>
      </c>
      <c r="J7057" s="260">
        <v>0.106658682931772</v>
      </c>
      <c r="K7057" s="260">
        <v>8.5717555427586607</v>
      </c>
      <c r="L7057" s="301" t="str">
        <f t="shared" si="221"/>
        <v/>
      </c>
      <c r="M7057" s="459">
        <f>IFERROR((Tableau1[[#This Row],[Scope 1
(kg CO2-eq)]]+Tableau1[[#This Row],[Scope 2 energy
(kg CO2-eq)]]+Tableau1[[#This Row],[Scope 2 Infrastructure
(kg CO2-eq)]])/Tableau1[[#This Row],[Total CO2-emissions
(kg CO2-eq)
for scope 3 use ]],"")</f>
        <v>0.98755696254881575</v>
      </c>
      <c r="N7057" s="436" t="s">
        <v>3730</v>
      </c>
      <c r="O7057" s="259">
        <v>1</v>
      </c>
      <c r="P7057" s="259" t="s">
        <v>5138</v>
      </c>
      <c r="Q7057" s="259" t="s">
        <v>5359</v>
      </c>
    </row>
    <row r="7058" spans="1:17" ht="21.75" customHeight="1">
      <c r="A7058" s="301" t="s">
        <v>5157</v>
      </c>
      <c r="B7058" s="301" t="s">
        <v>5368</v>
      </c>
      <c r="C7058" s="316" t="s">
        <v>13039</v>
      </c>
      <c r="D7058" s="465" t="s">
        <v>3647</v>
      </c>
      <c r="E7058" s="465" t="s">
        <v>6091</v>
      </c>
      <c r="F7058" s="469" t="str">
        <f t="shared" si="220"/>
        <v>other</v>
      </c>
      <c r="G7058" s="260">
        <v>1.04719E-4</v>
      </c>
      <c r="H7058" s="260">
        <v>3.6762931079999998E-2</v>
      </c>
      <c r="I7058" s="260">
        <v>4.640112E-5</v>
      </c>
      <c r="J7058" s="260">
        <v>9.6358963973065898E-2</v>
      </c>
      <c r="K7058" s="260">
        <v>0.133273015102368</v>
      </c>
      <c r="L7058" s="301">
        <f t="shared" si="221"/>
        <v>133.27301510236799</v>
      </c>
      <c r="M7058" s="459">
        <f>IFERROR((Tableau1[[#This Row],[Scope 1
(kg CO2-eq)]]+Tableau1[[#This Row],[Scope 2 energy
(kg CO2-eq)]]+Tableau1[[#This Row],[Scope 2 Infrastructure
(kg CO2-eq)]])/Tableau1[[#This Row],[Total CO2-emissions
(kg CO2-eq)
for scope 3 use ]],"")</f>
        <v>0.27698068638760848</v>
      </c>
      <c r="N7058" s="436" t="s">
        <v>3647</v>
      </c>
      <c r="O7058" s="259">
        <v>1</v>
      </c>
      <c r="P7058" s="259" t="s">
        <v>5157</v>
      </c>
      <c r="Q7058" s="259" t="s">
        <v>5368</v>
      </c>
    </row>
    <row r="7059" spans="1:17" ht="21.75" customHeight="1">
      <c r="A7059" s="301" t="s">
        <v>5157</v>
      </c>
      <c r="B7059" s="301" t="s">
        <v>5368</v>
      </c>
      <c r="C7059" s="316" t="s">
        <v>13040</v>
      </c>
      <c r="D7059" s="465" t="s">
        <v>3647</v>
      </c>
      <c r="E7059" s="465" t="s">
        <v>6091</v>
      </c>
      <c r="F7059" s="469" t="str">
        <f t="shared" si="220"/>
        <v>other</v>
      </c>
      <c r="G7059" s="260">
        <v>1.04719E-4</v>
      </c>
      <c r="H7059" s="260">
        <v>1.3479741396E-2</v>
      </c>
      <c r="I7059" s="260">
        <v>1.7013744E-5</v>
      </c>
      <c r="J7059" s="260">
        <v>0.14201815657750599</v>
      </c>
      <c r="K7059" s="260">
        <v>0.15561963069187401</v>
      </c>
      <c r="L7059" s="301">
        <f t="shared" si="221"/>
        <v>155.61963069187402</v>
      </c>
      <c r="M7059" s="459">
        <f>IFERROR((Tableau1[[#This Row],[Scope 1
(kg CO2-eq)]]+Tableau1[[#This Row],[Scope 2 energy
(kg CO2-eq)]]+Tableau1[[#This Row],[Scope 2 Infrastructure
(kg CO2-eq)]])/Tableau1[[#This Row],[Total CO2-emissions
(kg CO2-eq)
for scope 3 use ]],"")</f>
        <v>8.7402046127013647E-2</v>
      </c>
      <c r="N7059" s="436" t="s">
        <v>3647</v>
      </c>
      <c r="O7059" s="259">
        <v>1</v>
      </c>
      <c r="P7059" s="259" t="s">
        <v>5157</v>
      </c>
      <c r="Q7059" s="260" t="s">
        <v>5368</v>
      </c>
    </row>
    <row r="7060" spans="1:17" ht="21.75" customHeight="1">
      <c r="A7060" s="301" t="s">
        <v>5157</v>
      </c>
      <c r="B7060" s="301" t="s">
        <v>5368</v>
      </c>
      <c r="C7060" s="316" t="s">
        <v>13041</v>
      </c>
      <c r="D7060" s="465" t="s">
        <v>3647</v>
      </c>
      <c r="E7060" s="465" t="s">
        <v>6091</v>
      </c>
      <c r="F7060" s="469" t="str">
        <f t="shared" si="220"/>
        <v>other</v>
      </c>
      <c r="G7060" s="260">
        <v>3.2718709999999998E-2</v>
      </c>
      <c r="H7060" s="260">
        <v>0</v>
      </c>
      <c r="I7060" s="260">
        <v>0</v>
      </c>
      <c r="J7060" s="260">
        <v>0.15525055004018801</v>
      </c>
      <c r="K7060" s="260">
        <v>0.18796926004037201</v>
      </c>
      <c r="L7060" s="301">
        <f t="shared" si="221"/>
        <v>187.96926004037201</v>
      </c>
      <c r="M7060" s="459">
        <f>IFERROR((Tableau1[[#This Row],[Scope 1
(kg CO2-eq)]]+Tableau1[[#This Row],[Scope 2 energy
(kg CO2-eq)]]+Tableau1[[#This Row],[Scope 2 Infrastructure
(kg CO2-eq)]])/Tableau1[[#This Row],[Total CO2-emissions
(kg CO2-eq)
for scope 3 use ]],"")</f>
        <v>0.17406415279271026</v>
      </c>
      <c r="N7060" s="436" t="s">
        <v>3647</v>
      </c>
      <c r="O7060" s="259">
        <v>1</v>
      </c>
      <c r="P7060" s="259" t="s">
        <v>5157</v>
      </c>
      <c r="Q7060" s="260" t="s">
        <v>5368</v>
      </c>
    </row>
    <row r="7061" spans="1:17" ht="21.75" customHeight="1">
      <c r="A7061" s="301" t="s">
        <v>4133</v>
      </c>
      <c r="B7061" s="301" t="s">
        <v>5160</v>
      </c>
      <c r="C7061" s="316" t="s">
        <v>13042</v>
      </c>
      <c r="D7061" s="465" t="s">
        <v>3647</v>
      </c>
      <c r="E7061" s="465" t="s">
        <v>6100</v>
      </c>
      <c r="F7061" s="469" t="str">
        <f t="shared" si="220"/>
        <v>other</v>
      </c>
      <c r="G7061" s="260">
        <v>0</v>
      </c>
      <c r="H7061" s="260">
        <v>0</v>
      </c>
      <c r="I7061" s="260">
        <v>0</v>
      </c>
      <c r="J7061" s="260">
        <v>903.00483455333199</v>
      </c>
      <c r="K7061" s="260">
        <v>903.00483433089903</v>
      </c>
      <c r="L7061" s="301">
        <f t="shared" si="221"/>
        <v>903004.83433089906</v>
      </c>
      <c r="M7061" s="459">
        <f>IFERROR((Tableau1[[#This Row],[Scope 1
(kg CO2-eq)]]+Tableau1[[#This Row],[Scope 2 energy
(kg CO2-eq)]]+Tableau1[[#This Row],[Scope 2 Infrastructure
(kg CO2-eq)]])/Tableau1[[#This Row],[Total CO2-emissions
(kg CO2-eq)
for scope 3 use ]],"")</f>
        <v>0</v>
      </c>
      <c r="N7061" s="436" t="s">
        <v>3647</v>
      </c>
      <c r="O7061" s="259">
        <v>1</v>
      </c>
      <c r="P7061" s="259" t="s">
        <v>4133</v>
      </c>
      <c r="Q7061" s="259" t="s">
        <v>5160</v>
      </c>
    </row>
    <row r="7062" spans="1:17" ht="21.75" customHeight="1">
      <c r="A7062" s="301" t="s">
        <v>4133</v>
      </c>
      <c r="B7062" s="301" t="s">
        <v>5160</v>
      </c>
      <c r="C7062" s="316" t="s">
        <v>13043</v>
      </c>
      <c r="D7062" s="465" t="s">
        <v>3647</v>
      </c>
      <c r="E7062" s="465" t="s">
        <v>6101</v>
      </c>
      <c r="F7062" s="469" t="str">
        <f t="shared" si="220"/>
        <v>other</v>
      </c>
      <c r="G7062" s="260">
        <v>0</v>
      </c>
      <c r="H7062" s="260">
        <v>0</v>
      </c>
      <c r="I7062" s="260">
        <v>0</v>
      </c>
      <c r="J7062" s="260">
        <v>907.15826561174595</v>
      </c>
      <c r="K7062" s="260">
        <v>907.15826558188201</v>
      </c>
      <c r="L7062" s="301">
        <f t="shared" si="221"/>
        <v>907158.26558188198</v>
      </c>
      <c r="M7062" s="459">
        <f>IFERROR((Tableau1[[#This Row],[Scope 1
(kg CO2-eq)]]+Tableau1[[#This Row],[Scope 2 energy
(kg CO2-eq)]]+Tableau1[[#This Row],[Scope 2 Infrastructure
(kg CO2-eq)]])/Tableau1[[#This Row],[Total CO2-emissions
(kg CO2-eq)
for scope 3 use ]],"")</f>
        <v>0</v>
      </c>
      <c r="N7062" s="436" t="s">
        <v>3647</v>
      </c>
      <c r="O7062" s="259">
        <v>1</v>
      </c>
      <c r="P7062" s="259" t="s">
        <v>4133</v>
      </c>
      <c r="Q7062" s="259" t="s">
        <v>5160</v>
      </c>
    </row>
    <row r="7063" spans="1:17" ht="21.75" customHeight="1">
      <c r="A7063" s="301" t="s">
        <v>5185</v>
      </c>
      <c r="B7063" s="301" t="s">
        <v>5192</v>
      </c>
      <c r="C7063" s="316" t="s">
        <v>13044</v>
      </c>
      <c r="D7063" s="465" t="s">
        <v>3730</v>
      </c>
      <c r="E7063" s="465" t="s">
        <v>6016</v>
      </c>
      <c r="F7063" s="469" t="str">
        <f t="shared" si="220"/>
        <v>other</v>
      </c>
      <c r="G7063" s="260">
        <v>0.19487570000000001</v>
      </c>
      <c r="H7063" s="260">
        <v>0</v>
      </c>
      <c r="I7063" s="260">
        <v>0</v>
      </c>
      <c r="J7063" s="260">
        <v>0.33493672919655704</v>
      </c>
      <c r="K7063" s="260">
        <v>0.52981242922345195</v>
      </c>
      <c r="L7063" s="301" t="str">
        <f t="shared" si="221"/>
        <v/>
      </c>
      <c r="M7063" s="459">
        <f>IFERROR((Tableau1[[#This Row],[Scope 1
(kg CO2-eq)]]+Tableau1[[#This Row],[Scope 2 energy
(kg CO2-eq)]]+Tableau1[[#This Row],[Scope 2 Infrastructure
(kg CO2-eq)]])/Tableau1[[#This Row],[Total CO2-emissions
(kg CO2-eq)
for scope 3 use ]],"")</f>
        <v>0.36782017418056812</v>
      </c>
      <c r="N7063" s="436" t="s">
        <v>3730</v>
      </c>
      <c r="O7063" s="259">
        <v>1</v>
      </c>
      <c r="P7063" s="259" t="s">
        <v>5185</v>
      </c>
      <c r="Q7063" s="259" t="s">
        <v>5192</v>
      </c>
    </row>
    <row r="7064" spans="1:17" ht="21.75" customHeight="1">
      <c r="A7064" s="301" t="s">
        <v>5185</v>
      </c>
      <c r="B7064" s="301" t="s">
        <v>5192</v>
      </c>
      <c r="C7064" s="316" t="s">
        <v>13045</v>
      </c>
      <c r="D7064" s="465" t="s">
        <v>3730</v>
      </c>
      <c r="E7064" s="465" t="s">
        <v>700</v>
      </c>
      <c r="F7064" s="469" t="str">
        <f t="shared" si="220"/>
        <v>CH</v>
      </c>
      <c r="G7064" s="260">
        <v>0.29085179999999999</v>
      </c>
      <c r="H7064" s="260">
        <v>0</v>
      </c>
      <c r="I7064" s="260">
        <v>0</v>
      </c>
      <c r="J7064" s="260">
        <v>0.29940399890543201</v>
      </c>
      <c r="K7064" s="260">
        <v>0.59025579893948499</v>
      </c>
      <c r="L7064" s="301" t="str">
        <f t="shared" si="221"/>
        <v/>
      </c>
      <c r="M7064" s="459">
        <f>IFERROR((Tableau1[[#This Row],[Scope 1
(kg CO2-eq)]]+Tableau1[[#This Row],[Scope 2 energy
(kg CO2-eq)]]+Tableau1[[#This Row],[Scope 2 Infrastructure
(kg CO2-eq)]])/Tableau1[[#This Row],[Total CO2-emissions
(kg CO2-eq)
for scope 3 use ]],"")</f>
        <v>0.49275551468121892</v>
      </c>
      <c r="N7064" s="436" t="s">
        <v>3730</v>
      </c>
      <c r="O7064" s="259">
        <v>1</v>
      </c>
      <c r="P7064" s="259" t="s">
        <v>5185</v>
      </c>
      <c r="Q7064" s="259" t="s">
        <v>5192</v>
      </c>
    </row>
    <row r="7065" spans="1:17" ht="21.75" customHeight="1">
      <c r="A7065" s="301" t="s">
        <v>5185</v>
      </c>
      <c r="B7065" s="301" t="s">
        <v>5192</v>
      </c>
      <c r="C7065" s="316" t="s">
        <v>13046</v>
      </c>
      <c r="D7065" s="465" t="s">
        <v>3730</v>
      </c>
      <c r="E7065" s="465" t="s">
        <v>700</v>
      </c>
      <c r="F7065" s="469" t="str">
        <f t="shared" si="220"/>
        <v>CH</v>
      </c>
      <c r="G7065" s="260">
        <v>0.23699804999999999</v>
      </c>
      <c r="H7065" s="260">
        <v>0</v>
      </c>
      <c r="I7065" s="260">
        <v>0</v>
      </c>
      <c r="J7065" s="260">
        <v>0.28477662242933599</v>
      </c>
      <c r="K7065" s="260">
        <v>0.52177467234290797</v>
      </c>
      <c r="L7065" s="301" t="str">
        <f t="shared" si="221"/>
        <v/>
      </c>
      <c r="M7065" s="459">
        <f>IFERROR((Tableau1[[#This Row],[Scope 1
(kg CO2-eq)]]+Tableau1[[#This Row],[Scope 2 energy
(kg CO2-eq)]]+Tableau1[[#This Row],[Scope 2 Infrastructure
(kg CO2-eq)]])/Tableau1[[#This Row],[Total CO2-emissions
(kg CO2-eq)
for scope 3 use ]],"")</f>
        <v>0.45421532044822199</v>
      </c>
      <c r="N7065" s="436" t="s">
        <v>3730</v>
      </c>
      <c r="O7065" s="259">
        <v>1</v>
      </c>
      <c r="P7065" s="259" t="s">
        <v>5185</v>
      </c>
      <c r="Q7065" s="259" t="s">
        <v>5192</v>
      </c>
    </row>
    <row r="7066" spans="1:17" ht="21.75" customHeight="1">
      <c r="A7066" s="301" t="s">
        <v>5185</v>
      </c>
      <c r="B7066" s="301" t="s">
        <v>5192</v>
      </c>
      <c r="C7066" s="316" t="s">
        <v>13047</v>
      </c>
      <c r="D7066" s="465" t="s">
        <v>3730</v>
      </c>
      <c r="E7066" s="465" t="s">
        <v>700</v>
      </c>
      <c r="F7066" s="469" t="str">
        <f t="shared" si="220"/>
        <v>CH</v>
      </c>
      <c r="G7066" s="260">
        <v>0.298655</v>
      </c>
      <c r="H7066" s="260">
        <v>0</v>
      </c>
      <c r="I7066" s="260">
        <v>0</v>
      </c>
      <c r="J7066" s="260">
        <v>0.17459211115281498</v>
      </c>
      <c r="K7066" s="260">
        <v>0.47324711112241902</v>
      </c>
      <c r="L7066" s="301" t="str">
        <f t="shared" si="221"/>
        <v/>
      </c>
      <c r="M7066" s="459">
        <f>IFERROR((Tableau1[[#This Row],[Scope 1
(kg CO2-eq)]]+Tableau1[[#This Row],[Scope 2 energy
(kg CO2-eq)]]+Tableau1[[#This Row],[Scope 2 Infrastructure
(kg CO2-eq)]])/Tableau1[[#This Row],[Total CO2-emissions
(kg CO2-eq)
for scope 3 use ]],"")</f>
        <v>0.63107622419853349</v>
      </c>
      <c r="N7066" s="436" t="s">
        <v>3730</v>
      </c>
      <c r="O7066" s="259">
        <v>1</v>
      </c>
      <c r="P7066" s="259" t="s">
        <v>5185</v>
      </c>
      <c r="Q7066" s="259" t="s">
        <v>5192</v>
      </c>
    </row>
    <row r="7067" spans="1:17" ht="21.75" customHeight="1">
      <c r="A7067" s="301" t="s">
        <v>5315</v>
      </c>
      <c r="B7067" s="301" t="s">
        <v>5316</v>
      </c>
      <c r="C7067" s="316" t="s">
        <v>13048</v>
      </c>
      <c r="D7067" s="465" t="s">
        <v>3730</v>
      </c>
      <c r="E7067" s="465" t="s">
        <v>700</v>
      </c>
      <c r="F7067" s="469" t="str">
        <f t="shared" si="220"/>
        <v>CH</v>
      </c>
      <c r="G7067" s="260">
        <v>0</v>
      </c>
      <c r="H7067" s="260">
        <v>1.5100698352E-2</v>
      </c>
      <c r="I7067" s="260">
        <v>9.3069397999999995E-5</v>
      </c>
      <c r="J7067" s="260">
        <v>0.58410046430763396</v>
      </c>
      <c r="K7067" s="260">
        <v>0.59929423209642296</v>
      </c>
      <c r="L7067" s="301" t="str">
        <f t="shared" si="221"/>
        <v/>
      </c>
      <c r="M7067" s="459">
        <f>IFERROR((Tableau1[[#This Row],[Scope 1
(kg CO2-eq)]]+Tableau1[[#This Row],[Scope 2 energy
(kg CO2-eq)]]+Tableau1[[#This Row],[Scope 2 Infrastructure
(kg CO2-eq)]])/Tableau1[[#This Row],[Total CO2-emissions
(kg CO2-eq)
for scope 3 use ]],"")</f>
        <v>2.5352768200104105E-2</v>
      </c>
      <c r="N7067" s="436" t="s">
        <v>3730</v>
      </c>
      <c r="O7067" s="259">
        <v>1</v>
      </c>
      <c r="P7067" s="259" t="s">
        <v>5315</v>
      </c>
      <c r="Q7067" s="259" t="s">
        <v>5316</v>
      </c>
    </row>
    <row r="7068" spans="1:17" ht="21.75" customHeight="1">
      <c r="A7068" s="301" t="s">
        <v>5315</v>
      </c>
      <c r="B7068" s="301" t="s">
        <v>5316</v>
      </c>
      <c r="C7068" s="316" t="s">
        <v>13049</v>
      </c>
      <c r="D7068" s="465" t="s">
        <v>3730</v>
      </c>
      <c r="E7068" s="465" t="s">
        <v>700</v>
      </c>
      <c r="F7068" s="469" t="str">
        <f t="shared" si="220"/>
        <v>CH</v>
      </c>
      <c r="G7068" s="260">
        <v>0</v>
      </c>
      <c r="H7068" s="260">
        <v>1.5100698352E-2</v>
      </c>
      <c r="I7068" s="260">
        <v>9.3069397999999995E-5</v>
      </c>
      <c r="J7068" s="260">
        <v>0.50886526371448004</v>
      </c>
      <c r="K7068" s="260">
        <v>0.52405903158545797</v>
      </c>
      <c r="L7068" s="301" t="str">
        <f t="shared" si="221"/>
        <v/>
      </c>
      <c r="M7068" s="459">
        <f>IFERROR((Tableau1[[#This Row],[Scope 1
(kg CO2-eq)]]+Tableau1[[#This Row],[Scope 2 energy
(kg CO2-eq)]]+Tableau1[[#This Row],[Scope 2 Infrastructure
(kg CO2-eq)]])/Tableau1[[#This Row],[Total CO2-emissions
(kg CO2-eq)
for scope 3 use ]],"")</f>
        <v>2.8992473813558087E-2</v>
      </c>
      <c r="N7068" s="436" t="s">
        <v>3730</v>
      </c>
      <c r="O7068" s="259">
        <v>1</v>
      </c>
      <c r="P7068" s="259" t="s">
        <v>5315</v>
      </c>
      <c r="Q7068" s="260" t="s">
        <v>5316</v>
      </c>
    </row>
    <row r="7069" spans="1:17" ht="21.75" customHeight="1">
      <c r="A7069" s="301" t="s">
        <v>5192</v>
      </c>
      <c r="B7069" s="301" t="s">
        <v>5201</v>
      </c>
      <c r="C7069" s="316" t="s">
        <v>13050</v>
      </c>
      <c r="D7069" s="465" t="s">
        <v>3730</v>
      </c>
      <c r="E7069" s="465" t="s">
        <v>700</v>
      </c>
      <c r="F7069" s="469" t="str">
        <f t="shared" si="220"/>
        <v>CH</v>
      </c>
      <c r="G7069" s="260">
        <v>0</v>
      </c>
      <c r="H7069" s="260">
        <v>2.8603123488E-3</v>
      </c>
      <c r="I7069" s="260">
        <v>5.9697820799999997E-5</v>
      </c>
      <c r="J7069" s="260">
        <v>0.55045296850665604</v>
      </c>
      <c r="K7069" s="260">
        <v>0.55337297868623203</v>
      </c>
      <c r="L7069" s="301" t="str">
        <f t="shared" si="221"/>
        <v/>
      </c>
      <c r="M7069" s="459">
        <f>IFERROR((Tableau1[[#This Row],[Scope 1
(kg CO2-eq)]]+Tableau1[[#This Row],[Scope 2 energy
(kg CO2-eq)]]+Tableau1[[#This Row],[Scope 2 Infrastructure
(kg CO2-eq)]])/Tableau1[[#This Row],[Total CO2-emissions
(kg CO2-eq)
for scope 3 use ]],"")</f>
        <v>5.2767487428324088E-3</v>
      </c>
      <c r="N7069" s="436" t="s">
        <v>3730</v>
      </c>
      <c r="O7069" s="259">
        <v>1</v>
      </c>
      <c r="P7069" s="259" t="s">
        <v>5192</v>
      </c>
      <c r="Q7069" s="260" t="s">
        <v>5201</v>
      </c>
    </row>
    <row r="7070" spans="1:17" ht="21.75" customHeight="1">
      <c r="A7070" s="301" t="s">
        <v>5192</v>
      </c>
      <c r="B7070" s="301" t="s">
        <v>5201</v>
      </c>
      <c r="C7070" s="316" t="s">
        <v>13051</v>
      </c>
      <c r="D7070" s="465" t="s">
        <v>3730</v>
      </c>
      <c r="E7070" s="465" t="s">
        <v>700</v>
      </c>
      <c r="F7070" s="469" t="str">
        <f t="shared" si="220"/>
        <v>CH</v>
      </c>
      <c r="G7070" s="260">
        <v>0</v>
      </c>
      <c r="H7070" s="260">
        <v>2.8603123488E-3</v>
      </c>
      <c r="I7070" s="260">
        <v>5.9697820799999997E-5</v>
      </c>
      <c r="J7070" s="260">
        <v>0.50081056822096603</v>
      </c>
      <c r="K7070" s="260">
        <v>0.50373057847904301</v>
      </c>
      <c r="L7070" s="301" t="str">
        <f t="shared" si="221"/>
        <v/>
      </c>
      <c r="M7070" s="459">
        <f>IFERROR((Tableau1[[#This Row],[Scope 1
(kg CO2-eq)]]+Tableau1[[#This Row],[Scope 2 energy
(kg CO2-eq)]]+Tableau1[[#This Row],[Scope 2 Infrastructure
(kg CO2-eq)]])/Tableau1[[#This Row],[Total CO2-emissions
(kg CO2-eq)
for scope 3 use ]],"")</f>
        <v>5.7967697303916658E-3</v>
      </c>
      <c r="N7070" s="436" t="s">
        <v>3730</v>
      </c>
      <c r="O7070" s="259">
        <v>1</v>
      </c>
      <c r="P7070" s="259" t="s">
        <v>5192</v>
      </c>
      <c r="Q7070" s="260" t="s">
        <v>5201</v>
      </c>
    </row>
    <row r="7071" spans="1:17" ht="21.75" customHeight="1">
      <c r="A7071" s="301" t="s">
        <v>5185</v>
      </c>
      <c r="B7071" s="301" t="s">
        <v>5192</v>
      </c>
      <c r="C7071" s="316" t="s">
        <v>13052</v>
      </c>
      <c r="D7071" s="465" t="s">
        <v>3730</v>
      </c>
      <c r="E7071" s="465" t="s">
        <v>700</v>
      </c>
      <c r="F7071" s="469" t="str">
        <f t="shared" si="220"/>
        <v>CH</v>
      </c>
      <c r="G7071" s="260">
        <v>3.8776669999999999E-2</v>
      </c>
      <c r="H7071" s="260">
        <v>0</v>
      </c>
      <c r="I7071" s="260">
        <v>0</v>
      </c>
      <c r="J7071" s="260">
        <v>5.0992510937322807E-2</v>
      </c>
      <c r="K7071" s="260">
        <v>8.9769180942805005E-2</v>
      </c>
      <c r="L7071" s="301" t="str">
        <f t="shared" si="221"/>
        <v/>
      </c>
      <c r="M7071" s="459">
        <f>IFERROR((Tableau1[[#This Row],[Scope 1
(kg CO2-eq)]]+Tableau1[[#This Row],[Scope 2 energy
(kg CO2-eq)]]+Tableau1[[#This Row],[Scope 2 Infrastructure
(kg CO2-eq)]])/Tableau1[[#This Row],[Total CO2-emissions
(kg CO2-eq)
for scope 3 use ]],"")</f>
        <v>0.43195971705151165</v>
      </c>
      <c r="N7071" s="436" t="s">
        <v>3730</v>
      </c>
      <c r="O7071" s="259">
        <v>1</v>
      </c>
      <c r="P7071" s="259" t="s">
        <v>5185</v>
      </c>
      <c r="Q7071" s="260" t="s">
        <v>5192</v>
      </c>
    </row>
    <row r="7072" spans="1:17" ht="21.75" customHeight="1">
      <c r="A7072" s="301" t="s">
        <v>5185</v>
      </c>
      <c r="B7072" s="301" t="s">
        <v>5192</v>
      </c>
      <c r="C7072" s="316" t="s">
        <v>13053</v>
      </c>
      <c r="D7072" s="465" t="s">
        <v>3730</v>
      </c>
      <c r="E7072" s="465" t="s">
        <v>700</v>
      </c>
      <c r="F7072" s="469" t="str">
        <f t="shared" si="220"/>
        <v>CH</v>
      </c>
      <c r="G7072" s="260">
        <v>3.1598630000000003E-2</v>
      </c>
      <c r="H7072" s="260">
        <v>0</v>
      </c>
      <c r="I7072" s="260">
        <v>0</v>
      </c>
      <c r="J7072" s="260">
        <v>4.9041250599376696E-2</v>
      </c>
      <c r="K7072" s="260">
        <v>8.0639880601935401E-2</v>
      </c>
      <c r="L7072" s="301" t="str">
        <f t="shared" si="221"/>
        <v/>
      </c>
      <c r="M7072" s="459">
        <f>IFERROR((Tableau1[[#This Row],[Scope 1
(kg CO2-eq)]]+Tableau1[[#This Row],[Scope 2 energy
(kg CO2-eq)]]+Tableau1[[#This Row],[Scope 2 Infrastructure
(kg CO2-eq)]])/Tableau1[[#This Row],[Total CO2-emissions
(kg CO2-eq)
for scope 3 use ]],"")</f>
        <v>0.3918486704609731</v>
      </c>
      <c r="N7072" s="436" t="s">
        <v>3730</v>
      </c>
      <c r="O7072" s="259">
        <v>1</v>
      </c>
      <c r="P7072" s="259" t="s">
        <v>5185</v>
      </c>
      <c r="Q7072" s="259" t="s">
        <v>5192</v>
      </c>
    </row>
    <row r="7073" spans="1:17" ht="21.75" customHeight="1">
      <c r="A7073" s="301" t="s">
        <v>5185</v>
      </c>
      <c r="B7073" s="301" t="s">
        <v>5192</v>
      </c>
      <c r="C7073" s="316" t="s">
        <v>13054</v>
      </c>
      <c r="D7073" s="465" t="s">
        <v>3730</v>
      </c>
      <c r="E7073" s="465" t="s">
        <v>700</v>
      </c>
      <c r="F7073" s="469" t="str">
        <f t="shared" si="220"/>
        <v>CH</v>
      </c>
      <c r="G7073" s="260">
        <v>2.714925E-2</v>
      </c>
      <c r="H7073" s="260">
        <v>0</v>
      </c>
      <c r="I7073" s="260">
        <v>0</v>
      </c>
      <c r="J7073" s="260">
        <v>2.75081048391509E-2</v>
      </c>
      <c r="K7073" s="260">
        <v>5.4657354837451801E-2</v>
      </c>
      <c r="L7073" s="301" t="str">
        <f t="shared" si="221"/>
        <v/>
      </c>
      <c r="M7073" s="459">
        <f>IFERROR((Tableau1[[#This Row],[Scope 1
(kg CO2-eq)]]+Tableau1[[#This Row],[Scope 2 energy
(kg CO2-eq)]]+Tableau1[[#This Row],[Scope 2 Infrastructure
(kg CO2-eq)]])/Tableau1[[#This Row],[Total CO2-emissions
(kg CO2-eq)
for scope 3 use ]],"")</f>
        <v>0.49671723193960798</v>
      </c>
      <c r="N7073" s="436" t="s">
        <v>3730</v>
      </c>
      <c r="O7073" s="259">
        <v>1</v>
      </c>
      <c r="P7073" s="259" t="s">
        <v>5185</v>
      </c>
      <c r="Q7073" s="259" t="s">
        <v>5192</v>
      </c>
    </row>
    <row r="7074" spans="1:17" ht="21.75" customHeight="1">
      <c r="A7074" s="301" t="s">
        <v>5331</v>
      </c>
      <c r="B7074" s="301" t="s">
        <v>5188</v>
      </c>
      <c r="C7074" s="316" t="s">
        <v>13055</v>
      </c>
      <c r="D7074" s="465" t="s">
        <v>3730</v>
      </c>
      <c r="E7074" s="465" t="s">
        <v>700</v>
      </c>
      <c r="F7074" s="469" t="str">
        <f t="shared" si="220"/>
        <v>CH</v>
      </c>
      <c r="G7074" s="260">
        <v>0</v>
      </c>
      <c r="H7074" s="260">
        <v>0</v>
      </c>
      <c r="I7074" s="260">
        <v>0</v>
      </c>
      <c r="J7074" s="260">
        <v>0</v>
      </c>
      <c r="K7074" s="260">
        <v>0</v>
      </c>
      <c r="L7074" s="301" t="str">
        <f t="shared" si="221"/>
        <v/>
      </c>
      <c r="M7074" s="459" t="str">
        <f>IFERROR((Tableau1[[#This Row],[Scope 1
(kg CO2-eq)]]+Tableau1[[#This Row],[Scope 2 energy
(kg CO2-eq)]]+Tableau1[[#This Row],[Scope 2 Infrastructure
(kg CO2-eq)]])/Tableau1[[#This Row],[Total CO2-emissions
(kg CO2-eq)
for scope 3 use ]],"")</f>
        <v/>
      </c>
      <c r="N7074" s="436" t="s">
        <v>3730</v>
      </c>
      <c r="O7074" s="259">
        <v>1</v>
      </c>
      <c r="P7074" s="259" t="s">
        <v>5331</v>
      </c>
      <c r="Q7074" s="259" t="s">
        <v>5188</v>
      </c>
    </row>
    <row r="7075" spans="1:17" ht="21.75" customHeight="1">
      <c r="A7075" s="301" t="s">
        <v>5143</v>
      </c>
      <c r="B7075" s="301" t="s">
        <v>5144</v>
      </c>
      <c r="C7075" s="316" t="s">
        <v>13056</v>
      </c>
      <c r="D7075" s="465" t="s">
        <v>3730</v>
      </c>
      <c r="E7075" s="465" t="s">
        <v>700</v>
      </c>
      <c r="F7075" s="469" t="str">
        <f t="shared" si="220"/>
        <v>CH</v>
      </c>
      <c r="G7075" s="260">
        <v>0</v>
      </c>
      <c r="H7075" s="260">
        <v>0</v>
      </c>
      <c r="I7075" s="260">
        <v>0</v>
      </c>
      <c r="J7075" s="260">
        <v>0.352047383708326</v>
      </c>
      <c r="K7075" s="260">
        <v>0.35204738360987903</v>
      </c>
      <c r="L7075" s="301" t="str">
        <f t="shared" si="221"/>
        <v/>
      </c>
      <c r="M7075" s="459">
        <f>IFERROR((Tableau1[[#This Row],[Scope 1
(kg CO2-eq)]]+Tableau1[[#This Row],[Scope 2 energy
(kg CO2-eq)]]+Tableau1[[#This Row],[Scope 2 Infrastructure
(kg CO2-eq)]])/Tableau1[[#This Row],[Total CO2-emissions
(kg CO2-eq)
for scope 3 use ]],"")</f>
        <v>0</v>
      </c>
      <c r="N7075" s="436" t="s">
        <v>3730</v>
      </c>
      <c r="O7075" s="259">
        <v>1</v>
      </c>
      <c r="P7075" s="259" t="s">
        <v>5143</v>
      </c>
      <c r="Q7075" s="259" t="s">
        <v>5144</v>
      </c>
    </row>
    <row r="7076" spans="1:17" ht="21.75" customHeight="1">
      <c r="A7076" s="301" t="s">
        <v>5143</v>
      </c>
      <c r="B7076" s="301" t="s">
        <v>5144</v>
      </c>
      <c r="C7076" s="316" t="s">
        <v>13057</v>
      </c>
      <c r="D7076" s="465" t="s">
        <v>3730</v>
      </c>
      <c r="E7076" s="465" t="s">
        <v>700</v>
      </c>
      <c r="F7076" s="469" t="str">
        <f t="shared" si="220"/>
        <v>CH</v>
      </c>
      <c r="G7076" s="260">
        <v>0</v>
      </c>
      <c r="H7076" s="260">
        <v>0</v>
      </c>
      <c r="I7076" s="260">
        <v>0</v>
      </c>
      <c r="J7076" s="260">
        <v>0.34655795225303299</v>
      </c>
      <c r="K7076" s="260">
        <v>0.34655795247390098</v>
      </c>
      <c r="L7076" s="301" t="str">
        <f t="shared" si="221"/>
        <v/>
      </c>
      <c r="M7076" s="459">
        <f>IFERROR((Tableau1[[#This Row],[Scope 1
(kg CO2-eq)]]+Tableau1[[#This Row],[Scope 2 energy
(kg CO2-eq)]]+Tableau1[[#This Row],[Scope 2 Infrastructure
(kg CO2-eq)]])/Tableau1[[#This Row],[Total CO2-emissions
(kg CO2-eq)
for scope 3 use ]],"")</f>
        <v>0</v>
      </c>
      <c r="N7076" s="436" t="s">
        <v>3730</v>
      </c>
      <c r="O7076" s="259">
        <v>1</v>
      </c>
      <c r="P7076" s="259" t="s">
        <v>5143</v>
      </c>
      <c r="Q7076" s="259" t="s">
        <v>5144</v>
      </c>
    </row>
    <row r="7077" spans="1:17" ht="21.75" customHeight="1">
      <c r="A7077" s="301" t="s">
        <v>5143</v>
      </c>
      <c r="B7077" s="301" t="s">
        <v>5144</v>
      </c>
      <c r="C7077" s="316" t="s">
        <v>13058</v>
      </c>
      <c r="D7077" s="465" t="s">
        <v>3730</v>
      </c>
      <c r="E7077" s="465" t="s">
        <v>700</v>
      </c>
      <c r="F7077" s="469" t="str">
        <f t="shared" si="220"/>
        <v>CH</v>
      </c>
      <c r="G7077" s="260">
        <v>1.35691878528</v>
      </c>
      <c r="H7077" s="260">
        <v>8.4150432504353806E-2</v>
      </c>
      <c r="I7077" s="260">
        <v>5.3350918673245203E-4</v>
      </c>
      <c r="J7077" s="260">
        <v>0.2741116319329</v>
      </c>
      <c r="K7077" s="260">
        <v>1.71571435902429</v>
      </c>
      <c r="L7077" s="301" t="str">
        <f t="shared" si="221"/>
        <v/>
      </c>
      <c r="M7077" s="459">
        <f>IFERROR((Tableau1[[#This Row],[Scope 1
(kg CO2-eq)]]+Tableau1[[#This Row],[Scope 2 energy
(kg CO2-eq)]]+Tableau1[[#This Row],[Scope 2 Infrastructure
(kg CO2-eq)]])/Tableau1[[#This Row],[Total CO2-emissions
(kg CO2-eq)
for scope 3 use ]],"")</f>
        <v>0.84023469255739724</v>
      </c>
      <c r="N7077" s="436" t="s">
        <v>3730</v>
      </c>
      <c r="O7077" s="259">
        <v>1</v>
      </c>
      <c r="P7077" s="259" t="s">
        <v>5143</v>
      </c>
      <c r="Q7077" s="259" t="s">
        <v>5144</v>
      </c>
    </row>
    <row r="7078" spans="1:17" ht="21.75" customHeight="1">
      <c r="A7078" s="301" t="s">
        <v>5129</v>
      </c>
      <c r="B7078" s="301" t="s">
        <v>5136</v>
      </c>
      <c r="C7078" s="316" t="s">
        <v>13059</v>
      </c>
      <c r="D7078" s="465" t="s">
        <v>3730</v>
      </c>
      <c r="E7078" s="465" t="s">
        <v>6091</v>
      </c>
      <c r="F7078" s="469" t="str">
        <f t="shared" si="220"/>
        <v>other</v>
      </c>
      <c r="G7078" s="260">
        <v>0</v>
      </c>
      <c r="H7078" s="260">
        <v>0.32199462199520001</v>
      </c>
      <c r="I7078" s="260">
        <v>2.0602097279999999E-4</v>
      </c>
      <c r="J7078" s="260">
        <v>1.24275861056458</v>
      </c>
      <c r="K7078" s="260">
        <v>1.5649592543858799</v>
      </c>
      <c r="L7078" s="301" t="str">
        <f t="shared" si="221"/>
        <v/>
      </c>
      <c r="M7078" s="459">
        <f>IFERROR((Tableau1[[#This Row],[Scope 1
(kg CO2-eq)]]+Tableau1[[#This Row],[Scope 2 energy
(kg CO2-eq)]]+Tableau1[[#This Row],[Scope 2 Infrastructure
(kg CO2-eq)]])/Tableau1[[#This Row],[Total CO2-emissions
(kg CO2-eq)
for scope 3 use ]],"")</f>
        <v>0.20588436540121788</v>
      </c>
      <c r="N7078" s="436" t="s">
        <v>3730</v>
      </c>
      <c r="O7078" s="259">
        <v>1</v>
      </c>
      <c r="P7078" s="259" t="s">
        <v>5129</v>
      </c>
      <c r="Q7078" s="259" t="s">
        <v>5136</v>
      </c>
    </row>
    <row r="7079" spans="1:17" ht="21.75" customHeight="1">
      <c r="A7079" s="301" t="s">
        <v>5236</v>
      </c>
      <c r="B7079" s="301" t="s">
        <v>5237</v>
      </c>
      <c r="C7079" s="316" t="s">
        <v>13060</v>
      </c>
      <c r="D7079" s="465" t="s">
        <v>3730</v>
      </c>
      <c r="E7079" s="465" t="s">
        <v>6091</v>
      </c>
      <c r="F7079" s="469" t="str">
        <f t="shared" si="220"/>
        <v>other</v>
      </c>
      <c r="G7079" s="260">
        <v>0.35691288199999999</v>
      </c>
      <c r="H7079" s="260">
        <v>0.30802184714339997</v>
      </c>
      <c r="I7079" s="260">
        <v>5.8974395362999997E-2</v>
      </c>
      <c r="J7079" s="260">
        <v>0.37382519895415106</v>
      </c>
      <c r="K7079" s="260">
        <v>1.09773432985935</v>
      </c>
      <c r="L7079" s="301" t="str">
        <f t="shared" si="221"/>
        <v/>
      </c>
      <c r="M7079" s="459">
        <f>IFERROR((Tableau1[[#This Row],[Scope 1
(kg CO2-eq)]]+Tableau1[[#This Row],[Scope 2 energy
(kg CO2-eq)]]+Tableau1[[#This Row],[Scope 2 Infrastructure
(kg CO2-eq)]])/Tableau1[[#This Row],[Total CO2-emissions
(kg CO2-eq)
for scope 3 use ]],"")</f>
        <v>0.65945748877066879</v>
      </c>
      <c r="N7079" s="436" t="s">
        <v>3730</v>
      </c>
      <c r="O7079" s="259">
        <v>1</v>
      </c>
      <c r="P7079" s="259" t="s">
        <v>5236</v>
      </c>
      <c r="Q7079" s="259" t="s">
        <v>5237</v>
      </c>
    </row>
    <row r="7080" spans="1:17" ht="21.75" customHeight="1">
      <c r="A7080" s="301" t="s">
        <v>5281</v>
      </c>
      <c r="B7080" s="301" t="s">
        <v>5133</v>
      </c>
      <c r="C7080" s="316" t="s">
        <v>13061</v>
      </c>
      <c r="D7080" s="465" t="s">
        <v>3646</v>
      </c>
      <c r="E7080" s="465" t="s">
        <v>700</v>
      </c>
      <c r="F7080" s="469" t="str">
        <f t="shared" si="220"/>
        <v>CH</v>
      </c>
      <c r="G7080" s="260">
        <v>0</v>
      </c>
      <c r="H7080" s="260">
        <v>378.95983253039998</v>
      </c>
      <c r="I7080" s="260">
        <v>181.22180400720001</v>
      </c>
      <c r="J7080" s="260">
        <v>58330.157039069098</v>
      </c>
      <c r="K7080" s="260">
        <v>58890.338681887697</v>
      </c>
      <c r="L7080" s="301" t="str">
        <f t="shared" si="221"/>
        <v/>
      </c>
      <c r="M7080" s="459">
        <f>IFERROR((Tableau1[[#This Row],[Scope 1
(kg CO2-eq)]]+Tableau1[[#This Row],[Scope 2 energy
(kg CO2-eq)]]+Tableau1[[#This Row],[Scope 2 Infrastructure
(kg CO2-eq)]])/Tableau1[[#This Row],[Total CO2-emissions
(kg CO2-eq)
for scope 3 use ]],"")</f>
        <v>9.512284172172529E-3</v>
      </c>
      <c r="N7080" s="436" t="s">
        <v>3646</v>
      </c>
      <c r="O7080" s="259">
        <v>1</v>
      </c>
      <c r="P7080" s="259" t="s">
        <v>5281</v>
      </c>
      <c r="Q7080" s="259" t="s">
        <v>5133</v>
      </c>
    </row>
    <row r="7081" spans="1:17" ht="21.75" customHeight="1">
      <c r="A7081" s="301" t="s">
        <v>5281</v>
      </c>
      <c r="B7081" s="301" t="s">
        <v>5133</v>
      </c>
      <c r="C7081" s="316" t="s">
        <v>13062</v>
      </c>
      <c r="D7081" s="465" t="s">
        <v>3646</v>
      </c>
      <c r="E7081" s="465" t="s">
        <v>700</v>
      </c>
      <c r="F7081" s="469" t="str">
        <f t="shared" si="220"/>
        <v>CH</v>
      </c>
      <c r="G7081" s="260">
        <v>0</v>
      </c>
      <c r="H7081" s="260">
        <v>1951.1104812624001</v>
      </c>
      <c r="I7081" s="260">
        <v>2.4635774952</v>
      </c>
      <c r="J7081" s="260">
        <v>58448.426106915504</v>
      </c>
      <c r="K7081" s="260">
        <v>60402.000162444703</v>
      </c>
      <c r="L7081" s="301" t="str">
        <f t="shared" si="221"/>
        <v/>
      </c>
      <c r="M7081" s="459">
        <f>IFERROR((Tableau1[[#This Row],[Scope 1
(kg CO2-eq)]]+Tableau1[[#This Row],[Scope 2 energy
(kg CO2-eq)]]+Tableau1[[#This Row],[Scope 2 Infrastructure
(kg CO2-eq)]])/Tableau1[[#This Row],[Total CO2-emissions
(kg CO2-eq)
for scope 3 use ]],"")</f>
        <v>3.2342870327202282E-2</v>
      </c>
      <c r="N7081" s="436" t="s">
        <v>3646</v>
      </c>
      <c r="O7081" s="259">
        <v>1</v>
      </c>
      <c r="P7081" s="259" t="s">
        <v>5281</v>
      </c>
      <c r="Q7081" s="259" t="s">
        <v>5133</v>
      </c>
    </row>
    <row r="7082" spans="1:17" ht="21.75" customHeight="1">
      <c r="A7082" s="301" t="s">
        <v>5281</v>
      </c>
      <c r="B7082" s="301" t="s">
        <v>5133</v>
      </c>
      <c r="C7082" s="316" t="s">
        <v>13063</v>
      </c>
      <c r="D7082" s="465" t="s">
        <v>3646</v>
      </c>
      <c r="E7082" s="465" t="s">
        <v>6100</v>
      </c>
      <c r="F7082" s="469" t="str">
        <f t="shared" si="220"/>
        <v>other</v>
      </c>
      <c r="G7082" s="260">
        <v>0</v>
      </c>
      <c r="H7082" s="260">
        <v>65.438333544000002</v>
      </c>
      <c r="I7082" s="260">
        <v>31.311484704000001</v>
      </c>
      <c r="J7082" s="260">
        <v>774904.43477305502</v>
      </c>
      <c r="K7082" s="260">
        <v>775001.18486758601</v>
      </c>
      <c r="L7082" s="301" t="str">
        <f t="shared" si="221"/>
        <v/>
      </c>
      <c r="M7082" s="459">
        <f>IFERROR((Tableau1[[#This Row],[Scope 1
(kg CO2-eq)]]+Tableau1[[#This Row],[Scope 2 energy
(kg CO2-eq)]]+Tableau1[[#This Row],[Scope 2 Infrastructure
(kg CO2-eq)]])/Tableau1[[#This Row],[Total CO2-emissions
(kg CO2-eq)
for scope 3 use ]],"")</f>
        <v>1.2483828429827541E-4</v>
      </c>
      <c r="N7082" s="436" t="s">
        <v>3646</v>
      </c>
      <c r="O7082" s="259">
        <v>1</v>
      </c>
      <c r="P7082" s="259" t="s">
        <v>5281</v>
      </c>
      <c r="Q7082" s="259" t="s">
        <v>5133</v>
      </c>
    </row>
    <row r="7083" spans="1:17" ht="21.75" customHeight="1">
      <c r="A7083" s="301" t="s">
        <v>5281</v>
      </c>
      <c r="B7083" s="301" t="s">
        <v>5133</v>
      </c>
      <c r="C7083" s="316" t="s">
        <v>13064</v>
      </c>
      <c r="D7083" s="465" t="s">
        <v>3646</v>
      </c>
      <c r="E7083" s="465" t="s">
        <v>6100</v>
      </c>
      <c r="F7083" s="469" t="str">
        <f t="shared" si="220"/>
        <v>other</v>
      </c>
      <c r="G7083" s="260">
        <v>0</v>
      </c>
      <c r="H7083" s="260">
        <v>33086.637971999997</v>
      </c>
      <c r="I7083" s="260">
        <v>41.761007999999997</v>
      </c>
      <c r="J7083" s="260">
        <v>811548.79747573601</v>
      </c>
      <c r="K7083" s="260">
        <v>844677.19639294804</v>
      </c>
      <c r="L7083" s="301" t="str">
        <f t="shared" si="221"/>
        <v/>
      </c>
      <c r="M7083" s="459">
        <f>IFERROR((Tableau1[[#This Row],[Scope 1
(kg CO2-eq)]]+Tableau1[[#This Row],[Scope 2 energy
(kg CO2-eq)]]+Tableau1[[#This Row],[Scope 2 Infrastructure
(kg CO2-eq)]])/Tableau1[[#This Row],[Total CO2-emissions
(kg CO2-eq)
for scope 3 use ]],"")</f>
        <v>3.9220188637113983E-2</v>
      </c>
      <c r="N7083" s="436" t="s">
        <v>3646</v>
      </c>
      <c r="O7083" s="259">
        <v>1</v>
      </c>
      <c r="P7083" s="259" t="s">
        <v>5281</v>
      </c>
      <c r="Q7083" s="259" t="s">
        <v>5133</v>
      </c>
    </row>
    <row r="7084" spans="1:17" ht="21.75" customHeight="1">
      <c r="A7084" s="301" t="s">
        <v>5281</v>
      </c>
      <c r="B7084" s="301" t="s">
        <v>5133</v>
      </c>
      <c r="C7084" s="316" t="s">
        <v>13065</v>
      </c>
      <c r="D7084" s="465" t="s">
        <v>3646</v>
      </c>
      <c r="E7084" s="465" t="s">
        <v>700</v>
      </c>
      <c r="F7084" s="469" t="str">
        <f t="shared" si="220"/>
        <v>CH</v>
      </c>
      <c r="G7084" s="260">
        <v>0</v>
      </c>
      <c r="H7084" s="260">
        <v>378.73556058000003</v>
      </c>
      <c r="I7084" s="260">
        <v>181.22057928000001</v>
      </c>
      <c r="J7084" s="260">
        <v>27534.888365335799</v>
      </c>
      <c r="K7084" s="260">
        <v>28094.844509644601</v>
      </c>
      <c r="L7084" s="301" t="str">
        <f t="shared" si="221"/>
        <v/>
      </c>
      <c r="M7084" s="459">
        <f>IFERROR((Tableau1[[#This Row],[Scope 1
(kg CO2-eq)]]+Tableau1[[#This Row],[Scope 2 energy
(kg CO2-eq)]]+Tableau1[[#This Row],[Scope 2 Infrastructure
(kg CO2-eq)]])/Tableau1[[#This Row],[Total CO2-emissions
(kg CO2-eq)
for scope 3 use ]],"")</f>
        <v>1.9930921478058874E-2</v>
      </c>
      <c r="N7084" s="436" t="s">
        <v>3646</v>
      </c>
      <c r="O7084" s="259">
        <v>1</v>
      </c>
      <c r="P7084" s="259" t="s">
        <v>5281</v>
      </c>
      <c r="Q7084" s="259" t="s">
        <v>5133</v>
      </c>
    </row>
    <row r="7085" spans="1:17" ht="21.75" customHeight="1">
      <c r="A7085" s="301" t="s">
        <v>5281</v>
      </c>
      <c r="B7085" s="301" t="s">
        <v>5133</v>
      </c>
      <c r="C7085" s="316" t="s">
        <v>13066</v>
      </c>
      <c r="D7085" s="465" t="s">
        <v>3646</v>
      </c>
      <c r="E7085" s="465" t="s">
        <v>700</v>
      </c>
      <c r="F7085" s="469" t="str">
        <f t="shared" si="220"/>
        <v>CH</v>
      </c>
      <c r="G7085" s="260">
        <v>0</v>
      </c>
      <c r="H7085" s="260">
        <v>282.07341023039999</v>
      </c>
      <c r="I7085" s="260">
        <v>0.35696664719999999</v>
      </c>
      <c r="J7085" s="260">
        <v>10385.5353639364</v>
      </c>
      <c r="K7085" s="260">
        <v>10667.9657402589</v>
      </c>
      <c r="L7085" s="301" t="str">
        <f t="shared" si="221"/>
        <v/>
      </c>
      <c r="M7085" s="459">
        <f>IFERROR((Tableau1[[#This Row],[Scope 1
(kg CO2-eq)]]+Tableau1[[#This Row],[Scope 2 energy
(kg CO2-eq)]]+Tableau1[[#This Row],[Scope 2 Infrastructure
(kg CO2-eq)]])/Tableau1[[#This Row],[Total CO2-emissions
(kg CO2-eq)
for scope 3 use ]],"")</f>
        <v>2.6474623536871775E-2</v>
      </c>
      <c r="N7085" s="436" t="s">
        <v>3646</v>
      </c>
      <c r="O7085" s="259">
        <v>1</v>
      </c>
      <c r="P7085" s="259" t="s">
        <v>5281</v>
      </c>
      <c r="Q7085" s="259" t="s">
        <v>5133</v>
      </c>
    </row>
    <row r="7086" spans="1:17" ht="21.75" customHeight="1">
      <c r="A7086" s="301" t="s">
        <v>5281</v>
      </c>
      <c r="B7086" s="301" t="s">
        <v>5133</v>
      </c>
      <c r="C7086" s="316" t="s">
        <v>13067</v>
      </c>
      <c r="D7086" s="465" t="s">
        <v>3646</v>
      </c>
      <c r="E7086" s="465" t="s">
        <v>700</v>
      </c>
      <c r="F7086" s="469" t="str">
        <f t="shared" si="220"/>
        <v>CH</v>
      </c>
      <c r="G7086" s="260">
        <v>0</v>
      </c>
      <c r="H7086" s="260">
        <v>1927.8540650760001</v>
      </c>
      <c r="I7086" s="260">
        <v>922.19062501799999</v>
      </c>
      <c r="J7086" s="260">
        <v>154034.804710344</v>
      </c>
      <c r="K7086" s="260">
        <v>156884.84942154799</v>
      </c>
      <c r="L7086" s="301" t="str">
        <f t="shared" si="221"/>
        <v/>
      </c>
      <c r="M7086" s="459">
        <f>IFERROR((Tableau1[[#This Row],[Scope 1
(kg CO2-eq)]]+Tableau1[[#This Row],[Scope 2 energy
(kg CO2-eq)]]+Tableau1[[#This Row],[Scope 2 Infrastructure
(kg CO2-eq)]])/Tableau1[[#This Row],[Total CO2-emissions
(kg CO2-eq)
for scope 3 use ]],"")</f>
        <v>1.8166474969395923E-2</v>
      </c>
      <c r="N7086" s="436" t="s">
        <v>3646</v>
      </c>
      <c r="O7086" s="259">
        <v>1</v>
      </c>
      <c r="P7086" s="259" t="s">
        <v>5281</v>
      </c>
      <c r="Q7086" s="259" t="s">
        <v>5133</v>
      </c>
    </row>
    <row r="7087" spans="1:17" ht="21.75" customHeight="1">
      <c r="A7087" s="301" t="s">
        <v>5281</v>
      </c>
      <c r="B7087" s="301" t="s">
        <v>5133</v>
      </c>
      <c r="C7087" s="316" t="s">
        <v>13068</v>
      </c>
      <c r="D7087" s="465" t="s">
        <v>3646</v>
      </c>
      <c r="E7087" s="465" t="s">
        <v>700</v>
      </c>
      <c r="F7087" s="469" t="str">
        <f t="shared" si="220"/>
        <v>CH</v>
      </c>
      <c r="G7087" s="260">
        <v>0</v>
      </c>
      <c r="H7087" s="260">
        <v>8579.1386117519996</v>
      </c>
      <c r="I7087" s="260">
        <v>10.833051636</v>
      </c>
      <c r="J7087" s="260">
        <v>204513.87555760701</v>
      </c>
      <c r="K7087" s="260">
        <v>213103.84720653301</v>
      </c>
      <c r="L7087" s="301" t="str">
        <f t="shared" si="221"/>
        <v/>
      </c>
      <c r="M7087" s="459">
        <f>IFERROR((Tableau1[[#This Row],[Scope 1
(kg CO2-eq)]]+Tableau1[[#This Row],[Scope 2 energy
(kg CO2-eq)]]+Tableau1[[#This Row],[Scope 2 Infrastructure
(kg CO2-eq)]])/Tableau1[[#This Row],[Total CO2-emissions
(kg CO2-eq)
for scope 3 use ]],"")</f>
        <v>4.0308853059151439E-2</v>
      </c>
      <c r="N7087" s="436" t="s">
        <v>3646</v>
      </c>
      <c r="O7087" s="259">
        <v>1</v>
      </c>
      <c r="P7087" s="259" t="s">
        <v>5281</v>
      </c>
      <c r="Q7087" s="259" t="s">
        <v>5133</v>
      </c>
    </row>
    <row r="7088" spans="1:17" ht="21.75" customHeight="1">
      <c r="A7088" s="301" t="s">
        <v>5281</v>
      </c>
      <c r="B7088" s="301" t="s">
        <v>5133</v>
      </c>
      <c r="C7088" s="316" t="s">
        <v>13069</v>
      </c>
      <c r="D7088" s="465" t="s">
        <v>3646</v>
      </c>
      <c r="E7088" s="465" t="s">
        <v>700</v>
      </c>
      <c r="F7088" s="469" t="str">
        <f t="shared" si="220"/>
        <v>CH</v>
      </c>
      <c r="G7088" s="260">
        <v>0</v>
      </c>
      <c r="H7088" s="260">
        <v>2085.2874623520001</v>
      </c>
      <c r="I7088" s="260">
        <v>997.25546523599996</v>
      </c>
      <c r="J7088" s="260">
        <v>253550.84046975899</v>
      </c>
      <c r="K7088" s="260">
        <v>256633.38342211201</v>
      </c>
      <c r="L7088" s="301" t="str">
        <f t="shared" si="221"/>
        <v/>
      </c>
      <c r="M7088" s="459">
        <f>IFERROR((Tableau1[[#This Row],[Scope 1
(kg CO2-eq)]]+Tableau1[[#This Row],[Scope 2 energy
(kg CO2-eq)]]+Tableau1[[#This Row],[Scope 2 Infrastructure
(kg CO2-eq)]])/Tableau1[[#This Row],[Total CO2-emissions
(kg CO2-eq)
for scope 3 use ]],"")</f>
        <v>1.2011465096564684E-2</v>
      </c>
      <c r="N7088" s="436" t="s">
        <v>3646</v>
      </c>
      <c r="O7088" s="259">
        <v>1</v>
      </c>
      <c r="P7088" s="259" t="s">
        <v>5281</v>
      </c>
      <c r="Q7088" s="259" t="s">
        <v>5133</v>
      </c>
    </row>
    <row r="7089" spans="1:17" ht="21.75" customHeight="1">
      <c r="A7089" s="301" t="s">
        <v>5281</v>
      </c>
      <c r="B7089" s="301" t="s">
        <v>5133</v>
      </c>
      <c r="C7089" s="316" t="s">
        <v>13070</v>
      </c>
      <c r="D7089" s="465" t="s">
        <v>3646</v>
      </c>
      <c r="E7089" s="465" t="s">
        <v>6091</v>
      </c>
      <c r="F7089" s="469" t="str">
        <f t="shared" si="220"/>
        <v>other</v>
      </c>
      <c r="G7089" s="260">
        <v>0</v>
      </c>
      <c r="H7089" s="260">
        <v>2085.2874623520001</v>
      </c>
      <c r="I7089" s="260">
        <v>997.25546523599996</v>
      </c>
      <c r="J7089" s="260">
        <v>253545.064533886</v>
      </c>
      <c r="K7089" s="260">
        <v>256627.60748585899</v>
      </c>
      <c r="L7089" s="301" t="str">
        <f t="shared" si="221"/>
        <v/>
      </c>
      <c r="M7089" s="459">
        <f>IFERROR((Tableau1[[#This Row],[Scope 1
(kg CO2-eq)]]+Tableau1[[#This Row],[Scope 2 energy
(kg CO2-eq)]]+Tableau1[[#This Row],[Scope 2 Infrastructure
(kg CO2-eq)]])/Tableau1[[#This Row],[Total CO2-emissions
(kg CO2-eq)
for scope 3 use ]],"")</f>
        <v>1.201173543948446E-2</v>
      </c>
      <c r="N7089" s="436" t="s">
        <v>3646</v>
      </c>
      <c r="O7089" s="259">
        <v>1</v>
      </c>
      <c r="P7089" s="259" t="s">
        <v>5281</v>
      </c>
      <c r="Q7089" s="259" t="s">
        <v>5133</v>
      </c>
    </row>
    <row r="7090" spans="1:17" ht="21.75" customHeight="1">
      <c r="A7090" s="301" t="s">
        <v>5281</v>
      </c>
      <c r="B7090" s="301" t="s">
        <v>5133</v>
      </c>
      <c r="C7090" s="316" t="s">
        <v>13071</v>
      </c>
      <c r="D7090" s="465" t="s">
        <v>3646</v>
      </c>
      <c r="E7090" s="465" t="s">
        <v>700</v>
      </c>
      <c r="F7090" s="469" t="str">
        <f t="shared" si="220"/>
        <v>CH</v>
      </c>
      <c r="G7090" s="260">
        <v>0</v>
      </c>
      <c r="H7090" s="260">
        <v>8579.1386117519996</v>
      </c>
      <c r="I7090" s="260">
        <v>10.833051636</v>
      </c>
      <c r="J7090" s="260">
        <v>212373.10010548701</v>
      </c>
      <c r="K7090" s="260">
        <v>220963.07175411499</v>
      </c>
      <c r="L7090" s="301" t="str">
        <f t="shared" si="221"/>
        <v/>
      </c>
      <c r="M7090" s="459">
        <f>IFERROR((Tableau1[[#This Row],[Scope 1
(kg CO2-eq)]]+Tableau1[[#This Row],[Scope 2 energy
(kg CO2-eq)]]+Tableau1[[#This Row],[Scope 2 Infrastructure
(kg CO2-eq)]])/Tableau1[[#This Row],[Total CO2-emissions
(kg CO2-eq)
for scope 3 use ]],"")</f>
        <v>3.887514594722332E-2</v>
      </c>
      <c r="N7090" s="436" t="s">
        <v>3646</v>
      </c>
      <c r="O7090" s="259">
        <v>1</v>
      </c>
      <c r="P7090" s="259" t="s">
        <v>5281</v>
      </c>
      <c r="Q7090" s="259" t="s">
        <v>5133</v>
      </c>
    </row>
    <row r="7091" spans="1:17" ht="21.75" customHeight="1">
      <c r="A7091" s="301" t="s">
        <v>5281</v>
      </c>
      <c r="B7091" s="301" t="s">
        <v>5133</v>
      </c>
      <c r="C7091" s="316" t="s">
        <v>13072</v>
      </c>
      <c r="D7091" s="465" t="s">
        <v>3646</v>
      </c>
      <c r="E7091" s="465" t="s">
        <v>6091</v>
      </c>
      <c r="F7091" s="469" t="str">
        <f t="shared" si="220"/>
        <v>other</v>
      </c>
      <c r="G7091" s="260">
        <v>0</v>
      </c>
      <c r="H7091" s="260">
        <v>8579.1386117519996</v>
      </c>
      <c r="I7091" s="260">
        <v>10.833051636</v>
      </c>
      <c r="J7091" s="260">
        <v>212208.37860225799</v>
      </c>
      <c r="K7091" s="260">
        <v>220798.35024923101</v>
      </c>
      <c r="L7091" s="301" t="str">
        <f t="shared" si="221"/>
        <v/>
      </c>
      <c r="M7091" s="459">
        <f>IFERROR((Tableau1[[#This Row],[Scope 1
(kg CO2-eq)]]+Tableau1[[#This Row],[Scope 2 energy
(kg CO2-eq)]]+Tableau1[[#This Row],[Scope 2 Infrastructure
(kg CO2-eq)]])/Tableau1[[#This Row],[Total CO2-emissions
(kg CO2-eq)
for scope 3 use ]],"")</f>
        <v>3.8904147851158671E-2</v>
      </c>
      <c r="N7091" s="436" t="s">
        <v>3646</v>
      </c>
      <c r="O7091" s="259">
        <v>1</v>
      </c>
      <c r="P7091" s="259" t="s">
        <v>5281</v>
      </c>
      <c r="Q7091" s="259" t="s">
        <v>5133</v>
      </c>
    </row>
    <row r="7092" spans="1:17" ht="21.75" customHeight="1">
      <c r="A7092" s="301" t="s">
        <v>5259</v>
      </c>
      <c r="B7092" s="301" t="s">
        <v>5260</v>
      </c>
      <c r="C7092" s="316" t="s">
        <v>3892</v>
      </c>
      <c r="D7092" s="465" t="s">
        <v>3731</v>
      </c>
      <c r="E7092" s="465" t="s">
        <v>700</v>
      </c>
      <c r="F7092" s="469" t="str">
        <f t="shared" si="220"/>
        <v>CH</v>
      </c>
      <c r="G7092" s="260">
        <v>173.56144181896099</v>
      </c>
      <c r="H7092" s="260">
        <v>0</v>
      </c>
      <c r="I7092" s="260">
        <v>0</v>
      </c>
      <c r="J7092" s="260">
        <v>0</v>
      </c>
      <c r="K7092" s="260">
        <v>173.56144181896099</v>
      </c>
      <c r="L7092" s="301" t="str">
        <f t="shared" si="221"/>
        <v/>
      </c>
      <c r="M7092" s="459">
        <f>IFERROR((Tableau1[[#This Row],[Scope 1
(kg CO2-eq)]]+Tableau1[[#This Row],[Scope 2 energy
(kg CO2-eq)]]+Tableau1[[#This Row],[Scope 2 Infrastructure
(kg CO2-eq)]])/Tableau1[[#This Row],[Total CO2-emissions
(kg CO2-eq)
for scope 3 use ]],"")</f>
        <v>1</v>
      </c>
      <c r="N7092" s="436" t="s">
        <v>3731</v>
      </c>
      <c r="O7092" s="259">
        <v>1</v>
      </c>
      <c r="P7092" s="259" t="s">
        <v>5259</v>
      </c>
      <c r="Q7092" s="259" t="s">
        <v>5260</v>
      </c>
    </row>
    <row r="7093" spans="1:17" ht="21.75" customHeight="1">
      <c r="A7093" s="301" t="s">
        <v>5143</v>
      </c>
      <c r="B7093" s="301" t="s">
        <v>5369</v>
      </c>
      <c r="C7093" s="316" t="s">
        <v>13073</v>
      </c>
      <c r="D7093" s="465" t="s">
        <v>3731</v>
      </c>
      <c r="E7093" s="465" t="s">
        <v>700</v>
      </c>
      <c r="F7093" s="469" t="str">
        <f t="shared" si="220"/>
        <v>CH</v>
      </c>
      <c r="G7093" s="260">
        <v>0</v>
      </c>
      <c r="H7093" s="260">
        <v>0.28594673675999999</v>
      </c>
      <c r="I7093" s="260">
        <v>1.56152718E-3</v>
      </c>
      <c r="J7093" s="260">
        <v>333.93658653681001</v>
      </c>
      <c r="K7093" s="260">
        <v>334.22409481080598</v>
      </c>
      <c r="L7093" s="301" t="str">
        <f t="shared" si="221"/>
        <v/>
      </c>
      <c r="M7093" s="459">
        <f>IFERROR((Tableau1[[#This Row],[Scope 1
(kg CO2-eq)]]+Tableau1[[#This Row],[Scope 2 energy
(kg CO2-eq)]]+Tableau1[[#This Row],[Scope 2 Infrastructure
(kg CO2-eq)]])/Tableau1[[#This Row],[Total CO2-emissions
(kg CO2-eq)
for scope 3 use ]],"")</f>
        <v>8.6022602320981565E-4</v>
      </c>
      <c r="N7093" s="436" t="s">
        <v>3731</v>
      </c>
      <c r="O7093" s="259">
        <v>1</v>
      </c>
      <c r="P7093" s="259" t="s">
        <v>5143</v>
      </c>
      <c r="Q7093" s="259" t="s">
        <v>5369</v>
      </c>
    </row>
    <row r="7094" spans="1:17" ht="21.75" customHeight="1">
      <c r="A7094" s="301" t="s">
        <v>5143</v>
      </c>
      <c r="B7094" s="301" t="s">
        <v>5369</v>
      </c>
      <c r="C7094" s="316" t="s">
        <v>13074</v>
      </c>
      <c r="D7094" s="465" t="s">
        <v>3731</v>
      </c>
      <c r="E7094" s="465" t="s">
        <v>700</v>
      </c>
      <c r="F7094" s="469" t="str">
        <f t="shared" si="220"/>
        <v>CH</v>
      </c>
      <c r="G7094" s="260">
        <v>0</v>
      </c>
      <c r="H7094" s="260">
        <v>0.28594673675999999</v>
      </c>
      <c r="I7094" s="260">
        <v>1.56152718E-3</v>
      </c>
      <c r="J7094" s="260">
        <v>333.93658653681001</v>
      </c>
      <c r="K7094" s="260">
        <v>334.22409481080598</v>
      </c>
      <c r="L7094" s="301" t="str">
        <f t="shared" si="221"/>
        <v/>
      </c>
      <c r="M7094" s="459">
        <f>IFERROR((Tableau1[[#This Row],[Scope 1
(kg CO2-eq)]]+Tableau1[[#This Row],[Scope 2 energy
(kg CO2-eq)]]+Tableau1[[#This Row],[Scope 2 Infrastructure
(kg CO2-eq)]])/Tableau1[[#This Row],[Total CO2-emissions
(kg CO2-eq)
for scope 3 use ]],"")</f>
        <v>8.6022602320981565E-4</v>
      </c>
      <c r="N7094" s="436" t="s">
        <v>3731</v>
      </c>
      <c r="O7094" s="259">
        <v>1</v>
      </c>
      <c r="P7094" s="259" t="s">
        <v>5143</v>
      </c>
      <c r="Q7094" s="259" t="s">
        <v>5369</v>
      </c>
    </row>
    <row r="7095" spans="1:17" ht="21.75" customHeight="1">
      <c r="A7095" s="301" t="s">
        <v>5143</v>
      </c>
      <c r="B7095" s="301" t="s">
        <v>5369</v>
      </c>
      <c r="C7095" s="316" t="s">
        <v>13075</v>
      </c>
      <c r="D7095" s="465" t="s">
        <v>3731</v>
      </c>
      <c r="E7095" s="465" t="s">
        <v>700</v>
      </c>
      <c r="F7095" s="469" t="str">
        <f t="shared" si="220"/>
        <v>CH</v>
      </c>
      <c r="G7095" s="260">
        <v>0</v>
      </c>
      <c r="H7095" s="260">
        <v>6.7643793187199996</v>
      </c>
      <c r="I7095" s="260">
        <v>8.5378060799999999E-3</v>
      </c>
      <c r="J7095" s="260">
        <v>235.995456623846</v>
      </c>
      <c r="K7095" s="260">
        <v>242.76837366187601</v>
      </c>
      <c r="L7095" s="301" t="str">
        <f t="shared" si="221"/>
        <v/>
      </c>
      <c r="M7095" s="459">
        <f>IFERROR((Tableau1[[#This Row],[Scope 1
(kg CO2-eq)]]+Tableau1[[#This Row],[Scope 2 energy
(kg CO2-eq)]]+Tableau1[[#This Row],[Scope 2 Infrastructure
(kg CO2-eq)]])/Tableau1[[#This Row],[Total CO2-emissions
(kg CO2-eq)
for scope 3 use ]],"")</f>
        <v>2.7898679810053069E-2</v>
      </c>
      <c r="N7095" s="436" t="s">
        <v>3731</v>
      </c>
      <c r="O7095" s="259">
        <v>1</v>
      </c>
      <c r="P7095" s="259" t="s">
        <v>5143</v>
      </c>
      <c r="Q7095" s="259" t="s">
        <v>5369</v>
      </c>
    </row>
    <row r="7096" spans="1:17" ht="21.75" customHeight="1">
      <c r="A7096" s="301" t="s">
        <v>5259</v>
      </c>
      <c r="B7096" s="301" t="s">
        <v>5260</v>
      </c>
      <c r="C7096" s="316" t="s">
        <v>13076</v>
      </c>
      <c r="D7096" s="465" t="s">
        <v>3731</v>
      </c>
      <c r="E7096" s="465" t="s">
        <v>700</v>
      </c>
      <c r="F7096" s="469" t="str">
        <f t="shared" si="220"/>
        <v>CH</v>
      </c>
      <c r="G7096" s="260">
        <v>0</v>
      </c>
      <c r="H7096" s="260">
        <v>0</v>
      </c>
      <c r="I7096" s="260">
        <v>0</v>
      </c>
      <c r="J7096" s="260">
        <v>187.242159592869</v>
      </c>
      <c r="K7096" s="260">
        <v>187.24215959009899</v>
      </c>
      <c r="L7096" s="301" t="str">
        <f t="shared" si="221"/>
        <v/>
      </c>
      <c r="M7096" s="459">
        <f>IFERROR((Tableau1[[#This Row],[Scope 1
(kg CO2-eq)]]+Tableau1[[#This Row],[Scope 2 energy
(kg CO2-eq)]]+Tableau1[[#This Row],[Scope 2 Infrastructure
(kg CO2-eq)]])/Tableau1[[#This Row],[Total CO2-emissions
(kg CO2-eq)
for scope 3 use ]],"")</f>
        <v>0</v>
      </c>
      <c r="N7096" s="436" t="s">
        <v>3731</v>
      </c>
      <c r="O7096" s="259">
        <v>1</v>
      </c>
      <c r="P7096" s="259" t="s">
        <v>5259</v>
      </c>
      <c r="Q7096" s="259" t="s">
        <v>5260</v>
      </c>
    </row>
    <row r="7097" spans="1:17" ht="21.75" customHeight="1">
      <c r="A7097" s="301" t="s">
        <v>5259</v>
      </c>
      <c r="B7097" s="301" t="s">
        <v>5260</v>
      </c>
      <c r="C7097" s="316" t="s">
        <v>13077</v>
      </c>
      <c r="D7097" s="465" t="s">
        <v>3731</v>
      </c>
      <c r="E7097" s="465" t="s">
        <v>700</v>
      </c>
      <c r="F7097" s="469" t="str">
        <f t="shared" si="220"/>
        <v>CH</v>
      </c>
      <c r="G7097" s="260">
        <v>0</v>
      </c>
      <c r="H7097" s="260">
        <v>0</v>
      </c>
      <c r="I7097" s="260">
        <v>0</v>
      </c>
      <c r="J7097" s="260">
        <v>30.247977191771898</v>
      </c>
      <c r="K7097" s="260">
        <v>30.247977190932499</v>
      </c>
      <c r="L7097" s="301" t="str">
        <f t="shared" si="221"/>
        <v/>
      </c>
      <c r="M7097" s="459">
        <f>IFERROR((Tableau1[[#This Row],[Scope 1
(kg CO2-eq)]]+Tableau1[[#This Row],[Scope 2 energy
(kg CO2-eq)]]+Tableau1[[#This Row],[Scope 2 Infrastructure
(kg CO2-eq)]])/Tableau1[[#This Row],[Total CO2-emissions
(kg CO2-eq)
for scope 3 use ]],"")</f>
        <v>0</v>
      </c>
      <c r="N7097" s="436" t="s">
        <v>3731</v>
      </c>
      <c r="O7097" s="259">
        <v>1</v>
      </c>
      <c r="P7097" s="259" t="s">
        <v>5259</v>
      </c>
      <c r="Q7097" s="259" t="s">
        <v>5260</v>
      </c>
    </row>
    <row r="7098" spans="1:17" ht="21.75" customHeight="1">
      <c r="A7098" s="301" t="s">
        <v>5259</v>
      </c>
      <c r="B7098" s="301" t="s">
        <v>5260</v>
      </c>
      <c r="C7098" s="316" t="s">
        <v>3893</v>
      </c>
      <c r="D7098" s="465" t="s">
        <v>3731</v>
      </c>
      <c r="E7098" s="465" t="s">
        <v>700</v>
      </c>
      <c r="F7098" s="469" t="str">
        <f t="shared" si="220"/>
        <v>CH</v>
      </c>
      <c r="G7098" s="260">
        <v>22.020885616659601</v>
      </c>
      <c r="H7098" s="260">
        <v>0</v>
      </c>
      <c r="I7098" s="260">
        <v>0</v>
      </c>
      <c r="J7098" s="260">
        <v>0</v>
      </c>
      <c r="K7098" s="260">
        <v>22.020885616659601</v>
      </c>
      <c r="L7098" s="301" t="str">
        <f t="shared" si="221"/>
        <v/>
      </c>
      <c r="M7098" s="459">
        <f>IFERROR((Tableau1[[#This Row],[Scope 1
(kg CO2-eq)]]+Tableau1[[#This Row],[Scope 2 energy
(kg CO2-eq)]]+Tableau1[[#This Row],[Scope 2 Infrastructure
(kg CO2-eq)]])/Tableau1[[#This Row],[Total CO2-emissions
(kg CO2-eq)
for scope 3 use ]],"")</f>
        <v>1</v>
      </c>
      <c r="N7098" s="436" t="s">
        <v>3731</v>
      </c>
      <c r="O7098" s="259">
        <v>1</v>
      </c>
      <c r="P7098" s="259" t="s">
        <v>5259</v>
      </c>
      <c r="Q7098" s="259" t="s">
        <v>5260</v>
      </c>
    </row>
    <row r="7099" spans="1:17" ht="21.75" customHeight="1">
      <c r="A7099" s="301" t="s">
        <v>5259</v>
      </c>
      <c r="B7099" s="301" t="s">
        <v>5260</v>
      </c>
      <c r="C7099" s="316" t="s">
        <v>13078</v>
      </c>
      <c r="D7099" s="465" t="s">
        <v>3731</v>
      </c>
      <c r="E7099" s="465" t="s">
        <v>700</v>
      </c>
      <c r="F7099" s="469" t="str">
        <f t="shared" si="220"/>
        <v>CH</v>
      </c>
      <c r="G7099" s="260">
        <v>0</v>
      </c>
      <c r="H7099" s="260">
        <v>0</v>
      </c>
      <c r="I7099" s="260">
        <v>0</v>
      </c>
      <c r="J7099" s="260">
        <v>193.817362386935</v>
      </c>
      <c r="K7099" s="260">
        <v>193.817362382596</v>
      </c>
      <c r="L7099" s="301" t="str">
        <f t="shared" si="221"/>
        <v/>
      </c>
      <c r="M7099" s="459">
        <f>IFERROR((Tableau1[[#This Row],[Scope 1
(kg CO2-eq)]]+Tableau1[[#This Row],[Scope 2 energy
(kg CO2-eq)]]+Tableau1[[#This Row],[Scope 2 Infrastructure
(kg CO2-eq)]])/Tableau1[[#This Row],[Total CO2-emissions
(kg CO2-eq)
for scope 3 use ]],"")</f>
        <v>0</v>
      </c>
      <c r="N7099" s="436" t="s">
        <v>3731</v>
      </c>
      <c r="O7099" s="259">
        <v>1</v>
      </c>
      <c r="P7099" s="259" t="s">
        <v>5259</v>
      </c>
      <c r="Q7099" s="259" t="s">
        <v>5260</v>
      </c>
    </row>
    <row r="7100" spans="1:17" ht="21.75" customHeight="1">
      <c r="A7100" s="301" t="s">
        <v>5259</v>
      </c>
      <c r="B7100" s="301" t="s">
        <v>5260</v>
      </c>
      <c r="C7100" s="316" t="s">
        <v>13079</v>
      </c>
      <c r="D7100" s="465" t="s">
        <v>3731</v>
      </c>
      <c r="E7100" s="465" t="s">
        <v>700</v>
      </c>
      <c r="F7100" s="469" t="str">
        <f t="shared" si="220"/>
        <v>CH</v>
      </c>
      <c r="G7100" s="260">
        <v>0</v>
      </c>
      <c r="H7100" s="260">
        <v>0</v>
      </c>
      <c r="I7100" s="260">
        <v>0</v>
      </c>
      <c r="J7100" s="260">
        <v>31.310141326689099</v>
      </c>
      <c r="K7100" s="260">
        <v>31.310141326559101</v>
      </c>
      <c r="L7100" s="301" t="str">
        <f t="shared" si="221"/>
        <v/>
      </c>
      <c r="M7100" s="459">
        <f>IFERROR((Tableau1[[#This Row],[Scope 1
(kg CO2-eq)]]+Tableau1[[#This Row],[Scope 2 energy
(kg CO2-eq)]]+Tableau1[[#This Row],[Scope 2 Infrastructure
(kg CO2-eq)]])/Tableau1[[#This Row],[Total CO2-emissions
(kg CO2-eq)
for scope 3 use ]],"")</f>
        <v>0</v>
      </c>
      <c r="N7100" s="436" t="s">
        <v>3731</v>
      </c>
      <c r="O7100" s="259">
        <v>1</v>
      </c>
      <c r="P7100" s="259" t="s">
        <v>5259</v>
      </c>
      <c r="Q7100" s="259" t="s">
        <v>5260</v>
      </c>
    </row>
    <row r="7101" spans="1:17" ht="21.75" customHeight="1">
      <c r="A7101" s="301" t="s">
        <v>5259</v>
      </c>
      <c r="B7101" s="301" t="s">
        <v>5260</v>
      </c>
      <c r="C7101" s="316" t="s">
        <v>13080</v>
      </c>
      <c r="D7101" s="465" t="s">
        <v>3731</v>
      </c>
      <c r="E7101" s="465" t="s">
        <v>700</v>
      </c>
      <c r="F7101" s="469" t="str">
        <f t="shared" si="220"/>
        <v>CH</v>
      </c>
      <c r="G7101" s="260">
        <v>0</v>
      </c>
      <c r="H7101" s="260">
        <v>0</v>
      </c>
      <c r="I7101" s="260">
        <v>0</v>
      </c>
      <c r="J7101" s="260">
        <v>192.50232182409599</v>
      </c>
      <c r="K7101" s="260">
        <v>192.502321828183</v>
      </c>
      <c r="L7101" s="301" t="str">
        <f t="shared" si="221"/>
        <v/>
      </c>
      <c r="M7101" s="459">
        <f>IFERROR((Tableau1[[#This Row],[Scope 1
(kg CO2-eq)]]+Tableau1[[#This Row],[Scope 2 energy
(kg CO2-eq)]]+Tableau1[[#This Row],[Scope 2 Infrastructure
(kg CO2-eq)]])/Tableau1[[#This Row],[Total CO2-emissions
(kg CO2-eq)
for scope 3 use ]],"")</f>
        <v>0</v>
      </c>
      <c r="N7101" s="436" t="s">
        <v>3731</v>
      </c>
      <c r="O7101" s="259">
        <v>1</v>
      </c>
      <c r="P7101" s="259" t="s">
        <v>5259</v>
      </c>
      <c r="Q7101" s="259" t="s">
        <v>5260</v>
      </c>
    </row>
    <row r="7102" spans="1:17" ht="21.75" customHeight="1">
      <c r="A7102" s="301" t="s">
        <v>5259</v>
      </c>
      <c r="B7102" s="301" t="s">
        <v>5260</v>
      </c>
      <c r="C7102" s="316" t="s">
        <v>13081</v>
      </c>
      <c r="D7102" s="465" t="s">
        <v>3731</v>
      </c>
      <c r="E7102" s="465" t="s">
        <v>700</v>
      </c>
      <c r="F7102" s="469" t="str">
        <f t="shared" si="220"/>
        <v>CH</v>
      </c>
      <c r="G7102" s="260">
        <v>0</v>
      </c>
      <c r="H7102" s="260">
        <v>0</v>
      </c>
      <c r="I7102" s="260">
        <v>0</v>
      </c>
      <c r="J7102" s="260">
        <v>31.0977084994338</v>
      </c>
      <c r="K7102" s="260">
        <v>31.097708499057902</v>
      </c>
      <c r="L7102" s="301" t="str">
        <f t="shared" si="221"/>
        <v/>
      </c>
      <c r="M7102" s="459">
        <f>IFERROR((Tableau1[[#This Row],[Scope 1
(kg CO2-eq)]]+Tableau1[[#This Row],[Scope 2 energy
(kg CO2-eq)]]+Tableau1[[#This Row],[Scope 2 Infrastructure
(kg CO2-eq)]])/Tableau1[[#This Row],[Total CO2-emissions
(kg CO2-eq)
for scope 3 use ]],"")</f>
        <v>0</v>
      </c>
      <c r="N7102" s="436" t="s">
        <v>3731</v>
      </c>
      <c r="O7102" s="259">
        <v>1</v>
      </c>
      <c r="P7102" s="259" t="s">
        <v>5259</v>
      </c>
      <c r="Q7102" s="259" t="s">
        <v>5260</v>
      </c>
    </row>
    <row r="7103" spans="1:17" ht="21.75" customHeight="1">
      <c r="A7103" s="301" t="s">
        <v>5259</v>
      </c>
      <c r="B7103" s="301" t="s">
        <v>5260</v>
      </c>
      <c r="C7103" s="316" t="s">
        <v>13082</v>
      </c>
      <c r="D7103" s="465" t="s">
        <v>3731</v>
      </c>
      <c r="E7103" s="465" t="s">
        <v>700</v>
      </c>
      <c r="F7103" s="469" t="str">
        <f t="shared" si="220"/>
        <v>CH</v>
      </c>
      <c r="G7103" s="260">
        <v>0</v>
      </c>
      <c r="H7103" s="260">
        <v>13.898513930428599</v>
      </c>
      <c r="I7103" s="260">
        <v>0.75933434322000004</v>
      </c>
      <c r="J7103" s="260">
        <v>155.25693472274199</v>
      </c>
      <c r="K7103" s="260">
        <v>169.914782891991</v>
      </c>
      <c r="L7103" s="301" t="str">
        <f t="shared" si="221"/>
        <v/>
      </c>
      <c r="M7103" s="459">
        <f>IFERROR((Tableau1[[#This Row],[Scope 1
(kg CO2-eq)]]+Tableau1[[#This Row],[Scope 2 energy
(kg CO2-eq)]]+Tableau1[[#This Row],[Scope 2 Infrastructure
(kg CO2-eq)]])/Tableau1[[#This Row],[Total CO2-emissions
(kg CO2-eq)
for scope 3 use ]],"")</f>
        <v>8.6265880014489926E-2</v>
      </c>
      <c r="N7103" s="436" t="s">
        <v>3731</v>
      </c>
      <c r="O7103" s="259">
        <v>1</v>
      </c>
      <c r="P7103" s="259" t="s">
        <v>5259</v>
      </c>
      <c r="Q7103" s="259" t="s">
        <v>5260</v>
      </c>
    </row>
    <row r="7104" spans="1:17" ht="21.75" customHeight="1">
      <c r="A7104" s="301" t="s">
        <v>5259</v>
      </c>
      <c r="B7104" s="301" t="s">
        <v>5260</v>
      </c>
      <c r="C7104" s="316" t="s">
        <v>13083</v>
      </c>
      <c r="D7104" s="465" t="s">
        <v>3731</v>
      </c>
      <c r="E7104" s="465" t="s">
        <v>700</v>
      </c>
      <c r="F7104" s="469" t="str">
        <f t="shared" si="220"/>
        <v>CH</v>
      </c>
      <c r="G7104" s="260">
        <v>0</v>
      </c>
      <c r="H7104" s="260">
        <v>2.2451416549625001</v>
      </c>
      <c r="I7104" s="260">
        <v>0.1226665395018</v>
      </c>
      <c r="J7104" s="260">
        <v>25.080979009298801</v>
      </c>
      <c r="K7104" s="260">
        <v>27.448787186020201</v>
      </c>
      <c r="L7104" s="301" t="str">
        <f t="shared" si="221"/>
        <v/>
      </c>
      <c r="M7104" s="459">
        <f>IFERROR((Tableau1[[#This Row],[Scope 1
(kg CO2-eq)]]+Tableau1[[#This Row],[Scope 2 energy
(kg CO2-eq)]]+Tableau1[[#This Row],[Scope 2 Infrastructure
(kg CO2-eq)]])/Tableau1[[#This Row],[Total CO2-emissions
(kg CO2-eq)
for scope 3 use ]],"")</f>
        <v>8.6262761936171661E-2</v>
      </c>
      <c r="N7104" s="436" t="s">
        <v>3731</v>
      </c>
      <c r="O7104" s="259">
        <v>1</v>
      </c>
      <c r="P7104" s="259" t="s">
        <v>5259</v>
      </c>
      <c r="Q7104" s="259" t="s">
        <v>5260</v>
      </c>
    </row>
    <row r="7105" spans="1:17" ht="21.75" customHeight="1">
      <c r="A7105" s="301" t="s">
        <v>5259</v>
      </c>
      <c r="B7105" s="301" t="s">
        <v>5260</v>
      </c>
      <c r="C7105" s="316" t="s">
        <v>13084</v>
      </c>
      <c r="D7105" s="465" t="s">
        <v>3731</v>
      </c>
      <c r="E7105" s="465" t="s">
        <v>700</v>
      </c>
      <c r="F7105" s="469" t="str">
        <f t="shared" si="220"/>
        <v>CH</v>
      </c>
      <c r="G7105" s="260">
        <v>0</v>
      </c>
      <c r="H7105" s="260">
        <v>0</v>
      </c>
      <c r="I7105" s="260">
        <v>0</v>
      </c>
      <c r="J7105" s="260">
        <v>271.07696232074102</v>
      </c>
      <c r="K7105" s="260">
        <v>271.07696232314203</v>
      </c>
      <c r="L7105" s="301" t="str">
        <f t="shared" si="221"/>
        <v/>
      </c>
      <c r="M7105" s="459">
        <f>IFERROR((Tableau1[[#This Row],[Scope 1
(kg CO2-eq)]]+Tableau1[[#This Row],[Scope 2 energy
(kg CO2-eq)]]+Tableau1[[#This Row],[Scope 2 Infrastructure
(kg CO2-eq)]])/Tableau1[[#This Row],[Total CO2-emissions
(kg CO2-eq)
for scope 3 use ]],"")</f>
        <v>0</v>
      </c>
      <c r="N7105" s="436" t="s">
        <v>3731</v>
      </c>
      <c r="O7105" s="259">
        <v>1</v>
      </c>
      <c r="P7105" s="259" t="s">
        <v>5259</v>
      </c>
      <c r="Q7105" s="259" t="s">
        <v>5260</v>
      </c>
    </row>
    <row r="7106" spans="1:17" ht="21.75" customHeight="1">
      <c r="A7106" s="301" t="s">
        <v>5259</v>
      </c>
      <c r="B7106" s="301" t="s">
        <v>5260</v>
      </c>
      <c r="C7106" s="316" t="s">
        <v>13085</v>
      </c>
      <c r="D7106" s="465" t="s">
        <v>3731</v>
      </c>
      <c r="E7106" s="465" t="s">
        <v>700</v>
      </c>
      <c r="F7106" s="469" t="str">
        <f t="shared" ref="F7106:F7169" si="222">IF(ISNUMBER(SEARCH("{CH}", C7106)), "CH", "other")</f>
        <v>CH</v>
      </c>
      <c r="G7106" s="260">
        <v>0</v>
      </c>
      <c r="H7106" s="260">
        <v>0</v>
      </c>
      <c r="I7106" s="260">
        <v>0</v>
      </c>
      <c r="J7106" s="260">
        <v>43.790611271688803</v>
      </c>
      <c r="K7106" s="260">
        <v>43.7906112717301</v>
      </c>
      <c r="L7106" s="301" t="str">
        <f t="shared" ref="L7106:L7169" si="223">IF(N7106="MJ", K7106*3.6, IF(N7106="m", K7106*1000, ""))</f>
        <v/>
      </c>
      <c r="M7106" s="459">
        <f>IFERROR((Tableau1[[#This Row],[Scope 1
(kg CO2-eq)]]+Tableau1[[#This Row],[Scope 2 energy
(kg CO2-eq)]]+Tableau1[[#This Row],[Scope 2 Infrastructure
(kg CO2-eq)]])/Tableau1[[#This Row],[Total CO2-emissions
(kg CO2-eq)
for scope 3 use ]],"")</f>
        <v>0</v>
      </c>
      <c r="N7106" s="436" t="s">
        <v>3731</v>
      </c>
      <c r="O7106" s="259">
        <v>1</v>
      </c>
      <c r="P7106" s="259" t="s">
        <v>5259</v>
      </c>
      <c r="Q7106" s="259" t="s">
        <v>5260</v>
      </c>
    </row>
    <row r="7107" spans="1:17" ht="21.75" customHeight="1">
      <c r="A7107" s="301" t="s">
        <v>5259</v>
      </c>
      <c r="B7107" s="301" t="s">
        <v>5260</v>
      </c>
      <c r="C7107" s="316" t="s">
        <v>13086</v>
      </c>
      <c r="D7107" s="465" t="s">
        <v>3731</v>
      </c>
      <c r="E7107" s="465" t="s">
        <v>700</v>
      </c>
      <c r="F7107" s="469" t="str">
        <f t="shared" si="222"/>
        <v>CH</v>
      </c>
      <c r="G7107" s="260">
        <v>0</v>
      </c>
      <c r="H7107" s="260">
        <v>0</v>
      </c>
      <c r="I7107" s="260">
        <v>0</v>
      </c>
      <c r="J7107" s="260">
        <v>272.991016823591</v>
      </c>
      <c r="K7107" s="260">
        <v>272.991016820342</v>
      </c>
      <c r="L7107" s="301" t="str">
        <f t="shared" si="223"/>
        <v/>
      </c>
      <c r="M7107" s="459">
        <f>IFERROR((Tableau1[[#This Row],[Scope 1
(kg CO2-eq)]]+Tableau1[[#This Row],[Scope 2 energy
(kg CO2-eq)]]+Tableau1[[#This Row],[Scope 2 Infrastructure
(kg CO2-eq)]])/Tableau1[[#This Row],[Total CO2-emissions
(kg CO2-eq)
for scope 3 use ]],"")</f>
        <v>0</v>
      </c>
      <c r="N7107" s="436" t="s">
        <v>3731</v>
      </c>
      <c r="O7107" s="259">
        <v>1</v>
      </c>
      <c r="P7107" s="259" t="s">
        <v>5259</v>
      </c>
      <c r="Q7107" s="259" t="s">
        <v>5260</v>
      </c>
    </row>
    <row r="7108" spans="1:17" ht="21.75" customHeight="1">
      <c r="A7108" s="301" t="s">
        <v>5259</v>
      </c>
      <c r="B7108" s="301" t="s">
        <v>5260</v>
      </c>
      <c r="C7108" s="316" t="s">
        <v>13087</v>
      </c>
      <c r="D7108" s="465" t="s">
        <v>3731</v>
      </c>
      <c r="E7108" s="465" t="s">
        <v>700</v>
      </c>
      <c r="F7108" s="469" t="str">
        <f t="shared" si="222"/>
        <v>CH</v>
      </c>
      <c r="G7108" s="260">
        <v>0</v>
      </c>
      <c r="H7108" s="260">
        <v>0</v>
      </c>
      <c r="I7108" s="260">
        <v>0</v>
      </c>
      <c r="J7108" s="260">
        <v>44.100407813224898</v>
      </c>
      <c r="K7108" s="260">
        <v>44.100407812981302</v>
      </c>
      <c r="L7108" s="301" t="str">
        <f t="shared" si="223"/>
        <v/>
      </c>
      <c r="M7108" s="459">
        <f>IFERROR((Tableau1[[#This Row],[Scope 1
(kg CO2-eq)]]+Tableau1[[#This Row],[Scope 2 energy
(kg CO2-eq)]]+Tableau1[[#This Row],[Scope 2 Infrastructure
(kg CO2-eq)]])/Tableau1[[#This Row],[Total CO2-emissions
(kg CO2-eq)
for scope 3 use ]],"")</f>
        <v>0</v>
      </c>
      <c r="N7108" s="436" t="s">
        <v>3731</v>
      </c>
      <c r="O7108" s="259">
        <v>1</v>
      </c>
      <c r="P7108" s="259" t="s">
        <v>5259</v>
      </c>
      <c r="Q7108" s="259" t="s">
        <v>5260</v>
      </c>
    </row>
    <row r="7109" spans="1:17" ht="21.75" customHeight="1">
      <c r="A7109" s="301" t="s">
        <v>5259</v>
      </c>
      <c r="B7109" s="301" t="s">
        <v>5260</v>
      </c>
      <c r="C7109" s="316" t="s">
        <v>13088</v>
      </c>
      <c r="D7109" s="465" t="s">
        <v>3731</v>
      </c>
      <c r="E7109" s="465" t="s">
        <v>700</v>
      </c>
      <c r="F7109" s="469" t="str">
        <f t="shared" si="222"/>
        <v>CH</v>
      </c>
      <c r="G7109" s="260">
        <v>0</v>
      </c>
      <c r="H7109" s="260">
        <v>0</v>
      </c>
      <c r="I7109" s="260">
        <v>0</v>
      </c>
      <c r="J7109" s="260">
        <v>368.45114274105401</v>
      </c>
      <c r="K7109" s="260">
        <v>368.45114274108897</v>
      </c>
      <c r="L7109" s="301" t="str">
        <f t="shared" si="223"/>
        <v/>
      </c>
      <c r="M7109" s="459">
        <f>IFERROR((Tableau1[[#This Row],[Scope 1
(kg CO2-eq)]]+Tableau1[[#This Row],[Scope 2 energy
(kg CO2-eq)]]+Tableau1[[#This Row],[Scope 2 Infrastructure
(kg CO2-eq)]])/Tableau1[[#This Row],[Total CO2-emissions
(kg CO2-eq)
for scope 3 use ]],"")</f>
        <v>0</v>
      </c>
      <c r="N7109" s="436" t="s">
        <v>3731</v>
      </c>
      <c r="O7109" s="259">
        <v>1</v>
      </c>
      <c r="P7109" s="259" t="s">
        <v>5259</v>
      </c>
      <c r="Q7109" s="259" t="s">
        <v>5260</v>
      </c>
    </row>
    <row r="7110" spans="1:17" ht="21.75" customHeight="1">
      <c r="A7110" s="301" t="s">
        <v>5259</v>
      </c>
      <c r="B7110" s="301" t="s">
        <v>5260</v>
      </c>
      <c r="C7110" s="316" t="s">
        <v>13089</v>
      </c>
      <c r="D7110" s="465" t="s">
        <v>3731</v>
      </c>
      <c r="E7110" s="465" t="s">
        <v>700</v>
      </c>
      <c r="F7110" s="469" t="str">
        <f t="shared" si="222"/>
        <v>CH</v>
      </c>
      <c r="G7110" s="260">
        <v>0</v>
      </c>
      <c r="H7110" s="260">
        <v>0</v>
      </c>
      <c r="I7110" s="260">
        <v>0</v>
      </c>
      <c r="J7110" s="260">
        <v>59.521624033065201</v>
      </c>
      <c r="K7110" s="260">
        <v>59.521624033566802</v>
      </c>
      <c r="L7110" s="301" t="str">
        <f t="shared" si="223"/>
        <v/>
      </c>
      <c r="M7110" s="459">
        <f>IFERROR((Tableau1[[#This Row],[Scope 1
(kg CO2-eq)]]+Tableau1[[#This Row],[Scope 2 energy
(kg CO2-eq)]]+Tableau1[[#This Row],[Scope 2 Infrastructure
(kg CO2-eq)]])/Tableau1[[#This Row],[Total CO2-emissions
(kg CO2-eq)
for scope 3 use ]],"")</f>
        <v>0</v>
      </c>
      <c r="N7110" s="436" t="s">
        <v>3731</v>
      </c>
      <c r="O7110" s="259">
        <v>1</v>
      </c>
      <c r="P7110" s="259" t="s">
        <v>5259</v>
      </c>
      <c r="Q7110" s="259" t="s">
        <v>5260</v>
      </c>
    </row>
    <row r="7111" spans="1:17" ht="21.75" customHeight="1">
      <c r="A7111" s="301" t="s">
        <v>5259</v>
      </c>
      <c r="B7111" s="301" t="s">
        <v>5260</v>
      </c>
      <c r="C7111" s="316" t="s">
        <v>13090</v>
      </c>
      <c r="D7111" s="465" t="s">
        <v>3731</v>
      </c>
      <c r="E7111" s="465" t="s">
        <v>700</v>
      </c>
      <c r="F7111" s="469" t="str">
        <f t="shared" si="222"/>
        <v>CH</v>
      </c>
      <c r="G7111" s="260">
        <v>0</v>
      </c>
      <c r="H7111" s="260">
        <v>0</v>
      </c>
      <c r="I7111" s="260">
        <v>0</v>
      </c>
      <c r="J7111" s="260">
        <v>278.02191029103898</v>
      </c>
      <c r="K7111" s="260">
        <v>278.02191029552301</v>
      </c>
      <c r="L7111" s="301" t="str">
        <f t="shared" si="223"/>
        <v/>
      </c>
      <c r="M7111" s="459">
        <f>IFERROR((Tableau1[[#This Row],[Scope 1
(kg CO2-eq)]]+Tableau1[[#This Row],[Scope 2 energy
(kg CO2-eq)]]+Tableau1[[#This Row],[Scope 2 Infrastructure
(kg CO2-eq)]])/Tableau1[[#This Row],[Total CO2-emissions
(kg CO2-eq)
for scope 3 use ]],"")</f>
        <v>0</v>
      </c>
      <c r="N7111" s="436" t="s">
        <v>3731</v>
      </c>
      <c r="O7111" s="259">
        <v>1</v>
      </c>
      <c r="P7111" s="259" t="s">
        <v>5259</v>
      </c>
      <c r="Q7111" s="259" t="s">
        <v>5260</v>
      </c>
    </row>
    <row r="7112" spans="1:17" ht="21.75" customHeight="1">
      <c r="A7112" s="301" t="s">
        <v>5259</v>
      </c>
      <c r="B7112" s="301" t="s">
        <v>5260</v>
      </c>
      <c r="C7112" s="316" t="s">
        <v>13091</v>
      </c>
      <c r="D7112" s="465" t="s">
        <v>3731</v>
      </c>
      <c r="E7112" s="465" t="s">
        <v>700</v>
      </c>
      <c r="F7112" s="469" t="str">
        <f t="shared" si="222"/>
        <v>CH</v>
      </c>
      <c r="G7112" s="260">
        <v>0</v>
      </c>
      <c r="H7112" s="260">
        <v>0</v>
      </c>
      <c r="I7112" s="260">
        <v>0</v>
      </c>
      <c r="J7112" s="260">
        <v>44.9125017441336</v>
      </c>
      <c r="K7112" s="260">
        <v>44.912501744168203</v>
      </c>
      <c r="L7112" s="301" t="str">
        <f t="shared" si="223"/>
        <v/>
      </c>
      <c r="M7112" s="459">
        <f>IFERROR((Tableau1[[#This Row],[Scope 1
(kg CO2-eq)]]+Tableau1[[#This Row],[Scope 2 energy
(kg CO2-eq)]]+Tableau1[[#This Row],[Scope 2 Infrastructure
(kg CO2-eq)]])/Tableau1[[#This Row],[Total CO2-emissions
(kg CO2-eq)
for scope 3 use ]],"")</f>
        <v>0</v>
      </c>
      <c r="N7112" s="436" t="s">
        <v>3731</v>
      </c>
      <c r="O7112" s="259">
        <v>1</v>
      </c>
      <c r="P7112" s="259" t="s">
        <v>5259</v>
      </c>
      <c r="Q7112" s="259" t="s">
        <v>5260</v>
      </c>
    </row>
    <row r="7113" spans="1:17" ht="21.75" customHeight="1">
      <c r="A7113" s="301" t="s">
        <v>5259</v>
      </c>
      <c r="B7113" s="301" t="s">
        <v>5260</v>
      </c>
      <c r="C7113" s="316" t="s">
        <v>13092</v>
      </c>
      <c r="D7113" s="465" t="s">
        <v>3731</v>
      </c>
      <c r="E7113" s="465" t="s">
        <v>700</v>
      </c>
      <c r="F7113" s="469" t="str">
        <f t="shared" si="222"/>
        <v>CH</v>
      </c>
      <c r="G7113" s="260">
        <v>0</v>
      </c>
      <c r="H7113" s="260">
        <v>0</v>
      </c>
      <c r="I7113" s="260">
        <v>0</v>
      </c>
      <c r="J7113" s="260">
        <v>279.93596479388901</v>
      </c>
      <c r="K7113" s="260">
        <v>279.93596479683998</v>
      </c>
      <c r="L7113" s="301" t="str">
        <f t="shared" si="223"/>
        <v/>
      </c>
      <c r="M7113" s="459">
        <f>IFERROR((Tableau1[[#This Row],[Scope 1
(kg CO2-eq)]]+Tableau1[[#This Row],[Scope 2 energy
(kg CO2-eq)]]+Tableau1[[#This Row],[Scope 2 Infrastructure
(kg CO2-eq)]])/Tableau1[[#This Row],[Total CO2-emissions
(kg CO2-eq)
for scope 3 use ]],"")</f>
        <v>0</v>
      </c>
      <c r="N7113" s="436" t="s">
        <v>3731</v>
      </c>
      <c r="O7113" s="259">
        <v>1</v>
      </c>
      <c r="P7113" s="259" t="s">
        <v>5259</v>
      </c>
      <c r="Q7113" s="259" t="s">
        <v>5260</v>
      </c>
    </row>
    <row r="7114" spans="1:17" ht="21.75" customHeight="1">
      <c r="A7114" s="301" t="s">
        <v>5259</v>
      </c>
      <c r="B7114" s="301" t="s">
        <v>5260</v>
      </c>
      <c r="C7114" s="316" t="s">
        <v>13093</v>
      </c>
      <c r="D7114" s="465" t="s">
        <v>3731</v>
      </c>
      <c r="E7114" s="465" t="s">
        <v>700</v>
      </c>
      <c r="F7114" s="469" t="str">
        <f t="shared" si="222"/>
        <v>CH</v>
      </c>
      <c r="G7114" s="260">
        <v>0</v>
      </c>
      <c r="H7114" s="260">
        <v>0</v>
      </c>
      <c r="I7114" s="260">
        <v>0</v>
      </c>
      <c r="J7114" s="260">
        <v>45.222298285669702</v>
      </c>
      <c r="K7114" s="260">
        <v>45.222298286094002</v>
      </c>
      <c r="L7114" s="301" t="str">
        <f t="shared" si="223"/>
        <v/>
      </c>
      <c r="M7114" s="459">
        <f>IFERROR((Tableau1[[#This Row],[Scope 1
(kg CO2-eq)]]+Tableau1[[#This Row],[Scope 2 energy
(kg CO2-eq)]]+Tableau1[[#This Row],[Scope 2 Infrastructure
(kg CO2-eq)]])/Tableau1[[#This Row],[Total CO2-emissions
(kg CO2-eq)
for scope 3 use ]],"")</f>
        <v>0</v>
      </c>
      <c r="N7114" s="436" t="s">
        <v>3731</v>
      </c>
      <c r="O7114" s="259">
        <v>1</v>
      </c>
      <c r="P7114" s="259" t="s">
        <v>5259</v>
      </c>
      <c r="Q7114" s="259" t="s">
        <v>5260</v>
      </c>
    </row>
    <row r="7115" spans="1:17" ht="21.75" customHeight="1">
      <c r="A7115" s="301" t="s">
        <v>5259</v>
      </c>
      <c r="B7115" s="301" t="s">
        <v>5260</v>
      </c>
      <c r="C7115" s="316" t="s">
        <v>3894</v>
      </c>
      <c r="D7115" s="465" t="s">
        <v>3731</v>
      </c>
      <c r="E7115" s="465" t="s">
        <v>700</v>
      </c>
      <c r="F7115" s="469" t="str">
        <f t="shared" si="222"/>
        <v>CH</v>
      </c>
      <c r="G7115" s="260">
        <v>31.089404973946898</v>
      </c>
      <c r="H7115" s="260">
        <v>0</v>
      </c>
      <c r="I7115" s="260">
        <v>0</v>
      </c>
      <c r="J7115" s="260">
        <v>0</v>
      </c>
      <c r="K7115" s="260">
        <v>31.089404973946898</v>
      </c>
      <c r="L7115" s="301" t="str">
        <f t="shared" si="223"/>
        <v/>
      </c>
      <c r="M7115" s="459">
        <f>IFERROR((Tableau1[[#This Row],[Scope 1
(kg CO2-eq)]]+Tableau1[[#This Row],[Scope 2 energy
(kg CO2-eq)]]+Tableau1[[#This Row],[Scope 2 Infrastructure
(kg CO2-eq)]])/Tableau1[[#This Row],[Total CO2-emissions
(kg CO2-eq)
for scope 3 use ]],"")</f>
        <v>1</v>
      </c>
      <c r="N7115" s="436" t="s">
        <v>3731</v>
      </c>
      <c r="O7115" s="259">
        <v>1</v>
      </c>
      <c r="P7115" s="259" t="s">
        <v>5259</v>
      </c>
      <c r="Q7115" s="259" t="s">
        <v>5260</v>
      </c>
    </row>
    <row r="7116" spans="1:17" ht="21.75" customHeight="1">
      <c r="A7116" s="301" t="s">
        <v>5259</v>
      </c>
      <c r="B7116" s="301" t="s">
        <v>5260</v>
      </c>
      <c r="C7116" s="316" t="s">
        <v>13094</v>
      </c>
      <c r="D7116" s="465" t="s">
        <v>3731</v>
      </c>
      <c r="E7116" s="465" t="s">
        <v>700</v>
      </c>
      <c r="F7116" s="469" t="str">
        <f t="shared" si="222"/>
        <v>CH</v>
      </c>
      <c r="G7116" s="260">
        <v>0</v>
      </c>
      <c r="H7116" s="260">
        <v>0</v>
      </c>
      <c r="I7116" s="260">
        <v>0</v>
      </c>
      <c r="J7116" s="260">
        <v>375.39609071135101</v>
      </c>
      <c r="K7116" s="260">
        <v>375.39609071452799</v>
      </c>
      <c r="L7116" s="301" t="str">
        <f t="shared" si="223"/>
        <v/>
      </c>
      <c r="M7116" s="459">
        <f>IFERROR((Tableau1[[#This Row],[Scope 1
(kg CO2-eq)]]+Tableau1[[#This Row],[Scope 2 energy
(kg CO2-eq)]]+Tableau1[[#This Row],[Scope 2 Infrastructure
(kg CO2-eq)]])/Tableau1[[#This Row],[Total CO2-emissions
(kg CO2-eq)
for scope 3 use ]],"")</f>
        <v>0</v>
      </c>
      <c r="N7116" s="436" t="s">
        <v>3731</v>
      </c>
      <c r="O7116" s="259">
        <v>1</v>
      </c>
      <c r="P7116" s="259" t="s">
        <v>5259</v>
      </c>
      <c r="Q7116" s="259" t="s">
        <v>5260</v>
      </c>
    </row>
    <row r="7117" spans="1:17" ht="21.75" customHeight="1">
      <c r="A7117" s="301" t="s">
        <v>5259</v>
      </c>
      <c r="B7117" s="301" t="s">
        <v>5260</v>
      </c>
      <c r="C7117" s="316" t="s">
        <v>13095</v>
      </c>
      <c r="D7117" s="465" t="s">
        <v>3731</v>
      </c>
      <c r="E7117" s="465" t="s">
        <v>700</v>
      </c>
      <c r="F7117" s="469" t="str">
        <f t="shared" si="222"/>
        <v>CH</v>
      </c>
      <c r="G7117" s="260">
        <v>0</v>
      </c>
      <c r="H7117" s="260">
        <v>0</v>
      </c>
      <c r="I7117" s="260">
        <v>0</v>
      </c>
      <c r="J7117" s="260">
        <v>60.643514505510097</v>
      </c>
      <c r="K7117" s="260">
        <v>60.643514506114798</v>
      </c>
      <c r="L7117" s="301" t="str">
        <f t="shared" si="223"/>
        <v/>
      </c>
      <c r="M7117" s="459">
        <f>IFERROR((Tableau1[[#This Row],[Scope 1
(kg CO2-eq)]]+Tableau1[[#This Row],[Scope 2 energy
(kg CO2-eq)]]+Tableau1[[#This Row],[Scope 2 Infrastructure
(kg CO2-eq)]])/Tableau1[[#This Row],[Total CO2-emissions
(kg CO2-eq)
for scope 3 use ]],"")</f>
        <v>0</v>
      </c>
      <c r="N7117" s="436" t="s">
        <v>3731</v>
      </c>
      <c r="O7117" s="259">
        <v>1</v>
      </c>
      <c r="P7117" s="259" t="s">
        <v>5259</v>
      </c>
      <c r="Q7117" s="259" t="s">
        <v>5260</v>
      </c>
    </row>
    <row r="7118" spans="1:17" ht="21.75" customHeight="1">
      <c r="A7118" s="301" t="s">
        <v>5259</v>
      </c>
      <c r="B7118" s="301" t="s">
        <v>5260</v>
      </c>
      <c r="C7118" s="316" t="s">
        <v>13096</v>
      </c>
      <c r="D7118" s="465" t="s">
        <v>3731</v>
      </c>
      <c r="E7118" s="465" t="s">
        <v>700</v>
      </c>
      <c r="F7118" s="469" t="str">
        <f t="shared" si="222"/>
        <v>CH</v>
      </c>
      <c r="G7118" s="260">
        <v>0</v>
      </c>
      <c r="H7118" s="260">
        <v>0</v>
      </c>
      <c r="I7118" s="260">
        <v>0</v>
      </c>
      <c r="J7118" s="260">
        <v>374.00710111984</v>
      </c>
      <c r="K7118" s="260">
        <v>374.00710111865601</v>
      </c>
      <c r="L7118" s="301" t="str">
        <f t="shared" si="223"/>
        <v/>
      </c>
      <c r="M7118" s="459">
        <f>IFERROR((Tableau1[[#This Row],[Scope 1
(kg CO2-eq)]]+Tableau1[[#This Row],[Scope 2 energy
(kg CO2-eq)]]+Tableau1[[#This Row],[Scope 2 Infrastructure
(kg CO2-eq)]])/Tableau1[[#This Row],[Total CO2-emissions
(kg CO2-eq)
for scope 3 use ]],"")</f>
        <v>0</v>
      </c>
      <c r="N7118" s="436" t="s">
        <v>3731</v>
      </c>
      <c r="O7118" s="259">
        <v>1</v>
      </c>
      <c r="P7118" s="259" t="s">
        <v>5259</v>
      </c>
      <c r="Q7118" s="259" t="s">
        <v>5260</v>
      </c>
    </row>
    <row r="7119" spans="1:17" ht="21.75" customHeight="1">
      <c r="A7119" s="301" t="s">
        <v>5259</v>
      </c>
      <c r="B7119" s="301" t="s">
        <v>5260</v>
      </c>
      <c r="C7119" s="316" t="s">
        <v>13097</v>
      </c>
      <c r="D7119" s="465" t="s">
        <v>3731</v>
      </c>
      <c r="E7119" s="465" t="s">
        <v>700</v>
      </c>
      <c r="F7119" s="469" t="str">
        <f t="shared" si="222"/>
        <v>CH</v>
      </c>
      <c r="G7119" s="260">
        <v>0</v>
      </c>
      <c r="H7119" s="260">
        <v>0</v>
      </c>
      <c r="I7119" s="260">
        <v>0</v>
      </c>
      <c r="J7119" s="260">
        <v>60.419136411605201</v>
      </c>
      <c r="K7119" s="260">
        <v>60.4191364110088</v>
      </c>
      <c r="L7119" s="301" t="str">
        <f t="shared" si="223"/>
        <v/>
      </c>
      <c r="M7119" s="459">
        <f>IFERROR((Tableau1[[#This Row],[Scope 1
(kg CO2-eq)]]+Tableau1[[#This Row],[Scope 2 energy
(kg CO2-eq)]]+Tableau1[[#This Row],[Scope 2 Infrastructure
(kg CO2-eq)]])/Tableau1[[#This Row],[Total CO2-emissions
(kg CO2-eq)
for scope 3 use ]],"")</f>
        <v>0</v>
      </c>
      <c r="N7119" s="436" t="s">
        <v>3731</v>
      </c>
      <c r="O7119" s="259">
        <v>1</v>
      </c>
      <c r="P7119" s="259" t="s">
        <v>5259</v>
      </c>
      <c r="Q7119" s="259" t="s">
        <v>5260</v>
      </c>
    </row>
    <row r="7120" spans="1:17" ht="21.75" customHeight="1">
      <c r="A7120" s="301" t="s">
        <v>5259</v>
      </c>
      <c r="B7120" s="301" t="s">
        <v>5260</v>
      </c>
      <c r="C7120" s="316" t="s">
        <v>13098</v>
      </c>
      <c r="D7120" s="465" t="s">
        <v>3731</v>
      </c>
      <c r="E7120" s="465" t="s">
        <v>700</v>
      </c>
      <c r="F7120" s="469" t="str">
        <f t="shared" si="222"/>
        <v>CH</v>
      </c>
      <c r="G7120" s="260">
        <v>0</v>
      </c>
      <c r="H7120" s="260">
        <v>12.196465627567401</v>
      </c>
      <c r="I7120" s="260">
        <v>0.631397137356</v>
      </c>
      <c r="J7120" s="260">
        <v>130.42517226570499</v>
      </c>
      <c r="K7120" s="260">
        <v>143.253034942314</v>
      </c>
      <c r="L7120" s="301" t="str">
        <f t="shared" si="223"/>
        <v/>
      </c>
      <c r="M7120" s="459">
        <f>IFERROR((Tableau1[[#This Row],[Scope 1
(kg CO2-eq)]]+Tableau1[[#This Row],[Scope 2 energy
(kg CO2-eq)]]+Tableau1[[#This Row],[Scope 2 Infrastructure
(kg CO2-eq)]])/Tableau1[[#This Row],[Total CO2-emissions
(kg CO2-eq)
for scope 3 use ]],"")</f>
        <v>8.9546883038736327E-2</v>
      </c>
      <c r="N7120" s="436" t="s">
        <v>3731</v>
      </c>
      <c r="O7120" s="259">
        <v>1</v>
      </c>
      <c r="P7120" s="259" t="s">
        <v>5259</v>
      </c>
      <c r="Q7120" s="259" t="s">
        <v>5260</v>
      </c>
    </row>
    <row r="7121" spans="1:17" ht="21.75" customHeight="1">
      <c r="A7121" s="301" t="s">
        <v>5259</v>
      </c>
      <c r="B7121" s="301" t="s">
        <v>5260</v>
      </c>
      <c r="C7121" s="316" t="s">
        <v>13099</v>
      </c>
      <c r="D7121" s="465" t="s">
        <v>3731</v>
      </c>
      <c r="E7121" s="465" t="s">
        <v>700</v>
      </c>
      <c r="F7121" s="469" t="str">
        <f t="shared" si="222"/>
        <v>CH</v>
      </c>
      <c r="G7121" s="260">
        <v>0</v>
      </c>
      <c r="H7121" s="260">
        <v>1.9702536732050799</v>
      </c>
      <c r="I7121" s="260">
        <v>0.1019988042984</v>
      </c>
      <c r="J7121" s="260">
        <v>21.0695728207324</v>
      </c>
      <c r="K7121" s="260">
        <v>23.141825281037399</v>
      </c>
      <c r="L7121" s="301" t="str">
        <f t="shared" si="223"/>
        <v/>
      </c>
      <c r="M7121" s="459">
        <f>IFERROR((Tableau1[[#This Row],[Scope 1
(kg CO2-eq)]]+Tableau1[[#This Row],[Scope 2 energy
(kg CO2-eq)]]+Tableau1[[#This Row],[Scope 2 Infrastructure
(kg CO2-eq)]])/Tableau1[[#This Row],[Total CO2-emissions
(kg CO2-eq)
for scope 3 use ]],"")</f>
        <v>8.9545766262503962E-2</v>
      </c>
      <c r="N7121" s="436" t="s">
        <v>3731</v>
      </c>
      <c r="O7121" s="259">
        <v>1</v>
      </c>
      <c r="P7121" s="259" t="s">
        <v>5259</v>
      </c>
      <c r="Q7121" s="259" t="s">
        <v>5260</v>
      </c>
    </row>
    <row r="7122" spans="1:17" ht="21.75" customHeight="1">
      <c r="A7122" s="301" t="s">
        <v>5157</v>
      </c>
      <c r="B7122" s="301" t="s">
        <v>5224</v>
      </c>
      <c r="C7122" s="316" t="s">
        <v>13100</v>
      </c>
      <c r="D7122" s="465" t="s">
        <v>3730</v>
      </c>
      <c r="E7122" s="465" t="s">
        <v>6091</v>
      </c>
      <c r="F7122" s="469" t="str">
        <f t="shared" si="222"/>
        <v>other</v>
      </c>
      <c r="G7122" s="260">
        <v>0</v>
      </c>
      <c r="H7122" s="260">
        <v>0.33870339921312798</v>
      </c>
      <c r="I7122" s="260">
        <v>1.87929520335E-2</v>
      </c>
      <c r="J7122" s="260">
        <v>0.12568541835040201</v>
      </c>
      <c r="K7122" s="260">
        <v>0.48318177012948499</v>
      </c>
      <c r="L7122" s="301" t="str">
        <f t="shared" si="223"/>
        <v/>
      </c>
      <c r="M7122" s="459">
        <f>IFERROR((Tableau1[[#This Row],[Scope 1
(kg CO2-eq)]]+Tableau1[[#This Row],[Scope 2 energy
(kg CO2-eq)]]+Tableau1[[#This Row],[Scope 2 Infrastructure
(kg CO2-eq)]])/Tableau1[[#This Row],[Total CO2-emissions
(kg CO2-eq)
for scope 3 use ]],"")</f>
        <v>0.73987963401604473</v>
      </c>
      <c r="N7122" s="436" t="s">
        <v>3730</v>
      </c>
      <c r="O7122" s="259">
        <v>1</v>
      </c>
      <c r="P7122" s="259" t="s">
        <v>5157</v>
      </c>
      <c r="Q7122" s="259" t="s">
        <v>5224</v>
      </c>
    </row>
    <row r="7123" spans="1:17" ht="21.75" customHeight="1">
      <c r="A7123" s="301" t="s">
        <v>5157</v>
      </c>
      <c r="B7123" s="301" t="s">
        <v>5224</v>
      </c>
      <c r="C7123" s="316" t="s">
        <v>13101</v>
      </c>
      <c r="D7123" s="465" t="s">
        <v>3730</v>
      </c>
      <c r="E7123" s="465" t="s">
        <v>6091</v>
      </c>
      <c r="F7123" s="469" t="str">
        <f t="shared" si="222"/>
        <v>other</v>
      </c>
      <c r="G7123" s="260">
        <v>8.5992039999999999E-6</v>
      </c>
      <c r="H7123" s="260">
        <v>0.100444826649456</v>
      </c>
      <c r="I7123" s="260">
        <v>1.0623039709217E-4</v>
      </c>
      <c r="J7123" s="260">
        <v>0.33596677370926803</v>
      </c>
      <c r="K7123" s="260">
        <v>0.43652642947354497</v>
      </c>
      <c r="L7123" s="301" t="str">
        <f t="shared" si="223"/>
        <v/>
      </c>
      <c r="M7123" s="459">
        <f>IFERROR((Tableau1[[#This Row],[Scope 1
(kg CO2-eq)]]+Tableau1[[#This Row],[Scope 2 energy
(kg CO2-eq)]]+Tableau1[[#This Row],[Scope 2 Infrastructure
(kg CO2-eq)]])/Tableau1[[#This Row],[Total CO2-emissions
(kg CO2-eq)
for scope 3 use ]],"")</f>
        <v>0.23036327118113803</v>
      </c>
      <c r="N7123" s="436" t="s">
        <v>3730</v>
      </c>
      <c r="O7123" s="259">
        <v>1</v>
      </c>
      <c r="P7123" s="259" t="s">
        <v>5157</v>
      </c>
      <c r="Q7123" s="259" t="s">
        <v>5224</v>
      </c>
    </row>
    <row r="7124" spans="1:17" ht="21.75" customHeight="1">
      <c r="A7124" s="301" t="s">
        <v>5198</v>
      </c>
      <c r="B7124" s="301" t="s">
        <v>5199</v>
      </c>
      <c r="C7124" s="316" t="s">
        <v>13102</v>
      </c>
      <c r="D7124" s="465" t="s">
        <v>3657</v>
      </c>
      <c r="E7124" s="465" t="s">
        <v>6091</v>
      </c>
      <c r="F7124" s="469" t="str">
        <f t="shared" si="222"/>
        <v>other</v>
      </c>
      <c r="G7124" s="260">
        <v>5.9282765728056797E-6</v>
      </c>
      <c r="H7124" s="260">
        <v>0</v>
      </c>
      <c r="I7124" s="260">
        <v>0</v>
      </c>
      <c r="J7124" s="260">
        <v>3.4617695392806798E-6</v>
      </c>
      <c r="K7124" s="260">
        <v>9.3900461126136901E-6</v>
      </c>
      <c r="L7124" s="301" t="str">
        <f t="shared" si="223"/>
        <v/>
      </c>
      <c r="M7124" s="459">
        <f>IFERROR((Tableau1[[#This Row],[Scope 1
(kg CO2-eq)]]+Tableau1[[#This Row],[Scope 2 energy
(kg CO2-eq)]]+Tableau1[[#This Row],[Scope 2 Infrastructure
(kg CO2-eq)]])/Tableau1[[#This Row],[Total CO2-emissions
(kg CO2-eq)
for scope 3 use ]],"")</f>
        <v>0.63133625774661528</v>
      </c>
      <c r="N7124" s="436" t="s">
        <v>3657</v>
      </c>
      <c r="O7124" s="259">
        <v>31536000</v>
      </c>
      <c r="P7124" s="259" t="s">
        <v>5198</v>
      </c>
      <c r="Q7124" s="259" t="s">
        <v>5199</v>
      </c>
    </row>
    <row r="7125" spans="1:17" ht="21.75" customHeight="1">
      <c r="A7125" s="301" t="s">
        <v>5198</v>
      </c>
      <c r="B7125" s="301" t="s">
        <v>5199</v>
      </c>
      <c r="C7125" s="316" t="s">
        <v>13103</v>
      </c>
      <c r="D7125" s="465" t="s">
        <v>3657</v>
      </c>
      <c r="E7125" s="465" t="s">
        <v>6091</v>
      </c>
      <c r="F7125" s="469" t="str">
        <f t="shared" si="222"/>
        <v>other</v>
      </c>
      <c r="G7125" s="260">
        <v>2.4934094368340899E-6</v>
      </c>
      <c r="H7125" s="260">
        <v>0</v>
      </c>
      <c r="I7125" s="260">
        <v>0</v>
      </c>
      <c r="J7125" s="260">
        <v>1.5585606651448E-6</v>
      </c>
      <c r="K7125" s="260">
        <v>4.0519701031712599E-6</v>
      </c>
      <c r="L7125" s="301" t="str">
        <f t="shared" si="223"/>
        <v/>
      </c>
      <c r="M7125" s="459">
        <f>IFERROR((Tableau1[[#This Row],[Scope 1
(kg CO2-eq)]]+Tableau1[[#This Row],[Scope 2 energy
(kg CO2-eq)]]+Tableau1[[#This Row],[Scope 2 Infrastructure
(kg CO2-eq)]])/Tableau1[[#This Row],[Total CO2-emissions
(kg CO2-eq)
for scope 3 use ]],"")</f>
        <v>0.6153573134418322</v>
      </c>
      <c r="N7125" s="436" t="s">
        <v>3657</v>
      </c>
      <c r="O7125" s="259">
        <v>31536000</v>
      </c>
      <c r="P7125" s="259" t="s">
        <v>5198</v>
      </c>
      <c r="Q7125" s="259" t="s">
        <v>5199</v>
      </c>
    </row>
    <row r="7126" spans="1:17" ht="21.75" customHeight="1">
      <c r="A7126" s="301" t="s">
        <v>5198</v>
      </c>
      <c r="B7126" s="301" t="s">
        <v>5199</v>
      </c>
      <c r="C7126" s="316" t="s">
        <v>13104</v>
      </c>
      <c r="D7126" s="465" t="s">
        <v>3730</v>
      </c>
      <c r="E7126" s="465" t="s">
        <v>6091</v>
      </c>
      <c r="F7126" s="469" t="str">
        <f t="shared" si="222"/>
        <v>other</v>
      </c>
      <c r="G7126" s="260">
        <v>0</v>
      </c>
      <c r="H7126" s="260">
        <v>9.8034482879999999E-3</v>
      </c>
      <c r="I7126" s="260">
        <v>1.2373632E-5</v>
      </c>
      <c r="J7126" s="260">
        <v>3.5147377135090702E-4</v>
      </c>
      <c r="K7126" s="260">
        <v>1.01672956750064E-2</v>
      </c>
      <c r="L7126" s="301" t="str">
        <f t="shared" si="223"/>
        <v/>
      </c>
      <c r="M7126" s="459">
        <f>IFERROR((Tableau1[[#This Row],[Scope 1
(kg CO2-eq)]]+Tableau1[[#This Row],[Scope 2 energy
(kg CO2-eq)]]+Tableau1[[#This Row],[Scope 2 Infrastructure
(kg CO2-eq)]])/Tableau1[[#This Row],[Total CO2-emissions
(kg CO2-eq)
for scope 3 use ]],"")</f>
        <v>0.96543094975880317</v>
      </c>
      <c r="N7126" s="436" t="s">
        <v>3730</v>
      </c>
      <c r="O7126" s="259">
        <v>1</v>
      </c>
      <c r="P7126" s="259" t="s">
        <v>5198</v>
      </c>
      <c r="Q7126" s="259" t="s">
        <v>5199</v>
      </c>
    </row>
    <row r="7127" spans="1:17" ht="21.75" customHeight="1">
      <c r="A7127" s="301" t="s">
        <v>5198</v>
      </c>
      <c r="B7127" s="301" t="s">
        <v>5199</v>
      </c>
      <c r="C7127" s="316" t="s">
        <v>13105</v>
      </c>
      <c r="D7127" s="465" t="s">
        <v>3730</v>
      </c>
      <c r="E7127" s="465" t="s">
        <v>6016</v>
      </c>
      <c r="F7127" s="469" t="str">
        <f t="shared" si="222"/>
        <v>other</v>
      </c>
      <c r="G7127" s="260">
        <v>0</v>
      </c>
      <c r="H7127" s="260">
        <v>1.8525920911999999E-3</v>
      </c>
      <c r="I7127" s="260">
        <v>8.8644385919999999E-4</v>
      </c>
      <c r="J7127" s="260">
        <v>3.2469923238193199E-2</v>
      </c>
      <c r="K7127" s="260">
        <v>3.5208959214601702E-2</v>
      </c>
      <c r="L7127" s="301" t="str">
        <f t="shared" si="223"/>
        <v/>
      </c>
      <c r="M7127" s="459">
        <f>IFERROR((Tableau1[[#This Row],[Scope 1
(kg CO2-eq)]]+Tableau1[[#This Row],[Scope 2 energy
(kg CO2-eq)]]+Tableau1[[#This Row],[Scope 2 Infrastructure
(kg CO2-eq)]])/Tableau1[[#This Row],[Total CO2-emissions
(kg CO2-eq)
for scope 3 use ]],"")</f>
        <v>7.7793721015873687E-2</v>
      </c>
      <c r="N7127" s="436" t="s">
        <v>3730</v>
      </c>
      <c r="O7127" s="259">
        <v>1</v>
      </c>
      <c r="P7127" s="259" t="s">
        <v>5198</v>
      </c>
      <c r="Q7127" s="260" t="s">
        <v>5199</v>
      </c>
    </row>
    <row r="7128" spans="1:17" ht="21.75" customHeight="1">
      <c r="A7128" s="301" t="s">
        <v>5198</v>
      </c>
      <c r="B7128" s="301" t="s">
        <v>5199</v>
      </c>
      <c r="C7128" s="316" t="s">
        <v>13106</v>
      </c>
      <c r="D7128" s="465" t="s">
        <v>3730</v>
      </c>
      <c r="E7128" s="465" t="s">
        <v>6028</v>
      </c>
      <c r="F7128" s="469" t="str">
        <f t="shared" si="222"/>
        <v>other</v>
      </c>
      <c r="G7128" s="260">
        <v>0</v>
      </c>
      <c r="H7128" s="260">
        <v>9.4123630440000002E-4</v>
      </c>
      <c r="I7128" s="260">
        <v>4.5037067040000001E-4</v>
      </c>
      <c r="J7128" s="260">
        <v>2.8747492351957501E-2</v>
      </c>
      <c r="K7128" s="260">
        <v>3.0139099340566401E-2</v>
      </c>
      <c r="L7128" s="301" t="str">
        <f t="shared" si="223"/>
        <v/>
      </c>
      <c r="M7128" s="459">
        <f>IFERROR((Tableau1[[#This Row],[Scope 1
(kg CO2-eq)]]+Tableau1[[#This Row],[Scope 2 energy
(kg CO2-eq)]]+Tableau1[[#This Row],[Scope 2 Infrastructure
(kg CO2-eq)]])/Tableau1[[#This Row],[Total CO2-emissions
(kg CO2-eq)
for scope 3 use ]],"")</f>
        <v>4.6172812235531373E-2</v>
      </c>
      <c r="N7128" s="436" t="s">
        <v>3730</v>
      </c>
      <c r="O7128" s="259">
        <v>1</v>
      </c>
      <c r="P7128" s="259" t="s">
        <v>5198</v>
      </c>
      <c r="Q7128" s="259" t="s">
        <v>5199</v>
      </c>
    </row>
    <row r="7129" spans="1:17" ht="21.75" customHeight="1">
      <c r="A7129" s="301" t="s">
        <v>5272</v>
      </c>
      <c r="B7129" s="301" t="s">
        <v>5207</v>
      </c>
      <c r="C7129" s="316" t="s">
        <v>13107</v>
      </c>
      <c r="D7129" s="465" t="s">
        <v>436</v>
      </c>
      <c r="E7129" s="465" t="s">
        <v>700</v>
      </c>
      <c r="F7129" s="469" t="str">
        <f t="shared" si="222"/>
        <v>CH</v>
      </c>
      <c r="G7129" s="260">
        <v>7.2150000000000003E-4</v>
      </c>
      <c r="H7129" s="260">
        <v>0</v>
      </c>
      <c r="I7129" s="260">
        <v>0</v>
      </c>
      <c r="J7129" s="260">
        <v>6.9761231617008002E-3</v>
      </c>
      <c r="K7129" s="260">
        <v>7.6976167008334798E-3</v>
      </c>
      <c r="L7129" s="301">
        <f t="shared" si="223"/>
        <v>2.7711420123000527E-2</v>
      </c>
      <c r="M7129" s="459">
        <f>IFERROR((Tableau1[[#This Row],[Scope 1
(kg CO2-eq)]]+Tableau1[[#This Row],[Scope 2 energy
(kg CO2-eq)]]+Tableau1[[#This Row],[Scope 2 Infrastructure
(kg CO2-eq)]])/Tableau1[[#This Row],[Total CO2-emissions
(kg CO2-eq)
for scope 3 use ]],"")</f>
        <v>9.373031004802794E-2</v>
      </c>
      <c r="N7129" s="436" t="s">
        <v>436</v>
      </c>
      <c r="O7129" s="259">
        <v>1</v>
      </c>
      <c r="P7129" s="259" t="s">
        <v>5272</v>
      </c>
      <c r="Q7129" s="259" t="s">
        <v>5207</v>
      </c>
    </row>
    <row r="7130" spans="1:17" ht="21.75" customHeight="1">
      <c r="A7130" s="301" t="s">
        <v>5272</v>
      </c>
      <c r="B7130" s="301" t="s">
        <v>5207</v>
      </c>
      <c r="C7130" s="316" t="s">
        <v>13108</v>
      </c>
      <c r="D7130" s="465" t="s">
        <v>436</v>
      </c>
      <c r="E7130" s="465" t="s">
        <v>700</v>
      </c>
      <c r="F7130" s="469" t="str">
        <f t="shared" si="222"/>
        <v>CH</v>
      </c>
      <c r="G7130" s="260">
        <v>8.400956E-4</v>
      </c>
      <c r="H7130" s="260">
        <v>0</v>
      </c>
      <c r="I7130" s="260">
        <v>0</v>
      </c>
      <c r="J7130" s="260">
        <v>6.9761231617007993E-3</v>
      </c>
      <c r="K7130" s="260">
        <v>7.8162187652179495E-3</v>
      </c>
      <c r="L7130" s="301">
        <f t="shared" si="223"/>
        <v>2.8138387554784618E-2</v>
      </c>
      <c r="M7130" s="459">
        <f>IFERROR((Tableau1[[#This Row],[Scope 1
(kg CO2-eq)]]+Tableau1[[#This Row],[Scope 2 energy
(kg CO2-eq)]]+Tableau1[[#This Row],[Scope 2 Infrastructure
(kg CO2-eq)]])/Tableau1[[#This Row],[Total CO2-emissions
(kg CO2-eq)
for scope 3 use ]],"")</f>
        <v>0.10748107559865291</v>
      </c>
      <c r="N7130" s="436" t="s">
        <v>436</v>
      </c>
      <c r="O7130" s="259">
        <v>1</v>
      </c>
      <c r="P7130" s="259" t="s">
        <v>5272</v>
      </c>
      <c r="Q7130" s="259" t="s">
        <v>5207</v>
      </c>
    </row>
    <row r="7131" spans="1:17" ht="21.75" customHeight="1">
      <c r="A7131" s="301" t="s">
        <v>4137</v>
      </c>
      <c r="B7131" s="301" t="s">
        <v>5139</v>
      </c>
      <c r="C7131" s="316" t="s">
        <v>13109</v>
      </c>
      <c r="D7131" s="465" t="s">
        <v>436</v>
      </c>
      <c r="E7131" s="465" t="s">
        <v>700</v>
      </c>
      <c r="F7131" s="469" t="str">
        <f t="shared" si="222"/>
        <v>CH</v>
      </c>
      <c r="G7131" s="260">
        <v>6.2165199999999999E-4</v>
      </c>
      <c r="H7131" s="260">
        <v>0</v>
      </c>
      <c r="I7131" s="260">
        <v>0</v>
      </c>
      <c r="J7131" s="260">
        <v>3.1985685908530099E-3</v>
      </c>
      <c r="K7131" s="260">
        <v>3.82022059072321E-3</v>
      </c>
      <c r="L7131" s="301">
        <f t="shared" si="223"/>
        <v>1.3752794126603556E-2</v>
      </c>
      <c r="M7131" s="459">
        <f>IFERROR((Tableau1[[#This Row],[Scope 1
(kg CO2-eq)]]+Tableau1[[#This Row],[Scope 2 energy
(kg CO2-eq)]]+Tableau1[[#This Row],[Scope 2 Infrastructure
(kg CO2-eq)]])/Tableau1[[#This Row],[Total CO2-emissions
(kg CO2-eq)
for scope 3 use ]],"")</f>
        <v>0.16272672879403396</v>
      </c>
      <c r="N7131" s="436" t="s">
        <v>436</v>
      </c>
      <c r="O7131" s="259">
        <v>1</v>
      </c>
      <c r="P7131" s="259" t="s">
        <v>4137</v>
      </c>
      <c r="Q7131" s="259" t="s">
        <v>5139</v>
      </c>
    </row>
    <row r="7132" spans="1:17" ht="21.75" customHeight="1">
      <c r="A7132" s="301" t="s">
        <v>5272</v>
      </c>
      <c r="B7132" s="301" t="s">
        <v>5135</v>
      </c>
      <c r="C7132" s="316" t="s">
        <v>13110</v>
      </c>
      <c r="D7132" s="465" t="s">
        <v>436</v>
      </c>
      <c r="E7132" s="465" t="s">
        <v>700</v>
      </c>
      <c r="F7132" s="469" t="str">
        <f t="shared" si="222"/>
        <v>CH</v>
      </c>
      <c r="G7132" s="260">
        <v>7.2150000000000003E-4</v>
      </c>
      <c r="H7132" s="260">
        <v>5.62528095264E-4</v>
      </c>
      <c r="I7132" s="260">
        <v>1.1740571424E-5</v>
      </c>
      <c r="J7132" s="260">
        <v>2.8480721393597101E-3</v>
      </c>
      <c r="K7132" s="260">
        <v>4.1438408083176196E-3</v>
      </c>
      <c r="L7132" s="301">
        <f t="shared" si="223"/>
        <v>1.4917826909943432E-2</v>
      </c>
      <c r="M7132" s="459">
        <f>IFERROR((Tableau1[[#This Row],[Scope 1
(kg CO2-eq)]]+Tableau1[[#This Row],[Scope 2 energy
(kg CO2-eq)]]+Tableau1[[#This Row],[Scope 2 Infrastructure
(kg CO2-eq)]])/Tableau1[[#This Row],[Total CO2-emissions
(kg CO2-eq)
for scope 3 use ]],"")</f>
        <v>0.3126975013342938</v>
      </c>
      <c r="N7132" s="436" t="s">
        <v>436</v>
      </c>
      <c r="O7132" s="259">
        <v>1</v>
      </c>
      <c r="P7132" s="259" t="s">
        <v>5272</v>
      </c>
      <c r="Q7132" s="259" t="s">
        <v>5135</v>
      </c>
    </row>
    <row r="7133" spans="1:17" ht="21.75" customHeight="1">
      <c r="A7133" s="301" t="s">
        <v>5272</v>
      </c>
      <c r="B7133" s="301" t="s">
        <v>5135</v>
      </c>
      <c r="C7133" s="316" t="s">
        <v>13111</v>
      </c>
      <c r="D7133" s="465" t="s">
        <v>436</v>
      </c>
      <c r="E7133" s="465" t="s">
        <v>700</v>
      </c>
      <c r="F7133" s="469" t="str">
        <f t="shared" si="222"/>
        <v>CH</v>
      </c>
      <c r="G7133" s="260">
        <v>8.400956E-4</v>
      </c>
      <c r="H7133" s="260">
        <v>4.6347786221868001E-5</v>
      </c>
      <c r="I7133" s="260">
        <v>9.6732856378800004E-7</v>
      </c>
      <c r="J7133" s="260">
        <v>2.5650503432870101E-3</v>
      </c>
      <c r="K7133" s="260">
        <v>3.4524610583265901E-3</v>
      </c>
      <c r="L7133" s="301">
        <f t="shared" si="223"/>
        <v>1.2428859809975724E-2</v>
      </c>
      <c r="M7133" s="459">
        <f>IFERROR((Tableau1[[#This Row],[Scope 1
(kg CO2-eq)]]+Tableau1[[#This Row],[Scope 2 energy
(kg CO2-eq)]]+Tableau1[[#This Row],[Scope 2 Infrastructure
(kg CO2-eq)]])/Tableau1[[#This Row],[Total CO2-emissions
(kg CO2-eq)
for scope 3 use ]],"")</f>
        <v>0.25703713953424995</v>
      </c>
      <c r="N7133" s="437" t="s">
        <v>436</v>
      </c>
      <c r="O7133" s="259">
        <v>1</v>
      </c>
      <c r="P7133" s="259" t="s">
        <v>5272</v>
      </c>
      <c r="Q7133" s="260" t="s">
        <v>5135</v>
      </c>
    </row>
    <row r="7134" spans="1:17" ht="21.75" customHeight="1">
      <c r="A7134" s="301" t="s">
        <v>5272</v>
      </c>
      <c r="B7134" s="301" t="s">
        <v>5135</v>
      </c>
      <c r="C7134" s="316" t="s">
        <v>13112</v>
      </c>
      <c r="D7134" s="465" t="s">
        <v>436</v>
      </c>
      <c r="E7134" s="465" t="s">
        <v>700</v>
      </c>
      <c r="F7134" s="469" t="str">
        <f t="shared" si="222"/>
        <v>CH</v>
      </c>
      <c r="G7134" s="260">
        <v>6.9546560000000002E-4</v>
      </c>
      <c r="H7134" s="260">
        <v>5.6279029056264E-4</v>
      </c>
      <c r="I7134" s="260">
        <v>1.1746043724240001E-5</v>
      </c>
      <c r="J7134" s="260">
        <v>2.8867045437246802E-3</v>
      </c>
      <c r="K7134" s="260">
        <v>4.1567064854295703E-3</v>
      </c>
      <c r="L7134" s="301">
        <f t="shared" si="223"/>
        <v>1.4964143347546453E-2</v>
      </c>
      <c r="M7134" s="459">
        <f>IFERROR((Tableau1[[#This Row],[Scope 1
(kg CO2-eq)]]+Tableau1[[#This Row],[Scope 2 energy
(kg CO2-eq)]]+Tableau1[[#This Row],[Scope 2 Infrastructure
(kg CO2-eq)]])/Tableau1[[#This Row],[Total CO2-emissions
(kg CO2-eq)
for scope 3 use ]],"")</f>
        <v>0.30553081838676732</v>
      </c>
      <c r="N7134" s="436" t="s">
        <v>436</v>
      </c>
      <c r="O7134" s="259">
        <v>1</v>
      </c>
      <c r="P7134" s="260" t="s">
        <v>5272</v>
      </c>
      <c r="Q7134" s="260" t="s">
        <v>5135</v>
      </c>
    </row>
    <row r="7135" spans="1:17" ht="21.75" customHeight="1">
      <c r="A7135" s="301" t="s">
        <v>5272</v>
      </c>
      <c r="B7135" s="301" t="s">
        <v>5135</v>
      </c>
      <c r="C7135" s="316" t="s">
        <v>13113</v>
      </c>
      <c r="D7135" s="465" t="s">
        <v>436</v>
      </c>
      <c r="E7135" s="465" t="s">
        <v>700</v>
      </c>
      <c r="F7135" s="469" t="str">
        <f t="shared" si="222"/>
        <v>CH</v>
      </c>
      <c r="G7135" s="260">
        <v>9.3624111111111096E-4</v>
      </c>
      <c r="H7135" s="260">
        <v>4.1995388405066702E-5</v>
      </c>
      <c r="I7135" s="260">
        <v>8.7648930106666704E-7</v>
      </c>
      <c r="J7135" s="260">
        <v>2.0592620390575992E-3</v>
      </c>
      <c r="K7135" s="260">
        <v>3.0383750281471598E-3</v>
      </c>
      <c r="L7135" s="301">
        <f t="shared" si="223"/>
        <v>1.0938150101329775E-2</v>
      </c>
      <c r="M7135" s="459">
        <f>IFERROR((Tableau1[[#This Row],[Scope 1
(kg CO2-eq)]]+Tableau1[[#This Row],[Scope 2 energy
(kg CO2-eq)]]+Tableau1[[#This Row],[Scope 2 Infrastructure
(kg CO2-eq)]])/Tableau1[[#This Row],[Total CO2-emissions
(kg CO2-eq)
for scope 3 use ]],"")</f>
        <v>0.32224889282819047</v>
      </c>
      <c r="N7135" s="437" t="s">
        <v>436</v>
      </c>
      <c r="O7135" s="259">
        <v>1.08</v>
      </c>
      <c r="P7135" s="259" t="s">
        <v>5272</v>
      </c>
      <c r="Q7135" s="260" t="s">
        <v>5135</v>
      </c>
    </row>
    <row r="7136" spans="1:17" ht="21.75" customHeight="1">
      <c r="A7136" s="301" t="s">
        <v>5272</v>
      </c>
      <c r="B7136" s="301" t="s">
        <v>5135</v>
      </c>
      <c r="C7136" s="316" t="s">
        <v>13114</v>
      </c>
      <c r="D7136" s="465" t="s">
        <v>436</v>
      </c>
      <c r="E7136" s="465" t="s">
        <v>700</v>
      </c>
      <c r="F7136" s="469" t="str">
        <f t="shared" si="222"/>
        <v>CH</v>
      </c>
      <c r="G7136" s="260">
        <v>1.0111403999999999E-3</v>
      </c>
      <c r="H7136" s="260">
        <v>4.5355019477471999E-5</v>
      </c>
      <c r="I7136" s="260">
        <v>9.4660844515199996E-7</v>
      </c>
      <c r="J7136" s="260">
        <v>3.9788974163981004E-3</v>
      </c>
      <c r="K7136" s="260">
        <v>5.0363394446009003E-3</v>
      </c>
      <c r="L7136" s="301">
        <f t="shared" si="223"/>
        <v>1.8130822000563242E-2</v>
      </c>
      <c r="M7136" s="459">
        <f>IFERROR((Tableau1[[#This Row],[Scope 1
(kg CO2-eq)]]+Tableau1[[#This Row],[Scope 2 energy
(kg CO2-eq)]]+Tableau1[[#This Row],[Scope 2 Infrastructure
(kg CO2-eq)]])/Tableau1[[#This Row],[Total CO2-emissions
(kg CO2-eq)
for scope 3 use ]],"")</f>
        <v>0.20996242202384352</v>
      </c>
      <c r="N7136" s="437" t="s">
        <v>436</v>
      </c>
      <c r="O7136" s="259">
        <v>1</v>
      </c>
      <c r="P7136" s="260" t="s">
        <v>5272</v>
      </c>
      <c r="Q7136" s="260" t="s">
        <v>5135</v>
      </c>
    </row>
    <row r="7137" spans="1:17" ht="21.75" customHeight="1">
      <c r="A7137" s="301" t="s">
        <v>5272</v>
      </c>
      <c r="B7137" s="301" t="s">
        <v>5135</v>
      </c>
      <c r="C7137" s="316" t="s">
        <v>13115</v>
      </c>
      <c r="D7137" s="465" t="s">
        <v>436</v>
      </c>
      <c r="E7137" s="465" t="s">
        <v>700</v>
      </c>
      <c r="F7137" s="469" t="str">
        <f t="shared" si="222"/>
        <v>CH</v>
      </c>
      <c r="G7137" s="260">
        <v>7.2150000000000003E-4</v>
      </c>
      <c r="H7137" s="260">
        <v>5.62528095264E-4</v>
      </c>
      <c r="I7137" s="260">
        <v>1.1740571424E-5</v>
      </c>
      <c r="J7137" s="260">
        <v>3.2996412280949204E-3</v>
      </c>
      <c r="K7137" s="260">
        <v>4.5954098625843702E-3</v>
      </c>
      <c r="L7137" s="301">
        <f t="shared" si="223"/>
        <v>1.6543475505303735E-2</v>
      </c>
      <c r="M7137" s="459">
        <f>IFERROR((Tableau1[[#This Row],[Scope 1
(kg CO2-eq)]]+Tableau1[[#This Row],[Scope 2 energy
(kg CO2-eq)]]+Tableau1[[#This Row],[Scope 2 Infrastructure
(kg CO2-eq)]])/Tableau1[[#This Row],[Total CO2-emissions
(kg CO2-eq)
for scope 3 use ]],"")</f>
        <v>0.28197020623515934</v>
      </c>
      <c r="N7137" s="436" t="s">
        <v>436</v>
      </c>
      <c r="O7137" s="259">
        <v>1</v>
      </c>
      <c r="P7137" s="260" t="s">
        <v>5272</v>
      </c>
      <c r="Q7137" s="260" t="s">
        <v>5135</v>
      </c>
    </row>
    <row r="7138" spans="1:17" ht="21.75" customHeight="1">
      <c r="A7138" s="301" t="s">
        <v>5272</v>
      </c>
      <c r="B7138" s="301" t="s">
        <v>5135</v>
      </c>
      <c r="C7138" s="316" t="s">
        <v>13116</v>
      </c>
      <c r="D7138" s="465" t="s">
        <v>436</v>
      </c>
      <c r="E7138" s="465" t="s">
        <v>700</v>
      </c>
      <c r="F7138" s="469" t="str">
        <f t="shared" si="222"/>
        <v>CH</v>
      </c>
      <c r="G7138" s="260">
        <v>8.400956E-4</v>
      </c>
      <c r="H7138" s="260">
        <v>3.6416543387472E-5</v>
      </c>
      <c r="I7138" s="260">
        <v>7.6005275515200003E-7</v>
      </c>
      <c r="J7138" s="260">
        <v>3.3272435701531102E-3</v>
      </c>
      <c r="K7138" s="260">
        <v>4.2045157665730696E-3</v>
      </c>
      <c r="L7138" s="301">
        <f t="shared" si="223"/>
        <v>1.513625675966305E-2</v>
      </c>
      <c r="M7138" s="459">
        <f>IFERROR((Tableau1[[#This Row],[Scope 1
(kg CO2-eq)]]+Tableau1[[#This Row],[Scope 2 energy
(kg CO2-eq)]]+Tableau1[[#This Row],[Scope 2 Infrastructure
(kg CO2-eq)]])/Tableau1[[#This Row],[Total CO2-emissions
(kg CO2-eq)
for scope 3 use ]],"")</f>
        <v>0.20864999558739983</v>
      </c>
      <c r="N7138" s="437" t="s">
        <v>436</v>
      </c>
      <c r="O7138" s="259">
        <v>1</v>
      </c>
      <c r="P7138" s="259" t="s">
        <v>5272</v>
      </c>
      <c r="Q7138" s="260" t="s">
        <v>5135</v>
      </c>
    </row>
    <row r="7139" spans="1:17" ht="21.75" customHeight="1">
      <c r="A7139" s="301" t="s">
        <v>5272</v>
      </c>
      <c r="B7139" s="301" t="s">
        <v>5135</v>
      </c>
      <c r="C7139" s="316" t="s">
        <v>13117</v>
      </c>
      <c r="D7139" s="465" t="s">
        <v>436</v>
      </c>
      <c r="E7139" s="465" t="s">
        <v>700</v>
      </c>
      <c r="F7139" s="469" t="str">
        <f t="shared" si="222"/>
        <v>CH</v>
      </c>
      <c r="G7139" s="260">
        <v>6.9546560000000002E-4</v>
      </c>
      <c r="H7139" s="260">
        <v>5.6279029056264E-4</v>
      </c>
      <c r="I7139" s="260">
        <v>1.1746043724240001E-5</v>
      </c>
      <c r="J7139" s="260">
        <v>3.2946885561508702E-3</v>
      </c>
      <c r="K7139" s="260">
        <v>4.5646904954273803E-3</v>
      </c>
      <c r="L7139" s="301">
        <f t="shared" si="223"/>
        <v>1.6432885783538569E-2</v>
      </c>
      <c r="M7139" s="459">
        <f>IFERROR((Tableau1[[#This Row],[Scope 1
(kg CO2-eq)]]+Tableau1[[#This Row],[Scope 2 energy
(kg CO2-eq)]]+Tableau1[[#This Row],[Scope 2 Infrastructure
(kg CO2-eq)]])/Tableau1[[#This Row],[Total CO2-emissions
(kg CO2-eq)
for scope 3 use ]],"")</f>
        <v>0.27822301108017899</v>
      </c>
      <c r="N7139" s="436" t="s">
        <v>436</v>
      </c>
      <c r="O7139" s="259">
        <v>1</v>
      </c>
      <c r="P7139" s="260" t="s">
        <v>5272</v>
      </c>
      <c r="Q7139" s="260" t="s">
        <v>5135</v>
      </c>
    </row>
    <row r="7140" spans="1:17" ht="21.75" customHeight="1">
      <c r="A7140" s="301" t="s">
        <v>5272</v>
      </c>
      <c r="B7140" s="301" t="s">
        <v>5135</v>
      </c>
      <c r="C7140" s="316" t="s">
        <v>13118</v>
      </c>
      <c r="D7140" s="465" t="s">
        <v>436</v>
      </c>
      <c r="E7140" s="465" t="s">
        <v>700</v>
      </c>
      <c r="F7140" s="469" t="str">
        <f t="shared" si="222"/>
        <v>CH</v>
      </c>
      <c r="G7140" s="260">
        <v>1.0111403999999999E-3</v>
      </c>
      <c r="H7140" s="260">
        <v>4.5355019477471999E-5</v>
      </c>
      <c r="I7140" s="260">
        <v>9.4660844515199996E-7</v>
      </c>
      <c r="J7140" s="260">
        <v>4.6458105055533199E-3</v>
      </c>
      <c r="K7140" s="260">
        <v>5.7032525337557096E-3</v>
      </c>
      <c r="L7140" s="301">
        <f t="shared" si="223"/>
        <v>2.0531709121520556E-2</v>
      </c>
      <c r="M7140" s="459">
        <f>IFERROR((Tableau1[[#This Row],[Scope 1
(kg CO2-eq)]]+Tableau1[[#This Row],[Scope 2 energy
(kg CO2-eq)]]+Tableau1[[#This Row],[Scope 2 Infrastructure
(kg CO2-eq)]])/Tableau1[[#This Row],[Total CO2-emissions
(kg CO2-eq)
for scope 3 use ]],"")</f>
        <v>0.18541034640566345</v>
      </c>
      <c r="N7140" s="437" t="s">
        <v>436</v>
      </c>
      <c r="O7140" s="259">
        <v>1</v>
      </c>
      <c r="P7140" s="259" t="s">
        <v>5272</v>
      </c>
      <c r="Q7140" s="260" t="s">
        <v>5135</v>
      </c>
    </row>
    <row r="7141" spans="1:17" ht="21.75" customHeight="1">
      <c r="A7141" s="301" t="s">
        <v>5272</v>
      </c>
      <c r="B7141" s="301" t="s">
        <v>5135</v>
      </c>
      <c r="C7141" s="316" t="s">
        <v>13119</v>
      </c>
      <c r="D7141" s="465" t="s">
        <v>436</v>
      </c>
      <c r="E7141" s="465" t="s">
        <v>700</v>
      </c>
      <c r="F7141" s="469" t="str">
        <f t="shared" si="222"/>
        <v>CH</v>
      </c>
      <c r="G7141" s="260">
        <v>7.2150000000000003E-4</v>
      </c>
      <c r="H7141" s="260">
        <v>5.6279029056264E-4</v>
      </c>
      <c r="I7141" s="260">
        <v>1.1746043724240001E-5</v>
      </c>
      <c r="J7141" s="260">
        <v>4.01910869680174E-3</v>
      </c>
      <c r="K7141" s="260">
        <v>5.3151450342600499E-3</v>
      </c>
      <c r="L7141" s="301">
        <f t="shared" si="223"/>
        <v>1.9134522123336179E-2</v>
      </c>
      <c r="M7141" s="459">
        <f>IFERROR((Tableau1[[#This Row],[Scope 1
(kg CO2-eq)]]+Tableau1[[#This Row],[Scope 2 energy
(kg CO2-eq)]]+Tableau1[[#This Row],[Scope 2 Infrastructure
(kg CO2-eq)]])/Tableau1[[#This Row],[Total CO2-emissions
(kg CO2-eq)
for scope 3 use ]],"")</f>
        <v>0.24383837617467913</v>
      </c>
      <c r="N7141" s="436" t="s">
        <v>436</v>
      </c>
      <c r="O7141" s="259">
        <v>1</v>
      </c>
      <c r="P7141" s="260" t="s">
        <v>5272</v>
      </c>
      <c r="Q7141" s="260" t="s">
        <v>5135</v>
      </c>
    </row>
    <row r="7142" spans="1:17" ht="21.75" customHeight="1">
      <c r="A7142" s="301" t="s">
        <v>5272</v>
      </c>
      <c r="B7142" s="301" t="s">
        <v>5135</v>
      </c>
      <c r="C7142" s="316" t="s">
        <v>13120</v>
      </c>
      <c r="D7142" s="465" t="s">
        <v>436</v>
      </c>
      <c r="E7142" s="465" t="s">
        <v>700</v>
      </c>
      <c r="F7142" s="469" t="str">
        <f t="shared" si="222"/>
        <v>CH</v>
      </c>
      <c r="G7142" s="260">
        <v>8.400956E-4</v>
      </c>
      <c r="H7142" s="260">
        <v>3.6416543387472E-5</v>
      </c>
      <c r="I7142" s="260">
        <v>7.6005275515200003E-7</v>
      </c>
      <c r="J7142" s="260">
        <v>3.8953025477007899E-3</v>
      </c>
      <c r="K7142" s="260">
        <v>4.7725747440774098E-3</v>
      </c>
      <c r="L7142" s="301">
        <f t="shared" si="223"/>
        <v>1.7181269078678677E-2</v>
      </c>
      <c r="M7142" s="459">
        <f>IFERROR((Tableau1[[#This Row],[Scope 1
(kg CO2-eq)]]+Tableau1[[#This Row],[Scope 2 energy
(kg CO2-eq)]]+Tableau1[[#This Row],[Scope 2 Infrastructure
(kg CO2-eq)]])/Tableau1[[#This Row],[Total CO2-emissions
(kg CO2-eq)
for scope 3 use ]],"")</f>
        <v>0.18381528696460681</v>
      </c>
      <c r="N7142" s="437" t="s">
        <v>436</v>
      </c>
      <c r="O7142" s="259">
        <v>1</v>
      </c>
      <c r="P7142" s="259" t="s">
        <v>5272</v>
      </c>
      <c r="Q7142" s="260" t="s">
        <v>5135</v>
      </c>
    </row>
    <row r="7143" spans="1:17" ht="21.75" customHeight="1">
      <c r="A7143" s="301" t="s">
        <v>5272</v>
      </c>
      <c r="B7143" s="301" t="s">
        <v>5135</v>
      </c>
      <c r="C7143" s="316" t="s">
        <v>13121</v>
      </c>
      <c r="D7143" s="465" t="s">
        <v>436</v>
      </c>
      <c r="E7143" s="465" t="s">
        <v>700</v>
      </c>
      <c r="F7143" s="469" t="str">
        <f t="shared" si="222"/>
        <v>CH</v>
      </c>
      <c r="G7143" s="260">
        <v>6.9546560000000002E-4</v>
      </c>
      <c r="H7143" s="260">
        <v>5.6279029056264E-4</v>
      </c>
      <c r="I7143" s="260">
        <v>1.1746043724240001E-5</v>
      </c>
      <c r="J7143" s="260">
        <v>4.0315055495696393E-3</v>
      </c>
      <c r="K7143" s="260">
        <v>5.3015074857956203E-3</v>
      </c>
      <c r="L7143" s="301">
        <f t="shared" si="223"/>
        <v>1.9085426948864233E-2</v>
      </c>
      <c r="M7143" s="459">
        <f>IFERROR((Tableau1[[#This Row],[Scope 1
(kg CO2-eq)]]+Tableau1[[#This Row],[Scope 2 energy
(kg CO2-eq)]]+Tableau1[[#This Row],[Scope 2 Infrastructure
(kg CO2-eq)]])/Tableau1[[#This Row],[Total CO2-emissions
(kg CO2-eq)
for scope 3 use ]],"")</f>
        <v>0.23955486957051522</v>
      </c>
      <c r="N7143" s="436" t="s">
        <v>436</v>
      </c>
      <c r="O7143" s="259">
        <v>1</v>
      </c>
      <c r="P7143" s="260" t="s">
        <v>5272</v>
      </c>
      <c r="Q7143" s="260" t="s">
        <v>5135</v>
      </c>
    </row>
    <row r="7144" spans="1:17" ht="21.75" customHeight="1">
      <c r="A7144" s="301" t="s">
        <v>5272</v>
      </c>
      <c r="B7144" s="301" t="s">
        <v>5135</v>
      </c>
      <c r="C7144" s="316" t="s">
        <v>13122</v>
      </c>
      <c r="D7144" s="465" t="s">
        <v>436</v>
      </c>
      <c r="E7144" s="465" t="s">
        <v>700</v>
      </c>
      <c r="F7144" s="469" t="str">
        <f t="shared" si="222"/>
        <v>CH</v>
      </c>
      <c r="G7144" s="260">
        <v>1.0111403999999999E-3</v>
      </c>
      <c r="H7144" s="260">
        <v>4.5355019477471999E-5</v>
      </c>
      <c r="I7144" s="260">
        <v>9.4660844515199996E-7</v>
      </c>
      <c r="J7144" s="260">
        <v>5.2830484706481605E-3</v>
      </c>
      <c r="K7144" s="260">
        <v>6.3404904988835203E-3</v>
      </c>
      <c r="L7144" s="301">
        <f t="shared" si="223"/>
        <v>2.2825765795980675E-2</v>
      </c>
      <c r="M7144" s="459">
        <f>IFERROR((Tableau1[[#This Row],[Scope 1
(kg CO2-eq)]]+Tableau1[[#This Row],[Scope 2 energy
(kg CO2-eq)]]+Tableau1[[#This Row],[Scope 2 Infrastructure
(kg CO2-eq)]])/Tableau1[[#This Row],[Total CO2-emissions
(kg CO2-eq)
for scope 3 use ]],"")</f>
        <v>0.16677606063897202</v>
      </c>
      <c r="N7144" s="437" t="s">
        <v>436</v>
      </c>
      <c r="O7144" s="259">
        <v>1</v>
      </c>
      <c r="P7144" s="259" t="s">
        <v>5272</v>
      </c>
      <c r="Q7144" s="260" t="s">
        <v>5135</v>
      </c>
    </row>
    <row r="7145" spans="1:17" ht="21.75" customHeight="1">
      <c r="A7145" s="301" t="s">
        <v>5272</v>
      </c>
      <c r="B7145" s="301" t="s">
        <v>5135</v>
      </c>
      <c r="C7145" s="316" t="s">
        <v>13123</v>
      </c>
      <c r="D7145" s="465" t="s">
        <v>436</v>
      </c>
      <c r="E7145" s="465" t="s">
        <v>700</v>
      </c>
      <c r="F7145" s="469" t="str">
        <f t="shared" si="222"/>
        <v>CH</v>
      </c>
      <c r="G7145" s="260">
        <v>6.7369999999999995E-4</v>
      </c>
      <c r="H7145" s="260">
        <v>5.4298809324000003E-5</v>
      </c>
      <c r="I7145" s="260">
        <v>1.0176694848E-5</v>
      </c>
      <c r="J7145" s="260">
        <v>1.01479550557209E-2</v>
      </c>
      <c r="K7145" s="260">
        <v>1.0886130556352101E-2</v>
      </c>
      <c r="L7145" s="301">
        <f t="shared" si="223"/>
        <v>3.9190070002867561E-2</v>
      </c>
      <c r="M7145" s="459">
        <f>IFERROR((Tableau1[[#This Row],[Scope 1
(kg CO2-eq)]]+Tableau1[[#This Row],[Scope 2 energy
(kg CO2-eq)]]+Tableau1[[#This Row],[Scope 2 Infrastructure
(kg CO2-eq)]])/Tableau1[[#This Row],[Total CO2-emissions
(kg CO2-eq)
for scope 3 use ]],"")</f>
        <v>6.78088050065936E-2</v>
      </c>
      <c r="N7145" s="437" t="s">
        <v>436</v>
      </c>
      <c r="O7145" s="259">
        <v>1</v>
      </c>
      <c r="P7145" s="260" t="s">
        <v>5272</v>
      </c>
      <c r="Q7145" s="260" t="s">
        <v>5135</v>
      </c>
    </row>
    <row r="7146" spans="1:17" ht="21.75" customHeight="1">
      <c r="A7146" s="301" t="s">
        <v>5272</v>
      </c>
      <c r="B7146" s="301" t="s">
        <v>5135</v>
      </c>
      <c r="C7146" s="316" t="s">
        <v>13124</v>
      </c>
      <c r="D7146" s="465" t="s">
        <v>436</v>
      </c>
      <c r="E7146" s="465" t="s">
        <v>700</v>
      </c>
      <c r="F7146" s="469" t="str">
        <f t="shared" si="222"/>
        <v>CH</v>
      </c>
      <c r="G7146" s="260">
        <v>7.2150000000000003E-4</v>
      </c>
      <c r="H7146" s="260">
        <v>5.6279029056264E-4</v>
      </c>
      <c r="I7146" s="260">
        <v>1.1746043724240001E-5</v>
      </c>
      <c r="J7146" s="260">
        <v>3.0149958948558499E-3</v>
      </c>
      <c r="K7146" s="260">
        <v>4.3110322338364296E-3</v>
      </c>
      <c r="L7146" s="301">
        <f t="shared" si="223"/>
        <v>1.5519716041811148E-2</v>
      </c>
      <c r="M7146" s="459">
        <f>IFERROR((Tableau1[[#This Row],[Scope 1
(kg CO2-eq)]]+Tableau1[[#This Row],[Scope 2 energy
(kg CO2-eq)]]+Tableau1[[#This Row],[Scope 2 Infrastructure
(kg CO2-eq)]])/Tableau1[[#This Row],[Total CO2-emissions
(kg CO2-eq)
for scope 3 use ]],"")</f>
        <v>0.30063248521190583</v>
      </c>
      <c r="N7146" s="436" t="s">
        <v>436</v>
      </c>
      <c r="O7146" s="259">
        <v>1</v>
      </c>
      <c r="P7146" s="260" t="s">
        <v>5272</v>
      </c>
      <c r="Q7146" s="260" t="s">
        <v>5135</v>
      </c>
    </row>
    <row r="7147" spans="1:17" ht="21.75" customHeight="1">
      <c r="A7147" s="301" t="s">
        <v>5272</v>
      </c>
      <c r="B7147" s="301" t="s">
        <v>5135</v>
      </c>
      <c r="C7147" s="316" t="s">
        <v>13125</v>
      </c>
      <c r="D7147" s="465" t="s">
        <v>436</v>
      </c>
      <c r="E7147" s="465" t="s">
        <v>700</v>
      </c>
      <c r="F7147" s="469" t="str">
        <f t="shared" si="222"/>
        <v>CH</v>
      </c>
      <c r="G7147" s="260">
        <v>8.400956E-4</v>
      </c>
      <c r="H7147" s="260">
        <v>3.6416543387472E-5</v>
      </c>
      <c r="I7147" s="260">
        <v>7.6005275515200003E-7</v>
      </c>
      <c r="J7147" s="260">
        <v>2.7319740987831499E-3</v>
      </c>
      <c r="K7147" s="260">
        <v>3.6092462749181E-3</v>
      </c>
      <c r="L7147" s="301">
        <f t="shared" si="223"/>
        <v>1.2993286589705159E-2</v>
      </c>
      <c r="M7147" s="459">
        <f>IFERROR((Tableau1[[#This Row],[Scope 1
(kg CO2-eq)]]+Tableau1[[#This Row],[Scope 2 energy
(kg CO2-eq)]]+Tableau1[[#This Row],[Scope 2 Infrastructure
(kg CO2-eq)]])/Tableau1[[#This Row],[Total CO2-emissions
(kg CO2-eq)
for scope 3 use ]],"")</f>
        <v>0.2430624372293716</v>
      </c>
      <c r="N7147" s="437" t="s">
        <v>436</v>
      </c>
      <c r="O7147" s="259">
        <v>1</v>
      </c>
      <c r="P7147" s="259" t="s">
        <v>5272</v>
      </c>
      <c r="Q7147" s="260" t="s">
        <v>5135</v>
      </c>
    </row>
    <row r="7148" spans="1:17" ht="21.75" customHeight="1">
      <c r="A7148" s="301" t="s">
        <v>5272</v>
      </c>
      <c r="B7148" s="301" t="s">
        <v>5135</v>
      </c>
      <c r="C7148" s="316" t="s">
        <v>13126</v>
      </c>
      <c r="D7148" s="465" t="s">
        <v>436</v>
      </c>
      <c r="E7148" s="465" t="s">
        <v>700</v>
      </c>
      <c r="F7148" s="469" t="str">
        <f t="shared" si="222"/>
        <v>CH</v>
      </c>
      <c r="G7148" s="260">
        <v>6.9546560000000002E-4</v>
      </c>
      <c r="H7148" s="260">
        <v>5.6279029056264E-4</v>
      </c>
      <c r="I7148" s="260">
        <v>1.1746043724240001E-5</v>
      </c>
      <c r="J7148" s="260">
        <v>2.94189847261798E-3</v>
      </c>
      <c r="K7148" s="260">
        <v>4.21190041713206E-3</v>
      </c>
      <c r="L7148" s="301">
        <f t="shared" si="223"/>
        <v>1.5162841501675416E-2</v>
      </c>
      <c r="M7148" s="459">
        <f>IFERROR((Tableau1[[#This Row],[Scope 1
(kg CO2-eq)]]+Tableau1[[#This Row],[Scope 2 energy
(kg CO2-eq)]]+Tableau1[[#This Row],[Scope 2 Infrastructure
(kg CO2-eq)]])/Tableau1[[#This Row],[Total CO2-emissions
(kg CO2-eq)
for scope 3 use ]],"")</f>
        <v>0.30152705631906684</v>
      </c>
      <c r="N7148" s="436" t="s">
        <v>436</v>
      </c>
      <c r="O7148" s="259">
        <v>1</v>
      </c>
      <c r="P7148" s="260" t="s">
        <v>5272</v>
      </c>
      <c r="Q7148" s="260" t="s">
        <v>5135</v>
      </c>
    </row>
    <row r="7149" spans="1:17" ht="21.75" customHeight="1">
      <c r="A7149" s="301" t="s">
        <v>5272</v>
      </c>
      <c r="B7149" s="301" t="s">
        <v>5135</v>
      </c>
      <c r="C7149" s="316" t="s">
        <v>13127</v>
      </c>
      <c r="D7149" s="465" t="s">
        <v>436</v>
      </c>
      <c r="E7149" s="465" t="s">
        <v>700</v>
      </c>
      <c r="F7149" s="469" t="str">
        <f t="shared" si="222"/>
        <v>CH</v>
      </c>
      <c r="G7149" s="260">
        <v>1.0111403999999999E-3</v>
      </c>
      <c r="H7149" s="260">
        <v>4.5355019477471999E-5</v>
      </c>
      <c r="I7149" s="260">
        <v>9.4660844515199996E-7</v>
      </c>
      <c r="J7149" s="260">
        <v>4.1458211718942498E-3</v>
      </c>
      <c r="K7149" s="260">
        <v>5.2032631923343703E-3</v>
      </c>
      <c r="L7149" s="301">
        <f t="shared" si="223"/>
        <v>1.8731747492403732E-2</v>
      </c>
      <c r="M7149" s="459">
        <f>IFERROR((Tableau1[[#This Row],[Scope 1
(kg CO2-eq)]]+Tableau1[[#This Row],[Scope 2 energy
(kg CO2-eq)]]+Tableau1[[#This Row],[Scope 2 Infrastructure
(kg CO2-eq)]])/Tableau1[[#This Row],[Total CO2-emissions
(kg CO2-eq)
for scope 3 use ]],"")</f>
        <v>0.20322670386546746</v>
      </c>
      <c r="N7149" s="437" t="s">
        <v>436</v>
      </c>
      <c r="O7149" s="259">
        <v>1</v>
      </c>
      <c r="P7149" s="259" t="s">
        <v>5272</v>
      </c>
      <c r="Q7149" s="260" t="s">
        <v>5135</v>
      </c>
    </row>
    <row r="7150" spans="1:17" ht="21.75" customHeight="1">
      <c r="A7150" s="301" t="s">
        <v>5272</v>
      </c>
      <c r="B7150" s="301" t="s">
        <v>5135</v>
      </c>
      <c r="C7150" s="316" t="s">
        <v>13128</v>
      </c>
      <c r="D7150" s="465" t="s">
        <v>436</v>
      </c>
      <c r="E7150" s="465" t="s">
        <v>700</v>
      </c>
      <c r="F7150" s="469" t="str">
        <f t="shared" si="222"/>
        <v>CH</v>
      </c>
      <c r="G7150" s="260">
        <v>7.2150000000000003E-4</v>
      </c>
      <c r="H7150" s="260">
        <v>5.6279029056264E-4</v>
      </c>
      <c r="I7150" s="260">
        <v>1.1746043724240001E-5</v>
      </c>
      <c r="J7150" s="260">
        <v>3.1476737884105002E-3</v>
      </c>
      <c r="K7150" s="260">
        <v>4.4437101250475201E-3</v>
      </c>
      <c r="L7150" s="301">
        <f t="shared" si="223"/>
        <v>1.5997356450171071E-2</v>
      </c>
      <c r="M7150" s="459">
        <f>IFERROR((Tableau1[[#This Row],[Scope 1
(kg CO2-eq)]]+Tableau1[[#This Row],[Scope 2 energy
(kg CO2-eq)]]+Tableau1[[#This Row],[Scope 2 Infrastructure
(kg CO2-eq)]])/Tableau1[[#This Row],[Total CO2-emissions
(kg CO2-eq)
for scope 3 use ]],"")</f>
        <v>0.2916563632226169</v>
      </c>
      <c r="N7150" s="436" t="s">
        <v>436</v>
      </c>
      <c r="O7150" s="259">
        <v>1</v>
      </c>
      <c r="P7150" s="260" t="s">
        <v>5272</v>
      </c>
      <c r="Q7150" s="260" t="s">
        <v>5135</v>
      </c>
    </row>
    <row r="7151" spans="1:17" ht="21.75" customHeight="1">
      <c r="A7151" s="301" t="s">
        <v>5272</v>
      </c>
      <c r="B7151" s="301" t="s">
        <v>5135</v>
      </c>
      <c r="C7151" s="316" t="s">
        <v>13129</v>
      </c>
      <c r="D7151" s="465" t="s">
        <v>436</v>
      </c>
      <c r="E7151" s="465" t="s">
        <v>700</v>
      </c>
      <c r="F7151" s="469" t="str">
        <f t="shared" si="222"/>
        <v>CH</v>
      </c>
      <c r="G7151" s="260">
        <v>8.400956E-4</v>
      </c>
      <c r="H7151" s="260">
        <v>3.6416543387472E-5</v>
      </c>
      <c r="I7151" s="260">
        <v>7.6005275515200003E-7</v>
      </c>
      <c r="J7151" s="260">
        <v>3.17527613046869E-3</v>
      </c>
      <c r="K7151" s="260">
        <v>4.0525483203762199E-3</v>
      </c>
      <c r="L7151" s="301">
        <f t="shared" si="223"/>
        <v>1.4589173953354392E-2</v>
      </c>
      <c r="M7151" s="459">
        <f>IFERROR((Tableau1[[#This Row],[Scope 1
(kg CO2-eq)]]+Tableau1[[#This Row],[Scope 2 energy
(kg CO2-eq)]]+Tableau1[[#This Row],[Scope 2 Infrastructure
(kg CO2-eq)]])/Tableau1[[#This Row],[Total CO2-emissions
(kg CO2-eq)
for scope 3 use ]],"")</f>
        <v>0.21647421000058109</v>
      </c>
      <c r="N7151" s="437" t="s">
        <v>436</v>
      </c>
      <c r="O7151" s="259">
        <v>1</v>
      </c>
      <c r="P7151" s="259" t="s">
        <v>5272</v>
      </c>
      <c r="Q7151" s="260" t="s">
        <v>5135</v>
      </c>
    </row>
    <row r="7152" spans="1:17" ht="21.75" customHeight="1">
      <c r="A7152" s="301" t="s">
        <v>5272</v>
      </c>
      <c r="B7152" s="301" t="s">
        <v>5135</v>
      </c>
      <c r="C7152" s="316" t="s">
        <v>13130</v>
      </c>
      <c r="D7152" s="465" t="s">
        <v>436</v>
      </c>
      <c r="E7152" s="465" t="s">
        <v>700</v>
      </c>
      <c r="F7152" s="469" t="str">
        <f t="shared" si="222"/>
        <v>CH</v>
      </c>
      <c r="G7152" s="260">
        <v>6.9546560000000002E-4</v>
      </c>
      <c r="H7152" s="260">
        <v>5.6279029056264E-4</v>
      </c>
      <c r="I7152" s="260">
        <v>1.1746043724240001E-5</v>
      </c>
      <c r="J7152" s="260">
        <v>3.14272111646644E-3</v>
      </c>
      <c r="K7152" s="260">
        <v>4.4127230579084596E-3</v>
      </c>
      <c r="L7152" s="301">
        <f t="shared" si="223"/>
        <v>1.5885803008470454E-2</v>
      </c>
      <c r="M7152" s="459">
        <f>IFERROR((Tableau1[[#This Row],[Scope 1
(kg CO2-eq)]]+Tableau1[[#This Row],[Scope 2 energy
(kg CO2-eq)]]+Tableau1[[#This Row],[Scope 2 Infrastructure
(kg CO2-eq)]])/Tableau1[[#This Row],[Total CO2-emissions
(kg CO2-eq)
for scope 3 use ]],"")</f>
        <v>0.28780458633378064</v>
      </c>
      <c r="N7152" s="436" t="s">
        <v>436</v>
      </c>
      <c r="O7152" s="259">
        <v>1</v>
      </c>
      <c r="P7152" s="260" t="s">
        <v>5272</v>
      </c>
      <c r="Q7152" s="260" t="s">
        <v>5135</v>
      </c>
    </row>
    <row r="7153" spans="1:17" ht="21.75" customHeight="1">
      <c r="A7153" s="301" t="s">
        <v>5272</v>
      </c>
      <c r="B7153" s="301" t="s">
        <v>5135</v>
      </c>
      <c r="C7153" s="316" t="s">
        <v>13131</v>
      </c>
      <c r="D7153" s="465" t="s">
        <v>436</v>
      </c>
      <c r="E7153" s="465" t="s">
        <v>700</v>
      </c>
      <c r="F7153" s="469" t="str">
        <f t="shared" si="222"/>
        <v>CH</v>
      </c>
      <c r="G7153" s="260">
        <v>1.0111403999999999E-3</v>
      </c>
      <c r="H7153" s="260">
        <v>4.5355019477471999E-5</v>
      </c>
      <c r="I7153" s="260">
        <v>9.4660844515199996E-7</v>
      </c>
      <c r="J7153" s="260">
        <v>4.4938430658688997E-3</v>
      </c>
      <c r="K7153" s="260">
        <v>5.5512850903244003E-3</v>
      </c>
      <c r="L7153" s="301">
        <f t="shared" si="223"/>
        <v>1.9984626325167842E-2</v>
      </c>
      <c r="M7153" s="459">
        <f>IFERROR((Tableau1[[#This Row],[Scope 1
(kg CO2-eq)]]+Tableau1[[#This Row],[Scope 2 energy
(kg CO2-eq)]]+Tableau1[[#This Row],[Scope 2 Infrastructure
(kg CO2-eq)]])/Tableau1[[#This Row],[Total CO2-emissions
(kg CO2-eq)
for scope 3 use ]],"")</f>
        <v>0.19048598850844287</v>
      </c>
      <c r="N7153" s="437" t="s">
        <v>436</v>
      </c>
      <c r="O7153" s="259">
        <v>1</v>
      </c>
      <c r="P7153" s="259" t="s">
        <v>5272</v>
      </c>
      <c r="Q7153" s="260" t="s">
        <v>5135</v>
      </c>
    </row>
    <row r="7154" spans="1:17" ht="21.75" customHeight="1">
      <c r="A7154" s="301" t="s">
        <v>5272</v>
      </c>
      <c r="B7154" s="301" t="s">
        <v>5135</v>
      </c>
      <c r="C7154" s="316" t="s">
        <v>13132</v>
      </c>
      <c r="D7154" s="465" t="s">
        <v>436</v>
      </c>
      <c r="E7154" s="465" t="s">
        <v>700</v>
      </c>
      <c r="F7154" s="469" t="str">
        <f t="shared" si="222"/>
        <v>CH</v>
      </c>
      <c r="G7154" s="260">
        <v>7.2150000000000003E-4</v>
      </c>
      <c r="H7154" s="260">
        <v>5.6279029056264E-4</v>
      </c>
      <c r="I7154" s="260">
        <v>1.1746043724240001E-5</v>
      </c>
      <c r="J7154" s="260">
        <v>3.4311565143985302E-3</v>
      </c>
      <c r="K7154" s="260">
        <v>4.7271928521206404E-3</v>
      </c>
      <c r="L7154" s="301">
        <f t="shared" si="223"/>
        <v>1.7017894267634306E-2</v>
      </c>
      <c r="M7154" s="459">
        <f>IFERROR((Tableau1[[#This Row],[Scope 1
(kg CO2-eq)]]+Tableau1[[#This Row],[Scope 2 energy
(kg CO2-eq)]]+Tableau1[[#This Row],[Scope 2 Infrastructure
(kg CO2-eq)]])/Tableau1[[#This Row],[Total CO2-emissions
(kg CO2-eq)
for scope 3 use ]],"")</f>
        <v>0.27416616474732397</v>
      </c>
      <c r="N7154" s="436" t="s">
        <v>436</v>
      </c>
      <c r="O7154" s="259">
        <v>1</v>
      </c>
      <c r="P7154" s="260" t="s">
        <v>5272</v>
      </c>
      <c r="Q7154" s="260" t="s">
        <v>5135</v>
      </c>
    </row>
    <row r="7155" spans="1:17" ht="21.75" customHeight="1">
      <c r="A7155" s="301" t="s">
        <v>4137</v>
      </c>
      <c r="B7155" s="301" t="s">
        <v>5182</v>
      </c>
      <c r="C7155" s="316" t="s">
        <v>13133</v>
      </c>
      <c r="D7155" s="465" t="s">
        <v>436</v>
      </c>
      <c r="E7155" s="465" t="s">
        <v>700</v>
      </c>
      <c r="F7155" s="469" t="str">
        <f t="shared" si="222"/>
        <v>CH</v>
      </c>
      <c r="G7155" s="260">
        <v>6.7369999999999995E-4</v>
      </c>
      <c r="H7155" s="260">
        <v>4.9697927060399997E-4</v>
      </c>
      <c r="I7155" s="260">
        <v>1.0372496364E-5</v>
      </c>
      <c r="J7155" s="260">
        <v>5.1047831631234998E-4</v>
      </c>
      <c r="K7155" s="260">
        <v>1.6915300849052099E-3</v>
      </c>
      <c r="L7155" s="301">
        <f t="shared" si="223"/>
        <v>6.0895083056587557E-3</v>
      </c>
      <c r="M7155" s="459">
        <f>IFERROR((Tableau1[[#This Row],[Scope 1
(kg CO2-eq)]]+Tableau1[[#This Row],[Scope 2 energy
(kg CO2-eq)]]+Tableau1[[#This Row],[Scope 2 Infrastructure
(kg CO2-eq)]])/Tableau1[[#This Row],[Total CO2-emissions
(kg CO2-eq)
for scope 3 use ]],"")</f>
        <v>0.69821505245895987</v>
      </c>
      <c r="N7155" s="436" t="s">
        <v>436</v>
      </c>
      <c r="O7155" s="259">
        <v>1</v>
      </c>
      <c r="P7155" s="259" t="s">
        <v>4137</v>
      </c>
      <c r="Q7155" s="260" t="s">
        <v>5182</v>
      </c>
    </row>
    <row r="7156" spans="1:17" ht="21.75" customHeight="1">
      <c r="A7156" s="301" t="s">
        <v>5272</v>
      </c>
      <c r="B7156" s="301" t="s">
        <v>5135</v>
      </c>
      <c r="C7156" s="316" t="s">
        <v>13134</v>
      </c>
      <c r="D7156" s="465" t="s">
        <v>436</v>
      </c>
      <c r="E7156" s="465" t="s">
        <v>700</v>
      </c>
      <c r="F7156" s="469" t="str">
        <f t="shared" si="222"/>
        <v>CH</v>
      </c>
      <c r="G7156" s="260">
        <v>8.400956E-4</v>
      </c>
      <c r="H7156" s="260">
        <v>3.6416543387472E-5</v>
      </c>
      <c r="I7156" s="260">
        <v>7.6005275515200003E-7</v>
      </c>
      <c r="J7156" s="260">
        <v>3.3423750529790602E-3</v>
      </c>
      <c r="K7156" s="260">
        <v>4.2196472483118103E-3</v>
      </c>
      <c r="L7156" s="301">
        <f t="shared" si="223"/>
        <v>1.5190730093922517E-2</v>
      </c>
      <c r="M7156" s="459">
        <f>IFERROR((Tableau1[[#This Row],[Scope 1
(kg CO2-eq)]]+Tableau1[[#This Row],[Scope 2 energy
(kg CO2-eq)]]+Tableau1[[#This Row],[Scope 2 Infrastructure
(kg CO2-eq)]])/Tableau1[[#This Row],[Total CO2-emissions
(kg CO2-eq)
for scope 3 use ]],"")</f>
        <v>0.20790178527212236</v>
      </c>
      <c r="N7156" s="437" t="s">
        <v>436</v>
      </c>
      <c r="O7156" s="259">
        <v>1</v>
      </c>
      <c r="P7156" s="259" t="s">
        <v>5272</v>
      </c>
      <c r="Q7156" s="260" t="s">
        <v>5135</v>
      </c>
    </row>
    <row r="7157" spans="1:17" ht="21.75" customHeight="1">
      <c r="A7157" s="301" t="s">
        <v>5272</v>
      </c>
      <c r="B7157" s="301" t="s">
        <v>5135</v>
      </c>
      <c r="C7157" s="316" t="s">
        <v>13135</v>
      </c>
      <c r="D7157" s="465" t="s">
        <v>436</v>
      </c>
      <c r="E7157" s="465" t="s">
        <v>700</v>
      </c>
      <c r="F7157" s="469" t="str">
        <f t="shared" si="222"/>
        <v>CH</v>
      </c>
      <c r="G7157" s="260">
        <v>6.9546560000000002E-4</v>
      </c>
      <c r="H7157" s="260">
        <v>5.6279029056264E-4</v>
      </c>
      <c r="I7157" s="260">
        <v>1.1746043724240001E-5</v>
      </c>
      <c r="J7157" s="260">
        <v>3.3088187169413E-3</v>
      </c>
      <c r="K7157" s="260">
        <v>4.5788206581310002E-3</v>
      </c>
      <c r="L7157" s="301">
        <f t="shared" si="223"/>
        <v>1.6483754369271603E-2</v>
      </c>
      <c r="M7157" s="459">
        <f>IFERROR((Tableau1[[#This Row],[Scope 1
(kg CO2-eq)]]+Tableau1[[#This Row],[Scope 2 energy
(kg CO2-eq)]]+Tableau1[[#This Row],[Scope 2 Infrastructure
(kg CO2-eq)]])/Tableau1[[#This Row],[Total CO2-emissions
(kg CO2-eq)
for scope 3 use ]],"")</f>
        <v>0.27736441959822772</v>
      </c>
      <c r="N7157" s="436" t="s">
        <v>436</v>
      </c>
      <c r="O7157" s="259">
        <v>1</v>
      </c>
      <c r="P7157" s="260" t="s">
        <v>5272</v>
      </c>
      <c r="Q7157" s="260" t="s">
        <v>5135</v>
      </c>
    </row>
    <row r="7158" spans="1:17" ht="21.75" customHeight="1">
      <c r="A7158" s="301" t="s">
        <v>5272</v>
      </c>
      <c r="B7158" s="301" t="s">
        <v>5135</v>
      </c>
      <c r="C7158" s="316" t="s">
        <v>13136</v>
      </c>
      <c r="D7158" s="465" t="s">
        <v>436</v>
      </c>
      <c r="E7158" s="465" t="s">
        <v>700</v>
      </c>
      <c r="F7158" s="469" t="str">
        <f t="shared" si="222"/>
        <v>CH</v>
      </c>
      <c r="G7158" s="260">
        <v>1.0111403999999999E-3</v>
      </c>
      <c r="H7158" s="260">
        <v>4.5355019477471999E-5</v>
      </c>
      <c r="I7158" s="260">
        <v>9.4660844515199996E-7</v>
      </c>
      <c r="J7158" s="260">
        <v>4.7301209759264299E-3</v>
      </c>
      <c r="K7158" s="260">
        <v>5.7875630085845601E-3</v>
      </c>
      <c r="L7158" s="301">
        <f t="shared" si="223"/>
        <v>2.0835226830904417E-2</v>
      </c>
      <c r="M7158" s="459">
        <f>IFERROR((Tableau1[[#This Row],[Scope 1
(kg CO2-eq)]]+Tableau1[[#This Row],[Scope 2 energy
(kg CO2-eq)]]+Tableau1[[#This Row],[Scope 2 Infrastructure
(kg CO2-eq)]])/Tableau1[[#This Row],[Total CO2-emissions
(kg CO2-eq)
for scope 3 use ]],"")</f>
        <v>0.18270937635653284</v>
      </c>
      <c r="N7158" s="437" t="s">
        <v>436</v>
      </c>
      <c r="O7158" s="259">
        <v>1</v>
      </c>
      <c r="P7158" s="259" t="s">
        <v>5272</v>
      </c>
      <c r="Q7158" s="260" t="s">
        <v>5135</v>
      </c>
    </row>
    <row r="7159" spans="1:17" ht="21.75" customHeight="1">
      <c r="A7159" s="301" t="s">
        <v>5272</v>
      </c>
      <c r="B7159" s="301" t="s">
        <v>5135</v>
      </c>
      <c r="C7159" s="316" t="s">
        <v>13137</v>
      </c>
      <c r="D7159" s="465" t="s">
        <v>436</v>
      </c>
      <c r="E7159" s="465" t="s">
        <v>700</v>
      </c>
      <c r="F7159" s="469" t="str">
        <f t="shared" si="222"/>
        <v>CH</v>
      </c>
      <c r="G7159" s="260">
        <v>6.7369999999999995E-4</v>
      </c>
      <c r="H7159" s="260">
        <v>4.6738150632000002E-5</v>
      </c>
      <c r="I7159" s="260">
        <v>1.0176694848E-5</v>
      </c>
      <c r="J7159" s="260">
        <v>3.7105817463241797E-3</v>
      </c>
      <c r="K7159" s="260">
        <v>4.4411965889201103E-3</v>
      </c>
      <c r="L7159" s="301">
        <f t="shared" si="223"/>
        <v>1.5988307720112397E-2</v>
      </c>
      <c r="M7159" s="459">
        <f>IFERROR((Tableau1[[#This Row],[Scope 1
(kg CO2-eq)]]+Tableau1[[#This Row],[Scope 2 energy
(kg CO2-eq)]]+Tableau1[[#This Row],[Scope 2 Infrastructure
(kg CO2-eq)]])/Tableau1[[#This Row],[Total CO2-emissions
(kg CO2-eq)
for scope 3 use ]],"")</f>
        <v>0.16450855773931211</v>
      </c>
      <c r="N7159" s="437" t="s">
        <v>436</v>
      </c>
      <c r="O7159" s="259">
        <v>1</v>
      </c>
      <c r="P7159" s="260" t="s">
        <v>5272</v>
      </c>
      <c r="Q7159" s="260" t="s">
        <v>5135</v>
      </c>
    </row>
    <row r="7160" spans="1:17" ht="21.75" customHeight="1">
      <c r="A7160" s="301" t="s">
        <v>5198</v>
      </c>
      <c r="B7160" s="301" t="s">
        <v>5199</v>
      </c>
      <c r="C7160" s="316" t="s">
        <v>13138</v>
      </c>
      <c r="D7160" s="465" t="s">
        <v>3730</v>
      </c>
      <c r="E7160" s="465" t="s">
        <v>700</v>
      </c>
      <c r="F7160" s="469" t="str">
        <f t="shared" si="222"/>
        <v>CH</v>
      </c>
      <c r="G7160" s="260">
        <v>0</v>
      </c>
      <c r="H7160" s="260">
        <v>2.20907871144E-3</v>
      </c>
      <c r="I7160" s="260">
        <v>1.2063562919999999E-5</v>
      </c>
      <c r="J7160" s="260">
        <v>3.0864385180713799E-2</v>
      </c>
      <c r="K7160" s="260">
        <v>3.308552756969E-2</v>
      </c>
      <c r="L7160" s="301" t="str">
        <f t="shared" si="223"/>
        <v/>
      </c>
      <c r="M7160" s="459">
        <f>IFERROR((Tableau1[[#This Row],[Scope 1
(kg CO2-eq)]]+Tableau1[[#This Row],[Scope 2 energy
(kg CO2-eq)]]+Tableau1[[#This Row],[Scope 2 Infrastructure
(kg CO2-eq)]])/Tableau1[[#This Row],[Total CO2-emissions
(kg CO2-eq)
for scope 3 use ]],"")</f>
        <v>6.7133349156409158E-2</v>
      </c>
      <c r="N7160" s="436" t="s">
        <v>3730</v>
      </c>
      <c r="O7160" s="259">
        <v>1</v>
      </c>
      <c r="P7160" s="260" t="s">
        <v>5198</v>
      </c>
      <c r="Q7160" s="260" t="s">
        <v>5199</v>
      </c>
    </row>
    <row r="7161" spans="1:17" ht="21.75" customHeight="1">
      <c r="A7161" s="301" t="s">
        <v>5198</v>
      </c>
      <c r="B7161" s="301" t="s">
        <v>5199</v>
      </c>
      <c r="C7161" s="316" t="s">
        <v>13139</v>
      </c>
      <c r="D7161" s="465" t="s">
        <v>3730</v>
      </c>
      <c r="E7161" s="465" t="s">
        <v>6091</v>
      </c>
      <c r="F7161" s="469" t="str">
        <f t="shared" si="222"/>
        <v>other</v>
      </c>
      <c r="G7161" s="260">
        <v>0</v>
      </c>
      <c r="H7161" s="260">
        <v>9.6563965636799996E-3</v>
      </c>
      <c r="I7161" s="260">
        <v>1.2188027520000001E-5</v>
      </c>
      <c r="J7161" s="260">
        <v>2.55045806871999E-2</v>
      </c>
      <c r="K7161" s="260">
        <v>3.5173163880617399E-2</v>
      </c>
      <c r="L7161" s="301" t="str">
        <f t="shared" si="223"/>
        <v/>
      </c>
      <c r="M7161" s="459">
        <f>IFERROR((Tableau1[[#This Row],[Scope 1
(kg CO2-eq)]]+Tableau1[[#This Row],[Scope 2 energy
(kg CO2-eq)]]+Tableau1[[#This Row],[Scope 2 Infrastructure
(kg CO2-eq)]])/Tableau1[[#This Row],[Total CO2-emissions
(kg CO2-eq)
for scope 3 use ]],"")</f>
        <v>0.27488526832606014</v>
      </c>
      <c r="N7161" s="436" t="s">
        <v>3730</v>
      </c>
      <c r="O7161" s="259">
        <v>1</v>
      </c>
      <c r="P7161" s="259" t="s">
        <v>5198</v>
      </c>
      <c r="Q7161" s="260" t="s">
        <v>5199</v>
      </c>
    </row>
    <row r="7162" spans="1:17" ht="21.75" customHeight="1">
      <c r="A7162" s="301" t="s">
        <v>5198</v>
      </c>
      <c r="B7162" s="301" t="s">
        <v>5199</v>
      </c>
      <c r="C7162" s="316" t="s">
        <v>13140</v>
      </c>
      <c r="D7162" s="465" t="s">
        <v>3730</v>
      </c>
      <c r="E7162" s="465" t="s">
        <v>700</v>
      </c>
      <c r="F7162" s="469" t="str">
        <f t="shared" si="222"/>
        <v>CH</v>
      </c>
      <c r="G7162" s="260">
        <v>0</v>
      </c>
      <c r="H7162" s="260">
        <v>2.4950232196000003E-4</v>
      </c>
      <c r="I7162" s="260">
        <v>1.1938397136E-4</v>
      </c>
      <c r="J7162" s="260">
        <v>2.97720884396642E-2</v>
      </c>
      <c r="K7162" s="260">
        <v>3.0140974737638999E-2</v>
      </c>
      <c r="L7162" s="301" t="str">
        <f t="shared" si="223"/>
        <v/>
      </c>
      <c r="M7162" s="459">
        <f>IFERROR((Tableau1[[#This Row],[Scope 1
(kg CO2-eq)]]+Tableau1[[#This Row],[Scope 2 energy
(kg CO2-eq)]]+Tableau1[[#This Row],[Scope 2 Infrastructure
(kg CO2-eq)]])/Tableau1[[#This Row],[Total CO2-emissions
(kg CO2-eq)
for scope 3 use ]],"")</f>
        <v>1.2238698201732264E-2</v>
      </c>
      <c r="N7162" s="436" t="s">
        <v>3730</v>
      </c>
      <c r="O7162" s="259">
        <v>1</v>
      </c>
      <c r="P7162" s="259" t="s">
        <v>5198</v>
      </c>
      <c r="Q7162" s="260" t="s">
        <v>5199</v>
      </c>
    </row>
    <row r="7163" spans="1:17" ht="21.75" customHeight="1">
      <c r="A7163" s="301" t="s">
        <v>5198</v>
      </c>
      <c r="B7163" s="301" t="s">
        <v>5199</v>
      </c>
      <c r="C7163" s="316" t="s">
        <v>13141</v>
      </c>
      <c r="D7163" s="465" t="s">
        <v>3730</v>
      </c>
      <c r="E7163" s="465" t="s">
        <v>6016</v>
      </c>
      <c r="F7163" s="469" t="str">
        <f t="shared" si="222"/>
        <v>other</v>
      </c>
      <c r="G7163" s="260">
        <v>0</v>
      </c>
      <c r="H7163" s="260">
        <v>1.9870544203999998E-3</v>
      </c>
      <c r="I7163" s="260">
        <v>9.5078252640000004E-4</v>
      </c>
      <c r="J7163" s="260">
        <v>3.0936814750437198E-2</v>
      </c>
      <c r="K7163" s="260">
        <v>3.3874651726451203E-2</v>
      </c>
      <c r="L7163" s="301" t="str">
        <f t="shared" si="223"/>
        <v/>
      </c>
      <c r="M7163" s="459">
        <f>IFERROR((Tableau1[[#This Row],[Scope 1
(kg CO2-eq)]]+Tableau1[[#This Row],[Scope 2 energy
(kg CO2-eq)]]+Tableau1[[#This Row],[Scope 2 Infrastructure
(kg CO2-eq)]])/Tableau1[[#This Row],[Total CO2-emissions
(kg CO2-eq)
for scope 3 use ]],"")</f>
        <v>8.6726705576901139E-2</v>
      </c>
      <c r="N7163" s="436" t="s">
        <v>3730</v>
      </c>
      <c r="O7163" s="259">
        <v>1</v>
      </c>
      <c r="P7163" s="259" t="s">
        <v>5198</v>
      </c>
      <c r="Q7163" s="259" t="s">
        <v>5199</v>
      </c>
    </row>
    <row r="7164" spans="1:17" ht="21.75" customHeight="1">
      <c r="A7164" s="301" t="s">
        <v>5198</v>
      </c>
      <c r="B7164" s="301" t="s">
        <v>5199</v>
      </c>
      <c r="C7164" s="316" t="s">
        <v>13142</v>
      </c>
      <c r="D7164" s="465" t="s">
        <v>3730</v>
      </c>
      <c r="E7164" s="465" t="s">
        <v>6016</v>
      </c>
      <c r="F7164" s="469" t="str">
        <f t="shared" si="222"/>
        <v>other</v>
      </c>
      <c r="G7164" s="260">
        <v>0</v>
      </c>
      <c r="H7164" s="260">
        <v>2.3829712786000001E-3</v>
      </c>
      <c r="I7164" s="260">
        <v>1.1402241575999999E-3</v>
      </c>
      <c r="J7164" s="260">
        <v>3.93436123021959E-2</v>
      </c>
      <c r="K7164" s="260">
        <v>4.28668077666381E-2</v>
      </c>
      <c r="L7164" s="301" t="str">
        <f t="shared" si="223"/>
        <v/>
      </c>
      <c r="M7164" s="459">
        <f>IFERROR((Tableau1[[#This Row],[Scope 1
(kg CO2-eq)]]+Tableau1[[#This Row],[Scope 2 energy
(kg CO2-eq)]]+Tableau1[[#This Row],[Scope 2 Infrastructure
(kg CO2-eq)]])/Tableau1[[#This Row],[Total CO2-emissions
(kg CO2-eq)
for scope 3 use ]],"")</f>
        <v>8.2189358614708719E-2</v>
      </c>
      <c r="N7164" s="436" t="s">
        <v>3730</v>
      </c>
      <c r="O7164" s="259">
        <v>1</v>
      </c>
      <c r="P7164" s="259" t="s">
        <v>5198</v>
      </c>
      <c r="Q7164" s="259" t="s">
        <v>5199</v>
      </c>
    </row>
    <row r="7165" spans="1:17" ht="21.75" customHeight="1">
      <c r="A7165" s="301" t="s">
        <v>5198</v>
      </c>
      <c r="B7165" s="301" t="s">
        <v>5199</v>
      </c>
      <c r="C7165" s="316" t="s">
        <v>13143</v>
      </c>
      <c r="D7165" s="465" t="s">
        <v>3730</v>
      </c>
      <c r="E7165" s="465" t="s">
        <v>6028</v>
      </c>
      <c r="F7165" s="469" t="str">
        <f t="shared" si="222"/>
        <v>other</v>
      </c>
      <c r="G7165" s="260">
        <v>0</v>
      </c>
      <c r="H7165" s="260">
        <v>2.4053816668E-3</v>
      </c>
      <c r="I7165" s="260">
        <v>1.1509472688000001E-3</v>
      </c>
      <c r="J7165" s="260">
        <v>3.84163018553118E-2</v>
      </c>
      <c r="K7165" s="260">
        <v>4.1972630943767998E-2</v>
      </c>
      <c r="L7165" s="301" t="str">
        <f t="shared" si="223"/>
        <v/>
      </c>
      <c r="M7165" s="459">
        <f>IFERROR((Tableau1[[#This Row],[Scope 1
(kg CO2-eq)]]+Tableau1[[#This Row],[Scope 2 energy
(kg CO2-eq)]]+Tableau1[[#This Row],[Scope 2 Infrastructure
(kg CO2-eq)]])/Tableau1[[#This Row],[Total CO2-emissions
(kg CO2-eq)
for scope 3 use ]],"")</f>
        <v>8.4729712091780041E-2</v>
      </c>
      <c r="N7165" s="436" t="s">
        <v>3730</v>
      </c>
      <c r="O7165" s="259">
        <v>1</v>
      </c>
      <c r="P7165" s="259" t="s">
        <v>5198</v>
      </c>
      <c r="Q7165" s="259" t="s">
        <v>5199</v>
      </c>
    </row>
    <row r="7166" spans="1:17" ht="21.75" customHeight="1">
      <c r="A7166" s="301" t="s">
        <v>4137</v>
      </c>
      <c r="B7166" s="301" t="s">
        <v>5182</v>
      </c>
      <c r="C7166" s="316" t="s">
        <v>13144</v>
      </c>
      <c r="D7166" s="465" t="s">
        <v>436</v>
      </c>
      <c r="E7166" s="465" t="s">
        <v>700</v>
      </c>
      <c r="F7166" s="469" t="str">
        <f t="shared" si="222"/>
        <v>CH</v>
      </c>
      <c r="G7166" s="260">
        <v>6.2069999999999996E-4</v>
      </c>
      <c r="H7166" s="260">
        <v>4.9697927060399997E-4</v>
      </c>
      <c r="I7166" s="260">
        <v>1.0372496364E-5</v>
      </c>
      <c r="J7166" s="260">
        <v>9.1121972490216011E-4</v>
      </c>
      <c r="K7166" s="260">
        <v>2.0392714951341599E-3</v>
      </c>
      <c r="L7166" s="301">
        <f t="shared" si="223"/>
        <v>7.3413773824829755E-3</v>
      </c>
      <c r="M7166" s="459">
        <f>IFERROR((Tableau1[[#This Row],[Scope 1
(kg CO2-eq)]]+Tableau1[[#This Row],[Scope 2 energy
(kg CO2-eq)]]+Tableau1[[#This Row],[Scope 2 Infrastructure
(kg CO2-eq)]])/Tableau1[[#This Row],[Total CO2-emissions
(kg CO2-eq)
for scope 3 use ]],"")</f>
        <v>0.55316409299085878</v>
      </c>
      <c r="N7166" s="436" t="s">
        <v>436</v>
      </c>
      <c r="O7166" s="259">
        <v>1</v>
      </c>
      <c r="P7166" s="259" t="s">
        <v>4137</v>
      </c>
      <c r="Q7166" s="259" t="s">
        <v>5182</v>
      </c>
    </row>
    <row r="7167" spans="1:17" ht="21.75" customHeight="1">
      <c r="A7167" s="301" t="s">
        <v>5198</v>
      </c>
      <c r="B7167" s="301" t="s">
        <v>5199</v>
      </c>
      <c r="C7167" s="316" t="s">
        <v>13145</v>
      </c>
      <c r="D7167" s="465" t="s">
        <v>3730</v>
      </c>
      <c r="E7167" s="465" t="s">
        <v>700</v>
      </c>
      <c r="F7167" s="469" t="str">
        <f t="shared" si="222"/>
        <v>CH</v>
      </c>
      <c r="G7167" s="260">
        <v>0</v>
      </c>
      <c r="H7167" s="260">
        <v>0</v>
      </c>
      <c r="I7167" s="260">
        <v>0</v>
      </c>
      <c r="J7167" s="260">
        <v>3.5348050407264901E-2</v>
      </c>
      <c r="K7167" s="260">
        <v>3.5348050405869601E-2</v>
      </c>
      <c r="L7167" s="301" t="str">
        <f t="shared" si="223"/>
        <v/>
      </c>
      <c r="M7167" s="459">
        <f>IFERROR((Tableau1[[#This Row],[Scope 1
(kg CO2-eq)]]+Tableau1[[#This Row],[Scope 2 energy
(kg CO2-eq)]]+Tableau1[[#This Row],[Scope 2 Infrastructure
(kg CO2-eq)]])/Tableau1[[#This Row],[Total CO2-emissions
(kg CO2-eq)
for scope 3 use ]],"")</f>
        <v>0</v>
      </c>
      <c r="N7167" s="436" t="s">
        <v>3730</v>
      </c>
      <c r="O7167" s="259">
        <v>1</v>
      </c>
      <c r="P7167" s="259" t="s">
        <v>5198</v>
      </c>
      <c r="Q7167" s="260" t="s">
        <v>5199</v>
      </c>
    </row>
    <row r="7168" spans="1:17" ht="21.75" customHeight="1">
      <c r="A7168" s="301" t="s">
        <v>5198</v>
      </c>
      <c r="B7168" s="301" t="s">
        <v>5199</v>
      </c>
      <c r="C7168" s="316" t="s">
        <v>13146</v>
      </c>
      <c r="D7168" s="465" t="s">
        <v>3730</v>
      </c>
      <c r="E7168" s="465" t="s">
        <v>6091</v>
      </c>
      <c r="F7168" s="469" t="str">
        <f t="shared" si="222"/>
        <v>other</v>
      </c>
      <c r="G7168" s="260">
        <v>0</v>
      </c>
      <c r="H7168" s="260">
        <v>0</v>
      </c>
      <c r="I7168" s="260">
        <v>0</v>
      </c>
      <c r="J7168" s="260">
        <v>3.8221279521589602E-2</v>
      </c>
      <c r="K7168" s="260">
        <v>3.8221279414028503E-2</v>
      </c>
      <c r="L7168" s="301" t="str">
        <f t="shared" si="223"/>
        <v/>
      </c>
      <c r="M7168" s="459">
        <f>IFERROR((Tableau1[[#This Row],[Scope 1
(kg CO2-eq)]]+Tableau1[[#This Row],[Scope 2 energy
(kg CO2-eq)]]+Tableau1[[#This Row],[Scope 2 Infrastructure
(kg CO2-eq)]])/Tableau1[[#This Row],[Total CO2-emissions
(kg CO2-eq)
for scope 3 use ]],"")</f>
        <v>0</v>
      </c>
      <c r="N7168" s="436" t="s">
        <v>3730</v>
      </c>
      <c r="O7168" s="259">
        <v>1</v>
      </c>
      <c r="P7168" s="259" t="s">
        <v>5198</v>
      </c>
      <c r="Q7168" s="259" t="s">
        <v>5199</v>
      </c>
    </row>
    <row r="7169" spans="1:17" ht="21.75" customHeight="1">
      <c r="A7169" s="301" t="s">
        <v>5198</v>
      </c>
      <c r="B7169" s="301" t="s">
        <v>5199</v>
      </c>
      <c r="C7169" s="316" t="s">
        <v>13147</v>
      </c>
      <c r="D7169" s="465" t="s">
        <v>3730</v>
      </c>
      <c r="E7169" s="465" t="s">
        <v>6044</v>
      </c>
      <c r="F7169" s="469" t="str">
        <f t="shared" si="222"/>
        <v>other</v>
      </c>
      <c r="G7169" s="260">
        <v>0</v>
      </c>
      <c r="H7169" s="260">
        <v>9.0161133048000004E-3</v>
      </c>
      <c r="I7169" s="260">
        <v>1.5767308799999999E-5</v>
      </c>
      <c r="J7169" s="260">
        <v>3.1107056076476E-2</v>
      </c>
      <c r="K7169" s="260">
        <v>4.01389367525826E-2</v>
      </c>
      <c r="L7169" s="301" t="str">
        <f t="shared" si="223"/>
        <v/>
      </c>
      <c r="M7169" s="459">
        <f>IFERROR((Tableau1[[#This Row],[Scope 1
(kg CO2-eq)]]+Tableau1[[#This Row],[Scope 2 energy
(kg CO2-eq)]]+Tableau1[[#This Row],[Scope 2 Infrastructure
(kg CO2-eq)]])/Tableau1[[#This Row],[Total CO2-emissions
(kg CO2-eq)
for scope 3 use ]],"")</f>
        <v>0.22501544246856203</v>
      </c>
      <c r="N7169" s="436" t="s">
        <v>3730</v>
      </c>
      <c r="O7169" s="259">
        <v>1</v>
      </c>
      <c r="P7169" s="259" t="s">
        <v>5198</v>
      </c>
      <c r="Q7169" s="259" t="s">
        <v>5199</v>
      </c>
    </row>
    <row r="7170" spans="1:17" ht="21.75" customHeight="1">
      <c r="A7170" s="301" t="s">
        <v>5198</v>
      </c>
      <c r="B7170" s="301" t="s">
        <v>5199</v>
      </c>
      <c r="C7170" s="316" t="s">
        <v>13148</v>
      </c>
      <c r="D7170" s="465" t="s">
        <v>3730</v>
      </c>
      <c r="E7170" s="465" t="s">
        <v>700</v>
      </c>
      <c r="F7170" s="469" t="str">
        <f t="shared" ref="F7170:F7233" si="224">IF(ISNUMBER(SEARCH("{CH}", C7170)), "CH", "other")</f>
        <v>CH</v>
      </c>
      <c r="G7170" s="260">
        <v>0</v>
      </c>
      <c r="H7170" s="260">
        <v>2.89310816016E-3</v>
      </c>
      <c r="I7170" s="260">
        <v>1.5798980879999999E-5</v>
      </c>
      <c r="J7170" s="260">
        <v>3.6988827921473698E-2</v>
      </c>
      <c r="K7170" s="260">
        <v>3.9897734742411102E-2</v>
      </c>
      <c r="L7170" s="301" t="str">
        <f t="shared" ref="L7170:L7233" si="225">IF(N7170="MJ", K7170*3.6, IF(N7170="m", K7170*1000, ""))</f>
        <v/>
      </c>
      <c r="M7170" s="459">
        <f>IFERROR((Tableau1[[#This Row],[Scope 1
(kg CO2-eq)]]+Tableau1[[#This Row],[Scope 2 energy
(kg CO2-eq)]]+Tableau1[[#This Row],[Scope 2 Infrastructure
(kg CO2-eq)]])/Tableau1[[#This Row],[Total CO2-emissions
(kg CO2-eq)
for scope 3 use ]],"")</f>
        <v>7.2909080172610538E-2</v>
      </c>
      <c r="N7170" s="436" t="s">
        <v>3730</v>
      </c>
      <c r="O7170" s="259">
        <v>1</v>
      </c>
      <c r="P7170" s="259" t="s">
        <v>5198</v>
      </c>
      <c r="Q7170" s="260" t="s">
        <v>5199</v>
      </c>
    </row>
    <row r="7171" spans="1:17" ht="21.75" customHeight="1">
      <c r="A7171" s="301" t="s">
        <v>5198</v>
      </c>
      <c r="B7171" s="301" t="s">
        <v>5199</v>
      </c>
      <c r="C7171" s="316" t="s">
        <v>13149</v>
      </c>
      <c r="D7171" s="465" t="s">
        <v>3730</v>
      </c>
      <c r="E7171" s="465" t="s">
        <v>6091</v>
      </c>
      <c r="F7171" s="469" t="str">
        <f t="shared" si="224"/>
        <v>other</v>
      </c>
      <c r="G7171" s="260">
        <v>0</v>
      </c>
      <c r="H7171" s="260">
        <v>1.264644829152E-2</v>
      </c>
      <c r="I7171" s="260">
        <v>1.5961985280000001E-5</v>
      </c>
      <c r="J7171" s="260">
        <v>3.0652735280039201E-2</v>
      </c>
      <c r="K7171" s="260">
        <v>4.33151478062734E-2</v>
      </c>
      <c r="L7171" s="301" t="str">
        <f t="shared" si="225"/>
        <v/>
      </c>
      <c r="M7171" s="459">
        <f>IFERROR((Tableau1[[#This Row],[Scope 1
(kg CO2-eq)]]+Tableau1[[#This Row],[Scope 2 energy
(kg CO2-eq)]]+Tableau1[[#This Row],[Scope 2 Infrastructure
(kg CO2-eq)]])/Tableau1[[#This Row],[Total CO2-emissions
(kg CO2-eq)
for scope 3 use ]],"")</f>
        <v>0.29233214979278183</v>
      </c>
      <c r="N7171" s="436" t="s">
        <v>3730</v>
      </c>
      <c r="O7171" s="259">
        <v>1</v>
      </c>
      <c r="P7171" s="259" t="s">
        <v>5198</v>
      </c>
      <c r="Q7171" s="260" t="s">
        <v>5199</v>
      </c>
    </row>
    <row r="7172" spans="1:17" ht="21.75" customHeight="1">
      <c r="A7172" s="301" t="s">
        <v>5198</v>
      </c>
      <c r="B7172" s="301" t="s">
        <v>5199</v>
      </c>
      <c r="C7172" s="316" t="s">
        <v>13150</v>
      </c>
      <c r="D7172" s="465" t="s">
        <v>3730</v>
      </c>
      <c r="E7172" s="465" t="s">
        <v>700</v>
      </c>
      <c r="F7172" s="469" t="str">
        <f t="shared" si="224"/>
        <v>CH</v>
      </c>
      <c r="G7172" s="260">
        <v>0</v>
      </c>
      <c r="H7172" s="260">
        <v>3.0254024069999998E-4</v>
      </c>
      <c r="I7172" s="260">
        <v>1.447620012E-4</v>
      </c>
      <c r="J7172" s="260">
        <v>4.9821971634675902E-2</v>
      </c>
      <c r="K7172" s="260">
        <v>5.0269273884100199E-2</v>
      </c>
      <c r="L7172" s="301" t="str">
        <f t="shared" si="225"/>
        <v/>
      </c>
      <c r="M7172" s="459">
        <f>IFERROR((Tableau1[[#This Row],[Scope 1
(kg CO2-eq)]]+Tableau1[[#This Row],[Scope 2 energy
(kg CO2-eq)]]+Tableau1[[#This Row],[Scope 2 Infrastructure
(kg CO2-eq)]])/Tableau1[[#This Row],[Total CO2-emissions
(kg CO2-eq)
for scope 3 use ]],"")</f>
        <v>8.8981241887696808E-3</v>
      </c>
      <c r="N7172" s="436" t="s">
        <v>3730</v>
      </c>
      <c r="O7172" s="259">
        <v>1</v>
      </c>
      <c r="P7172" s="259" t="s">
        <v>5198</v>
      </c>
      <c r="Q7172" s="260" t="s">
        <v>5199</v>
      </c>
    </row>
    <row r="7173" spans="1:17" ht="21.75" customHeight="1">
      <c r="A7173" s="301" t="s">
        <v>5198</v>
      </c>
      <c r="B7173" s="301" t="s">
        <v>5199</v>
      </c>
      <c r="C7173" s="316" t="s">
        <v>13151</v>
      </c>
      <c r="D7173" s="465" t="s">
        <v>3730</v>
      </c>
      <c r="E7173" s="465" t="s">
        <v>6016</v>
      </c>
      <c r="F7173" s="469" t="str">
        <f t="shared" si="224"/>
        <v>other</v>
      </c>
      <c r="G7173" s="260">
        <v>0</v>
      </c>
      <c r="H7173" s="260">
        <v>1.4267947154E-3</v>
      </c>
      <c r="I7173" s="260">
        <v>6.8270474639999998E-4</v>
      </c>
      <c r="J7173" s="260">
        <v>3.7173424115409297E-2</v>
      </c>
      <c r="K7173" s="260">
        <v>3.9282923593160601E-2</v>
      </c>
      <c r="L7173" s="301" t="str">
        <f t="shared" si="225"/>
        <v/>
      </c>
      <c r="M7173" s="459">
        <f>IFERROR((Tableau1[[#This Row],[Scope 1
(kg CO2-eq)]]+Tableau1[[#This Row],[Scope 2 energy
(kg CO2-eq)]]+Tableau1[[#This Row],[Scope 2 Infrastructure
(kg CO2-eq)]])/Tableau1[[#This Row],[Total CO2-emissions
(kg CO2-eq)
for scope 3 use ]],"")</f>
        <v>5.37001645714393E-2</v>
      </c>
      <c r="N7173" s="436" t="s">
        <v>3730</v>
      </c>
      <c r="O7173" s="259">
        <v>1</v>
      </c>
      <c r="P7173" s="259" t="s">
        <v>5198</v>
      </c>
      <c r="Q7173" s="259" t="s">
        <v>5199</v>
      </c>
    </row>
    <row r="7174" spans="1:17" ht="21.75" customHeight="1">
      <c r="A7174" s="301" t="s">
        <v>5198</v>
      </c>
      <c r="B7174" s="301" t="s">
        <v>5199</v>
      </c>
      <c r="C7174" s="316" t="s">
        <v>13152</v>
      </c>
      <c r="D7174" s="465" t="s">
        <v>3730</v>
      </c>
      <c r="E7174" s="465" t="s">
        <v>6028</v>
      </c>
      <c r="F7174" s="469" t="str">
        <f t="shared" si="224"/>
        <v>other</v>
      </c>
      <c r="G7174" s="260">
        <v>0</v>
      </c>
      <c r="H7174" s="260">
        <v>1.8600622206000001E-3</v>
      </c>
      <c r="I7174" s="260">
        <v>8.9001822960000005E-4</v>
      </c>
      <c r="J7174" s="260">
        <v>4.1768568061748799E-2</v>
      </c>
      <c r="K7174" s="260">
        <v>4.45186485658201E-2</v>
      </c>
      <c r="L7174" s="301" t="str">
        <f t="shared" si="225"/>
        <v/>
      </c>
      <c r="M7174" s="459">
        <f>IFERROR((Tableau1[[#This Row],[Scope 1
(kg CO2-eq)]]+Tableau1[[#This Row],[Scope 2 energy
(kg CO2-eq)]]+Tableau1[[#This Row],[Scope 2 Infrastructure
(kg CO2-eq)]])/Tableau1[[#This Row],[Total CO2-emissions
(kg CO2-eq)
for scope 3 use ]],"")</f>
        <v>6.1773673253671446E-2</v>
      </c>
      <c r="N7174" s="436" t="s">
        <v>3730</v>
      </c>
      <c r="O7174" s="259">
        <v>1</v>
      </c>
      <c r="P7174" s="259" t="s">
        <v>5198</v>
      </c>
      <c r="Q7174" s="259" t="s">
        <v>5199</v>
      </c>
    </row>
    <row r="7175" spans="1:17" ht="21.75" customHeight="1">
      <c r="A7175" s="301" t="s">
        <v>5200</v>
      </c>
      <c r="B7175" s="301" t="s">
        <v>5166</v>
      </c>
      <c r="C7175" s="316" t="s">
        <v>13153</v>
      </c>
      <c r="D7175" s="465" t="s">
        <v>50</v>
      </c>
      <c r="E7175" s="465" t="s">
        <v>700</v>
      </c>
      <c r="F7175" s="469" t="str">
        <f t="shared" si="224"/>
        <v>CH</v>
      </c>
      <c r="G7175" s="260">
        <v>0</v>
      </c>
      <c r="H7175" s="260">
        <v>1.5304327771696</v>
      </c>
      <c r="I7175" s="260">
        <v>4.3065009506822998</v>
      </c>
      <c r="J7175" s="260">
        <v>18.6136026187671</v>
      </c>
      <c r="K7175" s="260">
        <v>24.450535878599698</v>
      </c>
      <c r="L7175" s="301" t="str">
        <f t="shared" si="225"/>
        <v/>
      </c>
      <c r="M7175" s="459">
        <f>IFERROR((Tableau1[[#This Row],[Scope 1
(kg CO2-eq)]]+Tableau1[[#This Row],[Scope 2 energy
(kg CO2-eq)]]+Tableau1[[#This Row],[Scope 2 Infrastructure
(kg CO2-eq)]])/Tableau1[[#This Row],[Total CO2-emissions
(kg CO2-eq)
for scope 3 use ]],"")</f>
        <v>0.23872416362705035</v>
      </c>
      <c r="N7175" s="436" t="s">
        <v>50</v>
      </c>
      <c r="O7175" s="259">
        <v>1</v>
      </c>
      <c r="P7175" s="259" t="s">
        <v>5200</v>
      </c>
      <c r="Q7175" s="259" t="s">
        <v>5166</v>
      </c>
    </row>
    <row r="7176" spans="1:17" ht="21.75" customHeight="1">
      <c r="A7176" s="301" t="s">
        <v>5341</v>
      </c>
      <c r="B7176" s="301" t="s">
        <v>5133</v>
      </c>
      <c r="C7176" s="316" t="s">
        <v>13154</v>
      </c>
      <c r="D7176" s="465" t="s">
        <v>3646</v>
      </c>
      <c r="E7176" s="465" t="s">
        <v>6091</v>
      </c>
      <c r="F7176" s="469" t="str">
        <f t="shared" si="224"/>
        <v>other</v>
      </c>
      <c r="G7176" s="260">
        <v>0</v>
      </c>
      <c r="H7176" s="260">
        <v>0</v>
      </c>
      <c r="I7176" s="260">
        <v>0</v>
      </c>
      <c r="J7176" s="260">
        <v>64041.851792942602</v>
      </c>
      <c r="K7176" s="260">
        <v>64041.851792776601</v>
      </c>
      <c r="L7176" s="301" t="str">
        <f t="shared" si="225"/>
        <v/>
      </c>
      <c r="M7176" s="459">
        <f>IFERROR((Tableau1[[#This Row],[Scope 1
(kg CO2-eq)]]+Tableau1[[#This Row],[Scope 2 energy
(kg CO2-eq)]]+Tableau1[[#This Row],[Scope 2 Infrastructure
(kg CO2-eq)]])/Tableau1[[#This Row],[Total CO2-emissions
(kg CO2-eq)
for scope 3 use ]],"")</f>
        <v>0</v>
      </c>
      <c r="N7176" s="436" t="s">
        <v>3646</v>
      </c>
      <c r="O7176" s="259">
        <v>1</v>
      </c>
      <c r="P7176" s="259" t="s">
        <v>5341</v>
      </c>
      <c r="Q7176" s="259" t="s">
        <v>5133</v>
      </c>
    </row>
    <row r="7177" spans="1:17" ht="21.75" customHeight="1">
      <c r="A7177" s="301" t="s">
        <v>5198</v>
      </c>
      <c r="B7177" s="301" t="s">
        <v>5199</v>
      </c>
      <c r="C7177" s="316" t="s">
        <v>13155</v>
      </c>
      <c r="D7177" s="465" t="s">
        <v>3730</v>
      </c>
      <c r="E7177" s="465" t="s">
        <v>6091</v>
      </c>
      <c r="F7177" s="469" t="str">
        <f t="shared" si="224"/>
        <v>other</v>
      </c>
      <c r="G7177" s="260">
        <v>0</v>
      </c>
      <c r="H7177" s="260">
        <v>4.8241239958400003E-2</v>
      </c>
      <c r="I7177" s="260">
        <v>5.9393433599999999E-5</v>
      </c>
      <c r="J7177" s="260">
        <v>6.77004943696176E-2</v>
      </c>
      <c r="K7177" s="260">
        <v>0.11600112766029901</v>
      </c>
      <c r="L7177" s="301" t="str">
        <f t="shared" si="225"/>
        <v/>
      </c>
      <c r="M7177" s="459">
        <f>IFERROR((Tableau1[[#This Row],[Scope 1
(kg CO2-eq)]]+Tableau1[[#This Row],[Scope 2 energy
(kg CO2-eq)]]+Tableau1[[#This Row],[Scope 2 Infrastructure
(kg CO2-eq)]])/Tableau1[[#This Row],[Total CO2-emissions
(kg CO2-eq)
for scope 3 use ]],"")</f>
        <v>0.41638072289646139</v>
      </c>
      <c r="N7177" s="436" t="s">
        <v>3730</v>
      </c>
      <c r="O7177" s="259">
        <v>1</v>
      </c>
      <c r="P7177" s="259" t="s">
        <v>5198</v>
      </c>
      <c r="Q7177" s="259" t="s">
        <v>5199</v>
      </c>
    </row>
    <row r="7178" spans="1:17" ht="21.75" customHeight="1">
      <c r="A7178" s="301" t="s">
        <v>5129</v>
      </c>
      <c r="B7178" s="301" t="s">
        <v>5130</v>
      </c>
      <c r="C7178" s="316" t="s">
        <v>13156</v>
      </c>
      <c r="D7178" s="465" t="s">
        <v>3730</v>
      </c>
      <c r="E7178" s="465" t="s">
        <v>6091</v>
      </c>
      <c r="F7178" s="469" t="str">
        <f t="shared" si="224"/>
        <v>other</v>
      </c>
      <c r="G7178" s="260">
        <v>0</v>
      </c>
      <c r="H7178" s="260">
        <v>0.98540551138400001</v>
      </c>
      <c r="I7178" s="260">
        <v>0.69518539877600005</v>
      </c>
      <c r="J7178" s="260">
        <v>4.8262121228800997E-2</v>
      </c>
      <c r="K7178" s="260">
        <v>1.7288530410123299</v>
      </c>
      <c r="L7178" s="301" t="str">
        <f t="shared" si="225"/>
        <v/>
      </c>
      <c r="M7178" s="459">
        <f>IFERROR((Tableau1[[#This Row],[Scope 1
(kg CO2-eq)]]+Tableau1[[#This Row],[Scope 2 energy
(kg CO2-eq)]]+Tableau1[[#This Row],[Scope 2 Infrastructure
(kg CO2-eq)]])/Tableau1[[#This Row],[Total CO2-emissions
(kg CO2-eq)
for scope 3 use ]],"")</f>
        <v>0.97208430693214387</v>
      </c>
      <c r="N7178" s="436" t="s">
        <v>3730</v>
      </c>
      <c r="O7178" s="259">
        <v>1</v>
      </c>
      <c r="P7178" s="259" t="s">
        <v>5129</v>
      </c>
      <c r="Q7178" s="260" t="s">
        <v>5130</v>
      </c>
    </row>
    <row r="7179" spans="1:17" ht="21.75" customHeight="1">
      <c r="A7179" s="301" t="s">
        <v>5129</v>
      </c>
      <c r="B7179" s="301" t="s">
        <v>5130</v>
      </c>
      <c r="C7179" s="316" t="s">
        <v>3895</v>
      </c>
      <c r="D7179" s="465" t="s">
        <v>3730</v>
      </c>
      <c r="E7179" s="465" t="s">
        <v>6091</v>
      </c>
      <c r="F7179" s="469" t="str">
        <f t="shared" si="224"/>
        <v>other</v>
      </c>
      <c r="G7179" s="260">
        <v>2.5620333599103602</v>
      </c>
      <c r="H7179" s="260">
        <v>0</v>
      </c>
      <c r="I7179" s="260">
        <v>0</v>
      </c>
      <c r="J7179" s="260">
        <v>0</v>
      </c>
      <c r="K7179" s="260">
        <v>2.5620333599103602</v>
      </c>
      <c r="L7179" s="301" t="str">
        <f t="shared" si="225"/>
        <v/>
      </c>
      <c r="M7179" s="459">
        <f>IFERROR((Tableau1[[#This Row],[Scope 1
(kg CO2-eq)]]+Tableau1[[#This Row],[Scope 2 energy
(kg CO2-eq)]]+Tableau1[[#This Row],[Scope 2 Infrastructure
(kg CO2-eq)]])/Tableau1[[#This Row],[Total CO2-emissions
(kg CO2-eq)
for scope 3 use ]],"")</f>
        <v>1</v>
      </c>
      <c r="N7179" s="436" t="s">
        <v>3730</v>
      </c>
      <c r="O7179" s="259">
        <v>1</v>
      </c>
      <c r="P7179" s="259" t="s">
        <v>5129</v>
      </c>
      <c r="Q7179" s="259" t="s">
        <v>5130</v>
      </c>
    </row>
    <row r="7180" spans="1:17" ht="21.75" customHeight="1">
      <c r="A7180" s="301" t="s">
        <v>5129</v>
      </c>
      <c r="B7180" s="301" t="s">
        <v>5130</v>
      </c>
      <c r="C7180" s="316" t="s">
        <v>3896</v>
      </c>
      <c r="D7180" s="465" t="s">
        <v>3730</v>
      </c>
      <c r="E7180" s="465" t="s">
        <v>6091</v>
      </c>
      <c r="F7180" s="469" t="str">
        <f t="shared" si="224"/>
        <v>other</v>
      </c>
      <c r="G7180" s="260">
        <v>3.1678520700465098</v>
      </c>
      <c r="H7180" s="260">
        <v>0</v>
      </c>
      <c r="I7180" s="260">
        <v>0</v>
      </c>
      <c r="J7180" s="260">
        <v>0</v>
      </c>
      <c r="K7180" s="260">
        <v>3.1678520700465098</v>
      </c>
      <c r="L7180" s="301" t="str">
        <f t="shared" si="225"/>
        <v/>
      </c>
      <c r="M7180" s="459">
        <f>IFERROR((Tableau1[[#This Row],[Scope 1
(kg CO2-eq)]]+Tableau1[[#This Row],[Scope 2 energy
(kg CO2-eq)]]+Tableau1[[#This Row],[Scope 2 Infrastructure
(kg CO2-eq)]])/Tableau1[[#This Row],[Total CO2-emissions
(kg CO2-eq)
for scope 3 use ]],"")</f>
        <v>1</v>
      </c>
      <c r="N7180" s="436" t="s">
        <v>3730</v>
      </c>
      <c r="O7180" s="259">
        <v>1</v>
      </c>
      <c r="P7180" s="259" t="s">
        <v>5129</v>
      </c>
      <c r="Q7180" s="259" t="s">
        <v>5130</v>
      </c>
    </row>
    <row r="7181" spans="1:17" ht="21.75" customHeight="1">
      <c r="A7181" s="301" t="s">
        <v>5167</v>
      </c>
      <c r="B7181" s="301" t="s">
        <v>5216</v>
      </c>
      <c r="C7181" s="316" t="s">
        <v>13157</v>
      </c>
      <c r="D7181" s="465" t="s">
        <v>3730</v>
      </c>
      <c r="E7181" s="465" t="s">
        <v>700</v>
      </c>
      <c r="F7181" s="469" t="str">
        <f t="shared" si="224"/>
        <v>CH</v>
      </c>
      <c r="G7181" s="260">
        <v>0</v>
      </c>
      <c r="H7181" s="260">
        <v>7.8495182639999996E-4</v>
      </c>
      <c r="I7181" s="260">
        <v>4.2865452E-6</v>
      </c>
      <c r="J7181" s="260">
        <v>6.7086566711116197E-3</v>
      </c>
      <c r="K7181" s="260">
        <v>7.4978950319099201E-3</v>
      </c>
      <c r="L7181" s="301" t="str">
        <f t="shared" si="225"/>
        <v/>
      </c>
      <c r="M7181" s="459">
        <f>IFERROR((Tableau1[[#This Row],[Scope 1
(kg CO2-eq)]]+Tableau1[[#This Row],[Scope 2 energy
(kg CO2-eq)]]+Tableau1[[#This Row],[Scope 2 Infrastructure
(kg CO2-eq)]])/Tableau1[[#This Row],[Total CO2-emissions
(kg CO2-eq)
for scope 3 use ]],"")</f>
        <v>0.10526132577758417</v>
      </c>
      <c r="N7181" s="436" t="s">
        <v>3730</v>
      </c>
      <c r="O7181" s="259">
        <v>1</v>
      </c>
      <c r="P7181" s="259" t="s">
        <v>5167</v>
      </c>
      <c r="Q7181" s="259" t="s">
        <v>5216</v>
      </c>
    </row>
    <row r="7182" spans="1:17" ht="21.75" customHeight="1">
      <c r="A7182" s="301" t="s">
        <v>5303</v>
      </c>
      <c r="B7182" s="301" t="s">
        <v>5199</v>
      </c>
      <c r="C7182" s="316" t="s">
        <v>13158</v>
      </c>
      <c r="D7182" s="465" t="s">
        <v>3730</v>
      </c>
      <c r="E7182" s="465" t="s">
        <v>700</v>
      </c>
      <c r="F7182" s="469" t="str">
        <f t="shared" si="224"/>
        <v>CH</v>
      </c>
      <c r="G7182" s="260">
        <v>0</v>
      </c>
      <c r="H7182" s="260">
        <v>0</v>
      </c>
      <c r="I7182" s="260">
        <v>0</v>
      </c>
      <c r="J7182" s="260">
        <v>0.50209287674325698</v>
      </c>
      <c r="K7182" s="260">
        <v>0.50209287675144298</v>
      </c>
      <c r="L7182" s="301" t="str">
        <f t="shared" si="225"/>
        <v/>
      </c>
      <c r="M7182" s="459">
        <f>IFERROR((Tableau1[[#This Row],[Scope 1
(kg CO2-eq)]]+Tableau1[[#This Row],[Scope 2 energy
(kg CO2-eq)]]+Tableau1[[#This Row],[Scope 2 Infrastructure
(kg CO2-eq)]])/Tableau1[[#This Row],[Total CO2-emissions
(kg CO2-eq)
for scope 3 use ]],"")</f>
        <v>0</v>
      </c>
      <c r="N7182" s="436" t="s">
        <v>3730</v>
      </c>
      <c r="O7182" s="259">
        <v>1</v>
      </c>
      <c r="P7182" s="259" t="s">
        <v>5303</v>
      </c>
      <c r="Q7182" s="260" t="s">
        <v>5199</v>
      </c>
    </row>
    <row r="7183" spans="1:17" ht="21.75" customHeight="1">
      <c r="A7183" s="301" t="s">
        <v>5303</v>
      </c>
      <c r="B7183" s="301" t="s">
        <v>5199</v>
      </c>
      <c r="C7183" s="316" t="s">
        <v>13159</v>
      </c>
      <c r="D7183" s="465" t="s">
        <v>3730</v>
      </c>
      <c r="E7183" s="465" t="s">
        <v>700</v>
      </c>
      <c r="F7183" s="469" t="str">
        <f t="shared" si="224"/>
        <v>CH</v>
      </c>
      <c r="G7183" s="260">
        <v>0</v>
      </c>
      <c r="H7183" s="260">
        <v>0</v>
      </c>
      <c r="I7183" s="260">
        <v>0</v>
      </c>
      <c r="J7183" s="260">
        <v>0.50209287674325698</v>
      </c>
      <c r="K7183" s="260">
        <v>0.50209287675144298</v>
      </c>
      <c r="L7183" s="301" t="str">
        <f t="shared" si="225"/>
        <v/>
      </c>
      <c r="M7183" s="459">
        <f>IFERROR((Tableau1[[#This Row],[Scope 1
(kg CO2-eq)]]+Tableau1[[#This Row],[Scope 2 energy
(kg CO2-eq)]]+Tableau1[[#This Row],[Scope 2 Infrastructure
(kg CO2-eq)]])/Tableau1[[#This Row],[Total CO2-emissions
(kg CO2-eq)
for scope 3 use ]],"")</f>
        <v>0</v>
      </c>
      <c r="N7183" s="436" t="s">
        <v>3730</v>
      </c>
      <c r="O7183" s="259">
        <v>1</v>
      </c>
      <c r="P7183" s="259" t="s">
        <v>5303</v>
      </c>
      <c r="Q7183" s="259" t="s">
        <v>5199</v>
      </c>
    </row>
    <row r="7184" spans="1:17" ht="21.75" customHeight="1">
      <c r="A7184" s="301" t="s">
        <v>5198</v>
      </c>
      <c r="B7184" s="301" t="s">
        <v>5199</v>
      </c>
      <c r="C7184" s="316" t="s">
        <v>13160</v>
      </c>
      <c r="D7184" s="465" t="s">
        <v>50</v>
      </c>
      <c r="E7184" s="465" t="s">
        <v>6091</v>
      </c>
      <c r="F7184" s="469" t="str">
        <f t="shared" si="224"/>
        <v>other</v>
      </c>
      <c r="G7184" s="260">
        <v>0</v>
      </c>
      <c r="H7184" s="260">
        <v>4.7853284457280001</v>
      </c>
      <c r="I7184" s="260">
        <v>5.6423761920000003E-3</v>
      </c>
      <c r="J7184" s="260">
        <v>180.054260483452</v>
      </c>
      <c r="K7184" s="260">
        <v>184.84523123426001</v>
      </c>
      <c r="L7184" s="301" t="str">
        <f t="shared" si="225"/>
        <v/>
      </c>
      <c r="M7184" s="459">
        <f>IFERROR((Tableau1[[#This Row],[Scope 1
(kg CO2-eq)]]+Tableau1[[#This Row],[Scope 2 energy
(kg CO2-eq)]]+Tableau1[[#This Row],[Scope 2 Infrastructure
(kg CO2-eq)]])/Tableau1[[#This Row],[Total CO2-emissions
(kg CO2-eq)
for scope 3 use ]],"")</f>
        <v>2.5918822952204032E-2</v>
      </c>
      <c r="N7184" s="436" t="s">
        <v>50</v>
      </c>
      <c r="O7184" s="259">
        <v>1</v>
      </c>
      <c r="P7184" s="259" t="s">
        <v>5198</v>
      </c>
      <c r="Q7184" s="259" t="s">
        <v>5199</v>
      </c>
    </row>
    <row r="7185" spans="1:17" ht="21.75" customHeight="1">
      <c r="A7185" s="301" t="s">
        <v>5143</v>
      </c>
      <c r="B7185" s="301" t="s">
        <v>5146</v>
      </c>
      <c r="C7185" s="316" t="s">
        <v>13161</v>
      </c>
      <c r="D7185" s="465" t="s">
        <v>50</v>
      </c>
      <c r="E7185" s="465" t="s">
        <v>700</v>
      </c>
      <c r="F7185" s="469" t="str">
        <f t="shared" si="224"/>
        <v>CH</v>
      </c>
      <c r="G7185" s="260">
        <v>0</v>
      </c>
      <c r="H7185" s="260">
        <v>0</v>
      </c>
      <c r="I7185" s="260">
        <v>0</v>
      </c>
      <c r="J7185" s="260">
        <v>203.95392981468001</v>
      </c>
      <c r="K7185" s="260">
        <v>203.95392981468001</v>
      </c>
      <c r="L7185" s="301" t="str">
        <f t="shared" si="225"/>
        <v/>
      </c>
      <c r="M7185" s="459">
        <f>IFERROR((Tableau1[[#This Row],[Scope 1
(kg CO2-eq)]]+Tableau1[[#This Row],[Scope 2 energy
(kg CO2-eq)]]+Tableau1[[#This Row],[Scope 2 Infrastructure
(kg CO2-eq)]])/Tableau1[[#This Row],[Total CO2-emissions
(kg CO2-eq)
for scope 3 use ]],"")</f>
        <v>0</v>
      </c>
      <c r="N7185" s="436" t="s">
        <v>50</v>
      </c>
      <c r="O7185" s="259">
        <v>1</v>
      </c>
      <c r="P7185" s="259" t="s">
        <v>5143</v>
      </c>
      <c r="Q7185" s="259" t="s">
        <v>5146</v>
      </c>
    </row>
    <row r="7186" spans="1:17" ht="21.75" customHeight="1">
      <c r="A7186" s="301" t="s">
        <v>5198</v>
      </c>
      <c r="B7186" s="301" t="s">
        <v>5199</v>
      </c>
      <c r="C7186" s="316" t="s">
        <v>13162</v>
      </c>
      <c r="D7186" s="465" t="s">
        <v>3730</v>
      </c>
      <c r="E7186" s="465" t="s">
        <v>6091</v>
      </c>
      <c r="F7186" s="469" t="str">
        <f t="shared" si="224"/>
        <v>other</v>
      </c>
      <c r="G7186" s="260">
        <v>0</v>
      </c>
      <c r="H7186" s="260">
        <v>2.882213796672E-2</v>
      </c>
      <c r="I7186" s="260">
        <v>3.6378478080000003E-5</v>
      </c>
      <c r="J7186" s="260">
        <v>4.7111974686299699E-2</v>
      </c>
      <c r="K7186" s="260">
        <v>7.5970491081196204E-2</v>
      </c>
      <c r="L7186" s="301" t="str">
        <f t="shared" si="225"/>
        <v/>
      </c>
      <c r="M7186" s="459">
        <f>IFERROR((Tableau1[[#This Row],[Scope 1
(kg CO2-eq)]]+Tableau1[[#This Row],[Scope 2 energy
(kg CO2-eq)]]+Tableau1[[#This Row],[Scope 2 Infrastructure
(kg CO2-eq)]])/Tableau1[[#This Row],[Total CO2-emissions
(kg CO2-eq)
for scope 3 use ]],"")</f>
        <v>0.37986481374664827</v>
      </c>
      <c r="N7186" s="436" t="s">
        <v>3730</v>
      </c>
      <c r="O7186" s="259">
        <v>1</v>
      </c>
      <c r="P7186" s="259" t="s">
        <v>5198</v>
      </c>
      <c r="Q7186" s="259" t="s">
        <v>5199</v>
      </c>
    </row>
    <row r="7187" spans="1:17" ht="21.75" customHeight="1">
      <c r="A7187" s="301" t="s">
        <v>5341</v>
      </c>
      <c r="B7187" s="301" t="s">
        <v>5133</v>
      </c>
      <c r="C7187" s="316" t="s">
        <v>13163</v>
      </c>
      <c r="D7187" s="465" t="s">
        <v>3646</v>
      </c>
      <c r="E7187" s="465" t="s">
        <v>6091</v>
      </c>
      <c r="F7187" s="469" t="str">
        <f t="shared" si="224"/>
        <v>other</v>
      </c>
      <c r="G7187" s="260">
        <v>0</v>
      </c>
      <c r="H7187" s="260">
        <v>0</v>
      </c>
      <c r="I7187" s="260">
        <v>0</v>
      </c>
      <c r="J7187" s="260">
        <v>2794501.4089440098</v>
      </c>
      <c r="K7187" s="260">
        <v>2794501.4089406999</v>
      </c>
      <c r="L7187" s="301" t="str">
        <f t="shared" si="225"/>
        <v/>
      </c>
      <c r="M7187" s="459">
        <f>IFERROR((Tableau1[[#This Row],[Scope 1
(kg CO2-eq)]]+Tableau1[[#This Row],[Scope 2 energy
(kg CO2-eq)]]+Tableau1[[#This Row],[Scope 2 Infrastructure
(kg CO2-eq)]])/Tableau1[[#This Row],[Total CO2-emissions
(kg CO2-eq)
for scope 3 use ]],"")</f>
        <v>0</v>
      </c>
      <c r="N7187" s="436" t="s">
        <v>3646</v>
      </c>
      <c r="O7187" s="259">
        <v>1</v>
      </c>
      <c r="P7187" s="259" t="s">
        <v>5341</v>
      </c>
      <c r="Q7187" s="260" t="s">
        <v>5133</v>
      </c>
    </row>
    <row r="7188" spans="1:17" ht="21.75" customHeight="1">
      <c r="A7188" s="301" t="s">
        <v>5341</v>
      </c>
      <c r="B7188" s="301" t="s">
        <v>5133</v>
      </c>
      <c r="C7188" s="316" t="s">
        <v>13164</v>
      </c>
      <c r="D7188" s="465" t="s">
        <v>3646</v>
      </c>
      <c r="E7188" s="465" t="s">
        <v>6091</v>
      </c>
      <c r="F7188" s="469" t="str">
        <f t="shared" si="224"/>
        <v>other</v>
      </c>
      <c r="G7188" s="260">
        <v>0</v>
      </c>
      <c r="H7188" s="260">
        <v>0</v>
      </c>
      <c r="I7188" s="260">
        <v>0</v>
      </c>
      <c r="J7188" s="260">
        <v>79250775.789805204</v>
      </c>
      <c r="K7188" s="260">
        <v>79250775.789730102</v>
      </c>
      <c r="L7188" s="301" t="str">
        <f t="shared" si="225"/>
        <v/>
      </c>
      <c r="M7188" s="459">
        <f>IFERROR((Tableau1[[#This Row],[Scope 1
(kg CO2-eq)]]+Tableau1[[#This Row],[Scope 2 energy
(kg CO2-eq)]]+Tableau1[[#This Row],[Scope 2 Infrastructure
(kg CO2-eq)]])/Tableau1[[#This Row],[Total CO2-emissions
(kg CO2-eq)
for scope 3 use ]],"")</f>
        <v>0</v>
      </c>
      <c r="N7188" s="436" t="s">
        <v>3646</v>
      </c>
      <c r="O7188" s="259">
        <v>1</v>
      </c>
      <c r="P7188" s="259" t="s">
        <v>5341</v>
      </c>
      <c r="Q7188" s="259" t="s">
        <v>5133</v>
      </c>
    </row>
    <row r="7189" spans="1:17" ht="21.75" customHeight="1">
      <c r="A7189" s="301" t="s">
        <v>5364</v>
      </c>
      <c r="B7189" s="301" t="s">
        <v>5365</v>
      </c>
      <c r="C7189" s="316" t="s">
        <v>13165</v>
      </c>
      <c r="D7189" s="465" t="s">
        <v>3657</v>
      </c>
      <c r="E7189" s="465" t="s">
        <v>700</v>
      </c>
      <c r="F7189" s="469" t="str">
        <f t="shared" si="224"/>
        <v>CH</v>
      </c>
      <c r="G7189" s="260">
        <v>0</v>
      </c>
      <c r="H7189" s="260">
        <v>0</v>
      </c>
      <c r="I7189" s="260">
        <v>0</v>
      </c>
      <c r="J7189" s="260">
        <v>1.03490792488822E-9</v>
      </c>
      <c r="K7189" s="260">
        <v>1.03490792433943E-9</v>
      </c>
      <c r="L7189" s="301" t="str">
        <f t="shared" si="225"/>
        <v/>
      </c>
      <c r="M7189" s="459">
        <f>IFERROR((Tableau1[[#This Row],[Scope 1
(kg CO2-eq)]]+Tableau1[[#This Row],[Scope 2 energy
(kg CO2-eq)]]+Tableau1[[#This Row],[Scope 2 Infrastructure
(kg CO2-eq)]])/Tableau1[[#This Row],[Total CO2-emissions
(kg CO2-eq)
for scope 3 use ]],"")</f>
        <v>0</v>
      </c>
      <c r="N7189" s="436" t="s">
        <v>3657</v>
      </c>
      <c r="O7189" s="259">
        <v>31536000</v>
      </c>
      <c r="P7189" s="259" t="s">
        <v>5364</v>
      </c>
      <c r="Q7189" s="259" t="s">
        <v>5365</v>
      </c>
    </row>
    <row r="7190" spans="1:17" ht="21.75" customHeight="1">
      <c r="A7190" s="301" t="s">
        <v>5213</v>
      </c>
      <c r="B7190" s="301" t="s">
        <v>5360</v>
      </c>
      <c r="C7190" s="316" t="s">
        <v>13166</v>
      </c>
      <c r="D7190" s="465" t="s">
        <v>3646</v>
      </c>
      <c r="E7190" s="465" t="s">
        <v>6063</v>
      </c>
      <c r="F7190" s="469" t="str">
        <f t="shared" si="224"/>
        <v>other</v>
      </c>
      <c r="G7190" s="260">
        <v>149490</v>
      </c>
      <c r="H7190" s="260">
        <v>0</v>
      </c>
      <c r="I7190" s="260">
        <v>0</v>
      </c>
      <c r="J7190" s="260">
        <v>145817.20608457102</v>
      </c>
      <c r="K7190" s="260">
        <v>295307.206084473</v>
      </c>
      <c r="L7190" s="301" t="str">
        <f t="shared" si="225"/>
        <v/>
      </c>
      <c r="M7190" s="459">
        <f>IFERROR((Tableau1[[#This Row],[Scope 1
(kg CO2-eq)]]+Tableau1[[#This Row],[Scope 2 energy
(kg CO2-eq)]]+Tableau1[[#This Row],[Scope 2 Infrastructure
(kg CO2-eq)]])/Tableau1[[#This Row],[Total CO2-emissions
(kg CO2-eq)
for scope 3 use ]],"")</f>
        <v>0.50621859853036633</v>
      </c>
      <c r="N7190" s="436" t="s">
        <v>3646</v>
      </c>
      <c r="O7190" s="259">
        <v>1</v>
      </c>
      <c r="P7190" s="259" t="s">
        <v>5213</v>
      </c>
      <c r="Q7190" s="259" t="s">
        <v>5360</v>
      </c>
    </row>
    <row r="7191" spans="1:17" ht="21.75" customHeight="1">
      <c r="A7191" s="301" t="s">
        <v>5213</v>
      </c>
      <c r="B7191" s="301" t="s">
        <v>5360</v>
      </c>
      <c r="C7191" s="316" t="s">
        <v>13167</v>
      </c>
      <c r="D7191" s="465" t="s">
        <v>3646</v>
      </c>
      <c r="E7191" s="465" t="s">
        <v>6063</v>
      </c>
      <c r="F7191" s="469" t="str">
        <f t="shared" si="224"/>
        <v>other</v>
      </c>
      <c r="G7191" s="260">
        <v>229990</v>
      </c>
      <c r="H7191" s="260">
        <v>0</v>
      </c>
      <c r="I7191" s="260">
        <v>0</v>
      </c>
      <c r="J7191" s="260">
        <v>207814.41187589301</v>
      </c>
      <c r="K7191" s="260">
        <v>437804.41187562101</v>
      </c>
      <c r="L7191" s="301" t="str">
        <f t="shared" si="225"/>
        <v/>
      </c>
      <c r="M7191" s="459">
        <f>IFERROR((Tableau1[[#This Row],[Scope 1
(kg CO2-eq)]]+Tableau1[[#This Row],[Scope 2 energy
(kg CO2-eq)]]+Tableau1[[#This Row],[Scope 2 Infrastructure
(kg CO2-eq)]])/Tableau1[[#This Row],[Total CO2-emissions
(kg CO2-eq)
for scope 3 use ]],"")</f>
        <v>0.5253259075546719</v>
      </c>
      <c r="N7191" s="436" t="s">
        <v>3646</v>
      </c>
      <c r="O7191" s="259">
        <v>1</v>
      </c>
      <c r="P7191" s="259" t="s">
        <v>5213</v>
      </c>
      <c r="Q7191" s="259" t="s">
        <v>5360</v>
      </c>
    </row>
    <row r="7192" spans="1:17" ht="21.75" customHeight="1">
      <c r="A7192" s="301" t="s">
        <v>5213</v>
      </c>
      <c r="B7192" s="301" t="s">
        <v>5360</v>
      </c>
      <c r="C7192" s="316" t="s">
        <v>13168</v>
      </c>
      <c r="D7192" s="465" t="s">
        <v>3646</v>
      </c>
      <c r="E7192" s="465" t="s">
        <v>6063</v>
      </c>
      <c r="F7192" s="469" t="str">
        <f t="shared" si="224"/>
        <v>other</v>
      </c>
      <c r="G7192" s="260">
        <v>459980</v>
      </c>
      <c r="H7192" s="260">
        <v>0</v>
      </c>
      <c r="I7192" s="260">
        <v>0</v>
      </c>
      <c r="J7192" s="260">
        <v>643936.87012949004</v>
      </c>
      <c r="K7192" s="260">
        <v>1103916.8701291</v>
      </c>
      <c r="L7192" s="301" t="str">
        <f t="shared" si="225"/>
        <v/>
      </c>
      <c r="M7192" s="459">
        <f>IFERROR((Tableau1[[#This Row],[Scope 1
(kg CO2-eq)]]+Tableau1[[#This Row],[Scope 2 energy
(kg CO2-eq)]]+Tableau1[[#This Row],[Scope 2 Infrastructure
(kg CO2-eq)]])/Tableau1[[#This Row],[Total CO2-emissions
(kg CO2-eq)
for scope 3 use ]],"")</f>
        <v>0.41667992622144329</v>
      </c>
      <c r="N7192" s="436" t="s">
        <v>3646</v>
      </c>
      <c r="O7192" s="259">
        <v>1</v>
      </c>
      <c r="P7192" s="259" t="s">
        <v>5213</v>
      </c>
      <c r="Q7192" s="259" t="s">
        <v>5360</v>
      </c>
    </row>
    <row r="7193" spans="1:17" ht="21.75" customHeight="1">
      <c r="A7193" s="301" t="s">
        <v>5129</v>
      </c>
      <c r="B7193" s="301" t="s">
        <v>5154</v>
      </c>
      <c r="C7193" s="316" t="s">
        <v>13169</v>
      </c>
      <c r="D7193" s="465" t="s">
        <v>3730</v>
      </c>
      <c r="E7193" s="465" t="s">
        <v>6091</v>
      </c>
      <c r="F7193" s="469" t="str">
        <f t="shared" si="224"/>
        <v>other</v>
      </c>
      <c r="G7193" s="260">
        <v>0</v>
      </c>
      <c r="H7193" s="260">
        <v>690.93303041211402</v>
      </c>
      <c r="I7193" s="260">
        <v>0.87207590674285695</v>
      </c>
      <c r="J7193" s="260">
        <v>1.5054936453146801</v>
      </c>
      <c r="K7193" s="260">
        <v>693.31059863656606</v>
      </c>
      <c r="L7193" s="301" t="str">
        <f t="shared" si="225"/>
        <v/>
      </c>
      <c r="M7193" s="459">
        <f>IFERROR((Tableau1[[#This Row],[Scope 1
(kg CO2-eq)]]+Tableau1[[#This Row],[Scope 2 energy
(kg CO2-eq)]]+Tableau1[[#This Row],[Scope 2 Infrastructure
(kg CO2-eq)]])/Tableau1[[#This Row],[Total CO2-emissions
(kg CO2-eq)
for scope 3 use ]],"")</f>
        <v>0.99782854564654033</v>
      </c>
      <c r="N7193" s="436" t="s">
        <v>3730</v>
      </c>
      <c r="O7193" s="259">
        <v>1</v>
      </c>
      <c r="P7193" s="259" t="s">
        <v>5129</v>
      </c>
      <c r="Q7193" s="259" t="s">
        <v>5154</v>
      </c>
    </row>
    <row r="7194" spans="1:17" ht="21.75" customHeight="1">
      <c r="A7194" s="301" t="s">
        <v>5129</v>
      </c>
      <c r="B7194" s="301" t="s">
        <v>5154</v>
      </c>
      <c r="C7194" s="316" t="s">
        <v>13170</v>
      </c>
      <c r="D7194" s="465" t="s">
        <v>3730</v>
      </c>
      <c r="E7194" s="465" t="s">
        <v>700</v>
      </c>
      <c r="F7194" s="469" t="str">
        <f t="shared" si="224"/>
        <v>CH</v>
      </c>
      <c r="G7194" s="260">
        <v>0</v>
      </c>
      <c r="H7194" s="260">
        <v>0</v>
      </c>
      <c r="I7194" s="260">
        <v>0</v>
      </c>
      <c r="J7194" s="260">
        <v>693.36046871711505</v>
      </c>
      <c r="K7194" s="260">
        <v>693.36046871667895</v>
      </c>
      <c r="L7194" s="301" t="str">
        <f t="shared" si="225"/>
        <v/>
      </c>
      <c r="M7194" s="459">
        <f>IFERROR((Tableau1[[#This Row],[Scope 1
(kg CO2-eq)]]+Tableau1[[#This Row],[Scope 2 energy
(kg CO2-eq)]]+Tableau1[[#This Row],[Scope 2 Infrastructure
(kg CO2-eq)]])/Tableau1[[#This Row],[Total CO2-emissions
(kg CO2-eq)
for scope 3 use ]],"")</f>
        <v>0</v>
      </c>
      <c r="N7194" s="436" t="s">
        <v>3730</v>
      </c>
      <c r="O7194" s="259">
        <v>1</v>
      </c>
      <c r="P7194" s="259" t="s">
        <v>5129</v>
      </c>
      <c r="Q7194" s="259" t="s">
        <v>5154</v>
      </c>
    </row>
    <row r="7195" spans="1:17" ht="21.75" customHeight="1">
      <c r="A7195" s="301" t="s">
        <v>5370</v>
      </c>
      <c r="B7195" s="301" t="s">
        <v>5371</v>
      </c>
      <c r="C7195" s="316" t="s">
        <v>13171</v>
      </c>
      <c r="D7195" s="465" t="s">
        <v>3730</v>
      </c>
      <c r="E7195" s="465" t="s">
        <v>6091</v>
      </c>
      <c r="F7195" s="469" t="str">
        <f t="shared" si="224"/>
        <v>other</v>
      </c>
      <c r="G7195" s="260">
        <v>5.6992000000000001E-2</v>
      </c>
      <c r="H7195" s="260">
        <v>0.34975104179756999</v>
      </c>
      <c r="I7195" s="260">
        <v>6.3414863999999999E-9</v>
      </c>
      <c r="J7195" s="260">
        <v>1.00251891408023</v>
      </c>
      <c r="K7195" s="260">
        <v>1.4092619608021599</v>
      </c>
      <c r="L7195" s="301" t="str">
        <f t="shared" si="225"/>
        <v/>
      </c>
      <c r="M7195" s="459">
        <f>IFERROR((Tableau1[[#This Row],[Scope 1
(kg CO2-eq)]]+Tableau1[[#This Row],[Scope 2 energy
(kg CO2-eq)]]+Tableau1[[#This Row],[Scope 2 Infrastructure
(kg CO2-eq)]])/Tableau1[[#This Row],[Total CO2-emissions
(kg CO2-eq)
for scope 3 use ]],"")</f>
        <v>0.28862132055812811</v>
      </c>
      <c r="N7195" s="436" t="s">
        <v>3730</v>
      </c>
      <c r="O7195" s="259">
        <v>1</v>
      </c>
      <c r="P7195" s="259" t="s">
        <v>5370</v>
      </c>
      <c r="Q7195" s="259" t="s">
        <v>5371</v>
      </c>
    </row>
    <row r="7196" spans="1:17" ht="21.75" customHeight="1">
      <c r="A7196" s="301" t="s">
        <v>5370</v>
      </c>
      <c r="B7196" s="301" t="s">
        <v>5371</v>
      </c>
      <c r="C7196" s="316" t="s">
        <v>13172</v>
      </c>
      <c r="D7196" s="465" t="s">
        <v>3730</v>
      </c>
      <c r="E7196" s="465" t="s">
        <v>6091</v>
      </c>
      <c r="F7196" s="469" t="str">
        <f t="shared" si="224"/>
        <v>other</v>
      </c>
      <c r="G7196" s="260">
        <v>5.6998E-2</v>
      </c>
      <c r="H7196" s="260">
        <v>0.349786470967068</v>
      </c>
      <c r="I7196" s="260">
        <v>6.3421050816000003E-9</v>
      </c>
      <c r="J7196" s="260">
        <v>1.0026201460622899</v>
      </c>
      <c r="K7196" s="260">
        <v>1.40940462207813</v>
      </c>
      <c r="L7196" s="301" t="str">
        <f t="shared" si="225"/>
        <v/>
      </c>
      <c r="M7196" s="459">
        <f>IFERROR((Tableau1[[#This Row],[Scope 1
(kg CO2-eq)]]+Tableau1[[#This Row],[Scope 2 energy
(kg CO2-eq)]]+Tableau1[[#This Row],[Scope 2 Infrastructure
(kg CO2-eq)]])/Tableau1[[#This Row],[Total CO2-emissions
(kg CO2-eq)
for scope 3 use ]],"")</f>
        <v>0.28862150083584942</v>
      </c>
      <c r="N7196" s="436" t="s">
        <v>3730</v>
      </c>
      <c r="O7196" s="259">
        <v>1</v>
      </c>
      <c r="P7196" s="259" t="s">
        <v>5370</v>
      </c>
      <c r="Q7196" s="260" t="s">
        <v>5371</v>
      </c>
    </row>
    <row r="7197" spans="1:17" ht="21.75" customHeight="1">
      <c r="A7197" s="301" t="s">
        <v>5372</v>
      </c>
      <c r="B7197" s="301" t="s">
        <v>5373</v>
      </c>
      <c r="C7197" s="316" t="s">
        <v>13173</v>
      </c>
      <c r="D7197" s="465" t="s">
        <v>3730</v>
      </c>
      <c r="E7197" s="465" t="s">
        <v>700</v>
      </c>
      <c r="F7197" s="469" t="str">
        <f t="shared" si="224"/>
        <v>CH</v>
      </c>
      <c r="G7197" s="260">
        <v>0.32824811650000002</v>
      </c>
      <c r="H7197" s="260">
        <v>0.91806789802160005</v>
      </c>
      <c r="I7197" s="260">
        <v>6.6074032439999996E-4</v>
      </c>
      <c r="J7197" s="260">
        <v>5.08784987292713</v>
      </c>
      <c r="K7197" s="260">
        <v>6.3348266207386503</v>
      </c>
      <c r="L7197" s="301" t="str">
        <f t="shared" si="225"/>
        <v/>
      </c>
      <c r="M7197" s="459">
        <f>IFERROR((Tableau1[[#This Row],[Scope 1
(kg CO2-eq)]]+Tableau1[[#This Row],[Scope 2 energy
(kg CO2-eq)]]+Tableau1[[#This Row],[Scope 2 Infrastructure
(kg CO2-eq)]])/Tableau1[[#This Row],[Total CO2-emissions
(kg CO2-eq)
for scope 3 use ]],"")</f>
        <v>0.19684465408472393</v>
      </c>
      <c r="N7197" s="436" t="s">
        <v>3730</v>
      </c>
      <c r="O7197" s="259">
        <v>1</v>
      </c>
      <c r="P7197" s="259" t="s">
        <v>5372</v>
      </c>
      <c r="Q7197" s="259" t="s">
        <v>5373</v>
      </c>
    </row>
    <row r="7198" spans="1:17" ht="21.75" customHeight="1">
      <c r="A7198" s="301" t="s">
        <v>5370</v>
      </c>
      <c r="B7198" s="301" t="s">
        <v>5371</v>
      </c>
      <c r="C7198" s="316" t="s">
        <v>13174</v>
      </c>
      <c r="D7198" s="465" t="s">
        <v>3730</v>
      </c>
      <c r="E7198" s="465" t="s">
        <v>6091</v>
      </c>
      <c r="F7198" s="469" t="str">
        <f t="shared" si="224"/>
        <v>other</v>
      </c>
      <c r="G7198" s="260">
        <v>0.35387187520000002</v>
      </c>
      <c r="H7198" s="260">
        <v>2.8330569603398001</v>
      </c>
      <c r="I7198" s="260">
        <v>0.26150721757821099</v>
      </c>
      <c r="J7198" s="260">
        <v>1.42403905248055</v>
      </c>
      <c r="K7198" s="260">
        <v>4.8724751039751002</v>
      </c>
      <c r="L7198" s="301" t="str">
        <f t="shared" si="225"/>
        <v/>
      </c>
      <c r="M7198" s="459">
        <f>IFERROR((Tableau1[[#This Row],[Scope 1
(kg CO2-eq)]]+Tableau1[[#This Row],[Scope 2 energy
(kg CO2-eq)]]+Tableau1[[#This Row],[Scope 2 Infrastructure
(kg CO2-eq)]])/Tableau1[[#This Row],[Total CO2-emissions
(kg CO2-eq)
for scope 3 use ]],"")</f>
        <v>0.70773805499892273</v>
      </c>
      <c r="N7198" s="436" t="s">
        <v>3730</v>
      </c>
      <c r="O7198" s="259">
        <v>1</v>
      </c>
      <c r="P7198" s="259" t="s">
        <v>5370</v>
      </c>
      <c r="Q7198" s="260" t="s">
        <v>5371</v>
      </c>
    </row>
    <row r="7199" spans="1:17" ht="21.75" customHeight="1">
      <c r="A7199" s="301" t="s">
        <v>5370</v>
      </c>
      <c r="B7199" s="301" t="s">
        <v>5371</v>
      </c>
      <c r="C7199" s="316" t="s">
        <v>13175</v>
      </c>
      <c r="D7199" s="465" t="s">
        <v>3730</v>
      </c>
      <c r="E7199" s="465" t="s">
        <v>6091</v>
      </c>
      <c r="F7199" s="469" t="str">
        <f t="shared" si="224"/>
        <v>other</v>
      </c>
      <c r="G7199" s="260">
        <v>5.7000000000000002E-2</v>
      </c>
      <c r="H7199" s="260">
        <v>0.34980215336549703</v>
      </c>
      <c r="I7199" s="260">
        <v>6.3427237631999999E-9</v>
      </c>
      <c r="J7199" s="260">
        <v>1.0026660593187802</v>
      </c>
      <c r="K7199" s="260">
        <v>1.4094682179384701</v>
      </c>
      <c r="L7199" s="301" t="str">
        <f t="shared" si="225"/>
        <v/>
      </c>
      <c r="M7199" s="459">
        <f>IFERROR((Tableau1[[#This Row],[Scope 1
(kg CO2-eq)]]+Tableau1[[#This Row],[Scope 2 energy
(kg CO2-eq)]]+Tableau1[[#This Row],[Scope 2 Infrastructure
(kg CO2-eq)]])/Tableau1[[#This Row],[Total CO2-emissions
(kg CO2-eq)
for scope 3 use ]],"")</f>
        <v>0.28862102353980118</v>
      </c>
      <c r="N7199" s="436" t="s">
        <v>3730</v>
      </c>
      <c r="O7199" s="259">
        <v>1</v>
      </c>
      <c r="P7199" s="259" t="s">
        <v>5370</v>
      </c>
      <c r="Q7199" s="260" t="s">
        <v>5371</v>
      </c>
    </row>
    <row r="7200" spans="1:17" ht="21.75" customHeight="1">
      <c r="A7200" s="301" t="s">
        <v>5370</v>
      </c>
      <c r="B7200" s="301" t="s">
        <v>5371</v>
      </c>
      <c r="C7200" s="316" t="s">
        <v>13176</v>
      </c>
      <c r="D7200" s="465" t="s">
        <v>3730</v>
      </c>
      <c r="E7200" s="465" t="s">
        <v>6091</v>
      </c>
      <c r="F7200" s="469" t="str">
        <f t="shared" si="224"/>
        <v>other</v>
      </c>
      <c r="G7200" s="260">
        <v>7.6954999999999996E-2</v>
      </c>
      <c r="H7200" s="260">
        <v>0.96951762888439996</v>
      </c>
      <c r="I7200" s="260">
        <v>4.4854416000000004E-6</v>
      </c>
      <c r="J7200" s="260">
        <v>4.4499488920991599</v>
      </c>
      <c r="K7200" s="260">
        <v>5.4964260035013597</v>
      </c>
      <c r="L7200" s="301" t="str">
        <f t="shared" si="225"/>
        <v/>
      </c>
      <c r="M7200" s="459">
        <f>IFERROR((Tableau1[[#This Row],[Scope 1
(kg CO2-eq)]]+Tableau1[[#This Row],[Scope 2 energy
(kg CO2-eq)]]+Tableau1[[#This Row],[Scope 2 Infrastructure
(kg CO2-eq)]])/Tableau1[[#This Row],[Total CO2-emissions
(kg CO2-eq)
for scope 3 use ]],"")</f>
        <v>0.1903922864893238</v>
      </c>
      <c r="N7200" s="436" t="s">
        <v>3730</v>
      </c>
      <c r="O7200" s="259">
        <v>1</v>
      </c>
      <c r="P7200" s="259" t="s">
        <v>5370</v>
      </c>
      <c r="Q7200" s="259" t="s">
        <v>5371</v>
      </c>
    </row>
    <row r="7201" spans="1:17" ht="21.75" customHeight="1">
      <c r="A7201" s="301" t="s">
        <v>5370</v>
      </c>
      <c r="B7201" s="301" t="s">
        <v>5371</v>
      </c>
      <c r="C7201" s="316" t="s">
        <v>13177</v>
      </c>
      <c r="D7201" s="465" t="s">
        <v>3730</v>
      </c>
      <c r="E7201" s="465" t="s">
        <v>6091</v>
      </c>
      <c r="F7201" s="469" t="str">
        <f t="shared" si="224"/>
        <v>other</v>
      </c>
      <c r="G7201" s="260">
        <v>0</v>
      </c>
      <c r="H7201" s="260">
        <v>0.84163509784000001</v>
      </c>
      <c r="I7201" s="260">
        <v>4.4854416E-4</v>
      </c>
      <c r="J7201" s="260">
        <v>3.4223837813800801</v>
      </c>
      <c r="K7201" s="260">
        <v>4.2644674208443103</v>
      </c>
      <c r="L7201" s="301" t="str">
        <f t="shared" si="225"/>
        <v/>
      </c>
      <c r="M7201" s="459">
        <f>IFERROR((Tableau1[[#This Row],[Scope 1
(kg CO2-eq)]]+Tableau1[[#This Row],[Scope 2 energy
(kg CO2-eq)]]+Tableau1[[#This Row],[Scope 2 Infrastructure
(kg CO2-eq)]])/Tableau1[[#This Row],[Total CO2-emissions
(kg CO2-eq)
for scope 3 use ]],"")</f>
        <v>0.19746513665082194</v>
      </c>
      <c r="N7201" s="436" t="s">
        <v>3730</v>
      </c>
      <c r="O7201" s="259">
        <v>1</v>
      </c>
      <c r="P7201" s="259" t="s">
        <v>5370</v>
      </c>
      <c r="Q7201" s="260" t="s">
        <v>5371</v>
      </c>
    </row>
    <row r="7202" spans="1:17" ht="21.75" customHeight="1">
      <c r="A7202" s="301" t="s">
        <v>5370</v>
      </c>
      <c r="B7202" s="301" t="s">
        <v>5371</v>
      </c>
      <c r="C7202" s="316" t="s">
        <v>13178</v>
      </c>
      <c r="D7202" s="465" t="s">
        <v>3730</v>
      </c>
      <c r="E7202" s="465" t="s">
        <v>6091</v>
      </c>
      <c r="F7202" s="469" t="str">
        <f t="shared" si="224"/>
        <v>other</v>
      </c>
      <c r="G7202" s="260">
        <v>0.17251</v>
      </c>
      <c r="H7202" s="260">
        <v>0.90935264474498201</v>
      </c>
      <c r="I7202" s="260">
        <v>5.1559068499199999E-4</v>
      </c>
      <c r="J7202" s="260">
        <v>1.4856849686759801</v>
      </c>
      <c r="K7202" s="260">
        <v>2.5680632014443701</v>
      </c>
      <c r="L7202" s="301" t="str">
        <f t="shared" si="225"/>
        <v/>
      </c>
      <c r="M7202" s="459">
        <f>IFERROR((Tableau1[[#This Row],[Scope 1
(kg CO2-eq)]]+Tableau1[[#This Row],[Scope 2 energy
(kg CO2-eq)]]+Tableau1[[#This Row],[Scope 2 Infrastructure
(kg CO2-eq)]])/Tableau1[[#This Row],[Total CO2-emissions
(kg CO2-eq)
for scope 3 use ]],"")</f>
        <v>0.42147647878027533</v>
      </c>
      <c r="N7202" s="436" t="s">
        <v>3730</v>
      </c>
      <c r="O7202" s="259">
        <v>1</v>
      </c>
      <c r="P7202" s="259" t="s">
        <v>5370</v>
      </c>
      <c r="Q7202" s="259" t="s">
        <v>5371</v>
      </c>
    </row>
    <row r="7203" spans="1:17" ht="21.75" customHeight="1">
      <c r="A7203" s="301" t="s">
        <v>5370</v>
      </c>
      <c r="B7203" s="301" t="s">
        <v>5371</v>
      </c>
      <c r="C7203" s="316" t="s">
        <v>13179</v>
      </c>
      <c r="D7203" s="465" t="s">
        <v>3730</v>
      </c>
      <c r="E7203" s="465" t="s">
        <v>6091</v>
      </c>
      <c r="F7203" s="469" t="str">
        <f t="shared" si="224"/>
        <v>other</v>
      </c>
      <c r="G7203" s="260">
        <v>9.4205999999999995E-3</v>
      </c>
      <c r="H7203" s="260">
        <v>0.70920220246876797</v>
      </c>
      <c r="I7203" s="260">
        <v>1.0396325606399999E-4</v>
      </c>
      <c r="J7203" s="260">
        <v>0.96954650054091995</v>
      </c>
      <c r="K7203" s="260">
        <v>1.68827326376305</v>
      </c>
      <c r="L7203" s="301" t="str">
        <f t="shared" si="225"/>
        <v/>
      </c>
      <c r="M7203" s="459">
        <f>IFERROR((Tableau1[[#This Row],[Scope 1
(kg CO2-eq)]]+Tableau1[[#This Row],[Scope 2 energy
(kg CO2-eq)]]+Tableau1[[#This Row],[Scope 2 Infrastructure
(kg CO2-eq)]])/Tableau1[[#This Row],[Total CO2-emissions
(kg CO2-eq)
for scope 3 use ]],"")</f>
        <v>0.42571708096759009</v>
      </c>
      <c r="N7203" s="436" t="s">
        <v>3730</v>
      </c>
      <c r="O7203" s="259">
        <v>1</v>
      </c>
      <c r="P7203" s="259" t="s">
        <v>5370</v>
      </c>
      <c r="Q7203" s="259" t="s">
        <v>5371</v>
      </c>
    </row>
    <row r="7204" spans="1:17" ht="21.75" customHeight="1">
      <c r="A7204" s="301" t="s">
        <v>5370</v>
      </c>
      <c r="B7204" s="301" t="s">
        <v>5371</v>
      </c>
      <c r="C7204" s="316" t="s">
        <v>13180</v>
      </c>
      <c r="D7204" s="465" t="s">
        <v>3730</v>
      </c>
      <c r="E7204" s="465" t="s">
        <v>6091</v>
      </c>
      <c r="F7204" s="469" t="str">
        <f t="shared" si="224"/>
        <v>other</v>
      </c>
      <c r="G7204" s="260">
        <v>4.0180529914339704</v>
      </c>
      <c r="H7204" s="260">
        <v>0</v>
      </c>
      <c r="I7204" s="260">
        <v>0</v>
      </c>
      <c r="J7204" s="260">
        <v>2.568831376836922E-2</v>
      </c>
      <c r="K7204" s="260">
        <v>4.0437413052020403</v>
      </c>
      <c r="L7204" s="301" t="str">
        <f t="shared" si="225"/>
        <v/>
      </c>
      <c r="M7204" s="459">
        <f>IFERROR((Tableau1[[#This Row],[Scope 1
(kg CO2-eq)]]+Tableau1[[#This Row],[Scope 2 energy
(kg CO2-eq)]]+Tableau1[[#This Row],[Scope 2 Infrastructure
(kg CO2-eq)]])/Tableau1[[#This Row],[Total CO2-emissions
(kg CO2-eq)
for scope 3 use ]],"")</f>
        <v>0.99364738942745334</v>
      </c>
      <c r="N7204" s="436" t="s">
        <v>3730</v>
      </c>
      <c r="O7204" s="259">
        <v>1</v>
      </c>
      <c r="P7204" s="259" t="s">
        <v>5370</v>
      </c>
      <c r="Q7204" s="259" t="s">
        <v>5371</v>
      </c>
    </row>
    <row r="7205" spans="1:17" ht="21.75" customHeight="1">
      <c r="A7205" s="301" t="s">
        <v>5370</v>
      </c>
      <c r="B7205" s="301" t="s">
        <v>5371</v>
      </c>
      <c r="C7205" s="316" t="s">
        <v>13181</v>
      </c>
      <c r="D7205" s="465" t="s">
        <v>3730</v>
      </c>
      <c r="E7205" s="465" t="s">
        <v>6091</v>
      </c>
      <c r="F7205" s="469" t="str">
        <f t="shared" si="224"/>
        <v>other</v>
      </c>
      <c r="G7205" s="260">
        <v>9.4207000000000006E-3</v>
      </c>
      <c r="H7205" s="260">
        <v>0.70921302039003598</v>
      </c>
      <c r="I7205" s="260">
        <v>1.0396325606399999E-4</v>
      </c>
      <c r="J7205" s="260">
        <v>0.96956259513974008</v>
      </c>
      <c r="K7205" s="260">
        <v>1.6883002763030801</v>
      </c>
      <c r="L7205" s="301" t="str">
        <f t="shared" si="225"/>
        <v/>
      </c>
      <c r="M7205" s="459">
        <f>IFERROR((Tableau1[[#This Row],[Scope 1
(kg CO2-eq)]]+Tableau1[[#This Row],[Scope 2 energy
(kg CO2-eq)]]+Tableau1[[#This Row],[Scope 2 Infrastructure
(kg CO2-eq)]])/Tableau1[[#This Row],[Total CO2-emissions
(kg CO2-eq)
for scope 3 use ]],"")</f>
        <v>0.42571673637342555</v>
      </c>
      <c r="N7205" s="436" t="s">
        <v>3730</v>
      </c>
      <c r="O7205" s="259">
        <v>1</v>
      </c>
      <c r="P7205" s="259" t="s">
        <v>5370</v>
      </c>
      <c r="Q7205" s="259" t="s">
        <v>5371</v>
      </c>
    </row>
    <row r="7206" spans="1:17" ht="21.75" customHeight="1">
      <c r="A7206" s="301" t="s">
        <v>5374</v>
      </c>
      <c r="B7206" s="301" t="s">
        <v>5375</v>
      </c>
      <c r="C7206" s="316" t="s">
        <v>13182</v>
      </c>
      <c r="D7206" s="465" t="s">
        <v>3730</v>
      </c>
      <c r="E7206" s="465" t="s">
        <v>700</v>
      </c>
      <c r="F7206" s="469" t="str">
        <f t="shared" si="224"/>
        <v>CH</v>
      </c>
      <c r="G7206" s="260">
        <v>0</v>
      </c>
      <c r="H7206" s="260">
        <v>3.1149131191055999E-3</v>
      </c>
      <c r="I7206" s="260">
        <v>1.7010236080800001E-5</v>
      </c>
      <c r="J7206" s="260">
        <v>1.11019095268145</v>
      </c>
      <c r="K7206" s="260">
        <v>1.11332287613314</v>
      </c>
      <c r="L7206" s="301" t="str">
        <f t="shared" si="225"/>
        <v/>
      </c>
      <c r="M7206" s="459">
        <f>IFERROR((Tableau1[[#This Row],[Scope 1
(kg CO2-eq)]]+Tableau1[[#This Row],[Scope 2 energy
(kg CO2-eq)]]+Tableau1[[#This Row],[Scope 2 Infrastructure
(kg CO2-eq)]])/Tableau1[[#This Row],[Total CO2-emissions
(kg CO2-eq)
for scope 3 use ]],"")</f>
        <v>2.8131312329307242E-3</v>
      </c>
      <c r="N7206" s="436" t="s">
        <v>3730</v>
      </c>
      <c r="O7206" s="259">
        <v>1</v>
      </c>
      <c r="P7206" s="259" t="s">
        <v>5374</v>
      </c>
      <c r="Q7206" s="259" t="s">
        <v>5375</v>
      </c>
    </row>
    <row r="7207" spans="1:17" ht="21.75" customHeight="1">
      <c r="A7207" s="301" t="s">
        <v>5376</v>
      </c>
      <c r="B7207" s="301" t="s">
        <v>5377</v>
      </c>
      <c r="C7207" s="316" t="s">
        <v>13183</v>
      </c>
      <c r="D7207" s="465" t="s">
        <v>3646</v>
      </c>
      <c r="E7207" s="465" t="s">
        <v>6091</v>
      </c>
      <c r="F7207" s="469" t="str">
        <f t="shared" si="224"/>
        <v>other</v>
      </c>
      <c r="G7207" s="260">
        <v>0</v>
      </c>
      <c r="H7207" s="260">
        <v>1.35475328092E-2</v>
      </c>
      <c r="I7207" s="260">
        <v>1.6812394218E-3</v>
      </c>
      <c r="J7207" s="260">
        <v>0.28394328222752302</v>
      </c>
      <c r="K7207" s="260">
        <v>0.29917205446873302</v>
      </c>
      <c r="L7207" s="301" t="str">
        <f t="shared" si="225"/>
        <v/>
      </c>
      <c r="M7207" s="459">
        <f>IFERROR((Tableau1[[#This Row],[Scope 1
(kg CO2-eq)]]+Tableau1[[#This Row],[Scope 2 energy
(kg CO2-eq)]]+Tableau1[[#This Row],[Scope 2 Infrastructure
(kg CO2-eq)]])/Tableau1[[#This Row],[Total CO2-emissions
(kg CO2-eq)
for scope 3 use ]],"")</f>
        <v>5.0903057299396211E-2</v>
      </c>
      <c r="N7207" s="436" t="s">
        <v>3646</v>
      </c>
      <c r="O7207" s="259">
        <v>1</v>
      </c>
      <c r="P7207" s="259" t="s">
        <v>5376</v>
      </c>
      <c r="Q7207" s="260" t="s">
        <v>5377</v>
      </c>
    </row>
    <row r="7208" spans="1:17" ht="21.75" customHeight="1">
      <c r="A7208" s="301" t="s">
        <v>5378</v>
      </c>
      <c r="B7208" s="301" t="s">
        <v>5379</v>
      </c>
      <c r="C7208" s="316" t="s">
        <v>13184</v>
      </c>
      <c r="D7208" s="465" t="s">
        <v>3646</v>
      </c>
      <c r="E7208" s="465" t="s">
        <v>6091</v>
      </c>
      <c r="F7208" s="469" t="str">
        <f t="shared" si="224"/>
        <v>other</v>
      </c>
      <c r="G7208" s="260">
        <v>0</v>
      </c>
      <c r="H7208" s="260">
        <v>3046250.0915899999</v>
      </c>
      <c r="I7208" s="260">
        <v>24008.459102000001</v>
      </c>
      <c r="J7208" s="260">
        <v>2306843.0447562202</v>
      </c>
      <c r="K7208" s="260">
        <v>5377101.5918229502</v>
      </c>
      <c r="L7208" s="301" t="str">
        <f t="shared" si="225"/>
        <v/>
      </c>
      <c r="M7208" s="459">
        <f>IFERROR((Tableau1[[#This Row],[Scope 1
(kg CO2-eq)]]+Tableau1[[#This Row],[Scope 2 energy
(kg CO2-eq)]]+Tableau1[[#This Row],[Scope 2 Infrastructure
(kg CO2-eq)]])/Tableau1[[#This Row],[Total CO2-emissions
(kg CO2-eq)
for scope 3 use ]],"")</f>
        <v>0.57098764050896755</v>
      </c>
      <c r="N7208" s="436" t="s">
        <v>3646</v>
      </c>
      <c r="O7208" s="259">
        <v>1</v>
      </c>
      <c r="P7208" s="259" t="s">
        <v>5378</v>
      </c>
      <c r="Q7208" s="259" t="s">
        <v>5379</v>
      </c>
    </row>
    <row r="7209" spans="1:17" ht="21.75" customHeight="1">
      <c r="A7209" s="301" t="s">
        <v>5378</v>
      </c>
      <c r="B7209" s="301" t="s">
        <v>5379</v>
      </c>
      <c r="C7209" s="316" t="s">
        <v>13185</v>
      </c>
      <c r="D7209" s="465" t="s">
        <v>3646</v>
      </c>
      <c r="E7209" s="465" t="s">
        <v>6091</v>
      </c>
      <c r="F7209" s="469" t="str">
        <f t="shared" si="224"/>
        <v>other</v>
      </c>
      <c r="G7209" s="260">
        <v>0</v>
      </c>
      <c r="H7209" s="260">
        <v>2524158.996208</v>
      </c>
      <c r="I7209" s="260">
        <v>19898.400592000002</v>
      </c>
      <c r="J7209" s="260">
        <v>1857724.9073097799</v>
      </c>
      <c r="K7209" s="260">
        <v>4401782.3013365399</v>
      </c>
      <c r="L7209" s="301" t="str">
        <f t="shared" si="225"/>
        <v/>
      </c>
      <c r="M7209" s="459">
        <f>IFERROR((Tableau1[[#This Row],[Scope 1
(kg CO2-eq)]]+Tableau1[[#This Row],[Scope 2 energy
(kg CO2-eq)]]+Tableau1[[#This Row],[Scope 2 Infrastructure
(kg CO2-eq)]])/Tableau1[[#This Row],[Total CO2-emissions
(kg CO2-eq)
for scope 3 use ]],"")</f>
        <v>0.57796074922367979</v>
      </c>
      <c r="N7209" s="436" t="s">
        <v>3646</v>
      </c>
      <c r="O7209" s="259">
        <v>1</v>
      </c>
      <c r="P7209" s="259" t="s">
        <v>5378</v>
      </c>
      <c r="Q7209" s="259" t="s">
        <v>5379</v>
      </c>
    </row>
    <row r="7210" spans="1:17" ht="21.75" customHeight="1">
      <c r="A7210" s="301" t="s">
        <v>5380</v>
      </c>
      <c r="B7210" s="301" t="s">
        <v>5381</v>
      </c>
      <c r="C7210" s="316" t="s">
        <v>13186</v>
      </c>
      <c r="D7210" s="465" t="s">
        <v>3730</v>
      </c>
      <c r="E7210" s="465" t="s">
        <v>6101</v>
      </c>
      <c r="F7210" s="469" t="str">
        <f t="shared" si="224"/>
        <v>other</v>
      </c>
      <c r="G7210" s="260">
        <v>0</v>
      </c>
      <c r="H7210" s="260">
        <v>0</v>
      </c>
      <c r="I7210" s="260">
        <v>0</v>
      </c>
      <c r="J7210" s="260">
        <v>0</v>
      </c>
      <c r="K7210" s="260">
        <v>0</v>
      </c>
      <c r="L7210" s="301" t="str">
        <f t="shared" si="225"/>
        <v/>
      </c>
      <c r="M7210" s="459" t="str">
        <f>IFERROR((Tableau1[[#This Row],[Scope 1
(kg CO2-eq)]]+Tableau1[[#This Row],[Scope 2 energy
(kg CO2-eq)]]+Tableau1[[#This Row],[Scope 2 Infrastructure
(kg CO2-eq)]])/Tableau1[[#This Row],[Total CO2-emissions
(kg CO2-eq)
for scope 3 use ]],"")</f>
        <v/>
      </c>
      <c r="N7210" s="436" t="s">
        <v>3730</v>
      </c>
      <c r="O7210" s="259">
        <v>1</v>
      </c>
      <c r="P7210" s="259" t="s">
        <v>5380</v>
      </c>
      <c r="Q7210" s="259" t="s">
        <v>5381</v>
      </c>
    </row>
    <row r="7211" spans="1:17" ht="21.75" customHeight="1">
      <c r="A7211" s="301" t="s">
        <v>5380</v>
      </c>
      <c r="B7211" s="301" t="s">
        <v>5381</v>
      </c>
      <c r="C7211" s="316" t="s">
        <v>13187</v>
      </c>
      <c r="D7211" s="465" t="s">
        <v>3730</v>
      </c>
      <c r="E7211" s="465" t="s">
        <v>6101</v>
      </c>
      <c r="F7211" s="469" t="str">
        <f t="shared" si="224"/>
        <v>other</v>
      </c>
      <c r="G7211" s="260">
        <v>0</v>
      </c>
      <c r="H7211" s="260">
        <v>0</v>
      </c>
      <c r="I7211" s="260">
        <v>0</v>
      </c>
      <c r="J7211" s="260">
        <v>0</v>
      </c>
      <c r="K7211" s="260">
        <v>0</v>
      </c>
      <c r="L7211" s="301" t="str">
        <f t="shared" si="225"/>
        <v/>
      </c>
      <c r="M7211" s="459" t="str">
        <f>IFERROR((Tableau1[[#This Row],[Scope 1
(kg CO2-eq)]]+Tableau1[[#This Row],[Scope 2 energy
(kg CO2-eq)]]+Tableau1[[#This Row],[Scope 2 Infrastructure
(kg CO2-eq)]])/Tableau1[[#This Row],[Total CO2-emissions
(kg CO2-eq)
for scope 3 use ]],"")</f>
        <v/>
      </c>
      <c r="N7211" s="436" t="s">
        <v>3730</v>
      </c>
      <c r="O7211" s="259">
        <v>1</v>
      </c>
      <c r="P7211" s="259" t="s">
        <v>5380</v>
      </c>
      <c r="Q7211" s="259" t="s">
        <v>5381</v>
      </c>
    </row>
    <row r="7212" spans="1:17" ht="21.75" customHeight="1">
      <c r="A7212" s="301" t="s">
        <v>5380</v>
      </c>
      <c r="B7212" s="301" t="s">
        <v>5381</v>
      </c>
      <c r="C7212" s="316" t="s">
        <v>13188</v>
      </c>
      <c r="D7212" s="465" t="s">
        <v>3730</v>
      </c>
      <c r="E7212" s="465" t="s">
        <v>6101</v>
      </c>
      <c r="F7212" s="469" t="str">
        <f t="shared" si="224"/>
        <v>other</v>
      </c>
      <c r="G7212" s="260">
        <v>0</v>
      </c>
      <c r="H7212" s="260">
        <v>0</v>
      </c>
      <c r="I7212" s="260">
        <v>0</v>
      </c>
      <c r="J7212" s="260">
        <v>0</v>
      </c>
      <c r="K7212" s="260">
        <v>0</v>
      </c>
      <c r="L7212" s="301" t="str">
        <f t="shared" si="225"/>
        <v/>
      </c>
      <c r="M7212" s="459" t="str">
        <f>IFERROR((Tableau1[[#This Row],[Scope 1
(kg CO2-eq)]]+Tableau1[[#This Row],[Scope 2 energy
(kg CO2-eq)]]+Tableau1[[#This Row],[Scope 2 Infrastructure
(kg CO2-eq)]])/Tableau1[[#This Row],[Total CO2-emissions
(kg CO2-eq)
for scope 3 use ]],"")</f>
        <v/>
      </c>
      <c r="N7212" s="436" t="s">
        <v>3730</v>
      </c>
      <c r="O7212" s="259">
        <v>1</v>
      </c>
      <c r="P7212" s="259" t="s">
        <v>5380</v>
      </c>
      <c r="Q7212" s="259" t="s">
        <v>5381</v>
      </c>
    </row>
    <row r="7213" spans="1:17" ht="21.75" customHeight="1">
      <c r="A7213" s="301" t="s">
        <v>5380</v>
      </c>
      <c r="B7213" s="301" t="s">
        <v>5381</v>
      </c>
      <c r="C7213" s="316" t="s">
        <v>13189</v>
      </c>
      <c r="D7213" s="465" t="s">
        <v>3730</v>
      </c>
      <c r="E7213" s="465" t="s">
        <v>6101</v>
      </c>
      <c r="F7213" s="469" t="str">
        <f t="shared" si="224"/>
        <v>other</v>
      </c>
      <c r="G7213" s="260">
        <v>0</v>
      </c>
      <c r="H7213" s="260">
        <v>0</v>
      </c>
      <c r="I7213" s="260">
        <v>0</v>
      </c>
      <c r="J7213" s="260">
        <v>0</v>
      </c>
      <c r="K7213" s="260">
        <v>0</v>
      </c>
      <c r="L7213" s="301" t="str">
        <f t="shared" si="225"/>
        <v/>
      </c>
      <c r="M7213" s="459" t="str">
        <f>IFERROR((Tableau1[[#This Row],[Scope 1
(kg CO2-eq)]]+Tableau1[[#This Row],[Scope 2 energy
(kg CO2-eq)]]+Tableau1[[#This Row],[Scope 2 Infrastructure
(kg CO2-eq)]])/Tableau1[[#This Row],[Total CO2-emissions
(kg CO2-eq)
for scope 3 use ]],"")</f>
        <v/>
      </c>
      <c r="N7213" s="436" t="s">
        <v>3730</v>
      </c>
      <c r="O7213" s="259">
        <v>1</v>
      </c>
      <c r="P7213" s="259" t="s">
        <v>5380</v>
      </c>
      <c r="Q7213" s="259" t="s">
        <v>5381</v>
      </c>
    </row>
    <row r="7214" spans="1:17" ht="21.75" customHeight="1">
      <c r="A7214" s="301" t="s">
        <v>5380</v>
      </c>
      <c r="B7214" s="301" t="s">
        <v>5381</v>
      </c>
      <c r="C7214" s="316" t="s">
        <v>13190</v>
      </c>
      <c r="D7214" s="465" t="s">
        <v>3730</v>
      </c>
      <c r="E7214" s="465" t="s">
        <v>6101</v>
      </c>
      <c r="F7214" s="469" t="str">
        <f t="shared" si="224"/>
        <v>other</v>
      </c>
      <c r="G7214" s="260">
        <v>0</v>
      </c>
      <c r="H7214" s="260">
        <v>0</v>
      </c>
      <c r="I7214" s="260">
        <v>0</v>
      </c>
      <c r="J7214" s="260">
        <v>0</v>
      </c>
      <c r="K7214" s="260">
        <v>0</v>
      </c>
      <c r="L7214" s="301" t="str">
        <f t="shared" si="225"/>
        <v/>
      </c>
      <c r="M7214" s="459" t="str">
        <f>IFERROR((Tableau1[[#This Row],[Scope 1
(kg CO2-eq)]]+Tableau1[[#This Row],[Scope 2 energy
(kg CO2-eq)]]+Tableau1[[#This Row],[Scope 2 Infrastructure
(kg CO2-eq)]])/Tableau1[[#This Row],[Total CO2-emissions
(kg CO2-eq)
for scope 3 use ]],"")</f>
        <v/>
      </c>
      <c r="N7214" s="436" t="s">
        <v>3730</v>
      </c>
      <c r="O7214" s="259">
        <v>1</v>
      </c>
      <c r="P7214" s="259" t="s">
        <v>5380</v>
      </c>
      <c r="Q7214" s="259" t="s">
        <v>5381</v>
      </c>
    </row>
    <row r="7215" spans="1:17" ht="21.75" customHeight="1">
      <c r="A7215" s="301" t="s">
        <v>5380</v>
      </c>
      <c r="B7215" s="301" t="s">
        <v>5381</v>
      </c>
      <c r="C7215" s="316" t="s">
        <v>13191</v>
      </c>
      <c r="D7215" s="465" t="s">
        <v>3730</v>
      </c>
      <c r="E7215" s="465" t="s">
        <v>6101</v>
      </c>
      <c r="F7215" s="469" t="str">
        <f t="shared" si="224"/>
        <v>other</v>
      </c>
      <c r="G7215" s="260">
        <v>0</v>
      </c>
      <c r="H7215" s="260">
        <v>0</v>
      </c>
      <c r="I7215" s="260">
        <v>0</v>
      </c>
      <c r="J7215" s="260">
        <v>0</v>
      </c>
      <c r="K7215" s="260">
        <v>0</v>
      </c>
      <c r="L7215" s="301" t="str">
        <f t="shared" si="225"/>
        <v/>
      </c>
      <c r="M7215" s="459" t="str">
        <f>IFERROR((Tableau1[[#This Row],[Scope 1
(kg CO2-eq)]]+Tableau1[[#This Row],[Scope 2 energy
(kg CO2-eq)]]+Tableau1[[#This Row],[Scope 2 Infrastructure
(kg CO2-eq)]])/Tableau1[[#This Row],[Total CO2-emissions
(kg CO2-eq)
for scope 3 use ]],"")</f>
        <v/>
      </c>
      <c r="N7215" s="436" t="s">
        <v>3730</v>
      </c>
      <c r="O7215" s="259">
        <v>1</v>
      </c>
      <c r="P7215" s="259" t="s">
        <v>5380</v>
      </c>
      <c r="Q7215" s="259" t="s">
        <v>5381</v>
      </c>
    </row>
    <row r="7216" spans="1:17" ht="21.75" customHeight="1">
      <c r="A7216" s="301" t="s">
        <v>5380</v>
      </c>
      <c r="B7216" s="301" t="s">
        <v>5381</v>
      </c>
      <c r="C7216" s="316" t="s">
        <v>13192</v>
      </c>
      <c r="D7216" s="465" t="s">
        <v>3730</v>
      </c>
      <c r="E7216" s="465" t="s">
        <v>6101</v>
      </c>
      <c r="F7216" s="469" t="str">
        <f t="shared" si="224"/>
        <v>other</v>
      </c>
      <c r="G7216" s="260">
        <v>0</v>
      </c>
      <c r="H7216" s="260">
        <v>0</v>
      </c>
      <c r="I7216" s="260">
        <v>0</v>
      </c>
      <c r="J7216" s="260">
        <v>0</v>
      </c>
      <c r="K7216" s="260">
        <v>0</v>
      </c>
      <c r="L7216" s="301" t="str">
        <f t="shared" si="225"/>
        <v/>
      </c>
      <c r="M7216" s="459" t="str">
        <f>IFERROR((Tableau1[[#This Row],[Scope 1
(kg CO2-eq)]]+Tableau1[[#This Row],[Scope 2 energy
(kg CO2-eq)]]+Tableau1[[#This Row],[Scope 2 Infrastructure
(kg CO2-eq)]])/Tableau1[[#This Row],[Total CO2-emissions
(kg CO2-eq)
for scope 3 use ]],"")</f>
        <v/>
      </c>
      <c r="N7216" s="436" t="s">
        <v>3730</v>
      </c>
      <c r="O7216" s="259">
        <v>1</v>
      </c>
      <c r="P7216" s="259" t="s">
        <v>5380</v>
      </c>
      <c r="Q7216" s="259" t="s">
        <v>5381</v>
      </c>
    </row>
    <row r="7217" spans="1:17" ht="21.75" customHeight="1">
      <c r="A7217" s="301" t="s">
        <v>5380</v>
      </c>
      <c r="B7217" s="301" t="s">
        <v>5381</v>
      </c>
      <c r="C7217" s="316" t="s">
        <v>13193</v>
      </c>
      <c r="D7217" s="465" t="s">
        <v>3730</v>
      </c>
      <c r="E7217" s="465" t="s">
        <v>6101</v>
      </c>
      <c r="F7217" s="469" t="str">
        <f t="shared" si="224"/>
        <v>other</v>
      </c>
      <c r="G7217" s="260">
        <v>0</v>
      </c>
      <c r="H7217" s="260">
        <v>0</v>
      </c>
      <c r="I7217" s="260">
        <v>0</v>
      </c>
      <c r="J7217" s="260">
        <v>0</v>
      </c>
      <c r="K7217" s="260">
        <v>0</v>
      </c>
      <c r="L7217" s="301" t="str">
        <f t="shared" si="225"/>
        <v/>
      </c>
      <c r="M7217" s="459" t="str">
        <f>IFERROR((Tableau1[[#This Row],[Scope 1
(kg CO2-eq)]]+Tableau1[[#This Row],[Scope 2 energy
(kg CO2-eq)]]+Tableau1[[#This Row],[Scope 2 Infrastructure
(kg CO2-eq)]])/Tableau1[[#This Row],[Total CO2-emissions
(kg CO2-eq)
for scope 3 use ]],"")</f>
        <v/>
      </c>
      <c r="N7217" s="436" t="s">
        <v>3730</v>
      </c>
      <c r="O7217" s="259">
        <v>1</v>
      </c>
      <c r="P7217" s="259" t="s">
        <v>5380</v>
      </c>
      <c r="Q7217" s="259" t="s">
        <v>5381</v>
      </c>
    </row>
    <row r="7218" spans="1:17" ht="21.75" customHeight="1">
      <c r="A7218" s="301" t="s">
        <v>5372</v>
      </c>
      <c r="B7218" s="301" t="s">
        <v>5373</v>
      </c>
      <c r="C7218" s="316" t="s">
        <v>13194</v>
      </c>
      <c r="D7218" s="465" t="s">
        <v>3730</v>
      </c>
      <c r="E7218" s="465" t="s">
        <v>700</v>
      </c>
      <c r="F7218" s="469" t="str">
        <f t="shared" si="224"/>
        <v>CH</v>
      </c>
      <c r="G7218" s="260">
        <v>0.49703283951999999</v>
      </c>
      <c r="H7218" s="260">
        <v>2.01007906498864</v>
      </c>
      <c r="I7218" s="260">
        <v>1.0980904075200001E-3</v>
      </c>
      <c r="J7218" s="260">
        <v>7.12276762844348</v>
      </c>
      <c r="K7218" s="260">
        <v>9.6309776130431892</v>
      </c>
      <c r="L7218" s="301" t="str">
        <f t="shared" si="225"/>
        <v/>
      </c>
      <c r="M7218" s="459">
        <f>IFERROR((Tableau1[[#This Row],[Scope 1
(kg CO2-eq)]]+Tableau1[[#This Row],[Scope 2 energy
(kg CO2-eq)]]+Tableau1[[#This Row],[Scope 2 Infrastructure
(kg CO2-eq)]])/Tableau1[[#This Row],[Total CO2-emissions
(kg CO2-eq)
for scope 3 use ]],"")</f>
        <v>0.26043150505503226</v>
      </c>
      <c r="N7218" s="436" t="s">
        <v>3730</v>
      </c>
      <c r="O7218" s="259">
        <v>1</v>
      </c>
      <c r="P7218" s="259" t="s">
        <v>5372</v>
      </c>
      <c r="Q7218" s="259" t="s">
        <v>5373</v>
      </c>
    </row>
    <row r="7219" spans="1:17" ht="21.75" customHeight="1">
      <c r="A7219" s="301" t="s">
        <v>5370</v>
      </c>
      <c r="B7219" s="301" t="s">
        <v>5382</v>
      </c>
      <c r="C7219" s="316" t="s">
        <v>13195</v>
      </c>
      <c r="D7219" s="465" t="s">
        <v>3730</v>
      </c>
      <c r="E7219" s="465" t="s">
        <v>6101</v>
      </c>
      <c r="F7219" s="469" t="str">
        <f t="shared" si="224"/>
        <v>other</v>
      </c>
      <c r="G7219" s="260">
        <v>4.3145999999999997E-2</v>
      </c>
      <c r="H7219" s="260">
        <v>0.30898095185427199</v>
      </c>
      <c r="I7219" s="260">
        <v>1.9769351846400001E-4</v>
      </c>
      <c r="J7219" s="260">
        <v>2.83438774240626</v>
      </c>
      <c r="K7219" s="260">
        <v>3.1867123841967802</v>
      </c>
      <c r="L7219" s="301" t="str">
        <f t="shared" si="225"/>
        <v/>
      </c>
      <c r="M7219" s="459">
        <f>IFERROR((Tableau1[[#This Row],[Scope 1
(kg CO2-eq)]]+Tableau1[[#This Row],[Scope 2 energy
(kg CO2-eq)]]+Tableau1[[#This Row],[Scope 2 Infrastructure
(kg CO2-eq)]])/Tableau1[[#This Row],[Total CO2-emissions
(kg CO2-eq)
for scope 3 use ]],"")</f>
        <v>0.1105605410516332</v>
      </c>
      <c r="N7219" s="436" t="s">
        <v>3730</v>
      </c>
      <c r="O7219" s="259">
        <v>1</v>
      </c>
      <c r="P7219" s="259" t="s">
        <v>5370</v>
      </c>
      <c r="Q7219" s="259" t="s">
        <v>5382</v>
      </c>
    </row>
    <row r="7220" spans="1:17" ht="21.75" customHeight="1">
      <c r="A7220" s="301" t="s">
        <v>5383</v>
      </c>
      <c r="B7220" s="301" t="s">
        <v>5374</v>
      </c>
      <c r="C7220" s="316" t="s">
        <v>13196</v>
      </c>
      <c r="D7220" s="465" t="s">
        <v>3730</v>
      </c>
      <c r="E7220" s="465" t="s">
        <v>700</v>
      </c>
      <c r="F7220" s="469" t="str">
        <f t="shared" si="224"/>
        <v>CH</v>
      </c>
      <c r="G7220" s="260">
        <v>0</v>
      </c>
      <c r="H7220" s="260">
        <v>3.1149131191055999E-3</v>
      </c>
      <c r="I7220" s="260">
        <v>1.7010236080800001E-5</v>
      </c>
      <c r="J7220" s="260">
        <v>4.2078373493622201E-2</v>
      </c>
      <c r="K7220" s="260">
        <v>4.5210301709184803E-2</v>
      </c>
      <c r="L7220" s="301" t="str">
        <f t="shared" si="225"/>
        <v/>
      </c>
      <c r="M7220" s="459">
        <f>IFERROR((Tableau1[[#This Row],[Scope 1
(kg CO2-eq)]]+Tableau1[[#This Row],[Scope 2 energy
(kg CO2-eq)]]+Tableau1[[#This Row],[Scope 2 Infrastructure
(kg CO2-eq)]])/Tableau1[[#This Row],[Total CO2-emissions
(kg CO2-eq)
for scope 3 use ]],"")</f>
        <v>6.9274551082018701E-2</v>
      </c>
      <c r="N7220" s="436" t="s">
        <v>3730</v>
      </c>
      <c r="O7220" s="259">
        <v>1</v>
      </c>
      <c r="P7220" s="259" t="s">
        <v>5383</v>
      </c>
      <c r="Q7220" s="259" t="s">
        <v>5374</v>
      </c>
    </row>
    <row r="7221" spans="1:17" ht="21.75" customHeight="1">
      <c r="A7221" s="301" t="s">
        <v>5384</v>
      </c>
      <c r="B7221" s="301" t="s">
        <v>5385</v>
      </c>
      <c r="C7221" s="316" t="s">
        <v>13197</v>
      </c>
      <c r="D7221" s="465" t="s">
        <v>3730</v>
      </c>
      <c r="E7221" s="465" t="s">
        <v>700</v>
      </c>
      <c r="F7221" s="469" t="str">
        <f t="shared" si="224"/>
        <v>CH</v>
      </c>
      <c r="G7221" s="260">
        <v>1.1001739999999999E-2</v>
      </c>
      <c r="H7221" s="260">
        <v>0</v>
      </c>
      <c r="I7221" s="260">
        <v>0</v>
      </c>
      <c r="J7221" s="260">
        <v>0</v>
      </c>
      <c r="K7221" s="260">
        <v>1.1001739999999999E-2</v>
      </c>
      <c r="L7221" s="301" t="str">
        <f t="shared" si="225"/>
        <v/>
      </c>
      <c r="M7221" s="459">
        <f>IFERROR((Tableau1[[#This Row],[Scope 1
(kg CO2-eq)]]+Tableau1[[#This Row],[Scope 2 energy
(kg CO2-eq)]]+Tableau1[[#This Row],[Scope 2 Infrastructure
(kg CO2-eq)]])/Tableau1[[#This Row],[Total CO2-emissions
(kg CO2-eq)
for scope 3 use ]],"")</f>
        <v>1</v>
      </c>
      <c r="N7221" s="436" t="s">
        <v>3730</v>
      </c>
      <c r="O7221" s="259">
        <v>1</v>
      </c>
      <c r="P7221" s="259" t="s">
        <v>5384</v>
      </c>
      <c r="Q7221" s="260" t="s">
        <v>5385</v>
      </c>
    </row>
    <row r="7222" spans="1:17" ht="21.75" customHeight="1">
      <c r="A7222" s="301" t="s">
        <v>5386</v>
      </c>
      <c r="B7222" s="301" t="s">
        <v>5387</v>
      </c>
      <c r="C7222" s="316" t="s">
        <v>13198</v>
      </c>
      <c r="D7222" s="465" t="s">
        <v>3646</v>
      </c>
      <c r="E7222" s="465" t="s">
        <v>700</v>
      </c>
      <c r="F7222" s="469" t="str">
        <f t="shared" si="224"/>
        <v>CH</v>
      </c>
      <c r="G7222" s="260">
        <v>0</v>
      </c>
      <c r="H7222" s="260">
        <v>0.1682039628</v>
      </c>
      <c r="I7222" s="260">
        <v>9.1854540000000002E-4</v>
      </c>
      <c r="J7222" s="260">
        <v>7.1532331499493598</v>
      </c>
      <c r="K7222" s="260">
        <v>7.3223556559090204</v>
      </c>
      <c r="L7222" s="301" t="str">
        <f t="shared" si="225"/>
        <v/>
      </c>
      <c r="M7222" s="459">
        <f>IFERROR((Tableau1[[#This Row],[Scope 1
(kg CO2-eq)]]+Tableau1[[#This Row],[Scope 2 energy
(kg CO2-eq)]]+Tableau1[[#This Row],[Scope 2 Infrastructure
(kg CO2-eq)]])/Tableau1[[#This Row],[Total CO2-emissions
(kg CO2-eq)
for scope 3 use ]],"")</f>
        <v>2.3096735005424234E-2</v>
      </c>
      <c r="N7222" s="436" t="s">
        <v>3646</v>
      </c>
      <c r="O7222" s="259">
        <v>1</v>
      </c>
      <c r="P7222" s="259" t="s">
        <v>5386</v>
      </c>
      <c r="Q7222" s="259" t="s">
        <v>5387</v>
      </c>
    </row>
    <row r="7223" spans="1:17" ht="21.75" customHeight="1">
      <c r="A7223" s="301" t="s">
        <v>5383</v>
      </c>
      <c r="B7223" s="301" t="s">
        <v>5388</v>
      </c>
      <c r="C7223" s="316" t="s">
        <v>13199</v>
      </c>
      <c r="D7223" s="465" t="s">
        <v>3730</v>
      </c>
      <c r="E7223" s="465" t="s">
        <v>6023</v>
      </c>
      <c r="F7223" s="469" t="str">
        <f t="shared" si="224"/>
        <v>other</v>
      </c>
      <c r="G7223" s="260">
        <v>3.4850136E-4</v>
      </c>
      <c r="H7223" s="260">
        <v>0</v>
      </c>
      <c r="I7223" s="260">
        <v>0</v>
      </c>
      <c r="J7223" s="260">
        <v>1.1550093695317001E-2</v>
      </c>
      <c r="K7223" s="260">
        <v>1.18985951239337E-2</v>
      </c>
      <c r="L7223" s="301" t="str">
        <f t="shared" si="225"/>
        <v/>
      </c>
      <c r="M7223" s="459">
        <f>IFERROR((Tableau1[[#This Row],[Scope 1
(kg CO2-eq)]]+Tableau1[[#This Row],[Scope 2 energy
(kg CO2-eq)]]+Tableau1[[#This Row],[Scope 2 Infrastructure
(kg CO2-eq)]])/Tableau1[[#This Row],[Total CO2-emissions
(kg CO2-eq)
for scope 3 use ]],"")</f>
        <v>2.9289286371211927E-2</v>
      </c>
      <c r="N7223" s="436" t="s">
        <v>3730</v>
      </c>
      <c r="O7223" s="259">
        <v>1</v>
      </c>
      <c r="P7223" s="259" t="s">
        <v>5383</v>
      </c>
      <c r="Q7223" s="259" t="s">
        <v>5388</v>
      </c>
    </row>
    <row r="7224" spans="1:17" ht="21.75" customHeight="1">
      <c r="A7224" s="301" t="s">
        <v>5385</v>
      </c>
      <c r="B7224" s="301" t="s">
        <v>5389</v>
      </c>
      <c r="C7224" s="316" t="s">
        <v>13200</v>
      </c>
      <c r="D7224" s="465" t="s">
        <v>3730</v>
      </c>
      <c r="E7224" s="465" t="s">
        <v>119</v>
      </c>
      <c r="F7224" s="469" t="str">
        <f t="shared" si="224"/>
        <v>other</v>
      </c>
      <c r="G7224" s="260">
        <v>0.28165010000000001</v>
      </c>
      <c r="H7224" s="260">
        <v>0</v>
      </c>
      <c r="I7224" s="260">
        <v>0</v>
      </c>
      <c r="J7224" s="260">
        <v>0.253537864283923</v>
      </c>
      <c r="K7224" s="260">
        <v>0.53518796427864701</v>
      </c>
      <c r="L7224" s="301" t="str">
        <f t="shared" si="225"/>
        <v/>
      </c>
      <c r="M7224" s="459">
        <f>IFERROR((Tableau1[[#This Row],[Scope 1
(kg CO2-eq)]]+Tableau1[[#This Row],[Scope 2 energy
(kg CO2-eq)]]+Tableau1[[#This Row],[Scope 2 Infrastructure
(kg CO2-eq)]])/Tableau1[[#This Row],[Total CO2-emissions
(kg CO2-eq)
for scope 3 use ]],"")</f>
        <v>0.52626389007014018</v>
      </c>
      <c r="N7224" s="436" t="s">
        <v>3730</v>
      </c>
      <c r="O7224" s="259">
        <v>1</v>
      </c>
      <c r="P7224" s="259" t="s">
        <v>5385</v>
      </c>
      <c r="Q7224" s="259" t="s">
        <v>5389</v>
      </c>
    </row>
    <row r="7225" spans="1:17" ht="21.75" customHeight="1">
      <c r="A7225" s="301" t="s">
        <v>5385</v>
      </c>
      <c r="B7225" s="301" t="s">
        <v>5389</v>
      </c>
      <c r="C7225" s="316" t="s">
        <v>13201</v>
      </c>
      <c r="D7225" s="465" t="s">
        <v>3730</v>
      </c>
      <c r="E7225" s="465" t="s">
        <v>6018</v>
      </c>
      <c r="F7225" s="469" t="str">
        <f t="shared" si="224"/>
        <v>other</v>
      </c>
      <c r="G7225" s="260">
        <v>0.39747349999999998</v>
      </c>
      <c r="H7225" s="260">
        <v>0</v>
      </c>
      <c r="I7225" s="260">
        <v>0</v>
      </c>
      <c r="J7225" s="260">
        <v>0.49300561809524507</v>
      </c>
      <c r="K7225" s="260">
        <v>0.89047911811529501</v>
      </c>
      <c r="L7225" s="301" t="str">
        <f t="shared" si="225"/>
        <v/>
      </c>
      <c r="M7225" s="459">
        <f>IFERROR((Tableau1[[#This Row],[Scope 1
(kg CO2-eq)]]+Tableau1[[#This Row],[Scope 2 energy
(kg CO2-eq)]]+Tableau1[[#This Row],[Scope 2 Infrastructure
(kg CO2-eq)]])/Tableau1[[#This Row],[Total CO2-emissions
(kg CO2-eq)
for scope 3 use ]],"")</f>
        <v>0.44635914746800048</v>
      </c>
      <c r="N7225" s="436" t="s">
        <v>3730</v>
      </c>
      <c r="O7225" s="259">
        <v>1</v>
      </c>
      <c r="P7225" s="259" t="s">
        <v>5385</v>
      </c>
      <c r="Q7225" s="259" t="s">
        <v>5389</v>
      </c>
    </row>
    <row r="7226" spans="1:17" ht="21.75" customHeight="1">
      <c r="A7226" s="301" t="s">
        <v>5385</v>
      </c>
      <c r="B7226" s="301" t="s">
        <v>5389</v>
      </c>
      <c r="C7226" s="316" t="s">
        <v>13202</v>
      </c>
      <c r="D7226" s="465" t="s">
        <v>3730</v>
      </c>
      <c r="E7226" s="465" t="s">
        <v>6016</v>
      </c>
      <c r="F7226" s="469" t="str">
        <f t="shared" si="224"/>
        <v>other</v>
      </c>
      <c r="G7226" s="260">
        <v>0.16846315000000001</v>
      </c>
      <c r="H7226" s="260">
        <v>0</v>
      </c>
      <c r="I7226" s="260">
        <v>0</v>
      </c>
      <c r="J7226" s="260">
        <v>0.30381320644335097</v>
      </c>
      <c r="K7226" s="260">
        <v>0.47227635644770599</v>
      </c>
      <c r="L7226" s="301" t="str">
        <f t="shared" si="225"/>
        <v/>
      </c>
      <c r="M7226" s="459">
        <f>IFERROR((Tableau1[[#This Row],[Scope 1
(kg CO2-eq)]]+Tableau1[[#This Row],[Scope 2 energy
(kg CO2-eq)]]+Tableau1[[#This Row],[Scope 2 Infrastructure
(kg CO2-eq)]])/Tableau1[[#This Row],[Total CO2-emissions
(kg CO2-eq)
for scope 3 use ]],"")</f>
        <v>0.35670460250671793</v>
      </c>
      <c r="N7226" s="436" t="s">
        <v>3730</v>
      </c>
      <c r="O7226" s="259">
        <v>1</v>
      </c>
      <c r="P7226" s="259" t="s">
        <v>5385</v>
      </c>
      <c r="Q7226" s="259" t="s">
        <v>5389</v>
      </c>
    </row>
    <row r="7227" spans="1:17" ht="21.75" customHeight="1">
      <c r="A7227" s="301" t="s">
        <v>5390</v>
      </c>
      <c r="B7227" s="301" t="s">
        <v>5391</v>
      </c>
      <c r="C7227" s="316" t="s">
        <v>13203</v>
      </c>
      <c r="D7227" s="465" t="s">
        <v>3730</v>
      </c>
      <c r="E7227" s="465" t="s">
        <v>700</v>
      </c>
      <c r="F7227" s="469" t="str">
        <f t="shared" si="224"/>
        <v>CH</v>
      </c>
      <c r="G7227" s="260">
        <v>0</v>
      </c>
      <c r="H7227" s="260">
        <v>1.5100698352E-2</v>
      </c>
      <c r="I7227" s="260">
        <v>9.3069397999999995E-5</v>
      </c>
      <c r="J7227" s="260">
        <v>0.45452714086316698</v>
      </c>
      <c r="K7227" s="260">
        <v>0.46972090874657502</v>
      </c>
      <c r="L7227" s="301" t="str">
        <f t="shared" si="225"/>
        <v/>
      </c>
      <c r="M7227" s="459">
        <f>IFERROR((Tableau1[[#This Row],[Scope 1
(kg CO2-eq)]]+Tableau1[[#This Row],[Scope 2 energy
(kg CO2-eq)]]+Tableau1[[#This Row],[Scope 2 Infrastructure
(kg CO2-eq)]])/Tableau1[[#This Row],[Total CO2-emissions
(kg CO2-eq)
for scope 3 use ]],"")</f>
        <v>3.2346373063408554E-2</v>
      </c>
      <c r="N7227" s="436" t="s">
        <v>3730</v>
      </c>
      <c r="O7227" s="259">
        <v>1</v>
      </c>
      <c r="P7227" s="259" t="s">
        <v>5390</v>
      </c>
      <c r="Q7227" s="259" t="s">
        <v>5391</v>
      </c>
    </row>
    <row r="7228" spans="1:17" ht="21.75" customHeight="1">
      <c r="A7228" s="301" t="s">
        <v>5390</v>
      </c>
      <c r="B7228" s="301" t="s">
        <v>5391</v>
      </c>
      <c r="C7228" s="316" t="s">
        <v>13204</v>
      </c>
      <c r="D7228" s="465" t="s">
        <v>3730</v>
      </c>
      <c r="E7228" s="465" t="s">
        <v>700</v>
      </c>
      <c r="F7228" s="469" t="str">
        <f t="shared" si="224"/>
        <v>CH</v>
      </c>
      <c r="G7228" s="260">
        <v>0</v>
      </c>
      <c r="H7228" s="260">
        <v>1.5100698352E-2</v>
      </c>
      <c r="I7228" s="260">
        <v>9.3069397999999995E-5</v>
      </c>
      <c r="J7228" s="260">
        <v>0.46248929977564801</v>
      </c>
      <c r="K7228" s="260">
        <v>0.47768306759569501</v>
      </c>
      <c r="L7228" s="301" t="str">
        <f t="shared" si="225"/>
        <v/>
      </c>
      <c r="M7228" s="459">
        <f>IFERROR((Tableau1[[#This Row],[Scope 1
(kg CO2-eq)]]+Tableau1[[#This Row],[Scope 2 energy
(kg CO2-eq)]]+Tableau1[[#This Row],[Scope 2 Infrastructure
(kg CO2-eq)]])/Tableau1[[#This Row],[Total CO2-emissions
(kg CO2-eq)
for scope 3 use ]],"")</f>
        <v>3.1807214407816975E-2</v>
      </c>
      <c r="N7228" s="436" t="s">
        <v>3730</v>
      </c>
      <c r="O7228" s="259">
        <v>1</v>
      </c>
      <c r="P7228" s="259" t="s">
        <v>5390</v>
      </c>
      <c r="Q7228" s="260" t="s">
        <v>5391</v>
      </c>
    </row>
    <row r="7229" spans="1:17" ht="21.75" customHeight="1">
      <c r="A7229" s="301" t="s">
        <v>5374</v>
      </c>
      <c r="B7229" s="301" t="s">
        <v>5392</v>
      </c>
      <c r="C7229" s="316" t="s">
        <v>13205</v>
      </c>
      <c r="D7229" s="465" t="s">
        <v>3730</v>
      </c>
      <c r="E7229" s="465" t="s">
        <v>700</v>
      </c>
      <c r="F7229" s="469" t="str">
        <f t="shared" si="224"/>
        <v>CH</v>
      </c>
      <c r="G7229" s="260">
        <v>0</v>
      </c>
      <c r="H7229" s="260">
        <v>3.1173801105599998E-3</v>
      </c>
      <c r="I7229" s="260">
        <v>1.7023708080000002E-5</v>
      </c>
      <c r="J7229" s="260">
        <v>0.200941550488688</v>
      </c>
      <c r="K7229" s="260">
        <v>0.20407595687077601</v>
      </c>
      <c r="L7229" s="301" t="str">
        <f t="shared" si="225"/>
        <v/>
      </c>
      <c r="M7229" s="459">
        <f>IFERROR((Tableau1[[#This Row],[Scope 1
(kg CO2-eq)]]+Tableau1[[#This Row],[Scope 2 energy
(kg CO2-eq)]]+Tableau1[[#This Row],[Scope 2 Infrastructure
(kg CO2-eq)]])/Tableau1[[#This Row],[Total CO2-emissions
(kg CO2-eq)
for scope 3 use ]],"")</f>
        <v>1.5359005865765716E-2</v>
      </c>
      <c r="N7229" s="436" t="s">
        <v>3730</v>
      </c>
      <c r="O7229" s="259">
        <v>1</v>
      </c>
      <c r="P7229" s="259" t="s">
        <v>5374</v>
      </c>
      <c r="Q7229" s="260" t="s">
        <v>5392</v>
      </c>
    </row>
    <row r="7230" spans="1:17" ht="21.75" customHeight="1">
      <c r="A7230" s="301" t="s">
        <v>5393</v>
      </c>
      <c r="B7230" s="301" t="s">
        <v>5394</v>
      </c>
      <c r="C7230" s="316" t="s">
        <v>13206</v>
      </c>
      <c r="D7230" s="465" t="s">
        <v>3730</v>
      </c>
      <c r="E7230" s="465" t="s">
        <v>700</v>
      </c>
      <c r="F7230" s="469" t="str">
        <f t="shared" si="224"/>
        <v>CH</v>
      </c>
      <c r="G7230" s="260">
        <v>0</v>
      </c>
      <c r="H7230" s="260">
        <v>2.0630776717295999E-3</v>
      </c>
      <c r="I7230" s="260">
        <v>1.1266265512799999E-5</v>
      </c>
      <c r="J7230" s="260">
        <v>7.0430436491071294E-2</v>
      </c>
      <c r="K7230" s="260">
        <v>7.2504780398406299E-2</v>
      </c>
      <c r="L7230" s="301" t="str">
        <f t="shared" si="225"/>
        <v/>
      </c>
      <c r="M7230" s="459">
        <f>IFERROR((Tableau1[[#This Row],[Scope 1
(kg CO2-eq)]]+Tableau1[[#This Row],[Scope 2 energy
(kg CO2-eq)]]+Tableau1[[#This Row],[Scope 2 Infrastructure
(kg CO2-eq)]])/Tableau1[[#This Row],[Total CO2-emissions
(kg CO2-eq)
for scope 3 use ]],"")</f>
        <v>2.8609754085787083E-2</v>
      </c>
      <c r="N7230" s="436" t="s">
        <v>3730</v>
      </c>
      <c r="O7230" s="259">
        <v>1</v>
      </c>
      <c r="P7230" s="259" t="s">
        <v>5393</v>
      </c>
      <c r="Q7230" s="260" t="s">
        <v>5394</v>
      </c>
    </row>
    <row r="7231" spans="1:17" ht="21.75" customHeight="1">
      <c r="A7231" s="301" t="s">
        <v>5370</v>
      </c>
      <c r="B7231" s="301" t="s">
        <v>5371</v>
      </c>
      <c r="C7231" s="316" t="s">
        <v>13207</v>
      </c>
      <c r="D7231" s="465" t="s">
        <v>3730</v>
      </c>
      <c r="E7231" s="465" t="s">
        <v>6091</v>
      </c>
      <c r="F7231" s="469" t="str">
        <f t="shared" si="224"/>
        <v>other</v>
      </c>
      <c r="G7231" s="260">
        <v>0.13213</v>
      </c>
      <c r="H7231" s="260">
        <v>0.62429550126767996</v>
      </c>
      <c r="I7231" s="260">
        <v>1.8374843520000001E-5</v>
      </c>
      <c r="J7231" s="260">
        <v>4.2361274656562999</v>
      </c>
      <c r="K7231" s="260">
        <v>4.9925713380159902</v>
      </c>
      <c r="L7231" s="301" t="str">
        <f t="shared" si="225"/>
        <v/>
      </c>
      <c r="M7231" s="459">
        <f>IFERROR((Tableau1[[#This Row],[Scope 1
(kg CO2-eq)]]+Tableau1[[#This Row],[Scope 2 energy
(kg CO2-eq)]]+Tableau1[[#This Row],[Scope 2 Infrastructure
(kg CO2-eq)]])/Tableau1[[#This Row],[Total CO2-emissions
(kg CO2-eq)
for scope 3 use ]],"")</f>
        <v>0.15151388430872276</v>
      </c>
      <c r="N7231" s="436" t="s">
        <v>3730</v>
      </c>
      <c r="O7231" s="259">
        <v>1</v>
      </c>
      <c r="P7231" s="259" t="s">
        <v>5370</v>
      </c>
      <c r="Q7231" s="260" t="s">
        <v>5371</v>
      </c>
    </row>
    <row r="7232" spans="1:17" ht="21.75" customHeight="1">
      <c r="A7232" s="301" t="s">
        <v>5370</v>
      </c>
      <c r="B7232" s="301" t="s">
        <v>5371</v>
      </c>
      <c r="C7232" s="316" t="s">
        <v>13208</v>
      </c>
      <c r="D7232" s="465" t="s">
        <v>3730</v>
      </c>
      <c r="E7232" s="465" t="s">
        <v>6016</v>
      </c>
      <c r="F7232" s="469" t="str">
        <f t="shared" si="224"/>
        <v>other</v>
      </c>
      <c r="G7232" s="260">
        <v>0.12347785999999999</v>
      </c>
      <c r="H7232" s="260">
        <v>3.2770476764712002E-2</v>
      </c>
      <c r="I7232" s="260">
        <v>4.1361958368000003E-5</v>
      </c>
      <c r="J7232" s="260">
        <v>0.82001635962918207</v>
      </c>
      <c r="K7232" s="260">
        <v>0.97630605891106703</v>
      </c>
      <c r="L7232" s="301" t="str">
        <f t="shared" si="225"/>
        <v/>
      </c>
      <c r="M7232" s="459">
        <f>IFERROR((Tableau1[[#This Row],[Scope 1
(kg CO2-eq)]]+Tableau1[[#This Row],[Scope 2 energy
(kg CO2-eq)]]+Tableau1[[#This Row],[Scope 2 Infrastructure
(kg CO2-eq)]])/Tableau1[[#This Row],[Total CO2-emissions
(kg CO2-eq)
for scope 3 use ]],"")</f>
        <v>0.16008268851409088</v>
      </c>
      <c r="N7232" s="436" t="s">
        <v>3730</v>
      </c>
      <c r="O7232" s="259">
        <v>1</v>
      </c>
      <c r="P7232" s="259" t="s">
        <v>5370</v>
      </c>
      <c r="Q7232" s="260" t="s">
        <v>5371</v>
      </c>
    </row>
    <row r="7233" spans="1:17" ht="21.75" customHeight="1">
      <c r="A7233" s="301" t="s">
        <v>5370</v>
      </c>
      <c r="B7233" s="301" t="s">
        <v>5371</v>
      </c>
      <c r="C7233" s="316" t="s">
        <v>13209</v>
      </c>
      <c r="D7233" s="465" t="s">
        <v>3730</v>
      </c>
      <c r="E7233" s="465" t="s">
        <v>6101</v>
      </c>
      <c r="F7233" s="469" t="str">
        <f t="shared" si="224"/>
        <v>other</v>
      </c>
      <c r="G7233" s="260">
        <v>0.37405611750000001</v>
      </c>
      <c r="H7233" s="260">
        <v>3.3040561765046397E-2</v>
      </c>
      <c r="I7233" s="260">
        <v>4.1702851929600001E-5</v>
      </c>
      <c r="J7233" s="260">
        <v>0.82001635962917996</v>
      </c>
      <c r="K7233" s="260">
        <v>1.22715474231525</v>
      </c>
      <c r="L7233" s="301" t="str">
        <f t="shared" si="225"/>
        <v/>
      </c>
      <c r="M7233" s="459">
        <f>IFERROR((Tableau1[[#This Row],[Scope 1
(kg CO2-eq)]]+Tableau1[[#This Row],[Scope 2 energy
(kg CO2-eq)]]+Tableau1[[#This Row],[Scope 2 Infrastructure
(kg CO2-eq)]])/Tableau1[[#This Row],[Total CO2-emissions
(kg CO2-eq)
for scope 3 use ]],"")</f>
        <v>0.33177428084483918</v>
      </c>
      <c r="N7233" s="436" t="s">
        <v>3730</v>
      </c>
      <c r="O7233" s="259">
        <v>1</v>
      </c>
      <c r="P7233" s="259" t="s">
        <v>5370</v>
      </c>
      <c r="Q7233" s="260" t="s">
        <v>5371</v>
      </c>
    </row>
    <row r="7234" spans="1:17" ht="21.75" customHeight="1">
      <c r="A7234" s="301" t="s">
        <v>5372</v>
      </c>
      <c r="B7234" s="301" t="s">
        <v>5373</v>
      </c>
      <c r="C7234" s="316" t="s">
        <v>13210</v>
      </c>
      <c r="D7234" s="465" t="s">
        <v>3730</v>
      </c>
      <c r="E7234" s="465" t="s">
        <v>700</v>
      </c>
      <c r="F7234" s="469" t="str">
        <f t="shared" ref="F7234:F7297" si="226">IF(ISNUMBER(SEARCH("{CH}", C7234)), "CH", "other")</f>
        <v>CH</v>
      </c>
      <c r="G7234" s="260">
        <v>0.49703283951999999</v>
      </c>
      <c r="H7234" s="260">
        <v>2.01007906498864</v>
      </c>
      <c r="I7234" s="260">
        <v>1.0980904075200001E-3</v>
      </c>
      <c r="J7234" s="260">
        <v>7.12276762844348</v>
      </c>
      <c r="K7234" s="260">
        <v>9.6309776130431892</v>
      </c>
      <c r="L7234" s="301" t="str">
        <f t="shared" ref="L7234:L7297" si="227">IF(N7234="MJ", K7234*3.6, IF(N7234="m", K7234*1000, ""))</f>
        <v/>
      </c>
      <c r="M7234" s="459">
        <f>IFERROR((Tableau1[[#This Row],[Scope 1
(kg CO2-eq)]]+Tableau1[[#This Row],[Scope 2 energy
(kg CO2-eq)]]+Tableau1[[#This Row],[Scope 2 Infrastructure
(kg CO2-eq)]])/Tableau1[[#This Row],[Total CO2-emissions
(kg CO2-eq)
for scope 3 use ]],"")</f>
        <v>0.26043150505503226</v>
      </c>
      <c r="N7234" s="436" t="s">
        <v>3730</v>
      </c>
      <c r="O7234" s="259">
        <v>1</v>
      </c>
      <c r="P7234" s="259" t="s">
        <v>5372</v>
      </c>
      <c r="Q7234" s="260" t="s">
        <v>5373</v>
      </c>
    </row>
    <row r="7235" spans="1:17" ht="21.75" customHeight="1">
      <c r="A7235" s="301" t="s">
        <v>5372</v>
      </c>
      <c r="B7235" s="301" t="s">
        <v>5373</v>
      </c>
      <c r="C7235" s="316" t="s">
        <v>13211</v>
      </c>
      <c r="D7235" s="465" t="s">
        <v>3730</v>
      </c>
      <c r="E7235" s="465" t="s">
        <v>6091</v>
      </c>
      <c r="F7235" s="469" t="str">
        <f t="shared" si="226"/>
        <v>other</v>
      </c>
      <c r="G7235" s="260">
        <v>0.49703283951999999</v>
      </c>
      <c r="H7235" s="260">
        <v>2.68797400776208</v>
      </c>
      <c r="I7235" s="260">
        <v>1.10941984512E-3</v>
      </c>
      <c r="J7235" s="260">
        <v>7.12276762844348</v>
      </c>
      <c r="K7235" s="260">
        <v>10.3088838913053</v>
      </c>
      <c r="L7235" s="301" t="str">
        <f t="shared" si="227"/>
        <v/>
      </c>
      <c r="M7235" s="459">
        <f>IFERROR((Tableau1[[#This Row],[Scope 1
(kg CO2-eq)]]+Tableau1[[#This Row],[Scope 2 energy
(kg CO2-eq)]]+Tableau1[[#This Row],[Scope 2 Infrastructure
(kg CO2-eq)]])/Tableau1[[#This Row],[Total CO2-emissions
(kg CO2-eq)
for scope 3 use ]],"")</f>
        <v>0.30906510352827121</v>
      </c>
      <c r="N7235" s="436" t="s">
        <v>3730</v>
      </c>
      <c r="O7235" s="259">
        <v>1</v>
      </c>
      <c r="P7235" s="259" t="s">
        <v>5372</v>
      </c>
      <c r="Q7235" s="259" t="s">
        <v>5373</v>
      </c>
    </row>
    <row r="7236" spans="1:17" ht="21.75" customHeight="1">
      <c r="A7236" s="301" t="s">
        <v>5394</v>
      </c>
      <c r="B7236" s="301" t="s">
        <v>4135</v>
      </c>
      <c r="C7236" s="316" t="s">
        <v>13212</v>
      </c>
      <c r="D7236" s="465" t="s">
        <v>50</v>
      </c>
      <c r="E7236" s="465" t="s">
        <v>700</v>
      </c>
      <c r="F7236" s="469" t="str">
        <f t="shared" si="226"/>
        <v>CH</v>
      </c>
      <c r="G7236" s="260">
        <v>0</v>
      </c>
      <c r="H7236" s="260">
        <v>3.9090336627728803E-2</v>
      </c>
      <c r="I7236" s="260">
        <v>2.086289592408E-4</v>
      </c>
      <c r="J7236" s="260">
        <v>0.77045511460897098</v>
      </c>
      <c r="K7236" s="260">
        <v>0.80975408001447002</v>
      </c>
      <c r="L7236" s="301" t="str">
        <f t="shared" si="227"/>
        <v/>
      </c>
      <c r="M7236" s="459">
        <f>IFERROR((Tableau1[[#This Row],[Scope 1
(kg CO2-eq)]]+Tableau1[[#This Row],[Scope 2 energy
(kg CO2-eq)]]+Tableau1[[#This Row],[Scope 2 Infrastructure
(kg CO2-eq)]])/Tableau1[[#This Row],[Total CO2-emissions
(kg CO2-eq)
for scope 3 use ]],"")</f>
        <v>4.8531976012108943E-2</v>
      </c>
      <c r="N7236" s="436" t="s">
        <v>50</v>
      </c>
      <c r="O7236" s="259">
        <v>1</v>
      </c>
      <c r="P7236" s="259" t="s">
        <v>5394</v>
      </c>
      <c r="Q7236" s="259" t="s">
        <v>4135</v>
      </c>
    </row>
    <row r="7237" spans="1:17" ht="21.75" customHeight="1">
      <c r="A7237" s="301" t="s">
        <v>5394</v>
      </c>
      <c r="B7237" s="301" t="s">
        <v>4135</v>
      </c>
      <c r="C7237" s="316" t="s">
        <v>13213</v>
      </c>
      <c r="D7237" s="465" t="s">
        <v>50</v>
      </c>
      <c r="E7237" s="465" t="s">
        <v>700</v>
      </c>
      <c r="F7237" s="469" t="str">
        <f t="shared" si="226"/>
        <v>CH</v>
      </c>
      <c r="G7237" s="260">
        <v>0</v>
      </c>
      <c r="H7237" s="260">
        <v>1.8196404116928E-3</v>
      </c>
      <c r="I7237" s="260">
        <v>2.59983549343328E-2</v>
      </c>
      <c r="J7237" s="260">
        <v>0.48749892175536103</v>
      </c>
      <c r="K7237" s="260">
        <v>0.51531691725087703</v>
      </c>
      <c r="L7237" s="301" t="str">
        <f t="shared" si="227"/>
        <v/>
      </c>
      <c r="M7237" s="459">
        <f>IFERROR((Tableau1[[#This Row],[Scope 1
(kg CO2-eq)]]+Tableau1[[#This Row],[Scope 2 energy
(kg CO2-eq)]]+Tableau1[[#This Row],[Scope 2 Infrastructure
(kg CO2-eq)]])/Tableau1[[#This Row],[Total CO2-emissions
(kg CO2-eq)
for scope 3 use ]],"")</f>
        <v>5.398230567401046E-2</v>
      </c>
      <c r="N7237" s="436" t="s">
        <v>50</v>
      </c>
      <c r="O7237" s="259">
        <v>1</v>
      </c>
      <c r="P7237" s="259" t="s">
        <v>5394</v>
      </c>
      <c r="Q7237" s="259" t="s">
        <v>4135</v>
      </c>
    </row>
    <row r="7238" spans="1:17" ht="21.75" customHeight="1">
      <c r="A7238" s="301" t="s">
        <v>5384</v>
      </c>
      <c r="B7238" s="301" t="s">
        <v>5147</v>
      </c>
      <c r="C7238" s="316" t="s">
        <v>13214</v>
      </c>
      <c r="D7238" s="465" t="s">
        <v>3730</v>
      </c>
      <c r="E7238" s="465" t="s">
        <v>6091</v>
      </c>
      <c r="F7238" s="469" t="str">
        <f t="shared" si="226"/>
        <v>other</v>
      </c>
      <c r="G7238" s="260">
        <v>0</v>
      </c>
      <c r="H7238" s="260">
        <v>0.83329310448000005</v>
      </c>
      <c r="I7238" s="260">
        <v>1.05175872E-3</v>
      </c>
      <c r="J7238" s="260">
        <v>0.18795170415287399</v>
      </c>
      <c r="K7238" s="260">
        <v>1.0222965666252</v>
      </c>
      <c r="L7238" s="301" t="str">
        <f t="shared" si="227"/>
        <v/>
      </c>
      <c r="M7238" s="459">
        <f>IFERROR((Tableau1[[#This Row],[Scope 1
(kg CO2-eq)]]+Tableau1[[#This Row],[Scope 2 energy
(kg CO2-eq)]]+Tableau1[[#This Row],[Scope 2 Infrastructure
(kg CO2-eq)]])/Tableau1[[#This Row],[Total CO2-emissions
(kg CO2-eq)
for scope 3 use ]],"")</f>
        <v>0.81614757443071029</v>
      </c>
      <c r="N7238" s="436" t="s">
        <v>3730</v>
      </c>
      <c r="O7238" s="259">
        <v>1</v>
      </c>
      <c r="P7238" s="259" t="s">
        <v>5384</v>
      </c>
      <c r="Q7238" s="259" t="s">
        <v>5147</v>
      </c>
    </row>
    <row r="7239" spans="1:17" ht="21.75" customHeight="1">
      <c r="A7239" s="301" t="s">
        <v>5370</v>
      </c>
      <c r="B7239" s="301" t="s">
        <v>5371</v>
      </c>
      <c r="C7239" s="316" t="s">
        <v>13215</v>
      </c>
      <c r="D7239" s="465" t="s">
        <v>3730</v>
      </c>
      <c r="E7239" s="465" t="s">
        <v>6091</v>
      </c>
      <c r="F7239" s="469" t="str">
        <f t="shared" si="226"/>
        <v>other</v>
      </c>
      <c r="G7239" s="260">
        <v>0.18031</v>
      </c>
      <c r="H7239" s="260">
        <v>2.5954310852080802</v>
      </c>
      <c r="I7239" s="260">
        <v>6.6625821504000005E-5</v>
      </c>
      <c r="J7239" s="260">
        <v>1.5226800231958699</v>
      </c>
      <c r="K7239" s="260">
        <v>4.2984877246979698</v>
      </c>
      <c r="L7239" s="301" t="str">
        <f t="shared" si="227"/>
        <v/>
      </c>
      <c r="M7239" s="459">
        <f>IFERROR((Tableau1[[#This Row],[Scope 1
(kg CO2-eq)]]+Tableau1[[#This Row],[Scope 2 energy
(kg CO2-eq)]]+Tableau1[[#This Row],[Scope 2 Infrastructure
(kg CO2-eq)]])/Tableau1[[#This Row],[Total CO2-emissions
(kg CO2-eq)
for scope 3 use ]],"")</f>
        <v>0.64576378689661706</v>
      </c>
      <c r="N7239" s="436" t="s">
        <v>3730</v>
      </c>
      <c r="O7239" s="259">
        <v>1</v>
      </c>
      <c r="P7239" s="259" t="s">
        <v>5370</v>
      </c>
      <c r="Q7239" s="259" t="s">
        <v>5371</v>
      </c>
    </row>
    <row r="7240" spans="1:17" ht="21.75" customHeight="1">
      <c r="A7240" s="301" t="s">
        <v>5370</v>
      </c>
      <c r="B7240" s="301" t="s">
        <v>5371</v>
      </c>
      <c r="C7240" s="316" t="s">
        <v>13216</v>
      </c>
      <c r="D7240" s="465" t="s">
        <v>3730</v>
      </c>
      <c r="E7240" s="465" t="s">
        <v>6091</v>
      </c>
      <c r="F7240" s="469" t="str">
        <f t="shared" si="226"/>
        <v>other</v>
      </c>
      <c r="G7240" s="260">
        <v>6.8995000000000001E-2</v>
      </c>
      <c r="H7240" s="260">
        <v>0.96951762888439996</v>
      </c>
      <c r="I7240" s="260">
        <v>4.4854416000000004E-6</v>
      </c>
      <c r="J7240" s="260">
        <v>2.8633002911611198</v>
      </c>
      <c r="K7240" s="260">
        <v>3.9018173967935899</v>
      </c>
      <c r="L7240" s="301" t="str">
        <f t="shared" si="227"/>
        <v/>
      </c>
      <c r="M7240" s="459">
        <f>IFERROR((Tableau1[[#This Row],[Scope 1
(kg CO2-eq)]]+Tableau1[[#This Row],[Scope 2 energy
(kg CO2-eq)]]+Tableau1[[#This Row],[Scope 2 Infrastructure
(kg CO2-eq)]])/Tableau1[[#This Row],[Total CO2-emissions
(kg CO2-eq)
for scope 3 use ]],"")</f>
        <v>0.26616240810741831</v>
      </c>
      <c r="N7240" s="436" t="s">
        <v>3730</v>
      </c>
      <c r="O7240" s="259">
        <v>1</v>
      </c>
      <c r="P7240" s="259" t="s">
        <v>5370</v>
      </c>
      <c r="Q7240" s="260" t="s">
        <v>5371</v>
      </c>
    </row>
    <row r="7241" spans="1:17" ht="21.75" customHeight="1">
      <c r="A7241" s="301" t="s">
        <v>5370</v>
      </c>
      <c r="B7241" s="301" t="s">
        <v>5382</v>
      </c>
      <c r="C7241" s="316" t="s">
        <v>13217</v>
      </c>
      <c r="D7241" s="465" t="s">
        <v>3730</v>
      </c>
      <c r="E7241" s="465" t="s">
        <v>6091</v>
      </c>
      <c r="F7241" s="469" t="str">
        <f t="shared" si="226"/>
        <v>other</v>
      </c>
      <c r="G7241" s="260">
        <v>0</v>
      </c>
      <c r="H7241" s="260">
        <v>2.6604257422164199E-2</v>
      </c>
      <c r="I7241" s="260">
        <v>5.4669180902400003E-6</v>
      </c>
      <c r="J7241" s="260">
        <v>0.46200126309991701</v>
      </c>
      <c r="K7241" s="260">
        <v>0.488610984231234</v>
      </c>
      <c r="L7241" s="301" t="str">
        <f t="shared" si="227"/>
        <v/>
      </c>
      <c r="M7241" s="459">
        <f>IFERROR((Tableau1[[#This Row],[Scope 1
(kg CO2-eq)]]+Tableau1[[#This Row],[Scope 2 energy
(kg CO2-eq)]]+Tableau1[[#This Row],[Scope 2 Infrastructure
(kg CO2-eq)]])/Tableau1[[#This Row],[Total CO2-emissions
(kg CO2-eq)
for scope 3 use ]],"")</f>
        <v>5.445993888598593E-2</v>
      </c>
      <c r="N7241" s="436" t="s">
        <v>3730</v>
      </c>
      <c r="O7241" s="259">
        <v>1</v>
      </c>
      <c r="P7241" s="259" t="s">
        <v>5370</v>
      </c>
      <c r="Q7241" s="260" t="s">
        <v>5382</v>
      </c>
    </row>
    <row r="7242" spans="1:17" ht="21.75" customHeight="1">
      <c r="A7242" s="301" t="s">
        <v>5372</v>
      </c>
      <c r="B7242" s="301" t="s">
        <v>5373</v>
      </c>
      <c r="C7242" s="316" t="s">
        <v>13218</v>
      </c>
      <c r="D7242" s="465" t="s">
        <v>3730</v>
      </c>
      <c r="E7242" s="465" t="s">
        <v>6091</v>
      </c>
      <c r="F7242" s="469" t="str">
        <f t="shared" si="226"/>
        <v>other</v>
      </c>
      <c r="G7242" s="260">
        <v>0.16836999999999999</v>
      </c>
      <c r="H7242" s="260">
        <v>1.0404803233584601</v>
      </c>
      <c r="I7242" s="260">
        <v>5.6149067289599998E-4</v>
      </c>
      <c r="J7242" s="260">
        <v>2.8949310358884102</v>
      </c>
      <c r="K7242" s="260">
        <v>4.1043428458774898</v>
      </c>
      <c r="L7242" s="301" t="str">
        <f t="shared" si="227"/>
        <v/>
      </c>
      <c r="M7242" s="459">
        <f>IFERROR((Tableau1[[#This Row],[Scope 1
(kg CO2-eq)]]+Tableau1[[#This Row],[Scope 2 energy
(kg CO2-eq)]]+Tableau1[[#This Row],[Scope 2 Infrastructure
(kg CO2-eq)]])/Tableau1[[#This Row],[Total CO2-emissions
(kg CO2-eq)
for scope 3 use ]],"")</f>
        <v>0.29466637155960812</v>
      </c>
      <c r="N7242" s="436" t="s">
        <v>3730</v>
      </c>
      <c r="O7242" s="259">
        <v>1</v>
      </c>
      <c r="P7242" s="259" t="s">
        <v>5372</v>
      </c>
      <c r="Q7242" s="260" t="s">
        <v>5373</v>
      </c>
    </row>
    <row r="7243" spans="1:17" ht="21.75" customHeight="1">
      <c r="A7243" s="301" t="s">
        <v>5372</v>
      </c>
      <c r="B7243" s="301" t="s">
        <v>5373</v>
      </c>
      <c r="C7243" s="316" t="s">
        <v>13219</v>
      </c>
      <c r="D7243" s="465" t="s">
        <v>3730</v>
      </c>
      <c r="E7243" s="465" t="s">
        <v>700</v>
      </c>
      <c r="F7243" s="469" t="str">
        <f t="shared" si="226"/>
        <v>CH</v>
      </c>
      <c r="G7243" s="260">
        <v>0.49839741200999998</v>
      </c>
      <c r="H7243" s="260">
        <v>2.1010475417927998</v>
      </c>
      <c r="I7243" s="260">
        <v>9.975403044000001E-4</v>
      </c>
      <c r="J7243" s="260">
        <v>7.0222183626748302</v>
      </c>
      <c r="K7243" s="260">
        <v>9.6226608494752703</v>
      </c>
      <c r="L7243" s="301" t="str">
        <f t="shared" si="227"/>
        <v/>
      </c>
      <c r="M7243" s="459">
        <f>IFERROR((Tableau1[[#This Row],[Scope 1
(kg CO2-eq)]]+Tableau1[[#This Row],[Scope 2 energy
(kg CO2-eq)]]+Tableau1[[#This Row],[Scope 2 Infrastructure
(kg CO2-eq)]])/Tableau1[[#This Row],[Total CO2-emissions
(kg CO2-eq)
for scope 3 use ]],"")</f>
        <v>0.27024151996887674</v>
      </c>
      <c r="N7243" s="436" t="s">
        <v>3730</v>
      </c>
      <c r="O7243" s="259">
        <v>1</v>
      </c>
      <c r="P7243" s="259" t="s">
        <v>5372</v>
      </c>
      <c r="Q7243" s="259" t="s">
        <v>5373</v>
      </c>
    </row>
    <row r="7244" spans="1:17" ht="21.75" customHeight="1">
      <c r="A7244" s="301" t="s">
        <v>5372</v>
      </c>
      <c r="B7244" s="301" t="s">
        <v>5373</v>
      </c>
      <c r="C7244" s="316" t="s">
        <v>13220</v>
      </c>
      <c r="D7244" s="465" t="s">
        <v>3730</v>
      </c>
      <c r="E7244" s="465" t="s">
        <v>6091</v>
      </c>
      <c r="F7244" s="469" t="str">
        <f t="shared" si="226"/>
        <v>other</v>
      </c>
      <c r="G7244" s="260">
        <v>0.49839741200999998</v>
      </c>
      <c r="H7244" s="260">
        <v>2.7168689012496001</v>
      </c>
      <c r="I7244" s="260">
        <v>1.0078323264000001E-3</v>
      </c>
      <c r="J7244" s="260">
        <v>7.0222183626748302</v>
      </c>
      <c r="K7244" s="260">
        <v>10.2384924972853</v>
      </c>
      <c r="L7244" s="301" t="str">
        <f t="shared" si="227"/>
        <v/>
      </c>
      <c r="M7244" s="459">
        <f>IFERROR((Tableau1[[#This Row],[Scope 1
(kg CO2-eq)]]+Tableau1[[#This Row],[Scope 2 energy
(kg CO2-eq)]]+Tableau1[[#This Row],[Scope 2 Infrastructure
(kg CO2-eq)]])/Tableau1[[#This Row],[Total CO2-emissions
(kg CO2-eq)
for scope 3 use ]],"")</f>
        <v>0.31413551813792739</v>
      </c>
      <c r="N7244" s="436" t="s">
        <v>3730</v>
      </c>
      <c r="O7244" s="259">
        <v>1</v>
      </c>
      <c r="P7244" s="259" t="s">
        <v>5372</v>
      </c>
      <c r="Q7244" s="259" t="s">
        <v>5373</v>
      </c>
    </row>
    <row r="7245" spans="1:17" ht="21.75" customHeight="1">
      <c r="A7245" s="301" t="s">
        <v>5395</v>
      </c>
      <c r="B7245" s="301" t="s">
        <v>5396</v>
      </c>
      <c r="C7245" s="316" t="s">
        <v>13221</v>
      </c>
      <c r="D7245" s="465" t="s">
        <v>3730</v>
      </c>
      <c r="E7245" s="465" t="s">
        <v>6101</v>
      </c>
      <c r="F7245" s="469" t="str">
        <f t="shared" si="226"/>
        <v>other</v>
      </c>
      <c r="G7245" s="260">
        <v>0</v>
      </c>
      <c r="H7245" s="260">
        <v>0</v>
      </c>
      <c r="I7245" s="260">
        <v>0</v>
      </c>
      <c r="J7245" s="260">
        <v>3.17092447880442</v>
      </c>
      <c r="K7245" s="260">
        <v>3.17092447890772</v>
      </c>
      <c r="L7245" s="301" t="str">
        <f t="shared" si="227"/>
        <v/>
      </c>
      <c r="M7245" s="459">
        <f>IFERROR((Tableau1[[#This Row],[Scope 1
(kg CO2-eq)]]+Tableau1[[#This Row],[Scope 2 energy
(kg CO2-eq)]]+Tableau1[[#This Row],[Scope 2 Infrastructure
(kg CO2-eq)]])/Tableau1[[#This Row],[Total CO2-emissions
(kg CO2-eq)
for scope 3 use ]],"")</f>
        <v>0</v>
      </c>
      <c r="N7245" s="436" t="s">
        <v>3730</v>
      </c>
      <c r="O7245" s="259">
        <v>1</v>
      </c>
      <c r="P7245" s="259" t="s">
        <v>5395</v>
      </c>
      <c r="Q7245" s="259" t="s">
        <v>5396</v>
      </c>
    </row>
    <row r="7246" spans="1:17" ht="21.75" customHeight="1">
      <c r="A7246" s="301" t="s">
        <v>5374</v>
      </c>
      <c r="B7246" s="301" t="s">
        <v>5397</v>
      </c>
      <c r="C7246" s="316" t="s">
        <v>13222</v>
      </c>
      <c r="D7246" s="465" t="s">
        <v>3730</v>
      </c>
      <c r="E7246" s="465" t="s">
        <v>700</v>
      </c>
      <c r="F7246" s="469" t="str">
        <f t="shared" si="226"/>
        <v>CH</v>
      </c>
      <c r="G7246" s="260">
        <v>0</v>
      </c>
      <c r="H7246" s="260">
        <v>1.7824534731E-2</v>
      </c>
      <c r="I7246" s="260">
        <v>6.5670209128000005E-4</v>
      </c>
      <c r="J7246" s="260">
        <v>0.35852204948556499</v>
      </c>
      <c r="K7246" s="260">
        <v>0.37700328661506899</v>
      </c>
      <c r="L7246" s="301" t="str">
        <f t="shared" si="227"/>
        <v/>
      </c>
      <c r="M7246" s="459">
        <f>IFERROR((Tableau1[[#This Row],[Scope 1
(kg CO2-eq)]]+Tableau1[[#This Row],[Scope 2 energy
(kg CO2-eq)]]+Tableau1[[#This Row],[Scope 2 Infrastructure
(kg CO2-eq)]])/Tableau1[[#This Row],[Total CO2-emissions
(kg CO2-eq)
for scope 3 use ]],"")</f>
        <v>4.9021420975435326E-2</v>
      </c>
      <c r="N7246" s="436" t="s">
        <v>3730</v>
      </c>
      <c r="O7246" s="259">
        <v>1</v>
      </c>
      <c r="P7246" s="259" t="s">
        <v>5374</v>
      </c>
      <c r="Q7246" s="259" t="s">
        <v>5397</v>
      </c>
    </row>
    <row r="7247" spans="1:17" ht="21.75" customHeight="1">
      <c r="A7247" s="301" t="s">
        <v>5374</v>
      </c>
      <c r="B7247" s="301" t="s">
        <v>5392</v>
      </c>
      <c r="C7247" s="316" t="s">
        <v>13223</v>
      </c>
      <c r="D7247" s="465" t="s">
        <v>3730</v>
      </c>
      <c r="E7247" s="465" t="s">
        <v>700</v>
      </c>
      <c r="F7247" s="469" t="str">
        <f t="shared" si="226"/>
        <v>CH</v>
      </c>
      <c r="G7247" s="260">
        <v>0</v>
      </c>
      <c r="H7247" s="260">
        <v>2.242719504E-4</v>
      </c>
      <c r="I7247" s="260">
        <v>1.2247272000000001E-6</v>
      </c>
      <c r="J7247" s="260">
        <v>0.157755306037064</v>
      </c>
      <c r="K7247" s="260">
        <v>0.157980803283398</v>
      </c>
      <c r="L7247" s="301" t="str">
        <f t="shared" si="227"/>
        <v/>
      </c>
      <c r="M7247" s="459">
        <f>IFERROR((Tableau1[[#This Row],[Scope 1
(kg CO2-eq)]]+Tableau1[[#This Row],[Scope 2 energy
(kg CO2-eq)]]+Tableau1[[#This Row],[Scope 2 Infrastructure
(kg CO2-eq)]])/Tableau1[[#This Row],[Total CO2-emissions
(kg CO2-eq)
for scope 3 use ]],"")</f>
        <v>1.4273675846266389E-3</v>
      </c>
      <c r="N7247" s="437" t="s">
        <v>3730</v>
      </c>
      <c r="O7247" s="259">
        <v>1</v>
      </c>
      <c r="P7247" s="259" t="s">
        <v>5374</v>
      </c>
      <c r="Q7247" s="259" t="s">
        <v>5392</v>
      </c>
    </row>
    <row r="7248" spans="1:17" ht="21.75" customHeight="1">
      <c r="A7248" s="301" t="s">
        <v>5398</v>
      </c>
      <c r="B7248" s="301" t="s">
        <v>5399</v>
      </c>
      <c r="C7248" s="316" t="s">
        <v>13224</v>
      </c>
      <c r="D7248" s="465" t="s">
        <v>3730</v>
      </c>
      <c r="E7248" s="465" t="s">
        <v>6091</v>
      </c>
      <c r="F7248" s="469" t="str">
        <f t="shared" si="226"/>
        <v>other</v>
      </c>
      <c r="G7248" s="260">
        <v>0</v>
      </c>
      <c r="H7248" s="260">
        <v>0.55115999230860002</v>
      </c>
      <c r="I7248" s="260">
        <v>1.8378119444400001E-2</v>
      </c>
      <c r="J7248" s="260">
        <v>0.31295676739443901</v>
      </c>
      <c r="K7248" s="260">
        <v>0.88249487427299</v>
      </c>
      <c r="L7248" s="301" t="str">
        <f t="shared" si="227"/>
        <v/>
      </c>
      <c r="M7248" s="459">
        <f>IFERROR((Tableau1[[#This Row],[Scope 1
(kg CO2-eq)]]+Tableau1[[#This Row],[Scope 2 energy
(kg CO2-eq)]]+Tableau1[[#This Row],[Scope 2 Infrastructure
(kg CO2-eq)]])/Tableau1[[#This Row],[Total CO2-emissions
(kg CO2-eq)
for scope 3 use ]],"")</f>
        <v>0.64537271360606197</v>
      </c>
      <c r="N7248" s="436" t="s">
        <v>3730</v>
      </c>
      <c r="O7248" s="259">
        <v>1</v>
      </c>
      <c r="P7248" s="259" t="s">
        <v>5398</v>
      </c>
      <c r="Q7248" s="260" t="s">
        <v>5399</v>
      </c>
    </row>
    <row r="7249" spans="1:17" ht="21.75" customHeight="1">
      <c r="A7249" s="301" t="s">
        <v>5370</v>
      </c>
      <c r="B7249" s="301" t="s">
        <v>5400</v>
      </c>
      <c r="C7249" s="316" t="s">
        <v>13225</v>
      </c>
      <c r="D7249" s="465" t="s">
        <v>3730</v>
      </c>
      <c r="E7249" s="465" t="s">
        <v>6101</v>
      </c>
      <c r="F7249" s="469" t="str">
        <f t="shared" si="226"/>
        <v>other</v>
      </c>
      <c r="G7249" s="260">
        <v>0</v>
      </c>
      <c r="H7249" s="260">
        <v>14.705113611310299</v>
      </c>
      <c r="I7249" s="260">
        <v>1.8560373758208001E-2</v>
      </c>
      <c r="J7249" s="260">
        <v>5.2494517940339396</v>
      </c>
      <c r="K7249" s="260">
        <v>19.9731257515284</v>
      </c>
      <c r="L7249" s="301" t="str">
        <f t="shared" si="227"/>
        <v/>
      </c>
      <c r="M7249" s="459">
        <f>IFERROR((Tableau1[[#This Row],[Scope 1
(kg CO2-eq)]]+Tableau1[[#This Row],[Scope 2 energy
(kg CO2-eq)]]+Tableau1[[#This Row],[Scope 2 Infrastructure
(kg CO2-eq)]])/Tableau1[[#This Row],[Total CO2-emissions
(kg CO2-eq)
for scope 3 use ]],"")</f>
        <v>0.7371742494507556</v>
      </c>
      <c r="N7249" s="436" t="s">
        <v>3730</v>
      </c>
      <c r="O7249" s="259">
        <v>1</v>
      </c>
      <c r="P7249" s="259" t="s">
        <v>5370</v>
      </c>
      <c r="Q7249" s="259" t="s">
        <v>5400</v>
      </c>
    </row>
    <row r="7250" spans="1:17" ht="21.75" customHeight="1">
      <c r="A7250" s="301" t="s">
        <v>5370</v>
      </c>
      <c r="B7250" s="301" t="s">
        <v>5371</v>
      </c>
      <c r="C7250" s="316" t="s">
        <v>13226</v>
      </c>
      <c r="D7250" s="465" t="s">
        <v>3730</v>
      </c>
      <c r="E7250" s="465" t="s">
        <v>6091</v>
      </c>
      <c r="F7250" s="469" t="str">
        <f t="shared" si="226"/>
        <v>other</v>
      </c>
      <c r="G7250" s="260">
        <v>0</v>
      </c>
      <c r="H7250" s="260">
        <v>0.23345240868</v>
      </c>
      <c r="I7250" s="260">
        <v>4.640112E-5</v>
      </c>
      <c r="J7250" s="260">
        <v>2.0548019898156902</v>
      </c>
      <c r="K7250" s="260">
        <v>2.28830079717339</v>
      </c>
      <c r="L7250" s="301" t="str">
        <f t="shared" si="227"/>
        <v/>
      </c>
      <c r="M7250" s="459">
        <f>IFERROR((Tableau1[[#This Row],[Scope 1
(kg CO2-eq)]]+Tableau1[[#This Row],[Scope 2 energy
(kg CO2-eq)]]+Tableau1[[#This Row],[Scope 2 Infrastructure
(kg CO2-eq)]])/Tableau1[[#This Row],[Total CO2-emissions
(kg CO2-eq)
for scope 3 use ]],"")</f>
        <v>0.10204026065473037</v>
      </c>
      <c r="N7250" s="436" t="s">
        <v>3730</v>
      </c>
      <c r="O7250" s="259">
        <v>1</v>
      </c>
      <c r="P7250" s="259" t="s">
        <v>5370</v>
      </c>
      <c r="Q7250" s="259" t="s">
        <v>5371</v>
      </c>
    </row>
    <row r="7251" spans="1:17" ht="21.75" customHeight="1">
      <c r="A7251" s="301" t="s">
        <v>5372</v>
      </c>
      <c r="B7251" s="301" t="s">
        <v>5373</v>
      </c>
      <c r="C7251" s="316" t="s">
        <v>13227</v>
      </c>
      <c r="D7251" s="465" t="s">
        <v>3730</v>
      </c>
      <c r="E7251" s="465" t="s">
        <v>6091</v>
      </c>
      <c r="F7251" s="469" t="str">
        <f t="shared" si="226"/>
        <v>other</v>
      </c>
      <c r="G7251" s="260">
        <v>0.18482000000000001</v>
      </c>
      <c r="H7251" s="260">
        <v>0.76409472735211204</v>
      </c>
      <c r="I7251" s="260">
        <v>4.1233891276800001E-4</v>
      </c>
      <c r="J7251" s="260">
        <v>2.62667687007285</v>
      </c>
      <c r="K7251" s="260">
        <v>3.5760039439045901</v>
      </c>
      <c r="L7251" s="301" t="str">
        <f t="shared" si="227"/>
        <v/>
      </c>
      <c r="M7251" s="459">
        <f>IFERROR((Tableau1[[#This Row],[Scope 1
(kg CO2-eq)]]+Tableau1[[#This Row],[Scope 2 energy
(kg CO2-eq)]]+Tableau1[[#This Row],[Scope 2 Infrastructure
(kg CO2-eq)]])/Tableau1[[#This Row],[Total CO2-emissions
(kg CO2-eq)
for scope 3 use ]],"")</f>
        <v>0.26547148189896086</v>
      </c>
      <c r="N7251" s="436" t="s">
        <v>3730</v>
      </c>
      <c r="O7251" s="259">
        <v>1</v>
      </c>
      <c r="P7251" s="259" t="s">
        <v>5372</v>
      </c>
      <c r="Q7251" s="260" t="s">
        <v>5373</v>
      </c>
    </row>
    <row r="7252" spans="1:17" ht="21.75" customHeight="1">
      <c r="A7252" s="301" t="s">
        <v>5372</v>
      </c>
      <c r="B7252" s="301" t="s">
        <v>5373</v>
      </c>
      <c r="C7252" s="316" t="s">
        <v>13228</v>
      </c>
      <c r="D7252" s="465" t="s">
        <v>3730</v>
      </c>
      <c r="E7252" s="465" t="s">
        <v>6091</v>
      </c>
      <c r="F7252" s="469" t="str">
        <f t="shared" si="226"/>
        <v>other</v>
      </c>
      <c r="G7252" s="260">
        <v>0.36107</v>
      </c>
      <c r="H7252" s="260">
        <v>1.8829090078735999</v>
      </c>
      <c r="I7252" s="260">
        <v>7.3406571839999997E-4</v>
      </c>
      <c r="J7252" s="260">
        <v>4.5897381736816305</v>
      </c>
      <c r="K7252" s="260">
        <v>6.8344512442454999</v>
      </c>
      <c r="L7252" s="301" t="str">
        <f t="shared" si="227"/>
        <v/>
      </c>
      <c r="M7252" s="459">
        <f>IFERROR((Tableau1[[#This Row],[Scope 1
(kg CO2-eq)]]+Tableau1[[#This Row],[Scope 2 energy
(kg CO2-eq)]]+Tableau1[[#This Row],[Scope 2 Infrastructure
(kg CO2-eq)]])/Tableau1[[#This Row],[Total CO2-emissions
(kg CO2-eq)
for scope 3 use ]],"")</f>
        <v>0.32844086428767971</v>
      </c>
      <c r="N7252" s="436" t="s">
        <v>3730</v>
      </c>
      <c r="O7252" s="259">
        <v>1</v>
      </c>
      <c r="P7252" s="259" t="s">
        <v>5372</v>
      </c>
      <c r="Q7252" s="259" t="s">
        <v>5373</v>
      </c>
    </row>
    <row r="7253" spans="1:17" ht="21.75" customHeight="1">
      <c r="A7253" s="301" t="s">
        <v>5380</v>
      </c>
      <c r="B7253" s="301" t="s">
        <v>5401</v>
      </c>
      <c r="C7253" s="316" t="s">
        <v>13229</v>
      </c>
      <c r="D7253" s="465" t="s">
        <v>3730</v>
      </c>
      <c r="E7253" s="465" t="s">
        <v>6101</v>
      </c>
      <c r="F7253" s="469" t="str">
        <f t="shared" si="226"/>
        <v>other</v>
      </c>
      <c r="G7253" s="260">
        <v>0</v>
      </c>
      <c r="H7253" s="260">
        <v>0</v>
      </c>
      <c r="I7253" s="260">
        <v>0</v>
      </c>
      <c r="J7253" s="260">
        <v>0</v>
      </c>
      <c r="K7253" s="260">
        <v>0</v>
      </c>
      <c r="L7253" s="301" t="str">
        <f t="shared" si="227"/>
        <v/>
      </c>
      <c r="M7253" s="459" t="str">
        <f>IFERROR((Tableau1[[#This Row],[Scope 1
(kg CO2-eq)]]+Tableau1[[#This Row],[Scope 2 energy
(kg CO2-eq)]]+Tableau1[[#This Row],[Scope 2 Infrastructure
(kg CO2-eq)]])/Tableau1[[#This Row],[Total CO2-emissions
(kg CO2-eq)
for scope 3 use ]],"")</f>
        <v/>
      </c>
      <c r="N7253" s="436" t="s">
        <v>3730</v>
      </c>
      <c r="O7253" s="259">
        <v>1</v>
      </c>
      <c r="P7253" s="259" t="s">
        <v>5380</v>
      </c>
      <c r="Q7253" s="259" t="s">
        <v>5401</v>
      </c>
    </row>
    <row r="7254" spans="1:17" ht="21.75" customHeight="1">
      <c r="A7254" s="301" t="s">
        <v>5380</v>
      </c>
      <c r="B7254" s="301" t="s">
        <v>5401</v>
      </c>
      <c r="C7254" s="316" t="s">
        <v>13230</v>
      </c>
      <c r="D7254" s="465" t="s">
        <v>3730</v>
      </c>
      <c r="E7254" s="465" t="s">
        <v>6101</v>
      </c>
      <c r="F7254" s="469" t="str">
        <f t="shared" si="226"/>
        <v>other</v>
      </c>
      <c r="G7254" s="260">
        <v>0</v>
      </c>
      <c r="H7254" s="260">
        <v>0</v>
      </c>
      <c r="I7254" s="260">
        <v>0</v>
      </c>
      <c r="J7254" s="260">
        <v>0</v>
      </c>
      <c r="K7254" s="260">
        <v>0</v>
      </c>
      <c r="L7254" s="301" t="str">
        <f t="shared" si="227"/>
        <v/>
      </c>
      <c r="M7254" s="459" t="str">
        <f>IFERROR((Tableau1[[#This Row],[Scope 1
(kg CO2-eq)]]+Tableau1[[#This Row],[Scope 2 energy
(kg CO2-eq)]]+Tableau1[[#This Row],[Scope 2 Infrastructure
(kg CO2-eq)]])/Tableau1[[#This Row],[Total CO2-emissions
(kg CO2-eq)
for scope 3 use ]],"")</f>
        <v/>
      </c>
      <c r="N7254" s="436" t="s">
        <v>3730</v>
      </c>
      <c r="O7254" s="259">
        <v>1</v>
      </c>
      <c r="P7254" s="259" t="s">
        <v>5380</v>
      </c>
      <c r="Q7254" s="259" t="s">
        <v>5401</v>
      </c>
    </row>
    <row r="7255" spans="1:17" ht="21.75" customHeight="1">
      <c r="A7255" s="301" t="s">
        <v>5383</v>
      </c>
      <c r="B7255" s="301" t="s">
        <v>5374</v>
      </c>
      <c r="C7255" s="316" t="s">
        <v>13231</v>
      </c>
      <c r="D7255" s="465" t="s">
        <v>3730</v>
      </c>
      <c r="E7255" s="465" t="s">
        <v>700</v>
      </c>
      <c r="F7255" s="469" t="str">
        <f t="shared" si="226"/>
        <v>CH</v>
      </c>
      <c r="G7255" s="260">
        <v>0</v>
      </c>
      <c r="H7255" s="260">
        <v>1.720687424212E-3</v>
      </c>
      <c r="I7255" s="260">
        <v>3.2100092411999997E-4</v>
      </c>
      <c r="J7255" s="260">
        <v>4.4825084477708799E-3</v>
      </c>
      <c r="K7255" s="260">
        <v>6.5241968029984597E-3</v>
      </c>
      <c r="L7255" s="301" t="str">
        <f t="shared" si="227"/>
        <v/>
      </c>
      <c r="M7255" s="459">
        <f>IFERROR((Tableau1[[#This Row],[Scope 1
(kg CO2-eq)]]+Tableau1[[#This Row],[Scope 2 energy
(kg CO2-eq)]]+Tableau1[[#This Row],[Scope 2 Infrastructure
(kg CO2-eq)]])/Tableau1[[#This Row],[Total CO2-emissions
(kg CO2-eq)
for scope 3 use ]],"")</f>
        <v>0.31294095043142461</v>
      </c>
      <c r="N7255" s="436" t="s">
        <v>3730</v>
      </c>
      <c r="O7255" s="259">
        <v>1</v>
      </c>
      <c r="P7255" s="259" t="s">
        <v>5383</v>
      </c>
      <c r="Q7255" s="259" t="s">
        <v>5374</v>
      </c>
    </row>
    <row r="7256" spans="1:17" ht="21.75" customHeight="1">
      <c r="A7256" s="301" t="s">
        <v>5402</v>
      </c>
      <c r="B7256" s="301" t="s">
        <v>5403</v>
      </c>
      <c r="C7256" s="316" t="s">
        <v>13232</v>
      </c>
      <c r="D7256" s="465" t="s">
        <v>436</v>
      </c>
      <c r="E7256" s="465" t="s">
        <v>6016</v>
      </c>
      <c r="F7256" s="469" t="str">
        <f t="shared" si="226"/>
        <v>other</v>
      </c>
      <c r="G7256" s="260">
        <v>3.0676232400000001E-3</v>
      </c>
      <c r="H7256" s="260">
        <v>8.1417638031840004E-4</v>
      </c>
      <c r="I7256" s="260">
        <v>1.0276301376000001E-6</v>
      </c>
      <c r="J7256" s="260">
        <v>2.0372640419885998E-2</v>
      </c>
      <c r="K7256" s="260">
        <v>2.42554676676336E-2</v>
      </c>
      <c r="L7256" s="301">
        <f t="shared" si="227"/>
        <v>8.7319683603480969E-2</v>
      </c>
      <c r="M7256" s="459">
        <f>IFERROR((Tableau1[[#This Row],[Scope 1
(kg CO2-eq)]]+Tableau1[[#This Row],[Scope 2 energy
(kg CO2-eq)]]+Tableau1[[#This Row],[Scope 2 Infrastructure
(kg CO2-eq)]])/Tableau1[[#This Row],[Total CO2-emissions
(kg CO2-eq)
for scope 3 use ]],"")</f>
        <v>0.16008049416574346</v>
      </c>
      <c r="N7256" s="436" t="s">
        <v>436</v>
      </c>
      <c r="O7256" s="259">
        <v>1</v>
      </c>
      <c r="P7256" s="259" t="s">
        <v>5402</v>
      </c>
      <c r="Q7256" s="259" t="s">
        <v>5403</v>
      </c>
    </row>
    <row r="7257" spans="1:17" ht="21.75" customHeight="1">
      <c r="A7257" s="301" t="s">
        <v>5157</v>
      </c>
      <c r="B7257" s="301" t="s">
        <v>5224</v>
      </c>
      <c r="C7257" s="316" t="s">
        <v>13233</v>
      </c>
      <c r="D7257" s="465" t="s">
        <v>3730</v>
      </c>
      <c r="E7257" s="465" t="s">
        <v>6091</v>
      </c>
      <c r="F7257" s="469" t="str">
        <f t="shared" si="226"/>
        <v>other</v>
      </c>
      <c r="G7257" s="260">
        <v>0</v>
      </c>
      <c r="H7257" s="260">
        <v>0</v>
      </c>
      <c r="I7257" s="260">
        <v>0</v>
      </c>
      <c r="J7257" s="260">
        <v>0.88795070126337405</v>
      </c>
      <c r="K7257" s="260">
        <v>0.88795070111061902</v>
      </c>
      <c r="L7257" s="301" t="str">
        <f t="shared" si="227"/>
        <v/>
      </c>
      <c r="M7257" s="459">
        <f>IFERROR((Tableau1[[#This Row],[Scope 1
(kg CO2-eq)]]+Tableau1[[#This Row],[Scope 2 energy
(kg CO2-eq)]]+Tableau1[[#This Row],[Scope 2 Infrastructure
(kg CO2-eq)]])/Tableau1[[#This Row],[Total CO2-emissions
(kg CO2-eq)
for scope 3 use ]],"")</f>
        <v>0</v>
      </c>
      <c r="N7257" s="436" t="s">
        <v>3730</v>
      </c>
      <c r="O7257" s="259">
        <v>1</v>
      </c>
      <c r="P7257" s="259" t="s">
        <v>5157</v>
      </c>
      <c r="Q7257" s="260" t="s">
        <v>5224</v>
      </c>
    </row>
    <row r="7258" spans="1:17" ht="21.75" customHeight="1">
      <c r="A7258" s="301" t="s">
        <v>5157</v>
      </c>
      <c r="B7258" s="301" t="s">
        <v>5224</v>
      </c>
      <c r="C7258" s="316" t="s">
        <v>13234</v>
      </c>
      <c r="D7258" s="465" t="s">
        <v>3730</v>
      </c>
      <c r="E7258" s="465" t="s">
        <v>6091</v>
      </c>
      <c r="F7258" s="469" t="str">
        <f t="shared" si="226"/>
        <v>other</v>
      </c>
      <c r="G7258" s="260">
        <v>0</v>
      </c>
      <c r="H7258" s="260">
        <v>0</v>
      </c>
      <c r="I7258" s="260">
        <v>0</v>
      </c>
      <c r="J7258" s="260">
        <v>1.1927740302543099</v>
      </c>
      <c r="K7258" s="260">
        <v>1.1927740301309799</v>
      </c>
      <c r="L7258" s="301" t="str">
        <f t="shared" si="227"/>
        <v/>
      </c>
      <c r="M7258" s="459">
        <f>IFERROR((Tableau1[[#This Row],[Scope 1
(kg CO2-eq)]]+Tableau1[[#This Row],[Scope 2 energy
(kg CO2-eq)]]+Tableau1[[#This Row],[Scope 2 Infrastructure
(kg CO2-eq)]])/Tableau1[[#This Row],[Total CO2-emissions
(kg CO2-eq)
for scope 3 use ]],"")</f>
        <v>0</v>
      </c>
      <c r="N7258" s="436" t="s">
        <v>3730</v>
      </c>
      <c r="O7258" s="259">
        <v>1</v>
      </c>
      <c r="P7258" s="259" t="s">
        <v>5157</v>
      </c>
      <c r="Q7258" s="259" t="s">
        <v>5224</v>
      </c>
    </row>
    <row r="7259" spans="1:17" ht="21.75" customHeight="1">
      <c r="A7259" s="301" t="s">
        <v>5157</v>
      </c>
      <c r="B7259" s="301" t="s">
        <v>5224</v>
      </c>
      <c r="C7259" s="316" t="s">
        <v>13235</v>
      </c>
      <c r="D7259" s="465" t="s">
        <v>3730</v>
      </c>
      <c r="E7259" s="465" t="s">
        <v>6091</v>
      </c>
      <c r="F7259" s="469" t="str">
        <f t="shared" si="226"/>
        <v>other</v>
      </c>
      <c r="G7259" s="260">
        <v>0</v>
      </c>
      <c r="H7259" s="260">
        <v>0</v>
      </c>
      <c r="I7259" s="260">
        <v>0</v>
      </c>
      <c r="J7259" s="260">
        <v>1.4975973592452501</v>
      </c>
      <c r="K7259" s="260">
        <v>1.4975973591157501</v>
      </c>
      <c r="L7259" s="301" t="str">
        <f t="shared" si="227"/>
        <v/>
      </c>
      <c r="M7259" s="459">
        <f>IFERROR((Tableau1[[#This Row],[Scope 1
(kg CO2-eq)]]+Tableau1[[#This Row],[Scope 2 energy
(kg CO2-eq)]]+Tableau1[[#This Row],[Scope 2 Infrastructure
(kg CO2-eq)]])/Tableau1[[#This Row],[Total CO2-emissions
(kg CO2-eq)
for scope 3 use ]],"")</f>
        <v>0</v>
      </c>
      <c r="N7259" s="436" t="s">
        <v>3730</v>
      </c>
      <c r="O7259" s="259">
        <v>1</v>
      </c>
      <c r="P7259" s="259" t="s">
        <v>5157</v>
      </c>
      <c r="Q7259" s="259" t="s">
        <v>5224</v>
      </c>
    </row>
    <row r="7260" spans="1:17" ht="21.75" customHeight="1">
      <c r="A7260" s="301" t="s">
        <v>5157</v>
      </c>
      <c r="B7260" s="301" t="s">
        <v>5224</v>
      </c>
      <c r="C7260" s="316" t="s">
        <v>13236</v>
      </c>
      <c r="D7260" s="465" t="s">
        <v>3730</v>
      </c>
      <c r="E7260" s="465" t="s">
        <v>6091</v>
      </c>
      <c r="F7260" s="469" t="str">
        <f t="shared" si="226"/>
        <v>other</v>
      </c>
      <c r="G7260" s="260">
        <v>0</v>
      </c>
      <c r="H7260" s="260">
        <v>0</v>
      </c>
      <c r="I7260" s="260">
        <v>0</v>
      </c>
      <c r="J7260" s="260">
        <v>1.8020108971678701</v>
      </c>
      <c r="K7260" s="260">
        <v>1.80201089702545</v>
      </c>
      <c r="L7260" s="301" t="str">
        <f t="shared" si="227"/>
        <v/>
      </c>
      <c r="M7260" s="459">
        <f>IFERROR((Tableau1[[#This Row],[Scope 1
(kg CO2-eq)]]+Tableau1[[#This Row],[Scope 2 energy
(kg CO2-eq)]]+Tableau1[[#This Row],[Scope 2 Infrastructure
(kg CO2-eq)]])/Tableau1[[#This Row],[Total CO2-emissions
(kg CO2-eq)
for scope 3 use ]],"")</f>
        <v>0</v>
      </c>
      <c r="N7260" s="436" t="s">
        <v>3730</v>
      </c>
      <c r="O7260" s="259">
        <v>1</v>
      </c>
      <c r="P7260" s="259" t="s">
        <v>5157</v>
      </c>
      <c r="Q7260" s="259" t="s">
        <v>5224</v>
      </c>
    </row>
    <row r="7261" spans="1:17" ht="21.75" customHeight="1">
      <c r="A7261" s="301" t="s">
        <v>5157</v>
      </c>
      <c r="B7261" s="301" t="s">
        <v>5224</v>
      </c>
      <c r="C7261" s="316" t="s">
        <v>13237</v>
      </c>
      <c r="D7261" s="465" t="s">
        <v>3730</v>
      </c>
      <c r="E7261" s="465" t="s">
        <v>6091</v>
      </c>
      <c r="F7261" s="469" t="str">
        <f t="shared" si="226"/>
        <v>other</v>
      </c>
      <c r="G7261" s="260">
        <v>0</v>
      </c>
      <c r="H7261" s="260">
        <v>0</v>
      </c>
      <c r="I7261" s="260">
        <v>0</v>
      </c>
      <c r="J7261" s="260">
        <v>2.1067317783917301</v>
      </c>
      <c r="K7261" s="260">
        <v>2.1067317782656199</v>
      </c>
      <c r="L7261" s="301" t="str">
        <f t="shared" si="227"/>
        <v/>
      </c>
      <c r="M7261" s="459">
        <f>IFERROR((Tableau1[[#This Row],[Scope 1
(kg CO2-eq)]]+Tableau1[[#This Row],[Scope 2 energy
(kg CO2-eq)]]+Tableau1[[#This Row],[Scope 2 Infrastructure
(kg CO2-eq)]])/Tableau1[[#This Row],[Total CO2-emissions
(kg CO2-eq)
for scope 3 use ]],"")</f>
        <v>0</v>
      </c>
      <c r="N7261" s="436" t="s">
        <v>3730</v>
      </c>
      <c r="O7261" s="259">
        <v>1</v>
      </c>
      <c r="P7261" s="259" t="s">
        <v>5157</v>
      </c>
      <c r="Q7261" s="259" t="s">
        <v>5224</v>
      </c>
    </row>
    <row r="7262" spans="1:17" ht="21.75" customHeight="1">
      <c r="A7262" s="301" t="s">
        <v>5157</v>
      </c>
      <c r="B7262" s="301" t="s">
        <v>5224</v>
      </c>
      <c r="C7262" s="316" t="s">
        <v>13238</v>
      </c>
      <c r="D7262" s="465" t="s">
        <v>3730</v>
      </c>
      <c r="E7262" s="465" t="s">
        <v>6091</v>
      </c>
      <c r="F7262" s="469" t="str">
        <f t="shared" si="226"/>
        <v>other</v>
      </c>
      <c r="G7262" s="260">
        <v>0</v>
      </c>
      <c r="H7262" s="260">
        <v>0</v>
      </c>
      <c r="I7262" s="260">
        <v>0</v>
      </c>
      <c r="J7262" s="260">
        <v>0.90389171551043002</v>
      </c>
      <c r="K7262" s="260">
        <v>0.90389171538725599</v>
      </c>
      <c r="L7262" s="301" t="str">
        <f t="shared" si="227"/>
        <v/>
      </c>
      <c r="M7262" s="459">
        <f>IFERROR((Tableau1[[#This Row],[Scope 1
(kg CO2-eq)]]+Tableau1[[#This Row],[Scope 2 energy
(kg CO2-eq)]]+Tableau1[[#This Row],[Scope 2 Infrastructure
(kg CO2-eq)]])/Tableau1[[#This Row],[Total CO2-emissions
(kg CO2-eq)
for scope 3 use ]],"")</f>
        <v>0</v>
      </c>
      <c r="N7262" s="436" t="s">
        <v>3730</v>
      </c>
      <c r="O7262" s="259">
        <v>1</v>
      </c>
      <c r="P7262" s="259" t="s">
        <v>5157</v>
      </c>
      <c r="Q7262" s="259" t="s">
        <v>5224</v>
      </c>
    </row>
    <row r="7263" spans="1:17" ht="21.75" customHeight="1">
      <c r="A7263" s="301" t="s">
        <v>5157</v>
      </c>
      <c r="B7263" s="301" t="s">
        <v>5224</v>
      </c>
      <c r="C7263" s="316" t="s">
        <v>13239</v>
      </c>
      <c r="D7263" s="465" t="s">
        <v>3730</v>
      </c>
      <c r="E7263" s="465" t="s">
        <v>6091</v>
      </c>
      <c r="F7263" s="469" t="str">
        <f t="shared" si="226"/>
        <v>other</v>
      </c>
      <c r="G7263" s="260">
        <v>0</v>
      </c>
      <c r="H7263" s="260">
        <v>0</v>
      </c>
      <c r="I7263" s="260">
        <v>0</v>
      </c>
      <c r="J7263" s="260">
        <v>0.99371591005430904</v>
      </c>
      <c r="K7263" s="260">
        <v>0.99371590999319104</v>
      </c>
      <c r="L7263" s="301" t="str">
        <f t="shared" si="227"/>
        <v/>
      </c>
      <c r="M7263" s="459">
        <f>IFERROR((Tableau1[[#This Row],[Scope 1
(kg CO2-eq)]]+Tableau1[[#This Row],[Scope 2 energy
(kg CO2-eq)]]+Tableau1[[#This Row],[Scope 2 Infrastructure
(kg CO2-eq)]])/Tableau1[[#This Row],[Total CO2-emissions
(kg CO2-eq)
for scope 3 use ]],"")</f>
        <v>0</v>
      </c>
      <c r="N7263" s="436" t="s">
        <v>3730</v>
      </c>
      <c r="O7263" s="259">
        <v>1</v>
      </c>
      <c r="P7263" s="259" t="s">
        <v>5157</v>
      </c>
      <c r="Q7263" s="259" t="s">
        <v>5224</v>
      </c>
    </row>
    <row r="7264" spans="1:17" ht="21.75" customHeight="1">
      <c r="A7264" s="301" t="s">
        <v>5157</v>
      </c>
      <c r="B7264" s="301" t="s">
        <v>5224</v>
      </c>
      <c r="C7264" s="316" t="s">
        <v>13240</v>
      </c>
      <c r="D7264" s="465" t="s">
        <v>3730</v>
      </c>
      <c r="E7264" s="465" t="s">
        <v>6091</v>
      </c>
      <c r="F7264" s="469" t="str">
        <f t="shared" si="226"/>
        <v>other</v>
      </c>
      <c r="G7264" s="260">
        <v>0</v>
      </c>
      <c r="H7264" s="260">
        <v>0</v>
      </c>
      <c r="I7264" s="260">
        <v>0</v>
      </c>
      <c r="J7264" s="260">
        <v>1.0835401045981901</v>
      </c>
      <c r="K7264" s="260">
        <v>1.08354010454718</v>
      </c>
      <c r="L7264" s="301" t="str">
        <f t="shared" si="227"/>
        <v/>
      </c>
      <c r="M7264" s="459">
        <f>IFERROR((Tableau1[[#This Row],[Scope 1
(kg CO2-eq)]]+Tableau1[[#This Row],[Scope 2 energy
(kg CO2-eq)]]+Tableau1[[#This Row],[Scope 2 Infrastructure
(kg CO2-eq)]])/Tableau1[[#This Row],[Total CO2-emissions
(kg CO2-eq)
for scope 3 use ]],"")</f>
        <v>0</v>
      </c>
      <c r="N7264" s="436" t="s">
        <v>3730</v>
      </c>
      <c r="O7264" s="259">
        <v>1</v>
      </c>
      <c r="P7264" s="259" t="s">
        <v>5157</v>
      </c>
      <c r="Q7264" s="259" t="s">
        <v>5224</v>
      </c>
    </row>
    <row r="7265" spans="1:17" ht="21.75" customHeight="1">
      <c r="A7265" s="301" t="s">
        <v>5157</v>
      </c>
      <c r="B7265" s="301" t="s">
        <v>5224</v>
      </c>
      <c r="C7265" s="316" t="s">
        <v>13241</v>
      </c>
      <c r="D7265" s="465" t="s">
        <v>3730</v>
      </c>
      <c r="E7265" s="465" t="s">
        <v>6091</v>
      </c>
      <c r="F7265" s="469" t="str">
        <f t="shared" si="226"/>
        <v>other</v>
      </c>
      <c r="G7265" s="260">
        <v>0</v>
      </c>
      <c r="H7265" s="260">
        <v>0</v>
      </c>
      <c r="I7265" s="260">
        <v>0</v>
      </c>
      <c r="J7265" s="260">
        <v>1.17295450807375</v>
      </c>
      <c r="K7265" s="260">
        <v>1.17295450799845</v>
      </c>
      <c r="L7265" s="301" t="str">
        <f t="shared" si="227"/>
        <v/>
      </c>
      <c r="M7265" s="459">
        <f>IFERROR((Tableau1[[#This Row],[Scope 1
(kg CO2-eq)]]+Tableau1[[#This Row],[Scope 2 energy
(kg CO2-eq)]]+Tableau1[[#This Row],[Scope 2 Infrastructure
(kg CO2-eq)]])/Tableau1[[#This Row],[Total CO2-emissions
(kg CO2-eq)
for scope 3 use ]],"")</f>
        <v>0</v>
      </c>
      <c r="N7265" s="436" t="s">
        <v>3730</v>
      </c>
      <c r="O7265" s="259">
        <v>1</v>
      </c>
      <c r="P7265" s="259" t="s">
        <v>5157</v>
      </c>
      <c r="Q7265" s="259" t="s">
        <v>5224</v>
      </c>
    </row>
    <row r="7266" spans="1:17" ht="21.75" customHeight="1">
      <c r="A7266" s="301" t="s">
        <v>5157</v>
      </c>
      <c r="B7266" s="301" t="s">
        <v>5224</v>
      </c>
      <c r="C7266" s="316" t="s">
        <v>13242</v>
      </c>
      <c r="D7266" s="465" t="s">
        <v>3730</v>
      </c>
      <c r="E7266" s="465" t="s">
        <v>6091</v>
      </c>
      <c r="F7266" s="469" t="str">
        <f t="shared" si="226"/>
        <v>other</v>
      </c>
      <c r="G7266" s="260">
        <v>0</v>
      </c>
      <c r="H7266" s="260">
        <v>0</v>
      </c>
      <c r="I7266" s="260">
        <v>0</v>
      </c>
      <c r="J7266" s="260">
        <v>1.2626762548505499</v>
      </c>
      <c r="K7266" s="260">
        <v>1.2626762548008199</v>
      </c>
      <c r="L7266" s="301" t="str">
        <f t="shared" si="227"/>
        <v/>
      </c>
      <c r="M7266" s="459">
        <f>IFERROR((Tableau1[[#This Row],[Scope 1
(kg CO2-eq)]]+Tableau1[[#This Row],[Scope 2 energy
(kg CO2-eq)]]+Tableau1[[#This Row],[Scope 2 Infrastructure
(kg CO2-eq)]])/Tableau1[[#This Row],[Total CO2-emissions
(kg CO2-eq)
for scope 3 use ]],"")</f>
        <v>0</v>
      </c>
      <c r="N7266" s="436" t="s">
        <v>3730</v>
      </c>
      <c r="O7266" s="259">
        <v>1</v>
      </c>
      <c r="P7266" s="259" t="s">
        <v>5157</v>
      </c>
      <c r="Q7266" s="259" t="s">
        <v>5224</v>
      </c>
    </row>
    <row r="7267" spans="1:17" ht="21.75" customHeight="1">
      <c r="A7267" s="301" t="s">
        <v>5370</v>
      </c>
      <c r="B7267" s="301" t="s">
        <v>5404</v>
      </c>
      <c r="C7267" s="316" t="s">
        <v>13243</v>
      </c>
      <c r="D7267" s="465" t="s">
        <v>3730</v>
      </c>
      <c r="E7267" s="465" t="s">
        <v>700</v>
      </c>
      <c r="F7267" s="469" t="str">
        <f t="shared" si="226"/>
        <v>CH</v>
      </c>
      <c r="G7267" s="260">
        <v>0.36589596000000002</v>
      </c>
      <c r="H7267" s="260">
        <v>1.4063202381599999E-3</v>
      </c>
      <c r="I7267" s="260">
        <v>2.9351428559999998E-5</v>
      </c>
      <c r="J7267" s="260">
        <v>1.6753737947493963E-2</v>
      </c>
      <c r="K7267" s="260">
        <v>0.38408536963588902</v>
      </c>
      <c r="L7267" s="301" t="str">
        <f t="shared" si="227"/>
        <v/>
      </c>
      <c r="M7267" s="459">
        <f>IFERROR((Tableau1[[#This Row],[Scope 1
(kg CO2-eq)]]+Tableau1[[#This Row],[Scope 2 energy
(kg CO2-eq)]]+Tableau1[[#This Row],[Scope 2 Infrastructure
(kg CO2-eq)]])/Tableau1[[#This Row],[Total CO2-emissions
(kg CO2-eq)
for scope 3 use ]],"")</f>
        <v>0.95638017145758125</v>
      </c>
      <c r="N7267" s="436" t="s">
        <v>3730</v>
      </c>
      <c r="O7267" s="259">
        <v>1</v>
      </c>
      <c r="P7267" s="259" t="s">
        <v>5370</v>
      </c>
      <c r="Q7267" s="259" t="s">
        <v>5404</v>
      </c>
    </row>
    <row r="7268" spans="1:17" ht="21.75" customHeight="1">
      <c r="A7268" s="301" t="s">
        <v>5138</v>
      </c>
      <c r="B7268" s="301" t="s">
        <v>5235</v>
      </c>
      <c r="C7268" s="316" t="s">
        <v>13244</v>
      </c>
      <c r="D7268" s="465" t="s">
        <v>50</v>
      </c>
      <c r="E7268" s="465" t="s">
        <v>6091</v>
      </c>
      <c r="F7268" s="469" t="str">
        <f t="shared" si="226"/>
        <v>other</v>
      </c>
      <c r="G7268" s="260">
        <v>0</v>
      </c>
      <c r="H7268" s="260">
        <v>0</v>
      </c>
      <c r="I7268" s="260">
        <v>0</v>
      </c>
      <c r="J7268" s="260">
        <v>0.21664868287162301</v>
      </c>
      <c r="K7268" s="260">
        <v>0.21664868286967601</v>
      </c>
      <c r="L7268" s="301" t="str">
        <f t="shared" si="227"/>
        <v/>
      </c>
      <c r="M7268" s="459">
        <f>IFERROR((Tableau1[[#This Row],[Scope 1
(kg CO2-eq)]]+Tableau1[[#This Row],[Scope 2 energy
(kg CO2-eq)]]+Tableau1[[#This Row],[Scope 2 Infrastructure
(kg CO2-eq)]])/Tableau1[[#This Row],[Total CO2-emissions
(kg CO2-eq)
for scope 3 use ]],"")</f>
        <v>0</v>
      </c>
      <c r="N7268" s="436" t="s">
        <v>50</v>
      </c>
      <c r="O7268" s="259">
        <v>1</v>
      </c>
      <c r="P7268" s="259" t="s">
        <v>5138</v>
      </c>
      <c r="Q7268" s="260" t="s">
        <v>5235</v>
      </c>
    </row>
    <row r="7269" spans="1:17" ht="21.75" customHeight="1">
      <c r="A7269" s="301" t="s">
        <v>5138</v>
      </c>
      <c r="B7269" s="301" t="s">
        <v>5235</v>
      </c>
      <c r="C7269" s="316" t="s">
        <v>13245</v>
      </c>
      <c r="D7269" s="465" t="s">
        <v>50</v>
      </c>
      <c r="E7269" s="465" t="s">
        <v>6091</v>
      </c>
      <c r="F7269" s="469" t="str">
        <f t="shared" si="226"/>
        <v>other</v>
      </c>
      <c r="G7269" s="260">
        <v>0</v>
      </c>
      <c r="H7269" s="260">
        <v>0</v>
      </c>
      <c r="I7269" s="260">
        <v>0</v>
      </c>
      <c r="J7269" s="260">
        <v>0.23700054268509499</v>
      </c>
      <c r="K7269" s="260">
        <v>0.23700054268329801</v>
      </c>
      <c r="L7269" s="301" t="str">
        <f t="shared" si="227"/>
        <v/>
      </c>
      <c r="M7269" s="459">
        <f>IFERROR((Tableau1[[#This Row],[Scope 1
(kg CO2-eq)]]+Tableau1[[#This Row],[Scope 2 energy
(kg CO2-eq)]]+Tableau1[[#This Row],[Scope 2 Infrastructure
(kg CO2-eq)]])/Tableau1[[#This Row],[Total CO2-emissions
(kg CO2-eq)
for scope 3 use ]],"")</f>
        <v>0</v>
      </c>
      <c r="N7269" s="436" t="s">
        <v>50</v>
      </c>
      <c r="O7269" s="259">
        <v>1</v>
      </c>
      <c r="P7269" s="259" t="s">
        <v>5138</v>
      </c>
      <c r="Q7269" s="259" t="s">
        <v>5235</v>
      </c>
    </row>
    <row r="7270" spans="1:17" ht="21.75" customHeight="1">
      <c r="A7270" s="301" t="s">
        <v>5138</v>
      </c>
      <c r="B7270" s="301" t="s">
        <v>5235</v>
      </c>
      <c r="C7270" s="316" t="s">
        <v>13246</v>
      </c>
      <c r="D7270" s="465" t="s">
        <v>50</v>
      </c>
      <c r="E7270" s="465" t="s">
        <v>6091</v>
      </c>
      <c r="F7270" s="469" t="str">
        <f t="shared" si="226"/>
        <v>other</v>
      </c>
      <c r="G7270" s="260">
        <v>0</v>
      </c>
      <c r="H7270" s="260">
        <v>0</v>
      </c>
      <c r="I7270" s="260">
        <v>0</v>
      </c>
      <c r="J7270" s="260">
        <v>5.3697906679322401E-2</v>
      </c>
      <c r="K7270" s="260">
        <v>5.3697906679427601E-2</v>
      </c>
      <c r="L7270" s="301" t="str">
        <f t="shared" si="227"/>
        <v/>
      </c>
      <c r="M7270" s="459">
        <f>IFERROR((Tableau1[[#This Row],[Scope 1
(kg CO2-eq)]]+Tableau1[[#This Row],[Scope 2 energy
(kg CO2-eq)]]+Tableau1[[#This Row],[Scope 2 Infrastructure
(kg CO2-eq)]])/Tableau1[[#This Row],[Total CO2-emissions
(kg CO2-eq)
for scope 3 use ]],"")</f>
        <v>0</v>
      </c>
      <c r="N7270" s="436" t="s">
        <v>50</v>
      </c>
      <c r="O7270" s="259">
        <v>1</v>
      </c>
      <c r="P7270" s="259" t="s">
        <v>5138</v>
      </c>
      <c r="Q7270" s="259" t="s">
        <v>5235</v>
      </c>
    </row>
    <row r="7271" spans="1:17" ht="21.75" customHeight="1">
      <c r="A7271" s="301" t="s">
        <v>5138</v>
      </c>
      <c r="B7271" s="301" t="s">
        <v>5235</v>
      </c>
      <c r="C7271" s="316" t="s">
        <v>13247</v>
      </c>
      <c r="D7271" s="465" t="s">
        <v>50</v>
      </c>
      <c r="E7271" s="465" t="s">
        <v>6091</v>
      </c>
      <c r="F7271" s="469" t="str">
        <f t="shared" si="226"/>
        <v>other</v>
      </c>
      <c r="G7271" s="260">
        <v>0</v>
      </c>
      <c r="H7271" s="260">
        <v>0</v>
      </c>
      <c r="I7271" s="260">
        <v>0</v>
      </c>
      <c r="J7271" s="260">
        <v>5.7371678297122398E-2</v>
      </c>
      <c r="K7271" s="260">
        <v>5.7371678297186597E-2</v>
      </c>
      <c r="L7271" s="301" t="str">
        <f t="shared" si="227"/>
        <v/>
      </c>
      <c r="M7271" s="459">
        <f>IFERROR((Tableau1[[#This Row],[Scope 1
(kg CO2-eq)]]+Tableau1[[#This Row],[Scope 2 energy
(kg CO2-eq)]]+Tableau1[[#This Row],[Scope 2 Infrastructure
(kg CO2-eq)]])/Tableau1[[#This Row],[Total CO2-emissions
(kg CO2-eq)
for scope 3 use ]],"")</f>
        <v>0</v>
      </c>
      <c r="N7271" s="436" t="s">
        <v>50</v>
      </c>
      <c r="O7271" s="259">
        <v>1</v>
      </c>
      <c r="P7271" s="259" t="s">
        <v>5138</v>
      </c>
      <c r="Q7271" s="259" t="s">
        <v>5235</v>
      </c>
    </row>
    <row r="7272" spans="1:17" ht="21.75" customHeight="1">
      <c r="A7272" s="301" t="s">
        <v>5138</v>
      </c>
      <c r="B7272" s="301" t="s">
        <v>5235</v>
      </c>
      <c r="C7272" s="316" t="s">
        <v>13248</v>
      </c>
      <c r="D7272" s="465" t="s">
        <v>50</v>
      </c>
      <c r="E7272" s="465" t="s">
        <v>6091</v>
      </c>
      <c r="F7272" s="469" t="str">
        <f t="shared" si="226"/>
        <v>other</v>
      </c>
      <c r="G7272" s="260">
        <v>0</v>
      </c>
      <c r="H7272" s="260">
        <v>0</v>
      </c>
      <c r="I7272" s="260">
        <v>0</v>
      </c>
      <c r="J7272" s="260">
        <v>6.1160255277885302E-2</v>
      </c>
      <c r="K7272" s="260">
        <v>6.1160255277975202E-2</v>
      </c>
      <c r="L7272" s="301" t="str">
        <f t="shared" si="227"/>
        <v/>
      </c>
      <c r="M7272" s="459">
        <f>IFERROR((Tableau1[[#This Row],[Scope 1
(kg CO2-eq)]]+Tableau1[[#This Row],[Scope 2 energy
(kg CO2-eq)]]+Tableau1[[#This Row],[Scope 2 Infrastructure
(kg CO2-eq)]])/Tableau1[[#This Row],[Total CO2-emissions
(kg CO2-eq)
for scope 3 use ]],"")</f>
        <v>0</v>
      </c>
      <c r="N7272" s="436" t="s">
        <v>50</v>
      </c>
      <c r="O7272" s="259">
        <v>1</v>
      </c>
      <c r="P7272" s="259" t="s">
        <v>5138</v>
      </c>
      <c r="Q7272" s="259" t="s">
        <v>5235</v>
      </c>
    </row>
    <row r="7273" spans="1:17" ht="21.75" customHeight="1">
      <c r="A7273" s="301" t="s">
        <v>5138</v>
      </c>
      <c r="B7273" s="301" t="s">
        <v>5235</v>
      </c>
      <c r="C7273" s="316" t="s">
        <v>13249</v>
      </c>
      <c r="D7273" s="465" t="s">
        <v>50</v>
      </c>
      <c r="E7273" s="465" t="s">
        <v>6091</v>
      </c>
      <c r="F7273" s="469" t="str">
        <f t="shared" si="226"/>
        <v>other</v>
      </c>
      <c r="G7273" s="260">
        <v>0</v>
      </c>
      <c r="H7273" s="260">
        <v>0</v>
      </c>
      <c r="I7273" s="260">
        <v>0</v>
      </c>
      <c r="J7273" s="260">
        <v>0.19442818756806199</v>
      </c>
      <c r="K7273" s="260">
        <v>0.19442818756930699</v>
      </c>
      <c r="L7273" s="301" t="str">
        <f t="shared" si="227"/>
        <v/>
      </c>
      <c r="M7273" s="459">
        <f>IFERROR((Tableau1[[#This Row],[Scope 1
(kg CO2-eq)]]+Tableau1[[#This Row],[Scope 2 energy
(kg CO2-eq)]]+Tableau1[[#This Row],[Scope 2 Infrastructure
(kg CO2-eq)]])/Tableau1[[#This Row],[Total CO2-emissions
(kg CO2-eq)
for scope 3 use ]],"")</f>
        <v>0</v>
      </c>
      <c r="N7273" s="436" t="s">
        <v>50</v>
      </c>
      <c r="O7273" s="259">
        <v>1</v>
      </c>
      <c r="P7273" s="259" t="s">
        <v>5138</v>
      </c>
      <c r="Q7273" s="259" t="s">
        <v>5235</v>
      </c>
    </row>
    <row r="7274" spans="1:17" ht="21.75" customHeight="1">
      <c r="A7274" s="301" t="s">
        <v>5138</v>
      </c>
      <c r="B7274" s="301" t="s">
        <v>5235</v>
      </c>
      <c r="C7274" s="316" t="s">
        <v>13250</v>
      </c>
      <c r="D7274" s="465" t="s">
        <v>50</v>
      </c>
      <c r="E7274" s="465" t="s">
        <v>6091</v>
      </c>
      <c r="F7274" s="469" t="str">
        <f t="shared" si="226"/>
        <v>other</v>
      </c>
      <c r="G7274" s="260">
        <v>0</v>
      </c>
      <c r="H7274" s="260">
        <v>0</v>
      </c>
      <c r="I7274" s="260">
        <v>0</v>
      </c>
      <c r="J7274" s="260">
        <v>0.17141493070060099</v>
      </c>
      <c r="K7274" s="260">
        <v>0.17141493070279401</v>
      </c>
      <c r="L7274" s="301" t="str">
        <f t="shared" si="227"/>
        <v/>
      </c>
      <c r="M7274" s="459">
        <f>IFERROR((Tableau1[[#This Row],[Scope 1
(kg CO2-eq)]]+Tableau1[[#This Row],[Scope 2 energy
(kg CO2-eq)]]+Tableau1[[#This Row],[Scope 2 Infrastructure
(kg CO2-eq)]])/Tableau1[[#This Row],[Total CO2-emissions
(kg CO2-eq)
for scope 3 use ]],"")</f>
        <v>0</v>
      </c>
      <c r="N7274" s="436" t="s">
        <v>50</v>
      </c>
      <c r="O7274" s="259">
        <v>1</v>
      </c>
      <c r="P7274" s="259" t="s">
        <v>5138</v>
      </c>
      <c r="Q7274" s="259" t="s">
        <v>5235</v>
      </c>
    </row>
    <row r="7275" spans="1:17" ht="21.75" customHeight="1">
      <c r="A7275" s="301" t="s">
        <v>5138</v>
      </c>
      <c r="B7275" s="301" t="s">
        <v>5235</v>
      </c>
      <c r="C7275" s="316" t="s">
        <v>13251</v>
      </c>
      <c r="D7275" s="465" t="s">
        <v>50</v>
      </c>
      <c r="E7275" s="465" t="s">
        <v>6091</v>
      </c>
      <c r="F7275" s="469" t="str">
        <f t="shared" si="226"/>
        <v>other</v>
      </c>
      <c r="G7275" s="260">
        <v>0</v>
      </c>
      <c r="H7275" s="260">
        <v>0</v>
      </c>
      <c r="I7275" s="260">
        <v>0</v>
      </c>
      <c r="J7275" s="260">
        <v>7.2861005810083701E-2</v>
      </c>
      <c r="K7275" s="260">
        <v>7.28610058103136E-2</v>
      </c>
      <c r="L7275" s="301" t="str">
        <f t="shared" si="227"/>
        <v/>
      </c>
      <c r="M7275" s="459">
        <f>IFERROR((Tableau1[[#This Row],[Scope 1
(kg CO2-eq)]]+Tableau1[[#This Row],[Scope 2 energy
(kg CO2-eq)]]+Tableau1[[#This Row],[Scope 2 Infrastructure
(kg CO2-eq)]])/Tableau1[[#This Row],[Total CO2-emissions
(kg CO2-eq)
for scope 3 use ]],"")</f>
        <v>0</v>
      </c>
      <c r="N7275" s="436" t="s">
        <v>50</v>
      </c>
      <c r="O7275" s="259">
        <v>1</v>
      </c>
      <c r="P7275" s="259" t="s">
        <v>5138</v>
      </c>
      <c r="Q7275" s="259" t="s">
        <v>5235</v>
      </c>
    </row>
    <row r="7276" spans="1:17" ht="21.75" customHeight="1">
      <c r="A7276" s="301" t="s">
        <v>5138</v>
      </c>
      <c r="B7276" s="301" t="s">
        <v>5235</v>
      </c>
      <c r="C7276" s="316" t="s">
        <v>13252</v>
      </c>
      <c r="D7276" s="465" t="s">
        <v>50</v>
      </c>
      <c r="E7276" s="465" t="s">
        <v>6091</v>
      </c>
      <c r="F7276" s="469" t="str">
        <f t="shared" si="226"/>
        <v>other</v>
      </c>
      <c r="G7276" s="260">
        <v>0</v>
      </c>
      <c r="H7276" s="260">
        <v>0</v>
      </c>
      <c r="I7276" s="260">
        <v>0</v>
      </c>
      <c r="J7276" s="260">
        <v>7.8262076299372901E-2</v>
      </c>
      <c r="K7276" s="260">
        <v>7.8262076299398894E-2</v>
      </c>
      <c r="L7276" s="301" t="str">
        <f t="shared" si="227"/>
        <v/>
      </c>
      <c r="M7276" s="459">
        <f>IFERROR((Tableau1[[#This Row],[Scope 1
(kg CO2-eq)]]+Tableau1[[#This Row],[Scope 2 energy
(kg CO2-eq)]]+Tableau1[[#This Row],[Scope 2 Infrastructure
(kg CO2-eq)]])/Tableau1[[#This Row],[Total CO2-emissions
(kg CO2-eq)
for scope 3 use ]],"")</f>
        <v>0</v>
      </c>
      <c r="N7276" s="436" t="s">
        <v>50</v>
      </c>
      <c r="O7276" s="259">
        <v>1</v>
      </c>
      <c r="P7276" s="259" t="s">
        <v>5138</v>
      </c>
      <c r="Q7276" s="259" t="s">
        <v>5235</v>
      </c>
    </row>
    <row r="7277" spans="1:17" ht="21.75" customHeight="1">
      <c r="A7277" s="301" t="s">
        <v>5138</v>
      </c>
      <c r="B7277" s="301" t="s">
        <v>5235</v>
      </c>
      <c r="C7277" s="316" t="s">
        <v>13253</v>
      </c>
      <c r="D7277" s="465" t="s">
        <v>50</v>
      </c>
      <c r="E7277" s="465" t="s">
        <v>6091</v>
      </c>
      <c r="F7277" s="469" t="str">
        <f t="shared" si="226"/>
        <v>other</v>
      </c>
      <c r="G7277" s="260">
        <v>0</v>
      </c>
      <c r="H7277" s="260">
        <v>0</v>
      </c>
      <c r="I7277" s="260">
        <v>0</v>
      </c>
      <c r="J7277" s="260">
        <v>8.3663146788546305E-2</v>
      </c>
      <c r="K7277" s="260">
        <v>8.3663146788554493E-2</v>
      </c>
      <c r="L7277" s="301" t="str">
        <f t="shared" si="227"/>
        <v/>
      </c>
      <c r="M7277" s="459">
        <f>IFERROR((Tableau1[[#This Row],[Scope 1
(kg CO2-eq)]]+Tableau1[[#This Row],[Scope 2 energy
(kg CO2-eq)]]+Tableau1[[#This Row],[Scope 2 Infrastructure
(kg CO2-eq)]])/Tableau1[[#This Row],[Total CO2-emissions
(kg CO2-eq)
for scope 3 use ]],"")</f>
        <v>0</v>
      </c>
      <c r="N7277" s="436" t="s">
        <v>50</v>
      </c>
      <c r="O7277" s="259">
        <v>1</v>
      </c>
      <c r="P7277" s="259" t="s">
        <v>5138</v>
      </c>
      <c r="Q7277" s="259" t="s">
        <v>5235</v>
      </c>
    </row>
    <row r="7278" spans="1:17" ht="21.75" customHeight="1">
      <c r="A7278" s="301" t="s">
        <v>5374</v>
      </c>
      <c r="B7278" s="301" t="s">
        <v>5405</v>
      </c>
      <c r="C7278" s="316" t="s">
        <v>13254</v>
      </c>
      <c r="D7278" s="465" t="s">
        <v>3730</v>
      </c>
      <c r="E7278" s="465" t="s">
        <v>6016</v>
      </c>
      <c r="F7278" s="469" t="str">
        <f t="shared" si="226"/>
        <v>other</v>
      </c>
      <c r="G7278" s="260">
        <v>0</v>
      </c>
      <c r="H7278" s="260">
        <v>2.8023737616E-3</v>
      </c>
      <c r="I7278" s="260">
        <v>7.7330103839999998E-4</v>
      </c>
      <c r="J7278" s="260">
        <v>0.11066542439857401</v>
      </c>
      <c r="K7278" s="260">
        <v>0.114241099221424</v>
      </c>
      <c r="L7278" s="301" t="str">
        <f t="shared" si="227"/>
        <v/>
      </c>
      <c r="M7278" s="459">
        <f>IFERROR((Tableau1[[#This Row],[Scope 1
(kg CO2-eq)]]+Tableau1[[#This Row],[Scope 2 energy
(kg CO2-eq)]]+Tableau1[[#This Row],[Scope 2 Infrastructure
(kg CO2-eq)]])/Tableau1[[#This Row],[Total CO2-emissions
(kg CO2-eq)
for scope 3 use ]],"")</f>
        <v>3.1299373206043542E-2</v>
      </c>
      <c r="N7278" s="436" t="s">
        <v>3730</v>
      </c>
      <c r="O7278" s="259">
        <v>1</v>
      </c>
      <c r="P7278" s="259" t="s">
        <v>5374</v>
      </c>
      <c r="Q7278" s="259" t="s">
        <v>5405</v>
      </c>
    </row>
    <row r="7279" spans="1:17" ht="21.75" customHeight="1">
      <c r="A7279" s="301" t="s">
        <v>5374</v>
      </c>
      <c r="B7279" s="301" t="s">
        <v>5392</v>
      </c>
      <c r="C7279" s="316" t="s">
        <v>13255</v>
      </c>
      <c r="D7279" s="465" t="s">
        <v>3730</v>
      </c>
      <c r="E7279" s="465" t="s">
        <v>700</v>
      </c>
      <c r="F7279" s="469" t="str">
        <f t="shared" si="226"/>
        <v>CH</v>
      </c>
      <c r="G7279" s="260">
        <v>0</v>
      </c>
      <c r="H7279" s="260">
        <v>1.8356535632739999E-3</v>
      </c>
      <c r="I7279" s="260">
        <v>7.7225216618400001E-4</v>
      </c>
      <c r="J7279" s="260">
        <v>0.19447704344149899</v>
      </c>
      <c r="K7279" s="260">
        <v>0.197084949394665</v>
      </c>
      <c r="L7279" s="301" t="str">
        <f t="shared" si="227"/>
        <v/>
      </c>
      <c r="M7279" s="459">
        <f>IFERROR((Tableau1[[#This Row],[Scope 1
(kg CO2-eq)]]+Tableau1[[#This Row],[Scope 2 energy
(kg CO2-eq)]]+Tableau1[[#This Row],[Scope 2 Infrastructure
(kg CO2-eq)]])/Tableau1[[#This Row],[Total CO2-emissions
(kg CO2-eq)
for scope 3 use ]],"")</f>
        <v>1.3232394140029623E-2</v>
      </c>
      <c r="N7279" s="436" t="s">
        <v>3730</v>
      </c>
      <c r="O7279" s="259">
        <v>1</v>
      </c>
      <c r="P7279" s="259" t="s">
        <v>5374</v>
      </c>
      <c r="Q7279" s="259" t="s">
        <v>5392</v>
      </c>
    </row>
    <row r="7280" spans="1:17" ht="21.75" customHeight="1">
      <c r="A7280" s="301" t="s">
        <v>5406</v>
      </c>
      <c r="B7280" s="301" t="s">
        <v>5407</v>
      </c>
      <c r="C7280" s="316" t="s">
        <v>13256</v>
      </c>
      <c r="D7280" s="465" t="s">
        <v>436</v>
      </c>
      <c r="E7280" s="465" t="s">
        <v>700</v>
      </c>
      <c r="F7280" s="469" t="str">
        <f t="shared" si="226"/>
        <v>CH</v>
      </c>
      <c r="G7280" s="260">
        <v>0</v>
      </c>
      <c r="H7280" s="260">
        <v>5.5762518384000002E-2</v>
      </c>
      <c r="I7280" s="260">
        <v>7.18613244E-4</v>
      </c>
      <c r="J7280" s="260">
        <v>2.58953683313574E-3</v>
      </c>
      <c r="K7280" s="260">
        <v>5.9070667766933899E-2</v>
      </c>
      <c r="L7280" s="301">
        <f t="shared" si="227"/>
        <v>0.21265440396096205</v>
      </c>
      <c r="M7280" s="459">
        <f>IFERROR((Tableau1[[#This Row],[Scope 1
(kg CO2-eq)]]+Tableau1[[#This Row],[Scope 2 energy
(kg CO2-eq)]]+Tableau1[[#This Row],[Scope 2 Infrastructure
(kg CO2-eq)]])/Tableau1[[#This Row],[Total CO2-emissions
(kg CO2-eq)
for scope 3 use ]],"")</f>
        <v>0.95616206423887007</v>
      </c>
      <c r="N7280" s="436" t="s">
        <v>436</v>
      </c>
      <c r="O7280" s="259">
        <v>1</v>
      </c>
      <c r="P7280" s="259" t="s">
        <v>5406</v>
      </c>
      <c r="Q7280" s="259" t="s">
        <v>5407</v>
      </c>
    </row>
    <row r="7281" spans="1:17" ht="21.75" customHeight="1">
      <c r="A7281" s="301" t="s">
        <v>5395</v>
      </c>
      <c r="B7281" s="301" t="s">
        <v>5396</v>
      </c>
      <c r="C7281" s="316" t="s">
        <v>13257</v>
      </c>
      <c r="D7281" s="465" t="s">
        <v>3730</v>
      </c>
      <c r="E7281" s="465" t="s">
        <v>6101</v>
      </c>
      <c r="F7281" s="469" t="str">
        <f t="shared" si="226"/>
        <v>other</v>
      </c>
      <c r="G7281" s="260">
        <v>1.2015E-2</v>
      </c>
      <c r="H7281" s="260">
        <v>0.12962052343660599</v>
      </c>
      <c r="I7281" s="260">
        <v>2.5136126809679999E-4</v>
      </c>
      <c r="J7281" s="260">
        <v>0.29767009542135098</v>
      </c>
      <c r="K7281" s="260">
        <v>0.43955698026786499</v>
      </c>
      <c r="L7281" s="301" t="str">
        <f t="shared" si="227"/>
        <v/>
      </c>
      <c r="M7281" s="459">
        <f>IFERROR((Tableau1[[#This Row],[Scope 1
(kg CO2-eq)]]+Tableau1[[#This Row],[Scope 2 energy
(kg CO2-eq)]]+Tableau1[[#This Row],[Scope 2 Infrastructure
(kg CO2-eq)]])/Tableau1[[#This Row],[Total CO2-emissions
(kg CO2-eq)
for scope 3 use ]],"")</f>
        <v>0.32279520306613546</v>
      </c>
      <c r="N7281" s="436" t="s">
        <v>3730</v>
      </c>
      <c r="O7281" s="259">
        <v>1</v>
      </c>
      <c r="P7281" s="259" t="s">
        <v>5395</v>
      </c>
      <c r="Q7281" s="259" t="s">
        <v>5396</v>
      </c>
    </row>
    <row r="7282" spans="1:17" ht="21.75" customHeight="1">
      <c r="A7282" s="301" t="s">
        <v>5395</v>
      </c>
      <c r="B7282" s="301" t="s">
        <v>5396</v>
      </c>
      <c r="C7282" s="316" t="s">
        <v>13258</v>
      </c>
      <c r="D7282" s="465" t="s">
        <v>3730</v>
      </c>
      <c r="E7282" s="465" t="s">
        <v>6028</v>
      </c>
      <c r="F7282" s="469" t="str">
        <f t="shared" si="226"/>
        <v>other</v>
      </c>
      <c r="G7282" s="260">
        <v>0</v>
      </c>
      <c r="H7282" s="260">
        <v>0.27051878212403402</v>
      </c>
      <c r="I7282" s="260">
        <v>4.2212996947644903E-2</v>
      </c>
      <c r="J7282" s="260">
        <v>1.43713622194936</v>
      </c>
      <c r="K7282" s="260">
        <v>1.7498679969576101</v>
      </c>
      <c r="L7282" s="301" t="str">
        <f t="shared" si="227"/>
        <v/>
      </c>
      <c r="M7282" s="459">
        <f>IFERROR((Tableau1[[#This Row],[Scope 1
(kg CO2-eq)]]+Tableau1[[#This Row],[Scope 2 energy
(kg CO2-eq)]]+Tableau1[[#This Row],[Scope 2 Infrastructure
(kg CO2-eq)]])/Tableau1[[#This Row],[Total CO2-emissions
(kg CO2-eq)
for scope 3 use ]],"")</f>
        <v>0.17871735446068321</v>
      </c>
      <c r="N7282" s="436" t="s">
        <v>3730</v>
      </c>
      <c r="O7282" s="259">
        <v>1</v>
      </c>
      <c r="P7282" s="259" t="s">
        <v>5395</v>
      </c>
      <c r="Q7282" s="259" t="s">
        <v>5396</v>
      </c>
    </row>
    <row r="7283" spans="1:17" ht="21.75" customHeight="1">
      <c r="A7283" s="301" t="s">
        <v>5395</v>
      </c>
      <c r="B7283" s="301" t="s">
        <v>5396</v>
      </c>
      <c r="C7283" s="316" t="s">
        <v>13259</v>
      </c>
      <c r="D7283" s="465" t="s">
        <v>3730</v>
      </c>
      <c r="E7283" s="465" t="s">
        <v>6015</v>
      </c>
      <c r="F7283" s="469" t="str">
        <f t="shared" si="226"/>
        <v>other</v>
      </c>
      <c r="G7283" s="260">
        <v>9.0738779000000006E-2</v>
      </c>
      <c r="H7283" s="260">
        <v>1.1653442469291999</v>
      </c>
      <c r="I7283" s="260">
        <v>8.7099085321600003E-2</v>
      </c>
      <c r="J7283" s="260">
        <v>3.5557184910809898</v>
      </c>
      <c r="K7283" s="260">
        <v>4.8989006079150998</v>
      </c>
      <c r="L7283" s="301" t="str">
        <f t="shared" si="227"/>
        <v/>
      </c>
      <c r="M7283" s="459">
        <f>IFERROR((Tableau1[[#This Row],[Scope 1
(kg CO2-eq)]]+Tableau1[[#This Row],[Scope 2 energy
(kg CO2-eq)]]+Tableau1[[#This Row],[Scope 2 Infrastructure
(kg CO2-eq)]])/Tableau1[[#This Row],[Total CO2-emissions
(kg CO2-eq)
for scope 3 use ]],"")</f>
        <v>0.27418031488139105</v>
      </c>
      <c r="N7283" s="436" t="s">
        <v>3730</v>
      </c>
      <c r="O7283" s="259">
        <v>1</v>
      </c>
      <c r="P7283" s="259" t="s">
        <v>5395</v>
      </c>
      <c r="Q7283" s="259" t="s">
        <v>5396</v>
      </c>
    </row>
    <row r="7284" spans="1:17" ht="21.75" customHeight="1">
      <c r="A7284" s="301" t="s">
        <v>5395</v>
      </c>
      <c r="B7284" s="301" t="s">
        <v>5396</v>
      </c>
      <c r="C7284" s="316" t="s">
        <v>13260</v>
      </c>
      <c r="D7284" s="465" t="s">
        <v>3730</v>
      </c>
      <c r="E7284" s="465" t="s">
        <v>6101</v>
      </c>
      <c r="F7284" s="469" t="str">
        <f t="shared" si="226"/>
        <v>other</v>
      </c>
      <c r="G7284" s="260">
        <v>0.26967000000000002</v>
      </c>
      <c r="H7284" s="260">
        <v>2.2654668177341799</v>
      </c>
      <c r="I7284" s="260">
        <v>0.436550299093109</v>
      </c>
      <c r="J7284" s="260">
        <v>2.0964017835858999</v>
      </c>
      <c r="K7284" s="260">
        <v>5.0680889104194202</v>
      </c>
      <c r="L7284" s="301" t="str">
        <f t="shared" si="227"/>
        <v/>
      </c>
      <c r="M7284" s="459">
        <f>IFERROR((Tableau1[[#This Row],[Scope 1
(kg CO2-eq)]]+Tableau1[[#This Row],[Scope 2 energy
(kg CO2-eq)]]+Tableau1[[#This Row],[Scope 2 Infrastructure
(kg CO2-eq)]])/Tableau1[[#This Row],[Total CO2-emissions
(kg CO2-eq)
for scope 3 use ]],"")</f>
        <v>0.58635260141506884</v>
      </c>
      <c r="N7284" s="436" t="s">
        <v>3730</v>
      </c>
      <c r="O7284" s="259">
        <v>1</v>
      </c>
      <c r="P7284" s="259" t="s">
        <v>5395</v>
      </c>
      <c r="Q7284" s="259" t="s">
        <v>5396</v>
      </c>
    </row>
    <row r="7285" spans="1:17" ht="21.75" customHeight="1">
      <c r="A7285" s="301" t="s">
        <v>5395</v>
      </c>
      <c r="B7285" s="301" t="s">
        <v>5396</v>
      </c>
      <c r="C7285" s="316" t="s">
        <v>13261</v>
      </c>
      <c r="D7285" s="465" t="s">
        <v>3730</v>
      </c>
      <c r="E7285" s="465" t="s">
        <v>6041</v>
      </c>
      <c r="F7285" s="469" t="str">
        <f t="shared" si="226"/>
        <v>other</v>
      </c>
      <c r="G7285" s="260">
        <v>6.0056999999999999E-2</v>
      </c>
      <c r="H7285" s="260">
        <v>1.3919199337066299</v>
      </c>
      <c r="I7285" s="260">
        <v>1.6272653882948001E-2</v>
      </c>
      <c r="J7285" s="260">
        <v>0.53129542648967798</v>
      </c>
      <c r="K7285" s="260">
        <v>1.99954501231166</v>
      </c>
      <c r="L7285" s="301" t="str">
        <f t="shared" si="227"/>
        <v/>
      </c>
      <c r="M7285" s="459">
        <f>IFERROR((Tableau1[[#This Row],[Scope 1
(kg CO2-eq)]]+Tableau1[[#This Row],[Scope 2 energy
(kg CO2-eq)]]+Tableau1[[#This Row],[Scope 2 Infrastructure
(kg CO2-eq)]])/Tableau1[[#This Row],[Total CO2-emissions
(kg CO2-eq)
for scope 3 use ]],"")</f>
        <v>0.73429184066836528</v>
      </c>
      <c r="N7285" s="436" t="s">
        <v>3730</v>
      </c>
      <c r="O7285" s="259">
        <v>1</v>
      </c>
      <c r="P7285" s="259" t="s">
        <v>5395</v>
      </c>
      <c r="Q7285" s="259" t="s">
        <v>5396</v>
      </c>
    </row>
    <row r="7286" spans="1:17" ht="21.75" customHeight="1">
      <c r="A7286" s="301" t="s">
        <v>5395</v>
      </c>
      <c r="B7286" s="301" t="s">
        <v>5396</v>
      </c>
      <c r="C7286" s="316" t="s">
        <v>13262</v>
      </c>
      <c r="D7286" s="465" t="s">
        <v>3730</v>
      </c>
      <c r="E7286" s="465" t="s">
        <v>6075</v>
      </c>
      <c r="F7286" s="469" t="str">
        <f t="shared" si="226"/>
        <v>other</v>
      </c>
      <c r="G7286" s="260">
        <v>3.7469000000000002E-2</v>
      </c>
      <c r="H7286" s="260">
        <v>1.8192301879203501</v>
      </c>
      <c r="I7286" s="260">
        <v>9.6877529954723096E-2</v>
      </c>
      <c r="J7286" s="260">
        <v>0.16976568263651701</v>
      </c>
      <c r="K7286" s="260">
        <v>2.12334239983173</v>
      </c>
      <c r="L7286" s="301" t="str">
        <f t="shared" si="227"/>
        <v/>
      </c>
      <c r="M7286" s="459">
        <f>IFERROR((Tableau1[[#This Row],[Scope 1
(kg CO2-eq)]]+Tableau1[[#This Row],[Scope 2 energy
(kg CO2-eq)]]+Tableau1[[#This Row],[Scope 2 Infrastructure
(kg CO2-eq)]])/Tableau1[[#This Row],[Total CO2-emissions
(kg CO2-eq)
for scope 3 use ]],"")</f>
        <v>0.92004790090844024</v>
      </c>
      <c r="N7286" s="436" t="s">
        <v>3730</v>
      </c>
      <c r="O7286" s="259">
        <v>1</v>
      </c>
      <c r="P7286" s="259" t="s">
        <v>5395</v>
      </c>
      <c r="Q7286" s="259" t="s">
        <v>5396</v>
      </c>
    </row>
    <row r="7287" spans="1:17" ht="21.75" customHeight="1">
      <c r="A7287" s="301" t="s">
        <v>5380</v>
      </c>
      <c r="B7287" s="301" t="s">
        <v>5381</v>
      </c>
      <c r="C7287" s="316" t="s">
        <v>13263</v>
      </c>
      <c r="D7287" s="465" t="s">
        <v>3730</v>
      </c>
      <c r="E7287" s="465" t="s">
        <v>6101</v>
      </c>
      <c r="F7287" s="469" t="str">
        <f t="shared" si="226"/>
        <v>other</v>
      </c>
      <c r="G7287" s="260">
        <v>0</v>
      </c>
      <c r="H7287" s="260">
        <v>0</v>
      </c>
      <c r="I7287" s="260">
        <v>0</v>
      </c>
      <c r="J7287" s="260">
        <v>0</v>
      </c>
      <c r="K7287" s="260">
        <v>0</v>
      </c>
      <c r="L7287" s="301" t="str">
        <f t="shared" si="227"/>
        <v/>
      </c>
      <c r="M7287" s="459" t="str">
        <f>IFERROR((Tableau1[[#This Row],[Scope 1
(kg CO2-eq)]]+Tableau1[[#This Row],[Scope 2 energy
(kg CO2-eq)]]+Tableau1[[#This Row],[Scope 2 Infrastructure
(kg CO2-eq)]])/Tableau1[[#This Row],[Total CO2-emissions
(kg CO2-eq)
for scope 3 use ]],"")</f>
        <v/>
      </c>
      <c r="N7287" s="436" t="s">
        <v>3730</v>
      </c>
      <c r="O7287" s="259">
        <v>1</v>
      </c>
      <c r="P7287" s="259" t="s">
        <v>5380</v>
      </c>
      <c r="Q7287" s="259" t="s">
        <v>5381</v>
      </c>
    </row>
    <row r="7288" spans="1:17" ht="21.75" customHeight="1">
      <c r="A7288" s="301" t="s">
        <v>5395</v>
      </c>
      <c r="B7288" s="301" t="s">
        <v>5396</v>
      </c>
      <c r="C7288" s="316" t="s">
        <v>13264</v>
      </c>
      <c r="D7288" s="465" t="s">
        <v>3730</v>
      </c>
      <c r="E7288" s="465" t="s">
        <v>6028</v>
      </c>
      <c r="F7288" s="469" t="str">
        <f t="shared" si="226"/>
        <v>other</v>
      </c>
      <c r="G7288" s="260">
        <v>0</v>
      </c>
      <c r="H7288" s="260">
        <v>8.5052506895059998E-3</v>
      </c>
      <c r="I7288" s="260">
        <v>0</v>
      </c>
      <c r="J7288" s="260">
        <v>0.113505791098985</v>
      </c>
      <c r="K7288" s="260">
        <v>0.12201104176937599</v>
      </c>
      <c r="L7288" s="301" t="str">
        <f t="shared" si="227"/>
        <v/>
      </c>
      <c r="M7288" s="459">
        <f>IFERROR((Tableau1[[#This Row],[Scope 1
(kg CO2-eq)]]+Tableau1[[#This Row],[Scope 2 energy
(kg CO2-eq)]]+Tableau1[[#This Row],[Scope 2 Infrastructure
(kg CO2-eq)]])/Tableau1[[#This Row],[Total CO2-emissions
(kg CO2-eq)
for scope 3 use ]],"")</f>
        <v>6.9708860494630778E-2</v>
      </c>
      <c r="N7288" s="436" t="s">
        <v>3730</v>
      </c>
      <c r="O7288" s="259">
        <v>1</v>
      </c>
      <c r="P7288" s="259" t="s">
        <v>5395</v>
      </c>
      <c r="Q7288" s="259" t="s">
        <v>5396</v>
      </c>
    </row>
    <row r="7289" spans="1:17" ht="21.75" customHeight="1">
      <c r="A7289" s="301" t="s">
        <v>5236</v>
      </c>
      <c r="B7289" s="301" t="s">
        <v>5239</v>
      </c>
      <c r="C7289" s="316" t="s">
        <v>13265</v>
      </c>
      <c r="D7289" s="465" t="s">
        <v>3730</v>
      </c>
      <c r="E7289" s="465" t="s">
        <v>700</v>
      </c>
      <c r="F7289" s="469" t="str">
        <f t="shared" si="226"/>
        <v>CH</v>
      </c>
      <c r="G7289" s="260">
        <v>0</v>
      </c>
      <c r="H7289" s="260">
        <v>8.8794338713655996E-2</v>
      </c>
      <c r="I7289" s="260">
        <v>6.7998185123790003E-3</v>
      </c>
      <c r="J7289" s="260">
        <v>0.92048113582892199</v>
      </c>
      <c r="K7289" s="260">
        <v>1.0160752927744201</v>
      </c>
      <c r="L7289" s="301" t="str">
        <f t="shared" si="227"/>
        <v/>
      </c>
      <c r="M7289" s="459">
        <f>IFERROR((Tableau1[[#This Row],[Scope 1
(kg CO2-eq)]]+Tableau1[[#This Row],[Scope 2 energy
(kg CO2-eq)]]+Tableau1[[#This Row],[Scope 2 Infrastructure
(kg CO2-eq)]])/Tableau1[[#This Row],[Total CO2-emissions
(kg CO2-eq)
for scope 3 use ]],"")</f>
        <v>9.4081765304038306E-2</v>
      </c>
      <c r="N7289" s="436" t="s">
        <v>3730</v>
      </c>
      <c r="O7289" s="259">
        <v>1</v>
      </c>
      <c r="P7289" s="259" t="s">
        <v>5236</v>
      </c>
      <c r="Q7289" s="259" t="s">
        <v>5239</v>
      </c>
    </row>
    <row r="7290" spans="1:17" ht="21.75" customHeight="1">
      <c r="A7290" s="301" t="s">
        <v>5236</v>
      </c>
      <c r="B7290" s="301" t="s">
        <v>5239</v>
      </c>
      <c r="C7290" s="316" t="s">
        <v>13266</v>
      </c>
      <c r="D7290" s="465" t="s">
        <v>3730</v>
      </c>
      <c r="E7290" s="465" t="s">
        <v>6091</v>
      </c>
      <c r="F7290" s="469" t="str">
        <f t="shared" si="226"/>
        <v>other</v>
      </c>
      <c r="G7290" s="260">
        <v>6.7731534524999998E-2</v>
      </c>
      <c r="H7290" s="260">
        <v>1.5879436767340199E-2</v>
      </c>
      <c r="I7290" s="260">
        <v>9.7212439638241204E-3</v>
      </c>
      <c r="J7290" s="260">
        <v>0.89044297535962103</v>
      </c>
      <c r="K7290" s="260">
        <v>0.98377519245489198</v>
      </c>
      <c r="L7290" s="301" t="str">
        <f t="shared" si="227"/>
        <v/>
      </c>
      <c r="M7290" s="459">
        <f>IFERROR((Tableau1[[#This Row],[Scope 1
(kg CO2-eq)]]+Tableau1[[#This Row],[Scope 2 energy
(kg CO2-eq)]]+Tableau1[[#This Row],[Scope 2 Infrastructure
(kg CO2-eq)]])/Tableau1[[#This Row],[Total CO2-emissions
(kg CO2-eq)
for scope 3 use ]],"")</f>
        <v>9.4871486872183747E-2</v>
      </c>
      <c r="N7290" s="436" t="s">
        <v>3730</v>
      </c>
      <c r="O7290" s="259">
        <v>1</v>
      </c>
      <c r="P7290" s="259" t="s">
        <v>5236</v>
      </c>
      <c r="Q7290" s="259" t="s">
        <v>5239</v>
      </c>
    </row>
    <row r="7291" spans="1:17" ht="21.75" customHeight="1">
      <c r="A7291" s="301" t="s">
        <v>5236</v>
      </c>
      <c r="B7291" s="301" t="s">
        <v>5239</v>
      </c>
      <c r="C7291" s="316" t="s">
        <v>13267</v>
      </c>
      <c r="D7291" s="465" t="s">
        <v>3730</v>
      </c>
      <c r="E7291" s="465" t="s">
        <v>700</v>
      </c>
      <c r="F7291" s="469" t="str">
        <f t="shared" si="226"/>
        <v>CH</v>
      </c>
      <c r="G7291" s="260">
        <v>0</v>
      </c>
      <c r="H7291" s="260">
        <v>8.8794338713655996E-2</v>
      </c>
      <c r="I7291" s="260">
        <v>6.7998185123790003E-3</v>
      </c>
      <c r="J7291" s="260">
        <v>0.95485376984311598</v>
      </c>
      <c r="K7291" s="260">
        <v>1.0504479280396699</v>
      </c>
      <c r="L7291" s="301" t="str">
        <f t="shared" si="227"/>
        <v/>
      </c>
      <c r="M7291" s="459">
        <f>IFERROR((Tableau1[[#This Row],[Scope 1
(kg CO2-eq)]]+Tableau1[[#This Row],[Scope 2 energy
(kg CO2-eq)]]+Tableau1[[#This Row],[Scope 2 Infrastructure
(kg CO2-eq)]])/Tableau1[[#This Row],[Total CO2-emissions
(kg CO2-eq)
for scope 3 use ]],"")</f>
        <v>9.1003232691820687E-2</v>
      </c>
      <c r="N7291" s="436" t="s">
        <v>3730</v>
      </c>
      <c r="O7291" s="259">
        <v>1</v>
      </c>
      <c r="P7291" s="259" t="s">
        <v>5236</v>
      </c>
      <c r="Q7291" s="259" t="s">
        <v>5239</v>
      </c>
    </row>
    <row r="7292" spans="1:17" ht="21.75" customHeight="1">
      <c r="A7292" s="301" t="s">
        <v>5236</v>
      </c>
      <c r="B7292" s="301" t="s">
        <v>5239</v>
      </c>
      <c r="C7292" s="316" t="s">
        <v>13268</v>
      </c>
      <c r="D7292" s="465" t="s">
        <v>3730</v>
      </c>
      <c r="E7292" s="465" t="s">
        <v>6091</v>
      </c>
      <c r="F7292" s="469" t="str">
        <f t="shared" si="226"/>
        <v>other</v>
      </c>
      <c r="G7292" s="260">
        <v>6.7731534524999998E-2</v>
      </c>
      <c r="H7292" s="260">
        <v>1.5879436767340199E-2</v>
      </c>
      <c r="I7292" s="260">
        <v>9.7212439638241204E-3</v>
      </c>
      <c r="J7292" s="260">
        <v>0.94830245530037005</v>
      </c>
      <c r="K7292" s="260">
        <v>1.0416346728991901</v>
      </c>
      <c r="L7292" s="301" t="str">
        <f t="shared" si="227"/>
        <v/>
      </c>
      <c r="M7292" s="459">
        <f>IFERROR((Tableau1[[#This Row],[Scope 1
(kg CO2-eq)]]+Tableau1[[#This Row],[Scope 2 energy
(kg CO2-eq)]]+Tableau1[[#This Row],[Scope 2 Infrastructure
(kg CO2-eq)]])/Tableau1[[#This Row],[Total CO2-emissions
(kg CO2-eq)
for scope 3 use ]],"")</f>
        <v>8.9601678673379814E-2</v>
      </c>
      <c r="N7292" s="436" t="s">
        <v>3730</v>
      </c>
      <c r="O7292" s="259">
        <v>1</v>
      </c>
      <c r="P7292" s="259" t="s">
        <v>5236</v>
      </c>
      <c r="Q7292" s="259" t="s">
        <v>5239</v>
      </c>
    </row>
    <row r="7293" spans="1:17" ht="21.75" customHeight="1">
      <c r="A7293" s="301" t="s">
        <v>5192</v>
      </c>
      <c r="B7293" s="301" t="s">
        <v>5201</v>
      </c>
      <c r="C7293" s="316" t="s">
        <v>13269</v>
      </c>
      <c r="D7293" s="465" t="s">
        <v>3730</v>
      </c>
      <c r="E7293" s="465" t="s">
        <v>6017</v>
      </c>
      <c r="F7293" s="469" t="str">
        <f t="shared" si="226"/>
        <v>other</v>
      </c>
      <c r="G7293" s="260">
        <v>0.13634515</v>
      </c>
      <c r="H7293" s="260">
        <v>2.8314709400563201E-2</v>
      </c>
      <c r="I7293" s="260">
        <v>1.356251934996E-4</v>
      </c>
      <c r="J7293" s="260">
        <v>0.17410825736946098</v>
      </c>
      <c r="K7293" s="260">
        <v>0.33890374196380801</v>
      </c>
      <c r="L7293" s="301" t="str">
        <f t="shared" si="227"/>
        <v/>
      </c>
      <c r="M7293" s="459">
        <f>IFERROR((Tableau1[[#This Row],[Scope 1
(kg CO2-eq)]]+Tableau1[[#This Row],[Scope 2 energy
(kg CO2-eq)]]+Tableau1[[#This Row],[Scope 2 Infrastructure
(kg CO2-eq)]])/Tableau1[[#This Row],[Total CO2-emissions
(kg CO2-eq)
for scope 3 use ]],"")</f>
        <v>0.48626044563314841</v>
      </c>
      <c r="N7293" s="436" t="s">
        <v>3730</v>
      </c>
      <c r="O7293" s="259">
        <v>1</v>
      </c>
      <c r="P7293" s="259" t="s">
        <v>5192</v>
      </c>
      <c r="Q7293" s="259" t="s">
        <v>5201</v>
      </c>
    </row>
    <row r="7294" spans="1:17" ht="21.75" customHeight="1">
      <c r="A7294" s="301" t="s">
        <v>5374</v>
      </c>
      <c r="B7294" s="301" t="s">
        <v>5392</v>
      </c>
      <c r="C7294" s="316" t="s">
        <v>13270</v>
      </c>
      <c r="D7294" s="465" t="s">
        <v>3730</v>
      </c>
      <c r="E7294" s="465" t="s">
        <v>700</v>
      </c>
      <c r="F7294" s="469" t="str">
        <f t="shared" si="226"/>
        <v>CH</v>
      </c>
      <c r="G7294" s="260">
        <v>0</v>
      </c>
      <c r="H7294" s="260">
        <v>3.1173801105599998E-3</v>
      </c>
      <c r="I7294" s="260">
        <v>1.7023708080000002E-5</v>
      </c>
      <c r="J7294" s="260">
        <v>8.4878015305094798E-2</v>
      </c>
      <c r="K7294" s="260">
        <v>8.8012421021393297E-2</v>
      </c>
      <c r="L7294" s="301" t="str">
        <f t="shared" si="227"/>
        <v/>
      </c>
      <c r="M7294" s="459">
        <f>IFERROR((Tableau1[[#This Row],[Scope 1
(kg CO2-eq)]]+Tableau1[[#This Row],[Scope 2 energy
(kg CO2-eq)]]+Tableau1[[#This Row],[Scope 2 Infrastructure
(kg CO2-eq)]])/Tableau1[[#This Row],[Total CO2-emissions
(kg CO2-eq)
for scope 3 use ]],"")</f>
        <v>3.5613198481133888E-2</v>
      </c>
      <c r="N7294" s="436" t="s">
        <v>3730</v>
      </c>
      <c r="O7294" s="259">
        <v>1</v>
      </c>
      <c r="P7294" s="259" t="s">
        <v>5374</v>
      </c>
      <c r="Q7294" s="259" t="s">
        <v>5392</v>
      </c>
    </row>
    <row r="7295" spans="1:17" ht="21.75" customHeight="1">
      <c r="A7295" s="301" t="s">
        <v>5374</v>
      </c>
      <c r="B7295" s="301" t="s">
        <v>5392</v>
      </c>
      <c r="C7295" s="316" t="s">
        <v>13271</v>
      </c>
      <c r="D7295" s="465" t="s">
        <v>3730</v>
      </c>
      <c r="E7295" s="465" t="s">
        <v>700</v>
      </c>
      <c r="F7295" s="469" t="str">
        <f t="shared" si="226"/>
        <v>CH</v>
      </c>
      <c r="G7295" s="260">
        <v>0</v>
      </c>
      <c r="H7295" s="260">
        <v>3.1173801105599998E-3</v>
      </c>
      <c r="I7295" s="260">
        <v>1.7023708080000002E-5</v>
      </c>
      <c r="J7295" s="260">
        <v>0.19896628210709599</v>
      </c>
      <c r="K7295" s="260">
        <v>0.20210068868763001</v>
      </c>
      <c r="L7295" s="301" t="str">
        <f t="shared" si="227"/>
        <v/>
      </c>
      <c r="M7295" s="459">
        <f>IFERROR((Tableau1[[#This Row],[Scope 1
(kg CO2-eq)]]+Tableau1[[#This Row],[Scope 2 energy
(kg CO2-eq)]]+Tableau1[[#This Row],[Scope 2 Infrastructure
(kg CO2-eq)]])/Tableau1[[#This Row],[Total CO2-emissions
(kg CO2-eq)
for scope 3 use ]],"")</f>
        <v>1.5509119929247661E-2</v>
      </c>
      <c r="N7295" s="436" t="s">
        <v>3730</v>
      </c>
      <c r="O7295" s="259">
        <v>1</v>
      </c>
      <c r="P7295" s="259" t="s">
        <v>5374</v>
      </c>
      <c r="Q7295" s="260" t="s">
        <v>5392</v>
      </c>
    </row>
    <row r="7296" spans="1:17" ht="21.75" customHeight="1">
      <c r="A7296" s="301" t="s">
        <v>5380</v>
      </c>
      <c r="B7296" s="301" t="s">
        <v>5381</v>
      </c>
      <c r="C7296" s="316" t="s">
        <v>13272</v>
      </c>
      <c r="D7296" s="465" t="s">
        <v>3730</v>
      </c>
      <c r="E7296" s="465" t="s">
        <v>6101</v>
      </c>
      <c r="F7296" s="469" t="str">
        <f t="shared" si="226"/>
        <v>other</v>
      </c>
      <c r="G7296" s="260">
        <v>0</v>
      </c>
      <c r="H7296" s="260">
        <v>0</v>
      </c>
      <c r="I7296" s="260">
        <v>0</v>
      </c>
      <c r="J7296" s="260">
        <v>0</v>
      </c>
      <c r="K7296" s="260">
        <v>0</v>
      </c>
      <c r="L7296" s="301" t="str">
        <f t="shared" si="227"/>
        <v/>
      </c>
      <c r="M7296" s="459" t="str">
        <f>IFERROR((Tableau1[[#This Row],[Scope 1
(kg CO2-eq)]]+Tableau1[[#This Row],[Scope 2 energy
(kg CO2-eq)]]+Tableau1[[#This Row],[Scope 2 Infrastructure
(kg CO2-eq)]])/Tableau1[[#This Row],[Total CO2-emissions
(kg CO2-eq)
for scope 3 use ]],"")</f>
        <v/>
      </c>
      <c r="N7296" s="436" t="s">
        <v>3730</v>
      </c>
      <c r="O7296" s="259">
        <v>1</v>
      </c>
      <c r="P7296" s="259" t="s">
        <v>5380</v>
      </c>
      <c r="Q7296" s="260" t="s">
        <v>5381</v>
      </c>
    </row>
    <row r="7297" spans="1:17" ht="21.75" customHeight="1">
      <c r="A7297" s="301" t="s">
        <v>5380</v>
      </c>
      <c r="B7297" s="301" t="s">
        <v>5381</v>
      </c>
      <c r="C7297" s="316" t="s">
        <v>13273</v>
      </c>
      <c r="D7297" s="465" t="s">
        <v>3730</v>
      </c>
      <c r="E7297" s="465" t="s">
        <v>6101</v>
      </c>
      <c r="F7297" s="469" t="str">
        <f t="shared" si="226"/>
        <v>other</v>
      </c>
      <c r="G7297" s="260">
        <v>0</v>
      </c>
      <c r="H7297" s="260">
        <v>0</v>
      </c>
      <c r="I7297" s="260">
        <v>0</v>
      </c>
      <c r="J7297" s="260">
        <v>0</v>
      </c>
      <c r="K7297" s="260">
        <v>0</v>
      </c>
      <c r="L7297" s="301" t="str">
        <f t="shared" si="227"/>
        <v/>
      </c>
      <c r="M7297" s="459" t="str">
        <f>IFERROR((Tableau1[[#This Row],[Scope 1
(kg CO2-eq)]]+Tableau1[[#This Row],[Scope 2 energy
(kg CO2-eq)]]+Tableau1[[#This Row],[Scope 2 Infrastructure
(kg CO2-eq)]])/Tableau1[[#This Row],[Total CO2-emissions
(kg CO2-eq)
for scope 3 use ]],"")</f>
        <v/>
      </c>
      <c r="N7297" s="436" t="s">
        <v>3730</v>
      </c>
      <c r="O7297" s="259">
        <v>1</v>
      </c>
      <c r="P7297" s="259" t="s">
        <v>5380</v>
      </c>
      <c r="Q7297" s="259" t="s">
        <v>5381</v>
      </c>
    </row>
    <row r="7298" spans="1:17" ht="21.75" customHeight="1">
      <c r="A7298" s="301" t="s">
        <v>5380</v>
      </c>
      <c r="B7298" s="301" t="s">
        <v>5381</v>
      </c>
      <c r="C7298" s="316" t="s">
        <v>13274</v>
      </c>
      <c r="D7298" s="465" t="s">
        <v>3730</v>
      </c>
      <c r="E7298" s="465" t="s">
        <v>6101</v>
      </c>
      <c r="F7298" s="469" t="str">
        <f t="shared" ref="F7298:F7361" si="228">IF(ISNUMBER(SEARCH("{CH}", C7298)), "CH", "other")</f>
        <v>other</v>
      </c>
      <c r="G7298" s="260">
        <v>0</v>
      </c>
      <c r="H7298" s="260">
        <v>0</v>
      </c>
      <c r="I7298" s="260">
        <v>0</v>
      </c>
      <c r="J7298" s="260">
        <v>0</v>
      </c>
      <c r="K7298" s="260">
        <v>0</v>
      </c>
      <c r="L7298" s="301" t="str">
        <f t="shared" ref="L7298:L7361" si="229">IF(N7298="MJ", K7298*3.6, IF(N7298="m", K7298*1000, ""))</f>
        <v/>
      </c>
      <c r="M7298" s="459" t="str">
        <f>IFERROR((Tableau1[[#This Row],[Scope 1
(kg CO2-eq)]]+Tableau1[[#This Row],[Scope 2 energy
(kg CO2-eq)]]+Tableau1[[#This Row],[Scope 2 Infrastructure
(kg CO2-eq)]])/Tableau1[[#This Row],[Total CO2-emissions
(kg CO2-eq)
for scope 3 use ]],"")</f>
        <v/>
      </c>
      <c r="N7298" s="436" t="s">
        <v>3730</v>
      </c>
      <c r="O7298" s="259">
        <v>1</v>
      </c>
      <c r="P7298" s="259" t="s">
        <v>5380</v>
      </c>
      <c r="Q7298" s="259" t="s">
        <v>5381</v>
      </c>
    </row>
    <row r="7299" spans="1:17" ht="21.75" customHeight="1">
      <c r="A7299" s="301" t="s">
        <v>5380</v>
      </c>
      <c r="B7299" s="301" t="s">
        <v>5381</v>
      </c>
      <c r="C7299" s="316" t="s">
        <v>13275</v>
      </c>
      <c r="D7299" s="465" t="s">
        <v>3730</v>
      </c>
      <c r="E7299" s="465" t="s">
        <v>6101</v>
      </c>
      <c r="F7299" s="469" t="str">
        <f t="shared" si="228"/>
        <v>other</v>
      </c>
      <c r="G7299" s="260">
        <v>0</v>
      </c>
      <c r="H7299" s="260">
        <v>0</v>
      </c>
      <c r="I7299" s="260">
        <v>0</v>
      </c>
      <c r="J7299" s="260">
        <v>0</v>
      </c>
      <c r="K7299" s="260">
        <v>0</v>
      </c>
      <c r="L7299" s="301" t="str">
        <f t="shared" si="229"/>
        <v/>
      </c>
      <c r="M7299" s="459" t="str">
        <f>IFERROR((Tableau1[[#This Row],[Scope 1
(kg CO2-eq)]]+Tableau1[[#This Row],[Scope 2 energy
(kg CO2-eq)]]+Tableau1[[#This Row],[Scope 2 Infrastructure
(kg CO2-eq)]])/Tableau1[[#This Row],[Total CO2-emissions
(kg CO2-eq)
for scope 3 use ]],"")</f>
        <v/>
      </c>
      <c r="N7299" s="436" t="s">
        <v>3730</v>
      </c>
      <c r="O7299" s="259">
        <v>1</v>
      </c>
      <c r="P7299" s="259" t="s">
        <v>5380</v>
      </c>
      <c r="Q7299" s="259" t="s">
        <v>5381</v>
      </c>
    </row>
    <row r="7300" spans="1:17" ht="21.75" customHeight="1">
      <c r="A7300" s="301" t="s">
        <v>5380</v>
      </c>
      <c r="B7300" s="301" t="s">
        <v>5381</v>
      </c>
      <c r="C7300" s="316" t="s">
        <v>13276</v>
      </c>
      <c r="D7300" s="465" t="s">
        <v>3730</v>
      </c>
      <c r="E7300" s="465" t="s">
        <v>6101</v>
      </c>
      <c r="F7300" s="469" t="str">
        <f t="shared" si="228"/>
        <v>other</v>
      </c>
      <c r="G7300" s="260">
        <v>0</v>
      </c>
      <c r="H7300" s="260">
        <v>0</v>
      </c>
      <c r="I7300" s="260">
        <v>0</v>
      </c>
      <c r="J7300" s="260">
        <v>0</v>
      </c>
      <c r="K7300" s="260">
        <v>0</v>
      </c>
      <c r="L7300" s="301" t="str">
        <f t="shared" si="229"/>
        <v/>
      </c>
      <c r="M7300" s="459" t="str">
        <f>IFERROR((Tableau1[[#This Row],[Scope 1
(kg CO2-eq)]]+Tableau1[[#This Row],[Scope 2 energy
(kg CO2-eq)]]+Tableau1[[#This Row],[Scope 2 Infrastructure
(kg CO2-eq)]])/Tableau1[[#This Row],[Total CO2-emissions
(kg CO2-eq)
for scope 3 use ]],"")</f>
        <v/>
      </c>
      <c r="N7300" s="436" t="s">
        <v>3730</v>
      </c>
      <c r="O7300" s="259">
        <v>1</v>
      </c>
      <c r="P7300" s="259" t="s">
        <v>5380</v>
      </c>
      <c r="Q7300" s="259" t="s">
        <v>5381</v>
      </c>
    </row>
    <row r="7301" spans="1:17" ht="21.75" customHeight="1">
      <c r="A7301" s="301" t="s">
        <v>5380</v>
      </c>
      <c r="B7301" s="301" t="s">
        <v>5381</v>
      </c>
      <c r="C7301" s="316" t="s">
        <v>13277</v>
      </c>
      <c r="D7301" s="465" t="s">
        <v>3730</v>
      </c>
      <c r="E7301" s="465" t="s">
        <v>6101</v>
      </c>
      <c r="F7301" s="469" t="str">
        <f t="shared" si="228"/>
        <v>other</v>
      </c>
      <c r="G7301" s="260">
        <v>0</v>
      </c>
      <c r="H7301" s="260">
        <v>0</v>
      </c>
      <c r="I7301" s="260">
        <v>0</v>
      </c>
      <c r="J7301" s="260">
        <v>0</v>
      </c>
      <c r="K7301" s="260">
        <v>0</v>
      </c>
      <c r="L7301" s="301" t="str">
        <f t="shared" si="229"/>
        <v/>
      </c>
      <c r="M7301" s="459" t="str">
        <f>IFERROR((Tableau1[[#This Row],[Scope 1
(kg CO2-eq)]]+Tableau1[[#This Row],[Scope 2 energy
(kg CO2-eq)]]+Tableau1[[#This Row],[Scope 2 Infrastructure
(kg CO2-eq)]])/Tableau1[[#This Row],[Total CO2-emissions
(kg CO2-eq)
for scope 3 use ]],"")</f>
        <v/>
      </c>
      <c r="N7301" s="436" t="s">
        <v>3730</v>
      </c>
      <c r="O7301" s="259">
        <v>1</v>
      </c>
      <c r="P7301" s="259" t="s">
        <v>5380</v>
      </c>
      <c r="Q7301" s="259" t="s">
        <v>5381</v>
      </c>
    </row>
    <row r="7302" spans="1:17" ht="21.75" customHeight="1">
      <c r="A7302" s="301" t="s">
        <v>5380</v>
      </c>
      <c r="B7302" s="301" t="s">
        <v>5381</v>
      </c>
      <c r="C7302" s="316" t="s">
        <v>13278</v>
      </c>
      <c r="D7302" s="465" t="s">
        <v>3730</v>
      </c>
      <c r="E7302" s="465" t="s">
        <v>6101</v>
      </c>
      <c r="F7302" s="469" t="str">
        <f t="shared" si="228"/>
        <v>other</v>
      </c>
      <c r="G7302" s="260">
        <v>0</v>
      </c>
      <c r="H7302" s="260">
        <v>0</v>
      </c>
      <c r="I7302" s="260">
        <v>0</v>
      </c>
      <c r="J7302" s="260">
        <v>0</v>
      </c>
      <c r="K7302" s="260">
        <v>0</v>
      </c>
      <c r="L7302" s="301" t="str">
        <f t="shared" si="229"/>
        <v/>
      </c>
      <c r="M7302" s="459" t="str">
        <f>IFERROR((Tableau1[[#This Row],[Scope 1
(kg CO2-eq)]]+Tableau1[[#This Row],[Scope 2 energy
(kg CO2-eq)]]+Tableau1[[#This Row],[Scope 2 Infrastructure
(kg CO2-eq)]])/Tableau1[[#This Row],[Total CO2-emissions
(kg CO2-eq)
for scope 3 use ]],"")</f>
        <v/>
      </c>
      <c r="N7302" s="436" t="s">
        <v>3730</v>
      </c>
      <c r="O7302" s="259">
        <v>1</v>
      </c>
      <c r="P7302" s="259" t="s">
        <v>5380</v>
      </c>
      <c r="Q7302" s="259" t="s">
        <v>5381</v>
      </c>
    </row>
    <row r="7303" spans="1:17" ht="21.75" customHeight="1">
      <c r="A7303" s="301" t="s">
        <v>5380</v>
      </c>
      <c r="B7303" s="301" t="s">
        <v>5381</v>
      </c>
      <c r="C7303" s="316" t="s">
        <v>13279</v>
      </c>
      <c r="D7303" s="465" t="s">
        <v>3730</v>
      </c>
      <c r="E7303" s="465" t="s">
        <v>6101</v>
      </c>
      <c r="F7303" s="469" t="str">
        <f t="shared" si="228"/>
        <v>other</v>
      </c>
      <c r="G7303" s="260">
        <v>0</v>
      </c>
      <c r="H7303" s="260">
        <v>0</v>
      </c>
      <c r="I7303" s="260">
        <v>0</v>
      </c>
      <c r="J7303" s="260">
        <v>0</v>
      </c>
      <c r="K7303" s="260">
        <v>0</v>
      </c>
      <c r="L7303" s="301" t="str">
        <f t="shared" si="229"/>
        <v/>
      </c>
      <c r="M7303" s="459" t="str">
        <f>IFERROR((Tableau1[[#This Row],[Scope 1
(kg CO2-eq)]]+Tableau1[[#This Row],[Scope 2 energy
(kg CO2-eq)]]+Tableau1[[#This Row],[Scope 2 Infrastructure
(kg CO2-eq)]])/Tableau1[[#This Row],[Total CO2-emissions
(kg CO2-eq)
for scope 3 use ]],"")</f>
        <v/>
      </c>
      <c r="N7303" s="436" t="s">
        <v>3730</v>
      </c>
      <c r="O7303" s="259">
        <v>1</v>
      </c>
      <c r="P7303" s="259" t="s">
        <v>5380</v>
      </c>
      <c r="Q7303" s="259" t="s">
        <v>5381</v>
      </c>
    </row>
    <row r="7304" spans="1:17" ht="21.75" customHeight="1">
      <c r="A7304" s="301" t="s">
        <v>5372</v>
      </c>
      <c r="B7304" s="301" t="s">
        <v>5373</v>
      </c>
      <c r="C7304" s="316" t="s">
        <v>13280</v>
      </c>
      <c r="D7304" s="465" t="s">
        <v>3730</v>
      </c>
      <c r="E7304" s="465" t="s">
        <v>700</v>
      </c>
      <c r="F7304" s="469" t="str">
        <f t="shared" si="228"/>
        <v>CH</v>
      </c>
      <c r="G7304" s="260">
        <v>0.31376999999999999</v>
      </c>
      <c r="H7304" s="260">
        <v>1.0772501144992801</v>
      </c>
      <c r="I7304" s="260">
        <v>8.7225071184000001E-4</v>
      </c>
      <c r="J7304" s="260">
        <v>8.1619438185056001</v>
      </c>
      <c r="K7304" s="260">
        <v>9.5538361886218208</v>
      </c>
      <c r="L7304" s="301" t="str">
        <f t="shared" si="229"/>
        <v/>
      </c>
      <c r="M7304" s="459">
        <f>IFERROR((Tableau1[[#This Row],[Scope 1
(kg CO2-eq)]]+Tableau1[[#This Row],[Scope 2 energy
(kg CO2-eq)]]+Tableau1[[#This Row],[Scope 2 Infrastructure
(kg CO2-eq)]])/Tableau1[[#This Row],[Total CO2-emissions
(kg CO2-eq)
for scope 3 use ]],"")</f>
        <v>0.14568936893316212</v>
      </c>
      <c r="N7304" s="436" t="s">
        <v>3730</v>
      </c>
      <c r="O7304" s="259">
        <v>1</v>
      </c>
      <c r="P7304" s="259" t="s">
        <v>5372</v>
      </c>
      <c r="Q7304" s="259" t="s">
        <v>5373</v>
      </c>
    </row>
    <row r="7305" spans="1:17" ht="21.75" customHeight="1">
      <c r="A7305" s="301" t="s">
        <v>5370</v>
      </c>
      <c r="B7305" s="301" t="s">
        <v>5371</v>
      </c>
      <c r="C7305" s="316" t="s">
        <v>13281</v>
      </c>
      <c r="D7305" s="465" t="s">
        <v>3730</v>
      </c>
      <c r="E7305" s="465" t="s">
        <v>6091</v>
      </c>
      <c r="F7305" s="469" t="str">
        <f t="shared" si="228"/>
        <v>other</v>
      </c>
      <c r="G7305" s="260">
        <v>2.0931000000000002E-2</v>
      </c>
      <c r="H7305" s="260">
        <v>2.3057536949644</v>
      </c>
      <c r="I7305" s="260">
        <v>5.0160710360000005E-4</v>
      </c>
      <c r="J7305" s="260">
        <v>2.33574362117507</v>
      </c>
      <c r="K7305" s="260">
        <v>4.6629299145202703</v>
      </c>
      <c r="L7305" s="301" t="str">
        <f t="shared" si="229"/>
        <v/>
      </c>
      <c r="M7305" s="459">
        <f>IFERROR((Tableau1[[#This Row],[Scope 1
(kg CO2-eq)]]+Tableau1[[#This Row],[Scope 2 energy
(kg CO2-eq)]]+Tableau1[[#This Row],[Scope 2 Infrastructure
(kg CO2-eq)]])/Tableau1[[#This Row],[Total CO2-emissions
(kg CO2-eq)
for scope 3 use ]],"")</f>
        <v>0.49908241057220026</v>
      </c>
      <c r="N7305" s="436" t="s">
        <v>3730</v>
      </c>
      <c r="O7305" s="259">
        <v>1</v>
      </c>
      <c r="P7305" s="259" t="s">
        <v>5370</v>
      </c>
      <c r="Q7305" s="259" t="s">
        <v>5371</v>
      </c>
    </row>
    <row r="7306" spans="1:17" ht="21.75" customHeight="1">
      <c r="A7306" s="301" t="s">
        <v>5408</v>
      </c>
      <c r="B7306" s="301" t="s">
        <v>5188</v>
      </c>
      <c r="C7306" s="316" t="s">
        <v>13282</v>
      </c>
      <c r="D7306" s="465" t="s">
        <v>3730</v>
      </c>
      <c r="E7306" s="465" t="s">
        <v>6015</v>
      </c>
      <c r="F7306" s="469" t="str">
        <f t="shared" si="228"/>
        <v>other</v>
      </c>
      <c r="G7306" s="260">
        <v>0</v>
      </c>
      <c r="H7306" s="260">
        <v>0.972915418921935</v>
      </c>
      <c r="I7306" s="260">
        <v>4.3938508124073699E-4</v>
      </c>
      <c r="J7306" s="260">
        <v>1.9146725319114401E-2</v>
      </c>
      <c r="K7306" s="260">
        <v>0.99250152958780102</v>
      </c>
      <c r="L7306" s="301" t="str">
        <f t="shared" si="229"/>
        <v/>
      </c>
      <c r="M7306" s="459">
        <f>IFERROR((Tableau1[[#This Row],[Scope 1
(kg CO2-eq)]]+Tableau1[[#This Row],[Scope 2 energy
(kg CO2-eq)]]+Tableau1[[#This Row],[Scope 2 Infrastructure
(kg CO2-eq)]])/Tableau1[[#This Row],[Total CO2-emissions
(kg CO2-eq)
for scope 3 use ]],"")</f>
        <v>0.98070861856245484</v>
      </c>
      <c r="N7306" s="436" t="s">
        <v>3730</v>
      </c>
      <c r="O7306" s="259">
        <v>1</v>
      </c>
      <c r="P7306" s="259" t="s">
        <v>5408</v>
      </c>
      <c r="Q7306" s="259" t="s">
        <v>5188</v>
      </c>
    </row>
    <row r="7307" spans="1:17" ht="21.75" customHeight="1">
      <c r="A7307" s="301" t="s">
        <v>5408</v>
      </c>
      <c r="B7307" s="301" t="s">
        <v>5188</v>
      </c>
      <c r="C7307" s="316" t="s">
        <v>13283</v>
      </c>
      <c r="D7307" s="465" t="s">
        <v>3730</v>
      </c>
      <c r="E7307" s="465" t="s">
        <v>700</v>
      </c>
      <c r="F7307" s="469" t="str">
        <f t="shared" si="228"/>
        <v>CH</v>
      </c>
      <c r="G7307" s="260">
        <v>0</v>
      </c>
      <c r="H7307" s="260">
        <v>0.67544119113244505</v>
      </c>
      <c r="I7307" s="260">
        <v>2.4522424496142999E-4</v>
      </c>
      <c r="J7307" s="260">
        <v>5.1385846489848598E-2</v>
      </c>
      <c r="K7307" s="260">
        <v>0.72707226413704396</v>
      </c>
      <c r="L7307" s="301" t="str">
        <f t="shared" si="229"/>
        <v/>
      </c>
      <c r="M7307" s="459">
        <f>IFERROR((Tableau1[[#This Row],[Scope 1
(kg CO2-eq)]]+Tableau1[[#This Row],[Scope 2 energy
(kg CO2-eq)]]+Tableau1[[#This Row],[Scope 2 Infrastructure
(kg CO2-eq)]])/Tableau1[[#This Row],[Total CO2-emissions
(kg CO2-eq)
for scope 3 use ]],"")</f>
        <v>0.92932497731758901</v>
      </c>
      <c r="N7307" s="436" t="s">
        <v>3730</v>
      </c>
      <c r="O7307" s="259">
        <v>1</v>
      </c>
      <c r="P7307" s="259" t="s">
        <v>5408</v>
      </c>
      <c r="Q7307" s="259" t="s">
        <v>5188</v>
      </c>
    </row>
    <row r="7308" spans="1:17" ht="21.75" customHeight="1">
      <c r="A7308" s="301" t="s">
        <v>5408</v>
      </c>
      <c r="B7308" s="301" t="s">
        <v>5188</v>
      </c>
      <c r="C7308" s="316" t="s">
        <v>13284</v>
      </c>
      <c r="D7308" s="465" t="s">
        <v>3730</v>
      </c>
      <c r="E7308" s="465" t="s">
        <v>6091</v>
      </c>
      <c r="F7308" s="469" t="str">
        <f t="shared" si="228"/>
        <v>other</v>
      </c>
      <c r="G7308" s="260">
        <v>0</v>
      </c>
      <c r="H7308" s="260">
        <v>0.80198397195502802</v>
      </c>
      <c r="I7308" s="260">
        <v>3.8554385569682402E-4</v>
      </c>
      <c r="J7308" s="260">
        <v>3.0744242429551101E-2</v>
      </c>
      <c r="K7308" s="260">
        <v>0.83311375890072503</v>
      </c>
      <c r="L7308" s="301" t="str">
        <f t="shared" si="229"/>
        <v/>
      </c>
      <c r="M7308" s="459">
        <f>IFERROR((Tableau1[[#This Row],[Scope 1
(kg CO2-eq)]]+Tableau1[[#This Row],[Scope 2 energy
(kg CO2-eq)]]+Tableau1[[#This Row],[Scope 2 Infrastructure
(kg CO2-eq)]])/Tableau1[[#This Row],[Total CO2-emissions
(kg CO2-eq)
for scope 3 use ]],"")</f>
        <v>0.96309718479434725</v>
      </c>
      <c r="N7308" s="436" t="s">
        <v>3730</v>
      </c>
      <c r="O7308" s="259">
        <v>1</v>
      </c>
      <c r="P7308" s="259" t="s">
        <v>5408</v>
      </c>
      <c r="Q7308" s="259" t="s">
        <v>5188</v>
      </c>
    </row>
    <row r="7309" spans="1:17" ht="21.75" customHeight="1">
      <c r="A7309" s="301" t="s">
        <v>5157</v>
      </c>
      <c r="B7309" s="301" t="s">
        <v>5224</v>
      </c>
      <c r="C7309" s="316" t="s">
        <v>13285</v>
      </c>
      <c r="D7309" s="465" t="s">
        <v>3730</v>
      </c>
      <c r="E7309" s="465" t="s">
        <v>6091</v>
      </c>
      <c r="F7309" s="469" t="str">
        <f t="shared" si="228"/>
        <v>other</v>
      </c>
      <c r="G7309" s="260">
        <v>0</v>
      </c>
      <c r="H7309" s="260">
        <v>0.10283226877440001</v>
      </c>
      <c r="I7309" s="260">
        <v>4.9255834320000003E-4</v>
      </c>
      <c r="J7309" s="260">
        <v>0.32978639683483202</v>
      </c>
      <c r="K7309" s="260">
        <v>0.433111223550317</v>
      </c>
      <c r="L7309" s="301" t="str">
        <f t="shared" si="229"/>
        <v/>
      </c>
      <c r="M7309" s="459">
        <f>IFERROR((Tableau1[[#This Row],[Scope 1
(kg CO2-eq)]]+Tableau1[[#This Row],[Scope 2 energy
(kg CO2-eq)]]+Tableau1[[#This Row],[Scope 2 Infrastructure
(kg CO2-eq)]])/Tableau1[[#This Row],[Total CO2-emissions
(kg CO2-eq)
for scope 3 use ]],"")</f>
        <v>0.23856418744040275</v>
      </c>
      <c r="N7309" s="436" t="s">
        <v>3730</v>
      </c>
      <c r="O7309" s="259">
        <v>1</v>
      </c>
      <c r="P7309" s="259" t="s">
        <v>5157</v>
      </c>
      <c r="Q7309" s="259" t="s">
        <v>5224</v>
      </c>
    </row>
    <row r="7310" spans="1:17" ht="21.75" customHeight="1">
      <c r="A7310" s="301" t="s">
        <v>5157</v>
      </c>
      <c r="B7310" s="301" t="s">
        <v>5224</v>
      </c>
      <c r="C7310" s="316" t="s">
        <v>13286</v>
      </c>
      <c r="D7310" s="465" t="s">
        <v>3730</v>
      </c>
      <c r="E7310" s="465" t="s">
        <v>6091</v>
      </c>
      <c r="F7310" s="469" t="str">
        <f t="shared" si="228"/>
        <v>other</v>
      </c>
      <c r="G7310" s="260">
        <v>0</v>
      </c>
      <c r="H7310" s="260">
        <v>6.2322587136000003E-4</v>
      </c>
      <c r="I7310" s="260">
        <v>2.9852020800000002E-6</v>
      </c>
      <c r="J7310" s="260">
        <v>0.32525362475446501</v>
      </c>
      <c r="K7310" s="260">
        <v>0.32587983584936803</v>
      </c>
      <c r="L7310" s="301" t="str">
        <f t="shared" si="229"/>
        <v/>
      </c>
      <c r="M7310" s="459">
        <f>IFERROR((Tableau1[[#This Row],[Scope 1
(kg CO2-eq)]]+Tableau1[[#This Row],[Scope 2 energy
(kg CO2-eq)]]+Tableau1[[#This Row],[Scope 2 Infrastructure
(kg CO2-eq)]])/Tableau1[[#This Row],[Total CO2-emissions
(kg CO2-eq)
for scope 3 use ]],"")</f>
        <v>1.9216011687493749E-3</v>
      </c>
      <c r="N7310" s="436" t="s">
        <v>3730</v>
      </c>
      <c r="O7310" s="259">
        <v>1</v>
      </c>
      <c r="P7310" s="259" t="s">
        <v>5157</v>
      </c>
      <c r="Q7310" s="259" t="s">
        <v>5224</v>
      </c>
    </row>
    <row r="7311" spans="1:17" ht="21.75" customHeight="1">
      <c r="A7311" s="301" t="s">
        <v>5157</v>
      </c>
      <c r="B7311" s="301" t="s">
        <v>5224</v>
      </c>
      <c r="C7311" s="316" t="s">
        <v>13287</v>
      </c>
      <c r="D7311" s="465" t="s">
        <v>3730</v>
      </c>
      <c r="E7311" s="465" t="s">
        <v>6091</v>
      </c>
      <c r="F7311" s="469" t="str">
        <f t="shared" si="228"/>
        <v>other</v>
      </c>
      <c r="G7311" s="260">
        <v>0</v>
      </c>
      <c r="H7311" s="260">
        <v>4.2171617295360002E-2</v>
      </c>
      <c r="I7311" s="260">
        <v>2.0199867407999999E-4</v>
      </c>
      <c r="J7311" s="260">
        <v>0.326215067674478</v>
      </c>
      <c r="K7311" s="260">
        <v>0.368588683423348</v>
      </c>
      <c r="L7311" s="301" t="str">
        <f t="shared" si="229"/>
        <v/>
      </c>
      <c r="M7311" s="459">
        <f>IFERROR((Tableau1[[#This Row],[Scope 1
(kg CO2-eq)]]+Tableau1[[#This Row],[Scope 2 energy
(kg CO2-eq)]]+Tableau1[[#This Row],[Scope 2 Infrastructure
(kg CO2-eq)]])/Tableau1[[#This Row],[Total CO2-emissions
(kg CO2-eq)
for scope 3 use ]],"")</f>
        <v>0.11496179311824167</v>
      </c>
      <c r="N7311" s="436" t="s">
        <v>3730</v>
      </c>
      <c r="O7311" s="259">
        <v>1</v>
      </c>
      <c r="P7311" s="259" t="s">
        <v>5157</v>
      </c>
      <c r="Q7311" s="260" t="s">
        <v>5224</v>
      </c>
    </row>
    <row r="7312" spans="1:17" ht="21.75" customHeight="1">
      <c r="A7312" s="301" t="s">
        <v>5157</v>
      </c>
      <c r="B7312" s="301" t="s">
        <v>5224</v>
      </c>
      <c r="C7312" s="316" t="s">
        <v>13288</v>
      </c>
      <c r="D7312" s="465" t="s">
        <v>3730</v>
      </c>
      <c r="E7312" s="465" t="s">
        <v>6091</v>
      </c>
      <c r="F7312" s="469" t="str">
        <f t="shared" si="228"/>
        <v>other</v>
      </c>
      <c r="G7312" s="260">
        <v>0</v>
      </c>
      <c r="H7312" s="260">
        <v>1.6982904994560001E-3</v>
      </c>
      <c r="I7312" s="260">
        <v>8.1346756679999996E-6</v>
      </c>
      <c r="J7312" s="260">
        <v>0.32550603556299301</v>
      </c>
      <c r="K7312" s="260">
        <v>0.327212460715542</v>
      </c>
      <c r="L7312" s="301" t="str">
        <f t="shared" si="229"/>
        <v/>
      </c>
      <c r="M7312" s="459">
        <f>IFERROR((Tableau1[[#This Row],[Scope 1
(kg CO2-eq)]]+Tableau1[[#This Row],[Scope 2 energy
(kg CO2-eq)]]+Tableau1[[#This Row],[Scope 2 Infrastructure
(kg CO2-eq)]])/Tableau1[[#This Row],[Total CO2-emissions
(kg CO2-eq)
for scope 3 use ]],"")</f>
        <v>5.215037261699698E-3</v>
      </c>
      <c r="N7312" s="436" t="s">
        <v>3730</v>
      </c>
      <c r="O7312" s="259">
        <v>1</v>
      </c>
      <c r="P7312" s="259" t="s">
        <v>5157</v>
      </c>
      <c r="Q7312" s="259" t="s">
        <v>5224</v>
      </c>
    </row>
    <row r="7313" spans="1:17" ht="21.75" customHeight="1">
      <c r="A7313" s="301" t="s">
        <v>5157</v>
      </c>
      <c r="B7313" s="301" t="s">
        <v>5224</v>
      </c>
      <c r="C7313" s="316" t="s">
        <v>13289</v>
      </c>
      <c r="D7313" s="465" t="s">
        <v>3730</v>
      </c>
      <c r="E7313" s="465" t="s">
        <v>6091</v>
      </c>
      <c r="F7313" s="469" t="str">
        <f t="shared" si="228"/>
        <v>other</v>
      </c>
      <c r="G7313" s="260">
        <v>0</v>
      </c>
      <c r="H7313" s="260">
        <v>0.1152967862016</v>
      </c>
      <c r="I7313" s="260">
        <v>5.522623848E-4</v>
      </c>
      <c r="J7313" s="260">
        <v>0.343340236419309</v>
      </c>
      <c r="K7313" s="260">
        <v>0.45918928457479502</v>
      </c>
      <c r="L7313" s="301" t="str">
        <f t="shared" si="229"/>
        <v/>
      </c>
      <c r="M7313" s="459">
        <f>IFERROR((Tableau1[[#This Row],[Scope 1
(kg CO2-eq)]]+Tableau1[[#This Row],[Scope 2 energy
(kg CO2-eq)]]+Tableau1[[#This Row],[Scope 2 Infrastructure
(kg CO2-eq)]])/Tableau1[[#This Row],[Total CO2-emissions
(kg CO2-eq)
for scope 3 use ]],"")</f>
        <v>0.25229040066489167</v>
      </c>
      <c r="N7313" s="436" t="s">
        <v>3730</v>
      </c>
      <c r="O7313" s="259">
        <v>1</v>
      </c>
      <c r="P7313" s="259" t="s">
        <v>5157</v>
      </c>
      <c r="Q7313" s="260" t="s">
        <v>5224</v>
      </c>
    </row>
    <row r="7314" spans="1:17" ht="21.75" customHeight="1">
      <c r="A7314" s="301" t="s">
        <v>5157</v>
      </c>
      <c r="B7314" s="301" t="s">
        <v>5224</v>
      </c>
      <c r="C7314" s="316" t="s">
        <v>13290</v>
      </c>
      <c r="D7314" s="465" t="s">
        <v>3730</v>
      </c>
      <c r="E7314" s="465" t="s">
        <v>6091</v>
      </c>
      <c r="F7314" s="469" t="str">
        <f t="shared" si="228"/>
        <v>other</v>
      </c>
      <c r="G7314" s="260">
        <v>0</v>
      </c>
      <c r="H7314" s="260">
        <v>2.555226072576E-4</v>
      </c>
      <c r="I7314" s="260">
        <v>1.2239328528E-6</v>
      </c>
      <c r="J7314" s="260">
        <v>0.32524546683877198</v>
      </c>
      <c r="K7314" s="260">
        <v>0.32550221337434898</v>
      </c>
      <c r="L7314" s="301" t="str">
        <f t="shared" si="229"/>
        <v/>
      </c>
      <c r="M7314" s="459">
        <f>IFERROR((Tableau1[[#This Row],[Scope 1
(kg CO2-eq)]]+Tableau1[[#This Row],[Scope 2 energy
(kg CO2-eq)]]+Tableau1[[#This Row],[Scope 2 Infrastructure
(kg CO2-eq)]])/Tableau1[[#This Row],[Total CO2-emissions
(kg CO2-eq)
for scope 3 use ]],"")</f>
        <v>7.8877048929656458E-4</v>
      </c>
      <c r="N7314" s="437" t="s">
        <v>3730</v>
      </c>
      <c r="O7314" s="259">
        <v>1</v>
      </c>
      <c r="P7314" s="259" t="s">
        <v>5157</v>
      </c>
      <c r="Q7314" s="259" t="s">
        <v>5224</v>
      </c>
    </row>
    <row r="7315" spans="1:17" ht="21.75" customHeight="1">
      <c r="A7315" s="301" t="s">
        <v>5157</v>
      </c>
      <c r="B7315" s="301" t="s">
        <v>5224</v>
      </c>
      <c r="C7315" s="316" t="s">
        <v>13291</v>
      </c>
      <c r="D7315" s="465" t="s">
        <v>3730</v>
      </c>
      <c r="E7315" s="465" t="s">
        <v>6091</v>
      </c>
      <c r="F7315" s="469" t="str">
        <f t="shared" si="228"/>
        <v>other</v>
      </c>
      <c r="G7315" s="260">
        <v>0</v>
      </c>
      <c r="H7315" s="260">
        <v>1.7294517930239998E-2</v>
      </c>
      <c r="I7315" s="260">
        <v>8.2839357719999995E-5</v>
      </c>
      <c r="J7315" s="260">
        <v>0.32566236197109</v>
      </c>
      <c r="K7315" s="260">
        <v>0.3430397191472</v>
      </c>
      <c r="L7315" s="301" t="str">
        <f t="shared" si="229"/>
        <v/>
      </c>
      <c r="M7315" s="459">
        <f>IFERROR((Tableau1[[#This Row],[Scope 1
(kg CO2-eq)]]+Tableau1[[#This Row],[Scope 2 energy
(kg CO2-eq)]]+Tableau1[[#This Row],[Scope 2 Infrastructure
(kg CO2-eq)]])/Tableau1[[#This Row],[Total CO2-emissions
(kg CO2-eq)
for scope 3 use ]],"")</f>
        <v>5.0656983194716558E-2</v>
      </c>
      <c r="N7315" s="436" t="s">
        <v>3730</v>
      </c>
      <c r="O7315" s="259">
        <v>1</v>
      </c>
      <c r="P7315" s="259" t="s">
        <v>5157</v>
      </c>
      <c r="Q7315" s="260" t="s">
        <v>5224</v>
      </c>
    </row>
    <row r="7316" spans="1:17" ht="21.75" customHeight="1">
      <c r="A7316" s="301" t="s">
        <v>5157</v>
      </c>
      <c r="B7316" s="301" t="s">
        <v>5164</v>
      </c>
      <c r="C7316" s="316" t="s">
        <v>13292</v>
      </c>
      <c r="D7316" s="465" t="s">
        <v>3731</v>
      </c>
      <c r="E7316" s="465" t="s">
        <v>6091</v>
      </c>
      <c r="F7316" s="469" t="str">
        <f t="shared" si="228"/>
        <v>other</v>
      </c>
      <c r="G7316" s="260">
        <v>0</v>
      </c>
      <c r="H7316" s="260">
        <v>9.4911736729999996E-4</v>
      </c>
      <c r="I7316" s="260">
        <v>1.788112474E-6</v>
      </c>
      <c r="J7316" s="260">
        <v>1.1572153753177401E-2</v>
      </c>
      <c r="K7316" s="260">
        <v>1.2523061645998999E-2</v>
      </c>
      <c r="L7316" s="301" t="str">
        <f t="shared" si="229"/>
        <v/>
      </c>
      <c r="M7316" s="459">
        <f>IFERROR((Tableau1[[#This Row],[Scope 1
(kg CO2-eq)]]+Tableau1[[#This Row],[Scope 2 energy
(kg CO2-eq)]]+Tableau1[[#This Row],[Scope 2 Infrastructure
(kg CO2-eq)]])/Tableau1[[#This Row],[Total CO2-emissions
(kg CO2-eq)
for scope 3 use ]],"")</f>
        <v>7.5932348386850382E-2</v>
      </c>
      <c r="N7316" s="436" t="s">
        <v>3731</v>
      </c>
      <c r="O7316" s="259">
        <v>1</v>
      </c>
      <c r="P7316" s="259" t="s">
        <v>5157</v>
      </c>
      <c r="Q7316" s="260" t="s">
        <v>5164</v>
      </c>
    </row>
    <row r="7317" spans="1:17" ht="21.75" customHeight="1">
      <c r="A7317" s="301" t="s">
        <v>5372</v>
      </c>
      <c r="B7317" s="301" t="s">
        <v>5373</v>
      </c>
      <c r="C7317" s="316" t="s">
        <v>13293</v>
      </c>
      <c r="D7317" s="465" t="s">
        <v>3730</v>
      </c>
      <c r="E7317" s="465" t="s">
        <v>6091</v>
      </c>
      <c r="F7317" s="469" t="str">
        <f t="shared" si="228"/>
        <v>other</v>
      </c>
      <c r="G7317" s="260">
        <v>0.68097125960000005</v>
      </c>
      <c r="H7317" s="260">
        <v>3.5852463027376</v>
      </c>
      <c r="I7317" s="260">
        <v>1.5770193984000001E-3</v>
      </c>
      <c r="J7317" s="260">
        <v>10.151343234662001</v>
      </c>
      <c r="K7317" s="260">
        <v>14.419137807245701</v>
      </c>
      <c r="L7317" s="301" t="str">
        <f t="shared" si="229"/>
        <v/>
      </c>
      <c r="M7317" s="459">
        <f>IFERROR((Tableau1[[#This Row],[Scope 1
(kg CO2-eq)]]+Tableau1[[#This Row],[Scope 2 energy
(kg CO2-eq)]]+Tableau1[[#This Row],[Scope 2 Infrastructure
(kg CO2-eq)]])/Tableau1[[#This Row],[Total CO2-emissions
(kg CO2-eq)
for scope 3 use ]],"")</f>
        <v>0.29598126037684502</v>
      </c>
      <c r="N7317" s="436" t="s">
        <v>3730</v>
      </c>
      <c r="O7317" s="259">
        <v>1</v>
      </c>
      <c r="P7317" s="259" t="s">
        <v>5372</v>
      </c>
      <c r="Q7317" s="260" t="s">
        <v>5373</v>
      </c>
    </row>
    <row r="7318" spans="1:17" ht="21.75" customHeight="1">
      <c r="A7318" s="301" t="s">
        <v>5372</v>
      </c>
      <c r="B7318" s="301" t="s">
        <v>5373</v>
      </c>
      <c r="C7318" s="316" t="s">
        <v>13294</v>
      </c>
      <c r="D7318" s="465" t="s">
        <v>3730</v>
      </c>
      <c r="E7318" s="465" t="s">
        <v>6091</v>
      </c>
      <c r="F7318" s="469" t="str">
        <f t="shared" si="228"/>
        <v>other</v>
      </c>
      <c r="G7318" s="260">
        <v>0.63527999999999996</v>
      </c>
      <c r="H7318" s="260">
        <v>5.5328186100375998</v>
      </c>
      <c r="I7318" s="260">
        <v>1.2754121183999999E-3</v>
      </c>
      <c r="J7318" s="260">
        <v>10.981375155411699</v>
      </c>
      <c r="K7318" s="260">
        <v>17.150749159325699</v>
      </c>
      <c r="L7318" s="301" t="str">
        <f t="shared" si="229"/>
        <v/>
      </c>
      <c r="M7318" s="459">
        <f>IFERROR((Tableau1[[#This Row],[Scope 1
(kg CO2-eq)]]+Tableau1[[#This Row],[Scope 2 energy
(kg CO2-eq)]]+Tableau1[[#This Row],[Scope 2 Infrastructure
(kg CO2-eq)]])/Tableau1[[#This Row],[Total CO2-emissions
(kg CO2-eq)
for scope 3 use ]],"")</f>
        <v>0.35971455035836791</v>
      </c>
      <c r="N7318" s="436" t="s">
        <v>3730</v>
      </c>
      <c r="O7318" s="259">
        <v>1</v>
      </c>
      <c r="P7318" s="259" t="s">
        <v>5372</v>
      </c>
      <c r="Q7318" s="259" t="s">
        <v>5373</v>
      </c>
    </row>
    <row r="7319" spans="1:17" ht="21.75" customHeight="1">
      <c r="A7319" s="301" t="s">
        <v>5370</v>
      </c>
      <c r="B7319" s="301" t="s">
        <v>5371</v>
      </c>
      <c r="C7319" s="316" t="s">
        <v>13295</v>
      </c>
      <c r="D7319" s="465" t="s">
        <v>3730</v>
      </c>
      <c r="E7319" s="465" t="s">
        <v>6091</v>
      </c>
      <c r="F7319" s="469" t="str">
        <f t="shared" si="228"/>
        <v>other</v>
      </c>
      <c r="G7319" s="260">
        <v>0</v>
      </c>
      <c r="H7319" s="260">
        <v>0.241048572778507</v>
      </c>
      <c r="I7319" s="260">
        <v>6.2579643840000003E-5</v>
      </c>
      <c r="J7319" s="260">
        <v>1.8407622442818199</v>
      </c>
      <c r="K7319" s="260">
        <v>2.0818733926033102</v>
      </c>
      <c r="L7319" s="301" t="str">
        <f t="shared" si="229"/>
        <v/>
      </c>
      <c r="M7319" s="459">
        <f>IFERROR((Tableau1[[#This Row],[Scope 1
(kg CO2-eq)]]+Tableau1[[#This Row],[Scope 2 energy
(kg CO2-eq)]]+Tableau1[[#This Row],[Scope 2 Infrastructure
(kg CO2-eq)]])/Tableau1[[#This Row],[Total CO2-emissions
(kg CO2-eq)
for scope 3 use ]],"")</f>
        <v>0.11581451267833626</v>
      </c>
      <c r="N7319" s="436" t="s">
        <v>3730</v>
      </c>
      <c r="O7319" s="259">
        <v>1</v>
      </c>
      <c r="P7319" s="259" t="s">
        <v>5370</v>
      </c>
      <c r="Q7319" s="259" t="s">
        <v>5371</v>
      </c>
    </row>
    <row r="7320" spans="1:17" ht="21.75" customHeight="1">
      <c r="A7320" s="301" t="s">
        <v>5409</v>
      </c>
      <c r="B7320" s="301" t="s">
        <v>5246</v>
      </c>
      <c r="C7320" s="316" t="s">
        <v>13296</v>
      </c>
      <c r="D7320" s="465" t="s">
        <v>436</v>
      </c>
      <c r="E7320" s="465" t="s">
        <v>6091</v>
      </c>
      <c r="F7320" s="469" t="str">
        <f t="shared" si="228"/>
        <v>other</v>
      </c>
      <c r="G7320" s="260">
        <v>0</v>
      </c>
      <c r="H7320" s="260">
        <v>7.4701294000000001E-2</v>
      </c>
      <c r="I7320" s="260">
        <v>3.5743704000000001E-2</v>
      </c>
      <c r="J7320" s="260">
        <v>8.6786959544893297E-3</v>
      </c>
      <c r="K7320" s="260">
        <v>0.11912369481712499</v>
      </c>
      <c r="L7320" s="301">
        <f t="shared" si="229"/>
        <v>0.42884530134165</v>
      </c>
      <c r="M7320" s="459">
        <f>IFERROR((Tableau1[[#This Row],[Scope 1
(kg CO2-eq)]]+Tableau1[[#This Row],[Scope 2 energy
(kg CO2-eq)]]+Tableau1[[#This Row],[Scope 2 Infrastructure
(kg CO2-eq)]])/Tableau1[[#This Row],[Total CO2-emissions
(kg CO2-eq)
for scope 3 use ]],"")</f>
        <v>0.92714550341602264</v>
      </c>
      <c r="N7320" s="436" t="s">
        <v>436</v>
      </c>
      <c r="O7320" s="259">
        <v>1</v>
      </c>
      <c r="P7320" s="259" t="s">
        <v>5409</v>
      </c>
      <c r="Q7320" s="260" t="s">
        <v>5246</v>
      </c>
    </row>
    <row r="7321" spans="1:17" ht="21.75" customHeight="1">
      <c r="A7321" s="301" t="s">
        <v>5370</v>
      </c>
      <c r="B7321" s="301" t="s">
        <v>5371</v>
      </c>
      <c r="C7321" s="316" t="s">
        <v>13297</v>
      </c>
      <c r="D7321" s="465" t="s">
        <v>3730</v>
      </c>
      <c r="E7321" s="465" t="s">
        <v>6091</v>
      </c>
      <c r="F7321" s="469" t="str">
        <f t="shared" si="228"/>
        <v>other</v>
      </c>
      <c r="G7321" s="260">
        <v>2.6499999999999999E-2</v>
      </c>
      <c r="H7321" s="260">
        <v>0.32199462199520001</v>
      </c>
      <c r="I7321" s="260">
        <v>2.0602097279999999E-4</v>
      </c>
      <c r="J7321" s="260">
        <v>3.5029767472534701</v>
      </c>
      <c r="K7321" s="260">
        <v>3.8516773914868101</v>
      </c>
      <c r="L7321" s="301" t="str">
        <f t="shared" si="229"/>
        <v/>
      </c>
      <c r="M7321" s="459">
        <f>IFERROR((Tableau1[[#This Row],[Scope 1
(kg CO2-eq)]]+Tableau1[[#This Row],[Scope 2 energy
(kg CO2-eq)]]+Tableau1[[#This Row],[Scope 2 Infrastructure
(kg CO2-eq)]])/Tableau1[[#This Row],[Total CO2-emissions
(kg CO2-eq)
for scope 3 use ]],"")</f>
        <v>9.053215197584237E-2</v>
      </c>
      <c r="N7321" s="436" t="s">
        <v>3730</v>
      </c>
      <c r="O7321" s="259">
        <v>1</v>
      </c>
      <c r="P7321" s="259" t="s">
        <v>5370</v>
      </c>
      <c r="Q7321" s="259" t="s">
        <v>5371</v>
      </c>
    </row>
    <row r="7322" spans="1:17" ht="21.75" customHeight="1">
      <c r="A7322" s="301" t="s">
        <v>5372</v>
      </c>
      <c r="B7322" s="301" t="s">
        <v>5373</v>
      </c>
      <c r="C7322" s="316" t="s">
        <v>13298</v>
      </c>
      <c r="D7322" s="465" t="s">
        <v>3730</v>
      </c>
      <c r="E7322" s="465" t="s">
        <v>6091</v>
      </c>
      <c r="F7322" s="469" t="str">
        <f t="shared" si="228"/>
        <v>other</v>
      </c>
      <c r="G7322" s="260">
        <v>0.65979543100000004</v>
      </c>
      <c r="H7322" s="260">
        <v>3.8542215996729601</v>
      </c>
      <c r="I7322" s="260">
        <v>2.0685000614399998E-3</v>
      </c>
      <c r="J7322" s="260">
        <v>10.800009665071698</v>
      </c>
      <c r="K7322" s="260">
        <v>15.3160951881187</v>
      </c>
      <c r="L7322" s="301" t="str">
        <f t="shared" si="229"/>
        <v/>
      </c>
      <c r="M7322" s="459">
        <f>IFERROR((Tableau1[[#This Row],[Scope 1
(kg CO2-eq)]]+Tableau1[[#This Row],[Scope 2 energy
(kg CO2-eq)]]+Tableau1[[#This Row],[Scope 2 Infrastructure
(kg CO2-eq)]])/Tableau1[[#This Row],[Total CO2-emissions
(kg CO2-eq)
for scope 3 use ]],"")</f>
        <v>0.29485880541129739</v>
      </c>
      <c r="N7322" s="436" t="s">
        <v>3730</v>
      </c>
      <c r="O7322" s="259">
        <v>1</v>
      </c>
      <c r="P7322" s="259" t="s">
        <v>5372</v>
      </c>
      <c r="Q7322" s="259" t="s">
        <v>5373</v>
      </c>
    </row>
    <row r="7323" spans="1:17" ht="21.75" customHeight="1">
      <c r="A7323" s="301" t="s">
        <v>5370</v>
      </c>
      <c r="B7323" s="301" t="s">
        <v>5371</v>
      </c>
      <c r="C7323" s="316" t="s">
        <v>13299</v>
      </c>
      <c r="D7323" s="465" t="s">
        <v>3730</v>
      </c>
      <c r="E7323" s="465" t="s">
        <v>6101</v>
      </c>
      <c r="F7323" s="469" t="str">
        <f t="shared" si="228"/>
        <v>other</v>
      </c>
      <c r="G7323" s="260">
        <v>6.7824999999999996E-2</v>
      </c>
      <c r="H7323" s="260">
        <v>0.32199462199520001</v>
      </c>
      <c r="I7323" s="260">
        <v>2.0602097279999999E-4</v>
      </c>
      <c r="J7323" s="260">
        <v>2.5020681106206801</v>
      </c>
      <c r="K7323" s="260">
        <v>2.8920937555089901</v>
      </c>
      <c r="L7323" s="301" t="str">
        <f t="shared" si="229"/>
        <v/>
      </c>
      <c r="M7323" s="459">
        <f>IFERROR((Tableau1[[#This Row],[Scope 1
(kg CO2-eq)]]+Tableau1[[#This Row],[Scope 2 energy
(kg CO2-eq)]]+Tableau1[[#This Row],[Scope 2 Infrastructure
(kg CO2-eq)]])/Tableau1[[#This Row],[Total CO2-emissions
(kg CO2-eq)
for scope 3 use ]],"")</f>
        <v>0.13485926665588266</v>
      </c>
      <c r="N7323" s="436" t="s">
        <v>3730</v>
      </c>
      <c r="O7323" s="259">
        <v>1</v>
      </c>
      <c r="P7323" s="259" t="s">
        <v>5370</v>
      </c>
      <c r="Q7323" s="259" t="s">
        <v>5371</v>
      </c>
    </row>
    <row r="7324" spans="1:17" ht="21.75" customHeight="1">
      <c r="A7324" s="301" t="s">
        <v>5370</v>
      </c>
      <c r="B7324" s="301" t="s">
        <v>5371</v>
      </c>
      <c r="C7324" s="316" t="s">
        <v>13300</v>
      </c>
      <c r="D7324" s="465" t="s">
        <v>3730</v>
      </c>
      <c r="E7324" s="465" t="s">
        <v>6091</v>
      </c>
      <c r="F7324" s="469" t="str">
        <f t="shared" si="228"/>
        <v>other</v>
      </c>
      <c r="G7324" s="260">
        <v>0.18</v>
      </c>
      <c r="H7324" s="260">
        <v>1.8296902130984001</v>
      </c>
      <c r="I7324" s="260">
        <v>2.2334405759999999E-4</v>
      </c>
      <c r="J7324" s="260">
        <v>1.55052842480221</v>
      </c>
      <c r="K7324" s="260">
        <v>3.56044197505835</v>
      </c>
      <c r="L7324" s="301" t="str">
        <f t="shared" si="229"/>
        <v/>
      </c>
      <c r="M7324" s="459">
        <f>IFERROR((Tableau1[[#This Row],[Scope 1
(kg CO2-eq)]]+Tableau1[[#This Row],[Scope 2 energy
(kg CO2-eq)]]+Tableau1[[#This Row],[Scope 2 Infrastructure
(kg CO2-eq)]])/Tableau1[[#This Row],[Total CO2-emissions
(kg CO2-eq)
for scope 3 use ]],"")</f>
        <v>0.56451237549603961</v>
      </c>
      <c r="N7324" s="436" t="s">
        <v>3730</v>
      </c>
      <c r="O7324" s="259">
        <v>1</v>
      </c>
      <c r="P7324" s="259" t="s">
        <v>5370</v>
      </c>
      <c r="Q7324" s="259" t="s">
        <v>5371</v>
      </c>
    </row>
    <row r="7325" spans="1:17" ht="21.75" customHeight="1">
      <c r="A7325" s="301" t="s">
        <v>5410</v>
      </c>
      <c r="B7325" s="301" t="s">
        <v>5411</v>
      </c>
      <c r="C7325" s="316" t="s">
        <v>13301</v>
      </c>
      <c r="D7325" s="465" t="s">
        <v>3646</v>
      </c>
      <c r="E7325" s="465" t="s">
        <v>700</v>
      </c>
      <c r="F7325" s="469" t="str">
        <f t="shared" si="228"/>
        <v>CH</v>
      </c>
      <c r="G7325" s="260">
        <v>0</v>
      </c>
      <c r="H7325" s="260">
        <v>0</v>
      </c>
      <c r="I7325" s="260">
        <v>0</v>
      </c>
      <c r="J7325" s="260">
        <v>6.2948735112529297E-2</v>
      </c>
      <c r="K7325" s="260">
        <v>6.2948735022559002E-2</v>
      </c>
      <c r="L7325" s="301" t="str">
        <f t="shared" si="229"/>
        <v/>
      </c>
      <c r="M7325" s="459">
        <f>IFERROR((Tableau1[[#This Row],[Scope 1
(kg CO2-eq)]]+Tableau1[[#This Row],[Scope 2 energy
(kg CO2-eq)]]+Tableau1[[#This Row],[Scope 2 Infrastructure
(kg CO2-eq)]])/Tableau1[[#This Row],[Total CO2-emissions
(kg CO2-eq)
for scope 3 use ]],"")</f>
        <v>0</v>
      </c>
      <c r="N7325" s="436" t="s">
        <v>3646</v>
      </c>
      <c r="O7325" s="259">
        <v>1</v>
      </c>
      <c r="P7325" s="259" t="s">
        <v>5410</v>
      </c>
      <c r="Q7325" s="259" t="s">
        <v>5411</v>
      </c>
    </row>
    <row r="7326" spans="1:17" ht="21.75" customHeight="1">
      <c r="A7326" s="301" t="s">
        <v>5254</v>
      </c>
      <c r="B7326" s="301" t="s">
        <v>5251</v>
      </c>
      <c r="C7326" s="316" t="s">
        <v>13302</v>
      </c>
      <c r="D7326" s="465" t="s">
        <v>3730</v>
      </c>
      <c r="E7326" s="465" t="s">
        <v>700</v>
      </c>
      <c r="F7326" s="469" t="str">
        <f t="shared" si="228"/>
        <v>CH</v>
      </c>
      <c r="G7326" s="260">
        <v>1.6059113999999999E-3</v>
      </c>
      <c r="H7326" s="260">
        <v>5.1176771592480001E-4</v>
      </c>
      <c r="I7326" s="260">
        <v>2.8142077248E-7</v>
      </c>
      <c r="J7326" s="260">
        <v>1.31446112421013E-2</v>
      </c>
      <c r="K7326" s="260">
        <v>1.5262571778449001E-2</v>
      </c>
      <c r="L7326" s="301" t="str">
        <f t="shared" si="229"/>
        <v/>
      </c>
      <c r="M7326" s="459">
        <f>IFERROR((Tableau1[[#This Row],[Scope 1
(kg CO2-eq)]]+Tableau1[[#This Row],[Scope 2 energy
(kg CO2-eq)]]+Tableau1[[#This Row],[Scope 2 Infrastructure
(kg CO2-eq)]])/Tableau1[[#This Row],[Total CO2-emissions
(kg CO2-eq)
for scope 3 use ]],"")</f>
        <v>0.13876826051608648</v>
      </c>
      <c r="N7326" s="436" t="s">
        <v>3730</v>
      </c>
      <c r="O7326" s="259">
        <v>1</v>
      </c>
      <c r="P7326" s="259" t="s">
        <v>5254</v>
      </c>
      <c r="Q7326" s="259" t="s">
        <v>5251</v>
      </c>
    </row>
    <row r="7327" spans="1:17" ht="21.75" customHeight="1">
      <c r="A7327" s="301" t="s">
        <v>5363</v>
      </c>
      <c r="B7327" s="301" t="s">
        <v>5146</v>
      </c>
      <c r="C7327" s="316" t="s">
        <v>13303</v>
      </c>
      <c r="D7327" s="465" t="s">
        <v>3730</v>
      </c>
      <c r="E7327" s="465" t="s">
        <v>700</v>
      </c>
      <c r="F7327" s="469" t="str">
        <f t="shared" si="228"/>
        <v>CH</v>
      </c>
      <c r="G7327" s="260">
        <v>3.3674265000000002E-2</v>
      </c>
      <c r="H7327" s="260">
        <v>1.0221746158752801E-3</v>
      </c>
      <c r="I7327" s="260">
        <v>2.3063763214755E-3</v>
      </c>
      <c r="J7327" s="260">
        <v>5.1883901337990146E-4</v>
      </c>
      <c r="K7327" s="260">
        <v>3.7521654823199899E-2</v>
      </c>
      <c r="L7327" s="301" t="str">
        <f t="shared" si="229"/>
        <v/>
      </c>
      <c r="M7327" s="459">
        <f>IFERROR((Tableau1[[#This Row],[Scope 1
(kg CO2-eq)]]+Tableau1[[#This Row],[Scope 2 energy
(kg CO2-eq)]]+Tableau1[[#This Row],[Scope 2 Infrastructure
(kg CO2-eq)]])/Tableau1[[#This Row],[Total CO2-emissions
(kg CO2-eq)
for scope 3 use ]],"")</f>
        <v>0.98617228135875512</v>
      </c>
      <c r="N7327" s="436" t="s">
        <v>3730</v>
      </c>
      <c r="O7327" s="259">
        <v>1</v>
      </c>
      <c r="P7327" s="259" t="s">
        <v>5363</v>
      </c>
      <c r="Q7327" s="260" t="s">
        <v>5146</v>
      </c>
    </row>
    <row r="7328" spans="1:17" ht="21.75" customHeight="1">
      <c r="A7328" s="301" t="s">
        <v>5410</v>
      </c>
      <c r="B7328" s="301" t="s">
        <v>5411</v>
      </c>
      <c r="C7328" s="316" t="s">
        <v>13304</v>
      </c>
      <c r="D7328" s="465" t="s">
        <v>3730</v>
      </c>
      <c r="E7328" s="465" t="s">
        <v>700</v>
      </c>
      <c r="F7328" s="469" t="str">
        <f t="shared" si="228"/>
        <v>CH</v>
      </c>
      <c r="G7328" s="260">
        <v>0</v>
      </c>
      <c r="H7328" s="260">
        <v>2.6817764545999999E-3</v>
      </c>
      <c r="I7328" s="260">
        <v>1.2831989736E-3</v>
      </c>
      <c r="J7328" s="260">
        <v>0</v>
      </c>
      <c r="K7328" s="260">
        <v>3.96497545914095E-3</v>
      </c>
      <c r="L7328" s="301" t="str">
        <f t="shared" si="229"/>
        <v/>
      </c>
      <c r="M7328" s="459">
        <f>IFERROR((Tableau1[[#This Row],[Scope 1
(kg CO2-eq)]]+Tableau1[[#This Row],[Scope 2 energy
(kg CO2-eq)]]+Tableau1[[#This Row],[Scope 2 Infrastructure
(kg CO2-eq)]])/Tableau1[[#This Row],[Total CO2-emissions
(kg CO2-eq)
for scope 3 use ]],"")</f>
        <v>0.99999999219643332</v>
      </c>
      <c r="N7328" s="436" t="s">
        <v>3730</v>
      </c>
      <c r="O7328" s="259">
        <v>1</v>
      </c>
      <c r="P7328" s="259" t="s">
        <v>5410</v>
      </c>
      <c r="Q7328" s="259" t="s">
        <v>5411</v>
      </c>
    </row>
    <row r="7329" spans="1:17" ht="21.75" customHeight="1">
      <c r="A7329" s="301" t="s">
        <v>5410</v>
      </c>
      <c r="B7329" s="301" t="s">
        <v>5411</v>
      </c>
      <c r="C7329" s="316" t="s">
        <v>13305</v>
      </c>
      <c r="D7329" s="465" t="s">
        <v>3730</v>
      </c>
      <c r="E7329" s="465" t="s">
        <v>700</v>
      </c>
      <c r="F7329" s="469" t="str">
        <f t="shared" si="228"/>
        <v>CH</v>
      </c>
      <c r="G7329" s="260">
        <v>0</v>
      </c>
      <c r="H7329" s="260">
        <v>2.6817764545999999E-3</v>
      </c>
      <c r="I7329" s="260">
        <v>1.2831989736E-3</v>
      </c>
      <c r="J7329" s="260">
        <v>0</v>
      </c>
      <c r="K7329" s="260">
        <v>3.96497545914095E-3</v>
      </c>
      <c r="L7329" s="301" t="str">
        <f t="shared" si="229"/>
        <v/>
      </c>
      <c r="M7329" s="459">
        <f>IFERROR((Tableau1[[#This Row],[Scope 1
(kg CO2-eq)]]+Tableau1[[#This Row],[Scope 2 energy
(kg CO2-eq)]]+Tableau1[[#This Row],[Scope 2 Infrastructure
(kg CO2-eq)]])/Tableau1[[#This Row],[Total CO2-emissions
(kg CO2-eq)
for scope 3 use ]],"")</f>
        <v>0.99999999219643332</v>
      </c>
      <c r="N7329" s="436" t="s">
        <v>3730</v>
      </c>
      <c r="O7329" s="259">
        <v>1</v>
      </c>
      <c r="P7329" s="259" t="s">
        <v>5410</v>
      </c>
      <c r="Q7329" s="259" t="s">
        <v>5411</v>
      </c>
    </row>
    <row r="7330" spans="1:17" ht="21.75" customHeight="1">
      <c r="A7330" s="301" t="s">
        <v>5410</v>
      </c>
      <c r="B7330" s="301" t="s">
        <v>5411</v>
      </c>
      <c r="C7330" s="316" t="s">
        <v>13306</v>
      </c>
      <c r="D7330" s="465" t="s">
        <v>3730</v>
      </c>
      <c r="E7330" s="465" t="s">
        <v>700</v>
      </c>
      <c r="F7330" s="469" t="str">
        <f t="shared" si="228"/>
        <v>CH</v>
      </c>
      <c r="G7330" s="260">
        <v>0</v>
      </c>
      <c r="H7330" s="260">
        <v>3.2644465478000001E-3</v>
      </c>
      <c r="I7330" s="260">
        <v>1.5619998648E-3</v>
      </c>
      <c r="J7330" s="260">
        <v>0</v>
      </c>
      <c r="K7330" s="260">
        <v>4.8264464502234903E-3</v>
      </c>
      <c r="L7330" s="301" t="str">
        <f t="shared" si="229"/>
        <v/>
      </c>
      <c r="M7330" s="459">
        <f>IFERROR((Tableau1[[#This Row],[Scope 1
(kg CO2-eq)]]+Tableau1[[#This Row],[Scope 2 energy
(kg CO2-eq)]]+Tableau1[[#This Row],[Scope 2 Infrastructure
(kg CO2-eq)]])/Tableau1[[#This Row],[Total CO2-emissions
(kg CO2-eq)
for scope 3 use ]],"")</f>
        <v>0.99999999220472235</v>
      </c>
      <c r="N7330" s="436" t="s">
        <v>3730</v>
      </c>
      <c r="O7330" s="259">
        <v>1</v>
      </c>
      <c r="P7330" s="259" t="s">
        <v>5410</v>
      </c>
      <c r="Q7330" s="259" t="s">
        <v>5411</v>
      </c>
    </row>
    <row r="7331" spans="1:17" ht="21.75" customHeight="1">
      <c r="A7331" s="301" t="s">
        <v>5410</v>
      </c>
      <c r="B7331" s="301" t="s">
        <v>5411</v>
      </c>
      <c r="C7331" s="316" t="s">
        <v>13307</v>
      </c>
      <c r="D7331" s="465" t="s">
        <v>3730</v>
      </c>
      <c r="E7331" s="465" t="s">
        <v>700</v>
      </c>
      <c r="F7331" s="469" t="str">
        <f t="shared" si="228"/>
        <v>CH</v>
      </c>
      <c r="G7331" s="260">
        <v>0</v>
      </c>
      <c r="H7331" s="260">
        <v>0</v>
      </c>
      <c r="I7331" s="260">
        <v>0</v>
      </c>
      <c r="J7331" s="260">
        <v>3.9435047763387698E-3</v>
      </c>
      <c r="K7331" s="260">
        <v>3.9435047762340298E-3</v>
      </c>
      <c r="L7331" s="301" t="str">
        <f t="shared" si="229"/>
        <v/>
      </c>
      <c r="M7331" s="459">
        <f>IFERROR((Tableau1[[#This Row],[Scope 1
(kg CO2-eq)]]+Tableau1[[#This Row],[Scope 2 energy
(kg CO2-eq)]]+Tableau1[[#This Row],[Scope 2 Infrastructure
(kg CO2-eq)]])/Tableau1[[#This Row],[Total CO2-emissions
(kg CO2-eq)
for scope 3 use ]],"")</f>
        <v>0</v>
      </c>
      <c r="N7331" s="436" t="s">
        <v>3730</v>
      </c>
      <c r="O7331" s="259">
        <v>1</v>
      </c>
      <c r="P7331" s="259" t="s">
        <v>5410</v>
      </c>
      <c r="Q7331" s="259" t="s">
        <v>5411</v>
      </c>
    </row>
    <row r="7332" spans="1:17" ht="21.75" customHeight="1">
      <c r="A7332" s="301" t="s">
        <v>5410</v>
      </c>
      <c r="B7332" s="301" t="s">
        <v>5411</v>
      </c>
      <c r="C7332" s="316" t="s">
        <v>13308</v>
      </c>
      <c r="D7332" s="465" t="s">
        <v>3730</v>
      </c>
      <c r="E7332" s="465" t="s">
        <v>700</v>
      </c>
      <c r="F7332" s="469" t="str">
        <f t="shared" si="228"/>
        <v>CH</v>
      </c>
      <c r="G7332" s="260">
        <v>0</v>
      </c>
      <c r="H7332" s="260">
        <v>2.6219529864E-4</v>
      </c>
      <c r="I7332" s="260">
        <v>5.4723002400000001E-6</v>
      </c>
      <c r="J7332" s="260">
        <v>4.9059766753376102E-2</v>
      </c>
      <c r="K7332" s="260">
        <v>4.9327434356291201E-2</v>
      </c>
      <c r="L7332" s="301" t="str">
        <f t="shared" si="229"/>
        <v/>
      </c>
      <c r="M7332" s="459">
        <f>IFERROR((Tableau1[[#This Row],[Scope 1
(kg CO2-eq)]]+Tableau1[[#This Row],[Scope 2 energy
(kg CO2-eq)]]+Tableau1[[#This Row],[Scope 2 Infrastructure
(kg CO2-eq)]])/Tableau1[[#This Row],[Total CO2-emissions
(kg CO2-eq)
for scope 3 use ]],"")</f>
        <v>5.42634342071476E-3</v>
      </c>
      <c r="N7332" s="437" t="s">
        <v>3730</v>
      </c>
      <c r="O7332" s="259">
        <v>1</v>
      </c>
      <c r="P7332" s="259" t="s">
        <v>5410</v>
      </c>
      <c r="Q7332" s="259" t="s">
        <v>5411</v>
      </c>
    </row>
    <row r="7333" spans="1:17" ht="21.75" customHeight="1">
      <c r="A7333" s="301" t="s">
        <v>5410</v>
      </c>
      <c r="B7333" s="301" t="s">
        <v>5411</v>
      </c>
      <c r="C7333" s="316" t="s">
        <v>13309</v>
      </c>
      <c r="D7333" s="465" t="s">
        <v>3730</v>
      </c>
      <c r="E7333" s="465" t="s">
        <v>700</v>
      </c>
      <c r="F7333" s="469" t="str">
        <f t="shared" si="228"/>
        <v>CH</v>
      </c>
      <c r="G7333" s="260">
        <v>0</v>
      </c>
      <c r="H7333" s="260">
        <v>0</v>
      </c>
      <c r="I7333" s="260">
        <v>0</v>
      </c>
      <c r="J7333" s="260">
        <v>1.1256313334200201</v>
      </c>
      <c r="K7333" s="260">
        <v>1.1256313334200001</v>
      </c>
      <c r="L7333" s="301" t="str">
        <f t="shared" si="229"/>
        <v/>
      </c>
      <c r="M7333" s="459">
        <f>IFERROR((Tableau1[[#This Row],[Scope 1
(kg CO2-eq)]]+Tableau1[[#This Row],[Scope 2 energy
(kg CO2-eq)]]+Tableau1[[#This Row],[Scope 2 Infrastructure
(kg CO2-eq)]])/Tableau1[[#This Row],[Total CO2-emissions
(kg CO2-eq)
for scope 3 use ]],"")</f>
        <v>0</v>
      </c>
      <c r="N7333" s="436" t="s">
        <v>3730</v>
      </c>
      <c r="O7333" s="259">
        <v>1</v>
      </c>
      <c r="P7333" s="259" t="s">
        <v>5410</v>
      </c>
      <c r="Q7333" s="260" t="s">
        <v>5411</v>
      </c>
    </row>
    <row r="7334" spans="1:17" ht="21.75" customHeight="1">
      <c r="A7334" s="301" t="s">
        <v>5410</v>
      </c>
      <c r="B7334" s="301" t="s">
        <v>5411</v>
      </c>
      <c r="C7334" s="316" t="s">
        <v>13310</v>
      </c>
      <c r="D7334" s="465" t="s">
        <v>3731</v>
      </c>
      <c r="E7334" s="465" t="s">
        <v>700</v>
      </c>
      <c r="F7334" s="469" t="str">
        <f t="shared" si="228"/>
        <v>CH</v>
      </c>
      <c r="G7334" s="260">
        <v>0</v>
      </c>
      <c r="H7334" s="260">
        <v>0</v>
      </c>
      <c r="I7334" s="260">
        <v>0</v>
      </c>
      <c r="J7334" s="260">
        <v>4.8869283679983901</v>
      </c>
      <c r="K7334" s="260">
        <v>4.8869283680847104</v>
      </c>
      <c r="L7334" s="301" t="str">
        <f t="shared" si="229"/>
        <v/>
      </c>
      <c r="M7334" s="459">
        <f>IFERROR((Tableau1[[#This Row],[Scope 1
(kg CO2-eq)]]+Tableau1[[#This Row],[Scope 2 energy
(kg CO2-eq)]]+Tableau1[[#This Row],[Scope 2 Infrastructure
(kg CO2-eq)]])/Tableau1[[#This Row],[Total CO2-emissions
(kg CO2-eq)
for scope 3 use ]],"")</f>
        <v>0</v>
      </c>
      <c r="N7334" s="436" t="s">
        <v>3731</v>
      </c>
      <c r="O7334" s="259">
        <v>1</v>
      </c>
      <c r="P7334" s="259" t="s">
        <v>5410</v>
      </c>
      <c r="Q7334" s="259" t="s">
        <v>5411</v>
      </c>
    </row>
    <row r="7335" spans="1:17" ht="21.75" customHeight="1">
      <c r="A7335" s="301" t="s">
        <v>5410</v>
      </c>
      <c r="B7335" s="301" t="s">
        <v>5411</v>
      </c>
      <c r="C7335" s="316" t="s">
        <v>13311</v>
      </c>
      <c r="D7335" s="465" t="s">
        <v>3731</v>
      </c>
      <c r="E7335" s="465" t="s">
        <v>700</v>
      </c>
      <c r="F7335" s="469" t="str">
        <f t="shared" si="228"/>
        <v>CH</v>
      </c>
      <c r="G7335" s="260">
        <v>0</v>
      </c>
      <c r="H7335" s="260">
        <v>0</v>
      </c>
      <c r="I7335" s="260">
        <v>0</v>
      </c>
      <c r="J7335" s="260">
        <v>1.54122201049762</v>
      </c>
      <c r="K7335" s="260">
        <v>1.54122201058098</v>
      </c>
      <c r="L7335" s="301" t="str">
        <f t="shared" si="229"/>
        <v/>
      </c>
      <c r="M7335" s="459">
        <f>IFERROR((Tableau1[[#This Row],[Scope 1
(kg CO2-eq)]]+Tableau1[[#This Row],[Scope 2 energy
(kg CO2-eq)]]+Tableau1[[#This Row],[Scope 2 Infrastructure
(kg CO2-eq)]])/Tableau1[[#This Row],[Total CO2-emissions
(kg CO2-eq)
for scope 3 use ]],"")</f>
        <v>0</v>
      </c>
      <c r="N7335" s="436" t="s">
        <v>3731</v>
      </c>
      <c r="O7335" s="259">
        <v>1</v>
      </c>
      <c r="P7335" s="259" t="s">
        <v>5410</v>
      </c>
      <c r="Q7335" s="259" t="s">
        <v>5411</v>
      </c>
    </row>
    <row r="7336" spans="1:17" ht="21.75" customHeight="1">
      <c r="A7336" s="301" t="s">
        <v>5410</v>
      </c>
      <c r="B7336" s="301" t="s">
        <v>5411</v>
      </c>
      <c r="C7336" s="316" t="s">
        <v>13312</v>
      </c>
      <c r="D7336" s="465" t="s">
        <v>3731</v>
      </c>
      <c r="E7336" s="465" t="s">
        <v>700</v>
      </c>
      <c r="F7336" s="469" t="str">
        <f t="shared" si="228"/>
        <v>CH</v>
      </c>
      <c r="G7336" s="260">
        <v>0</v>
      </c>
      <c r="H7336" s="260">
        <v>0</v>
      </c>
      <c r="I7336" s="260">
        <v>0</v>
      </c>
      <c r="J7336" s="260">
        <v>2.32702960856916</v>
      </c>
      <c r="K7336" s="260">
        <v>2.3270296086945499</v>
      </c>
      <c r="L7336" s="301" t="str">
        <f t="shared" si="229"/>
        <v/>
      </c>
      <c r="M7336" s="459">
        <f>IFERROR((Tableau1[[#This Row],[Scope 1
(kg CO2-eq)]]+Tableau1[[#This Row],[Scope 2 energy
(kg CO2-eq)]]+Tableau1[[#This Row],[Scope 2 Infrastructure
(kg CO2-eq)]])/Tableau1[[#This Row],[Total CO2-emissions
(kg CO2-eq)
for scope 3 use ]],"")</f>
        <v>0</v>
      </c>
      <c r="N7336" s="436" t="s">
        <v>3731</v>
      </c>
      <c r="O7336" s="259">
        <v>1</v>
      </c>
      <c r="P7336" s="259" t="s">
        <v>5410</v>
      </c>
      <c r="Q7336" s="259" t="s">
        <v>5411</v>
      </c>
    </row>
    <row r="7337" spans="1:17" ht="21.75" customHeight="1">
      <c r="A7337" s="301" t="s">
        <v>5410</v>
      </c>
      <c r="B7337" s="301" t="s">
        <v>5411</v>
      </c>
      <c r="C7337" s="316" t="s">
        <v>13313</v>
      </c>
      <c r="D7337" s="465" t="s">
        <v>3730</v>
      </c>
      <c r="E7337" s="465" t="s">
        <v>700</v>
      </c>
      <c r="F7337" s="469" t="str">
        <f t="shared" si="228"/>
        <v>CH</v>
      </c>
      <c r="G7337" s="260">
        <v>0</v>
      </c>
      <c r="H7337" s="260">
        <v>0</v>
      </c>
      <c r="I7337" s="260">
        <v>0</v>
      </c>
      <c r="J7337" s="260">
        <v>0</v>
      </c>
      <c r="K7337" s="260">
        <v>0</v>
      </c>
      <c r="L7337" s="301" t="str">
        <f t="shared" si="229"/>
        <v/>
      </c>
      <c r="M7337" s="459" t="str">
        <f>IFERROR((Tableau1[[#This Row],[Scope 1
(kg CO2-eq)]]+Tableau1[[#This Row],[Scope 2 energy
(kg CO2-eq)]]+Tableau1[[#This Row],[Scope 2 Infrastructure
(kg CO2-eq)]])/Tableau1[[#This Row],[Total CO2-emissions
(kg CO2-eq)
for scope 3 use ]],"")</f>
        <v/>
      </c>
      <c r="N7337" s="436" t="s">
        <v>3730</v>
      </c>
      <c r="O7337" s="259">
        <v>1</v>
      </c>
      <c r="P7337" s="259" t="s">
        <v>5410</v>
      </c>
      <c r="Q7337" s="259" t="s">
        <v>5411</v>
      </c>
    </row>
    <row r="7338" spans="1:17" ht="21.75" customHeight="1">
      <c r="A7338" s="301" t="s">
        <v>5410</v>
      </c>
      <c r="B7338" s="301" t="s">
        <v>5411</v>
      </c>
      <c r="C7338" s="316" t="s">
        <v>13314</v>
      </c>
      <c r="D7338" s="465" t="s">
        <v>3730</v>
      </c>
      <c r="E7338" s="465" t="s">
        <v>700</v>
      </c>
      <c r="F7338" s="469" t="str">
        <f t="shared" si="228"/>
        <v>CH</v>
      </c>
      <c r="G7338" s="260">
        <v>0</v>
      </c>
      <c r="H7338" s="260">
        <v>0</v>
      </c>
      <c r="I7338" s="260">
        <v>0</v>
      </c>
      <c r="J7338" s="260">
        <v>3.9435047763261202E-3</v>
      </c>
      <c r="K7338" s="260">
        <v>3.9435047761965398E-3</v>
      </c>
      <c r="L7338" s="301" t="str">
        <f t="shared" si="229"/>
        <v/>
      </c>
      <c r="M7338" s="459">
        <f>IFERROR((Tableau1[[#This Row],[Scope 1
(kg CO2-eq)]]+Tableau1[[#This Row],[Scope 2 energy
(kg CO2-eq)]]+Tableau1[[#This Row],[Scope 2 Infrastructure
(kg CO2-eq)]])/Tableau1[[#This Row],[Total CO2-emissions
(kg CO2-eq)
for scope 3 use ]],"")</f>
        <v>0</v>
      </c>
      <c r="N7338" s="436" t="s">
        <v>3730</v>
      </c>
      <c r="O7338" s="259">
        <v>1</v>
      </c>
      <c r="P7338" s="259" t="s">
        <v>5410</v>
      </c>
      <c r="Q7338" s="259" t="s">
        <v>5411</v>
      </c>
    </row>
    <row r="7339" spans="1:17" ht="21.75" customHeight="1">
      <c r="A7339" s="301" t="s">
        <v>5410</v>
      </c>
      <c r="B7339" s="301" t="s">
        <v>5411</v>
      </c>
      <c r="C7339" s="316" t="s">
        <v>13315</v>
      </c>
      <c r="D7339" s="465" t="s">
        <v>3730</v>
      </c>
      <c r="E7339" s="465" t="s">
        <v>700</v>
      </c>
      <c r="F7339" s="469" t="str">
        <f t="shared" si="228"/>
        <v>CH</v>
      </c>
      <c r="G7339" s="260">
        <v>0</v>
      </c>
      <c r="H7339" s="260">
        <v>2.6817764545999999E-3</v>
      </c>
      <c r="I7339" s="260">
        <v>1.2831989736E-3</v>
      </c>
      <c r="J7339" s="260">
        <v>0</v>
      </c>
      <c r="K7339" s="260">
        <v>3.96497545914095E-3</v>
      </c>
      <c r="L7339" s="301" t="str">
        <f t="shared" si="229"/>
        <v/>
      </c>
      <c r="M7339" s="459">
        <f>IFERROR((Tableau1[[#This Row],[Scope 1
(kg CO2-eq)]]+Tableau1[[#This Row],[Scope 2 energy
(kg CO2-eq)]]+Tableau1[[#This Row],[Scope 2 Infrastructure
(kg CO2-eq)]])/Tableau1[[#This Row],[Total CO2-emissions
(kg CO2-eq)
for scope 3 use ]],"")</f>
        <v>0.99999999219643332</v>
      </c>
      <c r="N7339" s="436" t="s">
        <v>3730</v>
      </c>
      <c r="O7339" s="259">
        <v>1</v>
      </c>
      <c r="P7339" s="259" t="s">
        <v>5410</v>
      </c>
      <c r="Q7339" s="259" t="s">
        <v>5411</v>
      </c>
    </row>
    <row r="7340" spans="1:17" ht="21.75" customHeight="1">
      <c r="A7340" s="301" t="s">
        <v>5410</v>
      </c>
      <c r="B7340" s="301" t="s">
        <v>5411</v>
      </c>
      <c r="C7340" s="316" t="s">
        <v>13316</v>
      </c>
      <c r="D7340" s="465" t="s">
        <v>3730</v>
      </c>
      <c r="E7340" s="465" t="s">
        <v>700</v>
      </c>
      <c r="F7340" s="469" t="str">
        <f t="shared" si="228"/>
        <v>CH</v>
      </c>
      <c r="G7340" s="260">
        <v>0</v>
      </c>
      <c r="H7340" s="260">
        <v>2.6817764545999999E-3</v>
      </c>
      <c r="I7340" s="260">
        <v>1.2831989736E-3</v>
      </c>
      <c r="J7340" s="260">
        <v>3.9435047763387698E-3</v>
      </c>
      <c r="K7340" s="260">
        <v>7.9084802353083603E-3</v>
      </c>
      <c r="L7340" s="301" t="str">
        <f t="shared" si="229"/>
        <v/>
      </c>
      <c r="M7340" s="459">
        <f>IFERROR((Tableau1[[#This Row],[Scope 1
(kg CO2-eq)]]+Tableau1[[#This Row],[Scope 2 energy
(kg CO2-eq)]]+Tableau1[[#This Row],[Scope 2 Infrastructure
(kg CO2-eq)]])/Tableau1[[#This Row],[Total CO2-emissions
(kg CO2-eq)
for scope 3 use ]],"")</f>
        <v>0.50135744292536644</v>
      </c>
      <c r="N7340" s="436" t="s">
        <v>3730</v>
      </c>
      <c r="O7340" s="259">
        <v>1</v>
      </c>
      <c r="P7340" s="259" t="s">
        <v>5410</v>
      </c>
      <c r="Q7340" s="259" t="s">
        <v>5411</v>
      </c>
    </row>
    <row r="7341" spans="1:17" ht="21.75" customHeight="1">
      <c r="A7341" s="301" t="s">
        <v>5410</v>
      </c>
      <c r="B7341" s="301" t="s">
        <v>5411</v>
      </c>
      <c r="C7341" s="316" t="s">
        <v>13317</v>
      </c>
      <c r="D7341" s="465" t="s">
        <v>3730</v>
      </c>
      <c r="E7341" s="465" t="s">
        <v>700</v>
      </c>
      <c r="F7341" s="469" t="str">
        <f t="shared" si="228"/>
        <v>CH</v>
      </c>
      <c r="G7341" s="260">
        <v>0</v>
      </c>
      <c r="H7341" s="260">
        <v>3.1227412750399999E-3</v>
      </c>
      <c r="I7341" s="260">
        <v>1.29240238764E-3</v>
      </c>
      <c r="J7341" s="260">
        <v>2.1564412762779199E-2</v>
      </c>
      <c r="K7341" s="260">
        <v>2.5979556378788501E-2</v>
      </c>
      <c r="L7341" s="301" t="str">
        <f t="shared" si="229"/>
        <v/>
      </c>
      <c r="M7341" s="459">
        <f>IFERROR((Tableau1[[#This Row],[Scope 1
(kg CO2-eq)]]+Tableau1[[#This Row],[Scope 2 energy
(kg CO2-eq)]]+Tableau1[[#This Row],[Scope 2 Infrastructure
(kg CO2-eq)]])/Tableau1[[#This Row],[Total CO2-emissions
(kg CO2-eq)
for scope 3 use ]],"")</f>
        <v>0.16994684583162581</v>
      </c>
      <c r="N7341" s="436" t="s">
        <v>3730</v>
      </c>
      <c r="O7341" s="259">
        <v>1</v>
      </c>
      <c r="P7341" s="259" t="s">
        <v>5410</v>
      </c>
      <c r="Q7341" s="259" t="s">
        <v>5411</v>
      </c>
    </row>
    <row r="7342" spans="1:17" ht="21.75" customHeight="1">
      <c r="A7342" s="301" t="s">
        <v>5410</v>
      </c>
      <c r="B7342" s="301" t="s">
        <v>5411</v>
      </c>
      <c r="C7342" s="316" t="s">
        <v>13318</v>
      </c>
      <c r="D7342" s="465" t="s">
        <v>3730</v>
      </c>
      <c r="E7342" s="465" t="s">
        <v>700</v>
      </c>
      <c r="F7342" s="469" t="str">
        <f t="shared" si="228"/>
        <v>CH</v>
      </c>
      <c r="G7342" s="260">
        <v>0</v>
      </c>
      <c r="H7342" s="260">
        <v>4.4096482044000002E-4</v>
      </c>
      <c r="I7342" s="260">
        <v>9.2034140399999999E-6</v>
      </c>
      <c r="J7342" s="260">
        <v>1.9702668781691999E-2</v>
      </c>
      <c r="K7342" s="260">
        <v>2.0152837013620601E-2</v>
      </c>
      <c r="L7342" s="301" t="str">
        <f t="shared" si="229"/>
        <v/>
      </c>
      <c r="M7342" s="459">
        <f>IFERROR((Tableau1[[#This Row],[Scope 1
(kg CO2-eq)]]+Tableau1[[#This Row],[Scope 2 energy
(kg CO2-eq)]]+Tableau1[[#This Row],[Scope 2 Infrastructure
(kg CO2-eq)]])/Tableau1[[#This Row],[Total CO2-emissions
(kg CO2-eq)
for scope 3 use ]],"")</f>
        <v>2.2337710277503212E-2</v>
      </c>
      <c r="N7342" s="436" t="s">
        <v>3730</v>
      </c>
      <c r="O7342" s="259">
        <v>1</v>
      </c>
      <c r="P7342" s="259" t="s">
        <v>5410</v>
      </c>
      <c r="Q7342" s="259" t="s">
        <v>5411</v>
      </c>
    </row>
    <row r="7343" spans="1:17" ht="21.75" customHeight="1">
      <c r="A7343" s="301" t="s">
        <v>5410</v>
      </c>
      <c r="B7343" s="301" t="s">
        <v>5411</v>
      </c>
      <c r="C7343" s="316" t="s">
        <v>13319</v>
      </c>
      <c r="D7343" s="465" t="s">
        <v>3730</v>
      </c>
      <c r="E7343" s="465" t="s">
        <v>700</v>
      </c>
      <c r="F7343" s="469" t="str">
        <f t="shared" si="228"/>
        <v>CH</v>
      </c>
      <c r="G7343" s="260">
        <v>0</v>
      </c>
      <c r="H7343" s="260">
        <v>4.4096482044000002E-4</v>
      </c>
      <c r="I7343" s="260">
        <v>9.2034140399999999E-6</v>
      </c>
      <c r="J7343" s="260">
        <v>9.5114318646301196E-2</v>
      </c>
      <c r="K7343" s="260">
        <v>9.5564486884577901E-2</v>
      </c>
      <c r="L7343" s="301" t="str">
        <f t="shared" si="229"/>
        <v/>
      </c>
      <c r="M7343" s="459">
        <f>IFERROR((Tableau1[[#This Row],[Scope 1
(kg CO2-eq)]]+Tableau1[[#This Row],[Scope 2 energy
(kg CO2-eq)]]+Tableau1[[#This Row],[Scope 2 Infrastructure
(kg CO2-eq)]])/Tableau1[[#This Row],[Total CO2-emissions
(kg CO2-eq)
for scope 3 use ]],"")</f>
        <v>4.7106226293425297E-3</v>
      </c>
      <c r="N7343" s="436" t="s">
        <v>3730</v>
      </c>
      <c r="O7343" s="259">
        <v>1</v>
      </c>
      <c r="P7343" s="259" t="s">
        <v>5410</v>
      </c>
      <c r="Q7343" s="260" t="s">
        <v>5411</v>
      </c>
    </row>
    <row r="7344" spans="1:17" ht="21.75" customHeight="1">
      <c r="A7344" s="301" t="s">
        <v>5410</v>
      </c>
      <c r="B7344" s="301" t="s">
        <v>5411</v>
      </c>
      <c r="C7344" s="316" t="s">
        <v>13320</v>
      </c>
      <c r="D7344" s="465" t="s">
        <v>3730</v>
      </c>
      <c r="E7344" s="465" t="s">
        <v>700</v>
      </c>
      <c r="F7344" s="469" t="str">
        <f t="shared" si="228"/>
        <v>CH</v>
      </c>
      <c r="G7344" s="260">
        <v>0</v>
      </c>
      <c r="H7344" s="260">
        <v>2.6817764545999999E-3</v>
      </c>
      <c r="I7344" s="260">
        <v>1.2831989736E-3</v>
      </c>
      <c r="J7344" s="260">
        <v>3.9435047763387698E-3</v>
      </c>
      <c r="K7344" s="260">
        <v>7.9084802352954401E-3</v>
      </c>
      <c r="L7344" s="301" t="str">
        <f t="shared" si="229"/>
        <v/>
      </c>
      <c r="M7344" s="459">
        <f>IFERROR((Tableau1[[#This Row],[Scope 1
(kg CO2-eq)]]+Tableau1[[#This Row],[Scope 2 energy
(kg CO2-eq)]]+Tableau1[[#This Row],[Scope 2 Infrastructure
(kg CO2-eq)]])/Tableau1[[#This Row],[Total CO2-emissions
(kg CO2-eq)
for scope 3 use ]],"")</f>
        <v>0.50135744292618545</v>
      </c>
      <c r="N7344" s="436" t="s">
        <v>3730</v>
      </c>
      <c r="O7344" s="259">
        <v>1</v>
      </c>
      <c r="P7344" s="259" t="s">
        <v>5410</v>
      </c>
      <c r="Q7344" s="260" t="s">
        <v>5411</v>
      </c>
    </row>
    <row r="7345" spans="1:17" ht="21.75" customHeight="1">
      <c r="A7345" s="301" t="s">
        <v>5410</v>
      </c>
      <c r="B7345" s="301" t="s">
        <v>5411</v>
      </c>
      <c r="C7345" s="316" t="s">
        <v>13321</v>
      </c>
      <c r="D7345" s="465" t="s">
        <v>3730</v>
      </c>
      <c r="E7345" s="465" t="s">
        <v>700</v>
      </c>
      <c r="F7345" s="469" t="str">
        <f t="shared" si="228"/>
        <v>CH</v>
      </c>
      <c r="G7345" s="260">
        <v>0</v>
      </c>
      <c r="H7345" s="260">
        <v>2.6817764545999999E-3</v>
      </c>
      <c r="I7345" s="260">
        <v>1.2831989736E-3</v>
      </c>
      <c r="J7345" s="260">
        <v>0</v>
      </c>
      <c r="K7345" s="260">
        <v>3.96497545914095E-3</v>
      </c>
      <c r="L7345" s="301" t="str">
        <f t="shared" si="229"/>
        <v/>
      </c>
      <c r="M7345" s="459">
        <f>IFERROR((Tableau1[[#This Row],[Scope 1
(kg CO2-eq)]]+Tableau1[[#This Row],[Scope 2 energy
(kg CO2-eq)]]+Tableau1[[#This Row],[Scope 2 Infrastructure
(kg CO2-eq)]])/Tableau1[[#This Row],[Total CO2-emissions
(kg CO2-eq)
for scope 3 use ]],"")</f>
        <v>0.99999999219643332</v>
      </c>
      <c r="N7345" s="436" t="s">
        <v>3730</v>
      </c>
      <c r="O7345" s="259">
        <v>1</v>
      </c>
      <c r="P7345" s="259" t="s">
        <v>5410</v>
      </c>
      <c r="Q7345" s="259" t="s">
        <v>5411</v>
      </c>
    </row>
    <row r="7346" spans="1:17" ht="21.75" customHeight="1">
      <c r="A7346" s="301" t="s">
        <v>5410</v>
      </c>
      <c r="B7346" s="301" t="s">
        <v>5411</v>
      </c>
      <c r="C7346" s="316" t="s">
        <v>13322</v>
      </c>
      <c r="D7346" s="465" t="s">
        <v>3730</v>
      </c>
      <c r="E7346" s="465" t="s">
        <v>700</v>
      </c>
      <c r="F7346" s="469" t="str">
        <f t="shared" si="228"/>
        <v>CH</v>
      </c>
      <c r="G7346" s="260">
        <v>0</v>
      </c>
      <c r="H7346" s="260">
        <v>3.1227412750399999E-3</v>
      </c>
      <c r="I7346" s="260">
        <v>1.29240238764E-3</v>
      </c>
      <c r="J7346" s="260">
        <v>0.24526542091461301</v>
      </c>
      <c r="K7346" s="260">
        <v>0.249680564611579</v>
      </c>
      <c r="L7346" s="301" t="str">
        <f t="shared" si="229"/>
        <v/>
      </c>
      <c r="M7346" s="459">
        <f>IFERROR((Tableau1[[#This Row],[Scope 1
(kg CO2-eq)]]+Tableau1[[#This Row],[Scope 2 energy
(kg CO2-eq)]]+Tableau1[[#This Row],[Scope 2 Infrastructure
(kg CO2-eq)]])/Tableau1[[#This Row],[Total CO2-emissions
(kg CO2-eq)
for scope 3 use ]],"")</f>
        <v>1.7683169170770317E-2</v>
      </c>
      <c r="N7346" s="436" t="s">
        <v>3730</v>
      </c>
      <c r="O7346" s="259">
        <v>1</v>
      </c>
      <c r="P7346" s="259" t="s">
        <v>5410</v>
      </c>
      <c r="Q7346" s="259" t="s">
        <v>5411</v>
      </c>
    </row>
    <row r="7347" spans="1:17" ht="21.75" customHeight="1">
      <c r="A7347" s="301" t="s">
        <v>5410</v>
      </c>
      <c r="B7347" s="301" t="s">
        <v>5411</v>
      </c>
      <c r="C7347" s="316" t="s">
        <v>13323</v>
      </c>
      <c r="D7347" s="465" t="s">
        <v>3730</v>
      </c>
      <c r="E7347" s="465" t="s">
        <v>700</v>
      </c>
      <c r="F7347" s="469" t="str">
        <f t="shared" si="228"/>
        <v>CH</v>
      </c>
      <c r="G7347" s="260">
        <v>0</v>
      </c>
      <c r="H7347" s="260">
        <v>4.6763010043999999E-2</v>
      </c>
      <c r="I7347" s="260">
        <v>2.2375558704000001E-2</v>
      </c>
      <c r="J7347" s="260">
        <v>3.9435047782482901E-3</v>
      </c>
      <c r="K7347" s="260">
        <v>7.3082074069322905E-2</v>
      </c>
      <c r="L7347" s="301" t="str">
        <f t="shared" si="229"/>
        <v/>
      </c>
      <c r="M7347" s="459">
        <f>IFERROR((Tableau1[[#This Row],[Scope 1
(kg CO2-eq)]]+Tableau1[[#This Row],[Scope 2 energy
(kg CO2-eq)]]+Tableau1[[#This Row],[Scope 2 Infrastructure
(kg CO2-eq)]])/Tableau1[[#This Row],[Total CO2-emissions
(kg CO2-eq)
for scope 3 use ]],"")</f>
        <v>0.94604004646088402</v>
      </c>
      <c r="N7347" s="436" t="s">
        <v>3730</v>
      </c>
      <c r="O7347" s="259">
        <v>1</v>
      </c>
      <c r="P7347" s="259" t="s">
        <v>5410</v>
      </c>
      <c r="Q7347" s="259" t="s">
        <v>5411</v>
      </c>
    </row>
    <row r="7348" spans="1:17" ht="21.75" customHeight="1">
      <c r="A7348" s="301" t="s">
        <v>5412</v>
      </c>
      <c r="B7348" s="301" t="s">
        <v>5413</v>
      </c>
      <c r="C7348" s="316" t="s">
        <v>13324</v>
      </c>
      <c r="D7348" s="465" t="s">
        <v>3730</v>
      </c>
      <c r="E7348" s="465" t="s">
        <v>700</v>
      </c>
      <c r="F7348" s="469" t="str">
        <f t="shared" si="228"/>
        <v>CH</v>
      </c>
      <c r="G7348" s="260">
        <v>0</v>
      </c>
      <c r="H7348" s="260">
        <v>0</v>
      </c>
      <c r="I7348" s="260">
        <v>0</v>
      </c>
      <c r="J7348" s="260">
        <v>0.30465402678834502</v>
      </c>
      <c r="K7348" s="260">
        <v>0.30465402672571901</v>
      </c>
      <c r="L7348" s="301" t="str">
        <f t="shared" si="229"/>
        <v/>
      </c>
      <c r="M7348" s="459">
        <f>IFERROR((Tableau1[[#This Row],[Scope 1
(kg CO2-eq)]]+Tableau1[[#This Row],[Scope 2 energy
(kg CO2-eq)]]+Tableau1[[#This Row],[Scope 2 Infrastructure
(kg CO2-eq)]])/Tableau1[[#This Row],[Total CO2-emissions
(kg CO2-eq)
for scope 3 use ]],"")</f>
        <v>0</v>
      </c>
      <c r="N7348" s="436" t="s">
        <v>3730</v>
      </c>
      <c r="O7348" s="259">
        <v>1</v>
      </c>
      <c r="P7348" s="259" t="s">
        <v>5412</v>
      </c>
      <c r="Q7348" s="259" t="s">
        <v>5413</v>
      </c>
    </row>
    <row r="7349" spans="1:17" ht="21.75" customHeight="1">
      <c r="A7349" s="301" t="s">
        <v>5414</v>
      </c>
      <c r="B7349" s="301" t="s">
        <v>5415</v>
      </c>
      <c r="C7349" s="316" t="s">
        <v>13325</v>
      </c>
      <c r="D7349" s="465" t="s">
        <v>3730</v>
      </c>
      <c r="E7349" s="465" t="s">
        <v>700</v>
      </c>
      <c r="F7349" s="469" t="str">
        <f t="shared" si="228"/>
        <v>CH</v>
      </c>
      <c r="G7349" s="260">
        <v>7.5061699999999998E-6</v>
      </c>
      <c r="H7349" s="260">
        <v>1.7038315820000001</v>
      </c>
      <c r="I7349" s="260">
        <v>0.58508441899999997</v>
      </c>
      <c r="J7349" s="260">
        <v>0.36950928715818698</v>
      </c>
      <c r="K7349" s="260">
        <v>2.65843280052185</v>
      </c>
      <c r="L7349" s="301" t="str">
        <f t="shared" si="229"/>
        <v/>
      </c>
      <c r="M7349" s="459">
        <f>IFERROR((Tableau1[[#This Row],[Scope 1
(kg CO2-eq)]]+Tableau1[[#This Row],[Scope 2 energy
(kg CO2-eq)]]+Tableau1[[#This Row],[Scope 2 Infrastructure
(kg CO2-eq)]])/Tableau1[[#This Row],[Total CO2-emissions
(kg CO2-eq)
for scope 3 use ]],"")</f>
        <v>0.86100483966368624</v>
      </c>
      <c r="N7349" s="436" t="s">
        <v>3730</v>
      </c>
      <c r="O7349" s="259">
        <v>1</v>
      </c>
      <c r="P7349" s="259" t="s">
        <v>5414</v>
      </c>
      <c r="Q7349" s="259" t="s">
        <v>5415</v>
      </c>
    </row>
    <row r="7350" spans="1:17" ht="21.75" customHeight="1">
      <c r="A7350" s="301" t="s">
        <v>5410</v>
      </c>
      <c r="B7350" s="301" t="s">
        <v>5416</v>
      </c>
      <c r="C7350" s="316" t="s">
        <v>13326</v>
      </c>
      <c r="D7350" s="465" t="s">
        <v>3730</v>
      </c>
      <c r="E7350" s="465" t="s">
        <v>6016</v>
      </c>
      <c r="F7350" s="469" t="str">
        <f t="shared" si="228"/>
        <v>other</v>
      </c>
      <c r="G7350" s="260">
        <v>0</v>
      </c>
      <c r="H7350" s="260">
        <v>2.6391933008639999E-4</v>
      </c>
      <c r="I7350" s="260">
        <v>2.7462110399999999E-7</v>
      </c>
      <c r="J7350" s="260">
        <v>0.28024536881815798</v>
      </c>
      <c r="K7350" s="260">
        <v>0.28050956277894901</v>
      </c>
      <c r="L7350" s="301" t="str">
        <f t="shared" si="229"/>
        <v/>
      </c>
      <c r="M7350" s="459">
        <f>IFERROR((Tableau1[[#This Row],[Scope 1
(kg CO2-eq)]]+Tableau1[[#This Row],[Scope 2 energy
(kg CO2-eq)]]+Tableau1[[#This Row],[Scope 2 Infrastructure
(kg CO2-eq)]])/Tableau1[[#This Row],[Total CO2-emissions
(kg CO2-eq)
for scope 3 use ]],"")</f>
        <v>9.4183580970675772E-4</v>
      </c>
      <c r="N7350" s="437" t="s">
        <v>3730</v>
      </c>
      <c r="O7350" s="259">
        <v>1</v>
      </c>
      <c r="P7350" s="259" t="s">
        <v>5410</v>
      </c>
      <c r="Q7350" s="259" t="s">
        <v>5416</v>
      </c>
    </row>
    <row r="7351" spans="1:17" ht="21.75" customHeight="1">
      <c r="A7351" s="301" t="s">
        <v>5410</v>
      </c>
      <c r="B7351" s="301" t="s">
        <v>5416</v>
      </c>
      <c r="C7351" s="316" t="s">
        <v>13327</v>
      </c>
      <c r="D7351" s="465" t="s">
        <v>3730</v>
      </c>
      <c r="E7351" s="465" t="s">
        <v>6016</v>
      </c>
      <c r="F7351" s="469" t="str">
        <f t="shared" si="228"/>
        <v>other</v>
      </c>
      <c r="G7351" s="260">
        <v>0</v>
      </c>
      <c r="H7351" s="260">
        <v>2.6391933008639999E-4</v>
      </c>
      <c r="I7351" s="260">
        <v>2.7462110399999999E-7</v>
      </c>
      <c r="J7351" s="260">
        <v>0.28024536881815798</v>
      </c>
      <c r="K7351" s="260">
        <v>0.28050956277894901</v>
      </c>
      <c r="L7351" s="301" t="str">
        <f t="shared" si="229"/>
        <v/>
      </c>
      <c r="M7351" s="459">
        <f>IFERROR((Tableau1[[#This Row],[Scope 1
(kg CO2-eq)]]+Tableau1[[#This Row],[Scope 2 energy
(kg CO2-eq)]]+Tableau1[[#This Row],[Scope 2 Infrastructure
(kg CO2-eq)]])/Tableau1[[#This Row],[Total CO2-emissions
(kg CO2-eq)
for scope 3 use ]],"")</f>
        <v>9.4183580970675772E-4</v>
      </c>
      <c r="N7351" s="437" t="s">
        <v>3730</v>
      </c>
      <c r="O7351" s="259">
        <v>1</v>
      </c>
      <c r="P7351" s="259" t="s">
        <v>5410</v>
      </c>
      <c r="Q7351" s="260" t="s">
        <v>5416</v>
      </c>
    </row>
    <row r="7352" spans="1:17" ht="21.75" customHeight="1">
      <c r="A7352" s="301" t="s">
        <v>5410</v>
      </c>
      <c r="B7352" s="301" t="s">
        <v>5380</v>
      </c>
      <c r="C7352" s="316" t="s">
        <v>13328</v>
      </c>
      <c r="D7352" s="465" t="s">
        <v>3646</v>
      </c>
      <c r="E7352" s="465" t="s">
        <v>700</v>
      </c>
      <c r="F7352" s="469" t="str">
        <f t="shared" si="228"/>
        <v>CH</v>
      </c>
      <c r="G7352" s="260">
        <v>0</v>
      </c>
      <c r="H7352" s="260">
        <v>0</v>
      </c>
      <c r="I7352" s="260">
        <v>0</v>
      </c>
      <c r="J7352" s="260">
        <v>13.399819425713201</v>
      </c>
      <c r="K7352" s="260">
        <v>13.3998194232922</v>
      </c>
      <c r="L7352" s="301" t="str">
        <f t="shared" si="229"/>
        <v/>
      </c>
      <c r="M7352" s="459">
        <f>IFERROR((Tableau1[[#This Row],[Scope 1
(kg CO2-eq)]]+Tableau1[[#This Row],[Scope 2 energy
(kg CO2-eq)]]+Tableau1[[#This Row],[Scope 2 Infrastructure
(kg CO2-eq)]])/Tableau1[[#This Row],[Total CO2-emissions
(kg CO2-eq)
for scope 3 use ]],"")</f>
        <v>0</v>
      </c>
      <c r="N7352" s="436" t="s">
        <v>3646</v>
      </c>
      <c r="O7352" s="259">
        <v>1</v>
      </c>
      <c r="P7352" s="259" t="s">
        <v>5410</v>
      </c>
      <c r="Q7352" s="260" t="s">
        <v>5380</v>
      </c>
    </row>
    <row r="7353" spans="1:17" ht="21.75" customHeight="1">
      <c r="A7353" s="301" t="s">
        <v>5254</v>
      </c>
      <c r="B7353" s="301" t="s">
        <v>5251</v>
      </c>
      <c r="C7353" s="316" t="s">
        <v>13329</v>
      </c>
      <c r="D7353" s="465" t="s">
        <v>3730</v>
      </c>
      <c r="E7353" s="465" t="s">
        <v>700</v>
      </c>
      <c r="F7353" s="469" t="str">
        <f t="shared" si="228"/>
        <v>CH</v>
      </c>
      <c r="G7353" s="260">
        <v>1.2548634999999999E-3</v>
      </c>
      <c r="H7353" s="260">
        <v>6.6126754397880004E-4</v>
      </c>
      <c r="I7353" s="260">
        <v>8.7917464612799994E-6</v>
      </c>
      <c r="J7353" s="260">
        <v>6.0352352333193898E-3</v>
      </c>
      <c r="K7353" s="260">
        <v>7.9601580289485E-3</v>
      </c>
      <c r="L7353" s="301" t="str">
        <f t="shared" si="229"/>
        <v/>
      </c>
      <c r="M7353" s="459">
        <f>IFERROR((Tableau1[[#This Row],[Scope 1
(kg CO2-eq)]]+Tableau1[[#This Row],[Scope 2 energy
(kg CO2-eq)]]+Tableau1[[#This Row],[Scope 2 Infrastructure
(kg CO2-eq)]])/Tableau1[[#This Row],[Total CO2-emissions
(kg CO2-eq)
for scope 3 use ]],"")</f>
        <v>0.2418196703431971</v>
      </c>
      <c r="N7353" s="436" t="s">
        <v>3730</v>
      </c>
      <c r="O7353" s="259">
        <v>1</v>
      </c>
      <c r="P7353" s="259" t="s">
        <v>5254</v>
      </c>
      <c r="Q7353" s="259" t="s">
        <v>5251</v>
      </c>
    </row>
    <row r="7354" spans="1:17" ht="21.75" customHeight="1">
      <c r="A7354" s="301" t="s">
        <v>5412</v>
      </c>
      <c r="B7354" s="301" t="s">
        <v>5413</v>
      </c>
      <c r="C7354" s="316" t="s">
        <v>13330</v>
      </c>
      <c r="D7354" s="465" t="s">
        <v>3730</v>
      </c>
      <c r="E7354" s="465" t="s">
        <v>700</v>
      </c>
      <c r="F7354" s="469" t="str">
        <f t="shared" si="228"/>
        <v>CH</v>
      </c>
      <c r="G7354" s="260">
        <v>0</v>
      </c>
      <c r="H7354" s="260">
        <v>0</v>
      </c>
      <c r="I7354" s="260">
        <v>0</v>
      </c>
      <c r="J7354" s="260">
        <v>1.0601018470059301E-2</v>
      </c>
      <c r="K7354" s="260">
        <v>1.0601018470079E-2</v>
      </c>
      <c r="L7354" s="301" t="str">
        <f t="shared" si="229"/>
        <v/>
      </c>
      <c r="M7354" s="459">
        <f>IFERROR((Tableau1[[#This Row],[Scope 1
(kg CO2-eq)]]+Tableau1[[#This Row],[Scope 2 energy
(kg CO2-eq)]]+Tableau1[[#This Row],[Scope 2 Infrastructure
(kg CO2-eq)]])/Tableau1[[#This Row],[Total CO2-emissions
(kg CO2-eq)
for scope 3 use ]],"")</f>
        <v>0</v>
      </c>
      <c r="N7354" s="436" t="s">
        <v>3730</v>
      </c>
      <c r="O7354" s="259">
        <v>1</v>
      </c>
      <c r="P7354" s="259" t="s">
        <v>5412</v>
      </c>
      <c r="Q7354" s="260" t="s">
        <v>5413</v>
      </c>
    </row>
    <row r="7355" spans="1:17" ht="21.75" customHeight="1">
      <c r="A7355" s="301" t="s">
        <v>5363</v>
      </c>
      <c r="B7355" s="301" t="s">
        <v>5146</v>
      </c>
      <c r="C7355" s="316" t="s">
        <v>13331</v>
      </c>
      <c r="D7355" s="465" t="s">
        <v>3730</v>
      </c>
      <c r="E7355" s="465" t="s">
        <v>700</v>
      </c>
      <c r="F7355" s="469" t="str">
        <f t="shared" si="228"/>
        <v>CH</v>
      </c>
      <c r="G7355" s="260">
        <v>1.0745279999999999E-2</v>
      </c>
      <c r="H7355" s="260">
        <v>1.2626703994597999E-3</v>
      </c>
      <c r="I7355" s="260">
        <v>2.8490041018883199E-3</v>
      </c>
      <c r="J7355" s="260">
        <v>6.409187812340001E-4</v>
      </c>
      <c r="K7355" s="260">
        <v>1.5497873124018E-2</v>
      </c>
      <c r="L7355" s="301" t="str">
        <f t="shared" si="229"/>
        <v/>
      </c>
      <c r="M7355" s="459">
        <f>IFERROR((Tableau1[[#This Row],[Scope 1
(kg CO2-eq)]]+Tableau1[[#This Row],[Scope 2 energy
(kg CO2-eq)]]+Tableau1[[#This Row],[Scope 2 Infrastructure
(kg CO2-eq)]])/Tableau1[[#This Row],[Total CO2-emissions
(kg CO2-eq)
for scope 3 use ]],"")</f>
        <v>0.95864473676219408</v>
      </c>
      <c r="N7355" s="436" t="s">
        <v>3730</v>
      </c>
      <c r="O7355" s="259">
        <v>1</v>
      </c>
      <c r="P7355" s="259" t="s">
        <v>5363</v>
      </c>
      <c r="Q7355" s="259" t="s">
        <v>5146</v>
      </c>
    </row>
    <row r="7356" spans="1:17" ht="21.75" customHeight="1">
      <c r="A7356" s="301" t="s">
        <v>5412</v>
      </c>
      <c r="B7356" s="301" t="s">
        <v>5417</v>
      </c>
      <c r="C7356" s="316" t="s">
        <v>13332</v>
      </c>
      <c r="D7356" s="465" t="s">
        <v>3730</v>
      </c>
      <c r="E7356" s="465" t="s">
        <v>700</v>
      </c>
      <c r="F7356" s="469" t="str">
        <f t="shared" si="228"/>
        <v>CH</v>
      </c>
      <c r="G7356" s="260">
        <v>7.0546240199999999E-2</v>
      </c>
      <c r="H7356" s="260">
        <v>3.4203214153479997E-4</v>
      </c>
      <c r="I7356" s="260">
        <v>3.8115733682800003E-5</v>
      </c>
      <c r="J7356" s="260">
        <v>1.3565704489363895E-2</v>
      </c>
      <c r="K7356" s="260">
        <v>8.4492092714282804E-2</v>
      </c>
      <c r="L7356" s="301" t="str">
        <f t="shared" si="229"/>
        <v/>
      </c>
      <c r="M7356" s="459">
        <f>IFERROR((Tableau1[[#This Row],[Scope 1
(kg CO2-eq)]]+Tableau1[[#This Row],[Scope 2 energy
(kg CO2-eq)]]+Tableau1[[#This Row],[Scope 2 Infrastructure
(kg CO2-eq)]])/Tableau1[[#This Row],[Total CO2-emissions
(kg CO2-eq)
for scope 3 use ]],"")</f>
        <v>0.83944409230176387</v>
      </c>
      <c r="N7356" s="437" t="s">
        <v>3730</v>
      </c>
      <c r="O7356" s="259">
        <v>1</v>
      </c>
      <c r="P7356" s="259" t="s">
        <v>5412</v>
      </c>
      <c r="Q7356" s="259" t="s">
        <v>5417</v>
      </c>
    </row>
    <row r="7357" spans="1:17" ht="21.75" customHeight="1">
      <c r="A7357" s="301" t="s">
        <v>5410</v>
      </c>
      <c r="B7357" s="301" t="s">
        <v>5380</v>
      </c>
      <c r="C7357" s="316" t="s">
        <v>13333</v>
      </c>
      <c r="D7357" s="465" t="s">
        <v>3646</v>
      </c>
      <c r="E7357" s="465" t="s">
        <v>700</v>
      </c>
      <c r="F7357" s="469" t="str">
        <f t="shared" si="228"/>
        <v>CH</v>
      </c>
      <c r="G7357" s="260">
        <v>0</v>
      </c>
      <c r="H7357" s="260">
        <v>0</v>
      </c>
      <c r="I7357" s="260">
        <v>0</v>
      </c>
      <c r="J7357" s="260">
        <v>6.4511565386094301</v>
      </c>
      <c r="K7357" s="260">
        <v>6.4511565381332998</v>
      </c>
      <c r="L7357" s="301" t="str">
        <f t="shared" si="229"/>
        <v/>
      </c>
      <c r="M7357" s="459">
        <f>IFERROR((Tableau1[[#This Row],[Scope 1
(kg CO2-eq)]]+Tableau1[[#This Row],[Scope 2 energy
(kg CO2-eq)]]+Tableau1[[#This Row],[Scope 2 Infrastructure
(kg CO2-eq)]])/Tableau1[[#This Row],[Total CO2-emissions
(kg CO2-eq)
for scope 3 use ]],"")</f>
        <v>0</v>
      </c>
      <c r="N7357" s="436" t="s">
        <v>3646</v>
      </c>
      <c r="O7357" s="259">
        <v>1</v>
      </c>
      <c r="P7357" s="259" t="s">
        <v>5410</v>
      </c>
      <c r="Q7357" s="260" t="s">
        <v>5380</v>
      </c>
    </row>
    <row r="7358" spans="1:17" ht="21.75" customHeight="1">
      <c r="A7358" s="301" t="s">
        <v>5412</v>
      </c>
      <c r="B7358" s="301" t="s">
        <v>5417</v>
      </c>
      <c r="C7358" s="316" t="s">
        <v>13334</v>
      </c>
      <c r="D7358" s="465" t="s">
        <v>3730</v>
      </c>
      <c r="E7358" s="465" t="s">
        <v>700</v>
      </c>
      <c r="F7358" s="469" t="str">
        <f t="shared" si="228"/>
        <v>CH</v>
      </c>
      <c r="G7358" s="260">
        <v>7.0546935500000005E-2</v>
      </c>
      <c r="H7358" s="260">
        <v>4.4936503507919998E-4</v>
      </c>
      <c r="I7358" s="260">
        <v>5.06173281522E-5</v>
      </c>
      <c r="J7358" s="260">
        <v>1.3689844540923091E-2</v>
      </c>
      <c r="K7358" s="260">
        <v>8.4736762519906805E-2</v>
      </c>
      <c r="L7358" s="301" t="str">
        <f t="shared" si="229"/>
        <v/>
      </c>
      <c r="M7358" s="459">
        <f>IFERROR((Tableau1[[#This Row],[Scope 1
(kg CO2-eq)]]+Tableau1[[#This Row],[Scope 2 energy
(kg CO2-eq)]]+Tableau1[[#This Row],[Scope 2 Infrastructure
(kg CO2-eq)]])/Tableau1[[#This Row],[Total CO2-emissions
(kg CO2-eq)
for scope 3 use ]],"")</f>
        <v>0.83844267529740335</v>
      </c>
      <c r="N7358" s="436" t="s">
        <v>3730</v>
      </c>
      <c r="O7358" s="259">
        <v>1</v>
      </c>
      <c r="P7358" s="259" t="s">
        <v>5412</v>
      </c>
      <c r="Q7358" s="259" t="s">
        <v>5417</v>
      </c>
    </row>
    <row r="7359" spans="1:17" ht="21.75" customHeight="1">
      <c r="A7359" s="301" t="s">
        <v>5412</v>
      </c>
      <c r="B7359" s="301" t="s">
        <v>5417</v>
      </c>
      <c r="C7359" s="316" t="s">
        <v>13335</v>
      </c>
      <c r="D7359" s="465" t="s">
        <v>3730</v>
      </c>
      <c r="E7359" s="465" t="s">
        <v>700</v>
      </c>
      <c r="F7359" s="469" t="str">
        <f t="shared" si="228"/>
        <v>CH</v>
      </c>
      <c r="G7359" s="260">
        <v>1.1727004000000001</v>
      </c>
      <c r="H7359" s="260">
        <v>1.975064573188E-3</v>
      </c>
      <c r="I7359" s="260">
        <v>5.7416528564199998E-5</v>
      </c>
      <c r="J7359" s="260">
        <v>1.3484009207969994E-2</v>
      </c>
      <c r="K7359" s="260">
        <v>1.1882168903575401</v>
      </c>
      <c r="L7359" s="301" t="str">
        <f t="shared" si="229"/>
        <v/>
      </c>
      <c r="M7359" s="459">
        <f>IFERROR((Tableau1[[#This Row],[Scope 1
(kg CO2-eq)]]+Tableau1[[#This Row],[Scope 2 energy
(kg CO2-eq)]]+Tableau1[[#This Row],[Scope 2 Infrastructure
(kg CO2-eq)]])/Tableau1[[#This Row],[Total CO2-emissions
(kg CO2-eq)
for scope 3 use ]],"")</f>
        <v>0.9886518956554049</v>
      </c>
      <c r="N7359" s="436" t="s">
        <v>3730</v>
      </c>
      <c r="O7359" s="259">
        <v>1</v>
      </c>
      <c r="P7359" s="259" t="s">
        <v>5412</v>
      </c>
      <c r="Q7359" s="260" t="s">
        <v>5417</v>
      </c>
    </row>
    <row r="7360" spans="1:17" ht="21.75" customHeight="1">
      <c r="A7360" s="301" t="s">
        <v>5412</v>
      </c>
      <c r="B7360" s="301" t="s">
        <v>5417</v>
      </c>
      <c r="C7360" s="316" t="s">
        <v>13336</v>
      </c>
      <c r="D7360" s="465" t="s">
        <v>3730</v>
      </c>
      <c r="E7360" s="465" t="s">
        <v>700</v>
      </c>
      <c r="F7360" s="469" t="str">
        <f t="shared" si="228"/>
        <v>CH</v>
      </c>
      <c r="G7360" s="260">
        <v>7.8397090020000004E-2</v>
      </c>
      <c r="H7360" s="260">
        <v>1.196591086253E-4</v>
      </c>
      <c r="I7360" s="260">
        <v>3.4585639363300001E-6</v>
      </c>
      <c r="J7360" s="260">
        <v>1.3360709939170601E-2</v>
      </c>
      <c r="K7360" s="260">
        <v>9.18809177903991E-2</v>
      </c>
      <c r="L7360" s="301" t="str">
        <f t="shared" si="229"/>
        <v/>
      </c>
      <c r="M7360" s="459">
        <f>IFERROR((Tableau1[[#This Row],[Scope 1
(kg CO2-eq)]]+Tableau1[[#This Row],[Scope 2 energy
(kg CO2-eq)]]+Tableau1[[#This Row],[Scope 2 Infrastructure
(kg CO2-eq)]])/Tableau1[[#This Row],[Total CO2-emissions
(kg CO2-eq)
for scope 3 use ]],"")</f>
        <v>0.85458667132258914</v>
      </c>
      <c r="N7360" s="437" t="s">
        <v>3730</v>
      </c>
      <c r="O7360" s="259">
        <v>1</v>
      </c>
      <c r="P7360" s="259" t="s">
        <v>5412</v>
      </c>
      <c r="Q7360" s="260" t="s">
        <v>5417</v>
      </c>
    </row>
    <row r="7361" spans="1:17" ht="21.75" customHeight="1">
      <c r="A7361" s="301" t="s">
        <v>5412</v>
      </c>
      <c r="B7361" s="301" t="s">
        <v>5417</v>
      </c>
      <c r="C7361" s="316" t="s">
        <v>13337</v>
      </c>
      <c r="D7361" s="465" t="s">
        <v>3730</v>
      </c>
      <c r="E7361" s="465" t="s">
        <v>700</v>
      </c>
      <c r="F7361" s="469" t="str">
        <f t="shared" si="228"/>
        <v>CH</v>
      </c>
      <c r="G7361" s="260">
        <v>9.7834168129999996E-2</v>
      </c>
      <c r="H7361" s="260">
        <v>4.50602224106E-5</v>
      </c>
      <c r="I7361" s="260">
        <v>1.7617192224299999E-6</v>
      </c>
      <c r="J7361" s="260">
        <v>1.3360774104029E-2</v>
      </c>
      <c r="K7361" s="260">
        <v>0.111241764188202</v>
      </c>
      <c r="L7361" s="301" t="str">
        <f t="shared" si="229"/>
        <v/>
      </c>
      <c r="M7361" s="459">
        <f>IFERROR((Tableau1[[#This Row],[Scope 1
(kg CO2-eq)]]+Tableau1[[#This Row],[Scope 2 energy
(kg CO2-eq)]]+Tableau1[[#This Row],[Scope 2 Infrastructure
(kg CO2-eq)]])/Tableau1[[#This Row],[Total CO2-emissions
(kg CO2-eq)
for scope 3 use ]],"")</f>
        <v>0.87989426260837766</v>
      </c>
      <c r="N7361" s="437" t="s">
        <v>3730</v>
      </c>
      <c r="O7361" s="259">
        <v>1</v>
      </c>
      <c r="P7361" s="259" t="s">
        <v>5412</v>
      </c>
      <c r="Q7361" s="260" t="s">
        <v>5417</v>
      </c>
    </row>
    <row r="7362" spans="1:17" ht="21.75" customHeight="1">
      <c r="A7362" s="301" t="s">
        <v>5410</v>
      </c>
      <c r="B7362" s="301" t="s">
        <v>5418</v>
      </c>
      <c r="C7362" s="316" t="s">
        <v>13338</v>
      </c>
      <c r="D7362" s="465" t="s">
        <v>3730</v>
      </c>
      <c r="E7362" s="465" t="s">
        <v>700</v>
      </c>
      <c r="F7362" s="469" t="str">
        <f t="shared" ref="F7362:F7425" si="230">IF(ISNUMBER(SEARCH("{CH}", C7362)), "CH", "other")</f>
        <v>CH</v>
      </c>
      <c r="G7362" s="260">
        <v>0</v>
      </c>
      <c r="H7362" s="260">
        <v>0</v>
      </c>
      <c r="I7362" s="260">
        <v>0</v>
      </c>
      <c r="J7362" s="260">
        <v>1.38746438565219E-3</v>
      </c>
      <c r="K7362" s="260">
        <v>1.3874643844347099E-3</v>
      </c>
      <c r="L7362" s="301" t="str">
        <f t="shared" ref="L7362:L7425" si="231">IF(N7362="MJ", K7362*3.6, IF(N7362="m", K7362*1000, ""))</f>
        <v/>
      </c>
      <c r="M7362" s="459">
        <f>IFERROR((Tableau1[[#This Row],[Scope 1
(kg CO2-eq)]]+Tableau1[[#This Row],[Scope 2 energy
(kg CO2-eq)]]+Tableau1[[#This Row],[Scope 2 Infrastructure
(kg CO2-eq)]])/Tableau1[[#This Row],[Total CO2-emissions
(kg CO2-eq)
for scope 3 use ]],"")</f>
        <v>0</v>
      </c>
      <c r="N7362" s="436" t="s">
        <v>3730</v>
      </c>
      <c r="O7362" s="259">
        <v>1</v>
      </c>
      <c r="P7362" s="260" t="s">
        <v>5410</v>
      </c>
      <c r="Q7362" s="260" t="s">
        <v>5418</v>
      </c>
    </row>
    <row r="7363" spans="1:17" ht="21.75" customHeight="1">
      <c r="A7363" s="301" t="s">
        <v>5412</v>
      </c>
      <c r="B7363" s="301" t="s">
        <v>5413</v>
      </c>
      <c r="C7363" s="316" t="s">
        <v>13339</v>
      </c>
      <c r="D7363" s="465" t="s">
        <v>3730</v>
      </c>
      <c r="E7363" s="465" t="s">
        <v>700</v>
      </c>
      <c r="F7363" s="469" t="str">
        <f t="shared" si="230"/>
        <v>CH</v>
      </c>
      <c r="G7363" s="260">
        <v>0</v>
      </c>
      <c r="H7363" s="260">
        <v>0</v>
      </c>
      <c r="I7363" s="260">
        <v>0</v>
      </c>
      <c r="J7363" s="260">
        <v>1.06235451685119E-2</v>
      </c>
      <c r="K7363" s="260">
        <v>1.06235451685353E-2</v>
      </c>
      <c r="L7363" s="301" t="str">
        <f t="shared" si="231"/>
        <v/>
      </c>
      <c r="M7363" s="459">
        <f>IFERROR((Tableau1[[#This Row],[Scope 1
(kg CO2-eq)]]+Tableau1[[#This Row],[Scope 2 energy
(kg CO2-eq)]]+Tableau1[[#This Row],[Scope 2 Infrastructure
(kg CO2-eq)]])/Tableau1[[#This Row],[Total CO2-emissions
(kg CO2-eq)
for scope 3 use ]],"")</f>
        <v>0</v>
      </c>
      <c r="N7363" s="436" t="s">
        <v>3730</v>
      </c>
      <c r="O7363" s="259">
        <v>1</v>
      </c>
      <c r="P7363" s="259" t="s">
        <v>5412</v>
      </c>
      <c r="Q7363" s="259" t="s">
        <v>5413</v>
      </c>
    </row>
    <row r="7364" spans="1:17" ht="21.75" customHeight="1">
      <c r="A7364" s="301" t="s">
        <v>5412</v>
      </c>
      <c r="B7364" s="301" t="s">
        <v>5413</v>
      </c>
      <c r="C7364" s="316" t="s">
        <v>13340</v>
      </c>
      <c r="D7364" s="465" t="s">
        <v>3730</v>
      </c>
      <c r="E7364" s="465" t="s">
        <v>700</v>
      </c>
      <c r="F7364" s="469" t="str">
        <f t="shared" si="230"/>
        <v>CH</v>
      </c>
      <c r="G7364" s="260">
        <v>0</v>
      </c>
      <c r="H7364" s="260">
        <v>0</v>
      </c>
      <c r="I7364" s="260">
        <v>0</v>
      </c>
      <c r="J7364" s="260">
        <v>0.30467337198845701</v>
      </c>
      <c r="K7364" s="260">
        <v>0.30467337192224903</v>
      </c>
      <c r="L7364" s="301" t="str">
        <f t="shared" si="231"/>
        <v/>
      </c>
      <c r="M7364" s="459">
        <f>IFERROR((Tableau1[[#This Row],[Scope 1
(kg CO2-eq)]]+Tableau1[[#This Row],[Scope 2 energy
(kg CO2-eq)]]+Tableau1[[#This Row],[Scope 2 Infrastructure
(kg CO2-eq)]])/Tableau1[[#This Row],[Total CO2-emissions
(kg CO2-eq)
for scope 3 use ]],"")</f>
        <v>0</v>
      </c>
      <c r="N7364" s="436" t="s">
        <v>3730</v>
      </c>
      <c r="O7364" s="259">
        <v>1</v>
      </c>
      <c r="P7364" s="259" t="s">
        <v>5412</v>
      </c>
      <c r="Q7364" s="259" t="s">
        <v>5413</v>
      </c>
    </row>
    <row r="7365" spans="1:17" ht="21.75" customHeight="1">
      <c r="A7365" s="301" t="s">
        <v>5410</v>
      </c>
      <c r="B7365" s="301" t="s">
        <v>5419</v>
      </c>
      <c r="C7365" s="316" t="s">
        <v>13341</v>
      </c>
      <c r="D7365" s="465" t="s">
        <v>3646</v>
      </c>
      <c r="E7365" s="465" t="s">
        <v>700</v>
      </c>
      <c r="F7365" s="469" t="str">
        <f t="shared" si="230"/>
        <v>CH</v>
      </c>
      <c r="G7365" s="260">
        <v>0</v>
      </c>
      <c r="H7365" s="260">
        <v>0</v>
      </c>
      <c r="I7365" s="260">
        <v>0</v>
      </c>
      <c r="J7365" s="260">
        <v>108.02201511245801</v>
      </c>
      <c r="K7365" s="260">
        <v>108.022015113451</v>
      </c>
      <c r="L7365" s="301" t="str">
        <f t="shared" si="231"/>
        <v/>
      </c>
      <c r="M7365" s="459">
        <f>IFERROR((Tableau1[[#This Row],[Scope 1
(kg CO2-eq)]]+Tableau1[[#This Row],[Scope 2 energy
(kg CO2-eq)]]+Tableau1[[#This Row],[Scope 2 Infrastructure
(kg CO2-eq)]])/Tableau1[[#This Row],[Total CO2-emissions
(kg CO2-eq)
for scope 3 use ]],"")</f>
        <v>0</v>
      </c>
      <c r="N7365" s="436" t="s">
        <v>3646</v>
      </c>
      <c r="O7365" s="259">
        <v>1</v>
      </c>
      <c r="P7365" s="259" t="s">
        <v>5410</v>
      </c>
      <c r="Q7365" s="259" t="s">
        <v>5419</v>
      </c>
    </row>
    <row r="7366" spans="1:17" ht="21.75" customHeight="1">
      <c r="A7366" s="301" t="s">
        <v>5410</v>
      </c>
      <c r="B7366" s="301" t="s">
        <v>5411</v>
      </c>
      <c r="C7366" s="316" t="s">
        <v>13342</v>
      </c>
      <c r="D7366" s="465" t="s">
        <v>3646</v>
      </c>
      <c r="E7366" s="465" t="s">
        <v>700</v>
      </c>
      <c r="F7366" s="469" t="str">
        <f t="shared" si="230"/>
        <v>CH</v>
      </c>
      <c r="G7366" s="260">
        <v>0</v>
      </c>
      <c r="H7366" s="260">
        <v>0</v>
      </c>
      <c r="I7366" s="260">
        <v>0</v>
      </c>
      <c r="J7366" s="260">
        <v>0.31247604326011802</v>
      </c>
      <c r="K7366" s="260">
        <v>0.31247604324380501</v>
      </c>
      <c r="L7366" s="301" t="str">
        <f t="shared" si="231"/>
        <v/>
      </c>
      <c r="M7366" s="459">
        <f>IFERROR((Tableau1[[#This Row],[Scope 1
(kg CO2-eq)]]+Tableau1[[#This Row],[Scope 2 energy
(kg CO2-eq)]]+Tableau1[[#This Row],[Scope 2 Infrastructure
(kg CO2-eq)]])/Tableau1[[#This Row],[Total CO2-emissions
(kg CO2-eq)
for scope 3 use ]],"")</f>
        <v>0</v>
      </c>
      <c r="N7366" s="436" t="s">
        <v>3646</v>
      </c>
      <c r="O7366" s="259">
        <v>1</v>
      </c>
      <c r="P7366" s="259" t="s">
        <v>5410</v>
      </c>
      <c r="Q7366" s="259" t="s">
        <v>5411</v>
      </c>
    </row>
    <row r="7367" spans="1:17" ht="21.75" customHeight="1">
      <c r="A7367" s="301" t="s">
        <v>5410</v>
      </c>
      <c r="B7367" s="301" t="s">
        <v>5411</v>
      </c>
      <c r="C7367" s="316" t="s">
        <v>13343</v>
      </c>
      <c r="D7367" s="465" t="s">
        <v>3646</v>
      </c>
      <c r="E7367" s="465" t="s">
        <v>700</v>
      </c>
      <c r="F7367" s="469" t="str">
        <f t="shared" si="230"/>
        <v>CH</v>
      </c>
      <c r="G7367" s="260">
        <v>0</v>
      </c>
      <c r="H7367" s="260">
        <v>0</v>
      </c>
      <c r="I7367" s="260">
        <v>0</v>
      </c>
      <c r="J7367" s="260">
        <v>1.31707928596362</v>
      </c>
      <c r="K7367" s="260">
        <v>1.3170792859178699</v>
      </c>
      <c r="L7367" s="301" t="str">
        <f t="shared" si="231"/>
        <v/>
      </c>
      <c r="M7367" s="459">
        <f>IFERROR((Tableau1[[#This Row],[Scope 1
(kg CO2-eq)]]+Tableau1[[#This Row],[Scope 2 energy
(kg CO2-eq)]]+Tableau1[[#This Row],[Scope 2 Infrastructure
(kg CO2-eq)]])/Tableau1[[#This Row],[Total CO2-emissions
(kg CO2-eq)
for scope 3 use ]],"")</f>
        <v>0</v>
      </c>
      <c r="N7367" s="436" t="s">
        <v>3646</v>
      </c>
      <c r="O7367" s="259">
        <v>1</v>
      </c>
      <c r="P7367" s="259" t="s">
        <v>5410</v>
      </c>
      <c r="Q7367" s="259" t="s">
        <v>5411</v>
      </c>
    </row>
    <row r="7368" spans="1:17" ht="21.75" customHeight="1">
      <c r="A7368" s="301" t="s">
        <v>5410</v>
      </c>
      <c r="B7368" s="301" t="s">
        <v>5411</v>
      </c>
      <c r="C7368" s="316" t="s">
        <v>13344</v>
      </c>
      <c r="D7368" s="465" t="s">
        <v>3646</v>
      </c>
      <c r="E7368" s="465" t="s">
        <v>700</v>
      </c>
      <c r="F7368" s="469" t="str">
        <f t="shared" si="230"/>
        <v>CH</v>
      </c>
      <c r="G7368" s="260">
        <v>0</v>
      </c>
      <c r="H7368" s="260">
        <v>0</v>
      </c>
      <c r="I7368" s="260">
        <v>0</v>
      </c>
      <c r="J7368" s="260">
        <v>29.9064596749283</v>
      </c>
      <c r="K7368" s="260">
        <v>29.9064596523815</v>
      </c>
      <c r="L7368" s="301" t="str">
        <f t="shared" si="231"/>
        <v/>
      </c>
      <c r="M7368" s="459">
        <f>IFERROR((Tableau1[[#This Row],[Scope 1
(kg CO2-eq)]]+Tableau1[[#This Row],[Scope 2 energy
(kg CO2-eq)]]+Tableau1[[#This Row],[Scope 2 Infrastructure
(kg CO2-eq)]])/Tableau1[[#This Row],[Total CO2-emissions
(kg CO2-eq)
for scope 3 use ]],"")</f>
        <v>0</v>
      </c>
      <c r="N7368" s="436" t="s">
        <v>3646</v>
      </c>
      <c r="O7368" s="259">
        <v>1</v>
      </c>
      <c r="P7368" s="259" t="s">
        <v>5410</v>
      </c>
      <c r="Q7368" s="259" t="s">
        <v>5411</v>
      </c>
    </row>
    <row r="7369" spans="1:17" ht="21.75" customHeight="1">
      <c r="A7369" s="301" t="s">
        <v>5410</v>
      </c>
      <c r="B7369" s="301" t="s">
        <v>5411</v>
      </c>
      <c r="C7369" s="316" t="s">
        <v>13345</v>
      </c>
      <c r="D7369" s="465" t="s">
        <v>3646</v>
      </c>
      <c r="E7369" s="465" t="s">
        <v>700</v>
      </c>
      <c r="F7369" s="469" t="str">
        <f t="shared" si="230"/>
        <v>CH</v>
      </c>
      <c r="G7369" s="260">
        <v>0</v>
      </c>
      <c r="H7369" s="260">
        <v>0</v>
      </c>
      <c r="I7369" s="260">
        <v>0</v>
      </c>
      <c r="J7369" s="260">
        <v>4.3433982412847998</v>
      </c>
      <c r="K7369" s="260">
        <v>4.3433982412688596</v>
      </c>
      <c r="L7369" s="301" t="str">
        <f t="shared" si="231"/>
        <v/>
      </c>
      <c r="M7369" s="459">
        <f>IFERROR((Tableau1[[#This Row],[Scope 1
(kg CO2-eq)]]+Tableau1[[#This Row],[Scope 2 energy
(kg CO2-eq)]]+Tableau1[[#This Row],[Scope 2 Infrastructure
(kg CO2-eq)]])/Tableau1[[#This Row],[Total CO2-emissions
(kg CO2-eq)
for scope 3 use ]],"")</f>
        <v>0</v>
      </c>
      <c r="N7369" s="436" t="s">
        <v>3646</v>
      </c>
      <c r="O7369" s="259">
        <v>1</v>
      </c>
      <c r="P7369" s="259" t="s">
        <v>5410</v>
      </c>
      <c r="Q7369" s="259" t="s">
        <v>5411</v>
      </c>
    </row>
    <row r="7370" spans="1:17" ht="21.75" customHeight="1">
      <c r="A7370" s="301" t="s">
        <v>5385</v>
      </c>
      <c r="B7370" s="301" t="s">
        <v>5150</v>
      </c>
      <c r="C7370" s="316" t="s">
        <v>13346</v>
      </c>
      <c r="D7370" s="465" t="s">
        <v>3730</v>
      </c>
      <c r="E7370" s="465" t="s">
        <v>700</v>
      </c>
      <c r="F7370" s="469" t="str">
        <f t="shared" si="230"/>
        <v>CH</v>
      </c>
      <c r="G7370" s="260">
        <v>0</v>
      </c>
      <c r="H7370" s="260">
        <v>1.061890959492E-2</v>
      </c>
      <c r="I7370" s="260">
        <v>2.2162815972E-4</v>
      </c>
      <c r="J7370" s="260">
        <v>2.06009037308728E-2</v>
      </c>
      <c r="K7370" s="260">
        <v>3.1441441553722402E-2</v>
      </c>
      <c r="L7370" s="301" t="str">
        <f t="shared" si="231"/>
        <v/>
      </c>
      <c r="M7370" s="459">
        <f>IFERROR((Tableau1[[#This Row],[Scope 1
(kg CO2-eq)]]+Tableau1[[#This Row],[Scope 2 energy
(kg CO2-eq)]]+Tableau1[[#This Row],[Scope 2 Infrastructure
(kg CO2-eq)]])/Tableau1[[#This Row],[Total CO2-emissions
(kg CO2-eq)
for scope 3 use ]],"")</f>
        <v>0.3447850104492608</v>
      </c>
      <c r="N7370" s="436" t="s">
        <v>3730</v>
      </c>
      <c r="O7370" s="259">
        <v>1</v>
      </c>
      <c r="P7370" s="259" t="s">
        <v>5385</v>
      </c>
      <c r="Q7370" s="259" t="s">
        <v>5150</v>
      </c>
    </row>
    <row r="7371" spans="1:17" ht="21.75" customHeight="1">
      <c r="A7371" s="301" t="s">
        <v>5157</v>
      </c>
      <c r="B7371" s="301" t="s">
        <v>5363</v>
      </c>
      <c r="C7371" s="316" t="s">
        <v>13347</v>
      </c>
      <c r="D7371" s="465" t="s">
        <v>3730</v>
      </c>
      <c r="E7371" s="465" t="s">
        <v>6091</v>
      </c>
      <c r="F7371" s="469" t="str">
        <f t="shared" si="230"/>
        <v>other</v>
      </c>
      <c r="G7371" s="260">
        <v>0</v>
      </c>
      <c r="H7371" s="260">
        <v>0.1189322704512</v>
      </c>
      <c r="I7371" s="260">
        <v>5.6967606360000002E-4</v>
      </c>
      <c r="J7371" s="260">
        <v>6.7549942812875399</v>
      </c>
      <c r="K7371" s="260">
        <v>6.87449622674011</v>
      </c>
      <c r="L7371" s="301" t="str">
        <f t="shared" si="231"/>
        <v/>
      </c>
      <c r="M7371" s="459">
        <f>IFERROR((Tableau1[[#This Row],[Scope 1
(kg CO2-eq)]]+Tableau1[[#This Row],[Scope 2 energy
(kg CO2-eq)]]+Tableau1[[#This Row],[Scope 2 Infrastructure
(kg CO2-eq)]])/Tableau1[[#This Row],[Total CO2-emissions
(kg CO2-eq)
for scope 3 use ]],"")</f>
        <v>1.7383375097358645E-2</v>
      </c>
      <c r="N7371" s="436" t="s">
        <v>3730</v>
      </c>
      <c r="O7371" s="259">
        <v>1</v>
      </c>
      <c r="P7371" s="259" t="s">
        <v>5157</v>
      </c>
      <c r="Q7371" s="259" t="s">
        <v>5363</v>
      </c>
    </row>
    <row r="7372" spans="1:17" ht="21.75" customHeight="1">
      <c r="A7372" s="301" t="s">
        <v>5157</v>
      </c>
      <c r="B7372" s="301" t="s">
        <v>5363</v>
      </c>
      <c r="C7372" s="316" t="s">
        <v>13348</v>
      </c>
      <c r="D7372" s="465" t="s">
        <v>3730</v>
      </c>
      <c r="E7372" s="465" t="s">
        <v>6091</v>
      </c>
      <c r="F7372" s="469" t="str">
        <f t="shared" si="230"/>
        <v>other</v>
      </c>
      <c r="G7372" s="260">
        <v>0</v>
      </c>
      <c r="H7372" s="260">
        <v>3.2459680800000001E-2</v>
      </c>
      <c r="I7372" s="260">
        <v>1.5547927499999999E-4</v>
      </c>
      <c r="J7372" s="260">
        <v>3.9837309332922599</v>
      </c>
      <c r="K7372" s="260">
        <v>4.0163460894070804</v>
      </c>
      <c r="L7372" s="301" t="str">
        <f t="shared" si="231"/>
        <v/>
      </c>
      <c r="M7372" s="459">
        <f>IFERROR((Tableau1[[#This Row],[Scope 1
(kg CO2-eq)]]+Tableau1[[#This Row],[Scope 2 energy
(kg CO2-eq)]]+Tableau1[[#This Row],[Scope 2 Infrastructure
(kg CO2-eq)]])/Tableau1[[#This Row],[Total CO2-emissions
(kg CO2-eq)
for scope 3 use ]],"")</f>
        <v>8.12060498496903E-3</v>
      </c>
      <c r="N7372" s="436" t="s">
        <v>3730</v>
      </c>
      <c r="O7372" s="259">
        <v>1</v>
      </c>
      <c r="P7372" s="259" t="s">
        <v>5157</v>
      </c>
      <c r="Q7372" s="259" t="s">
        <v>5363</v>
      </c>
    </row>
    <row r="7373" spans="1:17" ht="21.75" customHeight="1">
      <c r="A7373" s="301" t="s">
        <v>5157</v>
      </c>
      <c r="B7373" s="301" t="s">
        <v>5363</v>
      </c>
      <c r="C7373" s="316" t="s">
        <v>13349</v>
      </c>
      <c r="D7373" s="465" t="s">
        <v>3730</v>
      </c>
      <c r="E7373" s="465" t="s">
        <v>6091</v>
      </c>
      <c r="F7373" s="469" t="str">
        <f t="shared" si="230"/>
        <v>other</v>
      </c>
      <c r="G7373" s="260">
        <v>0</v>
      </c>
      <c r="H7373" s="260">
        <v>8.6732267097599999E-2</v>
      </c>
      <c r="I7373" s="260">
        <v>4.1544062279999999E-4</v>
      </c>
      <c r="J7373" s="260">
        <v>3.7069157032015401</v>
      </c>
      <c r="K7373" s="260">
        <v>3.7940634100655699</v>
      </c>
      <c r="L7373" s="301" t="str">
        <f t="shared" si="231"/>
        <v/>
      </c>
      <c r="M7373" s="459">
        <f>IFERROR((Tableau1[[#This Row],[Scope 1
(kg CO2-eq)]]+Tableau1[[#This Row],[Scope 2 energy
(kg CO2-eq)]]+Tableau1[[#This Row],[Scope 2 Infrastructure
(kg CO2-eq)]])/Tableau1[[#This Row],[Total CO2-emissions
(kg CO2-eq)
for scope 3 use ]],"")</f>
        <v>2.2969491624520288E-2</v>
      </c>
      <c r="N7373" s="436" t="s">
        <v>3730</v>
      </c>
      <c r="O7373" s="259">
        <v>1</v>
      </c>
      <c r="P7373" s="259" t="s">
        <v>5157</v>
      </c>
      <c r="Q7373" s="259" t="s">
        <v>5363</v>
      </c>
    </row>
    <row r="7374" spans="1:17" ht="21.75" customHeight="1">
      <c r="A7374" s="301" t="s">
        <v>5157</v>
      </c>
      <c r="B7374" s="301" t="s">
        <v>5363</v>
      </c>
      <c r="C7374" s="316" t="s">
        <v>13350</v>
      </c>
      <c r="D7374" s="465" t="s">
        <v>3730</v>
      </c>
      <c r="E7374" s="465" t="s">
        <v>6091</v>
      </c>
      <c r="F7374" s="469" t="str">
        <f t="shared" si="230"/>
        <v>other</v>
      </c>
      <c r="G7374" s="260">
        <v>0</v>
      </c>
      <c r="H7374" s="260">
        <v>0.38951616960000002</v>
      </c>
      <c r="I7374" s="260">
        <v>1.8657513E-3</v>
      </c>
      <c r="J7374" s="260">
        <v>6.5419313619077402</v>
      </c>
      <c r="K7374" s="260">
        <v>6.9333132801892496</v>
      </c>
      <c r="L7374" s="301" t="str">
        <f t="shared" si="231"/>
        <v/>
      </c>
      <c r="M7374" s="459">
        <f>IFERROR((Tableau1[[#This Row],[Scope 1
(kg CO2-eq)]]+Tableau1[[#This Row],[Scope 2 energy
(kg CO2-eq)]]+Tableau1[[#This Row],[Scope 2 Infrastructure
(kg CO2-eq)]])/Tableau1[[#This Row],[Total CO2-emissions
(kg CO2-eq)
for scope 3 use ]],"")</f>
        <v>5.6449478782143965E-2</v>
      </c>
      <c r="N7374" s="436" t="s">
        <v>3730</v>
      </c>
      <c r="O7374" s="259">
        <v>1</v>
      </c>
      <c r="P7374" s="259" t="s">
        <v>5157</v>
      </c>
      <c r="Q7374" s="259" t="s">
        <v>5363</v>
      </c>
    </row>
    <row r="7375" spans="1:17" ht="21.75" customHeight="1">
      <c r="A7375" s="301" t="s">
        <v>5157</v>
      </c>
      <c r="B7375" s="301" t="s">
        <v>5363</v>
      </c>
      <c r="C7375" s="316" t="s">
        <v>13351</v>
      </c>
      <c r="D7375" s="465" t="s">
        <v>3730</v>
      </c>
      <c r="E7375" s="465" t="s">
        <v>6091</v>
      </c>
      <c r="F7375" s="469" t="str">
        <f t="shared" si="230"/>
        <v>other</v>
      </c>
      <c r="G7375" s="260">
        <v>0</v>
      </c>
      <c r="H7375" s="260">
        <v>0.28149035189760002</v>
      </c>
      <c r="I7375" s="260">
        <v>1.3483162728E-3</v>
      </c>
      <c r="J7375" s="260">
        <v>3.9807933853941599</v>
      </c>
      <c r="K7375" s="260">
        <v>4.2636320521691902</v>
      </c>
      <c r="L7375" s="301" t="str">
        <f t="shared" si="231"/>
        <v/>
      </c>
      <c r="M7375" s="459">
        <f>IFERROR((Tableau1[[#This Row],[Scope 1
(kg CO2-eq)]]+Tableau1[[#This Row],[Scope 2 energy
(kg CO2-eq)]]+Tableau1[[#This Row],[Scope 2 Infrastructure
(kg CO2-eq)]])/Tableau1[[#This Row],[Total CO2-emissions
(kg CO2-eq)
for scope 3 use ]],"")</f>
        <v>6.6337494584341863E-2</v>
      </c>
      <c r="N7375" s="436" t="s">
        <v>3730</v>
      </c>
      <c r="O7375" s="259">
        <v>1</v>
      </c>
      <c r="P7375" s="259" t="s">
        <v>5157</v>
      </c>
      <c r="Q7375" s="259" t="s">
        <v>5363</v>
      </c>
    </row>
    <row r="7376" spans="1:17" ht="21.75" customHeight="1">
      <c r="A7376" s="301" t="s">
        <v>5157</v>
      </c>
      <c r="B7376" s="301" t="s">
        <v>5363</v>
      </c>
      <c r="C7376" s="316" t="s">
        <v>13352</v>
      </c>
      <c r="D7376" s="465" t="s">
        <v>3730</v>
      </c>
      <c r="E7376" s="465" t="s">
        <v>6091</v>
      </c>
      <c r="F7376" s="469" t="str">
        <f t="shared" si="230"/>
        <v>other</v>
      </c>
      <c r="G7376" s="260">
        <v>0</v>
      </c>
      <c r="H7376" s="260">
        <v>3.9678713809920003E-2</v>
      </c>
      <c r="I7376" s="260">
        <v>1.9005786576E-4</v>
      </c>
      <c r="J7376" s="260">
        <v>6.6069913954880501</v>
      </c>
      <c r="K7376" s="260">
        <v>6.6468601662965296</v>
      </c>
      <c r="L7376" s="301" t="str">
        <f t="shared" si="231"/>
        <v/>
      </c>
      <c r="M7376" s="459">
        <f>IFERROR((Tableau1[[#This Row],[Scope 1
(kg CO2-eq)]]+Tableau1[[#This Row],[Scope 2 energy
(kg CO2-eq)]]+Tableau1[[#This Row],[Scope 2 Infrastructure
(kg CO2-eq)]])/Tableau1[[#This Row],[Total CO2-emissions
(kg CO2-eq)
for scope 3 use ]],"")</f>
        <v>5.9981360639776967E-3</v>
      </c>
      <c r="N7376" s="436" t="s">
        <v>3730</v>
      </c>
      <c r="O7376" s="259">
        <v>1</v>
      </c>
      <c r="P7376" s="259" t="s">
        <v>5157</v>
      </c>
      <c r="Q7376" s="259" t="s">
        <v>5363</v>
      </c>
    </row>
    <row r="7377" spans="1:17" ht="21.75" customHeight="1">
      <c r="A7377" s="301" t="s">
        <v>5157</v>
      </c>
      <c r="B7377" s="301" t="s">
        <v>5363</v>
      </c>
      <c r="C7377" s="316" t="s">
        <v>13353</v>
      </c>
      <c r="D7377" s="465" t="s">
        <v>3730</v>
      </c>
      <c r="E7377" s="465" t="s">
        <v>6091</v>
      </c>
      <c r="F7377" s="469" t="str">
        <f t="shared" si="230"/>
        <v>other</v>
      </c>
      <c r="G7377" s="260">
        <v>0</v>
      </c>
      <c r="H7377" s="260">
        <v>1.0802581770240001E-2</v>
      </c>
      <c r="I7377" s="260">
        <v>5.1743502720000003E-5</v>
      </c>
      <c r="J7377" s="260">
        <v>3.8357280474927702</v>
      </c>
      <c r="K7377" s="260">
        <v>3.8465823711166101</v>
      </c>
      <c r="L7377" s="301" t="str">
        <f t="shared" si="231"/>
        <v/>
      </c>
      <c r="M7377" s="459">
        <f>IFERROR((Tableau1[[#This Row],[Scope 1
(kg CO2-eq)]]+Tableau1[[#This Row],[Scope 2 energy
(kg CO2-eq)]]+Tableau1[[#This Row],[Scope 2 Infrastructure
(kg CO2-eq)]])/Tableau1[[#This Row],[Total CO2-emissions
(kg CO2-eq)
for scope 3 use ]],"")</f>
        <v>2.8218101747835801E-3</v>
      </c>
      <c r="N7377" s="436" t="s">
        <v>3730</v>
      </c>
      <c r="O7377" s="259">
        <v>1</v>
      </c>
      <c r="P7377" s="259" t="s">
        <v>5157</v>
      </c>
      <c r="Q7377" s="259" t="s">
        <v>5363</v>
      </c>
    </row>
    <row r="7378" spans="1:17" ht="21.75" customHeight="1">
      <c r="A7378" s="301" t="s">
        <v>5157</v>
      </c>
      <c r="B7378" s="301" t="s">
        <v>5363</v>
      </c>
      <c r="C7378" s="316" t="s">
        <v>13354</v>
      </c>
      <c r="D7378" s="465" t="s">
        <v>3730</v>
      </c>
      <c r="E7378" s="465" t="s">
        <v>6091</v>
      </c>
      <c r="F7378" s="469" t="str">
        <f t="shared" si="230"/>
        <v>other</v>
      </c>
      <c r="G7378" s="260">
        <v>0</v>
      </c>
      <c r="H7378" s="260">
        <v>2.8876132039680001E-2</v>
      </c>
      <c r="I7378" s="260">
        <v>1.3831436304E-4</v>
      </c>
      <c r="J7378" s="260">
        <v>3.5589128174020499</v>
      </c>
      <c r="K7378" s="260">
        <v>3.5879272630062502</v>
      </c>
      <c r="L7378" s="301" t="str">
        <f t="shared" si="231"/>
        <v/>
      </c>
      <c r="M7378" s="459">
        <f>IFERROR((Tableau1[[#This Row],[Scope 1
(kg CO2-eq)]]+Tableau1[[#This Row],[Scope 2 energy
(kg CO2-eq)]]+Tableau1[[#This Row],[Scope 2 Infrastructure
(kg CO2-eq)]])/Tableau1[[#This Row],[Total CO2-emissions
(kg CO2-eq)
for scope 3 use ]],"")</f>
        <v>8.0866874593241884E-3</v>
      </c>
      <c r="N7378" s="436" t="s">
        <v>3730</v>
      </c>
      <c r="O7378" s="259">
        <v>1</v>
      </c>
      <c r="P7378" s="259" t="s">
        <v>5157</v>
      </c>
      <c r="Q7378" s="260" t="s">
        <v>5363</v>
      </c>
    </row>
    <row r="7379" spans="1:17" ht="21.75" customHeight="1">
      <c r="A7379" s="301" t="s">
        <v>5157</v>
      </c>
      <c r="B7379" s="301" t="s">
        <v>5363</v>
      </c>
      <c r="C7379" s="316" t="s">
        <v>13355</v>
      </c>
      <c r="D7379" s="465" t="s">
        <v>3730</v>
      </c>
      <c r="E7379" s="465" t="s">
        <v>6091</v>
      </c>
      <c r="F7379" s="469" t="str">
        <f t="shared" si="230"/>
        <v>other</v>
      </c>
      <c r="G7379" s="260">
        <v>0</v>
      </c>
      <c r="H7379" s="260">
        <v>0.12983872320000001</v>
      </c>
      <c r="I7379" s="260">
        <v>6.2191709999999997E-4</v>
      </c>
      <c r="J7379" s="260">
        <v>6.3939284761082602</v>
      </c>
      <c r="K7379" s="260">
        <v>6.5243891152309104</v>
      </c>
      <c r="L7379" s="301" t="str">
        <f t="shared" si="231"/>
        <v/>
      </c>
      <c r="M7379" s="459">
        <f>IFERROR((Tableau1[[#This Row],[Scope 1
(kg CO2-eq)]]+Tableau1[[#This Row],[Scope 2 energy
(kg CO2-eq)]]+Tableau1[[#This Row],[Scope 2 Infrastructure
(kg CO2-eq)]])/Tableau1[[#This Row],[Total CO2-emissions
(kg CO2-eq)
for scope 3 use ]],"")</f>
        <v>1.999583991632951E-2</v>
      </c>
      <c r="N7379" s="436" t="s">
        <v>3730</v>
      </c>
      <c r="O7379" s="259">
        <v>1</v>
      </c>
      <c r="P7379" s="259" t="s">
        <v>5157</v>
      </c>
      <c r="Q7379" s="259" t="s">
        <v>5363</v>
      </c>
    </row>
    <row r="7380" spans="1:17" ht="21.75" customHeight="1">
      <c r="A7380" s="301" t="s">
        <v>5157</v>
      </c>
      <c r="B7380" s="301" t="s">
        <v>5363</v>
      </c>
      <c r="C7380" s="316" t="s">
        <v>13356</v>
      </c>
      <c r="D7380" s="465" t="s">
        <v>3730</v>
      </c>
      <c r="E7380" s="465" t="s">
        <v>6091</v>
      </c>
      <c r="F7380" s="469" t="str">
        <f t="shared" si="230"/>
        <v>other</v>
      </c>
      <c r="G7380" s="260">
        <v>0</v>
      </c>
      <c r="H7380" s="260">
        <v>9.4003235596800003E-2</v>
      </c>
      <c r="I7380" s="260">
        <v>4.5026798040000002E-4</v>
      </c>
      <c r="J7380" s="260">
        <v>3.8327904995946702</v>
      </c>
      <c r="K7380" s="260">
        <v>3.9272440020194899</v>
      </c>
      <c r="L7380" s="301" t="str">
        <f t="shared" si="231"/>
        <v/>
      </c>
      <c r="M7380" s="459">
        <f>IFERROR((Tableau1[[#This Row],[Scope 1
(kg CO2-eq)]]+Tableau1[[#This Row],[Scope 2 energy
(kg CO2-eq)]]+Tableau1[[#This Row],[Scope 2 Infrastructure
(kg CO2-eq)]])/Tableau1[[#This Row],[Total CO2-emissions
(kg CO2-eq)
for scope 3 use ]],"")</f>
        <v>2.4050836548131359E-2</v>
      </c>
      <c r="N7380" s="436" t="s">
        <v>3730</v>
      </c>
      <c r="O7380" s="259">
        <v>1</v>
      </c>
      <c r="P7380" s="259" t="s">
        <v>5157</v>
      </c>
      <c r="Q7380" s="259" t="s">
        <v>5363</v>
      </c>
    </row>
    <row r="7381" spans="1:17" ht="21.75" customHeight="1">
      <c r="A7381" s="301" t="s">
        <v>5406</v>
      </c>
      <c r="B7381" s="301" t="s">
        <v>5407</v>
      </c>
      <c r="C7381" s="316" t="s">
        <v>13357</v>
      </c>
      <c r="D7381" s="465" t="s">
        <v>436</v>
      </c>
      <c r="E7381" s="465" t="s">
        <v>700</v>
      </c>
      <c r="F7381" s="469" t="str">
        <f t="shared" si="230"/>
        <v>CH</v>
      </c>
      <c r="G7381" s="260">
        <v>0.17943926530555601</v>
      </c>
      <c r="H7381" s="260">
        <v>5.8465273090863697E-2</v>
      </c>
      <c r="I7381" s="260">
        <v>9.23900137482816E-4</v>
      </c>
      <c r="J7381" s="260">
        <v>1.9922695655529843E-3</v>
      </c>
      <c r="K7381" s="260">
        <v>0.24082070743675901</v>
      </c>
      <c r="L7381" s="301">
        <f t="shared" si="231"/>
        <v>0.86695454677233241</v>
      </c>
      <c r="M7381" s="459">
        <f>IFERROR((Tableau1[[#This Row],[Scope 1
(kg CO2-eq)]]+Tableau1[[#This Row],[Scope 2 energy
(kg CO2-eq)]]+Tableau1[[#This Row],[Scope 2 Infrastructure
(kg CO2-eq)]])/Tableau1[[#This Row],[Total CO2-emissions
(kg CO2-eq)
for scope 3 use ]],"")</f>
        <v>0.9917271694612072</v>
      </c>
      <c r="N7381" s="436" t="s">
        <v>436</v>
      </c>
      <c r="O7381" s="259">
        <v>3.6</v>
      </c>
      <c r="P7381" s="259" t="s">
        <v>5406</v>
      </c>
      <c r="Q7381" s="259" t="s">
        <v>5407</v>
      </c>
    </row>
    <row r="7382" spans="1:17" ht="21.75" customHeight="1">
      <c r="A7382" s="301" t="s">
        <v>5406</v>
      </c>
      <c r="B7382" s="301" t="s">
        <v>5407</v>
      </c>
      <c r="C7382" s="316" t="s">
        <v>13358</v>
      </c>
      <c r="D7382" s="465" t="s">
        <v>436</v>
      </c>
      <c r="E7382" s="465" t="s">
        <v>700</v>
      </c>
      <c r="F7382" s="469" t="str">
        <f t="shared" si="230"/>
        <v>CH</v>
      </c>
      <c r="G7382" s="260">
        <v>6.63924332222222E-2</v>
      </c>
      <c r="H7382" s="260">
        <v>2.1632151043619499E-2</v>
      </c>
      <c r="I7382" s="260">
        <v>3.4184305086864099E-4</v>
      </c>
      <c r="J7382" s="260">
        <v>8.6588798684419932E-4</v>
      </c>
      <c r="K7382" s="260">
        <v>8.9232315057005906E-2</v>
      </c>
      <c r="L7382" s="301">
        <f t="shared" si="231"/>
        <v>0.3212363342052213</v>
      </c>
      <c r="M7382" s="459">
        <f>IFERROR((Tableau1[[#This Row],[Scope 1
(kg CO2-eq)]]+Tableau1[[#This Row],[Scope 2 energy
(kg CO2-eq)]]+Tableau1[[#This Row],[Scope 2 Infrastructure
(kg CO2-eq)]])/Tableau1[[#This Row],[Total CO2-emissions
(kg CO2-eq)
for scope 3 use ]],"")</f>
        <v>0.99029625377597341</v>
      </c>
      <c r="N7382" s="436" t="s">
        <v>436</v>
      </c>
      <c r="O7382" s="259">
        <v>3.6</v>
      </c>
      <c r="P7382" s="259" t="s">
        <v>5406</v>
      </c>
      <c r="Q7382" s="259" t="s">
        <v>5407</v>
      </c>
    </row>
    <row r="7383" spans="1:17" ht="21.75" customHeight="1">
      <c r="A7383" s="301" t="s">
        <v>5406</v>
      </c>
      <c r="B7383" s="301" t="s">
        <v>5407</v>
      </c>
      <c r="C7383" s="316" t="s">
        <v>13359</v>
      </c>
      <c r="D7383" s="465" t="s">
        <v>436</v>
      </c>
      <c r="E7383" s="465" t="s">
        <v>700</v>
      </c>
      <c r="F7383" s="469" t="str">
        <f t="shared" si="230"/>
        <v>CH</v>
      </c>
      <c r="G7383" s="260">
        <v>0.13816870486111099</v>
      </c>
      <c r="H7383" s="260">
        <v>4.5018260279965E-2</v>
      </c>
      <c r="I7383" s="260">
        <v>7.1140310586176704E-4</v>
      </c>
      <c r="J7383" s="260">
        <v>1.5810423415240082E-3</v>
      </c>
      <c r="K7383" s="260">
        <v>0.18547941007228799</v>
      </c>
      <c r="L7383" s="301">
        <f t="shared" si="231"/>
        <v>0.66772587626023683</v>
      </c>
      <c r="M7383" s="459">
        <f>IFERROR((Tableau1[[#This Row],[Scope 1
(kg CO2-eq)]]+Tableau1[[#This Row],[Scope 2 energy
(kg CO2-eq)]]+Tableau1[[#This Row],[Scope 2 Infrastructure
(kg CO2-eq)]])/Tableau1[[#This Row],[Total CO2-emissions
(kg CO2-eq)
for scope 3 use ]],"")</f>
        <v>0.99147591732832208</v>
      </c>
      <c r="N7383" s="436" t="s">
        <v>436</v>
      </c>
      <c r="O7383" s="259">
        <v>3.6</v>
      </c>
      <c r="P7383" s="259" t="s">
        <v>5406</v>
      </c>
      <c r="Q7383" s="259" t="s">
        <v>5407</v>
      </c>
    </row>
    <row r="7384" spans="1:17" ht="21.75" customHeight="1">
      <c r="A7384" s="301" t="s">
        <v>5406</v>
      </c>
      <c r="B7384" s="301" t="s">
        <v>5407</v>
      </c>
      <c r="C7384" s="316" t="s">
        <v>13360</v>
      </c>
      <c r="D7384" s="465" t="s">
        <v>436</v>
      </c>
      <c r="E7384" s="465" t="s">
        <v>700</v>
      </c>
      <c r="F7384" s="469" t="str">
        <f t="shared" si="230"/>
        <v>CH</v>
      </c>
      <c r="G7384" s="260">
        <v>0</v>
      </c>
      <c r="H7384" s="260">
        <v>0</v>
      </c>
      <c r="I7384" s="260">
        <v>0</v>
      </c>
      <c r="J7384" s="260">
        <v>2.04359197377399E-4</v>
      </c>
      <c r="K7384" s="260">
        <v>2.0435919737795601E-4</v>
      </c>
      <c r="L7384" s="301">
        <f t="shared" si="231"/>
        <v>7.3569311056064163E-4</v>
      </c>
      <c r="M7384" s="459">
        <f>IFERROR((Tableau1[[#This Row],[Scope 1
(kg CO2-eq)]]+Tableau1[[#This Row],[Scope 2 energy
(kg CO2-eq)]]+Tableau1[[#This Row],[Scope 2 Infrastructure
(kg CO2-eq)]])/Tableau1[[#This Row],[Total CO2-emissions
(kg CO2-eq)
for scope 3 use ]],"")</f>
        <v>0</v>
      </c>
      <c r="N7384" s="436" t="s">
        <v>436</v>
      </c>
      <c r="O7384" s="259">
        <v>3.6</v>
      </c>
      <c r="P7384" s="259" t="s">
        <v>5406</v>
      </c>
      <c r="Q7384" s="259" t="s">
        <v>5407</v>
      </c>
    </row>
    <row r="7385" spans="1:17" ht="21.75" customHeight="1">
      <c r="A7385" s="301" t="s">
        <v>5406</v>
      </c>
      <c r="B7385" s="301" t="s">
        <v>5407</v>
      </c>
      <c r="C7385" s="316" t="s">
        <v>13361</v>
      </c>
      <c r="D7385" s="465" t="s">
        <v>436</v>
      </c>
      <c r="E7385" s="465" t="s">
        <v>700</v>
      </c>
      <c r="F7385" s="469" t="str">
        <f t="shared" si="230"/>
        <v>CH</v>
      </c>
      <c r="G7385" s="260">
        <v>0.118430662555556</v>
      </c>
      <c r="H7385" s="260">
        <v>3.8587080239969998E-2</v>
      </c>
      <c r="I7385" s="260">
        <v>6.0977409073865703E-4</v>
      </c>
      <c r="J7385" s="260">
        <v>1.3843663412980017E-3</v>
      </c>
      <c r="K7385" s="260">
        <v>0.15901188278711301</v>
      </c>
      <c r="L7385" s="301">
        <f t="shared" si="231"/>
        <v>0.57244277803360688</v>
      </c>
      <c r="M7385" s="459">
        <f>IFERROR((Tableau1[[#This Row],[Scope 1
(kg CO2-eq)]]+Tableau1[[#This Row],[Scope 2 energy
(kg CO2-eq)]]+Tableau1[[#This Row],[Scope 2 Infrastructure
(kg CO2-eq)]])/Tableau1[[#This Row],[Total CO2-emissions
(kg CO2-eq)
for scope 3 use ]],"")</f>
        <v>0.99129394686369587</v>
      </c>
      <c r="N7385" s="436" t="s">
        <v>436</v>
      </c>
      <c r="O7385" s="259">
        <v>3.6</v>
      </c>
      <c r="P7385" s="259" t="s">
        <v>5406</v>
      </c>
      <c r="Q7385" s="259" t="s">
        <v>5407</v>
      </c>
    </row>
    <row r="7386" spans="1:17" ht="21.75" customHeight="1">
      <c r="A7386" s="301" t="s">
        <v>5406</v>
      </c>
      <c r="B7386" s="301" t="s">
        <v>5407</v>
      </c>
      <c r="C7386" s="316" t="s">
        <v>13362</v>
      </c>
      <c r="D7386" s="465" t="s">
        <v>436</v>
      </c>
      <c r="E7386" s="465" t="s">
        <v>6091</v>
      </c>
      <c r="F7386" s="469" t="str">
        <f t="shared" si="230"/>
        <v>other</v>
      </c>
      <c r="G7386" s="260">
        <v>7.7044273277777797E-2</v>
      </c>
      <c r="H7386" s="260">
        <v>1.1109867924528299E-3</v>
      </c>
      <c r="I7386" s="260">
        <v>2.08584263626834E-2</v>
      </c>
      <c r="J7386" s="260">
        <v>5.7517908788240479E-4</v>
      </c>
      <c r="K7386" s="260">
        <v>9.9588865883999594E-2</v>
      </c>
      <c r="L7386" s="301">
        <f t="shared" si="231"/>
        <v>0.35851991718239856</v>
      </c>
      <c r="M7386" s="459">
        <f>IFERROR((Tableau1[[#This Row],[Scope 1
(kg CO2-eq)]]+Tableau1[[#This Row],[Scope 2 energy
(kg CO2-eq)]]+Tableau1[[#This Row],[Scope 2 Infrastructure
(kg CO2-eq)]])/Tableau1[[#This Row],[Total CO2-emissions
(kg CO2-eq)
for scope 3 use ]],"")</f>
        <v>0.99422446027495148</v>
      </c>
      <c r="N7386" s="436" t="s">
        <v>436</v>
      </c>
      <c r="O7386" s="259">
        <v>3.6</v>
      </c>
      <c r="P7386" s="259" t="s">
        <v>5406</v>
      </c>
      <c r="Q7386" s="259" t="s">
        <v>5407</v>
      </c>
    </row>
    <row r="7387" spans="1:17" ht="21.75" customHeight="1">
      <c r="A7387" s="301" t="s">
        <v>5406</v>
      </c>
      <c r="B7387" s="301" t="s">
        <v>5407</v>
      </c>
      <c r="C7387" s="316" t="s">
        <v>13363</v>
      </c>
      <c r="D7387" s="465" t="s">
        <v>436</v>
      </c>
      <c r="E7387" s="465" t="s">
        <v>6091</v>
      </c>
      <c r="F7387" s="469" t="str">
        <f t="shared" si="230"/>
        <v>other</v>
      </c>
      <c r="G7387" s="260">
        <v>0</v>
      </c>
      <c r="H7387" s="260">
        <v>0</v>
      </c>
      <c r="I7387" s="260">
        <v>0</v>
      </c>
      <c r="J7387" s="260">
        <v>1.2060496215483801E-4</v>
      </c>
      <c r="K7387" s="260">
        <v>1.2060496215504499E-4</v>
      </c>
      <c r="L7387" s="301">
        <f t="shared" si="231"/>
        <v>4.34177863758162E-4</v>
      </c>
      <c r="M7387" s="459">
        <f>IFERROR((Tableau1[[#This Row],[Scope 1
(kg CO2-eq)]]+Tableau1[[#This Row],[Scope 2 energy
(kg CO2-eq)]]+Tableau1[[#This Row],[Scope 2 Infrastructure
(kg CO2-eq)]])/Tableau1[[#This Row],[Total CO2-emissions
(kg CO2-eq)
for scope 3 use ]],"")</f>
        <v>0</v>
      </c>
      <c r="N7387" s="436" t="s">
        <v>436</v>
      </c>
      <c r="O7387" s="259">
        <v>3.6</v>
      </c>
      <c r="P7387" s="259" t="s">
        <v>5406</v>
      </c>
      <c r="Q7387" s="259" t="s">
        <v>5407</v>
      </c>
    </row>
    <row r="7388" spans="1:17" ht="21.75" customHeight="1">
      <c r="A7388" s="301" t="s">
        <v>5406</v>
      </c>
      <c r="B7388" s="301" t="s">
        <v>4137</v>
      </c>
      <c r="C7388" s="316" t="s">
        <v>13364</v>
      </c>
      <c r="D7388" s="465" t="s">
        <v>436</v>
      </c>
      <c r="E7388" s="465" t="s">
        <v>700</v>
      </c>
      <c r="F7388" s="469" t="str">
        <f t="shared" si="230"/>
        <v>CH</v>
      </c>
      <c r="G7388" s="260">
        <v>7.7608938888888896E-4</v>
      </c>
      <c r="H7388" s="260">
        <v>0</v>
      </c>
      <c r="I7388" s="260">
        <v>0</v>
      </c>
      <c r="J7388" s="260">
        <v>6.138989577280601E-3</v>
      </c>
      <c r="K7388" s="260">
        <v>6.9150789663680896E-3</v>
      </c>
      <c r="L7388" s="301">
        <f t="shared" si="231"/>
        <v>2.4894284278925122E-2</v>
      </c>
      <c r="M7388" s="459">
        <f>IFERROR((Tableau1[[#This Row],[Scope 1
(kg CO2-eq)]]+Tableau1[[#This Row],[Scope 2 energy
(kg CO2-eq)]]+Tableau1[[#This Row],[Scope 2 Infrastructure
(kg CO2-eq)]])/Tableau1[[#This Row],[Total CO2-emissions
(kg CO2-eq)
for scope 3 use ]],"")</f>
        <v>0.11223145717690966</v>
      </c>
      <c r="N7388" s="436" t="s">
        <v>436</v>
      </c>
      <c r="O7388" s="259">
        <v>3.6</v>
      </c>
      <c r="P7388" s="259" t="s">
        <v>5406</v>
      </c>
      <c r="Q7388" s="259" t="s">
        <v>4137</v>
      </c>
    </row>
    <row r="7389" spans="1:17" ht="21.75" customHeight="1">
      <c r="A7389" s="301" t="s">
        <v>5406</v>
      </c>
      <c r="B7389" s="301" t="s">
        <v>4137</v>
      </c>
      <c r="C7389" s="316" t="s">
        <v>13365</v>
      </c>
      <c r="D7389" s="465" t="s">
        <v>436</v>
      </c>
      <c r="E7389" s="465" t="s">
        <v>700</v>
      </c>
      <c r="F7389" s="469" t="str">
        <f t="shared" si="230"/>
        <v>CH</v>
      </c>
      <c r="G7389" s="260">
        <v>0</v>
      </c>
      <c r="H7389" s="260">
        <v>0</v>
      </c>
      <c r="I7389" s="260">
        <v>0</v>
      </c>
      <c r="J7389" s="260">
        <v>2.3857026639369202E-3</v>
      </c>
      <c r="K7389" s="260">
        <v>2.3857026639369601E-3</v>
      </c>
      <c r="L7389" s="301">
        <f t="shared" si="231"/>
        <v>8.5885295901730573E-3</v>
      </c>
      <c r="M7389" s="459">
        <f>IFERROR((Tableau1[[#This Row],[Scope 1
(kg CO2-eq)]]+Tableau1[[#This Row],[Scope 2 energy
(kg CO2-eq)]]+Tableau1[[#This Row],[Scope 2 Infrastructure
(kg CO2-eq)]])/Tableau1[[#This Row],[Total CO2-emissions
(kg CO2-eq)
for scope 3 use ]],"")</f>
        <v>0</v>
      </c>
      <c r="N7389" s="436" t="s">
        <v>436</v>
      </c>
      <c r="O7389" s="259">
        <v>3.6</v>
      </c>
      <c r="P7389" s="259" t="s">
        <v>5406</v>
      </c>
      <c r="Q7389" s="259" t="s">
        <v>4137</v>
      </c>
    </row>
    <row r="7390" spans="1:17" ht="21.75" customHeight="1">
      <c r="A7390" s="301" t="s">
        <v>5406</v>
      </c>
      <c r="B7390" s="301" t="s">
        <v>4137</v>
      </c>
      <c r="C7390" s="316" t="s">
        <v>13366</v>
      </c>
      <c r="D7390" s="465" t="s">
        <v>436</v>
      </c>
      <c r="E7390" s="465" t="s">
        <v>700</v>
      </c>
      <c r="F7390" s="469" t="str">
        <f t="shared" si="230"/>
        <v>CH</v>
      </c>
      <c r="G7390" s="260">
        <v>1.3971480555555599E-3</v>
      </c>
      <c r="H7390" s="260">
        <v>0</v>
      </c>
      <c r="I7390" s="260">
        <v>0</v>
      </c>
      <c r="J7390" s="260">
        <v>6.7198697616429595E-3</v>
      </c>
      <c r="K7390" s="260">
        <v>8.1170178180027894E-3</v>
      </c>
      <c r="L7390" s="301">
        <f t="shared" si="231"/>
        <v>2.9221264144810043E-2</v>
      </c>
      <c r="M7390" s="459">
        <f>IFERROR((Tableau1[[#This Row],[Scope 1
(kg CO2-eq)]]+Tableau1[[#This Row],[Scope 2 energy
(kg CO2-eq)]]+Tableau1[[#This Row],[Scope 2 Infrastructure
(kg CO2-eq)]])/Tableau1[[#This Row],[Total CO2-emissions
(kg CO2-eq)
for scope 3 use ]],"")</f>
        <v>0.17212578398643102</v>
      </c>
      <c r="N7390" s="436" t="s">
        <v>436</v>
      </c>
      <c r="O7390" s="259">
        <v>3.6</v>
      </c>
      <c r="P7390" s="259" t="s">
        <v>5406</v>
      </c>
      <c r="Q7390" s="259" t="s">
        <v>4137</v>
      </c>
    </row>
    <row r="7391" spans="1:17" ht="21.75" customHeight="1">
      <c r="A7391" s="301" t="s">
        <v>5406</v>
      </c>
      <c r="B7391" s="301" t="s">
        <v>4137</v>
      </c>
      <c r="C7391" s="316" t="s">
        <v>13367</v>
      </c>
      <c r="D7391" s="465" t="s">
        <v>436</v>
      </c>
      <c r="E7391" s="465" t="s">
        <v>700</v>
      </c>
      <c r="F7391" s="469" t="str">
        <f t="shared" si="230"/>
        <v>CH</v>
      </c>
      <c r="G7391" s="260">
        <v>5.9195456111111096E-3</v>
      </c>
      <c r="H7391" s="260">
        <v>0</v>
      </c>
      <c r="I7391" s="260">
        <v>0</v>
      </c>
      <c r="J7391" s="260">
        <v>1.9933147993782194E-2</v>
      </c>
      <c r="K7391" s="260">
        <v>2.5852693605245902E-2</v>
      </c>
      <c r="L7391" s="301">
        <f t="shared" si="231"/>
        <v>9.3069696978885244E-2</v>
      </c>
      <c r="M7391" s="459">
        <f>IFERROR((Tableau1[[#This Row],[Scope 1
(kg CO2-eq)]]+Tableau1[[#This Row],[Scope 2 energy
(kg CO2-eq)]]+Tableau1[[#This Row],[Scope 2 Infrastructure
(kg CO2-eq)]])/Tableau1[[#This Row],[Total CO2-emissions
(kg CO2-eq)
for scope 3 use ]],"")</f>
        <v>0.22897210253982758</v>
      </c>
      <c r="N7391" s="436" t="s">
        <v>436</v>
      </c>
      <c r="O7391" s="259">
        <v>3.6</v>
      </c>
      <c r="P7391" s="259" t="s">
        <v>5406</v>
      </c>
      <c r="Q7391" s="259" t="s">
        <v>4137</v>
      </c>
    </row>
    <row r="7392" spans="1:17" ht="21.75" customHeight="1">
      <c r="A7392" s="301" t="s">
        <v>5406</v>
      </c>
      <c r="B7392" s="301" t="s">
        <v>4137</v>
      </c>
      <c r="C7392" s="316" t="s">
        <v>13368</v>
      </c>
      <c r="D7392" s="465" t="s">
        <v>436</v>
      </c>
      <c r="E7392" s="465" t="s">
        <v>700</v>
      </c>
      <c r="F7392" s="469" t="str">
        <f t="shared" si="230"/>
        <v>CH</v>
      </c>
      <c r="G7392" s="260">
        <v>0</v>
      </c>
      <c r="H7392" s="260">
        <v>0</v>
      </c>
      <c r="I7392" s="260">
        <v>0</v>
      </c>
      <c r="J7392" s="260">
        <v>2.6390643155403E-3</v>
      </c>
      <c r="K7392" s="260">
        <v>2.6390643155414701E-3</v>
      </c>
      <c r="L7392" s="301">
        <f t="shared" si="231"/>
        <v>9.5006315359492926E-3</v>
      </c>
      <c r="M7392" s="459">
        <f>IFERROR((Tableau1[[#This Row],[Scope 1
(kg CO2-eq)]]+Tableau1[[#This Row],[Scope 2 energy
(kg CO2-eq)]]+Tableau1[[#This Row],[Scope 2 Infrastructure
(kg CO2-eq)]])/Tableau1[[#This Row],[Total CO2-emissions
(kg CO2-eq)
for scope 3 use ]],"")</f>
        <v>0</v>
      </c>
      <c r="N7392" s="436" t="s">
        <v>436</v>
      </c>
      <c r="O7392" s="259">
        <v>3.6</v>
      </c>
      <c r="P7392" s="259" t="s">
        <v>5406</v>
      </c>
      <c r="Q7392" s="259" t="s">
        <v>4137</v>
      </c>
    </row>
    <row r="7393" spans="1:17" ht="21.75" customHeight="1">
      <c r="A7393" s="301" t="s">
        <v>5420</v>
      </c>
      <c r="B7393" s="301" t="s">
        <v>5406</v>
      </c>
      <c r="C7393" s="316" t="s">
        <v>13369</v>
      </c>
      <c r="D7393" s="465" t="s">
        <v>436</v>
      </c>
      <c r="E7393" s="465" t="s">
        <v>700</v>
      </c>
      <c r="F7393" s="469" t="str">
        <f t="shared" si="230"/>
        <v>CH</v>
      </c>
      <c r="G7393" s="260">
        <v>0</v>
      </c>
      <c r="H7393" s="260">
        <v>1.18617870191E-2</v>
      </c>
      <c r="I7393" s="260">
        <v>6.3200960424199995E-2</v>
      </c>
      <c r="J7393" s="260">
        <v>0</v>
      </c>
      <c r="K7393" s="260">
        <v>7.5062747662554899E-2</v>
      </c>
      <c r="L7393" s="301">
        <f t="shared" si="231"/>
        <v>0.27022589158519766</v>
      </c>
      <c r="M7393" s="459">
        <f>IFERROR((Tableau1[[#This Row],[Scope 1
(kg CO2-eq)]]+Tableau1[[#This Row],[Scope 2 energy
(kg CO2-eq)]]+Tableau1[[#This Row],[Scope 2 Infrastructure
(kg CO2-eq)]])/Tableau1[[#This Row],[Total CO2-emissions
(kg CO2-eq)
for scope 3 use ]],"")</f>
        <v>0.99999999707904508</v>
      </c>
      <c r="N7393" s="436" t="s">
        <v>436</v>
      </c>
      <c r="O7393" s="259">
        <v>3.6</v>
      </c>
      <c r="P7393" s="259" t="s">
        <v>5420</v>
      </c>
      <c r="Q7393" s="259" t="s">
        <v>5406</v>
      </c>
    </row>
    <row r="7394" spans="1:17" ht="21.75" customHeight="1">
      <c r="A7394" s="301" t="s">
        <v>5421</v>
      </c>
      <c r="B7394" s="301" t="s">
        <v>5402</v>
      </c>
      <c r="C7394" s="316" t="s">
        <v>13370</v>
      </c>
      <c r="D7394" s="465" t="s">
        <v>436</v>
      </c>
      <c r="E7394" s="465" t="s">
        <v>700</v>
      </c>
      <c r="F7394" s="469" t="str">
        <f t="shared" si="230"/>
        <v>CH</v>
      </c>
      <c r="G7394" s="260">
        <v>2.7236847222222198E-4</v>
      </c>
      <c r="H7394" s="260">
        <v>0.123103789044504</v>
      </c>
      <c r="I7394" s="260">
        <v>5.7055963714986599E-2</v>
      </c>
      <c r="J7394" s="260">
        <v>0</v>
      </c>
      <c r="K7394" s="260">
        <v>0.18043212159470901</v>
      </c>
      <c r="L7394" s="301">
        <f t="shared" si="231"/>
        <v>0.64955563774095249</v>
      </c>
      <c r="M7394" s="459">
        <f>IFERROR((Tableau1[[#This Row],[Scope 1
(kg CO2-eq)]]+Tableau1[[#This Row],[Scope 2 energy
(kg CO2-eq)]]+Tableau1[[#This Row],[Scope 2 Infrastructure
(kg CO2-eq)]])/Tableau1[[#This Row],[Total CO2-emissions
(kg CO2-eq)
for scope 3 use ]],"")</f>
        <v>0.99999999798818417</v>
      </c>
      <c r="N7394" s="436" t="s">
        <v>436</v>
      </c>
      <c r="O7394" s="259">
        <v>3.6</v>
      </c>
      <c r="P7394" s="259" t="s">
        <v>5421</v>
      </c>
      <c r="Q7394" s="259" t="s">
        <v>5402</v>
      </c>
    </row>
    <row r="7395" spans="1:17" ht="21.75" customHeight="1">
      <c r="A7395" s="301" t="s">
        <v>5420</v>
      </c>
      <c r="B7395" s="301" t="s">
        <v>5406</v>
      </c>
      <c r="C7395" s="316" t="s">
        <v>13371</v>
      </c>
      <c r="D7395" s="465" t="s">
        <v>436</v>
      </c>
      <c r="E7395" s="465" t="s">
        <v>6023</v>
      </c>
      <c r="F7395" s="469" t="str">
        <f t="shared" si="230"/>
        <v>other</v>
      </c>
      <c r="G7395" s="260">
        <v>1.4966708333333299E-4</v>
      </c>
      <c r="H7395" s="260">
        <v>0</v>
      </c>
      <c r="I7395" s="260">
        <v>0</v>
      </c>
      <c r="J7395" s="260">
        <v>4.961631164020327E-3</v>
      </c>
      <c r="K7395" s="260">
        <v>5.1112982793765803E-3</v>
      </c>
      <c r="L7395" s="301">
        <f t="shared" si="231"/>
        <v>1.8400673805755691E-2</v>
      </c>
      <c r="M7395" s="459">
        <f>IFERROR((Tableau1[[#This Row],[Scope 1
(kg CO2-eq)]]+Tableau1[[#This Row],[Scope 2 energy
(kg CO2-eq)]]+Tableau1[[#This Row],[Scope 2 Infrastructure
(kg CO2-eq)]])/Tableau1[[#This Row],[Total CO2-emissions
(kg CO2-eq)
for scope 3 use ]],"")</f>
        <v>2.928161792811429E-2</v>
      </c>
      <c r="N7395" s="436" t="s">
        <v>436</v>
      </c>
      <c r="O7395" s="259">
        <v>3.6</v>
      </c>
      <c r="P7395" s="259" t="s">
        <v>5420</v>
      </c>
      <c r="Q7395" s="259" t="s">
        <v>5406</v>
      </c>
    </row>
    <row r="7396" spans="1:17" ht="21.75" customHeight="1">
      <c r="A7396" s="301" t="s">
        <v>5420</v>
      </c>
      <c r="B7396" s="301" t="s">
        <v>5406</v>
      </c>
      <c r="C7396" s="316" t="s">
        <v>13372</v>
      </c>
      <c r="D7396" s="465" t="s">
        <v>436</v>
      </c>
      <c r="E7396" s="465" t="s">
        <v>6017</v>
      </c>
      <c r="F7396" s="469" t="str">
        <f t="shared" si="230"/>
        <v>other</v>
      </c>
      <c r="G7396" s="260">
        <v>4.6672952777777801E-4</v>
      </c>
      <c r="H7396" s="260">
        <v>0</v>
      </c>
      <c r="I7396" s="260">
        <v>0</v>
      </c>
      <c r="J7396" s="260">
        <v>1.902016124204392E-2</v>
      </c>
      <c r="K7396" s="260">
        <v>1.9486890768144801E-2</v>
      </c>
      <c r="L7396" s="301">
        <f t="shared" si="231"/>
        <v>7.0152806765321291E-2</v>
      </c>
      <c r="M7396" s="459">
        <f>IFERROR((Tableau1[[#This Row],[Scope 1
(kg CO2-eq)]]+Tableau1[[#This Row],[Scope 2 energy
(kg CO2-eq)]]+Tableau1[[#This Row],[Scope 2 Infrastructure
(kg CO2-eq)]])/Tableau1[[#This Row],[Total CO2-emissions
(kg CO2-eq)
for scope 3 use ]],"")</f>
        <v>2.3950949042149929E-2</v>
      </c>
      <c r="N7396" s="436" t="s">
        <v>436</v>
      </c>
      <c r="O7396" s="259">
        <v>3.6</v>
      </c>
      <c r="P7396" s="259" t="s">
        <v>5420</v>
      </c>
      <c r="Q7396" s="259" t="s">
        <v>5406</v>
      </c>
    </row>
    <row r="7397" spans="1:17" ht="21.75" customHeight="1">
      <c r="A7397" s="301" t="s">
        <v>5420</v>
      </c>
      <c r="B7397" s="301" t="s">
        <v>5406</v>
      </c>
      <c r="C7397" s="316" t="s">
        <v>13373</v>
      </c>
      <c r="D7397" s="465" t="s">
        <v>436</v>
      </c>
      <c r="E7397" s="465" t="s">
        <v>700</v>
      </c>
      <c r="F7397" s="469" t="str">
        <f t="shared" si="230"/>
        <v>CH</v>
      </c>
      <c r="G7397" s="260">
        <v>1.0932233333333301E-3</v>
      </c>
      <c r="H7397" s="260">
        <v>0.10154655151953899</v>
      </c>
      <c r="I7397" s="260">
        <v>5.5035978810581904E-4</v>
      </c>
      <c r="J7397" s="260">
        <v>9.4513326261427008E-4</v>
      </c>
      <c r="K7397" s="260">
        <v>0.10413526696089399</v>
      </c>
      <c r="L7397" s="301">
        <f t="shared" si="231"/>
        <v>0.37488696105921837</v>
      </c>
      <c r="M7397" s="459">
        <f>IFERROR((Tableau1[[#This Row],[Scope 1
(kg CO2-eq)]]+Tableau1[[#This Row],[Scope 2 energy
(kg CO2-eq)]]+Tableau1[[#This Row],[Scope 2 Infrastructure
(kg CO2-eq)]])/Tableau1[[#This Row],[Total CO2-emissions
(kg CO2-eq)
for scope 3 use ]],"")</f>
        <v>0.99092399388315977</v>
      </c>
      <c r="N7397" s="436" t="s">
        <v>436</v>
      </c>
      <c r="O7397" s="259">
        <v>3.6</v>
      </c>
      <c r="P7397" s="259" t="s">
        <v>5420</v>
      </c>
      <c r="Q7397" s="259" t="s">
        <v>5406</v>
      </c>
    </row>
    <row r="7398" spans="1:17" ht="21.75" customHeight="1">
      <c r="A7398" s="301" t="s">
        <v>5420</v>
      </c>
      <c r="B7398" s="301" t="s">
        <v>5406</v>
      </c>
      <c r="C7398" s="316" t="s">
        <v>13374</v>
      </c>
      <c r="D7398" s="465" t="s">
        <v>436</v>
      </c>
      <c r="E7398" s="465" t="s">
        <v>700</v>
      </c>
      <c r="F7398" s="469" t="str">
        <f t="shared" si="230"/>
        <v>CH</v>
      </c>
      <c r="G7398" s="260">
        <v>3.0205E-4</v>
      </c>
      <c r="H7398" s="260">
        <v>0.10426024811218999</v>
      </c>
      <c r="I7398" s="260">
        <v>5.6506742179072305E-4</v>
      </c>
      <c r="J7398" s="260">
        <v>7.5938222221930297E-3</v>
      </c>
      <c r="K7398" s="260">
        <v>0.112721186788194</v>
      </c>
      <c r="L7398" s="301">
        <f t="shared" si="231"/>
        <v>0.40579627243749838</v>
      </c>
      <c r="M7398" s="459">
        <f>IFERROR((Tableau1[[#This Row],[Scope 1
(kg CO2-eq)]]+Tableau1[[#This Row],[Scope 2 energy
(kg CO2-eq)]]+Tableau1[[#This Row],[Scope 2 Infrastructure
(kg CO2-eq)]])/Tableau1[[#This Row],[Total CO2-emissions
(kg CO2-eq)
for scope 3 use ]],"")</f>
        <v>0.93263181953112095</v>
      </c>
      <c r="N7398" s="436" t="s">
        <v>436</v>
      </c>
      <c r="O7398" s="259">
        <v>3.6</v>
      </c>
      <c r="P7398" s="259" t="s">
        <v>5420</v>
      </c>
      <c r="Q7398" s="259" t="s">
        <v>5406</v>
      </c>
    </row>
    <row r="7399" spans="1:17" ht="21.75" customHeight="1">
      <c r="A7399" s="301" t="s">
        <v>5420</v>
      </c>
      <c r="B7399" s="301" t="s">
        <v>5406</v>
      </c>
      <c r="C7399" s="316" t="s">
        <v>13375</v>
      </c>
      <c r="D7399" s="465" t="s">
        <v>436</v>
      </c>
      <c r="E7399" s="465" t="s">
        <v>700</v>
      </c>
      <c r="F7399" s="469" t="str">
        <f t="shared" si="230"/>
        <v>CH</v>
      </c>
      <c r="G7399" s="260">
        <v>2.13033333333333E-4</v>
      </c>
      <c r="H7399" s="260">
        <v>7.3533181423611094E-2</v>
      </c>
      <c r="I7399" s="260">
        <v>3.9853353502859398E-4</v>
      </c>
      <c r="J7399" s="260">
        <v>3.5006025894432774E-3</v>
      </c>
      <c r="K7399" s="260">
        <v>7.7645350206687502E-2</v>
      </c>
      <c r="L7399" s="301">
        <f t="shared" si="231"/>
        <v>0.27952326074407502</v>
      </c>
      <c r="M7399" s="459">
        <f>IFERROR((Tableau1[[#This Row],[Scope 1
(kg CO2-eq)]]+Tableau1[[#This Row],[Scope 2 energy
(kg CO2-eq)]]+Tableau1[[#This Row],[Scope 2 Infrastructure
(kg CO2-eq)]])/Tableau1[[#This Row],[Total CO2-emissions
(kg CO2-eq)
for scope 3 use ]],"")</f>
        <v>0.95491549841173906</v>
      </c>
      <c r="N7399" s="436" t="s">
        <v>436</v>
      </c>
      <c r="O7399" s="259">
        <v>3.6</v>
      </c>
      <c r="P7399" s="259" t="s">
        <v>5420</v>
      </c>
      <c r="Q7399" s="259" t="s">
        <v>5406</v>
      </c>
    </row>
    <row r="7400" spans="1:17" ht="21.75" customHeight="1">
      <c r="A7400" s="301" t="s">
        <v>5420</v>
      </c>
      <c r="B7400" s="301" t="s">
        <v>5406</v>
      </c>
      <c r="C7400" s="316" t="s">
        <v>13376</v>
      </c>
      <c r="D7400" s="465" t="s">
        <v>436</v>
      </c>
      <c r="E7400" s="465" t="s">
        <v>700</v>
      </c>
      <c r="F7400" s="469" t="str">
        <f t="shared" si="230"/>
        <v>CH</v>
      </c>
      <c r="G7400" s="260">
        <v>1.8151777777777799E-4</v>
      </c>
      <c r="H7400" s="260">
        <v>6.2655807971089397E-2</v>
      </c>
      <c r="I7400" s="260">
        <v>3.3958058331436802E-4</v>
      </c>
      <c r="J7400" s="260">
        <v>2.958063464935982E-3</v>
      </c>
      <c r="K7400" s="260">
        <v>6.6134969219774103E-2</v>
      </c>
      <c r="L7400" s="301">
        <f t="shared" si="231"/>
        <v>0.23808588919118678</v>
      </c>
      <c r="M7400" s="459">
        <f>IFERROR((Tableau1[[#This Row],[Scope 1
(kg CO2-eq)]]+Tableau1[[#This Row],[Scope 2 energy
(kg CO2-eq)]]+Tableau1[[#This Row],[Scope 2 Infrastructure
(kg CO2-eq)]])/Tableau1[[#This Row],[Total CO2-emissions
(kg CO2-eq)
for scope 3 use ]],"")</f>
        <v>0.95527233288999369</v>
      </c>
      <c r="N7400" s="436" t="s">
        <v>436</v>
      </c>
      <c r="O7400" s="259">
        <v>3.6</v>
      </c>
      <c r="P7400" s="259" t="s">
        <v>5420</v>
      </c>
      <c r="Q7400" s="259" t="s">
        <v>5406</v>
      </c>
    </row>
    <row r="7401" spans="1:17" ht="21.75" customHeight="1">
      <c r="A7401" s="301" t="s">
        <v>5421</v>
      </c>
      <c r="B7401" s="301" t="s">
        <v>5422</v>
      </c>
      <c r="C7401" s="316" t="s">
        <v>13377</v>
      </c>
      <c r="D7401" s="465" t="s">
        <v>436</v>
      </c>
      <c r="E7401" s="465" t="s">
        <v>700</v>
      </c>
      <c r="F7401" s="469" t="str">
        <f t="shared" si="230"/>
        <v>CH</v>
      </c>
      <c r="G7401" s="260">
        <v>4.3641841666666702E-3</v>
      </c>
      <c r="H7401" s="260">
        <v>1.3907568913644401E-3</v>
      </c>
      <c r="I7401" s="260">
        <v>7.6477641422222202E-7</v>
      </c>
      <c r="J7401" s="260">
        <v>3.5721466709067229E-2</v>
      </c>
      <c r="K7401" s="260">
        <v>4.14771725409942E-2</v>
      </c>
      <c r="L7401" s="301">
        <f t="shared" si="231"/>
        <v>0.14931782114757913</v>
      </c>
      <c r="M7401" s="459">
        <f>IFERROR((Tableau1[[#This Row],[Scope 1
(kg CO2-eq)]]+Tableau1[[#This Row],[Scope 2 energy
(kg CO2-eq)]]+Tableau1[[#This Row],[Scope 2 Infrastructure
(kg CO2-eq)]])/Tableau1[[#This Row],[Total CO2-emissions
(kg CO2-eq)
for scope 3 use ]],"")</f>
        <v>0.13876803749717145</v>
      </c>
      <c r="N7401" s="436" t="s">
        <v>436</v>
      </c>
      <c r="O7401" s="259">
        <v>3.6</v>
      </c>
      <c r="P7401" s="259" t="s">
        <v>5421</v>
      </c>
      <c r="Q7401" s="259" t="s">
        <v>5422</v>
      </c>
    </row>
    <row r="7402" spans="1:17" ht="21.75" customHeight="1">
      <c r="A7402" s="301" t="s">
        <v>5421</v>
      </c>
      <c r="B7402" s="301" t="s">
        <v>5422</v>
      </c>
      <c r="C7402" s="316" t="s">
        <v>13378</v>
      </c>
      <c r="D7402" s="465" t="s">
        <v>436</v>
      </c>
      <c r="E7402" s="465" t="s">
        <v>700</v>
      </c>
      <c r="F7402" s="469" t="str">
        <f t="shared" si="230"/>
        <v>CH</v>
      </c>
      <c r="G7402" s="260">
        <v>2.11767888888889E-3</v>
      </c>
      <c r="H7402" s="260">
        <v>6.74859630893333E-4</v>
      </c>
      <c r="I7402" s="260">
        <v>3.7110492266666702E-7</v>
      </c>
      <c r="J7402" s="260">
        <v>1.7333463486343008E-2</v>
      </c>
      <c r="K7402" s="260">
        <v>2.0126373114622301E-2</v>
      </c>
      <c r="L7402" s="301">
        <f t="shared" si="231"/>
        <v>7.2454943212640288E-2</v>
      </c>
      <c r="M7402" s="459">
        <f>IFERROR((Tableau1[[#This Row],[Scope 1
(kg CO2-eq)]]+Tableau1[[#This Row],[Scope 2 energy
(kg CO2-eq)]]+Tableau1[[#This Row],[Scope 2 Infrastructure
(kg CO2-eq)]])/Tableau1[[#This Row],[Total CO2-emissions
(kg CO2-eq)
for scope 3 use ]],"")</f>
        <v>0.13876864991019039</v>
      </c>
      <c r="N7402" s="436" t="s">
        <v>436</v>
      </c>
      <c r="O7402" s="259">
        <v>3.6</v>
      </c>
      <c r="P7402" s="259" t="s">
        <v>5421</v>
      </c>
      <c r="Q7402" s="260" t="s">
        <v>5422</v>
      </c>
    </row>
    <row r="7403" spans="1:17" ht="21.75" customHeight="1">
      <c r="A7403" s="301" t="s">
        <v>5421</v>
      </c>
      <c r="B7403" s="301" t="s">
        <v>5422</v>
      </c>
      <c r="C7403" s="316" t="s">
        <v>13379</v>
      </c>
      <c r="D7403" s="465" t="s">
        <v>436</v>
      </c>
      <c r="E7403" s="465" t="s">
        <v>700</v>
      </c>
      <c r="F7403" s="469" t="str">
        <f t="shared" si="230"/>
        <v>CH</v>
      </c>
      <c r="G7403" s="260">
        <v>8.2248661111111107E-3</v>
      </c>
      <c r="H7403" s="260">
        <v>4.3342371067307799E-3</v>
      </c>
      <c r="I7403" s="260">
        <v>5.76249575808889E-5</v>
      </c>
      <c r="J7403" s="260">
        <v>3.9557426501706086E-2</v>
      </c>
      <c r="K7403" s="260">
        <v>5.2174154722798703E-2</v>
      </c>
      <c r="L7403" s="301">
        <f t="shared" si="231"/>
        <v>0.18782695700207533</v>
      </c>
      <c r="M7403" s="459">
        <f>IFERROR((Tableau1[[#This Row],[Scope 1
(kg CO2-eq)]]+Tableau1[[#This Row],[Scope 2 energy
(kg CO2-eq)]]+Tableau1[[#This Row],[Scope 2 Infrastructure
(kg CO2-eq)]])/Tableau1[[#This Row],[Total CO2-emissions
(kg CO2-eq)
for scope 3 use ]],"")</f>
        <v>0.24181950320911683</v>
      </c>
      <c r="N7403" s="436" t="s">
        <v>436</v>
      </c>
      <c r="O7403" s="259">
        <v>3.6</v>
      </c>
      <c r="P7403" s="259" t="s">
        <v>5421</v>
      </c>
      <c r="Q7403" s="260" t="s">
        <v>5422</v>
      </c>
    </row>
    <row r="7404" spans="1:17" ht="21.75" customHeight="1">
      <c r="A7404" s="301" t="s">
        <v>5421</v>
      </c>
      <c r="B7404" s="301" t="s">
        <v>5423</v>
      </c>
      <c r="C7404" s="316" t="s">
        <v>13380</v>
      </c>
      <c r="D7404" s="465" t="s">
        <v>436</v>
      </c>
      <c r="E7404" s="465" t="s">
        <v>6019</v>
      </c>
      <c r="F7404" s="469" t="str">
        <f t="shared" si="230"/>
        <v>other</v>
      </c>
      <c r="G7404" s="260">
        <v>0</v>
      </c>
      <c r="H7404" s="260">
        <v>1.3796310457000001E-3</v>
      </c>
      <c r="I7404" s="260">
        <v>1.2088422378E-4</v>
      </c>
      <c r="J7404" s="260">
        <v>0</v>
      </c>
      <c r="K7404" s="260">
        <v>1.5005150916805E-3</v>
      </c>
      <c r="L7404" s="301">
        <f t="shared" si="231"/>
        <v>5.4018543300498002E-3</v>
      </c>
      <c r="M7404" s="459">
        <f>IFERROR((Tableau1[[#This Row],[Scope 1
(kg CO2-eq)]]+Tableau1[[#This Row],[Scope 2 energy
(kg CO2-eq)]]+Tableau1[[#This Row],[Scope 2 Infrastructure
(kg CO2-eq)]])/Tableau1[[#This Row],[Total CO2-emissions
(kg CO2-eq)
for scope 3 use ]],"")</f>
        <v>1.0000001184923104</v>
      </c>
      <c r="N7404" s="436" t="s">
        <v>436</v>
      </c>
      <c r="O7404" s="259">
        <v>3.6</v>
      </c>
      <c r="P7404" s="259" t="s">
        <v>5421</v>
      </c>
      <c r="Q7404" s="260" t="s">
        <v>5423</v>
      </c>
    </row>
    <row r="7405" spans="1:17" ht="21.75" customHeight="1">
      <c r="A7405" s="301" t="s">
        <v>5406</v>
      </c>
      <c r="B7405" s="301" t="s">
        <v>5407</v>
      </c>
      <c r="C7405" s="316" t="s">
        <v>13381</v>
      </c>
      <c r="D7405" s="465" t="s">
        <v>436</v>
      </c>
      <c r="E7405" s="465" t="s">
        <v>700</v>
      </c>
      <c r="F7405" s="469" t="str">
        <f t="shared" si="230"/>
        <v>CH</v>
      </c>
      <c r="G7405" s="260">
        <v>0.15344359527777801</v>
      </c>
      <c r="H7405" s="260">
        <v>5.0842637033726698E-2</v>
      </c>
      <c r="I7405" s="260">
        <v>8.0344308445194797E-4</v>
      </c>
      <c r="J7405" s="260">
        <v>9.7768109557899718E-4</v>
      </c>
      <c r="K7405" s="260">
        <v>0.206067355912817</v>
      </c>
      <c r="L7405" s="301">
        <f t="shared" si="231"/>
        <v>0.74184248128614116</v>
      </c>
      <c r="M7405" s="459">
        <f>IFERROR((Tableau1[[#This Row],[Scope 1
(kg CO2-eq)]]+Tableau1[[#This Row],[Scope 2 energy
(kg CO2-eq)]]+Tableau1[[#This Row],[Scope 2 Infrastructure
(kg CO2-eq)]])/Tableau1[[#This Row],[Total CO2-emissions
(kg CO2-eq)
for scope 3 use ]],"")</f>
        <v>0.99525552937519157</v>
      </c>
      <c r="N7405" s="436" t="s">
        <v>436</v>
      </c>
      <c r="O7405" s="259">
        <v>3.6</v>
      </c>
      <c r="P7405" s="259" t="s">
        <v>5406</v>
      </c>
      <c r="Q7405" s="259" t="s">
        <v>5407</v>
      </c>
    </row>
    <row r="7406" spans="1:17" ht="21.75" customHeight="1">
      <c r="A7406" s="301" t="s">
        <v>5406</v>
      </c>
      <c r="B7406" s="301" t="s">
        <v>5407</v>
      </c>
      <c r="C7406" s="316" t="s">
        <v>13382</v>
      </c>
      <c r="D7406" s="465" t="s">
        <v>436</v>
      </c>
      <c r="E7406" s="465" t="s">
        <v>700</v>
      </c>
      <c r="F7406" s="469" t="str">
        <f t="shared" si="230"/>
        <v>CH</v>
      </c>
      <c r="G7406" s="260">
        <v>0.151355823013889</v>
      </c>
      <c r="H7406" s="260">
        <v>5.0461774541531799E-2</v>
      </c>
      <c r="I7406" s="260">
        <v>7.9742448759439002E-4</v>
      </c>
      <c r="J7406" s="260">
        <v>7.5938222221929863E-3</v>
      </c>
      <c r="K7406" s="260">
        <v>0.210208843686783</v>
      </c>
      <c r="L7406" s="301">
        <f t="shared" si="231"/>
        <v>0.75675183727241879</v>
      </c>
      <c r="M7406" s="459">
        <f>IFERROR((Tableau1[[#This Row],[Scope 1
(kg CO2-eq)]]+Tableau1[[#This Row],[Scope 2 energy
(kg CO2-eq)]]+Tableau1[[#This Row],[Scope 2 Infrastructure
(kg CO2-eq)]])/Tableau1[[#This Row],[Total CO2-emissions
(kg CO2-eq)
for scope 3 use ]],"")</f>
        <v>0.9638748707686019</v>
      </c>
      <c r="N7406" s="436" t="s">
        <v>436</v>
      </c>
      <c r="O7406" s="259">
        <v>3.6</v>
      </c>
      <c r="P7406" s="259" t="s">
        <v>5406</v>
      </c>
      <c r="Q7406" s="259" t="s">
        <v>5407</v>
      </c>
    </row>
    <row r="7407" spans="1:17" ht="21.75" customHeight="1">
      <c r="A7407" s="301" t="s">
        <v>5406</v>
      </c>
      <c r="B7407" s="301" t="s">
        <v>5407</v>
      </c>
      <c r="C7407" s="316" t="s">
        <v>13383</v>
      </c>
      <c r="D7407" s="465" t="s">
        <v>436</v>
      </c>
      <c r="E7407" s="465" t="s">
        <v>700</v>
      </c>
      <c r="F7407" s="469" t="str">
        <f t="shared" si="230"/>
        <v>CH</v>
      </c>
      <c r="G7407" s="260">
        <v>0.106749993436111</v>
      </c>
      <c r="H7407" s="260">
        <v>3.55899289470996E-2</v>
      </c>
      <c r="I7407" s="260">
        <v>5.6241147109885596E-4</v>
      </c>
      <c r="J7407" s="260">
        <v>3.5006025894429998E-3</v>
      </c>
      <c r="K7407" s="260">
        <v>0.14640293603902901</v>
      </c>
      <c r="L7407" s="301">
        <f t="shared" si="231"/>
        <v>0.52705056974050446</v>
      </c>
      <c r="M7407" s="459">
        <f>IFERROR((Tableau1[[#This Row],[Scope 1
(kg CO2-eq)]]+Tableau1[[#This Row],[Scope 2 energy
(kg CO2-eq)]]+Tableau1[[#This Row],[Scope 2 Infrastructure
(kg CO2-eq)]])/Tableau1[[#This Row],[Total CO2-emissions
(kg CO2-eq)
for scope 3 use ]],"")</f>
        <v>0.97608926241898353</v>
      </c>
      <c r="N7407" s="436" t="s">
        <v>436</v>
      </c>
      <c r="O7407" s="259">
        <v>3.6</v>
      </c>
      <c r="P7407" s="259" t="s">
        <v>5406</v>
      </c>
      <c r="Q7407" s="259" t="s">
        <v>5407</v>
      </c>
    </row>
    <row r="7408" spans="1:17" ht="21.75" customHeight="1">
      <c r="A7408" s="301" t="s">
        <v>5406</v>
      </c>
      <c r="B7408" s="301" t="s">
        <v>5407</v>
      </c>
      <c r="C7408" s="316" t="s">
        <v>13384</v>
      </c>
      <c r="D7408" s="465" t="s">
        <v>436</v>
      </c>
      <c r="E7408" s="465" t="s">
        <v>700</v>
      </c>
      <c r="F7408" s="469" t="str">
        <f t="shared" si="230"/>
        <v>CH</v>
      </c>
      <c r="G7408" s="260">
        <v>9.0957142321944406E-2</v>
      </c>
      <c r="H7408" s="260">
        <v>3.032529955379E-2</v>
      </c>
      <c r="I7408" s="260">
        <v>4.7921692563397E-4</v>
      </c>
      <c r="J7408" s="260">
        <v>2.9580634649359894E-3</v>
      </c>
      <c r="K7408" s="260">
        <v>0.12471972192220999</v>
      </c>
      <c r="L7408" s="301">
        <f t="shared" si="231"/>
        <v>0.44899099891995597</v>
      </c>
      <c r="M7408" s="459">
        <f>IFERROR((Tableau1[[#This Row],[Scope 1
(kg CO2-eq)]]+Tableau1[[#This Row],[Scope 2 energy
(kg CO2-eq)]]+Tableau1[[#This Row],[Scope 2 Infrastructure
(kg CO2-eq)]])/Tableau1[[#This Row],[Total CO2-emissions
(kg CO2-eq)
for scope 3 use ]],"")</f>
        <v>0.97628231465520254</v>
      </c>
      <c r="N7408" s="436" t="s">
        <v>436</v>
      </c>
      <c r="O7408" s="259">
        <v>3.6</v>
      </c>
      <c r="P7408" s="259" t="s">
        <v>5406</v>
      </c>
      <c r="Q7408" s="259" t="s">
        <v>5407</v>
      </c>
    </row>
    <row r="7409" spans="1:17" ht="21.75" customHeight="1">
      <c r="A7409" s="301" t="s">
        <v>5421</v>
      </c>
      <c r="B7409" s="301" t="s">
        <v>5407</v>
      </c>
      <c r="C7409" s="316" t="s">
        <v>13385</v>
      </c>
      <c r="D7409" s="465" t="s">
        <v>436</v>
      </c>
      <c r="E7409" s="465" t="s">
        <v>6093</v>
      </c>
      <c r="F7409" s="469" t="str">
        <f t="shared" si="230"/>
        <v>other</v>
      </c>
      <c r="G7409" s="260">
        <v>0</v>
      </c>
      <c r="H7409" s="260">
        <v>0.23936803719444399</v>
      </c>
      <c r="I7409" s="260">
        <v>1.16734519444444E-4</v>
      </c>
      <c r="J7409" s="260">
        <v>0</v>
      </c>
      <c r="K7409" s="260">
        <v>0.23948477032005899</v>
      </c>
      <c r="L7409" s="301">
        <f t="shared" si="231"/>
        <v>0.8621451731522124</v>
      </c>
      <c r="M7409" s="459">
        <f>IFERROR((Tableau1[[#This Row],[Scope 1
(kg CO2-eq)]]+Tableau1[[#This Row],[Scope 2 energy
(kg CO2-eq)]]+Tableau1[[#This Row],[Scope 2 Infrastructure
(kg CO2-eq)]])/Tableau1[[#This Row],[Total CO2-emissions
(kg CO2-eq)
for scope 3 use ]],"")</f>
        <v>1.0000000058201173</v>
      </c>
      <c r="N7409" s="436" t="s">
        <v>436</v>
      </c>
      <c r="O7409" s="259">
        <v>3.6</v>
      </c>
      <c r="P7409" s="259" t="s">
        <v>5421</v>
      </c>
      <c r="Q7409" s="259" t="s">
        <v>5407</v>
      </c>
    </row>
    <row r="7410" spans="1:17" ht="39" customHeight="1">
      <c r="A7410" s="301" t="s">
        <v>5421</v>
      </c>
      <c r="B7410" s="301" t="s">
        <v>5407</v>
      </c>
      <c r="C7410" s="316" t="s">
        <v>13386</v>
      </c>
      <c r="D7410" s="465" t="s">
        <v>436</v>
      </c>
      <c r="E7410" s="465" t="s">
        <v>6096</v>
      </c>
      <c r="F7410" s="469" t="str">
        <f t="shared" si="230"/>
        <v>other</v>
      </c>
      <c r="G7410" s="260">
        <v>0</v>
      </c>
      <c r="H7410" s="260">
        <v>0.1945417015</v>
      </c>
      <c r="I7410" s="260">
        <v>9.3755283333333303E-5</v>
      </c>
      <c r="J7410" s="260">
        <v>0</v>
      </c>
      <c r="K7410" s="260">
        <v>0.19463545575742</v>
      </c>
      <c r="L7410" s="301">
        <f t="shared" si="231"/>
        <v>0.70068764072671197</v>
      </c>
      <c r="M7410" s="459">
        <f>IFERROR((Tableau1[[#This Row],[Scope 1
(kg CO2-eq)]]+Tableau1[[#This Row],[Scope 2 energy
(kg CO2-eq)]]+Tableau1[[#This Row],[Scope 2 Infrastructure
(kg CO2-eq)]])/Tableau1[[#This Row],[Total CO2-emissions
(kg CO2-eq)
for scope 3 use ]],"")</f>
        <v>1.0000000052709479</v>
      </c>
      <c r="N7410" s="436" t="s">
        <v>436</v>
      </c>
      <c r="O7410" s="259">
        <v>3.6</v>
      </c>
      <c r="P7410" s="259" t="s">
        <v>5421</v>
      </c>
      <c r="Q7410" s="259" t="s">
        <v>5407</v>
      </c>
    </row>
    <row r="7411" spans="1:17" ht="39" customHeight="1">
      <c r="A7411" s="301" t="s">
        <v>5421</v>
      </c>
      <c r="B7411" s="301" t="s">
        <v>5407</v>
      </c>
      <c r="C7411" s="316" t="s">
        <v>13387</v>
      </c>
      <c r="D7411" s="465" t="s">
        <v>436</v>
      </c>
      <c r="E7411" s="465" t="s">
        <v>6095</v>
      </c>
      <c r="F7411" s="469" t="str">
        <f t="shared" si="230"/>
        <v>other</v>
      </c>
      <c r="G7411" s="260">
        <v>0</v>
      </c>
      <c r="H7411" s="260">
        <v>0.27326498399999999</v>
      </c>
      <c r="I7411" s="260">
        <v>1.3236039999999999E-4</v>
      </c>
      <c r="J7411" s="260">
        <v>0</v>
      </c>
      <c r="K7411" s="260">
        <v>0.27339734316148701</v>
      </c>
      <c r="L7411" s="301">
        <f t="shared" si="231"/>
        <v>0.98423043538135324</v>
      </c>
      <c r="M7411" s="459">
        <f>IFERROR((Tableau1[[#This Row],[Scope 1
(kg CO2-eq)]]+Tableau1[[#This Row],[Scope 2 energy
(kg CO2-eq)]]+Tableau1[[#This Row],[Scope 2 Infrastructure
(kg CO2-eq)]])/Tableau1[[#This Row],[Total CO2-emissions
(kg CO2-eq)
for scope 3 use ]],"")</f>
        <v>1.0000000045300841</v>
      </c>
      <c r="N7411" s="436" t="s">
        <v>436</v>
      </c>
      <c r="O7411" s="259">
        <v>3.6</v>
      </c>
      <c r="P7411" s="259" t="s">
        <v>5421</v>
      </c>
      <c r="Q7411" s="260" t="s">
        <v>5407</v>
      </c>
    </row>
    <row r="7412" spans="1:17" ht="21.75" customHeight="1">
      <c r="A7412" s="301" t="s">
        <v>5421</v>
      </c>
      <c r="B7412" s="301" t="s">
        <v>5407</v>
      </c>
      <c r="C7412" s="316" t="s">
        <v>13388</v>
      </c>
      <c r="D7412" s="465" t="s">
        <v>436</v>
      </c>
      <c r="E7412" s="465" t="s">
        <v>6077</v>
      </c>
      <c r="F7412" s="469" t="str">
        <f t="shared" si="230"/>
        <v>other</v>
      </c>
      <c r="G7412" s="260">
        <v>0</v>
      </c>
      <c r="H7412" s="260">
        <v>0.24222349108333299</v>
      </c>
      <c r="I7412" s="260">
        <v>1.16734519444444E-4</v>
      </c>
      <c r="J7412" s="260">
        <v>0</v>
      </c>
      <c r="K7412" s="260">
        <v>0.24234022420894799</v>
      </c>
      <c r="L7412" s="301">
        <f t="shared" si="231"/>
        <v>0.87242480715221282</v>
      </c>
      <c r="M7412" s="459">
        <f>IFERROR((Tableau1[[#This Row],[Scope 1
(kg CO2-eq)]]+Tableau1[[#This Row],[Scope 2 energy
(kg CO2-eq)]]+Tableau1[[#This Row],[Scope 2 Infrastructure
(kg CO2-eq)]])/Tableau1[[#This Row],[Total CO2-emissions
(kg CO2-eq)
for scope 3 use ]],"")</f>
        <v>1.0000000057515397</v>
      </c>
      <c r="N7412" s="436" t="s">
        <v>436</v>
      </c>
      <c r="O7412" s="259">
        <v>3.6</v>
      </c>
      <c r="P7412" s="259" t="s">
        <v>5421</v>
      </c>
      <c r="Q7412" s="259" t="s">
        <v>5407</v>
      </c>
    </row>
    <row r="7413" spans="1:17" ht="21.75" customHeight="1">
      <c r="A7413" s="301" t="s">
        <v>5421</v>
      </c>
      <c r="B7413" s="301" t="s">
        <v>5407</v>
      </c>
      <c r="C7413" s="316" t="s">
        <v>13389</v>
      </c>
      <c r="D7413" s="465" t="s">
        <v>436</v>
      </c>
      <c r="E7413" s="465" t="s">
        <v>6079</v>
      </c>
      <c r="F7413" s="469" t="str">
        <f t="shared" si="230"/>
        <v>other</v>
      </c>
      <c r="G7413" s="260">
        <v>0</v>
      </c>
      <c r="H7413" s="260">
        <v>0.20026351625</v>
      </c>
      <c r="I7413" s="260">
        <v>9.6512791666666697E-5</v>
      </c>
      <c r="J7413" s="260">
        <v>0</v>
      </c>
      <c r="K7413" s="260">
        <v>0.200360027919436</v>
      </c>
      <c r="L7413" s="301">
        <f t="shared" si="231"/>
        <v>0.72129610050996962</v>
      </c>
      <c r="M7413" s="459">
        <f>IFERROR((Tableau1[[#This Row],[Scope 1
(kg CO2-eq)]]+Tableau1[[#This Row],[Scope 2 energy
(kg CO2-eq)]]+Tableau1[[#This Row],[Scope 2 Infrastructure
(kg CO2-eq)]])/Tableau1[[#This Row],[Total CO2-emissions
(kg CO2-eq)
for scope 3 use ]],"")</f>
        <v>1.0000000056010707</v>
      </c>
      <c r="N7413" s="436" t="s">
        <v>436</v>
      </c>
      <c r="O7413" s="259">
        <v>3.6</v>
      </c>
      <c r="P7413" s="259" t="s">
        <v>5421</v>
      </c>
      <c r="Q7413" s="259" t="s">
        <v>5407</v>
      </c>
    </row>
    <row r="7414" spans="1:17" ht="21.75" customHeight="1">
      <c r="A7414" s="301" t="s">
        <v>5421</v>
      </c>
      <c r="B7414" s="301" t="s">
        <v>5407</v>
      </c>
      <c r="C7414" s="316" t="s">
        <v>13390</v>
      </c>
      <c r="D7414" s="465" t="s">
        <v>436</v>
      </c>
      <c r="E7414" s="465" t="s">
        <v>6080</v>
      </c>
      <c r="F7414" s="469" t="str">
        <f t="shared" si="230"/>
        <v>other</v>
      </c>
      <c r="G7414" s="260">
        <v>0</v>
      </c>
      <c r="H7414" s="260">
        <v>0.20755654952777799</v>
      </c>
      <c r="I7414" s="260">
        <v>1.00189469444444E-4</v>
      </c>
      <c r="J7414" s="260">
        <v>0</v>
      </c>
      <c r="K7414" s="260">
        <v>0.20765673590943301</v>
      </c>
      <c r="L7414" s="301">
        <f t="shared" si="231"/>
        <v>0.74756424927395881</v>
      </c>
      <c r="M7414" s="459">
        <f>IFERROR((Tableau1[[#This Row],[Scope 1
(kg CO2-eq)]]+Tableau1[[#This Row],[Scope 2 energy
(kg CO2-eq)]]+Tableau1[[#This Row],[Scope 2 Infrastructure
(kg CO2-eq)]])/Tableau1[[#This Row],[Total CO2-emissions
(kg CO2-eq)
for scope 3 use ]],"")</f>
        <v>1.000000014869681</v>
      </c>
      <c r="N7414" s="436" t="s">
        <v>436</v>
      </c>
      <c r="O7414" s="259">
        <v>3.6</v>
      </c>
      <c r="P7414" s="259" t="s">
        <v>5421</v>
      </c>
      <c r="Q7414" s="260" t="s">
        <v>5407</v>
      </c>
    </row>
    <row r="7415" spans="1:17" ht="34.5" customHeight="1">
      <c r="A7415" s="301" t="s">
        <v>5421</v>
      </c>
      <c r="B7415" s="301" t="s">
        <v>5407</v>
      </c>
      <c r="C7415" s="316" t="s">
        <v>13391</v>
      </c>
      <c r="D7415" s="465" t="s">
        <v>436</v>
      </c>
      <c r="E7415" s="465" t="s">
        <v>6103</v>
      </c>
      <c r="F7415" s="469" t="str">
        <f t="shared" si="230"/>
        <v>other</v>
      </c>
      <c r="G7415" s="260">
        <v>0</v>
      </c>
      <c r="H7415" s="260">
        <v>0.1945417015</v>
      </c>
      <c r="I7415" s="260">
        <v>9.3755283333333303E-5</v>
      </c>
      <c r="J7415" s="260">
        <v>0</v>
      </c>
      <c r="K7415" s="260">
        <v>0.19463545575742</v>
      </c>
      <c r="L7415" s="301">
        <f t="shared" si="231"/>
        <v>0.70068764072671197</v>
      </c>
      <c r="M7415" s="459">
        <f>IFERROR((Tableau1[[#This Row],[Scope 1
(kg CO2-eq)]]+Tableau1[[#This Row],[Scope 2 energy
(kg CO2-eq)]]+Tableau1[[#This Row],[Scope 2 Infrastructure
(kg CO2-eq)]])/Tableau1[[#This Row],[Total CO2-emissions
(kg CO2-eq)
for scope 3 use ]],"")</f>
        <v>1.0000000052709479</v>
      </c>
      <c r="N7415" s="436" t="s">
        <v>436</v>
      </c>
      <c r="O7415" s="259">
        <v>3.6</v>
      </c>
      <c r="P7415" s="259" t="s">
        <v>5421</v>
      </c>
      <c r="Q7415" s="259" t="s">
        <v>5407</v>
      </c>
    </row>
    <row r="7416" spans="1:17" ht="21.75" customHeight="1">
      <c r="A7416" s="301" t="s">
        <v>5421</v>
      </c>
      <c r="B7416" s="301" t="s">
        <v>5407</v>
      </c>
      <c r="C7416" s="316" t="s">
        <v>13392</v>
      </c>
      <c r="D7416" s="465" t="s">
        <v>436</v>
      </c>
      <c r="E7416" s="465" t="s">
        <v>6102</v>
      </c>
      <c r="F7416" s="469" t="str">
        <f t="shared" si="230"/>
        <v>other</v>
      </c>
      <c r="G7416" s="260">
        <v>0</v>
      </c>
      <c r="H7416" s="260">
        <v>0.193195541027778</v>
      </c>
      <c r="I7416" s="260">
        <v>9.2836113888888897E-5</v>
      </c>
      <c r="J7416" s="260">
        <v>0</v>
      </c>
      <c r="K7416" s="260">
        <v>0.19328837443181501</v>
      </c>
      <c r="L7416" s="301">
        <f t="shared" si="231"/>
        <v>0.69583814795453403</v>
      </c>
      <c r="M7416" s="459">
        <f>IFERROR((Tableau1[[#This Row],[Scope 1
(kg CO2-eq)]]+Tableau1[[#This Row],[Scope 2 energy
(kg CO2-eq)]]+Tableau1[[#This Row],[Scope 2 Infrastructure
(kg CO2-eq)]])/Tableau1[[#This Row],[Total CO2-emissions
(kg CO2-eq)
for scope 3 use ]],"")</f>
        <v>1.0000000140197354</v>
      </c>
      <c r="N7416" s="436" t="s">
        <v>436</v>
      </c>
      <c r="O7416" s="259">
        <v>3.6</v>
      </c>
      <c r="P7416" s="259" t="s">
        <v>5421</v>
      </c>
      <c r="Q7416" s="260" t="s">
        <v>5407</v>
      </c>
    </row>
    <row r="7417" spans="1:17" ht="21.75" customHeight="1">
      <c r="A7417" s="301" t="s">
        <v>5421</v>
      </c>
      <c r="B7417" s="301" t="s">
        <v>5407</v>
      </c>
      <c r="C7417" s="316" t="s">
        <v>13393</v>
      </c>
      <c r="D7417" s="465" t="s">
        <v>436</v>
      </c>
      <c r="E7417" s="465" t="s">
        <v>6099</v>
      </c>
      <c r="F7417" s="469" t="str">
        <f t="shared" si="230"/>
        <v>other</v>
      </c>
      <c r="G7417" s="260">
        <v>0</v>
      </c>
      <c r="H7417" s="260">
        <v>0.19806735577777801</v>
      </c>
      <c r="I7417" s="260">
        <v>9.5593622222222196E-5</v>
      </c>
      <c r="J7417" s="260">
        <v>0</v>
      </c>
      <c r="K7417" s="260">
        <v>0.198162947485965</v>
      </c>
      <c r="L7417" s="301">
        <f t="shared" si="231"/>
        <v>0.71338661094947398</v>
      </c>
      <c r="M7417" s="459">
        <f>IFERROR((Tableau1[[#This Row],[Scope 1
(kg CO2-eq)]]+Tableau1[[#This Row],[Scope 2 energy
(kg CO2-eq)]]+Tableau1[[#This Row],[Scope 2 Infrastructure
(kg CO2-eq)]])/Tableau1[[#This Row],[Total CO2-emissions
(kg CO2-eq)
for scope 3 use ]],"")</f>
        <v>1.0000000096588957</v>
      </c>
      <c r="N7417" s="436" t="s">
        <v>436</v>
      </c>
      <c r="O7417" s="259">
        <v>3.6</v>
      </c>
      <c r="P7417" s="259" t="s">
        <v>5421</v>
      </c>
      <c r="Q7417" s="260" t="s">
        <v>5407</v>
      </c>
    </row>
    <row r="7418" spans="1:17" ht="21.75" customHeight="1">
      <c r="A7418" s="301" t="s">
        <v>5421</v>
      </c>
      <c r="B7418" s="301" t="s">
        <v>5407</v>
      </c>
      <c r="C7418" s="316" t="s">
        <v>13394</v>
      </c>
      <c r="D7418" s="465" t="s">
        <v>436</v>
      </c>
      <c r="E7418" s="465" t="s">
        <v>6101</v>
      </c>
      <c r="F7418" s="469" t="str">
        <f t="shared" si="230"/>
        <v>other</v>
      </c>
      <c r="G7418" s="260">
        <v>0</v>
      </c>
      <c r="H7418" s="260">
        <v>0.170956811111111</v>
      </c>
      <c r="I7418" s="260">
        <v>5.3294220805555598E-2</v>
      </c>
      <c r="J7418" s="260">
        <v>0</v>
      </c>
      <c r="K7418" s="260">
        <v>0.22425103168393301</v>
      </c>
      <c r="L7418" s="301">
        <f t="shared" si="231"/>
        <v>0.80730371406215884</v>
      </c>
      <c r="M7418" s="459">
        <f>IFERROR((Tableau1[[#This Row],[Scope 1
(kg CO2-eq)]]+Tableau1[[#This Row],[Scope 2 energy
(kg CO2-eq)]]+Tableau1[[#This Row],[Scope 2 Infrastructure
(kg CO2-eq)]])/Tableau1[[#This Row],[Total CO2-emissions
(kg CO2-eq)
for scope 3 use ]],"")</f>
        <v>1.000000001037826</v>
      </c>
      <c r="N7418" s="436" t="s">
        <v>436</v>
      </c>
      <c r="O7418" s="259">
        <v>3.6</v>
      </c>
      <c r="P7418" s="259" t="s">
        <v>5421</v>
      </c>
      <c r="Q7418" s="260" t="s">
        <v>5407</v>
      </c>
    </row>
    <row r="7419" spans="1:17" ht="21.75" customHeight="1">
      <c r="A7419" s="301" t="s">
        <v>5424</v>
      </c>
      <c r="B7419" s="301" t="s">
        <v>5425</v>
      </c>
      <c r="C7419" s="316" t="s">
        <v>13395</v>
      </c>
      <c r="D7419" s="465" t="s">
        <v>436</v>
      </c>
      <c r="E7419" s="465" t="s">
        <v>700</v>
      </c>
      <c r="F7419" s="469" t="str">
        <f t="shared" si="230"/>
        <v>CH</v>
      </c>
      <c r="G7419" s="260">
        <v>0</v>
      </c>
      <c r="H7419" s="260">
        <v>7.7764349166666706E-6</v>
      </c>
      <c r="I7419" s="260">
        <v>2.1922694250000001E-6</v>
      </c>
      <c r="J7419" s="260">
        <v>1.5478645851315E-3</v>
      </c>
      <c r="K7419" s="260">
        <v>1.5578332894624399E-3</v>
      </c>
      <c r="L7419" s="301">
        <f t="shared" si="231"/>
        <v>5.6081998420647837E-3</v>
      </c>
      <c r="M7419" s="459">
        <f>IFERROR((Tableau1[[#This Row],[Scope 1
(kg CO2-eq)]]+Tableau1[[#This Row],[Scope 2 energy
(kg CO2-eq)]]+Tableau1[[#This Row],[Scope 2 Infrastructure
(kg CO2-eq)]])/Tableau1[[#This Row],[Total CO2-emissions
(kg CO2-eq)
for scope 3 use ]],"")</f>
        <v>6.3990828858886198E-3</v>
      </c>
      <c r="N7419" s="437" t="s">
        <v>436</v>
      </c>
      <c r="O7419" s="259">
        <v>3.6</v>
      </c>
      <c r="P7419" s="259" t="s">
        <v>5424</v>
      </c>
      <c r="Q7419" s="259" t="s">
        <v>5425</v>
      </c>
    </row>
    <row r="7420" spans="1:17" ht="21.75" customHeight="1">
      <c r="A7420" s="301" t="s">
        <v>5420</v>
      </c>
      <c r="B7420" s="301" t="s">
        <v>5406</v>
      </c>
      <c r="C7420" s="316" t="s">
        <v>13396</v>
      </c>
      <c r="D7420" s="465" t="s">
        <v>436</v>
      </c>
      <c r="E7420" s="465" t="s">
        <v>700</v>
      </c>
      <c r="F7420" s="469" t="str">
        <f t="shared" si="230"/>
        <v>CH</v>
      </c>
      <c r="G7420" s="260">
        <v>2.7621307777777799E-3</v>
      </c>
      <c r="H7420" s="260">
        <v>5.4713405310899996E-4</v>
      </c>
      <c r="I7420" s="260">
        <v>1.1419281069000001E-5</v>
      </c>
      <c r="J7420" s="260">
        <v>3.0900972602948516E-2</v>
      </c>
      <c r="K7420" s="260">
        <v>3.4221656840842697E-2</v>
      </c>
      <c r="L7420" s="301">
        <f t="shared" si="231"/>
        <v>0.12319796462703371</v>
      </c>
      <c r="M7420" s="459">
        <f>IFERROR((Tableau1[[#This Row],[Scope 1
(kg CO2-eq)]]+Tableau1[[#This Row],[Scope 2 energy
(kg CO2-eq)]]+Tableau1[[#This Row],[Scope 2 Infrastructure
(kg CO2-eq)]])/Tableau1[[#This Row],[Total CO2-emissions
(kg CO2-eq)
for scope 3 use ]],"")</f>
        <v>9.7034580394501108E-2</v>
      </c>
      <c r="N7420" s="436" t="s">
        <v>436</v>
      </c>
      <c r="O7420" s="259">
        <v>3.6</v>
      </c>
      <c r="P7420" s="260" t="s">
        <v>5420</v>
      </c>
      <c r="Q7420" s="260" t="s">
        <v>5406</v>
      </c>
    </row>
    <row r="7421" spans="1:17" ht="21.75" customHeight="1">
      <c r="A7421" s="301" t="s">
        <v>5420</v>
      </c>
      <c r="B7421" s="301" t="s">
        <v>5426</v>
      </c>
      <c r="C7421" s="316" t="s">
        <v>13397</v>
      </c>
      <c r="D7421" s="465" t="s">
        <v>436</v>
      </c>
      <c r="E7421" s="465" t="s">
        <v>700</v>
      </c>
      <c r="F7421" s="469" t="str">
        <f t="shared" si="230"/>
        <v>CH</v>
      </c>
      <c r="G7421" s="260">
        <v>2.0433354444444399E-3</v>
      </c>
      <c r="H7421" s="260">
        <v>0</v>
      </c>
      <c r="I7421" s="260">
        <v>0</v>
      </c>
      <c r="J7421" s="260">
        <v>9.3334568518622599E-3</v>
      </c>
      <c r="K7421" s="260">
        <v>1.1376792294652299E-2</v>
      </c>
      <c r="L7421" s="301">
        <f t="shared" si="231"/>
        <v>4.0956452260748281E-2</v>
      </c>
      <c r="M7421" s="459">
        <f>IFERROR((Tableau1[[#This Row],[Scope 1
(kg CO2-eq)]]+Tableau1[[#This Row],[Scope 2 energy
(kg CO2-eq)]]+Tableau1[[#This Row],[Scope 2 Infrastructure
(kg CO2-eq)]])/Tableau1[[#This Row],[Total CO2-emissions
(kg CO2-eq)
for scope 3 use ]],"")</f>
        <v>0.17960558578580332</v>
      </c>
      <c r="N7421" s="436" t="s">
        <v>436</v>
      </c>
      <c r="O7421" s="259">
        <v>3.6</v>
      </c>
      <c r="P7421" s="259" t="s">
        <v>5420</v>
      </c>
      <c r="Q7421" s="260" t="s">
        <v>5426</v>
      </c>
    </row>
    <row r="7422" spans="1:17" ht="21.75" customHeight="1">
      <c r="A7422" s="301" t="s">
        <v>5421</v>
      </c>
      <c r="B7422" s="301" t="s">
        <v>5427</v>
      </c>
      <c r="C7422" s="316" t="s">
        <v>13398</v>
      </c>
      <c r="D7422" s="465" t="s">
        <v>3730</v>
      </c>
      <c r="E7422" s="465" t="s">
        <v>6028</v>
      </c>
      <c r="F7422" s="469" t="str">
        <f t="shared" si="230"/>
        <v>other</v>
      </c>
      <c r="G7422" s="260">
        <v>7.8067275999999996E-3</v>
      </c>
      <c r="H7422" s="260">
        <v>0</v>
      </c>
      <c r="I7422" s="260">
        <v>0</v>
      </c>
      <c r="J7422" s="260">
        <v>3.6566232219989898E-2</v>
      </c>
      <c r="K7422" s="260">
        <v>4.4372959803590198E-2</v>
      </c>
      <c r="L7422" s="301" t="str">
        <f t="shared" si="231"/>
        <v/>
      </c>
      <c r="M7422" s="459">
        <f>IFERROR((Tableau1[[#This Row],[Scope 1
(kg CO2-eq)]]+Tableau1[[#This Row],[Scope 2 energy
(kg CO2-eq)]]+Tableau1[[#This Row],[Scope 2 Infrastructure
(kg CO2-eq)]])/Tableau1[[#This Row],[Total CO2-emissions
(kg CO2-eq)
for scope 3 use ]],"")</f>
        <v>0.1759343445773108</v>
      </c>
      <c r="N7422" s="436" t="s">
        <v>3730</v>
      </c>
      <c r="O7422" s="259">
        <v>1</v>
      </c>
      <c r="P7422" s="259" t="s">
        <v>5421</v>
      </c>
      <c r="Q7422" s="259" t="s">
        <v>5427</v>
      </c>
    </row>
    <row r="7423" spans="1:17" ht="21.75" customHeight="1">
      <c r="A7423" s="301" t="s">
        <v>5428</v>
      </c>
      <c r="B7423" s="301" t="s">
        <v>5429</v>
      </c>
      <c r="C7423" s="316" t="s">
        <v>13399</v>
      </c>
      <c r="D7423" s="465" t="s">
        <v>3730</v>
      </c>
      <c r="E7423" s="465" t="s">
        <v>6101</v>
      </c>
      <c r="F7423" s="469" t="str">
        <f t="shared" si="230"/>
        <v>other</v>
      </c>
      <c r="G7423" s="260">
        <v>0</v>
      </c>
      <c r="H7423" s="260">
        <v>0</v>
      </c>
      <c r="I7423" s="260">
        <v>0</v>
      </c>
      <c r="J7423" s="260">
        <v>2.7486286973498202</v>
      </c>
      <c r="K7423" s="260">
        <v>2.7486286976701799</v>
      </c>
      <c r="L7423" s="301" t="str">
        <f t="shared" si="231"/>
        <v/>
      </c>
      <c r="M7423" s="459">
        <f>IFERROR((Tableau1[[#This Row],[Scope 1
(kg CO2-eq)]]+Tableau1[[#This Row],[Scope 2 energy
(kg CO2-eq)]]+Tableau1[[#This Row],[Scope 2 Infrastructure
(kg CO2-eq)]])/Tableau1[[#This Row],[Total CO2-emissions
(kg CO2-eq)
for scope 3 use ]],"")</f>
        <v>0</v>
      </c>
      <c r="N7423" s="436" t="s">
        <v>3730</v>
      </c>
      <c r="O7423" s="259">
        <v>1</v>
      </c>
      <c r="P7423" s="259" t="s">
        <v>5428</v>
      </c>
      <c r="Q7423" s="259" t="s">
        <v>5429</v>
      </c>
    </row>
    <row r="7424" spans="1:17" ht="21.75" customHeight="1">
      <c r="A7424" s="301" t="s">
        <v>5428</v>
      </c>
      <c r="B7424" s="301" t="s">
        <v>5429</v>
      </c>
      <c r="C7424" s="316" t="s">
        <v>13400</v>
      </c>
      <c r="D7424" s="465" t="s">
        <v>3730</v>
      </c>
      <c r="E7424" s="465" t="s">
        <v>6101</v>
      </c>
      <c r="F7424" s="469" t="str">
        <f t="shared" si="230"/>
        <v>other</v>
      </c>
      <c r="G7424" s="260">
        <v>0</v>
      </c>
      <c r="H7424" s="260">
        <v>2.9280554068194</v>
      </c>
      <c r="I7424" s="260">
        <v>2.2382651865599998E-3</v>
      </c>
      <c r="J7424" s="260">
        <v>9.3041433907043398</v>
      </c>
      <c r="K7424" s="260">
        <v>12.2344370625308</v>
      </c>
      <c r="L7424" s="301" t="str">
        <f t="shared" si="231"/>
        <v/>
      </c>
      <c r="M7424" s="459">
        <f>IFERROR((Tableau1[[#This Row],[Scope 1
(kg CO2-eq)]]+Tableau1[[#This Row],[Scope 2 energy
(kg CO2-eq)]]+Tableau1[[#This Row],[Scope 2 Infrastructure
(kg CO2-eq)]])/Tableau1[[#This Row],[Total CO2-emissions
(kg CO2-eq)
for scope 3 use ]],"")</f>
        <v>0.23951193316284902</v>
      </c>
      <c r="N7424" s="436" t="s">
        <v>3730</v>
      </c>
      <c r="O7424" s="259">
        <v>1</v>
      </c>
      <c r="P7424" s="259" t="s">
        <v>5428</v>
      </c>
      <c r="Q7424" s="259" t="s">
        <v>5429</v>
      </c>
    </row>
    <row r="7425" spans="1:17" ht="21.75" customHeight="1">
      <c r="A7425" s="301" t="s">
        <v>5380</v>
      </c>
      <c r="B7425" s="301" t="s">
        <v>5381</v>
      </c>
      <c r="C7425" s="316" t="s">
        <v>13401</v>
      </c>
      <c r="D7425" s="465" t="s">
        <v>3730</v>
      </c>
      <c r="E7425" s="465" t="s">
        <v>6101</v>
      </c>
      <c r="F7425" s="469" t="str">
        <f t="shared" si="230"/>
        <v>other</v>
      </c>
      <c r="G7425" s="260">
        <v>0</v>
      </c>
      <c r="H7425" s="260">
        <v>0</v>
      </c>
      <c r="I7425" s="260">
        <v>0</v>
      </c>
      <c r="J7425" s="260">
        <v>0</v>
      </c>
      <c r="K7425" s="260">
        <v>0</v>
      </c>
      <c r="L7425" s="301" t="str">
        <f t="shared" si="231"/>
        <v/>
      </c>
      <c r="M7425" s="459" t="str">
        <f>IFERROR((Tableau1[[#This Row],[Scope 1
(kg CO2-eq)]]+Tableau1[[#This Row],[Scope 2 energy
(kg CO2-eq)]]+Tableau1[[#This Row],[Scope 2 Infrastructure
(kg CO2-eq)]])/Tableau1[[#This Row],[Total CO2-emissions
(kg CO2-eq)
for scope 3 use ]],"")</f>
        <v/>
      </c>
      <c r="N7425" s="436" t="s">
        <v>3730</v>
      </c>
      <c r="O7425" s="259">
        <v>1</v>
      </c>
      <c r="P7425" s="259" t="s">
        <v>5380</v>
      </c>
      <c r="Q7425" s="259" t="s">
        <v>5381</v>
      </c>
    </row>
    <row r="7426" spans="1:17" ht="21.75" customHeight="1">
      <c r="A7426" s="301" t="s">
        <v>5152</v>
      </c>
      <c r="B7426" s="301" t="s">
        <v>5430</v>
      </c>
      <c r="C7426" s="316" t="s">
        <v>13402</v>
      </c>
      <c r="D7426" s="465" t="s">
        <v>436</v>
      </c>
      <c r="E7426" s="465" t="s">
        <v>700</v>
      </c>
      <c r="F7426" s="469" t="str">
        <f t="shared" ref="F7426:F7489" si="232">IF(ISNUMBER(SEARCH("{CH}", C7426)), "CH", "other")</f>
        <v>CH</v>
      </c>
      <c r="G7426" s="260">
        <v>0</v>
      </c>
      <c r="H7426" s="260">
        <v>0</v>
      </c>
      <c r="I7426" s="260">
        <v>0</v>
      </c>
      <c r="J7426" s="260">
        <v>2.01148861045546E-2</v>
      </c>
      <c r="K7426" s="260">
        <v>2.0114886084066499E-2</v>
      </c>
      <c r="L7426" s="301">
        <f t="shared" ref="L7426:L7489" si="233">IF(N7426="MJ", K7426*3.6, IF(N7426="m", K7426*1000, ""))</f>
        <v>7.2413589902639394E-2</v>
      </c>
      <c r="M7426" s="459">
        <f>IFERROR((Tableau1[[#This Row],[Scope 1
(kg CO2-eq)]]+Tableau1[[#This Row],[Scope 2 energy
(kg CO2-eq)]]+Tableau1[[#This Row],[Scope 2 Infrastructure
(kg CO2-eq)]])/Tableau1[[#This Row],[Total CO2-emissions
(kg CO2-eq)
for scope 3 use ]],"")</f>
        <v>0</v>
      </c>
      <c r="N7426" s="436" t="s">
        <v>436</v>
      </c>
      <c r="O7426" s="259">
        <v>1</v>
      </c>
      <c r="P7426" s="259" t="s">
        <v>5152</v>
      </c>
      <c r="Q7426" s="259" t="s">
        <v>5430</v>
      </c>
    </row>
    <row r="7427" spans="1:17" ht="21.75" customHeight="1">
      <c r="A7427" s="301" t="s">
        <v>5152</v>
      </c>
      <c r="B7427" s="301" t="s">
        <v>5430</v>
      </c>
      <c r="C7427" s="316" t="s">
        <v>13403</v>
      </c>
      <c r="D7427" s="465" t="s">
        <v>436</v>
      </c>
      <c r="E7427" s="465" t="s">
        <v>700</v>
      </c>
      <c r="F7427" s="469" t="str">
        <f t="shared" si="232"/>
        <v>CH</v>
      </c>
      <c r="G7427" s="260">
        <v>0</v>
      </c>
      <c r="H7427" s="260">
        <v>0</v>
      </c>
      <c r="I7427" s="260">
        <v>0</v>
      </c>
      <c r="J7427" s="260">
        <v>2.3636849061270102E-2</v>
      </c>
      <c r="K7427" s="260">
        <v>2.3636849113501501E-2</v>
      </c>
      <c r="L7427" s="301">
        <f t="shared" si="233"/>
        <v>8.5092656808605407E-2</v>
      </c>
      <c r="M7427" s="459">
        <f>IFERROR((Tableau1[[#This Row],[Scope 1
(kg CO2-eq)]]+Tableau1[[#This Row],[Scope 2 energy
(kg CO2-eq)]]+Tableau1[[#This Row],[Scope 2 Infrastructure
(kg CO2-eq)]])/Tableau1[[#This Row],[Total CO2-emissions
(kg CO2-eq)
for scope 3 use ]],"")</f>
        <v>0</v>
      </c>
      <c r="N7427" s="436" t="s">
        <v>436</v>
      </c>
      <c r="O7427" s="259">
        <v>1</v>
      </c>
      <c r="P7427" s="259" t="s">
        <v>5152</v>
      </c>
      <c r="Q7427" s="259" t="s">
        <v>5430</v>
      </c>
    </row>
    <row r="7428" spans="1:17" ht="21.75" customHeight="1">
      <c r="A7428" s="301" t="s">
        <v>5152</v>
      </c>
      <c r="B7428" s="301" t="s">
        <v>5430</v>
      </c>
      <c r="C7428" s="316" t="s">
        <v>13404</v>
      </c>
      <c r="D7428" s="465" t="s">
        <v>436</v>
      </c>
      <c r="E7428" s="465" t="s">
        <v>700</v>
      </c>
      <c r="F7428" s="469" t="str">
        <f t="shared" si="232"/>
        <v>CH</v>
      </c>
      <c r="G7428" s="260">
        <v>0</v>
      </c>
      <c r="H7428" s="260">
        <v>0</v>
      </c>
      <c r="I7428" s="260">
        <v>0</v>
      </c>
      <c r="J7428" s="260">
        <v>2.35068607158311E-2</v>
      </c>
      <c r="K7428" s="260">
        <v>2.3506860663496599E-2</v>
      </c>
      <c r="L7428" s="301">
        <f t="shared" si="233"/>
        <v>8.4624698388587757E-2</v>
      </c>
      <c r="M7428" s="459">
        <f>IFERROR((Tableau1[[#This Row],[Scope 1
(kg CO2-eq)]]+Tableau1[[#This Row],[Scope 2 energy
(kg CO2-eq)]]+Tableau1[[#This Row],[Scope 2 Infrastructure
(kg CO2-eq)]])/Tableau1[[#This Row],[Total CO2-emissions
(kg CO2-eq)
for scope 3 use ]],"")</f>
        <v>0</v>
      </c>
      <c r="N7428" s="436" t="s">
        <v>436</v>
      </c>
      <c r="O7428" s="259">
        <v>1</v>
      </c>
      <c r="P7428" s="259" t="s">
        <v>5152</v>
      </c>
      <c r="Q7428" s="259" t="s">
        <v>5430</v>
      </c>
    </row>
    <row r="7429" spans="1:17" ht="21.75" customHeight="1">
      <c r="A7429" s="301" t="s">
        <v>5152</v>
      </c>
      <c r="B7429" s="301" t="s">
        <v>5430</v>
      </c>
      <c r="C7429" s="316" t="s">
        <v>13405</v>
      </c>
      <c r="D7429" s="465" t="s">
        <v>436</v>
      </c>
      <c r="E7429" s="465" t="s">
        <v>700</v>
      </c>
      <c r="F7429" s="469" t="str">
        <f t="shared" si="232"/>
        <v>CH</v>
      </c>
      <c r="G7429" s="260">
        <v>0</v>
      </c>
      <c r="H7429" s="260">
        <v>0</v>
      </c>
      <c r="I7429" s="260">
        <v>0</v>
      </c>
      <c r="J7429" s="260">
        <v>2.3403820667672E-2</v>
      </c>
      <c r="K7429" s="260">
        <v>2.3403820657662298E-2</v>
      </c>
      <c r="L7429" s="301">
        <f t="shared" si="233"/>
        <v>8.4253754367584283E-2</v>
      </c>
      <c r="M7429" s="459">
        <f>IFERROR((Tableau1[[#This Row],[Scope 1
(kg CO2-eq)]]+Tableau1[[#This Row],[Scope 2 energy
(kg CO2-eq)]]+Tableau1[[#This Row],[Scope 2 Infrastructure
(kg CO2-eq)]])/Tableau1[[#This Row],[Total CO2-emissions
(kg CO2-eq)
for scope 3 use ]],"")</f>
        <v>0</v>
      </c>
      <c r="N7429" s="436" t="s">
        <v>436</v>
      </c>
      <c r="O7429" s="259">
        <v>1</v>
      </c>
      <c r="P7429" s="259" t="s">
        <v>5152</v>
      </c>
      <c r="Q7429" s="259" t="s">
        <v>5430</v>
      </c>
    </row>
    <row r="7430" spans="1:17" ht="21.75" customHeight="1">
      <c r="A7430" s="301" t="s">
        <v>5152</v>
      </c>
      <c r="B7430" s="301" t="s">
        <v>5430</v>
      </c>
      <c r="C7430" s="316" t="s">
        <v>13406</v>
      </c>
      <c r="D7430" s="465" t="s">
        <v>436</v>
      </c>
      <c r="E7430" s="465" t="s">
        <v>700</v>
      </c>
      <c r="F7430" s="469" t="str">
        <f t="shared" si="232"/>
        <v>CH</v>
      </c>
      <c r="G7430" s="260">
        <v>0</v>
      </c>
      <c r="H7430" s="260">
        <v>0</v>
      </c>
      <c r="I7430" s="260">
        <v>0</v>
      </c>
      <c r="J7430" s="260">
        <v>2.7028853603123699E-2</v>
      </c>
      <c r="K7430" s="260">
        <v>2.7028853651092401E-2</v>
      </c>
      <c r="L7430" s="301">
        <f t="shared" si="233"/>
        <v>9.7303873143932643E-2</v>
      </c>
      <c r="M7430" s="459">
        <f>IFERROR((Tableau1[[#This Row],[Scope 1
(kg CO2-eq)]]+Tableau1[[#This Row],[Scope 2 energy
(kg CO2-eq)]]+Tableau1[[#This Row],[Scope 2 Infrastructure
(kg CO2-eq)]])/Tableau1[[#This Row],[Total CO2-emissions
(kg CO2-eq)
for scope 3 use ]],"")</f>
        <v>0</v>
      </c>
      <c r="N7430" s="436" t="s">
        <v>436</v>
      </c>
      <c r="O7430" s="259">
        <v>1</v>
      </c>
      <c r="P7430" s="259" t="s">
        <v>5152</v>
      </c>
      <c r="Q7430" s="259" t="s">
        <v>5430</v>
      </c>
    </row>
    <row r="7431" spans="1:17" ht="21.75" customHeight="1">
      <c r="A7431" s="301" t="s">
        <v>5152</v>
      </c>
      <c r="B7431" s="301" t="s">
        <v>5430</v>
      </c>
      <c r="C7431" s="316" t="s">
        <v>13407</v>
      </c>
      <c r="D7431" s="465" t="s">
        <v>436</v>
      </c>
      <c r="E7431" s="465" t="s">
        <v>700</v>
      </c>
      <c r="F7431" s="469" t="str">
        <f t="shared" si="232"/>
        <v>CH</v>
      </c>
      <c r="G7431" s="260">
        <v>0</v>
      </c>
      <c r="H7431" s="260">
        <v>0</v>
      </c>
      <c r="I7431" s="260">
        <v>0</v>
      </c>
      <c r="J7431" s="260">
        <v>2.72652762651929E-2</v>
      </c>
      <c r="K7431" s="260">
        <v>2.7265276184001801E-2</v>
      </c>
      <c r="L7431" s="301">
        <f t="shared" si="233"/>
        <v>9.8154994262406481E-2</v>
      </c>
      <c r="M7431" s="459">
        <f>IFERROR((Tableau1[[#This Row],[Scope 1
(kg CO2-eq)]]+Tableau1[[#This Row],[Scope 2 energy
(kg CO2-eq)]]+Tableau1[[#This Row],[Scope 2 Infrastructure
(kg CO2-eq)]])/Tableau1[[#This Row],[Total CO2-emissions
(kg CO2-eq)
for scope 3 use ]],"")</f>
        <v>0</v>
      </c>
      <c r="N7431" s="436" t="s">
        <v>436</v>
      </c>
      <c r="O7431" s="259">
        <v>1</v>
      </c>
      <c r="P7431" s="259" t="s">
        <v>5152</v>
      </c>
      <c r="Q7431" s="259" t="s">
        <v>5430</v>
      </c>
    </row>
    <row r="7432" spans="1:17" ht="21.75" customHeight="1">
      <c r="A7432" s="301" t="s">
        <v>5431</v>
      </c>
      <c r="B7432" s="301" t="s">
        <v>5432</v>
      </c>
      <c r="C7432" s="316" t="s">
        <v>13408</v>
      </c>
      <c r="D7432" s="465" t="s">
        <v>3730</v>
      </c>
      <c r="E7432" s="465" t="s">
        <v>6091</v>
      </c>
      <c r="F7432" s="469" t="str">
        <f t="shared" si="232"/>
        <v>other</v>
      </c>
      <c r="G7432" s="260">
        <v>0</v>
      </c>
      <c r="H7432" s="260">
        <v>0.23056377652000001</v>
      </c>
      <c r="I7432" s="260">
        <v>0</v>
      </c>
      <c r="J7432" s="260">
        <v>2.1559509425461898</v>
      </c>
      <c r="K7432" s="260">
        <v>2.38651471930726</v>
      </c>
      <c r="L7432" s="301" t="str">
        <f t="shared" si="233"/>
        <v/>
      </c>
      <c r="M7432" s="459">
        <f>IFERROR((Tableau1[[#This Row],[Scope 1
(kg CO2-eq)]]+Tableau1[[#This Row],[Scope 2 energy
(kg CO2-eq)]]+Tableau1[[#This Row],[Scope 2 Infrastructure
(kg CO2-eq)]])/Tableau1[[#This Row],[Total CO2-emissions
(kg CO2-eq)
for scope 3 use ]],"")</f>
        <v>9.661108504997043E-2</v>
      </c>
      <c r="N7432" s="436" t="s">
        <v>3730</v>
      </c>
      <c r="O7432" s="259">
        <v>1</v>
      </c>
      <c r="P7432" s="259" t="s">
        <v>5431</v>
      </c>
      <c r="Q7432" s="259" t="s">
        <v>5432</v>
      </c>
    </row>
    <row r="7433" spans="1:17" ht="21.75" customHeight="1">
      <c r="A7433" s="301" t="s">
        <v>5431</v>
      </c>
      <c r="B7433" s="301" t="s">
        <v>5432</v>
      </c>
      <c r="C7433" s="316" t="s">
        <v>13409</v>
      </c>
      <c r="D7433" s="465" t="s">
        <v>3730</v>
      </c>
      <c r="E7433" s="465" t="s">
        <v>6091</v>
      </c>
      <c r="F7433" s="469" t="str">
        <f t="shared" si="232"/>
        <v>other</v>
      </c>
      <c r="G7433" s="260">
        <v>0</v>
      </c>
      <c r="H7433" s="260">
        <v>0.23056377652000001</v>
      </c>
      <c r="I7433" s="260">
        <v>0</v>
      </c>
      <c r="J7433" s="260">
        <v>1.6691123622551201</v>
      </c>
      <c r="K7433" s="260">
        <v>1.89967613895765</v>
      </c>
      <c r="L7433" s="301" t="str">
        <f t="shared" si="233"/>
        <v/>
      </c>
      <c r="M7433" s="459">
        <f>IFERROR((Tableau1[[#This Row],[Scope 1
(kg CO2-eq)]]+Tableau1[[#This Row],[Scope 2 energy
(kg CO2-eq)]]+Tableau1[[#This Row],[Scope 2 Infrastructure
(kg CO2-eq)]])/Tableau1[[#This Row],[Total CO2-emissions
(kg CO2-eq)
for scope 3 use ]],"")</f>
        <v>0.12137004397313222</v>
      </c>
      <c r="N7433" s="436" t="s">
        <v>3730</v>
      </c>
      <c r="O7433" s="259">
        <v>1</v>
      </c>
      <c r="P7433" s="259" t="s">
        <v>5431</v>
      </c>
      <c r="Q7433" s="259" t="s">
        <v>5432</v>
      </c>
    </row>
    <row r="7434" spans="1:17" ht="21.75" customHeight="1">
      <c r="A7434" s="301" t="s">
        <v>5394</v>
      </c>
      <c r="B7434" s="301" t="s">
        <v>5408</v>
      </c>
      <c r="C7434" s="316" t="s">
        <v>13410</v>
      </c>
      <c r="D7434" s="465" t="s">
        <v>3730</v>
      </c>
      <c r="E7434" s="465" t="s">
        <v>700</v>
      </c>
      <c r="F7434" s="469" t="str">
        <f t="shared" si="232"/>
        <v>CH</v>
      </c>
      <c r="G7434" s="260">
        <v>0</v>
      </c>
      <c r="H7434" s="260">
        <v>0.50560555957651698</v>
      </c>
      <c r="I7434" s="260">
        <v>1.11737986092E-4</v>
      </c>
      <c r="J7434" s="260">
        <v>1.62112241065084</v>
      </c>
      <c r="K7434" s="260">
        <v>2.1268397104684298</v>
      </c>
      <c r="L7434" s="301" t="str">
        <f t="shared" si="233"/>
        <v/>
      </c>
      <c r="M7434" s="459">
        <f>IFERROR((Tableau1[[#This Row],[Scope 1
(kg CO2-eq)]]+Tableau1[[#This Row],[Scope 2 energy
(kg CO2-eq)]]+Tableau1[[#This Row],[Scope 2 Infrastructure
(kg CO2-eq)]])/Tableau1[[#This Row],[Total CO2-emissions
(kg CO2-eq)
for scope 3 use ]],"")</f>
        <v>0.23777875458758777</v>
      </c>
      <c r="N7434" s="436" t="s">
        <v>3730</v>
      </c>
      <c r="O7434" s="259">
        <v>1</v>
      </c>
      <c r="P7434" s="259" t="s">
        <v>5394</v>
      </c>
      <c r="Q7434" s="259" t="s">
        <v>5408</v>
      </c>
    </row>
    <row r="7435" spans="1:17" ht="21.75" customHeight="1">
      <c r="A7435" s="301" t="s">
        <v>5394</v>
      </c>
      <c r="B7435" s="301" t="s">
        <v>5408</v>
      </c>
      <c r="C7435" s="316" t="s">
        <v>13411</v>
      </c>
      <c r="D7435" s="465" t="s">
        <v>3730</v>
      </c>
      <c r="E7435" s="465" t="s">
        <v>700</v>
      </c>
      <c r="F7435" s="469" t="str">
        <f t="shared" si="232"/>
        <v>CH</v>
      </c>
      <c r="G7435" s="260">
        <v>0</v>
      </c>
      <c r="H7435" s="260">
        <v>0.26477638646669199</v>
      </c>
      <c r="I7435" s="260">
        <v>1.3439543929200001E-4</v>
      </c>
      <c r="J7435" s="260">
        <v>0.45197557269378402</v>
      </c>
      <c r="K7435" s="260">
        <v>0.71688635633241204</v>
      </c>
      <c r="L7435" s="301" t="str">
        <f t="shared" si="233"/>
        <v/>
      </c>
      <c r="M7435" s="459">
        <f>IFERROR((Tableau1[[#This Row],[Scope 1
(kg CO2-eq)]]+Tableau1[[#This Row],[Scope 2 energy
(kg CO2-eq)]]+Tableau1[[#This Row],[Scope 2 Infrastructure
(kg CO2-eq)]])/Tableau1[[#This Row],[Total CO2-emissions
(kg CO2-eq)
for scope 3 use ]],"")</f>
        <v>0.36952967449578283</v>
      </c>
      <c r="N7435" s="436" t="s">
        <v>3730</v>
      </c>
      <c r="O7435" s="259">
        <v>1</v>
      </c>
      <c r="P7435" s="259" t="s">
        <v>5394</v>
      </c>
      <c r="Q7435" s="259" t="s">
        <v>5408</v>
      </c>
    </row>
    <row r="7436" spans="1:17" ht="21.75" customHeight="1">
      <c r="A7436" s="301" t="s">
        <v>5394</v>
      </c>
      <c r="B7436" s="301" t="s">
        <v>5408</v>
      </c>
      <c r="C7436" s="316" t="s">
        <v>13412</v>
      </c>
      <c r="D7436" s="465" t="s">
        <v>3730</v>
      </c>
      <c r="E7436" s="465" t="s">
        <v>700</v>
      </c>
      <c r="F7436" s="469" t="str">
        <f t="shared" si="232"/>
        <v>CH</v>
      </c>
      <c r="G7436" s="260">
        <v>0.1034531548</v>
      </c>
      <c r="H7436" s="260">
        <v>0</v>
      </c>
      <c r="I7436" s="260">
        <v>0</v>
      </c>
      <c r="J7436" s="260">
        <v>0.47253370319785598</v>
      </c>
      <c r="K7436" s="260">
        <v>0.57598685781673298</v>
      </c>
      <c r="L7436" s="301" t="str">
        <f t="shared" si="233"/>
        <v/>
      </c>
      <c r="M7436" s="459">
        <f>IFERROR((Tableau1[[#This Row],[Scope 1
(kg CO2-eq)]]+Tableau1[[#This Row],[Scope 2 energy
(kg CO2-eq)]]+Tableau1[[#This Row],[Scope 2 Infrastructure
(kg CO2-eq)]])/Tableau1[[#This Row],[Total CO2-emissions
(kg CO2-eq)
for scope 3 use ]],"")</f>
        <v>0.17961026956784601</v>
      </c>
      <c r="N7436" s="436" t="s">
        <v>3730</v>
      </c>
      <c r="O7436" s="259">
        <v>1</v>
      </c>
      <c r="P7436" s="259" t="s">
        <v>5394</v>
      </c>
      <c r="Q7436" s="259" t="s">
        <v>5408</v>
      </c>
    </row>
    <row r="7437" spans="1:17" ht="21.75" customHeight="1">
      <c r="A7437" s="301" t="s">
        <v>5394</v>
      </c>
      <c r="B7437" s="301" t="s">
        <v>5408</v>
      </c>
      <c r="C7437" s="316" t="s">
        <v>13413</v>
      </c>
      <c r="D7437" s="465" t="s">
        <v>3730</v>
      </c>
      <c r="E7437" s="465" t="s">
        <v>700</v>
      </c>
      <c r="F7437" s="469" t="str">
        <f t="shared" si="232"/>
        <v>CH</v>
      </c>
      <c r="G7437" s="260">
        <v>0</v>
      </c>
      <c r="H7437" s="260">
        <v>8.4450731675399997E-4</v>
      </c>
      <c r="I7437" s="260">
        <v>3.2462920953E-5</v>
      </c>
      <c r="J7437" s="260">
        <v>0.82358576433692199</v>
      </c>
      <c r="K7437" s="260">
        <v>0.82446273442469997</v>
      </c>
      <c r="L7437" s="301" t="str">
        <f t="shared" si="233"/>
        <v/>
      </c>
      <c r="M7437" s="459">
        <f>IFERROR((Tableau1[[#This Row],[Scope 1
(kg CO2-eq)]]+Tableau1[[#This Row],[Scope 2 energy
(kg CO2-eq)]]+Tableau1[[#This Row],[Scope 2 Infrastructure
(kg CO2-eq)]])/Tableau1[[#This Row],[Total CO2-emissions
(kg CO2-eq)
for scope 3 use ]],"")</f>
        <v>1.0636869334293673E-3</v>
      </c>
      <c r="N7437" s="436" t="s">
        <v>3730</v>
      </c>
      <c r="O7437" s="259">
        <v>1</v>
      </c>
      <c r="P7437" s="259" t="s">
        <v>5394</v>
      </c>
      <c r="Q7437" s="259" t="s">
        <v>5408</v>
      </c>
    </row>
    <row r="7438" spans="1:17" ht="21.75" customHeight="1">
      <c r="A7438" s="301" t="s">
        <v>5394</v>
      </c>
      <c r="B7438" s="301" t="s">
        <v>5408</v>
      </c>
      <c r="C7438" s="316" t="s">
        <v>13414</v>
      </c>
      <c r="D7438" s="465" t="s">
        <v>3730</v>
      </c>
      <c r="E7438" s="465" t="s">
        <v>700</v>
      </c>
      <c r="F7438" s="469" t="str">
        <f t="shared" si="232"/>
        <v>CH</v>
      </c>
      <c r="G7438" s="260">
        <v>0</v>
      </c>
      <c r="H7438" s="260">
        <v>8.4450731675399997E-4</v>
      </c>
      <c r="I7438" s="260">
        <v>3.2462920953E-5</v>
      </c>
      <c r="J7438" s="260">
        <v>2.18405628475888</v>
      </c>
      <c r="K7438" s="260">
        <v>2.18493325510843</v>
      </c>
      <c r="L7438" s="301" t="str">
        <f t="shared" si="233"/>
        <v/>
      </c>
      <c r="M7438" s="459">
        <f>IFERROR((Tableau1[[#This Row],[Scope 1
(kg CO2-eq)]]+Tableau1[[#This Row],[Scope 2 energy
(kg CO2-eq)]]+Tableau1[[#This Row],[Scope 2 Infrastructure
(kg CO2-eq)]])/Tableau1[[#This Row],[Total CO2-emissions
(kg CO2-eq)
for scope 3 use ]],"")</f>
        <v>4.0137163716860507E-4</v>
      </c>
      <c r="N7438" s="436" t="s">
        <v>3730</v>
      </c>
      <c r="O7438" s="259">
        <v>1</v>
      </c>
      <c r="P7438" s="259" t="s">
        <v>5394</v>
      </c>
      <c r="Q7438" s="260" t="s">
        <v>5408</v>
      </c>
    </row>
    <row r="7439" spans="1:17" ht="21.75" customHeight="1">
      <c r="A7439" s="301" t="s">
        <v>5431</v>
      </c>
      <c r="B7439" s="301" t="s">
        <v>5432</v>
      </c>
      <c r="C7439" s="316" t="s">
        <v>13415</v>
      </c>
      <c r="D7439" s="465" t="s">
        <v>3730</v>
      </c>
      <c r="E7439" s="465" t="s">
        <v>6091</v>
      </c>
      <c r="F7439" s="469" t="str">
        <f t="shared" si="232"/>
        <v>other</v>
      </c>
      <c r="G7439" s="260">
        <v>0.24545102499999999</v>
      </c>
      <c r="H7439" s="260">
        <v>0.10348773985856</v>
      </c>
      <c r="I7439" s="260">
        <v>3.8605731839999999E-5</v>
      </c>
      <c r="J7439" s="260">
        <v>2.1939166361651101</v>
      </c>
      <c r="K7439" s="260">
        <v>2.5428940071544002</v>
      </c>
      <c r="L7439" s="301" t="str">
        <f t="shared" si="233"/>
        <v/>
      </c>
      <c r="M7439" s="459">
        <f>IFERROR((Tableau1[[#This Row],[Scope 1
(kg CO2-eq)]]+Tableau1[[#This Row],[Scope 2 energy
(kg CO2-eq)]]+Tableau1[[#This Row],[Scope 2 Infrastructure
(kg CO2-eq)]])/Tableau1[[#This Row],[Total CO2-emissions
(kg CO2-eq)
for scope 3 use ]],"")</f>
        <v>0.13723630226370293</v>
      </c>
      <c r="N7439" s="436" t="s">
        <v>3730</v>
      </c>
      <c r="O7439" s="259">
        <v>1</v>
      </c>
      <c r="P7439" s="259" t="s">
        <v>5431</v>
      </c>
      <c r="Q7439" s="260" t="s">
        <v>5432</v>
      </c>
    </row>
    <row r="7440" spans="1:17" ht="21.75" customHeight="1">
      <c r="A7440" s="301" t="s">
        <v>5370</v>
      </c>
      <c r="B7440" s="301" t="s">
        <v>5371</v>
      </c>
      <c r="C7440" s="316" t="s">
        <v>13416</v>
      </c>
      <c r="D7440" s="465" t="s">
        <v>3730</v>
      </c>
      <c r="E7440" s="465" t="s">
        <v>6091</v>
      </c>
      <c r="F7440" s="469" t="str">
        <f t="shared" si="232"/>
        <v>other</v>
      </c>
      <c r="G7440" s="260">
        <v>0.10947999999999999</v>
      </c>
      <c r="H7440" s="260">
        <v>0.32199462199520001</v>
      </c>
      <c r="I7440" s="260">
        <v>2.0602097279999999E-4</v>
      </c>
      <c r="J7440" s="260">
        <v>2.7699302650697701</v>
      </c>
      <c r="K7440" s="260">
        <v>3.2016109081592199</v>
      </c>
      <c r="L7440" s="301" t="str">
        <f t="shared" si="233"/>
        <v/>
      </c>
      <c r="M7440" s="459">
        <f>IFERROR((Tableau1[[#This Row],[Scope 1
(kg CO2-eq)]]+Tableau1[[#This Row],[Scope 2 energy
(kg CO2-eq)]]+Tableau1[[#This Row],[Scope 2 Infrastructure
(kg CO2-eq)]])/Tableau1[[#This Row],[Total CO2-emissions
(kg CO2-eq)
for scope 3 use ]],"")</f>
        <v>0.13483232514852864</v>
      </c>
      <c r="N7440" s="436" t="s">
        <v>3730</v>
      </c>
      <c r="O7440" s="259">
        <v>1</v>
      </c>
      <c r="P7440" s="259" t="s">
        <v>5370</v>
      </c>
      <c r="Q7440" s="260" t="s">
        <v>5371</v>
      </c>
    </row>
    <row r="7441" spans="1:17" ht="21.75" customHeight="1">
      <c r="A7441" s="301" t="s">
        <v>5370</v>
      </c>
      <c r="B7441" s="301" t="s">
        <v>5371</v>
      </c>
      <c r="C7441" s="316" t="s">
        <v>13417</v>
      </c>
      <c r="D7441" s="465" t="s">
        <v>3730</v>
      </c>
      <c r="E7441" s="465" t="s">
        <v>6091</v>
      </c>
      <c r="F7441" s="469" t="str">
        <f t="shared" si="232"/>
        <v>other</v>
      </c>
      <c r="G7441" s="260">
        <v>9.2446E-2</v>
      </c>
      <c r="H7441" s="260">
        <v>0.32199462199520001</v>
      </c>
      <c r="I7441" s="260">
        <v>2.0602097279999999E-4</v>
      </c>
      <c r="J7441" s="260">
        <v>2.0932097222778201</v>
      </c>
      <c r="K7441" s="260">
        <v>2.5078563657997299</v>
      </c>
      <c r="L7441" s="301" t="str">
        <f t="shared" si="233"/>
        <v/>
      </c>
      <c r="M7441" s="459">
        <f>IFERROR((Tableau1[[#This Row],[Scope 1
(kg CO2-eq)]]+Tableau1[[#This Row],[Scope 2 energy
(kg CO2-eq)]]+Tableau1[[#This Row],[Scope 2 Infrastructure
(kg CO2-eq)]])/Tableau1[[#This Row],[Total CO2-emissions
(kg CO2-eq)
for scope 3 use ]],"")</f>
        <v>0.16533907149653421</v>
      </c>
      <c r="N7441" s="436" t="s">
        <v>3730</v>
      </c>
      <c r="O7441" s="259">
        <v>1</v>
      </c>
      <c r="P7441" s="259" t="s">
        <v>5370</v>
      </c>
      <c r="Q7441" s="259" t="s">
        <v>5371</v>
      </c>
    </row>
    <row r="7442" spans="1:17" ht="21.75" customHeight="1">
      <c r="A7442" s="301" t="s">
        <v>5370</v>
      </c>
      <c r="B7442" s="301" t="s">
        <v>5371</v>
      </c>
      <c r="C7442" s="316" t="s">
        <v>13418</v>
      </c>
      <c r="D7442" s="465" t="s">
        <v>3730</v>
      </c>
      <c r="E7442" s="465" t="s">
        <v>6091</v>
      </c>
      <c r="F7442" s="469" t="str">
        <f t="shared" si="232"/>
        <v>other</v>
      </c>
      <c r="G7442" s="260">
        <v>1.5343082300770301</v>
      </c>
      <c r="H7442" s="260">
        <v>0</v>
      </c>
      <c r="I7442" s="260">
        <v>0</v>
      </c>
      <c r="J7442" s="260">
        <v>7.0171162380798791E-3</v>
      </c>
      <c r="K7442" s="260">
        <v>1.54132534631509</v>
      </c>
      <c r="L7442" s="301" t="str">
        <f t="shared" si="233"/>
        <v/>
      </c>
      <c r="M7442" s="459">
        <f>IFERROR((Tableau1[[#This Row],[Scope 1
(kg CO2-eq)]]+Tableau1[[#This Row],[Scope 2 energy
(kg CO2-eq)]]+Tableau1[[#This Row],[Scope 2 Infrastructure
(kg CO2-eq)]])/Tableau1[[#This Row],[Total CO2-emissions
(kg CO2-eq)
for scope 3 use ]],"")</f>
        <v>0.99544734909158794</v>
      </c>
      <c r="N7442" s="436" t="s">
        <v>3730</v>
      </c>
      <c r="O7442" s="259">
        <v>1</v>
      </c>
      <c r="P7442" s="259" t="s">
        <v>5370</v>
      </c>
      <c r="Q7442" s="259" t="s">
        <v>5371</v>
      </c>
    </row>
    <row r="7443" spans="1:17" ht="21.75" customHeight="1">
      <c r="A7443" s="301" t="s">
        <v>5390</v>
      </c>
      <c r="B7443" s="301" t="s">
        <v>5391</v>
      </c>
      <c r="C7443" s="316" t="s">
        <v>13419</v>
      </c>
      <c r="D7443" s="465" t="s">
        <v>3730</v>
      </c>
      <c r="E7443" s="465" t="s">
        <v>700</v>
      </c>
      <c r="F7443" s="469" t="str">
        <f t="shared" si="232"/>
        <v>CH</v>
      </c>
      <c r="G7443" s="260">
        <v>0</v>
      </c>
      <c r="H7443" s="260">
        <v>1.051701583E-2</v>
      </c>
      <c r="I7443" s="260">
        <v>6.6330110000000005E-5</v>
      </c>
      <c r="J7443" s="260">
        <v>0.99857708422973102</v>
      </c>
      <c r="K7443" s="260">
        <v>1.0091604300805599</v>
      </c>
      <c r="L7443" s="301" t="str">
        <f t="shared" si="233"/>
        <v/>
      </c>
      <c r="M7443" s="459">
        <f>IFERROR((Tableau1[[#This Row],[Scope 1
(kg CO2-eq)]]+Tableau1[[#This Row],[Scope 2 energy
(kg CO2-eq)]]+Tableau1[[#This Row],[Scope 2 Infrastructure
(kg CO2-eq)]])/Tableau1[[#This Row],[Total CO2-emissions
(kg CO2-eq)
for scope 3 use ]],"")</f>
        <v>1.0487277963480144E-2</v>
      </c>
      <c r="N7443" s="436" t="s">
        <v>3730</v>
      </c>
      <c r="O7443" s="259">
        <v>1</v>
      </c>
      <c r="P7443" s="259" t="s">
        <v>5390</v>
      </c>
      <c r="Q7443" s="259" t="s">
        <v>5391</v>
      </c>
    </row>
    <row r="7444" spans="1:17" ht="21.75" customHeight="1">
      <c r="A7444" s="301" t="s">
        <v>5385</v>
      </c>
      <c r="B7444" s="301" t="s">
        <v>5389</v>
      </c>
      <c r="C7444" s="316" t="s">
        <v>13420</v>
      </c>
      <c r="D7444" s="465" t="s">
        <v>3730</v>
      </c>
      <c r="E7444" s="465" t="s">
        <v>700</v>
      </c>
      <c r="F7444" s="469" t="str">
        <f t="shared" si="232"/>
        <v>CH</v>
      </c>
      <c r="G7444" s="260">
        <v>0.52260649999999997</v>
      </c>
      <c r="H7444" s="260">
        <v>0</v>
      </c>
      <c r="I7444" s="260">
        <v>0</v>
      </c>
      <c r="J7444" s="260">
        <v>0.37624896006786801</v>
      </c>
      <c r="K7444" s="260">
        <v>0.898855459998124</v>
      </c>
      <c r="L7444" s="301" t="str">
        <f t="shared" si="233"/>
        <v/>
      </c>
      <c r="M7444" s="459">
        <f>IFERROR((Tableau1[[#This Row],[Scope 1
(kg CO2-eq)]]+Tableau1[[#This Row],[Scope 2 energy
(kg CO2-eq)]]+Tableau1[[#This Row],[Scope 2 Infrastructure
(kg CO2-eq)]])/Tableau1[[#This Row],[Total CO2-emissions
(kg CO2-eq)
for scope 3 use ]],"")</f>
        <v>0.58141327861666514</v>
      </c>
      <c r="N7444" s="436" t="s">
        <v>3730</v>
      </c>
      <c r="O7444" s="259">
        <v>1</v>
      </c>
      <c r="P7444" s="259" t="s">
        <v>5385</v>
      </c>
      <c r="Q7444" s="260" t="s">
        <v>5389</v>
      </c>
    </row>
    <row r="7445" spans="1:17" ht="21.75" customHeight="1">
      <c r="A7445" s="301" t="s">
        <v>5380</v>
      </c>
      <c r="B7445" s="301" t="s">
        <v>5433</v>
      </c>
      <c r="C7445" s="316" t="s">
        <v>13421</v>
      </c>
      <c r="D7445" s="465" t="s">
        <v>3730</v>
      </c>
      <c r="E7445" s="465" t="s">
        <v>6101</v>
      </c>
      <c r="F7445" s="469" t="str">
        <f t="shared" si="232"/>
        <v>other</v>
      </c>
      <c r="G7445" s="260">
        <v>0</v>
      </c>
      <c r="H7445" s="260">
        <v>0</v>
      </c>
      <c r="I7445" s="260">
        <v>0</v>
      </c>
      <c r="J7445" s="260">
        <v>0</v>
      </c>
      <c r="K7445" s="260">
        <v>0</v>
      </c>
      <c r="L7445" s="301" t="str">
        <f t="shared" si="233"/>
        <v/>
      </c>
      <c r="M7445" s="459" t="str">
        <f>IFERROR((Tableau1[[#This Row],[Scope 1
(kg CO2-eq)]]+Tableau1[[#This Row],[Scope 2 energy
(kg CO2-eq)]]+Tableau1[[#This Row],[Scope 2 Infrastructure
(kg CO2-eq)]])/Tableau1[[#This Row],[Total CO2-emissions
(kg CO2-eq)
for scope 3 use ]],"")</f>
        <v/>
      </c>
      <c r="N7445" s="436" t="s">
        <v>3730</v>
      </c>
      <c r="O7445" s="259">
        <v>1</v>
      </c>
      <c r="P7445" s="259" t="s">
        <v>5380</v>
      </c>
      <c r="Q7445" s="259" t="s">
        <v>5433</v>
      </c>
    </row>
    <row r="7446" spans="1:17" ht="21.75" customHeight="1">
      <c r="A7446" s="301" t="s">
        <v>5380</v>
      </c>
      <c r="B7446" s="301" t="s">
        <v>5433</v>
      </c>
      <c r="C7446" s="316" t="s">
        <v>13422</v>
      </c>
      <c r="D7446" s="465" t="s">
        <v>3730</v>
      </c>
      <c r="E7446" s="465" t="s">
        <v>6101</v>
      </c>
      <c r="F7446" s="469" t="str">
        <f t="shared" si="232"/>
        <v>other</v>
      </c>
      <c r="G7446" s="260">
        <v>0</v>
      </c>
      <c r="H7446" s="260">
        <v>0</v>
      </c>
      <c r="I7446" s="260">
        <v>0</v>
      </c>
      <c r="J7446" s="260">
        <v>0</v>
      </c>
      <c r="K7446" s="260">
        <v>0</v>
      </c>
      <c r="L7446" s="301" t="str">
        <f t="shared" si="233"/>
        <v/>
      </c>
      <c r="M7446" s="459" t="str">
        <f>IFERROR((Tableau1[[#This Row],[Scope 1
(kg CO2-eq)]]+Tableau1[[#This Row],[Scope 2 energy
(kg CO2-eq)]]+Tableau1[[#This Row],[Scope 2 Infrastructure
(kg CO2-eq)]])/Tableau1[[#This Row],[Total CO2-emissions
(kg CO2-eq)
for scope 3 use ]],"")</f>
        <v/>
      </c>
      <c r="N7446" s="436" t="s">
        <v>3730</v>
      </c>
      <c r="O7446" s="259">
        <v>1</v>
      </c>
      <c r="P7446" s="259" t="s">
        <v>5380</v>
      </c>
      <c r="Q7446" s="259" t="s">
        <v>5433</v>
      </c>
    </row>
    <row r="7447" spans="1:17" ht="21.75" customHeight="1">
      <c r="A7447" s="301" t="s">
        <v>5380</v>
      </c>
      <c r="B7447" s="301" t="s">
        <v>5433</v>
      </c>
      <c r="C7447" s="316" t="s">
        <v>13423</v>
      </c>
      <c r="D7447" s="465" t="s">
        <v>3730</v>
      </c>
      <c r="E7447" s="465" t="s">
        <v>6101</v>
      </c>
      <c r="F7447" s="469" t="str">
        <f t="shared" si="232"/>
        <v>other</v>
      </c>
      <c r="G7447" s="260">
        <v>0</v>
      </c>
      <c r="H7447" s="260">
        <v>0</v>
      </c>
      <c r="I7447" s="260">
        <v>0</v>
      </c>
      <c r="J7447" s="260">
        <v>0</v>
      </c>
      <c r="K7447" s="260">
        <v>0</v>
      </c>
      <c r="L7447" s="301" t="str">
        <f t="shared" si="233"/>
        <v/>
      </c>
      <c r="M7447" s="459" t="str">
        <f>IFERROR((Tableau1[[#This Row],[Scope 1
(kg CO2-eq)]]+Tableau1[[#This Row],[Scope 2 energy
(kg CO2-eq)]]+Tableau1[[#This Row],[Scope 2 Infrastructure
(kg CO2-eq)]])/Tableau1[[#This Row],[Total CO2-emissions
(kg CO2-eq)
for scope 3 use ]],"")</f>
        <v/>
      </c>
      <c r="N7447" s="436" t="s">
        <v>3730</v>
      </c>
      <c r="O7447" s="259">
        <v>1</v>
      </c>
      <c r="P7447" s="259" t="s">
        <v>5380</v>
      </c>
      <c r="Q7447" s="259" t="s">
        <v>5433</v>
      </c>
    </row>
    <row r="7448" spans="1:17" ht="21.75" customHeight="1">
      <c r="A7448" s="301" t="s">
        <v>5380</v>
      </c>
      <c r="B7448" s="301" t="s">
        <v>5433</v>
      </c>
      <c r="C7448" s="316" t="s">
        <v>13424</v>
      </c>
      <c r="D7448" s="465" t="s">
        <v>3730</v>
      </c>
      <c r="E7448" s="465" t="s">
        <v>6101</v>
      </c>
      <c r="F7448" s="469" t="str">
        <f t="shared" si="232"/>
        <v>other</v>
      </c>
      <c r="G7448" s="260">
        <v>0</v>
      </c>
      <c r="H7448" s="260">
        <v>0</v>
      </c>
      <c r="I7448" s="260">
        <v>0</v>
      </c>
      <c r="J7448" s="260">
        <v>0</v>
      </c>
      <c r="K7448" s="260">
        <v>0</v>
      </c>
      <c r="L7448" s="301" t="str">
        <f t="shared" si="233"/>
        <v/>
      </c>
      <c r="M7448" s="459" t="str">
        <f>IFERROR((Tableau1[[#This Row],[Scope 1
(kg CO2-eq)]]+Tableau1[[#This Row],[Scope 2 energy
(kg CO2-eq)]]+Tableau1[[#This Row],[Scope 2 Infrastructure
(kg CO2-eq)]])/Tableau1[[#This Row],[Total CO2-emissions
(kg CO2-eq)
for scope 3 use ]],"")</f>
        <v/>
      </c>
      <c r="N7448" s="436" t="s">
        <v>3730</v>
      </c>
      <c r="O7448" s="259">
        <v>1</v>
      </c>
      <c r="P7448" s="259" t="s">
        <v>5380</v>
      </c>
      <c r="Q7448" s="259" t="s">
        <v>5433</v>
      </c>
    </row>
    <row r="7449" spans="1:17" ht="21.75" customHeight="1">
      <c r="A7449" s="301" t="s">
        <v>5380</v>
      </c>
      <c r="B7449" s="301" t="s">
        <v>5433</v>
      </c>
      <c r="C7449" s="316" t="s">
        <v>13425</v>
      </c>
      <c r="D7449" s="465" t="s">
        <v>3730</v>
      </c>
      <c r="E7449" s="465" t="s">
        <v>6101</v>
      </c>
      <c r="F7449" s="469" t="str">
        <f t="shared" si="232"/>
        <v>other</v>
      </c>
      <c r="G7449" s="260">
        <v>0</v>
      </c>
      <c r="H7449" s="260">
        <v>0</v>
      </c>
      <c r="I7449" s="260">
        <v>0</v>
      </c>
      <c r="J7449" s="260">
        <v>0</v>
      </c>
      <c r="K7449" s="260">
        <v>0</v>
      </c>
      <c r="L7449" s="301" t="str">
        <f t="shared" si="233"/>
        <v/>
      </c>
      <c r="M7449" s="459" t="str">
        <f>IFERROR((Tableau1[[#This Row],[Scope 1
(kg CO2-eq)]]+Tableau1[[#This Row],[Scope 2 energy
(kg CO2-eq)]]+Tableau1[[#This Row],[Scope 2 Infrastructure
(kg CO2-eq)]])/Tableau1[[#This Row],[Total CO2-emissions
(kg CO2-eq)
for scope 3 use ]],"")</f>
        <v/>
      </c>
      <c r="N7449" s="436" t="s">
        <v>3730</v>
      </c>
      <c r="O7449" s="259">
        <v>1</v>
      </c>
      <c r="P7449" s="259" t="s">
        <v>5380</v>
      </c>
      <c r="Q7449" s="259" t="s">
        <v>5433</v>
      </c>
    </row>
    <row r="7450" spans="1:17" ht="21.75" customHeight="1">
      <c r="A7450" s="301" t="s">
        <v>5380</v>
      </c>
      <c r="B7450" s="301" t="s">
        <v>5433</v>
      </c>
      <c r="C7450" s="316" t="s">
        <v>13426</v>
      </c>
      <c r="D7450" s="465" t="s">
        <v>3730</v>
      </c>
      <c r="E7450" s="465" t="s">
        <v>6101</v>
      </c>
      <c r="F7450" s="469" t="str">
        <f t="shared" si="232"/>
        <v>other</v>
      </c>
      <c r="G7450" s="260">
        <v>0</v>
      </c>
      <c r="H7450" s="260">
        <v>0</v>
      </c>
      <c r="I7450" s="260">
        <v>0</v>
      </c>
      <c r="J7450" s="260">
        <v>0</v>
      </c>
      <c r="K7450" s="260">
        <v>0</v>
      </c>
      <c r="L7450" s="301" t="str">
        <f t="shared" si="233"/>
        <v/>
      </c>
      <c r="M7450" s="459" t="str">
        <f>IFERROR((Tableau1[[#This Row],[Scope 1
(kg CO2-eq)]]+Tableau1[[#This Row],[Scope 2 energy
(kg CO2-eq)]]+Tableau1[[#This Row],[Scope 2 Infrastructure
(kg CO2-eq)]])/Tableau1[[#This Row],[Total CO2-emissions
(kg CO2-eq)
for scope 3 use ]],"")</f>
        <v/>
      </c>
      <c r="N7450" s="436" t="s">
        <v>3730</v>
      </c>
      <c r="O7450" s="259">
        <v>1</v>
      </c>
      <c r="P7450" s="259" t="s">
        <v>5380</v>
      </c>
      <c r="Q7450" s="259" t="s">
        <v>5433</v>
      </c>
    </row>
    <row r="7451" spans="1:17" ht="21.75" customHeight="1">
      <c r="A7451" s="301" t="s">
        <v>5380</v>
      </c>
      <c r="B7451" s="301" t="s">
        <v>5433</v>
      </c>
      <c r="C7451" s="316" t="s">
        <v>13427</v>
      </c>
      <c r="D7451" s="465" t="s">
        <v>3730</v>
      </c>
      <c r="E7451" s="465" t="s">
        <v>6101</v>
      </c>
      <c r="F7451" s="469" t="str">
        <f t="shared" si="232"/>
        <v>other</v>
      </c>
      <c r="G7451" s="260">
        <v>0</v>
      </c>
      <c r="H7451" s="260">
        <v>0</v>
      </c>
      <c r="I7451" s="260">
        <v>0</v>
      </c>
      <c r="J7451" s="260">
        <v>0</v>
      </c>
      <c r="K7451" s="260">
        <v>0</v>
      </c>
      <c r="L7451" s="301" t="str">
        <f t="shared" si="233"/>
        <v/>
      </c>
      <c r="M7451" s="459" t="str">
        <f>IFERROR((Tableau1[[#This Row],[Scope 1
(kg CO2-eq)]]+Tableau1[[#This Row],[Scope 2 energy
(kg CO2-eq)]]+Tableau1[[#This Row],[Scope 2 Infrastructure
(kg CO2-eq)]])/Tableau1[[#This Row],[Total CO2-emissions
(kg CO2-eq)
for scope 3 use ]],"")</f>
        <v/>
      </c>
      <c r="N7451" s="436" t="s">
        <v>3730</v>
      </c>
      <c r="O7451" s="259">
        <v>1</v>
      </c>
      <c r="P7451" s="259" t="s">
        <v>5380</v>
      </c>
      <c r="Q7451" s="259" t="s">
        <v>5433</v>
      </c>
    </row>
    <row r="7452" spans="1:17" ht="21.75" customHeight="1">
      <c r="A7452" s="301" t="s">
        <v>5380</v>
      </c>
      <c r="B7452" s="301" t="s">
        <v>5433</v>
      </c>
      <c r="C7452" s="316" t="s">
        <v>13428</v>
      </c>
      <c r="D7452" s="465" t="s">
        <v>3730</v>
      </c>
      <c r="E7452" s="465" t="s">
        <v>6101</v>
      </c>
      <c r="F7452" s="469" t="str">
        <f t="shared" si="232"/>
        <v>other</v>
      </c>
      <c r="G7452" s="260">
        <v>0</v>
      </c>
      <c r="H7452" s="260">
        <v>0</v>
      </c>
      <c r="I7452" s="260">
        <v>0</v>
      </c>
      <c r="J7452" s="260">
        <v>0</v>
      </c>
      <c r="K7452" s="260">
        <v>0</v>
      </c>
      <c r="L7452" s="301" t="str">
        <f t="shared" si="233"/>
        <v/>
      </c>
      <c r="M7452" s="459" t="str">
        <f>IFERROR((Tableau1[[#This Row],[Scope 1
(kg CO2-eq)]]+Tableau1[[#This Row],[Scope 2 energy
(kg CO2-eq)]]+Tableau1[[#This Row],[Scope 2 Infrastructure
(kg CO2-eq)]])/Tableau1[[#This Row],[Total CO2-emissions
(kg CO2-eq)
for scope 3 use ]],"")</f>
        <v/>
      </c>
      <c r="N7452" s="436" t="s">
        <v>3730</v>
      </c>
      <c r="O7452" s="259">
        <v>1</v>
      </c>
      <c r="P7452" s="259" t="s">
        <v>5380</v>
      </c>
      <c r="Q7452" s="259" t="s">
        <v>5433</v>
      </c>
    </row>
    <row r="7453" spans="1:17" ht="21.75" customHeight="1">
      <c r="A7453" s="301" t="s">
        <v>5374</v>
      </c>
      <c r="B7453" s="301" t="s">
        <v>5397</v>
      </c>
      <c r="C7453" s="316" t="s">
        <v>13429</v>
      </c>
      <c r="D7453" s="465" t="s">
        <v>3730</v>
      </c>
      <c r="E7453" s="465" t="s">
        <v>6044</v>
      </c>
      <c r="F7453" s="469" t="str">
        <f t="shared" si="232"/>
        <v>other</v>
      </c>
      <c r="G7453" s="260">
        <v>5.2547557400000004E-3</v>
      </c>
      <c r="H7453" s="260">
        <v>-0.473863821609535</v>
      </c>
      <c r="I7453" s="260">
        <v>-9.2581887852000004E-4</v>
      </c>
      <c r="J7453" s="260">
        <v>1.7471803446001899</v>
      </c>
      <c r="K7453" s="260">
        <v>1.2776454637361501</v>
      </c>
      <c r="L7453" s="301" t="str">
        <f t="shared" si="233"/>
        <v/>
      </c>
      <c r="M7453" s="459">
        <f>IFERROR((Tableau1[[#This Row],[Scope 1
(kg CO2-eq)]]+Tableau1[[#This Row],[Scope 2 energy
(kg CO2-eq)]]+Tableau1[[#This Row],[Scope 2 Infrastructure
(kg CO2-eq)]])/Tableau1[[#This Row],[Total CO2-emissions
(kg CO2-eq)
for scope 3 use ]],"")</f>
        <v>-0.36750013839912937</v>
      </c>
      <c r="N7453" s="436" t="s">
        <v>3730</v>
      </c>
      <c r="O7453" s="259">
        <v>1</v>
      </c>
      <c r="P7453" s="259" t="s">
        <v>5374</v>
      </c>
      <c r="Q7453" s="259" t="s">
        <v>5397</v>
      </c>
    </row>
    <row r="7454" spans="1:17" ht="21.75" customHeight="1">
      <c r="A7454" s="301" t="s">
        <v>5372</v>
      </c>
      <c r="B7454" s="301" t="s">
        <v>5373</v>
      </c>
      <c r="C7454" s="316" t="s">
        <v>13430</v>
      </c>
      <c r="D7454" s="465" t="s">
        <v>3730</v>
      </c>
      <c r="E7454" s="465" t="s">
        <v>6091</v>
      </c>
      <c r="F7454" s="469" t="str">
        <f t="shared" si="232"/>
        <v>other</v>
      </c>
      <c r="G7454" s="260">
        <v>9.3493000000000007E-2</v>
      </c>
      <c r="H7454" s="260">
        <v>0.83812571710366401</v>
      </c>
      <c r="I7454" s="260">
        <v>4.5229337049600002E-4</v>
      </c>
      <c r="J7454" s="260">
        <v>2.8835981899103298</v>
      </c>
      <c r="K7454" s="260">
        <v>3.8156691839937098</v>
      </c>
      <c r="L7454" s="301" t="str">
        <f t="shared" si="233"/>
        <v/>
      </c>
      <c r="M7454" s="459">
        <f>IFERROR((Tableau1[[#This Row],[Scope 1
(kg CO2-eq)]]+Tableau1[[#This Row],[Scope 2 energy
(kg CO2-eq)]]+Tableau1[[#This Row],[Scope 2 Infrastructure
(kg CO2-eq)]])/Tableau1[[#This Row],[Total CO2-emissions
(kg CO2-eq)
for scope 3 use ]],"")</f>
        <v>0.24427458606319699</v>
      </c>
      <c r="N7454" s="436" t="s">
        <v>3730</v>
      </c>
      <c r="O7454" s="259">
        <v>1</v>
      </c>
      <c r="P7454" s="259" t="s">
        <v>5372</v>
      </c>
      <c r="Q7454" s="259" t="s">
        <v>5373</v>
      </c>
    </row>
    <row r="7455" spans="1:17" ht="21.75" customHeight="1">
      <c r="A7455" s="301" t="s">
        <v>5372</v>
      </c>
      <c r="B7455" s="301" t="s">
        <v>5373</v>
      </c>
      <c r="C7455" s="316" t="s">
        <v>13431</v>
      </c>
      <c r="D7455" s="465" t="s">
        <v>3730</v>
      </c>
      <c r="E7455" s="465" t="s">
        <v>6091</v>
      </c>
      <c r="F7455" s="469" t="str">
        <f t="shared" si="232"/>
        <v>other</v>
      </c>
      <c r="G7455" s="260">
        <v>0.10907</v>
      </c>
      <c r="H7455" s="260">
        <v>0.92531874775638401</v>
      </c>
      <c r="I7455" s="260">
        <v>4.9934410617600005E-4</v>
      </c>
      <c r="J7455" s="260">
        <v>3.56708982846065</v>
      </c>
      <c r="K7455" s="260">
        <v>4.6019779172368898</v>
      </c>
      <c r="L7455" s="301" t="str">
        <f t="shared" si="233"/>
        <v/>
      </c>
      <c r="M7455" s="459">
        <f>IFERROR((Tableau1[[#This Row],[Scope 1
(kg CO2-eq)]]+Tableau1[[#This Row],[Scope 2 energy
(kg CO2-eq)]]+Tableau1[[#This Row],[Scope 2 Infrastructure
(kg CO2-eq)]])/Tableau1[[#This Row],[Total CO2-emissions
(kg CO2-eq)
for scope 3 use ]],"")</f>
        <v>0.22487897822941433</v>
      </c>
      <c r="N7455" s="436" t="s">
        <v>3730</v>
      </c>
      <c r="O7455" s="259">
        <v>1</v>
      </c>
      <c r="P7455" s="259" t="s">
        <v>5372</v>
      </c>
      <c r="Q7455" s="259" t="s">
        <v>5373</v>
      </c>
    </row>
    <row r="7456" spans="1:17" ht="21.75" customHeight="1">
      <c r="A7456" s="301" t="s">
        <v>5370</v>
      </c>
      <c r="B7456" s="301" t="s">
        <v>5371</v>
      </c>
      <c r="C7456" s="316" t="s">
        <v>13432</v>
      </c>
      <c r="D7456" s="465" t="s">
        <v>3730</v>
      </c>
      <c r="E7456" s="465" t="s">
        <v>6091</v>
      </c>
      <c r="F7456" s="469" t="str">
        <f t="shared" si="232"/>
        <v>other</v>
      </c>
      <c r="G7456" s="260">
        <v>5.6995999999999998E-2</v>
      </c>
      <c r="H7456" s="260">
        <v>0.34977835126076701</v>
      </c>
      <c r="I7456" s="260">
        <v>6.3421050816000003E-9</v>
      </c>
      <c r="J7456" s="260">
        <v>1.0025972428301999</v>
      </c>
      <c r="K7456" s="260">
        <v>1.40937159954339</v>
      </c>
      <c r="L7456" s="301" t="str">
        <f t="shared" si="233"/>
        <v/>
      </c>
      <c r="M7456" s="459">
        <f>IFERROR((Tableau1[[#This Row],[Scope 1
(kg CO2-eq)]]+Tableau1[[#This Row],[Scope 2 energy
(kg CO2-eq)]]+Tableau1[[#This Row],[Scope 2 Infrastructure
(kg CO2-eq)]])/Tableau1[[#This Row],[Total CO2-emissions
(kg CO2-eq)
for scope 3 use ]],"")</f>
        <v>0.28862108313709411</v>
      </c>
      <c r="N7456" s="436" t="s">
        <v>3730</v>
      </c>
      <c r="O7456" s="259">
        <v>1</v>
      </c>
      <c r="P7456" s="259" t="s">
        <v>5370</v>
      </c>
      <c r="Q7456" s="259" t="s">
        <v>5371</v>
      </c>
    </row>
    <row r="7457" spans="1:17" ht="21.75" customHeight="1">
      <c r="A7457" s="301" t="s">
        <v>5370</v>
      </c>
      <c r="B7457" s="301" t="s">
        <v>5371</v>
      </c>
      <c r="C7457" s="316" t="s">
        <v>13433</v>
      </c>
      <c r="D7457" s="465" t="s">
        <v>3730</v>
      </c>
      <c r="E7457" s="465" t="s">
        <v>6091</v>
      </c>
      <c r="F7457" s="469" t="str">
        <f t="shared" si="232"/>
        <v>other</v>
      </c>
      <c r="G7457" s="260">
        <v>5.6988999999999998E-2</v>
      </c>
      <c r="H7457" s="260">
        <v>0.34973558601573301</v>
      </c>
      <c r="I7457" s="260">
        <v>6.3414863999999999E-9</v>
      </c>
      <c r="J7457" s="260">
        <v>1.0024749308408101</v>
      </c>
      <c r="K7457" s="260">
        <v>1.40919952183079</v>
      </c>
      <c r="L7457" s="301" t="str">
        <f t="shared" si="233"/>
        <v/>
      </c>
      <c r="M7457" s="459">
        <f>IFERROR((Tableau1[[#This Row],[Scope 1
(kg CO2-eq)]]+Tableau1[[#This Row],[Scope 2 energy
(kg CO2-eq)]]+Tableau1[[#This Row],[Scope 2 Infrastructure
(kg CO2-eq)]])/Tableau1[[#This Row],[Total CO2-emissions
(kg CO2-eq)
for scope 3 use ]],"")</f>
        <v>0.28862101218201874</v>
      </c>
      <c r="N7457" s="436" t="s">
        <v>3730</v>
      </c>
      <c r="O7457" s="259">
        <v>1</v>
      </c>
      <c r="P7457" s="259" t="s">
        <v>5370</v>
      </c>
      <c r="Q7457" s="260" t="s">
        <v>5371</v>
      </c>
    </row>
    <row r="7458" spans="1:17" ht="21.75" customHeight="1">
      <c r="A7458" s="301" t="s">
        <v>5370</v>
      </c>
      <c r="B7458" s="301" t="s">
        <v>5371</v>
      </c>
      <c r="C7458" s="316" t="s">
        <v>13434</v>
      </c>
      <c r="D7458" s="465" t="s">
        <v>3730</v>
      </c>
      <c r="E7458" s="465" t="s">
        <v>6091</v>
      </c>
      <c r="F7458" s="469" t="str">
        <f t="shared" si="232"/>
        <v>other</v>
      </c>
      <c r="G7458" s="260">
        <v>5.6994000000000003E-2</v>
      </c>
      <c r="H7458" s="260">
        <v>0.34976743142994898</v>
      </c>
      <c r="I7458" s="260">
        <v>6.3421050816000003E-9</v>
      </c>
      <c r="J7458" s="260">
        <v>1.0025666956333301</v>
      </c>
      <c r="K7458" s="260">
        <v>1.4093281322617901</v>
      </c>
      <c r="L7458" s="301" t="str">
        <f t="shared" si="233"/>
        <v/>
      </c>
      <c r="M7458" s="459">
        <f>IFERROR((Tableau1[[#This Row],[Scope 1
(kg CO2-eq)]]+Tableau1[[#This Row],[Scope 2 energy
(kg CO2-eq)]]+Tableau1[[#This Row],[Scope 2 Infrastructure
(kg CO2-eq)]])/Tableau1[[#This Row],[Total CO2-emissions
(kg CO2-eq)
for scope 3 use ]],"")</f>
        <v>0.28862081758011482</v>
      </c>
      <c r="N7458" s="436" t="s">
        <v>3730</v>
      </c>
      <c r="O7458" s="259">
        <v>1</v>
      </c>
      <c r="P7458" s="259" t="s">
        <v>5370</v>
      </c>
      <c r="Q7458" s="260" t="s">
        <v>5371</v>
      </c>
    </row>
    <row r="7459" spans="1:17" ht="21.75" customHeight="1">
      <c r="A7459" s="301" t="s">
        <v>5307</v>
      </c>
      <c r="B7459" s="301" t="s">
        <v>5308</v>
      </c>
      <c r="C7459" s="316" t="s">
        <v>13435</v>
      </c>
      <c r="D7459" s="465" t="s">
        <v>3730</v>
      </c>
      <c r="E7459" s="465" t="s">
        <v>700</v>
      </c>
      <c r="F7459" s="469" t="str">
        <f t="shared" si="232"/>
        <v>CH</v>
      </c>
      <c r="G7459" s="260">
        <v>0</v>
      </c>
      <c r="H7459" s="260">
        <v>0</v>
      </c>
      <c r="I7459" s="260">
        <v>0</v>
      </c>
      <c r="J7459" s="260">
        <v>1550.8432963351399</v>
      </c>
      <c r="K7459" s="260">
        <v>1550.8432963334001</v>
      </c>
      <c r="L7459" s="301" t="str">
        <f t="shared" si="233"/>
        <v/>
      </c>
      <c r="M7459" s="459">
        <f>IFERROR((Tableau1[[#This Row],[Scope 1
(kg CO2-eq)]]+Tableau1[[#This Row],[Scope 2 energy
(kg CO2-eq)]]+Tableau1[[#This Row],[Scope 2 Infrastructure
(kg CO2-eq)]])/Tableau1[[#This Row],[Total CO2-emissions
(kg CO2-eq)
for scope 3 use ]],"")</f>
        <v>0</v>
      </c>
      <c r="N7459" s="436" t="s">
        <v>3730</v>
      </c>
      <c r="O7459" s="259">
        <v>1</v>
      </c>
      <c r="P7459" s="259" t="s">
        <v>5307</v>
      </c>
      <c r="Q7459" s="260" t="s">
        <v>5308</v>
      </c>
    </row>
    <row r="7460" spans="1:17" ht="21.75" customHeight="1">
      <c r="A7460" s="301" t="s">
        <v>5372</v>
      </c>
      <c r="B7460" s="301" t="s">
        <v>5373</v>
      </c>
      <c r="C7460" s="316" t="s">
        <v>13436</v>
      </c>
      <c r="D7460" s="465" t="s">
        <v>3730</v>
      </c>
      <c r="E7460" s="465" t="s">
        <v>6091</v>
      </c>
      <c r="F7460" s="469" t="str">
        <f t="shared" si="232"/>
        <v>other</v>
      </c>
      <c r="G7460" s="260">
        <v>0.4833996056</v>
      </c>
      <c r="H7460" s="260">
        <v>3.7059311382969602</v>
      </c>
      <c r="I7460" s="260">
        <v>1.03684849344E-3</v>
      </c>
      <c r="J7460" s="260">
        <v>6.58166450564178</v>
      </c>
      <c r="K7460" s="260">
        <v>10.7720320857623</v>
      </c>
      <c r="L7460" s="301" t="str">
        <f t="shared" si="233"/>
        <v/>
      </c>
      <c r="M7460" s="459">
        <f>IFERROR((Tableau1[[#This Row],[Scope 1
(kg CO2-eq)]]+Tableau1[[#This Row],[Scope 2 energy
(kg CO2-eq)]]+Tableau1[[#This Row],[Scope 2 Infrastructure
(kg CO2-eq)]])/Tableau1[[#This Row],[Total CO2-emissions
(kg CO2-eq)
for scope 3 use ]],"")</f>
        <v>0.38900437345790378</v>
      </c>
      <c r="N7460" s="436" t="s">
        <v>3730</v>
      </c>
      <c r="O7460" s="259">
        <v>1</v>
      </c>
      <c r="P7460" s="259" t="s">
        <v>5372</v>
      </c>
      <c r="Q7460" s="259" t="s">
        <v>5373</v>
      </c>
    </row>
    <row r="7461" spans="1:17" ht="21.75" customHeight="1">
      <c r="A7461" s="301" t="s">
        <v>5380</v>
      </c>
      <c r="B7461" s="301" t="s">
        <v>5401</v>
      </c>
      <c r="C7461" s="316" t="s">
        <v>13437</v>
      </c>
      <c r="D7461" s="465" t="s">
        <v>3730</v>
      </c>
      <c r="E7461" s="465" t="s">
        <v>6101</v>
      </c>
      <c r="F7461" s="469" t="str">
        <f t="shared" si="232"/>
        <v>other</v>
      </c>
      <c r="G7461" s="260">
        <v>0</v>
      </c>
      <c r="H7461" s="260">
        <v>0</v>
      </c>
      <c r="I7461" s="260">
        <v>0</v>
      </c>
      <c r="J7461" s="260">
        <v>0</v>
      </c>
      <c r="K7461" s="260">
        <v>0</v>
      </c>
      <c r="L7461" s="301" t="str">
        <f t="shared" si="233"/>
        <v/>
      </c>
      <c r="M7461" s="459" t="str">
        <f>IFERROR((Tableau1[[#This Row],[Scope 1
(kg CO2-eq)]]+Tableau1[[#This Row],[Scope 2 energy
(kg CO2-eq)]]+Tableau1[[#This Row],[Scope 2 Infrastructure
(kg CO2-eq)]])/Tableau1[[#This Row],[Total CO2-emissions
(kg CO2-eq)
for scope 3 use ]],"")</f>
        <v/>
      </c>
      <c r="N7461" s="436" t="s">
        <v>3730</v>
      </c>
      <c r="O7461" s="259">
        <v>1</v>
      </c>
      <c r="P7461" s="259" t="s">
        <v>5380</v>
      </c>
      <c r="Q7461" s="259" t="s">
        <v>5401</v>
      </c>
    </row>
    <row r="7462" spans="1:17" ht="21.75" customHeight="1">
      <c r="A7462" s="301" t="s">
        <v>5380</v>
      </c>
      <c r="B7462" s="301" t="s">
        <v>5401</v>
      </c>
      <c r="C7462" s="316" t="s">
        <v>13438</v>
      </c>
      <c r="D7462" s="465" t="s">
        <v>3730</v>
      </c>
      <c r="E7462" s="465" t="s">
        <v>6101</v>
      </c>
      <c r="F7462" s="469" t="str">
        <f t="shared" si="232"/>
        <v>other</v>
      </c>
      <c r="G7462" s="260">
        <v>0</v>
      </c>
      <c r="H7462" s="260">
        <v>0</v>
      </c>
      <c r="I7462" s="260">
        <v>0</v>
      </c>
      <c r="J7462" s="260">
        <v>0</v>
      </c>
      <c r="K7462" s="260">
        <v>0</v>
      </c>
      <c r="L7462" s="301" t="str">
        <f t="shared" si="233"/>
        <v/>
      </c>
      <c r="M7462" s="459" t="str">
        <f>IFERROR((Tableau1[[#This Row],[Scope 1
(kg CO2-eq)]]+Tableau1[[#This Row],[Scope 2 energy
(kg CO2-eq)]]+Tableau1[[#This Row],[Scope 2 Infrastructure
(kg CO2-eq)]])/Tableau1[[#This Row],[Total CO2-emissions
(kg CO2-eq)
for scope 3 use ]],"")</f>
        <v/>
      </c>
      <c r="N7462" s="436" t="s">
        <v>3730</v>
      </c>
      <c r="O7462" s="259">
        <v>1</v>
      </c>
      <c r="P7462" s="259" t="s">
        <v>5380</v>
      </c>
      <c r="Q7462" s="259" t="s">
        <v>5401</v>
      </c>
    </row>
    <row r="7463" spans="1:17" ht="21.75" customHeight="1">
      <c r="A7463" s="301" t="s">
        <v>5380</v>
      </c>
      <c r="B7463" s="301" t="s">
        <v>5401</v>
      </c>
      <c r="C7463" s="316" t="s">
        <v>13439</v>
      </c>
      <c r="D7463" s="465" t="s">
        <v>3730</v>
      </c>
      <c r="E7463" s="465" t="s">
        <v>6101</v>
      </c>
      <c r="F7463" s="469" t="str">
        <f t="shared" si="232"/>
        <v>other</v>
      </c>
      <c r="G7463" s="260">
        <v>0</v>
      </c>
      <c r="H7463" s="260">
        <v>0</v>
      </c>
      <c r="I7463" s="260">
        <v>0</v>
      </c>
      <c r="J7463" s="260">
        <v>0</v>
      </c>
      <c r="K7463" s="260">
        <v>0</v>
      </c>
      <c r="L7463" s="301" t="str">
        <f t="shared" si="233"/>
        <v/>
      </c>
      <c r="M7463" s="459" t="str">
        <f>IFERROR((Tableau1[[#This Row],[Scope 1
(kg CO2-eq)]]+Tableau1[[#This Row],[Scope 2 energy
(kg CO2-eq)]]+Tableau1[[#This Row],[Scope 2 Infrastructure
(kg CO2-eq)]])/Tableau1[[#This Row],[Total CO2-emissions
(kg CO2-eq)
for scope 3 use ]],"")</f>
        <v/>
      </c>
      <c r="N7463" s="436" t="s">
        <v>3730</v>
      </c>
      <c r="O7463" s="259">
        <v>1</v>
      </c>
      <c r="P7463" s="259" t="s">
        <v>5380</v>
      </c>
      <c r="Q7463" s="259" t="s">
        <v>5401</v>
      </c>
    </row>
    <row r="7464" spans="1:17" ht="21.75" customHeight="1">
      <c r="A7464" s="301" t="s">
        <v>5380</v>
      </c>
      <c r="B7464" s="301" t="s">
        <v>5401</v>
      </c>
      <c r="C7464" s="316" t="s">
        <v>13440</v>
      </c>
      <c r="D7464" s="465" t="s">
        <v>3730</v>
      </c>
      <c r="E7464" s="465" t="s">
        <v>6101</v>
      </c>
      <c r="F7464" s="469" t="str">
        <f t="shared" si="232"/>
        <v>other</v>
      </c>
      <c r="G7464" s="260">
        <v>0</v>
      </c>
      <c r="H7464" s="260">
        <v>0</v>
      </c>
      <c r="I7464" s="260">
        <v>0</v>
      </c>
      <c r="J7464" s="260">
        <v>0</v>
      </c>
      <c r="K7464" s="260">
        <v>0</v>
      </c>
      <c r="L7464" s="301" t="str">
        <f t="shared" si="233"/>
        <v/>
      </c>
      <c r="M7464" s="459" t="str">
        <f>IFERROR((Tableau1[[#This Row],[Scope 1
(kg CO2-eq)]]+Tableau1[[#This Row],[Scope 2 energy
(kg CO2-eq)]]+Tableau1[[#This Row],[Scope 2 Infrastructure
(kg CO2-eq)]])/Tableau1[[#This Row],[Total CO2-emissions
(kg CO2-eq)
for scope 3 use ]],"")</f>
        <v/>
      </c>
      <c r="N7464" s="436" t="s">
        <v>3730</v>
      </c>
      <c r="O7464" s="259">
        <v>1</v>
      </c>
      <c r="P7464" s="259" t="s">
        <v>5380</v>
      </c>
      <c r="Q7464" s="259" t="s">
        <v>5401</v>
      </c>
    </row>
    <row r="7465" spans="1:17" ht="21.75" customHeight="1">
      <c r="A7465" s="301" t="s">
        <v>5434</v>
      </c>
      <c r="B7465" s="301" t="s">
        <v>5374</v>
      </c>
      <c r="C7465" s="316" t="s">
        <v>13441</v>
      </c>
      <c r="D7465" s="465" t="s">
        <v>3731</v>
      </c>
      <c r="E7465" s="465" t="s">
        <v>6091</v>
      </c>
      <c r="F7465" s="469" t="str">
        <f t="shared" si="232"/>
        <v>other</v>
      </c>
      <c r="G7465" s="260">
        <v>0</v>
      </c>
      <c r="H7465" s="260">
        <v>4.7399672472479999</v>
      </c>
      <c r="I7465" s="260">
        <v>5.982651072E-3</v>
      </c>
      <c r="J7465" s="260">
        <v>38.6998909795307</v>
      </c>
      <c r="K7465" s="260">
        <v>43.445840864272903</v>
      </c>
      <c r="L7465" s="301" t="str">
        <f t="shared" si="233"/>
        <v/>
      </c>
      <c r="M7465" s="459">
        <f>IFERROR((Tableau1[[#This Row],[Scope 1
(kg CO2-eq)]]+Tableau1[[#This Row],[Scope 2 energy
(kg CO2-eq)]]+Tableau1[[#This Row],[Scope 2 Infrastructure
(kg CO2-eq)]])/Tableau1[[#This Row],[Total CO2-emissions
(kg CO2-eq)
for scope 3 use ]],"")</f>
        <v>0.1092383023071552</v>
      </c>
      <c r="N7465" s="436" t="s">
        <v>3731</v>
      </c>
      <c r="O7465" s="259">
        <v>1</v>
      </c>
      <c r="P7465" s="259" t="s">
        <v>5434</v>
      </c>
      <c r="Q7465" s="259" t="s">
        <v>5374</v>
      </c>
    </row>
    <row r="7466" spans="1:17" ht="21.75" customHeight="1">
      <c r="A7466" s="301" t="s">
        <v>5434</v>
      </c>
      <c r="B7466" s="301" t="s">
        <v>5374</v>
      </c>
      <c r="C7466" s="316" t="s">
        <v>13442</v>
      </c>
      <c r="D7466" s="465" t="s">
        <v>3731</v>
      </c>
      <c r="E7466" s="465" t="s">
        <v>6091</v>
      </c>
      <c r="F7466" s="469" t="str">
        <f t="shared" si="232"/>
        <v>other</v>
      </c>
      <c r="G7466" s="260">
        <v>0</v>
      </c>
      <c r="H7466" s="260">
        <v>2.50027832491776</v>
      </c>
      <c r="I7466" s="260">
        <v>1.197613321128E-2</v>
      </c>
      <c r="J7466" s="260">
        <v>53.052415829495899</v>
      </c>
      <c r="K7466" s="260">
        <v>55.5646702762497</v>
      </c>
      <c r="L7466" s="301" t="str">
        <f t="shared" si="233"/>
        <v/>
      </c>
      <c r="M7466" s="459">
        <f>IFERROR((Tableau1[[#This Row],[Scope 1
(kg CO2-eq)]]+Tableau1[[#This Row],[Scope 2 energy
(kg CO2-eq)]]+Tableau1[[#This Row],[Scope 2 Infrastructure
(kg CO2-eq)]])/Tableau1[[#This Row],[Total CO2-emissions
(kg CO2-eq)
for scope 3 use ]],"")</f>
        <v>4.5213162350085358E-2</v>
      </c>
      <c r="N7466" s="436" t="s">
        <v>3731</v>
      </c>
      <c r="O7466" s="259">
        <v>1</v>
      </c>
      <c r="P7466" s="259" t="s">
        <v>5434</v>
      </c>
      <c r="Q7466" s="259" t="s">
        <v>5374</v>
      </c>
    </row>
    <row r="7467" spans="1:17" ht="21.75" customHeight="1">
      <c r="A7467" s="301" t="s">
        <v>5370</v>
      </c>
      <c r="B7467" s="301" t="s">
        <v>5371</v>
      </c>
      <c r="C7467" s="316" t="s">
        <v>13443</v>
      </c>
      <c r="D7467" s="465" t="s">
        <v>3730</v>
      </c>
      <c r="E7467" s="465" t="s">
        <v>6091</v>
      </c>
      <c r="F7467" s="469" t="str">
        <f t="shared" si="232"/>
        <v>other</v>
      </c>
      <c r="G7467" s="260">
        <v>0</v>
      </c>
      <c r="H7467" s="260">
        <v>1.0161859475750401</v>
      </c>
      <c r="I7467" s="260">
        <v>4.0832985600000002E-6</v>
      </c>
      <c r="J7467" s="260">
        <v>4.0020498617807698</v>
      </c>
      <c r="K7467" s="260">
        <v>5.0182398919130602</v>
      </c>
      <c r="L7467" s="301" t="str">
        <f t="shared" si="233"/>
        <v/>
      </c>
      <c r="M7467" s="459">
        <f>IFERROR((Tableau1[[#This Row],[Scope 1
(kg CO2-eq)]]+Tableau1[[#This Row],[Scope 2 energy
(kg CO2-eq)]]+Tableau1[[#This Row],[Scope 2 Infrastructure
(kg CO2-eq)]])/Tableau1[[#This Row],[Total CO2-emissions
(kg CO2-eq)
for scope 3 use ]],"")</f>
        <v>0.20249929313088433</v>
      </c>
      <c r="N7467" s="436" t="s">
        <v>3730</v>
      </c>
      <c r="O7467" s="259">
        <v>1</v>
      </c>
      <c r="P7467" s="259" t="s">
        <v>5370</v>
      </c>
      <c r="Q7467" s="259" t="s">
        <v>5371</v>
      </c>
    </row>
    <row r="7468" spans="1:17" ht="21.75" customHeight="1">
      <c r="A7468" s="301" t="s">
        <v>5370</v>
      </c>
      <c r="B7468" s="301" t="s">
        <v>5371</v>
      </c>
      <c r="C7468" s="316" t="s">
        <v>13444</v>
      </c>
      <c r="D7468" s="465" t="s">
        <v>3730</v>
      </c>
      <c r="E7468" s="465" t="s">
        <v>6068</v>
      </c>
      <c r="F7468" s="469" t="str">
        <f t="shared" si="232"/>
        <v>other</v>
      </c>
      <c r="G7468" s="260">
        <v>0</v>
      </c>
      <c r="H7468" s="260">
        <v>0.120447493818163</v>
      </c>
      <c r="I7468" s="260">
        <v>3.1011874380000003E-5</v>
      </c>
      <c r="J7468" s="260">
        <v>2.2307303588942302</v>
      </c>
      <c r="K7468" s="260">
        <v>2.35120886534563</v>
      </c>
      <c r="L7468" s="301" t="str">
        <f t="shared" si="233"/>
        <v/>
      </c>
      <c r="M7468" s="459">
        <f>IFERROR((Tableau1[[#This Row],[Scope 1
(kg CO2-eq)]]+Tableau1[[#This Row],[Scope 2 energy
(kg CO2-eq)]]+Tableau1[[#This Row],[Scope 2 Infrastructure
(kg CO2-eq)]])/Tableau1[[#This Row],[Total CO2-emissions
(kg CO2-eq)
for scope 3 use ]],"")</f>
        <v>5.1241090261384556E-2</v>
      </c>
      <c r="N7468" s="436" t="s">
        <v>3730</v>
      </c>
      <c r="O7468" s="259">
        <v>1</v>
      </c>
      <c r="P7468" s="259" t="s">
        <v>5370</v>
      </c>
      <c r="Q7468" s="260" t="s">
        <v>5371</v>
      </c>
    </row>
    <row r="7469" spans="1:17" ht="21.75" customHeight="1">
      <c r="A7469" s="301" t="s">
        <v>5370</v>
      </c>
      <c r="B7469" s="301" t="s">
        <v>5371</v>
      </c>
      <c r="C7469" s="316" t="s">
        <v>13445</v>
      </c>
      <c r="D7469" s="465" t="s">
        <v>3730</v>
      </c>
      <c r="E7469" s="465" t="s">
        <v>6091</v>
      </c>
      <c r="F7469" s="469" t="str">
        <f t="shared" si="232"/>
        <v>other</v>
      </c>
      <c r="G7469" s="260">
        <v>0</v>
      </c>
      <c r="H7469" s="260">
        <v>0.111271055097367</v>
      </c>
      <c r="I7469" s="260">
        <v>3.0953877811199997E-5</v>
      </c>
      <c r="J7469" s="260">
        <v>3.3886377592272798</v>
      </c>
      <c r="K7469" s="260">
        <v>3.49993976789662</v>
      </c>
      <c r="L7469" s="301" t="str">
        <f t="shared" si="233"/>
        <v/>
      </c>
      <c r="M7469" s="459">
        <f>IFERROR((Tableau1[[#This Row],[Scope 1
(kg CO2-eq)]]+Tableau1[[#This Row],[Scope 2 energy
(kg CO2-eq)]]+Tableau1[[#This Row],[Scope 2 Infrastructure
(kg CO2-eq)]])/Tableau1[[#This Row],[Total CO2-emissions
(kg CO2-eq)
for scope 3 use ]],"")</f>
        <v>3.180112126388622E-2</v>
      </c>
      <c r="N7469" s="436" t="s">
        <v>3730</v>
      </c>
      <c r="O7469" s="259">
        <v>1</v>
      </c>
      <c r="P7469" s="259" t="s">
        <v>5370</v>
      </c>
      <c r="Q7469" s="260" t="s">
        <v>5371</v>
      </c>
    </row>
    <row r="7470" spans="1:17" ht="21.75" customHeight="1">
      <c r="A7470" s="301" t="s">
        <v>5370</v>
      </c>
      <c r="B7470" s="301" t="s">
        <v>5371</v>
      </c>
      <c r="C7470" s="316" t="s">
        <v>13446</v>
      </c>
      <c r="D7470" s="465" t="s">
        <v>3730</v>
      </c>
      <c r="E7470" s="465" t="s">
        <v>6023</v>
      </c>
      <c r="F7470" s="469" t="str">
        <f t="shared" si="232"/>
        <v>other</v>
      </c>
      <c r="G7470" s="260">
        <v>0</v>
      </c>
      <c r="H7470" s="260">
        <v>6.4661645964058004E-2</v>
      </c>
      <c r="I7470" s="260">
        <v>1.867518324E-5</v>
      </c>
      <c r="J7470" s="260">
        <v>2.9252517173232202</v>
      </c>
      <c r="K7470" s="260">
        <v>2.9899320387938699</v>
      </c>
      <c r="L7470" s="301" t="str">
        <f t="shared" si="233"/>
        <v/>
      </c>
      <c r="M7470" s="459">
        <f>IFERROR((Tableau1[[#This Row],[Scope 1
(kg CO2-eq)]]+Tableau1[[#This Row],[Scope 2 energy
(kg CO2-eq)]]+Tableau1[[#This Row],[Scope 2 Infrastructure
(kg CO2-eq)]])/Tableau1[[#This Row],[Total CO2-emissions
(kg CO2-eq)
for scope 3 use ]],"")</f>
        <v>2.1632706131136634E-2</v>
      </c>
      <c r="N7470" s="436" t="s">
        <v>3730</v>
      </c>
      <c r="O7470" s="259">
        <v>1</v>
      </c>
      <c r="P7470" s="259" t="s">
        <v>5370</v>
      </c>
      <c r="Q7470" s="260" t="s">
        <v>5371</v>
      </c>
    </row>
    <row r="7471" spans="1:17" ht="21.75" customHeight="1">
      <c r="A7471" s="301" t="s">
        <v>5370</v>
      </c>
      <c r="B7471" s="301" t="s">
        <v>5371</v>
      </c>
      <c r="C7471" s="316" t="s">
        <v>13447</v>
      </c>
      <c r="D7471" s="465" t="s">
        <v>3730</v>
      </c>
      <c r="E7471" s="465" t="s">
        <v>6015</v>
      </c>
      <c r="F7471" s="469" t="str">
        <f t="shared" si="232"/>
        <v>other</v>
      </c>
      <c r="G7471" s="260">
        <v>0</v>
      </c>
      <c r="H7471" s="260">
        <v>8.0595136355988001E-2</v>
      </c>
      <c r="I7471" s="260">
        <v>1.91634723288E-5</v>
      </c>
      <c r="J7471" s="260">
        <v>0.76840433636642402</v>
      </c>
      <c r="K7471" s="260">
        <v>0.84901863652768506</v>
      </c>
      <c r="L7471" s="301" t="str">
        <f t="shared" si="233"/>
        <v/>
      </c>
      <c r="M7471" s="459">
        <f>IFERROR((Tableau1[[#This Row],[Scope 1
(kg CO2-eq)]]+Tableau1[[#This Row],[Scope 2 energy
(kg CO2-eq)]]+Tableau1[[#This Row],[Scope 2 Infrastructure
(kg CO2-eq)]])/Tableau1[[#This Row],[Total CO2-emissions
(kg CO2-eq)
for scope 3 use ]],"")</f>
        <v>9.4949976784977339E-2</v>
      </c>
      <c r="N7471" s="436" t="s">
        <v>3730</v>
      </c>
      <c r="O7471" s="259">
        <v>1</v>
      </c>
      <c r="P7471" s="259" t="s">
        <v>5370</v>
      </c>
      <c r="Q7471" s="260" t="s">
        <v>5371</v>
      </c>
    </row>
    <row r="7472" spans="1:17" ht="21.75" customHeight="1">
      <c r="A7472" s="301" t="s">
        <v>5390</v>
      </c>
      <c r="B7472" s="301" t="s">
        <v>5391</v>
      </c>
      <c r="C7472" s="316" t="s">
        <v>13448</v>
      </c>
      <c r="D7472" s="465" t="s">
        <v>3730</v>
      </c>
      <c r="E7472" s="465" t="s">
        <v>700</v>
      </c>
      <c r="F7472" s="469" t="str">
        <f t="shared" si="232"/>
        <v>CH</v>
      </c>
      <c r="G7472" s="260">
        <v>0</v>
      </c>
      <c r="H7472" s="260">
        <v>1.5100698352E-2</v>
      </c>
      <c r="I7472" s="260">
        <v>9.3069397999999995E-5</v>
      </c>
      <c r="J7472" s="260">
        <v>0.452886917531171</v>
      </c>
      <c r="K7472" s="260">
        <v>0.46808068536231001</v>
      </c>
      <c r="L7472" s="301" t="str">
        <f t="shared" si="233"/>
        <v/>
      </c>
      <c r="M7472" s="459">
        <f>IFERROR((Tableau1[[#This Row],[Scope 1
(kg CO2-eq)]]+Tableau1[[#This Row],[Scope 2 energy
(kg CO2-eq)]]+Tableau1[[#This Row],[Scope 2 Infrastructure
(kg CO2-eq)]])/Tableau1[[#This Row],[Total CO2-emissions
(kg CO2-eq)
for scope 3 use ]],"")</f>
        <v>3.245971949951218E-2</v>
      </c>
      <c r="N7472" s="436" t="s">
        <v>3730</v>
      </c>
      <c r="O7472" s="259">
        <v>1</v>
      </c>
      <c r="P7472" s="259" t="s">
        <v>5390</v>
      </c>
      <c r="Q7472" s="260" t="s">
        <v>5391</v>
      </c>
    </row>
    <row r="7473" spans="1:17" ht="21.75" customHeight="1">
      <c r="A7473" s="301" t="s">
        <v>5384</v>
      </c>
      <c r="B7473" s="301" t="s">
        <v>5385</v>
      </c>
      <c r="C7473" s="316" t="s">
        <v>13449</v>
      </c>
      <c r="D7473" s="465" t="s">
        <v>3730</v>
      </c>
      <c r="E7473" s="465" t="s">
        <v>700</v>
      </c>
      <c r="F7473" s="469" t="str">
        <f t="shared" si="232"/>
        <v>CH</v>
      </c>
      <c r="G7473" s="260">
        <v>0</v>
      </c>
      <c r="H7473" s="260">
        <v>0.37580438406</v>
      </c>
      <c r="I7473" s="260">
        <v>0.12557312045999999</v>
      </c>
      <c r="J7473" s="260">
        <v>2.8657657206616598E-3</v>
      </c>
      <c r="K7473" s="260">
        <v>0.50424326973682898</v>
      </c>
      <c r="L7473" s="301" t="str">
        <f t="shared" si="233"/>
        <v/>
      </c>
      <c r="M7473" s="459">
        <f>IFERROR((Tableau1[[#This Row],[Scope 1
(kg CO2-eq)]]+Tableau1[[#This Row],[Scope 2 energy
(kg CO2-eq)]]+Tableau1[[#This Row],[Scope 2 Infrastructure
(kg CO2-eq)]])/Tableau1[[#This Row],[Total CO2-emissions
(kg CO2-eq)
for scope 3 use ]],"")</f>
        <v>0.9943167011067402</v>
      </c>
      <c r="N7473" s="436" t="s">
        <v>3730</v>
      </c>
      <c r="O7473" s="259">
        <v>1</v>
      </c>
      <c r="P7473" s="259" t="s">
        <v>5384</v>
      </c>
      <c r="Q7473" s="260" t="s">
        <v>5385</v>
      </c>
    </row>
    <row r="7474" spans="1:17" ht="21.75" customHeight="1">
      <c r="A7474" s="301" t="s">
        <v>4135</v>
      </c>
      <c r="B7474" s="301" t="s">
        <v>5188</v>
      </c>
      <c r="C7474" s="316" t="s">
        <v>13450</v>
      </c>
      <c r="D7474" s="465" t="s">
        <v>3730</v>
      </c>
      <c r="E7474" s="465" t="s">
        <v>700</v>
      </c>
      <c r="F7474" s="469" t="str">
        <f t="shared" si="232"/>
        <v>CH</v>
      </c>
      <c r="G7474" s="260">
        <v>0</v>
      </c>
      <c r="H7474" s="260">
        <v>0.40670390930426198</v>
      </c>
      <c r="I7474" s="260">
        <v>9.5123502626400002E-4</v>
      </c>
      <c r="J7474" s="260">
        <v>0.66898870220684803</v>
      </c>
      <c r="K7474" s="260">
        <v>1.0766438441206401</v>
      </c>
      <c r="L7474" s="301" t="str">
        <f t="shared" si="233"/>
        <v/>
      </c>
      <c r="M7474" s="459">
        <f>IFERROR((Tableau1[[#This Row],[Scope 1
(kg CO2-eq)]]+Tableau1[[#This Row],[Scope 2 energy
(kg CO2-eq)]]+Tableau1[[#This Row],[Scope 2 Infrastructure
(kg CO2-eq)]])/Tableau1[[#This Row],[Total CO2-emissions
(kg CO2-eq)
for scope 3 use ]],"")</f>
        <v>0.37863509512143495</v>
      </c>
      <c r="N7474" s="436" t="s">
        <v>3730</v>
      </c>
      <c r="O7474" s="259">
        <v>1</v>
      </c>
      <c r="P7474" s="259" t="s">
        <v>4135</v>
      </c>
      <c r="Q7474" s="259" t="s">
        <v>5188</v>
      </c>
    </row>
    <row r="7475" spans="1:17" ht="21.75" customHeight="1">
      <c r="A7475" s="301" t="s">
        <v>5408</v>
      </c>
      <c r="B7475" s="301" t="s">
        <v>5188</v>
      </c>
      <c r="C7475" s="316" t="s">
        <v>13451</v>
      </c>
      <c r="D7475" s="465" t="s">
        <v>3730</v>
      </c>
      <c r="E7475" s="465" t="s">
        <v>700</v>
      </c>
      <c r="F7475" s="469" t="str">
        <f t="shared" si="232"/>
        <v>CH</v>
      </c>
      <c r="G7475" s="260">
        <v>0</v>
      </c>
      <c r="H7475" s="260">
        <v>4.8345364290212502E-2</v>
      </c>
      <c r="I7475" s="260">
        <v>2.5487473680451699E-2</v>
      </c>
      <c r="J7475" s="260">
        <v>0.44311482243082101</v>
      </c>
      <c r="K7475" s="260">
        <v>0.51694766004480597</v>
      </c>
      <c r="L7475" s="301" t="str">
        <f t="shared" si="233"/>
        <v/>
      </c>
      <c r="M7475" s="459">
        <f>IFERROR((Tableau1[[#This Row],[Scope 1
(kg CO2-eq)]]+Tableau1[[#This Row],[Scope 2 energy
(kg CO2-eq)]]+Tableau1[[#This Row],[Scope 2 Infrastructure
(kg CO2-eq)]])/Tableau1[[#This Row],[Total CO2-emissions
(kg CO2-eq)
for scope 3 use ]],"")</f>
        <v>0.14282459072213385</v>
      </c>
      <c r="N7475" s="436" t="s">
        <v>3730</v>
      </c>
      <c r="O7475" s="259">
        <v>1</v>
      </c>
      <c r="P7475" s="259" t="s">
        <v>5408</v>
      </c>
      <c r="Q7475" s="259" t="s">
        <v>5188</v>
      </c>
    </row>
    <row r="7476" spans="1:17" ht="21.75" customHeight="1">
      <c r="A7476" s="301" t="s">
        <v>5385</v>
      </c>
      <c r="B7476" s="301" t="s">
        <v>5389</v>
      </c>
      <c r="C7476" s="316" t="s">
        <v>13452</v>
      </c>
      <c r="D7476" s="465" t="s">
        <v>3730</v>
      </c>
      <c r="E7476" s="465" t="s">
        <v>700</v>
      </c>
      <c r="F7476" s="469" t="str">
        <f t="shared" si="232"/>
        <v>CH</v>
      </c>
      <c r="G7476" s="260">
        <v>9.0470999999999996E-2</v>
      </c>
      <c r="H7476" s="260">
        <v>0</v>
      </c>
      <c r="I7476" s="260">
        <v>0</v>
      </c>
      <c r="J7476" s="260">
        <v>7.1890125896725998E-2</v>
      </c>
      <c r="K7476" s="260">
        <v>0.16236112586623999</v>
      </c>
      <c r="L7476" s="301" t="str">
        <f t="shared" si="233"/>
        <v/>
      </c>
      <c r="M7476" s="459">
        <f>IFERROR((Tableau1[[#This Row],[Scope 1
(kg CO2-eq)]]+Tableau1[[#This Row],[Scope 2 energy
(kg CO2-eq)]]+Tableau1[[#This Row],[Scope 2 Infrastructure
(kg CO2-eq)]])/Tableau1[[#This Row],[Total CO2-emissions
(kg CO2-eq)
for scope 3 use ]],"")</f>
        <v>0.55722082190125888</v>
      </c>
      <c r="N7476" s="436" t="s">
        <v>3730</v>
      </c>
      <c r="O7476" s="259">
        <v>1</v>
      </c>
      <c r="P7476" s="259" t="s">
        <v>5385</v>
      </c>
      <c r="Q7476" s="259" t="s">
        <v>5389</v>
      </c>
    </row>
    <row r="7477" spans="1:17" ht="21.75" customHeight="1">
      <c r="A7477" s="301" t="s">
        <v>5385</v>
      </c>
      <c r="B7477" s="301" t="s">
        <v>5389</v>
      </c>
      <c r="C7477" s="316" t="s">
        <v>13453</v>
      </c>
      <c r="D7477" s="465" t="s">
        <v>3730</v>
      </c>
      <c r="E7477" s="465" t="s">
        <v>700</v>
      </c>
      <c r="F7477" s="469" t="str">
        <f t="shared" si="232"/>
        <v>CH</v>
      </c>
      <c r="G7477" s="260">
        <v>4.3725E-2</v>
      </c>
      <c r="H7477" s="260">
        <v>0</v>
      </c>
      <c r="I7477" s="260">
        <v>0</v>
      </c>
      <c r="J7477" s="260">
        <v>4.9719281808756094E-2</v>
      </c>
      <c r="K7477" s="260">
        <v>9.3444281798508402E-2</v>
      </c>
      <c r="L7477" s="301" t="str">
        <f t="shared" si="233"/>
        <v/>
      </c>
      <c r="M7477" s="459">
        <f>IFERROR((Tableau1[[#This Row],[Scope 1
(kg CO2-eq)]]+Tableau1[[#This Row],[Scope 2 energy
(kg CO2-eq)]]+Tableau1[[#This Row],[Scope 2 Infrastructure
(kg CO2-eq)]])/Tableau1[[#This Row],[Total CO2-emissions
(kg CO2-eq)
for scope 3 use ]],"")</f>
        <v>0.46792590363403014</v>
      </c>
      <c r="N7477" s="436" t="s">
        <v>3730</v>
      </c>
      <c r="O7477" s="259">
        <v>1</v>
      </c>
      <c r="P7477" s="259" t="s">
        <v>5385</v>
      </c>
      <c r="Q7477" s="259" t="s">
        <v>5389</v>
      </c>
    </row>
    <row r="7478" spans="1:17" ht="21.75" customHeight="1">
      <c r="A7478" s="301" t="s">
        <v>5385</v>
      </c>
      <c r="B7478" s="301" t="s">
        <v>5389</v>
      </c>
      <c r="C7478" s="316" t="s">
        <v>13454</v>
      </c>
      <c r="D7478" s="465" t="s">
        <v>3730</v>
      </c>
      <c r="E7478" s="465" t="s">
        <v>700</v>
      </c>
      <c r="F7478" s="469" t="str">
        <f t="shared" si="232"/>
        <v>CH</v>
      </c>
      <c r="G7478" s="260">
        <v>7.6256400000000002E-2</v>
      </c>
      <c r="H7478" s="260">
        <v>0</v>
      </c>
      <c r="I7478" s="260">
        <v>0</v>
      </c>
      <c r="J7478" s="260">
        <v>6.2887142179905986E-2</v>
      </c>
      <c r="K7478" s="260">
        <v>0.139143542179062</v>
      </c>
      <c r="L7478" s="301" t="str">
        <f t="shared" si="233"/>
        <v/>
      </c>
      <c r="M7478" s="459">
        <f>IFERROR((Tableau1[[#This Row],[Scope 1
(kg CO2-eq)]]+Tableau1[[#This Row],[Scope 2 energy
(kg CO2-eq)]]+Tableau1[[#This Row],[Scope 2 Infrastructure
(kg CO2-eq)]])/Tableau1[[#This Row],[Total CO2-emissions
(kg CO2-eq)
for scope 3 use ]],"")</f>
        <v>0.54804124435661294</v>
      </c>
      <c r="N7478" s="436" t="s">
        <v>3730</v>
      </c>
      <c r="O7478" s="259">
        <v>1</v>
      </c>
      <c r="P7478" s="259" t="s">
        <v>5385</v>
      </c>
      <c r="Q7478" s="259" t="s">
        <v>5389</v>
      </c>
    </row>
    <row r="7479" spans="1:17" ht="21.75" customHeight="1">
      <c r="A7479" s="301" t="s">
        <v>5390</v>
      </c>
      <c r="B7479" s="301" t="s">
        <v>5391</v>
      </c>
      <c r="C7479" s="316" t="s">
        <v>13455</v>
      </c>
      <c r="D7479" s="465" t="s">
        <v>3730</v>
      </c>
      <c r="E7479" s="465" t="s">
        <v>700</v>
      </c>
      <c r="F7479" s="469" t="str">
        <f t="shared" si="232"/>
        <v>CH</v>
      </c>
      <c r="G7479" s="260">
        <v>0.1112629</v>
      </c>
      <c r="H7479" s="260">
        <v>0</v>
      </c>
      <c r="I7479" s="260">
        <v>0</v>
      </c>
      <c r="J7479" s="260">
        <v>0.102496006211345</v>
      </c>
      <c r="K7479" s="260">
        <v>0.213758906184431</v>
      </c>
      <c r="L7479" s="301" t="str">
        <f t="shared" si="233"/>
        <v/>
      </c>
      <c r="M7479" s="459">
        <f>IFERROR((Tableau1[[#This Row],[Scope 1
(kg CO2-eq)]]+Tableau1[[#This Row],[Scope 2 energy
(kg CO2-eq)]]+Tableau1[[#This Row],[Scope 2 Infrastructure
(kg CO2-eq)]])/Tableau1[[#This Row],[Total CO2-emissions
(kg CO2-eq)
for scope 3 use ]],"")</f>
        <v>0.5205064995233577</v>
      </c>
      <c r="N7479" s="436" t="s">
        <v>3730</v>
      </c>
      <c r="O7479" s="259">
        <v>1</v>
      </c>
      <c r="P7479" s="259" t="s">
        <v>5390</v>
      </c>
      <c r="Q7479" s="259" t="s">
        <v>5391</v>
      </c>
    </row>
    <row r="7480" spans="1:17" ht="21.75" customHeight="1">
      <c r="A7480" s="301" t="s">
        <v>5385</v>
      </c>
      <c r="B7480" s="301" t="s">
        <v>5389</v>
      </c>
      <c r="C7480" s="316" t="s">
        <v>13456</v>
      </c>
      <c r="D7480" s="465" t="s">
        <v>3730</v>
      </c>
      <c r="E7480" s="465" t="s">
        <v>700</v>
      </c>
      <c r="F7480" s="469" t="str">
        <f t="shared" si="232"/>
        <v>CH</v>
      </c>
      <c r="G7480" s="260">
        <v>8.3859249999999996E-2</v>
      </c>
      <c r="H7480" s="260">
        <v>0</v>
      </c>
      <c r="I7480" s="260">
        <v>0</v>
      </c>
      <c r="J7480" s="260">
        <v>8.2430185602402006E-2</v>
      </c>
      <c r="K7480" s="260">
        <v>0.16628943557958001</v>
      </c>
      <c r="L7480" s="301" t="str">
        <f t="shared" si="233"/>
        <v/>
      </c>
      <c r="M7480" s="459">
        <f>IFERROR((Tableau1[[#This Row],[Scope 1
(kg CO2-eq)]]+Tableau1[[#This Row],[Scope 2 energy
(kg CO2-eq)]]+Tableau1[[#This Row],[Scope 2 Infrastructure
(kg CO2-eq)]])/Tableau1[[#This Row],[Total CO2-emissions
(kg CO2-eq)
for scope 3 use ]],"")</f>
        <v>0.50429691884947225</v>
      </c>
      <c r="N7480" s="436" t="s">
        <v>3730</v>
      </c>
      <c r="O7480" s="259">
        <v>1</v>
      </c>
      <c r="P7480" s="259" t="s">
        <v>5385</v>
      </c>
      <c r="Q7480" s="259" t="s">
        <v>5389</v>
      </c>
    </row>
    <row r="7481" spans="1:17" ht="21.75" customHeight="1">
      <c r="A7481" s="301" t="s">
        <v>5385</v>
      </c>
      <c r="B7481" s="301" t="s">
        <v>5389</v>
      </c>
      <c r="C7481" s="316" t="s">
        <v>13457</v>
      </c>
      <c r="D7481" s="465" t="s">
        <v>3731</v>
      </c>
      <c r="E7481" s="465" t="s">
        <v>700</v>
      </c>
      <c r="F7481" s="469" t="str">
        <f t="shared" si="232"/>
        <v>CH</v>
      </c>
      <c r="G7481" s="260">
        <v>3.90398E-2</v>
      </c>
      <c r="H7481" s="260">
        <v>0</v>
      </c>
      <c r="I7481" s="260">
        <v>0</v>
      </c>
      <c r="J7481" s="260">
        <v>9.6106139598821014E-3</v>
      </c>
      <c r="K7481" s="260">
        <v>4.86504139598627E-2</v>
      </c>
      <c r="L7481" s="301" t="str">
        <f t="shared" si="233"/>
        <v/>
      </c>
      <c r="M7481" s="459">
        <f>IFERROR((Tableau1[[#This Row],[Scope 1
(kg CO2-eq)]]+Tableau1[[#This Row],[Scope 2 energy
(kg CO2-eq)]]+Tableau1[[#This Row],[Scope 2 Infrastructure
(kg CO2-eq)]])/Tableau1[[#This Row],[Total CO2-emissions
(kg CO2-eq)
for scope 3 use ]],"")</f>
        <v>0.80245565910720518</v>
      </c>
      <c r="N7481" s="436" t="s">
        <v>3731</v>
      </c>
      <c r="O7481" s="259">
        <v>10000</v>
      </c>
      <c r="P7481" s="259" t="s">
        <v>5385</v>
      </c>
      <c r="Q7481" s="259" t="s">
        <v>5389</v>
      </c>
    </row>
    <row r="7482" spans="1:17" ht="21.75" customHeight="1">
      <c r="A7482" s="301" t="s">
        <v>5372</v>
      </c>
      <c r="B7482" s="301" t="s">
        <v>5373</v>
      </c>
      <c r="C7482" s="316" t="s">
        <v>13458</v>
      </c>
      <c r="D7482" s="465" t="s">
        <v>3730</v>
      </c>
      <c r="E7482" s="465" t="s">
        <v>6091</v>
      </c>
      <c r="F7482" s="469" t="str">
        <f t="shared" si="232"/>
        <v>other</v>
      </c>
      <c r="G7482" s="260">
        <v>0.36447667995999999</v>
      </c>
      <c r="H7482" s="260">
        <v>2.3477717707072001</v>
      </c>
      <c r="I7482" s="260">
        <v>9.1131799679999999E-4</v>
      </c>
      <c r="J7482" s="260">
        <v>5.0944014271473499</v>
      </c>
      <c r="K7482" s="260">
        <v>7.8075611895557202</v>
      </c>
      <c r="L7482" s="301" t="str">
        <f t="shared" si="233"/>
        <v/>
      </c>
      <c r="M7482" s="459">
        <f>IFERROR((Tableau1[[#This Row],[Scope 1
(kg CO2-eq)]]+Tableau1[[#This Row],[Scope 2 energy
(kg CO2-eq)]]+Tableau1[[#This Row],[Scope 2 Infrastructure
(kg CO2-eq)]])/Tableau1[[#This Row],[Total CO2-emissions
(kg CO2-eq)
for scope 3 use ]],"")</f>
        <v>0.34750413128922136</v>
      </c>
      <c r="N7482" s="436" t="s">
        <v>3730</v>
      </c>
      <c r="O7482" s="259">
        <v>1</v>
      </c>
      <c r="P7482" s="259" t="s">
        <v>5372</v>
      </c>
      <c r="Q7482" s="259" t="s">
        <v>5373</v>
      </c>
    </row>
    <row r="7483" spans="1:17" ht="21.75" customHeight="1">
      <c r="A7483" s="301" t="s">
        <v>5374</v>
      </c>
      <c r="B7483" s="301" t="s">
        <v>5392</v>
      </c>
      <c r="C7483" s="316" t="s">
        <v>13459</v>
      </c>
      <c r="D7483" s="465" t="s">
        <v>3730</v>
      </c>
      <c r="E7483" s="465" t="s">
        <v>700</v>
      </c>
      <c r="F7483" s="469" t="str">
        <f t="shared" si="232"/>
        <v>CH</v>
      </c>
      <c r="G7483" s="260">
        <v>0</v>
      </c>
      <c r="H7483" s="260">
        <v>0.15674692365472001</v>
      </c>
      <c r="I7483" s="260">
        <v>3.1475486309200003E-2</v>
      </c>
      <c r="J7483" s="260">
        <v>0.17871782797473401</v>
      </c>
      <c r="K7483" s="260">
        <v>0.36694023934373399</v>
      </c>
      <c r="L7483" s="301" t="str">
        <f t="shared" si="233"/>
        <v/>
      </c>
      <c r="M7483" s="459">
        <f>IFERROR((Tableau1[[#This Row],[Scope 1
(kg CO2-eq)]]+Tableau1[[#This Row],[Scope 2 energy
(kg CO2-eq)]]+Tableau1[[#This Row],[Scope 2 Infrastructure
(kg CO2-eq)]])/Tableau1[[#This Row],[Total CO2-emissions
(kg CO2-eq)
for scope 3 use ]],"")</f>
        <v>0.51295112877386351</v>
      </c>
      <c r="N7483" s="436" t="s">
        <v>3730</v>
      </c>
      <c r="O7483" s="259">
        <v>1</v>
      </c>
      <c r="P7483" s="259" t="s">
        <v>5374</v>
      </c>
      <c r="Q7483" s="259" t="s">
        <v>5392</v>
      </c>
    </row>
    <row r="7484" spans="1:17" ht="21.75" customHeight="1">
      <c r="A7484" s="301" t="s">
        <v>5372</v>
      </c>
      <c r="B7484" s="301" t="s">
        <v>5435</v>
      </c>
      <c r="C7484" s="316" t="s">
        <v>13460</v>
      </c>
      <c r="D7484" s="465" t="s">
        <v>50</v>
      </c>
      <c r="E7484" s="465" t="s">
        <v>6091</v>
      </c>
      <c r="F7484" s="469" t="str">
        <f t="shared" si="232"/>
        <v>other</v>
      </c>
      <c r="G7484" s="260">
        <v>0</v>
      </c>
      <c r="H7484" s="260">
        <v>0</v>
      </c>
      <c r="I7484" s="260">
        <v>0</v>
      </c>
      <c r="J7484" s="260">
        <v>0</v>
      </c>
      <c r="K7484" s="260">
        <v>0</v>
      </c>
      <c r="L7484" s="301" t="str">
        <f t="shared" si="233"/>
        <v/>
      </c>
      <c r="M7484" s="459" t="str">
        <f>IFERROR((Tableau1[[#This Row],[Scope 1
(kg CO2-eq)]]+Tableau1[[#This Row],[Scope 2 energy
(kg CO2-eq)]]+Tableau1[[#This Row],[Scope 2 Infrastructure
(kg CO2-eq)]])/Tableau1[[#This Row],[Total CO2-emissions
(kg CO2-eq)
for scope 3 use ]],"")</f>
        <v/>
      </c>
      <c r="N7484" s="436" t="s">
        <v>50</v>
      </c>
      <c r="O7484" s="259">
        <v>1</v>
      </c>
      <c r="P7484" s="259" t="s">
        <v>5372</v>
      </c>
      <c r="Q7484" s="259" t="s">
        <v>5435</v>
      </c>
    </row>
    <row r="7485" spans="1:17" ht="21.75" customHeight="1">
      <c r="A7485" s="301" t="s">
        <v>5372</v>
      </c>
      <c r="B7485" s="301" t="s">
        <v>5435</v>
      </c>
      <c r="C7485" s="316" t="s">
        <v>13461</v>
      </c>
      <c r="D7485" s="465" t="s">
        <v>50</v>
      </c>
      <c r="E7485" s="465" t="s">
        <v>6091</v>
      </c>
      <c r="F7485" s="469" t="str">
        <f t="shared" si="232"/>
        <v>other</v>
      </c>
      <c r="G7485" s="260">
        <v>0</v>
      </c>
      <c r="H7485" s="260">
        <v>0</v>
      </c>
      <c r="I7485" s="260">
        <v>0</v>
      </c>
      <c r="J7485" s="260">
        <v>0</v>
      </c>
      <c r="K7485" s="260">
        <v>0</v>
      </c>
      <c r="L7485" s="301" t="str">
        <f t="shared" si="233"/>
        <v/>
      </c>
      <c r="M7485" s="459" t="str">
        <f>IFERROR((Tableau1[[#This Row],[Scope 1
(kg CO2-eq)]]+Tableau1[[#This Row],[Scope 2 energy
(kg CO2-eq)]]+Tableau1[[#This Row],[Scope 2 Infrastructure
(kg CO2-eq)]])/Tableau1[[#This Row],[Total CO2-emissions
(kg CO2-eq)
for scope 3 use ]],"")</f>
        <v/>
      </c>
      <c r="N7485" s="436" t="s">
        <v>50</v>
      </c>
      <c r="O7485" s="259">
        <v>1</v>
      </c>
      <c r="P7485" s="259" t="s">
        <v>5372</v>
      </c>
      <c r="Q7485" s="259" t="s">
        <v>5435</v>
      </c>
    </row>
    <row r="7486" spans="1:17" ht="21.75" customHeight="1">
      <c r="A7486" s="301" t="s">
        <v>5385</v>
      </c>
      <c r="B7486" s="301" t="s">
        <v>5389</v>
      </c>
      <c r="C7486" s="316" t="s">
        <v>13462</v>
      </c>
      <c r="D7486" s="465" t="s">
        <v>3730</v>
      </c>
      <c r="E7486" s="465" t="s">
        <v>700</v>
      </c>
      <c r="F7486" s="469" t="str">
        <f t="shared" si="232"/>
        <v>CH</v>
      </c>
      <c r="G7486" s="260">
        <v>2.9823100000000002E-2</v>
      </c>
      <c r="H7486" s="260">
        <v>0</v>
      </c>
      <c r="I7486" s="260">
        <v>0</v>
      </c>
      <c r="J7486" s="260">
        <v>6.6787556671528095E-2</v>
      </c>
      <c r="K7486" s="260">
        <v>9.66106566368852E-2</v>
      </c>
      <c r="L7486" s="301" t="str">
        <f t="shared" si="233"/>
        <v/>
      </c>
      <c r="M7486" s="459">
        <f>IFERROR((Tableau1[[#This Row],[Scope 1
(kg CO2-eq)]]+Tableau1[[#This Row],[Scope 2 energy
(kg CO2-eq)]]+Tableau1[[#This Row],[Scope 2 Infrastructure
(kg CO2-eq)]])/Tableau1[[#This Row],[Total CO2-emissions
(kg CO2-eq)
for scope 3 use ]],"")</f>
        <v>0.30869368906259742</v>
      </c>
      <c r="N7486" s="436" t="s">
        <v>3730</v>
      </c>
      <c r="O7486" s="259">
        <v>1</v>
      </c>
      <c r="P7486" s="259" t="s">
        <v>5385</v>
      </c>
      <c r="Q7486" s="259" t="s">
        <v>5389</v>
      </c>
    </row>
    <row r="7487" spans="1:17" ht="21.75" customHeight="1">
      <c r="A7487" s="301" t="s">
        <v>5385</v>
      </c>
      <c r="B7487" s="301" t="s">
        <v>5389</v>
      </c>
      <c r="C7487" s="316" t="s">
        <v>13463</v>
      </c>
      <c r="D7487" s="465" t="s">
        <v>3730</v>
      </c>
      <c r="E7487" s="465" t="s">
        <v>700</v>
      </c>
      <c r="F7487" s="469" t="str">
        <f t="shared" si="232"/>
        <v>CH</v>
      </c>
      <c r="G7487" s="260">
        <v>9.8940399999999998E-2</v>
      </c>
      <c r="H7487" s="260">
        <v>0</v>
      </c>
      <c r="I7487" s="260">
        <v>0</v>
      </c>
      <c r="J7487" s="260">
        <v>0.11554076132494399</v>
      </c>
      <c r="K7487" s="260">
        <v>0.214481161297052</v>
      </c>
      <c r="L7487" s="301" t="str">
        <f t="shared" si="233"/>
        <v/>
      </c>
      <c r="M7487" s="459">
        <f>IFERROR((Tableau1[[#This Row],[Scope 1
(kg CO2-eq)]]+Tableau1[[#This Row],[Scope 2 energy
(kg CO2-eq)]]+Tableau1[[#This Row],[Scope 2 Infrastructure
(kg CO2-eq)]])/Tableau1[[#This Row],[Total CO2-emissions
(kg CO2-eq)
for scope 3 use ]],"")</f>
        <v>0.46130112034860526</v>
      </c>
      <c r="N7487" s="436" t="s">
        <v>3730</v>
      </c>
      <c r="O7487" s="259">
        <v>1</v>
      </c>
      <c r="P7487" s="259" t="s">
        <v>5385</v>
      </c>
      <c r="Q7487" s="259" t="s">
        <v>5389</v>
      </c>
    </row>
    <row r="7488" spans="1:17" ht="21.75" customHeight="1">
      <c r="A7488" s="301" t="s">
        <v>5385</v>
      </c>
      <c r="B7488" s="301" t="s">
        <v>5389</v>
      </c>
      <c r="C7488" s="316" t="s">
        <v>13464</v>
      </c>
      <c r="D7488" s="465" t="s">
        <v>3730</v>
      </c>
      <c r="E7488" s="465" t="s">
        <v>700</v>
      </c>
      <c r="F7488" s="469" t="str">
        <f t="shared" si="232"/>
        <v>CH</v>
      </c>
      <c r="G7488" s="260">
        <v>8.5383000000000001E-2</v>
      </c>
      <c r="H7488" s="260">
        <v>0</v>
      </c>
      <c r="I7488" s="260">
        <v>0</v>
      </c>
      <c r="J7488" s="260">
        <v>9.8352226492971997E-2</v>
      </c>
      <c r="K7488" s="260">
        <v>0.183735226462657</v>
      </c>
      <c r="L7488" s="301" t="str">
        <f t="shared" si="233"/>
        <v/>
      </c>
      <c r="M7488" s="459">
        <f>IFERROR((Tableau1[[#This Row],[Scope 1
(kg CO2-eq)]]+Tableau1[[#This Row],[Scope 2 energy
(kg CO2-eq)]]+Tableau1[[#This Row],[Scope 2 Infrastructure
(kg CO2-eq)]])/Tableau1[[#This Row],[Total CO2-emissions
(kg CO2-eq)
for scope 3 use ]],"")</f>
        <v>0.46470675027226499</v>
      </c>
      <c r="N7488" s="436" t="s">
        <v>3730</v>
      </c>
      <c r="O7488" s="259">
        <v>1</v>
      </c>
      <c r="P7488" s="259" t="s">
        <v>5385</v>
      </c>
      <c r="Q7488" s="259" t="s">
        <v>5389</v>
      </c>
    </row>
    <row r="7489" spans="1:17" ht="21.75" customHeight="1">
      <c r="A7489" s="301" t="s">
        <v>5436</v>
      </c>
      <c r="B7489" s="301" t="s">
        <v>5437</v>
      </c>
      <c r="C7489" s="316" t="s">
        <v>13465</v>
      </c>
      <c r="D7489" s="465" t="s">
        <v>436</v>
      </c>
      <c r="E7489" s="465" t="s">
        <v>700</v>
      </c>
      <c r="F7489" s="469" t="str">
        <f t="shared" si="232"/>
        <v>CH</v>
      </c>
      <c r="G7489" s="260">
        <v>0</v>
      </c>
      <c r="H7489" s="260">
        <v>1.474548495E-2</v>
      </c>
      <c r="I7489" s="260">
        <v>1.7783975999999999E-3</v>
      </c>
      <c r="J7489" s="260">
        <v>1.5930538103167201E-3</v>
      </c>
      <c r="K7489" s="260">
        <v>1.8116936249000799E-2</v>
      </c>
      <c r="L7489" s="301">
        <f t="shared" si="233"/>
        <v>6.522097049640288E-2</v>
      </c>
      <c r="M7489" s="459">
        <f>IFERROR((Tableau1[[#This Row],[Scope 1
(kg CO2-eq)]]+Tableau1[[#This Row],[Scope 2 energy
(kg CO2-eq)]]+Tableau1[[#This Row],[Scope 2 Infrastructure
(kg CO2-eq)]])/Tableau1[[#This Row],[Total CO2-emissions
(kg CO2-eq)
for scope 3 use ]],"")</f>
        <v>0.91206826159204157</v>
      </c>
      <c r="N7489" s="436" t="s">
        <v>436</v>
      </c>
      <c r="O7489" s="259">
        <v>1</v>
      </c>
      <c r="P7489" s="259" t="s">
        <v>5436</v>
      </c>
      <c r="Q7489" s="259" t="s">
        <v>5437</v>
      </c>
    </row>
    <row r="7490" spans="1:17" ht="21.75" customHeight="1">
      <c r="A7490" s="301" t="s">
        <v>5436</v>
      </c>
      <c r="B7490" s="301" t="s">
        <v>5437</v>
      </c>
      <c r="C7490" s="316" t="s">
        <v>13466</v>
      </c>
      <c r="D7490" s="465" t="s">
        <v>436</v>
      </c>
      <c r="E7490" s="465" t="s">
        <v>6091</v>
      </c>
      <c r="F7490" s="469" t="str">
        <f t="shared" ref="F7490:F7553" si="234">IF(ISNUMBER(SEARCH("{CH}", C7490)), "CH", "other")</f>
        <v>other</v>
      </c>
      <c r="G7490" s="260">
        <v>0</v>
      </c>
      <c r="H7490" s="260">
        <v>5.9819321100000003E-2</v>
      </c>
      <c r="I7490" s="260">
        <v>2.2951908000000002E-3</v>
      </c>
      <c r="J7490" s="260">
        <v>1.5930538103167201E-3</v>
      </c>
      <c r="K7490" s="260">
        <v>6.3707565744368699E-2</v>
      </c>
      <c r="L7490" s="301">
        <f t="shared" ref="L7490:L7553" si="235">IF(N7490="MJ", K7490*3.6, IF(N7490="m", K7490*1000, ""))</f>
        <v>0.22934723667972731</v>
      </c>
      <c r="M7490" s="459">
        <f>IFERROR((Tableau1[[#This Row],[Scope 1
(kg CO2-eq)]]+Tableau1[[#This Row],[Scope 2 energy
(kg CO2-eq)]]+Tableau1[[#This Row],[Scope 2 Infrastructure
(kg CO2-eq)]])/Tableau1[[#This Row],[Total CO2-emissions
(kg CO2-eq)
for scope 3 use ]],"")</f>
        <v>0.9749942753932721</v>
      </c>
      <c r="N7490" s="436" t="s">
        <v>436</v>
      </c>
      <c r="O7490" s="259">
        <v>1</v>
      </c>
      <c r="P7490" s="259" t="s">
        <v>5436</v>
      </c>
      <c r="Q7490" s="259" t="s">
        <v>5437</v>
      </c>
    </row>
    <row r="7491" spans="1:17" ht="21.75" customHeight="1">
      <c r="A7491" s="301" t="s">
        <v>5436</v>
      </c>
      <c r="B7491" s="301" t="s">
        <v>5438</v>
      </c>
      <c r="C7491" s="316" t="s">
        <v>13467</v>
      </c>
      <c r="D7491" s="465" t="s">
        <v>436</v>
      </c>
      <c r="E7491" s="465" t="s">
        <v>6091</v>
      </c>
      <c r="F7491" s="469" t="str">
        <f t="shared" si="234"/>
        <v>other</v>
      </c>
      <c r="G7491" s="260">
        <v>0</v>
      </c>
      <c r="H7491" s="260">
        <v>0.14065122499999999</v>
      </c>
      <c r="I7491" s="260">
        <v>1.9479950490000002E-2</v>
      </c>
      <c r="J7491" s="260">
        <v>0</v>
      </c>
      <c r="K7491" s="260">
        <v>0.16013117491600501</v>
      </c>
      <c r="L7491" s="301">
        <f t="shared" si="235"/>
        <v>0.57647222969761802</v>
      </c>
      <c r="M7491" s="459">
        <f>IFERROR((Tableau1[[#This Row],[Scope 1
(kg CO2-eq)]]+Tableau1[[#This Row],[Scope 2 energy
(kg CO2-eq)]]+Tableau1[[#This Row],[Scope 2 Infrastructure
(kg CO2-eq)]])/Tableau1[[#This Row],[Total CO2-emissions
(kg CO2-eq)
for scope 3 use ]],"")</f>
        <v>1.00000000358453</v>
      </c>
      <c r="N7491" s="436" t="s">
        <v>436</v>
      </c>
      <c r="O7491" s="259">
        <v>1</v>
      </c>
      <c r="P7491" s="259" t="s">
        <v>5436</v>
      </c>
      <c r="Q7491" s="259" t="s">
        <v>5438</v>
      </c>
    </row>
    <row r="7492" spans="1:17" ht="21.75" customHeight="1">
      <c r="A7492" s="301" t="s">
        <v>5406</v>
      </c>
      <c r="B7492" s="301" t="s">
        <v>5407</v>
      </c>
      <c r="C7492" s="316" t="s">
        <v>13468</v>
      </c>
      <c r="D7492" s="465" t="s">
        <v>436</v>
      </c>
      <c r="E7492" s="465" t="s">
        <v>700</v>
      </c>
      <c r="F7492" s="469" t="str">
        <f t="shared" si="234"/>
        <v>CH</v>
      </c>
      <c r="G7492" s="260">
        <v>0</v>
      </c>
      <c r="H7492" s="260">
        <v>0</v>
      </c>
      <c r="I7492" s="260">
        <v>0</v>
      </c>
      <c r="J7492" s="260">
        <v>1.61235948536033E-4</v>
      </c>
      <c r="K7492" s="260">
        <v>1.61235948536069E-4</v>
      </c>
      <c r="L7492" s="301">
        <f t="shared" si="235"/>
        <v>5.8044941472984836E-4</v>
      </c>
      <c r="M7492" s="459">
        <f>IFERROR((Tableau1[[#This Row],[Scope 1
(kg CO2-eq)]]+Tableau1[[#This Row],[Scope 2 energy
(kg CO2-eq)]]+Tableau1[[#This Row],[Scope 2 Infrastructure
(kg CO2-eq)]])/Tableau1[[#This Row],[Total CO2-emissions
(kg CO2-eq)
for scope 3 use ]],"")</f>
        <v>0</v>
      </c>
      <c r="N7492" s="436" t="s">
        <v>436</v>
      </c>
      <c r="O7492" s="259">
        <v>1</v>
      </c>
      <c r="P7492" s="259" t="s">
        <v>5406</v>
      </c>
      <c r="Q7492" s="259" t="s">
        <v>5407</v>
      </c>
    </row>
    <row r="7493" spans="1:17" ht="21.75" customHeight="1">
      <c r="A7493" s="301" t="s">
        <v>5406</v>
      </c>
      <c r="B7493" s="301" t="s">
        <v>5407</v>
      </c>
      <c r="C7493" s="316" t="s">
        <v>13469</v>
      </c>
      <c r="D7493" s="465" t="s">
        <v>436</v>
      </c>
      <c r="E7493" s="465" t="s">
        <v>700</v>
      </c>
      <c r="F7493" s="469" t="str">
        <f t="shared" si="234"/>
        <v>CH</v>
      </c>
      <c r="G7493" s="260">
        <v>6.5780525739999998E-2</v>
      </c>
      <c r="H7493" s="260">
        <v>2.14328588727274E-2</v>
      </c>
      <c r="I7493" s="260">
        <v>3.3869372727272901E-4</v>
      </c>
      <c r="J7493" s="260">
        <v>8.1667103692420473E-4</v>
      </c>
      <c r="K7493" s="260">
        <v>8.8368749133464805E-2</v>
      </c>
      <c r="L7493" s="301">
        <f t="shared" si="235"/>
        <v>0.31812749688047331</v>
      </c>
      <c r="M7493" s="459">
        <f>IFERROR((Tableau1[[#This Row],[Scope 1
(kg CO2-eq)]]+Tableau1[[#This Row],[Scope 2 energy
(kg CO2-eq)]]+Tableau1[[#This Row],[Scope 2 Infrastructure
(kg CO2-eq)]])/Tableau1[[#This Row],[Total CO2-emissions
(kg CO2-eq)
for scope 3 use ]],"")</f>
        <v>0.99075837554030277</v>
      </c>
      <c r="N7493" s="436" t="s">
        <v>436</v>
      </c>
      <c r="O7493" s="259">
        <v>1</v>
      </c>
      <c r="P7493" s="259" t="s">
        <v>5406</v>
      </c>
      <c r="Q7493" s="259" t="s">
        <v>5407</v>
      </c>
    </row>
    <row r="7494" spans="1:17" ht="21.75" customHeight="1">
      <c r="A7494" s="301" t="s">
        <v>5406</v>
      </c>
      <c r="B7494" s="301" t="s">
        <v>5407</v>
      </c>
      <c r="C7494" s="316" t="s">
        <v>13470</v>
      </c>
      <c r="D7494" s="465" t="s">
        <v>436</v>
      </c>
      <c r="E7494" s="465" t="s">
        <v>700</v>
      </c>
      <c r="F7494" s="469" t="str">
        <f t="shared" si="234"/>
        <v>CH</v>
      </c>
      <c r="G7494" s="260">
        <v>0.10441611611</v>
      </c>
      <c r="H7494" s="260">
        <v>3.4020410909090901E-2</v>
      </c>
      <c r="I7494" s="260">
        <v>5.37609090909091E-4</v>
      </c>
      <c r="J7494" s="260">
        <v>1.2015999417910039E-3</v>
      </c>
      <c r="K7494" s="260">
        <v>0.14017573566639799</v>
      </c>
      <c r="L7494" s="301">
        <f t="shared" si="235"/>
        <v>0.50463264839903277</v>
      </c>
      <c r="M7494" s="459">
        <f>IFERROR((Tableau1[[#This Row],[Scope 1
(kg CO2-eq)]]+Tableau1[[#This Row],[Scope 2 energy
(kg CO2-eq)]]+Tableau1[[#This Row],[Scope 2 Infrastructure
(kg CO2-eq)]])/Tableau1[[#This Row],[Total CO2-emissions
(kg CO2-eq)
for scope 3 use ]],"")</f>
        <v>0.99142790618728993</v>
      </c>
      <c r="N7494" s="436" t="s">
        <v>436</v>
      </c>
      <c r="O7494" s="259">
        <v>1</v>
      </c>
      <c r="P7494" s="259" t="s">
        <v>5406</v>
      </c>
      <c r="Q7494" s="259" t="s">
        <v>5407</v>
      </c>
    </row>
    <row r="7495" spans="1:17" ht="21.75" customHeight="1">
      <c r="A7495" s="301" t="s">
        <v>5406</v>
      </c>
      <c r="B7495" s="301" t="s">
        <v>5407</v>
      </c>
      <c r="C7495" s="316" t="s">
        <v>13471</v>
      </c>
      <c r="D7495" s="465" t="s">
        <v>436</v>
      </c>
      <c r="E7495" s="465" t="s">
        <v>700</v>
      </c>
      <c r="F7495" s="469" t="str">
        <f t="shared" si="234"/>
        <v>CH</v>
      </c>
      <c r="G7495" s="260">
        <v>3.550068411E-2</v>
      </c>
      <c r="H7495" s="260">
        <v>1.1566905688680001E-2</v>
      </c>
      <c r="I7495" s="260">
        <v>1.827865533E-4</v>
      </c>
      <c r="J7495" s="260">
        <v>5.1495785373369823E-4</v>
      </c>
      <c r="K7495" s="260">
        <v>4.7765334073345503E-2</v>
      </c>
      <c r="L7495" s="301">
        <f t="shared" si="235"/>
        <v>0.17195520266404382</v>
      </c>
      <c r="M7495" s="459">
        <f>IFERROR((Tableau1[[#This Row],[Scope 1
(kg CO2-eq)]]+Tableau1[[#This Row],[Scope 2 energy
(kg CO2-eq)]]+Tableau1[[#This Row],[Scope 2 Infrastructure
(kg CO2-eq)]])/Tableau1[[#This Row],[Total CO2-emissions
(kg CO2-eq)
for scope 3 use ]],"")</f>
        <v>0.98921900722865752</v>
      </c>
      <c r="N7495" s="436" t="s">
        <v>436</v>
      </c>
      <c r="O7495" s="259">
        <v>1</v>
      </c>
      <c r="P7495" s="259" t="s">
        <v>5406</v>
      </c>
      <c r="Q7495" s="259" t="s">
        <v>5407</v>
      </c>
    </row>
    <row r="7496" spans="1:17" ht="21.75" customHeight="1">
      <c r="A7496" s="301" t="s">
        <v>5406</v>
      </c>
      <c r="B7496" s="301" t="s">
        <v>5407</v>
      </c>
      <c r="C7496" s="316" t="s">
        <v>13472</v>
      </c>
      <c r="D7496" s="465" t="s">
        <v>436</v>
      </c>
      <c r="E7496" s="465" t="s">
        <v>6091</v>
      </c>
      <c r="F7496" s="469" t="str">
        <f t="shared" si="234"/>
        <v>other</v>
      </c>
      <c r="G7496" s="260">
        <v>7.8438278400000006E-2</v>
      </c>
      <c r="H7496" s="260">
        <v>1.13109872727273E-3</v>
      </c>
      <c r="I7496" s="260">
        <v>2.12360215909091E-2</v>
      </c>
      <c r="J7496" s="260">
        <v>5.7418730468129786E-4</v>
      </c>
      <c r="K7496" s="260">
        <v>0.101379586393387</v>
      </c>
      <c r="L7496" s="301">
        <f t="shared" si="235"/>
        <v>0.36496651101619321</v>
      </c>
      <c r="M7496" s="459">
        <f>IFERROR((Tableau1[[#This Row],[Scope 1
(kg CO2-eq)]]+Tableau1[[#This Row],[Scope 2 energy
(kg CO2-eq)]]+Tableau1[[#This Row],[Scope 2 Infrastructure
(kg CO2-eq)]])/Tableau1[[#This Row],[Total CO2-emissions
(kg CO2-eq)
for scope 3 use ]],"")</f>
        <v>0.99433625944204274</v>
      </c>
      <c r="N7496" s="436" t="s">
        <v>436</v>
      </c>
      <c r="O7496" s="259">
        <v>1</v>
      </c>
      <c r="P7496" s="259" t="s">
        <v>5406</v>
      </c>
      <c r="Q7496" s="259" t="s">
        <v>5407</v>
      </c>
    </row>
    <row r="7497" spans="1:17" ht="21.75" customHeight="1">
      <c r="A7497" s="301" t="s">
        <v>5406</v>
      </c>
      <c r="B7497" s="301" t="s">
        <v>4137</v>
      </c>
      <c r="C7497" s="316" t="s">
        <v>13473</v>
      </c>
      <c r="D7497" s="465" t="s">
        <v>436</v>
      </c>
      <c r="E7497" s="465" t="s">
        <v>700</v>
      </c>
      <c r="F7497" s="469" t="str">
        <f t="shared" si="234"/>
        <v>CH</v>
      </c>
      <c r="G7497" s="260">
        <v>7.7706499999999996E-4</v>
      </c>
      <c r="H7497" s="260">
        <v>0</v>
      </c>
      <c r="I7497" s="260">
        <v>0</v>
      </c>
      <c r="J7497" s="260">
        <v>3.7583262987690102E-3</v>
      </c>
      <c r="K7497" s="260">
        <v>4.5353912983548302E-3</v>
      </c>
      <c r="L7497" s="301">
        <f t="shared" si="235"/>
        <v>1.6327408674077389E-2</v>
      </c>
      <c r="M7497" s="459">
        <f>IFERROR((Tableau1[[#This Row],[Scope 1
(kg CO2-eq)]]+Tableau1[[#This Row],[Scope 2 energy
(kg CO2-eq)]]+Tableau1[[#This Row],[Scope 2 Infrastructure
(kg CO2-eq)]])/Tableau1[[#This Row],[Total CO2-emissions
(kg CO2-eq)
for scope 3 use ]],"")</f>
        <v>0.17133361795747876</v>
      </c>
      <c r="N7497" s="436" t="s">
        <v>436</v>
      </c>
      <c r="O7497" s="259">
        <v>1</v>
      </c>
      <c r="P7497" s="259" t="s">
        <v>5406</v>
      </c>
      <c r="Q7497" s="259" t="s">
        <v>4137</v>
      </c>
    </row>
    <row r="7498" spans="1:17" ht="21.75" customHeight="1">
      <c r="A7498" s="301" t="s">
        <v>5406</v>
      </c>
      <c r="B7498" s="301" t="s">
        <v>4137</v>
      </c>
      <c r="C7498" s="316" t="s">
        <v>13474</v>
      </c>
      <c r="D7498" s="465" t="s">
        <v>436</v>
      </c>
      <c r="E7498" s="465" t="s">
        <v>700</v>
      </c>
      <c r="F7498" s="469" t="str">
        <f t="shared" si="234"/>
        <v>CH</v>
      </c>
      <c r="G7498" s="260">
        <v>6.7427594000000004E-4</v>
      </c>
      <c r="H7498" s="260">
        <v>0</v>
      </c>
      <c r="I7498" s="260">
        <v>0</v>
      </c>
      <c r="J7498" s="260">
        <v>3.2608721907851504E-3</v>
      </c>
      <c r="K7498" s="260">
        <v>3.93514813085838E-3</v>
      </c>
      <c r="L7498" s="301">
        <f t="shared" si="235"/>
        <v>1.4166533271090168E-2</v>
      </c>
      <c r="M7498" s="459">
        <f>IFERROR((Tableau1[[#This Row],[Scope 1
(kg CO2-eq)]]+Tableau1[[#This Row],[Scope 2 energy
(kg CO2-eq)]]+Tableau1[[#This Row],[Scope 2 Infrastructure
(kg CO2-eq)]])/Tableau1[[#This Row],[Total CO2-emissions
(kg CO2-eq)
for scope 3 use ]],"")</f>
        <v>0.17134702877193067</v>
      </c>
      <c r="N7498" s="436" t="s">
        <v>436</v>
      </c>
      <c r="O7498" s="259">
        <v>1</v>
      </c>
      <c r="P7498" s="259" t="s">
        <v>5406</v>
      </c>
      <c r="Q7498" s="259" t="s">
        <v>4137</v>
      </c>
    </row>
    <row r="7499" spans="1:17" ht="21.75" customHeight="1">
      <c r="A7499" s="301" t="s">
        <v>5406</v>
      </c>
      <c r="B7499" s="301" t="s">
        <v>4137</v>
      </c>
      <c r="C7499" s="316" t="s">
        <v>13475</v>
      </c>
      <c r="D7499" s="465" t="s">
        <v>436</v>
      </c>
      <c r="E7499" s="465" t="s">
        <v>700</v>
      </c>
      <c r="F7499" s="469" t="str">
        <f t="shared" si="234"/>
        <v>CH</v>
      </c>
      <c r="G7499" s="260">
        <v>8.0944480000000004E-4</v>
      </c>
      <c r="H7499" s="260">
        <v>0</v>
      </c>
      <c r="I7499" s="260">
        <v>0</v>
      </c>
      <c r="J7499" s="260">
        <v>3.9146036813856606E-3</v>
      </c>
      <c r="K7499" s="260">
        <v>4.7240484815763801E-3</v>
      </c>
      <c r="L7499" s="301">
        <f t="shared" si="235"/>
        <v>1.7006574533674969E-2</v>
      </c>
      <c r="M7499" s="459">
        <f>IFERROR((Tableau1[[#This Row],[Scope 1
(kg CO2-eq)]]+Tableau1[[#This Row],[Scope 2 energy
(kg CO2-eq)]]+Tableau1[[#This Row],[Scope 2 Infrastructure
(kg CO2-eq)]])/Tableau1[[#This Row],[Total CO2-emissions
(kg CO2-eq)
for scope 3 use ]],"")</f>
        <v>0.17134557427952016</v>
      </c>
      <c r="N7499" s="436" t="s">
        <v>436</v>
      </c>
      <c r="O7499" s="259">
        <v>1</v>
      </c>
      <c r="P7499" s="259" t="s">
        <v>5406</v>
      </c>
      <c r="Q7499" s="259" t="s">
        <v>4137</v>
      </c>
    </row>
    <row r="7500" spans="1:17" ht="21.75" customHeight="1">
      <c r="A7500" s="301" t="s">
        <v>5406</v>
      </c>
      <c r="B7500" s="301" t="s">
        <v>4137</v>
      </c>
      <c r="C7500" s="316" t="s">
        <v>13476</v>
      </c>
      <c r="D7500" s="465" t="s">
        <v>436</v>
      </c>
      <c r="E7500" s="465" t="s">
        <v>700</v>
      </c>
      <c r="F7500" s="469" t="str">
        <f t="shared" si="234"/>
        <v>CH</v>
      </c>
      <c r="G7500" s="260">
        <v>1.3428716400000001E-3</v>
      </c>
      <c r="H7500" s="260">
        <v>0</v>
      </c>
      <c r="I7500" s="260">
        <v>0</v>
      </c>
      <c r="J7500" s="260">
        <v>3.9227634221340605E-3</v>
      </c>
      <c r="K7500" s="260">
        <v>5.2656350626143697E-3</v>
      </c>
      <c r="L7500" s="301">
        <f t="shared" si="235"/>
        <v>1.895628622541173E-2</v>
      </c>
      <c r="M7500" s="459">
        <f>IFERROR((Tableau1[[#This Row],[Scope 1
(kg CO2-eq)]]+Tableau1[[#This Row],[Scope 2 energy
(kg CO2-eq)]]+Tableau1[[#This Row],[Scope 2 Infrastructure
(kg CO2-eq)]])/Tableau1[[#This Row],[Total CO2-emissions
(kg CO2-eq)
for scope 3 use ]],"")</f>
        <v>0.25502558077643706</v>
      </c>
      <c r="N7500" s="436" t="s">
        <v>436</v>
      </c>
      <c r="O7500" s="259">
        <v>1</v>
      </c>
      <c r="P7500" s="259" t="s">
        <v>5406</v>
      </c>
      <c r="Q7500" s="259" t="s">
        <v>4137</v>
      </c>
    </row>
    <row r="7501" spans="1:17" ht="21.75" customHeight="1">
      <c r="A7501" s="301" t="s">
        <v>5406</v>
      </c>
      <c r="B7501" s="301" t="s">
        <v>4137</v>
      </c>
      <c r="C7501" s="316" t="s">
        <v>13477</v>
      </c>
      <c r="D7501" s="465" t="s">
        <v>436</v>
      </c>
      <c r="E7501" s="465" t="s">
        <v>700</v>
      </c>
      <c r="F7501" s="469" t="str">
        <f t="shared" si="234"/>
        <v>CH</v>
      </c>
      <c r="G7501" s="260">
        <v>1.17132536E-3</v>
      </c>
      <c r="H7501" s="260">
        <v>0</v>
      </c>
      <c r="I7501" s="260">
        <v>0</v>
      </c>
      <c r="J7501" s="260">
        <v>3.4211720262865399E-3</v>
      </c>
      <c r="K7501" s="260">
        <v>4.5924973861617901E-3</v>
      </c>
      <c r="L7501" s="301">
        <f t="shared" si="235"/>
        <v>1.6532990590182445E-2</v>
      </c>
      <c r="M7501" s="459">
        <f>IFERROR((Tableau1[[#This Row],[Scope 1
(kg CO2-eq)]]+Tableau1[[#This Row],[Scope 2 energy
(kg CO2-eq)]]+Tableau1[[#This Row],[Scope 2 Infrastructure
(kg CO2-eq)]])/Tableau1[[#This Row],[Total CO2-emissions
(kg CO2-eq)
for scope 3 use ]],"")</f>
        <v>0.25505193830473638</v>
      </c>
      <c r="N7501" s="436" t="s">
        <v>436</v>
      </c>
      <c r="O7501" s="259">
        <v>1</v>
      </c>
      <c r="P7501" s="259" t="s">
        <v>5406</v>
      </c>
      <c r="Q7501" s="259" t="s">
        <v>4137</v>
      </c>
    </row>
    <row r="7502" spans="1:17" ht="21.75" customHeight="1">
      <c r="A7502" s="301" t="s">
        <v>5406</v>
      </c>
      <c r="B7502" s="301" t="s">
        <v>4137</v>
      </c>
      <c r="C7502" s="316" t="s">
        <v>13478</v>
      </c>
      <c r="D7502" s="465" t="s">
        <v>436</v>
      </c>
      <c r="E7502" s="465" t="s">
        <v>700</v>
      </c>
      <c r="F7502" s="469" t="str">
        <f t="shared" si="234"/>
        <v>CH</v>
      </c>
      <c r="G7502" s="260">
        <v>1.3959427999999999E-3</v>
      </c>
      <c r="H7502" s="260">
        <v>0</v>
      </c>
      <c r="I7502" s="260">
        <v>0</v>
      </c>
      <c r="J7502" s="260">
        <v>4.07744385719823E-3</v>
      </c>
      <c r="K7502" s="260">
        <v>5.4733866581376097E-3</v>
      </c>
      <c r="L7502" s="301">
        <f t="shared" si="235"/>
        <v>1.9704191969295397E-2</v>
      </c>
      <c r="M7502" s="459">
        <f>IFERROR((Tableau1[[#This Row],[Scope 1
(kg CO2-eq)]]+Tableau1[[#This Row],[Scope 2 energy
(kg CO2-eq)]]+Tableau1[[#This Row],[Scope 2 Infrastructure
(kg CO2-eq)]])/Tableau1[[#This Row],[Total CO2-emissions
(kg CO2-eq)
for scope 3 use ]],"")</f>
        <v>0.2550418757506504</v>
      </c>
      <c r="N7502" s="436" t="s">
        <v>436</v>
      </c>
      <c r="O7502" s="259">
        <v>1</v>
      </c>
      <c r="P7502" s="259" t="s">
        <v>5406</v>
      </c>
      <c r="Q7502" s="259" t="s">
        <v>4137</v>
      </c>
    </row>
    <row r="7503" spans="1:17" ht="21.75" customHeight="1">
      <c r="A7503" s="301" t="s">
        <v>5420</v>
      </c>
      <c r="B7503" s="301" t="s">
        <v>5406</v>
      </c>
      <c r="C7503" s="316" t="s">
        <v>13479</v>
      </c>
      <c r="D7503" s="465" t="s">
        <v>436</v>
      </c>
      <c r="E7503" s="465" t="s">
        <v>700</v>
      </c>
      <c r="F7503" s="469" t="str">
        <f t="shared" si="234"/>
        <v>CH</v>
      </c>
      <c r="G7503" s="260">
        <v>0</v>
      </c>
      <c r="H7503" s="260">
        <v>1.6798593116000001E-3</v>
      </c>
      <c r="I7503" s="260">
        <v>8.2959088923000007E-3</v>
      </c>
      <c r="J7503" s="260">
        <v>0</v>
      </c>
      <c r="K7503" s="260">
        <v>9.9757679713235806E-3</v>
      </c>
      <c r="L7503" s="301">
        <f t="shared" si="235"/>
        <v>3.5912764696764889E-2</v>
      </c>
      <c r="M7503" s="459">
        <f>IFERROR((Tableau1[[#This Row],[Scope 1
(kg CO2-eq)]]+Tableau1[[#This Row],[Scope 2 energy
(kg CO2-eq)]]+Tableau1[[#This Row],[Scope 2 Infrastructure
(kg CO2-eq)]])/Tableau1[[#This Row],[Total CO2-emissions
(kg CO2-eq)
for scope 3 use ]],"")</f>
        <v>1.0000000233141368</v>
      </c>
      <c r="N7503" s="436" t="s">
        <v>436</v>
      </c>
      <c r="O7503" s="259">
        <v>1</v>
      </c>
      <c r="P7503" s="259" t="s">
        <v>5420</v>
      </c>
      <c r="Q7503" s="259" t="s">
        <v>5406</v>
      </c>
    </row>
    <row r="7504" spans="1:17" ht="21.75" customHeight="1">
      <c r="A7504" s="301" t="s">
        <v>5406</v>
      </c>
      <c r="B7504" s="301" t="s">
        <v>5407</v>
      </c>
      <c r="C7504" s="316" t="s">
        <v>13480</v>
      </c>
      <c r="D7504" s="465" t="s">
        <v>436</v>
      </c>
      <c r="E7504" s="465" t="s">
        <v>700</v>
      </c>
      <c r="F7504" s="469" t="str">
        <f t="shared" si="234"/>
        <v>CH</v>
      </c>
      <c r="G7504" s="260">
        <v>0</v>
      </c>
      <c r="H7504" s="260">
        <v>5.4174748671055997E-2</v>
      </c>
      <c r="I7504" s="260">
        <v>1.702370808E-6</v>
      </c>
      <c r="J7504" s="260">
        <v>2.1162935667836199E-4</v>
      </c>
      <c r="K7504" s="260">
        <v>5.4388080825020599E-2</v>
      </c>
      <c r="L7504" s="301">
        <f t="shared" si="235"/>
        <v>0.19579709097007417</v>
      </c>
      <c r="M7504" s="459">
        <f>IFERROR((Tableau1[[#This Row],[Scope 1
(kg CO2-eq)]]+Tableau1[[#This Row],[Scope 2 energy
(kg CO2-eq)]]+Tableau1[[#This Row],[Scope 2 Infrastructure
(kg CO2-eq)]])/Tableau1[[#This Row],[Total CO2-emissions
(kg CO2-eq)
for scope 3 use ]],"")</f>
        <v>0.99610889408218939</v>
      </c>
      <c r="N7504" s="436" t="s">
        <v>436</v>
      </c>
      <c r="O7504" s="259">
        <v>1</v>
      </c>
      <c r="P7504" s="259" t="s">
        <v>5406</v>
      </c>
      <c r="Q7504" s="259" t="s">
        <v>5407</v>
      </c>
    </row>
    <row r="7505" spans="1:17" ht="21.75" customHeight="1">
      <c r="A7505" s="301" t="s">
        <v>5406</v>
      </c>
      <c r="B7505" s="301" t="s">
        <v>5407</v>
      </c>
      <c r="C7505" s="316" t="s">
        <v>13481</v>
      </c>
      <c r="D7505" s="465" t="s">
        <v>436</v>
      </c>
      <c r="E7505" s="465" t="s">
        <v>700</v>
      </c>
      <c r="F7505" s="469" t="str">
        <f t="shared" si="234"/>
        <v>CH</v>
      </c>
      <c r="G7505" s="260">
        <v>0</v>
      </c>
      <c r="H7505" s="260">
        <v>9.8577284771055998E-2</v>
      </c>
      <c r="I7505" s="260">
        <v>1.702370808E-6</v>
      </c>
      <c r="J7505" s="260">
        <v>2.1162935667836199E-4</v>
      </c>
      <c r="K7505" s="260">
        <v>9.8790616330413694E-2</v>
      </c>
      <c r="L7505" s="301">
        <f t="shared" si="235"/>
        <v>0.35564621878948932</v>
      </c>
      <c r="M7505" s="459">
        <f>IFERROR((Tableau1[[#This Row],[Scope 1
(kg CO2-eq)]]+Tableau1[[#This Row],[Scope 2 energy
(kg CO2-eq)]]+Tableau1[[#This Row],[Scope 2 Infrastructure
(kg CO2-eq)]])/Tableau1[[#This Row],[Total CO2-emissions
(kg CO2-eq)
for scope 3 use ]],"")</f>
        <v>0.99785780070607233</v>
      </c>
      <c r="N7505" s="436" t="s">
        <v>436</v>
      </c>
      <c r="O7505" s="259">
        <v>1</v>
      </c>
      <c r="P7505" s="259" t="s">
        <v>5406</v>
      </c>
      <c r="Q7505" s="260" t="s">
        <v>5407</v>
      </c>
    </row>
    <row r="7506" spans="1:17" ht="21.75" customHeight="1">
      <c r="A7506" s="301" t="s">
        <v>5406</v>
      </c>
      <c r="B7506" s="301" t="s">
        <v>5407</v>
      </c>
      <c r="C7506" s="316" t="s">
        <v>13482</v>
      </c>
      <c r="D7506" s="465" t="s">
        <v>436</v>
      </c>
      <c r="E7506" s="465" t="s">
        <v>700</v>
      </c>
      <c r="F7506" s="469" t="str">
        <f t="shared" si="234"/>
        <v>CH</v>
      </c>
      <c r="G7506" s="260">
        <v>0</v>
      </c>
      <c r="H7506" s="260">
        <v>7.0825932511055997E-2</v>
      </c>
      <c r="I7506" s="260">
        <v>1.702370808E-6</v>
      </c>
      <c r="J7506" s="260">
        <v>2.1162935667836199E-4</v>
      </c>
      <c r="K7506" s="260">
        <v>7.1039264505879302E-2</v>
      </c>
      <c r="L7506" s="301">
        <f t="shared" si="235"/>
        <v>0.25574135222116551</v>
      </c>
      <c r="M7506" s="459">
        <f>IFERROR((Tableau1[[#This Row],[Scope 1
(kg CO2-eq)]]+Tableau1[[#This Row],[Scope 2 energy
(kg CO2-eq)]]+Tableau1[[#This Row],[Scope 2 Infrastructure
(kg CO2-eq)]])/Tableau1[[#This Row],[Total CO2-emissions
(kg CO2-eq)
for scope 3 use ]],"")</f>
        <v>0.99702094854884393</v>
      </c>
      <c r="N7506" s="436" t="s">
        <v>436</v>
      </c>
      <c r="O7506" s="259">
        <v>1</v>
      </c>
      <c r="P7506" s="259" t="s">
        <v>5406</v>
      </c>
      <c r="Q7506" s="260" t="s">
        <v>5407</v>
      </c>
    </row>
    <row r="7507" spans="1:17" ht="21.75" customHeight="1">
      <c r="A7507" s="301" t="s">
        <v>5406</v>
      </c>
      <c r="B7507" s="301" t="s">
        <v>5407</v>
      </c>
      <c r="C7507" s="316" t="s">
        <v>13483</v>
      </c>
      <c r="D7507" s="465" t="s">
        <v>436</v>
      </c>
      <c r="E7507" s="465" t="s">
        <v>700</v>
      </c>
      <c r="F7507" s="469" t="str">
        <f t="shared" si="234"/>
        <v>CH</v>
      </c>
      <c r="G7507" s="260">
        <v>0</v>
      </c>
      <c r="H7507" s="260">
        <v>0.123555737451056</v>
      </c>
      <c r="I7507" s="260">
        <v>1.702370808E-6</v>
      </c>
      <c r="J7507" s="260">
        <v>2.1162935667836199E-4</v>
      </c>
      <c r="K7507" s="260">
        <v>0.123769069006451</v>
      </c>
      <c r="L7507" s="301">
        <f t="shared" si="235"/>
        <v>0.44556864842322363</v>
      </c>
      <c r="M7507" s="459">
        <f>IFERROR((Tableau1[[#This Row],[Scope 1
(kg CO2-eq)]]+Tableau1[[#This Row],[Scope 2 energy
(kg CO2-eq)]]+Tableau1[[#This Row],[Scope 2 Infrastructure
(kg CO2-eq)]])/Tableau1[[#This Row],[Total CO2-emissions
(kg CO2-eq)
for scope 3 use ]],"")</f>
        <v>0.99829012865422806</v>
      </c>
      <c r="N7507" s="436" t="s">
        <v>436</v>
      </c>
      <c r="O7507" s="259">
        <v>1</v>
      </c>
      <c r="P7507" s="259" t="s">
        <v>5406</v>
      </c>
      <c r="Q7507" s="260" t="s">
        <v>5407</v>
      </c>
    </row>
    <row r="7508" spans="1:17" ht="21.75" customHeight="1">
      <c r="A7508" s="301" t="s">
        <v>5406</v>
      </c>
      <c r="B7508" s="301" t="s">
        <v>5407</v>
      </c>
      <c r="C7508" s="316" t="s">
        <v>13484</v>
      </c>
      <c r="D7508" s="465" t="s">
        <v>436</v>
      </c>
      <c r="E7508" s="465" t="s">
        <v>700</v>
      </c>
      <c r="F7508" s="469" t="str">
        <f t="shared" si="234"/>
        <v>CH</v>
      </c>
      <c r="G7508" s="260">
        <v>0</v>
      </c>
      <c r="H7508" s="260">
        <v>7.8457348451055994E-2</v>
      </c>
      <c r="I7508" s="260">
        <v>1.702370808E-6</v>
      </c>
      <c r="J7508" s="260">
        <v>2.1162935667836199E-4</v>
      </c>
      <c r="K7508" s="260">
        <v>7.8670680358692194E-2</v>
      </c>
      <c r="L7508" s="301">
        <f t="shared" si="235"/>
        <v>0.28321444929129191</v>
      </c>
      <c r="M7508" s="459">
        <f>IFERROR((Tableau1[[#This Row],[Scope 1
(kg CO2-eq)]]+Tableau1[[#This Row],[Scope 2 energy
(kg CO2-eq)]]+Tableau1[[#This Row],[Scope 2 Infrastructure
(kg CO2-eq)]])/Tableau1[[#This Row],[Total CO2-emissions
(kg CO2-eq)
for scope 3 use ]],"")</f>
        <v>0.99730993127473555</v>
      </c>
      <c r="N7508" s="436" t="s">
        <v>436</v>
      </c>
      <c r="O7508" s="259">
        <v>1</v>
      </c>
      <c r="P7508" s="259" t="s">
        <v>5406</v>
      </c>
      <c r="Q7508" s="260" t="s">
        <v>5407</v>
      </c>
    </row>
    <row r="7509" spans="1:17" ht="21.75" customHeight="1">
      <c r="A7509" s="301" t="s">
        <v>5406</v>
      </c>
      <c r="B7509" s="301" t="s">
        <v>5407</v>
      </c>
      <c r="C7509" s="316" t="s">
        <v>13485</v>
      </c>
      <c r="D7509" s="465" t="s">
        <v>436</v>
      </c>
      <c r="E7509" s="465" t="s">
        <v>700</v>
      </c>
      <c r="F7509" s="469" t="str">
        <f t="shared" si="234"/>
        <v>CH</v>
      </c>
      <c r="G7509" s="260">
        <v>6.4416362599999999E-2</v>
      </c>
      <c r="H7509" s="260">
        <v>2.0726281107692399E-2</v>
      </c>
      <c r="I7509" s="260">
        <v>3.2752800000000097E-4</v>
      </c>
      <c r="J7509" s="260">
        <v>1.7604666183735074E-3</v>
      </c>
      <c r="K7509" s="260">
        <v>8.7230638090338097E-2</v>
      </c>
      <c r="L7509" s="301">
        <f t="shared" si="235"/>
        <v>0.31403029712521718</v>
      </c>
      <c r="M7509" s="459">
        <f>IFERROR((Tableau1[[#This Row],[Scope 1
(kg CO2-eq)]]+Tableau1[[#This Row],[Scope 2 energy
(kg CO2-eq)]]+Tableau1[[#This Row],[Scope 2 Infrastructure
(kg CO2-eq)]])/Tableau1[[#This Row],[Total CO2-emissions
(kg CO2-eq)
for scope 3 use ]],"")</f>
        <v>0.97981825627800045</v>
      </c>
      <c r="N7509" s="436" t="s">
        <v>436</v>
      </c>
      <c r="O7509" s="259">
        <v>1</v>
      </c>
      <c r="P7509" s="259" t="s">
        <v>5406</v>
      </c>
      <c r="Q7509" s="260" t="s">
        <v>5407</v>
      </c>
    </row>
    <row r="7510" spans="1:17" ht="21.75" customHeight="1">
      <c r="A7510" s="301" t="s">
        <v>5406</v>
      </c>
      <c r="B7510" s="301" t="s">
        <v>5407</v>
      </c>
      <c r="C7510" s="316" t="s">
        <v>13486</v>
      </c>
      <c r="D7510" s="465" t="s">
        <v>436</v>
      </c>
      <c r="E7510" s="465" t="s">
        <v>700</v>
      </c>
      <c r="F7510" s="469" t="str">
        <f t="shared" si="234"/>
        <v>CH</v>
      </c>
      <c r="G7510" s="260">
        <v>8.9467027399999996E-2</v>
      </c>
      <c r="H7510" s="260">
        <v>2.8786501538461601E-2</v>
      </c>
      <c r="I7510" s="260">
        <v>4.549E-4</v>
      </c>
      <c r="J7510" s="260">
        <v>1.9255163592102054E-3</v>
      </c>
      <c r="K7510" s="260">
        <v>0.120633944972404</v>
      </c>
      <c r="L7510" s="301">
        <f t="shared" si="235"/>
        <v>0.43428220190065442</v>
      </c>
      <c r="M7510" s="459">
        <f>IFERROR((Tableau1[[#This Row],[Scope 1
(kg CO2-eq)]]+Tableau1[[#This Row],[Scope 2 energy
(kg CO2-eq)]]+Tableau1[[#This Row],[Scope 2 Infrastructure
(kg CO2-eq)]])/Tableau1[[#This Row],[Total CO2-emissions
(kg CO2-eq)
for scope 3 use ]],"")</f>
        <v>0.98403835641466519</v>
      </c>
      <c r="N7510" s="436" t="s">
        <v>436</v>
      </c>
      <c r="O7510" s="259">
        <v>1</v>
      </c>
      <c r="P7510" s="259" t="s">
        <v>5406</v>
      </c>
      <c r="Q7510" s="259" t="s">
        <v>5407</v>
      </c>
    </row>
    <row r="7511" spans="1:17" ht="21.75" customHeight="1">
      <c r="A7511" s="301" t="s">
        <v>5420</v>
      </c>
      <c r="B7511" s="301" t="s">
        <v>5406</v>
      </c>
      <c r="C7511" s="316" t="s">
        <v>13487</v>
      </c>
      <c r="D7511" s="465" t="s">
        <v>436</v>
      </c>
      <c r="E7511" s="465" t="s">
        <v>700</v>
      </c>
      <c r="F7511" s="469" t="str">
        <f t="shared" si="234"/>
        <v>CH</v>
      </c>
      <c r="G7511" s="260">
        <v>1.9607614999999999E-4</v>
      </c>
      <c r="H7511" s="260">
        <v>1.8212971267E-2</v>
      </c>
      <c r="I7511" s="260">
        <v>9.8710264969999997E-5</v>
      </c>
      <c r="J7511" s="260">
        <v>2.5783009941472099E-4</v>
      </c>
      <c r="K7511" s="260">
        <v>1.8765587614620299E-2</v>
      </c>
      <c r="L7511" s="301">
        <f t="shared" si="235"/>
        <v>6.755611541263308E-2</v>
      </c>
      <c r="M7511" s="459">
        <f>IFERROR((Tableau1[[#This Row],[Scope 1
(kg CO2-eq)]]+Tableau1[[#This Row],[Scope 2 energy
(kg CO2-eq)]]+Tableau1[[#This Row],[Scope 2 Infrastructure
(kg CO2-eq)]])/Tableau1[[#This Row],[Total CO2-emissions
(kg CO2-eq)
for scope 3 use ]],"")</f>
        <v>0.98626049245324854</v>
      </c>
      <c r="N7511" s="436" t="s">
        <v>436</v>
      </c>
      <c r="O7511" s="259">
        <v>1</v>
      </c>
      <c r="P7511" s="259" t="s">
        <v>5420</v>
      </c>
      <c r="Q7511" s="259" t="s">
        <v>5406</v>
      </c>
    </row>
    <row r="7512" spans="1:17" ht="21.75" customHeight="1">
      <c r="A7512" s="301" t="s">
        <v>5420</v>
      </c>
      <c r="B7512" s="301" t="s">
        <v>5406</v>
      </c>
      <c r="C7512" s="316" t="s">
        <v>13488</v>
      </c>
      <c r="D7512" s="465" t="s">
        <v>436</v>
      </c>
      <c r="E7512" s="465" t="s">
        <v>700</v>
      </c>
      <c r="F7512" s="469" t="str">
        <f t="shared" si="234"/>
        <v>CH</v>
      </c>
      <c r="G7512" s="260">
        <v>2.7898079999999998E-5</v>
      </c>
      <c r="H7512" s="260">
        <v>9.6297446730000003E-3</v>
      </c>
      <c r="I7512" s="260">
        <v>5.2191080429999997E-5</v>
      </c>
      <c r="J7512" s="260">
        <v>2.7486256934291802E-3</v>
      </c>
      <c r="K7512" s="260">
        <v>1.24584594370691E-2</v>
      </c>
      <c r="L7512" s="301">
        <f t="shared" si="235"/>
        <v>4.4850453973448758E-2</v>
      </c>
      <c r="M7512" s="459">
        <f>IFERROR((Tableau1[[#This Row],[Scope 1
(kg CO2-eq)]]+Tableau1[[#This Row],[Scope 2 energy
(kg CO2-eq)]]+Tableau1[[#This Row],[Scope 2 Infrastructure
(kg CO2-eq)]])/Tableau1[[#This Row],[Total CO2-emissions
(kg CO2-eq)
for scope 3 use ]],"")</f>
        <v>0.77937676664413291</v>
      </c>
      <c r="N7512" s="436" t="s">
        <v>436</v>
      </c>
      <c r="O7512" s="259">
        <v>1</v>
      </c>
      <c r="P7512" s="259" t="s">
        <v>5420</v>
      </c>
      <c r="Q7512" s="260" t="s">
        <v>5406</v>
      </c>
    </row>
    <row r="7513" spans="1:17" ht="21.75" customHeight="1">
      <c r="A7513" s="301" t="s">
        <v>5420</v>
      </c>
      <c r="B7513" s="301" t="s">
        <v>5406</v>
      </c>
      <c r="C7513" s="316" t="s">
        <v>13489</v>
      </c>
      <c r="D7513" s="465" t="s">
        <v>436</v>
      </c>
      <c r="E7513" s="465" t="s">
        <v>700</v>
      </c>
      <c r="F7513" s="469" t="str">
        <f t="shared" si="234"/>
        <v>CH</v>
      </c>
      <c r="G7513" s="260">
        <v>3.5974399999999999E-5</v>
      </c>
      <c r="H7513" s="260">
        <v>1.2417882236999999E-2</v>
      </c>
      <c r="I7513" s="260">
        <v>6.7302167669999996E-5</v>
      </c>
      <c r="J7513" s="260">
        <v>7.5905927007321409E-4</v>
      </c>
      <c r="K7513" s="260">
        <v>1.32802179582346E-2</v>
      </c>
      <c r="L7513" s="301">
        <f t="shared" si="235"/>
        <v>4.780878464964456E-2</v>
      </c>
      <c r="M7513" s="459">
        <f>IFERROR((Tableau1[[#This Row],[Scope 1
(kg CO2-eq)]]+Tableau1[[#This Row],[Scope 2 energy
(kg CO2-eq)]]+Tableau1[[#This Row],[Scope 2 Infrastructure
(kg CO2-eq)]])/Tableau1[[#This Row],[Total CO2-emissions
(kg CO2-eq)
for scope 3 use ]],"")</f>
        <v>0.94284286929990213</v>
      </c>
      <c r="N7513" s="436" t="s">
        <v>436</v>
      </c>
      <c r="O7513" s="259">
        <v>1</v>
      </c>
      <c r="P7513" s="259" t="s">
        <v>5420</v>
      </c>
      <c r="Q7513" s="260" t="s">
        <v>5406</v>
      </c>
    </row>
    <row r="7514" spans="1:17" ht="21.75" customHeight="1">
      <c r="A7514" s="301" t="s">
        <v>5420</v>
      </c>
      <c r="B7514" s="301" t="s">
        <v>5406</v>
      </c>
      <c r="C7514" s="316" t="s">
        <v>13490</v>
      </c>
      <c r="D7514" s="465" t="s">
        <v>436</v>
      </c>
      <c r="E7514" s="465" t="s">
        <v>700</v>
      </c>
      <c r="F7514" s="469" t="str">
        <f t="shared" si="234"/>
        <v>CH</v>
      </c>
      <c r="G7514" s="260">
        <v>3.05452E-5</v>
      </c>
      <c r="H7514" s="260">
        <v>1.0543659981E-2</v>
      </c>
      <c r="I7514" s="260">
        <v>5.714429871E-5</v>
      </c>
      <c r="J7514" s="260">
        <v>7.1302718825853807E-4</v>
      </c>
      <c r="K7514" s="260">
        <v>1.13443765711534E-2</v>
      </c>
      <c r="L7514" s="301">
        <f t="shared" si="235"/>
        <v>4.0839755656152242E-2</v>
      </c>
      <c r="M7514" s="459">
        <f>IFERROR((Tableau1[[#This Row],[Scope 1
(kg CO2-eq)]]+Tableau1[[#This Row],[Scope 2 energy
(kg CO2-eq)]]+Tableau1[[#This Row],[Scope 2 Infrastructure
(kg CO2-eq)]])/Tableau1[[#This Row],[Total CO2-emissions
(kg CO2-eq)
for scope 3 use ]],"")</f>
        <v>0.93714708895890386</v>
      </c>
      <c r="N7514" s="436" t="s">
        <v>436</v>
      </c>
      <c r="O7514" s="259">
        <v>1</v>
      </c>
      <c r="P7514" s="259" t="s">
        <v>5420</v>
      </c>
      <c r="Q7514" s="260" t="s">
        <v>5406</v>
      </c>
    </row>
    <row r="7515" spans="1:17" ht="21.75" customHeight="1">
      <c r="A7515" s="301" t="s">
        <v>5436</v>
      </c>
      <c r="B7515" s="301" t="s">
        <v>5437</v>
      </c>
      <c r="C7515" s="316" t="s">
        <v>13491</v>
      </c>
      <c r="D7515" s="465" t="s">
        <v>436</v>
      </c>
      <c r="E7515" s="465" t="s">
        <v>700</v>
      </c>
      <c r="F7515" s="469" t="str">
        <f t="shared" si="234"/>
        <v>CH</v>
      </c>
      <c r="G7515" s="260">
        <v>1.4280495000000001E-4</v>
      </c>
      <c r="H7515" s="260">
        <v>2.9949930162874699E-2</v>
      </c>
      <c r="I7515" s="260">
        <v>1.7255251521152001E-4</v>
      </c>
      <c r="J7515" s="260">
        <v>8.8910561102680994E-4</v>
      </c>
      <c r="K7515" s="260">
        <v>3.11543929627149E-2</v>
      </c>
      <c r="L7515" s="301">
        <f t="shared" si="235"/>
        <v>0.11215581466577364</v>
      </c>
      <c r="M7515" s="459">
        <f>IFERROR((Tableau1[[#This Row],[Scope 1
(kg CO2-eq)]]+Tableau1[[#This Row],[Scope 2 energy
(kg CO2-eq)]]+Tableau1[[#This Row],[Scope 2 Infrastructure
(kg CO2-eq)]])/Tableau1[[#This Row],[Total CO2-emissions
(kg CO2-eq)
for scope 3 use ]],"")</f>
        <v>0.97146131732713425</v>
      </c>
      <c r="N7515" s="436" t="s">
        <v>436</v>
      </c>
      <c r="O7515" s="259">
        <v>1</v>
      </c>
      <c r="P7515" s="259" t="s">
        <v>5436</v>
      </c>
      <c r="Q7515" s="260" t="s">
        <v>5437</v>
      </c>
    </row>
    <row r="7516" spans="1:17" ht="21.75" customHeight="1">
      <c r="A7516" s="301" t="s">
        <v>5436</v>
      </c>
      <c r="B7516" s="301" t="s">
        <v>5422</v>
      </c>
      <c r="C7516" s="316" t="s">
        <v>13492</v>
      </c>
      <c r="D7516" s="465" t="s">
        <v>436</v>
      </c>
      <c r="E7516" s="465" t="s">
        <v>700</v>
      </c>
      <c r="F7516" s="469" t="str">
        <f t="shared" si="234"/>
        <v>CH</v>
      </c>
      <c r="G7516" s="260">
        <v>1.4946315999999999E-3</v>
      </c>
      <c r="H7516" s="260">
        <v>4.7630366644579999E-4</v>
      </c>
      <c r="I7516" s="260">
        <v>2.6191911208E-7</v>
      </c>
      <c r="J7516" s="260">
        <v>1.2233675076161299E-2</v>
      </c>
      <c r="K7516" s="260">
        <v>1.42048722621664E-2</v>
      </c>
      <c r="L7516" s="301">
        <f t="shared" si="235"/>
        <v>5.1137540143799044E-2</v>
      </c>
      <c r="M7516" s="459">
        <f>IFERROR((Tableau1[[#This Row],[Scope 1
(kg CO2-eq)]]+Tableau1[[#This Row],[Scope 2 energy
(kg CO2-eq)]]+Tableau1[[#This Row],[Scope 2 Infrastructure
(kg CO2-eq)]])/Tableau1[[#This Row],[Total CO2-emissions
(kg CO2-eq)
for scope 3 use ]],"")</f>
        <v>0.13876908916724398</v>
      </c>
      <c r="N7516" s="436" t="s">
        <v>436</v>
      </c>
      <c r="O7516" s="259">
        <v>1</v>
      </c>
      <c r="P7516" s="259" t="s">
        <v>5436</v>
      </c>
      <c r="Q7516" s="259" t="s">
        <v>5422</v>
      </c>
    </row>
    <row r="7517" spans="1:17" ht="21.75" customHeight="1">
      <c r="A7517" s="301" t="s">
        <v>5436</v>
      </c>
      <c r="B7517" s="301" t="s">
        <v>5422</v>
      </c>
      <c r="C7517" s="316" t="s">
        <v>13493</v>
      </c>
      <c r="D7517" s="465" t="s">
        <v>436</v>
      </c>
      <c r="E7517" s="465" t="s">
        <v>700</v>
      </c>
      <c r="F7517" s="469" t="str">
        <f t="shared" si="234"/>
        <v>CH</v>
      </c>
      <c r="G7517" s="260">
        <v>7.2372655999999999E-4</v>
      </c>
      <c r="H7517" s="260">
        <v>2.3063315323239999E-4</v>
      </c>
      <c r="I7517" s="260">
        <v>1.2682503823999999E-7</v>
      </c>
      <c r="J7517" s="260">
        <v>5.9238093003557701E-3</v>
      </c>
      <c r="K7517" s="260">
        <v>6.8782958383125804E-3</v>
      </c>
      <c r="L7517" s="301">
        <f t="shared" si="235"/>
        <v>2.4761865017925291E-2</v>
      </c>
      <c r="M7517" s="459">
        <f>IFERROR((Tableau1[[#This Row],[Scope 1
(kg CO2-eq)]]+Tableau1[[#This Row],[Scope 2 energy
(kg CO2-eq)]]+Tableau1[[#This Row],[Scope 2 Infrastructure
(kg CO2-eq)]])/Tableau1[[#This Row],[Total CO2-emissions
(kg CO2-eq)
for scope 3 use ]],"")</f>
        <v>0.13876788098500858</v>
      </c>
      <c r="N7517" s="437" t="s">
        <v>436</v>
      </c>
      <c r="O7517" s="259">
        <v>1</v>
      </c>
      <c r="P7517" s="259" t="s">
        <v>5436</v>
      </c>
      <c r="Q7517" s="260" t="s">
        <v>5422</v>
      </c>
    </row>
    <row r="7518" spans="1:17" ht="21.75" customHeight="1">
      <c r="A7518" s="301" t="s">
        <v>5436</v>
      </c>
      <c r="B7518" s="301" t="s">
        <v>5437</v>
      </c>
      <c r="C7518" s="316" t="s">
        <v>13494</v>
      </c>
      <c r="D7518" s="465" t="s">
        <v>436</v>
      </c>
      <c r="E7518" s="465" t="s">
        <v>700</v>
      </c>
      <c r="F7518" s="469" t="str">
        <f t="shared" si="234"/>
        <v>CH</v>
      </c>
      <c r="G7518" s="260">
        <v>0</v>
      </c>
      <c r="H7518" s="260">
        <v>1.208660145E-2</v>
      </c>
      <c r="I7518" s="260">
        <v>2.4279822E-3</v>
      </c>
      <c r="J7518" s="260">
        <v>1.5930538103167201E-3</v>
      </c>
      <c r="K7518" s="260">
        <v>1.6107637360272001E-2</v>
      </c>
      <c r="L7518" s="301">
        <f t="shared" si="235"/>
        <v>5.7987494496979201E-2</v>
      </c>
      <c r="M7518" s="459">
        <f>IFERROR((Tableau1[[#This Row],[Scope 1
(kg CO2-eq)]]+Tableau1[[#This Row],[Scope 2 energy
(kg CO2-eq)]]+Tableau1[[#This Row],[Scope 2 Infrastructure
(kg CO2-eq)]])/Tableau1[[#This Row],[Total CO2-emissions
(kg CO2-eq)
for scope 3 use ]],"")</f>
        <v>0.90109948003913221</v>
      </c>
      <c r="N7518" s="436" t="s">
        <v>436</v>
      </c>
      <c r="O7518" s="259">
        <v>1</v>
      </c>
      <c r="P7518" s="259" t="s">
        <v>5436</v>
      </c>
      <c r="Q7518" s="260" t="s">
        <v>5437</v>
      </c>
    </row>
    <row r="7519" spans="1:17" ht="21.75" customHeight="1">
      <c r="A7519" s="301" t="s">
        <v>5436</v>
      </c>
      <c r="B7519" s="301" t="s">
        <v>5437</v>
      </c>
      <c r="C7519" s="316" t="s">
        <v>13495</v>
      </c>
      <c r="D7519" s="465" t="s">
        <v>436</v>
      </c>
      <c r="E7519" s="465" t="s">
        <v>6091</v>
      </c>
      <c r="F7519" s="469" t="str">
        <f t="shared" si="234"/>
        <v>other</v>
      </c>
      <c r="G7519" s="260">
        <v>0</v>
      </c>
      <c r="H7519" s="260">
        <v>4.2428074500000003E-2</v>
      </c>
      <c r="I7519" s="260">
        <v>2.3720676E-3</v>
      </c>
      <c r="J7519" s="260">
        <v>1.5930538103167201E-3</v>
      </c>
      <c r="K7519" s="260">
        <v>4.6393196035349499E-2</v>
      </c>
      <c r="L7519" s="301">
        <f t="shared" si="235"/>
        <v>0.16701550572725821</v>
      </c>
      <c r="M7519" s="459">
        <f>IFERROR((Tableau1[[#This Row],[Scope 1
(kg CO2-eq)]]+Tableau1[[#This Row],[Scope 2 energy
(kg CO2-eq)]]+Tableau1[[#This Row],[Scope 2 Infrastructure
(kg CO2-eq)]])/Tableau1[[#This Row],[Total CO2-emissions
(kg CO2-eq)
for scope 3 use ]],"")</f>
        <v>0.96566190580757438</v>
      </c>
      <c r="N7519" s="436" t="s">
        <v>436</v>
      </c>
      <c r="O7519" s="259">
        <v>1</v>
      </c>
      <c r="P7519" s="259" t="s">
        <v>5436</v>
      </c>
      <c r="Q7519" s="259" t="s">
        <v>5437</v>
      </c>
    </row>
    <row r="7520" spans="1:17" ht="21.75" customHeight="1">
      <c r="A7520" s="301" t="s">
        <v>5436</v>
      </c>
      <c r="B7520" s="301" t="s">
        <v>5439</v>
      </c>
      <c r="C7520" s="316" t="s">
        <v>13496</v>
      </c>
      <c r="D7520" s="465" t="s">
        <v>436</v>
      </c>
      <c r="E7520" s="465" t="s">
        <v>6091</v>
      </c>
      <c r="F7520" s="469" t="str">
        <f t="shared" si="234"/>
        <v>other</v>
      </c>
      <c r="G7520" s="260">
        <v>0</v>
      </c>
      <c r="H7520" s="260">
        <v>0.19709707302999999</v>
      </c>
      <c r="I7520" s="260">
        <v>3.1599725300000001E-3</v>
      </c>
      <c r="J7520" s="260">
        <v>0</v>
      </c>
      <c r="K7520" s="260">
        <v>0.200257046562798</v>
      </c>
      <c r="L7520" s="301">
        <f t="shared" si="235"/>
        <v>0.72092536762607284</v>
      </c>
      <c r="M7520" s="459">
        <f>IFERROR((Tableau1[[#This Row],[Scope 1
(kg CO2-eq)]]+Tableau1[[#This Row],[Scope 2 energy
(kg CO2-eq)]]+Tableau1[[#This Row],[Scope 2 Infrastructure
(kg CO2-eq)]])/Tableau1[[#This Row],[Total CO2-emissions
(kg CO2-eq)
for scope 3 use ]],"")</f>
        <v>0.99999999499244585</v>
      </c>
      <c r="N7520" s="436" t="s">
        <v>436</v>
      </c>
      <c r="O7520" s="259">
        <v>1</v>
      </c>
      <c r="P7520" s="259" t="s">
        <v>5436</v>
      </c>
      <c r="Q7520" s="259" t="s">
        <v>5439</v>
      </c>
    </row>
    <row r="7521" spans="1:17" ht="21.75" customHeight="1">
      <c r="A7521" s="301" t="s">
        <v>5406</v>
      </c>
      <c r="B7521" s="301" t="s">
        <v>5407</v>
      </c>
      <c r="C7521" s="316" t="s">
        <v>13497</v>
      </c>
      <c r="D7521" s="465" t="s">
        <v>436</v>
      </c>
      <c r="E7521" s="465" t="s">
        <v>700</v>
      </c>
      <c r="F7521" s="469" t="str">
        <f t="shared" si="234"/>
        <v>CH</v>
      </c>
      <c r="G7521" s="260">
        <v>2.6026050830000001E-2</v>
      </c>
      <c r="H7521" s="260">
        <v>8.6234427266200005E-3</v>
      </c>
      <c r="I7521" s="260">
        <v>1.3627234595000001E-4</v>
      </c>
      <c r="J7521" s="260">
        <v>2.5222782869999821E-4</v>
      </c>
      <c r="K7521" s="260">
        <v>3.5037993632706599E-2</v>
      </c>
      <c r="L7521" s="301">
        <f t="shared" si="235"/>
        <v>0.12613677707774376</v>
      </c>
      <c r="M7521" s="459">
        <f>IFERROR((Tableau1[[#This Row],[Scope 1
(kg CO2-eq)]]+Tableau1[[#This Row],[Scope 2 energy
(kg CO2-eq)]]+Tableau1[[#This Row],[Scope 2 Infrastructure
(kg CO2-eq)]])/Tableau1[[#This Row],[Total CO2-emissions
(kg CO2-eq)
for scope 3 use ]],"")</f>
        <v>0.99280130783798215</v>
      </c>
      <c r="N7521" s="436" t="s">
        <v>436</v>
      </c>
      <c r="O7521" s="259">
        <v>1</v>
      </c>
      <c r="P7521" s="259" t="s">
        <v>5406</v>
      </c>
      <c r="Q7521" s="259" t="s">
        <v>5407</v>
      </c>
    </row>
    <row r="7522" spans="1:17" ht="21.75" customHeight="1">
      <c r="A7522" s="301" t="s">
        <v>5406</v>
      </c>
      <c r="B7522" s="301" t="s">
        <v>5407</v>
      </c>
      <c r="C7522" s="316" t="s">
        <v>13498</v>
      </c>
      <c r="D7522" s="465" t="s">
        <v>436</v>
      </c>
      <c r="E7522" s="465" t="s">
        <v>700</v>
      </c>
      <c r="F7522" s="469" t="str">
        <f t="shared" si="234"/>
        <v>CH</v>
      </c>
      <c r="G7522" s="260">
        <v>1.8027401314200001E-2</v>
      </c>
      <c r="H7522" s="260">
        <v>6.0102329034600003E-3</v>
      </c>
      <c r="I7522" s="260">
        <v>9.4976978850000004E-5</v>
      </c>
      <c r="J7522" s="260">
        <v>7.5905927007319934E-4</v>
      </c>
      <c r="K7522" s="260">
        <v>2.4891670397934201E-2</v>
      </c>
      <c r="L7522" s="301">
        <f t="shared" si="235"/>
        <v>8.9610013432563126E-2</v>
      </c>
      <c r="M7522" s="459">
        <f>IFERROR((Tableau1[[#This Row],[Scope 1
(kg CO2-eq)]]+Tableau1[[#This Row],[Scope 2 energy
(kg CO2-eq)]]+Tableau1[[#This Row],[Scope 2 Infrastructure
(kg CO2-eq)]])/Tableau1[[#This Row],[Total CO2-emissions
(kg CO2-eq)
for scope 3 use ]],"")</f>
        <v>0.96950549363343685</v>
      </c>
      <c r="N7522" s="436" t="s">
        <v>436</v>
      </c>
      <c r="O7522" s="259">
        <v>1</v>
      </c>
      <c r="P7522" s="259" t="s">
        <v>5406</v>
      </c>
      <c r="Q7522" s="259" t="s">
        <v>5407</v>
      </c>
    </row>
    <row r="7523" spans="1:17" ht="21.75" customHeight="1">
      <c r="A7523" s="301" t="s">
        <v>5406</v>
      </c>
      <c r="B7523" s="301" t="s">
        <v>5407</v>
      </c>
      <c r="C7523" s="316" t="s">
        <v>13499</v>
      </c>
      <c r="D7523" s="465" t="s">
        <v>436</v>
      </c>
      <c r="E7523" s="465" t="s">
        <v>700</v>
      </c>
      <c r="F7523" s="469" t="str">
        <f t="shared" si="234"/>
        <v>CH</v>
      </c>
      <c r="G7523" s="260">
        <v>1.53064549148E-2</v>
      </c>
      <c r="H7523" s="260">
        <v>5.1031126669799998E-3</v>
      </c>
      <c r="I7523" s="260">
        <v>8.0642170050000006E-5</v>
      </c>
      <c r="J7523" s="260">
        <v>7.1302718825850056E-4</v>
      </c>
      <c r="K7523" s="260">
        <v>2.1203236882033901E-2</v>
      </c>
      <c r="L7523" s="301">
        <f t="shared" si="235"/>
        <v>7.6331652775322043E-2</v>
      </c>
      <c r="M7523" s="459">
        <f>IFERROR((Tableau1[[#This Row],[Scope 1
(kg CO2-eq)]]+Tableau1[[#This Row],[Scope 2 energy
(kg CO2-eq)]]+Tableau1[[#This Row],[Scope 2 Infrastructure
(kg CO2-eq)]])/Tableau1[[#This Row],[Total CO2-emissions
(kg CO2-eq)
for scope 3 use ]],"")</f>
        <v>0.96637177926319029</v>
      </c>
      <c r="N7523" s="436" t="s">
        <v>436</v>
      </c>
      <c r="O7523" s="259">
        <v>1</v>
      </c>
      <c r="P7523" s="259" t="s">
        <v>5406</v>
      </c>
      <c r="Q7523" s="260" t="s">
        <v>5407</v>
      </c>
    </row>
    <row r="7524" spans="1:17" ht="21.75" customHeight="1">
      <c r="A7524" s="301" t="s">
        <v>5436</v>
      </c>
      <c r="B7524" s="301" t="s">
        <v>5407</v>
      </c>
      <c r="C7524" s="316" t="s">
        <v>13500</v>
      </c>
      <c r="D7524" s="465" t="s">
        <v>436</v>
      </c>
      <c r="E7524" s="465" t="s">
        <v>6091</v>
      </c>
      <c r="F7524" s="469" t="str">
        <f t="shared" si="234"/>
        <v>other</v>
      </c>
      <c r="G7524" s="260">
        <v>0</v>
      </c>
      <c r="H7524" s="260">
        <v>7.8147955000000005E-2</v>
      </c>
      <c r="I7524" s="260">
        <v>3.2544600000000001E-4</v>
      </c>
      <c r="J7524" s="260">
        <v>0</v>
      </c>
      <c r="K7524" s="260">
        <v>7.8473401390114397E-2</v>
      </c>
      <c r="L7524" s="301">
        <f t="shared" si="235"/>
        <v>0.28250424500441185</v>
      </c>
      <c r="M7524" s="459">
        <f>IFERROR((Tableau1[[#This Row],[Scope 1
(kg CO2-eq)]]+Tableau1[[#This Row],[Scope 2 energy
(kg CO2-eq)]]+Tableau1[[#This Row],[Scope 2 Infrastructure
(kg CO2-eq)]])/Tableau1[[#This Row],[Total CO2-emissions
(kg CO2-eq)
for scope 3 use ]],"")</f>
        <v>0.9999999950287054</v>
      </c>
      <c r="N7524" s="436" t="s">
        <v>436</v>
      </c>
      <c r="O7524" s="259">
        <v>1</v>
      </c>
      <c r="P7524" s="259" t="s">
        <v>5436</v>
      </c>
      <c r="Q7524" s="260" t="s">
        <v>5407</v>
      </c>
    </row>
    <row r="7525" spans="1:17" ht="21.75" customHeight="1">
      <c r="A7525" s="301" t="s">
        <v>5436</v>
      </c>
      <c r="B7525" s="301" t="s">
        <v>5407</v>
      </c>
      <c r="C7525" s="316" t="s">
        <v>13501</v>
      </c>
      <c r="D7525" s="465" t="s">
        <v>436</v>
      </c>
      <c r="E7525" s="465" t="s">
        <v>6091</v>
      </c>
      <c r="F7525" s="469" t="str">
        <f t="shared" si="234"/>
        <v>other</v>
      </c>
      <c r="G7525" s="260">
        <v>0</v>
      </c>
      <c r="H7525" s="260">
        <v>8.5181270949999999E-2</v>
      </c>
      <c r="I7525" s="260">
        <v>3.5473614000000001E-4</v>
      </c>
      <c r="J7525" s="260">
        <v>0</v>
      </c>
      <c r="K7525" s="260">
        <v>8.5536007516345006E-2</v>
      </c>
      <c r="L7525" s="301">
        <f t="shared" si="235"/>
        <v>0.30792962705884203</v>
      </c>
      <c r="M7525" s="459">
        <f>IFERROR((Tableau1[[#This Row],[Scope 1
(kg CO2-eq)]]+Tableau1[[#This Row],[Scope 2 energy
(kg CO2-eq)]]+Tableau1[[#This Row],[Scope 2 Infrastructure
(kg CO2-eq)]])/Tableau1[[#This Row],[Total CO2-emissions
(kg CO2-eq)
for scope 3 use ]],"")</f>
        <v>0.99999999501560788</v>
      </c>
      <c r="N7525" s="436" t="s">
        <v>436</v>
      </c>
      <c r="O7525" s="259">
        <v>1</v>
      </c>
      <c r="P7525" s="259" t="s">
        <v>5436</v>
      </c>
      <c r="Q7525" s="259" t="s">
        <v>5407</v>
      </c>
    </row>
    <row r="7526" spans="1:17" ht="21.75" customHeight="1">
      <c r="A7526" s="301" t="s">
        <v>5436</v>
      </c>
      <c r="B7526" s="301" t="s">
        <v>5407</v>
      </c>
      <c r="C7526" s="316" t="s">
        <v>13502</v>
      </c>
      <c r="D7526" s="465" t="s">
        <v>436</v>
      </c>
      <c r="E7526" s="465" t="s">
        <v>6091</v>
      </c>
      <c r="F7526" s="469" t="str">
        <f t="shared" si="234"/>
        <v>other</v>
      </c>
      <c r="G7526" s="260">
        <v>0</v>
      </c>
      <c r="H7526" s="260">
        <v>8.0787820499999996E-2</v>
      </c>
      <c r="I7526" s="260">
        <v>3.4497275999999998E-4</v>
      </c>
      <c r="J7526" s="260">
        <v>0</v>
      </c>
      <c r="K7526" s="260">
        <v>8.1132793606540202E-2</v>
      </c>
      <c r="L7526" s="301">
        <f t="shared" si="235"/>
        <v>0.29207805698354472</v>
      </c>
      <c r="M7526" s="459">
        <f>IFERROR((Tableau1[[#This Row],[Scope 1
(kg CO2-eq)]]+Tableau1[[#This Row],[Scope 2 energy
(kg CO2-eq)]]+Tableau1[[#This Row],[Scope 2 Infrastructure
(kg CO2-eq)]])/Tableau1[[#This Row],[Total CO2-emissions
(kg CO2-eq)
for scope 3 use ]],"")</f>
        <v>0.99999999572872833</v>
      </c>
      <c r="N7526" s="436" t="s">
        <v>436</v>
      </c>
      <c r="O7526" s="259">
        <v>1</v>
      </c>
      <c r="P7526" s="259" t="s">
        <v>5436</v>
      </c>
      <c r="Q7526" s="259" t="s">
        <v>5407</v>
      </c>
    </row>
    <row r="7527" spans="1:17" ht="21.75" customHeight="1">
      <c r="A7527" s="301" t="s">
        <v>5436</v>
      </c>
      <c r="B7527" s="301" t="s">
        <v>5407</v>
      </c>
      <c r="C7527" s="316" t="s">
        <v>13503</v>
      </c>
      <c r="D7527" s="465" t="s">
        <v>436</v>
      </c>
      <c r="E7527" s="465" t="s">
        <v>6091</v>
      </c>
      <c r="F7527" s="469" t="str">
        <f t="shared" si="234"/>
        <v>other</v>
      </c>
      <c r="G7527" s="260">
        <v>0</v>
      </c>
      <c r="H7527" s="260">
        <v>8.8331312489999994E-2</v>
      </c>
      <c r="I7527" s="260">
        <v>3.6124505999999998E-4</v>
      </c>
      <c r="J7527" s="260">
        <v>0</v>
      </c>
      <c r="K7527" s="260">
        <v>8.8692557862117494E-2</v>
      </c>
      <c r="L7527" s="301">
        <f t="shared" si="235"/>
        <v>0.31929320830362301</v>
      </c>
      <c r="M7527" s="459">
        <f>IFERROR((Tableau1[[#This Row],[Scope 1
(kg CO2-eq)]]+Tableau1[[#This Row],[Scope 2 energy
(kg CO2-eq)]]+Tableau1[[#This Row],[Scope 2 Infrastructure
(kg CO2-eq)]])/Tableau1[[#This Row],[Total CO2-emissions
(kg CO2-eq)
for scope 3 use ]],"")</f>
        <v>0.99999999648090543</v>
      </c>
      <c r="N7527" s="436" t="s">
        <v>436</v>
      </c>
      <c r="O7527" s="259">
        <v>1</v>
      </c>
      <c r="P7527" s="259" t="s">
        <v>5436</v>
      </c>
      <c r="Q7527" s="259" t="s">
        <v>5407</v>
      </c>
    </row>
    <row r="7528" spans="1:17" ht="21.75" customHeight="1">
      <c r="A7528" s="301" t="s">
        <v>5436</v>
      </c>
      <c r="B7528" s="301" t="s">
        <v>5407</v>
      </c>
      <c r="C7528" s="316" t="s">
        <v>13504</v>
      </c>
      <c r="D7528" s="465" t="s">
        <v>436</v>
      </c>
      <c r="E7528" s="465" t="s">
        <v>6091</v>
      </c>
      <c r="F7528" s="469" t="str">
        <f t="shared" si="234"/>
        <v>other</v>
      </c>
      <c r="G7528" s="260">
        <v>0</v>
      </c>
      <c r="H7528" s="260">
        <v>8.1254133579999999E-2</v>
      </c>
      <c r="I7528" s="260">
        <v>3.4497275999999998E-4</v>
      </c>
      <c r="J7528" s="260">
        <v>0</v>
      </c>
      <c r="K7528" s="260">
        <v>8.1599106421424206E-2</v>
      </c>
      <c r="L7528" s="301">
        <f t="shared" si="235"/>
        <v>0.29375678311712716</v>
      </c>
      <c r="M7528" s="459">
        <f>IFERROR((Tableau1[[#This Row],[Scope 1
(kg CO2-eq)]]+Tableau1[[#This Row],[Scope 2 energy
(kg CO2-eq)]]+Tableau1[[#This Row],[Scope 2 Infrastructure
(kg CO2-eq)]])/Tableau1[[#This Row],[Total CO2-emissions
(kg CO2-eq)
for scope 3 use ]],"")</f>
        <v>0.99999999900214342</v>
      </c>
      <c r="N7528" s="436" t="s">
        <v>436</v>
      </c>
      <c r="O7528" s="259">
        <v>1</v>
      </c>
      <c r="P7528" s="259" t="s">
        <v>5436</v>
      </c>
      <c r="Q7528" s="259" t="s">
        <v>5407</v>
      </c>
    </row>
    <row r="7529" spans="1:17" ht="21.75" customHeight="1">
      <c r="A7529" s="301" t="s">
        <v>5436</v>
      </c>
      <c r="B7529" s="301" t="s">
        <v>5407</v>
      </c>
      <c r="C7529" s="316" t="s">
        <v>13505</v>
      </c>
      <c r="D7529" s="465" t="s">
        <v>436</v>
      </c>
      <c r="E7529" s="465" t="s">
        <v>6091</v>
      </c>
      <c r="F7529" s="469" t="str">
        <f t="shared" si="234"/>
        <v>other</v>
      </c>
      <c r="G7529" s="260">
        <v>0</v>
      </c>
      <c r="H7529" s="260">
        <v>7.9728874160000004E-2</v>
      </c>
      <c r="I7529" s="260">
        <v>3.3846384000000001E-4</v>
      </c>
      <c r="J7529" s="260">
        <v>0</v>
      </c>
      <c r="K7529" s="260">
        <v>8.0067338078898501E-2</v>
      </c>
      <c r="L7529" s="301">
        <f t="shared" si="235"/>
        <v>0.28824241708403459</v>
      </c>
      <c r="M7529" s="459">
        <f>IFERROR((Tableau1[[#This Row],[Scope 1
(kg CO2-eq)]]+Tableau1[[#This Row],[Scope 2 energy
(kg CO2-eq)]]+Tableau1[[#This Row],[Scope 2 Infrastructure
(kg CO2-eq)]])/Tableau1[[#This Row],[Total CO2-emissions
(kg CO2-eq)
for scope 3 use ]],"")</f>
        <v>0.99999999901459824</v>
      </c>
      <c r="N7529" s="436" t="s">
        <v>436</v>
      </c>
      <c r="O7529" s="259">
        <v>1</v>
      </c>
      <c r="P7529" s="259" t="s">
        <v>5436</v>
      </c>
      <c r="Q7529" s="259" t="s">
        <v>5407</v>
      </c>
    </row>
    <row r="7530" spans="1:17" ht="21.75" customHeight="1">
      <c r="A7530" s="301" t="s">
        <v>5436</v>
      </c>
      <c r="B7530" s="301" t="s">
        <v>5407</v>
      </c>
      <c r="C7530" s="316" t="s">
        <v>13506</v>
      </c>
      <c r="D7530" s="465" t="s">
        <v>436</v>
      </c>
      <c r="E7530" s="465" t="s">
        <v>6091</v>
      </c>
      <c r="F7530" s="469" t="str">
        <f t="shared" si="234"/>
        <v>other</v>
      </c>
      <c r="G7530" s="260">
        <v>0</v>
      </c>
      <c r="H7530" s="260">
        <v>7.7998965200000006E-2</v>
      </c>
      <c r="I7530" s="260">
        <v>3.0029272000000001E-5</v>
      </c>
      <c r="J7530" s="260">
        <v>0</v>
      </c>
      <c r="K7530" s="260">
        <v>7.8028994019959705E-2</v>
      </c>
      <c r="L7530" s="301">
        <f t="shared" si="235"/>
        <v>0.28090437847185495</v>
      </c>
      <c r="M7530" s="459">
        <f>IFERROR((Tableau1[[#This Row],[Scope 1
(kg CO2-eq)]]+Tableau1[[#This Row],[Scope 2 energy
(kg CO2-eq)]]+Tableau1[[#This Row],[Scope 2 Infrastructure
(kg CO2-eq)]])/Tableau1[[#This Row],[Total CO2-emissions
(kg CO2-eq)
for scope 3 use ]],"")</f>
        <v>1.000000005793235</v>
      </c>
      <c r="N7530" s="436" t="s">
        <v>436</v>
      </c>
      <c r="O7530" s="259">
        <v>1</v>
      </c>
      <c r="P7530" s="259" t="s">
        <v>5436</v>
      </c>
      <c r="Q7530" s="259" t="s">
        <v>5407</v>
      </c>
    </row>
    <row r="7531" spans="1:17" ht="21.75" customHeight="1">
      <c r="A7531" s="301" t="s">
        <v>5436</v>
      </c>
      <c r="B7531" s="301" t="s">
        <v>5437</v>
      </c>
      <c r="C7531" s="316" t="s">
        <v>13507</v>
      </c>
      <c r="D7531" s="465" t="s">
        <v>436</v>
      </c>
      <c r="E7531" s="465" t="s">
        <v>700</v>
      </c>
      <c r="F7531" s="469" t="str">
        <f t="shared" si="234"/>
        <v>CH</v>
      </c>
      <c r="G7531" s="260">
        <v>4.2576852779000002E-2</v>
      </c>
      <c r="H7531" s="260">
        <v>1.4837365229954699E-2</v>
      </c>
      <c r="I7531" s="260">
        <v>2.3782409285151999E-4</v>
      </c>
      <c r="J7531" s="260">
        <v>8.8910561102679975E-4</v>
      </c>
      <c r="K7531" s="260">
        <v>5.8541147556657097E-2</v>
      </c>
      <c r="L7531" s="301">
        <f t="shared" si="235"/>
        <v>0.21074813120396554</v>
      </c>
      <c r="M7531" s="459">
        <f>IFERROR((Tableau1[[#This Row],[Scope 1
(kg CO2-eq)]]+Tableau1[[#This Row],[Scope 2 energy
(kg CO2-eq)]]+Tableau1[[#This Row],[Scope 2 Infrastructure
(kg CO2-eq)]])/Tableau1[[#This Row],[Total CO2-emissions
(kg CO2-eq)
for scope 3 use ]],"")</f>
        <v>0.98481229883663657</v>
      </c>
      <c r="N7531" s="436" t="s">
        <v>436</v>
      </c>
      <c r="O7531" s="259">
        <v>1</v>
      </c>
      <c r="P7531" s="259" t="s">
        <v>5436</v>
      </c>
      <c r="Q7531" s="260" t="s">
        <v>5437</v>
      </c>
    </row>
    <row r="7532" spans="1:17" ht="21.75" customHeight="1">
      <c r="A7532" s="301" t="s">
        <v>5420</v>
      </c>
      <c r="B7532" s="301" t="s">
        <v>5406</v>
      </c>
      <c r="C7532" s="316" t="s">
        <v>13508</v>
      </c>
      <c r="D7532" s="465" t="s">
        <v>436</v>
      </c>
      <c r="E7532" s="465" t="s">
        <v>700</v>
      </c>
      <c r="F7532" s="469" t="str">
        <f t="shared" si="234"/>
        <v>CH</v>
      </c>
      <c r="G7532" s="260">
        <v>2.5509521000000002E-4</v>
      </c>
      <c r="H7532" s="260">
        <v>5.0532184828800001E-5</v>
      </c>
      <c r="I7532" s="260">
        <v>1.0546615008000001E-6</v>
      </c>
      <c r="J7532" s="260">
        <v>3.9886512514903895E-3</v>
      </c>
      <c r="K7532" s="260">
        <v>4.2953333247724504E-3</v>
      </c>
      <c r="L7532" s="301">
        <f t="shared" si="235"/>
        <v>1.5463199969180821E-2</v>
      </c>
      <c r="M7532" s="459">
        <f>IFERROR((Tableau1[[#This Row],[Scope 1
(kg CO2-eq)]]+Tableau1[[#This Row],[Scope 2 energy
(kg CO2-eq)]]+Tableau1[[#This Row],[Scope 2 Infrastructure
(kg CO2-eq)]])/Tableau1[[#This Row],[Total CO2-emissions
(kg CO2-eq)
for scope 3 use ]],"")</f>
        <v>7.1398895764590478E-2</v>
      </c>
      <c r="N7532" s="437" t="s">
        <v>436</v>
      </c>
      <c r="O7532" s="259">
        <v>1</v>
      </c>
      <c r="P7532" s="259" t="s">
        <v>5420</v>
      </c>
      <c r="Q7532" s="259" t="s">
        <v>5406</v>
      </c>
    </row>
    <row r="7533" spans="1:17" ht="21.75" customHeight="1">
      <c r="A7533" s="301" t="s">
        <v>5402</v>
      </c>
      <c r="B7533" s="301" t="s">
        <v>5440</v>
      </c>
      <c r="C7533" s="316" t="s">
        <v>13509</v>
      </c>
      <c r="D7533" s="465" t="s">
        <v>3730</v>
      </c>
      <c r="E7533" s="465" t="s">
        <v>700</v>
      </c>
      <c r="F7533" s="469" t="str">
        <f t="shared" si="234"/>
        <v>CH</v>
      </c>
      <c r="G7533" s="260">
        <v>3.2369702600000001</v>
      </c>
      <c r="H7533" s="260">
        <v>0</v>
      </c>
      <c r="I7533" s="260">
        <v>0</v>
      </c>
      <c r="J7533" s="260">
        <v>1.1734741125387598</v>
      </c>
      <c r="K7533" s="260">
        <v>4.4104443725387599</v>
      </c>
      <c r="L7533" s="301" t="str">
        <f t="shared" si="235"/>
        <v/>
      </c>
      <c r="M7533" s="459">
        <f>IFERROR((Tableau1[[#This Row],[Scope 1
(kg CO2-eq)]]+Tableau1[[#This Row],[Scope 2 energy
(kg CO2-eq)]]+Tableau1[[#This Row],[Scope 2 Infrastructure
(kg CO2-eq)]])/Tableau1[[#This Row],[Total CO2-emissions
(kg CO2-eq)
for scope 3 use ]],"")</f>
        <v>0.73393290711355708</v>
      </c>
      <c r="N7533" s="436" t="s">
        <v>3730</v>
      </c>
      <c r="O7533" s="259">
        <v>1</v>
      </c>
      <c r="P7533" s="260" t="s">
        <v>5402</v>
      </c>
      <c r="Q7533" s="260" t="s">
        <v>5440</v>
      </c>
    </row>
    <row r="7534" spans="1:17" ht="21.75" customHeight="1">
      <c r="A7534" s="301" t="s">
        <v>5402</v>
      </c>
      <c r="B7534" s="301" t="s">
        <v>5440</v>
      </c>
      <c r="C7534" s="316" t="s">
        <v>13510</v>
      </c>
      <c r="D7534" s="465" t="s">
        <v>3730</v>
      </c>
      <c r="E7534" s="465" t="s">
        <v>6091</v>
      </c>
      <c r="F7534" s="469" t="str">
        <f t="shared" si="234"/>
        <v>other</v>
      </c>
      <c r="G7534" s="260">
        <v>3.1269702599999998</v>
      </c>
      <c r="H7534" s="260">
        <v>0</v>
      </c>
      <c r="I7534" s="260">
        <v>0</v>
      </c>
      <c r="J7534" s="260">
        <v>0.83868393746979031</v>
      </c>
      <c r="K7534" s="260">
        <v>3.9656541974697901</v>
      </c>
      <c r="L7534" s="301" t="str">
        <f t="shared" si="235"/>
        <v/>
      </c>
      <c r="M7534" s="459">
        <f>IFERROR((Tableau1[[#This Row],[Scope 1
(kg CO2-eq)]]+Tableau1[[#This Row],[Scope 2 energy
(kg CO2-eq)]]+Tableau1[[#This Row],[Scope 2 Infrastructure
(kg CO2-eq)]])/Tableau1[[#This Row],[Total CO2-emissions
(kg CO2-eq)
for scope 3 use ]],"")</f>
        <v>0.78851309375262812</v>
      </c>
      <c r="N7534" s="436" t="s">
        <v>3730</v>
      </c>
      <c r="O7534" s="259">
        <v>1</v>
      </c>
      <c r="P7534" s="259" t="s">
        <v>5402</v>
      </c>
      <c r="Q7534" s="259" t="s">
        <v>5440</v>
      </c>
    </row>
    <row r="7535" spans="1:17" ht="21.75" customHeight="1">
      <c r="A7535" s="301" t="s">
        <v>5378</v>
      </c>
      <c r="B7535" s="301" t="s">
        <v>5379</v>
      </c>
      <c r="C7535" s="316" t="s">
        <v>13511</v>
      </c>
      <c r="D7535" s="465" t="s">
        <v>3646</v>
      </c>
      <c r="E7535" s="465" t="s">
        <v>6101</v>
      </c>
      <c r="F7535" s="469" t="str">
        <f t="shared" si="234"/>
        <v>other</v>
      </c>
      <c r="G7535" s="260">
        <v>0</v>
      </c>
      <c r="H7535" s="260">
        <v>0</v>
      </c>
      <c r="I7535" s="260">
        <v>0</v>
      </c>
      <c r="J7535" s="260">
        <v>3425.0487252293801</v>
      </c>
      <c r="K7535" s="260">
        <v>3425.0487252297098</v>
      </c>
      <c r="L7535" s="301" t="str">
        <f t="shared" si="235"/>
        <v/>
      </c>
      <c r="M7535" s="459">
        <f>IFERROR((Tableau1[[#This Row],[Scope 1
(kg CO2-eq)]]+Tableau1[[#This Row],[Scope 2 energy
(kg CO2-eq)]]+Tableau1[[#This Row],[Scope 2 Infrastructure
(kg CO2-eq)]])/Tableau1[[#This Row],[Total CO2-emissions
(kg CO2-eq)
for scope 3 use ]],"")</f>
        <v>0</v>
      </c>
      <c r="N7535" s="436" t="s">
        <v>3646</v>
      </c>
      <c r="O7535" s="259">
        <v>1</v>
      </c>
      <c r="P7535" s="259" t="s">
        <v>5378</v>
      </c>
      <c r="Q7535" s="259" t="s">
        <v>5379</v>
      </c>
    </row>
    <row r="7536" spans="1:17" ht="21.75" customHeight="1">
      <c r="A7536" s="301" t="s">
        <v>5372</v>
      </c>
      <c r="B7536" s="301" t="s">
        <v>5373</v>
      </c>
      <c r="C7536" s="316" t="s">
        <v>13512</v>
      </c>
      <c r="D7536" s="465" t="s">
        <v>3730</v>
      </c>
      <c r="E7536" s="465" t="s">
        <v>6091</v>
      </c>
      <c r="F7536" s="469" t="str">
        <f t="shared" si="234"/>
        <v>other</v>
      </c>
      <c r="G7536" s="260">
        <v>0.49703283951999999</v>
      </c>
      <c r="H7536" s="260">
        <v>2.68797400776208</v>
      </c>
      <c r="I7536" s="260">
        <v>1.10941984512E-3</v>
      </c>
      <c r="J7536" s="260">
        <v>7.12276762844348</v>
      </c>
      <c r="K7536" s="260">
        <v>10.3088838913053</v>
      </c>
      <c r="L7536" s="301" t="str">
        <f t="shared" si="235"/>
        <v/>
      </c>
      <c r="M7536" s="459">
        <f>IFERROR((Tableau1[[#This Row],[Scope 1
(kg CO2-eq)]]+Tableau1[[#This Row],[Scope 2 energy
(kg CO2-eq)]]+Tableau1[[#This Row],[Scope 2 Infrastructure
(kg CO2-eq)]])/Tableau1[[#This Row],[Total CO2-emissions
(kg CO2-eq)
for scope 3 use ]],"")</f>
        <v>0.30906510352827121</v>
      </c>
      <c r="N7536" s="436" t="s">
        <v>3730</v>
      </c>
      <c r="O7536" s="259">
        <v>1</v>
      </c>
      <c r="P7536" s="259" t="s">
        <v>5372</v>
      </c>
      <c r="Q7536" s="259" t="s">
        <v>5373</v>
      </c>
    </row>
    <row r="7537" spans="1:17" ht="21.75" customHeight="1">
      <c r="A7537" s="301" t="s">
        <v>5370</v>
      </c>
      <c r="B7537" s="301" t="s">
        <v>5404</v>
      </c>
      <c r="C7537" s="316" t="s">
        <v>13513</v>
      </c>
      <c r="D7537" s="465" t="s">
        <v>3730</v>
      </c>
      <c r="E7537" s="465" t="s">
        <v>700</v>
      </c>
      <c r="F7537" s="469" t="str">
        <f t="shared" si="234"/>
        <v>CH</v>
      </c>
      <c r="G7537" s="260">
        <v>0</v>
      </c>
      <c r="H7537" s="260">
        <v>0.11335620315712</v>
      </c>
      <c r="I7537" s="260">
        <v>9.4282632360000006E-5</v>
      </c>
      <c r="J7537" s="260">
        <v>0.13652505705380399</v>
      </c>
      <c r="K7537" s="260">
        <v>0.249975543288397</v>
      </c>
      <c r="L7537" s="301" t="str">
        <f t="shared" si="235"/>
        <v/>
      </c>
      <c r="M7537" s="459">
        <f>IFERROR((Tableau1[[#This Row],[Scope 1
(kg CO2-eq)]]+Tableau1[[#This Row],[Scope 2 energy
(kg CO2-eq)]]+Tableau1[[#This Row],[Scope 2 Infrastructure
(kg CO2-eq)]])/Tableau1[[#This Row],[Total CO2-emissions
(kg CO2-eq)
for scope 3 use ]],"")</f>
        <v>0.45384634151426595</v>
      </c>
      <c r="N7537" s="436" t="s">
        <v>3730</v>
      </c>
      <c r="O7537" s="259">
        <v>1</v>
      </c>
      <c r="P7537" s="259" t="s">
        <v>5370</v>
      </c>
      <c r="Q7537" s="259" t="s">
        <v>5404</v>
      </c>
    </row>
    <row r="7538" spans="1:17" ht="21.75" customHeight="1">
      <c r="A7538" s="301" t="s">
        <v>5157</v>
      </c>
      <c r="B7538" s="301" t="s">
        <v>5224</v>
      </c>
      <c r="C7538" s="316" t="s">
        <v>13514</v>
      </c>
      <c r="D7538" s="465" t="s">
        <v>3730</v>
      </c>
      <c r="E7538" s="465" t="s">
        <v>6091</v>
      </c>
      <c r="F7538" s="469" t="str">
        <f t="shared" si="234"/>
        <v>other</v>
      </c>
      <c r="G7538" s="260">
        <v>0</v>
      </c>
      <c r="H7538" s="260">
        <v>0</v>
      </c>
      <c r="I7538" s="260">
        <v>0</v>
      </c>
      <c r="J7538" s="260">
        <v>0.97145603103686495</v>
      </c>
      <c r="K7538" s="260">
        <v>0.97145603077694698</v>
      </c>
      <c r="L7538" s="301" t="str">
        <f t="shared" si="235"/>
        <v/>
      </c>
      <c r="M7538" s="459">
        <f>IFERROR((Tableau1[[#This Row],[Scope 1
(kg CO2-eq)]]+Tableau1[[#This Row],[Scope 2 energy
(kg CO2-eq)]]+Tableau1[[#This Row],[Scope 2 Infrastructure
(kg CO2-eq)]])/Tableau1[[#This Row],[Total CO2-emissions
(kg CO2-eq)
for scope 3 use ]],"")</f>
        <v>0</v>
      </c>
      <c r="N7538" s="436" t="s">
        <v>3730</v>
      </c>
      <c r="O7538" s="259">
        <v>1</v>
      </c>
      <c r="P7538" s="259" t="s">
        <v>5157</v>
      </c>
      <c r="Q7538" s="260" t="s">
        <v>5224</v>
      </c>
    </row>
    <row r="7539" spans="1:17" ht="21.75" customHeight="1">
      <c r="A7539" s="301" t="s">
        <v>5157</v>
      </c>
      <c r="B7539" s="301" t="s">
        <v>5224</v>
      </c>
      <c r="C7539" s="316" t="s">
        <v>13515</v>
      </c>
      <c r="D7539" s="465" t="s">
        <v>3730</v>
      </c>
      <c r="E7539" s="465" t="s">
        <v>6091</v>
      </c>
      <c r="F7539" s="469" t="str">
        <f t="shared" si="234"/>
        <v>other</v>
      </c>
      <c r="G7539" s="260">
        <v>0</v>
      </c>
      <c r="H7539" s="260">
        <v>0</v>
      </c>
      <c r="I7539" s="260">
        <v>0</v>
      </c>
      <c r="J7539" s="260">
        <v>1.07850103003884</v>
      </c>
      <c r="K7539" s="260">
        <v>1.0785010298261599</v>
      </c>
      <c r="L7539" s="301" t="str">
        <f t="shared" si="235"/>
        <v/>
      </c>
      <c r="M7539" s="459">
        <f>IFERROR((Tableau1[[#This Row],[Scope 1
(kg CO2-eq)]]+Tableau1[[#This Row],[Scope 2 energy
(kg CO2-eq)]]+Tableau1[[#This Row],[Scope 2 Infrastructure
(kg CO2-eq)]])/Tableau1[[#This Row],[Total CO2-emissions
(kg CO2-eq)
for scope 3 use ]],"")</f>
        <v>0</v>
      </c>
      <c r="N7539" s="436" t="s">
        <v>3730</v>
      </c>
      <c r="O7539" s="259">
        <v>1</v>
      </c>
      <c r="P7539" s="259" t="s">
        <v>5157</v>
      </c>
      <c r="Q7539" s="259" t="s">
        <v>5224</v>
      </c>
    </row>
    <row r="7540" spans="1:17" ht="21.75" customHeight="1">
      <c r="A7540" s="301" t="s">
        <v>5157</v>
      </c>
      <c r="B7540" s="301" t="s">
        <v>5224</v>
      </c>
      <c r="C7540" s="316" t="s">
        <v>13516</v>
      </c>
      <c r="D7540" s="465" t="s">
        <v>3730</v>
      </c>
      <c r="E7540" s="465" t="s">
        <v>6091</v>
      </c>
      <c r="F7540" s="469" t="str">
        <f t="shared" si="234"/>
        <v>other</v>
      </c>
      <c r="G7540" s="260">
        <v>0</v>
      </c>
      <c r="H7540" s="260">
        <v>0</v>
      </c>
      <c r="I7540" s="260">
        <v>0</v>
      </c>
      <c r="J7540" s="260">
        <v>1.18554602904081</v>
      </c>
      <c r="K7540" s="260">
        <v>1.18554602883459</v>
      </c>
      <c r="L7540" s="301" t="str">
        <f t="shared" si="235"/>
        <v/>
      </c>
      <c r="M7540" s="459">
        <f>IFERROR((Tableau1[[#This Row],[Scope 1
(kg CO2-eq)]]+Tableau1[[#This Row],[Scope 2 energy
(kg CO2-eq)]]+Tableau1[[#This Row],[Scope 2 Infrastructure
(kg CO2-eq)]])/Tableau1[[#This Row],[Total CO2-emissions
(kg CO2-eq)
for scope 3 use ]],"")</f>
        <v>0</v>
      </c>
      <c r="N7540" s="436" t="s">
        <v>3730</v>
      </c>
      <c r="O7540" s="259">
        <v>1</v>
      </c>
      <c r="P7540" s="259" t="s">
        <v>5157</v>
      </c>
      <c r="Q7540" s="259" t="s">
        <v>5224</v>
      </c>
    </row>
    <row r="7541" spans="1:17" ht="21.75" customHeight="1">
      <c r="A7541" s="301" t="s">
        <v>5157</v>
      </c>
      <c r="B7541" s="301" t="s">
        <v>5224</v>
      </c>
      <c r="C7541" s="316" t="s">
        <v>13517</v>
      </c>
      <c r="D7541" s="465" t="s">
        <v>3730</v>
      </c>
      <c r="E7541" s="465" t="s">
        <v>6091</v>
      </c>
      <c r="F7541" s="469" t="str">
        <f t="shared" si="234"/>
        <v>other</v>
      </c>
      <c r="G7541" s="260">
        <v>0</v>
      </c>
      <c r="H7541" s="260">
        <v>0</v>
      </c>
      <c r="I7541" s="260">
        <v>0</v>
      </c>
      <c r="J7541" s="260">
        <v>1.2921812369744701</v>
      </c>
      <c r="K7541" s="260">
        <v>1.2921812367374199</v>
      </c>
      <c r="L7541" s="301" t="str">
        <f t="shared" si="235"/>
        <v/>
      </c>
      <c r="M7541" s="459">
        <f>IFERROR((Tableau1[[#This Row],[Scope 1
(kg CO2-eq)]]+Tableau1[[#This Row],[Scope 2 energy
(kg CO2-eq)]]+Tableau1[[#This Row],[Scope 2 Infrastructure
(kg CO2-eq)]])/Tableau1[[#This Row],[Total CO2-emissions
(kg CO2-eq)
for scope 3 use ]],"")</f>
        <v>0</v>
      </c>
      <c r="N7541" s="436" t="s">
        <v>3730</v>
      </c>
      <c r="O7541" s="259">
        <v>1</v>
      </c>
      <c r="P7541" s="259" t="s">
        <v>5157</v>
      </c>
      <c r="Q7541" s="259" t="s">
        <v>5224</v>
      </c>
    </row>
    <row r="7542" spans="1:17" ht="21.75" customHeight="1">
      <c r="A7542" s="301" t="s">
        <v>5157</v>
      </c>
      <c r="B7542" s="301" t="s">
        <v>5224</v>
      </c>
      <c r="C7542" s="316" t="s">
        <v>13518</v>
      </c>
      <c r="D7542" s="465" t="s">
        <v>3730</v>
      </c>
      <c r="E7542" s="465" t="s">
        <v>6091</v>
      </c>
      <c r="F7542" s="469" t="str">
        <f t="shared" si="234"/>
        <v>other</v>
      </c>
      <c r="G7542" s="260">
        <v>0</v>
      </c>
      <c r="H7542" s="260">
        <v>0</v>
      </c>
      <c r="I7542" s="260">
        <v>0</v>
      </c>
      <c r="J7542" s="260">
        <v>1.3991237882093699</v>
      </c>
      <c r="K7542" s="260">
        <v>1.39912378800415</v>
      </c>
      <c r="L7542" s="301" t="str">
        <f t="shared" si="235"/>
        <v/>
      </c>
      <c r="M7542" s="459">
        <f>IFERROR((Tableau1[[#This Row],[Scope 1
(kg CO2-eq)]]+Tableau1[[#This Row],[Scope 2 energy
(kg CO2-eq)]]+Tableau1[[#This Row],[Scope 2 Infrastructure
(kg CO2-eq)]])/Tableau1[[#This Row],[Total CO2-emissions
(kg CO2-eq)
for scope 3 use ]],"")</f>
        <v>0</v>
      </c>
      <c r="N7542" s="436" t="s">
        <v>3730</v>
      </c>
      <c r="O7542" s="259">
        <v>1</v>
      </c>
      <c r="P7542" s="259" t="s">
        <v>5157</v>
      </c>
      <c r="Q7542" s="259" t="s">
        <v>5224</v>
      </c>
    </row>
    <row r="7543" spans="1:17" ht="21.75" customHeight="1">
      <c r="A7543" s="301" t="s">
        <v>5385</v>
      </c>
      <c r="B7543" s="301" t="s">
        <v>5150</v>
      </c>
      <c r="C7543" s="316" t="s">
        <v>13519</v>
      </c>
      <c r="D7543" s="465" t="s">
        <v>3646</v>
      </c>
      <c r="E7543" s="465" t="s">
        <v>700</v>
      </c>
      <c r="F7543" s="469" t="str">
        <f t="shared" si="234"/>
        <v>CH</v>
      </c>
      <c r="G7543" s="260">
        <v>0</v>
      </c>
      <c r="H7543" s="260">
        <v>25.981170501600001</v>
      </c>
      <c r="I7543" s="260">
        <v>0.54225520559999996</v>
      </c>
      <c r="J7543" s="260">
        <v>29.917321209903101</v>
      </c>
      <c r="K7543" s="260">
        <v>56.440747457628198</v>
      </c>
      <c r="L7543" s="301" t="str">
        <f t="shared" si="235"/>
        <v/>
      </c>
      <c r="M7543" s="459">
        <f>IFERROR((Tableau1[[#This Row],[Scope 1
(kg CO2-eq)]]+Tableau1[[#This Row],[Scope 2 energy
(kg CO2-eq)]]+Tableau1[[#This Row],[Scope 2 Infrastructure
(kg CO2-eq)]])/Tableau1[[#This Row],[Total CO2-emissions
(kg CO2-eq)
for scope 3 use ]],"")</f>
        <v>0.46993399098961175</v>
      </c>
      <c r="N7543" s="436" t="s">
        <v>3646</v>
      </c>
      <c r="O7543" s="259">
        <v>1</v>
      </c>
      <c r="P7543" s="259" t="s">
        <v>5385</v>
      </c>
      <c r="Q7543" s="259" t="s">
        <v>5150</v>
      </c>
    </row>
    <row r="7544" spans="1:17" ht="21.75" customHeight="1">
      <c r="A7544" s="301" t="s">
        <v>5370</v>
      </c>
      <c r="B7544" s="301" t="s">
        <v>5441</v>
      </c>
      <c r="C7544" s="316" t="s">
        <v>13520</v>
      </c>
      <c r="D7544" s="465" t="s">
        <v>3730</v>
      </c>
      <c r="E7544" s="465" t="s">
        <v>6091</v>
      </c>
      <c r="F7544" s="469" t="str">
        <f t="shared" si="234"/>
        <v>other</v>
      </c>
      <c r="G7544" s="260">
        <v>0</v>
      </c>
      <c r="H7544" s="260">
        <v>0.104034107965728</v>
      </c>
      <c r="I7544" s="260">
        <v>1.9887520032E-5</v>
      </c>
      <c r="J7544" s="260">
        <v>1.94619215462646</v>
      </c>
      <c r="K7544" s="260">
        <v>2.0502461500334701</v>
      </c>
      <c r="L7544" s="301" t="str">
        <f t="shared" si="235"/>
        <v/>
      </c>
      <c r="M7544" s="459">
        <f>IFERROR((Tableau1[[#This Row],[Scope 1
(kg CO2-eq)]]+Tableau1[[#This Row],[Scope 2 energy
(kg CO2-eq)]]+Tableau1[[#This Row],[Scope 2 Infrastructure
(kg CO2-eq)]])/Tableau1[[#This Row],[Total CO2-emissions
(kg CO2-eq)
for scope 3 use ]],"")</f>
        <v>5.0751952629717816E-2</v>
      </c>
      <c r="N7544" s="436" t="s">
        <v>3730</v>
      </c>
      <c r="O7544" s="259">
        <v>1</v>
      </c>
      <c r="P7544" s="259" t="s">
        <v>5370</v>
      </c>
      <c r="Q7544" s="259" t="s">
        <v>5441</v>
      </c>
    </row>
    <row r="7545" spans="1:17" ht="21.75" customHeight="1">
      <c r="A7545" s="301" t="s">
        <v>5370</v>
      </c>
      <c r="B7545" s="301" t="s">
        <v>5441</v>
      </c>
      <c r="C7545" s="316" t="s">
        <v>13521</v>
      </c>
      <c r="D7545" s="465" t="s">
        <v>3730</v>
      </c>
      <c r="E7545" s="465" t="s">
        <v>6091</v>
      </c>
      <c r="F7545" s="469" t="str">
        <f t="shared" si="234"/>
        <v>other</v>
      </c>
      <c r="G7545" s="260">
        <v>0</v>
      </c>
      <c r="H7545" s="260">
        <v>9.0613552054905604E-3</v>
      </c>
      <c r="I7545" s="260">
        <v>2.3524749158400001E-6</v>
      </c>
      <c r="J7545" s="260">
        <v>6.9196548019485896E-2</v>
      </c>
      <c r="K7545" s="260">
        <v>7.8260255753817898E-2</v>
      </c>
      <c r="L7545" s="301" t="str">
        <f t="shared" si="235"/>
        <v/>
      </c>
      <c r="M7545" s="459">
        <f>IFERROR((Tableau1[[#This Row],[Scope 1
(kg CO2-eq)]]+Tableau1[[#This Row],[Scope 2 energy
(kg CO2-eq)]]+Tableau1[[#This Row],[Scope 2 Infrastructure
(kg CO2-eq)]])/Tableau1[[#This Row],[Total CO2-emissions
(kg CO2-eq)
for scope 3 use ]],"")</f>
        <v>0.11581495093650049</v>
      </c>
      <c r="N7545" s="436" t="s">
        <v>3730</v>
      </c>
      <c r="O7545" s="259">
        <v>1</v>
      </c>
      <c r="P7545" s="259" t="s">
        <v>5370</v>
      </c>
      <c r="Q7545" s="260" t="s">
        <v>5441</v>
      </c>
    </row>
    <row r="7546" spans="1:17" ht="21.75" customHeight="1">
      <c r="A7546" s="301" t="s">
        <v>5370</v>
      </c>
      <c r="B7546" s="301" t="s">
        <v>5400</v>
      </c>
      <c r="C7546" s="316" t="s">
        <v>13522</v>
      </c>
      <c r="D7546" s="465" t="s">
        <v>3730</v>
      </c>
      <c r="E7546" s="465" t="s">
        <v>6091</v>
      </c>
      <c r="F7546" s="469" t="str">
        <f t="shared" si="234"/>
        <v>other</v>
      </c>
      <c r="G7546" s="260">
        <v>0.48798000000000002</v>
      </c>
      <c r="H7546" s="260">
        <v>0.33545110138048301</v>
      </c>
      <c r="I7546" s="260">
        <v>1.2952099296E-4</v>
      </c>
      <c r="J7546" s="260">
        <v>2.3740794148046702</v>
      </c>
      <c r="K7546" s="260">
        <v>3.1976400458254002</v>
      </c>
      <c r="L7546" s="301" t="str">
        <f t="shared" si="235"/>
        <v/>
      </c>
      <c r="M7546" s="459">
        <f>IFERROR((Tableau1[[#This Row],[Scope 1
(kg CO2-eq)]]+Tableau1[[#This Row],[Scope 2 energy
(kg CO2-eq)]]+Tableau1[[#This Row],[Scope 2 Infrastructure
(kg CO2-eq)]])/Tableau1[[#This Row],[Total CO2-emissions
(kg CO2-eq)
for scope 3 use ]],"")</f>
        <v>0.25755263587239041</v>
      </c>
      <c r="N7546" s="436" t="s">
        <v>3730</v>
      </c>
      <c r="O7546" s="259">
        <v>1</v>
      </c>
      <c r="P7546" s="259" t="s">
        <v>5370</v>
      </c>
      <c r="Q7546" s="260" t="s">
        <v>5400</v>
      </c>
    </row>
    <row r="7547" spans="1:17" ht="21.75" customHeight="1">
      <c r="A7547" s="301" t="s">
        <v>5370</v>
      </c>
      <c r="B7547" s="301" t="s">
        <v>5400</v>
      </c>
      <c r="C7547" s="316" t="s">
        <v>13523</v>
      </c>
      <c r="D7547" s="465" t="s">
        <v>3730</v>
      </c>
      <c r="E7547" s="465" t="s">
        <v>6101</v>
      </c>
      <c r="F7547" s="469" t="str">
        <f t="shared" si="234"/>
        <v>other</v>
      </c>
      <c r="G7547" s="260">
        <v>3.4238999999999999E-2</v>
      </c>
      <c r="H7547" s="260">
        <v>0.14216245836916799</v>
      </c>
      <c r="I7547" s="260">
        <v>9.0958568831999996E-5</v>
      </c>
      <c r="J7547" s="260">
        <v>2.3413317242873402</v>
      </c>
      <c r="K7547" s="260">
        <v>2.5178241424738301</v>
      </c>
      <c r="L7547" s="301" t="str">
        <f t="shared" si="235"/>
        <v/>
      </c>
      <c r="M7547" s="459">
        <f>IFERROR((Tableau1[[#This Row],[Scope 1
(kg CO2-eq)]]+Tableau1[[#This Row],[Scope 2 energy
(kg CO2-eq)]]+Tableau1[[#This Row],[Scope 2 Infrastructure
(kg CO2-eq)]])/Tableau1[[#This Row],[Total CO2-emissions
(kg CO2-eq)
for scope 3 use ]],"")</f>
        <v>7.0097197798965991E-2</v>
      </c>
      <c r="N7547" s="436" t="s">
        <v>3730</v>
      </c>
      <c r="O7547" s="259">
        <v>1</v>
      </c>
      <c r="P7547" s="259" t="s">
        <v>5370</v>
      </c>
      <c r="Q7547" s="259" t="s">
        <v>5400</v>
      </c>
    </row>
    <row r="7548" spans="1:17" ht="21.75" customHeight="1">
      <c r="A7548" s="301" t="s">
        <v>5383</v>
      </c>
      <c r="B7548" s="301" t="s">
        <v>5442</v>
      </c>
      <c r="C7548" s="316" t="s">
        <v>13524</v>
      </c>
      <c r="D7548" s="465" t="s">
        <v>3730</v>
      </c>
      <c r="E7548" s="465" t="s">
        <v>6055</v>
      </c>
      <c r="F7548" s="469" t="str">
        <f t="shared" si="234"/>
        <v>other</v>
      </c>
      <c r="G7548" s="260">
        <v>0</v>
      </c>
      <c r="H7548" s="260">
        <v>0.1858656981016</v>
      </c>
      <c r="I7548" s="260">
        <v>2.1532662214800002E-2</v>
      </c>
      <c r="J7548" s="260">
        <v>2.21895577695524E-2</v>
      </c>
      <c r="K7548" s="260">
        <v>0.22958791778113599</v>
      </c>
      <c r="L7548" s="301" t="str">
        <f t="shared" si="235"/>
        <v/>
      </c>
      <c r="M7548" s="459">
        <f>IFERROR((Tableau1[[#This Row],[Scope 1
(kg CO2-eq)]]+Tableau1[[#This Row],[Scope 2 energy
(kg CO2-eq)]]+Tableau1[[#This Row],[Scope 2 Infrastructure
(kg CO2-eq)]])/Tableau1[[#This Row],[Total CO2-emissions
(kg CO2-eq)
for scope 3 use ]],"")</f>
        <v>0.90335049997757677</v>
      </c>
      <c r="N7548" s="436" t="s">
        <v>3730</v>
      </c>
      <c r="O7548" s="259">
        <v>1</v>
      </c>
      <c r="P7548" s="259" t="s">
        <v>5383</v>
      </c>
      <c r="Q7548" s="260" t="s">
        <v>5442</v>
      </c>
    </row>
    <row r="7549" spans="1:17" ht="21.75" customHeight="1">
      <c r="A7549" s="301" t="s">
        <v>5429</v>
      </c>
      <c r="B7549" s="301" t="s">
        <v>5443</v>
      </c>
      <c r="C7549" s="316" t="s">
        <v>13525</v>
      </c>
      <c r="D7549" s="465" t="s">
        <v>3730</v>
      </c>
      <c r="E7549" s="465" t="s">
        <v>6101</v>
      </c>
      <c r="F7549" s="469" t="str">
        <f t="shared" si="234"/>
        <v>other</v>
      </c>
      <c r="G7549" s="260">
        <v>0</v>
      </c>
      <c r="H7549" s="260">
        <v>0</v>
      </c>
      <c r="I7549" s="260">
        <v>0</v>
      </c>
      <c r="J7549" s="260">
        <v>57.8287021764312</v>
      </c>
      <c r="K7549" s="260">
        <v>57.828702176488697</v>
      </c>
      <c r="L7549" s="301" t="str">
        <f t="shared" si="235"/>
        <v/>
      </c>
      <c r="M7549" s="459">
        <f>IFERROR((Tableau1[[#This Row],[Scope 1
(kg CO2-eq)]]+Tableau1[[#This Row],[Scope 2 energy
(kg CO2-eq)]]+Tableau1[[#This Row],[Scope 2 Infrastructure
(kg CO2-eq)]])/Tableau1[[#This Row],[Total CO2-emissions
(kg CO2-eq)
for scope 3 use ]],"")</f>
        <v>0</v>
      </c>
      <c r="N7549" s="436" t="s">
        <v>3730</v>
      </c>
      <c r="O7549" s="259">
        <v>1</v>
      </c>
      <c r="P7549" s="259" t="s">
        <v>5429</v>
      </c>
      <c r="Q7549" s="259" t="s">
        <v>5443</v>
      </c>
    </row>
    <row r="7550" spans="1:17" ht="21.75" customHeight="1">
      <c r="A7550" s="301" t="s">
        <v>5384</v>
      </c>
      <c r="B7550" s="301" t="s">
        <v>4137</v>
      </c>
      <c r="C7550" s="316" t="s">
        <v>13526</v>
      </c>
      <c r="D7550" s="465" t="s">
        <v>3730</v>
      </c>
      <c r="E7550" s="465" t="s">
        <v>6091</v>
      </c>
      <c r="F7550" s="469" t="str">
        <f t="shared" si="234"/>
        <v>other</v>
      </c>
      <c r="G7550" s="260">
        <v>0</v>
      </c>
      <c r="H7550" s="260">
        <v>9.8034482879999999E-3</v>
      </c>
      <c r="I7550" s="260">
        <v>1.2373632E-5</v>
      </c>
      <c r="J7550" s="260">
        <v>3.5147377135090702E-4</v>
      </c>
      <c r="K7550" s="260">
        <v>1.01672956724125E-2</v>
      </c>
      <c r="L7550" s="301" t="str">
        <f t="shared" si="235"/>
        <v/>
      </c>
      <c r="M7550" s="459">
        <f>IFERROR((Tableau1[[#This Row],[Scope 1
(kg CO2-eq)]]+Tableau1[[#This Row],[Scope 2 energy
(kg CO2-eq)]]+Tableau1[[#This Row],[Scope 2 Infrastructure
(kg CO2-eq)]])/Tableau1[[#This Row],[Total CO2-emissions
(kg CO2-eq)
for scope 3 use ]],"")</f>
        <v>0.9654309500051057</v>
      </c>
      <c r="N7550" s="436" t="s">
        <v>3730</v>
      </c>
      <c r="O7550" s="259">
        <v>1</v>
      </c>
      <c r="P7550" s="259" t="s">
        <v>5384</v>
      </c>
      <c r="Q7550" s="259" t="s">
        <v>4137</v>
      </c>
    </row>
    <row r="7551" spans="1:17" ht="21.75" customHeight="1">
      <c r="A7551" s="301" t="s">
        <v>5427</v>
      </c>
      <c r="B7551" s="301" t="s">
        <v>5372</v>
      </c>
      <c r="C7551" s="316" t="s">
        <v>13527</v>
      </c>
      <c r="D7551" s="465" t="s">
        <v>50</v>
      </c>
      <c r="E7551" s="465" t="s">
        <v>6091</v>
      </c>
      <c r="F7551" s="469" t="str">
        <f t="shared" si="234"/>
        <v>other</v>
      </c>
      <c r="G7551" s="260">
        <v>0</v>
      </c>
      <c r="H7551" s="260">
        <v>7.2724637761002704</v>
      </c>
      <c r="I7551" s="260">
        <v>0.113653368721067</v>
      </c>
      <c r="J7551" s="260">
        <v>46.401005361446003</v>
      </c>
      <c r="K7551" s="260">
        <v>53.787122502114599</v>
      </c>
      <c r="L7551" s="301" t="str">
        <f t="shared" si="235"/>
        <v/>
      </c>
      <c r="M7551" s="459">
        <f>IFERROR((Tableau1[[#This Row],[Scope 1
(kg CO2-eq)]]+Tableau1[[#This Row],[Scope 2 energy
(kg CO2-eq)]]+Tableau1[[#This Row],[Scope 2 Infrastructure
(kg CO2-eq)]])/Tableau1[[#This Row],[Total CO2-emissions
(kg CO2-eq)
for scope 3 use ]],"")</f>
        <v>0.13732129181164057</v>
      </c>
      <c r="N7551" s="436" t="s">
        <v>50</v>
      </c>
      <c r="O7551" s="259">
        <v>1</v>
      </c>
      <c r="P7551" s="259" t="s">
        <v>5427</v>
      </c>
      <c r="Q7551" s="260" t="s">
        <v>5372</v>
      </c>
    </row>
    <row r="7552" spans="1:17" ht="21.75" customHeight="1">
      <c r="A7552" s="301" t="s">
        <v>5427</v>
      </c>
      <c r="B7552" s="301" t="s">
        <v>5372</v>
      </c>
      <c r="C7552" s="316" t="s">
        <v>13528</v>
      </c>
      <c r="D7552" s="465" t="s">
        <v>50</v>
      </c>
      <c r="E7552" s="465" t="s">
        <v>6023</v>
      </c>
      <c r="F7552" s="469" t="str">
        <f t="shared" si="234"/>
        <v>other</v>
      </c>
      <c r="G7552" s="260">
        <v>0</v>
      </c>
      <c r="H7552" s="260">
        <v>4.8881405013872303</v>
      </c>
      <c r="I7552" s="260">
        <v>8.8659458734205193E-2</v>
      </c>
      <c r="J7552" s="260">
        <v>15.290749866394201</v>
      </c>
      <c r="K7552" s="260">
        <v>20.267549758702799</v>
      </c>
      <c r="L7552" s="301" t="str">
        <f t="shared" si="235"/>
        <v/>
      </c>
      <c r="M7552" s="459">
        <f>IFERROR((Tableau1[[#This Row],[Scope 1
(kg CO2-eq)]]+Tableau1[[#This Row],[Scope 2 energy
(kg CO2-eq)]]+Tableau1[[#This Row],[Scope 2 Infrastructure
(kg CO2-eq)]])/Tableau1[[#This Row],[Total CO2-emissions
(kg CO2-eq)
for scope 3 use ]],"")</f>
        <v>0.24555508778185775</v>
      </c>
      <c r="N7552" s="436" t="s">
        <v>50</v>
      </c>
      <c r="O7552" s="259">
        <v>1</v>
      </c>
      <c r="P7552" s="259" t="s">
        <v>5427</v>
      </c>
      <c r="Q7552" s="259" t="s">
        <v>5372</v>
      </c>
    </row>
    <row r="7553" spans="1:17" ht="21.75" customHeight="1">
      <c r="A7553" s="301" t="s">
        <v>4143</v>
      </c>
      <c r="B7553" s="301" t="s">
        <v>5133</v>
      </c>
      <c r="C7553" s="316" t="s">
        <v>13529</v>
      </c>
      <c r="D7553" s="465" t="s">
        <v>3646</v>
      </c>
      <c r="E7553" s="465" t="s">
        <v>700</v>
      </c>
      <c r="F7553" s="469" t="str">
        <f t="shared" si="234"/>
        <v>CH</v>
      </c>
      <c r="G7553" s="260">
        <v>0</v>
      </c>
      <c r="H7553" s="260">
        <v>30179.322776000001</v>
      </c>
      <c r="I7553" s="260">
        <v>14440.456416000001</v>
      </c>
      <c r="J7553" s="260">
        <v>3123154.2464324101</v>
      </c>
      <c r="K7553" s="260">
        <v>3167774.0270812199</v>
      </c>
      <c r="L7553" s="301" t="str">
        <f t="shared" si="235"/>
        <v/>
      </c>
      <c r="M7553" s="459">
        <f>IFERROR((Tableau1[[#This Row],[Scope 1
(kg CO2-eq)]]+Tableau1[[#This Row],[Scope 2 energy
(kg CO2-eq)]]+Tableau1[[#This Row],[Scope 2 Infrastructure
(kg CO2-eq)]])/Tableau1[[#This Row],[Total CO2-emissions
(kg CO2-eq)
for scope 3 use ]],"")</f>
        <v>1.4085530978708278E-2</v>
      </c>
      <c r="N7553" s="436" t="s">
        <v>3646</v>
      </c>
      <c r="O7553" s="259">
        <v>1</v>
      </c>
      <c r="P7553" s="259" t="s">
        <v>4143</v>
      </c>
      <c r="Q7553" s="259" t="s">
        <v>5133</v>
      </c>
    </row>
    <row r="7554" spans="1:17" ht="21.75" customHeight="1">
      <c r="A7554" s="301" t="s">
        <v>5372</v>
      </c>
      <c r="B7554" s="301" t="s">
        <v>5373</v>
      </c>
      <c r="C7554" s="316" t="s">
        <v>13530</v>
      </c>
      <c r="D7554" s="465" t="s">
        <v>3730</v>
      </c>
      <c r="E7554" s="465" t="s">
        <v>6091</v>
      </c>
      <c r="F7554" s="469" t="str">
        <f t="shared" ref="F7554:F7617" si="236">IF(ISNUMBER(SEARCH("{CH}", C7554)), "CH", "other")</f>
        <v>other</v>
      </c>
      <c r="G7554" s="260">
        <v>0.6381</v>
      </c>
      <c r="H7554" s="260">
        <v>9.0358742691600007</v>
      </c>
      <c r="I7554" s="260">
        <v>6.3569534400000002E-3</v>
      </c>
      <c r="J7554" s="260">
        <v>7.0385041259782399</v>
      </c>
      <c r="K7554" s="260">
        <v>16.718835329901399</v>
      </c>
      <c r="L7554" s="301" t="str">
        <f t="shared" ref="L7554:L7617" si="237">IF(N7554="MJ", K7554*3.6, IF(N7554="m", K7554*1000, ""))</f>
        <v/>
      </c>
      <c r="M7554" s="459">
        <f>IFERROR((Tableau1[[#This Row],[Scope 1
(kg CO2-eq)]]+Tableau1[[#This Row],[Scope 2 energy
(kg CO2-eq)]]+Tableau1[[#This Row],[Scope 2 Infrastructure
(kg CO2-eq)]])/Tableau1[[#This Row],[Total CO2-emissions
(kg CO2-eq)
for scope 3 use ]],"")</f>
        <v>0.5790075104865029</v>
      </c>
      <c r="N7554" s="436" t="s">
        <v>3730</v>
      </c>
      <c r="O7554" s="259">
        <v>1</v>
      </c>
      <c r="P7554" s="259" t="s">
        <v>5372</v>
      </c>
      <c r="Q7554" s="259" t="s">
        <v>5373</v>
      </c>
    </row>
    <row r="7555" spans="1:17" ht="21.75" customHeight="1">
      <c r="A7555" s="301" t="s">
        <v>5370</v>
      </c>
      <c r="B7555" s="301" t="s">
        <v>5382</v>
      </c>
      <c r="C7555" s="316" t="s">
        <v>13531</v>
      </c>
      <c r="D7555" s="465" t="s">
        <v>3730</v>
      </c>
      <c r="E7555" s="465" t="s">
        <v>6091</v>
      </c>
      <c r="F7555" s="469" t="str">
        <f t="shared" si="236"/>
        <v>other</v>
      </c>
      <c r="G7555" s="260">
        <v>0</v>
      </c>
      <c r="H7555" s="260">
        <v>2.7938583897960001E-2</v>
      </c>
      <c r="I7555" s="260">
        <v>1.0087531172400001E-3</v>
      </c>
      <c r="J7555" s="260">
        <v>2.6946356463294599E-3</v>
      </c>
      <c r="K7555" s="260">
        <v>3.1641972630606002E-2</v>
      </c>
      <c r="L7555" s="301" t="str">
        <f t="shared" si="237"/>
        <v/>
      </c>
      <c r="M7555" s="459">
        <f>IFERROR((Tableau1[[#This Row],[Scope 1
(kg CO2-eq)]]+Tableau1[[#This Row],[Scope 2 energy
(kg CO2-eq)]]+Tableau1[[#This Row],[Scope 2 Infrastructure
(kg CO2-eq)]])/Tableau1[[#This Row],[Total CO2-emissions
(kg CO2-eq)
for scope 3 use ]],"")</f>
        <v>0.91483983483382481</v>
      </c>
      <c r="N7555" s="436" t="s">
        <v>3730</v>
      </c>
      <c r="O7555" s="259">
        <v>1</v>
      </c>
      <c r="P7555" s="259" t="s">
        <v>5370</v>
      </c>
      <c r="Q7555" s="259" t="s">
        <v>5382</v>
      </c>
    </row>
    <row r="7556" spans="1:17" ht="21.75" customHeight="1">
      <c r="A7556" s="301" t="s">
        <v>5444</v>
      </c>
      <c r="B7556" s="301" t="s">
        <v>5387</v>
      </c>
      <c r="C7556" s="316" t="s">
        <v>13532</v>
      </c>
      <c r="D7556" s="465" t="s">
        <v>3646</v>
      </c>
      <c r="E7556" s="465" t="s">
        <v>6091</v>
      </c>
      <c r="F7556" s="469" t="str">
        <f t="shared" si="236"/>
        <v>other</v>
      </c>
      <c r="G7556" s="260">
        <v>0</v>
      </c>
      <c r="H7556" s="260">
        <v>2.078331037056</v>
      </c>
      <c r="I7556" s="260">
        <v>2.623209984E-3</v>
      </c>
      <c r="J7556" s="260">
        <v>35.285569928884101</v>
      </c>
      <c r="K7556" s="260">
        <v>37.366524168704203</v>
      </c>
      <c r="L7556" s="301" t="str">
        <f t="shared" si="237"/>
        <v/>
      </c>
      <c r="M7556" s="459">
        <f>IFERROR((Tableau1[[#This Row],[Scope 1
(kg CO2-eq)]]+Tableau1[[#This Row],[Scope 2 energy
(kg CO2-eq)]]+Tableau1[[#This Row],[Scope 2 Infrastructure
(kg CO2-eq)]])/Tableau1[[#This Row],[Total CO2-emissions
(kg CO2-eq)
for scope 3 use ]],"")</f>
        <v>5.5690334954485096E-2</v>
      </c>
      <c r="N7556" s="436" t="s">
        <v>3646</v>
      </c>
      <c r="O7556" s="259">
        <v>1</v>
      </c>
      <c r="P7556" s="259" t="s">
        <v>5444</v>
      </c>
      <c r="Q7556" s="259" t="s">
        <v>5387</v>
      </c>
    </row>
    <row r="7557" spans="1:17" ht="21.75" customHeight="1">
      <c r="A7557" s="301" t="s">
        <v>5380</v>
      </c>
      <c r="B7557" s="301" t="s">
        <v>5433</v>
      </c>
      <c r="C7557" s="316" t="s">
        <v>13533</v>
      </c>
      <c r="D7557" s="465" t="s">
        <v>3730</v>
      </c>
      <c r="E7557" s="465" t="s">
        <v>6101</v>
      </c>
      <c r="F7557" s="469" t="str">
        <f t="shared" si="236"/>
        <v>other</v>
      </c>
      <c r="G7557" s="260">
        <v>0</v>
      </c>
      <c r="H7557" s="260">
        <v>0</v>
      </c>
      <c r="I7557" s="260">
        <v>0</v>
      </c>
      <c r="J7557" s="260">
        <v>0</v>
      </c>
      <c r="K7557" s="260">
        <v>0</v>
      </c>
      <c r="L7557" s="301" t="str">
        <f t="shared" si="237"/>
        <v/>
      </c>
      <c r="M7557" s="459" t="str">
        <f>IFERROR((Tableau1[[#This Row],[Scope 1
(kg CO2-eq)]]+Tableau1[[#This Row],[Scope 2 energy
(kg CO2-eq)]]+Tableau1[[#This Row],[Scope 2 Infrastructure
(kg CO2-eq)]])/Tableau1[[#This Row],[Total CO2-emissions
(kg CO2-eq)
for scope 3 use ]],"")</f>
        <v/>
      </c>
      <c r="N7557" s="436" t="s">
        <v>3730</v>
      </c>
      <c r="O7557" s="259">
        <v>1</v>
      </c>
      <c r="P7557" s="259" t="s">
        <v>5380</v>
      </c>
      <c r="Q7557" s="259" t="s">
        <v>5433</v>
      </c>
    </row>
    <row r="7558" spans="1:17" ht="21.75" customHeight="1">
      <c r="A7558" s="301" t="s">
        <v>5384</v>
      </c>
      <c r="B7558" s="301" t="s">
        <v>5385</v>
      </c>
      <c r="C7558" s="316" t="s">
        <v>13534</v>
      </c>
      <c r="D7558" s="465" t="s">
        <v>50</v>
      </c>
      <c r="E7558" s="465" t="s">
        <v>700</v>
      </c>
      <c r="F7558" s="469" t="str">
        <f t="shared" si="236"/>
        <v>CH</v>
      </c>
      <c r="G7558" s="260">
        <v>0</v>
      </c>
      <c r="H7558" s="260">
        <v>0</v>
      </c>
      <c r="I7558" s="260">
        <v>0</v>
      </c>
      <c r="J7558" s="260">
        <v>0.26696952910876398</v>
      </c>
      <c r="K7558" s="260">
        <v>0.26696952910657201</v>
      </c>
      <c r="L7558" s="301" t="str">
        <f t="shared" si="237"/>
        <v/>
      </c>
      <c r="M7558" s="459">
        <f>IFERROR((Tableau1[[#This Row],[Scope 1
(kg CO2-eq)]]+Tableau1[[#This Row],[Scope 2 energy
(kg CO2-eq)]]+Tableau1[[#This Row],[Scope 2 Infrastructure
(kg CO2-eq)]])/Tableau1[[#This Row],[Total CO2-emissions
(kg CO2-eq)
for scope 3 use ]],"")</f>
        <v>0</v>
      </c>
      <c r="N7558" s="436" t="s">
        <v>50</v>
      </c>
      <c r="O7558" s="259">
        <v>1</v>
      </c>
      <c r="P7558" s="259" t="s">
        <v>5384</v>
      </c>
      <c r="Q7558" s="259" t="s">
        <v>5385</v>
      </c>
    </row>
    <row r="7559" spans="1:17" ht="21.75" customHeight="1">
      <c r="A7559" s="301" t="s">
        <v>5370</v>
      </c>
      <c r="B7559" s="301" t="s">
        <v>5371</v>
      </c>
      <c r="C7559" s="316" t="s">
        <v>13535</v>
      </c>
      <c r="D7559" s="465" t="s">
        <v>3730</v>
      </c>
      <c r="E7559" s="465" t="s">
        <v>6091</v>
      </c>
      <c r="F7559" s="469" t="str">
        <f t="shared" si="236"/>
        <v>other</v>
      </c>
      <c r="G7559" s="260">
        <v>6.8995000000000001E-2</v>
      </c>
      <c r="H7559" s="260">
        <v>0.96951762888439996</v>
      </c>
      <c r="I7559" s="260">
        <v>4.4854416000000004E-6</v>
      </c>
      <c r="J7559" s="260">
        <v>2.9802989560638</v>
      </c>
      <c r="K7559" s="260">
        <v>4.0188160662000403</v>
      </c>
      <c r="L7559" s="301" t="str">
        <f t="shared" si="237"/>
        <v/>
      </c>
      <c r="M7559" s="459">
        <f>IFERROR((Tableau1[[#This Row],[Scope 1
(kg CO2-eq)]]+Tableau1[[#This Row],[Scope 2 energy
(kg CO2-eq)]]+Tableau1[[#This Row],[Scope 2 Infrastructure
(kg CO2-eq)]])/Tableau1[[#This Row],[Total CO2-emissions
(kg CO2-eq)
for scope 3 use ]],"")</f>
        <v>0.25841369627746152</v>
      </c>
      <c r="N7559" s="436" t="s">
        <v>3730</v>
      </c>
      <c r="O7559" s="259">
        <v>1</v>
      </c>
      <c r="P7559" s="259" t="s">
        <v>5370</v>
      </c>
      <c r="Q7559" s="259" t="s">
        <v>5371</v>
      </c>
    </row>
    <row r="7560" spans="1:17" ht="21.75" customHeight="1">
      <c r="A7560" s="301" t="s">
        <v>5370</v>
      </c>
      <c r="B7560" s="301" t="s">
        <v>5371</v>
      </c>
      <c r="C7560" s="316" t="s">
        <v>13536</v>
      </c>
      <c r="D7560" s="465" t="s">
        <v>3730</v>
      </c>
      <c r="E7560" s="465" t="s">
        <v>6091</v>
      </c>
      <c r="F7560" s="469" t="str">
        <f t="shared" si="236"/>
        <v>other</v>
      </c>
      <c r="G7560" s="260">
        <v>0.13958999999999999</v>
      </c>
      <c r="H7560" s="260">
        <v>4.9304041606399999E-2</v>
      </c>
      <c r="I7560" s="260">
        <v>3.4646169599999999E-5</v>
      </c>
      <c r="J7560" s="260">
        <v>1.5318357572338002</v>
      </c>
      <c r="K7560" s="260">
        <v>1.7207644445427599</v>
      </c>
      <c r="L7560" s="301" t="str">
        <f t="shared" si="237"/>
        <v/>
      </c>
      <c r="M7560" s="459">
        <f>IFERROR((Tableau1[[#This Row],[Scope 1
(kg CO2-eq)]]+Tableau1[[#This Row],[Scope 2 energy
(kg CO2-eq)]]+Tableau1[[#This Row],[Scope 2 Infrastructure
(kg CO2-eq)]])/Tableau1[[#This Row],[Total CO2-emissions
(kg CO2-eq)
for scope 3 use ]],"")</f>
        <v>0.10979346323383732</v>
      </c>
      <c r="N7560" s="436" t="s">
        <v>3730</v>
      </c>
      <c r="O7560" s="259">
        <v>1</v>
      </c>
      <c r="P7560" s="259" t="s">
        <v>5370</v>
      </c>
      <c r="Q7560" s="260" t="s">
        <v>5371</v>
      </c>
    </row>
    <row r="7561" spans="1:17" ht="21.75" customHeight="1">
      <c r="A7561" s="301" t="s">
        <v>5370</v>
      </c>
      <c r="B7561" s="301" t="s">
        <v>5371</v>
      </c>
      <c r="C7561" s="316" t="s">
        <v>13537</v>
      </c>
      <c r="D7561" s="465" t="s">
        <v>3730</v>
      </c>
      <c r="E7561" s="465" t="s">
        <v>6091</v>
      </c>
      <c r="F7561" s="469" t="str">
        <f t="shared" si="236"/>
        <v>other</v>
      </c>
      <c r="G7561" s="260">
        <v>5.8847999999999998E-2</v>
      </c>
      <c r="H7561" s="260">
        <v>0.96951762888439996</v>
      </c>
      <c r="I7561" s="260">
        <v>4.4854416000000004E-6</v>
      </c>
      <c r="J7561" s="260">
        <v>2.4208657435434802</v>
      </c>
      <c r="K7561" s="260">
        <v>3.44923585616645</v>
      </c>
      <c r="L7561" s="301" t="str">
        <f t="shared" si="237"/>
        <v/>
      </c>
      <c r="M7561" s="459">
        <f>IFERROR((Tableau1[[#This Row],[Scope 1
(kg CO2-eq)]]+Tableau1[[#This Row],[Scope 2 energy
(kg CO2-eq)]]+Tableau1[[#This Row],[Scope 2 Infrastructure
(kg CO2-eq)]])/Tableau1[[#This Row],[Total CO2-emissions
(kg CO2-eq)
for scope 3 use ]],"")</f>
        <v>0.29814433028333148</v>
      </c>
      <c r="N7561" s="436" t="s">
        <v>3730</v>
      </c>
      <c r="O7561" s="259">
        <v>1</v>
      </c>
      <c r="P7561" s="259" t="s">
        <v>5370</v>
      </c>
      <c r="Q7561" s="260" t="s">
        <v>5371</v>
      </c>
    </row>
    <row r="7562" spans="1:17" ht="21.75" customHeight="1">
      <c r="A7562" s="301" t="s">
        <v>5372</v>
      </c>
      <c r="B7562" s="301" t="s">
        <v>5373</v>
      </c>
      <c r="C7562" s="316" t="s">
        <v>13538</v>
      </c>
      <c r="D7562" s="465" t="s">
        <v>3730</v>
      </c>
      <c r="E7562" s="465" t="s">
        <v>6091</v>
      </c>
      <c r="F7562" s="469" t="str">
        <f t="shared" si="236"/>
        <v>other</v>
      </c>
      <c r="G7562" s="260">
        <v>0.47545999999999999</v>
      </c>
      <c r="H7562" s="260">
        <v>1.64076280366491</v>
      </c>
      <c r="I7562" s="260">
        <v>5.3932331116799998E-4</v>
      </c>
      <c r="J7562" s="260">
        <v>5.0239743091880804</v>
      </c>
      <c r="K7562" s="260">
        <v>7.1407364334128802</v>
      </c>
      <c r="L7562" s="301" t="str">
        <f t="shared" si="237"/>
        <v/>
      </c>
      <c r="M7562" s="459">
        <f>IFERROR((Tableau1[[#This Row],[Scope 1
(kg CO2-eq)]]+Tableau1[[#This Row],[Scope 2 energy
(kg CO2-eq)]]+Tableau1[[#This Row],[Scope 2 Infrastructure
(kg CO2-eq)]])/Tableau1[[#This Row],[Total CO2-emissions
(kg CO2-eq)
for scope 3 use ]],"")</f>
        <v>0.29643470904084074</v>
      </c>
      <c r="N7562" s="436" t="s">
        <v>3730</v>
      </c>
      <c r="O7562" s="259">
        <v>1</v>
      </c>
      <c r="P7562" s="259" t="s">
        <v>5372</v>
      </c>
      <c r="Q7562" s="260" t="s">
        <v>5373</v>
      </c>
    </row>
    <row r="7563" spans="1:17" ht="21.75" customHeight="1">
      <c r="A7563" s="301" t="s">
        <v>5385</v>
      </c>
      <c r="B7563" s="301" t="s">
        <v>5389</v>
      </c>
      <c r="C7563" s="316" t="s">
        <v>13539</v>
      </c>
      <c r="D7563" s="465" t="s">
        <v>3730</v>
      </c>
      <c r="E7563" s="465" t="s">
        <v>6063</v>
      </c>
      <c r="F7563" s="469" t="str">
        <f t="shared" si="236"/>
        <v>other</v>
      </c>
      <c r="G7563" s="260">
        <v>1.391161E-2</v>
      </c>
      <c r="H7563" s="260">
        <v>0</v>
      </c>
      <c r="I7563" s="260">
        <v>0</v>
      </c>
      <c r="J7563" s="260">
        <v>4.509930667014302E-3</v>
      </c>
      <c r="K7563" s="260">
        <v>1.84215406685099E-2</v>
      </c>
      <c r="L7563" s="301" t="str">
        <f t="shared" si="237"/>
        <v/>
      </c>
      <c r="M7563" s="459">
        <f>IFERROR((Tableau1[[#This Row],[Scope 1
(kg CO2-eq)]]+Tableau1[[#This Row],[Scope 2 energy
(kg CO2-eq)]]+Tableau1[[#This Row],[Scope 2 Infrastructure
(kg CO2-eq)]])/Tableau1[[#This Row],[Total CO2-emissions
(kg CO2-eq)
for scope 3 use ]],"")</f>
        <v>0.75518167835878924</v>
      </c>
      <c r="N7563" s="436" t="s">
        <v>3730</v>
      </c>
      <c r="O7563" s="259">
        <v>1</v>
      </c>
      <c r="P7563" s="259" t="s">
        <v>5385</v>
      </c>
      <c r="Q7563" s="259" t="s">
        <v>5389</v>
      </c>
    </row>
    <row r="7564" spans="1:17" ht="21.75" customHeight="1">
      <c r="A7564" s="301" t="s">
        <v>5385</v>
      </c>
      <c r="B7564" s="301" t="s">
        <v>5389</v>
      </c>
      <c r="C7564" s="316" t="s">
        <v>13540</v>
      </c>
      <c r="D7564" s="465" t="s">
        <v>3730</v>
      </c>
      <c r="E7564" s="465" t="s">
        <v>6063</v>
      </c>
      <c r="F7564" s="469" t="str">
        <f t="shared" si="236"/>
        <v>other</v>
      </c>
      <c r="G7564" s="260">
        <v>1.1682959999999999E-2</v>
      </c>
      <c r="H7564" s="260">
        <v>0</v>
      </c>
      <c r="I7564" s="260">
        <v>0</v>
      </c>
      <c r="J7564" s="260">
        <v>6.049765874403E-3</v>
      </c>
      <c r="K7564" s="260">
        <v>1.77327258747795E-2</v>
      </c>
      <c r="L7564" s="301" t="str">
        <f t="shared" si="237"/>
        <v/>
      </c>
      <c r="M7564" s="459">
        <f>IFERROR((Tableau1[[#This Row],[Scope 1
(kg CO2-eq)]]+Tableau1[[#This Row],[Scope 2 energy
(kg CO2-eq)]]+Tableau1[[#This Row],[Scope 2 Infrastructure
(kg CO2-eq)]])/Tableau1[[#This Row],[Total CO2-emissions
(kg CO2-eq)
for scope 3 use ]],"")</f>
        <v>0.65883610238492296</v>
      </c>
      <c r="N7564" s="436" t="s">
        <v>3730</v>
      </c>
      <c r="O7564" s="259">
        <v>1</v>
      </c>
      <c r="P7564" s="259" t="s">
        <v>5385</v>
      </c>
      <c r="Q7564" s="259" t="s">
        <v>5389</v>
      </c>
    </row>
    <row r="7565" spans="1:17" ht="21.75" customHeight="1">
      <c r="A7565" s="301" t="s">
        <v>5385</v>
      </c>
      <c r="B7565" s="301" t="s">
        <v>5389</v>
      </c>
      <c r="C7565" s="316" t="s">
        <v>13541</v>
      </c>
      <c r="D7565" s="465" t="s">
        <v>3730</v>
      </c>
      <c r="E7565" s="465" t="s">
        <v>6063</v>
      </c>
      <c r="F7565" s="469" t="str">
        <f t="shared" si="236"/>
        <v>other</v>
      </c>
      <c r="G7565" s="260">
        <v>1.1845670000000001E-2</v>
      </c>
      <c r="H7565" s="260">
        <v>0</v>
      </c>
      <c r="I7565" s="260">
        <v>0</v>
      </c>
      <c r="J7565" s="260">
        <v>6.0120574584277987E-3</v>
      </c>
      <c r="K7565" s="260">
        <v>1.7857727457803702E-2</v>
      </c>
      <c r="L7565" s="301" t="str">
        <f t="shared" si="237"/>
        <v/>
      </c>
      <c r="M7565" s="459">
        <f>IFERROR((Tableau1[[#This Row],[Scope 1
(kg CO2-eq)]]+Tableau1[[#This Row],[Scope 2 energy
(kg CO2-eq)]]+Tableau1[[#This Row],[Scope 2 Infrastructure
(kg CO2-eq)]])/Tableau1[[#This Row],[Total CO2-emissions
(kg CO2-eq)
for scope 3 use ]],"")</f>
        <v>0.66333580395323632</v>
      </c>
      <c r="N7565" s="436" t="s">
        <v>3730</v>
      </c>
      <c r="O7565" s="259">
        <v>1</v>
      </c>
      <c r="P7565" s="259" t="s">
        <v>5385</v>
      </c>
      <c r="Q7565" s="259" t="s">
        <v>5389</v>
      </c>
    </row>
    <row r="7566" spans="1:17" ht="21.75" customHeight="1">
      <c r="A7566" s="301" t="s">
        <v>5385</v>
      </c>
      <c r="B7566" s="301" t="s">
        <v>5150</v>
      </c>
      <c r="C7566" s="316" t="s">
        <v>13542</v>
      </c>
      <c r="D7566" s="465" t="s">
        <v>3646</v>
      </c>
      <c r="E7566" s="465" t="s">
        <v>700</v>
      </c>
      <c r="F7566" s="469" t="str">
        <f t="shared" si="236"/>
        <v>CH</v>
      </c>
      <c r="G7566" s="260">
        <v>0</v>
      </c>
      <c r="H7566" s="260">
        <v>2.7649686038399999</v>
      </c>
      <c r="I7566" s="260">
        <v>5.7707893439999998E-2</v>
      </c>
      <c r="J7566" s="260">
        <v>31.362087310553601</v>
      </c>
      <c r="K7566" s="260">
        <v>34.184763978247197</v>
      </c>
      <c r="L7566" s="301" t="str">
        <f t="shared" si="237"/>
        <v/>
      </c>
      <c r="M7566" s="459">
        <f>IFERROR((Tableau1[[#This Row],[Scope 1
(kg CO2-eq)]]+Tableau1[[#This Row],[Scope 2 energy
(kg CO2-eq)]]+Tableau1[[#This Row],[Scope 2 Infrastructure
(kg CO2-eq)]])/Tableau1[[#This Row],[Total CO2-emissions
(kg CO2-eq)
for scope 3 use ]],"")</f>
        <v>8.2571185779610895E-2</v>
      </c>
      <c r="N7566" s="436" t="s">
        <v>3646</v>
      </c>
      <c r="O7566" s="259">
        <v>1</v>
      </c>
      <c r="P7566" s="259" t="s">
        <v>5385</v>
      </c>
      <c r="Q7566" s="259" t="s">
        <v>5150</v>
      </c>
    </row>
    <row r="7567" spans="1:17" ht="21.75" customHeight="1">
      <c r="A7567" s="301" t="s">
        <v>5157</v>
      </c>
      <c r="B7567" s="301" t="s">
        <v>5224</v>
      </c>
      <c r="C7567" s="316" t="s">
        <v>13543</v>
      </c>
      <c r="D7567" s="465" t="s">
        <v>3657</v>
      </c>
      <c r="E7567" s="465" t="s">
        <v>6091</v>
      </c>
      <c r="F7567" s="469" t="str">
        <f t="shared" si="236"/>
        <v>other</v>
      </c>
      <c r="G7567" s="260">
        <v>5.7077625570776301E-11</v>
      </c>
      <c r="H7567" s="260">
        <v>6.5874542465753396E-7</v>
      </c>
      <c r="I7567" s="260">
        <v>3.1553378995433799E-9</v>
      </c>
      <c r="J7567" s="260">
        <v>3.804163735095182E-8</v>
      </c>
      <c r="K7567" s="260">
        <v>6.9999947517128602E-7</v>
      </c>
      <c r="L7567" s="301" t="str">
        <f t="shared" si="237"/>
        <v/>
      </c>
      <c r="M7567" s="459">
        <f>IFERROR((Tableau1[[#This Row],[Scope 1
(kg CO2-eq)]]+Tableau1[[#This Row],[Scope 2 energy
(kg CO2-eq)]]+Tableau1[[#This Row],[Scope 2 Infrastructure
(kg CO2-eq)]])/Tableau1[[#This Row],[Total CO2-emissions
(kg CO2-eq)
for scope 3 use ]],"")</f>
        <v>0.94565476641346147</v>
      </c>
      <c r="N7567" s="437" t="s">
        <v>3657</v>
      </c>
      <c r="O7567" s="259">
        <v>31536000</v>
      </c>
      <c r="P7567" s="259" t="s">
        <v>5157</v>
      </c>
      <c r="Q7567" s="259" t="s">
        <v>5224</v>
      </c>
    </row>
    <row r="7568" spans="1:17" ht="21.75" customHeight="1">
      <c r="A7568" s="301" t="s">
        <v>5157</v>
      </c>
      <c r="B7568" s="301" t="s">
        <v>5224</v>
      </c>
      <c r="C7568" s="316" t="s">
        <v>13544</v>
      </c>
      <c r="D7568" s="465" t="s">
        <v>3657</v>
      </c>
      <c r="E7568" s="465" t="s">
        <v>6091</v>
      </c>
      <c r="F7568" s="469" t="str">
        <f t="shared" si="236"/>
        <v>other</v>
      </c>
      <c r="G7568" s="260">
        <v>5.7077625570776301E-11</v>
      </c>
      <c r="H7568" s="260">
        <v>8.23431780821918E-7</v>
      </c>
      <c r="I7568" s="260">
        <v>3.9441723744292201E-9</v>
      </c>
      <c r="J7568" s="260">
        <v>3.804163735095182E-8</v>
      </c>
      <c r="K7568" s="260">
        <v>8.6547466522098805E-7</v>
      </c>
      <c r="L7568" s="301" t="str">
        <f t="shared" si="237"/>
        <v/>
      </c>
      <c r="M7568" s="459">
        <f>IFERROR((Tableau1[[#This Row],[Scope 1
(kg CO2-eq)]]+Tableau1[[#This Row],[Scope 2 energy
(kg CO2-eq)]]+Tableau1[[#This Row],[Scope 2 Infrastructure
(kg CO2-eq)]])/Tableau1[[#This Row],[Total CO2-emissions
(kg CO2-eq)
for scope 3 use ]],"")</f>
        <v>0.95604535184244055</v>
      </c>
      <c r="N7568" s="437" t="s">
        <v>3657</v>
      </c>
      <c r="O7568" s="259">
        <v>31536000</v>
      </c>
      <c r="P7568" s="260" t="s">
        <v>5157</v>
      </c>
      <c r="Q7568" s="260" t="s">
        <v>5224</v>
      </c>
    </row>
    <row r="7569" spans="1:17" ht="21.75" customHeight="1">
      <c r="A7569" s="301" t="s">
        <v>5157</v>
      </c>
      <c r="B7569" s="301" t="s">
        <v>5224</v>
      </c>
      <c r="C7569" s="316" t="s">
        <v>13545</v>
      </c>
      <c r="D7569" s="465" t="s">
        <v>3657</v>
      </c>
      <c r="E7569" s="465" t="s">
        <v>6091</v>
      </c>
      <c r="F7569" s="469" t="str">
        <f t="shared" si="236"/>
        <v>other</v>
      </c>
      <c r="G7569" s="260">
        <v>5.7077625570776301E-11</v>
      </c>
      <c r="H7569" s="260">
        <v>8.7283768767123301E-7</v>
      </c>
      <c r="I7569" s="260">
        <v>4.1808227168949796E-9</v>
      </c>
      <c r="J7569" s="260">
        <v>3.804163735095182E-8</v>
      </c>
      <c r="K7569" s="260">
        <v>9.1511722223472102E-7</v>
      </c>
      <c r="L7569" s="301" t="str">
        <f t="shared" si="237"/>
        <v/>
      </c>
      <c r="M7569" s="459">
        <f>IFERROR((Tableau1[[#This Row],[Scope 1
(kg CO2-eq)]]+Tableau1[[#This Row],[Scope 2 energy
(kg CO2-eq)]]+Tableau1[[#This Row],[Scope 2 Infrastructure
(kg CO2-eq)]])/Tableau1[[#This Row],[Total CO2-emissions
(kg CO2-eq)
for scope 3 use ]],"")</f>
        <v>0.95842976910856903</v>
      </c>
      <c r="N7569" s="437" t="s">
        <v>3657</v>
      </c>
      <c r="O7569" s="259">
        <v>31536000</v>
      </c>
      <c r="P7569" s="260" t="s">
        <v>5157</v>
      </c>
      <c r="Q7569" s="260" t="s">
        <v>5224</v>
      </c>
    </row>
    <row r="7570" spans="1:17" ht="21.75" customHeight="1">
      <c r="A7570" s="301" t="s">
        <v>5157</v>
      </c>
      <c r="B7570" s="301" t="s">
        <v>5224</v>
      </c>
      <c r="C7570" s="316" t="s">
        <v>13546</v>
      </c>
      <c r="D7570" s="465" t="s">
        <v>3657</v>
      </c>
      <c r="E7570" s="465" t="s">
        <v>6091</v>
      </c>
      <c r="F7570" s="469" t="str">
        <f t="shared" si="236"/>
        <v>other</v>
      </c>
      <c r="G7570" s="260">
        <v>5.7077625570776301E-11</v>
      </c>
      <c r="H7570" s="260">
        <v>1.0704613150684899E-6</v>
      </c>
      <c r="I7570" s="260">
        <v>5.1274240867579904E-9</v>
      </c>
      <c r="J7570" s="260">
        <v>3.804163735095182E-8</v>
      </c>
      <c r="K7570" s="260">
        <v>1.11368745029487E-6</v>
      </c>
      <c r="L7570" s="301" t="str">
        <f t="shared" si="237"/>
        <v/>
      </c>
      <c r="M7570" s="459">
        <f>IFERROR((Tableau1[[#This Row],[Scope 1
(kg CO2-eq)]]+Tableau1[[#This Row],[Scope 2 energy
(kg CO2-eq)]]+Tableau1[[#This Row],[Scope 2 Infrastructure
(kg CO2-eq)]])/Tableau1[[#This Row],[Total CO2-emissions
(kg CO2-eq)
for scope 3 use ]],"")</f>
        <v>0.96584173279138674</v>
      </c>
      <c r="N7570" s="437" t="s">
        <v>3657</v>
      </c>
      <c r="O7570" s="259">
        <v>31536000</v>
      </c>
      <c r="P7570" s="260" t="s">
        <v>5157</v>
      </c>
      <c r="Q7570" s="260" t="s">
        <v>5224</v>
      </c>
    </row>
    <row r="7571" spans="1:17" ht="21.75" customHeight="1">
      <c r="A7571" s="301" t="s">
        <v>5157</v>
      </c>
      <c r="B7571" s="301" t="s">
        <v>5224</v>
      </c>
      <c r="C7571" s="316" t="s">
        <v>13547</v>
      </c>
      <c r="D7571" s="465" t="s">
        <v>3657</v>
      </c>
      <c r="E7571" s="465" t="s">
        <v>6091</v>
      </c>
      <c r="F7571" s="469" t="str">
        <f t="shared" si="236"/>
        <v>other</v>
      </c>
      <c r="G7571" s="260">
        <v>5.7077625570776301E-11</v>
      </c>
      <c r="H7571" s="260">
        <v>1.18574176438356E-6</v>
      </c>
      <c r="I7571" s="260">
        <v>5.6796082191780802E-9</v>
      </c>
      <c r="J7571" s="260">
        <v>3.9578494077219121E-8</v>
      </c>
      <c r="K7571" s="260">
        <v>1.2310569400556399E-6</v>
      </c>
      <c r="L7571" s="301" t="str">
        <f t="shared" si="237"/>
        <v/>
      </c>
      <c r="M7571" s="459">
        <f>IFERROR((Tableau1[[#This Row],[Scope 1
(kg CO2-eq)]]+Tableau1[[#This Row],[Scope 2 energy
(kg CO2-eq)]]+Tableau1[[#This Row],[Scope 2 Infrastructure
(kg CO2-eq)]])/Tableau1[[#This Row],[Total CO2-emissions
(kg CO2-eq)
for scope 3 use ]],"")</f>
        <v>0.96784999252305737</v>
      </c>
      <c r="N7571" s="437" t="s">
        <v>3657</v>
      </c>
      <c r="O7571" s="259">
        <v>31536000</v>
      </c>
      <c r="P7571" s="260" t="s">
        <v>5157</v>
      </c>
      <c r="Q7571" s="260" t="s">
        <v>5224</v>
      </c>
    </row>
    <row r="7572" spans="1:17" ht="21.75" customHeight="1">
      <c r="A7572" s="301" t="s">
        <v>5157</v>
      </c>
      <c r="B7572" s="301" t="s">
        <v>5224</v>
      </c>
      <c r="C7572" s="316" t="s">
        <v>13548</v>
      </c>
      <c r="D7572" s="465" t="s">
        <v>3657</v>
      </c>
      <c r="E7572" s="465" t="s">
        <v>6091</v>
      </c>
      <c r="F7572" s="469" t="str">
        <f t="shared" si="236"/>
        <v>other</v>
      </c>
      <c r="G7572" s="260">
        <v>5.7077625570776301E-11</v>
      </c>
      <c r="H7572" s="260">
        <v>1.25161630684932E-6</v>
      </c>
      <c r="I7572" s="260">
        <v>5.9951420091324204E-9</v>
      </c>
      <c r="J7572" s="260">
        <v>3.9578494077219121E-8</v>
      </c>
      <c r="K7572" s="260">
        <v>1.2972470160757799E-6</v>
      </c>
      <c r="L7572" s="301" t="str">
        <f t="shared" si="237"/>
        <v/>
      </c>
      <c r="M7572" s="459">
        <f>IFERROR((Tableau1[[#This Row],[Scope 1
(kg CO2-eq)]]+Tableau1[[#This Row],[Scope 2 energy
(kg CO2-eq)]]+Tableau1[[#This Row],[Scope 2 Infrastructure
(kg CO2-eq)]])/Tableau1[[#This Row],[Total CO2-emissions
(kg CO2-eq)
for scope 3 use ]],"")</f>
        <v>0.96949039843507745</v>
      </c>
      <c r="N7572" s="437" t="s">
        <v>3657</v>
      </c>
      <c r="O7572" s="259">
        <v>31536000</v>
      </c>
      <c r="P7572" s="260" t="s">
        <v>5157</v>
      </c>
      <c r="Q7572" s="260" t="s">
        <v>5224</v>
      </c>
    </row>
    <row r="7573" spans="1:17" ht="21.75" customHeight="1">
      <c r="A7573" s="301" t="s">
        <v>5157</v>
      </c>
      <c r="B7573" s="301" t="s">
        <v>5224</v>
      </c>
      <c r="C7573" s="316" t="s">
        <v>13549</v>
      </c>
      <c r="D7573" s="465" t="s">
        <v>3657</v>
      </c>
      <c r="E7573" s="465" t="s">
        <v>6091</v>
      </c>
      <c r="F7573" s="469" t="str">
        <f t="shared" si="236"/>
        <v>other</v>
      </c>
      <c r="G7573" s="260">
        <v>0</v>
      </c>
      <c r="H7573" s="260">
        <v>1.31749084931507E-7</v>
      </c>
      <c r="I7573" s="260">
        <v>6.31067579908676E-10</v>
      </c>
      <c r="J7573" s="260">
        <v>4.8728411841607397E-8</v>
      </c>
      <c r="K7573" s="260">
        <v>1.8110856496130099E-7</v>
      </c>
      <c r="L7573" s="301" t="str">
        <f t="shared" si="237"/>
        <v/>
      </c>
      <c r="M7573" s="459">
        <f>IFERROR((Tableau1[[#This Row],[Scope 1
(kg CO2-eq)]]+Tableau1[[#This Row],[Scope 2 energy
(kg CO2-eq)]]+Tableau1[[#This Row],[Scope 2 Infrastructure
(kg CO2-eq)]])/Tableau1[[#This Row],[Total CO2-emissions
(kg CO2-eq)
for scope 3 use ]],"")</f>
        <v>0.73094363339305601</v>
      </c>
      <c r="N7573" s="437" t="s">
        <v>3657</v>
      </c>
      <c r="O7573" s="259">
        <v>31536000</v>
      </c>
      <c r="P7573" s="260" t="s">
        <v>5157</v>
      </c>
      <c r="Q7573" s="260" t="s">
        <v>5224</v>
      </c>
    </row>
    <row r="7574" spans="1:17" ht="21.75" customHeight="1">
      <c r="A7574" s="301" t="s">
        <v>5157</v>
      </c>
      <c r="B7574" s="301" t="s">
        <v>5224</v>
      </c>
      <c r="C7574" s="316" t="s">
        <v>13550</v>
      </c>
      <c r="D7574" s="465" t="s">
        <v>3657</v>
      </c>
      <c r="E7574" s="465" t="s">
        <v>6091</v>
      </c>
      <c r="F7574" s="469" t="str">
        <f t="shared" si="236"/>
        <v>other</v>
      </c>
      <c r="G7574" s="260">
        <v>0</v>
      </c>
      <c r="H7574" s="260">
        <v>1.8938930958904099E-7</v>
      </c>
      <c r="I7574" s="260">
        <v>9.0715964611872101E-10</v>
      </c>
      <c r="J7574" s="260">
        <v>5.1689374444405399E-8</v>
      </c>
      <c r="K7574" s="260">
        <v>2.4198584569611902E-7</v>
      </c>
      <c r="L7574" s="301" t="str">
        <f t="shared" si="237"/>
        <v/>
      </c>
      <c r="M7574" s="459">
        <f>IFERROR((Tableau1[[#This Row],[Scope 1
(kg CO2-eq)]]+Tableau1[[#This Row],[Scope 2 energy
(kg CO2-eq)]]+Tableau1[[#This Row],[Scope 2 Infrastructure
(kg CO2-eq)]])/Tableau1[[#This Row],[Total CO2-emissions
(kg CO2-eq)
for scope 3 use ]],"")</f>
        <v>0.78639504177500608</v>
      </c>
      <c r="N7574" s="437" t="s">
        <v>3657</v>
      </c>
      <c r="O7574" s="259">
        <v>31536000</v>
      </c>
      <c r="P7574" s="260" t="s">
        <v>5157</v>
      </c>
      <c r="Q7574" s="260" t="s">
        <v>5224</v>
      </c>
    </row>
    <row r="7575" spans="1:17" ht="21.75" customHeight="1">
      <c r="A7575" s="301" t="s">
        <v>5157</v>
      </c>
      <c r="B7575" s="301" t="s">
        <v>5224</v>
      </c>
      <c r="C7575" s="316" t="s">
        <v>13551</v>
      </c>
      <c r="D7575" s="465" t="s">
        <v>3657</v>
      </c>
      <c r="E7575" s="465" t="s">
        <v>6091</v>
      </c>
      <c r="F7575" s="469" t="str">
        <f t="shared" si="236"/>
        <v>other</v>
      </c>
      <c r="G7575" s="260">
        <v>0</v>
      </c>
      <c r="H7575" s="260">
        <v>7.4108860273972595E-8</v>
      </c>
      <c r="I7575" s="260">
        <v>3.5497551369863001E-10</v>
      </c>
      <c r="J7575" s="260">
        <v>4.0880388918709998E-8</v>
      </c>
      <c r="K7575" s="260">
        <v>1.15344224440449E-7</v>
      </c>
      <c r="L7575" s="301" t="str">
        <f t="shared" si="237"/>
        <v/>
      </c>
      <c r="M7575" s="459">
        <f>IFERROR((Tableau1[[#This Row],[Scope 1
(kg CO2-eq)]]+Tableau1[[#This Row],[Scope 2 energy
(kg CO2-eq)]]+Tableau1[[#This Row],[Scope 2 Infrastructure
(kg CO2-eq)]])/Tableau1[[#This Row],[Total CO2-emissions
(kg CO2-eq)
for scope 3 use ]],"")</f>
        <v>0.6455792316338832</v>
      </c>
      <c r="N7575" s="437" t="s">
        <v>3657</v>
      </c>
      <c r="O7575" s="259">
        <v>31536000</v>
      </c>
      <c r="P7575" s="260" t="s">
        <v>5157</v>
      </c>
      <c r="Q7575" s="260" t="s">
        <v>5224</v>
      </c>
    </row>
    <row r="7576" spans="1:17" ht="21.75" customHeight="1">
      <c r="A7576" s="301" t="s">
        <v>5157</v>
      </c>
      <c r="B7576" s="301" t="s">
        <v>5224</v>
      </c>
      <c r="C7576" s="316" t="s">
        <v>13552</v>
      </c>
      <c r="D7576" s="465" t="s">
        <v>3657</v>
      </c>
      <c r="E7576" s="465" t="s">
        <v>6091</v>
      </c>
      <c r="F7576" s="469" t="str">
        <f t="shared" si="236"/>
        <v>other</v>
      </c>
      <c r="G7576" s="260">
        <v>0</v>
      </c>
      <c r="H7576" s="260">
        <v>3.3760703013698602E-7</v>
      </c>
      <c r="I7576" s="260">
        <v>1.6171106735159801E-9</v>
      </c>
      <c r="J7576" s="260">
        <v>6.48036450595018E-8</v>
      </c>
      <c r="K7576" s="260">
        <v>4.0402778943327199E-7</v>
      </c>
      <c r="L7576" s="301" t="str">
        <f t="shared" si="237"/>
        <v/>
      </c>
      <c r="M7576" s="459">
        <f>IFERROR((Tableau1[[#This Row],[Scope 1
(kg CO2-eq)]]+Tableau1[[#This Row],[Scope 2 energy
(kg CO2-eq)]]+Tableau1[[#This Row],[Scope 2 Infrastructure
(kg CO2-eq)]])/Tableau1[[#This Row],[Total CO2-emissions
(kg CO2-eq)
for scope 3 use ]],"")</f>
        <v>0.83960596197189852</v>
      </c>
      <c r="N7576" s="437" t="s">
        <v>3657</v>
      </c>
      <c r="O7576" s="259">
        <v>31536000</v>
      </c>
      <c r="P7576" s="260" t="s">
        <v>5157</v>
      </c>
      <c r="Q7576" s="260" t="s">
        <v>5224</v>
      </c>
    </row>
    <row r="7577" spans="1:17" ht="21.75" customHeight="1">
      <c r="A7577" s="301" t="s">
        <v>5157</v>
      </c>
      <c r="B7577" s="301" t="s">
        <v>5224</v>
      </c>
      <c r="C7577" s="316" t="s">
        <v>13553</v>
      </c>
      <c r="D7577" s="465" t="s">
        <v>3657</v>
      </c>
      <c r="E7577" s="465" t="s">
        <v>6091</v>
      </c>
      <c r="F7577" s="469" t="str">
        <f t="shared" si="236"/>
        <v>other</v>
      </c>
      <c r="G7577" s="260">
        <v>0</v>
      </c>
      <c r="H7577" s="260">
        <v>7.4108860273972595E-8</v>
      </c>
      <c r="I7577" s="260">
        <v>3.5497551369863001E-10</v>
      </c>
      <c r="J7577" s="260">
        <v>4.0880388918709998E-8</v>
      </c>
      <c r="K7577" s="260">
        <v>1.15344224440449E-7</v>
      </c>
      <c r="L7577" s="301" t="str">
        <f t="shared" si="237"/>
        <v/>
      </c>
      <c r="M7577" s="459">
        <f>IFERROR((Tableau1[[#This Row],[Scope 1
(kg CO2-eq)]]+Tableau1[[#This Row],[Scope 2 energy
(kg CO2-eq)]]+Tableau1[[#This Row],[Scope 2 Infrastructure
(kg CO2-eq)]])/Tableau1[[#This Row],[Total CO2-emissions
(kg CO2-eq)
for scope 3 use ]],"")</f>
        <v>0.6455792316338832</v>
      </c>
      <c r="N7577" s="437" t="s">
        <v>3657</v>
      </c>
      <c r="O7577" s="259">
        <v>31536000</v>
      </c>
      <c r="P7577" s="260" t="s">
        <v>5157</v>
      </c>
      <c r="Q7577" s="260" t="s">
        <v>5224</v>
      </c>
    </row>
    <row r="7578" spans="1:17" ht="21.75" customHeight="1">
      <c r="A7578" s="301" t="s">
        <v>5157</v>
      </c>
      <c r="B7578" s="301" t="s">
        <v>5224</v>
      </c>
      <c r="C7578" s="316" t="s">
        <v>13554</v>
      </c>
      <c r="D7578" s="465" t="s">
        <v>3657</v>
      </c>
      <c r="E7578" s="465" t="s">
        <v>6091</v>
      </c>
      <c r="F7578" s="469" t="str">
        <f t="shared" si="236"/>
        <v>other</v>
      </c>
      <c r="G7578" s="260">
        <v>0</v>
      </c>
      <c r="H7578" s="260">
        <v>3.3760703013698602E-7</v>
      </c>
      <c r="I7578" s="260">
        <v>1.6171106735159801E-9</v>
      </c>
      <c r="J7578" s="260">
        <v>6.48036450595018E-8</v>
      </c>
      <c r="K7578" s="260">
        <v>4.0402778943327199E-7</v>
      </c>
      <c r="L7578" s="301" t="str">
        <f t="shared" si="237"/>
        <v/>
      </c>
      <c r="M7578" s="459">
        <f>IFERROR((Tableau1[[#This Row],[Scope 1
(kg CO2-eq)]]+Tableau1[[#This Row],[Scope 2 energy
(kg CO2-eq)]]+Tableau1[[#This Row],[Scope 2 Infrastructure
(kg CO2-eq)]])/Tableau1[[#This Row],[Total CO2-emissions
(kg CO2-eq)
for scope 3 use ]],"")</f>
        <v>0.83960596197189852</v>
      </c>
      <c r="N7578" s="437" t="s">
        <v>3657</v>
      </c>
      <c r="O7578" s="259">
        <v>31536000</v>
      </c>
      <c r="P7578" s="260" t="s">
        <v>5157</v>
      </c>
      <c r="Q7578" s="260" t="s">
        <v>5224</v>
      </c>
    </row>
    <row r="7579" spans="1:17" ht="21.75" customHeight="1">
      <c r="A7579" s="301" t="s">
        <v>5157</v>
      </c>
      <c r="B7579" s="301" t="s">
        <v>5224</v>
      </c>
      <c r="C7579" s="316" t="s">
        <v>13555</v>
      </c>
      <c r="D7579" s="465" t="s">
        <v>3657</v>
      </c>
      <c r="E7579" s="465" t="s">
        <v>6091</v>
      </c>
      <c r="F7579" s="469" t="str">
        <f t="shared" si="236"/>
        <v>other</v>
      </c>
      <c r="G7579" s="260">
        <v>0</v>
      </c>
      <c r="H7579" s="260">
        <v>8.2343178082191798E-8</v>
      </c>
      <c r="I7579" s="260">
        <v>3.9441723744292202E-10</v>
      </c>
      <c r="J7579" s="260">
        <v>4.3728600671771599E-8</v>
      </c>
      <c r="K7579" s="260">
        <v>1.26466196402376E-7</v>
      </c>
      <c r="L7579" s="301" t="str">
        <f t="shared" si="237"/>
        <v/>
      </c>
      <c r="M7579" s="459">
        <f>IFERROR((Tableau1[[#This Row],[Scope 1
(kg CO2-eq)]]+Tableau1[[#This Row],[Scope 2 energy
(kg CO2-eq)]]+Tableau1[[#This Row],[Scope 2 Infrastructure
(kg CO2-eq)]])/Tableau1[[#This Row],[Total CO2-emissions
(kg CO2-eq)
for scope 3 use ]],"")</f>
        <v>0.6542269608266662</v>
      </c>
      <c r="N7579" s="437" t="s">
        <v>3657</v>
      </c>
      <c r="O7579" s="259">
        <v>31536000</v>
      </c>
      <c r="P7579" s="260" t="s">
        <v>5157</v>
      </c>
      <c r="Q7579" s="260" t="s">
        <v>5224</v>
      </c>
    </row>
    <row r="7580" spans="1:17" ht="21.75" customHeight="1">
      <c r="A7580" s="301" t="s">
        <v>5157</v>
      </c>
      <c r="B7580" s="301" t="s">
        <v>5224</v>
      </c>
      <c r="C7580" s="316" t="s">
        <v>13556</v>
      </c>
      <c r="D7580" s="465" t="s">
        <v>3657</v>
      </c>
      <c r="E7580" s="465" t="s">
        <v>6091</v>
      </c>
      <c r="F7580" s="469" t="str">
        <f t="shared" si="236"/>
        <v>other</v>
      </c>
      <c r="G7580" s="260">
        <v>0</v>
      </c>
      <c r="H7580" s="260">
        <v>9.0577495890411E-8</v>
      </c>
      <c r="I7580" s="260">
        <v>4.3385896118721502E-10</v>
      </c>
      <c r="J7580" s="260">
        <v>4.7283838553631398E-8</v>
      </c>
      <c r="K7580" s="260">
        <v>1.38295194609088E-7</v>
      </c>
      <c r="L7580" s="301" t="str">
        <f t="shared" si="237"/>
        <v/>
      </c>
      <c r="M7580" s="459">
        <f>IFERROR((Tableau1[[#This Row],[Scope 1
(kg CO2-eq)]]+Tableau1[[#This Row],[Scope 2 energy
(kg CO2-eq)]]+Tableau1[[#This Row],[Scope 2 Infrastructure
(kg CO2-eq)]])/Tableau1[[#This Row],[Total CO2-emissions
(kg CO2-eq)
for scope 3 use ]],"")</f>
        <v>0.65809484638172266</v>
      </c>
      <c r="N7580" s="437" t="s">
        <v>3657</v>
      </c>
      <c r="O7580" s="259">
        <v>31536000</v>
      </c>
      <c r="P7580" s="260" t="s">
        <v>5157</v>
      </c>
      <c r="Q7580" s="260" t="s">
        <v>5224</v>
      </c>
    </row>
    <row r="7581" spans="1:17" ht="21.75" customHeight="1">
      <c r="A7581" s="301" t="s">
        <v>5431</v>
      </c>
      <c r="B7581" s="301" t="s">
        <v>5445</v>
      </c>
      <c r="C7581" s="316" t="s">
        <v>3897</v>
      </c>
      <c r="D7581" s="465" t="s">
        <v>3730</v>
      </c>
      <c r="E7581" s="465" t="s">
        <v>6091</v>
      </c>
      <c r="F7581" s="469" t="str">
        <f t="shared" si="236"/>
        <v>other</v>
      </c>
      <c r="G7581" s="260">
        <v>2.0663797108411002</v>
      </c>
      <c r="H7581" s="260">
        <v>0</v>
      </c>
      <c r="I7581" s="260">
        <v>0</v>
      </c>
      <c r="J7581" s="260">
        <v>0</v>
      </c>
      <c r="K7581" s="260">
        <v>2.0663797108411002</v>
      </c>
      <c r="L7581" s="301" t="str">
        <f t="shared" si="237"/>
        <v/>
      </c>
      <c r="M7581" s="459">
        <f>IFERROR((Tableau1[[#This Row],[Scope 1
(kg CO2-eq)]]+Tableau1[[#This Row],[Scope 2 energy
(kg CO2-eq)]]+Tableau1[[#This Row],[Scope 2 Infrastructure
(kg CO2-eq)]])/Tableau1[[#This Row],[Total CO2-emissions
(kg CO2-eq)
for scope 3 use ]],"")</f>
        <v>1</v>
      </c>
      <c r="N7581" s="436" t="s">
        <v>3730</v>
      </c>
      <c r="O7581" s="259">
        <v>1</v>
      </c>
      <c r="P7581" s="260" t="s">
        <v>5431</v>
      </c>
      <c r="Q7581" s="260" t="s">
        <v>5445</v>
      </c>
    </row>
    <row r="7582" spans="1:17" ht="21.75" customHeight="1">
      <c r="A7582" s="301" t="s">
        <v>5395</v>
      </c>
      <c r="B7582" s="301" t="s">
        <v>5396</v>
      </c>
      <c r="C7582" s="316" t="s">
        <v>13557</v>
      </c>
      <c r="D7582" s="465" t="s">
        <v>3730</v>
      </c>
      <c r="E7582" s="465" t="s">
        <v>6028</v>
      </c>
      <c r="F7582" s="469" t="str">
        <f t="shared" si="236"/>
        <v>other</v>
      </c>
      <c r="G7582" s="260">
        <v>0</v>
      </c>
      <c r="H7582" s="260">
        <v>6.9584752577522002E-2</v>
      </c>
      <c r="I7582" s="260">
        <v>1.0859357932810801E-2</v>
      </c>
      <c r="J7582" s="260">
        <v>0.38436558303651203</v>
      </c>
      <c r="K7582" s="260">
        <v>0.46480969002151301</v>
      </c>
      <c r="L7582" s="301" t="str">
        <f t="shared" si="237"/>
        <v/>
      </c>
      <c r="M7582" s="459">
        <f>IFERROR((Tableau1[[#This Row],[Scope 1
(kg CO2-eq)]]+Tableau1[[#This Row],[Scope 2 energy
(kg CO2-eq)]]+Tableau1[[#This Row],[Scope 2 Infrastructure
(kg CO2-eq)]])/Tableau1[[#This Row],[Total CO2-emissions
(kg CO2-eq)
for scope 3 use ]],"")</f>
        <v>0.17306891882268971</v>
      </c>
      <c r="N7582" s="436" t="s">
        <v>3730</v>
      </c>
      <c r="O7582" s="259">
        <v>1</v>
      </c>
      <c r="P7582" s="259" t="s">
        <v>5395</v>
      </c>
      <c r="Q7582" s="259" t="s">
        <v>5396</v>
      </c>
    </row>
    <row r="7583" spans="1:17" ht="21.75" customHeight="1">
      <c r="A7583" s="301" t="s">
        <v>5395</v>
      </c>
      <c r="B7583" s="301" t="s">
        <v>5396</v>
      </c>
      <c r="C7583" s="316" t="s">
        <v>13558</v>
      </c>
      <c r="D7583" s="465" t="s">
        <v>3730</v>
      </c>
      <c r="E7583" s="465" t="s">
        <v>6028</v>
      </c>
      <c r="F7583" s="469" t="str">
        <f t="shared" si="236"/>
        <v>other</v>
      </c>
      <c r="G7583" s="260">
        <v>0</v>
      </c>
      <c r="H7583" s="260">
        <v>1.8684570851020799E-3</v>
      </c>
      <c r="I7583" s="260">
        <v>0</v>
      </c>
      <c r="J7583" s="260">
        <v>3.97669722428277E-2</v>
      </c>
      <c r="K7583" s="260">
        <v>4.1635429323829597E-2</v>
      </c>
      <c r="L7583" s="301" t="str">
        <f t="shared" si="237"/>
        <v/>
      </c>
      <c r="M7583" s="459">
        <f>IFERROR((Tableau1[[#This Row],[Scope 1
(kg CO2-eq)]]+Tableau1[[#This Row],[Scope 2 energy
(kg CO2-eq)]]+Tableau1[[#This Row],[Scope 2 Infrastructure
(kg CO2-eq)]])/Tableau1[[#This Row],[Total CO2-emissions
(kg CO2-eq)
for scope 3 use ]],"")</f>
        <v>4.4876613870598145E-2</v>
      </c>
      <c r="N7583" s="436" t="s">
        <v>3730</v>
      </c>
      <c r="O7583" s="259">
        <v>1</v>
      </c>
      <c r="P7583" s="259" t="s">
        <v>5395</v>
      </c>
      <c r="Q7583" s="259" t="s">
        <v>5396</v>
      </c>
    </row>
    <row r="7584" spans="1:17" ht="21.75" customHeight="1">
      <c r="A7584" s="301" t="s">
        <v>5380</v>
      </c>
      <c r="B7584" s="301" t="s">
        <v>5401</v>
      </c>
      <c r="C7584" s="316" t="s">
        <v>13559</v>
      </c>
      <c r="D7584" s="465" t="s">
        <v>3730</v>
      </c>
      <c r="E7584" s="465" t="s">
        <v>6101</v>
      </c>
      <c r="F7584" s="469" t="str">
        <f t="shared" si="236"/>
        <v>other</v>
      </c>
      <c r="G7584" s="260">
        <v>0</v>
      </c>
      <c r="H7584" s="260">
        <v>0</v>
      </c>
      <c r="I7584" s="260">
        <v>0</v>
      </c>
      <c r="J7584" s="260">
        <v>0</v>
      </c>
      <c r="K7584" s="260">
        <v>0</v>
      </c>
      <c r="L7584" s="301" t="str">
        <f t="shared" si="237"/>
        <v/>
      </c>
      <c r="M7584" s="459" t="str">
        <f>IFERROR((Tableau1[[#This Row],[Scope 1
(kg CO2-eq)]]+Tableau1[[#This Row],[Scope 2 energy
(kg CO2-eq)]]+Tableau1[[#This Row],[Scope 2 Infrastructure
(kg CO2-eq)]])/Tableau1[[#This Row],[Total CO2-emissions
(kg CO2-eq)
for scope 3 use ]],"")</f>
        <v/>
      </c>
      <c r="N7584" s="436" t="s">
        <v>3730</v>
      </c>
      <c r="O7584" s="259">
        <v>1</v>
      </c>
      <c r="P7584" s="259" t="s">
        <v>5380</v>
      </c>
      <c r="Q7584" s="259" t="s">
        <v>5401</v>
      </c>
    </row>
    <row r="7585" spans="1:17" ht="21.75" customHeight="1">
      <c r="A7585" s="301" t="s">
        <v>5374</v>
      </c>
      <c r="B7585" s="301" t="s">
        <v>5375</v>
      </c>
      <c r="C7585" s="316" t="s">
        <v>13560</v>
      </c>
      <c r="D7585" s="465" t="s">
        <v>3730</v>
      </c>
      <c r="E7585" s="465" t="s">
        <v>700</v>
      </c>
      <c r="F7585" s="469" t="str">
        <f t="shared" si="236"/>
        <v>CH</v>
      </c>
      <c r="G7585" s="260">
        <v>0</v>
      </c>
      <c r="H7585" s="260">
        <v>3.1173801105599998E-3</v>
      </c>
      <c r="I7585" s="260">
        <v>1.7023708080000002E-5</v>
      </c>
      <c r="J7585" s="260">
        <v>0.45289983992808502</v>
      </c>
      <c r="K7585" s="260">
        <v>0.45603424444091301</v>
      </c>
      <c r="L7585" s="301" t="str">
        <f t="shared" si="237"/>
        <v/>
      </c>
      <c r="M7585" s="459">
        <f>IFERROR((Tableau1[[#This Row],[Scope 1
(kg CO2-eq)]]+Tableau1[[#This Row],[Scope 2 energy
(kg CO2-eq)]]+Tableau1[[#This Row],[Scope 2 Infrastructure
(kg CO2-eq)]])/Tableau1[[#This Row],[Total CO2-emissions
(kg CO2-eq)
for scope 3 use ]],"")</f>
        <v>6.8731764266578349E-3</v>
      </c>
      <c r="N7585" s="436" t="s">
        <v>3730</v>
      </c>
      <c r="O7585" s="259">
        <v>1</v>
      </c>
      <c r="P7585" s="259" t="s">
        <v>5374</v>
      </c>
      <c r="Q7585" s="259" t="s">
        <v>5375</v>
      </c>
    </row>
    <row r="7586" spans="1:17" ht="21.75" customHeight="1">
      <c r="A7586" s="301" t="s">
        <v>5374</v>
      </c>
      <c r="B7586" s="301" t="s">
        <v>5405</v>
      </c>
      <c r="C7586" s="316" t="s">
        <v>13561</v>
      </c>
      <c r="D7586" s="465" t="s">
        <v>3730</v>
      </c>
      <c r="E7586" s="465" t="s">
        <v>700</v>
      </c>
      <c r="F7586" s="469" t="str">
        <f t="shared" si="236"/>
        <v>CH</v>
      </c>
      <c r="G7586" s="260">
        <v>0</v>
      </c>
      <c r="H7586" s="260">
        <v>4.8189878198320003E-3</v>
      </c>
      <c r="I7586" s="260">
        <v>5.4438860284799996E-4</v>
      </c>
      <c r="J7586" s="260">
        <v>1.0695462186648601</v>
      </c>
      <c r="K7586" s="260">
        <v>1.07490959528143</v>
      </c>
      <c r="L7586" s="301" t="str">
        <f t="shared" si="237"/>
        <v/>
      </c>
      <c r="M7586" s="459">
        <f>IFERROR((Tableau1[[#This Row],[Scope 1
(kg CO2-eq)]]+Tableau1[[#This Row],[Scope 2 energy
(kg CO2-eq)]]+Tableau1[[#This Row],[Scope 2 Infrastructure
(kg CO2-eq)]])/Tableau1[[#This Row],[Total CO2-emissions
(kg CO2-eq)
for scope 3 use ]],"")</f>
        <v>4.9896069829721583E-3</v>
      </c>
      <c r="N7586" s="436" t="s">
        <v>3730</v>
      </c>
      <c r="O7586" s="259">
        <v>1</v>
      </c>
      <c r="P7586" s="259" t="s">
        <v>5374</v>
      </c>
      <c r="Q7586" s="260" t="s">
        <v>5405</v>
      </c>
    </row>
    <row r="7587" spans="1:17" ht="21.75" customHeight="1">
      <c r="A7587" s="301" t="s">
        <v>5374</v>
      </c>
      <c r="B7587" s="301" t="s">
        <v>5405</v>
      </c>
      <c r="C7587" s="316" t="s">
        <v>13562</v>
      </c>
      <c r="D7587" s="465" t="s">
        <v>3730</v>
      </c>
      <c r="E7587" s="465" t="s">
        <v>700</v>
      </c>
      <c r="F7587" s="469" t="str">
        <f t="shared" si="236"/>
        <v>CH</v>
      </c>
      <c r="G7587" s="260">
        <v>0</v>
      </c>
      <c r="H7587" s="260">
        <v>4.3664011387999999E-3</v>
      </c>
      <c r="I7587" s="260">
        <v>5.687719536E-4</v>
      </c>
      <c r="J7587" s="260">
        <v>0.44463506891209498</v>
      </c>
      <c r="K7587" s="260">
        <v>0.44957024203058099</v>
      </c>
      <c r="L7587" s="301" t="str">
        <f t="shared" si="237"/>
        <v/>
      </c>
      <c r="M7587" s="459">
        <f>IFERROR((Tableau1[[#This Row],[Scope 1
(kg CO2-eq)]]+Tableau1[[#This Row],[Scope 2 energy
(kg CO2-eq)]]+Tableau1[[#This Row],[Scope 2 Infrastructure
(kg CO2-eq)]])/Tableau1[[#This Row],[Total CO2-emissions
(kg CO2-eq)
for scope 3 use ]],"")</f>
        <v>1.0977535056833892E-2</v>
      </c>
      <c r="N7587" s="436" t="s">
        <v>3730</v>
      </c>
      <c r="O7587" s="259">
        <v>1</v>
      </c>
      <c r="P7587" s="259" t="s">
        <v>5374</v>
      </c>
      <c r="Q7587" s="259" t="s">
        <v>5405</v>
      </c>
    </row>
    <row r="7588" spans="1:17" ht="21.75" customHeight="1">
      <c r="A7588" s="301" t="s">
        <v>5374</v>
      </c>
      <c r="B7588" s="301" t="s">
        <v>5405</v>
      </c>
      <c r="C7588" s="316" t="s">
        <v>13563</v>
      </c>
      <c r="D7588" s="465" t="s">
        <v>3730</v>
      </c>
      <c r="E7588" s="465" t="s">
        <v>700</v>
      </c>
      <c r="F7588" s="469" t="str">
        <f t="shared" si="236"/>
        <v>CH</v>
      </c>
      <c r="G7588" s="260">
        <v>0</v>
      </c>
      <c r="H7588" s="260">
        <v>4.3141102329999998E-3</v>
      </c>
      <c r="I7588" s="260">
        <v>5.4375136079999999E-4</v>
      </c>
      <c r="J7588" s="260">
        <v>1.0764703684729799</v>
      </c>
      <c r="K7588" s="260">
        <v>1.0813282302734899</v>
      </c>
      <c r="L7588" s="301" t="str">
        <f t="shared" si="237"/>
        <v/>
      </c>
      <c r="M7588" s="459">
        <f>IFERROR((Tableau1[[#This Row],[Scope 1
(kg CO2-eq)]]+Tableau1[[#This Row],[Scope 2 energy
(kg CO2-eq)]]+Tableau1[[#This Row],[Scope 2 Infrastructure
(kg CO2-eq)]])/Tableau1[[#This Row],[Total CO2-emissions
(kg CO2-eq)
for scope 3 use ]],"")</f>
        <v>4.4924949315078445E-3</v>
      </c>
      <c r="N7588" s="436" t="s">
        <v>3730</v>
      </c>
      <c r="O7588" s="259">
        <v>1</v>
      </c>
      <c r="P7588" s="259" t="s">
        <v>5374</v>
      </c>
      <c r="Q7588" s="259" t="s">
        <v>5405</v>
      </c>
    </row>
    <row r="7589" spans="1:17" ht="21.75" customHeight="1">
      <c r="A7589" s="301" t="s">
        <v>5370</v>
      </c>
      <c r="B7589" s="301" t="s">
        <v>5382</v>
      </c>
      <c r="C7589" s="316" t="s">
        <v>13564</v>
      </c>
      <c r="D7589" s="465" t="s">
        <v>3730</v>
      </c>
      <c r="E7589" s="465" t="s">
        <v>6101</v>
      </c>
      <c r="F7589" s="469" t="str">
        <f t="shared" si="236"/>
        <v>other</v>
      </c>
      <c r="G7589" s="260">
        <v>0</v>
      </c>
      <c r="H7589" s="260">
        <v>0.32199363263730602</v>
      </c>
      <c r="I7589" s="260">
        <v>2.0602097279999999E-4</v>
      </c>
      <c r="J7589" s="260">
        <v>2.2625920707868201</v>
      </c>
      <c r="K7589" s="260">
        <v>2.5847917255600401</v>
      </c>
      <c r="L7589" s="301" t="str">
        <f t="shared" si="237"/>
        <v/>
      </c>
      <c r="M7589" s="459">
        <f>IFERROR((Tableau1[[#This Row],[Scope 1
(kg CO2-eq)]]+Tableau1[[#This Row],[Scope 2 energy
(kg CO2-eq)]]+Tableau1[[#This Row],[Scope 2 Infrastructure
(kg CO2-eq)]])/Tableau1[[#This Row],[Total CO2-emissions
(kg CO2-eq)
for scope 3 use ]],"")</f>
        <v>0.12465207560980406</v>
      </c>
      <c r="N7589" s="436" t="s">
        <v>3730</v>
      </c>
      <c r="O7589" s="259">
        <v>1</v>
      </c>
      <c r="P7589" s="259" t="s">
        <v>5370</v>
      </c>
      <c r="Q7589" s="259" t="s">
        <v>5382</v>
      </c>
    </row>
    <row r="7590" spans="1:17" ht="21.75" customHeight="1">
      <c r="A7590" s="301" t="s">
        <v>5374</v>
      </c>
      <c r="B7590" s="301" t="s">
        <v>5375</v>
      </c>
      <c r="C7590" s="316" t="s">
        <v>13565</v>
      </c>
      <c r="D7590" s="465" t="s">
        <v>3730</v>
      </c>
      <c r="E7590" s="465" t="s">
        <v>700</v>
      </c>
      <c r="F7590" s="469" t="str">
        <f t="shared" si="236"/>
        <v>CH</v>
      </c>
      <c r="G7590" s="260">
        <v>0</v>
      </c>
      <c r="H7590" s="260">
        <v>3.1173801105599998E-3</v>
      </c>
      <c r="I7590" s="260">
        <v>1.7023708080000002E-5</v>
      </c>
      <c r="J7590" s="260">
        <v>0.56935419107588803</v>
      </c>
      <c r="K7590" s="260">
        <v>0.57248859765575399</v>
      </c>
      <c r="L7590" s="301" t="str">
        <f t="shared" si="237"/>
        <v/>
      </c>
      <c r="M7590" s="459">
        <f>IFERROR((Tableau1[[#This Row],[Scope 1
(kg CO2-eq)]]+Tableau1[[#This Row],[Scope 2 energy
(kg CO2-eq)]]+Tableau1[[#This Row],[Scope 2 Infrastructure
(kg CO2-eq)]])/Tableau1[[#This Row],[Total CO2-emissions
(kg CO2-eq)
for scope 3 use ]],"")</f>
        <v>5.475050213183048E-3</v>
      </c>
      <c r="N7590" s="436" t="s">
        <v>3730</v>
      </c>
      <c r="O7590" s="259">
        <v>1</v>
      </c>
      <c r="P7590" s="259" t="s">
        <v>5374</v>
      </c>
      <c r="Q7590" s="259" t="s">
        <v>5375</v>
      </c>
    </row>
    <row r="7591" spans="1:17" ht="21.75" customHeight="1">
      <c r="A7591" s="301" t="s">
        <v>5370</v>
      </c>
      <c r="B7591" s="301" t="s">
        <v>5404</v>
      </c>
      <c r="C7591" s="316" t="s">
        <v>13566</v>
      </c>
      <c r="D7591" s="465" t="s">
        <v>3730</v>
      </c>
      <c r="E7591" s="465" t="s">
        <v>700</v>
      </c>
      <c r="F7591" s="469" t="str">
        <f t="shared" si="236"/>
        <v>CH</v>
      </c>
      <c r="G7591" s="260">
        <v>0</v>
      </c>
      <c r="H7591" s="260">
        <v>0.121299443376</v>
      </c>
      <c r="I7591" s="260">
        <v>4.9744007999999999E-5</v>
      </c>
      <c r="J7591" s="260">
        <v>7.8710951299364895E-2</v>
      </c>
      <c r="K7591" s="260">
        <v>0.20006013930855199</v>
      </c>
      <c r="L7591" s="301" t="str">
        <f t="shared" si="237"/>
        <v/>
      </c>
      <c r="M7591" s="459">
        <f>IFERROR((Tableau1[[#This Row],[Scope 1
(kg CO2-eq)]]+Tableau1[[#This Row],[Scope 2 energy
(kg CO2-eq)]]+Tableau1[[#This Row],[Scope 2 Infrastructure
(kg CO2-eq)]])/Tableau1[[#This Row],[Total CO2-emissions
(kg CO2-eq)
for scope 3 use ]],"")</f>
        <v>0.6065635453589463</v>
      </c>
      <c r="N7591" s="436" t="s">
        <v>3730</v>
      </c>
      <c r="O7591" s="259">
        <v>1</v>
      </c>
      <c r="P7591" s="259" t="s">
        <v>5370</v>
      </c>
      <c r="Q7591" s="260" t="s">
        <v>5404</v>
      </c>
    </row>
    <row r="7592" spans="1:17" ht="21.75" customHeight="1">
      <c r="A7592" s="301" t="s">
        <v>5385</v>
      </c>
      <c r="B7592" s="301" t="s">
        <v>5150</v>
      </c>
      <c r="C7592" s="316" t="s">
        <v>13567</v>
      </c>
      <c r="D7592" s="465" t="s">
        <v>3646</v>
      </c>
      <c r="E7592" s="465" t="s">
        <v>700</v>
      </c>
      <c r="F7592" s="469" t="str">
        <f t="shared" si="236"/>
        <v>CH</v>
      </c>
      <c r="G7592" s="260">
        <v>0</v>
      </c>
      <c r="H7592" s="260">
        <v>108.6918692544</v>
      </c>
      <c r="I7592" s="260">
        <v>2.2685171903999999</v>
      </c>
      <c r="J7592" s="260">
        <v>299.46457851331098</v>
      </c>
      <c r="K7592" s="260">
        <v>410.424971871884</v>
      </c>
      <c r="L7592" s="301" t="str">
        <f t="shared" si="237"/>
        <v/>
      </c>
      <c r="M7592" s="459">
        <f>IFERROR((Tableau1[[#This Row],[Scope 1
(kg CO2-eq)]]+Tableau1[[#This Row],[Scope 2 energy
(kg CO2-eq)]]+Tableau1[[#This Row],[Scope 2 Infrastructure
(kg CO2-eq)]])/Tableau1[[#This Row],[Total CO2-emissions
(kg CO2-eq)
for scope 3 use ]],"")</f>
        <v>0.27035486154443056</v>
      </c>
      <c r="N7592" s="436" t="s">
        <v>3646</v>
      </c>
      <c r="O7592" s="259">
        <v>1</v>
      </c>
      <c r="P7592" s="259" t="s">
        <v>5385</v>
      </c>
      <c r="Q7592" s="260" t="s">
        <v>5150</v>
      </c>
    </row>
    <row r="7593" spans="1:17" ht="21.75" customHeight="1">
      <c r="A7593" s="301" t="s">
        <v>5372</v>
      </c>
      <c r="B7593" s="301" t="s">
        <v>5373</v>
      </c>
      <c r="C7593" s="316" t="s">
        <v>13568</v>
      </c>
      <c r="D7593" s="465" t="s">
        <v>3730</v>
      </c>
      <c r="E7593" s="465" t="s">
        <v>6091</v>
      </c>
      <c r="F7593" s="469" t="str">
        <f t="shared" si="236"/>
        <v>other</v>
      </c>
      <c r="G7593" s="260">
        <v>5.6632999999999998E-4</v>
      </c>
      <c r="H7593" s="260">
        <v>1.5824538758973601</v>
      </c>
      <c r="I7593" s="260">
        <v>9.0661601663999999E-4</v>
      </c>
      <c r="J7593" s="260">
        <v>3.8590569841092202</v>
      </c>
      <c r="K7593" s="260">
        <v>5.4429838013580003</v>
      </c>
      <c r="L7593" s="301" t="str">
        <f t="shared" si="237"/>
        <v/>
      </c>
      <c r="M7593" s="459">
        <f>IFERROR((Tableau1[[#This Row],[Scope 1
(kg CO2-eq)]]+Tableau1[[#This Row],[Scope 2 energy
(kg CO2-eq)]]+Tableau1[[#This Row],[Scope 2 Infrastructure
(kg CO2-eq)]])/Tableau1[[#This Row],[Total CO2-emissions
(kg CO2-eq)
for scope 3 use ]],"")</f>
        <v>0.29100340543339803</v>
      </c>
      <c r="N7593" s="436" t="s">
        <v>3730</v>
      </c>
      <c r="O7593" s="259">
        <v>1</v>
      </c>
      <c r="P7593" s="259" t="s">
        <v>5372</v>
      </c>
      <c r="Q7593" s="259" t="s">
        <v>5373</v>
      </c>
    </row>
    <row r="7594" spans="1:17" ht="21.75" customHeight="1">
      <c r="A7594" s="301" t="s">
        <v>5372</v>
      </c>
      <c r="B7594" s="301" t="s">
        <v>5373</v>
      </c>
      <c r="C7594" s="316" t="s">
        <v>13569</v>
      </c>
      <c r="D7594" s="465" t="s">
        <v>3730</v>
      </c>
      <c r="E7594" s="465" t="s">
        <v>6091</v>
      </c>
      <c r="F7594" s="469" t="str">
        <f t="shared" si="236"/>
        <v>other</v>
      </c>
      <c r="G7594" s="260">
        <v>5.6632999999999998E-4</v>
      </c>
      <c r="H7594" s="260">
        <v>1.5824538758973601</v>
      </c>
      <c r="I7594" s="260">
        <v>9.0661601663999999E-4</v>
      </c>
      <c r="J7594" s="260">
        <v>3.8587432803212303</v>
      </c>
      <c r="K7594" s="260">
        <v>5.4426700975403302</v>
      </c>
      <c r="L7594" s="301" t="str">
        <f t="shared" si="237"/>
        <v/>
      </c>
      <c r="M7594" s="459">
        <f>IFERROR((Tableau1[[#This Row],[Scope 1
(kg CO2-eq)]]+Tableau1[[#This Row],[Scope 2 energy
(kg CO2-eq)]]+Tableau1[[#This Row],[Scope 2 Infrastructure
(kg CO2-eq)]])/Tableau1[[#This Row],[Total CO2-emissions
(kg CO2-eq)
for scope 3 use ]],"")</f>
        <v>0.29102017824483128</v>
      </c>
      <c r="N7594" s="436" t="s">
        <v>3730</v>
      </c>
      <c r="O7594" s="259">
        <v>1</v>
      </c>
      <c r="P7594" s="259" t="s">
        <v>5372</v>
      </c>
      <c r="Q7594" s="259" t="s">
        <v>5373</v>
      </c>
    </row>
    <row r="7595" spans="1:17" ht="21.75" customHeight="1">
      <c r="A7595" s="301" t="s">
        <v>5372</v>
      </c>
      <c r="B7595" s="301" t="s">
        <v>5373</v>
      </c>
      <c r="C7595" s="316" t="s">
        <v>13570</v>
      </c>
      <c r="D7595" s="465" t="s">
        <v>3730</v>
      </c>
      <c r="E7595" s="465" t="s">
        <v>6091</v>
      </c>
      <c r="F7595" s="469" t="str">
        <f t="shared" si="236"/>
        <v>other</v>
      </c>
      <c r="G7595" s="260">
        <v>0.28395601590000003</v>
      </c>
      <c r="H7595" s="260">
        <v>1.1431209774561</v>
      </c>
      <c r="I7595" s="260">
        <v>6.16881236544E-4</v>
      </c>
      <c r="J7595" s="260">
        <v>4.0116164154212095</v>
      </c>
      <c r="K7595" s="260">
        <v>5.4393102865696203</v>
      </c>
      <c r="L7595" s="301" t="str">
        <f t="shared" si="237"/>
        <v/>
      </c>
      <c r="M7595" s="459">
        <f>IFERROR((Tableau1[[#This Row],[Scope 1
(kg CO2-eq)]]+Tableau1[[#This Row],[Scope 2 energy
(kg CO2-eq)]]+Tableau1[[#This Row],[Scope 2 Infrastructure
(kg CO2-eq)]])/Tableau1[[#This Row],[Total CO2-emissions
(kg CO2-eq)
for scope 3 use ]],"")</f>
        <v>0.26247700524050077</v>
      </c>
      <c r="N7595" s="436" t="s">
        <v>3730</v>
      </c>
      <c r="O7595" s="259">
        <v>1</v>
      </c>
      <c r="P7595" s="259" t="s">
        <v>5372</v>
      </c>
      <c r="Q7595" s="259" t="s">
        <v>5373</v>
      </c>
    </row>
    <row r="7596" spans="1:17" ht="21.75" customHeight="1">
      <c r="A7596" s="301" t="s">
        <v>5380</v>
      </c>
      <c r="B7596" s="301" t="s">
        <v>5381</v>
      </c>
      <c r="C7596" s="316" t="s">
        <v>13571</v>
      </c>
      <c r="D7596" s="465" t="s">
        <v>3730</v>
      </c>
      <c r="E7596" s="465" t="s">
        <v>6101</v>
      </c>
      <c r="F7596" s="469" t="str">
        <f t="shared" si="236"/>
        <v>other</v>
      </c>
      <c r="G7596" s="260">
        <v>0</v>
      </c>
      <c r="H7596" s="260">
        <v>0</v>
      </c>
      <c r="I7596" s="260">
        <v>0</v>
      </c>
      <c r="J7596" s="260">
        <v>0</v>
      </c>
      <c r="K7596" s="260">
        <v>0</v>
      </c>
      <c r="L7596" s="301" t="str">
        <f t="shared" si="237"/>
        <v/>
      </c>
      <c r="M7596" s="459" t="str">
        <f>IFERROR((Tableau1[[#This Row],[Scope 1
(kg CO2-eq)]]+Tableau1[[#This Row],[Scope 2 energy
(kg CO2-eq)]]+Tableau1[[#This Row],[Scope 2 Infrastructure
(kg CO2-eq)]])/Tableau1[[#This Row],[Total CO2-emissions
(kg CO2-eq)
for scope 3 use ]],"")</f>
        <v/>
      </c>
      <c r="N7596" s="436" t="s">
        <v>3730</v>
      </c>
      <c r="O7596" s="259">
        <v>1</v>
      </c>
      <c r="P7596" s="259" t="s">
        <v>5380</v>
      </c>
      <c r="Q7596" s="259" t="s">
        <v>5381</v>
      </c>
    </row>
    <row r="7597" spans="1:17" ht="21.75" customHeight="1">
      <c r="A7597" s="301" t="s">
        <v>5157</v>
      </c>
      <c r="B7597" s="301" t="s">
        <v>5164</v>
      </c>
      <c r="C7597" s="316" t="s">
        <v>13572</v>
      </c>
      <c r="D7597" s="465" t="s">
        <v>3730</v>
      </c>
      <c r="E7597" s="465" t="s">
        <v>6091</v>
      </c>
      <c r="F7597" s="469" t="str">
        <f t="shared" si="236"/>
        <v>other</v>
      </c>
      <c r="G7597" s="260">
        <v>0</v>
      </c>
      <c r="H7597" s="260">
        <v>0.15087619328352</v>
      </c>
      <c r="I7597" s="260">
        <v>1.9637002441560001E-2</v>
      </c>
      <c r="J7597" s="260">
        <v>0.143430720384116</v>
      </c>
      <c r="K7597" s="260">
        <v>0.31394391688684398</v>
      </c>
      <c r="L7597" s="301" t="str">
        <f t="shared" si="237"/>
        <v/>
      </c>
      <c r="M7597" s="459">
        <f>IFERROR((Tableau1[[#This Row],[Scope 1
(kg CO2-eq)]]+Tableau1[[#This Row],[Scope 2 energy
(kg CO2-eq)]]+Tableau1[[#This Row],[Scope 2 Infrastructure
(kg CO2-eq)]])/Tableau1[[#This Row],[Total CO2-emissions
(kg CO2-eq)
for scope 3 use ]],"")</f>
        <v>0.54313266336209576</v>
      </c>
      <c r="N7597" s="436" t="s">
        <v>3730</v>
      </c>
      <c r="O7597" s="259">
        <v>1</v>
      </c>
      <c r="P7597" s="259" t="s">
        <v>5157</v>
      </c>
      <c r="Q7597" s="259" t="s">
        <v>5164</v>
      </c>
    </row>
    <row r="7598" spans="1:17" ht="21.75" customHeight="1">
      <c r="A7598" s="301" t="s">
        <v>5157</v>
      </c>
      <c r="B7598" s="301" t="s">
        <v>5164</v>
      </c>
      <c r="C7598" s="316" t="s">
        <v>13573</v>
      </c>
      <c r="D7598" s="465" t="s">
        <v>3730</v>
      </c>
      <c r="E7598" s="465" t="s">
        <v>6091</v>
      </c>
      <c r="F7598" s="469" t="str">
        <f t="shared" si="236"/>
        <v>other</v>
      </c>
      <c r="G7598" s="260">
        <v>0</v>
      </c>
      <c r="H7598" s="260">
        <v>0.12903303920351999</v>
      </c>
      <c r="I7598" s="260">
        <v>2.8982264521560001E-2</v>
      </c>
      <c r="J7598" s="260">
        <v>0.143430720384116</v>
      </c>
      <c r="K7598" s="260">
        <v>0.30144602690187899</v>
      </c>
      <c r="L7598" s="301" t="str">
        <f t="shared" si="237"/>
        <v/>
      </c>
      <c r="M7598" s="459">
        <f>IFERROR((Tableau1[[#This Row],[Scope 1
(kg CO2-eq)]]+Tableau1[[#This Row],[Scope 2 energy
(kg CO2-eq)]]+Tableau1[[#This Row],[Scope 2 Infrastructure
(kg CO2-eq)]])/Tableau1[[#This Row],[Total CO2-emissions
(kg CO2-eq)
for scope 3 use ]],"")</f>
        <v>0.52419103130695477</v>
      </c>
      <c r="N7598" s="436" t="s">
        <v>3730</v>
      </c>
      <c r="O7598" s="259">
        <v>1</v>
      </c>
      <c r="P7598" s="259" t="s">
        <v>5157</v>
      </c>
      <c r="Q7598" s="259" t="s">
        <v>5164</v>
      </c>
    </row>
    <row r="7599" spans="1:17" ht="21.75" customHeight="1">
      <c r="A7599" s="301" t="s">
        <v>5157</v>
      </c>
      <c r="B7599" s="301" t="s">
        <v>5164</v>
      </c>
      <c r="C7599" s="316" t="s">
        <v>13574</v>
      </c>
      <c r="D7599" s="465" t="s">
        <v>3730</v>
      </c>
      <c r="E7599" s="465" t="s">
        <v>6091</v>
      </c>
      <c r="F7599" s="469" t="str">
        <f t="shared" si="236"/>
        <v>other</v>
      </c>
      <c r="G7599" s="260">
        <v>0</v>
      </c>
      <c r="H7599" s="260">
        <v>0.12451352684352</v>
      </c>
      <c r="I7599" s="260">
        <v>3.062010864156E-2</v>
      </c>
      <c r="J7599" s="260">
        <v>0.143430720384116</v>
      </c>
      <c r="K7599" s="260">
        <v>0.29856435857748398</v>
      </c>
      <c r="L7599" s="301" t="str">
        <f t="shared" si="237"/>
        <v/>
      </c>
      <c r="M7599" s="459">
        <f>IFERROR((Tableau1[[#This Row],[Scope 1
(kg CO2-eq)]]+Tableau1[[#This Row],[Scope 2 energy
(kg CO2-eq)]]+Tableau1[[#This Row],[Scope 2 Infrastructure
(kg CO2-eq)]])/Tableau1[[#This Row],[Total CO2-emissions
(kg CO2-eq)
for scope 3 use ]],"")</f>
        <v>0.51959864273223166</v>
      </c>
      <c r="N7599" s="436" t="s">
        <v>3730</v>
      </c>
      <c r="O7599" s="259">
        <v>1</v>
      </c>
      <c r="P7599" s="259" t="s">
        <v>5157</v>
      </c>
      <c r="Q7599" s="259" t="s">
        <v>5164</v>
      </c>
    </row>
    <row r="7600" spans="1:17" ht="21.75" customHeight="1">
      <c r="A7600" s="301" t="s">
        <v>5157</v>
      </c>
      <c r="B7600" s="301" t="s">
        <v>5164</v>
      </c>
      <c r="C7600" s="316" t="s">
        <v>13575</v>
      </c>
      <c r="D7600" s="465" t="s">
        <v>3730</v>
      </c>
      <c r="E7600" s="465" t="s">
        <v>6091</v>
      </c>
      <c r="F7600" s="469" t="str">
        <f t="shared" si="236"/>
        <v>other</v>
      </c>
      <c r="G7600" s="260">
        <v>0</v>
      </c>
      <c r="H7600" s="260">
        <v>0.12543385064352</v>
      </c>
      <c r="I7600" s="260">
        <v>1.6473639755999999E-4</v>
      </c>
      <c r="J7600" s="260">
        <v>0.143430720384116</v>
      </c>
      <c r="K7600" s="260">
        <v>0.26902930855394602</v>
      </c>
      <c r="L7600" s="301" t="str">
        <f t="shared" si="237"/>
        <v/>
      </c>
      <c r="M7600" s="459">
        <f>IFERROR((Tableau1[[#This Row],[Scope 1
(kg CO2-eq)]]+Tableau1[[#This Row],[Scope 2 energy
(kg CO2-eq)]]+Tableau1[[#This Row],[Scope 2 Infrastructure
(kg CO2-eq)]])/Tableau1[[#This Row],[Total CO2-emissions
(kg CO2-eq)
for scope 3 use ]],"")</f>
        <v>0.46685837954304099</v>
      </c>
      <c r="N7600" s="436" t="s">
        <v>3730</v>
      </c>
      <c r="O7600" s="259">
        <v>1</v>
      </c>
      <c r="P7600" s="259" t="s">
        <v>5157</v>
      </c>
      <c r="Q7600" s="259" t="s">
        <v>5164</v>
      </c>
    </row>
    <row r="7601" spans="1:17" ht="21.75" customHeight="1">
      <c r="A7601" s="301" t="s">
        <v>5157</v>
      </c>
      <c r="B7601" s="301" t="s">
        <v>5164</v>
      </c>
      <c r="C7601" s="316" t="s">
        <v>13576</v>
      </c>
      <c r="D7601" s="465" t="s">
        <v>3730</v>
      </c>
      <c r="E7601" s="465" t="s">
        <v>6091</v>
      </c>
      <c r="F7601" s="469" t="str">
        <f t="shared" si="236"/>
        <v>other</v>
      </c>
      <c r="G7601" s="260">
        <v>0</v>
      </c>
      <c r="H7601" s="260">
        <v>1.0375154044099999</v>
      </c>
      <c r="I7601" s="260">
        <v>7.1886178630000006E-2</v>
      </c>
      <c r="J7601" s="260">
        <v>3.7160731991851201E-2</v>
      </c>
      <c r="K7601" s="260">
        <v>1.14656231009336</v>
      </c>
      <c r="L7601" s="301" t="str">
        <f t="shared" si="237"/>
        <v/>
      </c>
      <c r="M7601" s="459">
        <f>IFERROR((Tableau1[[#This Row],[Scope 1
(kg CO2-eq)]]+Tableau1[[#This Row],[Scope 2 energy
(kg CO2-eq)]]+Tableau1[[#This Row],[Scope 2 Infrastructure
(kg CO2-eq)]])/Tableau1[[#This Row],[Total CO2-emissions
(kg CO2-eq)
for scope 3 use ]],"")</f>
        <v>0.96758943955663934</v>
      </c>
      <c r="N7601" s="436" t="s">
        <v>3730</v>
      </c>
      <c r="O7601" s="259">
        <v>1</v>
      </c>
      <c r="P7601" s="259" t="s">
        <v>5157</v>
      </c>
      <c r="Q7601" s="259" t="s">
        <v>5164</v>
      </c>
    </row>
    <row r="7602" spans="1:17" ht="21.75" customHeight="1">
      <c r="A7602" s="301" t="s">
        <v>5157</v>
      </c>
      <c r="B7602" s="301" t="s">
        <v>5164</v>
      </c>
      <c r="C7602" s="316" t="s">
        <v>13577</v>
      </c>
      <c r="D7602" s="465" t="s">
        <v>3730</v>
      </c>
      <c r="E7602" s="465" t="s">
        <v>6091</v>
      </c>
      <c r="F7602" s="469" t="str">
        <f t="shared" si="236"/>
        <v>other</v>
      </c>
      <c r="G7602" s="260">
        <v>0</v>
      </c>
      <c r="H7602" s="260">
        <v>0.96023697292999999</v>
      </c>
      <c r="I7602" s="260">
        <v>0.10494858310999999</v>
      </c>
      <c r="J7602" s="260">
        <v>3.7160731991851201E-2</v>
      </c>
      <c r="K7602" s="260">
        <v>1.1023462874255401</v>
      </c>
      <c r="L7602" s="301" t="str">
        <f t="shared" si="237"/>
        <v/>
      </c>
      <c r="M7602" s="459">
        <f>IFERROR((Tableau1[[#This Row],[Scope 1
(kg CO2-eq)]]+Tableau1[[#This Row],[Scope 2 energy
(kg CO2-eq)]]+Tableau1[[#This Row],[Scope 2 Infrastructure
(kg CO2-eq)]])/Tableau1[[#This Row],[Total CO2-emissions
(kg CO2-eq)
for scope 3 use ]],"")</f>
        <v>0.96628942120145678</v>
      </c>
      <c r="N7602" s="436" t="s">
        <v>3730</v>
      </c>
      <c r="O7602" s="259">
        <v>1</v>
      </c>
      <c r="P7602" s="259" t="s">
        <v>5157</v>
      </c>
      <c r="Q7602" s="259" t="s">
        <v>5164</v>
      </c>
    </row>
    <row r="7603" spans="1:17" ht="21.75" customHeight="1">
      <c r="A7603" s="301" t="s">
        <v>5157</v>
      </c>
      <c r="B7603" s="301" t="s">
        <v>5164</v>
      </c>
      <c r="C7603" s="316" t="s">
        <v>13578</v>
      </c>
      <c r="D7603" s="465" t="s">
        <v>3730</v>
      </c>
      <c r="E7603" s="465" t="s">
        <v>6091</v>
      </c>
      <c r="F7603" s="469" t="str">
        <f t="shared" si="236"/>
        <v>other</v>
      </c>
      <c r="G7603" s="260">
        <v>0</v>
      </c>
      <c r="H7603" s="260">
        <v>0.94424748601999997</v>
      </c>
      <c r="I7603" s="260">
        <v>0.11074307708</v>
      </c>
      <c r="J7603" s="260">
        <v>3.7160731991851201E-2</v>
      </c>
      <c r="K7603" s="260">
        <v>1.0921512950641099</v>
      </c>
      <c r="L7603" s="301" t="str">
        <f t="shared" si="237"/>
        <v/>
      </c>
      <c r="M7603" s="459">
        <f>IFERROR((Tableau1[[#This Row],[Scope 1
(kg CO2-eq)]]+Tableau1[[#This Row],[Scope 2 energy
(kg CO2-eq)]]+Tableau1[[#This Row],[Scope 2 Infrastructure
(kg CO2-eq)]])/Tableau1[[#This Row],[Total CO2-emissions
(kg CO2-eq)
for scope 3 use ]],"")</f>
        <v>0.96597473982583293</v>
      </c>
      <c r="N7603" s="436" t="s">
        <v>3730</v>
      </c>
      <c r="O7603" s="259">
        <v>1</v>
      </c>
      <c r="P7603" s="259" t="s">
        <v>5157</v>
      </c>
      <c r="Q7603" s="259" t="s">
        <v>5164</v>
      </c>
    </row>
    <row r="7604" spans="1:17" ht="21.75" customHeight="1">
      <c r="A7604" s="301" t="s">
        <v>5157</v>
      </c>
      <c r="B7604" s="301" t="s">
        <v>5164</v>
      </c>
      <c r="C7604" s="316" t="s">
        <v>13579</v>
      </c>
      <c r="D7604" s="465" t="s">
        <v>3730</v>
      </c>
      <c r="E7604" s="465" t="s">
        <v>6091</v>
      </c>
      <c r="F7604" s="469" t="str">
        <f t="shared" si="236"/>
        <v>other</v>
      </c>
      <c r="G7604" s="260">
        <v>0</v>
      </c>
      <c r="H7604" s="260">
        <v>0.94750348006999996</v>
      </c>
      <c r="I7604" s="260">
        <v>2.9956616410000002E-3</v>
      </c>
      <c r="J7604" s="260">
        <v>3.7160731991851201E-2</v>
      </c>
      <c r="K7604" s="260">
        <v>0.98765986952078899</v>
      </c>
      <c r="L7604" s="301" t="str">
        <f t="shared" si="237"/>
        <v/>
      </c>
      <c r="M7604" s="459">
        <f>IFERROR((Tableau1[[#This Row],[Scope 1
(kg CO2-eq)]]+Tableau1[[#This Row],[Scope 2 energy
(kg CO2-eq)]]+Tableau1[[#This Row],[Scope 2 Infrastructure
(kg CO2-eq)]])/Tableau1[[#This Row],[Total CO2-emissions
(kg CO2-eq)
for scope 3 use ]],"")</f>
        <v>0.96237497446583564</v>
      </c>
      <c r="N7604" s="436" t="s">
        <v>3730</v>
      </c>
      <c r="O7604" s="259">
        <v>1</v>
      </c>
      <c r="P7604" s="259" t="s">
        <v>5157</v>
      </c>
      <c r="Q7604" s="259" t="s">
        <v>5164</v>
      </c>
    </row>
    <row r="7605" spans="1:17" ht="21.75" customHeight="1">
      <c r="A7605" s="301" t="s">
        <v>5372</v>
      </c>
      <c r="B7605" s="301" t="s">
        <v>5373</v>
      </c>
      <c r="C7605" s="316" t="s">
        <v>13580</v>
      </c>
      <c r="D7605" s="465" t="s">
        <v>3730</v>
      </c>
      <c r="E7605" s="465" t="s">
        <v>6091</v>
      </c>
      <c r="F7605" s="469" t="str">
        <f t="shared" si="236"/>
        <v>other</v>
      </c>
      <c r="G7605" s="260">
        <v>0.43648999999999999</v>
      </c>
      <c r="H7605" s="260">
        <v>1.54198211214968</v>
      </c>
      <c r="I7605" s="260">
        <v>8.5112027712000004E-4</v>
      </c>
      <c r="J7605" s="260">
        <v>4.38387303256075</v>
      </c>
      <c r="K7605" s="260">
        <v>6.3631962629053298</v>
      </c>
      <c r="L7605" s="301" t="str">
        <f t="shared" si="237"/>
        <v/>
      </c>
      <c r="M7605" s="459">
        <f>IFERROR((Tableau1[[#This Row],[Scope 1
(kg CO2-eq)]]+Tableau1[[#This Row],[Scope 2 energy
(kg CO2-eq)]]+Tableau1[[#This Row],[Scope 2 Infrastructure
(kg CO2-eq)]])/Tableau1[[#This Row],[Total CO2-emissions
(kg CO2-eq)
for scope 3 use ]],"")</f>
        <v>0.31105802031683272</v>
      </c>
      <c r="N7605" s="436" t="s">
        <v>3730</v>
      </c>
      <c r="O7605" s="259">
        <v>1</v>
      </c>
      <c r="P7605" s="259" t="s">
        <v>5372</v>
      </c>
      <c r="Q7605" s="259" t="s">
        <v>5373</v>
      </c>
    </row>
    <row r="7606" spans="1:17" ht="21.75" customHeight="1">
      <c r="A7606" s="301" t="s">
        <v>5394</v>
      </c>
      <c r="B7606" s="301" t="s">
        <v>5205</v>
      </c>
      <c r="C7606" s="316" t="s">
        <v>13581</v>
      </c>
      <c r="D7606" s="465" t="s">
        <v>3730</v>
      </c>
      <c r="E7606" s="465" t="s">
        <v>700</v>
      </c>
      <c r="F7606" s="469" t="str">
        <f t="shared" si="236"/>
        <v>CH</v>
      </c>
      <c r="G7606" s="260">
        <v>5.0749999999999997E-3</v>
      </c>
      <c r="H7606" s="260">
        <v>4.2471797752600002E-2</v>
      </c>
      <c r="I7606" s="260">
        <v>1.5568908662968</v>
      </c>
      <c r="J7606" s="260">
        <v>1.8647649623539401E-3</v>
      </c>
      <c r="K7606" s="260">
        <v>1.6063023989586001</v>
      </c>
      <c r="L7606" s="301" t="str">
        <f t="shared" si="237"/>
        <v/>
      </c>
      <c r="M7606" s="459">
        <f>IFERROR((Tableau1[[#This Row],[Scope 1
(kg CO2-eq)]]+Tableau1[[#This Row],[Scope 2 energy
(kg CO2-eq)]]+Tableau1[[#This Row],[Scope 2 Infrastructure
(kg CO2-eq)]])/Tableau1[[#This Row],[Total CO2-emissions
(kg CO2-eq)
for scope 3 use ]],"")</f>
        <v>0.99883911341325959</v>
      </c>
      <c r="N7606" s="436" t="s">
        <v>3730</v>
      </c>
      <c r="O7606" s="259">
        <v>1</v>
      </c>
      <c r="P7606" s="259" t="s">
        <v>5394</v>
      </c>
      <c r="Q7606" s="259" t="s">
        <v>5205</v>
      </c>
    </row>
    <row r="7607" spans="1:17" ht="21.75" customHeight="1">
      <c r="A7607" s="301" t="s">
        <v>5394</v>
      </c>
      <c r="B7607" s="301" t="s">
        <v>5205</v>
      </c>
      <c r="C7607" s="316" t="s">
        <v>13582</v>
      </c>
      <c r="D7607" s="465" t="s">
        <v>3730</v>
      </c>
      <c r="E7607" s="465" t="s">
        <v>700</v>
      </c>
      <c r="F7607" s="469" t="str">
        <f t="shared" si="236"/>
        <v>CH</v>
      </c>
      <c r="G7607" s="260">
        <v>5.0749999999999997E-3</v>
      </c>
      <c r="H7607" s="260">
        <v>1.8528522041944</v>
      </c>
      <c r="I7607" s="260">
        <v>1.00453775102E-2</v>
      </c>
      <c r="J7607" s="260">
        <v>1.8647649623539401E-3</v>
      </c>
      <c r="K7607" s="260">
        <v>1.8698373289737</v>
      </c>
      <c r="L7607" s="301" t="str">
        <f t="shared" si="237"/>
        <v/>
      </c>
      <c r="M7607" s="459">
        <f>IFERROR((Tableau1[[#This Row],[Scope 1
(kg CO2-eq)]]+Tableau1[[#This Row],[Scope 2 energy
(kg CO2-eq)]]+Tableau1[[#This Row],[Scope 2 Infrastructure
(kg CO2-eq)]])/Tableau1[[#This Row],[Total CO2-emissions
(kg CO2-eq)
for scope 3 use ]],"")</f>
        <v>0.99900272219395492</v>
      </c>
      <c r="N7607" s="436" t="s">
        <v>3730</v>
      </c>
      <c r="O7607" s="259">
        <v>1</v>
      </c>
      <c r="P7607" s="259" t="s">
        <v>5394</v>
      </c>
      <c r="Q7607" s="259" t="s">
        <v>5205</v>
      </c>
    </row>
    <row r="7608" spans="1:17" ht="21.75" customHeight="1">
      <c r="A7608" s="301" t="s">
        <v>5394</v>
      </c>
      <c r="B7608" s="301" t="s">
        <v>5205</v>
      </c>
      <c r="C7608" s="316" t="s">
        <v>13583</v>
      </c>
      <c r="D7608" s="465" t="s">
        <v>3730</v>
      </c>
      <c r="E7608" s="465" t="s">
        <v>700</v>
      </c>
      <c r="F7608" s="469" t="str">
        <f t="shared" si="236"/>
        <v>CH</v>
      </c>
      <c r="G7608" s="260">
        <v>5.0749999999999997E-3</v>
      </c>
      <c r="H7608" s="260">
        <v>5.9628601958200002E-2</v>
      </c>
      <c r="I7608" s="260">
        <v>1.5569845579276</v>
      </c>
      <c r="J7608" s="260">
        <v>1.8647649623539401E-3</v>
      </c>
      <c r="K7608" s="260">
        <v>1.6235528946529001</v>
      </c>
      <c r="L7608" s="301" t="str">
        <f t="shared" si="237"/>
        <v/>
      </c>
      <c r="M7608" s="459">
        <f>IFERROR((Tableau1[[#This Row],[Scope 1
(kg CO2-eq)]]+Tableau1[[#This Row],[Scope 2 energy
(kg CO2-eq)]]+Tableau1[[#This Row],[Scope 2 Infrastructure
(kg CO2-eq)]])/Tableau1[[#This Row],[Total CO2-emissions
(kg CO2-eq)
for scope 3 use ]],"")</f>
        <v>0.9988514480967996</v>
      </c>
      <c r="N7608" s="436" t="s">
        <v>3730</v>
      </c>
      <c r="O7608" s="259">
        <v>1</v>
      </c>
      <c r="P7608" s="259" t="s">
        <v>5394</v>
      </c>
      <c r="Q7608" s="259" t="s">
        <v>5205</v>
      </c>
    </row>
    <row r="7609" spans="1:17" ht="21.75" customHeight="1">
      <c r="A7609" s="301" t="s">
        <v>5370</v>
      </c>
      <c r="B7609" s="301" t="s">
        <v>5371</v>
      </c>
      <c r="C7609" s="316" t="s">
        <v>13584</v>
      </c>
      <c r="D7609" s="465" t="s">
        <v>3730</v>
      </c>
      <c r="E7609" s="465" t="s">
        <v>6091</v>
      </c>
      <c r="F7609" s="469" t="str">
        <f t="shared" si="236"/>
        <v>other</v>
      </c>
      <c r="G7609" s="260">
        <v>3.6528400000000003E-2</v>
      </c>
      <c r="H7609" s="260">
        <v>0.83627838491200002</v>
      </c>
      <c r="I7609" s="260">
        <v>2.9696716800000001E-4</v>
      </c>
      <c r="J7609" s="260">
        <v>2.3021545348715602</v>
      </c>
      <c r="K7609" s="260">
        <v>3.1752582841060599</v>
      </c>
      <c r="L7609" s="301" t="str">
        <f t="shared" si="237"/>
        <v/>
      </c>
      <c r="M7609" s="459">
        <f>IFERROR((Tableau1[[#This Row],[Scope 1
(kg CO2-eq)]]+Tableau1[[#This Row],[Scope 2 energy
(kg CO2-eq)]]+Tableau1[[#This Row],[Scope 2 Infrastructure
(kg CO2-eq)]])/Tableau1[[#This Row],[Total CO2-emissions
(kg CO2-eq)
for scope 3 use ]],"")</f>
        <v>0.27497093904151726</v>
      </c>
      <c r="N7609" s="436" t="s">
        <v>3730</v>
      </c>
      <c r="O7609" s="259">
        <v>1</v>
      </c>
      <c r="P7609" s="259" t="s">
        <v>5370</v>
      </c>
      <c r="Q7609" s="259" t="s">
        <v>5371</v>
      </c>
    </row>
    <row r="7610" spans="1:17" ht="21.75" customHeight="1">
      <c r="A7610" s="301" t="s">
        <v>5370</v>
      </c>
      <c r="B7610" s="301" t="s">
        <v>5371</v>
      </c>
      <c r="C7610" s="316" t="s">
        <v>13585</v>
      </c>
      <c r="D7610" s="465" t="s">
        <v>3730</v>
      </c>
      <c r="E7610" s="465" t="s">
        <v>6091</v>
      </c>
      <c r="F7610" s="469" t="str">
        <f t="shared" si="236"/>
        <v>other</v>
      </c>
      <c r="G7610" s="260">
        <v>2.0861999999999999E-2</v>
      </c>
      <c r="H7610" s="260">
        <v>3.2137491981848001</v>
      </c>
      <c r="I7610" s="260">
        <v>1.4972094719999999E-4</v>
      </c>
      <c r="J7610" s="260">
        <v>1.82622604292427</v>
      </c>
      <c r="K7610" s="260">
        <v>5.0609869494612498</v>
      </c>
      <c r="L7610" s="301" t="str">
        <f t="shared" si="237"/>
        <v/>
      </c>
      <c r="M7610" s="459">
        <f>IFERROR((Tableau1[[#This Row],[Scope 1
(kg CO2-eq)]]+Tableau1[[#This Row],[Scope 2 energy
(kg CO2-eq)]]+Tableau1[[#This Row],[Scope 2 Infrastructure
(kg CO2-eq)]])/Tableau1[[#This Row],[Total CO2-emissions
(kg CO2-eq)
for scope 3 use ]],"")</f>
        <v>0.63915614709821489</v>
      </c>
      <c r="N7610" s="436" t="s">
        <v>3730</v>
      </c>
      <c r="O7610" s="259">
        <v>1</v>
      </c>
      <c r="P7610" s="259" t="s">
        <v>5370</v>
      </c>
      <c r="Q7610" s="259" t="s">
        <v>5371</v>
      </c>
    </row>
    <row r="7611" spans="1:17" ht="21.75" customHeight="1">
      <c r="A7611" s="301" t="s">
        <v>5370</v>
      </c>
      <c r="B7611" s="301" t="s">
        <v>5371</v>
      </c>
      <c r="C7611" s="316" t="s">
        <v>13586</v>
      </c>
      <c r="D7611" s="465" t="s">
        <v>3730</v>
      </c>
      <c r="E7611" s="465" t="s">
        <v>6091</v>
      </c>
      <c r="F7611" s="469" t="str">
        <f t="shared" si="236"/>
        <v>other</v>
      </c>
      <c r="G7611" s="260">
        <v>5.6996999999999999E-2</v>
      </c>
      <c r="H7611" s="260">
        <v>0.349781644591936</v>
      </c>
      <c r="I7611" s="260">
        <v>6.3421050816000003E-9</v>
      </c>
      <c r="J7611" s="260">
        <v>1.00260714936075</v>
      </c>
      <c r="K7611" s="260">
        <v>1.4093857990237</v>
      </c>
      <c r="L7611" s="301" t="str">
        <f t="shared" si="237"/>
        <v/>
      </c>
      <c r="M7611" s="459">
        <f>IFERROR((Tableau1[[#This Row],[Scope 1
(kg CO2-eq)]]+Tableau1[[#This Row],[Scope 2 energy
(kg CO2-eq)]]+Tableau1[[#This Row],[Scope 2 Infrastructure
(kg CO2-eq)]])/Tableau1[[#This Row],[Total CO2-emissions
(kg CO2-eq)
for scope 3 use ]],"")</f>
        <v>0.28862122153907183</v>
      </c>
      <c r="N7611" s="436" t="s">
        <v>3730</v>
      </c>
      <c r="O7611" s="259">
        <v>1</v>
      </c>
      <c r="P7611" s="259" t="s">
        <v>5370</v>
      </c>
      <c r="Q7611" s="259" t="s">
        <v>5371</v>
      </c>
    </row>
    <row r="7612" spans="1:17" ht="21.75" customHeight="1">
      <c r="A7612" s="301" t="s">
        <v>5370</v>
      </c>
      <c r="B7612" s="301" t="s">
        <v>5371</v>
      </c>
      <c r="C7612" s="316" t="s">
        <v>13587</v>
      </c>
      <c r="D7612" s="465" t="s">
        <v>3730</v>
      </c>
      <c r="E7612" s="465" t="s">
        <v>6091</v>
      </c>
      <c r="F7612" s="469" t="str">
        <f t="shared" si="236"/>
        <v>other</v>
      </c>
      <c r="G7612" s="260">
        <v>5.6996999999999999E-2</v>
      </c>
      <c r="H7612" s="260">
        <v>0.34978478850882599</v>
      </c>
      <c r="I7612" s="260">
        <v>6.3421050816000003E-9</v>
      </c>
      <c r="J7612" s="260">
        <v>1.0026157015202399</v>
      </c>
      <c r="K7612" s="260">
        <v>1.40939749543291</v>
      </c>
      <c r="L7612" s="301" t="str">
        <f t="shared" si="237"/>
        <v/>
      </c>
      <c r="M7612" s="459">
        <f>IFERROR((Tableau1[[#This Row],[Scope 1
(kg CO2-eq)]]+Tableau1[[#This Row],[Scope 2 energy
(kg CO2-eq)]]+Tableau1[[#This Row],[Scope 2 Infrastructure
(kg CO2-eq)]])/Tableau1[[#This Row],[Total CO2-emissions
(kg CO2-eq)
for scope 3 use ]],"")</f>
        <v>0.28862105699001839</v>
      </c>
      <c r="N7612" s="436" t="s">
        <v>3730</v>
      </c>
      <c r="O7612" s="259">
        <v>1</v>
      </c>
      <c r="P7612" s="259" t="s">
        <v>5370</v>
      </c>
      <c r="Q7612" s="260" t="s">
        <v>5371</v>
      </c>
    </row>
    <row r="7613" spans="1:17" ht="21.75" customHeight="1">
      <c r="A7613" s="301" t="s">
        <v>5384</v>
      </c>
      <c r="B7613" s="301" t="s">
        <v>5385</v>
      </c>
      <c r="C7613" s="316" t="s">
        <v>13588</v>
      </c>
      <c r="D7613" s="465" t="s">
        <v>3730</v>
      </c>
      <c r="E7613" s="465" t="s">
        <v>700</v>
      </c>
      <c r="F7613" s="469" t="str">
        <f t="shared" si="236"/>
        <v>CH</v>
      </c>
      <c r="G7613" s="260">
        <v>0</v>
      </c>
      <c r="H7613" s="260">
        <v>5.4465114308400002E-3</v>
      </c>
      <c r="I7613" s="260">
        <v>1.1367460044E-4</v>
      </c>
      <c r="J7613" s="260">
        <v>9.6101446508337698E-3</v>
      </c>
      <c r="K7613" s="260">
        <v>1.5170330922009499E-2</v>
      </c>
      <c r="L7613" s="301" t="str">
        <f t="shared" si="237"/>
        <v/>
      </c>
      <c r="M7613" s="459">
        <f>IFERROR((Tableau1[[#This Row],[Scope 1
(kg CO2-eq)]]+Tableau1[[#This Row],[Scope 2 energy
(kg CO2-eq)]]+Tableau1[[#This Row],[Scope 2 Infrastructure
(kg CO2-eq)]])/Tableau1[[#This Row],[Total CO2-emissions
(kg CO2-eq)
for scope 3 use ]],"")</f>
        <v>0.36651712212903292</v>
      </c>
      <c r="N7613" s="436" t="s">
        <v>3730</v>
      </c>
      <c r="O7613" s="259">
        <v>1</v>
      </c>
      <c r="P7613" s="259" t="s">
        <v>5384</v>
      </c>
      <c r="Q7613" s="260" t="s">
        <v>5385</v>
      </c>
    </row>
    <row r="7614" spans="1:17" ht="21.75" customHeight="1">
      <c r="A7614" s="301" t="s">
        <v>5157</v>
      </c>
      <c r="B7614" s="301" t="s">
        <v>5363</v>
      </c>
      <c r="C7614" s="316" t="s">
        <v>13589</v>
      </c>
      <c r="D7614" s="465" t="s">
        <v>3730</v>
      </c>
      <c r="E7614" s="465" t="s">
        <v>6091</v>
      </c>
      <c r="F7614" s="469" t="str">
        <f t="shared" si="236"/>
        <v>other</v>
      </c>
      <c r="G7614" s="260">
        <v>0</v>
      </c>
      <c r="H7614" s="260">
        <v>0.1848903418368</v>
      </c>
      <c r="I7614" s="260">
        <v>8.856099504E-4</v>
      </c>
      <c r="J7614" s="260">
        <v>6.75564615320706</v>
      </c>
      <c r="K7614" s="260">
        <v>6.9414221037227701</v>
      </c>
      <c r="L7614" s="301" t="str">
        <f t="shared" si="237"/>
        <v/>
      </c>
      <c r="M7614" s="459">
        <f>IFERROR((Tableau1[[#This Row],[Scope 1
(kg CO2-eq)]]+Tableau1[[#This Row],[Scope 2 energy
(kg CO2-eq)]]+Tableau1[[#This Row],[Scope 2 Infrastructure
(kg CO2-eq)]])/Tableau1[[#This Row],[Total CO2-emissions
(kg CO2-eq)
for scope 3 use ]],"")</f>
        <v>2.6763384939170614E-2</v>
      </c>
      <c r="N7614" s="436" t="s">
        <v>3730</v>
      </c>
      <c r="O7614" s="259">
        <v>1</v>
      </c>
      <c r="P7614" s="259" t="s">
        <v>5157</v>
      </c>
      <c r="Q7614" s="259" t="s">
        <v>5363</v>
      </c>
    </row>
    <row r="7615" spans="1:17" ht="21.75" customHeight="1">
      <c r="A7615" s="301" t="s">
        <v>5157</v>
      </c>
      <c r="B7615" s="301" t="s">
        <v>5363</v>
      </c>
      <c r="C7615" s="316" t="s">
        <v>13590</v>
      </c>
      <c r="D7615" s="465" t="s">
        <v>3730</v>
      </c>
      <c r="E7615" s="465" t="s">
        <v>6091</v>
      </c>
      <c r="F7615" s="469" t="str">
        <f t="shared" si="236"/>
        <v>other</v>
      </c>
      <c r="G7615" s="260">
        <v>0</v>
      </c>
      <c r="H7615" s="260">
        <v>3.1628712971519999</v>
      </c>
      <c r="I7615" s="260">
        <v>1.5149900556E-2</v>
      </c>
      <c r="J7615" s="260">
        <v>6.75564615320706</v>
      </c>
      <c r="K7615" s="260">
        <v>9.9336673390559902</v>
      </c>
      <c r="L7615" s="301" t="str">
        <f t="shared" si="237"/>
        <v/>
      </c>
      <c r="M7615" s="459">
        <f>IFERROR((Tableau1[[#This Row],[Scope 1
(kg CO2-eq)]]+Tableau1[[#This Row],[Scope 2 energy
(kg CO2-eq)]]+Tableau1[[#This Row],[Scope 2 Infrastructure
(kg CO2-eq)]])/Tableau1[[#This Row],[Total CO2-emissions
(kg CO2-eq)
for scope 3 use ]],"")</f>
        <v>0.31992426253424466</v>
      </c>
      <c r="N7615" s="436" t="s">
        <v>3730</v>
      </c>
      <c r="O7615" s="259">
        <v>1</v>
      </c>
      <c r="P7615" s="259" t="s">
        <v>5157</v>
      </c>
      <c r="Q7615" s="259" t="s">
        <v>5363</v>
      </c>
    </row>
    <row r="7616" spans="1:17" ht="21.75" customHeight="1">
      <c r="A7616" s="301" t="s">
        <v>5157</v>
      </c>
      <c r="B7616" s="301" t="s">
        <v>5363</v>
      </c>
      <c r="C7616" s="316" t="s">
        <v>13591</v>
      </c>
      <c r="D7616" s="465" t="s">
        <v>3730</v>
      </c>
      <c r="E7616" s="465" t="s">
        <v>6091</v>
      </c>
      <c r="F7616" s="469" t="str">
        <f t="shared" si="236"/>
        <v>other</v>
      </c>
      <c r="G7616" s="260">
        <v>0</v>
      </c>
      <c r="H7616" s="260">
        <v>8.2058073062399997E-2</v>
      </c>
      <c r="I7616" s="260">
        <v>3.9305160720000003E-4</v>
      </c>
      <c r="J7616" s="260">
        <v>6.75564615320706</v>
      </c>
      <c r="K7616" s="260">
        <v>6.8380972770606299</v>
      </c>
      <c r="L7616" s="301" t="str">
        <f t="shared" si="237"/>
        <v/>
      </c>
      <c r="M7616" s="459">
        <f>IFERROR((Tableau1[[#This Row],[Scope 1
(kg CO2-eq)]]+Tableau1[[#This Row],[Scope 2 energy
(kg CO2-eq)]]+Tableau1[[#This Row],[Scope 2 Infrastructure
(kg CO2-eq)]])/Tableau1[[#This Row],[Total CO2-emissions
(kg CO2-eq)
for scope 3 use ]],"")</f>
        <v>1.2057612129355636E-2</v>
      </c>
      <c r="N7616" s="436" t="s">
        <v>3730</v>
      </c>
      <c r="O7616" s="259">
        <v>1</v>
      </c>
      <c r="P7616" s="259" t="s">
        <v>5157</v>
      </c>
      <c r="Q7616" s="259" t="s">
        <v>5363</v>
      </c>
    </row>
    <row r="7617" spans="1:17" ht="21.75" customHeight="1">
      <c r="A7617" s="301" t="s">
        <v>5157</v>
      </c>
      <c r="B7617" s="301" t="s">
        <v>5363</v>
      </c>
      <c r="C7617" s="316" t="s">
        <v>13592</v>
      </c>
      <c r="D7617" s="465" t="s">
        <v>3730</v>
      </c>
      <c r="E7617" s="465" t="s">
        <v>6091</v>
      </c>
      <c r="F7617" s="469" t="str">
        <f t="shared" si="236"/>
        <v>other</v>
      </c>
      <c r="G7617" s="260">
        <v>0</v>
      </c>
      <c r="H7617" s="260">
        <v>0.87770976883200003</v>
      </c>
      <c r="I7617" s="260">
        <v>4.2041595960000001E-3</v>
      </c>
      <c r="J7617" s="260">
        <v>6.75564615320706</v>
      </c>
      <c r="K7617" s="260">
        <v>7.6375600779412798</v>
      </c>
      <c r="L7617" s="301" t="str">
        <f t="shared" si="237"/>
        <v/>
      </c>
      <c r="M7617" s="459">
        <f>IFERROR((Tableau1[[#This Row],[Scope 1
(kg CO2-eq)]]+Tableau1[[#This Row],[Scope 2 energy
(kg CO2-eq)]]+Tableau1[[#This Row],[Scope 2 Infrastructure
(kg CO2-eq)]])/Tableau1[[#This Row],[Total CO2-emissions
(kg CO2-eq)
for scope 3 use ]],"")</f>
        <v>0.11547063714433284</v>
      </c>
      <c r="N7617" s="436" t="s">
        <v>3730</v>
      </c>
      <c r="O7617" s="259">
        <v>1</v>
      </c>
      <c r="P7617" s="259" t="s">
        <v>5157</v>
      </c>
      <c r="Q7617" s="259" t="s">
        <v>5363</v>
      </c>
    </row>
    <row r="7618" spans="1:17" ht="21.75" customHeight="1">
      <c r="A7618" s="301" t="s">
        <v>5157</v>
      </c>
      <c r="B7618" s="301" t="s">
        <v>5363</v>
      </c>
      <c r="C7618" s="316" t="s">
        <v>13593</v>
      </c>
      <c r="D7618" s="465" t="s">
        <v>3730</v>
      </c>
      <c r="E7618" s="465" t="s">
        <v>6091</v>
      </c>
      <c r="F7618" s="469" t="str">
        <f t="shared" ref="F7618:F7681" si="238">IF(ISNUMBER(SEARCH("{CH}", C7618)), "CH", "other")</f>
        <v>other</v>
      </c>
      <c r="G7618" s="260">
        <v>0</v>
      </c>
      <c r="H7618" s="260">
        <v>7.6864524134399995E-2</v>
      </c>
      <c r="I7618" s="260">
        <v>3.6817492319999998E-4</v>
      </c>
      <c r="J7618" s="260">
        <v>3.7075675751210602</v>
      </c>
      <c r="K7618" s="260">
        <v>3.7848002733105699</v>
      </c>
      <c r="L7618" s="301" t="str">
        <f t="shared" ref="L7618:L7681" si="239">IF(N7618="MJ", K7618*3.6, IF(N7618="m", K7618*1000, ""))</f>
        <v/>
      </c>
      <c r="M7618" s="459">
        <f>IFERROR((Tableau1[[#This Row],[Scope 1
(kg CO2-eq)]]+Tableau1[[#This Row],[Scope 2 energy
(kg CO2-eq)]]+Tableau1[[#This Row],[Scope 2 Infrastructure
(kg CO2-eq)]])/Tableau1[[#This Row],[Total CO2-emissions
(kg CO2-eq)
for scope 3 use ]],"")</f>
        <v>2.0406017089521198E-2</v>
      </c>
      <c r="N7618" s="436" t="s">
        <v>3730</v>
      </c>
      <c r="O7618" s="259">
        <v>1</v>
      </c>
      <c r="P7618" s="259" t="s">
        <v>5157</v>
      </c>
      <c r="Q7618" s="259" t="s">
        <v>5363</v>
      </c>
    </row>
    <row r="7619" spans="1:17" ht="21.75" customHeight="1">
      <c r="A7619" s="301" t="s">
        <v>5157</v>
      </c>
      <c r="B7619" s="301" t="s">
        <v>5363</v>
      </c>
      <c r="C7619" s="316" t="s">
        <v>13594</v>
      </c>
      <c r="D7619" s="465" t="s">
        <v>3730</v>
      </c>
      <c r="E7619" s="465" t="s">
        <v>6091</v>
      </c>
      <c r="F7619" s="469" t="str">
        <f t="shared" si="238"/>
        <v>other</v>
      </c>
      <c r="G7619" s="260">
        <v>0</v>
      </c>
      <c r="H7619" s="260">
        <v>1.3191614277120001</v>
      </c>
      <c r="I7619" s="260">
        <v>6.3186777359999996E-3</v>
      </c>
      <c r="J7619" s="260">
        <v>3.7075675751210602</v>
      </c>
      <c r="K7619" s="260">
        <v>5.0330476752144104</v>
      </c>
      <c r="L7619" s="301" t="str">
        <f t="shared" si="239"/>
        <v/>
      </c>
      <c r="M7619" s="459">
        <f>IFERROR((Tableau1[[#This Row],[Scope 1
(kg CO2-eq)]]+Tableau1[[#This Row],[Scope 2 energy
(kg CO2-eq)]]+Tableau1[[#This Row],[Scope 2 Infrastructure
(kg CO2-eq)]])/Tableau1[[#This Row],[Total CO2-emissions
(kg CO2-eq)
for scope 3 use ]],"")</f>
        <v>0.26335536457868619</v>
      </c>
      <c r="N7619" s="436" t="s">
        <v>3730</v>
      </c>
      <c r="O7619" s="259">
        <v>1</v>
      </c>
      <c r="P7619" s="259" t="s">
        <v>5157</v>
      </c>
      <c r="Q7619" s="259" t="s">
        <v>5363</v>
      </c>
    </row>
    <row r="7620" spans="1:17" ht="21.75" customHeight="1">
      <c r="A7620" s="301" t="s">
        <v>5157</v>
      </c>
      <c r="B7620" s="301" t="s">
        <v>5363</v>
      </c>
      <c r="C7620" s="316" t="s">
        <v>13595</v>
      </c>
      <c r="D7620" s="465" t="s">
        <v>3730</v>
      </c>
      <c r="E7620" s="465" t="s">
        <v>6091</v>
      </c>
      <c r="F7620" s="469" t="str">
        <f t="shared" si="238"/>
        <v>other</v>
      </c>
      <c r="G7620" s="260">
        <v>0</v>
      </c>
      <c r="H7620" s="260">
        <v>3.4225487435520001E-2</v>
      </c>
      <c r="I7620" s="260">
        <v>1.6393734756E-4</v>
      </c>
      <c r="J7620" s="260">
        <v>3.7075675751210602</v>
      </c>
      <c r="K7620" s="260">
        <v>3.7419569991769799</v>
      </c>
      <c r="L7620" s="301" t="str">
        <f t="shared" si="239"/>
        <v/>
      </c>
      <c r="M7620" s="459">
        <f>IFERROR((Tableau1[[#This Row],[Scope 1
(kg CO2-eq)]]+Tableau1[[#This Row],[Scope 2 energy
(kg CO2-eq)]]+Tableau1[[#This Row],[Scope 2 Infrastructure
(kg CO2-eq)]])/Tableau1[[#This Row],[Total CO2-emissions
(kg CO2-eq)
for scope 3 use ]],"")</f>
        <v>9.1902244709502912E-3</v>
      </c>
      <c r="N7620" s="436" t="s">
        <v>3730</v>
      </c>
      <c r="O7620" s="259">
        <v>1</v>
      </c>
      <c r="P7620" s="259" t="s">
        <v>5157</v>
      </c>
      <c r="Q7620" s="259" t="s">
        <v>5363</v>
      </c>
    </row>
    <row r="7621" spans="1:17" ht="21.75" customHeight="1">
      <c r="A7621" s="301" t="s">
        <v>5157</v>
      </c>
      <c r="B7621" s="301" t="s">
        <v>5363</v>
      </c>
      <c r="C7621" s="316" t="s">
        <v>13596</v>
      </c>
      <c r="D7621" s="465" t="s">
        <v>3730</v>
      </c>
      <c r="E7621" s="465" t="s">
        <v>6091</v>
      </c>
      <c r="F7621" s="469" t="str">
        <f t="shared" si="238"/>
        <v>other</v>
      </c>
      <c r="G7621" s="260">
        <v>0</v>
      </c>
      <c r="H7621" s="260">
        <v>0.36666455431680001</v>
      </c>
      <c r="I7621" s="260">
        <v>1.7562938904E-3</v>
      </c>
      <c r="J7621" s="260">
        <v>3.7075675751210602</v>
      </c>
      <c r="K7621" s="260">
        <v>4.0759884213325401</v>
      </c>
      <c r="L7621" s="301" t="str">
        <f t="shared" si="239"/>
        <v/>
      </c>
      <c r="M7621" s="459">
        <f>IFERROR((Tableau1[[#This Row],[Scope 1
(kg CO2-eq)]]+Tableau1[[#This Row],[Scope 2 energy
(kg CO2-eq)]]+Tableau1[[#This Row],[Scope 2 Infrastructure
(kg CO2-eq)]])/Tableau1[[#This Row],[Total CO2-emissions
(kg CO2-eq)
for scope 3 use ]],"")</f>
        <v>9.0388099799055419E-2</v>
      </c>
      <c r="N7621" s="436" t="s">
        <v>3730</v>
      </c>
      <c r="O7621" s="259">
        <v>1</v>
      </c>
      <c r="P7621" s="259" t="s">
        <v>5157</v>
      </c>
      <c r="Q7621" s="259" t="s">
        <v>5363</v>
      </c>
    </row>
    <row r="7622" spans="1:17" ht="21.75" customHeight="1">
      <c r="A7622" s="301" t="s">
        <v>5157</v>
      </c>
      <c r="B7622" s="301" t="s">
        <v>5363</v>
      </c>
      <c r="C7622" s="316" t="s">
        <v>13597</v>
      </c>
      <c r="D7622" s="465" t="s">
        <v>3730</v>
      </c>
      <c r="E7622" s="465" t="s">
        <v>6091</v>
      </c>
      <c r="F7622" s="469" t="str">
        <f t="shared" si="238"/>
        <v>other</v>
      </c>
      <c r="G7622" s="260">
        <v>0</v>
      </c>
      <c r="H7622" s="260">
        <v>0.347967778176</v>
      </c>
      <c r="I7622" s="260">
        <v>1.6667378279999999E-3</v>
      </c>
      <c r="J7622" s="260">
        <v>6.54258323382727</v>
      </c>
      <c r="K7622" s="260">
        <v>6.8922177474058</v>
      </c>
      <c r="L7622" s="301" t="str">
        <f t="shared" si="239"/>
        <v/>
      </c>
      <c r="M7622" s="459">
        <f>IFERROR((Tableau1[[#This Row],[Scope 1
(kg CO2-eq)]]+Tableau1[[#This Row],[Scope 2 energy
(kg CO2-eq)]]+Tableau1[[#This Row],[Scope 2 Infrastructure
(kg CO2-eq)]])/Tableau1[[#This Row],[Total CO2-emissions
(kg CO2-eq)
for scope 3 use ]],"")</f>
        <v>5.0728884202127948E-2</v>
      </c>
      <c r="N7622" s="436" t="s">
        <v>3730</v>
      </c>
      <c r="O7622" s="259">
        <v>1</v>
      </c>
      <c r="P7622" s="259" t="s">
        <v>5157</v>
      </c>
      <c r="Q7622" s="259" t="s">
        <v>5363</v>
      </c>
    </row>
    <row r="7623" spans="1:17" ht="21.75" customHeight="1">
      <c r="A7623" s="301" t="s">
        <v>5157</v>
      </c>
      <c r="B7623" s="301" t="s">
        <v>5363</v>
      </c>
      <c r="C7623" s="316" t="s">
        <v>13598</v>
      </c>
      <c r="D7623" s="465" t="s">
        <v>3730</v>
      </c>
      <c r="E7623" s="465" t="s">
        <v>6091</v>
      </c>
      <c r="F7623" s="469" t="str">
        <f t="shared" si="238"/>
        <v>other</v>
      </c>
      <c r="G7623" s="260">
        <v>0</v>
      </c>
      <c r="H7623" s="260">
        <v>5.9725812671999998</v>
      </c>
      <c r="I7623" s="260">
        <v>2.8608186599999998E-2</v>
      </c>
      <c r="J7623" s="260">
        <v>6.54258323382727</v>
      </c>
      <c r="K7623" s="260">
        <v>12.543772665128801</v>
      </c>
      <c r="L7623" s="301" t="str">
        <f t="shared" si="239"/>
        <v/>
      </c>
      <c r="M7623" s="459">
        <f>IFERROR((Tableau1[[#This Row],[Scope 1
(kg CO2-eq)]]+Tableau1[[#This Row],[Scope 2 energy
(kg CO2-eq)]]+Tableau1[[#This Row],[Scope 2 Infrastructure
(kg CO2-eq)]])/Tableau1[[#This Row],[Total CO2-emissions
(kg CO2-eq)
for scope 3 use ]],"")</f>
        <v>0.47841981946014317</v>
      </c>
      <c r="N7623" s="436" t="s">
        <v>3730</v>
      </c>
      <c r="O7623" s="259">
        <v>1</v>
      </c>
      <c r="P7623" s="259" t="s">
        <v>5157</v>
      </c>
      <c r="Q7623" s="259" t="s">
        <v>5363</v>
      </c>
    </row>
    <row r="7624" spans="1:17" ht="21.75" customHeight="1">
      <c r="A7624" s="301" t="s">
        <v>5157</v>
      </c>
      <c r="B7624" s="301" t="s">
        <v>5363</v>
      </c>
      <c r="C7624" s="316" t="s">
        <v>13599</v>
      </c>
      <c r="D7624" s="465" t="s">
        <v>3730</v>
      </c>
      <c r="E7624" s="465" t="s">
        <v>6091</v>
      </c>
      <c r="F7624" s="469" t="str">
        <f t="shared" si="238"/>
        <v>other</v>
      </c>
      <c r="G7624" s="260">
        <v>0</v>
      </c>
      <c r="H7624" s="260">
        <v>0.15476775805439999</v>
      </c>
      <c r="I7624" s="260">
        <v>7.4132518320000002E-4</v>
      </c>
      <c r="J7624" s="260">
        <v>6.54258323382727</v>
      </c>
      <c r="K7624" s="260">
        <v>6.6980923153541001</v>
      </c>
      <c r="L7624" s="301" t="str">
        <f t="shared" si="239"/>
        <v/>
      </c>
      <c r="M7624" s="459">
        <f>IFERROR((Tableau1[[#This Row],[Scope 1
(kg CO2-eq)]]+Tableau1[[#This Row],[Scope 2 energy
(kg CO2-eq)]]+Tableau1[[#This Row],[Scope 2 Infrastructure
(kg CO2-eq)]])/Tableau1[[#This Row],[Total CO2-emissions
(kg CO2-eq)
for scope 3 use ]],"")</f>
        <v>2.3216921463014933E-2</v>
      </c>
      <c r="N7624" s="436" t="s">
        <v>3730</v>
      </c>
      <c r="O7624" s="259">
        <v>1</v>
      </c>
      <c r="P7624" s="259" t="s">
        <v>5157</v>
      </c>
      <c r="Q7624" s="259" t="s">
        <v>5363</v>
      </c>
    </row>
    <row r="7625" spans="1:17" ht="21.75" customHeight="1">
      <c r="A7625" s="301" t="s">
        <v>5157</v>
      </c>
      <c r="B7625" s="301" t="s">
        <v>5363</v>
      </c>
      <c r="C7625" s="316" t="s">
        <v>13600</v>
      </c>
      <c r="D7625" s="465" t="s">
        <v>3730</v>
      </c>
      <c r="E7625" s="465" t="s">
        <v>6091</v>
      </c>
      <c r="F7625" s="469" t="str">
        <f t="shared" si="238"/>
        <v>other</v>
      </c>
      <c r="G7625" s="260">
        <v>0</v>
      </c>
      <c r="H7625" s="260">
        <v>1.6567421080319999</v>
      </c>
      <c r="I7625" s="260">
        <v>7.9356621960000005E-3</v>
      </c>
      <c r="J7625" s="260">
        <v>6.54258323382727</v>
      </c>
      <c r="K7625" s="260">
        <v>8.2072609969690902</v>
      </c>
      <c r="L7625" s="301" t="str">
        <f t="shared" si="239"/>
        <v/>
      </c>
      <c r="M7625" s="459">
        <f>IFERROR((Tableau1[[#This Row],[Scope 1
(kg CO2-eq)]]+Tableau1[[#This Row],[Scope 2 energy
(kg CO2-eq)]]+Tableau1[[#This Row],[Scope 2 Infrastructure
(kg CO2-eq)]])/Tableau1[[#This Row],[Total CO2-emissions
(kg CO2-eq)
for scope 3 use ]],"")</f>
        <v>0.20282988086314777</v>
      </c>
      <c r="N7625" s="436" t="s">
        <v>3730</v>
      </c>
      <c r="O7625" s="259">
        <v>1</v>
      </c>
      <c r="P7625" s="259" t="s">
        <v>5157</v>
      </c>
      <c r="Q7625" s="259" t="s">
        <v>5363</v>
      </c>
    </row>
    <row r="7626" spans="1:17" ht="21.75" customHeight="1">
      <c r="A7626" s="301" t="s">
        <v>5157</v>
      </c>
      <c r="B7626" s="301" t="s">
        <v>5363</v>
      </c>
      <c r="C7626" s="316" t="s">
        <v>13601</v>
      </c>
      <c r="D7626" s="465" t="s">
        <v>3730</v>
      </c>
      <c r="E7626" s="465" t="s">
        <v>6091</v>
      </c>
      <c r="F7626" s="469" t="str">
        <f t="shared" si="238"/>
        <v>other</v>
      </c>
      <c r="G7626" s="260">
        <v>0</v>
      </c>
      <c r="H7626" s="260">
        <v>0.24617421918720001</v>
      </c>
      <c r="I7626" s="260">
        <v>1.1791548216E-3</v>
      </c>
      <c r="J7626" s="260">
        <v>3.9814452573136898</v>
      </c>
      <c r="K7626" s="260">
        <v>4.2287986300383</v>
      </c>
      <c r="L7626" s="301" t="str">
        <f t="shared" si="239"/>
        <v/>
      </c>
      <c r="M7626" s="459">
        <f>IFERROR((Tableau1[[#This Row],[Scope 1
(kg CO2-eq)]]+Tableau1[[#This Row],[Scope 2 energy
(kg CO2-eq)]]+Tableau1[[#This Row],[Scope 2 Infrastructure
(kg CO2-eq)]])/Tableau1[[#This Row],[Total CO2-emissions
(kg CO2-eq)
for scope 3 use ]],"")</f>
        <v>5.8492587528709006E-2</v>
      </c>
      <c r="N7626" s="436" t="s">
        <v>3730</v>
      </c>
      <c r="O7626" s="259">
        <v>1</v>
      </c>
      <c r="P7626" s="259" t="s">
        <v>5157</v>
      </c>
      <c r="Q7626" s="259" t="s">
        <v>5363</v>
      </c>
    </row>
    <row r="7627" spans="1:17" ht="21.75" customHeight="1">
      <c r="A7627" s="301" t="s">
        <v>5157</v>
      </c>
      <c r="B7627" s="301" t="s">
        <v>5363</v>
      </c>
      <c r="C7627" s="316" t="s">
        <v>13602</v>
      </c>
      <c r="D7627" s="465" t="s">
        <v>3730</v>
      </c>
      <c r="E7627" s="465" t="s">
        <v>6091</v>
      </c>
      <c r="F7627" s="469" t="str">
        <f t="shared" si="238"/>
        <v>other</v>
      </c>
      <c r="G7627" s="260">
        <v>0</v>
      </c>
      <c r="H7627" s="260">
        <v>4.2171617295360004</v>
      </c>
      <c r="I7627" s="260">
        <v>2.0199867408000002E-2</v>
      </c>
      <c r="J7627" s="260">
        <v>3.9814452573136898</v>
      </c>
      <c r="K7627" s="260">
        <v>8.2188068387262003</v>
      </c>
      <c r="L7627" s="301" t="str">
        <f t="shared" si="239"/>
        <v/>
      </c>
      <c r="M7627" s="459">
        <f>IFERROR((Tableau1[[#This Row],[Scope 1
(kg CO2-eq)]]+Tableau1[[#This Row],[Scope 2 energy
(kg CO2-eq)]]+Tableau1[[#This Row],[Scope 2 Infrastructure
(kg CO2-eq)]])/Tableau1[[#This Row],[Total CO2-emissions
(kg CO2-eq)
for scope 3 use ]],"")</f>
        <v>0.51556894815655896</v>
      </c>
      <c r="N7627" s="436" t="s">
        <v>3730</v>
      </c>
      <c r="O7627" s="259">
        <v>1</v>
      </c>
      <c r="P7627" s="259" t="s">
        <v>5157</v>
      </c>
      <c r="Q7627" s="259" t="s">
        <v>5363</v>
      </c>
    </row>
    <row r="7628" spans="1:17" ht="21.75" customHeight="1">
      <c r="A7628" s="301" t="s">
        <v>5157</v>
      </c>
      <c r="B7628" s="301" t="s">
        <v>5363</v>
      </c>
      <c r="C7628" s="316" t="s">
        <v>13603</v>
      </c>
      <c r="D7628" s="465" t="s">
        <v>3730</v>
      </c>
      <c r="E7628" s="465" t="s">
        <v>6091</v>
      </c>
      <c r="F7628" s="469" t="str">
        <f t="shared" si="238"/>
        <v>other</v>
      </c>
      <c r="G7628" s="260">
        <v>0</v>
      </c>
      <c r="H7628" s="260">
        <v>0.1095838823808</v>
      </c>
      <c r="I7628" s="260">
        <v>5.2489803239999999E-4</v>
      </c>
      <c r="J7628" s="260">
        <v>3.9814452573136898</v>
      </c>
      <c r="K7628" s="260">
        <v>4.0915540369257801</v>
      </c>
      <c r="L7628" s="301" t="str">
        <f t="shared" si="239"/>
        <v/>
      </c>
      <c r="M7628" s="459">
        <f>IFERROR((Tableau1[[#This Row],[Scope 1
(kg CO2-eq)]]+Tableau1[[#This Row],[Scope 2 energy
(kg CO2-eq)]]+Tableau1[[#This Row],[Scope 2 Infrastructure
(kg CO2-eq)]])/Tableau1[[#This Row],[Total CO2-emissions
(kg CO2-eq)
for scope 3 use ]],"")</f>
        <v>2.6911237006643825E-2</v>
      </c>
      <c r="N7628" s="436" t="s">
        <v>3730</v>
      </c>
      <c r="O7628" s="259">
        <v>1</v>
      </c>
      <c r="P7628" s="259" t="s">
        <v>5157</v>
      </c>
      <c r="Q7628" s="259" t="s">
        <v>5363</v>
      </c>
    </row>
    <row r="7629" spans="1:17" ht="21.75" customHeight="1">
      <c r="A7629" s="301" t="s">
        <v>5157</v>
      </c>
      <c r="B7629" s="301" t="s">
        <v>5363</v>
      </c>
      <c r="C7629" s="316" t="s">
        <v>13604</v>
      </c>
      <c r="D7629" s="465" t="s">
        <v>3730</v>
      </c>
      <c r="E7629" s="465" t="s">
        <v>6091</v>
      </c>
      <c r="F7629" s="469" t="str">
        <f t="shared" si="238"/>
        <v>other</v>
      </c>
      <c r="G7629" s="260">
        <v>0</v>
      </c>
      <c r="H7629" s="260">
        <v>1.173742057728</v>
      </c>
      <c r="I7629" s="260">
        <v>5.6221305839999998E-3</v>
      </c>
      <c r="J7629" s="260">
        <v>3.9814452573136898</v>
      </c>
      <c r="K7629" s="260">
        <v>5.16080944094674</v>
      </c>
      <c r="L7629" s="301" t="str">
        <f t="shared" si="239"/>
        <v/>
      </c>
      <c r="M7629" s="459">
        <f>IFERROR((Tableau1[[#This Row],[Scope 1
(kg CO2-eq)]]+Tableau1[[#This Row],[Scope 2 energy
(kg CO2-eq)]]+Tableau1[[#This Row],[Scope 2 Infrastructure
(kg CO2-eq)]])/Tableau1[[#This Row],[Total CO2-emissions
(kg CO2-eq)
for scope 3 use ]],"")</f>
        <v>0.22852310316957725</v>
      </c>
      <c r="N7629" s="436" t="s">
        <v>3730</v>
      </c>
      <c r="O7629" s="259">
        <v>1</v>
      </c>
      <c r="P7629" s="259" t="s">
        <v>5157</v>
      </c>
      <c r="Q7629" s="259" t="s">
        <v>5363</v>
      </c>
    </row>
    <row r="7630" spans="1:17" ht="21.75" customHeight="1">
      <c r="A7630" s="301" t="s">
        <v>5380</v>
      </c>
      <c r="B7630" s="301" t="s">
        <v>5401</v>
      </c>
      <c r="C7630" s="316" t="s">
        <v>13605</v>
      </c>
      <c r="D7630" s="465" t="s">
        <v>3730</v>
      </c>
      <c r="E7630" s="465" t="s">
        <v>6101</v>
      </c>
      <c r="F7630" s="469" t="str">
        <f t="shared" si="238"/>
        <v>other</v>
      </c>
      <c r="G7630" s="260">
        <v>0</v>
      </c>
      <c r="H7630" s="260">
        <v>0</v>
      </c>
      <c r="I7630" s="260">
        <v>0</v>
      </c>
      <c r="J7630" s="260">
        <v>0</v>
      </c>
      <c r="K7630" s="260">
        <v>0</v>
      </c>
      <c r="L7630" s="301" t="str">
        <f t="shared" si="239"/>
        <v/>
      </c>
      <c r="M7630" s="459" t="str">
        <f>IFERROR((Tableau1[[#This Row],[Scope 1
(kg CO2-eq)]]+Tableau1[[#This Row],[Scope 2 energy
(kg CO2-eq)]]+Tableau1[[#This Row],[Scope 2 Infrastructure
(kg CO2-eq)]])/Tableau1[[#This Row],[Total CO2-emissions
(kg CO2-eq)
for scope 3 use ]],"")</f>
        <v/>
      </c>
      <c r="N7630" s="436" t="s">
        <v>3730</v>
      </c>
      <c r="O7630" s="259">
        <v>1</v>
      </c>
      <c r="P7630" s="259" t="s">
        <v>5380</v>
      </c>
      <c r="Q7630" s="259" t="s">
        <v>5401</v>
      </c>
    </row>
    <row r="7631" spans="1:17" ht="21.75" customHeight="1">
      <c r="A7631" s="301" t="s">
        <v>5395</v>
      </c>
      <c r="B7631" s="301" t="s">
        <v>5396</v>
      </c>
      <c r="C7631" s="316" t="s">
        <v>13606</v>
      </c>
      <c r="D7631" s="465" t="s">
        <v>3730</v>
      </c>
      <c r="E7631" s="465" t="s">
        <v>4165</v>
      </c>
      <c r="F7631" s="469" t="str">
        <f t="shared" si="238"/>
        <v>other</v>
      </c>
      <c r="G7631" s="260">
        <v>8.7007000000000001E-2</v>
      </c>
      <c r="H7631" s="260">
        <v>0.79184904259467803</v>
      </c>
      <c r="I7631" s="260">
        <v>1.27014002041633E-3</v>
      </c>
      <c r="J7631" s="260">
        <v>1.4771306711630199</v>
      </c>
      <c r="K7631" s="260">
        <v>2.3572568541899699</v>
      </c>
      <c r="L7631" s="301" t="str">
        <f t="shared" si="239"/>
        <v/>
      </c>
      <c r="M7631" s="459">
        <f>IFERROR((Tableau1[[#This Row],[Scope 1
(kg CO2-eq)]]+Tableau1[[#This Row],[Scope 2 energy
(kg CO2-eq)]]+Tableau1[[#This Row],[Scope 2 Infrastructure
(kg CO2-eq)]])/Tableau1[[#This Row],[Total CO2-emissions
(kg CO2-eq)
for scope 3 use ]],"")</f>
        <v>0.37336880834631592</v>
      </c>
      <c r="N7631" s="436" t="s">
        <v>3730</v>
      </c>
      <c r="O7631" s="259">
        <v>1</v>
      </c>
      <c r="P7631" s="259" t="s">
        <v>5395</v>
      </c>
      <c r="Q7631" s="259" t="s">
        <v>5396</v>
      </c>
    </row>
    <row r="7632" spans="1:17" ht="39" customHeight="1">
      <c r="A7632" s="301" t="s">
        <v>5395</v>
      </c>
      <c r="B7632" s="301" t="s">
        <v>5396</v>
      </c>
      <c r="C7632" s="316" t="s">
        <v>13607</v>
      </c>
      <c r="D7632" s="465" t="s">
        <v>3730</v>
      </c>
      <c r="E7632" s="465" t="s">
        <v>6097</v>
      </c>
      <c r="F7632" s="469" t="str">
        <f t="shared" si="238"/>
        <v>other</v>
      </c>
      <c r="G7632" s="260">
        <v>0.21254999999999999</v>
      </c>
      <c r="H7632" s="260">
        <v>1.56955620072906</v>
      </c>
      <c r="I7632" s="260">
        <v>2.67251147106149E-3</v>
      </c>
      <c r="J7632" s="260">
        <v>3.2728623064620903</v>
      </c>
      <c r="K7632" s="260">
        <v>5.0576410194646302</v>
      </c>
      <c r="L7632" s="301" t="str">
        <f t="shared" si="239"/>
        <v/>
      </c>
      <c r="M7632" s="459">
        <f>IFERROR((Tableau1[[#This Row],[Scope 1
(kg CO2-eq)]]+Tableau1[[#This Row],[Scope 2 energy
(kg CO2-eq)]]+Tableau1[[#This Row],[Scope 2 Infrastructure
(kg CO2-eq)]])/Tableau1[[#This Row],[Total CO2-emissions
(kg CO2-eq)
for scope 3 use ]],"")</f>
        <v>0.35288758243839274</v>
      </c>
      <c r="N7632" s="436" t="s">
        <v>3730</v>
      </c>
      <c r="O7632" s="259">
        <v>1</v>
      </c>
      <c r="P7632" s="259" t="s">
        <v>5395</v>
      </c>
      <c r="Q7632" s="259" t="s">
        <v>5396</v>
      </c>
    </row>
    <row r="7633" spans="1:17" ht="21.75" customHeight="1">
      <c r="A7633" s="301" t="s">
        <v>5395</v>
      </c>
      <c r="B7633" s="301" t="s">
        <v>5396</v>
      </c>
      <c r="C7633" s="316" t="s">
        <v>13608</v>
      </c>
      <c r="D7633" s="465" t="s">
        <v>3730</v>
      </c>
      <c r="E7633" s="465" t="s">
        <v>6091</v>
      </c>
      <c r="F7633" s="469" t="str">
        <f t="shared" si="238"/>
        <v>other</v>
      </c>
      <c r="G7633" s="260">
        <v>4.2219E-2</v>
      </c>
      <c r="H7633" s="260">
        <v>0.365363618144464</v>
      </c>
      <c r="I7633" s="260">
        <v>5.4391608541920001E-4</v>
      </c>
      <c r="J7633" s="260">
        <v>0.72497777868229196</v>
      </c>
      <c r="K7633" s="260">
        <v>1.1331043134318399</v>
      </c>
      <c r="L7633" s="301" t="str">
        <f t="shared" si="239"/>
        <v/>
      </c>
      <c r="M7633" s="459">
        <f>IFERROR((Tableau1[[#This Row],[Scope 1
(kg CO2-eq)]]+Tableau1[[#This Row],[Scope 2 energy
(kg CO2-eq)]]+Tableau1[[#This Row],[Scope 2 Infrastructure
(kg CO2-eq)]])/Tableau1[[#This Row],[Total CO2-emissions
(kg CO2-eq)
for scope 3 use ]],"")</f>
        <v>0.36018443261749478</v>
      </c>
      <c r="N7633" s="436" t="s">
        <v>3730</v>
      </c>
      <c r="O7633" s="259">
        <v>1</v>
      </c>
      <c r="P7633" s="259" t="s">
        <v>5395</v>
      </c>
      <c r="Q7633" s="259" t="s">
        <v>5396</v>
      </c>
    </row>
    <row r="7634" spans="1:17" ht="37.5" customHeight="1">
      <c r="A7634" s="301" t="s">
        <v>5395</v>
      </c>
      <c r="B7634" s="301" t="s">
        <v>5396</v>
      </c>
      <c r="C7634" s="316" t="s">
        <v>13609</v>
      </c>
      <c r="D7634" s="465" t="s">
        <v>3730</v>
      </c>
      <c r="E7634" s="465" t="s">
        <v>6098</v>
      </c>
      <c r="F7634" s="469" t="str">
        <f t="shared" si="238"/>
        <v>other</v>
      </c>
      <c r="G7634" s="260">
        <v>0.11387</v>
      </c>
      <c r="H7634" s="260">
        <v>0.76064156682263795</v>
      </c>
      <c r="I7634" s="260">
        <v>1.5476753026311199E-3</v>
      </c>
      <c r="J7634" s="260">
        <v>1.77723917294066</v>
      </c>
      <c r="K7634" s="260">
        <v>2.65329841577771</v>
      </c>
      <c r="L7634" s="301" t="str">
        <f t="shared" si="239"/>
        <v/>
      </c>
      <c r="M7634" s="459">
        <f>IFERROR((Tableau1[[#This Row],[Scope 1
(kg CO2-eq)]]+Tableau1[[#This Row],[Scope 2 energy
(kg CO2-eq)]]+Tableau1[[#This Row],[Scope 2 Infrastructure
(kg CO2-eq)]])/Tableau1[[#This Row],[Total CO2-emissions
(kg CO2-eq)
for scope 3 use ]],"")</f>
        <v>0.33017742629921515</v>
      </c>
      <c r="N7634" s="436" t="s">
        <v>3730</v>
      </c>
      <c r="O7634" s="259">
        <v>1</v>
      </c>
      <c r="P7634" s="259" t="s">
        <v>5395</v>
      </c>
      <c r="Q7634" s="259" t="s">
        <v>5396</v>
      </c>
    </row>
    <row r="7635" spans="1:17" ht="21.75" customHeight="1">
      <c r="A7635" s="301" t="s">
        <v>5395</v>
      </c>
      <c r="B7635" s="301" t="s">
        <v>5396</v>
      </c>
      <c r="C7635" s="316" t="s">
        <v>13610</v>
      </c>
      <c r="D7635" s="465" t="s">
        <v>3730</v>
      </c>
      <c r="E7635" s="465" t="s">
        <v>6015</v>
      </c>
      <c r="F7635" s="469" t="str">
        <f t="shared" si="238"/>
        <v>other</v>
      </c>
      <c r="G7635" s="260">
        <v>0.18336</v>
      </c>
      <c r="H7635" s="260">
        <v>1.5323642862306199</v>
      </c>
      <c r="I7635" s="260">
        <v>2.8530545365105398E-3</v>
      </c>
      <c r="J7635" s="260">
        <v>3.3091408890576099</v>
      </c>
      <c r="K7635" s="260">
        <v>5.0277182303597501</v>
      </c>
      <c r="L7635" s="301" t="str">
        <f t="shared" si="239"/>
        <v/>
      </c>
      <c r="M7635" s="459">
        <f>IFERROR((Tableau1[[#This Row],[Scope 1
(kg CO2-eq)]]+Tableau1[[#This Row],[Scope 2 energy
(kg CO2-eq)]]+Tableau1[[#This Row],[Scope 2 Infrastructure
(kg CO2-eq)]])/Tableau1[[#This Row],[Total CO2-emissions
(kg CO2-eq)
for scope 3 use ]],"")</f>
        <v>0.34182053608126733</v>
      </c>
      <c r="N7635" s="436" t="s">
        <v>3730</v>
      </c>
      <c r="O7635" s="259">
        <v>1</v>
      </c>
      <c r="P7635" s="259" t="s">
        <v>5395</v>
      </c>
      <c r="Q7635" s="259" t="s">
        <v>5396</v>
      </c>
    </row>
    <row r="7636" spans="1:17" ht="21.75" customHeight="1">
      <c r="A7636" s="301" t="s">
        <v>5370</v>
      </c>
      <c r="B7636" s="301" t="s">
        <v>5446</v>
      </c>
      <c r="C7636" s="316" t="s">
        <v>13611</v>
      </c>
      <c r="D7636" s="465" t="s">
        <v>3730</v>
      </c>
      <c r="E7636" s="465" t="s">
        <v>6091</v>
      </c>
      <c r="F7636" s="469" t="str">
        <f t="shared" si="238"/>
        <v>other</v>
      </c>
      <c r="G7636" s="260">
        <v>0</v>
      </c>
      <c r="H7636" s="260">
        <v>0.18367709356548001</v>
      </c>
      <c r="I7636" s="260">
        <v>9.7658890560000004E-5</v>
      </c>
      <c r="J7636" s="260">
        <v>2.8993401648217501</v>
      </c>
      <c r="K7636" s="260">
        <v>3.08311491771518</v>
      </c>
      <c r="L7636" s="301" t="str">
        <f t="shared" si="239"/>
        <v/>
      </c>
      <c r="M7636" s="459">
        <f>IFERROR((Tableau1[[#This Row],[Scope 1
(kg CO2-eq)]]+Tableau1[[#This Row],[Scope 2 energy
(kg CO2-eq)]]+Tableau1[[#This Row],[Scope 2 Infrastructure
(kg CO2-eq)]])/Tableau1[[#This Row],[Total CO2-emissions
(kg CO2-eq)
for scope 3 use ]],"")</f>
        <v>5.9606844817912563E-2</v>
      </c>
      <c r="N7636" s="436" t="s">
        <v>3730</v>
      </c>
      <c r="O7636" s="259">
        <v>1</v>
      </c>
      <c r="P7636" s="259" t="s">
        <v>5370</v>
      </c>
      <c r="Q7636" s="259" t="s">
        <v>5446</v>
      </c>
    </row>
    <row r="7637" spans="1:17" ht="21.75" customHeight="1">
      <c r="A7637" s="301" t="s">
        <v>5370</v>
      </c>
      <c r="B7637" s="301" t="s">
        <v>5446</v>
      </c>
      <c r="C7637" s="316" t="s">
        <v>13612</v>
      </c>
      <c r="D7637" s="465" t="s">
        <v>3730</v>
      </c>
      <c r="E7637" s="465" t="s">
        <v>6091</v>
      </c>
      <c r="F7637" s="469" t="str">
        <f t="shared" si="238"/>
        <v>other</v>
      </c>
      <c r="G7637" s="260">
        <v>0</v>
      </c>
      <c r="H7637" s="260">
        <v>4.81916161441504E-2</v>
      </c>
      <c r="I7637" s="260">
        <v>2.5623317145599999E-5</v>
      </c>
      <c r="J7637" s="260">
        <v>1.7056842691791401</v>
      </c>
      <c r="K7637" s="260">
        <v>1.7539015086115499</v>
      </c>
      <c r="L7637" s="301" t="str">
        <f t="shared" si="239"/>
        <v/>
      </c>
      <c r="M7637" s="459">
        <f>IFERROR((Tableau1[[#This Row],[Scope 1
(kg CO2-eq)]]+Tableau1[[#This Row],[Scope 2 energy
(kg CO2-eq)]]+Tableau1[[#This Row],[Scope 2 Infrastructure
(kg CO2-eq)]])/Tableau1[[#This Row],[Total CO2-emissions
(kg CO2-eq)
for scope 3 use ]],"")</f>
        <v>2.7491417975611675E-2</v>
      </c>
      <c r="N7637" s="436" t="s">
        <v>3730</v>
      </c>
      <c r="O7637" s="259">
        <v>1</v>
      </c>
      <c r="P7637" s="259" t="s">
        <v>5370</v>
      </c>
      <c r="Q7637" s="260" t="s">
        <v>5446</v>
      </c>
    </row>
    <row r="7638" spans="1:17" ht="21.75" customHeight="1">
      <c r="A7638" s="301" t="s">
        <v>5384</v>
      </c>
      <c r="B7638" s="301" t="s">
        <v>5385</v>
      </c>
      <c r="C7638" s="316" t="s">
        <v>13613</v>
      </c>
      <c r="D7638" s="465" t="s">
        <v>3731</v>
      </c>
      <c r="E7638" s="465" t="s">
        <v>700</v>
      </c>
      <c r="F7638" s="469" t="str">
        <f t="shared" si="238"/>
        <v>CH</v>
      </c>
      <c r="G7638" s="260">
        <v>1.044915E-3</v>
      </c>
      <c r="H7638" s="260">
        <v>0</v>
      </c>
      <c r="I7638" s="260">
        <v>0</v>
      </c>
      <c r="J7638" s="260">
        <v>1.0617567830726701E-3</v>
      </c>
      <c r="K7638" s="260">
        <v>2.1066717808523698E-3</v>
      </c>
      <c r="L7638" s="301" t="str">
        <f t="shared" si="239"/>
        <v/>
      </c>
      <c r="M7638" s="459">
        <f>IFERROR((Tableau1[[#This Row],[Scope 1
(kg CO2-eq)]]+Tableau1[[#This Row],[Scope 2 energy
(kg CO2-eq)]]+Tableau1[[#This Row],[Scope 2 Infrastructure
(kg CO2-eq)]])/Tableau1[[#This Row],[Total CO2-emissions
(kg CO2-eq)
for scope 3 use ]],"")</f>
        <v>0.49600275159010399</v>
      </c>
      <c r="N7638" s="436" t="s">
        <v>3731</v>
      </c>
      <c r="O7638" s="259">
        <v>10000</v>
      </c>
      <c r="P7638" s="259" t="s">
        <v>5384</v>
      </c>
      <c r="Q7638" s="260" t="s">
        <v>5385</v>
      </c>
    </row>
    <row r="7639" spans="1:17" ht="21.75" customHeight="1">
      <c r="A7639" s="301" t="s">
        <v>5370</v>
      </c>
      <c r="B7639" s="301" t="s">
        <v>5371</v>
      </c>
      <c r="C7639" s="316" t="s">
        <v>13614</v>
      </c>
      <c r="D7639" s="465" t="s">
        <v>3730</v>
      </c>
      <c r="E7639" s="465" t="s">
        <v>6091</v>
      </c>
      <c r="F7639" s="469" t="str">
        <f t="shared" si="238"/>
        <v>other</v>
      </c>
      <c r="G7639" s="260">
        <v>8.6539774999999999E-2</v>
      </c>
      <c r="H7639" s="260">
        <v>0.27726390711359999</v>
      </c>
      <c r="I7639" s="260">
        <v>2.72219904E-5</v>
      </c>
      <c r="J7639" s="260">
        <v>1.78736132554062</v>
      </c>
      <c r="K7639" s="260">
        <v>2.15119222870536</v>
      </c>
      <c r="L7639" s="301" t="str">
        <f t="shared" si="239"/>
        <v/>
      </c>
      <c r="M7639" s="459">
        <f>IFERROR((Tableau1[[#This Row],[Scope 1
(kg CO2-eq)]]+Tableau1[[#This Row],[Scope 2 energy
(kg CO2-eq)]]+Tableau1[[#This Row],[Scope 2 Infrastructure
(kg CO2-eq)]])/Tableau1[[#This Row],[Total CO2-emissions
(kg CO2-eq)
for scope 3 use ]],"")</f>
        <v>0.16912988957893471</v>
      </c>
      <c r="N7639" s="436" t="s">
        <v>3730</v>
      </c>
      <c r="O7639" s="259">
        <v>1</v>
      </c>
      <c r="P7639" s="259" t="s">
        <v>5370</v>
      </c>
      <c r="Q7639" s="259" t="s">
        <v>5371</v>
      </c>
    </row>
    <row r="7640" spans="1:17" ht="21.75" customHeight="1">
      <c r="A7640" s="301" t="s">
        <v>5372</v>
      </c>
      <c r="B7640" s="301" t="s">
        <v>5373</v>
      </c>
      <c r="C7640" s="316" t="s">
        <v>13615</v>
      </c>
      <c r="D7640" s="465" t="s">
        <v>3730</v>
      </c>
      <c r="E7640" s="465" t="s">
        <v>6091</v>
      </c>
      <c r="F7640" s="469" t="str">
        <f t="shared" si="238"/>
        <v>other</v>
      </c>
      <c r="G7640" s="260">
        <v>0.47284926849999998</v>
      </c>
      <c r="H7640" s="260">
        <v>5.4441951709579204</v>
      </c>
      <c r="I7640" s="260">
        <v>1.10700698688E-3</v>
      </c>
      <c r="J7640" s="260">
        <v>4.1621829079510295</v>
      </c>
      <c r="K7640" s="260">
        <v>10.080334338126599</v>
      </c>
      <c r="L7640" s="301" t="str">
        <f t="shared" si="239"/>
        <v/>
      </c>
      <c r="M7640" s="459">
        <f>IFERROR((Tableau1[[#This Row],[Scope 1
(kg CO2-eq)]]+Tableau1[[#This Row],[Scope 2 energy
(kg CO2-eq)]]+Tableau1[[#This Row],[Scope 2 Infrastructure
(kg CO2-eq)]])/Tableau1[[#This Row],[Total CO2-emissions
(kg CO2-eq)
for scope 3 use ]],"")</f>
        <v>0.58709872588855727</v>
      </c>
      <c r="N7640" s="436" t="s">
        <v>3730</v>
      </c>
      <c r="O7640" s="259">
        <v>1</v>
      </c>
      <c r="P7640" s="259" t="s">
        <v>5372</v>
      </c>
      <c r="Q7640" s="260" t="s">
        <v>5373</v>
      </c>
    </row>
    <row r="7641" spans="1:17" ht="21.75" customHeight="1">
      <c r="A7641" s="301" t="s">
        <v>5370</v>
      </c>
      <c r="B7641" s="301" t="s">
        <v>5400</v>
      </c>
      <c r="C7641" s="316" t="s">
        <v>13616</v>
      </c>
      <c r="D7641" s="465" t="s">
        <v>3730</v>
      </c>
      <c r="E7641" s="465" t="s">
        <v>6101</v>
      </c>
      <c r="F7641" s="469" t="str">
        <f t="shared" si="238"/>
        <v>other</v>
      </c>
      <c r="G7641" s="260">
        <v>0.2406172402</v>
      </c>
      <c r="H7641" s="260">
        <v>5.1837599731113897E-2</v>
      </c>
      <c r="I7641" s="260">
        <v>0.97323457322343099</v>
      </c>
      <c r="J7641" s="260">
        <v>3.5106949436953999E-2</v>
      </c>
      <c r="K7641" s="260">
        <v>1.30079637941905</v>
      </c>
      <c r="L7641" s="301" t="str">
        <f t="shared" si="239"/>
        <v/>
      </c>
      <c r="M7641" s="459">
        <f>IFERROR((Tableau1[[#This Row],[Scope 1
(kg CO2-eq)]]+Tableau1[[#This Row],[Scope 2 energy
(kg CO2-eq)]]+Tableau1[[#This Row],[Scope 2 Infrastructure
(kg CO2-eq)]])/Tableau1[[#This Row],[Total CO2-emissions
(kg CO2-eq)
for scope 3 use ]],"")</f>
        <v>0.97301117467732778</v>
      </c>
      <c r="N7641" s="436" t="s">
        <v>3730</v>
      </c>
      <c r="O7641" s="259">
        <v>1</v>
      </c>
      <c r="P7641" s="259" t="s">
        <v>5370</v>
      </c>
      <c r="Q7641" s="259" t="s">
        <v>5400</v>
      </c>
    </row>
    <row r="7642" spans="1:17" ht="21.75" customHeight="1">
      <c r="A7642" s="301" t="s">
        <v>5407</v>
      </c>
      <c r="B7642" s="301" t="s">
        <v>5447</v>
      </c>
      <c r="C7642" s="316" t="s">
        <v>13617</v>
      </c>
      <c r="D7642" s="465" t="s">
        <v>436</v>
      </c>
      <c r="E7642" s="465" t="s">
        <v>700</v>
      </c>
      <c r="F7642" s="469" t="str">
        <f t="shared" si="238"/>
        <v>CH</v>
      </c>
      <c r="G7642" s="260">
        <v>5.7427859999999997E-2</v>
      </c>
      <c r="H7642" s="260">
        <v>1.8711226000000001E-2</v>
      </c>
      <c r="I7642" s="260">
        <v>2.9568500000000001E-4</v>
      </c>
      <c r="J7642" s="260">
        <v>7.262846826338043E-4</v>
      </c>
      <c r="K7642" s="260">
        <v>7.7161055467488901E-2</v>
      </c>
      <c r="L7642" s="301">
        <f t="shared" si="239"/>
        <v>0.27777979968296007</v>
      </c>
      <c r="M7642" s="459">
        <f>IFERROR((Tableau1[[#This Row],[Scope 1
(kg CO2-eq)]]+Tableau1[[#This Row],[Scope 2 energy
(kg CO2-eq)]]+Tableau1[[#This Row],[Scope 2 Infrastructure
(kg CO2-eq)]])/Tableau1[[#This Row],[Total CO2-emissions
(kg CO2-eq)
for scope 3 use ]],"")</f>
        <v>0.99058742181417003</v>
      </c>
      <c r="N7642" s="436" t="s">
        <v>436</v>
      </c>
      <c r="O7642" s="259">
        <v>1</v>
      </c>
      <c r="P7642" s="259" t="s">
        <v>5407</v>
      </c>
      <c r="Q7642" s="259" t="s">
        <v>5447</v>
      </c>
    </row>
    <row r="7643" spans="1:17" ht="21.75" customHeight="1">
      <c r="A7643" s="301" t="s">
        <v>5407</v>
      </c>
      <c r="B7643" s="301" t="s">
        <v>5447</v>
      </c>
      <c r="C7643" s="316" t="s">
        <v>13618</v>
      </c>
      <c r="D7643" s="465" t="s">
        <v>436</v>
      </c>
      <c r="E7643" s="465" t="s">
        <v>700</v>
      </c>
      <c r="F7643" s="469" t="str">
        <f t="shared" si="238"/>
        <v>CH</v>
      </c>
      <c r="G7643" s="260">
        <v>5.7427859999999997E-2</v>
      </c>
      <c r="H7643" s="260">
        <v>1.8711226000000001E-2</v>
      </c>
      <c r="I7643" s="260">
        <v>2.9568500000000001E-4</v>
      </c>
      <c r="J7643" s="260">
        <v>7.262846826338043E-4</v>
      </c>
      <c r="K7643" s="260">
        <v>7.7161055467488901E-2</v>
      </c>
      <c r="L7643" s="301">
        <f t="shared" si="239"/>
        <v>0.27777979968296007</v>
      </c>
      <c r="M7643" s="459">
        <f>IFERROR((Tableau1[[#This Row],[Scope 1
(kg CO2-eq)]]+Tableau1[[#This Row],[Scope 2 energy
(kg CO2-eq)]]+Tableau1[[#This Row],[Scope 2 Infrastructure
(kg CO2-eq)]])/Tableau1[[#This Row],[Total CO2-emissions
(kg CO2-eq)
for scope 3 use ]],"")</f>
        <v>0.99058742181417003</v>
      </c>
      <c r="N7643" s="436" t="s">
        <v>436</v>
      </c>
      <c r="O7643" s="259">
        <v>1</v>
      </c>
      <c r="P7643" s="259" t="s">
        <v>5407</v>
      </c>
      <c r="Q7643" s="259" t="s">
        <v>5447</v>
      </c>
    </row>
    <row r="7644" spans="1:17" ht="21.75" customHeight="1">
      <c r="A7644" s="301" t="s">
        <v>5407</v>
      </c>
      <c r="B7644" s="301" t="s">
        <v>5448</v>
      </c>
      <c r="C7644" s="316" t="s">
        <v>13619</v>
      </c>
      <c r="D7644" s="465" t="s">
        <v>436</v>
      </c>
      <c r="E7644" s="465" t="s">
        <v>6029</v>
      </c>
      <c r="F7644" s="469" t="str">
        <f t="shared" si="238"/>
        <v>other</v>
      </c>
      <c r="G7644" s="260">
        <v>5.64628E-2</v>
      </c>
      <c r="H7644" s="260">
        <v>0</v>
      </c>
      <c r="I7644" s="260">
        <v>0</v>
      </c>
      <c r="J7644" s="260">
        <v>3.0137488156962988E-3</v>
      </c>
      <c r="K7644" s="260">
        <v>5.9476548749360002E-2</v>
      </c>
      <c r="L7644" s="301">
        <f t="shared" si="239"/>
        <v>0.214115575497696</v>
      </c>
      <c r="M7644" s="459">
        <f>IFERROR((Tableau1[[#This Row],[Scope 1
(kg CO2-eq)]]+Tableau1[[#This Row],[Scope 2 energy
(kg CO2-eq)]]+Tableau1[[#This Row],[Scope 2 Infrastructure
(kg CO2-eq)]])/Tableau1[[#This Row],[Total CO2-emissions
(kg CO2-eq)
for scope 3 use ]],"")</f>
        <v>0.94932878903145113</v>
      </c>
      <c r="N7644" s="436" t="s">
        <v>436</v>
      </c>
      <c r="O7644" s="259">
        <v>1</v>
      </c>
      <c r="P7644" s="259" t="s">
        <v>5407</v>
      </c>
      <c r="Q7644" s="259" t="s">
        <v>5448</v>
      </c>
    </row>
    <row r="7645" spans="1:17" ht="21.75" customHeight="1">
      <c r="A7645" s="301" t="s">
        <v>5407</v>
      </c>
      <c r="B7645" s="301" t="s">
        <v>5447</v>
      </c>
      <c r="C7645" s="316" t="s">
        <v>13620</v>
      </c>
      <c r="D7645" s="465" t="s">
        <v>436</v>
      </c>
      <c r="E7645" s="465" t="s">
        <v>700</v>
      </c>
      <c r="F7645" s="469" t="str">
        <f t="shared" si="238"/>
        <v>CH</v>
      </c>
      <c r="G7645" s="260">
        <v>5.8153459999999997E-2</v>
      </c>
      <c r="H7645" s="260">
        <v>1.8711226000000001E-2</v>
      </c>
      <c r="I7645" s="260">
        <v>2.9568500000000001E-4</v>
      </c>
      <c r="J7645" s="260">
        <v>1.3579989268338033E-3</v>
      </c>
      <c r="K7645" s="260">
        <v>7.8518369711743197E-2</v>
      </c>
      <c r="L7645" s="301">
        <f t="shared" si="239"/>
        <v>0.2826661309622755</v>
      </c>
      <c r="M7645" s="459">
        <f>IFERROR((Tableau1[[#This Row],[Scope 1
(kg CO2-eq)]]+Tableau1[[#This Row],[Scope 2 energy
(kg CO2-eq)]]+Tableau1[[#This Row],[Scope 2 Infrastructure
(kg CO2-eq)]])/Tableau1[[#This Row],[Total CO2-emissions
(kg CO2-eq)
for scope 3 use ]],"")</f>
        <v>0.98270470061046</v>
      </c>
      <c r="N7645" s="436" t="s">
        <v>436</v>
      </c>
      <c r="O7645" s="259">
        <v>1</v>
      </c>
      <c r="P7645" s="259" t="s">
        <v>5407</v>
      </c>
      <c r="Q7645" s="259" t="s">
        <v>5447</v>
      </c>
    </row>
    <row r="7646" spans="1:17" ht="21.75" customHeight="1">
      <c r="A7646" s="301" t="s">
        <v>5393</v>
      </c>
      <c r="B7646" s="301" t="s">
        <v>5449</v>
      </c>
      <c r="C7646" s="316" t="s">
        <v>13621</v>
      </c>
      <c r="D7646" s="465" t="s">
        <v>3730</v>
      </c>
      <c r="E7646" s="465" t="s">
        <v>700</v>
      </c>
      <c r="F7646" s="469" t="str">
        <f t="shared" si="238"/>
        <v>CH</v>
      </c>
      <c r="G7646" s="260">
        <v>5.2984147000000002E-3</v>
      </c>
      <c r="H7646" s="260">
        <v>0.97722989949439998</v>
      </c>
      <c r="I7646" s="260">
        <v>1.4605438019199999E-2</v>
      </c>
      <c r="J7646" s="260">
        <v>1.8647649623539401E-3</v>
      </c>
      <c r="K7646" s="260">
        <v>0.99899850579981098</v>
      </c>
      <c r="L7646" s="301" t="str">
        <f t="shared" si="239"/>
        <v/>
      </c>
      <c r="M7646" s="459">
        <f>IFERROR((Tableau1[[#This Row],[Scope 1
(kg CO2-eq)]]+Tableau1[[#This Row],[Scope 2 energy
(kg CO2-eq)]]+Tableau1[[#This Row],[Scope 2 Infrastructure
(kg CO2-eq)]])/Tableau1[[#This Row],[Total CO2-emissions
(kg CO2-eq)
for scope 3 use ]],"")</f>
        <v>0.99813337700168225</v>
      </c>
      <c r="N7646" s="436" t="s">
        <v>3730</v>
      </c>
      <c r="O7646" s="259">
        <v>1</v>
      </c>
      <c r="P7646" s="259" t="s">
        <v>5393</v>
      </c>
      <c r="Q7646" s="259" t="s">
        <v>5449</v>
      </c>
    </row>
    <row r="7647" spans="1:17" ht="21.75" customHeight="1">
      <c r="A7647" s="301" t="s">
        <v>5395</v>
      </c>
      <c r="B7647" s="301" t="s">
        <v>5396</v>
      </c>
      <c r="C7647" s="316" t="s">
        <v>13622</v>
      </c>
      <c r="D7647" s="465" t="s">
        <v>3730</v>
      </c>
      <c r="E7647" s="465" t="s">
        <v>6041</v>
      </c>
      <c r="F7647" s="469" t="str">
        <f t="shared" si="238"/>
        <v>other</v>
      </c>
      <c r="G7647" s="260">
        <v>0.20100999999999999</v>
      </c>
      <c r="H7647" s="260">
        <v>4.6586560801892603</v>
      </c>
      <c r="I7647" s="260">
        <v>5.4463774740141399E-2</v>
      </c>
      <c r="J7647" s="260">
        <v>1.7782231488909801</v>
      </c>
      <c r="K7647" s="260">
        <v>6.6923529977586202</v>
      </c>
      <c r="L7647" s="301" t="str">
        <f t="shared" si="239"/>
        <v/>
      </c>
      <c r="M7647" s="459">
        <f>IFERROR((Tableau1[[#This Row],[Scope 1
(kg CO2-eq)]]+Tableau1[[#This Row],[Scope 2 energy
(kg CO2-eq)]]+Tableau1[[#This Row],[Scope 2 Infrastructure
(kg CO2-eq)]])/Tableau1[[#This Row],[Total CO2-emissions
(kg CO2-eq)
for scope 3 use ]],"")</f>
        <v>0.73429029469533735</v>
      </c>
      <c r="N7647" s="436" t="s">
        <v>3730</v>
      </c>
      <c r="O7647" s="259">
        <v>1</v>
      </c>
      <c r="P7647" s="259" t="s">
        <v>5395</v>
      </c>
      <c r="Q7647" s="259" t="s">
        <v>5396</v>
      </c>
    </row>
    <row r="7648" spans="1:17" ht="21.75" customHeight="1">
      <c r="A7648" s="301" t="s">
        <v>5395</v>
      </c>
      <c r="B7648" s="301" t="s">
        <v>5396</v>
      </c>
      <c r="C7648" s="316" t="s">
        <v>13623</v>
      </c>
      <c r="D7648" s="465" t="s">
        <v>3730</v>
      </c>
      <c r="E7648" s="465" t="s">
        <v>6075</v>
      </c>
      <c r="F7648" s="469" t="str">
        <f t="shared" si="238"/>
        <v>other</v>
      </c>
      <c r="G7648" s="260">
        <v>0.12659000000000001</v>
      </c>
      <c r="H7648" s="260">
        <v>6.1477490303662403</v>
      </c>
      <c r="I7648" s="260">
        <v>0.32731593762158401</v>
      </c>
      <c r="J7648" s="260">
        <v>0.57357073008296899</v>
      </c>
      <c r="K7648" s="260">
        <v>7.1752256957165699</v>
      </c>
      <c r="L7648" s="301" t="str">
        <f t="shared" si="239"/>
        <v/>
      </c>
      <c r="M7648" s="459">
        <f>IFERROR((Tableau1[[#This Row],[Scope 1
(kg CO2-eq)]]+Tableau1[[#This Row],[Scope 2 energy
(kg CO2-eq)]]+Tableau1[[#This Row],[Scope 2 Infrastructure
(kg CO2-eq)]])/Tableau1[[#This Row],[Total CO2-emissions
(kg CO2-eq)
for scope 3 use ]],"")</f>
        <v>0.92006234339483528</v>
      </c>
      <c r="N7648" s="436" t="s">
        <v>3730</v>
      </c>
      <c r="O7648" s="259">
        <v>1</v>
      </c>
      <c r="P7648" s="259" t="s">
        <v>5395</v>
      </c>
      <c r="Q7648" s="259" t="s">
        <v>5396</v>
      </c>
    </row>
    <row r="7649" spans="1:17" ht="21.75" customHeight="1">
      <c r="A7649" s="301" t="s">
        <v>5395</v>
      </c>
      <c r="B7649" s="301" t="s">
        <v>5396</v>
      </c>
      <c r="C7649" s="316" t="s">
        <v>13624</v>
      </c>
      <c r="D7649" s="465" t="s">
        <v>3730</v>
      </c>
      <c r="E7649" s="465" t="s">
        <v>6028</v>
      </c>
      <c r="F7649" s="469" t="str">
        <f t="shared" si="238"/>
        <v>other</v>
      </c>
      <c r="G7649" s="260">
        <v>0</v>
      </c>
      <c r="H7649" s="260">
        <v>0.13870956548243599</v>
      </c>
      <c r="I7649" s="260">
        <v>0</v>
      </c>
      <c r="J7649" s="260">
        <v>1.8510912949784599</v>
      </c>
      <c r="K7649" s="260">
        <v>1.98980086010299</v>
      </c>
      <c r="L7649" s="301" t="str">
        <f t="shared" si="239"/>
        <v/>
      </c>
      <c r="M7649" s="459">
        <f>IFERROR((Tableau1[[#This Row],[Scope 1
(kg CO2-eq)]]+Tableau1[[#This Row],[Scope 2 energy
(kg CO2-eq)]]+Tableau1[[#This Row],[Scope 2 Infrastructure
(kg CO2-eq)]])/Tableau1[[#This Row],[Total CO2-emissions
(kg CO2-eq)
for scope 3 use ]],"")</f>
        <v>6.9710275165554267E-2</v>
      </c>
      <c r="N7649" s="436" t="s">
        <v>3730</v>
      </c>
      <c r="O7649" s="259">
        <v>1</v>
      </c>
      <c r="P7649" s="259" t="s">
        <v>5395</v>
      </c>
      <c r="Q7649" s="259" t="s">
        <v>5396</v>
      </c>
    </row>
    <row r="7650" spans="1:17" ht="21.75" customHeight="1">
      <c r="A7650" s="301" t="s">
        <v>5380</v>
      </c>
      <c r="B7650" s="301" t="s">
        <v>5401</v>
      </c>
      <c r="C7650" s="316" t="s">
        <v>13625</v>
      </c>
      <c r="D7650" s="465" t="s">
        <v>3730</v>
      </c>
      <c r="E7650" s="465" t="s">
        <v>6101</v>
      </c>
      <c r="F7650" s="469" t="str">
        <f t="shared" si="238"/>
        <v>other</v>
      </c>
      <c r="G7650" s="260">
        <v>0</v>
      </c>
      <c r="H7650" s="260">
        <v>0</v>
      </c>
      <c r="I7650" s="260">
        <v>0</v>
      </c>
      <c r="J7650" s="260">
        <v>0</v>
      </c>
      <c r="K7650" s="260">
        <v>0</v>
      </c>
      <c r="L7650" s="301" t="str">
        <f t="shared" si="239"/>
        <v/>
      </c>
      <c r="M7650" s="459" t="str">
        <f>IFERROR((Tableau1[[#This Row],[Scope 1
(kg CO2-eq)]]+Tableau1[[#This Row],[Scope 2 energy
(kg CO2-eq)]]+Tableau1[[#This Row],[Scope 2 Infrastructure
(kg CO2-eq)]])/Tableau1[[#This Row],[Total CO2-emissions
(kg CO2-eq)
for scope 3 use ]],"")</f>
        <v/>
      </c>
      <c r="N7650" s="436" t="s">
        <v>3730</v>
      </c>
      <c r="O7650" s="259">
        <v>1</v>
      </c>
      <c r="P7650" s="259" t="s">
        <v>5380</v>
      </c>
      <c r="Q7650" s="259" t="s">
        <v>5401</v>
      </c>
    </row>
    <row r="7651" spans="1:17" ht="21.75" customHeight="1">
      <c r="A7651" s="301" t="s">
        <v>5372</v>
      </c>
      <c r="B7651" s="301" t="s">
        <v>5373</v>
      </c>
      <c r="C7651" s="316" t="s">
        <v>13626</v>
      </c>
      <c r="D7651" s="465" t="s">
        <v>3730</v>
      </c>
      <c r="E7651" s="465" t="s">
        <v>700</v>
      </c>
      <c r="F7651" s="469" t="str">
        <f t="shared" si="238"/>
        <v>CH</v>
      </c>
      <c r="G7651" s="260">
        <v>0.49703283951999999</v>
      </c>
      <c r="H7651" s="260">
        <v>2.01007906498864</v>
      </c>
      <c r="I7651" s="260">
        <v>1.0980904075200001E-3</v>
      </c>
      <c r="J7651" s="260">
        <v>7.12276762844348</v>
      </c>
      <c r="K7651" s="260">
        <v>9.6309776130659994</v>
      </c>
      <c r="L7651" s="301" t="str">
        <f t="shared" si="239"/>
        <v/>
      </c>
      <c r="M7651" s="459">
        <f>IFERROR((Tableau1[[#This Row],[Scope 1
(kg CO2-eq)]]+Tableau1[[#This Row],[Scope 2 energy
(kg CO2-eq)]]+Tableau1[[#This Row],[Scope 2 Infrastructure
(kg CO2-eq)]])/Tableau1[[#This Row],[Total CO2-emissions
(kg CO2-eq)
for scope 3 use ]],"")</f>
        <v>0.26043150505441548</v>
      </c>
      <c r="N7651" s="436" t="s">
        <v>3730</v>
      </c>
      <c r="O7651" s="259">
        <v>1</v>
      </c>
      <c r="P7651" s="259" t="s">
        <v>5372</v>
      </c>
      <c r="Q7651" s="259" t="s">
        <v>5373</v>
      </c>
    </row>
    <row r="7652" spans="1:17" ht="21.75" customHeight="1">
      <c r="A7652" s="301" t="s">
        <v>5380</v>
      </c>
      <c r="B7652" s="301" t="s">
        <v>5381</v>
      </c>
      <c r="C7652" s="316" t="s">
        <v>13627</v>
      </c>
      <c r="D7652" s="465" t="s">
        <v>3730</v>
      </c>
      <c r="E7652" s="465" t="s">
        <v>6101</v>
      </c>
      <c r="F7652" s="469" t="str">
        <f t="shared" si="238"/>
        <v>other</v>
      </c>
      <c r="G7652" s="260">
        <v>0</v>
      </c>
      <c r="H7652" s="260">
        <v>0</v>
      </c>
      <c r="I7652" s="260">
        <v>0</v>
      </c>
      <c r="J7652" s="260">
        <v>0</v>
      </c>
      <c r="K7652" s="260">
        <v>0</v>
      </c>
      <c r="L7652" s="301" t="str">
        <f t="shared" si="239"/>
        <v/>
      </c>
      <c r="M7652" s="459" t="str">
        <f>IFERROR((Tableau1[[#This Row],[Scope 1
(kg CO2-eq)]]+Tableau1[[#This Row],[Scope 2 energy
(kg CO2-eq)]]+Tableau1[[#This Row],[Scope 2 Infrastructure
(kg CO2-eq)]])/Tableau1[[#This Row],[Total CO2-emissions
(kg CO2-eq)
for scope 3 use ]],"")</f>
        <v/>
      </c>
      <c r="N7652" s="436" t="s">
        <v>3730</v>
      </c>
      <c r="O7652" s="259">
        <v>1</v>
      </c>
      <c r="P7652" s="259" t="s">
        <v>5380</v>
      </c>
      <c r="Q7652" s="259" t="s">
        <v>5381</v>
      </c>
    </row>
    <row r="7653" spans="1:17" ht="21.75" customHeight="1">
      <c r="A7653" s="301" t="s">
        <v>5380</v>
      </c>
      <c r="B7653" s="301" t="s">
        <v>5381</v>
      </c>
      <c r="C7653" s="316" t="s">
        <v>13628</v>
      </c>
      <c r="D7653" s="465" t="s">
        <v>3730</v>
      </c>
      <c r="E7653" s="465" t="s">
        <v>6101</v>
      </c>
      <c r="F7653" s="469" t="str">
        <f t="shared" si="238"/>
        <v>other</v>
      </c>
      <c r="G7653" s="260">
        <v>0</v>
      </c>
      <c r="H7653" s="260">
        <v>0</v>
      </c>
      <c r="I7653" s="260">
        <v>0</v>
      </c>
      <c r="J7653" s="260">
        <v>0</v>
      </c>
      <c r="K7653" s="260">
        <v>0</v>
      </c>
      <c r="L7653" s="301" t="str">
        <f t="shared" si="239"/>
        <v/>
      </c>
      <c r="M7653" s="459" t="str">
        <f>IFERROR((Tableau1[[#This Row],[Scope 1
(kg CO2-eq)]]+Tableau1[[#This Row],[Scope 2 energy
(kg CO2-eq)]]+Tableau1[[#This Row],[Scope 2 Infrastructure
(kg CO2-eq)]])/Tableau1[[#This Row],[Total CO2-emissions
(kg CO2-eq)
for scope 3 use ]],"")</f>
        <v/>
      </c>
      <c r="N7653" s="436" t="s">
        <v>3730</v>
      </c>
      <c r="O7653" s="259">
        <v>1</v>
      </c>
      <c r="P7653" s="259" t="s">
        <v>5380</v>
      </c>
      <c r="Q7653" s="259" t="s">
        <v>5381</v>
      </c>
    </row>
    <row r="7654" spans="1:17" ht="21.75" customHeight="1">
      <c r="A7654" s="301" t="s">
        <v>5450</v>
      </c>
      <c r="B7654" s="301" t="s">
        <v>5387</v>
      </c>
      <c r="C7654" s="316" t="s">
        <v>13629</v>
      </c>
      <c r="D7654" s="465" t="s">
        <v>3646</v>
      </c>
      <c r="E7654" s="465" t="s">
        <v>6015</v>
      </c>
      <c r="F7654" s="469" t="str">
        <f t="shared" si="238"/>
        <v>other</v>
      </c>
      <c r="G7654" s="260">
        <v>0</v>
      </c>
      <c r="H7654" s="260">
        <v>34899885.263499998</v>
      </c>
      <c r="I7654" s="260">
        <v>16442569.7871</v>
      </c>
      <c r="J7654" s="260">
        <v>32950172.9120914</v>
      </c>
      <c r="K7654" s="260">
        <v>84292628.357384399</v>
      </c>
      <c r="L7654" s="301" t="str">
        <f t="shared" si="239"/>
        <v/>
      </c>
      <c r="M7654" s="459">
        <f>IFERROR((Tableau1[[#This Row],[Scope 1
(kg CO2-eq)]]+Tableau1[[#This Row],[Scope 2 energy
(kg CO2-eq)]]+Tableau1[[#This Row],[Scope 2 Infrastructure
(kg CO2-eq)]])/Tableau1[[#This Row],[Total CO2-emissions
(kg CO2-eq)
for scope 3 use ]],"")</f>
        <v>0.60909780666605795</v>
      </c>
      <c r="N7654" s="436" t="s">
        <v>3646</v>
      </c>
      <c r="O7654" s="259">
        <v>1</v>
      </c>
      <c r="P7654" s="259" t="s">
        <v>5450</v>
      </c>
      <c r="Q7654" s="259" t="s">
        <v>5387</v>
      </c>
    </row>
    <row r="7655" spans="1:17" ht="21.75" customHeight="1">
      <c r="A7655" s="301" t="s">
        <v>5451</v>
      </c>
      <c r="B7655" s="301" t="s">
        <v>5387</v>
      </c>
      <c r="C7655" s="316" t="s">
        <v>13630</v>
      </c>
      <c r="D7655" s="465" t="s">
        <v>3646</v>
      </c>
      <c r="E7655" s="465" t="s">
        <v>6015</v>
      </c>
      <c r="F7655" s="469" t="str">
        <f t="shared" si="238"/>
        <v>other</v>
      </c>
      <c r="G7655" s="260">
        <v>0</v>
      </c>
      <c r="H7655" s="260">
        <v>407523093.958</v>
      </c>
      <c r="I7655" s="260">
        <v>11140790.230799999</v>
      </c>
      <c r="J7655" s="260">
        <v>257499864.926772</v>
      </c>
      <c r="K7655" s="260">
        <v>676163748.06291294</v>
      </c>
      <c r="L7655" s="301" t="str">
        <f t="shared" si="239"/>
        <v/>
      </c>
      <c r="M7655" s="459">
        <f>IFERROR((Tableau1[[#This Row],[Scope 1
(kg CO2-eq)]]+Tableau1[[#This Row],[Scope 2 energy
(kg CO2-eq)]]+Tableau1[[#This Row],[Scope 2 Infrastructure
(kg CO2-eq)]])/Tableau1[[#This Row],[Total CO2-emissions
(kg CO2-eq)
for scope 3 use ]],"")</f>
        <v>0.61917528910444608</v>
      </c>
      <c r="N7655" s="436" t="s">
        <v>3646</v>
      </c>
      <c r="O7655" s="259">
        <v>1</v>
      </c>
      <c r="P7655" s="259" t="s">
        <v>5451</v>
      </c>
      <c r="Q7655" s="259" t="s">
        <v>5387</v>
      </c>
    </row>
    <row r="7656" spans="1:17" ht="21.75" customHeight="1">
      <c r="A7656" s="301" t="s">
        <v>5425</v>
      </c>
      <c r="B7656" s="301" t="s">
        <v>5387</v>
      </c>
      <c r="C7656" s="316" t="s">
        <v>13631</v>
      </c>
      <c r="D7656" s="465" t="s">
        <v>3646</v>
      </c>
      <c r="E7656" s="465" t="s">
        <v>6015</v>
      </c>
      <c r="F7656" s="469" t="str">
        <f t="shared" si="238"/>
        <v>other</v>
      </c>
      <c r="G7656" s="260">
        <v>0</v>
      </c>
      <c r="H7656" s="260">
        <v>405219738.46799999</v>
      </c>
      <c r="I7656" s="260">
        <v>10424655.3248</v>
      </c>
      <c r="J7656" s="260">
        <v>240174598.17708901</v>
      </c>
      <c r="K7656" s="260">
        <v>655818990.91684401</v>
      </c>
      <c r="L7656" s="301" t="str">
        <f t="shared" si="239"/>
        <v/>
      </c>
      <c r="M7656" s="459">
        <f>IFERROR((Tableau1[[#This Row],[Scope 1
(kg CO2-eq)]]+Tableau1[[#This Row],[Scope 2 energy
(kg CO2-eq)]]+Tableau1[[#This Row],[Scope 2 Infrastructure
(kg CO2-eq)]])/Tableau1[[#This Row],[Total CO2-emissions
(kg CO2-eq)
for scope 3 use ]],"")</f>
        <v>0.63377913654455686</v>
      </c>
      <c r="N7656" s="436" t="s">
        <v>3646</v>
      </c>
      <c r="O7656" s="259">
        <v>1</v>
      </c>
      <c r="P7656" s="259" t="s">
        <v>5425</v>
      </c>
      <c r="Q7656" s="259" t="s">
        <v>5387</v>
      </c>
    </row>
    <row r="7657" spans="1:17" ht="21.75" customHeight="1">
      <c r="A7657" s="301" t="s">
        <v>5452</v>
      </c>
      <c r="B7657" s="301" t="s">
        <v>5453</v>
      </c>
      <c r="C7657" s="316" t="s">
        <v>13632</v>
      </c>
      <c r="D7657" s="465" t="s">
        <v>3730</v>
      </c>
      <c r="E7657" s="465" t="s">
        <v>6091</v>
      </c>
      <c r="F7657" s="469" t="str">
        <f t="shared" si="238"/>
        <v>other</v>
      </c>
      <c r="G7657" s="260">
        <v>7.3327575970271797</v>
      </c>
      <c r="H7657" s="260">
        <v>0</v>
      </c>
      <c r="I7657" s="260">
        <v>0</v>
      </c>
      <c r="J7657" s="260">
        <v>6.6184606129050749E-2</v>
      </c>
      <c r="K7657" s="260">
        <v>7.3989422031589198</v>
      </c>
      <c r="L7657" s="301" t="str">
        <f t="shared" si="239"/>
        <v/>
      </c>
      <c r="M7657" s="459">
        <f>IFERROR((Tableau1[[#This Row],[Scope 1
(kg CO2-eq)]]+Tableau1[[#This Row],[Scope 2 energy
(kg CO2-eq)]]+Tableau1[[#This Row],[Scope 2 Infrastructure
(kg CO2-eq)]])/Tableau1[[#This Row],[Total CO2-emissions
(kg CO2-eq)
for scope 3 use ]],"")</f>
        <v>0.99105485563821771</v>
      </c>
      <c r="N7657" s="436" t="s">
        <v>3730</v>
      </c>
      <c r="O7657" s="259">
        <v>1</v>
      </c>
      <c r="P7657" s="259" t="s">
        <v>5452</v>
      </c>
      <c r="Q7657" s="259" t="s">
        <v>5453</v>
      </c>
    </row>
    <row r="7658" spans="1:17" ht="21.75" customHeight="1">
      <c r="A7658" s="301" t="s">
        <v>5372</v>
      </c>
      <c r="B7658" s="301" t="s">
        <v>5373</v>
      </c>
      <c r="C7658" s="316" t="s">
        <v>13633</v>
      </c>
      <c r="D7658" s="465" t="s">
        <v>3730</v>
      </c>
      <c r="E7658" s="465" t="s">
        <v>6091</v>
      </c>
      <c r="F7658" s="469" t="str">
        <f t="shared" si="238"/>
        <v>other</v>
      </c>
      <c r="G7658" s="260">
        <v>0.60426447520000004</v>
      </c>
      <c r="H7658" s="260">
        <v>3.4292895395167999</v>
      </c>
      <c r="I7658" s="260">
        <v>7.3746846719999995E-4</v>
      </c>
      <c r="J7658" s="260">
        <v>6.74867887857563</v>
      </c>
      <c r="K7658" s="260">
        <v>10.782970350981</v>
      </c>
      <c r="L7658" s="301" t="str">
        <f t="shared" si="239"/>
        <v/>
      </c>
      <c r="M7658" s="459">
        <f>IFERROR((Tableau1[[#This Row],[Scope 1
(kg CO2-eq)]]+Tableau1[[#This Row],[Scope 2 energy
(kg CO2-eq)]]+Tableau1[[#This Row],[Scope 2 Infrastructure
(kg CO2-eq)]])/Tableau1[[#This Row],[Total CO2-emissions
(kg CO2-eq)
for scope 3 use ]],"")</f>
        <v>0.3741354517233717</v>
      </c>
      <c r="N7658" s="436" t="s">
        <v>3730</v>
      </c>
      <c r="O7658" s="259">
        <v>1</v>
      </c>
      <c r="P7658" s="259" t="s">
        <v>5372</v>
      </c>
      <c r="Q7658" s="259" t="s">
        <v>5373</v>
      </c>
    </row>
    <row r="7659" spans="1:17" ht="21.75" customHeight="1">
      <c r="A7659" s="301" t="s">
        <v>5434</v>
      </c>
      <c r="B7659" s="301" t="s">
        <v>5454</v>
      </c>
      <c r="C7659" s="316" t="s">
        <v>3898</v>
      </c>
      <c r="D7659" s="465" t="s">
        <v>3730</v>
      </c>
      <c r="E7659" s="465" t="s">
        <v>700</v>
      </c>
      <c r="F7659" s="469" t="str">
        <f t="shared" si="238"/>
        <v>CH</v>
      </c>
      <c r="G7659" s="260">
        <v>0.70082058642378997</v>
      </c>
      <c r="H7659" s="260">
        <v>0</v>
      </c>
      <c r="I7659" s="260">
        <v>0</v>
      </c>
      <c r="J7659" s="260">
        <v>0</v>
      </c>
      <c r="K7659" s="260">
        <v>0.70082058642378997</v>
      </c>
      <c r="L7659" s="301" t="str">
        <f t="shared" si="239"/>
        <v/>
      </c>
      <c r="M7659" s="459">
        <f>IFERROR((Tableau1[[#This Row],[Scope 1
(kg CO2-eq)]]+Tableau1[[#This Row],[Scope 2 energy
(kg CO2-eq)]]+Tableau1[[#This Row],[Scope 2 Infrastructure
(kg CO2-eq)]])/Tableau1[[#This Row],[Total CO2-emissions
(kg CO2-eq)
for scope 3 use ]],"")</f>
        <v>1</v>
      </c>
      <c r="N7659" s="436" t="s">
        <v>3730</v>
      </c>
      <c r="O7659" s="259">
        <v>1</v>
      </c>
      <c r="P7659" s="259" t="s">
        <v>5434</v>
      </c>
      <c r="Q7659" s="259" t="s">
        <v>5454</v>
      </c>
    </row>
    <row r="7660" spans="1:17" ht="21.75" customHeight="1">
      <c r="A7660" s="301" t="s">
        <v>5434</v>
      </c>
      <c r="B7660" s="301" t="s">
        <v>5454</v>
      </c>
      <c r="C7660" s="316" t="s">
        <v>13634</v>
      </c>
      <c r="D7660" s="465" t="s">
        <v>3730</v>
      </c>
      <c r="E7660" s="465" t="s">
        <v>6016</v>
      </c>
      <c r="F7660" s="469" t="str">
        <f t="shared" si="238"/>
        <v>other</v>
      </c>
      <c r="G7660" s="260">
        <v>0.29714174539999999</v>
      </c>
      <c r="H7660" s="260">
        <v>9.7147530950400005E-2</v>
      </c>
      <c r="I7660" s="260">
        <v>4.9586139543999999E-2</v>
      </c>
      <c r="J7660" s="260">
        <v>0.17563927279552999</v>
      </c>
      <c r="K7660" s="260">
        <v>0.61951469001752901</v>
      </c>
      <c r="L7660" s="301" t="str">
        <f t="shared" si="239"/>
        <v/>
      </c>
      <c r="M7660" s="459">
        <f>IFERROR((Tableau1[[#This Row],[Scope 1
(kg CO2-eq)]]+Tableau1[[#This Row],[Scope 2 energy
(kg CO2-eq)]]+Tableau1[[#This Row],[Scope 2 Infrastructure
(kg CO2-eq)]])/Tableau1[[#This Row],[Total CO2-emissions
(kg CO2-eq)
for scope 3 use ]],"")</f>
        <v>0.71648892761823069</v>
      </c>
      <c r="N7660" s="436" t="s">
        <v>3730</v>
      </c>
      <c r="O7660" s="259">
        <v>1</v>
      </c>
      <c r="P7660" s="259" t="s">
        <v>5434</v>
      </c>
      <c r="Q7660" s="259" t="s">
        <v>5454</v>
      </c>
    </row>
    <row r="7661" spans="1:17" ht="21.75" customHeight="1">
      <c r="A7661" s="301" t="s">
        <v>5434</v>
      </c>
      <c r="B7661" s="301" t="s">
        <v>5454</v>
      </c>
      <c r="C7661" s="316" t="s">
        <v>13635</v>
      </c>
      <c r="D7661" s="465" t="s">
        <v>3730</v>
      </c>
      <c r="E7661" s="465" t="s">
        <v>6091</v>
      </c>
      <c r="F7661" s="469" t="str">
        <f t="shared" si="238"/>
        <v>other</v>
      </c>
      <c r="G7661" s="260">
        <v>0.47299999999999998</v>
      </c>
      <c r="H7661" s="260">
        <v>0.1228923096336</v>
      </c>
      <c r="I7661" s="260">
        <v>6.1924185560399997E-2</v>
      </c>
      <c r="J7661" s="260">
        <v>0.29278557109743397</v>
      </c>
      <c r="K7661" s="260">
        <v>0.95060206825426896</v>
      </c>
      <c r="L7661" s="301" t="str">
        <f t="shared" si="239"/>
        <v/>
      </c>
      <c r="M7661" s="459">
        <f>IFERROR((Tableau1[[#This Row],[Scope 1
(kg CO2-eq)]]+Tableau1[[#This Row],[Scope 2 energy
(kg CO2-eq)]]+Tableau1[[#This Row],[Scope 2 Infrastructure
(kg CO2-eq)]])/Tableau1[[#This Row],[Total CO2-emissions
(kg CO2-eq)
for scope 3 use ]],"")</f>
        <v>0.6919998568928486</v>
      </c>
      <c r="N7661" s="436" t="s">
        <v>3730</v>
      </c>
      <c r="O7661" s="259">
        <v>1</v>
      </c>
      <c r="P7661" s="259" t="s">
        <v>5434</v>
      </c>
      <c r="Q7661" s="259" t="s">
        <v>5454</v>
      </c>
    </row>
    <row r="7662" spans="1:17" ht="21.75" customHeight="1">
      <c r="A7662" s="301" t="s">
        <v>5434</v>
      </c>
      <c r="B7662" s="301" t="s">
        <v>5454</v>
      </c>
      <c r="C7662" s="316" t="s">
        <v>3899</v>
      </c>
      <c r="D7662" s="465" t="s">
        <v>3730</v>
      </c>
      <c r="E7662" s="465" t="s">
        <v>700</v>
      </c>
      <c r="F7662" s="469" t="str">
        <f t="shared" si="238"/>
        <v>CH</v>
      </c>
      <c r="G7662" s="260">
        <v>0.78469749963916302</v>
      </c>
      <c r="H7662" s="260">
        <v>0</v>
      </c>
      <c r="I7662" s="260">
        <v>0</v>
      </c>
      <c r="J7662" s="260">
        <v>0</v>
      </c>
      <c r="K7662" s="260">
        <v>0.78469749963916302</v>
      </c>
      <c r="L7662" s="301" t="str">
        <f t="shared" si="239"/>
        <v/>
      </c>
      <c r="M7662" s="459">
        <f>IFERROR((Tableau1[[#This Row],[Scope 1
(kg CO2-eq)]]+Tableau1[[#This Row],[Scope 2 energy
(kg CO2-eq)]]+Tableau1[[#This Row],[Scope 2 Infrastructure
(kg CO2-eq)]])/Tableau1[[#This Row],[Total CO2-emissions
(kg CO2-eq)
for scope 3 use ]],"")</f>
        <v>1</v>
      </c>
      <c r="N7662" s="436" t="s">
        <v>3730</v>
      </c>
      <c r="O7662" s="259">
        <v>1</v>
      </c>
      <c r="P7662" s="259" t="s">
        <v>5434</v>
      </c>
      <c r="Q7662" s="259" t="s">
        <v>5454</v>
      </c>
    </row>
    <row r="7663" spans="1:17" ht="21.75" customHeight="1">
      <c r="A7663" s="301" t="s">
        <v>5434</v>
      </c>
      <c r="B7663" s="301" t="s">
        <v>5454</v>
      </c>
      <c r="C7663" s="316" t="s">
        <v>3900</v>
      </c>
      <c r="D7663" s="465" t="s">
        <v>3730</v>
      </c>
      <c r="E7663" s="465" t="s">
        <v>700</v>
      </c>
      <c r="F7663" s="469" t="str">
        <f t="shared" si="238"/>
        <v>CH</v>
      </c>
      <c r="G7663" s="260">
        <v>0.55097681085402495</v>
      </c>
      <c r="H7663" s="260">
        <v>0</v>
      </c>
      <c r="I7663" s="260">
        <v>0</v>
      </c>
      <c r="J7663" s="260">
        <v>0</v>
      </c>
      <c r="K7663" s="260">
        <v>0.55097681085402495</v>
      </c>
      <c r="L7663" s="301" t="str">
        <f t="shared" si="239"/>
        <v/>
      </c>
      <c r="M7663" s="459">
        <f>IFERROR((Tableau1[[#This Row],[Scope 1
(kg CO2-eq)]]+Tableau1[[#This Row],[Scope 2 energy
(kg CO2-eq)]]+Tableau1[[#This Row],[Scope 2 Infrastructure
(kg CO2-eq)]])/Tableau1[[#This Row],[Total CO2-emissions
(kg CO2-eq)
for scope 3 use ]],"")</f>
        <v>1</v>
      </c>
      <c r="N7663" s="436" t="s">
        <v>3730</v>
      </c>
      <c r="O7663" s="259">
        <v>1</v>
      </c>
      <c r="P7663" s="259" t="s">
        <v>5434</v>
      </c>
      <c r="Q7663" s="259" t="s">
        <v>5454</v>
      </c>
    </row>
    <row r="7664" spans="1:17" ht="21.75" customHeight="1">
      <c r="A7664" s="301" t="s">
        <v>5434</v>
      </c>
      <c r="B7664" s="301" t="s">
        <v>5454</v>
      </c>
      <c r="C7664" s="316" t="s">
        <v>13636</v>
      </c>
      <c r="D7664" s="465" t="s">
        <v>3730</v>
      </c>
      <c r="E7664" s="465" t="s">
        <v>6016</v>
      </c>
      <c r="F7664" s="469" t="str">
        <f t="shared" si="238"/>
        <v>other</v>
      </c>
      <c r="G7664" s="260">
        <v>0.25717436500000002</v>
      </c>
      <c r="H7664" s="260">
        <v>9.6815741990399995E-2</v>
      </c>
      <c r="I7664" s="260">
        <v>4.3356906543999998E-2</v>
      </c>
      <c r="J7664" s="260">
        <v>0.16185177628358899</v>
      </c>
      <c r="K7664" s="260">
        <v>0.55919879095665403</v>
      </c>
      <c r="L7664" s="301" t="str">
        <f t="shared" si="239"/>
        <v/>
      </c>
      <c r="M7664" s="459">
        <f>IFERROR((Tableau1[[#This Row],[Scope 1
(kg CO2-eq)]]+Tableau1[[#This Row],[Scope 2 energy
(kg CO2-eq)]]+Tableau1[[#This Row],[Scope 2 Infrastructure
(kg CO2-eq)]])/Tableau1[[#This Row],[Total CO2-emissions
(kg CO2-eq)
for scope 3 use ]],"")</f>
        <v>0.71056486523269347</v>
      </c>
      <c r="N7664" s="436" t="s">
        <v>3730</v>
      </c>
      <c r="O7664" s="259">
        <v>1</v>
      </c>
      <c r="P7664" s="259" t="s">
        <v>5434</v>
      </c>
      <c r="Q7664" s="259" t="s">
        <v>5454</v>
      </c>
    </row>
    <row r="7665" spans="1:17" ht="21.75" customHeight="1">
      <c r="A7665" s="301" t="s">
        <v>5434</v>
      </c>
      <c r="B7665" s="301" t="s">
        <v>5454</v>
      </c>
      <c r="C7665" s="316" t="s">
        <v>13637</v>
      </c>
      <c r="D7665" s="465" t="s">
        <v>3730</v>
      </c>
      <c r="E7665" s="465" t="s">
        <v>6091</v>
      </c>
      <c r="F7665" s="469" t="str">
        <f t="shared" si="238"/>
        <v>other</v>
      </c>
      <c r="G7665" s="260">
        <v>0.47299999999999998</v>
      </c>
      <c r="H7665" s="260">
        <v>0.1228923096336</v>
      </c>
      <c r="I7665" s="260">
        <v>6.1924185560399997E-2</v>
      </c>
      <c r="J7665" s="260">
        <v>0.27014674652747306</v>
      </c>
      <c r="K7665" s="260">
        <v>0.92796324298473198</v>
      </c>
      <c r="L7665" s="301" t="str">
        <f t="shared" si="239"/>
        <v/>
      </c>
      <c r="M7665" s="459">
        <f>IFERROR((Tableau1[[#This Row],[Scope 1
(kg CO2-eq)]]+Tableau1[[#This Row],[Scope 2 energy
(kg CO2-eq)]]+Tableau1[[#This Row],[Scope 2 Infrastructure
(kg CO2-eq)]])/Tableau1[[#This Row],[Total CO2-emissions
(kg CO2-eq)
for scope 3 use ]],"")</f>
        <v>0.70888205989514952</v>
      </c>
      <c r="N7665" s="436" t="s">
        <v>3730</v>
      </c>
      <c r="O7665" s="259">
        <v>1</v>
      </c>
      <c r="P7665" s="259" t="s">
        <v>5434</v>
      </c>
      <c r="Q7665" s="259" t="s">
        <v>5454</v>
      </c>
    </row>
    <row r="7666" spans="1:17" ht="21.75" customHeight="1">
      <c r="A7666" s="301" t="s">
        <v>5434</v>
      </c>
      <c r="B7666" s="301" t="s">
        <v>5454</v>
      </c>
      <c r="C7666" s="316" t="s">
        <v>3901</v>
      </c>
      <c r="D7666" s="465" t="s">
        <v>3730</v>
      </c>
      <c r="E7666" s="465" t="s">
        <v>700</v>
      </c>
      <c r="F7666" s="469" t="str">
        <f t="shared" si="238"/>
        <v>CH</v>
      </c>
      <c r="G7666" s="260">
        <v>0.67674460090367405</v>
      </c>
      <c r="H7666" s="260">
        <v>0</v>
      </c>
      <c r="I7666" s="260">
        <v>0</v>
      </c>
      <c r="J7666" s="260">
        <v>0</v>
      </c>
      <c r="K7666" s="260">
        <v>0.67674460090367405</v>
      </c>
      <c r="L7666" s="301" t="str">
        <f t="shared" si="239"/>
        <v/>
      </c>
      <c r="M7666" s="459">
        <f>IFERROR((Tableau1[[#This Row],[Scope 1
(kg CO2-eq)]]+Tableau1[[#This Row],[Scope 2 energy
(kg CO2-eq)]]+Tableau1[[#This Row],[Scope 2 Infrastructure
(kg CO2-eq)]])/Tableau1[[#This Row],[Total CO2-emissions
(kg CO2-eq)
for scope 3 use ]],"")</f>
        <v>1</v>
      </c>
      <c r="N7666" s="436" t="s">
        <v>3730</v>
      </c>
      <c r="O7666" s="259">
        <v>1</v>
      </c>
      <c r="P7666" s="259" t="s">
        <v>5434</v>
      </c>
      <c r="Q7666" s="259" t="s">
        <v>5454</v>
      </c>
    </row>
    <row r="7667" spans="1:17" ht="21.75" customHeight="1">
      <c r="A7667" s="301" t="s">
        <v>5434</v>
      </c>
      <c r="B7667" s="301" t="s">
        <v>5454</v>
      </c>
      <c r="C7667" s="316" t="s">
        <v>3902</v>
      </c>
      <c r="D7667" s="465" t="s">
        <v>3730</v>
      </c>
      <c r="E7667" s="465" t="s">
        <v>700</v>
      </c>
      <c r="F7667" s="469" t="str">
        <f t="shared" si="238"/>
        <v>CH</v>
      </c>
      <c r="G7667" s="260">
        <v>0.58188696820682495</v>
      </c>
      <c r="H7667" s="260">
        <v>0</v>
      </c>
      <c r="I7667" s="260">
        <v>0</v>
      </c>
      <c r="J7667" s="260">
        <v>0</v>
      </c>
      <c r="K7667" s="260">
        <v>0.58188696820682495</v>
      </c>
      <c r="L7667" s="301" t="str">
        <f t="shared" si="239"/>
        <v/>
      </c>
      <c r="M7667" s="459">
        <f>IFERROR((Tableau1[[#This Row],[Scope 1
(kg CO2-eq)]]+Tableau1[[#This Row],[Scope 2 energy
(kg CO2-eq)]]+Tableau1[[#This Row],[Scope 2 Infrastructure
(kg CO2-eq)]])/Tableau1[[#This Row],[Total CO2-emissions
(kg CO2-eq)
for scope 3 use ]],"")</f>
        <v>1</v>
      </c>
      <c r="N7667" s="436" t="s">
        <v>3730</v>
      </c>
      <c r="O7667" s="259">
        <v>1</v>
      </c>
      <c r="P7667" s="259" t="s">
        <v>5434</v>
      </c>
      <c r="Q7667" s="259" t="s">
        <v>5454</v>
      </c>
    </row>
    <row r="7668" spans="1:17" ht="21.75" customHeight="1">
      <c r="A7668" s="301" t="s">
        <v>5434</v>
      </c>
      <c r="B7668" s="301" t="s">
        <v>5454</v>
      </c>
      <c r="C7668" s="316" t="s">
        <v>13638</v>
      </c>
      <c r="D7668" s="465" t="s">
        <v>3730</v>
      </c>
      <c r="E7668" s="465" t="s">
        <v>6016</v>
      </c>
      <c r="F7668" s="469" t="str">
        <f t="shared" si="238"/>
        <v>other</v>
      </c>
      <c r="G7668" s="260">
        <v>0.31312868199999999</v>
      </c>
      <c r="H7668" s="260">
        <v>9.7193612750400005E-2</v>
      </c>
      <c r="I7668" s="260">
        <v>5.0451310793999997E-2</v>
      </c>
      <c r="J7668" s="260">
        <v>0.17770586718396603</v>
      </c>
      <c r="K7668" s="260">
        <v>0.63847947468352895</v>
      </c>
      <c r="L7668" s="301" t="str">
        <f t="shared" si="239"/>
        <v/>
      </c>
      <c r="M7668" s="459">
        <f>IFERROR((Tableau1[[#This Row],[Scope 1
(kg CO2-eq)]]+Tableau1[[#This Row],[Scope 2 energy
(kg CO2-eq)]]+Tableau1[[#This Row],[Scope 2 Infrastructure
(kg CO2-eq)]])/Tableau1[[#This Row],[Total CO2-emissions
(kg CO2-eq)
for scope 3 use ]],"")</f>
        <v>0.72167332516489857</v>
      </c>
      <c r="N7668" s="436" t="s">
        <v>3730</v>
      </c>
      <c r="O7668" s="259">
        <v>1</v>
      </c>
      <c r="P7668" s="259" t="s">
        <v>5434</v>
      </c>
      <c r="Q7668" s="259" t="s">
        <v>5454</v>
      </c>
    </row>
    <row r="7669" spans="1:17" ht="21.75" customHeight="1">
      <c r="A7669" s="301" t="s">
        <v>5434</v>
      </c>
      <c r="B7669" s="301" t="s">
        <v>5454</v>
      </c>
      <c r="C7669" s="316" t="s">
        <v>13639</v>
      </c>
      <c r="D7669" s="465" t="s">
        <v>3730</v>
      </c>
      <c r="E7669" s="465" t="s">
        <v>6091</v>
      </c>
      <c r="F7669" s="469" t="str">
        <f t="shared" si="238"/>
        <v>other</v>
      </c>
      <c r="G7669" s="260">
        <v>0.47299999999999998</v>
      </c>
      <c r="H7669" s="260">
        <v>0.1228923096336</v>
      </c>
      <c r="I7669" s="260">
        <v>6.1924185560399997E-2</v>
      </c>
      <c r="J7669" s="260">
        <v>0.28627271739036098</v>
      </c>
      <c r="K7669" s="260">
        <v>0.94408921431513904</v>
      </c>
      <c r="L7669" s="301" t="str">
        <f t="shared" si="239"/>
        <v/>
      </c>
      <c r="M7669" s="459">
        <f>IFERROR((Tableau1[[#This Row],[Scope 1
(kg CO2-eq)]]+Tableau1[[#This Row],[Scope 2 energy
(kg CO2-eq)]]+Tableau1[[#This Row],[Scope 2 Infrastructure
(kg CO2-eq)]])/Tableau1[[#This Row],[Total CO2-emissions
(kg CO2-eq)
for scope 3 use ]],"")</f>
        <v>0.69677365784884326</v>
      </c>
      <c r="N7669" s="436" t="s">
        <v>3730</v>
      </c>
      <c r="O7669" s="259">
        <v>1</v>
      </c>
      <c r="P7669" s="259" t="s">
        <v>5434</v>
      </c>
      <c r="Q7669" s="259" t="s">
        <v>5454</v>
      </c>
    </row>
    <row r="7670" spans="1:17" ht="21.75" customHeight="1">
      <c r="A7670" s="301" t="s">
        <v>5434</v>
      </c>
      <c r="B7670" s="301" t="s">
        <v>5454</v>
      </c>
      <c r="C7670" s="316" t="s">
        <v>3903</v>
      </c>
      <c r="D7670" s="465" t="s">
        <v>3730</v>
      </c>
      <c r="E7670" s="465" t="s">
        <v>700</v>
      </c>
      <c r="F7670" s="469" t="str">
        <f t="shared" si="238"/>
        <v>CH</v>
      </c>
      <c r="G7670" s="260">
        <v>0.709132461473578</v>
      </c>
      <c r="H7670" s="260">
        <v>0</v>
      </c>
      <c r="I7670" s="260">
        <v>0</v>
      </c>
      <c r="J7670" s="260">
        <v>0</v>
      </c>
      <c r="K7670" s="260">
        <v>0.709132461473578</v>
      </c>
      <c r="L7670" s="301" t="str">
        <f t="shared" si="239"/>
        <v/>
      </c>
      <c r="M7670" s="459">
        <f>IFERROR((Tableau1[[#This Row],[Scope 1
(kg CO2-eq)]]+Tableau1[[#This Row],[Scope 2 energy
(kg CO2-eq)]]+Tableau1[[#This Row],[Scope 2 Infrastructure
(kg CO2-eq)]])/Tableau1[[#This Row],[Total CO2-emissions
(kg CO2-eq)
for scope 3 use ]],"")</f>
        <v>1</v>
      </c>
      <c r="N7670" s="436" t="s">
        <v>3730</v>
      </c>
      <c r="O7670" s="259">
        <v>1</v>
      </c>
      <c r="P7670" s="259" t="s">
        <v>5434</v>
      </c>
      <c r="Q7670" s="259" t="s">
        <v>5454</v>
      </c>
    </row>
    <row r="7671" spans="1:17" ht="21.75" customHeight="1">
      <c r="A7671" s="301" t="s">
        <v>5395</v>
      </c>
      <c r="B7671" s="301" t="s">
        <v>5396</v>
      </c>
      <c r="C7671" s="316" t="s">
        <v>13640</v>
      </c>
      <c r="D7671" s="465" t="s">
        <v>3730</v>
      </c>
      <c r="E7671" s="465" t="s">
        <v>6028</v>
      </c>
      <c r="F7671" s="469" t="str">
        <f t="shared" si="238"/>
        <v>other</v>
      </c>
      <c r="G7671" s="260">
        <v>0</v>
      </c>
      <c r="H7671" s="260">
        <v>4.9805291534160503</v>
      </c>
      <c r="I7671" s="260">
        <v>4.2815744726737999E-2</v>
      </c>
      <c r="J7671" s="260">
        <v>516.66547686385502</v>
      </c>
      <c r="K7671" s="260">
        <v>521.68882175381998</v>
      </c>
      <c r="L7671" s="301" t="str">
        <f t="shared" si="239"/>
        <v/>
      </c>
      <c r="M7671" s="459">
        <f>IFERROR((Tableau1[[#This Row],[Scope 1
(kg CO2-eq)]]+Tableau1[[#This Row],[Scope 2 energy
(kg CO2-eq)]]+Tableau1[[#This Row],[Scope 2 Infrastructure
(kg CO2-eq)]])/Tableau1[[#This Row],[Total CO2-emissions
(kg CO2-eq)
for scope 3 use ]],"")</f>
        <v>9.6290061980918908E-3</v>
      </c>
      <c r="N7671" s="436" t="s">
        <v>3730</v>
      </c>
      <c r="O7671" s="259">
        <v>1</v>
      </c>
      <c r="P7671" s="259" t="s">
        <v>5395</v>
      </c>
      <c r="Q7671" s="259" t="s">
        <v>5396</v>
      </c>
    </row>
    <row r="7672" spans="1:17" ht="21.75" customHeight="1">
      <c r="A7672" s="301" t="s">
        <v>5455</v>
      </c>
      <c r="B7672" s="301" t="s">
        <v>5456</v>
      </c>
      <c r="C7672" s="316" t="s">
        <v>13641</v>
      </c>
      <c r="D7672" s="465" t="s">
        <v>3730</v>
      </c>
      <c r="E7672" s="465" t="s">
        <v>6068</v>
      </c>
      <c r="F7672" s="469" t="str">
        <f t="shared" si="238"/>
        <v>other</v>
      </c>
      <c r="G7672" s="260">
        <v>9.8881534000000004E-4</v>
      </c>
      <c r="H7672" s="260">
        <v>0</v>
      </c>
      <c r="I7672" s="260">
        <v>0</v>
      </c>
      <c r="J7672" s="260">
        <v>0.195919847644134</v>
      </c>
      <c r="K7672" s="260">
        <v>0.19690866297234999</v>
      </c>
      <c r="L7672" s="301" t="str">
        <f t="shared" si="239"/>
        <v/>
      </c>
      <c r="M7672" s="459">
        <f>IFERROR((Tableau1[[#This Row],[Scope 1
(kg CO2-eq)]]+Tableau1[[#This Row],[Scope 2 energy
(kg CO2-eq)]]+Tableau1[[#This Row],[Scope 2 Infrastructure
(kg CO2-eq)]])/Tableau1[[#This Row],[Total CO2-emissions
(kg CO2-eq)
for scope 3 use ]],"")</f>
        <v>5.0216954656730874E-3</v>
      </c>
      <c r="N7672" s="436" t="s">
        <v>3730</v>
      </c>
      <c r="O7672" s="259">
        <v>1</v>
      </c>
      <c r="P7672" s="259" t="s">
        <v>5455</v>
      </c>
      <c r="Q7672" s="259" t="s">
        <v>5456</v>
      </c>
    </row>
    <row r="7673" spans="1:17" ht="21.75" customHeight="1">
      <c r="A7673" s="301" t="s">
        <v>5393</v>
      </c>
      <c r="B7673" s="301" t="s">
        <v>5394</v>
      </c>
      <c r="C7673" s="316" t="s">
        <v>13642</v>
      </c>
      <c r="D7673" s="465" t="s">
        <v>3730</v>
      </c>
      <c r="E7673" s="465" t="s">
        <v>700</v>
      </c>
      <c r="F7673" s="469" t="str">
        <f t="shared" si="238"/>
        <v>CH</v>
      </c>
      <c r="G7673" s="260">
        <v>0</v>
      </c>
      <c r="H7673" s="260">
        <v>8.4450731675399997E-4</v>
      </c>
      <c r="I7673" s="260">
        <v>3.2462920953E-5</v>
      </c>
      <c r="J7673" s="260">
        <v>1.8598894706578399</v>
      </c>
      <c r="K7673" s="260">
        <v>1.86076644110914</v>
      </c>
      <c r="L7673" s="301" t="str">
        <f t="shared" si="239"/>
        <v/>
      </c>
      <c r="M7673" s="459">
        <f>IFERROR((Tableau1[[#This Row],[Scope 1
(kg CO2-eq)]]+Tableau1[[#This Row],[Scope 2 energy
(kg CO2-eq)]]+Tableau1[[#This Row],[Scope 2 Infrastructure
(kg CO2-eq)]])/Tableau1[[#This Row],[Total CO2-emissions
(kg CO2-eq)
for scope 3 use ]],"")</f>
        <v>4.7129517081373609E-4</v>
      </c>
      <c r="N7673" s="436" t="s">
        <v>3730</v>
      </c>
      <c r="O7673" s="259">
        <v>1</v>
      </c>
      <c r="P7673" s="259" t="s">
        <v>5393</v>
      </c>
      <c r="Q7673" s="259" t="s">
        <v>5394</v>
      </c>
    </row>
    <row r="7674" spans="1:17" ht="21.75" customHeight="1">
      <c r="A7674" s="301" t="s">
        <v>5398</v>
      </c>
      <c r="B7674" s="301" t="s">
        <v>5457</v>
      </c>
      <c r="C7674" s="316" t="s">
        <v>13643</v>
      </c>
      <c r="D7674" s="465" t="s">
        <v>3730</v>
      </c>
      <c r="E7674" s="465" t="s">
        <v>700</v>
      </c>
      <c r="F7674" s="469" t="str">
        <f t="shared" si="238"/>
        <v>CH</v>
      </c>
      <c r="G7674" s="260">
        <v>0</v>
      </c>
      <c r="H7674" s="260">
        <v>0</v>
      </c>
      <c r="I7674" s="260">
        <v>0</v>
      </c>
      <c r="J7674" s="260">
        <v>0.96953129942833205</v>
      </c>
      <c r="K7674" s="260">
        <v>0.96953129970155105</v>
      </c>
      <c r="L7674" s="301" t="str">
        <f t="shared" si="239"/>
        <v/>
      </c>
      <c r="M7674" s="459">
        <f>IFERROR((Tableau1[[#This Row],[Scope 1
(kg CO2-eq)]]+Tableau1[[#This Row],[Scope 2 energy
(kg CO2-eq)]]+Tableau1[[#This Row],[Scope 2 Infrastructure
(kg CO2-eq)]])/Tableau1[[#This Row],[Total CO2-emissions
(kg CO2-eq)
for scope 3 use ]],"")</f>
        <v>0</v>
      </c>
      <c r="N7674" s="436" t="s">
        <v>3730</v>
      </c>
      <c r="O7674" s="259">
        <v>1</v>
      </c>
      <c r="P7674" s="259" t="s">
        <v>5398</v>
      </c>
      <c r="Q7674" s="260" t="s">
        <v>5457</v>
      </c>
    </row>
    <row r="7675" spans="1:17" ht="21.75" customHeight="1">
      <c r="A7675" s="301" t="s">
        <v>5398</v>
      </c>
      <c r="B7675" s="301" t="s">
        <v>5457</v>
      </c>
      <c r="C7675" s="316" t="s">
        <v>13644</v>
      </c>
      <c r="D7675" s="465" t="s">
        <v>3730</v>
      </c>
      <c r="E7675" s="465" t="s">
        <v>6091</v>
      </c>
      <c r="F7675" s="469" t="str">
        <f t="shared" si="238"/>
        <v>other</v>
      </c>
      <c r="G7675" s="260">
        <v>0</v>
      </c>
      <c r="H7675" s="260">
        <v>0</v>
      </c>
      <c r="I7675" s="260">
        <v>0</v>
      </c>
      <c r="J7675" s="260">
        <v>1.23473633092216</v>
      </c>
      <c r="K7675" s="260">
        <v>1.23473633074405</v>
      </c>
      <c r="L7675" s="301" t="str">
        <f t="shared" si="239"/>
        <v/>
      </c>
      <c r="M7675" s="459">
        <f>IFERROR((Tableau1[[#This Row],[Scope 1
(kg CO2-eq)]]+Tableau1[[#This Row],[Scope 2 energy
(kg CO2-eq)]]+Tableau1[[#This Row],[Scope 2 Infrastructure
(kg CO2-eq)]])/Tableau1[[#This Row],[Total CO2-emissions
(kg CO2-eq)
for scope 3 use ]],"")</f>
        <v>0</v>
      </c>
      <c r="N7675" s="436" t="s">
        <v>3730</v>
      </c>
      <c r="O7675" s="259">
        <v>1</v>
      </c>
      <c r="P7675" s="259" t="s">
        <v>5398</v>
      </c>
      <c r="Q7675" s="259" t="s">
        <v>5457</v>
      </c>
    </row>
    <row r="7676" spans="1:17" ht="21.75" customHeight="1">
      <c r="A7676" s="301" t="s">
        <v>5398</v>
      </c>
      <c r="B7676" s="301" t="s">
        <v>5457</v>
      </c>
      <c r="C7676" s="316" t="s">
        <v>13645</v>
      </c>
      <c r="D7676" s="465" t="s">
        <v>3730</v>
      </c>
      <c r="E7676" s="465" t="s">
        <v>700</v>
      </c>
      <c r="F7676" s="469" t="str">
        <f t="shared" si="238"/>
        <v>CH</v>
      </c>
      <c r="G7676" s="260">
        <v>0</v>
      </c>
      <c r="H7676" s="260">
        <v>0</v>
      </c>
      <c r="I7676" s="260">
        <v>0</v>
      </c>
      <c r="J7676" s="260">
        <v>1.0824645325243001</v>
      </c>
      <c r="K7676" s="260">
        <v>1.0824645324974</v>
      </c>
      <c r="L7676" s="301" t="str">
        <f t="shared" si="239"/>
        <v/>
      </c>
      <c r="M7676" s="459">
        <f>IFERROR((Tableau1[[#This Row],[Scope 1
(kg CO2-eq)]]+Tableau1[[#This Row],[Scope 2 energy
(kg CO2-eq)]]+Tableau1[[#This Row],[Scope 2 Infrastructure
(kg CO2-eq)]])/Tableau1[[#This Row],[Total CO2-emissions
(kg CO2-eq)
for scope 3 use ]],"")</f>
        <v>0</v>
      </c>
      <c r="N7676" s="436" t="s">
        <v>3730</v>
      </c>
      <c r="O7676" s="259">
        <v>1</v>
      </c>
      <c r="P7676" s="259" t="s">
        <v>5398</v>
      </c>
      <c r="Q7676" s="259" t="s">
        <v>5457</v>
      </c>
    </row>
    <row r="7677" spans="1:17" ht="21.75" customHeight="1">
      <c r="A7677" s="301" t="s">
        <v>5398</v>
      </c>
      <c r="B7677" s="301" t="s">
        <v>5457</v>
      </c>
      <c r="C7677" s="316" t="s">
        <v>13646</v>
      </c>
      <c r="D7677" s="465" t="s">
        <v>3730</v>
      </c>
      <c r="E7677" s="465" t="s">
        <v>6091</v>
      </c>
      <c r="F7677" s="469" t="str">
        <f t="shared" si="238"/>
        <v>other</v>
      </c>
      <c r="G7677" s="260">
        <v>0</v>
      </c>
      <c r="H7677" s="260">
        <v>0</v>
      </c>
      <c r="I7677" s="260">
        <v>0</v>
      </c>
      <c r="J7677" s="260">
        <v>1.1160048626632399</v>
      </c>
      <c r="K7677" s="260">
        <v>1.11600486282323</v>
      </c>
      <c r="L7677" s="301" t="str">
        <f t="shared" si="239"/>
        <v/>
      </c>
      <c r="M7677" s="459">
        <f>IFERROR((Tableau1[[#This Row],[Scope 1
(kg CO2-eq)]]+Tableau1[[#This Row],[Scope 2 energy
(kg CO2-eq)]]+Tableau1[[#This Row],[Scope 2 Infrastructure
(kg CO2-eq)]])/Tableau1[[#This Row],[Total CO2-emissions
(kg CO2-eq)
for scope 3 use ]],"")</f>
        <v>0</v>
      </c>
      <c r="N7677" s="436" t="s">
        <v>3730</v>
      </c>
      <c r="O7677" s="259">
        <v>1</v>
      </c>
      <c r="P7677" s="259" t="s">
        <v>5398</v>
      </c>
      <c r="Q7677" s="259" t="s">
        <v>5457</v>
      </c>
    </row>
    <row r="7678" spans="1:17" ht="21.75" customHeight="1">
      <c r="A7678" s="301" t="s">
        <v>5398</v>
      </c>
      <c r="B7678" s="301" t="s">
        <v>5457</v>
      </c>
      <c r="C7678" s="316" t="s">
        <v>13647</v>
      </c>
      <c r="D7678" s="465" t="s">
        <v>3730</v>
      </c>
      <c r="E7678" s="465" t="s">
        <v>700</v>
      </c>
      <c r="F7678" s="469" t="str">
        <f t="shared" si="238"/>
        <v>CH</v>
      </c>
      <c r="G7678" s="260">
        <v>0</v>
      </c>
      <c r="H7678" s="260">
        <v>0</v>
      </c>
      <c r="I7678" s="260">
        <v>0</v>
      </c>
      <c r="J7678" s="260">
        <v>1.17868580525361</v>
      </c>
      <c r="K7678" s="260">
        <v>1.1786858052740301</v>
      </c>
      <c r="L7678" s="301" t="str">
        <f t="shared" si="239"/>
        <v/>
      </c>
      <c r="M7678" s="459">
        <f>IFERROR((Tableau1[[#This Row],[Scope 1
(kg CO2-eq)]]+Tableau1[[#This Row],[Scope 2 energy
(kg CO2-eq)]]+Tableau1[[#This Row],[Scope 2 Infrastructure
(kg CO2-eq)]])/Tableau1[[#This Row],[Total CO2-emissions
(kg CO2-eq)
for scope 3 use ]],"")</f>
        <v>0</v>
      </c>
      <c r="N7678" s="436" t="s">
        <v>3730</v>
      </c>
      <c r="O7678" s="259">
        <v>1</v>
      </c>
      <c r="P7678" s="259" t="s">
        <v>5398</v>
      </c>
      <c r="Q7678" s="259" t="s">
        <v>5457</v>
      </c>
    </row>
    <row r="7679" spans="1:17" ht="21.75" customHeight="1">
      <c r="A7679" s="301" t="s">
        <v>5398</v>
      </c>
      <c r="B7679" s="301" t="s">
        <v>5457</v>
      </c>
      <c r="C7679" s="316" t="s">
        <v>13648</v>
      </c>
      <c r="D7679" s="465" t="s">
        <v>3730</v>
      </c>
      <c r="E7679" s="465" t="s">
        <v>700</v>
      </c>
      <c r="F7679" s="469" t="str">
        <f t="shared" si="238"/>
        <v>CH</v>
      </c>
      <c r="G7679" s="260">
        <v>0</v>
      </c>
      <c r="H7679" s="260">
        <v>0</v>
      </c>
      <c r="I7679" s="260">
        <v>0</v>
      </c>
      <c r="J7679" s="260">
        <v>1.1909821662670901</v>
      </c>
      <c r="K7679" s="260">
        <v>1.1909821661062601</v>
      </c>
      <c r="L7679" s="301" t="str">
        <f t="shared" si="239"/>
        <v/>
      </c>
      <c r="M7679" s="459">
        <f>IFERROR((Tableau1[[#This Row],[Scope 1
(kg CO2-eq)]]+Tableau1[[#This Row],[Scope 2 energy
(kg CO2-eq)]]+Tableau1[[#This Row],[Scope 2 Infrastructure
(kg CO2-eq)]])/Tableau1[[#This Row],[Total CO2-emissions
(kg CO2-eq)
for scope 3 use ]],"")</f>
        <v>0</v>
      </c>
      <c r="N7679" s="436" t="s">
        <v>3730</v>
      </c>
      <c r="O7679" s="259">
        <v>1</v>
      </c>
      <c r="P7679" s="259" t="s">
        <v>5398</v>
      </c>
      <c r="Q7679" s="259" t="s">
        <v>5457</v>
      </c>
    </row>
    <row r="7680" spans="1:17" ht="21.75" customHeight="1">
      <c r="A7680" s="301" t="s">
        <v>5372</v>
      </c>
      <c r="B7680" s="301" t="s">
        <v>5373</v>
      </c>
      <c r="C7680" s="316" t="s">
        <v>13649</v>
      </c>
      <c r="D7680" s="465" t="s">
        <v>3730</v>
      </c>
      <c r="E7680" s="465" t="s">
        <v>700</v>
      </c>
      <c r="F7680" s="469" t="str">
        <f t="shared" si="238"/>
        <v>CH</v>
      </c>
      <c r="G7680" s="260">
        <v>0.30064999999999997</v>
      </c>
      <c r="H7680" s="260">
        <v>1.1223433792999999</v>
      </c>
      <c r="I7680" s="260">
        <v>8.6220794879999997E-4</v>
      </c>
      <c r="J7680" s="260">
        <v>5.8330874468523195</v>
      </c>
      <c r="K7680" s="260">
        <v>7.2569430298010804</v>
      </c>
      <c r="L7680" s="301" t="str">
        <f t="shared" si="239"/>
        <v/>
      </c>
      <c r="M7680" s="459">
        <f>IFERROR((Tableau1[[#This Row],[Scope 1
(kg CO2-eq)]]+Tableau1[[#This Row],[Scope 2 energy
(kg CO2-eq)]]+Tableau1[[#This Row],[Scope 2 Infrastructure
(kg CO2-eq)]])/Tableau1[[#This Row],[Total CO2-emissions
(kg CO2-eq)
for scope 3 use ]],"")</f>
        <v>0.19620597562935935</v>
      </c>
      <c r="N7680" s="436" t="s">
        <v>3730</v>
      </c>
      <c r="O7680" s="259">
        <v>1</v>
      </c>
      <c r="P7680" s="259" t="s">
        <v>5372</v>
      </c>
      <c r="Q7680" s="259" t="s">
        <v>5373</v>
      </c>
    </row>
    <row r="7681" spans="1:17" ht="21.75" customHeight="1">
      <c r="A7681" s="301" t="s">
        <v>5402</v>
      </c>
      <c r="B7681" s="301" t="s">
        <v>5458</v>
      </c>
      <c r="C7681" s="316" t="s">
        <v>13650</v>
      </c>
      <c r="D7681" s="465" t="s">
        <v>3730</v>
      </c>
      <c r="E7681" s="465" t="s">
        <v>700</v>
      </c>
      <c r="F7681" s="469" t="str">
        <f t="shared" si="238"/>
        <v>CH</v>
      </c>
      <c r="G7681" s="260">
        <v>0</v>
      </c>
      <c r="H7681" s="260">
        <v>0</v>
      </c>
      <c r="I7681" s="260">
        <v>0</v>
      </c>
      <c r="J7681" s="260">
        <v>1.1283031105188399</v>
      </c>
      <c r="K7681" s="260">
        <v>1.1283031133156201</v>
      </c>
      <c r="L7681" s="301" t="str">
        <f t="shared" si="239"/>
        <v/>
      </c>
      <c r="M7681" s="459">
        <f>IFERROR((Tableau1[[#This Row],[Scope 1
(kg CO2-eq)]]+Tableau1[[#This Row],[Scope 2 energy
(kg CO2-eq)]]+Tableau1[[#This Row],[Scope 2 Infrastructure
(kg CO2-eq)]])/Tableau1[[#This Row],[Total CO2-emissions
(kg CO2-eq)
for scope 3 use ]],"")</f>
        <v>0</v>
      </c>
      <c r="N7681" s="436" t="s">
        <v>3730</v>
      </c>
      <c r="O7681" s="259">
        <v>1</v>
      </c>
      <c r="P7681" s="259" t="s">
        <v>5402</v>
      </c>
      <c r="Q7681" s="259" t="s">
        <v>5458</v>
      </c>
    </row>
    <row r="7682" spans="1:17" ht="21.75" customHeight="1">
      <c r="A7682" s="301" t="s">
        <v>5402</v>
      </c>
      <c r="B7682" s="301" t="s">
        <v>5458</v>
      </c>
      <c r="C7682" s="316" t="s">
        <v>13651</v>
      </c>
      <c r="D7682" s="465" t="s">
        <v>3730</v>
      </c>
      <c r="E7682" s="465" t="s">
        <v>700</v>
      </c>
      <c r="F7682" s="469" t="str">
        <f t="shared" ref="F7682:F7745" si="240">IF(ISNUMBER(SEARCH("{CH}", C7682)), "CH", "other")</f>
        <v>CH</v>
      </c>
      <c r="G7682" s="260">
        <v>0</v>
      </c>
      <c r="H7682" s="260">
        <v>0</v>
      </c>
      <c r="I7682" s="260">
        <v>0</v>
      </c>
      <c r="J7682" s="260">
        <v>1.0531672271667101</v>
      </c>
      <c r="K7682" s="260">
        <v>1.0531672272372901</v>
      </c>
      <c r="L7682" s="301" t="str">
        <f t="shared" ref="L7682:L7745" si="241">IF(N7682="MJ", K7682*3.6, IF(N7682="m", K7682*1000, ""))</f>
        <v/>
      </c>
      <c r="M7682" s="459">
        <f>IFERROR((Tableau1[[#This Row],[Scope 1
(kg CO2-eq)]]+Tableau1[[#This Row],[Scope 2 energy
(kg CO2-eq)]]+Tableau1[[#This Row],[Scope 2 Infrastructure
(kg CO2-eq)]])/Tableau1[[#This Row],[Total CO2-emissions
(kg CO2-eq)
for scope 3 use ]],"")</f>
        <v>0</v>
      </c>
      <c r="N7682" s="436" t="s">
        <v>3730</v>
      </c>
      <c r="O7682" s="259">
        <v>1</v>
      </c>
      <c r="P7682" s="259" t="s">
        <v>5402</v>
      </c>
      <c r="Q7682" s="259" t="s">
        <v>5458</v>
      </c>
    </row>
    <row r="7683" spans="1:17" ht="21.75" customHeight="1">
      <c r="A7683" s="301" t="s">
        <v>5394</v>
      </c>
      <c r="B7683" s="301" t="s">
        <v>5408</v>
      </c>
      <c r="C7683" s="316" t="s">
        <v>13652</v>
      </c>
      <c r="D7683" s="465" t="s">
        <v>3730</v>
      </c>
      <c r="E7683" s="465" t="s">
        <v>700</v>
      </c>
      <c r="F7683" s="469" t="str">
        <f t="shared" si="240"/>
        <v>CH</v>
      </c>
      <c r="G7683" s="260">
        <v>0</v>
      </c>
      <c r="H7683" s="260">
        <v>0</v>
      </c>
      <c r="I7683" s="260">
        <v>0</v>
      </c>
      <c r="J7683" s="260">
        <v>0.83475287357144101</v>
      </c>
      <c r="K7683" s="260">
        <v>0.83475287537990295</v>
      </c>
      <c r="L7683" s="301" t="str">
        <f t="shared" si="241"/>
        <v/>
      </c>
      <c r="M7683" s="459">
        <f>IFERROR((Tableau1[[#This Row],[Scope 1
(kg CO2-eq)]]+Tableau1[[#This Row],[Scope 2 energy
(kg CO2-eq)]]+Tableau1[[#This Row],[Scope 2 Infrastructure
(kg CO2-eq)]])/Tableau1[[#This Row],[Total CO2-emissions
(kg CO2-eq)
for scope 3 use ]],"")</f>
        <v>0</v>
      </c>
      <c r="N7683" s="436" t="s">
        <v>3730</v>
      </c>
      <c r="O7683" s="259">
        <v>1</v>
      </c>
      <c r="P7683" s="259" t="s">
        <v>5394</v>
      </c>
      <c r="Q7683" s="259" t="s">
        <v>5408</v>
      </c>
    </row>
    <row r="7684" spans="1:17" ht="21.75" customHeight="1">
      <c r="A7684" s="301" t="s">
        <v>5374</v>
      </c>
      <c r="B7684" s="301" t="s">
        <v>5397</v>
      </c>
      <c r="C7684" s="316" t="s">
        <v>13653</v>
      </c>
      <c r="D7684" s="465" t="s">
        <v>3730</v>
      </c>
      <c r="E7684" s="465" t="s">
        <v>700</v>
      </c>
      <c r="F7684" s="469" t="str">
        <f t="shared" si="240"/>
        <v>CH</v>
      </c>
      <c r="G7684" s="260">
        <v>0</v>
      </c>
      <c r="H7684" s="260">
        <v>0.67945604963462802</v>
      </c>
      <c r="I7684" s="260">
        <v>1.0152622226479999E-3</v>
      </c>
      <c r="J7684" s="260">
        <v>1.3623893964216E-2</v>
      </c>
      <c r="K7684" s="260">
        <v>0.69409520246479195</v>
      </c>
      <c r="L7684" s="301" t="str">
        <f t="shared" si="241"/>
        <v/>
      </c>
      <c r="M7684" s="459">
        <f>IFERROR((Tableau1[[#This Row],[Scope 1
(kg CO2-eq)]]+Tableau1[[#This Row],[Scope 2 energy
(kg CO2-eq)]]+Tableau1[[#This Row],[Scope 2 Infrastructure
(kg CO2-eq)]])/Tableau1[[#This Row],[Total CO2-emissions
(kg CO2-eq)
for scope 3 use ]],"")</f>
        <v>0.98037172630046099</v>
      </c>
      <c r="N7684" s="436" t="s">
        <v>3730</v>
      </c>
      <c r="O7684" s="259">
        <v>1</v>
      </c>
      <c r="P7684" s="259" t="s">
        <v>5374</v>
      </c>
      <c r="Q7684" s="259" t="s">
        <v>5397</v>
      </c>
    </row>
    <row r="7685" spans="1:17" ht="21.75" customHeight="1">
      <c r="A7685" s="301" t="s">
        <v>5385</v>
      </c>
      <c r="B7685" s="301" t="s">
        <v>5389</v>
      </c>
      <c r="C7685" s="316" t="s">
        <v>13654</v>
      </c>
      <c r="D7685" s="465" t="s">
        <v>3730</v>
      </c>
      <c r="E7685" s="465" t="s">
        <v>700</v>
      </c>
      <c r="F7685" s="469" t="str">
        <f t="shared" si="240"/>
        <v>CH</v>
      </c>
      <c r="G7685" s="260">
        <v>3.9365749999999998E-2</v>
      </c>
      <c r="H7685" s="260">
        <v>0</v>
      </c>
      <c r="I7685" s="260">
        <v>0</v>
      </c>
      <c r="J7685" s="260">
        <v>8.5114323308573991E-2</v>
      </c>
      <c r="K7685" s="260">
        <v>0.124480073342498</v>
      </c>
      <c r="L7685" s="301" t="str">
        <f t="shared" si="241"/>
        <v/>
      </c>
      <c r="M7685" s="459">
        <f>IFERROR((Tableau1[[#This Row],[Scope 1
(kg CO2-eq)]]+Tableau1[[#This Row],[Scope 2 energy
(kg CO2-eq)]]+Tableau1[[#This Row],[Scope 2 Infrastructure
(kg CO2-eq)]])/Tableau1[[#This Row],[Total CO2-emissions
(kg CO2-eq)
for scope 3 use ]],"")</f>
        <v>0.3162413785834457</v>
      </c>
      <c r="N7685" s="436" t="s">
        <v>3730</v>
      </c>
      <c r="O7685" s="259">
        <v>1</v>
      </c>
      <c r="P7685" s="259" t="s">
        <v>5385</v>
      </c>
      <c r="Q7685" s="259" t="s">
        <v>5389</v>
      </c>
    </row>
    <row r="7686" spans="1:17" ht="21.75" customHeight="1">
      <c r="A7686" s="301" t="s">
        <v>5370</v>
      </c>
      <c r="B7686" s="301" t="s">
        <v>5382</v>
      </c>
      <c r="C7686" s="316" t="s">
        <v>13655</v>
      </c>
      <c r="D7686" s="465" t="s">
        <v>3730</v>
      </c>
      <c r="E7686" s="465" t="s">
        <v>6017</v>
      </c>
      <c r="F7686" s="469" t="str">
        <f t="shared" si="240"/>
        <v>other</v>
      </c>
      <c r="G7686" s="260">
        <v>2.44764705882353</v>
      </c>
      <c r="H7686" s="260">
        <v>1.24960866473059</v>
      </c>
      <c r="I7686" s="260">
        <v>9.2639803801176604E-2</v>
      </c>
      <c r="J7686" s="260">
        <v>40.30056508654377</v>
      </c>
      <c r="K7686" s="260">
        <v>44.090460619150903</v>
      </c>
      <c r="L7686" s="301" t="str">
        <f t="shared" si="241"/>
        <v/>
      </c>
      <c r="M7686" s="459">
        <f>IFERROR((Tableau1[[#This Row],[Scope 1
(kg CO2-eq)]]+Tableau1[[#This Row],[Scope 2 energy
(kg CO2-eq)]]+Tableau1[[#This Row],[Scope 2 Infrastructure
(kg CO2-eq)]])/Tableau1[[#This Row],[Total CO2-emissions
(kg CO2-eq)
for scope 3 use ]],"")</f>
        <v>8.5957267720381605E-2</v>
      </c>
      <c r="N7686" s="436" t="s">
        <v>3730</v>
      </c>
      <c r="O7686" s="259">
        <v>1</v>
      </c>
      <c r="P7686" s="259" t="s">
        <v>5370</v>
      </c>
      <c r="Q7686" s="259" t="s">
        <v>5382</v>
      </c>
    </row>
    <row r="7687" spans="1:17" ht="21.75" customHeight="1">
      <c r="A7687" s="301" t="s">
        <v>5384</v>
      </c>
      <c r="B7687" s="301" t="s">
        <v>5306</v>
      </c>
      <c r="C7687" s="316" t="s">
        <v>13656</v>
      </c>
      <c r="D7687" s="465" t="s">
        <v>3730</v>
      </c>
      <c r="E7687" s="465" t="s">
        <v>700</v>
      </c>
      <c r="F7687" s="469" t="str">
        <f t="shared" si="240"/>
        <v>CH</v>
      </c>
      <c r="G7687" s="260">
        <v>0</v>
      </c>
      <c r="H7687" s="260">
        <v>0.1082841953231</v>
      </c>
      <c r="I7687" s="260">
        <v>1.171152454476E-2</v>
      </c>
      <c r="J7687" s="260">
        <v>0.19850874820768899</v>
      </c>
      <c r="K7687" s="260">
        <v>0.31850446750462302</v>
      </c>
      <c r="L7687" s="301" t="str">
        <f t="shared" si="241"/>
        <v/>
      </c>
      <c r="M7687" s="459">
        <f>IFERROR((Tableau1[[#This Row],[Scope 1
(kg CO2-eq)]]+Tableau1[[#This Row],[Scope 2 energy
(kg CO2-eq)]]+Tableau1[[#This Row],[Scope 2 Infrastructure
(kg CO2-eq)]])/Tableau1[[#This Row],[Total CO2-emissions
(kg CO2-eq)
for scope 3 use ]],"")</f>
        <v>0.37674736812323767</v>
      </c>
      <c r="N7687" s="436" t="s">
        <v>3730</v>
      </c>
      <c r="O7687" s="259">
        <v>1</v>
      </c>
      <c r="P7687" s="259" t="s">
        <v>5384</v>
      </c>
      <c r="Q7687" s="259" t="s">
        <v>5306</v>
      </c>
    </row>
    <row r="7688" spans="1:17" ht="21.75" customHeight="1">
      <c r="A7688" s="301" t="s">
        <v>5384</v>
      </c>
      <c r="B7688" s="301" t="s">
        <v>5306</v>
      </c>
      <c r="C7688" s="316" t="s">
        <v>13657</v>
      </c>
      <c r="D7688" s="465" t="s">
        <v>3730</v>
      </c>
      <c r="E7688" s="465" t="s">
        <v>700</v>
      </c>
      <c r="F7688" s="469" t="str">
        <f t="shared" si="240"/>
        <v>CH</v>
      </c>
      <c r="G7688" s="260">
        <v>0</v>
      </c>
      <c r="H7688" s="260">
        <v>0.17681454594000001</v>
      </c>
      <c r="I7688" s="260">
        <v>1.6003310174000002E-2</v>
      </c>
      <c r="J7688" s="260">
        <v>0.188707253770627</v>
      </c>
      <c r="K7688" s="260">
        <v>0.38152510993871802</v>
      </c>
      <c r="L7688" s="301" t="str">
        <f t="shared" si="241"/>
        <v/>
      </c>
      <c r="M7688" s="459">
        <f>IFERROR((Tableau1[[#This Row],[Scope 1
(kg CO2-eq)]]+Tableau1[[#This Row],[Scope 2 energy
(kg CO2-eq)]]+Tableau1[[#This Row],[Scope 2 Infrastructure
(kg CO2-eq)]])/Tableau1[[#This Row],[Total CO2-emissions
(kg CO2-eq)
for scope 3 use ]],"")</f>
        <v>0.50538706651567744</v>
      </c>
      <c r="N7688" s="436" t="s">
        <v>3730</v>
      </c>
      <c r="O7688" s="259">
        <v>1</v>
      </c>
      <c r="P7688" s="259" t="s">
        <v>5384</v>
      </c>
      <c r="Q7688" s="259" t="s">
        <v>5306</v>
      </c>
    </row>
    <row r="7689" spans="1:17" ht="21.75" customHeight="1">
      <c r="A7689" s="301" t="s">
        <v>5372</v>
      </c>
      <c r="B7689" s="301" t="s">
        <v>5373</v>
      </c>
      <c r="C7689" s="316" t="s">
        <v>13658</v>
      </c>
      <c r="D7689" s="465" t="s">
        <v>3730</v>
      </c>
      <c r="E7689" s="465" t="s">
        <v>700</v>
      </c>
      <c r="F7689" s="469" t="str">
        <f t="shared" si="240"/>
        <v>CH</v>
      </c>
      <c r="G7689" s="260">
        <v>0.66335781869999999</v>
      </c>
      <c r="H7689" s="260">
        <v>2.5771613512107998</v>
      </c>
      <c r="I7689" s="260">
        <v>1.2930057414000001E-3</v>
      </c>
      <c r="J7689" s="260">
        <v>8.8340556437809603</v>
      </c>
      <c r="K7689" s="260">
        <v>12.0758678079755</v>
      </c>
      <c r="L7689" s="301" t="str">
        <f t="shared" si="241"/>
        <v/>
      </c>
      <c r="M7689" s="459">
        <f>IFERROR((Tableau1[[#This Row],[Scope 1
(kg CO2-eq)]]+Tableau1[[#This Row],[Scope 2 energy
(kg CO2-eq)]]+Tableau1[[#This Row],[Scope 2 Infrastructure
(kg CO2-eq)]])/Tableau1[[#This Row],[Total CO2-emissions
(kg CO2-eq)
for scope 3 use ]],"")</f>
        <v>0.26845376474816551</v>
      </c>
      <c r="N7689" s="436" t="s">
        <v>3730</v>
      </c>
      <c r="O7689" s="259">
        <v>1</v>
      </c>
      <c r="P7689" s="259" t="s">
        <v>5372</v>
      </c>
      <c r="Q7689" s="259" t="s">
        <v>5373</v>
      </c>
    </row>
    <row r="7690" spans="1:17" ht="21.75" customHeight="1">
      <c r="A7690" s="301" t="s">
        <v>5370</v>
      </c>
      <c r="B7690" s="301" t="s">
        <v>5371</v>
      </c>
      <c r="C7690" s="316" t="s">
        <v>13659</v>
      </c>
      <c r="D7690" s="465" t="s">
        <v>3730</v>
      </c>
      <c r="E7690" s="465" t="s">
        <v>6091</v>
      </c>
      <c r="F7690" s="469" t="str">
        <f t="shared" si="240"/>
        <v>other</v>
      </c>
      <c r="G7690" s="260">
        <v>1.67809446208562</v>
      </c>
      <c r="H7690" s="260">
        <v>0</v>
      </c>
      <c r="I7690" s="260">
        <v>0</v>
      </c>
      <c r="J7690" s="260">
        <v>7.3444478129101043E-3</v>
      </c>
      <c r="K7690" s="260">
        <v>1.6854389098987099</v>
      </c>
      <c r="L7690" s="301" t="str">
        <f t="shared" si="241"/>
        <v/>
      </c>
      <c r="M7690" s="459">
        <f>IFERROR((Tableau1[[#This Row],[Scope 1
(kg CO2-eq)]]+Tableau1[[#This Row],[Scope 2 energy
(kg CO2-eq)]]+Tableau1[[#This Row],[Scope 2 Infrastructure
(kg CO2-eq)]])/Tableau1[[#This Row],[Total CO2-emissions
(kg CO2-eq)
for scope 3 use ]],"")</f>
        <v>0.99564241232953898</v>
      </c>
      <c r="N7690" s="436" t="s">
        <v>3730</v>
      </c>
      <c r="O7690" s="259">
        <v>1</v>
      </c>
      <c r="P7690" s="259" t="s">
        <v>5370</v>
      </c>
      <c r="Q7690" s="259" t="s">
        <v>5371</v>
      </c>
    </row>
    <row r="7691" spans="1:17" ht="21.75" customHeight="1">
      <c r="A7691" s="301" t="s">
        <v>5372</v>
      </c>
      <c r="B7691" s="301" t="s">
        <v>5373</v>
      </c>
      <c r="C7691" s="316" t="s">
        <v>13660</v>
      </c>
      <c r="D7691" s="465" t="s">
        <v>3730</v>
      </c>
      <c r="E7691" s="465" t="s">
        <v>6091</v>
      </c>
      <c r="F7691" s="469" t="str">
        <f t="shared" si="240"/>
        <v>other</v>
      </c>
      <c r="G7691" s="260">
        <v>0.30181000000000002</v>
      </c>
      <c r="H7691" s="260">
        <v>1.1058714200549</v>
      </c>
      <c r="I7691" s="260">
        <v>5.9677408454399995E-4</v>
      </c>
      <c r="J7691" s="260">
        <v>5.1433551627339105</v>
      </c>
      <c r="K7691" s="260">
        <v>6.5516333540752303</v>
      </c>
      <c r="L7691" s="301" t="str">
        <f t="shared" si="241"/>
        <v/>
      </c>
      <c r="M7691" s="459">
        <f>IFERROR((Tableau1[[#This Row],[Scope 1
(kg CO2-eq)]]+Tableau1[[#This Row],[Scope 2 energy
(kg CO2-eq)]]+Tableau1[[#This Row],[Scope 2 Infrastructure
(kg CO2-eq)]])/Tableau1[[#This Row],[Total CO2-emissions
(kg CO2-eq)
for scope 3 use ]],"")</f>
        <v>0.21495070282946624</v>
      </c>
      <c r="N7691" s="436" t="s">
        <v>3730</v>
      </c>
      <c r="O7691" s="259">
        <v>1</v>
      </c>
      <c r="P7691" s="259" t="s">
        <v>5372</v>
      </c>
      <c r="Q7691" s="259" t="s">
        <v>5373</v>
      </c>
    </row>
    <row r="7692" spans="1:17" ht="21.75" customHeight="1">
      <c r="A7692" s="301" t="s">
        <v>5408</v>
      </c>
      <c r="B7692" s="301" t="s">
        <v>5188</v>
      </c>
      <c r="C7692" s="316" t="s">
        <v>13661</v>
      </c>
      <c r="D7692" s="465" t="s">
        <v>3730</v>
      </c>
      <c r="E7692" s="465" t="s">
        <v>700</v>
      </c>
      <c r="F7692" s="469" t="str">
        <f t="shared" si="240"/>
        <v>CH</v>
      </c>
      <c r="G7692" s="260">
        <v>0</v>
      </c>
      <c r="H7692" s="260">
        <v>1.9545160239639999E-3</v>
      </c>
      <c r="I7692" s="260">
        <v>5.9768420428900002E-5</v>
      </c>
      <c r="J7692" s="260">
        <v>0.101809633520827</v>
      </c>
      <c r="K7692" s="260">
        <v>0.103823917956648</v>
      </c>
      <c r="L7692" s="301" t="str">
        <f t="shared" si="241"/>
        <v/>
      </c>
      <c r="M7692" s="459">
        <f>IFERROR((Tableau1[[#This Row],[Scope 1
(kg CO2-eq)]]+Tableau1[[#This Row],[Scope 2 energy
(kg CO2-eq)]]+Tableau1[[#This Row],[Scope 2 Infrastructure
(kg CO2-eq)]])/Tableau1[[#This Row],[Total CO2-emissions
(kg CO2-eq)
for scope 3 use ]],"")</f>
        <v>1.9400967368944512E-2</v>
      </c>
      <c r="N7692" s="436" t="s">
        <v>3730</v>
      </c>
      <c r="O7692" s="259">
        <v>1</v>
      </c>
      <c r="P7692" s="259" t="s">
        <v>5408</v>
      </c>
      <c r="Q7692" s="259" t="s">
        <v>5188</v>
      </c>
    </row>
    <row r="7693" spans="1:17" ht="21.75" customHeight="1">
      <c r="A7693" s="301" t="s">
        <v>5385</v>
      </c>
      <c r="B7693" s="301" t="s">
        <v>5389</v>
      </c>
      <c r="C7693" s="316" t="s">
        <v>13662</v>
      </c>
      <c r="D7693" s="465" t="s">
        <v>3730</v>
      </c>
      <c r="E7693" s="465" t="s">
        <v>119</v>
      </c>
      <c r="F7693" s="469" t="str">
        <f t="shared" si="240"/>
        <v>other</v>
      </c>
      <c r="G7693" s="260">
        <v>0.43931700000000001</v>
      </c>
      <c r="H7693" s="260">
        <v>0</v>
      </c>
      <c r="I7693" s="260">
        <v>0</v>
      </c>
      <c r="J7693" s="260">
        <v>0.20521811910139304</v>
      </c>
      <c r="K7693" s="260">
        <v>0.64453511971390898</v>
      </c>
      <c r="L7693" s="301" t="str">
        <f t="shared" si="241"/>
        <v/>
      </c>
      <c r="M7693" s="459">
        <f>IFERROR((Tableau1[[#This Row],[Scope 1
(kg CO2-eq)]]+Tableau1[[#This Row],[Scope 2 energy
(kg CO2-eq)]]+Tableau1[[#This Row],[Scope 2 Infrastructure
(kg CO2-eq)]])/Tableau1[[#This Row],[Total CO2-emissions
(kg CO2-eq)
for scope 3 use ]],"")</f>
        <v>0.68160288952912373</v>
      </c>
      <c r="N7693" s="436" t="s">
        <v>3730</v>
      </c>
      <c r="O7693" s="259">
        <v>1</v>
      </c>
      <c r="P7693" s="259" t="s">
        <v>5385</v>
      </c>
      <c r="Q7693" s="260" t="s">
        <v>5389</v>
      </c>
    </row>
    <row r="7694" spans="1:17" ht="21.75" customHeight="1">
      <c r="A7694" s="301" t="s">
        <v>5385</v>
      </c>
      <c r="B7694" s="301" t="s">
        <v>5389</v>
      </c>
      <c r="C7694" s="316" t="s">
        <v>13663</v>
      </c>
      <c r="D7694" s="465" t="s">
        <v>3730</v>
      </c>
      <c r="E7694" s="465" t="s">
        <v>6018</v>
      </c>
      <c r="F7694" s="469" t="str">
        <f t="shared" si="240"/>
        <v>other</v>
      </c>
      <c r="G7694" s="260">
        <v>0.64601699999999995</v>
      </c>
      <c r="H7694" s="260">
        <v>0</v>
      </c>
      <c r="I7694" s="260">
        <v>0</v>
      </c>
      <c r="J7694" s="260">
        <v>0.55364008054081004</v>
      </c>
      <c r="K7694" s="260">
        <v>1.1996570805732001</v>
      </c>
      <c r="L7694" s="301" t="str">
        <f t="shared" si="241"/>
        <v/>
      </c>
      <c r="M7694" s="459">
        <f>IFERROR((Tableau1[[#This Row],[Scope 1
(kg CO2-eq)]]+Tableau1[[#This Row],[Scope 2 energy
(kg CO2-eq)]]+Tableau1[[#This Row],[Scope 2 Infrastructure
(kg CO2-eq)]])/Tableau1[[#This Row],[Total CO2-emissions
(kg CO2-eq)
for scope 3 use ]],"")</f>
        <v>0.5385013854887023</v>
      </c>
      <c r="N7694" s="436" t="s">
        <v>3730</v>
      </c>
      <c r="O7694" s="259">
        <v>1</v>
      </c>
      <c r="P7694" s="259" t="s">
        <v>5385</v>
      </c>
      <c r="Q7694" s="259" t="s">
        <v>5389</v>
      </c>
    </row>
    <row r="7695" spans="1:17" ht="21.75" customHeight="1">
      <c r="A7695" s="301" t="s">
        <v>5385</v>
      </c>
      <c r="B7695" s="301" t="s">
        <v>5389</v>
      </c>
      <c r="C7695" s="316" t="s">
        <v>13664</v>
      </c>
      <c r="D7695" s="465" t="s">
        <v>3730</v>
      </c>
      <c r="E7695" s="465" t="s">
        <v>6016</v>
      </c>
      <c r="F7695" s="469" t="str">
        <f t="shared" si="240"/>
        <v>other</v>
      </c>
      <c r="G7695" s="260">
        <v>0.35117799999999999</v>
      </c>
      <c r="H7695" s="260">
        <v>0</v>
      </c>
      <c r="I7695" s="260">
        <v>0</v>
      </c>
      <c r="J7695" s="260">
        <v>0.27511812796453006</v>
      </c>
      <c r="K7695" s="260">
        <v>0.62629612797650303</v>
      </c>
      <c r="L7695" s="301" t="str">
        <f t="shared" si="241"/>
        <v/>
      </c>
      <c r="M7695" s="459">
        <f>IFERROR((Tableau1[[#This Row],[Scope 1
(kg CO2-eq)]]+Tableau1[[#This Row],[Scope 2 energy
(kg CO2-eq)]]+Tableau1[[#This Row],[Scope 2 Infrastructure
(kg CO2-eq)]])/Tableau1[[#This Row],[Total CO2-emissions
(kg CO2-eq)
for scope 3 use ]],"")</f>
        <v>0.56072197210386598</v>
      </c>
      <c r="N7695" s="436" t="s">
        <v>3730</v>
      </c>
      <c r="O7695" s="259">
        <v>1</v>
      </c>
      <c r="P7695" s="259" t="s">
        <v>5385</v>
      </c>
      <c r="Q7695" s="259" t="s">
        <v>5389</v>
      </c>
    </row>
    <row r="7696" spans="1:17" ht="21.75" customHeight="1">
      <c r="A7696" s="301" t="s">
        <v>4135</v>
      </c>
      <c r="B7696" s="301" t="s">
        <v>5188</v>
      </c>
      <c r="C7696" s="316" t="s">
        <v>13665</v>
      </c>
      <c r="D7696" s="465" t="s">
        <v>3730</v>
      </c>
      <c r="E7696" s="465" t="s">
        <v>700</v>
      </c>
      <c r="F7696" s="469" t="str">
        <f t="shared" si="240"/>
        <v>CH</v>
      </c>
      <c r="G7696" s="260">
        <v>0</v>
      </c>
      <c r="H7696" s="260">
        <v>0.68341938370699296</v>
      </c>
      <c r="I7696" s="260">
        <v>5.7073604094000005E-4</v>
      </c>
      <c r="J7696" s="260">
        <v>0.58599327897547904</v>
      </c>
      <c r="K7696" s="260">
        <v>1.26998339467738</v>
      </c>
      <c r="L7696" s="301" t="str">
        <f t="shared" si="241"/>
        <v/>
      </c>
      <c r="M7696" s="459">
        <f>IFERROR((Tableau1[[#This Row],[Scope 1
(kg CO2-eq)]]+Tableau1[[#This Row],[Scope 2 energy
(kg CO2-eq)]]+Tableau1[[#This Row],[Scope 2 Infrastructure
(kg CO2-eq)]])/Tableau1[[#This Row],[Total CO2-emissions
(kg CO2-eq)
for scope 3 use ]],"")</f>
        <v>0.53858193942897203</v>
      </c>
      <c r="N7696" s="436" t="s">
        <v>3730</v>
      </c>
      <c r="O7696" s="259">
        <v>1</v>
      </c>
      <c r="P7696" s="259" t="s">
        <v>4135</v>
      </c>
      <c r="Q7696" s="259" t="s">
        <v>5188</v>
      </c>
    </row>
    <row r="7697" spans="1:17" ht="21.75" customHeight="1">
      <c r="A7697" s="301" t="s">
        <v>5372</v>
      </c>
      <c r="B7697" s="301" t="s">
        <v>5373</v>
      </c>
      <c r="C7697" s="316" t="s">
        <v>13666</v>
      </c>
      <c r="D7697" s="465" t="s">
        <v>3730</v>
      </c>
      <c r="E7697" s="465" t="s">
        <v>6091</v>
      </c>
      <c r="F7697" s="469" t="str">
        <f t="shared" si="240"/>
        <v>other</v>
      </c>
      <c r="G7697" s="260">
        <v>0.55445999999999995</v>
      </c>
      <c r="H7697" s="260">
        <v>2.41060726845184</v>
      </c>
      <c r="I7697" s="260">
        <v>1.3323926937599999E-3</v>
      </c>
      <c r="J7697" s="260">
        <v>6.8625664967087001</v>
      </c>
      <c r="K7697" s="260">
        <v>9.8289661553687306</v>
      </c>
      <c r="L7697" s="301" t="str">
        <f t="shared" si="241"/>
        <v/>
      </c>
      <c r="M7697" s="459">
        <f>IFERROR((Tableau1[[#This Row],[Scope 1
(kg CO2-eq)]]+Tableau1[[#This Row],[Scope 2 energy
(kg CO2-eq)]]+Tableau1[[#This Row],[Scope 2 Infrastructure
(kg CO2-eq)]])/Tableau1[[#This Row],[Total CO2-emissions
(kg CO2-eq)
for scope 3 use ]],"")</f>
        <v>0.30180179830259229</v>
      </c>
      <c r="N7697" s="436" t="s">
        <v>3730</v>
      </c>
      <c r="O7697" s="259">
        <v>1</v>
      </c>
      <c r="P7697" s="259" t="s">
        <v>5372</v>
      </c>
      <c r="Q7697" s="259" t="s">
        <v>5373</v>
      </c>
    </row>
    <row r="7698" spans="1:17" ht="21.75" customHeight="1">
      <c r="A7698" s="301" t="s">
        <v>5455</v>
      </c>
      <c r="B7698" s="301" t="s">
        <v>5456</v>
      </c>
      <c r="C7698" s="316" t="s">
        <v>13667</v>
      </c>
      <c r="D7698" s="465" t="s">
        <v>3730</v>
      </c>
      <c r="E7698" s="465" t="s">
        <v>700</v>
      </c>
      <c r="F7698" s="469" t="str">
        <f t="shared" si="240"/>
        <v>CH</v>
      </c>
      <c r="G7698" s="260">
        <v>0</v>
      </c>
      <c r="H7698" s="260">
        <v>2.7573114941928001E-3</v>
      </c>
      <c r="I7698" s="260">
        <v>1.5057408560399999E-5</v>
      </c>
      <c r="J7698" s="260">
        <v>0.38482600302296399</v>
      </c>
      <c r="K7698" s="260">
        <v>0.38759837190765001</v>
      </c>
      <c r="L7698" s="301" t="str">
        <f t="shared" si="241"/>
        <v/>
      </c>
      <c r="M7698" s="459">
        <f>IFERROR((Tableau1[[#This Row],[Scope 1
(kg CO2-eq)]]+Tableau1[[#This Row],[Scope 2 energy
(kg CO2-eq)]]+Tableau1[[#This Row],[Scope 2 Infrastructure
(kg CO2-eq)]])/Tableau1[[#This Row],[Total CO2-emissions
(kg CO2-eq)
for scope 3 use ]],"")</f>
        <v>7.1526845923226695E-3</v>
      </c>
      <c r="N7698" s="436" t="s">
        <v>3730</v>
      </c>
      <c r="O7698" s="259">
        <v>1</v>
      </c>
      <c r="P7698" s="259" t="s">
        <v>5455</v>
      </c>
      <c r="Q7698" s="259" t="s">
        <v>5456</v>
      </c>
    </row>
    <row r="7699" spans="1:17" ht="21.75" customHeight="1">
      <c r="A7699" s="301" t="s">
        <v>5385</v>
      </c>
      <c r="B7699" s="301" t="s">
        <v>5389</v>
      </c>
      <c r="C7699" s="316" t="s">
        <v>13668</v>
      </c>
      <c r="D7699" s="465" t="s">
        <v>3730</v>
      </c>
      <c r="E7699" s="465" t="s">
        <v>119</v>
      </c>
      <c r="F7699" s="469" t="str">
        <f t="shared" si="240"/>
        <v>other</v>
      </c>
      <c r="G7699" s="260">
        <v>0.60564899999999999</v>
      </c>
      <c r="H7699" s="260">
        <v>0</v>
      </c>
      <c r="I7699" s="260">
        <v>0</v>
      </c>
      <c r="J7699" s="260">
        <v>0.61593839483978996</v>
      </c>
      <c r="K7699" s="260">
        <v>1.2215873954180501</v>
      </c>
      <c r="L7699" s="301" t="str">
        <f t="shared" si="241"/>
        <v/>
      </c>
      <c r="M7699" s="459">
        <f>IFERROR((Tableau1[[#This Row],[Scope 1
(kg CO2-eq)]]+Tableau1[[#This Row],[Scope 2 energy
(kg CO2-eq)]]+Tableau1[[#This Row],[Scope 2 Infrastructure
(kg CO2-eq)]])/Tableau1[[#This Row],[Total CO2-emissions
(kg CO2-eq)
for scope 3 use ]],"")</f>
        <v>0.4957885144130319</v>
      </c>
      <c r="N7699" s="436" t="s">
        <v>3730</v>
      </c>
      <c r="O7699" s="259">
        <v>1</v>
      </c>
      <c r="P7699" s="259" t="s">
        <v>5385</v>
      </c>
      <c r="Q7699" s="260" t="s">
        <v>5389</v>
      </c>
    </row>
    <row r="7700" spans="1:17" ht="21.75" customHeight="1">
      <c r="A7700" s="301" t="s">
        <v>5410</v>
      </c>
      <c r="B7700" s="301" t="s">
        <v>5459</v>
      </c>
      <c r="C7700" s="316" t="s">
        <v>13669</v>
      </c>
      <c r="D7700" s="465" t="s">
        <v>3730</v>
      </c>
      <c r="E7700" s="465" t="s">
        <v>6091</v>
      </c>
      <c r="F7700" s="469" t="str">
        <f t="shared" si="240"/>
        <v>other</v>
      </c>
      <c r="G7700" s="260">
        <v>0</v>
      </c>
      <c r="H7700" s="260">
        <v>0</v>
      </c>
      <c r="I7700" s="260">
        <v>0</v>
      </c>
      <c r="J7700" s="260">
        <v>0</v>
      </c>
      <c r="K7700" s="260">
        <v>0</v>
      </c>
      <c r="L7700" s="301" t="str">
        <f t="shared" si="241"/>
        <v/>
      </c>
      <c r="M7700" s="459" t="str">
        <f>IFERROR((Tableau1[[#This Row],[Scope 1
(kg CO2-eq)]]+Tableau1[[#This Row],[Scope 2 energy
(kg CO2-eq)]]+Tableau1[[#This Row],[Scope 2 Infrastructure
(kg CO2-eq)]])/Tableau1[[#This Row],[Total CO2-emissions
(kg CO2-eq)
for scope 3 use ]],"")</f>
        <v/>
      </c>
      <c r="N7700" s="436" t="s">
        <v>3730</v>
      </c>
      <c r="O7700" s="259">
        <v>1</v>
      </c>
      <c r="P7700" s="259" t="s">
        <v>5410</v>
      </c>
      <c r="Q7700" s="259" t="s">
        <v>5459</v>
      </c>
    </row>
    <row r="7701" spans="1:17" ht="21.75" customHeight="1">
      <c r="A7701" s="301" t="s">
        <v>5410</v>
      </c>
      <c r="B7701" s="301" t="s">
        <v>5459</v>
      </c>
      <c r="C7701" s="316" t="s">
        <v>13670</v>
      </c>
      <c r="D7701" s="465" t="s">
        <v>3730</v>
      </c>
      <c r="E7701" s="465" t="s">
        <v>6091</v>
      </c>
      <c r="F7701" s="469" t="str">
        <f t="shared" si="240"/>
        <v>other</v>
      </c>
      <c r="G7701" s="260">
        <v>0</v>
      </c>
      <c r="H7701" s="260">
        <v>0</v>
      </c>
      <c r="I7701" s="260">
        <v>0</v>
      </c>
      <c r="J7701" s="260">
        <v>0</v>
      </c>
      <c r="K7701" s="260">
        <v>0</v>
      </c>
      <c r="L7701" s="301" t="str">
        <f t="shared" si="241"/>
        <v/>
      </c>
      <c r="M7701" s="459" t="str">
        <f>IFERROR((Tableau1[[#This Row],[Scope 1
(kg CO2-eq)]]+Tableau1[[#This Row],[Scope 2 energy
(kg CO2-eq)]]+Tableau1[[#This Row],[Scope 2 Infrastructure
(kg CO2-eq)]])/Tableau1[[#This Row],[Total CO2-emissions
(kg CO2-eq)
for scope 3 use ]],"")</f>
        <v/>
      </c>
      <c r="N7701" s="436" t="s">
        <v>3730</v>
      </c>
      <c r="O7701" s="259">
        <v>1</v>
      </c>
      <c r="P7701" s="259" t="s">
        <v>5410</v>
      </c>
      <c r="Q7701" s="259" t="s">
        <v>5459</v>
      </c>
    </row>
    <row r="7702" spans="1:17" ht="21.75" customHeight="1">
      <c r="A7702" s="301" t="s">
        <v>5410</v>
      </c>
      <c r="B7702" s="301" t="s">
        <v>5459</v>
      </c>
      <c r="C7702" s="316" t="s">
        <v>13671</v>
      </c>
      <c r="D7702" s="465" t="s">
        <v>3730</v>
      </c>
      <c r="E7702" s="465" t="s">
        <v>6091</v>
      </c>
      <c r="F7702" s="469" t="str">
        <f t="shared" si="240"/>
        <v>other</v>
      </c>
      <c r="G7702" s="260">
        <v>0</v>
      </c>
      <c r="H7702" s="260">
        <v>0</v>
      </c>
      <c r="I7702" s="260">
        <v>0</v>
      </c>
      <c r="J7702" s="260">
        <v>0</v>
      </c>
      <c r="K7702" s="260">
        <v>0</v>
      </c>
      <c r="L7702" s="301" t="str">
        <f t="shared" si="241"/>
        <v/>
      </c>
      <c r="M7702" s="459" t="str">
        <f>IFERROR((Tableau1[[#This Row],[Scope 1
(kg CO2-eq)]]+Tableau1[[#This Row],[Scope 2 energy
(kg CO2-eq)]]+Tableau1[[#This Row],[Scope 2 Infrastructure
(kg CO2-eq)]])/Tableau1[[#This Row],[Total CO2-emissions
(kg CO2-eq)
for scope 3 use ]],"")</f>
        <v/>
      </c>
      <c r="N7702" s="436" t="s">
        <v>3730</v>
      </c>
      <c r="O7702" s="259">
        <v>1</v>
      </c>
      <c r="P7702" s="259" t="s">
        <v>5410</v>
      </c>
      <c r="Q7702" s="259" t="s">
        <v>5459</v>
      </c>
    </row>
    <row r="7703" spans="1:17" ht="21.75" customHeight="1">
      <c r="A7703" s="301" t="s">
        <v>5410</v>
      </c>
      <c r="B7703" s="301" t="s">
        <v>5459</v>
      </c>
      <c r="C7703" s="316" t="s">
        <v>13672</v>
      </c>
      <c r="D7703" s="465" t="s">
        <v>3730</v>
      </c>
      <c r="E7703" s="465" t="s">
        <v>6091</v>
      </c>
      <c r="F7703" s="469" t="str">
        <f t="shared" si="240"/>
        <v>other</v>
      </c>
      <c r="G7703" s="260">
        <v>0</v>
      </c>
      <c r="H7703" s="260">
        <v>0</v>
      </c>
      <c r="I7703" s="260">
        <v>0</v>
      </c>
      <c r="J7703" s="260">
        <v>0</v>
      </c>
      <c r="K7703" s="260">
        <v>0</v>
      </c>
      <c r="L7703" s="301" t="str">
        <f t="shared" si="241"/>
        <v/>
      </c>
      <c r="M7703" s="459" t="str">
        <f>IFERROR((Tableau1[[#This Row],[Scope 1
(kg CO2-eq)]]+Tableau1[[#This Row],[Scope 2 energy
(kg CO2-eq)]]+Tableau1[[#This Row],[Scope 2 Infrastructure
(kg CO2-eq)]])/Tableau1[[#This Row],[Total CO2-emissions
(kg CO2-eq)
for scope 3 use ]],"")</f>
        <v/>
      </c>
      <c r="N7703" s="436" t="s">
        <v>3730</v>
      </c>
      <c r="O7703" s="259">
        <v>1</v>
      </c>
      <c r="P7703" s="259" t="s">
        <v>5410</v>
      </c>
      <c r="Q7703" s="259" t="s">
        <v>5459</v>
      </c>
    </row>
    <row r="7704" spans="1:17" ht="21.75" customHeight="1">
      <c r="A7704" s="301" t="s">
        <v>5410</v>
      </c>
      <c r="B7704" s="301" t="s">
        <v>5459</v>
      </c>
      <c r="C7704" s="316" t="s">
        <v>13673</v>
      </c>
      <c r="D7704" s="465" t="s">
        <v>3730</v>
      </c>
      <c r="E7704" s="465" t="s">
        <v>6091</v>
      </c>
      <c r="F7704" s="469" t="str">
        <f t="shared" si="240"/>
        <v>other</v>
      </c>
      <c r="G7704" s="260">
        <v>0</v>
      </c>
      <c r="H7704" s="260">
        <v>0</v>
      </c>
      <c r="I7704" s="260">
        <v>0</v>
      </c>
      <c r="J7704" s="260">
        <v>0</v>
      </c>
      <c r="K7704" s="260">
        <v>0</v>
      </c>
      <c r="L7704" s="301" t="str">
        <f t="shared" si="241"/>
        <v/>
      </c>
      <c r="M7704" s="459" t="str">
        <f>IFERROR((Tableau1[[#This Row],[Scope 1
(kg CO2-eq)]]+Tableau1[[#This Row],[Scope 2 energy
(kg CO2-eq)]]+Tableau1[[#This Row],[Scope 2 Infrastructure
(kg CO2-eq)]])/Tableau1[[#This Row],[Total CO2-emissions
(kg CO2-eq)
for scope 3 use ]],"")</f>
        <v/>
      </c>
      <c r="N7704" s="436" t="s">
        <v>3730</v>
      </c>
      <c r="O7704" s="259">
        <v>1</v>
      </c>
      <c r="P7704" s="259" t="s">
        <v>5410</v>
      </c>
      <c r="Q7704" s="259" t="s">
        <v>5459</v>
      </c>
    </row>
    <row r="7705" spans="1:17" ht="21.75" customHeight="1">
      <c r="A7705" s="301" t="s">
        <v>5410</v>
      </c>
      <c r="B7705" s="301" t="s">
        <v>5459</v>
      </c>
      <c r="C7705" s="316" t="s">
        <v>13674</v>
      </c>
      <c r="D7705" s="465" t="s">
        <v>3730</v>
      </c>
      <c r="E7705" s="465" t="s">
        <v>6091</v>
      </c>
      <c r="F7705" s="469" t="str">
        <f t="shared" si="240"/>
        <v>other</v>
      </c>
      <c r="G7705" s="260">
        <v>0</v>
      </c>
      <c r="H7705" s="260">
        <v>0</v>
      </c>
      <c r="I7705" s="260">
        <v>0</v>
      </c>
      <c r="J7705" s="260">
        <v>0</v>
      </c>
      <c r="K7705" s="260">
        <v>0</v>
      </c>
      <c r="L7705" s="301" t="str">
        <f t="shared" si="241"/>
        <v/>
      </c>
      <c r="M7705" s="459" t="str">
        <f>IFERROR((Tableau1[[#This Row],[Scope 1
(kg CO2-eq)]]+Tableau1[[#This Row],[Scope 2 energy
(kg CO2-eq)]]+Tableau1[[#This Row],[Scope 2 Infrastructure
(kg CO2-eq)]])/Tableau1[[#This Row],[Total CO2-emissions
(kg CO2-eq)
for scope 3 use ]],"")</f>
        <v/>
      </c>
      <c r="N7705" s="436" t="s">
        <v>3730</v>
      </c>
      <c r="O7705" s="259">
        <v>1</v>
      </c>
      <c r="P7705" s="259" t="s">
        <v>5410</v>
      </c>
      <c r="Q7705" s="259" t="s">
        <v>5459</v>
      </c>
    </row>
    <row r="7706" spans="1:17" ht="21.75" customHeight="1">
      <c r="A7706" s="301" t="s">
        <v>5410</v>
      </c>
      <c r="B7706" s="301" t="s">
        <v>5459</v>
      </c>
      <c r="C7706" s="316" t="s">
        <v>13675</v>
      </c>
      <c r="D7706" s="465" t="s">
        <v>3730</v>
      </c>
      <c r="E7706" s="465" t="s">
        <v>6091</v>
      </c>
      <c r="F7706" s="469" t="str">
        <f t="shared" si="240"/>
        <v>other</v>
      </c>
      <c r="G7706" s="260">
        <v>0</v>
      </c>
      <c r="H7706" s="260">
        <v>0</v>
      </c>
      <c r="I7706" s="260">
        <v>0</v>
      </c>
      <c r="J7706" s="260">
        <v>0</v>
      </c>
      <c r="K7706" s="260">
        <v>0</v>
      </c>
      <c r="L7706" s="301" t="str">
        <f t="shared" si="241"/>
        <v/>
      </c>
      <c r="M7706" s="459" t="str">
        <f>IFERROR((Tableau1[[#This Row],[Scope 1
(kg CO2-eq)]]+Tableau1[[#This Row],[Scope 2 energy
(kg CO2-eq)]]+Tableau1[[#This Row],[Scope 2 Infrastructure
(kg CO2-eq)]])/Tableau1[[#This Row],[Total CO2-emissions
(kg CO2-eq)
for scope 3 use ]],"")</f>
        <v/>
      </c>
      <c r="N7706" s="436" t="s">
        <v>3730</v>
      </c>
      <c r="O7706" s="259">
        <v>1</v>
      </c>
      <c r="P7706" s="259" t="s">
        <v>5410</v>
      </c>
      <c r="Q7706" s="259" t="s">
        <v>5459</v>
      </c>
    </row>
    <row r="7707" spans="1:17" ht="21.75" customHeight="1">
      <c r="A7707" s="301" t="s">
        <v>5410</v>
      </c>
      <c r="B7707" s="301" t="s">
        <v>5459</v>
      </c>
      <c r="C7707" s="316" t="s">
        <v>13676</v>
      </c>
      <c r="D7707" s="465" t="s">
        <v>3730</v>
      </c>
      <c r="E7707" s="465" t="s">
        <v>6091</v>
      </c>
      <c r="F7707" s="469" t="str">
        <f t="shared" si="240"/>
        <v>other</v>
      </c>
      <c r="G7707" s="260">
        <v>0</v>
      </c>
      <c r="H7707" s="260">
        <v>0</v>
      </c>
      <c r="I7707" s="260">
        <v>0</v>
      </c>
      <c r="J7707" s="260">
        <v>0</v>
      </c>
      <c r="K7707" s="260">
        <v>0</v>
      </c>
      <c r="L7707" s="301" t="str">
        <f t="shared" si="241"/>
        <v/>
      </c>
      <c r="M7707" s="459" t="str">
        <f>IFERROR((Tableau1[[#This Row],[Scope 1
(kg CO2-eq)]]+Tableau1[[#This Row],[Scope 2 energy
(kg CO2-eq)]]+Tableau1[[#This Row],[Scope 2 Infrastructure
(kg CO2-eq)]])/Tableau1[[#This Row],[Total CO2-emissions
(kg CO2-eq)
for scope 3 use ]],"")</f>
        <v/>
      </c>
      <c r="N7707" s="436" t="s">
        <v>3730</v>
      </c>
      <c r="O7707" s="259">
        <v>1</v>
      </c>
      <c r="P7707" s="259" t="s">
        <v>5410</v>
      </c>
      <c r="Q7707" s="259" t="s">
        <v>5459</v>
      </c>
    </row>
    <row r="7708" spans="1:17" ht="21.75" customHeight="1">
      <c r="A7708" s="301" t="s">
        <v>5410</v>
      </c>
      <c r="B7708" s="301" t="s">
        <v>5459</v>
      </c>
      <c r="C7708" s="316" t="s">
        <v>13677</v>
      </c>
      <c r="D7708" s="465" t="s">
        <v>3730</v>
      </c>
      <c r="E7708" s="465" t="s">
        <v>6091</v>
      </c>
      <c r="F7708" s="469" t="str">
        <f t="shared" si="240"/>
        <v>other</v>
      </c>
      <c r="G7708" s="260">
        <v>0</v>
      </c>
      <c r="H7708" s="260">
        <v>0</v>
      </c>
      <c r="I7708" s="260">
        <v>0</v>
      </c>
      <c r="J7708" s="260">
        <v>0</v>
      </c>
      <c r="K7708" s="260">
        <v>0</v>
      </c>
      <c r="L7708" s="301" t="str">
        <f t="shared" si="241"/>
        <v/>
      </c>
      <c r="M7708" s="459" t="str">
        <f>IFERROR((Tableau1[[#This Row],[Scope 1
(kg CO2-eq)]]+Tableau1[[#This Row],[Scope 2 energy
(kg CO2-eq)]]+Tableau1[[#This Row],[Scope 2 Infrastructure
(kg CO2-eq)]])/Tableau1[[#This Row],[Total CO2-emissions
(kg CO2-eq)
for scope 3 use ]],"")</f>
        <v/>
      </c>
      <c r="N7708" s="436" t="s">
        <v>3730</v>
      </c>
      <c r="O7708" s="259">
        <v>1</v>
      </c>
      <c r="P7708" s="259" t="s">
        <v>5410</v>
      </c>
      <c r="Q7708" s="259" t="s">
        <v>5459</v>
      </c>
    </row>
    <row r="7709" spans="1:17" ht="21.75" customHeight="1">
      <c r="A7709" s="301" t="s">
        <v>5410</v>
      </c>
      <c r="B7709" s="301" t="s">
        <v>5459</v>
      </c>
      <c r="C7709" s="316" t="s">
        <v>13678</v>
      </c>
      <c r="D7709" s="465" t="s">
        <v>3730</v>
      </c>
      <c r="E7709" s="465" t="s">
        <v>6091</v>
      </c>
      <c r="F7709" s="469" t="str">
        <f t="shared" si="240"/>
        <v>other</v>
      </c>
      <c r="G7709" s="260">
        <v>0</v>
      </c>
      <c r="H7709" s="260">
        <v>0</v>
      </c>
      <c r="I7709" s="260">
        <v>0</v>
      </c>
      <c r="J7709" s="260">
        <v>0</v>
      </c>
      <c r="K7709" s="260">
        <v>0</v>
      </c>
      <c r="L7709" s="301" t="str">
        <f t="shared" si="241"/>
        <v/>
      </c>
      <c r="M7709" s="459" t="str">
        <f>IFERROR((Tableau1[[#This Row],[Scope 1
(kg CO2-eq)]]+Tableau1[[#This Row],[Scope 2 energy
(kg CO2-eq)]]+Tableau1[[#This Row],[Scope 2 Infrastructure
(kg CO2-eq)]])/Tableau1[[#This Row],[Total CO2-emissions
(kg CO2-eq)
for scope 3 use ]],"")</f>
        <v/>
      </c>
      <c r="N7709" s="436" t="s">
        <v>3730</v>
      </c>
      <c r="O7709" s="259">
        <v>1</v>
      </c>
      <c r="P7709" s="259" t="s">
        <v>5410</v>
      </c>
      <c r="Q7709" s="259" t="s">
        <v>5459</v>
      </c>
    </row>
    <row r="7710" spans="1:17" ht="21.75" customHeight="1">
      <c r="A7710" s="301" t="s">
        <v>5410</v>
      </c>
      <c r="B7710" s="301" t="s">
        <v>5459</v>
      </c>
      <c r="C7710" s="316" t="s">
        <v>13679</v>
      </c>
      <c r="D7710" s="465" t="s">
        <v>3730</v>
      </c>
      <c r="E7710" s="465" t="s">
        <v>6091</v>
      </c>
      <c r="F7710" s="469" t="str">
        <f t="shared" si="240"/>
        <v>other</v>
      </c>
      <c r="G7710" s="260">
        <v>0</v>
      </c>
      <c r="H7710" s="260">
        <v>0</v>
      </c>
      <c r="I7710" s="260">
        <v>0</v>
      </c>
      <c r="J7710" s="260">
        <v>0</v>
      </c>
      <c r="K7710" s="260">
        <v>0</v>
      </c>
      <c r="L7710" s="301" t="str">
        <f t="shared" si="241"/>
        <v/>
      </c>
      <c r="M7710" s="459" t="str">
        <f>IFERROR((Tableau1[[#This Row],[Scope 1
(kg CO2-eq)]]+Tableau1[[#This Row],[Scope 2 energy
(kg CO2-eq)]]+Tableau1[[#This Row],[Scope 2 Infrastructure
(kg CO2-eq)]])/Tableau1[[#This Row],[Total CO2-emissions
(kg CO2-eq)
for scope 3 use ]],"")</f>
        <v/>
      </c>
      <c r="N7710" s="436" t="s">
        <v>3730</v>
      </c>
      <c r="O7710" s="259">
        <v>1</v>
      </c>
      <c r="P7710" s="259" t="s">
        <v>5410</v>
      </c>
      <c r="Q7710" s="259" t="s">
        <v>5459</v>
      </c>
    </row>
    <row r="7711" spans="1:17" ht="21.75" customHeight="1">
      <c r="A7711" s="301" t="s">
        <v>5410</v>
      </c>
      <c r="B7711" s="301" t="s">
        <v>5459</v>
      </c>
      <c r="C7711" s="316" t="s">
        <v>13680</v>
      </c>
      <c r="D7711" s="465" t="s">
        <v>3730</v>
      </c>
      <c r="E7711" s="465" t="s">
        <v>6091</v>
      </c>
      <c r="F7711" s="469" t="str">
        <f t="shared" si="240"/>
        <v>other</v>
      </c>
      <c r="G7711" s="260">
        <v>0</v>
      </c>
      <c r="H7711" s="260">
        <v>0</v>
      </c>
      <c r="I7711" s="260">
        <v>0</v>
      </c>
      <c r="J7711" s="260">
        <v>0</v>
      </c>
      <c r="K7711" s="260">
        <v>0</v>
      </c>
      <c r="L7711" s="301" t="str">
        <f t="shared" si="241"/>
        <v/>
      </c>
      <c r="M7711" s="459" t="str">
        <f>IFERROR((Tableau1[[#This Row],[Scope 1
(kg CO2-eq)]]+Tableau1[[#This Row],[Scope 2 energy
(kg CO2-eq)]]+Tableau1[[#This Row],[Scope 2 Infrastructure
(kg CO2-eq)]])/Tableau1[[#This Row],[Total CO2-emissions
(kg CO2-eq)
for scope 3 use ]],"")</f>
        <v/>
      </c>
      <c r="N7711" s="436" t="s">
        <v>3730</v>
      </c>
      <c r="O7711" s="259">
        <v>1</v>
      </c>
      <c r="P7711" s="259" t="s">
        <v>5410</v>
      </c>
      <c r="Q7711" s="259" t="s">
        <v>5459</v>
      </c>
    </row>
    <row r="7712" spans="1:17" ht="21.75" customHeight="1">
      <c r="A7712" s="301" t="s">
        <v>5407</v>
      </c>
      <c r="B7712" s="301" t="s">
        <v>5440</v>
      </c>
      <c r="C7712" s="316" t="s">
        <v>13681</v>
      </c>
      <c r="D7712" s="465" t="s">
        <v>3730</v>
      </c>
      <c r="E7712" s="465" t="s">
        <v>700</v>
      </c>
      <c r="F7712" s="469" t="str">
        <f t="shared" si="240"/>
        <v>CH</v>
      </c>
      <c r="G7712" s="260">
        <v>2.82868378</v>
      </c>
      <c r="H7712" s="260">
        <v>0</v>
      </c>
      <c r="I7712" s="260">
        <v>0</v>
      </c>
      <c r="J7712" s="260">
        <v>1.4348147104320002</v>
      </c>
      <c r="K7712" s="260">
        <v>4.2634984904320001</v>
      </c>
      <c r="L7712" s="301" t="str">
        <f t="shared" si="241"/>
        <v/>
      </c>
      <c r="M7712" s="459">
        <f>IFERROR((Tableau1[[#This Row],[Scope 1
(kg CO2-eq)]]+Tableau1[[#This Row],[Scope 2 energy
(kg CO2-eq)]]+Tableau1[[#This Row],[Scope 2 Infrastructure
(kg CO2-eq)]])/Tableau1[[#This Row],[Total CO2-emissions
(kg CO2-eq)
for scope 3 use ]],"")</f>
        <v>0.66346541140991067</v>
      </c>
      <c r="N7712" s="436" t="s">
        <v>3730</v>
      </c>
      <c r="O7712" s="259">
        <v>1</v>
      </c>
      <c r="P7712" s="259" t="s">
        <v>5407</v>
      </c>
      <c r="Q7712" s="259" t="s">
        <v>5440</v>
      </c>
    </row>
    <row r="7713" spans="1:17" ht="21.75" customHeight="1">
      <c r="A7713" s="301" t="s">
        <v>5427</v>
      </c>
      <c r="B7713" s="301" t="s">
        <v>5372</v>
      </c>
      <c r="C7713" s="316" t="s">
        <v>13682</v>
      </c>
      <c r="D7713" s="465" t="s">
        <v>50</v>
      </c>
      <c r="E7713" s="465" t="s">
        <v>6023</v>
      </c>
      <c r="F7713" s="469" t="str">
        <f t="shared" si="240"/>
        <v>other</v>
      </c>
      <c r="G7713" s="260">
        <v>0</v>
      </c>
      <c r="H7713" s="260">
        <v>5.4528762425720503</v>
      </c>
      <c r="I7713" s="260">
        <v>2.6091381276893002</v>
      </c>
      <c r="J7713" s="260">
        <v>1.9255623765624601</v>
      </c>
      <c r="K7713" s="260">
        <v>9.9875768098629401</v>
      </c>
      <c r="L7713" s="301" t="str">
        <f t="shared" si="241"/>
        <v/>
      </c>
      <c r="M7713" s="459">
        <f>IFERROR((Tableau1[[#This Row],[Scope 1
(kg CO2-eq)]]+Tableau1[[#This Row],[Scope 2 energy
(kg CO2-eq)]]+Tableau1[[#This Row],[Scope 2 Infrastructure
(kg CO2-eq)]])/Tableau1[[#This Row],[Total CO2-emissions
(kg CO2-eq)
for scope 3 use ]],"")</f>
        <v>0.80720424220416942</v>
      </c>
      <c r="N7713" s="436" t="s">
        <v>50</v>
      </c>
      <c r="O7713" s="259">
        <v>1</v>
      </c>
      <c r="P7713" s="259" t="s">
        <v>5427</v>
      </c>
      <c r="Q7713" s="259" t="s">
        <v>5372</v>
      </c>
    </row>
    <row r="7714" spans="1:17" ht="21.75" customHeight="1">
      <c r="A7714" s="301" t="s">
        <v>5390</v>
      </c>
      <c r="B7714" s="301" t="s">
        <v>5391</v>
      </c>
      <c r="C7714" s="316" t="s">
        <v>13683</v>
      </c>
      <c r="D7714" s="465" t="s">
        <v>3730</v>
      </c>
      <c r="E7714" s="465" t="s">
        <v>700</v>
      </c>
      <c r="F7714" s="469" t="str">
        <f t="shared" si="240"/>
        <v>CH</v>
      </c>
      <c r="G7714" s="260">
        <v>0</v>
      </c>
      <c r="H7714" s="260">
        <v>1.5100698352E-2</v>
      </c>
      <c r="I7714" s="260">
        <v>9.3069397999999995E-5</v>
      </c>
      <c r="J7714" s="260">
        <v>0.35900299927097201</v>
      </c>
      <c r="K7714" s="260">
        <v>0.37419678083235403</v>
      </c>
      <c r="L7714" s="301" t="str">
        <f t="shared" si="241"/>
        <v/>
      </c>
      <c r="M7714" s="459">
        <f>IFERROR((Tableau1[[#This Row],[Scope 1
(kg CO2-eq)]]+Tableau1[[#This Row],[Scope 2 energy
(kg CO2-eq)]]+Tableau1[[#This Row],[Scope 2 Infrastructure
(kg CO2-eq)]])/Tableau1[[#This Row],[Total CO2-emissions
(kg CO2-eq)
for scope 3 use ]],"")</f>
        <v>4.0603683752178092E-2</v>
      </c>
      <c r="N7714" s="436" t="s">
        <v>3730</v>
      </c>
      <c r="O7714" s="259">
        <v>1</v>
      </c>
      <c r="P7714" s="259" t="s">
        <v>5390</v>
      </c>
      <c r="Q7714" s="259" t="s">
        <v>5391</v>
      </c>
    </row>
    <row r="7715" spans="1:17" ht="21.75" customHeight="1">
      <c r="A7715" s="301" t="s">
        <v>5383</v>
      </c>
      <c r="B7715" s="301" t="s">
        <v>5442</v>
      </c>
      <c r="C7715" s="316" t="s">
        <v>13684</v>
      </c>
      <c r="D7715" s="465" t="s">
        <v>3730</v>
      </c>
      <c r="E7715" s="465" t="s">
        <v>6017</v>
      </c>
      <c r="F7715" s="469" t="str">
        <f t="shared" si="240"/>
        <v>other</v>
      </c>
      <c r="G7715" s="260">
        <v>3.3344999999999998</v>
      </c>
      <c r="H7715" s="260">
        <v>1.7023778316089999</v>
      </c>
      <c r="I7715" s="260">
        <v>0.126205869699</v>
      </c>
      <c r="J7715" s="260">
        <v>54.110426541844504</v>
      </c>
      <c r="K7715" s="260">
        <v>59.273510251492702</v>
      </c>
      <c r="L7715" s="301" t="str">
        <f t="shared" si="241"/>
        <v/>
      </c>
      <c r="M7715" s="459">
        <f>IFERROR((Tableau1[[#This Row],[Scope 1
(kg CO2-eq)]]+Tableau1[[#This Row],[Scope 2 energy
(kg CO2-eq)]]+Tableau1[[#This Row],[Scope 2 Infrastructure
(kg CO2-eq)]])/Tableau1[[#This Row],[Total CO2-emissions
(kg CO2-eq)
for scope 3 use ]],"")</f>
        <v>8.7106089708563803E-2</v>
      </c>
      <c r="N7715" s="436" t="s">
        <v>3730</v>
      </c>
      <c r="O7715" s="259">
        <v>1</v>
      </c>
      <c r="P7715" s="259" t="s">
        <v>5383</v>
      </c>
      <c r="Q7715" s="260" t="s">
        <v>5442</v>
      </c>
    </row>
    <row r="7716" spans="1:17" ht="21.75" customHeight="1">
      <c r="A7716" s="301" t="s">
        <v>5380</v>
      </c>
      <c r="B7716" s="301" t="s">
        <v>5401</v>
      </c>
      <c r="C7716" s="316" t="s">
        <v>13685</v>
      </c>
      <c r="D7716" s="465" t="s">
        <v>3730</v>
      </c>
      <c r="E7716" s="465" t="s">
        <v>6101</v>
      </c>
      <c r="F7716" s="469" t="str">
        <f t="shared" si="240"/>
        <v>other</v>
      </c>
      <c r="G7716" s="260">
        <v>0</v>
      </c>
      <c r="H7716" s="260">
        <v>0</v>
      </c>
      <c r="I7716" s="260">
        <v>0</v>
      </c>
      <c r="J7716" s="260">
        <v>0</v>
      </c>
      <c r="K7716" s="260">
        <v>0</v>
      </c>
      <c r="L7716" s="301" t="str">
        <f t="shared" si="241"/>
        <v/>
      </c>
      <c r="M7716" s="459" t="str">
        <f>IFERROR((Tableau1[[#This Row],[Scope 1
(kg CO2-eq)]]+Tableau1[[#This Row],[Scope 2 energy
(kg CO2-eq)]]+Tableau1[[#This Row],[Scope 2 Infrastructure
(kg CO2-eq)]])/Tableau1[[#This Row],[Total CO2-emissions
(kg CO2-eq)
for scope 3 use ]],"")</f>
        <v/>
      </c>
      <c r="N7716" s="436" t="s">
        <v>3730</v>
      </c>
      <c r="O7716" s="259">
        <v>1</v>
      </c>
      <c r="P7716" s="259" t="s">
        <v>5380</v>
      </c>
      <c r="Q7716" s="259" t="s">
        <v>5401</v>
      </c>
    </row>
    <row r="7717" spans="1:17" ht="21.75" customHeight="1">
      <c r="A7717" s="301" t="s">
        <v>5385</v>
      </c>
      <c r="B7717" s="301" t="s">
        <v>5390</v>
      </c>
      <c r="C7717" s="316" t="s">
        <v>13686</v>
      </c>
      <c r="D7717" s="465" t="s">
        <v>3730</v>
      </c>
      <c r="E7717" s="465" t="s">
        <v>6015</v>
      </c>
      <c r="F7717" s="469" t="str">
        <f t="shared" si="240"/>
        <v>other</v>
      </c>
      <c r="G7717" s="260">
        <v>3.8211710000000001</v>
      </c>
      <c r="H7717" s="260">
        <v>0</v>
      </c>
      <c r="I7717" s="260">
        <v>0</v>
      </c>
      <c r="J7717" s="260">
        <v>0.80318488713808955</v>
      </c>
      <c r="K7717" s="260">
        <v>4.6243558871783499</v>
      </c>
      <c r="L7717" s="301" t="str">
        <f t="shared" si="241"/>
        <v/>
      </c>
      <c r="M7717" s="459">
        <f>IFERROR((Tableau1[[#This Row],[Scope 1
(kg CO2-eq)]]+Tableau1[[#This Row],[Scope 2 energy
(kg CO2-eq)]]+Tableau1[[#This Row],[Scope 2 Infrastructure
(kg CO2-eq)]])/Tableau1[[#This Row],[Total CO2-emissions
(kg CO2-eq)
for scope 3 use ]],"")</f>
        <v>0.82631421396322713</v>
      </c>
      <c r="N7717" s="436" t="s">
        <v>3730</v>
      </c>
      <c r="O7717" s="259">
        <v>1</v>
      </c>
      <c r="P7717" s="259" t="s">
        <v>5385</v>
      </c>
      <c r="Q7717" s="259" t="s">
        <v>5390</v>
      </c>
    </row>
    <row r="7718" spans="1:17" ht="21.75" customHeight="1">
      <c r="A7718" s="301" t="s">
        <v>5370</v>
      </c>
      <c r="B7718" s="301" t="s">
        <v>5382</v>
      </c>
      <c r="C7718" s="316" t="s">
        <v>13687</v>
      </c>
      <c r="D7718" s="465" t="s">
        <v>3730</v>
      </c>
      <c r="E7718" s="465" t="s">
        <v>6101</v>
      </c>
      <c r="F7718" s="469" t="str">
        <f t="shared" si="240"/>
        <v>other</v>
      </c>
      <c r="G7718" s="260">
        <v>0</v>
      </c>
      <c r="H7718" s="260">
        <v>0.21625462204680199</v>
      </c>
      <c r="I7718" s="260">
        <v>4.2060911999080002E-3</v>
      </c>
      <c r="J7718" s="260">
        <v>0.15878561038993799</v>
      </c>
      <c r="K7718" s="260">
        <v>0.37924632365299299</v>
      </c>
      <c r="L7718" s="301" t="str">
        <f t="shared" si="241"/>
        <v/>
      </c>
      <c r="M7718" s="459">
        <f>IFERROR((Tableau1[[#This Row],[Scope 1
(kg CO2-eq)]]+Tableau1[[#This Row],[Scope 2 energy
(kg CO2-eq)]]+Tableau1[[#This Row],[Scope 2 Infrastructure
(kg CO2-eq)]])/Tableau1[[#This Row],[Total CO2-emissions
(kg CO2-eq)
for scope 3 use ]],"")</f>
        <v>0.58131272341199958</v>
      </c>
      <c r="N7718" s="436" t="s">
        <v>3730</v>
      </c>
      <c r="O7718" s="259">
        <v>1</v>
      </c>
      <c r="P7718" s="259" t="s">
        <v>5370</v>
      </c>
      <c r="Q7718" s="259" t="s">
        <v>5382</v>
      </c>
    </row>
    <row r="7719" spans="1:17" ht="21.75" customHeight="1">
      <c r="A7719" s="301" t="s">
        <v>5372</v>
      </c>
      <c r="B7719" s="301" t="s">
        <v>5435</v>
      </c>
      <c r="C7719" s="316" t="s">
        <v>13688</v>
      </c>
      <c r="D7719" s="465" t="s">
        <v>50</v>
      </c>
      <c r="E7719" s="465" t="s">
        <v>6091</v>
      </c>
      <c r="F7719" s="469" t="str">
        <f t="shared" si="240"/>
        <v>other</v>
      </c>
      <c r="G7719" s="260">
        <v>0</v>
      </c>
      <c r="H7719" s="260">
        <v>0</v>
      </c>
      <c r="I7719" s="260">
        <v>0</v>
      </c>
      <c r="J7719" s="260">
        <v>0</v>
      </c>
      <c r="K7719" s="260">
        <v>0</v>
      </c>
      <c r="L7719" s="301" t="str">
        <f t="shared" si="241"/>
        <v/>
      </c>
      <c r="M7719" s="459" t="str">
        <f>IFERROR((Tableau1[[#This Row],[Scope 1
(kg CO2-eq)]]+Tableau1[[#This Row],[Scope 2 energy
(kg CO2-eq)]]+Tableau1[[#This Row],[Scope 2 Infrastructure
(kg CO2-eq)]])/Tableau1[[#This Row],[Total CO2-emissions
(kg CO2-eq)
for scope 3 use ]],"")</f>
        <v/>
      </c>
      <c r="N7719" s="436" t="s">
        <v>50</v>
      </c>
      <c r="O7719" s="259">
        <v>1</v>
      </c>
      <c r="P7719" s="259" t="s">
        <v>5372</v>
      </c>
      <c r="Q7719" s="259" t="s">
        <v>5435</v>
      </c>
    </row>
    <row r="7720" spans="1:17" ht="21.75" customHeight="1">
      <c r="A7720" s="301" t="s">
        <v>5370</v>
      </c>
      <c r="B7720" s="301" t="s">
        <v>5401</v>
      </c>
      <c r="C7720" s="316" t="s">
        <v>13689</v>
      </c>
      <c r="D7720" s="465" t="s">
        <v>3730</v>
      </c>
      <c r="E7720" s="465" t="s">
        <v>6091</v>
      </c>
      <c r="F7720" s="469" t="str">
        <f t="shared" si="240"/>
        <v>other</v>
      </c>
      <c r="G7720" s="260">
        <v>0</v>
      </c>
      <c r="H7720" s="260">
        <v>6.1232613588155203E-2</v>
      </c>
      <c r="I7720" s="260">
        <v>4.5235382577767996E-3</v>
      </c>
      <c r="J7720" s="260">
        <v>1.57180984021509</v>
      </c>
      <c r="K7720" s="260">
        <v>1.63756599204841</v>
      </c>
      <c r="L7720" s="301" t="str">
        <f t="shared" si="241"/>
        <v/>
      </c>
      <c r="M7720" s="459">
        <f>IFERROR((Tableau1[[#This Row],[Scope 1
(kg CO2-eq)]]+Tableau1[[#This Row],[Scope 2 energy
(kg CO2-eq)]]+Tableau1[[#This Row],[Scope 2 Infrastructure
(kg CO2-eq)]])/Tableau1[[#This Row],[Total CO2-emissions
(kg CO2-eq)
for scope 3 use ]],"")</f>
        <v>4.0154810349767027E-2</v>
      </c>
      <c r="N7720" s="436" t="s">
        <v>3730</v>
      </c>
      <c r="O7720" s="259">
        <v>1</v>
      </c>
      <c r="P7720" s="259" t="s">
        <v>5370</v>
      </c>
      <c r="Q7720" s="259" t="s">
        <v>5401</v>
      </c>
    </row>
    <row r="7721" spans="1:17" ht="21.75" customHeight="1">
      <c r="A7721" s="301" t="s">
        <v>5393</v>
      </c>
      <c r="B7721" s="301" t="s">
        <v>5394</v>
      </c>
      <c r="C7721" s="316" t="s">
        <v>13690</v>
      </c>
      <c r="D7721" s="465" t="s">
        <v>3730</v>
      </c>
      <c r="E7721" s="465" t="s">
        <v>700</v>
      </c>
      <c r="F7721" s="469" t="str">
        <f t="shared" si="240"/>
        <v>CH</v>
      </c>
      <c r="G7721" s="260">
        <v>0</v>
      </c>
      <c r="H7721" s="260">
        <v>8.4450731675399997E-4</v>
      </c>
      <c r="I7721" s="260">
        <v>3.2462920953E-5</v>
      </c>
      <c r="J7721" s="260">
        <v>3.9412945317874701</v>
      </c>
      <c r="K7721" s="260">
        <v>3.9421714997451098</v>
      </c>
      <c r="L7721" s="301" t="str">
        <f t="shared" si="241"/>
        <v/>
      </c>
      <c r="M7721" s="459">
        <f>IFERROR((Tableau1[[#This Row],[Scope 1
(kg CO2-eq)]]+Tableau1[[#This Row],[Scope 2 energy
(kg CO2-eq)]]+Tableau1[[#This Row],[Scope 2 Infrastructure
(kg CO2-eq)]])/Tableau1[[#This Row],[Total CO2-emissions
(kg CO2-eq)
for scope 3 use ]],"")</f>
        <v>2.2245867227331496E-4</v>
      </c>
      <c r="N7721" s="436" t="s">
        <v>3730</v>
      </c>
      <c r="O7721" s="259">
        <v>1</v>
      </c>
      <c r="P7721" s="259" t="s">
        <v>5393</v>
      </c>
      <c r="Q7721" s="259" t="s">
        <v>5394</v>
      </c>
    </row>
    <row r="7722" spans="1:17" ht="21.75" customHeight="1">
      <c r="A7722" s="301" t="s">
        <v>5436</v>
      </c>
      <c r="B7722" s="301" t="s">
        <v>5460</v>
      </c>
      <c r="C7722" s="316" t="s">
        <v>13691</v>
      </c>
      <c r="D7722" s="465" t="s">
        <v>3730</v>
      </c>
      <c r="E7722" s="465" t="s">
        <v>6091</v>
      </c>
      <c r="F7722" s="469" t="str">
        <f t="shared" si="240"/>
        <v>other</v>
      </c>
      <c r="G7722" s="260">
        <v>3.0769000000000001E-2</v>
      </c>
      <c r="H7722" s="260">
        <v>4.52468352284352E-3</v>
      </c>
      <c r="I7722" s="260">
        <v>5.7109261132800003E-6</v>
      </c>
      <c r="J7722" s="260">
        <v>3.3745296019017296E-2</v>
      </c>
      <c r="K7722" s="260">
        <v>6.9044690459324695E-2</v>
      </c>
      <c r="L7722" s="301" t="str">
        <f t="shared" si="241"/>
        <v/>
      </c>
      <c r="M7722" s="459">
        <f>IFERROR((Tableau1[[#This Row],[Scope 1
(kg CO2-eq)]]+Tableau1[[#This Row],[Scope 2 energy
(kg CO2-eq)]]+Tableau1[[#This Row],[Scope 2 Infrastructure
(kg CO2-eq)]])/Tableau1[[#This Row],[Total CO2-emissions
(kg CO2-eq)
for scope 3 use ]],"")</f>
        <v>0.51125429361946706</v>
      </c>
      <c r="N7722" s="436" t="s">
        <v>3730</v>
      </c>
      <c r="O7722" s="259">
        <v>1</v>
      </c>
      <c r="P7722" s="259" t="s">
        <v>5436</v>
      </c>
      <c r="Q7722" s="260" t="s">
        <v>5460</v>
      </c>
    </row>
    <row r="7723" spans="1:17" ht="21.75" customHeight="1">
      <c r="A7723" s="301" t="s">
        <v>5436</v>
      </c>
      <c r="B7723" s="301" t="s">
        <v>5460</v>
      </c>
      <c r="C7723" s="316" t="s">
        <v>13692</v>
      </c>
      <c r="D7723" s="465" t="s">
        <v>3730</v>
      </c>
      <c r="E7723" s="465" t="s">
        <v>6091</v>
      </c>
      <c r="F7723" s="469" t="str">
        <f t="shared" si="240"/>
        <v>other</v>
      </c>
      <c r="G7723" s="260">
        <v>1.7686E-2</v>
      </c>
      <c r="H7723" s="260">
        <v>8.4030257000591996E-3</v>
      </c>
      <c r="I7723" s="260">
        <v>1.06060586688E-5</v>
      </c>
      <c r="J7723" s="260">
        <v>1.8824863227427199E-2</v>
      </c>
      <c r="K7723" s="260">
        <v>4.4924494958867599E-2</v>
      </c>
      <c r="L7723" s="301" t="str">
        <f t="shared" si="241"/>
        <v/>
      </c>
      <c r="M7723" s="459">
        <f>IFERROR((Tableau1[[#This Row],[Scope 1
(kg CO2-eq)]]+Tableau1[[#This Row],[Scope 2 energy
(kg CO2-eq)]]+Tableau1[[#This Row],[Scope 2 Infrastructure
(kg CO2-eq)]])/Tableau1[[#This Row],[Total CO2-emissions
(kg CO2-eq)
for scope 3 use ]],"")</f>
        <v>0.58096661481947764</v>
      </c>
      <c r="N7723" s="436" t="s">
        <v>3730</v>
      </c>
      <c r="O7723" s="259">
        <v>1</v>
      </c>
      <c r="P7723" s="259" t="s">
        <v>5436</v>
      </c>
      <c r="Q7723" s="260" t="s">
        <v>5460</v>
      </c>
    </row>
    <row r="7724" spans="1:17" ht="21.75" customHeight="1">
      <c r="A7724" s="301" t="s">
        <v>5383</v>
      </c>
      <c r="B7724" s="301" t="s">
        <v>5388</v>
      </c>
      <c r="C7724" s="316" t="s">
        <v>13693</v>
      </c>
      <c r="D7724" s="465" t="s">
        <v>3730</v>
      </c>
      <c r="E7724" s="465" t="s">
        <v>700</v>
      </c>
      <c r="F7724" s="469" t="str">
        <f t="shared" si="240"/>
        <v>CH</v>
      </c>
      <c r="G7724" s="260">
        <v>0</v>
      </c>
      <c r="H7724" s="260">
        <v>0.16243024673614501</v>
      </c>
      <c r="I7724" s="260">
        <v>4.3175970827200001E-4</v>
      </c>
      <c r="J7724" s="260">
        <v>0.32871805688368799</v>
      </c>
      <c r="K7724" s="260">
        <v>0.49158006411431998</v>
      </c>
      <c r="L7724" s="301" t="str">
        <f t="shared" si="241"/>
        <v/>
      </c>
      <c r="M7724" s="459">
        <f>IFERROR((Tableau1[[#This Row],[Scope 1
(kg CO2-eq)]]+Tableau1[[#This Row],[Scope 2 energy
(kg CO2-eq)]]+Tableau1[[#This Row],[Scope 2 Infrastructure
(kg CO2-eq)]])/Tableau1[[#This Row],[Total CO2-emissions
(kg CO2-eq)
for scope 3 use ]],"")</f>
        <v>0.33130311486053765</v>
      </c>
      <c r="N7724" s="436" t="s">
        <v>3730</v>
      </c>
      <c r="O7724" s="259">
        <v>1</v>
      </c>
      <c r="P7724" s="259" t="s">
        <v>5383</v>
      </c>
      <c r="Q7724" s="260" t="s">
        <v>5388</v>
      </c>
    </row>
    <row r="7725" spans="1:17" ht="21.75" customHeight="1">
      <c r="A7725" s="301" t="s">
        <v>5398</v>
      </c>
      <c r="B7725" s="301" t="s">
        <v>5399</v>
      </c>
      <c r="C7725" s="316" t="s">
        <v>13694</v>
      </c>
      <c r="D7725" s="465" t="s">
        <v>3730</v>
      </c>
      <c r="E7725" s="465" t="s">
        <v>6091</v>
      </c>
      <c r="F7725" s="469" t="str">
        <f t="shared" si="240"/>
        <v>other</v>
      </c>
      <c r="G7725" s="260">
        <v>0</v>
      </c>
      <c r="H7725" s="260">
        <v>0.1771871507334</v>
      </c>
      <c r="I7725" s="260">
        <v>7.5841754720760005E-2</v>
      </c>
      <c r="J7725" s="260">
        <v>0.27636531924922603</v>
      </c>
      <c r="K7725" s="260">
        <v>0.52939422981953899</v>
      </c>
      <c r="L7725" s="301" t="str">
        <f t="shared" si="241"/>
        <v/>
      </c>
      <c r="M7725" s="459">
        <f>IFERROR((Tableau1[[#This Row],[Scope 1
(kg CO2-eq)]]+Tableau1[[#This Row],[Scope 2 energy
(kg CO2-eq)]]+Tableau1[[#This Row],[Scope 2 Infrastructure
(kg CO2-eq)]])/Tableau1[[#This Row],[Total CO2-emissions
(kg CO2-eq)
for scope 3 use ]],"")</f>
        <v>0.47795931878670656</v>
      </c>
      <c r="N7725" s="436" t="s">
        <v>3730</v>
      </c>
      <c r="O7725" s="259">
        <v>1</v>
      </c>
      <c r="P7725" s="259" t="s">
        <v>5398</v>
      </c>
      <c r="Q7725" s="259" t="s">
        <v>5399</v>
      </c>
    </row>
    <row r="7726" spans="1:17" ht="21.75" customHeight="1">
      <c r="A7726" s="301" t="s">
        <v>5385</v>
      </c>
      <c r="B7726" s="301" t="s">
        <v>5389</v>
      </c>
      <c r="C7726" s="316" t="s">
        <v>13695</v>
      </c>
      <c r="D7726" s="465" t="s">
        <v>3730</v>
      </c>
      <c r="E7726" s="465" t="s">
        <v>6018</v>
      </c>
      <c r="F7726" s="469" t="str">
        <f t="shared" si="240"/>
        <v>other</v>
      </c>
      <c r="G7726" s="260">
        <v>0.74793600000000005</v>
      </c>
      <c r="H7726" s="260">
        <v>0</v>
      </c>
      <c r="I7726" s="260">
        <v>0</v>
      </c>
      <c r="J7726" s="260">
        <v>0.44830276778618006</v>
      </c>
      <c r="K7726" s="260">
        <v>1.19623876794138</v>
      </c>
      <c r="L7726" s="301" t="str">
        <f t="shared" si="241"/>
        <v/>
      </c>
      <c r="M7726" s="459">
        <f>IFERROR((Tableau1[[#This Row],[Scope 1
(kg CO2-eq)]]+Tableau1[[#This Row],[Scope 2 energy
(kg CO2-eq)]]+Tableau1[[#This Row],[Scope 2 Infrastructure
(kg CO2-eq)]])/Tableau1[[#This Row],[Total CO2-emissions
(kg CO2-eq)
for scope 3 use ]],"")</f>
        <v>0.62523972641944303</v>
      </c>
      <c r="N7726" s="436" t="s">
        <v>3730</v>
      </c>
      <c r="O7726" s="259">
        <v>1</v>
      </c>
      <c r="P7726" s="259" t="s">
        <v>5385</v>
      </c>
      <c r="Q7726" s="259" t="s">
        <v>5389</v>
      </c>
    </row>
    <row r="7727" spans="1:17" ht="21.75" customHeight="1">
      <c r="A7727" s="301" t="s">
        <v>5370</v>
      </c>
      <c r="B7727" s="301" t="s">
        <v>5371</v>
      </c>
      <c r="C7727" s="316" t="s">
        <v>13696</v>
      </c>
      <c r="D7727" s="465" t="s">
        <v>3730</v>
      </c>
      <c r="E7727" s="465" t="s">
        <v>6016</v>
      </c>
      <c r="F7727" s="469" t="str">
        <f t="shared" si="240"/>
        <v>other</v>
      </c>
      <c r="G7727" s="260">
        <v>0.114767903</v>
      </c>
      <c r="H7727" s="260">
        <v>3.0459804003230399E-2</v>
      </c>
      <c r="I7727" s="260">
        <v>3.8445493305599998E-5</v>
      </c>
      <c r="J7727" s="260">
        <v>0.762195543986119</v>
      </c>
      <c r="K7727" s="260">
        <v>0.90746169671615795</v>
      </c>
      <c r="L7727" s="301" t="str">
        <f t="shared" si="241"/>
        <v/>
      </c>
      <c r="M7727" s="459">
        <f>IFERROR((Tableau1[[#This Row],[Scope 1
(kg CO2-eq)]]+Tableau1[[#This Row],[Scope 2 energy
(kg CO2-eq)]]+Tableau1[[#This Row],[Scope 2 Infrastructure
(kg CO2-eq)]])/Tableau1[[#This Row],[Total CO2-emissions
(kg CO2-eq)
for scope 3 use ]],"")</f>
        <v>0.16007965187094098</v>
      </c>
      <c r="N7727" s="436" t="s">
        <v>3730</v>
      </c>
      <c r="O7727" s="259">
        <v>1</v>
      </c>
      <c r="P7727" s="259" t="s">
        <v>5370</v>
      </c>
      <c r="Q7727" s="259" t="s">
        <v>5371</v>
      </c>
    </row>
    <row r="7728" spans="1:17" ht="21.75" customHeight="1">
      <c r="A7728" s="301" t="s">
        <v>5370</v>
      </c>
      <c r="B7728" s="301" t="s">
        <v>5371</v>
      </c>
      <c r="C7728" s="316" t="s">
        <v>13697</v>
      </c>
      <c r="D7728" s="465" t="s">
        <v>3730</v>
      </c>
      <c r="E7728" s="465" t="s">
        <v>700</v>
      </c>
      <c r="F7728" s="469" t="str">
        <f t="shared" si="240"/>
        <v>CH</v>
      </c>
      <c r="G7728" s="260">
        <v>0</v>
      </c>
      <c r="H7728" s="260">
        <v>0</v>
      </c>
      <c r="I7728" s="260">
        <v>0</v>
      </c>
      <c r="J7728" s="260">
        <v>3.89927601817848</v>
      </c>
      <c r="K7728" s="260">
        <v>3.8992760181817299</v>
      </c>
      <c r="L7728" s="301" t="str">
        <f t="shared" si="241"/>
        <v/>
      </c>
      <c r="M7728" s="459">
        <f>IFERROR((Tableau1[[#This Row],[Scope 1
(kg CO2-eq)]]+Tableau1[[#This Row],[Scope 2 energy
(kg CO2-eq)]]+Tableau1[[#This Row],[Scope 2 Infrastructure
(kg CO2-eq)]])/Tableau1[[#This Row],[Total CO2-emissions
(kg CO2-eq)
for scope 3 use ]],"")</f>
        <v>0</v>
      </c>
      <c r="N7728" s="436" t="s">
        <v>3730</v>
      </c>
      <c r="O7728" s="259">
        <v>1</v>
      </c>
      <c r="P7728" s="259" t="s">
        <v>5370</v>
      </c>
      <c r="Q7728" s="260" t="s">
        <v>5371</v>
      </c>
    </row>
    <row r="7729" spans="1:17" ht="21.75" customHeight="1">
      <c r="A7729" s="301" t="s">
        <v>5383</v>
      </c>
      <c r="B7729" s="301" t="s">
        <v>5461</v>
      </c>
      <c r="C7729" s="316" t="s">
        <v>13698</v>
      </c>
      <c r="D7729" s="465" t="s">
        <v>3730</v>
      </c>
      <c r="E7729" s="465" t="s">
        <v>6063</v>
      </c>
      <c r="F7729" s="469" t="str">
        <f t="shared" si="240"/>
        <v>other</v>
      </c>
      <c r="G7729" s="260">
        <v>0</v>
      </c>
      <c r="H7729" s="260">
        <v>0</v>
      </c>
      <c r="I7729" s="260">
        <v>0</v>
      </c>
      <c r="J7729" s="260">
        <v>2.8791245422604002</v>
      </c>
      <c r="K7729" s="260">
        <v>2.8791245423446901</v>
      </c>
      <c r="L7729" s="301" t="str">
        <f t="shared" si="241"/>
        <v/>
      </c>
      <c r="M7729" s="459">
        <f>IFERROR((Tableau1[[#This Row],[Scope 1
(kg CO2-eq)]]+Tableau1[[#This Row],[Scope 2 energy
(kg CO2-eq)]]+Tableau1[[#This Row],[Scope 2 Infrastructure
(kg CO2-eq)]])/Tableau1[[#This Row],[Total CO2-emissions
(kg CO2-eq)
for scope 3 use ]],"")</f>
        <v>0</v>
      </c>
      <c r="N7729" s="436" t="s">
        <v>3730</v>
      </c>
      <c r="O7729" s="259">
        <v>1</v>
      </c>
      <c r="P7729" s="259" t="s">
        <v>5383</v>
      </c>
      <c r="Q7729" s="259" t="s">
        <v>5461</v>
      </c>
    </row>
    <row r="7730" spans="1:17" ht="21.75" customHeight="1">
      <c r="A7730" s="301" t="s">
        <v>5383</v>
      </c>
      <c r="B7730" s="301" t="s">
        <v>5461</v>
      </c>
      <c r="C7730" s="316" t="s">
        <v>13699</v>
      </c>
      <c r="D7730" s="465" t="s">
        <v>3730</v>
      </c>
      <c r="E7730" s="465" t="s">
        <v>6063</v>
      </c>
      <c r="F7730" s="469" t="str">
        <f t="shared" si="240"/>
        <v>other</v>
      </c>
      <c r="G7730" s="260">
        <v>0</v>
      </c>
      <c r="H7730" s="260">
        <v>0</v>
      </c>
      <c r="I7730" s="260">
        <v>0</v>
      </c>
      <c r="J7730" s="260">
        <v>2.86808436008099</v>
      </c>
      <c r="K7730" s="260">
        <v>2.8680843598183201</v>
      </c>
      <c r="L7730" s="301" t="str">
        <f t="shared" si="241"/>
        <v/>
      </c>
      <c r="M7730" s="459">
        <f>IFERROR((Tableau1[[#This Row],[Scope 1
(kg CO2-eq)]]+Tableau1[[#This Row],[Scope 2 energy
(kg CO2-eq)]]+Tableau1[[#This Row],[Scope 2 Infrastructure
(kg CO2-eq)]])/Tableau1[[#This Row],[Total CO2-emissions
(kg CO2-eq)
for scope 3 use ]],"")</f>
        <v>0</v>
      </c>
      <c r="N7730" s="436" t="s">
        <v>3730</v>
      </c>
      <c r="O7730" s="259">
        <v>1</v>
      </c>
      <c r="P7730" s="259" t="s">
        <v>5383</v>
      </c>
      <c r="Q7730" s="259" t="s">
        <v>5461</v>
      </c>
    </row>
    <row r="7731" spans="1:17" ht="21.75" customHeight="1">
      <c r="A7731" s="301" t="s">
        <v>5374</v>
      </c>
      <c r="B7731" s="301" t="s">
        <v>5392</v>
      </c>
      <c r="C7731" s="316" t="s">
        <v>13700</v>
      </c>
      <c r="D7731" s="465" t="s">
        <v>3730</v>
      </c>
      <c r="E7731" s="465" t="s">
        <v>700</v>
      </c>
      <c r="F7731" s="469" t="str">
        <f t="shared" si="240"/>
        <v>CH</v>
      </c>
      <c r="G7731" s="260">
        <v>0</v>
      </c>
      <c r="H7731" s="260">
        <v>3.1173801105599998E-3</v>
      </c>
      <c r="I7731" s="260">
        <v>1.7023708080000002E-5</v>
      </c>
      <c r="J7731" s="260">
        <v>0.74653824529469504</v>
      </c>
      <c r="K7731" s="260">
        <v>0.74967264976499304</v>
      </c>
      <c r="L7731" s="301" t="str">
        <f t="shared" si="241"/>
        <v/>
      </c>
      <c r="M7731" s="459">
        <f>IFERROR((Tableau1[[#This Row],[Scope 1
(kg CO2-eq)]]+Tableau1[[#This Row],[Scope 2 energy
(kg CO2-eq)]]+Tableau1[[#This Row],[Scope 2 Infrastructure
(kg CO2-eq)]])/Tableau1[[#This Row],[Total CO2-emissions
(kg CO2-eq)
for scope 3 use ]],"")</f>
        <v>4.1810299730456633E-3</v>
      </c>
      <c r="N7731" s="436" t="s">
        <v>3730</v>
      </c>
      <c r="O7731" s="259">
        <v>1</v>
      </c>
      <c r="P7731" s="259" t="s">
        <v>5374</v>
      </c>
      <c r="Q7731" s="259" t="s">
        <v>5392</v>
      </c>
    </row>
    <row r="7732" spans="1:17" ht="21.75" customHeight="1">
      <c r="A7732" s="301" t="s">
        <v>5384</v>
      </c>
      <c r="B7732" s="301" t="s">
        <v>5385</v>
      </c>
      <c r="C7732" s="316" t="s">
        <v>13701</v>
      </c>
      <c r="D7732" s="465" t="s">
        <v>3731</v>
      </c>
      <c r="E7732" s="465" t="s">
        <v>700</v>
      </c>
      <c r="F7732" s="469" t="str">
        <f t="shared" si="240"/>
        <v>CH</v>
      </c>
      <c r="G7732" s="260">
        <v>4.4599180000000002E-3</v>
      </c>
      <c r="H7732" s="260">
        <v>0</v>
      </c>
      <c r="I7732" s="260">
        <v>0</v>
      </c>
      <c r="J7732" s="260">
        <v>4.2365224061754591E-3</v>
      </c>
      <c r="K7732" s="260">
        <v>8.6964404024480295E-3</v>
      </c>
      <c r="L7732" s="301" t="str">
        <f t="shared" si="241"/>
        <v/>
      </c>
      <c r="M7732" s="459">
        <f>IFERROR((Tableau1[[#This Row],[Scope 1
(kg CO2-eq)]]+Tableau1[[#This Row],[Scope 2 energy
(kg CO2-eq)]]+Tableau1[[#This Row],[Scope 2 Infrastructure
(kg CO2-eq)]])/Tableau1[[#This Row],[Total CO2-emissions
(kg CO2-eq)
for scope 3 use ]],"")</f>
        <v>0.51284408259091185</v>
      </c>
      <c r="N7732" s="436" t="s">
        <v>3731</v>
      </c>
      <c r="O7732" s="259">
        <v>10000</v>
      </c>
      <c r="P7732" s="259" t="s">
        <v>5384</v>
      </c>
      <c r="Q7732" s="260" t="s">
        <v>5385</v>
      </c>
    </row>
    <row r="7733" spans="1:17" ht="21.75" customHeight="1">
      <c r="A7733" s="301" t="s">
        <v>5462</v>
      </c>
      <c r="B7733" s="301" t="s">
        <v>5463</v>
      </c>
      <c r="C7733" s="316" t="s">
        <v>13702</v>
      </c>
      <c r="D7733" s="465" t="s">
        <v>269</v>
      </c>
      <c r="E7733" s="465" t="s">
        <v>117</v>
      </c>
      <c r="F7733" s="469" t="str">
        <f t="shared" si="240"/>
        <v>other</v>
      </c>
      <c r="G7733" s="260">
        <v>0</v>
      </c>
      <c r="H7733" s="260">
        <v>0</v>
      </c>
      <c r="I7733" s="260">
        <v>0</v>
      </c>
      <c r="J7733" s="260">
        <v>4.7422671078502697E-2</v>
      </c>
      <c r="K7733" s="260">
        <v>4.7422671254648899E-2</v>
      </c>
      <c r="L7733" s="301" t="str">
        <f t="shared" si="241"/>
        <v/>
      </c>
      <c r="M7733" s="459">
        <f>IFERROR((Tableau1[[#This Row],[Scope 1
(kg CO2-eq)]]+Tableau1[[#This Row],[Scope 2 energy
(kg CO2-eq)]]+Tableau1[[#This Row],[Scope 2 Infrastructure
(kg CO2-eq)]])/Tableau1[[#This Row],[Total CO2-emissions
(kg CO2-eq)
for scope 3 use ]],"")</f>
        <v>0</v>
      </c>
      <c r="N7733" s="436" t="s">
        <v>269</v>
      </c>
      <c r="O7733" s="259">
        <v>1</v>
      </c>
      <c r="P7733" s="259" t="s">
        <v>5462</v>
      </c>
      <c r="Q7733" s="259" t="s">
        <v>5463</v>
      </c>
    </row>
    <row r="7734" spans="1:17" ht="21.75" customHeight="1">
      <c r="A7734" s="301" t="s">
        <v>5462</v>
      </c>
      <c r="B7734" s="301" t="s">
        <v>5464</v>
      </c>
      <c r="C7734" s="316" t="s">
        <v>13703</v>
      </c>
      <c r="D7734" s="465" t="s">
        <v>269</v>
      </c>
      <c r="E7734" s="465" t="s">
        <v>700</v>
      </c>
      <c r="F7734" s="469" t="str">
        <f t="shared" si="240"/>
        <v>CH</v>
      </c>
      <c r="G7734" s="260">
        <v>0</v>
      </c>
      <c r="H7734" s="260">
        <v>0</v>
      </c>
      <c r="I7734" s="260">
        <v>0</v>
      </c>
      <c r="J7734" s="260">
        <v>1.4685932033056801E-2</v>
      </c>
      <c r="K7734" s="260">
        <v>1.46859320310192E-2</v>
      </c>
      <c r="L7734" s="301" t="str">
        <f t="shared" si="241"/>
        <v/>
      </c>
      <c r="M7734" s="459">
        <f>IFERROR((Tableau1[[#This Row],[Scope 1
(kg CO2-eq)]]+Tableau1[[#This Row],[Scope 2 energy
(kg CO2-eq)]]+Tableau1[[#This Row],[Scope 2 Infrastructure
(kg CO2-eq)]])/Tableau1[[#This Row],[Total CO2-emissions
(kg CO2-eq)
for scope 3 use ]],"")</f>
        <v>0</v>
      </c>
      <c r="N7734" s="436" t="s">
        <v>269</v>
      </c>
      <c r="O7734" s="259">
        <v>1</v>
      </c>
      <c r="P7734" s="259" t="s">
        <v>5462</v>
      </c>
      <c r="Q7734" s="259" t="s">
        <v>5464</v>
      </c>
    </row>
    <row r="7735" spans="1:17" ht="21.75" customHeight="1">
      <c r="A7735" s="301" t="s">
        <v>5462</v>
      </c>
      <c r="B7735" s="301" t="s">
        <v>5464</v>
      </c>
      <c r="C7735" s="316" t="s">
        <v>13704</v>
      </c>
      <c r="D7735" s="465" t="s">
        <v>269</v>
      </c>
      <c r="E7735" s="465" t="s">
        <v>700</v>
      </c>
      <c r="F7735" s="469" t="str">
        <f t="shared" si="240"/>
        <v>CH</v>
      </c>
      <c r="G7735" s="260">
        <v>0</v>
      </c>
      <c r="H7735" s="260">
        <v>0</v>
      </c>
      <c r="I7735" s="260">
        <v>0</v>
      </c>
      <c r="J7735" s="260">
        <v>1.3623633022335E-2</v>
      </c>
      <c r="K7735" s="260">
        <v>1.3623633025368899E-2</v>
      </c>
      <c r="L7735" s="301" t="str">
        <f t="shared" si="241"/>
        <v/>
      </c>
      <c r="M7735" s="459">
        <f>IFERROR((Tableau1[[#This Row],[Scope 1
(kg CO2-eq)]]+Tableau1[[#This Row],[Scope 2 energy
(kg CO2-eq)]]+Tableau1[[#This Row],[Scope 2 Infrastructure
(kg CO2-eq)]])/Tableau1[[#This Row],[Total CO2-emissions
(kg CO2-eq)
for scope 3 use ]],"")</f>
        <v>0</v>
      </c>
      <c r="N7735" s="436" t="s">
        <v>269</v>
      </c>
      <c r="O7735" s="259">
        <v>1</v>
      </c>
      <c r="P7735" s="259" t="s">
        <v>5462</v>
      </c>
      <c r="Q7735" s="259" t="s">
        <v>5464</v>
      </c>
    </row>
    <row r="7736" spans="1:17" ht="21.75" customHeight="1">
      <c r="A7736" s="301" t="s">
        <v>5462</v>
      </c>
      <c r="B7736" s="301" t="s">
        <v>5464</v>
      </c>
      <c r="C7736" s="316" t="s">
        <v>13705</v>
      </c>
      <c r="D7736" s="465" t="s">
        <v>269</v>
      </c>
      <c r="E7736" s="465" t="s">
        <v>700</v>
      </c>
      <c r="F7736" s="469" t="str">
        <f t="shared" si="240"/>
        <v>CH</v>
      </c>
      <c r="G7736" s="260">
        <v>0</v>
      </c>
      <c r="H7736" s="260">
        <v>0</v>
      </c>
      <c r="I7736" s="260">
        <v>0</v>
      </c>
      <c r="J7736" s="260">
        <v>1.47703627244044E-2</v>
      </c>
      <c r="K7736" s="260">
        <v>1.47703627225311E-2</v>
      </c>
      <c r="L7736" s="301" t="str">
        <f t="shared" si="241"/>
        <v/>
      </c>
      <c r="M7736" s="459">
        <f>IFERROR((Tableau1[[#This Row],[Scope 1
(kg CO2-eq)]]+Tableau1[[#This Row],[Scope 2 energy
(kg CO2-eq)]]+Tableau1[[#This Row],[Scope 2 Infrastructure
(kg CO2-eq)]])/Tableau1[[#This Row],[Total CO2-emissions
(kg CO2-eq)
for scope 3 use ]],"")</f>
        <v>0</v>
      </c>
      <c r="N7736" s="436" t="s">
        <v>269</v>
      </c>
      <c r="O7736" s="259">
        <v>1</v>
      </c>
      <c r="P7736" s="259" t="s">
        <v>5462</v>
      </c>
      <c r="Q7736" s="259" t="s">
        <v>5464</v>
      </c>
    </row>
    <row r="7737" spans="1:17" ht="21.75" customHeight="1">
      <c r="A7737" s="301" t="s">
        <v>5462</v>
      </c>
      <c r="B7737" s="301" t="s">
        <v>5464</v>
      </c>
      <c r="C7737" s="316" t="s">
        <v>13706</v>
      </c>
      <c r="D7737" s="465" t="s">
        <v>269</v>
      </c>
      <c r="E7737" s="465" t="s">
        <v>700</v>
      </c>
      <c r="F7737" s="469" t="str">
        <f t="shared" si="240"/>
        <v>CH</v>
      </c>
      <c r="G7737" s="260">
        <v>0</v>
      </c>
      <c r="H7737" s="260">
        <v>0</v>
      </c>
      <c r="I7737" s="260">
        <v>0</v>
      </c>
      <c r="J7737" s="260">
        <v>1.37080637136826E-2</v>
      </c>
      <c r="K7737" s="260">
        <v>1.37080637156918E-2</v>
      </c>
      <c r="L7737" s="301" t="str">
        <f t="shared" si="241"/>
        <v/>
      </c>
      <c r="M7737" s="459">
        <f>IFERROR((Tableau1[[#This Row],[Scope 1
(kg CO2-eq)]]+Tableau1[[#This Row],[Scope 2 energy
(kg CO2-eq)]]+Tableau1[[#This Row],[Scope 2 Infrastructure
(kg CO2-eq)]])/Tableau1[[#This Row],[Total CO2-emissions
(kg CO2-eq)
for scope 3 use ]],"")</f>
        <v>0</v>
      </c>
      <c r="N7737" s="436" t="s">
        <v>269</v>
      </c>
      <c r="O7737" s="259">
        <v>1</v>
      </c>
      <c r="P7737" s="259" t="s">
        <v>5462</v>
      </c>
      <c r="Q7737" s="259" t="s">
        <v>5464</v>
      </c>
    </row>
    <row r="7738" spans="1:17" ht="21.75" customHeight="1">
      <c r="A7738" s="301" t="s">
        <v>5462</v>
      </c>
      <c r="B7738" s="301" t="s">
        <v>5464</v>
      </c>
      <c r="C7738" s="316" t="s">
        <v>13707</v>
      </c>
      <c r="D7738" s="465" t="s">
        <v>388</v>
      </c>
      <c r="E7738" s="465" t="s">
        <v>700</v>
      </c>
      <c r="F7738" s="469" t="str">
        <f t="shared" si="240"/>
        <v>CH</v>
      </c>
      <c r="G7738" s="260">
        <v>0</v>
      </c>
      <c r="H7738" s="260">
        <v>0</v>
      </c>
      <c r="I7738" s="260">
        <v>0</v>
      </c>
      <c r="J7738" s="260">
        <v>0.154072845263965</v>
      </c>
      <c r="K7738" s="260">
        <v>0.15407284531263801</v>
      </c>
      <c r="L7738" s="301" t="str">
        <f t="shared" si="241"/>
        <v/>
      </c>
      <c r="M7738" s="459">
        <f>IFERROR((Tableau1[[#This Row],[Scope 1
(kg CO2-eq)]]+Tableau1[[#This Row],[Scope 2 energy
(kg CO2-eq)]]+Tableau1[[#This Row],[Scope 2 Infrastructure
(kg CO2-eq)]])/Tableau1[[#This Row],[Total CO2-emissions
(kg CO2-eq)
for scope 3 use ]],"")</f>
        <v>0</v>
      </c>
      <c r="N7738" s="436" t="s">
        <v>388</v>
      </c>
      <c r="O7738" s="259">
        <v>1</v>
      </c>
      <c r="P7738" s="259" t="s">
        <v>5462</v>
      </c>
      <c r="Q7738" s="259" t="s">
        <v>5464</v>
      </c>
    </row>
    <row r="7739" spans="1:17" ht="21.75" customHeight="1">
      <c r="A7739" s="301" t="s">
        <v>5462</v>
      </c>
      <c r="B7739" s="301" t="s">
        <v>5464</v>
      </c>
      <c r="C7739" s="316" t="s">
        <v>13708</v>
      </c>
      <c r="D7739" s="465" t="s">
        <v>269</v>
      </c>
      <c r="E7739" s="465" t="s">
        <v>700</v>
      </c>
      <c r="F7739" s="469" t="str">
        <f t="shared" si="240"/>
        <v>CH</v>
      </c>
      <c r="G7739" s="260">
        <v>0</v>
      </c>
      <c r="H7739" s="260">
        <v>0</v>
      </c>
      <c r="I7739" s="260">
        <v>0</v>
      </c>
      <c r="J7739" s="260">
        <v>5.1420048696207699E-2</v>
      </c>
      <c r="K7739" s="260">
        <v>5.1420048721659901E-2</v>
      </c>
      <c r="L7739" s="301" t="str">
        <f t="shared" si="241"/>
        <v/>
      </c>
      <c r="M7739" s="459">
        <f>IFERROR((Tableau1[[#This Row],[Scope 1
(kg CO2-eq)]]+Tableau1[[#This Row],[Scope 2 energy
(kg CO2-eq)]]+Tableau1[[#This Row],[Scope 2 Infrastructure
(kg CO2-eq)]])/Tableau1[[#This Row],[Total CO2-emissions
(kg CO2-eq)
for scope 3 use ]],"")</f>
        <v>0</v>
      </c>
      <c r="N7739" s="436" t="s">
        <v>269</v>
      </c>
      <c r="O7739" s="259">
        <v>1</v>
      </c>
      <c r="P7739" s="259" t="s">
        <v>5462</v>
      </c>
      <c r="Q7739" s="259" t="s">
        <v>5464</v>
      </c>
    </row>
    <row r="7740" spans="1:17" ht="21.75" customHeight="1">
      <c r="A7740" s="301" t="s">
        <v>5462</v>
      </c>
      <c r="B7740" s="301" t="s">
        <v>5464</v>
      </c>
      <c r="C7740" s="316" t="s">
        <v>13709</v>
      </c>
      <c r="D7740" s="465" t="s">
        <v>269</v>
      </c>
      <c r="E7740" s="465" t="s">
        <v>700</v>
      </c>
      <c r="F7740" s="469" t="str">
        <f t="shared" si="240"/>
        <v>CH</v>
      </c>
      <c r="G7740" s="260">
        <v>0</v>
      </c>
      <c r="H7740" s="260">
        <v>0</v>
      </c>
      <c r="I7740" s="260">
        <v>0</v>
      </c>
      <c r="J7740" s="260">
        <v>2.7122693523733601E-2</v>
      </c>
      <c r="K7740" s="260">
        <v>2.7122693473233699E-2</v>
      </c>
      <c r="L7740" s="301" t="str">
        <f t="shared" si="241"/>
        <v/>
      </c>
      <c r="M7740" s="459">
        <f>IFERROR((Tableau1[[#This Row],[Scope 1
(kg CO2-eq)]]+Tableau1[[#This Row],[Scope 2 energy
(kg CO2-eq)]]+Tableau1[[#This Row],[Scope 2 Infrastructure
(kg CO2-eq)]])/Tableau1[[#This Row],[Total CO2-emissions
(kg CO2-eq)
for scope 3 use ]],"")</f>
        <v>0</v>
      </c>
      <c r="N7740" s="436" t="s">
        <v>269</v>
      </c>
      <c r="O7740" s="259">
        <v>1</v>
      </c>
      <c r="P7740" s="259" t="s">
        <v>5462</v>
      </c>
      <c r="Q7740" s="259" t="s">
        <v>5464</v>
      </c>
    </row>
    <row r="7741" spans="1:17" ht="21.75" customHeight="1">
      <c r="A7741" s="301" t="s">
        <v>5462</v>
      </c>
      <c r="B7741" s="301" t="s">
        <v>5464</v>
      </c>
      <c r="C7741" s="316" t="s">
        <v>13710</v>
      </c>
      <c r="D7741" s="465" t="s">
        <v>269</v>
      </c>
      <c r="E7741" s="465" t="s">
        <v>700</v>
      </c>
      <c r="F7741" s="469" t="str">
        <f t="shared" si="240"/>
        <v>CH</v>
      </c>
      <c r="G7741" s="260">
        <v>0</v>
      </c>
      <c r="H7741" s="260">
        <v>0</v>
      </c>
      <c r="I7741" s="260">
        <v>0</v>
      </c>
      <c r="J7741" s="260">
        <v>1.9221844609370101E-2</v>
      </c>
      <c r="K7741" s="260">
        <v>1.9221844609462201E-2</v>
      </c>
      <c r="L7741" s="301" t="str">
        <f t="shared" si="241"/>
        <v/>
      </c>
      <c r="M7741" s="459">
        <f>IFERROR((Tableau1[[#This Row],[Scope 1
(kg CO2-eq)]]+Tableau1[[#This Row],[Scope 2 energy
(kg CO2-eq)]]+Tableau1[[#This Row],[Scope 2 Infrastructure
(kg CO2-eq)]])/Tableau1[[#This Row],[Total CO2-emissions
(kg CO2-eq)
for scope 3 use ]],"")</f>
        <v>0</v>
      </c>
      <c r="N7741" s="436" t="s">
        <v>269</v>
      </c>
      <c r="O7741" s="259">
        <v>1</v>
      </c>
      <c r="P7741" s="259" t="s">
        <v>5462</v>
      </c>
      <c r="Q7741" s="259" t="s">
        <v>5464</v>
      </c>
    </row>
    <row r="7742" spans="1:17" ht="21.75" customHeight="1">
      <c r="A7742" s="301" t="s">
        <v>5462</v>
      </c>
      <c r="B7742" s="301" t="s">
        <v>5464</v>
      </c>
      <c r="C7742" s="316" t="s">
        <v>13711</v>
      </c>
      <c r="D7742" s="465" t="s">
        <v>269</v>
      </c>
      <c r="E7742" s="465" t="s">
        <v>700</v>
      </c>
      <c r="F7742" s="469" t="str">
        <f t="shared" si="240"/>
        <v>CH</v>
      </c>
      <c r="G7742" s="260">
        <v>0</v>
      </c>
      <c r="H7742" s="260">
        <v>0</v>
      </c>
      <c r="I7742" s="260">
        <v>0</v>
      </c>
      <c r="J7742" s="260">
        <v>0.19765005312108899</v>
      </c>
      <c r="K7742" s="260">
        <v>0.19765005320207901</v>
      </c>
      <c r="L7742" s="301" t="str">
        <f t="shared" si="241"/>
        <v/>
      </c>
      <c r="M7742" s="459">
        <f>IFERROR((Tableau1[[#This Row],[Scope 1
(kg CO2-eq)]]+Tableau1[[#This Row],[Scope 2 energy
(kg CO2-eq)]]+Tableau1[[#This Row],[Scope 2 Infrastructure
(kg CO2-eq)]])/Tableau1[[#This Row],[Total CO2-emissions
(kg CO2-eq)
for scope 3 use ]],"")</f>
        <v>0</v>
      </c>
      <c r="N7742" s="436" t="s">
        <v>269</v>
      </c>
      <c r="O7742" s="259">
        <v>1</v>
      </c>
      <c r="P7742" s="259" t="s">
        <v>5462</v>
      </c>
      <c r="Q7742" s="259" t="s">
        <v>5464</v>
      </c>
    </row>
    <row r="7743" spans="1:17" ht="21.75" customHeight="1">
      <c r="A7743" s="301" t="s">
        <v>5462</v>
      </c>
      <c r="B7743" s="301" t="s">
        <v>5464</v>
      </c>
      <c r="C7743" s="316" t="s">
        <v>13712</v>
      </c>
      <c r="D7743" s="465" t="s">
        <v>269</v>
      </c>
      <c r="E7743" s="465" t="s">
        <v>700</v>
      </c>
      <c r="F7743" s="469" t="str">
        <f t="shared" si="240"/>
        <v>CH</v>
      </c>
      <c r="G7743" s="260">
        <v>0</v>
      </c>
      <c r="H7743" s="260">
        <v>0</v>
      </c>
      <c r="I7743" s="260">
        <v>0</v>
      </c>
      <c r="J7743" s="260">
        <v>6.19322579702292E-2</v>
      </c>
      <c r="K7743" s="260">
        <v>6.1932257979127103E-2</v>
      </c>
      <c r="L7743" s="301" t="str">
        <f t="shared" si="241"/>
        <v/>
      </c>
      <c r="M7743" s="459">
        <f>IFERROR((Tableau1[[#This Row],[Scope 1
(kg CO2-eq)]]+Tableau1[[#This Row],[Scope 2 energy
(kg CO2-eq)]]+Tableau1[[#This Row],[Scope 2 Infrastructure
(kg CO2-eq)]])/Tableau1[[#This Row],[Total CO2-emissions
(kg CO2-eq)
for scope 3 use ]],"")</f>
        <v>0</v>
      </c>
      <c r="N7743" s="436" t="s">
        <v>269</v>
      </c>
      <c r="O7743" s="259">
        <v>1</v>
      </c>
      <c r="P7743" s="259" t="s">
        <v>5462</v>
      </c>
      <c r="Q7743" s="259" t="s">
        <v>5464</v>
      </c>
    </row>
    <row r="7744" spans="1:17" ht="21.75" customHeight="1">
      <c r="A7744" s="301" t="s">
        <v>5462</v>
      </c>
      <c r="B7744" s="301" t="s">
        <v>5464</v>
      </c>
      <c r="C7744" s="316" t="s">
        <v>13713</v>
      </c>
      <c r="D7744" s="465" t="s">
        <v>269</v>
      </c>
      <c r="E7744" s="465" t="s">
        <v>700</v>
      </c>
      <c r="F7744" s="469" t="str">
        <f t="shared" si="240"/>
        <v>CH</v>
      </c>
      <c r="G7744" s="260">
        <v>0</v>
      </c>
      <c r="H7744" s="260">
        <v>0</v>
      </c>
      <c r="I7744" s="260">
        <v>0</v>
      </c>
      <c r="J7744" s="260">
        <v>0.18923086962694399</v>
      </c>
      <c r="K7744" s="260">
        <v>0.189230869621757</v>
      </c>
      <c r="L7744" s="301" t="str">
        <f t="shared" si="241"/>
        <v/>
      </c>
      <c r="M7744" s="459">
        <f>IFERROR((Tableau1[[#This Row],[Scope 1
(kg CO2-eq)]]+Tableau1[[#This Row],[Scope 2 energy
(kg CO2-eq)]]+Tableau1[[#This Row],[Scope 2 Infrastructure
(kg CO2-eq)]])/Tableau1[[#This Row],[Total CO2-emissions
(kg CO2-eq)
for scope 3 use ]],"")</f>
        <v>0</v>
      </c>
      <c r="N7744" s="436" t="s">
        <v>269</v>
      </c>
      <c r="O7744" s="259">
        <v>1</v>
      </c>
      <c r="P7744" s="259" t="s">
        <v>5462</v>
      </c>
      <c r="Q7744" s="259" t="s">
        <v>5464</v>
      </c>
    </row>
    <row r="7745" spans="1:17" ht="21.75" customHeight="1">
      <c r="A7745" s="301" t="s">
        <v>5157</v>
      </c>
      <c r="B7745" s="301" t="s">
        <v>5363</v>
      </c>
      <c r="C7745" s="316" t="s">
        <v>13714</v>
      </c>
      <c r="D7745" s="465" t="s">
        <v>3730</v>
      </c>
      <c r="E7745" s="465" t="s">
        <v>6091</v>
      </c>
      <c r="F7745" s="469" t="str">
        <f t="shared" si="240"/>
        <v>other</v>
      </c>
      <c r="G7745" s="260">
        <v>0</v>
      </c>
      <c r="H7745" s="260">
        <v>0.95041945382399995</v>
      </c>
      <c r="I7745" s="260">
        <v>4.552433172E-3</v>
      </c>
      <c r="J7745" s="260">
        <v>6.75564615320706</v>
      </c>
      <c r="K7745" s="260">
        <v>7.7106180362152399</v>
      </c>
      <c r="L7745" s="301" t="str">
        <f t="shared" si="241"/>
        <v/>
      </c>
      <c r="M7745" s="459">
        <f>IFERROR((Tableau1[[#This Row],[Scope 1
(kg CO2-eq)]]+Tableau1[[#This Row],[Scope 2 energy
(kg CO2-eq)]]+Tableau1[[#This Row],[Scope 2 Infrastructure
(kg CO2-eq)]])/Tableau1[[#This Row],[Total CO2-emissions
(kg CO2-eq)
for scope 3 use ]],"")</f>
        <v>0.12385153596127922</v>
      </c>
      <c r="N7745" s="436" t="s">
        <v>3730</v>
      </c>
      <c r="O7745" s="259">
        <v>1</v>
      </c>
      <c r="P7745" s="259" t="s">
        <v>5157</v>
      </c>
      <c r="Q7745" s="259" t="s">
        <v>5363</v>
      </c>
    </row>
    <row r="7746" spans="1:17" ht="21.75" customHeight="1">
      <c r="A7746" s="301" t="s">
        <v>5157</v>
      </c>
      <c r="B7746" s="301" t="s">
        <v>5363</v>
      </c>
      <c r="C7746" s="316" t="s">
        <v>13715</v>
      </c>
      <c r="D7746" s="465" t="s">
        <v>3730</v>
      </c>
      <c r="E7746" s="465" t="s">
        <v>6091</v>
      </c>
      <c r="F7746" s="469" t="str">
        <f t="shared" ref="F7746:F7809" si="242">IF(ISNUMBER(SEARCH("{CH}", C7746)), "CH", "other")</f>
        <v>other</v>
      </c>
      <c r="G7746" s="260">
        <v>0</v>
      </c>
      <c r="H7746" s="260">
        <v>1.7086775973120001</v>
      </c>
      <c r="I7746" s="260">
        <v>8.1844290359999999E-3</v>
      </c>
      <c r="J7746" s="260">
        <v>6.75564615320706</v>
      </c>
      <c r="K7746" s="260">
        <v>8.4725081727866005</v>
      </c>
      <c r="L7746" s="301" t="str">
        <f t="shared" ref="L7746:L7809" si="243">IF(N7746="MJ", K7746*3.6, IF(N7746="m", K7746*1000, ""))</f>
        <v/>
      </c>
      <c r="M7746" s="459">
        <f>IFERROR((Tableau1[[#This Row],[Scope 1
(kg CO2-eq)]]+Tableau1[[#This Row],[Scope 2 energy
(kg CO2-eq)]]+Tableau1[[#This Row],[Scope 2 Infrastructure
(kg CO2-eq)]])/Tableau1[[#This Row],[Total CO2-emissions
(kg CO2-eq)
for scope 3 use ]],"")</f>
        <v>0.20263917028283324</v>
      </c>
      <c r="N7746" s="436" t="s">
        <v>3730</v>
      </c>
      <c r="O7746" s="259">
        <v>1</v>
      </c>
      <c r="P7746" s="259" t="s">
        <v>5157</v>
      </c>
      <c r="Q7746" s="259" t="s">
        <v>5363</v>
      </c>
    </row>
    <row r="7747" spans="1:17" ht="21.75" customHeight="1">
      <c r="A7747" s="301" t="s">
        <v>5157</v>
      </c>
      <c r="B7747" s="301" t="s">
        <v>5363</v>
      </c>
      <c r="C7747" s="316" t="s">
        <v>13716</v>
      </c>
      <c r="D7747" s="465" t="s">
        <v>3730</v>
      </c>
      <c r="E7747" s="465" t="s">
        <v>6091</v>
      </c>
      <c r="F7747" s="469" t="str">
        <f t="shared" si="242"/>
        <v>other</v>
      </c>
      <c r="G7747" s="260">
        <v>0</v>
      </c>
      <c r="H7747" s="260">
        <v>0.18800647119360001</v>
      </c>
      <c r="I7747" s="260">
        <v>9.0053596080000005E-4</v>
      </c>
      <c r="J7747" s="260">
        <v>6.75564615320706</v>
      </c>
      <c r="K7747" s="260">
        <v>6.9445531590423304</v>
      </c>
      <c r="L7747" s="301" t="str">
        <f t="shared" si="243"/>
        <v/>
      </c>
      <c r="M7747" s="459">
        <f>IFERROR((Tableau1[[#This Row],[Scope 1
(kg CO2-eq)]]+Tableau1[[#This Row],[Scope 2 energy
(kg CO2-eq)]]+Tableau1[[#This Row],[Scope 2 Infrastructure
(kg CO2-eq)]])/Tableau1[[#This Row],[Total CO2-emissions
(kg CO2-eq)
for scope 3 use ]],"")</f>
        <v>2.7202183182719091E-2</v>
      </c>
      <c r="N7747" s="436" t="s">
        <v>3730</v>
      </c>
      <c r="O7747" s="259">
        <v>1</v>
      </c>
      <c r="P7747" s="259" t="s">
        <v>5157</v>
      </c>
      <c r="Q7747" s="259" t="s">
        <v>5363</v>
      </c>
    </row>
    <row r="7748" spans="1:17" ht="21.75" customHeight="1">
      <c r="A7748" s="301" t="s">
        <v>5157</v>
      </c>
      <c r="B7748" s="301" t="s">
        <v>5363</v>
      </c>
      <c r="C7748" s="316" t="s">
        <v>13717</v>
      </c>
      <c r="D7748" s="465" t="s">
        <v>3730</v>
      </c>
      <c r="E7748" s="465" t="s">
        <v>6091</v>
      </c>
      <c r="F7748" s="469" t="str">
        <f t="shared" si="242"/>
        <v>other</v>
      </c>
      <c r="G7748" s="260">
        <v>0</v>
      </c>
      <c r="H7748" s="260">
        <v>0.1802161478016</v>
      </c>
      <c r="I7748" s="260">
        <v>8.6322093480000004E-4</v>
      </c>
      <c r="J7748" s="260">
        <v>6.60764326740758</v>
      </c>
      <c r="K7748" s="260">
        <v>6.7887226347137197</v>
      </c>
      <c r="L7748" s="301" t="str">
        <f t="shared" si="243"/>
        <v/>
      </c>
      <c r="M7748" s="459">
        <f>IFERROR((Tableau1[[#This Row],[Scope 1
(kg CO2-eq)]]+Tableau1[[#This Row],[Scope 2 energy
(kg CO2-eq)]]+Tableau1[[#This Row],[Scope 2 Infrastructure
(kg CO2-eq)]])/Tableau1[[#This Row],[Total CO2-emissions
(kg CO2-eq)
for scope 3 use ]],"")</f>
        <v>2.6673555318118564E-2</v>
      </c>
      <c r="N7748" s="436" t="s">
        <v>3730</v>
      </c>
      <c r="O7748" s="259">
        <v>1</v>
      </c>
      <c r="P7748" s="259" t="s">
        <v>5157</v>
      </c>
      <c r="Q7748" s="259" t="s">
        <v>5363</v>
      </c>
    </row>
    <row r="7749" spans="1:17" ht="21.75" customHeight="1">
      <c r="A7749" s="301" t="s">
        <v>5157</v>
      </c>
      <c r="B7749" s="301" t="s">
        <v>5363</v>
      </c>
      <c r="C7749" s="316" t="s">
        <v>13718</v>
      </c>
      <c r="D7749" s="465" t="s">
        <v>3730</v>
      </c>
      <c r="E7749" s="465" t="s">
        <v>6091</v>
      </c>
      <c r="F7749" s="469" t="str">
        <f t="shared" si="242"/>
        <v>other</v>
      </c>
      <c r="G7749" s="260">
        <v>0</v>
      </c>
      <c r="H7749" s="260">
        <v>0.2913580948608</v>
      </c>
      <c r="I7749" s="260">
        <v>1.3955819724000001E-3</v>
      </c>
      <c r="J7749" s="260">
        <v>6.60764326740758</v>
      </c>
      <c r="K7749" s="260">
        <v>6.9003969424955898</v>
      </c>
      <c r="L7749" s="301" t="str">
        <f t="shared" si="243"/>
        <v/>
      </c>
      <c r="M7749" s="459">
        <f>IFERROR((Tableau1[[#This Row],[Scope 1
(kg CO2-eq)]]+Tableau1[[#This Row],[Scope 2 energy
(kg CO2-eq)]]+Tableau1[[#This Row],[Scope 2 Infrastructure
(kg CO2-eq)]])/Tableau1[[#This Row],[Total CO2-emissions
(kg CO2-eq)
for scope 3 use ]],"")</f>
        <v>4.2425628449038619E-2</v>
      </c>
      <c r="N7749" s="436" t="s">
        <v>3730</v>
      </c>
      <c r="O7749" s="259">
        <v>1</v>
      </c>
      <c r="P7749" s="259" t="s">
        <v>5157</v>
      </c>
      <c r="Q7749" s="259" t="s">
        <v>5363</v>
      </c>
    </row>
    <row r="7750" spans="1:17" ht="21.75" customHeight="1">
      <c r="A7750" s="301" t="s">
        <v>5157</v>
      </c>
      <c r="B7750" s="301" t="s">
        <v>5363</v>
      </c>
      <c r="C7750" s="316" t="s">
        <v>13719</v>
      </c>
      <c r="D7750" s="465" t="s">
        <v>3730</v>
      </c>
      <c r="E7750" s="465" t="s">
        <v>6091</v>
      </c>
      <c r="F7750" s="469" t="str">
        <f t="shared" si="242"/>
        <v>other</v>
      </c>
      <c r="G7750" s="260">
        <v>0</v>
      </c>
      <c r="H7750" s="260">
        <v>6.9593555635200005E-2</v>
      </c>
      <c r="I7750" s="260">
        <v>3.333475656E-4</v>
      </c>
      <c r="J7750" s="260">
        <v>6.60764326740758</v>
      </c>
      <c r="K7750" s="260">
        <v>6.6775701695843699</v>
      </c>
      <c r="L7750" s="301" t="str">
        <f t="shared" si="243"/>
        <v/>
      </c>
      <c r="M7750" s="459">
        <f>IFERROR((Tableau1[[#This Row],[Scope 1
(kg CO2-eq)]]+Tableau1[[#This Row],[Scope 2 energy
(kg CO2-eq)]]+Tableau1[[#This Row],[Scope 2 Infrastructure
(kg CO2-eq)]])/Tableau1[[#This Row],[Total CO2-emissions
(kg CO2-eq)
for scope 3 use ]],"")</f>
        <v>1.0471908407538671E-2</v>
      </c>
      <c r="N7750" s="436" t="s">
        <v>3730</v>
      </c>
      <c r="O7750" s="259">
        <v>1</v>
      </c>
      <c r="P7750" s="259" t="s">
        <v>5157</v>
      </c>
      <c r="Q7750" s="259" t="s">
        <v>5363</v>
      </c>
    </row>
    <row r="7751" spans="1:17" ht="21.75" customHeight="1">
      <c r="A7751" s="301" t="s">
        <v>5157</v>
      </c>
      <c r="B7751" s="301" t="s">
        <v>5363</v>
      </c>
      <c r="C7751" s="316" t="s">
        <v>13720</v>
      </c>
      <c r="D7751" s="465" t="s">
        <v>3730</v>
      </c>
      <c r="E7751" s="465" t="s">
        <v>6091</v>
      </c>
      <c r="F7751" s="469" t="str">
        <f t="shared" si="242"/>
        <v>other</v>
      </c>
      <c r="G7751" s="260">
        <v>0</v>
      </c>
      <c r="H7751" s="260">
        <v>0.51520005365760002</v>
      </c>
      <c r="I7751" s="260">
        <v>2.4677670528000001E-3</v>
      </c>
      <c r="J7751" s="260">
        <v>3.9843828052117898</v>
      </c>
      <c r="K7751" s="260">
        <v>4.5020506202766999</v>
      </c>
      <c r="L7751" s="301" t="str">
        <f t="shared" si="243"/>
        <v/>
      </c>
      <c r="M7751" s="459">
        <f>IFERROR((Tableau1[[#This Row],[Scope 1
(kg CO2-eq)]]+Tableau1[[#This Row],[Scope 2 energy
(kg CO2-eq)]]+Tableau1[[#This Row],[Scope 2 Infrastructure
(kg CO2-eq)]])/Tableau1[[#This Row],[Total CO2-emissions
(kg CO2-eq)
for scope 3 use ]],"")</f>
        <v>0.1149848956337554</v>
      </c>
      <c r="N7751" s="436" t="s">
        <v>3730</v>
      </c>
      <c r="O7751" s="259">
        <v>1</v>
      </c>
      <c r="P7751" s="259" t="s">
        <v>5157</v>
      </c>
      <c r="Q7751" s="259" t="s">
        <v>5363</v>
      </c>
    </row>
    <row r="7752" spans="1:17" ht="21.75" customHeight="1">
      <c r="A7752" s="301" t="s">
        <v>5157</v>
      </c>
      <c r="B7752" s="301" t="s">
        <v>5363</v>
      </c>
      <c r="C7752" s="316" t="s">
        <v>13721</v>
      </c>
      <c r="D7752" s="465" t="s">
        <v>3730</v>
      </c>
      <c r="E7752" s="465" t="s">
        <v>6091</v>
      </c>
      <c r="F7752" s="469" t="str">
        <f t="shared" si="242"/>
        <v>other</v>
      </c>
      <c r="G7752" s="260">
        <v>0</v>
      </c>
      <c r="H7752" s="260">
        <v>0.92964525811200005</v>
      </c>
      <c r="I7752" s="260">
        <v>4.4529264360000003E-3</v>
      </c>
      <c r="J7752" s="260">
        <v>3.9843828052117898</v>
      </c>
      <c r="K7752" s="260">
        <v>4.9184809824713396</v>
      </c>
      <c r="L7752" s="301" t="str">
        <f t="shared" si="243"/>
        <v/>
      </c>
      <c r="M7752" s="459">
        <f>IFERROR((Tableau1[[#This Row],[Scope 1
(kg CO2-eq)]]+Tableau1[[#This Row],[Scope 2 energy
(kg CO2-eq)]]+Tableau1[[#This Row],[Scope 2 Infrastructure
(kg CO2-eq)]])/Tableau1[[#This Row],[Total CO2-emissions
(kg CO2-eq)
for scope 3 use ]],"")</f>
        <v>0.18991598989138578</v>
      </c>
      <c r="N7752" s="436" t="s">
        <v>3730</v>
      </c>
      <c r="O7752" s="259">
        <v>1</v>
      </c>
      <c r="P7752" s="259" t="s">
        <v>5157</v>
      </c>
      <c r="Q7752" s="259" t="s">
        <v>5363</v>
      </c>
    </row>
    <row r="7753" spans="1:17" ht="21.75" customHeight="1">
      <c r="A7753" s="301" t="s">
        <v>5157</v>
      </c>
      <c r="B7753" s="301" t="s">
        <v>5363</v>
      </c>
      <c r="C7753" s="316" t="s">
        <v>13722</v>
      </c>
      <c r="D7753" s="465" t="s">
        <v>3730</v>
      </c>
      <c r="E7753" s="465" t="s">
        <v>6091</v>
      </c>
      <c r="F7753" s="469" t="str">
        <f t="shared" si="242"/>
        <v>other</v>
      </c>
      <c r="G7753" s="260">
        <v>0</v>
      </c>
      <c r="H7753" s="260">
        <v>0.10179355898880001</v>
      </c>
      <c r="I7753" s="260">
        <v>4.8758300639999998E-4</v>
      </c>
      <c r="J7753" s="260">
        <v>3.9843828052117898</v>
      </c>
      <c r="K7753" s="260">
        <v>4.0866639429891096</v>
      </c>
      <c r="L7753" s="301" t="str">
        <f t="shared" si="243"/>
        <v/>
      </c>
      <c r="M7753" s="459">
        <f>IFERROR((Tableau1[[#This Row],[Scope 1
(kg CO2-eq)]]+Tableau1[[#This Row],[Scope 2 energy
(kg CO2-eq)]]+Tableau1[[#This Row],[Scope 2 Infrastructure
(kg CO2-eq)]])/Tableau1[[#This Row],[Total CO2-emissions
(kg CO2-eq)
for scope 3 use ]],"")</f>
        <v>2.5028028588127187E-2</v>
      </c>
      <c r="N7753" s="436" t="s">
        <v>3730</v>
      </c>
      <c r="O7753" s="259">
        <v>1</v>
      </c>
      <c r="P7753" s="259" t="s">
        <v>5157</v>
      </c>
      <c r="Q7753" s="259" t="s">
        <v>5363</v>
      </c>
    </row>
    <row r="7754" spans="1:17" ht="21.75" customHeight="1">
      <c r="A7754" s="301" t="s">
        <v>5157</v>
      </c>
      <c r="B7754" s="301" t="s">
        <v>5363</v>
      </c>
      <c r="C7754" s="316" t="s">
        <v>13723</v>
      </c>
      <c r="D7754" s="465" t="s">
        <v>3730</v>
      </c>
      <c r="E7754" s="465" t="s">
        <v>6091</v>
      </c>
      <c r="F7754" s="469" t="str">
        <f t="shared" si="242"/>
        <v>other</v>
      </c>
      <c r="G7754" s="260">
        <v>0</v>
      </c>
      <c r="H7754" s="260">
        <v>9.8158074739200005E-2</v>
      </c>
      <c r="I7754" s="260">
        <v>4.7016932760000002E-4</v>
      </c>
      <c r="J7754" s="260">
        <v>3.8363799194123001</v>
      </c>
      <c r="K7754" s="260">
        <v>3.93500816106148</v>
      </c>
      <c r="L7754" s="301" t="str">
        <f t="shared" si="243"/>
        <v/>
      </c>
      <c r="M7754" s="459">
        <f>IFERROR((Tableau1[[#This Row],[Scope 1
(kg CO2-eq)]]+Tableau1[[#This Row],[Scope 2 energy
(kg CO2-eq)]]+Tableau1[[#This Row],[Scope 2 Infrastructure
(kg CO2-eq)]])/Tableau1[[#This Row],[Total CO2-emissions
(kg CO2-eq)
for scope 3 use ]],"")</f>
        <v>2.5064304832393216E-2</v>
      </c>
      <c r="N7754" s="436" t="s">
        <v>3730</v>
      </c>
      <c r="O7754" s="259">
        <v>1</v>
      </c>
      <c r="P7754" s="259" t="s">
        <v>5157</v>
      </c>
      <c r="Q7754" s="259" t="s">
        <v>5363</v>
      </c>
    </row>
    <row r="7755" spans="1:17" ht="21.75" customHeight="1">
      <c r="A7755" s="301" t="s">
        <v>5157</v>
      </c>
      <c r="B7755" s="301" t="s">
        <v>5363</v>
      </c>
      <c r="C7755" s="316" t="s">
        <v>13724</v>
      </c>
      <c r="D7755" s="465" t="s">
        <v>3730</v>
      </c>
      <c r="E7755" s="465" t="s">
        <v>6091</v>
      </c>
      <c r="F7755" s="469" t="str">
        <f t="shared" si="242"/>
        <v>other</v>
      </c>
      <c r="G7755" s="260">
        <v>0</v>
      </c>
      <c r="H7755" s="260">
        <v>0.15840324230399999</v>
      </c>
      <c r="I7755" s="260">
        <v>7.5873886200000004E-4</v>
      </c>
      <c r="J7755" s="260">
        <v>3.8363799194123001</v>
      </c>
      <c r="K7755" s="260">
        <v>3.9955418979567199</v>
      </c>
      <c r="L7755" s="301" t="str">
        <f t="shared" si="243"/>
        <v/>
      </c>
      <c r="M7755" s="459">
        <f>IFERROR((Tableau1[[#This Row],[Scope 1
(kg CO2-eq)]]+Tableau1[[#This Row],[Scope 2 energy
(kg CO2-eq)]]+Tableau1[[#This Row],[Scope 2 Infrastructure
(kg CO2-eq)]])/Tableau1[[#This Row],[Total CO2-emissions
(kg CO2-eq)
for scope 3 use ]],"")</f>
        <v>3.9834892295183749E-2</v>
      </c>
      <c r="N7755" s="436" t="s">
        <v>3730</v>
      </c>
      <c r="O7755" s="259">
        <v>1</v>
      </c>
      <c r="P7755" s="259" t="s">
        <v>5157</v>
      </c>
      <c r="Q7755" s="259" t="s">
        <v>5363</v>
      </c>
    </row>
    <row r="7756" spans="1:17" ht="21.75" customHeight="1">
      <c r="A7756" s="301" t="s">
        <v>5157</v>
      </c>
      <c r="B7756" s="301" t="s">
        <v>5363</v>
      </c>
      <c r="C7756" s="316" t="s">
        <v>13725</v>
      </c>
      <c r="D7756" s="465" t="s">
        <v>3730</v>
      </c>
      <c r="E7756" s="465" t="s">
        <v>6091</v>
      </c>
      <c r="F7756" s="469" t="str">
        <f t="shared" si="242"/>
        <v>other</v>
      </c>
      <c r="G7756" s="260">
        <v>0</v>
      </c>
      <c r="H7756" s="260">
        <v>3.775710070656E-2</v>
      </c>
      <c r="I7756" s="260">
        <v>1.8085349268000001E-4</v>
      </c>
      <c r="J7756" s="260">
        <v>3.8363799194123001</v>
      </c>
      <c r="K7756" s="260">
        <v>3.8743178718755602</v>
      </c>
      <c r="L7756" s="301" t="str">
        <f t="shared" si="243"/>
        <v/>
      </c>
      <c r="M7756" s="459">
        <f>IFERROR((Tableau1[[#This Row],[Scope 1
(kg CO2-eq)]]+Tableau1[[#This Row],[Scope 2 energy
(kg CO2-eq)]]+Tableau1[[#This Row],[Scope 2 Infrastructure
(kg CO2-eq)]])/Tableau1[[#This Row],[Total CO2-emissions
(kg CO2-eq)
for scope 3 use ]],"")</f>
        <v>9.7921635379066632E-3</v>
      </c>
      <c r="N7756" s="436" t="s">
        <v>3730</v>
      </c>
      <c r="O7756" s="259">
        <v>1</v>
      </c>
      <c r="P7756" s="259" t="s">
        <v>5157</v>
      </c>
      <c r="Q7756" s="259" t="s">
        <v>5363</v>
      </c>
    </row>
    <row r="7757" spans="1:17" ht="21.75" customHeight="1">
      <c r="A7757" s="301" t="s">
        <v>5157</v>
      </c>
      <c r="B7757" s="301" t="s">
        <v>5363</v>
      </c>
      <c r="C7757" s="316" t="s">
        <v>13726</v>
      </c>
      <c r="D7757" s="465" t="s">
        <v>3730</v>
      </c>
      <c r="E7757" s="465" t="s">
        <v>6091</v>
      </c>
      <c r="F7757" s="469" t="str">
        <f t="shared" si="242"/>
        <v>other</v>
      </c>
      <c r="G7757" s="260">
        <v>0</v>
      </c>
      <c r="H7757" s="260">
        <v>0.59725812672</v>
      </c>
      <c r="I7757" s="260">
        <v>2.8608186600000002E-3</v>
      </c>
      <c r="J7757" s="260">
        <v>3.7075675751210602</v>
      </c>
      <c r="K7757" s="260">
        <v>4.3076865177418897</v>
      </c>
      <c r="L7757" s="301" t="str">
        <f t="shared" si="243"/>
        <v/>
      </c>
      <c r="M7757" s="459">
        <f>IFERROR((Tableau1[[#This Row],[Scope 1
(kg CO2-eq)]]+Tableau1[[#This Row],[Scope 2 energy
(kg CO2-eq)]]+Tableau1[[#This Row],[Scope 2 Infrastructure
(kg CO2-eq)]])/Tableau1[[#This Row],[Total CO2-emissions
(kg CO2-eq)
for scope 3 use ]],"")</f>
        <v>0.13931351385675697</v>
      </c>
      <c r="N7757" s="436" t="s">
        <v>3730</v>
      </c>
      <c r="O7757" s="259">
        <v>1</v>
      </c>
      <c r="P7757" s="259" t="s">
        <v>5157</v>
      </c>
      <c r="Q7757" s="259" t="s">
        <v>5363</v>
      </c>
    </row>
    <row r="7758" spans="1:17" ht="21.75" customHeight="1">
      <c r="A7758" s="301" t="s">
        <v>5157</v>
      </c>
      <c r="B7758" s="301" t="s">
        <v>5363</v>
      </c>
      <c r="C7758" s="316" t="s">
        <v>13727</v>
      </c>
      <c r="D7758" s="465" t="s">
        <v>3730</v>
      </c>
      <c r="E7758" s="465" t="s">
        <v>6091</v>
      </c>
      <c r="F7758" s="469" t="str">
        <f t="shared" si="242"/>
        <v>other</v>
      </c>
      <c r="G7758" s="260">
        <v>0</v>
      </c>
      <c r="H7758" s="260">
        <v>1.0750646280959999</v>
      </c>
      <c r="I7758" s="260">
        <v>5.1494735880000002E-3</v>
      </c>
      <c r="J7758" s="260">
        <v>3.7075675751210602</v>
      </c>
      <c r="K7758" s="260">
        <v>4.7877816723372</v>
      </c>
      <c r="L7758" s="301" t="str">
        <f t="shared" si="243"/>
        <v/>
      </c>
      <c r="M7758" s="459">
        <f>IFERROR((Tableau1[[#This Row],[Scope 1
(kg CO2-eq)]]+Tableau1[[#This Row],[Scope 2 energy
(kg CO2-eq)]]+Tableau1[[#This Row],[Scope 2 Infrastructure
(kg CO2-eq)]])/Tableau1[[#This Row],[Total CO2-emissions
(kg CO2-eq)
for scope 3 use ]],"")</f>
        <v>0.22561891406311418</v>
      </c>
      <c r="N7758" s="436" t="s">
        <v>3730</v>
      </c>
      <c r="O7758" s="259">
        <v>1</v>
      </c>
      <c r="P7758" s="259" t="s">
        <v>5157</v>
      </c>
      <c r="Q7758" s="259" t="s">
        <v>5363</v>
      </c>
    </row>
    <row r="7759" spans="1:17" ht="21.75" customHeight="1">
      <c r="A7759" s="301" t="s">
        <v>5157</v>
      </c>
      <c r="B7759" s="301" t="s">
        <v>5363</v>
      </c>
      <c r="C7759" s="316" t="s">
        <v>13728</v>
      </c>
      <c r="D7759" s="465" t="s">
        <v>3730</v>
      </c>
      <c r="E7759" s="465" t="s">
        <v>6091</v>
      </c>
      <c r="F7759" s="469" t="str">
        <f t="shared" si="242"/>
        <v>other</v>
      </c>
      <c r="G7759" s="260">
        <v>0</v>
      </c>
      <c r="H7759" s="260">
        <v>0.1184129155584</v>
      </c>
      <c r="I7759" s="260">
        <v>5.6718839520000005E-4</v>
      </c>
      <c r="J7759" s="260">
        <v>3.7075675751210602</v>
      </c>
      <c r="K7759" s="260">
        <v>3.8265476780560599</v>
      </c>
      <c r="L7759" s="301" t="str">
        <f t="shared" si="243"/>
        <v/>
      </c>
      <c r="M7759" s="459">
        <f>IFERROR((Tableau1[[#This Row],[Scope 1
(kg CO2-eq)]]+Tableau1[[#This Row],[Scope 2 energy
(kg CO2-eq)]]+Tableau1[[#This Row],[Scope 2 Infrastructure
(kg CO2-eq)]])/Tableau1[[#This Row],[Total CO2-emissions
(kg CO2-eq)
for scope 3 use ]],"")</f>
        <v>3.1093328494483458E-2</v>
      </c>
      <c r="N7759" s="436" t="s">
        <v>3730</v>
      </c>
      <c r="O7759" s="259">
        <v>1</v>
      </c>
      <c r="P7759" s="259" t="s">
        <v>5157</v>
      </c>
      <c r="Q7759" s="259" t="s">
        <v>5363</v>
      </c>
    </row>
    <row r="7760" spans="1:17" ht="21.75" customHeight="1">
      <c r="A7760" s="301" t="s">
        <v>5157</v>
      </c>
      <c r="B7760" s="301" t="s">
        <v>5363</v>
      </c>
      <c r="C7760" s="316" t="s">
        <v>13729</v>
      </c>
      <c r="D7760" s="465" t="s">
        <v>3730</v>
      </c>
      <c r="E7760" s="465" t="s">
        <v>6091</v>
      </c>
      <c r="F7760" s="469" t="str">
        <f t="shared" si="242"/>
        <v>other</v>
      </c>
      <c r="G7760" s="260">
        <v>0</v>
      </c>
      <c r="H7760" s="260">
        <v>0.1132193666304</v>
      </c>
      <c r="I7760" s="260">
        <v>5.4231171120000001E-4</v>
      </c>
      <c r="J7760" s="260">
        <v>3.5595646893215802</v>
      </c>
      <c r="K7760" s="260">
        <v>3.6733263665404201</v>
      </c>
      <c r="L7760" s="301" t="str">
        <f t="shared" si="243"/>
        <v/>
      </c>
      <c r="M7760" s="459">
        <f>IFERROR((Tableau1[[#This Row],[Scope 1
(kg CO2-eq)]]+Tableau1[[#This Row],[Scope 2 energy
(kg CO2-eq)]]+Tableau1[[#This Row],[Scope 2 Infrastructure
(kg CO2-eq)]])/Tableau1[[#This Row],[Total CO2-emissions
(kg CO2-eq)
for scope 3 use ]],"")</f>
        <v>3.0969662640878279E-2</v>
      </c>
      <c r="N7760" s="436" t="s">
        <v>3730</v>
      </c>
      <c r="O7760" s="259">
        <v>1</v>
      </c>
      <c r="P7760" s="259" t="s">
        <v>5157</v>
      </c>
      <c r="Q7760" s="259" t="s">
        <v>5363</v>
      </c>
    </row>
    <row r="7761" spans="1:17" ht="21.75" customHeight="1">
      <c r="A7761" s="301" t="s">
        <v>5157</v>
      </c>
      <c r="B7761" s="301" t="s">
        <v>5363</v>
      </c>
      <c r="C7761" s="316" t="s">
        <v>13730</v>
      </c>
      <c r="D7761" s="465" t="s">
        <v>3730</v>
      </c>
      <c r="E7761" s="465" t="s">
        <v>6091</v>
      </c>
      <c r="F7761" s="469" t="str">
        <f t="shared" si="242"/>
        <v>other</v>
      </c>
      <c r="G7761" s="260">
        <v>0</v>
      </c>
      <c r="H7761" s="260">
        <v>0.1833322771584</v>
      </c>
      <c r="I7761" s="260">
        <v>8.7814694519999998E-4</v>
      </c>
      <c r="J7761" s="260">
        <v>3.5595646893215802</v>
      </c>
      <c r="K7761" s="260">
        <v>3.7437751120576799</v>
      </c>
      <c r="L7761" s="301" t="str">
        <f t="shared" si="243"/>
        <v/>
      </c>
      <c r="M7761" s="459">
        <f>IFERROR((Tableau1[[#This Row],[Scope 1
(kg CO2-eq)]]+Tableau1[[#This Row],[Scope 2 energy
(kg CO2-eq)]]+Tableau1[[#This Row],[Scope 2 Infrastructure
(kg CO2-eq)]])/Tableau1[[#This Row],[Total CO2-emissions
(kg CO2-eq)
for scope 3 use ]],"")</f>
        <v>4.9204457690396095E-2</v>
      </c>
      <c r="N7761" s="436" t="s">
        <v>3730</v>
      </c>
      <c r="O7761" s="259">
        <v>1</v>
      </c>
      <c r="P7761" s="259" t="s">
        <v>5157</v>
      </c>
      <c r="Q7761" s="259" t="s">
        <v>5363</v>
      </c>
    </row>
    <row r="7762" spans="1:17" ht="21.75" customHeight="1">
      <c r="A7762" s="301" t="s">
        <v>5157</v>
      </c>
      <c r="B7762" s="301" t="s">
        <v>5363</v>
      </c>
      <c r="C7762" s="316" t="s">
        <v>13731</v>
      </c>
      <c r="D7762" s="465" t="s">
        <v>3730</v>
      </c>
      <c r="E7762" s="465" t="s">
        <v>6091</v>
      </c>
      <c r="F7762" s="469" t="str">
        <f t="shared" si="242"/>
        <v>other</v>
      </c>
      <c r="G7762" s="260">
        <v>0</v>
      </c>
      <c r="H7762" s="260">
        <v>4.3729681973760003E-2</v>
      </c>
      <c r="I7762" s="260">
        <v>2.0946167928000001E-4</v>
      </c>
      <c r="J7762" s="260">
        <v>3.5595646893215802</v>
      </c>
      <c r="K7762" s="260">
        <v>3.6035038320772199</v>
      </c>
      <c r="L7762" s="301" t="str">
        <f t="shared" si="243"/>
        <v/>
      </c>
      <c r="M7762" s="459">
        <f>IFERROR((Tableau1[[#This Row],[Scope 1
(kg CO2-eq)]]+Tableau1[[#This Row],[Scope 2 energy
(kg CO2-eq)]]+Tableau1[[#This Row],[Scope 2 Infrastructure
(kg CO2-eq)]])/Tableau1[[#This Row],[Total CO2-emissions
(kg CO2-eq)
for scope 3 use ]],"")</f>
        <v>1.2193449958872813E-2</v>
      </c>
      <c r="N7762" s="436" t="s">
        <v>3730</v>
      </c>
      <c r="O7762" s="259">
        <v>1</v>
      </c>
      <c r="P7762" s="259" t="s">
        <v>5157</v>
      </c>
      <c r="Q7762" s="259" t="s">
        <v>5363</v>
      </c>
    </row>
    <row r="7763" spans="1:17" ht="21.75" customHeight="1">
      <c r="A7763" s="301" t="s">
        <v>5157</v>
      </c>
      <c r="B7763" s="301" t="s">
        <v>5363</v>
      </c>
      <c r="C7763" s="316" t="s">
        <v>13732</v>
      </c>
      <c r="D7763" s="465" t="s">
        <v>3730</v>
      </c>
      <c r="E7763" s="465" t="s">
        <v>6091</v>
      </c>
      <c r="F7763" s="469" t="str">
        <f t="shared" si="242"/>
        <v>other</v>
      </c>
      <c r="G7763" s="260">
        <v>0</v>
      </c>
      <c r="H7763" s="260">
        <v>1.303580780928</v>
      </c>
      <c r="I7763" s="260">
        <v>6.2440476839999998E-3</v>
      </c>
      <c r="J7763" s="260">
        <v>6.54258323382727</v>
      </c>
      <c r="K7763" s="260">
        <v>7.8524080565866896</v>
      </c>
      <c r="L7763" s="301" t="str">
        <f t="shared" si="243"/>
        <v/>
      </c>
      <c r="M7763" s="459">
        <f>IFERROR((Tableau1[[#This Row],[Scope 1
(kg CO2-eq)]]+Tableau1[[#This Row],[Scope 2 energy
(kg CO2-eq)]]+Tableau1[[#This Row],[Scope 2 Infrastructure
(kg CO2-eq)]])/Tableau1[[#This Row],[Total CO2-emissions
(kg CO2-eq)
for scope 3 use ]],"")</f>
        <v>0.16680549701098429</v>
      </c>
      <c r="N7763" s="436" t="s">
        <v>3730</v>
      </c>
      <c r="O7763" s="259">
        <v>1</v>
      </c>
      <c r="P7763" s="259" t="s">
        <v>5157</v>
      </c>
      <c r="Q7763" s="259" t="s">
        <v>5363</v>
      </c>
    </row>
    <row r="7764" spans="1:17" ht="21.75" customHeight="1">
      <c r="A7764" s="301" t="s">
        <v>5157</v>
      </c>
      <c r="B7764" s="301" t="s">
        <v>5363</v>
      </c>
      <c r="C7764" s="316" t="s">
        <v>13733</v>
      </c>
      <c r="D7764" s="465" t="s">
        <v>3730</v>
      </c>
      <c r="E7764" s="465" t="s">
        <v>6091</v>
      </c>
      <c r="F7764" s="469" t="str">
        <f t="shared" si="242"/>
        <v>other</v>
      </c>
      <c r="G7764" s="260">
        <v>0</v>
      </c>
      <c r="H7764" s="260">
        <v>2.347484115456</v>
      </c>
      <c r="I7764" s="260">
        <v>1.1244261168E-2</v>
      </c>
      <c r="J7764" s="260">
        <v>6.54258323382727</v>
      </c>
      <c r="K7764" s="260">
        <v>8.9013116008949407</v>
      </c>
      <c r="L7764" s="301" t="str">
        <f t="shared" si="243"/>
        <v/>
      </c>
      <c r="M7764" s="459">
        <f>IFERROR((Tableau1[[#This Row],[Scope 1
(kg CO2-eq)]]+Tableau1[[#This Row],[Scope 2 energy
(kg CO2-eq)]]+Tableau1[[#This Row],[Scope 2 Infrastructure
(kg CO2-eq)]])/Tableau1[[#This Row],[Total CO2-emissions
(kg CO2-eq)
for scope 3 use ]],"")</f>
        <v>0.26498660898320342</v>
      </c>
      <c r="N7764" s="436" t="s">
        <v>3730</v>
      </c>
      <c r="O7764" s="259">
        <v>1</v>
      </c>
      <c r="P7764" s="259" t="s">
        <v>5157</v>
      </c>
      <c r="Q7764" s="259" t="s">
        <v>5363</v>
      </c>
    </row>
    <row r="7765" spans="1:17" ht="21.75" customHeight="1">
      <c r="A7765" s="301" t="s">
        <v>5157</v>
      </c>
      <c r="B7765" s="301" t="s">
        <v>5363</v>
      </c>
      <c r="C7765" s="316" t="s">
        <v>13734</v>
      </c>
      <c r="D7765" s="465" t="s">
        <v>3730</v>
      </c>
      <c r="E7765" s="465" t="s">
        <v>6091</v>
      </c>
      <c r="F7765" s="469" t="str">
        <f t="shared" si="242"/>
        <v>other</v>
      </c>
      <c r="G7765" s="260">
        <v>0</v>
      </c>
      <c r="H7765" s="260">
        <v>0.39938391256319999</v>
      </c>
      <c r="I7765" s="260">
        <v>1.9130169996E-3</v>
      </c>
      <c r="J7765" s="260">
        <v>6.3945803480277803</v>
      </c>
      <c r="K7765" s="260">
        <v>6.7958772755201897</v>
      </c>
      <c r="L7765" s="301" t="str">
        <f t="shared" si="243"/>
        <v/>
      </c>
      <c r="M7765" s="459">
        <f>IFERROR((Tableau1[[#This Row],[Scope 1
(kg CO2-eq)]]+Tableau1[[#This Row],[Scope 2 energy
(kg CO2-eq)]]+Tableau1[[#This Row],[Scope 2 Infrastructure
(kg CO2-eq)]])/Tableau1[[#This Row],[Total CO2-emissions
(kg CO2-eq)
for scope 3 use ]],"")</f>
        <v>5.905005539289742E-2</v>
      </c>
      <c r="N7765" s="436" t="s">
        <v>3730</v>
      </c>
      <c r="O7765" s="259">
        <v>1</v>
      </c>
      <c r="P7765" s="259" t="s">
        <v>5157</v>
      </c>
      <c r="Q7765" s="259" t="s">
        <v>5363</v>
      </c>
    </row>
    <row r="7766" spans="1:17" ht="21.75" customHeight="1">
      <c r="A7766" s="301" t="s">
        <v>5157</v>
      </c>
      <c r="B7766" s="301" t="s">
        <v>5363</v>
      </c>
      <c r="C7766" s="316" t="s">
        <v>13735</v>
      </c>
      <c r="D7766" s="465" t="s">
        <v>3730</v>
      </c>
      <c r="E7766" s="465" t="s">
        <v>6091</v>
      </c>
      <c r="F7766" s="469" t="str">
        <f t="shared" si="242"/>
        <v>other</v>
      </c>
      <c r="G7766" s="260">
        <v>0</v>
      </c>
      <c r="H7766" s="260">
        <v>9.5561300275200003E-2</v>
      </c>
      <c r="I7766" s="260">
        <v>4.5773098559999999E-4</v>
      </c>
      <c r="J7766" s="260">
        <v>6.3945803480277803</v>
      </c>
      <c r="K7766" s="260">
        <v>6.4905993782428997</v>
      </c>
      <c r="L7766" s="301" t="str">
        <f t="shared" si="243"/>
        <v/>
      </c>
      <c r="M7766" s="459">
        <f>IFERROR((Tableau1[[#This Row],[Scope 1
(kg CO2-eq)]]+Tableau1[[#This Row],[Scope 2 energy
(kg CO2-eq)]]+Tableau1[[#This Row],[Scope 2 Infrastructure
(kg CO2-eq)]])/Tableau1[[#This Row],[Total CO2-emissions
(kg CO2-eq)
for scope 3 use ]],"")</f>
        <v>1.4793553825346983E-2</v>
      </c>
      <c r="N7766" s="436" t="s">
        <v>3730</v>
      </c>
      <c r="O7766" s="259">
        <v>1</v>
      </c>
      <c r="P7766" s="259" t="s">
        <v>5157</v>
      </c>
      <c r="Q7766" s="259" t="s">
        <v>5363</v>
      </c>
    </row>
    <row r="7767" spans="1:17" ht="21.75" customHeight="1">
      <c r="A7767" s="301" t="s">
        <v>5157</v>
      </c>
      <c r="B7767" s="301" t="s">
        <v>5363</v>
      </c>
      <c r="C7767" s="316" t="s">
        <v>13736</v>
      </c>
      <c r="D7767" s="465" t="s">
        <v>3730</v>
      </c>
      <c r="E7767" s="465" t="s">
        <v>6091</v>
      </c>
      <c r="F7767" s="469" t="str">
        <f t="shared" si="242"/>
        <v>other</v>
      </c>
      <c r="G7767" s="260">
        <v>0</v>
      </c>
      <c r="H7767" s="260">
        <v>0.92445170918399999</v>
      </c>
      <c r="I7767" s="260">
        <v>4.4280497520000003E-3</v>
      </c>
      <c r="J7767" s="260">
        <v>3.9814452573136898</v>
      </c>
      <c r="K7767" s="260">
        <v>4.9103250124866502</v>
      </c>
      <c r="L7767" s="301" t="str">
        <f t="shared" si="243"/>
        <v/>
      </c>
      <c r="M7767" s="459">
        <f>IFERROR((Tableau1[[#This Row],[Scope 1
(kg CO2-eq)]]+Tableau1[[#This Row],[Scope 2 energy
(kg CO2-eq)]]+Tableau1[[#This Row],[Scope 2 Infrastructure
(kg CO2-eq)]])/Tableau1[[#This Row],[Total CO2-emissions
(kg CO2-eq)
for scope 3 use ]],"")</f>
        <v>0.18916869180225682</v>
      </c>
      <c r="N7767" s="436" t="s">
        <v>3730</v>
      </c>
      <c r="O7767" s="259">
        <v>1</v>
      </c>
      <c r="P7767" s="259" t="s">
        <v>5157</v>
      </c>
      <c r="Q7767" s="259" t="s">
        <v>5363</v>
      </c>
    </row>
    <row r="7768" spans="1:17" ht="21.75" customHeight="1">
      <c r="A7768" s="301" t="s">
        <v>5157</v>
      </c>
      <c r="B7768" s="301" t="s">
        <v>5363</v>
      </c>
      <c r="C7768" s="316" t="s">
        <v>13737</v>
      </c>
      <c r="D7768" s="465" t="s">
        <v>3730</v>
      </c>
      <c r="E7768" s="465" t="s">
        <v>6091</v>
      </c>
      <c r="F7768" s="469" t="str">
        <f t="shared" si="242"/>
        <v>other</v>
      </c>
      <c r="G7768" s="260">
        <v>0</v>
      </c>
      <c r="H7768" s="260">
        <v>1.6619356569599999</v>
      </c>
      <c r="I7768" s="260">
        <v>7.9605388799999996E-3</v>
      </c>
      <c r="J7768" s="260">
        <v>3.9814452573136898</v>
      </c>
      <c r="K7768" s="260">
        <v>5.6513414467398198</v>
      </c>
      <c r="L7768" s="301" t="str">
        <f t="shared" si="243"/>
        <v/>
      </c>
      <c r="M7768" s="459">
        <f>IFERROR((Tableau1[[#This Row],[Scope 1
(kg CO2-eq)]]+Tableau1[[#This Row],[Scope 2 energy
(kg CO2-eq)]]+Tableau1[[#This Row],[Scope 2 Infrastructure
(kg CO2-eq)]])/Tableau1[[#This Row],[Total CO2-emissions
(kg CO2-eq)
for scope 3 use ]],"")</f>
        <v>0.29548669312899856</v>
      </c>
      <c r="N7768" s="436" t="s">
        <v>3730</v>
      </c>
      <c r="O7768" s="259">
        <v>1</v>
      </c>
      <c r="P7768" s="259" t="s">
        <v>5157</v>
      </c>
      <c r="Q7768" s="259" t="s">
        <v>5363</v>
      </c>
    </row>
    <row r="7769" spans="1:17" ht="21.75" customHeight="1">
      <c r="A7769" s="301" t="s">
        <v>5157</v>
      </c>
      <c r="B7769" s="301" t="s">
        <v>5363</v>
      </c>
      <c r="C7769" s="316" t="s">
        <v>13738</v>
      </c>
      <c r="D7769" s="465" t="s">
        <v>3730</v>
      </c>
      <c r="E7769" s="465" t="s">
        <v>6091</v>
      </c>
      <c r="F7769" s="469" t="str">
        <f t="shared" si="242"/>
        <v>other</v>
      </c>
      <c r="G7769" s="260">
        <v>0</v>
      </c>
      <c r="H7769" s="260">
        <v>0.1828129222656</v>
      </c>
      <c r="I7769" s="260">
        <v>8.7565927680000001E-4</v>
      </c>
      <c r="J7769" s="260">
        <v>3.9814452573136898</v>
      </c>
      <c r="K7769" s="260">
        <v>4.1651338378331104</v>
      </c>
      <c r="L7769" s="301" t="str">
        <f t="shared" si="243"/>
        <v/>
      </c>
      <c r="M7769" s="459">
        <f>IFERROR((Tableau1[[#This Row],[Scope 1
(kg CO2-eq)]]+Tableau1[[#This Row],[Scope 2 energy
(kg CO2-eq)]]+Tableau1[[#This Row],[Scope 2 Infrastructure
(kg CO2-eq)]])/Tableau1[[#This Row],[Total CO2-emissions
(kg CO2-eq)
for scope 3 use ]],"")</f>
        <v>4.4101483576326816E-2</v>
      </c>
      <c r="N7769" s="436" t="s">
        <v>3730</v>
      </c>
      <c r="O7769" s="259">
        <v>1</v>
      </c>
      <c r="P7769" s="259" t="s">
        <v>5157</v>
      </c>
      <c r="Q7769" s="259" t="s">
        <v>5363</v>
      </c>
    </row>
    <row r="7770" spans="1:17" ht="21.75" customHeight="1">
      <c r="A7770" s="301" t="s">
        <v>5157</v>
      </c>
      <c r="B7770" s="301" t="s">
        <v>5363</v>
      </c>
      <c r="C7770" s="316" t="s">
        <v>13739</v>
      </c>
      <c r="D7770" s="465" t="s">
        <v>3730</v>
      </c>
      <c r="E7770" s="465" t="s">
        <v>6091</v>
      </c>
      <c r="F7770" s="469" t="str">
        <f t="shared" si="242"/>
        <v>other</v>
      </c>
      <c r="G7770" s="260">
        <v>0</v>
      </c>
      <c r="H7770" s="260">
        <v>0.1755419537664</v>
      </c>
      <c r="I7770" s="260">
        <v>8.4083191919999997E-4</v>
      </c>
      <c r="J7770" s="260">
        <v>3.8334423715142001</v>
      </c>
      <c r="K7770" s="260">
        <v>4.0098251557476097</v>
      </c>
      <c r="L7770" s="301" t="str">
        <f t="shared" si="243"/>
        <v/>
      </c>
      <c r="M7770" s="459">
        <f>IFERROR((Tableau1[[#This Row],[Scope 1
(kg CO2-eq)]]+Tableau1[[#This Row],[Scope 2 energy
(kg CO2-eq)]]+Tableau1[[#This Row],[Scope 2 Infrastructure
(kg CO2-eq)]])/Tableau1[[#This Row],[Total CO2-emissions
(kg CO2-eq)
for scope 3 use ]],"")</f>
        <v>4.3987650043238458E-2</v>
      </c>
      <c r="N7770" s="436" t="s">
        <v>3730</v>
      </c>
      <c r="O7770" s="259">
        <v>1</v>
      </c>
      <c r="P7770" s="259" t="s">
        <v>5157</v>
      </c>
      <c r="Q7770" s="259" t="s">
        <v>5363</v>
      </c>
    </row>
    <row r="7771" spans="1:17" ht="21.75" customHeight="1">
      <c r="A7771" s="301" t="s">
        <v>5157</v>
      </c>
      <c r="B7771" s="301" t="s">
        <v>5363</v>
      </c>
      <c r="C7771" s="316" t="s">
        <v>13740</v>
      </c>
      <c r="D7771" s="465" t="s">
        <v>3730</v>
      </c>
      <c r="E7771" s="465" t="s">
        <v>6091</v>
      </c>
      <c r="F7771" s="469" t="str">
        <f t="shared" si="242"/>
        <v>other</v>
      </c>
      <c r="G7771" s="260">
        <v>0</v>
      </c>
      <c r="H7771" s="260">
        <v>0.28304841657599999</v>
      </c>
      <c r="I7771" s="260">
        <v>1.3557792780000001E-3</v>
      </c>
      <c r="J7771" s="260">
        <v>3.8334423715142001</v>
      </c>
      <c r="K7771" s="260">
        <v>4.11784656552339</v>
      </c>
      <c r="L7771" s="301" t="str">
        <f t="shared" si="243"/>
        <v/>
      </c>
      <c r="M7771" s="459">
        <f>IFERROR((Tableau1[[#This Row],[Scope 1
(kg CO2-eq)]]+Tableau1[[#This Row],[Scope 2 energy
(kg CO2-eq)]]+Tableau1[[#This Row],[Scope 2 Infrastructure
(kg CO2-eq)]])/Tableau1[[#This Row],[Total CO2-emissions
(kg CO2-eq)
for scope 3 use ]],"")</f>
        <v>6.906624404978319E-2</v>
      </c>
      <c r="N7771" s="436" t="s">
        <v>3730</v>
      </c>
      <c r="O7771" s="259">
        <v>1</v>
      </c>
      <c r="P7771" s="259" t="s">
        <v>5157</v>
      </c>
      <c r="Q7771" s="259" t="s">
        <v>5363</v>
      </c>
    </row>
    <row r="7772" spans="1:17" ht="21.75" customHeight="1">
      <c r="A7772" s="301" t="s">
        <v>5370</v>
      </c>
      <c r="B7772" s="301" t="s">
        <v>5446</v>
      </c>
      <c r="C7772" s="316" t="s">
        <v>13741</v>
      </c>
      <c r="D7772" s="465" t="s">
        <v>3730</v>
      </c>
      <c r="E7772" s="465" t="s">
        <v>6091</v>
      </c>
      <c r="F7772" s="469" t="str">
        <f t="shared" si="242"/>
        <v>other</v>
      </c>
      <c r="G7772" s="260">
        <v>1.3990799999999999E-2</v>
      </c>
      <c r="H7772" s="260">
        <v>0.2190537202208</v>
      </c>
      <c r="I7772" s="260">
        <v>9.71330112E-5</v>
      </c>
      <c r="J7772" s="260">
        <v>5.5788401501719802</v>
      </c>
      <c r="K7772" s="260">
        <v>5.8119818040434801</v>
      </c>
      <c r="L7772" s="301" t="str">
        <f t="shared" si="243"/>
        <v/>
      </c>
      <c r="M7772" s="459">
        <f>IFERROR((Tableau1[[#This Row],[Scope 1
(kg CO2-eq)]]+Tableau1[[#This Row],[Scope 2 energy
(kg CO2-eq)]]+Tableau1[[#This Row],[Scope 2 Infrastructure
(kg CO2-eq)]])/Tableau1[[#This Row],[Total CO2-emissions
(kg CO2-eq)
for scope 3 use ]],"")</f>
        <v>4.0113968194084845E-2</v>
      </c>
      <c r="N7772" s="436" t="s">
        <v>3730</v>
      </c>
      <c r="O7772" s="259">
        <v>1</v>
      </c>
      <c r="P7772" s="259" t="s">
        <v>5370</v>
      </c>
      <c r="Q7772" s="259" t="s">
        <v>5446</v>
      </c>
    </row>
    <row r="7773" spans="1:17" ht="21.75" customHeight="1">
      <c r="A7773" s="301" t="s">
        <v>5374</v>
      </c>
      <c r="B7773" s="301" t="s">
        <v>5397</v>
      </c>
      <c r="C7773" s="316" t="s">
        <v>13742</v>
      </c>
      <c r="D7773" s="465" t="s">
        <v>3730</v>
      </c>
      <c r="E7773" s="465" t="s">
        <v>700</v>
      </c>
      <c r="F7773" s="469" t="str">
        <f t="shared" si="242"/>
        <v>CH</v>
      </c>
      <c r="G7773" s="260">
        <v>0</v>
      </c>
      <c r="H7773" s="260">
        <v>4.9697927060399997E-4</v>
      </c>
      <c r="I7773" s="260">
        <v>1.0372496364E-5</v>
      </c>
      <c r="J7773" s="260">
        <v>2.1984624482315098</v>
      </c>
      <c r="K7773" s="260">
        <v>2.1989698003389599</v>
      </c>
      <c r="L7773" s="301" t="str">
        <f t="shared" si="243"/>
        <v/>
      </c>
      <c r="M7773" s="459">
        <f>IFERROR((Tableau1[[#This Row],[Scope 1
(kg CO2-eq)]]+Tableau1[[#This Row],[Scope 2 energy
(kg CO2-eq)]]+Tableau1[[#This Row],[Scope 2 Infrastructure
(kg CO2-eq)]])/Tableau1[[#This Row],[Total CO2-emissions
(kg CO2-eq)
for scope 3 use ]],"")</f>
        <v>2.3072248054056688E-4</v>
      </c>
      <c r="N7773" s="436" t="s">
        <v>3730</v>
      </c>
      <c r="O7773" s="259">
        <v>1</v>
      </c>
      <c r="P7773" s="259" t="s">
        <v>5374</v>
      </c>
      <c r="Q7773" s="260" t="s">
        <v>5397</v>
      </c>
    </row>
    <row r="7774" spans="1:17" ht="21.75" customHeight="1">
      <c r="A7774" s="301" t="s">
        <v>5465</v>
      </c>
      <c r="B7774" s="301" t="s">
        <v>5365</v>
      </c>
      <c r="C7774" s="316" t="s">
        <v>13743</v>
      </c>
      <c r="D7774" s="465" t="s">
        <v>3657</v>
      </c>
      <c r="E7774" s="465" t="s">
        <v>700</v>
      </c>
      <c r="F7774" s="469" t="str">
        <f t="shared" si="242"/>
        <v>CH</v>
      </c>
      <c r="G7774" s="260">
        <v>0</v>
      </c>
      <c r="H7774" s="260">
        <v>0</v>
      </c>
      <c r="I7774" s="260">
        <v>0</v>
      </c>
      <c r="J7774" s="260">
        <v>5.2527555426674297E-10</v>
      </c>
      <c r="K7774" s="260">
        <v>5.2527555436815304E-10</v>
      </c>
      <c r="L7774" s="301" t="str">
        <f t="shared" si="243"/>
        <v/>
      </c>
      <c r="M7774" s="459">
        <f>IFERROR((Tableau1[[#This Row],[Scope 1
(kg CO2-eq)]]+Tableau1[[#This Row],[Scope 2 energy
(kg CO2-eq)]]+Tableau1[[#This Row],[Scope 2 Infrastructure
(kg CO2-eq)]])/Tableau1[[#This Row],[Total CO2-emissions
(kg CO2-eq)
for scope 3 use ]],"")</f>
        <v>0</v>
      </c>
      <c r="N7774" s="436" t="s">
        <v>3657</v>
      </c>
      <c r="O7774" s="259">
        <v>31536000</v>
      </c>
      <c r="P7774" s="259" t="s">
        <v>5465</v>
      </c>
      <c r="Q7774" s="260" t="s">
        <v>5365</v>
      </c>
    </row>
    <row r="7775" spans="1:17" ht="21.75" customHeight="1">
      <c r="A7775" s="301" t="s">
        <v>5465</v>
      </c>
      <c r="B7775" s="301" t="s">
        <v>5365</v>
      </c>
      <c r="C7775" s="316" t="s">
        <v>13744</v>
      </c>
      <c r="D7775" s="465" t="s">
        <v>3657</v>
      </c>
      <c r="E7775" s="465" t="s">
        <v>6091</v>
      </c>
      <c r="F7775" s="469" t="str">
        <f t="shared" si="242"/>
        <v>other</v>
      </c>
      <c r="G7775" s="260">
        <v>0</v>
      </c>
      <c r="H7775" s="260">
        <v>0</v>
      </c>
      <c r="I7775" s="260">
        <v>0</v>
      </c>
      <c r="J7775" s="260">
        <v>7.9319876571506899E-10</v>
      </c>
      <c r="K7775" s="260">
        <v>7.9319876571655398E-10</v>
      </c>
      <c r="L7775" s="301" t="str">
        <f t="shared" si="243"/>
        <v/>
      </c>
      <c r="M7775" s="459">
        <f>IFERROR((Tableau1[[#This Row],[Scope 1
(kg CO2-eq)]]+Tableau1[[#This Row],[Scope 2 energy
(kg CO2-eq)]]+Tableau1[[#This Row],[Scope 2 Infrastructure
(kg CO2-eq)]])/Tableau1[[#This Row],[Total CO2-emissions
(kg CO2-eq)
for scope 3 use ]],"")</f>
        <v>0</v>
      </c>
      <c r="N7775" s="436" t="s">
        <v>3657</v>
      </c>
      <c r="O7775" s="259">
        <v>31536000</v>
      </c>
      <c r="P7775" s="259" t="s">
        <v>5465</v>
      </c>
      <c r="Q7775" s="259" t="s">
        <v>5365</v>
      </c>
    </row>
    <row r="7776" spans="1:17" ht="21.75" customHeight="1">
      <c r="A7776" s="301" t="s">
        <v>5465</v>
      </c>
      <c r="B7776" s="301" t="s">
        <v>5365</v>
      </c>
      <c r="C7776" s="316" t="s">
        <v>13745</v>
      </c>
      <c r="D7776" s="465" t="s">
        <v>3657</v>
      </c>
      <c r="E7776" s="465" t="s">
        <v>700</v>
      </c>
      <c r="F7776" s="469" t="str">
        <f t="shared" si="242"/>
        <v>CH</v>
      </c>
      <c r="G7776" s="260">
        <v>0</v>
      </c>
      <c r="H7776" s="260">
        <v>0</v>
      </c>
      <c r="I7776" s="260">
        <v>0</v>
      </c>
      <c r="J7776" s="260">
        <v>5.6179733093377096E-10</v>
      </c>
      <c r="K7776" s="260">
        <v>5.6179733164420403E-10</v>
      </c>
      <c r="L7776" s="301" t="str">
        <f t="shared" si="243"/>
        <v/>
      </c>
      <c r="M7776" s="459">
        <f>IFERROR((Tableau1[[#This Row],[Scope 1
(kg CO2-eq)]]+Tableau1[[#This Row],[Scope 2 energy
(kg CO2-eq)]]+Tableau1[[#This Row],[Scope 2 Infrastructure
(kg CO2-eq)]])/Tableau1[[#This Row],[Total CO2-emissions
(kg CO2-eq)
for scope 3 use ]],"")</f>
        <v>0</v>
      </c>
      <c r="N7776" s="436" t="s">
        <v>3657</v>
      </c>
      <c r="O7776" s="259">
        <v>31536000</v>
      </c>
      <c r="P7776" s="259" t="s">
        <v>5465</v>
      </c>
      <c r="Q7776" s="259" t="s">
        <v>5365</v>
      </c>
    </row>
    <row r="7777" spans="1:17" ht="21.75" customHeight="1">
      <c r="A7777" s="301" t="s">
        <v>5465</v>
      </c>
      <c r="B7777" s="301" t="s">
        <v>5365</v>
      </c>
      <c r="C7777" s="316" t="s">
        <v>13746</v>
      </c>
      <c r="D7777" s="465" t="s">
        <v>3657</v>
      </c>
      <c r="E7777" s="465" t="s">
        <v>700</v>
      </c>
      <c r="F7777" s="469" t="str">
        <f t="shared" si="242"/>
        <v>CH</v>
      </c>
      <c r="G7777" s="260">
        <v>0</v>
      </c>
      <c r="H7777" s="260">
        <v>0</v>
      </c>
      <c r="I7777" s="260">
        <v>0</v>
      </c>
      <c r="J7777" s="260">
        <v>2.08302548899961E-10</v>
      </c>
      <c r="K7777" s="260">
        <v>2.08302548942596E-10</v>
      </c>
      <c r="L7777" s="301" t="str">
        <f t="shared" si="243"/>
        <v/>
      </c>
      <c r="M7777" s="459">
        <f>IFERROR((Tableau1[[#This Row],[Scope 1
(kg CO2-eq)]]+Tableau1[[#This Row],[Scope 2 energy
(kg CO2-eq)]]+Tableau1[[#This Row],[Scope 2 Infrastructure
(kg CO2-eq)]])/Tableau1[[#This Row],[Total CO2-emissions
(kg CO2-eq)
for scope 3 use ]],"")</f>
        <v>0</v>
      </c>
      <c r="N7777" s="436" t="s">
        <v>3657</v>
      </c>
      <c r="O7777" s="259">
        <v>31536000</v>
      </c>
      <c r="P7777" s="259" t="s">
        <v>5465</v>
      </c>
      <c r="Q7777" s="259" t="s">
        <v>5365</v>
      </c>
    </row>
    <row r="7778" spans="1:17" ht="21.75" customHeight="1">
      <c r="A7778" s="301" t="s">
        <v>5465</v>
      </c>
      <c r="B7778" s="301" t="s">
        <v>5365</v>
      </c>
      <c r="C7778" s="316" t="s">
        <v>13747</v>
      </c>
      <c r="D7778" s="465" t="s">
        <v>3730</v>
      </c>
      <c r="E7778" s="465" t="s">
        <v>700</v>
      </c>
      <c r="F7778" s="469" t="str">
        <f t="shared" si="242"/>
        <v>CH</v>
      </c>
      <c r="G7778" s="260">
        <v>0</v>
      </c>
      <c r="H7778" s="260">
        <v>9.1768354524000006E-3</v>
      </c>
      <c r="I7778" s="260">
        <v>1.915305084E-4</v>
      </c>
      <c r="J7778" s="260">
        <v>0.16815898760846101</v>
      </c>
      <c r="K7778" s="260">
        <v>0.17752735366384001</v>
      </c>
      <c r="L7778" s="301" t="str">
        <f t="shared" si="243"/>
        <v/>
      </c>
      <c r="M7778" s="459">
        <f>IFERROR((Tableau1[[#This Row],[Scope 1
(kg CO2-eq)]]+Tableau1[[#This Row],[Scope 2 energy
(kg CO2-eq)]]+Tableau1[[#This Row],[Scope 2 Infrastructure
(kg CO2-eq)]])/Tableau1[[#This Row],[Total CO2-emissions
(kg CO2-eq)
for scope 3 use ]],"")</f>
        <v>5.2771394196184727E-2</v>
      </c>
      <c r="N7778" s="436" t="s">
        <v>3730</v>
      </c>
      <c r="O7778" s="259">
        <v>1</v>
      </c>
      <c r="P7778" s="259" t="s">
        <v>5465</v>
      </c>
      <c r="Q7778" s="259" t="s">
        <v>5365</v>
      </c>
    </row>
    <row r="7779" spans="1:17" ht="21.75" customHeight="1">
      <c r="A7779" s="301" t="s">
        <v>5465</v>
      </c>
      <c r="B7779" s="301" t="s">
        <v>5365</v>
      </c>
      <c r="C7779" s="316" t="s">
        <v>13748</v>
      </c>
      <c r="D7779" s="465" t="s">
        <v>3730</v>
      </c>
      <c r="E7779" s="465" t="s">
        <v>6091</v>
      </c>
      <c r="F7779" s="469" t="str">
        <f t="shared" si="242"/>
        <v>other</v>
      </c>
      <c r="G7779" s="260">
        <v>0</v>
      </c>
      <c r="H7779" s="260">
        <v>3.9990326745599998E-2</v>
      </c>
      <c r="I7779" s="260">
        <v>1.9155046679999999E-4</v>
      </c>
      <c r="J7779" s="260">
        <v>0.16815898760846101</v>
      </c>
      <c r="K7779" s="260">
        <v>0.20834086467780499</v>
      </c>
      <c r="L7779" s="301" t="str">
        <f t="shared" si="243"/>
        <v/>
      </c>
      <c r="M7779" s="459">
        <f>IFERROR((Tableau1[[#This Row],[Scope 1
(kg CO2-eq)]]+Tableau1[[#This Row],[Scope 2 energy
(kg CO2-eq)]]+Tableau1[[#This Row],[Scope 2 Infrastructure
(kg CO2-eq)]])/Tableau1[[#This Row],[Total CO2-emissions
(kg CO2-eq)
for scope 3 use ]],"")</f>
        <v>0.19286603842477312</v>
      </c>
      <c r="N7779" s="436" t="s">
        <v>3730</v>
      </c>
      <c r="O7779" s="259">
        <v>1</v>
      </c>
      <c r="P7779" s="259" t="s">
        <v>5465</v>
      </c>
      <c r="Q7779" s="259" t="s">
        <v>5365</v>
      </c>
    </row>
    <row r="7780" spans="1:17" ht="21.75" customHeight="1">
      <c r="A7780" s="301" t="s">
        <v>5465</v>
      </c>
      <c r="B7780" s="301" t="s">
        <v>5365</v>
      </c>
      <c r="C7780" s="316" t="s">
        <v>13749</v>
      </c>
      <c r="D7780" s="465" t="s">
        <v>3657</v>
      </c>
      <c r="E7780" s="465" t="s">
        <v>700</v>
      </c>
      <c r="F7780" s="469" t="str">
        <f t="shared" si="242"/>
        <v>CH</v>
      </c>
      <c r="G7780" s="260">
        <v>0</v>
      </c>
      <c r="H7780" s="260">
        <v>1.5195258186483999E-10</v>
      </c>
      <c r="I7780" s="260">
        <v>3.1714151799086799E-12</v>
      </c>
      <c r="J7780" s="260">
        <v>1.1201819302436899E-8</v>
      </c>
      <c r="K7780" s="260">
        <v>1.1356943437757E-8</v>
      </c>
      <c r="L7780" s="301" t="str">
        <f t="shared" si="243"/>
        <v/>
      </c>
      <c r="M7780" s="459">
        <f>IFERROR((Tableau1[[#This Row],[Scope 1
(kg CO2-eq)]]+Tableau1[[#This Row],[Scope 2 energy
(kg CO2-eq)]]+Tableau1[[#This Row],[Scope 2 Infrastructure
(kg CO2-eq)]])/Tableau1[[#This Row],[Total CO2-emissions
(kg CO2-eq)
for scope 3 use ]],"")</f>
        <v>1.3658956557714942E-2</v>
      </c>
      <c r="N7780" s="437" t="s">
        <v>3657</v>
      </c>
      <c r="O7780" s="259">
        <v>31536000</v>
      </c>
      <c r="P7780" s="259" t="s">
        <v>5465</v>
      </c>
      <c r="Q7780" s="259" t="s">
        <v>5365</v>
      </c>
    </row>
    <row r="7781" spans="1:17" ht="21.75" customHeight="1">
      <c r="A7781" s="301" t="s">
        <v>5465</v>
      </c>
      <c r="B7781" s="301" t="s">
        <v>5365</v>
      </c>
      <c r="C7781" s="316" t="s">
        <v>13750</v>
      </c>
      <c r="D7781" s="465" t="s">
        <v>3657</v>
      </c>
      <c r="E7781" s="465" t="s">
        <v>6091</v>
      </c>
      <c r="F7781" s="469" t="str">
        <f t="shared" si="242"/>
        <v>other</v>
      </c>
      <c r="G7781" s="260">
        <v>0</v>
      </c>
      <c r="H7781" s="260">
        <v>6.6217090086575295E-10</v>
      </c>
      <c r="I7781" s="260">
        <v>3.171745656621E-12</v>
      </c>
      <c r="J7781" s="260">
        <v>1.1201819302436899E-8</v>
      </c>
      <c r="K7781" s="260">
        <v>1.1867162000959799E-8</v>
      </c>
      <c r="L7781" s="301" t="str">
        <f t="shared" si="243"/>
        <v/>
      </c>
      <c r="M7781" s="459">
        <f>IFERROR((Tableau1[[#This Row],[Scope 1
(kg CO2-eq)]]+Tableau1[[#This Row],[Scope 2 energy
(kg CO2-eq)]]+Tableau1[[#This Row],[Scope 2 Infrastructure
(kg CO2-eq)]])/Tableau1[[#This Row],[Total CO2-emissions
(kg CO2-eq)
for scope 3 use ]],"")</f>
        <v>5.6065860267902466E-2</v>
      </c>
      <c r="N7781" s="437" t="s">
        <v>3657</v>
      </c>
      <c r="O7781" s="259">
        <v>31536000</v>
      </c>
      <c r="P7781" s="260" t="s">
        <v>5465</v>
      </c>
      <c r="Q7781" s="260" t="s">
        <v>5365</v>
      </c>
    </row>
    <row r="7782" spans="1:17" ht="21.75" customHeight="1">
      <c r="A7782" s="301" t="s">
        <v>5465</v>
      </c>
      <c r="B7782" s="301" t="s">
        <v>5365</v>
      </c>
      <c r="C7782" s="316" t="s">
        <v>13751</v>
      </c>
      <c r="D7782" s="465" t="s">
        <v>3730</v>
      </c>
      <c r="E7782" s="465" t="s">
        <v>700</v>
      </c>
      <c r="F7782" s="469" t="str">
        <f t="shared" si="242"/>
        <v>CH</v>
      </c>
      <c r="G7782" s="260">
        <v>0</v>
      </c>
      <c r="H7782" s="260">
        <v>2.97949203E-2</v>
      </c>
      <c r="I7782" s="260">
        <v>6.2185229999999999E-4</v>
      </c>
      <c r="J7782" s="260">
        <v>0.15841661616179301</v>
      </c>
      <c r="K7782" s="260">
        <v>0.18883338895316301</v>
      </c>
      <c r="L7782" s="301" t="str">
        <f t="shared" si="243"/>
        <v/>
      </c>
      <c r="M7782" s="459">
        <f>IFERROR((Tableau1[[#This Row],[Scope 1
(kg CO2-eq)]]+Tableau1[[#This Row],[Scope 2 energy
(kg CO2-eq)]]+Tableau1[[#This Row],[Scope 2 Infrastructure
(kg CO2-eq)]])/Tableau1[[#This Row],[Total CO2-emissions
(kg CO2-eq)
for scope 3 use ]],"")</f>
        <v>0.16107730083446406</v>
      </c>
      <c r="N7782" s="436" t="s">
        <v>3730</v>
      </c>
      <c r="O7782" s="259">
        <v>1</v>
      </c>
      <c r="P7782" s="260" t="s">
        <v>5465</v>
      </c>
      <c r="Q7782" s="260" t="s">
        <v>5365</v>
      </c>
    </row>
    <row r="7783" spans="1:17" ht="21.75" customHeight="1">
      <c r="A7783" s="301" t="s">
        <v>5465</v>
      </c>
      <c r="B7783" s="301" t="s">
        <v>5365</v>
      </c>
      <c r="C7783" s="316" t="s">
        <v>13752</v>
      </c>
      <c r="D7783" s="465" t="s">
        <v>3730</v>
      </c>
      <c r="E7783" s="465" t="s">
        <v>6091</v>
      </c>
      <c r="F7783" s="469" t="str">
        <f t="shared" si="242"/>
        <v>other</v>
      </c>
      <c r="G7783" s="260">
        <v>0</v>
      </c>
      <c r="H7783" s="260">
        <v>0.12983872320000001</v>
      </c>
      <c r="I7783" s="260">
        <v>6.2191709999999997E-4</v>
      </c>
      <c r="J7783" s="260">
        <v>0.15841661616179301</v>
      </c>
      <c r="K7783" s="260">
        <v>0.28887725599622799</v>
      </c>
      <c r="L7783" s="301" t="str">
        <f t="shared" si="243"/>
        <v/>
      </c>
      <c r="M7783" s="459">
        <f>IFERROR((Tableau1[[#This Row],[Scope 1
(kg CO2-eq)]]+Tableau1[[#This Row],[Scope 2 energy
(kg CO2-eq)]]+Tableau1[[#This Row],[Scope 2 Infrastructure
(kg CO2-eq)]])/Tableau1[[#This Row],[Total CO2-emissions
(kg CO2-eq)
for scope 3 use ]],"")</f>
        <v>0.45161270952291066</v>
      </c>
      <c r="N7783" s="436" t="s">
        <v>3730</v>
      </c>
      <c r="O7783" s="259">
        <v>1</v>
      </c>
      <c r="P7783" s="259" t="s">
        <v>5465</v>
      </c>
      <c r="Q7783" s="259" t="s">
        <v>5365</v>
      </c>
    </row>
    <row r="7784" spans="1:17" ht="21.75" customHeight="1">
      <c r="A7784" s="301" t="s">
        <v>5465</v>
      </c>
      <c r="B7784" s="301" t="s">
        <v>5365</v>
      </c>
      <c r="C7784" s="316" t="s">
        <v>13753</v>
      </c>
      <c r="D7784" s="465" t="s">
        <v>3657</v>
      </c>
      <c r="E7784" s="465" t="s">
        <v>700</v>
      </c>
      <c r="F7784" s="469" t="str">
        <f t="shared" si="242"/>
        <v>CH</v>
      </c>
      <c r="G7784" s="260">
        <v>0</v>
      </c>
      <c r="H7784" s="260">
        <v>1.5195258186483999E-10</v>
      </c>
      <c r="I7784" s="260">
        <v>3.1714151799086799E-12</v>
      </c>
      <c r="J7784" s="260">
        <v>3.4662167893372199E-9</v>
      </c>
      <c r="K7784" s="260">
        <v>3.6213408071663E-9</v>
      </c>
      <c r="L7784" s="301" t="str">
        <f t="shared" si="243"/>
        <v/>
      </c>
      <c r="M7784" s="459">
        <f>IFERROR((Tableau1[[#This Row],[Scope 1
(kg CO2-eq)]]+Tableau1[[#This Row],[Scope 2 energy
(kg CO2-eq)]]+Tableau1[[#This Row],[Scope 2 Infrastructure
(kg CO2-eq)]])/Tableau1[[#This Row],[Total CO2-emissions
(kg CO2-eq)
for scope 3 use ]],"")</f>
        <v>4.2836066889305906E-2</v>
      </c>
      <c r="N7784" s="437" t="s">
        <v>3657</v>
      </c>
      <c r="O7784" s="259">
        <v>31536000</v>
      </c>
      <c r="P7784" s="259" t="s">
        <v>5465</v>
      </c>
      <c r="Q7784" s="259" t="s">
        <v>5365</v>
      </c>
    </row>
    <row r="7785" spans="1:17" ht="21.75" customHeight="1">
      <c r="A7785" s="301" t="s">
        <v>5465</v>
      </c>
      <c r="B7785" s="301" t="s">
        <v>5365</v>
      </c>
      <c r="C7785" s="316" t="s">
        <v>13754</v>
      </c>
      <c r="D7785" s="465" t="s">
        <v>3657</v>
      </c>
      <c r="E7785" s="465" t="s">
        <v>6091</v>
      </c>
      <c r="F7785" s="469" t="str">
        <f t="shared" si="242"/>
        <v>other</v>
      </c>
      <c r="G7785" s="260">
        <v>0</v>
      </c>
      <c r="H7785" s="260">
        <v>6.6217090086575295E-10</v>
      </c>
      <c r="I7785" s="260">
        <v>3.171745656621E-12</v>
      </c>
      <c r="J7785" s="260">
        <v>3.4662167893372199E-9</v>
      </c>
      <c r="K7785" s="260">
        <v>4.1315594557097097E-9</v>
      </c>
      <c r="L7785" s="301" t="str">
        <f t="shared" si="243"/>
        <v/>
      </c>
      <c r="M7785" s="459">
        <f>IFERROR((Tableau1[[#This Row],[Scope 1
(kg CO2-eq)]]+Tableau1[[#This Row],[Scope 2 energy
(kg CO2-eq)]]+Tableau1[[#This Row],[Scope 2 Infrastructure
(kg CO2-eq)]])/Tableau1[[#This Row],[Total CO2-emissions
(kg CO2-eq)
for scope 3 use ]],"")</f>
        <v>0.16103910730435872</v>
      </c>
      <c r="N7785" s="437" t="s">
        <v>3657</v>
      </c>
      <c r="O7785" s="259">
        <v>31536000</v>
      </c>
      <c r="P7785" s="260" t="s">
        <v>5465</v>
      </c>
      <c r="Q7785" s="260" t="s">
        <v>5365</v>
      </c>
    </row>
    <row r="7786" spans="1:17" ht="21.75" customHeight="1">
      <c r="A7786" s="301" t="s">
        <v>5376</v>
      </c>
      <c r="B7786" s="301" t="s">
        <v>5377</v>
      </c>
      <c r="C7786" s="316" t="s">
        <v>13755</v>
      </c>
      <c r="D7786" s="465" t="s">
        <v>3646</v>
      </c>
      <c r="E7786" s="465" t="s">
        <v>6091</v>
      </c>
      <c r="F7786" s="469" t="str">
        <f t="shared" si="242"/>
        <v>other</v>
      </c>
      <c r="G7786" s="260">
        <v>0</v>
      </c>
      <c r="H7786" s="260">
        <v>87.158561106720001</v>
      </c>
      <c r="I7786" s="260">
        <v>8.3044644976799997</v>
      </c>
      <c r="J7786" s="260">
        <v>768.63138884485295</v>
      </c>
      <c r="K7786" s="260">
        <v>864.09441452144495</v>
      </c>
      <c r="L7786" s="301" t="str">
        <f t="shared" si="243"/>
        <v/>
      </c>
      <c r="M7786" s="459">
        <f>IFERROR((Tableau1[[#This Row],[Scope 1
(kg CO2-eq)]]+Tableau1[[#This Row],[Scope 2 energy
(kg CO2-eq)]]+Tableau1[[#This Row],[Scope 2 Infrastructure
(kg CO2-eq)]])/Tableau1[[#This Row],[Total CO2-emissions
(kg CO2-eq)
for scope 3 use ]],"")</f>
        <v>0.11047754041700361</v>
      </c>
      <c r="N7786" s="436" t="s">
        <v>3646</v>
      </c>
      <c r="O7786" s="259">
        <v>1</v>
      </c>
      <c r="P7786" s="260" t="s">
        <v>5376</v>
      </c>
      <c r="Q7786" s="260" t="s">
        <v>5377</v>
      </c>
    </row>
    <row r="7787" spans="1:17" ht="21.75" customHeight="1">
      <c r="A7787" s="301" t="s">
        <v>5376</v>
      </c>
      <c r="B7787" s="301" t="s">
        <v>5377</v>
      </c>
      <c r="C7787" s="316" t="s">
        <v>13756</v>
      </c>
      <c r="D7787" s="465" t="s">
        <v>3646</v>
      </c>
      <c r="E7787" s="465" t="s">
        <v>6091</v>
      </c>
      <c r="F7787" s="469" t="str">
        <f t="shared" si="242"/>
        <v>other</v>
      </c>
      <c r="G7787" s="260">
        <v>0</v>
      </c>
      <c r="H7787" s="260">
        <v>16.149913093599999</v>
      </c>
      <c r="I7787" s="260">
        <v>1.5950048104800001</v>
      </c>
      <c r="J7787" s="260">
        <v>146.85359493797199</v>
      </c>
      <c r="K7787" s="260">
        <v>164.59851286422401</v>
      </c>
      <c r="L7787" s="301" t="str">
        <f t="shared" si="243"/>
        <v/>
      </c>
      <c r="M7787" s="459">
        <f>IFERROR((Tableau1[[#This Row],[Scope 1
(kg CO2-eq)]]+Tableau1[[#This Row],[Scope 2 energy
(kg CO2-eq)]]+Tableau1[[#This Row],[Scope 2 Infrastructure
(kg CO2-eq)]])/Tableau1[[#This Row],[Total CO2-emissions
(kg CO2-eq)
for scope 3 use ]],"")</f>
        <v>0.10780727963634543</v>
      </c>
      <c r="N7787" s="436" t="s">
        <v>3646</v>
      </c>
      <c r="O7787" s="259">
        <v>1</v>
      </c>
      <c r="P7787" s="259" t="s">
        <v>5376</v>
      </c>
      <c r="Q7787" s="259" t="s">
        <v>5377</v>
      </c>
    </row>
    <row r="7788" spans="1:17" ht="21.75" customHeight="1">
      <c r="A7788" s="301" t="s">
        <v>5465</v>
      </c>
      <c r="B7788" s="301" t="s">
        <v>5365</v>
      </c>
      <c r="C7788" s="316" t="s">
        <v>13757</v>
      </c>
      <c r="D7788" s="465" t="s">
        <v>3657</v>
      </c>
      <c r="E7788" s="465" t="s">
        <v>700</v>
      </c>
      <c r="F7788" s="469" t="str">
        <f t="shared" si="242"/>
        <v>CH</v>
      </c>
      <c r="G7788" s="260">
        <v>0</v>
      </c>
      <c r="H7788" s="260">
        <v>0</v>
      </c>
      <c r="I7788" s="260">
        <v>0</v>
      </c>
      <c r="J7788" s="260">
        <v>1.3940527985225599E-9</v>
      </c>
      <c r="K7788" s="260">
        <v>1.3940527994936699E-9</v>
      </c>
      <c r="L7788" s="301" t="str">
        <f t="shared" si="243"/>
        <v/>
      </c>
      <c r="M7788" s="459">
        <f>IFERROR((Tableau1[[#This Row],[Scope 1
(kg CO2-eq)]]+Tableau1[[#This Row],[Scope 2 energy
(kg CO2-eq)]]+Tableau1[[#This Row],[Scope 2 Infrastructure
(kg CO2-eq)]])/Tableau1[[#This Row],[Total CO2-emissions
(kg CO2-eq)
for scope 3 use ]],"")</f>
        <v>0</v>
      </c>
      <c r="N7788" s="436" t="s">
        <v>3657</v>
      </c>
      <c r="O7788" s="259">
        <v>31536000</v>
      </c>
      <c r="P7788" s="259" t="s">
        <v>5465</v>
      </c>
      <c r="Q7788" s="259" t="s">
        <v>5365</v>
      </c>
    </row>
    <row r="7789" spans="1:17" ht="21.75" customHeight="1">
      <c r="A7789" s="301" t="s">
        <v>5465</v>
      </c>
      <c r="B7789" s="301" t="s">
        <v>5365</v>
      </c>
      <c r="C7789" s="316" t="s">
        <v>13758</v>
      </c>
      <c r="D7789" s="465" t="s">
        <v>3657</v>
      </c>
      <c r="E7789" s="465" t="s">
        <v>700</v>
      </c>
      <c r="F7789" s="469" t="str">
        <f t="shared" si="242"/>
        <v>CH</v>
      </c>
      <c r="G7789" s="260">
        <v>0</v>
      </c>
      <c r="H7789" s="260">
        <v>0</v>
      </c>
      <c r="I7789" s="260">
        <v>0</v>
      </c>
      <c r="J7789" s="260">
        <v>1.2675457059381E-9</v>
      </c>
      <c r="K7789" s="260">
        <v>1.26754570377482E-9</v>
      </c>
      <c r="L7789" s="301" t="str">
        <f t="shared" si="243"/>
        <v/>
      </c>
      <c r="M7789" s="459">
        <f>IFERROR((Tableau1[[#This Row],[Scope 1
(kg CO2-eq)]]+Tableau1[[#This Row],[Scope 2 energy
(kg CO2-eq)]]+Tableau1[[#This Row],[Scope 2 Infrastructure
(kg CO2-eq)]])/Tableau1[[#This Row],[Total CO2-emissions
(kg CO2-eq)
for scope 3 use ]],"")</f>
        <v>0</v>
      </c>
      <c r="N7789" s="436" t="s">
        <v>3657</v>
      </c>
      <c r="O7789" s="259">
        <v>31536000</v>
      </c>
      <c r="P7789" s="259" t="s">
        <v>5465</v>
      </c>
      <c r="Q7789" s="259" t="s">
        <v>5365</v>
      </c>
    </row>
    <row r="7790" spans="1:17" ht="21.75" customHeight="1">
      <c r="A7790" s="301" t="s">
        <v>5408</v>
      </c>
      <c r="B7790" s="301" t="s">
        <v>5188</v>
      </c>
      <c r="C7790" s="316" t="s">
        <v>13759</v>
      </c>
      <c r="D7790" s="465" t="s">
        <v>3730</v>
      </c>
      <c r="E7790" s="465" t="s">
        <v>700</v>
      </c>
      <c r="F7790" s="469" t="str">
        <f t="shared" si="242"/>
        <v>CH</v>
      </c>
      <c r="G7790" s="260">
        <v>0</v>
      </c>
      <c r="H7790" s="260">
        <v>7.6351112092181601E-3</v>
      </c>
      <c r="I7790" s="260">
        <v>1.2967077070588E-4</v>
      </c>
      <c r="J7790" s="260">
        <v>1.2411715667656699E-2</v>
      </c>
      <c r="K7790" s="260">
        <v>2.01764976812467E-2</v>
      </c>
      <c r="L7790" s="301" t="str">
        <f t="shared" si="243"/>
        <v/>
      </c>
      <c r="M7790" s="459">
        <f>IFERROR((Tableau1[[#This Row],[Scope 1
(kg CO2-eq)]]+Tableau1[[#This Row],[Scope 2 energy
(kg CO2-eq)]]+Tableau1[[#This Row],[Scope 2 Infrastructure
(kg CO2-eq)]])/Tableau1[[#This Row],[Total CO2-emissions
(kg CO2-eq)
for scope 3 use ]],"")</f>
        <v>0.38484290497756285</v>
      </c>
      <c r="N7790" s="436" t="s">
        <v>3730</v>
      </c>
      <c r="O7790" s="259">
        <v>1</v>
      </c>
      <c r="P7790" s="259" t="s">
        <v>5408</v>
      </c>
      <c r="Q7790" s="259" t="s">
        <v>5188</v>
      </c>
    </row>
    <row r="7791" spans="1:17" ht="21.75" customHeight="1">
      <c r="A7791" s="301" t="s">
        <v>5157</v>
      </c>
      <c r="B7791" s="301" t="s">
        <v>5224</v>
      </c>
      <c r="C7791" s="316" t="s">
        <v>13760</v>
      </c>
      <c r="D7791" s="465" t="s">
        <v>3730</v>
      </c>
      <c r="E7791" s="465" t="s">
        <v>6091</v>
      </c>
      <c r="F7791" s="469" t="str">
        <f t="shared" si="242"/>
        <v>other</v>
      </c>
      <c r="G7791" s="260">
        <v>0</v>
      </c>
      <c r="H7791" s="260">
        <v>0</v>
      </c>
      <c r="I7791" s="260">
        <v>0</v>
      </c>
      <c r="J7791" s="260">
        <v>0.79880913772707396</v>
      </c>
      <c r="K7791" s="260">
        <v>0.79880913771321704</v>
      </c>
      <c r="L7791" s="301" t="str">
        <f t="shared" si="243"/>
        <v/>
      </c>
      <c r="M7791" s="459">
        <f>IFERROR((Tableau1[[#This Row],[Scope 1
(kg CO2-eq)]]+Tableau1[[#This Row],[Scope 2 energy
(kg CO2-eq)]]+Tableau1[[#This Row],[Scope 2 Infrastructure
(kg CO2-eq)]])/Tableau1[[#This Row],[Total CO2-emissions
(kg CO2-eq)
for scope 3 use ]],"")</f>
        <v>0</v>
      </c>
      <c r="N7791" s="436" t="s">
        <v>3730</v>
      </c>
      <c r="O7791" s="259">
        <v>1</v>
      </c>
      <c r="P7791" s="259" t="s">
        <v>5157</v>
      </c>
      <c r="Q7791" s="259" t="s">
        <v>5224</v>
      </c>
    </row>
    <row r="7792" spans="1:17" ht="21.75" customHeight="1">
      <c r="A7792" s="301" t="s">
        <v>5157</v>
      </c>
      <c r="B7792" s="301" t="s">
        <v>5224</v>
      </c>
      <c r="C7792" s="316" t="s">
        <v>13761</v>
      </c>
      <c r="D7792" s="465" t="s">
        <v>3730</v>
      </c>
      <c r="E7792" s="465" t="s">
        <v>6091</v>
      </c>
      <c r="F7792" s="469" t="str">
        <f t="shared" si="242"/>
        <v>other</v>
      </c>
      <c r="G7792" s="260">
        <v>0</v>
      </c>
      <c r="H7792" s="260">
        <v>0</v>
      </c>
      <c r="I7792" s="260">
        <v>0</v>
      </c>
      <c r="J7792" s="260">
        <v>0.90637597928838398</v>
      </c>
      <c r="K7792" s="260">
        <v>0.90637597925727198</v>
      </c>
      <c r="L7792" s="301" t="str">
        <f t="shared" si="243"/>
        <v/>
      </c>
      <c r="M7792" s="459">
        <f>IFERROR((Tableau1[[#This Row],[Scope 1
(kg CO2-eq)]]+Tableau1[[#This Row],[Scope 2 energy
(kg CO2-eq)]]+Tableau1[[#This Row],[Scope 2 Infrastructure
(kg CO2-eq)]])/Tableau1[[#This Row],[Total CO2-emissions
(kg CO2-eq)
for scope 3 use ]],"")</f>
        <v>0</v>
      </c>
      <c r="N7792" s="436" t="s">
        <v>3730</v>
      </c>
      <c r="O7792" s="259">
        <v>1</v>
      </c>
      <c r="P7792" s="259" t="s">
        <v>5157</v>
      </c>
      <c r="Q7792" s="259" t="s">
        <v>5224</v>
      </c>
    </row>
    <row r="7793" spans="1:17" ht="21.75" customHeight="1">
      <c r="A7793" s="301" t="s">
        <v>5157</v>
      </c>
      <c r="B7793" s="301" t="s">
        <v>5224</v>
      </c>
      <c r="C7793" s="316" t="s">
        <v>13762</v>
      </c>
      <c r="D7793" s="465" t="s">
        <v>3730</v>
      </c>
      <c r="E7793" s="465" t="s">
        <v>6091</v>
      </c>
      <c r="F7793" s="469" t="str">
        <f t="shared" si="242"/>
        <v>other</v>
      </c>
      <c r="G7793" s="260">
        <v>0</v>
      </c>
      <c r="H7793" s="260">
        <v>0</v>
      </c>
      <c r="I7793" s="260">
        <v>0</v>
      </c>
      <c r="J7793" s="260">
        <v>1.0139428208496899</v>
      </c>
      <c r="K7793" s="260">
        <v>1.0139428208245</v>
      </c>
      <c r="L7793" s="301" t="str">
        <f t="shared" si="243"/>
        <v/>
      </c>
      <c r="M7793" s="459">
        <f>IFERROR((Tableau1[[#This Row],[Scope 1
(kg CO2-eq)]]+Tableau1[[#This Row],[Scope 2 energy
(kg CO2-eq)]]+Tableau1[[#This Row],[Scope 2 Infrastructure
(kg CO2-eq)]])/Tableau1[[#This Row],[Total CO2-emissions
(kg CO2-eq)
for scope 3 use ]],"")</f>
        <v>0</v>
      </c>
      <c r="N7793" s="436" t="s">
        <v>3730</v>
      </c>
      <c r="O7793" s="259">
        <v>1</v>
      </c>
      <c r="P7793" s="259" t="s">
        <v>5157</v>
      </c>
      <c r="Q7793" s="259" t="s">
        <v>5224</v>
      </c>
    </row>
    <row r="7794" spans="1:17" ht="21.75" customHeight="1">
      <c r="A7794" s="301" t="s">
        <v>5157</v>
      </c>
      <c r="B7794" s="301" t="s">
        <v>5224</v>
      </c>
      <c r="C7794" s="316" t="s">
        <v>13763</v>
      </c>
      <c r="D7794" s="465" t="s">
        <v>3730</v>
      </c>
      <c r="E7794" s="465" t="s">
        <v>6091</v>
      </c>
      <c r="F7794" s="469" t="str">
        <f t="shared" si="242"/>
        <v>other</v>
      </c>
      <c r="G7794" s="260">
        <v>0</v>
      </c>
      <c r="H7794" s="260">
        <v>0</v>
      </c>
      <c r="I7794" s="260">
        <v>0</v>
      </c>
      <c r="J7794" s="260">
        <v>1.1210998713426901</v>
      </c>
      <c r="K7794" s="260">
        <v>1.1210998713173299</v>
      </c>
      <c r="L7794" s="301" t="str">
        <f t="shared" si="243"/>
        <v/>
      </c>
      <c r="M7794" s="459">
        <f>IFERROR((Tableau1[[#This Row],[Scope 1
(kg CO2-eq)]]+Tableau1[[#This Row],[Scope 2 energy
(kg CO2-eq)]]+Tableau1[[#This Row],[Scope 2 Infrastructure
(kg CO2-eq)]])/Tableau1[[#This Row],[Total CO2-emissions
(kg CO2-eq)
for scope 3 use ]],"")</f>
        <v>0</v>
      </c>
      <c r="N7794" s="436" t="s">
        <v>3730</v>
      </c>
      <c r="O7794" s="259">
        <v>1</v>
      </c>
      <c r="P7794" s="259" t="s">
        <v>5157</v>
      </c>
      <c r="Q7794" s="259" t="s">
        <v>5224</v>
      </c>
    </row>
    <row r="7795" spans="1:17" ht="21.75" customHeight="1">
      <c r="A7795" s="301" t="s">
        <v>5385</v>
      </c>
      <c r="B7795" s="301" t="s">
        <v>5389</v>
      </c>
      <c r="C7795" s="316" t="s">
        <v>13764</v>
      </c>
      <c r="D7795" s="465" t="s">
        <v>3730</v>
      </c>
      <c r="E7795" s="465" t="s">
        <v>119</v>
      </c>
      <c r="F7795" s="469" t="str">
        <f t="shared" si="242"/>
        <v>other</v>
      </c>
      <c r="G7795" s="260">
        <v>0.30065399999999998</v>
      </c>
      <c r="H7795" s="260">
        <v>0</v>
      </c>
      <c r="I7795" s="260">
        <v>0</v>
      </c>
      <c r="J7795" s="260">
        <v>0.29966887258441</v>
      </c>
      <c r="K7795" s="260">
        <v>0.60032287259580897</v>
      </c>
      <c r="L7795" s="301" t="str">
        <f t="shared" si="243"/>
        <v/>
      </c>
      <c r="M7795" s="459">
        <f>IFERROR((Tableau1[[#This Row],[Scope 1
(kg CO2-eq)]]+Tableau1[[#This Row],[Scope 2 energy
(kg CO2-eq)]]+Tableau1[[#This Row],[Scope 2 Infrastructure
(kg CO2-eq)]])/Tableau1[[#This Row],[Total CO2-emissions
(kg CO2-eq)
for scope 3 use ]],"")</f>
        <v>0.50082049797630668</v>
      </c>
      <c r="N7795" s="436" t="s">
        <v>3730</v>
      </c>
      <c r="O7795" s="259">
        <v>1</v>
      </c>
      <c r="P7795" s="259" t="s">
        <v>5385</v>
      </c>
      <c r="Q7795" s="259" t="s">
        <v>5389</v>
      </c>
    </row>
    <row r="7796" spans="1:17" ht="21.75" customHeight="1">
      <c r="A7796" s="301" t="s">
        <v>5385</v>
      </c>
      <c r="B7796" s="301" t="s">
        <v>5389</v>
      </c>
      <c r="C7796" s="316" t="s">
        <v>13765</v>
      </c>
      <c r="D7796" s="465" t="s">
        <v>3730</v>
      </c>
      <c r="E7796" s="465" t="s">
        <v>6018</v>
      </c>
      <c r="F7796" s="469" t="str">
        <f t="shared" si="242"/>
        <v>other</v>
      </c>
      <c r="G7796" s="260">
        <v>0.1959834</v>
      </c>
      <c r="H7796" s="260">
        <v>0</v>
      </c>
      <c r="I7796" s="260">
        <v>0</v>
      </c>
      <c r="J7796" s="260">
        <v>0.54493329267798496</v>
      </c>
      <c r="K7796" s="260">
        <v>0.74091669270087701</v>
      </c>
      <c r="L7796" s="301" t="str">
        <f t="shared" si="243"/>
        <v/>
      </c>
      <c r="M7796" s="459">
        <f>IFERROR((Tableau1[[#This Row],[Scope 1
(kg CO2-eq)]]+Tableau1[[#This Row],[Scope 2 energy
(kg CO2-eq)]]+Tableau1[[#This Row],[Scope 2 Infrastructure
(kg CO2-eq)]])/Tableau1[[#This Row],[Total CO2-emissions
(kg CO2-eq)
for scope 3 use ]],"")</f>
        <v>0.26451475844818417</v>
      </c>
      <c r="N7796" s="436" t="s">
        <v>3730</v>
      </c>
      <c r="O7796" s="259">
        <v>1</v>
      </c>
      <c r="P7796" s="259" t="s">
        <v>5385</v>
      </c>
      <c r="Q7796" s="259" t="s">
        <v>5389</v>
      </c>
    </row>
    <row r="7797" spans="1:17" ht="21.75" customHeight="1">
      <c r="A7797" s="301" t="s">
        <v>5385</v>
      </c>
      <c r="B7797" s="301" t="s">
        <v>5389</v>
      </c>
      <c r="C7797" s="316" t="s">
        <v>13766</v>
      </c>
      <c r="D7797" s="465" t="s">
        <v>3730</v>
      </c>
      <c r="E7797" s="465" t="s">
        <v>6015</v>
      </c>
      <c r="F7797" s="469" t="str">
        <f t="shared" si="242"/>
        <v>other</v>
      </c>
      <c r="G7797" s="260">
        <v>0.24104790000000001</v>
      </c>
      <c r="H7797" s="260">
        <v>0</v>
      </c>
      <c r="I7797" s="260">
        <v>0</v>
      </c>
      <c r="J7797" s="260">
        <v>0.40206061472502197</v>
      </c>
      <c r="K7797" s="260">
        <v>0.64310851490694998</v>
      </c>
      <c r="L7797" s="301" t="str">
        <f t="shared" si="243"/>
        <v/>
      </c>
      <c r="M7797" s="459">
        <f>IFERROR((Tableau1[[#This Row],[Scope 1
(kg CO2-eq)]]+Tableau1[[#This Row],[Scope 2 energy
(kg CO2-eq)]]+Tableau1[[#This Row],[Scope 2 Infrastructure
(kg CO2-eq)]])/Tableau1[[#This Row],[Total CO2-emissions
(kg CO2-eq)
for scope 3 use ]],"")</f>
        <v>0.37481683792489784</v>
      </c>
      <c r="N7797" s="436" t="s">
        <v>3730</v>
      </c>
      <c r="O7797" s="259">
        <v>1</v>
      </c>
      <c r="P7797" s="259" t="s">
        <v>5385</v>
      </c>
      <c r="Q7797" s="259" t="s">
        <v>5389</v>
      </c>
    </row>
    <row r="7798" spans="1:17" ht="21.75" customHeight="1">
      <c r="A7798" s="301" t="s">
        <v>5374</v>
      </c>
      <c r="B7798" s="301" t="s">
        <v>5466</v>
      </c>
      <c r="C7798" s="316" t="s">
        <v>13767</v>
      </c>
      <c r="D7798" s="465" t="s">
        <v>3731</v>
      </c>
      <c r="E7798" s="465" t="s">
        <v>6091</v>
      </c>
      <c r="F7798" s="469" t="str">
        <f t="shared" si="242"/>
        <v>other</v>
      </c>
      <c r="G7798" s="260">
        <v>0</v>
      </c>
      <c r="H7798" s="260">
        <v>0.62251896628799996</v>
      </c>
      <c r="I7798" s="260">
        <v>7.85725632E-4</v>
      </c>
      <c r="J7798" s="260">
        <v>353.77260151282599</v>
      </c>
      <c r="K7798" s="260">
        <v>354.39590618349501</v>
      </c>
      <c r="L7798" s="301" t="str">
        <f t="shared" si="243"/>
        <v/>
      </c>
      <c r="M7798" s="459">
        <f>IFERROR((Tableau1[[#This Row],[Scope 1
(kg CO2-eq)]]+Tableau1[[#This Row],[Scope 2 energy
(kg CO2-eq)]]+Tableau1[[#This Row],[Scope 2 Infrastructure
(kg CO2-eq)]])/Tableau1[[#This Row],[Total CO2-emissions
(kg CO2-eq)
for scope 3 use ]],"")</f>
        <v>1.7587807337629696E-3</v>
      </c>
      <c r="N7798" s="436" t="s">
        <v>3731</v>
      </c>
      <c r="O7798" s="259">
        <v>1</v>
      </c>
      <c r="P7798" s="259" t="s">
        <v>5374</v>
      </c>
      <c r="Q7798" s="259" t="s">
        <v>5466</v>
      </c>
    </row>
    <row r="7799" spans="1:17" ht="21.75" customHeight="1">
      <c r="A7799" s="301" t="s">
        <v>5374</v>
      </c>
      <c r="B7799" s="301" t="s">
        <v>5466</v>
      </c>
      <c r="C7799" s="316" t="s">
        <v>13768</v>
      </c>
      <c r="D7799" s="465" t="s">
        <v>3731</v>
      </c>
      <c r="E7799" s="465" t="s">
        <v>6091</v>
      </c>
      <c r="F7799" s="469" t="str">
        <f t="shared" si="242"/>
        <v>other</v>
      </c>
      <c r="G7799" s="260">
        <v>0</v>
      </c>
      <c r="H7799" s="260">
        <v>6.7643793187199996</v>
      </c>
      <c r="I7799" s="260">
        <v>8.5378060799999999E-3</v>
      </c>
      <c r="J7799" s="260">
        <v>255.864409140627</v>
      </c>
      <c r="K7799" s="260">
        <v>262.63732621281298</v>
      </c>
      <c r="L7799" s="301" t="str">
        <f t="shared" si="243"/>
        <v/>
      </c>
      <c r="M7799" s="459">
        <f>IFERROR((Tableau1[[#This Row],[Scope 1
(kg CO2-eq)]]+Tableau1[[#This Row],[Scope 2 energy
(kg CO2-eq)]]+Tableau1[[#This Row],[Scope 2 Infrastructure
(kg CO2-eq)]])/Tableau1[[#This Row],[Total CO2-emissions
(kg CO2-eq)
for scope 3 use ]],"")</f>
        <v>2.5788098068406155E-2</v>
      </c>
      <c r="N7799" s="436" t="s">
        <v>3731</v>
      </c>
      <c r="O7799" s="259">
        <v>1</v>
      </c>
      <c r="P7799" s="259" t="s">
        <v>5374</v>
      </c>
      <c r="Q7799" s="259" t="s">
        <v>5466</v>
      </c>
    </row>
    <row r="7800" spans="1:17" ht="21.75" customHeight="1">
      <c r="A7800" s="301" t="s">
        <v>4137</v>
      </c>
      <c r="B7800" s="301" t="s">
        <v>5139</v>
      </c>
      <c r="C7800" s="316" t="s">
        <v>13769</v>
      </c>
      <c r="D7800" s="465" t="s">
        <v>436</v>
      </c>
      <c r="E7800" s="465" t="s">
        <v>700</v>
      </c>
      <c r="F7800" s="469" t="str">
        <f t="shared" si="242"/>
        <v>CH</v>
      </c>
      <c r="G7800" s="260">
        <v>1.072152E-3</v>
      </c>
      <c r="H7800" s="260">
        <v>0</v>
      </c>
      <c r="I7800" s="260">
        <v>0</v>
      </c>
      <c r="J7800" s="260">
        <v>3.3241461073324199E-3</v>
      </c>
      <c r="K7800" s="260">
        <v>4.3962981058530502E-3</v>
      </c>
      <c r="L7800" s="301">
        <f t="shared" si="243"/>
        <v>1.5826673181070981E-2</v>
      </c>
      <c r="M7800" s="459">
        <f>IFERROR((Tableau1[[#This Row],[Scope 1
(kg CO2-eq)]]+Tableau1[[#This Row],[Scope 2 energy
(kg CO2-eq)]]+Tableau1[[#This Row],[Scope 2 Infrastructure
(kg CO2-eq)]])/Tableau1[[#This Row],[Total CO2-emissions
(kg CO2-eq)
for scope 3 use ]],"")</f>
        <v>0.24387609169919142</v>
      </c>
      <c r="N7800" s="436" t="s">
        <v>436</v>
      </c>
      <c r="O7800" s="259">
        <v>1</v>
      </c>
      <c r="P7800" s="259" t="s">
        <v>4137</v>
      </c>
      <c r="Q7800" s="259" t="s">
        <v>5139</v>
      </c>
    </row>
    <row r="7801" spans="1:17" ht="21.75" customHeight="1">
      <c r="A7801" s="301" t="s">
        <v>5385</v>
      </c>
      <c r="B7801" s="301" t="s">
        <v>5390</v>
      </c>
      <c r="C7801" s="316" t="s">
        <v>13770</v>
      </c>
      <c r="D7801" s="465" t="s">
        <v>3730</v>
      </c>
      <c r="E7801" s="465" t="s">
        <v>6015</v>
      </c>
      <c r="F7801" s="469" t="str">
        <f t="shared" si="242"/>
        <v>other</v>
      </c>
      <c r="G7801" s="260">
        <v>17.073084999999999</v>
      </c>
      <c r="H7801" s="260">
        <v>0</v>
      </c>
      <c r="I7801" s="260">
        <v>0</v>
      </c>
      <c r="J7801" s="260">
        <v>3.5886178919115004</v>
      </c>
      <c r="K7801" s="260">
        <v>20.661702892163401</v>
      </c>
      <c r="L7801" s="301" t="str">
        <f t="shared" si="243"/>
        <v/>
      </c>
      <c r="M7801" s="459">
        <f>IFERROR((Tableau1[[#This Row],[Scope 1
(kg CO2-eq)]]+Tableau1[[#This Row],[Scope 2 energy
(kg CO2-eq)]]+Tableau1[[#This Row],[Scope 2 Infrastructure
(kg CO2-eq)]])/Tableau1[[#This Row],[Total CO2-emissions
(kg CO2-eq)
for scope 3 use ]],"")</f>
        <v>0.82631548276088618</v>
      </c>
      <c r="N7801" s="436" t="s">
        <v>3730</v>
      </c>
      <c r="O7801" s="259">
        <v>1</v>
      </c>
      <c r="P7801" s="259" t="s">
        <v>5385</v>
      </c>
      <c r="Q7801" s="259" t="s">
        <v>5390</v>
      </c>
    </row>
    <row r="7802" spans="1:17" ht="21.75" customHeight="1">
      <c r="A7802" s="301" t="s">
        <v>5465</v>
      </c>
      <c r="B7802" s="301" t="s">
        <v>5365</v>
      </c>
      <c r="C7802" s="316" t="s">
        <v>13771</v>
      </c>
      <c r="D7802" s="465" t="s">
        <v>3657</v>
      </c>
      <c r="E7802" s="465" t="s">
        <v>700</v>
      </c>
      <c r="F7802" s="469" t="str">
        <f t="shared" si="242"/>
        <v>CH</v>
      </c>
      <c r="G7802" s="260">
        <v>0</v>
      </c>
      <c r="H7802" s="260">
        <v>0</v>
      </c>
      <c r="I7802" s="260">
        <v>0</v>
      </c>
      <c r="J7802" s="260">
        <v>9.616673670848469E-10</v>
      </c>
      <c r="K7802" s="260">
        <v>9.6166736687813901E-10</v>
      </c>
      <c r="L7802" s="301" t="str">
        <f t="shared" si="243"/>
        <v/>
      </c>
      <c r="M7802" s="459">
        <f>IFERROR((Tableau1[[#This Row],[Scope 1
(kg CO2-eq)]]+Tableau1[[#This Row],[Scope 2 energy
(kg CO2-eq)]]+Tableau1[[#This Row],[Scope 2 Infrastructure
(kg CO2-eq)]])/Tableau1[[#This Row],[Total CO2-emissions
(kg CO2-eq)
for scope 3 use ]],"")</f>
        <v>0</v>
      </c>
      <c r="N7802" s="436" t="s">
        <v>3657</v>
      </c>
      <c r="O7802" s="259">
        <v>31536000</v>
      </c>
      <c r="P7802" s="259" t="s">
        <v>5465</v>
      </c>
      <c r="Q7802" s="259" t="s">
        <v>5365</v>
      </c>
    </row>
    <row r="7803" spans="1:17" ht="21.75" customHeight="1">
      <c r="A7803" s="301" t="s">
        <v>5467</v>
      </c>
      <c r="B7803" s="301" t="s">
        <v>5401</v>
      </c>
      <c r="C7803" s="316" t="s">
        <v>13772</v>
      </c>
      <c r="D7803" s="465" t="s">
        <v>3646</v>
      </c>
      <c r="E7803" s="465" t="s">
        <v>700</v>
      </c>
      <c r="F7803" s="469" t="str">
        <f t="shared" si="242"/>
        <v>CH</v>
      </c>
      <c r="G7803" s="260">
        <v>0</v>
      </c>
      <c r="H7803" s="260">
        <v>0</v>
      </c>
      <c r="I7803" s="260">
        <v>0</v>
      </c>
      <c r="J7803" s="260">
        <v>0</v>
      </c>
      <c r="K7803" s="260">
        <v>0</v>
      </c>
      <c r="L7803" s="301" t="str">
        <f t="shared" si="243"/>
        <v/>
      </c>
      <c r="M7803" s="459" t="str">
        <f>IFERROR((Tableau1[[#This Row],[Scope 1
(kg CO2-eq)]]+Tableau1[[#This Row],[Scope 2 energy
(kg CO2-eq)]]+Tableau1[[#This Row],[Scope 2 Infrastructure
(kg CO2-eq)]])/Tableau1[[#This Row],[Total CO2-emissions
(kg CO2-eq)
for scope 3 use ]],"")</f>
        <v/>
      </c>
      <c r="N7803" s="436" t="s">
        <v>3646</v>
      </c>
      <c r="O7803" s="259">
        <v>1</v>
      </c>
      <c r="P7803" s="259" t="s">
        <v>5467</v>
      </c>
      <c r="Q7803" s="259" t="s">
        <v>5401</v>
      </c>
    </row>
    <row r="7804" spans="1:17" ht="21.75" customHeight="1">
      <c r="A7804" s="301" t="s">
        <v>5467</v>
      </c>
      <c r="B7804" s="301" t="s">
        <v>5401</v>
      </c>
      <c r="C7804" s="316" t="s">
        <v>13773</v>
      </c>
      <c r="D7804" s="465" t="s">
        <v>3646</v>
      </c>
      <c r="E7804" s="465" t="s">
        <v>700</v>
      </c>
      <c r="F7804" s="469" t="str">
        <f t="shared" si="242"/>
        <v>CH</v>
      </c>
      <c r="G7804" s="260">
        <v>0</v>
      </c>
      <c r="H7804" s="260">
        <v>0</v>
      </c>
      <c r="I7804" s="260">
        <v>0</v>
      </c>
      <c r="J7804" s="260">
        <v>0</v>
      </c>
      <c r="K7804" s="260">
        <v>0</v>
      </c>
      <c r="L7804" s="301" t="str">
        <f t="shared" si="243"/>
        <v/>
      </c>
      <c r="M7804" s="459" t="str">
        <f>IFERROR((Tableau1[[#This Row],[Scope 1
(kg CO2-eq)]]+Tableau1[[#This Row],[Scope 2 energy
(kg CO2-eq)]]+Tableau1[[#This Row],[Scope 2 Infrastructure
(kg CO2-eq)]])/Tableau1[[#This Row],[Total CO2-emissions
(kg CO2-eq)
for scope 3 use ]],"")</f>
        <v/>
      </c>
      <c r="N7804" s="436" t="s">
        <v>3646</v>
      </c>
      <c r="O7804" s="259">
        <v>1</v>
      </c>
      <c r="P7804" s="259" t="s">
        <v>5467</v>
      </c>
      <c r="Q7804" s="259" t="s">
        <v>5401</v>
      </c>
    </row>
    <row r="7805" spans="1:17" ht="21.75" customHeight="1">
      <c r="A7805" s="301" t="s">
        <v>5383</v>
      </c>
      <c r="B7805" s="301" t="s">
        <v>5401</v>
      </c>
      <c r="C7805" s="316" t="s">
        <v>13774</v>
      </c>
      <c r="D7805" s="465" t="s">
        <v>3730</v>
      </c>
      <c r="E7805" s="465" t="s">
        <v>6091</v>
      </c>
      <c r="F7805" s="469" t="str">
        <f t="shared" si="242"/>
        <v>other</v>
      </c>
      <c r="G7805" s="260">
        <v>3.3289654421570498</v>
      </c>
      <c r="H7805" s="260">
        <v>0</v>
      </c>
      <c r="I7805" s="260">
        <v>0</v>
      </c>
      <c r="J7805" s="260">
        <v>2.2854190911540062E-2</v>
      </c>
      <c r="K7805" s="260">
        <v>3.3518196330691699</v>
      </c>
      <c r="L7805" s="301" t="str">
        <f t="shared" si="243"/>
        <v/>
      </c>
      <c r="M7805" s="459">
        <f>IFERROR((Tableau1[[#This Row],[Scope 1
(kg CO2-eq)]]+Tableau1[[#This Row],[Scope 2 energy
(kg CO2-eq)]]+Tableau1[[#This Row],[Scope 2 Infrastructure
(kg CO2-eq)]])/Tableau1[[#This Row],[Total CO2-emissions
(kg CO2-eq)
for scope 3 use ]],"")</f>
        <v>0.99318155706033828</v>
      </c>
      <c r="N7805" s="436" t="s">
        <v>3730</v>
      </c>
      <c r="O7805" s="259">
        <v>1</v>
      </c>
      <c r="P7805" s="259" t="s">
        <v>5383</v>
      </c>
      <c r="Q7805" s="259" t="s">
        <v>5401</v>
      </c>
    </row>
    <row r="7806" spans="1:17" ht="21.75" customHeight="1">
      <c r="A7806" s="301" t="s">
        <v>5427</v>
      </c>
      <c r="B7806" s="301" t="s">
        <v>5456</v>
      </c>
      <c r="C7806" s="316" t="s">
        <v>13775</v>
      </c>
      <c r="D7806" s="465" t="s">
        <v>50</v>
      </c>
      <c r="E7806" s="465" t="s">
        <v>6091</v>
      </c>
      <c r="F7806" s="469" t="str">
        <f t="shared" si="242"/>
        <v>other</v>
      </c>
      <c r="G7806" s="260">
        <v>0</v>
      </c>
      <c r="H7806" s="260">
        <v>0.25458200995199998</v>
      </c>
      <c r="I7806" s="260">
        <v>0.121814543232</v>
      </c>
      <c r="J7806" s="260">
        <v>1.90479566049057</v>
      </c>
      <c r="K7806" s="260">
        <v>2.2811922167608398</v>
      </c>
      <c r="L7806" s="301" t="str">
        <f t="shared" si="243"/>
        <v/>
      </c>
      <c r="M7806" s="459">
        <f>IFERROR((Tableau1[[#This Row],[Scope 1
(kg CO2-eq)]]+Tableau1[[#This Row],[Scope 2 energy
(kg CO2-eq)]]+Tableau1[[#This Row],[Scope 2 Infrastructure
(kg CO2-eq)]])/Tableau1[[#This Row],[Total CO2-emissions
(kg CO2-eq)
for scope 3 use ]],"")</f>
        <v>0.16499992872957511</v>
      </c>
      <c r="N7806" s="436" t="s">
        <v>50</v>
      </c>
      <c r="O7806" s="259">
        <v>1</v>
      </c>
      <c r="P7806" s="259" t="s">
        <v>5427</v>
      </c>
      <c r="Q7806" s="259" t="s">
        <v>5456</v>
      </c>
    </row>
    <row r="7807" spans="1:17" ht="21.75" customHeight="1">
      <c r="A7807" s="301" t="s">
        <v>5427</v>
      </c>
      <c r="B7807" s="301" t="s">
        <v>5456</v>
      </c>
      <c r="C7807" s="316" t="s">
        <v>13776</v>
      </c>
      <c r="D7807" s="465" t="s">
        <v>50</v>
      </c>
      <c r="E7807" s="465" t="s">
        <v>6091</v>
      </c>
      <c r="F7807" s="469" t="str">
        <f t="shared" si="242"/>
        <v>other</v>
      </c>
      <c r="G7807" s="260">
        <v>0</v>
      </c>
      <c r="H7807" s="260">
        <v>0</v>
      </c>
      <c r="I7807" s="260">
        <v>0</v>
      </c>
      <c r="J7807" s="260">
        <v>0</v>
      </c>
      <c r="K7807" s="260">
        <v>0</v>
      </c>
      <c r="L7807" s="301" t="str">
        <f t="shared" si="243"/>
        <v/>
      </c>
      <c r="M7807" s="459" t="str">
        <f>IFERROR((Tableau1[[#This Row],[Scope 1
(kg CO2-eq)]]+Tableau1[[#This Row],[Scope 2 energy
(kg CO2-eq)]]+Tableau1[[#This Row],[Scope 2 Infrastructure
(kg CO2-eq)]])/Tableau1[[#This Row],[Total CO2-emissions
(kg CO2-eq)
for scope 3 use ]],"")</f>
        <v/>
      </c>
      <c r="N7807" s="436" t="s">
        <v>50</v>
      </c>
      <c r="O7807" s="259">
        <v>1</v>
      </c>
      <c r="P7807" s="259" t="s">
        <v>5427</v>
      </c>
      <c r="Q7807" s="259" t="s">
        <v>5456</v>
      </c>
    </row>
    <row r="7808" spans="1:17" ht="21.75" customHeight="1">
      <c r="A7808" s="301" t="s">
        <v>5437</v>
      </c>
      <c r="B7808" s="301" t="s">
        <v>5387</v>
      </c>
      <c r="C7808" s="316" t="s">
        <v>13777</v>
      </c>
      <c r="D7808" s="465" t="s">
        <v>3646</v>
      </c>
      <c r="E7808" s="465" t="s">
        <v>700</v>
      </c>
      <c r="F7808" s="469" t="str">
        <f t="shared" si="242"/>
        <v>CH</v>
      </c>
      <c r="G7808" s="260">
        <v>0</v>
      </c>
      <c r="H7808" s="260">
        <v>1322.2129038</v>
      </c>
      <c r="I7808" s="260">
        <v>632.66356080000003</v>
      </c>
      <c r="J7808" s="260">
        <v>1255.63427846642</v>
      </c>
      <c r="K7808" s="260">
        <v>3210.51075803605</v>
      </c>
      <c r="L7808" s="301" t="str">
        <f t="shared" si="243"/>
        <v/>
      </c>
      <c r="M7808" s="459">
        <f>IFERROR((Tableau1[[#This Row],[Scope 1
(kg CO2-eq)]]+Tableau1[[#This Row],[Scope 2 energy
(kg CO2-eq)]]+Tableau1[[#This Row],[Scope 2 Infrastructure
(kg CO2-eq)]])/Tableau1[[#This Row],[Total CO2-emissions
(kg CO2-eq)
for scope 3 use ]],"")</f>
        <v>0.60889889862753399</v>
      </c>
      <c r="N7808" s="436" t="s">
        <v>3646</v>
      </c>
      <c r="O7808" s="259">
        <v>1</v>
      </c>
      <c r="P7808" s="259" t="s">
        <v>5437</v>
      </c>
      <c r="Q7808" s="259" t="s">
        <v>5387</v>
      </c>
    </row>
    <row r="7809" spans="1:17" ht="21.75" customHeight="1">
      <c r="A7809" s="301" t="s">
        <v>5383</v>
      </c>
      <c r="B7809" s="301" t="s">
        <v>5401</v>
      </c>
      <c r="C7809" s="316" t="s">
        <v>13778</v>
      </c>
      <c r="D7809" s="465" t="s">
        <v>3730</v>
      </c>
      <c r="E7809" s="465" t="s">
        <v>6091</v>
      </c>
      <c r="F7809" s="469" t="str">
        <f t="shared" si="242"/>
        <v>other</v>
      </c>
      <c r="G7809" s="260">
        <v>0</v>
      </c>
      <c r="H7809" s="260">
        <v>0.67746041463999995</v>
      </c>
      <c r="I7809" s="260">
        <v>3.1264679500000003E-2</v>
      </c>
      <c r="J7809" s="260">
        <v>1.1976033435646201</v>
      </c>
      <c r="K7809" s="260">
        <v>1.90632844370118</v>
      </c>
      <c r="L7809" s="301" t="str">
        <f t="shared" si="243"/>
        <v/>
      </c>
      <c r="M7809" s="459">
        <f>IFERROR((Tableau1[[#This Row],[Scope 1
(kg CO2-eq)]]+Tableau1[[#This Row],[Scope 2 energy
(kg CO2-eq)]]+Tableau1[[#This Row],[Scope 2 Infrastructure
(kg CO2-eq)]])/Tableau1[[#This Row],[Total CO2-emissions
(kg CO2-eq)
for scope 3 use ]],"")</f>
        <v>0.37177491448640093</v>
      </c>
      <c r="N7809" s="436" t="s">
        <v>3730</v>
      </c>
      <c r="O7809" s="259">
        <v>1</v>
      </c>
      <c r="P7809" s="259" t="s">
        <v>5383</v>
      </c>
      <c r="Q7809" s="259" t="s">
        <v>5401</v>
      </c>
    </row>
    <row r="7810" spans="1:17" ht="21.75" customHeight="1">
      <c r="A7810" s="301" t="s">
        <v>5427</v>
      </c>
      <c r="B7810" s="301" t="s">
        <v>5456</v>
      </c>
      <c r="C7810" s="316" t="s">
        <v>13779</v>
      </c>
      <c r="D7810" s="465" t="s">
        <v>50</v>
      </c>
      <c r="E7810" s="465" t="s">
        <v>6078</v>
      </c>
      <c r="F7810" s="469" t="str">
        <f t="shared" ref="F7810:F7873" si="244">IF(ISNUMBER(SEARCH("{CH}", C7810)), "CH", "other")</f>
        <v>other</v>
      </c>
      <c r="G7810" s="260">
        <v>2.3743404999999999E-2</v>
      </c>
      <c r="H7810" s="260">
        <v>0.287846515862069</v>
      </c>
      <c r="I7810" s="260">
        <v>1.2800308965517199E-3</v>
      </c>
      <c r="J7810" s="260">
        <v>2.33184423415732</v>
      </c>
      <c r="K7810" s="260">
        <v>2.64471417550071</v>
      </c>
      <c r="L7810" s="301" t="str">
        <f t="shared" ref="L7810:L7873" si="245">IF(N7810="MJ", K7810*3.6, IF(N7810="m", K7810*1000, ""))</f>
        <v/>
      </c>
      <c r="M7810" s="459">
        <f>IFERROR((Tableau1[[#This Row],[Scope 1
(kg CO2-eq)]]+Tableau1[[#This Row],[Scope 2 energy
(kg CO2-eq)]]+Tableau1[[#This Row],[Scope 2 Infrastructure
(kg CO2-eq)]])/Tableau1[[#This Row],[Total CO2-emissions
(kg CO2-eq)
for scope 3 use ]],"")</f>
        <v>0.11830010012306402</v>
      </c>
      <c r="N7810" s="436" t="s">
        <v>50</v>
      </c>
      <c r="O7810" s="259">
        <v>1</v>
      </c>
      <c r="P7810" s="259" t="s">
        <v>5427</v>
      </c>
      <c r="Q7810" s="259" t="s">
        <v>5456</v>
      </c>
    </row>
    <row r="7811" spans="1:17" ht="21.75" customHeight="1">
      <c r="A7811" s="301" t="s">
        <v>5402</v>
      </c>
      <c r="B7811" s="301" t="s">
        <v>5393</v>
      </c>
      <c r="C7811" s="316" t="s">
        <v>13780</v>
      </c>
      <c r="D7811" s="465" t="s">
        <v>3730</v>
      </c>
      <c r="E7811" s="465" t="s">
        <v>700</v>
      </c>
      <c r="F7811" s="469" t="str">
        <f t="shared" si="244"/>
        <v>CH</v>
      </c>
      <c r="G7811" s="260">
        <v>7.1035800000000002E-4</v>
      </c>
      <c r="H7811" s="260">
        <v>0.104077038863806</v>
      </c>
      <c r="I7811" s="260">
        <v>4.6372206599748E-2</v>
      </c>
      <c r="J7811" s="260">
        <v>0.63340556881016008</v>
      </c>
      <c r="K7811" s="260">
        <v>0.78456517256740599</v>
      </c>
      <c r="L7811" s="301" t="str">
        <f t="shared" si="245"/>
        <v/>
      </c>
      <c r="M7811" s="459">
        <f>IFERROR((Tableau1[[#This Row],[Scope 1
(kg CO2-eq)]]+Tableau1[[#This Row],[Scope 2 energy
(kg CO2-eq)]]+Tableau1[[#This Row],[Scope 2 Infrastructure
(kg CO2-eq)]])/Tableau1[[#This Row],[Total CO2-emissions
(kg CO2-eq)
for scope 3 use ]],"")</f>
        <v>0.19266672642235735</v>
      </c>
      <c r="N7811" s="436" t="s">
        <v>3730</v>
      </c>
      <c r="O7811" s="259">
        <v>1</v>
      </c>
      <c r="P7811" s="259" t="s">
        <v>5402</v>
      </c>
      <c r="Q7811" s="259" t="s">
        <v>5393</v>
      </c>
    </row>
    <row r="7812" spans="1:17" ht="21.75" customHeight="1">
      <c r="A7812" s="301" t="s">
        <v>5402</v>
      </c>
      <c r="B7812" s="301" t="s">
        <v>5393</v>
      </c>
      <c r="C7812" s="316" t="s">
        <v>13781</v>
      </c>
      <c r="D7812" s="465" t="s">
        <v>3730</v>
      </c>
      <c r="E7812" s="465" t="s">
        <v>6091</v>
      </c>
      <c r="F7812" s="469" t="str">
        <f t="shared" si="244"/>
        <v>other</v>
      </c>
      <c r="G7812" s="260">
        <v>1.40807255E-3</v>
      </c>
      <c r="H7812" s="260">
        <v>0.18808934266053101</v>
      </c>
      <c r="I7812" s="260">
        <v>5.6737666576116799E-2</v>
      </c>
      <c r="J7812" s="260">
        <v>0.78733637457667405</v>
      </c>
      <c r="K7812" s="260">
        <v>1.0335714554258899</v>
      </c>
      <c r="L7812" s="301" t="str">
        <f t="shared" si="245"/>
        <v/>
      </c>
      <c r="M7812" s="459">
        <f>IFERROR((Tableau1[[#This Row],[Scope 1
(kg CO2-eq)]]+Tableau1[[#This Row],[Scope 2 energy
(kg CO2-eq)]]+Tableau1[[#This Row],[Scope 2 Infrastructure
(kg CO2-eq)]])/Tableau1[[#This Row],[Total CO2-emissions
(kg CO2-eq)
for scope 3 use ]],"")</f>
        <v>0.23823711509639656</v>
      </c>
      <c r="N7812" s="436" t="s">
        <v>3730</v>
      </c>
      <c r="O7812" s="259">
        <v>1</v>
      </c>
      <c r="P7812" s="259" t="s">
        <v>5402</v>
      </c>
      <c r="Q7812" s="259" t="s">
        <v>5393</v>
      </c>
    </row>
    <row r="7813" spans="1:17" ht="21.75" customHeight="1">
      <c r="A7813" s="301" t="s">
        <v>5402</v>
      </c>
      <c r="B7813" s="301" t="s">
        <v>5393</v>
      </c>
      <c r="C7813" s="316" t="s">
        <v>13782</v>
      </c>
      <c r="D7813" s="465" t="s">
        <v>3730</v>
      </c>
      <c r="E7813" s="465" t="s">
        <v>700</v>
      </c>
      <c r="F7813" s="469" t="str">
        <f t="shared" si="244"/>
        <v>CH</v>
      </c>
      <c r="G7813" s="260">
        <v>0</v>
      </c>
      <c r="H7813" s="260">
        <v>8.4450731675399997E-4</v>
      </c>
      <c r="I7813" s="260">
        <v>3.2462920953E-5</v>
      </c>
      <c r="J7813" s="260">
        <v>1.0051628296297199</v>
      </c>
      <c r="K7813" s="260">
        <v>1.0060397998739199</v>
      </c>
      <c r="L7813" s="301" t="str">
        <f t="shared" si="245"/>
        <v/>
      </c>
      <c r="M7813" s="459">
        <f>IFERROR((Tableau1[[#This Row],[Scope 1
(kg CO2-eq)]]+Tableau1[[#This Row],[Scope 2 energy
(kg CO2-eq)]]+Tableau1[[#This Row],[Scope 2 Infrastructure
(kg CO2-eq)]])/Tableau1[[#This Row],[Total CO2-emissions
(kg CO2-eq)
for scope 3 use ]],"")</f>
        <v>8.7170531207304586E-4</v>
      </c>
      <c r="N7813" s="436" t="s">
        <v>3730</v>
      </c>
      <c r="O7813" s="259">
        <v>1</v>
      </c>
      <c r="P7813" s="259" t="s">
        <v>5402</v>
      </c>
      <c r="Q7813" s="259" t="s">
        <v>5393</v>
      </c>
    </row>
    <row r="7814" spans="1:17" ht="21.75" customHeight="1">
      <c r="A7814" s="301" t="s">
        <v>4133</v>
      </c>
      <c r="B7814" s="301" t="s">
        <v>5468</v>
      </c>
      <c r="C7814" s="316" t="s">
        <v>13783</v>
      </c>
      <c r="D7814" s="465" t="s">
        <v>3730</v>
      </c>
      <c r="E7814" s="465" t="s">
        <v>6091</v>
      </c>
      <c r="F7814" s="469" t="str">
        <f t="shared" si="244"/>
        <v>other</v>
      </c>
      <c r="G7814" s="260">
        <v>0</v>
      </c>
      <c r="H7814" s="260">
        <v>3.5256812344739998E-3</v>
      </c>
      <c r="I7814" s="260">
        <v>3.2464657592999997E-5</v>
      </c>
      <c r="J7814" s="260">
        <v>1.05561234753685</v>
      </c>
      <c r="K7814" s="260">
        <v>1.05917049341688</v>
      </c>
      <c r="L7814" s="301" t="str">
        <f t="shared" si="245"/>
        <v/>
      </c>
      <c r="M7814" s="459">
        <f>IFERROR((Tableau1[[#This Row],[Scope 1
(kg CO2-eq)]]+Tableau1[[#This Row],[Scope 2 energy
(kg CO2-eq)]]+Tableau1[[#This Row],[Scope 2 Infrastructure
(kg CO2-eq)]])/Tableau1[[#This Row],[Total CO2-emissions
(kg CO2-eq)
for scope 3 use ]],"")</f>
        <v>3.359370294189781E-3</v>
      </c>
      <c r="N7814" s="436" t="s">
        <v>3730</v>
      </c>
      <c r="O7814" s="259">
        <v>1</v>
      </c>
      <c r="P7814" s="259" t="s">
        <v>4133</v>
      </c>
      <c r="Q7814" s="260" t="s">
        <v>5468</v>
      </c>
    </row>
    <row r="7815" spans="1:17" ht="21.75" customHeight="1">
      <c r="A7815" s="301" t="s">
        <v>5410</v>
      </c>
      <c r="B7815" s="301" t="s">
        <v>5411</v>
      </c>
      <c r="C7815" s="316" t="s">
        <v>13784</v>
      </c>
      <c r="D7815" s="465" t="s">
        <v>3731</v>
      </c>
      <c r="E7815" s="465" t="s">
        <v>700</v>
      </c>
      <c r="F7815" s="469" t="str">
        <f t="shared" si="244"/>
        <v>CH</v>
      </c>
      <c r="G7815" s="260">
        <v>0</v>
      </c>
      <c r="H7815" s="260">
        <v>0</v>
      </c>
      <c r="I7815" s="260">
        <v>0</v>
      </c>
      <c r="J7815" s="260">
        <v>11.2287396772101</v>
      </c>
      <c r="K7815" s="260">
        <v>11.2287396774112</v>
      </c>
      <c r="L7815" s="301" t="str">
        <f t="shared" si="245"/>
        <v/>
      </c>
      <c r="M7815" s="459">
        <f>IFERROR((Tableau1[[#This Row],[Scope 1
(kg CO2-eq)]]+Tableau1[[#This Row],[Scope 2 energy
(kg CO2-eq)]]+Tableau1[[#This Row],[Scope 2 Infrastructure
(kg CO2-eq)]])/Tableau1[[#This Row],[Total CO2-emissions
(kg CO2-eq)
for scope 3 use ]],"")</f>
        <v>0</v>
      </c>
      <c r="N7815" s="436" t="s">
        <v>3731</v>
      </c>
      <c r="O7815" s="259">
        <v>1</v>
      </c>
      <c r="P7815" s="259" t="s">
        <v>5410</v>
      </c>
      <c r="Q7815" s="260" t="s">
        <v>5411</v>
      </c>
    </row>
    <row r="7816" spans="1:17" ht="21.75" customHeight="1">
      <c r="A7816" s="301" t="s">
        <v>5410</v>
      </c>
      <c r="B7816" s="301" t="s">
        <v>5411</v>
      </c>
      <c r="C7816" s="316" t="s">
        <v>13785</v>
      </c>
      <c r="D7816" s="465" t="s">
        <v>3731</v>
      </c>
      <c r="E7816" s="465" t="s">
        <v>700</v>
      </c>
      <c r="F7816" s="469" t="str">
        <f t="shared" si="244"/>
        <v>CH</v>
      </c>
      <c r="G7816" s="260">
        <v>0</v>
      </c>
      <c r="H7816" s="260">
        <v>0</v>
      </c>
      <c r="I7816" s="260">
        <v>0</v>
      </c>
      <c r="J7816" s="260">
        <v>7.7582728092578801</v>
      </c>
      <c r="K7816" s="260">
        <v>7.7582728091002302</v>
      </c>
      <c r="L7816" s="301" t="str">
        <f t="shared" si="245"/>
        <v/>
      </c>
      <c r="M7816" s="459">
        <f>IFERROR((Tableau1[[#This Row],[Scope 1
(kg CO2-eq)]]+Tableau1[[#This Row],[Scope 2 energy
(kg CO2-eq)]]+Tableau1[[#This Row],[Scope 2 Infrastructure
(kg CO2-eq)]])/Tableau1[[#This Row],[Total CO2-emissions
(kg CO2-eq)
for scope 3 use ]],"")</f>
        <v>0</v>
      </c>
      <c r="N7816" s="436" t="s">
        <v>3731</v>
      </c>
      <c r="O7816" s="259">
        <v>1</v>
      </c>
      <c r="P7816" s="259" t="s">
        <v>5410</v>
      </c>
      <c r="Q7816" s="259" t="s">
        <v>5411</v>
      </c>
    </row>
    <row r="7817" spans="1:17" ht="21.75" customHeight="1">
      <c r="A7817" s="301" t="s">
        <v>5410</v>
      </c>
      <c r="B7817" s="301" t="s">
        <v>5411</v>
      </c>
      <c r="C7817" s="316" t="s">
        <v>13786</v>
      </c>
      <c r="D7817" s="465" t="s">
        <v>3731</v>
      </c>
      <c r="E7817" s="465" t="s">
        <v>700</v>
      </c>
      <c r="F7817" s="469" t="str">
        <f t="shared" si="244"/>
        <v>CH</v>
      </c>
      <c r="G7817" s="260">
        <v>0</v>
      </c>
      <c r="H7817" s="260">
        <v>0</v>
      </c>
      <c r="I7817" s="260">
        <v>0</v>
      </c>
      <c r="J7817" s="260">
        <v>2.9494557251903499</v>
      </c>
      <c r="K7817" s="260">
        <v>2.9494557250462199</v>
      </c>
      <c r="L7817" s="301" t="str">
        <f t="shared" si="245"/>
        <v/>
      </c>
      <c r="M7817" s="459">
        <f>IFERROR((Tableau1[[#This Row],[Scope 1
(kg CO2-eq)]]+Tableau1[[#This Row],[Scope 2 energy
(kg CO2-eq)]]+Tableau1[[#This Row],[Scope 2 Infrastructure
(kg CO2-eq)]])/Tableau1[[#This Row],[Total CO2-emissions
(kg CO2-eq)
for scope 3 use ]],"")</f>
        <v>0</v>
      </c>
      <c r="N7817" s="436" t="s">
        <v>3731</v>
      </c>
      <c r="O7817" s="259">
        <v>1</v>
      </c>
      <c r="P7817" s="259" t="s">
        <v>5410</v>
      </c>
      <c r="Q7817" s="259" t="s">
        <v>5411</v>
      </c>
    </row>
    <row r="7818" spans="1:17" ht="21.75" customHeight="1">
      <c r="A7818" s="301" t="s">
        <v>5410</v>
      </c>
      <c r="B7818" s="301" t="s">
        <v>5411</v>
      </c>
      <c r="C7818" s="316" t="s">
        <v>13787</v>
      </c>
      <c r="D7818" s="465" t="s">
        <v>3731</v>
      </c>
      <c r="E7818" s="465" t="s">
        <v>700</v>
      </c>
      <c r="F7818" s="469" t="str">
        <f t="shared" si="244"/>
        <v>CH</v>
      </c>
      <c r="G7818" s="260">
        <v>0</v>
      </c>
      <c r="H7818" s="260">
        <v>0</v>
      </c>
      <c r="I7818" s="260">
        <v>0</v>
      </c>
      <c r="J7818" s="260">
        <v>5.1248386910616004</v>
      </c>
      <c r="K7818" s="260">
        <v>5.1248386913118198</v>
      </c>
      <c r="L7818" s="301" t="str">
        <f t="shared" si="245"/>
        <v/>
      </c>
      <c r="M7818" s="459">
        <f>IFERROR((Tableau1[[#This Row],[Scope 1
(kg CO2-eq)]]+Tableau1[[#This Row],[Scope 2 energy
(kg CO2-eq)]]+Tableau1[[#This Row],[Scope 2 Infrastructure
(kg CO2-eq)]])/Tableau1[[#This Row],[Total CO2-emissions
(kg CO2-eq)
for scope 3 use ]],"")</f>
        <v>0</v>
      </c>
      <c r="N7818" s="436" t="s">
        <v>3731</v>
      </c>
      <c r="O7818" s="259">
        <v>1</v>
      </c>
      <c r="P7818" s="259" t="s">
        <v>5410</v>
      </c>
      <c r="Q7818" s="259" t="s">
        <v>5411</v>
      </c>
    </row>
    <row r="7819" spans="1:17" ht="21.75" customHeight="1">
      <c r="A7819" s="301" t="s">
        <v>5410</v>
      </c>
      <c r="B7819" s="301" t="s">
        <v>5411</v>
      </c>
      <c r="C7819" s="316" t="s">
        <v>13788</v>
      </c>
      <c r="D7819" s="465" t="s">
        <v>3731</v>
      </c>
      <c r="E7819" s="465" t="s">
        <v>700</v>
      </c>
      <c r="F7819" s="469" t="str">
        <f t="shared" si="244"/>
        <v>CH</v>
      </c>
      <c r="G7819" s="260">
        <v>0</v>
      </c>
      <c r="H7819" s="260">
        <v>0</v>
      </c>
      <c r="I7819" s="260">
        <v>0</v>
      </c>
      <c r="J7819" s="260">
        <v>19.629779642996599</v>
      </c>
      <c r="K7819" s="260">
        <v>19.6297796426452</v>
      </c>
      <c r="L7819" s="301" t="str">
        <f t="shared" si="245"/>
        <v/>
      </c>
      <c r="M7819" s="459">
        <f>IFERROR((Tableau1[[#This Row],[Scope 1
(kg CO2-eq)]]+Tableau1[[#This Row],[Scope 2 energy
(kg CO2-eq)]]+Tableau1[[#This Row],[Scope 2 Infrastructure
(kg CO2-eq)]])/Tableau1[[#This Row],[Total CO2-emissions
(kg CO2-eq)
for scope 3 use ]],"")</f>
        <v>0</v>
      </c>
      <c r="N7819" s="436" t="s">
        <v>3731</v>
      </c>
      <c r="O7819" s="259">
        <v>1</v>
      </c>
      <c r="P7819" s="259" t="s">
        <v>5410</v>
      </c>
      <c r="Q7819" s="259" t="s">
        <v>5411</v>
      </c>
    </row>
    <row r="7820" spans="1:17" ht="21.75" customHeight="1">
      <c r="A7820" s="301" t="s">
        <v>5410</v>
      </c>
      <c r="B7820" s="301" t="s">
        <v>5411</v>
      </c>
      <c r="C7820" s="316" t="s">
        <v>13789</v>
      </c>
      <c r="D7820" s="465" t="s">
        <v>3731</v>
      </c>
      <c r="E7820" s="465" t="s">
        <v>700</v>
      </c>
      <c r="F7820" s="469" t="str">
        <f t="shared" si="244"/>
        <v>CH</v>
      </c>
      <c r="G7820" s="260">
        <v>0</v>
      </c>
      <c r="H7820" s="260">
        <v>0</v>
      </c>
      <c r="I7820" s="260">
        <v>0</v>
      </c>
      <c r="J7820" s="260">
        <v>25.730246654066299</v>
      </c>
      <c r="K7820" s="260">
        <v>25.730246654534099</v>
      </c>
      <c r="L7820" s="301" t="str">
        <f t="shared" si="245"/>
        <v/>
      </c>
      <c r="M7820" s="459">
        <f>IFERROR((Tableau1[[#This Row],[Scope 1
(kg CO2-eq)]]+Tableau1[[#This Row],[Scope 2 energy
(kg CO2-eq)]]+Tableau1[[#This Row],[Scope 2 Infrastructure
(kg CO2-eq)]])/Tableau1[[#This Row],[Total CO2-emissions
(kg CO2-eq)
for scope 3 use ]],"")</f>
        <v>0</v>
      </c>
      <c r="N7820" s="436" t="s">
        <v>3731</v>
      </c>
      <c r="O7820" s="259">
        <v>1</v>
      </c>
      <c r="P7820" s="259" t="s">
        <v>5410</v>
      </c>
      <c r="Q7820" s="259" t="s">
        <v>5411</v>
      </c>
    </row>
    <row r="7821" spans="1:17" ht="21.75" customHeight="1">
      <c r="A7821" s="301" t="s">
        <v>5234</v>
      </c>
      <c r="B7821" s="301" t="s">
        <v>5410</v>
      </c>
      <c r="C7821" s="316" t="s">
        <v>13790</v>
      </c>
      <c r="D7821" s="465" t="s">
        <v>3730</v>
      </c>
      <c r="E7821" s="465" t="s">
        <v>6101</v>
      </c>
      <c r="F7821" s="469" t="str">
        <f t="shared" si="244"/>
        <v>other</v>
      </c>
      <c r="G7821" s="260">
        <v>0</v>
      </c>
      <c r="H7821" s="260">
        <v>0</v>
      </c>
      <c r="I7821" s="260">
        <v>0</v>
      </c>
      <c r="J7821" s="260">
        <v>0</v>
      </c>
      <c r="K7821" s="260">
        <v>0</v>
      </c>
      <c r="L7821" s="301" t="str">
        <f t="shared" si="245"/>
        <v/>
      </c>
      <c r="M7821" s="459" t="str">
        <f>IFERROR((Tableau1[[#This Row],[Scope 1
(kg CO2-eq)]]+Tableau1[[#This Row],[Scope 2 energy
(kg CO2-eq)]]+Tableau1[[#This Row],[Scope 2 Infrastructure
(kg CO2-eq)]])/Tableau1[[#This Row],[Total CO2-emissions
(kg CO2-eq)
for scope 3 use ]],"")</f>
        <v/>
      </c>
      <c r="N7821" s="436" t="s">
        <v>3730</v>
      </c>
      <c r="O7821" s="259">
        <v>1</v>
      </c>
      <c r="P7821" s="259" t="s">
        <v>5234</v>
      </c>
      <c r="Q7821" s="259" t="s">
        <v>5410</v>
      </c>
    </row>
    <row r="7822" spans="1:17" ht="21.75" customHeight="1">
      <c r="A7822" s="301" t="s">
        <v>5234</v>
      </c>
      <c r="B7822" s="301" t="s">
        <v>5410</v>
      </c>
      <c r="C7822" s="316" t="s">
        <v>13791</v>
      </c>
      <c r="D7822" s="465" t="s">
        <v>3740</v>
      </c>
      <c r="E7822" s="465" t="s">
        <v>6016</v>
      </c>
      <c r="F7822" s="469" t="str">
        <f t="shared" si="244"/>
        <v>other</v>
      </c>
      <c r="G7822" s="260">
        <v>0</v>
      </c>
      <c r="H7822" s="260">
        <v>0</v>
      </c>
      <c r="I7822" s="260">
        <v>0</v>
      </c>
      <c r="J7822" s="260">
        <v>0</v>
      </c>
      <c r="K7822" s="260">
        <v>0</v>
      </c>
      <c r="L7822" s="301" t="str">
        <f t="shared" si="245"/>
        <v/>
      </c>
      <c r="M7822" s="459" t="str">
        <f>IFERROR((Tableau1[[#This Row],[Scope 1
(kg CO2-eq)]]+Tableau1[[#This Row],[Scope 2 energy
(kg CO2-eq)]]+Tableau1[[#This Row],[Scope 2 Infrastructure
(kg CO2-eq)]])/Tableau1[[#This Row],[Total CO2-emissions
(kg CO2-eq)
for scope 3 use ]],"")</f>
        <v/>
      </c>
      <c r="N7822" s="436" t="s">
        <v>3740</v>
      </c>
      <c r="O7822" s="259">
        <v>1</v>
      </c>
      <c r="P7822" s="259" t="s">
        <v>5234</v>
      </c>
      <c r="Q7822" s="259" t="s">
        <v>5410</v>
      </c>
    </row>
    <row r="7823" spans="1:17" ht="21.75" customHeight="1">
      <c r="A7823" s="301" t="s">
        <v>5374</v>
      </c>
      <c r="B7823" s="301" t="s">
        <v>5469</v>
      </c>
      <c r="C7823" s="316" t="s">
        <v>13792</v>
      </c>
      <c r="D7823" s="465" t="s">
        <v>3731</v>
      </c>
      <c r="E7823" s="465" t="s">
        <v>6091</v>
      </c>
      <c r="F7823" s="469" t="str">
        <f t="shared" si="244"/>
        <v>other</v>
      </c>
      <c r="G7823" s="260">
        <v>3.2956599999999998E-6</v>
      </c>
      <c r="H7823" s="260">
        <v>7.8509962605618</v>
      </c>
      <c r="I7823" s="260">
        <v>0.51306810579368001</v>
      </c>
      <c r="J7823" s="260">
        <v>51.649599357573699</v>
      </c>
      <c r="K7823" s="260">
        <v>60.0136669914679</v>
      </c>
      <c r="L7823" s="301" t="str">
        <f t="shared" si="245"/>
        <v/>
      </c>
      <c r="M7823" s="459">
        <f>IFERROR((Tableau1[[#This Row],[Scope 1
(kg CO2-eq)]]+Tableau1[[#This Row],[Scope 2 energy
(kg CO2-eq)]]+Tableau1[[#This Row],[Scope 2 Infrastructure
(kg CO2-eq)]])/Tableau1[[#This Row],[Total CO2-emissions
(kg CO2-eq)
for scope 3 use ]],"")</f>
        <v>0.13936938169774882</v>
      </c>
      <c r="N7823" s="436" t="s">
        <v>3731</v>
      </c>
      <c r="O7823" s="259">
        <v>1</v>
      </c>
      <c r="P7823" s="259" t="s">
        <v>5374</v>
      </c>
      <c r="Q7823" s="259" t="s">
        <v>5469</v>
      </c>
    </row>
    <row r="7824" spans="1:17" ht="21.75" customHeight="1">
      <c r="A7824" s="301" t="s">
        <v>5374</v>
      </c>
      <c r="B7824" s="301" t="s">
        <v>5469</v>
      </c>
      <c r="C7824" s="316" t="s">
        <v>13793</v>
      </c>
      <c r="D7824" s="465" t="s">
        <v>3731</v>
      </c>
      <c r="E7824" s="465" t="s">
        <v>6091</v>
      </c>
      <c r="F7824" s="469" t="str">
        <f t="shared" si="244"/>
        <v>other</v>
      </c>
      <c r="G7824" s="260">
        <v>3.2956599999999998E-6</v>
      </c>
      <c r="H7824" s="260">
        <v>7.8587724765617999</v>
      </c>
      <c r="I7824" s="260">
        <v>0.53365504779368</v>
      </c>
      <c r="J7824" s="260">
        <v>29.1065158234397</v>
      </c>
      <c r="K7824" s="260">
        <v>37.498946608854602</v>
      </c>
      <c r="L7824" s="301" t="str">
        <f t="shared" si="245"/>
        <v/>
      </c>
      <c r="M7824" s="459">
        <f>IFERROR((Tableau1[[#This Row],[Scope 1
(kg CO2-eq)]]+Tableau1[[#This Row],[Scope 2 energy
(kg CO2-eq)]]+Tableau1[[#This Row],[Scope 2 Infrastructure
(kg CO2-eq)]])/Tableau1[[#This Row],[Total CO2-emissions
(kg CO2-eq)
for scope 3 use ]],"")</f>
        <v>0.22380444196354521</v>
      </c>
      <c r="N7824" s="436" t="s">
        <v>3731</v>
      </c>
      <c r="O7824" s="259">
        <v>1</v>
      </c>
      <c r="P7824" s="259" t="s">
        <v>5374</v>
      </c>
      <c r="Q7824" s="259" t="s">
        <v>5469</v>
      </c>
    </row>
    <row r="7825" spans="1:17" ht="21.75" customHeight="1">
      <c r="A7825" s="301" t="s">
        <v>5374</v>
      </c>
      <c r="B7825" s="301" t="s">
        <v>5469</v>
      </c>
      <c r="C7825" s="316" t="s">
        <v>13794</v>
      </c>
      <c r="D7825" s="465" t="s">
        <v>3731</v>
      </c>
      <c r="E7825" s="465" t="s">
        <v>6091</v>
      </c>
      <c r="F7825" s="469" t="str">
        <f t="shared" si="244"/>
        <v>other</v>
      </c>
      <c r="G7825" s="260">
        <v>0</v>
      </c>
      <c r="H7825" s="260">
        <v>3.0925016291328</v>
      </c>
      <c r="I7825" s="260">
        <v>9.1703712684479993E-2</v>
      </c>
      <c r="J7825" s="260">
        <v>74.648783740608806</v>
      </c>
      <c r="K7825" s="260">
        <v>77.832989077679201</v>
      </c>
      <c r="L7825" s="301" t="str">
        <f t="shared" si="245"/>
        <v/>
      </c>
      <c r="M7825" s="459">
        <f>IFERROR((Tableau1[[#This Row],[Scope 1
(kg CO2-eq)]]+Tableau1[[#This Row],[Scope 2 energy
(kg CO2-eq)]]+Tableau1[[#This Row],[Scope 2 Infrastructure
(kg CO2-eq)]])/Tableau1[[#This Row],[Total CO2-emissions
(kg CO2-eq)
for scope 3 use ]],"")</f>
        <v>4.0910742084431143E-2</v>
      </c>
      <c r="N7825" s="436" t="s">
        <v>3731</v>
      </c>
      <c r="O7825" s="259">
        <v>1</v>
      </c>
      <c r="P7825" s="259" t="s">
        <v>5374</v>
      </c>
      <c r="Q7825" s="259" t="s">
        <v>5469</v>
      </c>
    </row>
    <row r="7826" spans="1:17" ht="21.75" customHeight="1">
      <c r="A7826" s="301" t="s">
        <v>5374</v>
      </c>
      <c r="B7826" s="301" t="s">
        <v>5469</v>
      </c>
      <c r="C7826" s="316" t="s">
        <v>13795</v>
      </c>
      <c r="D7826" s="465" t="s">
        <v>3731</v>
      </c>
      <c r="E7826" s="465" t="s">
        <v>6091</v>
      </c>
      <c r="F7826" s="469" t="str">
        <f t="shared" si="244"/>
        <v>other</v>
      </c>
      <c r="G7826" s="260">
        <v>0</v>
      </c>
      <c r="H7826" s="260">
        <v>3.0925016291328</v>
      </c>
      <c r="I7826" s="260">
        <v>9.1703712684479993E-2</v>
      </c>
      <c r="J7826" s="260">
        <v>93.320010800387394</v>
      </c>
      <c r="K7826" s="260">
        <v>96.504216144627804</v>
      </c>
      <c r="L7826" s="301" t="str">
        <f t="shared" si="245"/>
        <v/>
      </c>
      <c r="M7826" s="459">
        <f>IFERROR((Tableau1[[#This Row],[Scope 1
(kg CO2-eq)]]+Tableau1[[#This Row],[Scope 2 energy
(kg CO2-eq)]]+Tableau1[[#This Row],[Scope 2 Infrastructure
(kg CO2-eq)]])/Tableau1[[#This Row],[Total CO2-emissions
(kg CO2-eq)
for scope 3 use ]],"")</f>
        <v>3.2995504953329841E-2</v>
      </c>
      <c r="N7826" s="436" t="s">
        <v>3731</v>
      </c>
      <c r="O7826" s="259">
        <v>1</v>
      </c>
      <c r="P7826" s="259" t="s">
        <v>5374</v>
      </c>
      <c r="Q7826" s="259" t="s">
        <v>5469</v>
      </c>
    </row>
    <row r="7827" spans="1:17" ht="21.75" customHeight="1">
      <c r="A7827" s="301" t="s">
        <v>5406</v>
      </c>
      <c r="B7827" s="301" t="s">
        <v>5407</v>
      </c>
      <c r="C7827" s="316" t="s">
        <v>13796</v>
      </c>
      <c r="D7827" s="465" t="s">
        <v>436</v>
      </c>
      <c r="E7827" s="465" t="s">
        <v>700</v>
      </c>
      <c r="F7827" s="469" t="str">
        <f t="shared" si="244"/>
        <v>CH</v>
      </c>
      <c r="G7827" s="260">
        <v>7.2298662166666694E-2</v>
      </c>
      <c r="H7827" s="260">
        <v>2.2555461111111098E-2</v>
      </c>
      <c r="I7827" s="260">
        <v>3.56433700209643E-4</v>
      </c>
      <c r="J7827" s="260">
        <v>5.7517908788240479E-4</v>
      </c>
      <c r="K7827" s="260">
        <v>9.5785735809331501E-2</v>
      </c>
      <c r="L7827" s="301">
        <f t="shared" si="245"/>
        <v>0.34482864891359344</v>
      </c>
      <c r="M7827" s="459">
        <f>IFERROR((Tableau1[[#This Row],[Scope 1
(kg CO2-eq)]]+Tableau1[[#This Row],[Scope 2 energy
(kg CO2-eq)]]+Tableau1[[#This Row],[Scope 2 Infrastructure
(kg CO2-eq)]])/Tableau1[[#This Row],[Total CO2-emissions
(kg CO2-eq)
for scope 3 use ]],"")</f>
        <v>0.99399515150680673</v>
      </c>
      <c r="N7827" s="436" t="s">
        <v>436</v>
      </c>
      <c r="O7827" s="259">
        <v>3.6</v>
      </c>
      <c r="P7827" s="259" t="s">
        <v>5406</v>
      </c>
      <c r="Q7827" s="259" t="s">
        <v>5407</v>
      </c>
    </row>
    <row r="7828" spans="1:17" ht="21.75" customHeight="1">
      <c r="A7828" s="301" t="s">
        <v>5406</v>
      </c>
      <c r="B7828" s="301" t="s">
        <v>5407</v>
      </c>
      <c r="C7828" s="316" t="s">
        <v>13797</v>
      </c>
      <c r="D7828" s="465" t="s">
        <v>436</v>
      </c>
      <c r="E7828" s="465" t="s">
        <v>700</v>
      </c>
      <c r="F7828" s="469" t="str">
        <f t="shared" si="244"/>
        <v>CH</v>
      </c>
      <c r="G7828" s="260">
        <v>0</v>
      </c>
      <c r="H7828" s="260">
        <v>0</v>
      </c>
      <c r="I7828" s="260">
        <v>0</v>
      </c>
      <c r="J7828" s="260">
        <v>1.2060496215483801E-4</v>
      </c>
      <c r="K7828" s="260">
        <v>1.2060496215504499E-4</v>
      </c>
      <c r="L7828" s="301">
        <f t="shared" si="245"/>
        <v>4.34177863758162E-4</v>
      </c>
      <c r="M7828" s="459">
        <f>IFERROR((Tableau1[[#This Row],[Scope 1
(kg CO2-eq)]]+Tableau1[[#This Row],[Scope 2 energy
(kg CO2-eq)]]+Tableau1[[#This Row],[Scope 2 Infrastructure
(kg CO2-eq)]])/Tableau1[[#This Row],[Total CO2-emissions
(kg CO2-eq)
for scope 3 use ]],"")</f>
        <v>0</v>
      </c>
      <c r="N7828" s="436" t="s">
        <v>436</v>
      </c>
      <c r="O7828" s="259">
        <v>3.6</v>
      </c>
      <c r="P7828" s="259" t="s">
        <v>5406</v>
      </c>
      <c r="Q7828" s="259" t="s">
        <v>5407</v>
      </c>
    </row>
    <row r="7829" spans="1:17" ht="21.75" customHeight="1">
      <c r="A7829" s="301" t="s">
        <v>5436</v>
      </c>
      <c r="B7829" s="301" t="s">
        <v>5402</v>
      </c>
      <c r="C7829" s="316" t="s">
        <v>13798</v>
      </c>
      <c r="D7829" s="465" t="s">
        <v>436</v>
      </c>
      <c r="E7829" s="465" t="s">
        <v>700</v>
      </c>
      <c r="F7829" s="469" t="str">
        <f t="shared" si="244"/>
        <v>CH</v>
      </c>
      <c r="G7829" s="260">
        <v>9.3359858861111103E-2</v>
      </c>
      <c r="H7829" s="260">
        <v>0</v>
      </c>
      <c r="I7829" s="260">
        <v>0</v>
      </c>
      <c r="J7829" s="260">
        <v>3.336991202099189E-2</v>
      </c>
      <c r="K7829" s="260">
        <v>0.12672977089821699</v>
      </c>
      <c r="L7829" s="301">
        <f t="shared" si="245"/>
        <v>0.45622717523358119</v>
      </c>
      <c r="M7829" s="459">
        <f>IFERROR((Tableau1[[#This Row],[Scope 1
(kg CO2-eq)]]+Tableau1[[#This Row],[Scope 2 energy
(kg CO2-eq)]]+Tableau1[[#This Row],[Scope 2 Infrastructure
(kg CO2-eq)]])/Tableau1[[#This Row],[Total CO2-emissions
(kg CO2-eq)
for scope 3 use ]],"")</f>
        <v>0.7366845075108126</v>
      </c>
      <c r="N7829" s="436" t="s">
        <v>436</v>
      </c>
      <c r="O7829" s="259">
        <v>3.6</v>
      </c>
      <c r="P7829" s="259" t="s">
        <v>5436</v>
      </c>
      <c r="Q7829" s="259" t="s">
        <v>5402</v>
      </c>
    </row>
    <row r="7830" spans="1:17" ht="21.75" customHeight="1">
      <c r="A7830" s="301" t="s">
        <v>5436</v>
      </c>
      <c r="B7830" s="301" t="s">
        <v>5402</v>
      </c>
      <c r="C7830" s="316" t="s">
        <v>13799</v>
      </c>
      <c r="D7830" s="465" t="s">
        <v>436</v>
      </c>
      <c r="E7830" s="465" t="s">
        <v>700</v>
      </c>
      <c r="F7830" s="469" t="str">
        <f t="shared" si="244"/>
        <v>CH</v>
      </c>
      <c r="G7830" s="260">
        <v>0</v>
      </c>
      <c r="H7830" s="260">
        <v>0</v>
      </c>
      <c r="I7830" s="260">
        <v>0</v>
      </c>
      <c r="J7830" s="260">
        <v>1.82347426708831E-4</v>
      </c>
      <c r="K7830" s="260">
        <v>1.8234742670925099E-4</v>
      </c>
      <c r="L7830" s="301">
        <f t="shared" si="245"/>
        <v>6.5645073615330362E-4</v>
      </c>
      <c r="M7830" s="459">
        <f>IFERROR((Tableau1[[#This Row],[Scope 1
(kg CO2-eq)]]+Tableau1[[#This Row],[Scope 2 energy
(kg CO2-eq)]]+Tableau1[[#This Row],[Scope 2 Infrastructure
(kg CO2-eq)]])/Tableau1[[#This Row],[Total CO2-emissions
(kg CO2-eq)
for scope 3 use ]],"")</f>
        <v>0</v>
      </c>
      <c r="N7830" s="436" t="s">
        <v>436</v>
      </c>
      <c r="O7830" s="259">
        <v>3.6</v>
      </c>
      <c r="P7830" s="259" t="s">
        <v>5436</v>
      </c>
      <c r="Q7830" s="259" t="s">
        <v>5402</v>
      </c>
    </row>
    <row r="7831" spans="1:17" ht="21.75" customHeight="1">
      <c r="A7831" s="301" t="s">
        <v>5406</v>
      </c>
      <c r="B7831" s="301" t="s">
        <v>5407</v>
      </c>
      <c r="C7831" s="316" t="s">
        <v>13800</v>
      </c>
      <c r="D7831" s="465" t="s">
        <v>436</v>
      </c>
      <c r="E7831" s="465" t="s">
        <v>700</v>
      </c>
      <c r="F7831" s="469" t="str">
        <f t="shared" si="244"/>
        <v>CH</v>
      </c>
      <c r="G7831" s="260">
        <v>7.0855771833333303E-2</v>
      </c>
      <c r="H7831" s="260">
        <v>2.21052288258815E-2</v>
      </c>
      <c r="I7831" s="260">
        <v>3.4931888404216699E-4</v>
      </c>
      <c r="J7831" s="260">
        <v>7.774482317352005E-4</v>
      </c>
      <c r="K7831" s="260">
        <v>9.4087767522152504E-2</v>
      </c>
      <c r="L7831" s="301">
        <f t="shared" si="245"/>
        <v>0.33871596307974905</v>
      </c>
      <c r="M7831" s="459">
        <f>IFERROR((Tableau1[[#This Row],[Scope 1
(kg CO2-eq)]]+Tableau1[[#This Row],[Scope 2 energy
(kg CO2-eq)]]+Tableau1[[#This Row],[Scope 2 Infrastructure
(kg CO2-eq)]])/Tableau1[[#This Row],[Total CO2-emissions
(kg CO2-eq)
for scope 3 use ]],"")</f>
        <v>0.99173699196643716</v>
      </c>
      <c r="N7831" s="436" t="s">
        <v>436</v>
      </c>
      <c r="O7831" s="259">
        <v>3.6</v>
      </c>
      <c r="P7831" s="259" t="s">
        <v>5406</v>
      </c>
      <c r="Q7831" s="259" t="s">
        <v>5407</v>
      </c>
    </row>
    <row r="7832" spans="1:17" ht="21.75" customHeight="1">
      <c r="A7832" s="301" t="s">
        <v>5406</v>
      </c>
      <c r="B7832" s="301" t="s">
        <v>5407</v>
      </c>
      <c r="C7832" s="316" t="s">
        <v>13801</v>
      </c>
      <c r="D7832" s="465" t="s">
        <v>436</v>
      </c>
      <c r="E7832" s="465" t="s">
        <v>700</v>
      </c>
      <c r="F7832" s="469" t="str">
        <f t="shared" si="244"/>
        <v>CH</v>
      </c>
      <c r="G7832" s="260">
        <v>0</v>
      </c>
      <c r="H7832" s="260">
        <v>0</v>
      </c>
      <c r="I7832" s="260">
        <v>0</v>
      </c>
      <c r="J7832" s="260">
        <v>1.8147538561268399E-4</v>
      </c>
      <c r="K7832" s="260">
        <v>1.8147538561319199E-4</v>
      </c>
      <c r="L7832" s="301">
        <f t="shared" si="245"/>
        <v>6.5331138820749117E-4</v>
      </c>
      <c r="M7832" s="459">
        <f>IFERROR((Tableau1[[#This Row],[Scope 1
(kg CO2-eq)]]+Tableau1[[#This Row],[Scope 2 energy
(kg CO2-eq)]]+Tableau1[[#This Row],[Scope 2 Infrastructure
(kg CO2-eq)]])/Tableau1[[#This Row],[Total CO2-emissions
(kg CO2-eq)
for scope 3 use ]],"")</f>
        <v>0</v>
      </c>
      <c r="N7832" s="436" t="s">
        <v>436</v>
      </c>
      <c r="O7832" s="259">
        <v>3.6</v>
      </c>
      <c r="P7832" s="259" t="s">
        <v>5406</v>
      </c>
      <c r="Q7832" s="259" t="s">
        <v>5407</v>
      </c>
    </row>
    <row r="7833" spans="1:17" ht="21.75" customHeight="1">
      <c r="A7833" s="301" t="s">
        <v>5406</v>
      </c>
      <c r="B7833" s="301" t="s">
        <v>5407</v>
      </c>
      <c r="C7833" s="316" t="s">
        <v>13802</v>
      </c>
      <c r="D7833" s="465" t="s">
        <v>436</v>
      </c>
      <c r="E7833" s="465" t="s">
        <v>700</v>
      </c>
      <c r="F7833" s="469" t="str">
        <f t="shared" si="244"/>
        <v>CH</v>
      </c>
      <c r="G7833" s="260">
        <v>7.3304244444444402E-2</v>
      </c>
      <c r="H7833" s="260">
        <v>2.28692762222222E-2</v>
      </c>
      <c r="I7833" s="260">
        <v>3.6139277777777799E-4</v>
      </c>
      <c r="J7833" s="260">
        <v>6.5555363808950107E-4</v>
      </c>
      <c r="K7833" s="260">
        <v>9.7190466821127294E-2</v>
      </c>
      <c r="L7833" s="301">
        <f t="shared" si="245"/>
        <v>0.34988568055605829</v>
      </c>
      <c r="M7833" s="459">
        <f>IFERROR((Tableau1[[#This Row],[Scope 1
(kg CO2-eq)]]+Tableau1[[#This Row],[Scope 2 energy
(kg CO2-eq)]]+Tableau1[[#This Row],[Scope 2 Infrastructure
(kg CO2-eq)]])/Tableau1[[#This Row],[Total CO2-emissions
(kg CO2-eq)
for scope 3 use ]],"")</f>
        <v>0.99325496215704545</v>
      </c>
      <c r="N7833" s="436" t="s">
        <v>436</v>
      </c>
      <c r="O7833" s="259">
        <v>3.6</v>
      </c>
      <c r="P7833" s="259" t="s">
        <v>5406</v>
      </c>
      <c r="Q7833" s="259" t="s">
        <v>5407</v>
      </c>
    </row>
    <row r="7834" spans="1:17" ht="21.75" customHeight="1">
      <c r="A7834" s="301" t="s">
        <v>5406</v>
      </c>
      <c r="B7834" s="301" t="s">
        <v>5407</v>
      </c>
      <c r="C7834" s="316" t="s">
        <v>13803</v>
      </c>
      <c r="D7834" s="465" t="s">
        <v>436</v>
      </c>
      <c r="E7834" s="465" t="s">
        <v>700</v>
      </c>
      <c r="F7834" s="469" t="str">
        <f t="shared" si="244"/>
        <v>CH</v>
      </c>
      <c r="G7834" s="260">
        <v>0.13661245555555601</v>
      </c>
      <c r="H7834" s="260">
        <v>4.2620014777777798E-2</v>
      </c>
      <c r="I7834" s="260">
        <v>6.7350472222222203E-4</v>
      </c>
      <c r="J7834" s="260">
        <v>1.1004586709809916E-3</v>
      </c>
      <c r="K7834" s="260">
        <v>0.181006433239225</v>
      </c>
      <c r="L7834" s="301">
        <f t="shared" si="245"/>
        <v>0.65162315966120998</v>
      </c>
      <c r="M7834" s="459">
        <f>IFERROR((Tableau1[[#This Row],[Scope 1
(kg CO2-eq)]]+Tableau1[[#This Row],[Scope 2 energy
(kg CO2-eq)]]+Tableau1[[#This Row],[Scope 2 Infrastructure
(kg CO2-eq)]])/Tableau1[[#This Row],[Total CO2-emissions
(kg CO2-eq)
for scope 3 use ]],"")</f>
        <v>0.99392033662022083</v>
      </c>
      <c r="N7834" s="436" t="s">
        <v>436</v>
      </c>
      <c r="O7834" s="259">
        <v>3.6</v>
      </c>
      <c r="P7834" s="259" t="s">
        <v>5406</v>
      </c>
      <c r="Q7834" s="259" t="s">
        <v>5407</v>
      </c>
    </row>
    <row r="7835" spans="1:17" ht="21.75" customHeight="1">
      <c r="A7835" s="301" t="s">
        <v>5406</v>
      </c>
      <c r="B7835" s="301" t="s">
        <v>5407</v>
      </c>
      <c r="C7835" s="316" t="s">
        <v>13804</v>
      </c>
      <c r="D7835" s="465" t="s">
        <v>436</v>
      </c>
      <c r="E7835" s="465" t="s">
        <v>700</v>
      </c>
      <c r="F7835" s="469" t="str">
        <f t="shared" si="244"/>
        <v>CH</v>
      </c>
      <c r="G7835" s="260">
        <v>0</v>
      </c>
      <c r="H7835" s="260">
        <v>0</v>
      </c>
      <c r="I7835" s="260">
        <v>0</v>
      </c>
      <c r="J7835" s="260">
        <v>1.40400442109369E-4</v>
      </c>
      <c r="K7835" s="260">
        <v>1.4040044210944099E-4</v>
      </c>
      <c r="L7835" s="301">
        <f t="shared" si="245"/>
        <v>5.0544159159398758E-4</v>
      </c>
      <c r="M7835" s="459">
        <f>IFERROR((Tableau1[[#This Row],[Scope 1
(kg CO2-eq)]]+Tableau1[[#This Row],[Scope 2 energy
(kg CO2-eq)]]+Tableau1[[#This Row],[Scope 2 Infrastructure
(kg CO2-eq)]])/Tableau1[[#This Row],[Total CO2-emissions
(kg CO2-eq)
for scope 3 use ]],"")</f>
        <v>0</v>
      </c>
      <c r="N7835" s="436" t="s">
        <v>436</v>
      </c>
      <c r="O7835" s="259">
        <v>3.6</v>
      </c>
      <c r="P7835" s="259" t="s">
        <v>5406</v>
      </c>
      <c r="Q7835" s="259" t="s">
        <v>5407</v>
      </c>
    </row>
    <row r="7836" spans="1:17" ht="21.75" customHeight="1">
      <c r="A7836" s="301" t="s">
        <v>5406</v>
      </c>
      <c r="B7836" s="301" t="s">
        <v>5407</v>
      </c>
      <c r="C7836" s="316" t="s">
        <v>13805</v>
      </c>
      <c r="D7836" s="465" t="s">
        <v>436</v>
      </c>
      <c r="E7836" s="465" t="s">
        <v>700</v>
      </c>
      <c r="F7836" s="469" t="str">
        <f t="shared" si="244"/>
        <v>CH</v>
      </c>
      <c r="G7836" s="260">
        <v>7.2001169055555606E-2</v>
      </c>
      <c r="H7836" s="260">
        <v>2.2462456182473001E-2</v>
      </c>
      <c r="I7836" s="260">
        <v>3.5496398559423797E-4</v>
      </c>
      <c r="J7836" s="260">
        <v>1.0448873215088972E-3</v>
      </c>
      <c r="K7836" s="260">
        <v>9.5863476290531005E-2</v>
      </c>
      <c r="L7836" s="301">
        <f t="shared" si="245"/>
        <v>0.34510851464591163</v>
      </c>
      <c r="M7836" s="459">
        <f>IFERROR((Tableau1[[#This Row],[Scope 1
(kg CO2-eq)]]+Tableau1[[#This Row],[Scope 2 energy
(kg CO2-eq)]]+Tableau1[[#This Row],[Scope 2 Infrastructure
(kg CO2-eq)]])/Tableau1[[#This Row],[Total CO2-emissions
(kg CO2-eq)
for scope 3 use ]],"")</f>
        <v>0.98910025895846465</v>
      </c>
      <c r="N7836" s="436" t="s">
        <v>436</v>
      </c>
      <c r="O7836" s="259">
        <v>3.6</v>
      </c>
      <c r="P7836" s="259" t="s">
        <v>5406</v>
      </c>
      <c r="Q7836" s="259" t="s">
        <v>5407</v>
      </c>
    </row>
    <row r="7837" spans="1:17" ht="21.75" customHeight="1">
      <c r="A7837" s="301" t="s">
        <v>5406</v>
      </c>
      <c r="B7837" s="301" t="s">
        <v>5407</v>
      </c>
      <c r="C7837" s="316" t="s">
        <v>13806</v>
      </c>
      <c r="D7837" s="465" t="s">
        <v>436</v>
      </c>
      <c r="E7837" s="465" t="s">
        <v>700</v>
      </c>
      <c r="F7837" s="469" t="str">
        <f t="shared" si="244"/>
        <v>CH</v>
      </c>
      <c r="G7837" s="260">
        <v>0</v>
      </c>
      <c r="H7837" s="260">
        <v>0</v>
      </c>
      <c r="I7837" s="260">
        <v>0</v>
      </c>
      <c r="J7837" s="260">
        <v>2.53922663332831E-4</v>
      </c>
      <c r="K7837" s="260">
        <v>2.5392266333215397E-4</v>
      </c>
      <c r="L7837" s="301">
        <f t="shared" si="245"/>
        <v>9.1412158799575435E-4</v>
      </c>
      <c r="M7837" s="459">
        <f>IFERROR((Tableau1[[#This Row],[Scope 1
(kg CO2-eq)]]+Tableau1[[#This Row],[Scope 2 energy
(kg CO2-eq)]]+Tableau1[[#This Row],[Scope 2 Infrastructure
(kg CO2-eq)]])/Tableau1[[#This Row],[Total CO2-emissions
(kg CO2-eq)
for scope 3 use ]],"")</f>
        <v>0</v>
      </c>
      <c r="N7837" s="436" t="s">
        <v>436</v>
      </c>
      <c r="O7837" s="259">
        <v>3.6</v>
      </c>
      <c r="P7837" s="259" t="s">
        <v>5406</v>
      </c>
      <c r="Q7837" s="259" t="s">
        <v>5407</v>
      </c>
    </row>
    <row r="7838" spans="1:17" ht="21.75" customHeight="1">
      <c r="A7838" s="301" t="s">
        <v>5406</v>
      </c>
      <c r="B7838" s="301" t="s">
        <v>4137</v>
      </c>
      <c r="C7838" s="316" t="s">
        <v>13807</v>
      </c>
      <c r="D7838" s="465" t="s">
        <v>436</v>
      </c>
      <c r="E7838" s="465" t="s">
        <v>700</v>
      </c>
      <c r="F7838" s="469" t="str">
        <f t="shared" si="244"/>
        <v>CH</v>
      </c>
      <c r="G7838" s="260">
        <v>7.2826344444444397E-4</v>
      </c>
      <c r="H7838" s="260">
        <v>0</v>
      </c>
      <c r="I7838" s="260">
        <v>0</v>
      </c>
      <c r="J7838" s="260">
        <v>4.0740585901996966E-3</v>
      </c>
      <c r="K7838" s="260">
        <v>4.8023220347521E-3</v>
      </c>
      <c r="L7838" s="301">
        <f t="shared" si="245"/>
        <v>1.7288359325107562E-2</v>
      </c>
      <c r="M7838" s="459">
        <f>IFERROR((Tableau1[[#This Row],[Scope 1
(kg CO2-eq)]]+Tableau1[[#This Row],[Scope 2 energy
(kg CO2-eq)]]+Tableau1[[#This Row],[Scope 2 Infrastructure
(kg CO2-eq)]])/Tableau1[[#This Row],[Total CO2-emissions
(kg CO2-eq)
for scope 3 use ]],"")</f>
        <v>0.1516481900160695</v>
      </c>
      <c r="N7838" s="436" t="s">
        <v>436</v>
      </c>
      <c r="O7838" s="259">
        <v>3.6</v>
      </c>
      <c r="P7838" s="259" t="s">
        <v>5406</v>
      </c>
      <c r="Q7838" s="259" t="s">
        <v>4137</v>
      </c>
    </row>
    <row r="7839" spans="1:17" ht="21.75" customHeight="1">
      <c r="A7839" s="301" t="s">
        <v>5406</v>
      </c>
      <c r="B7839" s="301" t="s">
        <v>4137</v>
      </c>
      <c r="C7839" s="316" t="s">
        <v>13808</v>
      </c>
      <c r="D7839" s="465" t="s">
        <v>436</v>
      </c>
      <c r="E7839" s="465" t="s">
        <v>700</v>
      </c>
      <c r="F7839" s="469" t="str">
        <f t="shared" si="244"/>
        <v>CH</v>
      </c>
      <c r="G7839" s="260">
        <v>1.82441344444444E-3</v>
      </c>
      <c r="H7839" s="260">
        <v>0</v>
      </c>
      <c r="I7839" s="260">
        <v>0</v>
      </c>
      <c r="J7839" s="260">
        <v>1.0006142203836161E-2</v>
      </c>
      <c r="K7839" s="260">
        <v>1.1830555639342899E-2</v>
      </c>
      <c r="L7839" s="301">
        <f t="shared" si="245"/>
        <v>4.2590000301634436E-2</v>
      </c>
      <c r="M7839" s="459">
        <f>IFERROR((Tableau1[[#This Row],[Scope 1
(kg CO2-eq)]]+Tableau1[[#This Row],[Scope 2 energy
(kg CO2-eq)]]+Tableau1[[#This Row],[Scope 2 Infrastructure
(kg CO2-eq)]])/Tableau1[[#This Row],[Total CO2-emissions
(kg CO2-eq)
for scope 3 use ]],"")</f>
        <v>0.15421198294163746</v>
      </c>
      <c r="N7839" s="436" t="s">
        <v>436</v>
      </c>
      <c r="O7839" s="259">
        <v>3.6</v>
      </c>
      <c r="P7839" s="259" t="s">
        <v>5406</v>
      </c>
      <c r="Q7839" s="259" t="s">
        <v>4137</v>
      </c>
    </row>
    <row r="7840" spans="1:17" ht="21.75" customHeight="1">
      <c r="A7840" s="301" t="s">
        <v>5406</v>
      </c>
      <c r="B7840" s="301" t="s">
        <v>4137</v>
      </c>
      <c r="C7840" s="316" t="s">
        <v>13809</v>
      </c>
      <c r="D7840" s="465" t="s">
        <v>436</v>
      </c>
      <c r="E7840" s="465" t="s">
        <v>700</v>
      </c>
      <c r="F7840" s="469" t="str">
        <f t="shared" si="244"/>
        <v>CH</v>
      </c>
      <c r="G7840" s="260">
        <v>0</v>
      </c>
      <c r="H7840" s="260">
        <v>0</v>
      </c>
      <c r="I7840" s="260">
        <v>0</v>
      </c>
      <c r="J7840" s="260">
        <v>6.0194194882916198E-4</v>
      </c>
      <c r="K7840" s="260">
        <v>6.0194194882943097E-4</v>
      </c>
      <c r="L7840" s="301">
        <f t="shared" si="245"/>
        <v>2.1669910157859516E-3</v>
      </c>
      <c r="M7840" s="459">
        <f>IFERROR((Tableau1[[#This Row],[Scope 1
(kg CO2-eq)]]+Tableau1[[#This Row],[Scope 2 energy
(kg CO2-eq)]]+Tableau1[[#This Row],[Scope 2 Infrastructure
(kg CO2-eq)]])/Tableau1[[#This Row],[Total CO2-emissions
(kg CO2-eq)
for scope 3 use ]],"")</f>
        <v>0</v>
      </c>
      <c r="N7840" s="436" t="s">
        <v>436</v>
      </c>
      <c r="O7840" s="259">
        <v>3.6</v>
      </c>
      <c r="P7840" s="259" t="s">
        <v>5406</v>
      </c>
      <c r="Q7840" s="259" t="s">
        <v>4137</v>
      </c>
    </row>
    <row r="7841" spans="1:17" ht="21.75" customHeight="1">
      <c r="A7841" s="301" t="s">
        <v>5406</v>
      </c>
      <c r="B7841" s="301" t="s">
        <v>4137</v>
      </c>
      <c r="C7841" s="316" t="s">
        <v>13810</v>
      </c>
      <c r="D7841" s="465" t="s">
        <v>436</v>
      </c>
      <c r="E7841" s="465" t="s">
        <v>700</v>
      </c>
      <c r="F7841" s="469" t="str">
        <f t="shared" si="244"/>
        <v>CH</v>
      </c>
      <c r="G7841" s="260">
        <v>6.8601024444444403E-3</v>
      </c>
      <c r="H7841" s="260">
        <v>0</v>
      </c>
      <c r="I7841" s="260">
        <v>0</v>
      </c>
      <c r="J7841" s="260">
        <v>4.509090303247359E-3</v>
      </c>
      <c r="K7841" s="260">
        <v>1.13691927446139E-2</v>
      </c>
      <c r="L7841" s="301">
        <f t="shared" si="245"/>
        <v>4.0929093880610043E-2</v>
      </c>
      <c r="M7841" s="459">
        <f>IFERROR((Tableau1[[#This Row],[Scope 1
(kg CO2-eq)]]+Tableau1[[#This Row],[Scope 2 energy
(kg CO2-eq)]]+Tableau1[[#This Row],[Scope 2 Infrastructure
(kg CO2-eq)]])/Tableau1[[#This Row],[Total CO2-emissions
(kg CO2-eq)
for scope 3 use ]],"")</f>
        <v>0.60339397867050681</v>
      </c>
      <c r="N7841" s="436" t="s">
        <v>436</v>
      </c>
      <c r="O7841" s="259">
        <v>3.6</v>
      </c>
      <c r="P7841" s="259" t="s">
        <v>5406</v>
      </c>
      <c r="Q7841" s="259" t="s">
        <v>4137</v>
      </c>
    </row>
    <row r="7842" spans="1:17" ht="21.75" customHeight="1">
      <c r="A7842" s="301" t="s">
        <v>5406</v>
      </c>
      <c r="B7842" s="301" t="s">
        <v>4137</v>
      </c>
      <c r="C7842" s="316" t="s">
        <v>13811</v>
      </c>
      <c r="D7842" s="465" t="s">
        <v>436</v>
      </c>
      <c r="E7842" s="465" t="s">
        <v>700</v>
      </c>
      <c r="F7842" s="469" t="str">
        <f t="shared" si="244"/>
        <v>CH</v>
      </c>
      <c r="G7842" s="260">
        <v>0</v>
      </c>
      <c r="H7842" s="260">
        <v>0</v>
      </c>
      <c r="I7842" s="260">
        <v>0</v>
      </c>
      <c r="J7842" s="260">
        <v>6.3125213310015395E-4</v>
      </c>
      <c r="K7842" s="260">
        <v>6.3125213310040896E-4</v>
      </c>
      <c r="L7842" s="301">
        <f t="shared" si="245"/>
        <v>2.2725076791614723E-3</v>
      </c>
      <c r="M7842" s="459">
        <f>IFERROR((Tableau1[[#This Row],[Scope 1
(kg CO2-eq)]]+Tableau1[[#This Row],[Scope 2 energy
(kg CO2-eq)]]+Tableau1[[#This Row],[Scope 2 Infrastructure
(kg CO2-eq)]])/Tableau1[[#This Row],[Total CO2-emissions
(kg CO2-eq)
for scope 3 use ]],"")</f>
        <v>0</v>
      </c>
      <c r="N7842" s="436" t="s">
        <v>436</v>
      </c>
      <c r="O7842" s="259">
        <v>3.6</v>
      </c>
      <c r="P7842" s="259" t="s">
        <v>5406</v>
      </c>
      <c r="Q7842" s="259" t="s">
        <v>4137</v>
      </c>
    </row>
    <row r="7843" spans="1:17" ht="21.75" customHeight="1">
      <c r="A7843" s="301" t="s">
        <v>5470</v>
      </c>
      <c r="B7843" s="301" t="s">
        <v>5471</v>
      </c>
      <c r="C7843" s="316" t="s">
        <v>13812</v>
      </c>
      <c r="D7843" s="465" t="s">
        <v>436</v>
      </c>
      <c r="E7843" s="465" t="s">
        <v>6091</v>
      </c>
      <c r="F7843" s="469" t="str">
        <f t="shared" si="244"/>
        <v>other</v>
      </c>
      <c r="G7843" s="260">
        <v>3.6805555555555598E-4</v>
      </c>
      <c r="H7843" s="260">
        <v>0.14132378504259999</v>
      </c>
      <c r="I7843" s="260">
        <v>0</v>
      </c>
      <c r="J7843" s="260">
        <v>3.2596083674856906E-4</v>
      </c>
      <c r="K7843" s="260">
        <v>0.14201780168530001</v>
      </c>
      <c r="L7843" s="301">
        <f t="shared" si="245"/>
        <v>0.51126408606708007</v>
      </c>
      <c r="M7843" s="459">
        <f>IFERROR((Tableau1[[#This Row],[Scope 1
(kg CO2-eq)]]+Tableau1[[#This Row],[Scope 2 energy
(kg CO2-eq)]]+Tableau1[[#This Row],[Scope 2 Infrastructure
(kg CO2-eq)]])/Tableau1[[#This Row],[Total CO2-emissions
(kg CO2-eq)
for scope 3 use ]],"")</f>
        <v>0.99770478712332999</v>
      </c>
      <c r="N7843" s="436" t="s">
        <v>436</v>
      </c>
      <c r="O7843" s="259">
        <v>3.6</v>
      </c>
      <c r="P7843" s="259" t="s">
        <v>5470</v>
      </c>
      <c r="Q7843" s="259" t="s">
        <v>5471</v>
      </c>
    </row>
    <row r="7844" spans="1:17" ht="21.75" customHeight="1">
      <c r="A7844" s="301" t="s">
        <v>5470</v>
      </c>
      <c r="B7844" s="301" t="s">
        <v>5471</v>
      </c>
      <c r="C7844" s="316" t="s">
        <v>13813</v>
      </c>
      <c r="D7844" s="465" t="s">
        <v>436</v>
      </c>
      <c r="E7844" s="465" t="s">
        <v>6091</v>
      </c>
      <c r="F7844" s="469" t="str">
        <f t="shared" si="244"/>
        <v>other</v>
      </c>
      <c r="G7844" s="260">
        <v>4.0831006027777801E-5</v>
      </c>
      <c r="H7844" s="260">
        <v>0.1522305521008</v>
      </c>
      <c r="I7844" s="260">
        <v>1.8160023519999999E-4</v>
      </c>
      <c r="J7844" s="260">
        <v>6.9101895972791818E-4</v>
      </c>
      <c r="K7844" s="260">
        <v>0.153144002800122</v>
      </c>
      <c r="L7844" s="301">
        <f t="shared" si="245"/>
        <v>0.55131841008043925</v>
      </c>
      <c r="M7844" s="459">
        <f>IFERROR((Tableau1[[#This Row],[Scope 1
(kg CO2-eq)]]+Tableau1[[#This Row],[Scope 2 energy
(kg CO2-eq)]]+Tableau1[[#This Row],[Scope 2 Infrastructure
(kg CO2-eq)]])/Tableau1[[#This Row],[Total CO2-emissions
(kg CO2-eq)
for scope 3 use ]],"")</f>
        <v>0.99548777983166525</v>
      </c>
      <c r="N7844" s="436" t="s">
        <v>436</v>
      </c>
      <c r="O7844" s="259">
        <v>3.6</v>
      </c>
      <c r="P7844" s="259" t="s">
        <v>5470</v>
      </c>
      <c r="Q7844" s="259" t="s">
        <v>5471</v>
      </c>
    </row>
    <row r="7845" spans="1:17" ht="21.75" customHeight="1">
      <c r="A7845" s="301" t="s">
        <v>5470</v>
      </c>
      <c r="B7845" s="301" t="s">
        <v>5471</v>
      </c>
      <c r="C7845" s="316" t="s">
        <v>13814</v>
      </c>
      <c r="D7845" s="465" t="s">
        <v>436</v>
      </c>
      <c r="E7845" s="465" t="s">
        <v>6091</v>
      </c>
      <c r="F7845" s="469" t="str">
        <f t="shared" si="244"/>
        <v>other</v>
      </c>
      <c r="G7845" s="260">
        <v>7.3785861111111102E-4</v>
      </c>
      <c r="H7845" s="260">
        <v>0.1429954059372</v>
      </c>
      <c r="I7845" s="260">
        <v>3.2895984119999999E-4</v>
      </c>
      <c r="J7845" s="260">
        <v>1.7185619759026594E-4</v>
      </c>
      <c r="K7845" s="260">
        <v>0.14423408045387201</v>
      </c>
      <c r="L7845" s="301">
        <f t="shared" si="245"/>
        <v>0.51924268963393927</v>
      </c>
      <c r="M7845" s="459">
        <f>IFERROR((Tableau1[[#This Row],[Scope 1
(kg CO2-eq)]]+Tableau1[[#This Row],[Scope 2 energy
(kg CO2-eq)]]+Tableau1[[#This Row],[Scope 2 Infrastructure
(kg CO2-eq)]])/Tableau1[[#This Row],[Total CO2-emissions
(kg CO2-eq)
for scope 3 use ]],"")</f>
        <v>0.99880849197485011</v>
      </c>
      <c r="N7845" s="436" t="s">
        <v>436</v>
      </c>
      <c r="O7845" s="259">
        <v>3.6</v>
      </c>
      <c r="P7845" s="259" t="s">
        <v>5470</v>
      </c>
      <c r="Q7845" s="259" t="s">
        <v>5471</v>
      </c>
    </row>
    <row r="7846" spans="1:17" ht="21.75" customHeight="1">
      <c r="A7846" s="301" t="s">
        <v>5467</v>
      </c>
      <c r="B7846" s="301" t="s">
        <v>5401</v>
      </c>
      <c r="C7846" s="316" t="s">
        <v>13815</v>
      </c>
      <c r="D7846" s="465" t="s">
        <v>436</v>
      </c>
      <c r="E7846" s="465" t="s">
        <v>700</v>
      </c>
      <c r="F7846" s="469" t="str">
        <f t="shared" si="244"/>
        <v>CH</v>
      </c>
      <c r="G7846" s="260">
        <v>0</v>
      </c>
      <c r="H7846" s="260">
        <v>0</v>
      </c>
      <c r="I7846" s="260">
        <v>0</v>
      </c>
      <c r="J7846" s="260">
        <v>0</v>
      </c>
      <c r="K7846" s="260">
        <v>0</v>
      </c>
      <c r="L7846" s="301">
        <f t="shared" si="245"/>
        <v>0</v>
      </c>
      <c r="M7846" s="459" t="str">
        <f>IFERROR((Tableau1[[#This Row],[Scope 1
(kg CO2-eq)]]+Tableau1[[#This Row],[Scope 2 energy
(kg CO2-eq)]]+Tableau1[[#This Row],[Scope 2 Infrastructure
(kg CO2-eq)]])/Tableau1[[#This Row],[Total CO2-emissions
(kg CO2-eq)
for scope 3 use ]],"")</f>
        <v/>
      </c>
      <c r="N7846" s="436" t="s">
        <v>436</v>
      </c>
      <c r="O7846" s="259">
        <v>3.6</v>
      </c>
      <c r="P7846" s="259" t="s">
        <v>5467</v>
      </c>
      <c r="Q7846" s="259" t="s">
        <v>5401</v>
      </c>
    </row>
    <row r="7847" spans="1:17" ht="21.75" customHeight="1">
      <c r="A7847" s="301" t="s">
        <v>5467</v>
      </c>
      <c r="B7847" s="301" t="s">
        <v>5401</v>
      </c>
      <c r="C7847" s="316" t="s">
        <v>13816</v>
      </c>
      <c r="D7847" s="465" t="s">
        <v>436</v>
      </c>
      <c r="E7847" s="465" t="s">
        <v>700</v>
      </c>
      <c r="F7847" s="469" t="str">
        <f t="shared" si="244"/>
        <v>CH</v>
      </c>
      <c r="G7847" s="260">
        <v>0</v>
      </c>
      <c r="H7847" s="260">
        <v>0</v>
      </c>
      <c r="I7847" s="260">
        <v>0</v>
      </c>
      <c r="J7847" s="260">
        <v>0</v>
      </c>
      <c r="K7847" s="260">
        <v>0</v>
      </c>
      <c r="L7847" s="301">
        <f t="shared" si="245"/>
        <v>0</v>
      </c>
      <c r="M7847" s="459" t="str">
        <f>IFERROR((Tableau1[[#This Row],[Scope 1
(kg CO2-eq)]]+Tableau1[[#This Row],[Scope 2 energy
(kg CO2-eq)]]+Tableau1[[#This Row],[Scope 2 Infrastructure
(kg CO2-eq)]])/Tableau1[[#This Row],[Total CO2-emissions
(kg CO2-eq)
for scope 3 use ]],"")</f>
        <v/>
      </c>
      <c r="N7847" s="436" t="s">
        <v>436</v>
      </c>
      <c r="O7847" s="259">
        <v>3.6</v>
      </c>
      <c r="P7847" s="259" t="s">
        <v>5467</v>
      </c>
      <c r="Q7847" s="259" t="s">
        <v>5401</v>
      </c>
    </row>
    <row r="7848" spans="1:17" ht="21.75" customHeight="1">
      <c r="A7848" s="301" t="s">
        <v>5470</v>
      </c>
      <c r="B7848" s="301" t="s">
        <v>5471</v>
      </c>
      <c r="C7848" s="316" t="s">
        <v>13817</v>
      </c>
      <c r="D7848" s="465" t="s">
        <v>436</v>
      </c>
      <c r="E7848" s="465" t="s">
        <v>6091</v>
      </c>
      <c r="F7848" s="469" t="str">
        <f t="shared" si="244"/>
        <v>other</v>
      </c>
      <c r="G7848" s="260">
        <v>0</v>
      </c>
      <c r="H7848" s="260">
        <v>0.13703460286597299</v>
      </c>
      <c r="I7848" s="260">
        <v>0</v>
      </c>
      <c r="J7848" s="260">
        <v>0</v>
      </c>
      <c r="K7848" s="260">
        <v>0.13703460228599601</v>
      </c>
      <c r="L7848" s="301">
        <f t="shared" si="245"/>
        <v>0.49332456822958565</v>
      </c>
      <c r="M7848" s="459">
        <f>IFERROR((Tableau1[[#This Row],[Scope 1
(kg CO2-eq)]]+Tableau1[[#This Row],[Scope 2 energy
(kg CO2-eq)]]+Tableau1[[#This Row],[Scope 2 Infrastructure
(kg CO2-eq)]])/Tableau1[[#This Row],[Total CO2-emissions
(kg CO2-eq)
for scope 3 use ]],"")</f>
        <v>1.0000000042323396</v>
      </c>
      <c r="N7848" s="436" t="s">
        <v>436</v>
      </c>
      <c r="O7848" s="259">
        <v>3.6</v>
      </c>
      <c r="P7848" s="259" t="s">
        <v>5470</v>
      </c>
      <c r="Q7848" s="259" t="s">
        <v>5471</v>
      </c>
    </row>
    <row r="7849" spans="1:17" ht="21.75" customHeight="1">
      <c r="A7849" s="301" t="s">
        <v>5467</v>
      </c>
      <c r="B7849" s="301" t="s">
        <v>5401</v>
      </c>
      <c r="C7849" s="316" t="s">
        <v>13818</v>
      </c>
      <c r="D7849" s="465" t="s">
        <v>3731</v>
      </c>
      <c r="E7849" s="465" t="s">
        <v>700</v>
      </c>
      <c r="F7849" s="469" t="str">
        <f t="shared" si="244"/>
        <v>CH</v>
      </c>
      <c r="G7849" s="260">
        <v>0</v>
      </c>
      <c r="H7849" s="260">
        <v>0</v>
      </c>
      <c r="I7849" s="260">
        <v>0</v>
      </c>
      <c r="J7849" s="260">
        <v>23.1663949721978</v>
      </c>
      <c r="K7849" s="260">
        <v>23.166394972001001</v>
      </c>
      <c r="L7849" s="301" t="str">
        <f t="shared" si="245"/>
        <v/>
      </c>
      <c r="M7849" s="459">
        <f>IFERROR((Tableau1[[#This Row],[Scope 1
(kg CO2-eq)]]+Tableau1[[#This Row],[Scope 2 energy
(kg CO2-eq)]]+Tableau1[[#This Row],[Scope 2 Infrastructure
(kg CO2-eq)]])/Tableau1[[#This Row],[Total CO2-emissions
(kg CO2-eq)
for scope 3 use ]],"")</f>
        <v>0</v>
      </c>
      <c r="N7849" s="436" t="s">
        <v>3731</v>
      </c>
      <c r="O7849" s="259">
        <v>1</v>
      </c>
      <c r="P7849" s="259" t="s">
        <v>5467</v>
      </c>
      <c r="Q7849" s="259" t="s">
        <v>5401</v>
      </c>
    </row>
    <row r="7850" spans="1:17" ht="21.75" customHeight="1">
      <c r="A7850" s="301" t="s">
        <v>5467</v>
      </c>
      <c r="B7850" s="301" t="s">
        <v>5401</v>
      </c>
      <c r="C7850" s="316" t="s">
        <v>13819</v>
      </c>
      <c r="D7850" s="465" t="s">
        <v>3646</v>
      </c>
      <c r="E7850" s="465" t="s">
        <v>700</v>
      </c>
      <c r="F7850" s="469" t="str">
        <f t="shared" si="244"/>
        <v>CH</v>
      </c>
      <c r="G7850" s="260">
        <v>0</v>
      </c>
      <c r="H7850" s="260">
        <v>0</v>
      </c>
      <c r="I7850" s="260">
        <v>0</v>
      </c>
      <c r="J7850" s="260">
        <v>459.576242028259</v>
      </c>
      <c r="K7850" s="260">
        <v>459.57624207896299</v>
      </c>
      <c r="L7850" s="301" t="str">
        <f t="shared" si="245"/>
        <v/>
      </c>
      <c r="M7850" s="459">
        <f>IFERROR((Tableau1[[#This Row],[Scope 1
(kg CO2-eq)]]+Tableau1[[#This Row],[Scope 2 energy
(kg CO2-eq)]]+Tableau1[[#This Row],[Scope 2 Infrastructure
(kg CO2-eq)]])/Tableau1[[#This Row],[Total CO2-emissions
(kg CO2-eq)
for scope 3 use ]],"")</f>
        <v>0</v>
      </c>
      <c r="N7850" s="436" t="s">
        <v>3646</v>
      </c>
      <c r="O7850" s="259">
        <v>1</v>
      </c>
      <c r="P7850" s="259" t="s">
        <v>5467</v>
      </c>
      <c r="Q7850" s="259" t="s">
        <v>5401</v>
      </c>
    </row>
    <row r="7851" spans="1:17" ht="21.75" customHeight="1">
      <c r="A7851" s="301" t="s">
        <v>5467</v>
      </c>
      <c r="B7851" s="301" t="s">
        <v>5401</v>
      </c>
      <c r="C7851" s="316" t="s">
        <v>13820</v>
      </c>
      <c r="D7851" s="465" t="s">
        <v>3731</v>
      </c>
      <c r="E7851" s="465" t="s">
        <v>700</v>
      </c>
      <c r="F7851" s="469" t="str">
        <f t="shared" si="244"/>
        <v>CH</v>
      </c>
      <c r="G7851" s="260">
        <v>0</v>
      </c>
      <c r="H7851" s="260">
        <v>0</v>
      </c>
      <c r="I7851" s="260">
        <v>0</v>
      </c>
      <c r="J7851" s="260">
        <v>20.901746573883798</v>
      </c>
      <c r="K7851" s="260">
        <v>20.901746575225999</v>
      </c>
      <c r="L7851" s="301" t="str">
        <f t="shared" si="245"/>
        <v/>
      </c>
      <c r="M7851" s="459">
        <f>IFERROR((Tableau1[[#This Row],[Scope 1
(kg CO2-eq)]]+Tableau1[[#This Row],[Scope 2 energy
(kg CO2-eq)]]+Tableau1[[#This Row],[Scope 2 Infrastructure
(kg CO2-eq)]])/Tableau1[[#This Row],[Total CO2-emissions
(kg CO2-eq)
for scope 3 use ]],"")</f>
        <v>0</v>
      </c>
      <c r="N7851" s="436" t="s">
        <v>3731</v>
      </c>
      <c r="O7851" s="259">
        <v>1</v>
      </c>
      <c r="P7851" s="259" t="s">
        <v>5467</v>
      </c>
      <c r="Q7851" s="259" t="s">
        <v>5401</v>
      </c>
    </row>
    <row r="7852" spans="1:17" ht="21.75" customHeight="1">
      <c r="A7852" s="301" t="s">
        <v>5467</v>
      </c>
      <c r="B7852" s="301" t="s">
        <v>5401</v>
      </c>
      <c r="C7852" s="316" t="s">
        <v>13821</v>
      </c>
      <c r="D7852" s="465" t="s">
        <v>3646</v>
      </c>
      <c r="E7852" s="465" t="s">
        <v>700</v>
      </c>
      <c r="F7852" s="469" t="str">
        <f t="shared" si="244"/>
        <v>CH</v>
      </c>
      <c r="G7852" s="260">
        <v>0</v>
      </c>
      <c r="H7852" s="260">
        <v>0</v>
      </c>
      <c r="I7852" s="260">
        <v>0</v>
      </c>
      <c r="J7852" s="260">
        <v>585.830203306214</v>
      </c>
      <c r="K7852" s="260">
        <v>585.83020334957098</v>
      </c>
      <c r="L7852" s="301" t="str">
        <f t="shared" si="245"/>
        <v/>
      </c>
      <c r="M7852" s="459">
        <f>IFERROR((Tableau1[[#This Row],[Scope 1
(kg CO2-eq)]]+Tableau1[[#This Row],[Scope 2 energy
(kg CO2-eq)]]+Tableau1[[#This Row],[Scope 2 Infrastructure
(kg CO2-eq)]])/Tableau1[[#This Row],[Total CO2-emissions
(kg CO2-eq)
for scope 3 use ]],"")</f>
        <v>0</v>
      </c>
      <c r="N7852" s="436" t="s">
        <v>3646</v>
      </c>
      <c r="O7852" s="259">
        <v>1</v>
      </c>
      <c r="P7852" s="259" t="s">
        <v>5467</v>
      </c>
      <c r="Q7852" s="259" t="s">
        <v>5401</v>
      </c>
    </row>
    <row r="7853" spans="1:17" ht="21.75" customHeight="1">
      <c r="A7853" s="301" t="s">
        <v>5427</v>
      </c>
      <c r="B7853" s="301" t="s">
        <v>5472</v>
      </c>
      <c r="C7853" s="316" t="s">
        <v>13822</v>
      </c>
      <c r="D7853" s="465" t="s">
        <v>50</v>
      </c>
      <c r="E7853" s="465" t="s">
        <v>6091</v>
      </c>
      <c r="F7853" s="469" t="str">
        <f t="shared" si="244"/>
        <v>other</v>
      </c>
      <c r="G7853" s="260">
        <v>0</v>
      </c>
      <c r="H7853" s="260">
        <v>512.04383039519996</v>
      </c>
      <c r="I7853" s="260">
        <v>0.42402012480000001</v>
      </c>
      <c r="J7853" s="260">
        <v>85.325876891523606</v>
      </c>
      <c r="K7853" s="260">
        <v>597.79372661306195</v>
      </c>
      <c r="L7853" s="301" t="str">
        <f t="shared" si="245"/>
        <v/>
      </c>
      <c r="M7853" s="459">
        <f>IFERROR((Tableau1[[#This Row],[Scope 1
(kg CO2-eq)]]+Tableau1[[#This Row],[Scope 2 energy
(kg CO2-eq)]]+Tableau1[[#This Row],[Scope 2 Infrastructure
(kg CO2-eq)]])/Tableau1[[#This Row],[Total CO2-emissions
(kg CO2-eq)
for scope 3 use ]],"")</f>
        <v>0.85726535375923829</v>
      </c>
      <c r="N7853" s="436" t="s">
        <v>50</v>
      </c>
      <c r="O7853" s="259">
        <v>1</v>
      </c>
      <c r="P7853" s="259" t="s">
        <v>5427</v>
      </c>
      <c r="Q7853" s="259" t="s">
        <v>5472</v>
      </c>
    </row>
    <row r="7854" spans="1:17" ht="21.75" customHeight="1">
      <c r="A7854" s="301" t="s">
        <v>5383</v>
      </c>
      <c r="B7854" s="301" t="s">
        <v>5401</v>
      </c>
      <c r="C7854" s="316" t="s">
        <v>13823</v>
      </c>
      <c r="D7854" s="465" t="s">
        <v>50</v>
      </c>
      <c r="E7854" s="465" t="s">
        <v>6091</v>
      </c>
      <c r="F7854" s="469" t="str">
        <f t="shared" si="244"/>
        <v>other</v>
      </c>
      <c r="G7854" s="260">
        <v>0</v>
      </c>
      <c r="H7854" s="260">
        <v>170.68127679840001</v>
      </c>
      <c r="I7854" s="260">
        <v>0.14134004159999999</v>
      </c>
      <c r="J7854" s="260">
        <v>30.188112530017801</v>
      </c>
      <c r="K7854" s="260">
        <v>201.01072912151199</v>
      </c>
      <c r="L7854" s="301" t="str">
        <f t="shared" si="245"/>
        <v/>
      </c>
      <c r="M7854" s="459">
        <f>IFERROR((Tableau1[[#This Row],[Scope 1
(kg CO2-eq)]]+Tableau1[[#This Row],[Scope 2 energy
(kg CO2-eq)]]+Tableau1[[#This Row],[Scope 2 Infrastructure
(kg CO2-eq)]])/Tableau1[[#This Row],[Total CO2-emissions
(kg CO2-eq)
for scope 3 use ]],"")</f>
        <v>0.84981840315964863</v>
      </c>
      <c r="N7854" s="436" t="s">
        <v>50</v>
      </c>
      <c r="O7854" s="259">
        <v>1</v>
      </c>
      <c r="P7854" s="259" t="s">
        <v>5383</v>
      </c>
      <c r="Q7854" s="259" t="s">
        <v>5401</v>
      </c>
    </row>
    <row r="7855" spans="1:17" ht="21.75" customHeight="1">
      <c r="A7855" s="301" t="s">
        <v>5427</v>
      </c>
      <c r="B7855" s="301" t="s">
        <v>5472</v>
      </c>
      <c r="C7855" s="316" t="s">
        <v>13824</v>
      </c>
      <c r="D7855" s="465" t="s">
        <v>50</v>
      </c>
      <c r="E7855" s="465" t="s">
        <v>700</v>
      </c>
      <c r="F7855" s="469" t="str">
        <f t="shared" si="244"/>
        <v>CH</v>
      </c>
      <c r="G7855" s="260">
        <v>-41.399000000000001</v>
      </c>
      <c r="H7855" s="260">
        <v>118.26708365808</v>
      </c>
      <c r="I7855" s="260">
        <v>9.2777452804799996</v>
      </c>
      <c r="J7855" s="260">
        <v>18.6758084550573</v>
      </c>
      <c r="K7855" s="260">
        <v>104.82163712949701</v>
      </c>
      <c r="L7855" s="301" t="str">
        <f t="shared" si="245"/>
        <v/>
      </c>
      <c r="M7855" s="459">
        <f>IFERROR((Tableau1[[#This Row],[Scope 1
(kg CO2-eq)]]+Tableau1[[#This Row],[Scope 2 energy
(kg CO2-eq)]]+Tableau1[[#This Row],[Scope 2 Infrastructure
(kg CO2-eq)]])/Tableau1[[#This Row],[Total CO2-emissions
(kg CO2-eq)
for scope 3 use ]],"")</f>
        <v>0.82183250803586627</v>
      </c>
      <c r="N7855" s="436" t="s">
        <v>50</v>
      </c>
      <c r="O7855" s="259">
        <v>1</v>
      </c>
      <c r="P7855" s="259" t="s">
        <v>5427</v>
      </c>
      <c r="Q7855" s="259" t="s">
        <v>5472</v>
      </c>
    </row>
    <row r="7856" spans="1:17" ht="21.75" customHeight="1">
      <c r="A7856" s="301" t="s">
        <v>5427</v>
      </c>
      <c r="B7856" s="301" t="s">
        <v>5472</v>
      </c>
      <c r="C7856" s="316" t="s">
        <v>13825</v>
      </c>
      <c r="D7856" s="465" t="s">
        <v>50</v>
      </c>
      <c r="E7856" s="465" t="s">
        <v>700</v>
      </c>
      <c r="F7856" s="469" t="str">
        <f t="shared" si="244"/>
        <v>CH</v>
      </c>
      <c r="G7856" s="260">
        <v>-15.972</v>
      </c>
      <c r="H7856" s="260">
        <v>93.293174631240007</v>
      </c>
      <c r="I7856" s="260">
        <v>5.0187013570800003</v>
      </c>
      <c r="J7856" s="260">
        <v>2.7816507195780993</v>
      </c>
      <c r="K7856" s="260">
        <v>85.121526542868196</v>
      </c>
      <c r="L7856" s="301" t="str">
        <f t="shared" si="245"/>
        <v/>
      </c>
      <c r="M7856" s="459">
        <f>IFERROR((Tableau1[[#This Row],[Scope 1
(kg CO2-eq)]]+Tableau1[[#This Row],[Scope 2 energy
(kg CO2-eq)]]+Tableau1[[#This Row],[Scope 2 Infrastructure
(kg CO2-eq)]])/Tableau1[[#This Row],[Total CO2-emissions
(kg CO2-eq)
for scope 3 use ]],"")</f>
        <v>0.96732142070845839</v>
      </c>
      <c r="N7856" s="436" t="s">
        <v>50</v>
      </c>
      <c r="O7856" s="259">
        <v>1</v>
      </c>
      <c r="P7856" s="259" t="s">
        <v>5427</v>
      </c>
      <c r="Q7856" s="259" t="s">
        <v>5472</v>
      </c>
    </row>
    <row r="7857" spans="1:17" ht="21.75" customHeight="1">
      <c r="A7857" s="301" t="s">
        <v>5467</v>
      </c>
      <c r="B7857" s="301" t="s">
        <v>5401</v>
      </c>
      <c r="C7857" s="316" t="s">
        <v>13826</v>
      </c>
      <c r="D7857" s="465" t="s">
        <v>3731</v>
      </c>
      <c r="E7857" s="465" t="s">
        <v>700</v>
      </c>
      <c r="F7857" s="469" t="str">
        <f t="shared" si="244"/>
        <v>CH</v>
      </c>
      <c r="G7857" s="260">
        <v>0</v>
      </c>
      <c r="H7857" s="260">
        <v>0.130077731232</v>
      </c>
      <c r="I7857" s="260">
        <v>7.1034177600000001E-4</v>
      </c>
      <c r="J7857" s="260">
        <v>83.525978742168405</v>
      </c>
      <c r="K7857" s="260">
        <v>83.656766818179705</v>
      </c>
      <c r="L7857" s="301" t="str">
        <f t="shared" si="245"/>
        <v/>
      </c>
      <c r="M7857" s="459">
        <f>IFERROR((Tableau1[[#This Row],[Scope 1
(kg CO2-eq)]]+Tableau1[[#This Row],[Scope 2 energy
(kg CO2-eq)]]+Tableau1[[#This Row],[Scope 2 Infrastructure
(kg CO2-eq)]])/Tableau1[[#This Row],[Total CO2-emissions
(kg CO2-eq)
for scope 3 use ]],"")</f>
        <v>1.5633890476816519E-3</v>
      </c>
      <c r="N7857" s="436" t="s">
        <v>3731</v>
      </c>
      <c r="O7857" s="259">
        <v>1</v>
      </c>
      <c r="P7857" s="259" t="s">
        <v>5467</v>
      </c>
      <c r="Q7857" s="259" t="s">
        <v>5401</v>
      </c>
    </row>
    <row r="7858" spans="1:17" ht="21.75" customHeight="1">
      <c r="A7858" s="301" t="s">
        <v>5467</v>
      </c>
      <c r="B7858" s="301" t="s">
        <v>5401</v>
      </c>
      <c r="C7858" s="316" t="s">
        <v>13827</v>
      </c>
      <c r="D7858" s="465" t="s">
        <v>3731</v>
      </c>
      <c r="E7858" s="465" t="s">
        <v>700</v>
      </c>
      <c r="F7858" s="469" t="str">
        <f t="shared" si="244"/>
        <v>CH</v>
      </c>
      <c r="G7858" s="260">
        <v>0</v>
      </c>
      <c r="H7858" s="260">
        <v>0</v>
      </c>
      <c r="I7858" s="260">
        <v>0</v>
      </c>
      <c r="J7858" s="260">
        <v>34.127129239401299</v>
      </c>
      <c r="K7858" s="260">
        <v>34.1271292396682</v>
      </c>
      <c r="L7858" s="301" t="str">
        <f t="shared" si="245"/>
        <v/>
      </c>
      <c r="M7858" s="459">
        <f>IFERROR((Tableau1[[#This Row],[Scope 1
(kg CO2-eq)]]+Tableau1[[#This Row],[Scope 2 energy
(kg CO2-eq)]]+Tableau1[[#This Row],[Scope 2 Infrastructure
(kg CO2-eq)]])/Tableau1[[#This Row],[Total CO2-emissions
(kg CO2-eq)
for scope 3 use ]],"")</f>
        <v>0</v>
      </c>
      <c r="N7858" s="436" t="s">
        <v>3731</v>
      </c>
      <c r="O7858" s="259">
        <v>1</v>
      </c>
      <c r="P7858" s="259" t="s">
        <v>5467</v>
      </c>
      <c r="Q7858" s="259" t="s">
        <v>5401</v>
      </c>
    </row>
    <row r="7859" spans="1:17" ht="21.75" customHeight="1">
      <c r="A7859" s="301" t="s">
        <v>5467</v>
      </c>
      <c r="B7859" s="301" t="s">
        <v>5401</v>
      </c>
      <c r="C7859" s="316" t="s">
        <v>13828</v>
      </c>
      <c r="D7859" s="465" t="s">
        <v>3646</v>
      </c>
      <c r="E7859" s="465" t="s">
        <v>700</v>
      </c>
      <c r="F7859" s="469" t="str">
        <f t="shared" si="244"/>
        <v>CH</v>
      </c>
      <c r="G7859" s="260">
        <v>0</v>
      </c>
      <c r="H7859" s="260">
        <v>0</v>
      </c>
      <c r="I7859" s="260">
        <v>0</v>
      </c>
      <c r="J7859" s="260">
        <v>1875.5637277911201</v>
      </c>
      <c r="K7859" s="260">
        <v>1875.56372783545</v>
      </c>
      <c r="L7859" s="301" t="str">
        <f t="shared" si="245"/>
        <v/>
      </c>
      <c r="M7859" s="459">
        <f>IFERROR((Tableau1[[#This Row],[Scope 1
(kg CO2-eq)]]+Tableau1[[#This Row],[Scope 2 energy
(kg CO2-eq)]]+Tableau1[[#This Row],[Scope 2 Infrastructure
(kg CO2-eq)]])/Tableau1[[#This Row],[Total CO2-emissions
(kg CO2-eq)
for scope 3 use ]],"")</f>
        <v>0</v>
      </c>
      <c r="N7859" s="436" t="s">
        <v>3646</v>
      </c>
      <c r="O7859" s="259">
        <v>1</v>
      </c>
      <c r="P7859" s="259" t="s">
        <v>5467</v>
      </c>
      <c r="Q7859" s="259" t="s">
        <v>5401</v>
      </c>
    </row>
    <row r="7860" spans="1:17" ht="21.75" customHeight="1">
      <c r="A7860" s="301" t="s">
        <v>5440</v>
      </c>
      <c r="B7860" s="301" t="s">
        <v>5387</v>
      </c>
      <c r="C7860" s="316" t="s">
        <v>13829</v>
      </c>
      <c r="D7860" s="465" t="s">
        <v>3646</v>
      </c>
      <c r="E7860" s="465" t="s">
        <v>700</v>
      </c>
      <c r="F7860" s="469" t="str">
        <f t="shared" si="244"/>
        <v>CH</v>
      </c>
      <c r="G7860" s="260">
        <v>0</v>
      </c>
      <c r="H7860" s="260">
        <v>273.51027191520001</v>
      </c>
      <c r="I7860" s="260">
        <v>1.7312368032000001</v>
      </c>
      <c r="J7860" s="260">
        <v>2992.0857679108199</v>
      </c>
      <c r="K7860" s="260">
        <v>3267.3272786390398</v>
      </c>
      <c r="L7860" s="301" t="str">
        <f t="shared" si="245"/>
        <v/>
      </c>
      <c r="M7860" s="459">
        <f>IFERROR((Tableau1[[#This Row],[Scope 1
(kg CO2-eq)]]+Tableau1[[#This Row],[Scope 2 energy
(kg CO2-eq)]]+Tableau1[[#This Row],[Scope 2 Infrastructure
(kg CO2-eq)]])/Tableau1[[#This Row],[Total CO2-emissions
(kg CO2-eq)
for scope 3 use ]],"")</f>
        <v>8.4240568894906678E-2</v>
      </c>
      <c r="N7860" s="436" t="s">
        <v>3646</v>
      </c>
      <c r="O7860" s="259">
        <v>1</v>
      </c>
      <c r="P7860" s="259" t="s">
        <v>5440</v>
      </c>
      <c r="Q7860" s="259" t="s">
        <v>5387</v>
      </c>
    </row>
    <row r="7861" spans="1:17" ht="21.75" customHeight="1">
      <c r="A7861" s="301" t="s">
        <v>5440</v>
      </c>
      <c r="B7861" s="301" t="s">
        <v>5387</v>
      </c>
      <c r="C7861" s="316" t="s">
        <v>13830</v>
      </c>
      <c r="D7861" s="465" t="s">
        <v>3646</v>
      </c>
      <c r="E7861" s="465" t="s">
        <v>700</v>
      </c>
      <c r="F7861" s="469" t="str">
        <f t="shared" si="244"/>
        <v>CH</v>
      </c>
      <c r="G7861" s="260">
        <v>0</v>
      </c>
      <c r="H7861" s="260">
        <v>215.05382102639999</v>
      </c>
      <c r="I7861" s="260">
        <v>1.1740571423999999</v>
      </c>
      <c r="J7861" s="260">
        <v>1399.13620305175</v>
      </c>
      <c r="K7861" s="260">
        <v>1615.3640820758201</v>
      </c>
      <c r="L7861" s="301" t="str">
        <f t="shared" si="245"/>
        <v/>
      </c>
      <c r="M7861" s="459">
        <f>IFERROR((Tableau1[[#This Row],[Scope 1
(kg CO2-eq)]]+Tableau1[[#This Row],[Scope 2 energy
(kg CO2-eq)]]+Tableau1[[#This Row],[Scope 2 Infrastructure
(kg CO2-eq)]])/Tableau1[[#This Row],[Total CO2-emissions
(kg CO2-eq)
for scope 3 use ]],"")</f>
        <v>0.13385705462197525</v>
      </c>
      <c r="N7861" s="436" t="s">
        <v>3646</v>
      </c>
      <c r="O7861" s="259">
        <v>1</v>
      </c>
      <c r="P7861" s="259" t="s">
        <v>5440</v>
      </c>
      <c r="Q7861" s="259" t="s">
        <v>5387</v>
      </c>
    </row>
    <row r="7862" spans="1:17" ht="21.75" customHeight="1">
      <c r="A7862" s="301" t="s">
        <v>5440</v>
      </c>
      <c r="B7862" s="301" t="s">
        <v>5387</v>
      </c>
      <c r="C7862" s="316" t="s">
        <v>13831</v>
      </c>
      <c r="D7862" s="465" t="s">
        <v>3646</v>
      </c>
      <c r="E7862" s="465" t="s">
        <v>700</v>
      </c>
      <c r="F7862" s="469" t="str">
        <f t="shared" si="244"/>
        <v>CH</v>
      </c>
      <c r="G7862" s="260">
        <v>0</v>
      </c>
      <c r="H7862" s="260">
        <v>273.51027191520001</v>
      </c>
      <c r="I7862" s="260">
        <v>1.7312368032000001</v>
      </c>
      <c r="J7862" s="260">
        <v>2992.0857679108199</v>
      </c>
      <c r="K7862" s="260">
        <v>3267.3272786391999</v>
      </c>
      <c r="L7862" s="301" t="str">
        <f t="shared" si="245"/>
        <v/>
      </c>
      <c r="M7862" s="459">
        <f>IFERROR((Tableau1[[#This Row],[Scope 1
(kg CO2-eq)]]+Tableau1[[#This Row],[Scope 2 energy
(kg CO2-eq)]]+Tableau1[[#This Row],[Scope 2 Infrastructure
(kg CO2-eq)]])/Tableau1[[#This Row],[Total CO2-emissions
(kg CO2-eq)
for scope 3 use ]],"")</f>
        <v>8.4240568894902557E-2</v>
      </c>
      <c r="N7862" s="436" t="s">
        <v>3646</v>
      </c>
      <c r="O7862" s="259">
        <v>1</v>
      </c>
      <c r="P7862" s="259" t="s">
        <v>5440</v>
      </c>
      <c r="Q7862" s="259" t="s">
        <v>5387</v>
      </c>
    </row>
    <row r="7863" spans="1:17" ht="21.75" customHeight="1">
      <c r="A7863" s="301" t="s">
        <v>5440</v>
      </c>
      <c r="B7863" s="301" t="s">
        <v>5387</v>
      </c>
      <c r="C7863" s="316" t="s">
        <v>13832</v>
      </c>
      <c r="D7863" s="465" t="s">
        <v>3646</v>
      </c>
      <c r="E7863" s="465" t="s">
        <v>700</v>
      </c>
      <c r="F7863" s="469" t="str">
        <f t="shared" si="244"/>
        <v>CH</v>
      </c>
      <c r="G7863" s="260">
        <v>0</v>
      </c>
      <c r="H7863" s="260">
        <v>215.05382102639999</v>
      </c>
      <c r="I7863" s="260">
        <v>1.1740571423999999</v>
      </c>
      <c r="J7863" s="260">
        <v>1399.13620305175</v>
      </c>
      <c r="K7863" s="260">
        <v>1615.36408207564</v>
      </c>
      <c r="L7863" s="301" t="str">
        <f t="shared" si="245"/>
        <v/>
      </c>
      <c r="M7863" s="459">
        <f>IFERROR((Tableau1[[#This Row],[Scope 1
(kg CO2-eq)]]+Tableau1[[#This Row],[Scope 2 energy
(kg CO2-eq)]]+Tableau1[[#This Row],[Scope 2 Infrastructure
(kg CO2-eq)]])/Tableau1[[#This Row],[Total CO2-emissions
(kg CO2-eq)
for scope 3 use ]],"")</f>
        <v>0.13385705462199018</v>
      </c>
      <c r="N7863" s="436" t="s">
        <v>3646</v>
      </c>
      <c r="O7863" s="259">
        <v>1</v>
      </c>
      <c r="P7863" s="259" t="s">
        <v>5440</v>
      </c>
      <c r="Q7863" s="259" t="s">
        <v>5387</v>
      </c>
    </row>
    <row r="7864" spans="1:17" ht="21.75" customHeight="1">
      <c r="A7864" s="301" t="s">
        <v>5440</v>
      </c>
      <c r="B7864" s="301" t="s">
        <v>5387</v>
      </c>
      <c r="C7864" s="316" t="s">
        <v>13833</v>
      </c>
      <c r="D7864" s="465" t="s">
        <v>3646</v>
      </c>
      <c r="E7864" s="465" t="s">
        <v>700</v>
      </c>
      <c r="F7864" s="469" t="str">
        <f t="shared" si="244"/>
        <v>CH</v>
      </c>
      <c r="G7864" s="260">
        <v>0</v>
      </c>
      <c r="H7864" s="260">
        <v>273.51027191520001</v>
      </c>
      <c r="I7864" s="260">
        <v>1.7312368032000001</v>
      </c>
      <c r="J7864" s="260">
        <v>2992.0857679108199</v>
      </c>
      <c r="K7864" s="260">
        <v>3267.3272786391399</v>
      </c>
      <c r="L7864" s="301" t="str">
        <f t="shared" si="245"/>
        <v/>
      </c>
      <c r="M7864" s="459">
        <f>IFERROR((Tableau1[[#This Row],[Scope 1
(kg CO2-eq)]]+Tableau1[[#This Row],[Scope 2 energy
(kg CO2-eq)]]+Tableau1[[#This Row],[Scope 2 Infrastructure
(kg CO2-eq)]])/Tableau1[[#This Row],[Total CO2-emissions
(kg CO2-eq)
for scope 3 use ]],"")</f>
        <v>8.4240568894904097E-2</v>
      </c>
      <c r="N7864" s="436" t="s">
        <v>3646</v>
      </c>
      <c r="O7864" s="259">
        <v>1</v>
      </c>
      <c r="P7864" s="259" t="s">
        <v>5440</v>
      </c>
      <c r="Q7864" s="259" t="s">
        <v>5387</v>
      </c>
    </row>
    <row r="7865" spans="1:17" ht="21.75" customHeight="1">
      <c r="A7865" s="301" t="s">
        <v>5440</v>
      </c>
      <c r="B7865" s="301" t="s">
        <v>5387</v>
      </c>
      <c r="C7865" s="316" t="s">
        <v>13834</v>
      </c>
      <c r="D7865" s="465" t="s">
        <v>3646</v>
      </c>
      <c r="E7865" s="465" t="s">
        <v>700</v>
      </c>
      <c r="F7865" s="469" t="str">
        <f t="shared" si="244"/>
        <v>CH</v>
      </c>
      <c r="G7865" s="260">
        <v>0</v>
      </c>
      <c r="H7865" s="260">
        <v>215.05382102639999</v>
      </c>
      <c r="I7865" s="260">
        <v>1.1740571423999999</v>
      </c>
      <c r="J7865" s="260">
        <v>1399.13620305175</v>
      </c>
      <c r="K7865" s="260">
        <v>1615.36408207564</v>
      </c>
      <c r="L7865" s="301" t="str">
        <f t="shared" si="245"/>
        <v/>
      </c>
      <c r="M7865" s="459">
        <f>IFERROR((Tableau1[[#This Row],[Scope 1
(kg CO2-eq)]]+Tableau1[[#This Row],[Scope 2 energy
(kg CO2-eq)]]+Tableau1[[#This Row],[Scope 2 Infrastructure
(kg CO2-eq)]])/Tableau1[[#This Row],[Total CO2-emissions
(kg CO2-eq)
for scope 3 use ]],"")</f>
        <v>0.13385705462199018</v>
      </c>
      <c r="N7865" s="436" t="s">
        <v>3646</v>
      </c>
      <c r="O7865" s="259">
        <v>1</v>
      </c>
      <c r="P7865" s="259" t="s">
        <v>5440</v>
      </c>
      <c r="Q7865" s="259" t="s">
        <v>5387</v>
      </c>
    </row>
    <row r="7866" spans="1:17" ht="21.75" customHeight="1">
      <c r="A7866" s="301" t="s">
        <v>5440</v>
      </c>
      <c r="B7866" s="301" t="s">
        <v>5387</v>
      </c>
      <c r="C7866" s="316" t="s">
        <v>13835</v>
      </c>
      <c r="D7866" s="465" t="s">
        <v>3646</v>
      </c>
      <c r="E7866" s="465" t="s">
        <v>6091</v>
      </c>
      <c r="F7866" s="469" t="str">
        <f t="shared" si="244"/>
        <v>other</v>
      </c>
      <c r="G7866" s="260">
        <v>0</v>
      </c>
      <c r="H7866" s="260">
        <v>0</v>
      </c>
      <c r="I7866" s="260">
        <v>0</v>
      </c>
      <c r="J7866" s="260">
        <v>493.09996242335598</v>
      </c>
      <c r="K7866" s="260">
        <v>493.09996242335598</v>
      </c>
      <c r="L7866" s="301" t="str">
        <f t="shared" si="245"/>
        <v/>
      </c>
      <c r="M7866" s="459">
        <f>IFERROR((Tableau1[[#This Row],[Scope 1
(kg CO2-eq)]]+Tableau1[[#This Row],[Scope 2 energy
(kg CO2-eq)]]+Tableau1[[#This Row],[Scope 2 Infrastructure
(kg CO2-eq)]])/Tableau1[[#This Row],[Total CO2-emissions
(kg CO2-eq)
for scope 3 use ]],"")</f>
        <v>0</v>
      </c>
      <c r="N7866" s="436" t="s">
        <v>3646</v>
      </c>
      <c r="O7866" s="259">
        <v>1</v>
      </c>
      <c r="P7866" s="259" t="s">
        <v>5440</v>
      </c>
      <c r="Q7866" s="259" t="s">
        <v>5387</v>
      </c>
    </row>
    <row r="7867" spans="1:17" ht="21.75" customHeight="1">
      <c r="A7867" s="301" t="s">
        <v>5383</v>
      </c>
      <c r="B7867" s="301" t="s">
        <v>5427</v>
      </c>
      <c r="C7867" s="316" t="s">
        <v>13836</v>
      </c>
      <c r="D7867" s="465" t="s">
        <v>3730</v>
      </c>
      <c r="E7867" s="465" t="s">
        <v>700</v>
      </c>
      <c r="F7867" s="469" t="str">
        <f t="shared" si="244"/>
        <v>CH</v>
      </c>
      <c r="G7867" s="260">
        <v>0</v>
      </c>
      <c r="H7867" s="260">
        <v>0</v>
      </c>
      <c r="I7867" s="260">
        <v>0</v>
      </c>
      <c r="J7867" s="260">
        <v>0.23132638328474101</v>
      </c>
      <c r="K7867" s="260">
        <v>0.23132638329730401</v>
      </c>
      <c r="L7867" s="301" t="str">
        <f t="shared" si="245"/>
        <v/>
      </c>
      <c r="M7867" s="459">
        <f>IFERROR((Tableau1[[#This Row],[Scope 1
(kg CO2-eq)]]+Tableau1[[#This Row],[Scope 2 energy
(kg CO2-eq)]]+Tableau1[[#This Row],[Scope 2 Infrastructure
(kg CO2-eq)]])/Tableau1[[#This Row],[Total CO2-emissions
(kg CO2-eq)
for scope 3 use ]],"")</f>
        <v>0</v>
      </c>
      <c r="N7867" s="436" t="s">
        <v>3730</v>
      </c>
      <c r="O7867" s="259">
        <v>1</v>
      </c>
      <c r="P7867" s="259" t="s">
        <v>5383</v>
      </c>
      <c r="Q7867" s="259" t="s">
        <v>5427</v>
      </c>
    </row>
    <row r="7868" spans="1:17" ht="21.75" customHeight="1">
      <c r="A7868" s="301" t="s">
        <v>5383</v>
      </c>
      <c r="B7868" s="301" t="s">
        <v>5427</v>
      </c>
      <c r="C7868" s="316" t="s">
        <v>13837</v>
      </c>
      <c r="D7868" s="465" t="s">
        <v>3730</v>
      </c>
      <c r="E7868" s="465" t="s">
        <v>700</v>
      </c>
      <c r="F7868" s="469" t="str">
        <f t="shared" si="244"/>
        <v>CH</v>
      </c>
      <c r="G7868" s="260">
        <v>0</v>
      </c>
      <c r="H7868" s="260">
        <v>0</v>
      </c>
      <c r="I7868" s="260">
        <v>0</v>
      </c>
      <c r="J7868" s="260">
        <v>0.38358310847064497</v>
      </c>
      <c r="K7868" s="260">
        <v>0.38358310845101301</v>
      </c>
      <c r="L7868" s="301" t="str">
        <f t="shared" si="245"/>
        <v/>
      </c>
      <c r="M7868" s="459">
        <f>IFERROR((Tableau1[[#This Row],[Scope 1
(kg CO2-eq)]]+Tableau1[[#This Row],[Scope 2 energy
(kg CO2-eq)]]+Tableau1[[#This Row],[Scope 2 Infrastructure
(kg CO2-eq)]])/Tableau1[[#This Row],[Total CO2-emissions
(kg CO2-eq)
for scope 3 use ]],"")</f>
        <v>0</v>
      </c>
      <c r="N7868" s="436" t="s">
        <v>3730</v>
      </c>
      <c r="O7868" s="259">
        <v>1</v>
      </c>
      <c r="P7868" s="259" t="s">
        <v>5383</v>
      </c>
      <c r="Q7868" s="259" t="s">
        <v>5427</v>
      </c>
    </row>
    <row r="7869" spans="1:17" ht="21.75" customHeight="1">
      <c r="A7869" s="301" t="s">
        <v>5473</v>
      </c>
      <c r="B7869" s="301" t="s">
        <v>5474</v>
      </c>
      <c r="C7869" s="316" t="s">
        <v>13838</v>
      </c>
      <c r="D7869" s="465" t="s">
        <v>50</v>
      </c>
      <c r="E7869" s="465" t="s">
        <v>700</v>
      </c>
      <c r="F7869" s="469" t="str">
        <f t="shared" si="244"/>
        <v>CH</v>
      </c>
      <c r="G7869" s="260">
        <v>0</v>
      </c>
      <c r="H7869" s="260">
        <v>21.704052565200001</v>
      </c>
      <c r="I7869" s="260">
        <v>10.1707008588</v>
      </c>
      <c r="J7869" s="260">
        <v>128.226042982857</v>
      </c>
      <c r="K7869" s="260">
        <v>160.10079688870201</v>
      </c>
      <c r="L7869" s="301" t="str">
        <f t="shared" si="245"/>
        <v/>
      </c>
      <c r="M7869" s="459">
        <f>IFERROR((Tableau1[[#This Row],[Scope 1
(kg CO2-eq)]]+Tableau1[[#This Row],[Scope 2 energy
(kg CO2-eq)]]+Tableau1[[#This Row],[Scope 2 Infrastructure
(kg CO2-eq)]])/Tableau1[[#This Row],[Total CO2-emissions
(kg CO2-eq)
for scope 3 use ]],"")</f>
        <v>0.19909178494694513</v>
      </c>
      <c r="N7869" s="436" t="s">
        <v>50</v>
      </c>
      <c r="O7869" s="259">
        <v>1</v>
      </c>
      <c r="P7869" s="259" t="s">
        <v>5473</v>
      </c>
      <c r="Q7869" s="259" t="s">
        <v>5474</v>
      </c>
    </row>
    <row r="7870" spans="1:17" ht="21.75" customHeight="1">
      <c r="A7870" s="301" t="s">
        <v>5473</v>
      </c>
      <c r="B7870" s="301" t="s">
        <v>5474</v>
      </c>
      <c r="C7870" s="316" t="s">
        <v>13839</v>
      </c>
      <c r="D7870" s="465" t="s">
        <v>50</v>
      </c>
      <c r="E7870" s="465" t="s">
        <v>6091</v>
      </c>
      <c r="F7870" s="469" t="str">
        <f t="shared" si="244"/>
        <v>other</v>
      </c>
      <c r="G7870" s="260">
        <v>0</v>
      </c>
      <c r="H7870" s="260">
        <v>70.430717213999998</v>
      </c>
      <c r="I7870" s="260">
        <v>10.171515880799999</v>
      </c>
      <c r="J7870" s="260">
        <v>140.12499149279799</v>
      </c>
      <c r="K7870" s="260">
        <v>220.727225158496</v>
      </c>
      <c r="L7870" s="301" t="str">
        <f t="shared" si="245"/>
        <v/>
      </c>
      <c r="M7870" s="459">
        <f>IFERROR((Tableau1[[#This Row],[Scope 1
(kg CO2-eq)]]+Tableau1[[#This Row],[Scope 2 energy
(kg CO2-eq)]]+Tableau1[[#This Row],[Scope 2 Infrastructure
(kg CO2-eq)]])/Tableau1[[#This Row],[Total CO2-emissions
(kg CO2-eq)
for scope 3 use ]],"")</f>
        <v>0.36516670309665034</v>
      </c>
      <c r="N7870" s="436" t="s">
        <v>50</v>
      </c>
      <c r="O7870" s="259">
        <v>1</v>
      </c>
      <c r="P7870" s="259" t="s">
        <v>5473</v>
      </c>
      <c r="Q7870" s="259" t="s">
        <v>5474</v>
      </c>
    </row>
    <row r="7871" spans="1:17" ht="21.75" customHeight="1">
      <c r="A7871" s="301" t="s">
        <v>5427</v>
      </c>
      <c r="B7871" s="301" t="s">
        <v>5372</v>
      </c>
      <c r="C7871" s="316" t="s">
        <v>13840</v>
      </c>
      <c r="D7871" s="465" t="s">
        <v>50</v>
      </c>
      <c r="E7871" s="465" t="s">
        <v>6078</v>
      </c>
      <c r="F7871" s="469" t="str">
        <f t="shared" si="244"/>
        <v>other</v>
      </c>
      <c r="G7871" s="260">
        <v>0</v>
      </c>
      <c r="H7871" s="260">
        <v>0</v>
      </c>
      <c r="I7871" s="260">
        <v>0</v>
      </c>
      <c r="J7871" s="260">
        <v>0</v>
      </c>
      <c r="K7871" s="260">
        <v>0</v>
      </c>
      <c r="L7871" s="301" t="str">
        <f t="shared" si="245"/>
        <v/>
      </c>
      <c r="M7871" s="459" t="str">
        <f>IFERROR((Tableau1[[#This Row],[Scope 1
(kg CO2-eq)]]+Tableau1[[#This Row],[Scope 2 energy
(kg CO2-eq)]]+Tableau1[[#This Row],[Scope 2 Infrastructure
(kg CO2-eq)]])/Tableau1[[#This Row],[Total CO2-emissions
(kg CO2-eq)
for scope 3 use ]],"")</f>
        <v/>
      </c>
      <c r="N7871" s="436" t="s">
        <v>50</v>
      </c>
      <c r="O7871" s="259">
        <v>1</v>
      </c>
      <c r="P7871" s="259" t="s">
        <v>5427</v>
      </c>
      <c r="Q7871" s="259" t="s">
        <v>5372</v>
      </c>
    </row>
    <row r="7872" spans="1:17" ht="21.75" customHeight="1">
      <c r="A7872" s="301" t="s">
        <v>5427</v>
      </c>
      <c r="B7872" s="301" t="s">
        <v>5372</v>
      </c>
      <c r="C7872" s="316" t="s">
        <v>13841</v>
      </c>
      <c r="D7872" s="465" t="s">
        <v>50</v>
      </c>
      <c r="E7872" s="465" t="s">
        <v>6091</v>
      </c>
      <c r="F7872" s="469" t="str">
        <f t="shared" si="244"/>
        <v>other</v>
      </c>
      <c r="G7872" s="260">
        <v>0</v>
      </c>
      <c r="H7872" s="260">
        <v>0.4295324405</v>
      </c>
      <c r="I7872" s="260">
        <v>0.205526298</v>
      </c>
      <c r="J7872" s="260">
        <v>2.60400481078275</v>
      </c>
      <c r="K7872" s="260">
        <v>3.2390635537047201</v>
      </c>
      <c r="L7872" s="301" t="str">
        <f t="shared" si="245"/>
        <v/>
      </c>
      <c r="M7872" s="459">
        <f>IFERROR((Tableau1[[#This Row],[Scope 1
(kg CO2-eq)]]+Tableau1[[#This Row],[Scope 2 energy
(kg CO2-eq)]]+Tableau1[[#This Row],[Scope 2 Infrastructure
(kg CO2-eq)]])/Tableau1[[#This Row],[Total CO2-emissions
(kg CO2-eq)
for scope 3 use ]],"")</f>
        <v>0.19606245075791842</v>
      </c>
      <c r="N7872" s="436" t="s">
        <v>50</v>
      </c>
      <c r="O7872" s="259">
        <v>1</v>
      </c>
      <c r="P7872" s="259" t="s">
        <v>5427</v>
      </c>
      <c r="Q7872" s="259" t="s">
        <v>5372</v>
      </c>
    </row>
    <row r="7873" spans="1:17" ht="21.75" customHeight="1">
      <c r="A7873" s="301" t="s">
        <v>5427</v>
      </c>
      <c r="B7873" s="301" t="s">
        <v>5372</v>
      </c>
      <c r="C7873" s="316" t="s">
        <v>13842</v>
      </c>
      <c r="D7873" s="465" t="s">
        <v>50</v>
      </c>
      <c r="E7873" s="465" t="s">
        <v>6091</v>
      </c>
      <c r="F7873" s="469" t="str">
        <f t="shared" si="244"/>
        <v>other</v>
      </c>
      <c r="G7873" s="260">
        <v>0</v>
      </c>
      <c r="H7873" s="260">
        <v>0</v>
      </c>
      <c r="I7873" s="260">
        <v>0</v>
      </c>
      <c r="J7873" s="260">
        <v>0</v>
      </c>
      <c r="K7873" s="260">
        <v>0</v>
      </c>
      <c r="L7873" s="301" t="str">
        <f t="shared" si="245"/>
        <v/>
      </c>
      <c r="M7873" s="459" t="str">
        <f>IFERROR((Tableau1[[#This Row],[Scope 1
(kg CO2-eq)]]+Tableau1[[#This Row],[Scope 2 energy
(kg CO2-eq)]]+Tableau1[[#This Row],[Scope 2 Infrastructure
(kg CO2-eq)]])/Tableau1[[#This Row],[Total CO2-emissions
(kg CO2-eq)
for scope 3 use ]],"")</f>
        <v/>
      </c>
      <c r="N7873" s="436" t="s">
        <v>50</v>
      </c>
      <c r="O7873" s="259">
        <v>1</v>
      </c>
      <c r="P7873" s="259" t="s">
        <v>5427</v>
      </c>
      <c r="Q7873" s="259" t="s">
        <v>5372</v>
      </c>
    </row>
    <row r="7874" spans="1:17" ht="21.75" customHeight="1">
      <c r="A7874" s="301" t="s">
        <v>5406</v>
      </c>
      <c r="B7874" s="301" t="s">
        <v>5407</v>
      </c>
      <c r="C7874" s="316" t="s">
        <v>13843</v>
      </c>
      <c r="D7874" s="465" t="s">
        <v>436</v>
      </c>
      <c r="E7874" s="465" t="s">
        <v>700</v>
      </c>
      <c r="F7874" s="469" t="str">
        <f t="shared" ref="F7874:F7937" si="246">IF(ISNUMBER(SEARCH("{CH}", C7874)), "CH", "other")</f>
        <v>CH</v>
      </c>
      <c r="G7874" s="260">
        <v>7.3606891199999996E-2</v>
      </c>
      <c r="H7874" s="260">
        <v>2.29637773636364E-2</v>
      </c>
      <c r="I7874" s="260">
        <v>3.62886136363637E-4</v>
      </c>
      <c r="J7874" s="260">
        <v>5.7418730468129786E-4</v>
      </c>
      <c r="K7874" s="260">
        <v>9.7507741741789195E-2</v>
      </c>
      <c r="L7874" s="301">
        <f t="shared" ref="L7874:L7937" si="247">IF(N7874="MJ", K7874*3.6, IF(N7874="m", K7874*1000, ""))</f>
        <v>0.35102787027044113</v>
      </c>
      <c r="M7874" s="459">
        <f>IFERROR((Tableau1[[#This Row],[Scope 1
(kg CO2-eq)]]+Tableau1[[#This Row],[Scope 2 energy
(kg CO2-eq)]]+Tableau1[[#This Row],[Scope 2 Infrastructure
(kg CO2-eq)]])/Tableau1[[#This Row],[Total CO2-emissions
(kg CO2-eq)
for scope 3 use ]],"")</f>
        <v>0.99411136970734415</v>
      </c>
      <c r="N7874" s="436" t="s">
        <v>436</v>
      </c>
      <c r="O7874" s="259">
        <v>1</v>
      </c>
      <c r="P7874" s="259" t="s">
        <v>5406</v>
      </c>
      <c r="Q7874" s="259" t="s">
        <v>5407</v>
      </c>
    </row>
    <row r="7875" spans="1:17" ht="21.75" customHeight="1">
      <c r="A7875" s="301" t="s">
        <v>5406</v>
      </c>
      <c r="B7875" s="301" t="s">
        <v>5407</v>
      </c>
      <c r="C7875" s="316" t="s">
        <v>13844</v>
      </c>
      <c r="D7875" s="465" t="s">
        <v>436</v>
      </c>
      <c r="E7875" s="465" t="s">
        <v>700</v>
      </c>
      <c r="F7875" s="469" t="str">
        <f t="shared" si="246"/>
        <v>CH</v>
      </c>
      <c r="G7875" s="260">
        <v>0.13630697480000001</v>
      </c>
      <c r="H7875" s="260">
        <v>4.2525513636363602E-2</v>
      </c>
      <c r="I7875" s="260">
        <v>6.7201136363636302E-4</v>
      </c>
      <c r="J7875" s="260">
        <v>9.6843144293998207E-4</v>
      </c>
      <c r="K7875" s="260">
        <v>0.18047293075822499</v>
      </c>
      <c r="L7875" s="301">
        <f t="shared" si="247"/>
        <v>0.64970255072960992</v>
      </c>
      <c r="M7875" s="459">
        <f>IFERROR((Tableau1[[#This Row],[Scope 1
(kg CO2-eq)]]+Tableau1[[#This Row],[Scope 2 energy
(kg CO2-eq)]]+Tableau1[[#This Row],[Scope 2 Infrastructure
(kg CO2-eq)]])/Tableau1[[#This Row],[Total CO2-emissions
(kg CO2-eq)
for scope 3 use ]],"")</f>
        <v>0.99463392679358453</v>
      </c>
      <c r="N7875" s="436" t="s">
        <v>436</v>
      </c>
      <c r="O7875" s="259">
        <v>1</v>
      </c>
      <c r="P7875" s="259" t="s">
        <v>5406</v>
      </c>
      <c r="Q7875" s="259" t="s">
        <v>5407</v>
      </c>
    </row>
    <row r="7876" spans="1:17" ht="21.75" customHeight="1">
      <c r="A7876" s="301" t="s">
        <v>5436</v>
      </c>
      <c r="B7876" s="301" t="s">
        <v>5402</v>
      </c>
      <c r="C7876" s="316" t="s">
        <v>13845</v>
      </c>
      <c r="D7876" s="465" t="s">
        <v>436</v>
      </c>
      <c r="E7876" s="465" t="s">
        <v>700</v>
      </c>
      <c r="F7876" s="469" t="str">
        <f t="shared" si="246"/>
        <v>CH</v>
      </c>
      <c r="G7876" s="260">
        <v>9.1448480499999998E-2</v>
      </c>
      <c r="H7876" s="260">
        <v>0</v>
      </c>
      <c r="I7876" s="260">
        <v>0</v>
      </c>
      <c r="J7876" s="260">
        <v>3.2732200526896002E-2</v>
      </c>
      <c r="K7876" s="260">
        <v>0.12418068104383299</v>
      </c>
      <c r="L7876" s="301">
        <f t="shared" si="247"/>
        <v>0.44705045175779878</v>
      </c>
      <c r="M7876" s="459">
        <f>IFERROR((Tableau1[[#This Row],[Scope 1
(kg CO2-eq)]]+Tableau1[[#This Row],[Scope 2 energy
(kg CO2-eq)]]+Tableau1[[#This Row],[Scope 2 Infrastructure
(kg CO2-eq)]])/Tableau1[[#This Row],[Total CO2-emissions
(kg CO2-eq)
for scope 3 use ]],"")</f>
        <v>0.73641471226688426</v>
      </c>
      <c r="N7876" s="436" t="s">
        <v>436</v>
      </c>
      <c r="O7876" s="259">
        <v>1</v>
      </c>
      <c r="P7876" s="259" t="s">
        <v>5436</v>
      </c>
      <c r="Q7876" s="259" t="s">
        <v>5402</v>
      </c>
    </row>
    <row r="7877" spans="1:17" ht="21.75" customHeight="1">
      <c r="A7877" s="301" t="s">
        <v>5436</v>
      </c>
      <c r="B7877" s="301" t="s">
        <v>5402</v>
      </c>
      <c r="C7877" s="316" t="s">
        <v>13846</v>
      </c>
      <c r="D7877" s="465" t="s">
        <v>436</v>
      </c>
      <c r="E7877" s="465" t="s">
        <v>700</v>
      </c>
      <c r="F7877" s="469" t="str">
        <f t="shared" si="246"/>
        <v>CH</v>
      </c>
      <c r="G7877" s="260">
        <v>0.17586630880000001</v>
      </c>
      <c r="H7877" s="260">
        <v>0</v>
      </c>
      <c r="I7877" s="260">
        <v>0</v>
      </c>
      <c r="J7877" s="260">
        <v>6.2740113227115979E-2</v>
      </c>
      <c r="K7877" s="260">
        <v>0.23860642206944699</v>
      </c>
      <c r="L7877" s="301">
        <f t="shared" si="247"/>
        <v>0.85898311945000916</v>
      </c>
      <c r="M7877" s="459">
        <f>IFERROR((Tableau1[[#This Row],[Scope 1
(kg CO2-eq)]]+Tableau1[[#This Row],[Scope 2 energy
(kg CO2-eq)]]+Tableau1[[#This Row],[Scope 2 Infrastructure
(kg CO2-eq)]])/Tableau1[[#This Row],[Total CO2-emissions
(kg CO2-eq)
for scope 3 use ]],"")</f>
        <v>0.73705605773181448</v>
      </c>
      <c r="N7877" s="436" t="s">
        <v>436</v>
      </c>
      <c r="O7877" s="259">
        <v>1</v>
      </c>
      <c r="P7877" s="259" t="s">
        <v>5436</v>
      </c>
      <c r="Q7877" s="259" t="s">
        <v>5402</v>
      </c>
    </row>
    <row r="7878" spans="1:17" ht="21.75" customHeight="1">
      <c r="A7878" s="301" t="s">
        <v>5406</v>
      </c>
      <c r="B7878" s="301" t="s">
        <v>5407</v>
      </c>
      <c r="C7878" s="316" t="s">
        <v>13847</v>
      </c>
      <c r="D7878" s="465" t="s">
        <v>436</v>
      </c>
      <c r="E7878" s="465" t="s">
        <v>700</v>
      </c>
      <c r="F7878" s="469" t="str">
        <f t="shared" si="246"/>
        <v>CH</v>
      </c>
      <c r="G7878" s="260">
        <v>7.0356384300000005E-2</v>
      </c>
      <c r="H7878" s="260">
        <v>2.1949707423076899E-2</v>
      </c>
      <c r="I7878" s="260">
        <v>3.4686124999999901E-4</v>
      </c>
      <c r="J7878" s="260">
        <v>7.4798628837099979E-4</v>
      </c>
      <c r="K7878" s="260">
        <v>9.3400939012358797E-2</v>
      </c>
      <c r="L7878" s="301">
        <f t="shared" si="247"/>
        <v>0.3362433804444917</v>
      </c>
      <c r="M7878" s="459">
        <f>IFERROR((Tableau1[[#This Row],[Scope 1
(kg CO2-eq)]]+Tableau1[[#This Row],[Scope 2 energy
(kg CO2-eq)]]+Tableau1[[#This Row],[Scope 2 Infrastructure
(kg CO2-eq)]])/Tableau1[[#This Row],[Total CO2-emissions
(kg CO2-eq)
for scope 3 use ]],"")</f>
        <v>0.99199166467498878</v>
      </c>
      <c r="N7878" s="436" t="s">
        <v>436</v>
      </c>
      <c r="O7878" s="259">
        <v>1</v>
      </c>
      <c r="P7878" s="259" t="s">
        <v>5406</v>
      </c>
      <c r="Q7878" s="259" t="s">
        <v>5407</v>
      </c>
    </row>
    <row r="7879" spans="1:17" ht="21.75" customHeight="1">
      <c r="A7879" s="301" t="s">
        <v>5406</v>
      </c>
      <c r="B7879" s="301" t="s">
        <v>5407</v>
      </c>
      <c r="C7879" s="316" t="s">
        <v>13848</v>
      </c>
      <c r="D7879" s="465" t="s">
        <v>436</v>
      </c>
      <c r="E7879" s="465" t="s">
        <v>700</v>
      </c>
      <c r="F7879" s="469" t="str">
        <f t="shared" si="246"/>
        <v>CH</v>
      </c>
      <c r="G7879" s="260">
        <v>0.11533665429999999</v>
      </c>
      <c r="H7879" s="260">
        <v>3.5983126923076897E-2</v>
      </c>
      <c r="I7879" s="260">
        <v>5.6862499999999904E-4</v>
      </c>
      <c r="J7879" s="260">
        <v>1.1263335366750032E-3</v>
      </c>
      <c r="K7879" s="260">
        <v>0.15301473934839899</v>
      </c>
      <c r="L7879" s="301">
        <f t="shared" si="247"/>
        <v>0.55085306165423642</v>
      </c>
      <c r="M7879" s="459">
        <f>IFERROR((Tableau1[[#This Row],[Scope 1
(kg CO2-eq)]]+Tableau1[[#This Row],[Scope 2 energy
(kg CO2-eq)]]+Tableau1[[#This Row],[Scope 2 Infrastructure
(kg CO2-eq)]])/Tableau1[[#This Row],[Total CO2-emissions
(kg CO2-eq)
for scope 3 use ]],"")</f>
        <v>0.99263905470728819</v>
      </c>
      <c r="N7879" s="436" t="s">
        <v>436</v>
      </c>
      <c r="O7879" s="259">
        <v>1</v>
      </c>
      <c r="P7879" s="259" t="s">
        <v>5406</v>
      </c>
      <c r="Q7879" s="259" t="s">
        <v>5407</v>
      </c>
    </row>
    <row r="7880" spans="1:17" ht="21.75" customHeight="1">
      <c r="A7880" s="301" t="s">
        <v>5406</v>
      </c>
      <c r="B7880" s="301" t="s">
        <v>5407</v>
      </c>
      <c r="C7880" s="316" t="s">
        <v>13849</v>
      </c>
      <c r="D7880" s="465" t="s">
        <v>436</v>
      </c>
      <c r="E7880" s="465" t="s">
        <v>700</v>
      </c>
      <c r="F7880" s="469" t="str">
        <f t="shared" si="246"/>
        <v>CH</v>
      </c>
      <c r="G7880" s="260">
        <v>7.3014589599999999E-2</v>
      </c>
      <c r="H7880" s="260">
        <v>2.2778883826087001E-2</v>
      </c>
      <c r="I7880" s="260">
        <v>3.5996434782608803E-4</v>
      </c>
      <c r="J7880" s="260">
        <v>6.4447415501170391E-4</v>
      </c>
      <c r="K7880" s="260">
        <v>9.6797911669496403E-2</v>
      </c>
      <c r="L7880" s="301">
        <f t="shared" si="247"/>
        <v>0.34847248201018705</v>
      </c>
      <c r="M7880" s="459">
        <f>IFERROR((Tableau1[[#This Row],[Scope 1
(kg CO2-eq)]]+Tableau1[[#This Row],[Scope 2 energy
(kg CO2-eq)]]+Tableau1[[#This Row],[Scope 2 Infrastructure
(kg CO2-eq)]])/Tableau1[[#This Row],[Total CO2-emissions
(kg CO2-eq)
for scope 3 use ]],"")</f>
        <v>0.99334206818651438</v>
      </c>
      <c r="N7880" s="436" t="s">
        <v>436</v>
      </c>
      <c r="O7880" s="259">
        <v>1</v>
      </c>
      <c r="P7880" s="259" t="s">
        <v>5406</v>
      </c>
      <c r="Q7880" s="259" t="s">
        <v>5407</v>
      </c>
    </row>
    <row r="7881" spans="1:17" ht="21.75" customHeight="1">
      <c r="A7881" s="301" t="s">
        <v>5406</v>
      </c>
      <c r="B7881" s="301" t="s">
        <v>5407</v>
      </c>
      <c r="C7881" s="316" t="s">
        <v>13850</v>
      </c>
      <c r="D7881" s="465" t="s">
        <v>436</v>
      </c>
      <c r="E7881" s="465" t="s">
        <v>700</v>
      </c>
      <c r="F7881" s="469" t="str">
        <f t="shared" si="246"/>
        <v>CH</v>
      </c>
      <c r="G7881" s="260">
        <v>2.346888863E-2</v>
      </c>
      <c r="H7881" s="260">
        <v>7.3217027338000002E-3</v>
      </c>
      <c r="I7881" s="260">
        <v>1.157015405E-4</v>
      </c>
      <c r="J7881" s="260">
        <v>2.9628355486920055E-4</v>
      </c>
      <c r="K7881" s="260">
        <v>3.1202576375450701E-2</v>
      </c>
      <c r="L7881" s="301">
        <f t="shared" si="247"/>
        <v>0.11232927495162252</v>
      </c>
      <c r="M7881" s="459">
        <f>IFERROR((Tableau1[[#This Row],[Scope 1
(kg CO2-eq)]]+Tableau1[[#This Row],[Scope 2 energy
(kg CO2-eq)]]+Tableau1[[#This Row],[Scope 2 Infrastructure
(kg CO2-eq)]])/Tableau1[[#This Row],[Total CO2-emissions
(kg CO2-eq)
for scope 3 use ]],"")</f>
        <v>0.99050451899914882</v>
      </c>
      <c r="N7881" s="436" t="s">
        <v>436</v>
      </c>
      <c r="O7881" s="259">
        <v>1</v>
      </c>
      <c r="P7881" s="259" t="s">
        <v>5406</v>
      </c>
      <c r="Q7881" s="259" t="s">
        <v>5407</v>
      </c>
    </row>
    <row r="7882" spans="1:17" ht="21.75" customHeight="1">
      <c r="A7882" s="301" t="s">
        <v>5406</v>
      </c>
      <c r="B7882" s="301" t="s">
        <v>5407</v>
      </c>
      <c r="C7882" s="316" t="s">
        <v>13851</v>
      </c>
      <c r="D7882" s="465" t="s">
        <v>436</v>
      </c>
      <c r="E7882" s="465" t="s">
        <v>700</v>
      </c>
      <c r="F7882" s="469" t="str">
        <f t="shared" si="246"/>
        <v>CH</v>
      </c>
      <c r="G7882" s="260">
        <v>0.13038394310000001</v>
      </c>
      <c r="H7882" s="260">
        <v>4.0676578260869498E-2</v>
      </c>
      <c r="I7882" s="260">
        <v>6.4279347826086896E-4</v>
      </c>
      <c r="J7882" s="260">
        <v>1.0476283629749783E-3</v>
      </c>
      <c r="K7882" s="260">
        <v>0.17275094273559899</v>
      </c>
      <c r="L7882" s="301">
        <f t="shared" si="247"/>
        <v>0.6219033938481564</v>
      </c>
      <c r="M7882" s="459">
        <f>IFERROR((Tableau1[[#This Row],[Scope 1
(kg CO2-eq)]]+Tableau1[[#This Row],[Scope 2 energy
(kg CO2-eq)]]+Tableau1[[#This Row],[Scope 2 Infrastructure
(kg CO2-eq)]])/Tableau1[[#This Row],[Total CO2-emissions
(kg CO2-eq)
for scope 3 use ]],"")</f>
        <v>0.99393561690675103</v>
      </c>
      <c r="N7882" s="436" t="s">
        <v>436</v>
      </c>
      <c r="O7882" s="259">
        <v>1</v>
      </c>
      <c r="P7882" s="259" t="s">
        <v>5406</v>
      </c>
      <c r="Q7882" s="259" t="s">
        <v>5407</v>
      </c>
    </row>
    <row r="7883" spans="1:17" ht="21.75" customHeight="1">
      <c r="A7883" s="301" t="s">
        <v>5406</v>
      </c>
      <c r="B7883" s="301" t="s">
        <v>5407</v>
      </c>
      <c r="C7883" s="316" t="s">
        <v>13852</v>
      </c>
      <c r="D7883" s="465" t="s">
        <v>436</v>
      </c>
      <c r="E7883" s="465" t="s">
        <v>700</v>
      </c>
      <c r="F7883" s="469" t="str">
        <f t="shared" si="246"/>
        <v>CH</v>
      </c>
      <c r="G7883" s="260">
        <v>7.1082532599999998E-2</v>
      </c>
      <c r="H7883" s="260">
        <v>2.2176267851851901E-2</v>
      </c>
      <c r="I7883" s="260">
        <v>3.5044148148148299E-4</v>
      </c>
      <c r="J7883" s="260">
        <v>1.0081697842776044E-3</v>
      </c>
      <c r="K7883" s="260">
        <v>9.4617411463736506E-2</v>
      </c>
      <c r="L7883" s="301">
        <f t="shared" si="247"/>
        <v>0.34062268126945144</v>
      </c>
      <c r="M7883" s="459">
        <f>IFERROR((Tableau1[[#This Row],[Scope 1
(kg CO2-eq)]]+Tableau1[[#This Row],[Scope 2 energy
(kg CO2-eq)]]+Tableau1[[#This Row],[Scope 2 Infrastructure
(kg CO2-eq)]])/Tableau1[[#This Row],[Total CO2-emissions
(kg CO2-eq)
for scope 3 use ]],"")</f>
        <v>0.98934477793456099</v>
      </c>
      <c r="N7883" s="436" t="s">
        <v>436</v>
      </c>
      <c r="O7883" s="259">
        <v>1</v>
      </c>
      <c r="P7883" s="259" t="s">
        <v>5406</v>
      </c>
      <c r="Q7883" s="259" t="s">
        <v>5407</v>
      </c>
    </row>
    <row r="7884" spans="1:17" ht="21.75" customHeight="1">
      <c r="A7884" s="301" t="s">
        <v>5406</v>
      </c>
      <c r="B7884" s="301" t="s">
        <v>5407</v>
      </c>
      <c r="C7884" s="316" t="s">
        <v>13853</v>
      </c>
      <c r="D7884" s="465" t="s">
        <v>436</v>
      </c>
      <c r="E7884" s="465" t="s">
        <v>700</v>
      </c>
      <c r="F7884" s="469" t="str">
        <f t="shared" si="246"/>
        <v>CH</v>
      </c>
      <c r="G7884" s="260">
        <v>0.1110634055</v>
      </c>
      <c r="H7884" s="260">
        <v>3.4650418518518501E-2</v>
      </c>
      <c r="I7884" s="260">
        <v>5.4756481481481399E-4</v>
      </c>
      <c r="J7884" s="260">
        <v>1.4474089490309899E-3</v>
      </c>
      <c r="K7884" s="260">
        <v>0.14770879739095299</v>
      </c>
      <c r="L7884" s="301">
        <f t="shared" si="247"/>
        <v>0.53175167060743078</v>
      </c>
      <c r="M7884" s="459">
        <f>IFERROR((Tableau1[[#This Row],[Scope 1
(kg CO2-eq)]]+Tableau1[[#This Row],[Scope 2 energy
(kg CO2-eq)]]+Tableau1[[#This Row],[Scope 2 Infrastructure
(kg CO2-eq)]])/Tableau1[[#This Row],[Total CO2-emissions
(kg CO2-eq)
for scope 3 use ]],"")</f>
        <v>0.9902009319472781</v>
      </c>
      <c r="N7884" s="436" t="s">
        <v>436</v>
      </c>
      <c r="O7884" s="259">
        <v>1</v>
      </c>
      <c r="P7884" s="259" t="s">
        <v>5406</v>
      </c>
      <c r="Q7884" s="259" t="s">
        <v>5407</v>
      </c>
    </row>
    <row r="7885" spans="1:17" ht="21.75" customHeight="1">
      <c r="A7885" s="301" t="s">
        <v>5406</v>
      </c>
      <c r="B7885" s="301" t="s">
        <v>4137</v>
      </c>
      <c r="C7885" s="316" t="s">
        <v>13854</v>
      </c>
      <c r="D7885" s="465" t="s">
        <v>436</v>
      </c>
      <c r="E7885" s="465" t="s">
        <v>700</v>
      </c>
      <c r="F7885" s="469" t="str">
        <f t="shared" si="246"/>
        <v>CH</v>
      </c>
      <c r="G7885" s="260">
        <v>7.3187359999999995E-4</v>
      </c>
      <c r="H7885" s="260">
        <v>0</v>
      </c>
      <c r="I7885" s="260">
        <v>0</v>
      </c>
      <c r="J7885" s="260">
        <v>3.4891914491922004E-3</v>
      </c>
      <c r="K7885" s="260">
        <v>4.2210650494076598E-3</v>
      </c>
      <c r="L7885" s="301">
        <f t="shared" si="247"/>
        <v>1.5195834177867575E-2</v>
      </c>
      <c r="M7885" s="459">
        <f>IFERROR((Tableau1[[#This Row],[Scope 1
(kg CO2-eq)]]+Tableau1[[#This Row],[Scope 2 energy
(kg CO2-eq)]]+Tableau1[[#This Row],[Scope 2 Infrastructure
(kg CO2-eq)]])/Tableau1[[#This Row],[Total CO2-emissions
(kg CO2-eq)
for scope 3 use ]],"")</f>
        <v>0.17338600363496021</v>
      </c>
      <c r="N7885" s="436" t="s">
        <v>436</v>
      </c>
      <c r="O7885" s="259">
        <v>1</v>
      </c>
      <c r="P7885" s="259" t="s">
        <v>5406</v>
      </c>
      <c r="Q7885" s="259" t="s">
        <v>4137</v>
      </c>
    </row>
    <row r="7886" spans="1:17" ht="21.75" customHeight="1">
      <c r="A7886" s="301" t="s">
        <v>5406</v>
      </c>
      <c r="B7886" s="301" t="s">
        <v>4137</v>
      </c>
      <c r="C7886" s="316" t="s">
        <v>13855</v>
      </c>
      <c r="D7886" s="465" t="s">
        <v>436</v>
      </c>
      <c r="E7886" s="465" t="s">
        <v>700</v>
      </c>
      <c r="F7886" s="469" t="str">
        <f t="shared" si="246"/>
        <v>CH</v>
      </c>
      <c r="G7886" s="260">
        <v>6.1354352000000001E-4</v>
      </c>
      <c r="H7886" s="260">
        <v>0</v>
      </c>
      <c r="I7886" s="260">
        <v>0</v>
      </c>
      <c r="J7886" s="260">
        <v>3.1626426479981103E-3</v>
      </c>
      <c r="K7886" s="260">
        <v>3.7761861671008002E-3</v>
      </c>
      <c r="L7886" s="301">
        <f t="shared" si="247"/>
        <v>1.3594270201562881E-2</v>
      </c>
      <c r="M7886" s="459">
        <f>IFERROR((Tableau1[[#This Row],[Scope 1
(kg CO2-eq)]]+Tableau1[[#This Row],[Scope 2 energy
(kg CO2-eq)]]+Tableau1[[#This Row],[Scope 2 Infrastructure
(kg CO2-eq)]])/Tableau1[[#This Row],[Total CO2-emissions
(kg CO2-eq)
for scope 3 use ]],"")</f>
        <v>0.1624770318119812</v>
      </c>
      <c r="N7886" s="436" t="s">
        <v>436</v>
      </c>
      <c r="O7886" s="259">
        <v>1</v>
      </c>
      <c r="P7886" s="259" t="s">
        <v>5406</v>
      </c>
      <c r="Q7886" s="259" t="s">
        <v>4137</v>
      </c>
    </row>
    <row r="7887" spans="1:17" ht="21.75" customHeight="1">
      <c r="A7887" s="301" t="s">
        <v>5406</v>
      </c>
      <c r="B7887" s="301" t="s">
        <v>4137</v>
      </c>
      <c r="C7887" s="316" t="s">
        <v>13856</v>
      </c>
      <c r="D7887" s="465" t="s">
        <v>436</v>
      </c>
      <c r="E7887" s="465" t="s">
        <v>700</v>
      </c>
      <c r="F7887" s="469" t="str">
        <f t="shared" si="246"/>
        <v>CH</v>
      </c>
      <c r="G7887" s="260">
        <v>8.1049902000000004E-4</v>
      </c>
      <c r="H7887" s="260">
        <v>0</v>
      </c>
      <c r="I7887" s="260">
        <v>0</v>
      </c>
      <c r="J7887" s="260">
        <v>3.8640209101249096E-3</v>
      </c>
      <c r="K7887" s="260">
        <v>4.6745199305766004E-3</v>
      </c>
      <c r="L7887" s="301">
        <f t="shared" si="247"/>
        <v>1.6828271750075761E-2</v>
      </c>
      <c r="M7887" s="459">
        <f>IFERROR((Tableau1[[#This Row],[Scope 1
(kg CO2-eq)]]+Tableau1[[#This Row],[Scope 2 energy
(kg CO2-eq)]]+Tableau1[[#This Row],[Scope 2 Infrastructure
(kg CO2-eq)]])/Tableau1[[#This Row],[Total CO2-emissions
(kg CO2-eq)
for scope 3 use ]],"")</f>
        <v>0.17338657916472403</v>
      </c>
      <c r="N7887" s="436" t="s">
        <v>436</v>
      </c>
      <c r="O7887" s="259">
        <v>1</v>
      </c>
      <c r="P7887" s="259" t="s">
        <v>5406</v>
      </c>
      <c r="Q7887" s="259" t="s">
        <v>4137</v>
      </c>
    </row>
    <row r="7888" spans="1:17" ht="21.75" customHeight="1">
      <c r="A7888" s="301" t="s">
        <v>5406</v>
      </c>
      <c r="B7888" s="301" t="s">
        <v>4137</v>
      </c>
      <c r="C7888" s="316" t="s">
        <v>13857</v>
      </c>
      <c r="D7888" s="465" t="s">
        <v>436</v>
      </c>
      <c r="E7888" s="465" t="s">
        <v>700</v>
      </c>
      <c r="F7888" s="469" t="str">
        <f t="shared" si="246"/>
        <v>CH</v>
      </c>
      <c r="G7888" s="260">
        <v>6.9086101600000002E-3</v>
      </c>
      <c r="H7888" s="260">
        <v>0</v>
      </c>
      <c r="I7888" s="260">
        <v>0</v>
      </c>
      <c r="J7888" s="260">
        <v>3.9051683186140992E-3</v>
      </c>
      <c r="K7888" s="260">
        <v>1.0813778472009299E-2</v>
      </c>
      <c r="L7888" s="301">
        <f t="shared" si="247"/>
        <v>3.8929602499233482E-2</v>
      </c>
      <c r="M7888" s="459">
        <f>IFERROR((Tableau1[[#This Row],[Scope 1
(kg CO2-eq)]]+Tableau1[[#This Row],[Scope 2 energy
(kg CO2-eq)]]+Tableau1[[#This Row],[Scope 2 Infrastructure
(kg CO2-eq)]])/Tableau1[[#This Row],[Total CO2-emissions
(kg CO2-eq)
for scope 3 use ]],"")</f>
        <v>0.63887106415971517</v>
      </c>
      <c r="N7888" s="436" t="s">
        <v>436</v>
      </c>
      <c r="O7888" s="259">
        <v>1</v>
      </c>
      <c r="P7888" s="259" t="s">
        <v>5406</v>
      </c>
      <c r="Q7888" s="259" t="s">
        <v>4137</v>
      </c>
    </row>
    <row r="7889" spans="1:17" ht="21.75" customHeight="1">
      <c r="A7889" s="301" t="s">
        <v>5406</v>
      </c>
      <c r="B7889" s="301" t="s">
        <v>4137</v>
      </c>
      <c r="C7889" s="316" t="s">
        <v>13858</v>
      </c>
      <c r="D7889" s="465" t="s">
        <v>436</v>
      </c>
      <c r="E7889" s="465" t="s">
        <v>700</v>
      </c>
      <c r="F7889" s="469" t="str">
        <f t="shared" si="246"/>
        <v>CH</v>
      </c>
      <c r="G7889" s="260">
        <v>5.8270153599999999E-3</v>
      </c>
      <c r="H7889" s="260">
        <v>0</v>
      </c>
      <c r="I7889" s="260">
        <v>0</v>
      </c>
      <c r="J7889" s="260">
        <v>3.2937904491089007E-3</v>
      </c>
      <c r="K7889" s="260">
        <v>9.1208058074128007E-3</v>
      </c>
      <c r="L7889" s="301">
        <f t="shared" si="247"/>
        <v>3.2834900906686081E-2</v>
      </c>
      <c r="M7889" s="459">
        <f>IFERROR((Tableau1[[#This Row],[Scope 1
(kg CO2-eq)]]+Tableau1[[#This Row],[Scope 2 energy
(kg CO2-eq)]]+Tableau1[[#This Row],[Scope 2 Infrastructure
(kg CO2-eq)]])/Tableau1[[#This Row],[Total CO2-emissions
(kg CO2-eq)
for scope 3 use ]],"")</f>
        <v>0.63887067470115189</v>
      </c>
      <c r="N7889" s="436" t="s">
        <v>436</v>
      </c>
      <c r="O7889" s="259">
        <v>1</v>
      </c>
      <c r="P7889" s="259" t="s">
        <v>5406</v>
      </c>
      <c r="Q7889" s="259" t="s">
        <v>4137</v>
      </c>
    </row>
    <row r="7890" spans="1:17" ht="21.75" customHeight="1">
      <c r="A7890" s="301" t="s">
        <v>5406</v>
      </c>
      <c r="B7890" s="301" t="s">
        <v>4137</v>
      </c>
      <c r="C7890" s="316" t="s">
        <v>13859</v>
      </c>
      <c r="D7890" s="465" t="s">
        <v>436</v>
      </c>
      <c r="E7890" s="465" t="s">
        <v>700</v>
      </c>
      <c r="F7890" s="469" t="str">
        <f t="shared" si="246"/>
        <v>CH</v>
      </c>
      <c r="G7890" s="260">
        <v>7.6168385200000004E-3</v>
      </c>
      <c r="H7890" s="260">
        <v>0</v>
      </c>
      <c r="I7890" s="260">
        <v>0</v>
      </c>
      <c r="J7890" s="260">
        <v>3.9917812890268994E-3</v>
      </c>
      <c r="K7890" s="260">
        <v>1.1608619809563099E-2</v>
      </c>
      <c r="L7890" s="301">
        <f t="shared" si="247"/>
        <v>4.1791031314427157E-2</v>
      </c>
      <c r="M7890" s="459">
        <f>IFERROR((Tableau1[[#This Row],[Scope 1
(kg CO2-eq)]]+Tableau1[[#This Row],[Scope 2 energy
(kg CO2-eq)]]+Tableau1[[#This Row],[Scope 2 Infrastructure
(kg CO2-eq)]])/Tableau1[[#This Row],[Total CO2-emissions
(kg CO2-eq)
for scope 3 use ]],"")</f>
        <v>0.65613644386262893</v>
      </c>
      <c r="N7890" s="436" t="s">
        <v>436</v>
      </c>
      <c r="O7890" s="259">
        <v>1</v>
      </c>
      <c r="P7890" s="259" t="s">
        <v>5406</v>
      </c>
      <c r="Q7890" s="259" t="s">
        <v>4137</v>
      </c>
    </row>
    <row r="7891" spans="1:17" ht="21.75" customHeight="1">
      <c r="A7891" s="301" t="s">
        <v>5467</v>
      </c>
      <c r="B7891" s="301" t="s">
        <v>5401</v>
      </c>
      <c r="C7891" s="316" t="s">
        <v>13860</v>
      </c>
      <c r="D7891" s="465" t="s">
        <v>436</v>
      </c>
      <c r="E7891" s="465" t="s">
        <v>700</v>
      </c>
      <c r="F7891" s="469" t="str">
        <f t="shared" si="246"/>
        <v>CH</v>
      </c>
      <c r="G7891" s="260">
        <v>0</v>
      </c>
      <c r="H7891" s="260">
        <v>1.8567002534148E-4</v>
      </c>
      <c r="I7891" s="260">
        <v>3.8751347926800001E-6</v>
      </c>
      <c r="J7891" s="260">
        <v>2.5367633996655498E-3</v>
      </c>
      <c r="K7891" s="260">
        <v>2.7263085615803098E-3</v>
      </c>
      <c r="L7891" s="301">
        <f t="shared" si="247"/>
        <v>9.8147108216891151E-3</v>
      </c>
      <c r="M7891" s="459">
        <f>IFERROR((Tableau1[[#This Row],[Scope 1
(kg CO2-eq)]]+Tableau1[[#This Row],[Scope 2 energy
(kg CO2-eq)]]+Tableau1[[#This Row],[Scope 2 Infrastructure
(kg CO2-eq)]])/Tableau1[[#This Row],[Total CO2-emissions
(kg CO2-eq)
for scope 3 use ]],"")</f>
        <v>6.952447085603905E-2</v>
      </c>
      <c r="N7891" s="436" t="s">
        <v>436</v>
      </c>
      <c r="O7891" s="259">
        <v>1</v>
      </c>
      <c r="P7891" s="259" t="s">
        <v>5467</v>
      </c>
      <c r="Q7891" s="259" t="s">
        <v>5401</v>
      </c>
    </row>
    <row r="7892" spans="1:17" ht="21.75" customHeight="1">
      <c r="A7892" s="301" t="s">
        <v>5467</v>
      </c>
      <c r="B7892" s="301" t="s">
        <v>5401</v>
      </c>
      <c r="C7892" s="316" t="s">
        <v>13861</v>
      </c>
      <c r="D7892" s="465" t="s">
        <v>436</v>
      </c>
      <c r="E7892" s="465" t="s">
        <v>700</v>
      </c>
      <c r="F7892" s="469" t="str">
        <f t="shared" si="246"/>
        <v>CH</v>
      </c>
      <c r="G7892" s="260">
        <v>0</v>
      </c>
      <c r="H7892" s="260">
        <v>1.07531059159512E-3</v>
      </c>
      <c r="I7892" s="260">
        <v>2.2442898247920001E-5</v>
      </c>
      <c r="J7892" s="260">
        <v>6.5273478351953297E-3</v>
      </c>
      <c r="K7892" s="260">
        <v>7.6251013337083904E-3</v>
      </c>
      <c r="L7892" s="301">
        <f t="shared" si="247"/>
        <v>2.7450364801350206E-2</v>
      </c>
      <c r="M7892" s="459">
        <f>IFERROR((Tableau1[[#This Row],[Scope 1
(kg CO2-eq)]]+Tableau1[[#This Row],[Scope 2 energy
(kg CO2-eq)]]+Tableau1[[#This Row],[Scope 2 Infrastructure
(kg CO2-eq)]])/Tableau1[[#This Row],[Total CO2-emissions
(kg CO2-eq)
for scope 3 use ]],"")</f>
        <v>0.14396575754215699</v>
      </c>
      <c r="N7892" s="436" t="s">
        <v>436</v>
      </c>
      <c r="O7892" s="259">
        <v>1</v>
      </c>
      <c r="P7892" s="259" t="s">
        <v>5467</v>
      </c>
      <c r="Q7892" s="260" t="s">
        <v>5401</v>
      </c>
    </row>
    <row r="7893" spans="1:17" ht="21.75" customHeight="1">
      <c r="A7893" s="301" t="s">
        <v>5467</v>
      </c>
      <c r="B7893" s="301" t="s">
        <v>5401</v>
      </c>
      <c r="C7893" s="316" t="s">
        <v>13862</v>
      </c>
      <c r="D7893" s="465" t="s">
        <v>436</v>
      </c>
      <c r="E7893" s="465" t="s">
        <v>700</v>
      </c>
      <c r="F7893" s="469" t="str">
        <f t="shared" si="246"/>
        <v>CH</v>
      </c>
      <c r="G7893" s="260">
        <v>0</v>
      </c>
      <c r="H7893" s="260">
        <v>1.9918500118955998E-3</v>
      </c>
      <c r="I7893" s="260">
        <v>4.1572069959599997E-5</v>
      </c>
      <c r="J7893" s="260">
        <v>8.42247569300455E-3</v>
      </c>
      <c r="K7893" s="260">
        <v>1.0455897782963099E-2</v>
      </c>
      <c r="L7893" s="301">
        <f t="shared" si="247"/>
        <v>3.7641232018667162E-2</v>
      </c>
      <c r="M7893" s="459">
        <f>IFERROR((Tableau1[[#This Row],[Scope 1
(kg CO2-eq)]]+Tableau1[[#This Row],[Scope 2 energy
(kg CO2-eq)]]+Tableau1[[#This Row],[Scope 2 Infrastructure
(kg CO2-eq)]])/Tableau1[[#This Row],[Total CO2-emissions
(kg CO2-eq)
for scope 3 use ]],"")</f>
        <v>0.19447608651726392</v>
      </c>
      <c r="N7893" s="436" t="s">
        <v>436</v>
      </c>
      <c r="O7893" s="259">
        <v>1</v>
      </c>
      <c r="P7893" s="259" t="s">
        <v>5467</v>
      </c>
      <c r="Q7893" s="260" t="s">
        <v>5401</v>
      </c>
    </row>
    <row r="7894" spans="1:17" ht="21.75" customHeight="1">
      <c r="A7894" s="301" t="s">
        <v>5467</v>
      </c>
      <c r="B7894" s="301" t="s">
        <v>5401</v>
      </c>
      <c r="C7894" s="316" t="s">
        <v>13863</v>
      </c>
      <c r="D7894" s="465" t="s">
        <v>436</v>
      </c>
      <c r="E7894" s="465" t="s">
        <v>700</v>
      </c>
      <c r="F7894" s="469" t="str">
        <f t="shared" si="246"/>
        <v>CH</v>
      </c>
      <c r="G7894" s="260">
        <v>0</v>
      </c>
      <c r="H7894" s="260">
        <v>2.7955977819083998E-2</v>
      </c>
      <c r="I7894" s="260">
        <v>5.8347157604399995E-4</v>
      </c>
      <c r="J7894" s="260">
        <v>6.4727691716305201E-4</v>
      </c>
      <c r="K7894" s="260">
        <v>2.9186726575858898E-2</v>
      </c>
      <c r="L7894" s="301">
        <f t="shared" si="247"/>
        <v>0.10507221567309204</v>
      </c>
      <c r="M7894" s="459">
        <f>IFERROR((Tableau1[[#This Row],[Scope 1
(kg CO2-eq)]]+Tableau1[[#This Row],[Scope 2 energy
(kg CO2-eq)]]+Tableau1[[#This Row],[Scope 2 Infrastructure
(kg CO2-eq)]])/Tableau1[[#This Row],[Total CO2-emissions
(kg CO2-eq)
for scope 3 use ]],"")</f>
        <v>0.97782289222984398</v>
      </c>
      <c r="N7894" s="436" t="s">
        <v>436</v>
      </c>
      <c r="O7894" s="259">
        <v>1</v>
      </c>
      <c r="P7894" s="259" t="s">
        <v>5467</v>
      </c>
      <c r="Q7894" s="260" t="s">
        <v>5401</v>
      </c>
    </row>
    <row r="7895" spans="1:17" ht="21.75" customHeight="1">
      <c r="A7895" s="301" t="s">
        <v>5467</v>
      </c>
      <c r="B7895" s="301" t="s">
        <v>5401</v>
      </c>
      <c r="C7895" s="316" t="s">
        <v>13864</v>
      </c>
      <c r="D7895" s="465" t="s">
        <v>436</v>
      </c>
      <c r="E7895" s="465" t="s">
        <v>700</v>
      </c>
      <c r="F7895" s="469" t="str">
        <f t="shared" si="246"/>
        <v>CH</v>
      </c>
      <c r="G7895" s="260">
        <v>0</v>
      </c>
      <c r="H7895" s="260">
        <v>5.8278651048892599E-2</v>
      </c>
      <c r="I7895" s="260">
        <v>9.8799893424000007E-7</v>
      </c>
      <c r="J7895" s="260">
        <v>6.4679697336158496E-4</v>
      </c>
      <c r="K7895" s="260">
        <v>5.8926436257134902E-2</v>
      </c>
      <c r="L7895" s="301">
        <f t="shared" si="247"/>
        <v>0.21213517052568565</v>
      </c>
      <c r="M7895" s="459">
        <f>IFERROR((Tableau1[[#This Row],[Scope 1
(kg CO2-eq)]]+Tableau1[[#This Row],[Scope 2 energy
(kg CO2-eq)]]+Tableau1[[#This Row],[Scope 2 Infrastructure
(kg CO2-eq)]])/Tableau1[[#This Row],[Total CO2-emissions
(kg CO2-eq)
for scope 3 use ]],"")</f>
        <v>0.98902364964876444</v>
      </c>
      <c r="N7895" s="436" t="s">
        <v>436</v>
      </c>
      <c r="O7895" s="259">
        <v>1</v>
      </c>
      <c r="P7895" s="259" t="s">
        <v>5467</v>
      </c>
      <c r="Q7895" s="259" t="s">
        <v>5401</v>
      </c>
    </row>
    <row r="7896" spans="1:17" ht="21.75" customHeight="1">
      <c r="A7896" s="301" t="s">
        <v>5467</v>
      </c>
      <c r="B7896" s="301" t="s">
        <v>5401</v>
      </c>
      <c r="C7896" s="316" t="s">
        <v>13865</v>
      </c>
      <c r="D7896" s="465" t="s">
        <v>436</v>
      </c>
      <c r="E7896" s="465" t="s">
        <v>700</v>
      </c>
      <c r="F7896" s="469" t="str">
        <f t="shared" si="246"/>
        <v>CH</v>
      </c>
      <c r="G7896" s="260">
        <v>0</v>
      </c>
      <c r="H7896" s="260">
        <v>3.3070062510012002E-2</v>
      </c>
      <c r="I7896" s="260">
        <v>2.4492772169640002E-5</v>
      </c>
      <c r="J7896" s="260">
        <v>4.9623650117357797E-3</v>
      </c>
      <c r="K7896" s="260">
        <v>3.80569204321618E-2</v>
      </c>
      <c r="L7896" s="301">
        <f t="shared" si="247"/>
        <v>0.13700491355578248</v>
      </c>
      <c r="M7896" s="459">
        <f>IFERROR((Tableau1[[#This Row],[Scope 1
(kg CO2-eq)]]+Tableau1[[#This Row],[Scope 2 energy
(kg CO2-eq)]]+Tableau1[[#This Row],[Scope 2 Infrastructure
(kg CO2-eq)]])/Tableau1[[#This Row],[Total CO2-emissions
(kg CO2-eq)
for scope 3 use ]],"")</f>
        <v>0.86960676025203354</v>
      </c>
      <c r="N7896" s="436" t="s">
        <v>436</v>
      </c>
      <c r="O7896" s="259">
        <v>1</v>
      </c>
      <c r="P7896" s="259" t="s">
        <v>5467</v>
      </c>
      <c r="Q7896" s="260" t="s">
        <v>5401</v>
      </c>
    </row>
    <row r="7897" spans="1:17" ht="21.75" customHeight="1">
      <c r="A7897" s="301" t="s">
        <v>5467</v>
      </c>
      <c r="B7897" s="301" t="s">
        <v>5401</v>
      </c>
      <c r="C7897" s="316" t="s">
        <v>13866</v>
      </c>
      <c r="D7897" s="465" t="s">
        <v>436</v>
      </c>
      <c r="E7897" s="465" t="s">
        <v>700</v>
      </c>
      <c r="F7897" s="469" t="str">
        <f t="shared" si="246"/>
        <v>CH</v>
      </c>
      <c r="G7897" s="260">
        <v>0</v>
      </c>
      <c r="H7897" s="260">
        <v>5.3082069021157897E-2</v>
      </c>
      <c r="I7897" s="260">
        <v>7.2256749850800001E-6</v>
      </c>
      <c r="J7897" s="260">
        <v>2.1015806226211799E-3</v>
      </c>
      <c r="K7897" s="260">
        <v>5.5190875531955501E-2</v>
      </c>
      <c r="L7897" s="301">
        <f t="shared" si="247"/>
        <v>0.1986871519150398</v>
      </c>
      <c r="M7897" s="459">
        <f>IFERROR((Tableau1[[#This Row],[Scope 1
(kg CO2-eq)]]+Tableau1[[#This Row],[Scope 2 energy
(kg CO2-eq)]]+Tableau1[[#This Row],[Scope 2 Infrastructure
(kg CO2-eq)]])/Tableau1[[#This Row],[Total CO2-emissions
(kg CO2-eq)
for scope 3 use ]],"")</f>
        <v>0.96192158911130687</v>
      </c>
      <c r="N7897" s="436" t="s">
        <v>436</v>
      </c>
      <c r="O7897" s="259">
        <v>1</v>
      </c>
      <c r="P7897" s="259" t="s">
        <v>5467</v>
      </c>
      <c r="Q7897" s="260" t="s">
        <v>5401</v>
      </c>
    </row>
    <row r="7898" spans="1:17" ht="21.75" customHeight="1">
      <c r="A7898" s="301" t="s">
        <v>5467</v>
      </c>
      <c r="B7898" s="301" t="s">
        <v>5401</v>
      </c>
      <c r="C7898" s="316" t="s">
        <v>13867</v>
      </c>
      <c r="D7898" s="465" t="s">
        <v>436</v>
      </c>
      <c r="E7898" s="465" t="s">
        <v>700</v>
      </c>
      <c r="F7898" s="469" t="str">
        <f t="shared" si="246"/>
        <v>CH</v>
      </c>
      <c r="G7898" s="260">
        <v>0</v>
      </c>
      <c r="H7898" s="260">
        <v>5.2843622803676403E-2</v>
      </c>
      <c r="I7898" s="260">
        <v>7.8569794400399997E-6</v>
      </c>
      <c r="J7898" s="260">
        <v>1.8878861516014201E-3</v>
      </c>
      <c r="K7898" s="260">
        <v>5.4739366145573003E-2</v>
      </c>
      <c r="L7898" s="301">
        <f t="shared" si="247"/>
        <v>0.19706171812406281</v>
      </c>
      <c r="M7898" s="459">
        <f>IFERROR((Tableau1[[#This Row],[Scope 1
(kg CO2-eq)]]+Tableau1[[#This Row],[Scope 2 energy
(kg CO2-eq)]]+Tableau1[[#This Row],[Scope 2 Infrastructure
(kg CO2-eq)]])/Tableau1[[#This Row],[Total CO2-emissions
(kg CO2-eq)
for scope 3 use ]],"")</f>
        <v>0.96551135872790439</v>
      </c>
      <c r="N7898" s="436" t="s">
        <v>436</v>
      </c>
      <c r="O7898" s="259">
        <v>1</v>
      </c>
      <c r="P7898" s="259" t="s">
        <v>5467</v>
      </c>
      <c r="Q7898" s="260" t="s">
        <v>5401</v>
      </c>
    </row>
    <row r="7899" spans="1:17" ht="21.75" customHeight="1">
      <c r="A7899" s="301" t="s">
        <v>5467</v>
      </c>
      <c r="B7899" s="301" t="s">
        <v>5401</v>
      </c>
      <c r="C7899" s="316" t="s">
        <v>13868</v>
      </c>
      <c r="D7899" s="465" t="s">
        <v>436</v>
      </c>
      <c r="E7899" s="465" t="s">
        <v>700</v>
      </c>
      <c r="F7899" s="469" t="str">
        <f t="shared" si="246"/>
        <v>CH</v>
      </c>
      <c r="G7899" s="260">
        <v>0</v>
      </c>
      <c r="H7899" s="260">
        <v>6.10922236783788E-3</v>
      </c>
      <c r="I7899" s="260">
        <v>7.2256749850800001E-6</v>
      </c>
      <c r="J7899" s="260">
        <v>2.1015806226211799E-3</v>
      </c>
      <c r="K7899" s="260">
        <v>8.2180286223917307E-3</v>
      </c>
      <c r="L7899" s="301">
        <f t="shared" si="247"/>
        <v>2.958490304061023E-2</v>
      </c>
      <c r="M7899" s="459">
        <f>IFERROR((Tableau1[[#This Row],[Scope 1
(kg CO2-eq)]]+Tableau1[[#This Row],[Scope 2 energy
(kg CO2-eq)]]+Tableau1[[#This Row],[Scope 2 Infrastructure
(kg CO2-eq)]])/Tableau1[[#This Row],[Total CO2-emissions
(kg CO2-eq)
for scope 3 use ]],"")</f>
        <v>0.74427193234122146</v>
      </c>
      <c r="N7899" s="436" t="s">
        <v>436</v>
      </c>
      <c r="O7899" s="259">
        <v>1</v>
      </c>
      <c r="P7899" s="259" t="s">
        <v>5467</v>
      </c>
      <c r="Q7899" s="260" t="s">
        <v>5401</v>
      </c>
    </row>
    <row r="7900" spans="1:17" ht="21.75" customHeight="1">
      <c r="A7900" s="301" t="s">
        <v>5467</v>
      </c>
      <c r="B7900" s="301" t="s">
        <v>5401</v>
      </c>
      <c r="C7900" s="316" t="s">
        <v>13869</v>
      </c>
      <c r="D7900" s="465" t="s">
        <v>436</v>
      </c>
      <c r="E7900" s="465" t="s">
        <v>700</v>
      </c>
      <c r="F7900" s="469" t="str">
        <f t="shared" si="246"/>
        <v>CH</v>
      </c>
      <c r="G7900" s="260">
        <v>0</v>
      </c>
      <c r="H7900" s="260">
        <v>1.1413242170118E-3</v>
      </c>
      <c r="I7900" s="260">
        <v>2.3820674203799999E-5</v>
      </c>
      <c r="J7900" s="260">
        <v>5.7236294140307698E-3</v>
      </c>
      <c r="K7900" s="260">
        <v>6.8887743074799003E-3</v>
      </c>
      <c r="L7900" s="301">
        <f t="shared" si="247"/>
        <v>2.479958750692764E-2</v>
      </c>
      <c r="M7900" s="459">
        <f>IFERROR((Tableau1[[#This Row],[Scope 1
(kg CO2-eq)]]+Tableau1[[#This Row],[Scope 2 energy
(kg CO2-eq)]]+Tableau1[[#This Row],[Scope 2 Infrastructure
(kg CO2-eq)]])/Tableau1[[#This Row],[Total CO2-emissions
(kg CO2-eq)
for scope 3 use ]],"")</f>
        <v>0.1691367490368314</v>
      </c>
      <c r="N7900" s="436" t="s">
        <v>436</v>
      </c>
      <c r="O7900" s="259">
        <v>1</v>
      </c>
      <c r="P7900" s="259" t="s">
        <v>5467</v>
      </c>
      <c r="Q7900" s="260" t="s">
        <v>5401</v>
      </c>
    </row>
    <row r="7901" spans="1:17" ht="21.75" customHeight="1">
      <c r="A7901" s="301" t="s">
        <v>5436</v>
      </c>
      <c r="B7901" s="301" t="s">
        <v>5407</v>
      </c>
      <c r="C7901" s="316" t="s">
        <v>13870</v>
      </c>
      <c r="D7901" s="465" t="s">
        <v>436</v>
      </c>
      <c r="E7901" s="465" t="s">
        <v>6091</v>
      </c>
      <c r="F7901" s="469" t="str">
        <f t="shared" si="246"/>
        <v>other</v>
      </c>
      <c r="G7901" s="260">
        <v>0</v>
      </c>
      <c r="H7901" s="260">
        <v>8.3666514179999998E-2</v>
      </c>
      <c r="I7901" s="260">
        <v>4.6008167999999997E-5</v>
      </c>
      <c r="J7901" s="260">
        <v>0</v>
      </c>
      <c r="K7901" s="260">
        <v>8.3712522250506793E-2</v>
      </c>
      <c r="L7901" s="301">
        <f t="shared" si="247"/>
        <v>0.30136508010182445</v>
      </c>
      <c r="M7901" s="459">
        <f>IFERROR((Tableau1[[#This Row],[Scope 1
(kg CO2-eq)]]+Tableau1[[#This Row],[Scope 2 energy
(kg CO2-eq)]]+Tableau1[[#This Row],[Scope 2 Infrastructure
(kg CO2-eq)]])/Tableau1[[#This Row],[Total CO2-emissions
(kg CO2-eq)
for scope 3 use ]],"")</f>
        <v>1.0000000011646191</v>
      </c>
      <c r="N7901" s="436" t="s">
        <v>436</v>
      </c>
      <c r="O7901" s="259">
        <v>1</v>
      </c>
      <c r="P7901" s="259" t="s">
        <v>5436</v>
      </c>
      <c r="Q7901" s="260" t="s">
        <v>5407</v>
      </c>
    </row>
    <row r="7902" spans="1:17" ht="21.75" customHeight="1">
      <c r="A7902" s="301" t="s">
        <v>5383</v>
      </c>
      <c r="B7902" s="301" t="s">
        <v>5401</v>
      </c>
      <c r="C7902" s="316" t="s">
        <v>13871</v>
      </c>
      <c r="D7902" s="465" t="s">
        <v>3730</v>
      </c>
      <c r="E7902" s="465" t="s">
        <v>6091</v>
      </c>
      <c r="F7902" s="469" t="str">
        <f t="shared" si="246"/>
        <v>other</v>
      </c>
      <c r="G7902" s="260">
        <v>0</v>
      </c>
      <c r="H7902" s="260">
        <v>7.5095523999999996</v>
      </c>
      <c r="I7902" s="260">
        <v>2.3410342129999999</v>
      </c>
      <c r="J7902" s="260">
        <v>0.51536043559601896</v>
      </c>
      <c r="K7902" s="260">
        <v>10.3659470388525</v>
      </c>
      <c r="L7902" s="301" t="str">
        <f t="shared" si="247"/>
        <v/>
      </c>
      <c r="M7902" s="459">
        <f>IFERROR((Tableau1[[#This Row],[Scope 1
(kg CO2-eq)]]+Tableau1[[#This Row],[Scope 2 energy
(kg CO2-eq)]]+Tableau1[[#This Row],[Scope 2 Infrastructure
(kg CO2-eq)]])/Tableau1[[#This Row],[Total CO2-emissions
(kg CO2-eq)
for scope 3 use ]],"")</f>
        <v>0.95028332443520269</v>
      </c>
      <c r="N7902" s="436" t="s">
        <v>3730</v>
      </c>
      <c r="O7902" s="259">
        <v>1</v>
      </c>
      <c r="P7902" s="259" t="s">
        <v>5383</v>
      </c>
      <c r="Q7902" s="260" t="s">
        <v>5401</v>
      </c>
    </row>
    <row r="7903" spans="1:17" ht="21.75" customHeight="1">
      <c r="A7903" s="301" t="s">
        <v>5427</v>
      </c>
      <c r="B7903" s="301" t="s">
        <v>5372</v>
      </c>
      <c r="C7903" s="316" t="s">
        <v>13872</v>
      </c>
      <c r="D7903" s="465" t="s">
        <v>50</v>
      </c>
      <c r="E7903" s="465" t="s">
        <v>6091</v>
      </c>
      <c r="F7903" s="469" t="str">
        <f t="shared" si="246"/>
        <v>other</v>
      </c>
      <c r="G7903" s="260">
        <v>0</v>
      </c>
      <c r="H7903" s="260">
        <v>2.2599096725847998</v>
      </c>
      <c r="I7903" s="260">
        <v>0.14874095200751999</v>
      </c>
      <c r="J7903" s="260">
        <v>4.3328898183787903</v>
      </c>
      <c r="K7903" s="260">
        <v>6.74154044887523</v>
      </c>
      <c r="L7903" s="301" t="str">
        <f t="shared" si="247"/>
        <v/>
      </c>
      <c r="M7903" s="459">
        <f>IFERROR((Tableau1[[#This Row],[Scope 1
(kg CO2-eq)]]+Tableau1[[#This Row],[Scope 2 energy
(kg CO2-eq)]]+Tableau1[[#This Row],[Scope 2 Infrastructure
(kg CO2-eq)]])/Tableau1[[#This Row],[Total CO2-emissions
(kg CO2-eq)
for scope 3 use ]],"")</f>
        <v>0.3572849028880607</v>
      </c>
      <c r="N7903" s="436" t="s">
        <v>50</v>
      </c>
      <c r="O7903" s="259">
        <v>1</v>
      </c>
      <c r="P7903" s="259" t="s">
        <v>5427</v>
      </c>
      <c r="Q7903" s="259" t="s">
        <v>5372</v>
      </c>
    </row>
    <row r="7904" spans="1:17" ht="21.75" customHeight="1">
      <c r="A7904" s="301" t="s">
        <v>5427</v>
      </c>
      <c r="B7904" s="301" t="s">
        <v>5372</v>
      </c>
      <c r="C7904" s="316" t="s">
        <v>13873</v>
      </c>
      <c r="D7904" s="465" t="s">
        <v>50</v>
      </c>
      <c r="E7904" s="465" t="s">
        <v>6091</v>
      </c>
      <c r="F7904" s="469" t="str">
        <f t="shared" si="246"/>
        <v>other</v>
      </c>
      <c r="G7904" s="260">
        <v>0</v>
      </c>
      <c r="H7904" s="260">
        <v>1.0162908058560001</v>
      </c>
      <c r="I7904" s="260">
        <v>1.282733184E-3</v>
      </c>
      <c r="J7904" s="260">
        <v>5.4439330027761397</v>
      </c>
      <c r="K7904" s="260">
        <v>6.4615065401462699</v>
      </c>
      <c r="L7904" s="301" t="str">
        <f t="shared" si="247"/>
        <v/>
      </c>
      <c r="M7904" s="459">
        <f>IFERROR((Tableau1[[#This Row],[Scope 1
(kg CO2-eq)]]+Tableau1[[#This Row],[Scope 2 energy
(kg CO2-eq)]]+Tableau1[[#This Row],[Scope 2 Infrastructure
(kg CO2-eq)]])/Tableau1[[#This Row],[Total CO2-emissions
(kg CO2-eq)
for scope 3 use ]],"")</f>
        <v>0.15748239713411558</v>
      </c>
      <c r="N7904" s="436" t="s">
        <v>50</v>
      </c>
      <c r="O7904" s="259">
        <v>1</v>
      </c>
      <c r="P7904" s="259" t="s">
        <v>5427</v>
      </c>
      <c r="Q7904" s="259" t="s">
        <v>5372</v>
      </c>
    </row>
    <row r="7905" spans="1:17" ht="21.75" customHeight="1">
      <c r="A7905" s="301" t="s">
        <v>5427</v>
      </c>
      <c r="B7905" s="301" t="s">
        <v>5372</v>
      </c>
      <c r="C7905" s="316" t="s">
        <v>13874</v>
      </c>
      <c r="D7905" s="465" t="s">
        <v>50</v>
      </c>
      <c r="E7905" s="465" t="s">
        <v>6091</v>
      </c>
      <c r="F7905" s="469" t="str">
        <f t="shared" si="246"/>
        <v>other</v>
      </c>
      <c r="G7905" s="260">
        <v>0</v>
      </c>
      <c r="H7905" s="260">
        <v>1.0162908058560001</v>
      </c>
      <c r="I7905" s="260">
        <v>1.282733184E-3</v>
      </c>
      <c r="J7905" s="260">
        <v>6.5369050040840904</v>
      </c>
      <c r="K7905" s="260">
        <v>7.5544785392123899</v>
      </c>
      <c r="L7905" s="301" t="str">
        <f t="shared" si="247"/>
        <v/>
      </c>
      <c r="M7905" s="459">
        <f>IFERROR((Tableau1[[#This Row],[Scope 1
(kg CO2-eq)]]+Tableau1[[#This Row],[Scope 2 energy
(kg CO2-eq)]]+Tableau1[[#This Row],[Scope 2 Infrastructure
(kg CO2-eq)]])/Tableau1[[#This Row],[Total CO2-emissions
(kg CO2-eq)
for scope 3 use ]],"")</f>
        <v>0.13469805146154926</v>
      </c>
      <c r="N7905" s="436" t="s">
        <v>50</v>
      </c>
      <c r="O7905" s="259">
        <v>1</v>
      </c>
      <c r="P7905" s="259" t="s">
        <v>5427</v>
      </c>
      <c r="Q7905" s="259" t="s">
        <v>5372</v>
      </c>
    </row>
    <row r="7906" spans="1:17" ht="21.75" customHeight="1">
      <c r="A7906" s="301" t="s">
        <v>5427</v>
      </c>
      <c r="B7906" s="301" t="s">
        <v>5372</v>
      </c>
      <c r="C7906" s="316" t="s">
        <v>13875</v>
      </c>
      <c r="D7906" s="465" t="s">
        <v>50</v>
      </c>
      <c r="E7906" s="465" t="s">
        <v>6091</v>
      </c>
      <c r="F7906" s="469" t="str">
        <f t="shared" si="246"/>
        <v>other</v>
      </c>
      <c r="G7906" s="260">
        <v>0</v>
      </c>
      <c r="H7906" s="260">
        <v>1.0162908058560001</v>
      </c>
      <c r="I7906" s="260">
        <v>1.282733184E-3</v>
      </c>
      <c r="J7906" s="260">
        <v>5.0976535438977102</v>
      </c>
      <c r="K7906" s="260">
        <v>6.1152270809341198</v>
      </c>
      <c r="L7906" s="301" t="str">
        <f t="shared" si="247"/>
        <v/>
      </c>
      <c r="M7906" s="459">
        <f>IFERROR((Tableau1[[#This Row],[Scope 1
(kg CO2-eq)]]+Tableau1[[#This Row],[Scope 2 energy
(kg CO2-eq)]]+Tableau1[[#This Row],[Scope 2 Infrastructure
(kg CO2-eq)]])/Tableau1[[#This Row],[Total CO2-emissions
(kg CO2-eq)
for scope 3 use ]],"")</f>
        <v>0.1663999595718304</v>
      </c>
      <c r="N7906" s="436" t="s">
        <v>50</v>
      </c>
      <c r="O7906" s="259">
        <v>1</v>
      </c>
      <c r="P7906" s="259" t="s">
        <v>5427</v>
      </c>
      <c r="Q7906" s="259" t="s">
        <v>5372</v>
      </c>
    </row>
    <row r="7907" spans="1:17" ht="21.75" customHeight="1">
      <c r="A7907" s="301" t="s">
        <v>5427</v>
      </c>
      <c r="B7907" s="301" t="s">
        <v>5372</v>
      </c>
      <c r="C7907" s="316" t="s">
        <v>13876</v>
      </c>
      <c r="D7907" s="465" t="s">
        <v>50</v>
      </c>
      <c r="E7907" s="465" t="s">
        <v>6091</v>
      </c>
      <c r="F7907" s="469" t="str">
        <f t="shared" si="246"/>
        <v>other</v>
      </c>
      <c r="G7907" s="260">
        <v>0</v>
      </c>
      <c r="H7907" s="260">
        <v>1.0162908058560001</v>
      </c>
      <c r="I7907" s="260">
        <v>1.282733184E-3</v>
      </c>
      <c r="J7907" s="260">
        <v>6.3595217788726597</v>
      </c>
      <c r="K7907" s="260">
        <v>7.37709531597294</v>
      </c>
      <c r="L7907" s="301" t="str">
        <f t="shared" si="247"/>
        <v/>
      </c>
      <c r="M7907" s="459">
        <f>IFERROR((Tableau1[[#This Row],[Scope 1
(kg CO2-eq)]]+Tableau1[[#This Row],[Scope 2 energy
(kg CO2-eq)]]+Tableau1[[#This Row],[Scope 2 Infrastructure
(kg CO2-eq)]])/Tableau1[[#This Row],[Total CO2-emissions
(kg CO2-eq)
for scope 3 use ]],"")</f>
        <v>0.13793688375379162</v>
      </c>
      <c r="N7907" s="436" t="s">
        <v>50</v>
      </c>
      <c r="O7907" s="259">
        <v>1</v>
      </c>
      <c r="P7907" s="259" t="s">
        <v>5427</v>
      </c>
      <c r="Q7907" s="259" t="s">
        <v>5372</v>
      </c>
    </row>
    <row r="7908" spans="1:17" ht="21.75" customHeight="1">
      <c r="A7908" s="301" t="s">
        <v>5427</v>
      </c>
      <c r="B7908" s="301" t="s">
        <v>5372</v>
      </c>
      <c r="C7908" s="316" t="s">
        <v>13877</v>
      </c>
      <c r="D7908" s="465" t="s">
        <v>50</v>
      </c>
      <c r="E7908" s="465" t="s">
        <v>6091</v>
      </c>
      <c r="F7908" s="469" t="str">
        <f t="shared" si="246"/>
        <v>other</v>
      </c>
      <c r="G7908" s="260">
        <v>0</v>
      </c>
      <c r="H7908" s="260">
        <v>0</v>
      </c>
      <c r="I7908" s="260">
        <v>0</v>
      </c>
      <c r="J7908" s="260">
        <v>0</v>
      </c>
      <c r="K7908" s="260">
        <v>0</v>
      </c>
      <c r="L7908" s="301" t="str">
        <f t="shared" si="247"/>
        <v/>
      </c>
      <c r="M7908" s="459" t="str">
        <f>IFERROR((Tableau1[[#This Row],[Scope 1
(kg CO2-eq)]]+Tableau1[[#This Row],[Scope 2 energy
(kg CO2-eq)]]+Tableau1[[#This Row],[Scope 2 Infrastructure
(kg CO2-eq)]])/Tableau1[[#This Row],[Total CO2-emissions
(kg CO2-eq)
for scope 3 use ]],"")</f>
        <v/>
      </c>
      <c r="N7908" s="436" t="s">
        <v>50</v>
      </c>
      <c r="O7908" s="259">
        <v>1</v>
      </c>
      <c r="P7908" s="259" t="s">
        <v>5427</v>
      </c>
      <c r="Q7908" s="259" t="s">
        <v>5372</v>
      </c>
    </row>
    <row r="7909" spans="1:17" ht="21.75" customHeight="1">
      <c r="A7909" s="301" t="s">
        <v>5427</v>
      </c>
      <c r="B7909" s="301" t="s">
        <v>5372</v>
      </c>
      <c r="C7909" s="316" t="s">
        <v>13878</v>
      </c>
      <c r="D7909" s="465" t="s">
        <v>50</v>
      </c>
      <c r="E7909" s="465" t="s">
        <v>6091</v>
      </c>
      <c r="F7909" s="469" t="str">
        <f t="shared" si="246"/>
        <v>other</v>
      </c>
      <c r="G7909" s="260">
        <v>0</v>
      </c>
      <c r="H7909" s="260">
        <v>0</v>
      </c>
      <c r="I7909" s="260">
        <v>0</v>
      </c>
      <c r="J7909" s="260">
        <v>0</v>
      </c>
      <c r="K7909" s="260">
        <v>0</v>
      </c>
      <c r="L7909" s="301" t="str">
        <f t="shared" si="247"/>
        <v/>
      </c>
      <c r="M7909" s="459" t="str">
        <f>IFERROR((Tableau1[[#This Row],[Scope 1
(kg CO2-eq)]]+Tableau1[[#This Row],[Scope 2 energy
(kg CO2-eq)]]+Tableau1[[#This Row],[Scope 2 Infrastructure
(kg CO2-eq)]])/Tableau1[[#This Row],[Total CO2-emissions
(kg CO2-eq)
for scope 3 use ]],"")</f>
        <v/>
      </c>
      <c r="N7909" s="436" t="s">
        <v>50</v>
      </c>
      <c r="O7909" s="259">
        <v>1</v>
      </c>
      <c r="P7909" s="259" t="s">
        <v>5427</v>
      </c>
      <c r="Q7909" s="259" t="s">
        <v>5372</v>
      </c>
    </row>
    <row r="7910" spans="1:17" ht="21.75" customHeight="1">
      <c r="A7910" s="301" t="s">
        <v>5427</v>
      </c>
      <c r="B7910" s="301" t="s">
        <v>5372</v>
      </c>
      <c r="C7910" s="316" t="s">
        <v>13879</v>
      </c>
      <c r="D7910" s="465" t="s">
        <v>50</v>
      </c>
      <c r="E7910" s="465" t="s">
        <v>6091</v>
      </c>
      <c r="F7910" s="469" t="str">
        <f t="shared" si="246"/>
        <v>other</v>
      </c>
      <c r="G7910" s="260">
        <v>0</v>
      </c>
      <c r="H7910" s="260">
        <v>0</v>
      </c>
      <c r="I7910" s="260">
        <v>0</v>
      </c>
      <c r="J7910" s="260">
        <v>2.3690519347603098</v>
      </c>
      <c r="K7910" s="260">
        <v>2.3690519347920702</v>
      </c>
      <c r="L7910" s="301" t="str">
        <f t="shared" si="247"/>
        <v/>
      </c>
      <c r="M7910" s="459">
        <f>IFERROR((Tableau1[[#This Row],[Scope 1
(kg CO2-eq)]]+Tableau1[[#This Row],[Scope 2 energy
(kg CO2-eq)]]+Tableau1[[#This Row],[Scope 2 Infrastructure
(kg CO2-eq)]])/Tableau1[[#This Row],[Total CO2-emissions
(kg CO2-eq)
for scope 3 use ]],"")</f>
        <v>0</v>
      </c>
      <c r="N7910" s="436" t="s">
        <v>50</v>
      </c>
      <c r="O7910" s="259">
        <v>1</v>
      </c>
      <c r="P7910" s="259" t="s">
        <v>5427</v>
      </c>
      <c r="Q7910" s="259" t="s">
        <v>5372</v>
      </c>
    </row>
    <row r="7911" spans="1:17" ht="21.75" customHeight="1">
      <c r="A7911" s="301" t="s">
        <v>5427</v>
      </c>
      <c r="B7911" s="301" t="s">
        <v>5372</v>
      </c>
      <c r="C7911" s="316" t="s">
        <v>13880</v>
      </c>
      <c r="D7911" s="465" t="s">
        <v>50</v>
      </c>
      <c r="E7911" s="465" t="s">
        <v>6091</v>
      </c>
      <c r="F7911" s="469" t="str">
        <f t="shared" si="246"/>
        <v>other</v>
      </c>
      <c r="G7911" s="260">
        <v>0</v>
      </c>
      <c r="H7911" s="260">
        <v>0.63640823073188302</v>
      </c>
      <c r="I7911" s="260">
        <v>8.0325626427656897E-4</v>
      </c>
      <c r="J7911" s="260">
        <v>1.4409042463936099</v>
      </c>
      <c r="K7911" s="260">
        <v>2.0781157322458799</v>
      </c>
      <c r="L7911" s="301" t="str">
        <f t="shared" si="247"/>
        <v/>
      </c>
      <c r="M7911" s="459">
        <f>IFERROR((Tableau1[[#This Row],[Scope 1
(kg CO2-eq)]]+Tableau1[[#This Row],[Scope 2 energy
(kg CO2-eq)]]+Tableau1[[#This Row],[Scope 2 Infrastructure
(kg CO2-eq)]])/Tableau1[[#This Row],[Total CO2-emissions
(kg CO2-eq)
for scope 3 use ]],"")</f>
        <v>0.3066294514345968</v>
      </c>
      <c r="N7911" s="436" t="s">
        <v>50</v>
      </c>
      <c r="O7911" s="259">
        <v>1</v>
      </c>
      <c r="P7911" s="259" t="s">
        <v>5427</v>
      </c>
      <c r="Q7911" s="259" t="s">
        <v>5372</v>
      </c>
    </row>
    <row r="7912" spans="1:17" ht="21.75" customHeight="1">
      <c r="A7912" s="301" t="s">
        <v>5427</v>
      </c>
      <c r="B7912" s="301" t="s">
        <v>5372</v>
      </c>
      <c r="C7912" s="316" t="s">
        <v>13881</v>
      </c>
      <c r="D7912" s="465" t="s">
        <v>50</v>
      </c>
      <c r="E7912" s="465" t="s">
        <v>6091</v>
      </c>
      <c r="F7912" s="469" t="str">
        <f t="shared" si="246"/>
        <v>other</v>
      </c>
      <c r="G7912" s="260">
        <v>0</v>
      </c>
      <c r="H7912" s="260">
        <v>0</v>
      </c>
      <c r="I7912" s="260">
        <v>0</v>
      </c>
      <c r="J7912" s="260">
        <v>0</v>
      </c>
      <c r="K7912" s="260">
        <v>0</v>
      </c>
      <c r="L7912" s="301" t="str">
        <f t="shared" si="247"/>
        <v/>
      </c>
      <c r="M7912" s="459" t="str">
        <f>IFERROR((Tableau1[[#This Row],[Scope 1
(kg CO2-eq)]]+Tableau1[[#This Row],[Scope 2 energy
(kg CO2-eq)]]+Tableau1[[#This Row],[Scope 2 Infrastructure
(kg CO2-eq)]])/Tableau1[[#This Row],[Total CO2-emissions
(kg CO2-eq)
for scope 3 use ]],"")</f>
        <v/>
      </c>
      <c r="N7912" s="436" t="s">
        <v>50</v>
      </c>
      <c r="O7912" s="259">
        <v>1</v>
      </c>
      <c r="P7912" s="259" t="s">
        <v>5427</v>
      </c>
      <c r="Q7912" s="259" t="s">
        <v>5372</v>
      </c>
    </row>
    <row r="7913" spans="1:17" ht="21.75" customHeight="1">
      <c r="A7913" s="301" t="s">
        <v>5427</v>
      </c>
      <c r="B7913" s="301" t="s">
        <v>5372</v>
      </c>
      <c r="C7913" s="316" t="s">
        <v>13882</v>
      </c>
      <c r="D7913" s="465" t="s">
        <v>50</v>
      </c>
      <c r="E7913" s="465" t="s">
        <v>6091</v>
      </c>
      <c r="F7913" s="469" t="str">
        <f t="shared" si="246"/>
        <v>other</v>
      </c>
      <c r="G7913" s="260">
        <v>0</v>
      </c>
      <c r="H7913" s="260">
        <v>0.415401514307424</v>
      </c>
      <c r="I7913" s="260">
        <v>5.2430790873599998E-4</v>
      </c>
      <c r="J7913" s="260">
        <v>7.5537218337332996</v>
      </c>
      <c r="K7913" s="260">
        <v>7.9696476552951099</v>
      </c>
      <c r="L7913" s="301" t="str">
        <f t="shared" si="247"/>
        <v/>
      </c>
      <c r="M7913" s="459">
        <f>IFERROR((Tableau1[[#This Row],[Scope 1
(kg CO2-eq)]]+Tableau1[[#This Row],[Scope 2 energy
(kg CO2-eq)]]+Tableau1[[#This Row],[Scope 2 Infrastructure
(kg CO2-eq)]])/Tableau1[[#This Row],[Total CO2-emissions
(kg CO2-eq)
for scope 3 use ]],"")</f>
        <v>5.2188734082844287E-2</v>
      </c>
      <c r="N7913" s="436" t="s">
        <v>50</v>
      </c>
      <c r="O7913" s="259">
        <v>1</v>
      </c>
      <c r="P7913" s="259" t="s">
        <v>5427</v>
      </c>
      <c r="Q7913" s="259" t="s">
        <v>5372</v>
      </c>
    </row>
    <row r="7914" spans="1:17" ht="21.75" customHeight="1">
      <c r="A7914" s="301" t="s">
        <v>5427</v>
      </c>
      <c r="B7914" s="301" t="s">
        <v>5372</v>
      </c>
      <c r="C7914" s="316" t="s">
        <v>13883</v>
      </c>
      <c r="D7914" s="465" t="s">
        <v>50</v>
      </c>
      <c r="E7914" s="465" t="s">
        <v>6091</v>
      </c>
      <c r="F7914" s="469" t="str">
        <f t="shared" si="246"/>
        <v>other</v>
      </c>
      <c r="G7914" s="260">
        <v>0</v>
      </c>
      <c r="H7914" s="260">
        <v>0</v>
      </c>
      <c r="I7914" s="260">
        <v>0</v>
      </c>
      <c r="J7914" s="260">
        <v>2.10294953475108</v>
      </c>
      <c r="K7914" s="260">
        <v>2.10294953476083</v>
      </c>
      <c r="L7914" s="301" t="str">
        <f t="shared" si="247"/>
        <v/>
      </c>
      <c r="M7914" s="459">
        <f>IFERROR((Tableau1[[#This Row],[Scope 1
(kg CO2-eq)]]+Tableau1[[#This Row],[Scope 2 energy
(kg CO2-eq)]]+Tableau1[[#This Row],[Scope 2 Infrastructure
(kg CO2-eq)]])/Tableau1[[#This Row],[Total CO2-emissions
(kg CO2-eq)
for scope 3 use ]],"")</f>
        <v>0</v>
      </c>
      <c r="N7914" s="436" t="s">
        <v>50</v>
      </c>
      <c r="O7914" s="259">
        <v>1</v>
      </c>
      <c r="P7914" s="259" t="s">
        <v>5427</v>
      </c>
      <c r="Q7914" s="259" t="s">
        <v>5372</v>
      </c>
    </row>
    <row r="7915" spans="1:17" ht="21.75" customHeight="1">
      <c r="A7915" s="301" t="s">
        <v>5427</v>
      </c>
      <c r="B7915" s="301" t="s">
        <v>5372</v>
      </c>
      <c r="C7915" s="316" t="s">
        <v>13884</v>
      </c>
      <c r="D7915" s="465" t="s">
        <v>50</v>
      </c>
      <c r="E7915" s="465" t="s">
        <v>6091</v>
      </c>
      <c r="F7915" s="469" t="str">
        <f t="shared" si="246"/>
        <v>other</v>
      </c>
      <c r="G7915" s="260">
        <v>0</v>
      </c>
      <c r="H7915" s="260">
        <v>0</v>
      </c>
      <c r="I7915" s="260">
        <v>0</v>
      </c>
      <c r="J7915" s="260">
        <v>3.3924434816018998</v>
      </c>
      <c r="K7915" s="260">
        <v>3.3924434816907998</v>
      </c>
      <c r="L7915" s="301" t="str">
        <f t="shared" si="247"/>
        <v/>
      </c>
      <c r="M7915" s="459">
        <f>IFERROR((Tableau1[[#This Row],[Scope 1
(kg CO2-eq)]]+Tableau1[[#This Row],[Scope 2 energy
(kg CO2-eq)]]+Tableau1[[#This Row],[Scope 2 Infrastructure
(kg CO2-eq)]])/Tableau1[[#This Row],[Total CO2-emissions
(kg CO2-eq)
for scope 3 use ]],"")</f>
        <v>0</v>
      </c>
      <c r="N7915" s="436" t="s">
        <v>50</v>
      </c>
      <c r="O7915" s="259">
        <v>1</v>
      </c>
      <c r="P7915" s="259" t="s">
        <v>5427</v>
      </c>
      <c r="Q7915" s="259" t="s">
        <v>5372</v>
      </c>
    </row>
    <row r="7916" spans="1:17" ht="21.75" customHeight="1">
      <c r="A7916" s="301" t="s">
        <v>5427</v>
      </c>
      <c r="B7916" s="301" t="s">
        <v>5372</v>
      </c>
      <c r="C7916" s="316" t="s">
        <v>13885</v>
      </c>
      <c r="D7916" s="465" t="s">
        <v>50</v>
      </c>
      <c r="E7916" s="465" t="s">
        <v>6091</v>
      </c>
      <c r="F7916" s="469" t="str">
        <f t="shared" si="246"/>
        <v>other</v>
      </c>
      <c r="G7916" s="260">
        <v>0</v>
      </c>
      <c r="H7916" s="260">
        <v>0</v>
      </c>
      <c r="I7916" s="260">
        <v>0</v>
      </c>
      <c r="J7916" s="260">
        <v>0</v>
      </c>
      <c r="K7916" s="260">
        <v>0</v>
      </c>
      <c r="L7916" s="301" t="str">
        <f t="shared" si="247"/>
        <v/>
      </c>
      <c r="M7916" s="459" t="str">
        <f>IFERROR((Tableau1[[#This Row],[Scope 1
(kg CO2-eq)]]+Tableau1[[#This Row],[Scope 2 energy
(kg CO2-eq)]]+Tableau1[[#This Row],[Scope 2 Infrastructure
(kg CO2-eq)]])/Tableau1[[#This Row],[Total CO2-emissions
(kg CO2-eq)
for scope 3 use ]],"")</f>
        <v/>
      </c>
      <c r="N7916" s="436" t="s">
        <v>50</v>
      </c>
      <c r="O7916" s="259">
        <v>1</v>
      </c>
      <c r="P7916" s="259" t="s">
        <v>5427</v>
      </c>
      <c r="Q7916" s="259" t="s">
        <v>5372</v>
      </c>
    </row>
    <row r="7917" spans="1:17" ht="21.75" customHeight="1">
      <c r="A7917" s="301" t="s">
        <v>5427</v>
      </c>
      <c r="B7917" s="301" t="s">
        <v>5372</v>
      </c>
      <c r="C7917" s="316" t="s">
        <v>13886</v>
      </c>
      <c r="D7917" s="465" t="s">
        <v>50</v>
      </c>
      <c r="E7917" s="465" t="s">
        <v>6091</v>
      </c>
      <c r="F7917" s="469" t="str">
        <f t="shared" si="246"/>
        <v>other</v>
      </c>
      <c r="G7917" s="260">
        <v>0</v>
      </c>
      <c r="H7917" s="260">
        <v>0</v>
      </c>
      <c r="I7917" s="260">
        <v>0</v>
      </c>
      <c r="J7917" s="260">
        <v>0</v>
      </c>
      <c r="K7917" s="260">
        <v>0</v>
      </c>
      <c r="L7917" s="301" t="str">
        <f t="shared" si="247"/>
        <v/>
      </c>
      <c r="M7917" s="459" t="str">
        <f>IFERROR((Tableau1[[#This Row],[Scope 1
(kg CO2-eq)]]+Tableau1[[#This Row],[Scope 2 energy
(kg CO2-eq)]]+Tableau1[[#This Row],[Scope 2 Infrastructure
(kg CO2-eq)]])/Tableau1[[#This Row],[Total CO2-emissions
(kg CO2-eq)
for scope 3 use ]],"")</f>
        <v/>
      </c>
      <c r="N7917" s="436" t="s">
        <v>50</v>
      </c>
      <c r="O7917" s="259">
        <v>1</v>
      </c>
      <c r="P7917" s="259" t="s">
        <v>5427</v>
      </c>
      <c r="Q7917" s="259" t="s">
        <v>5372</v>
      </c>
    </row>
    <row r="7918" spans="1:17" ht="21.75" customHeight="1">
      <c r="A7918" s="301" t="s">
        <v>5427</v>
      </c>
      <c r="B7918" s="301" t="s">
        <v>5372</v>
      </c>
      <c r="C7918" s="316" t="s">
        <v>13887</v>
      </c>
      <c r="D7918" s="465" t="s">
        <v>50</v>
      </c>
      <c r="E7918" s="465" t="s">
        <v>6091</v>
      </c>
      <c r="F7918" s="469" t="str">
        <f t="shared" si="246"/>
        <v>other</v>
      </c>
      <c r="G7918" s="260">
        <v>0</v>
      </c>
      <c r="H7918" s="260">
        <v>0</v>
      </c>
      <c r="I7918" s="260">
        <v>0</v>
      </c>
      <c r="J7918" s="260">
        <v>3.6636136368570398</v>
      </c>
      <c r="K7918" s="260">
        <v>3.66361363706265</v>
      </c>
      <c r="L7918" s="301" t="str">
        <f t="shared" si="247"/>
        <v/>
      </c>
      <c r="M7918" s="459">
        <f>IFERROR((Tableau1[[#This Row],[Scope 1
(kg CO2-eq)]]+Tableau1[[#This Row],[Scope 2 energy
(kg CO2-eq)]]+Tableau1[[#This Row],[Scope 2 Infrastructure
(kg CO2-eq)]])/Tableau1[[#This Row],[Total CO2-emissions
(kg CO2-eq)
for scope 3 use ]],"")</f>
        <v>0</v>
      </c>
      <c r="N7918" s="436" t="s">
        <v>50</v>
      </c>
      <c r="O7918" s="259">
        <v>1</v>
      </c>
      <c r="P7918" s="259" t="s">
        <v>5427</v>
      </c>
      <c r="Q7918" s="259" t="s">
        <v>5372</v>
      </c>
    </row>
    <row r="7919" spans="1:17" ht="21.75" customHeight="1">
      <c r="A7919" s="301" t="s">
        <v>5427</v>
      </c>
      <c r="B7919" s="301" t="s">
        <v>5372</v>
      </c>
      <c r="C7919" s="316" t="s">
        <v>13888</v>
      </c>
      <c r="D7919" s="465" t="s">
        <v>50</v>
      </c>
      <c r="E7919" s="465" t="s">
        <v>6091</v>
      </c>
      <c r="F7919" s="469" t="str">
        <f t="shared" si="246"/>
        <v>other</v>
      </c>
      <c r="G7919" s="260">
        <v>0</v>
      </c>
      <c r="H7919" s="260">
        <v>0.90302185638760601</v>
      </c>
      <c r="I7919" s="260">
        <v>1.13976835605634E-3</v>
      </c>
      <c r="J7919" s="260">
        <v>2.4263962285823002</v>
      </c>
      <c r="K7919" s="260">
        <v>3.3305578516882202</v>
      </c>
      <c r="L7919" s="301" t="str">
        <f t="shared" si="247"/>
        <v/>
      </c>
      <c r="M7919" s="459">
        <f>IFERROR((Tableau1[[#This Row],[Scope 1
(kg CO2-eq)]]+Tableau1[[#This Row],[Scope 2 energy
(kg CO2-eq)]]+Tableau1[[#This Row],[Scope 2 Infrastructure
(kg CO2-eq)]])/Tableau1[[#This Row],[Total CO2-emissions
(kg CO2-eq)
for scope 3 use ]],"")</f>
        <v>0.27147452919496762</v>
      </c>
      <c r="N7919" s="436" t="s">
        <v>50</v>
      </c>
      <c r="O7919" s="259">
        <v>1</v>
      </c>
      <c r="P7919" s="259" t="s">
        <v>5427</v>
      </c>
      <c r="Q7919" s="259" t="s">
        <v>5372</v>
      </c>
    </row>
    <row r="7920" spans="1:17" ht="21.75" customHeight="1">
      <c r="A7920" s="301" t="s">
        <v>5427</v>
      </c>
      <c r="B7920" s="301" t="s">
        <v>5372</v>
      </c>
      <c r="C7920" s="316" t="s">
        <v>13889</v>
      </c>
      <c r="D7920" s="465" t="s">
        <v>50</v>
      </c>
      <c r="E7920" s="465" t="s">
        <v>6091</v>
      </c>
      <c r="F7920" s="469" t="str">
        <f t="shared" si="246"/>
        <v>other</v>
      </c>
      <c r="G7920" s="260">
        <v>0</v>
      </c>
      <c r="H7920" s="260">
        <v>0.90302185638760601</v>
      </c>
      <c r="I7920" s="260">
        <v>1.13976835605634E-3</v>
      </c>
      <c r="J7920" s="260">
        <v>2.1979605223655798</v>
      </c>
      <c r="K7920" s="260">
        <v>3.1021221454379799</v>
      </c>
      <c r="L7920" s="301" t="str">
        <f t="shared" si="247"/>
        <v/>
      </c>
      <c r="M7920" s="459">
        <f>IFERROR((Tableau1[[#This Row],[Scope 1
(kg CO2-eq)]]+Tableau1[[#This Row],[Scope 2 energy
(kg CO2-eq)]]+Tableau1[[#This Row],[Scope 2 Infrastructure
(kg CO2-eq)]])/Tableau1[[#This Row],[Total CO2-emissions
(kg CO2-eq)
for scope 3 use ]],"")</f>
        <v>0.29146551372044904</v>
      </c>
      <c r="N7920" s="436" t="s">
        <v>50</v>
      </c>
      <c r="O7920" s="259">
        <v>1</v>
      </c>
      <c r="P7920" s="259" t="s">
        <v>5427</v>
      </c>
      <c r="Q7920" s="259" t="s">
        <v>5372</v>
      </c>
    </row>
    <row r="7921" spans="1:17" ht="21.75" customHeight="1">
      <c r="A7921" s="301" t="s">
        <v>5427</v>
      </c>
      <c r="B7921" s="301" t="s">
        <v>5372</v>
      </c>
      <c r="C7921" s="316" t="s">
        <v>13890</v>
      </c>
      <c r="D7921" s="465" t="s">
        <v>50</v>
      </c>
      <c r="E7921" s="465" t="s">
        <v>6091</v>
      </c>
      <c r="F7921" s="469" t="str">
        <f t="shared" si="246"/>
        <v>other</v>
      </c>
      <c r="G7921" s="260">
        <v>0</v>
      </c>
      <c r="H7921" s="260">
        <v>0</v>
      </c>
      <c r="I7921" s="260">
        <v>0</v>
      </c>
      <c r="J7921" s="260">
        <v>0</v>
      </c>
      <c r="K7921" s="260">
        <v>0</v>
      </c>
      <c r="L7921" s="301" t="str">
        <f t="shared" si="247"/>
        <v/>
      </c>
      <c r="M7921" s="459" t="str">
        <f>IFERROR((Tableau1[[#This Row],[Scope 1
(kg CO2-eq)]]+Tableau1[[#This Row],[Scope 2 energy
(kg CO2-eq)]]+Tableau1[[#This Row],[Scope 2 Infrastructure
(kg CO2-eq)]])/Tableau1[[#This Row],[Total CO2-emissions
(kg CO2-eq)
for scope 3 use ]],"")</f>
        <v/>
      </c>
      <c r="N7921" s="436" t="s">
        <v>50</v>
      </c>
      <c r="O7921" s="259">
        <v>1</v>
      </c>
      <c r="P7921" s="259" t="s">
        <v>5427</v>
      </c>
      <c r="Q7921" s="259" t="s">
        <v>5372</v>
      </c>
    </row>
    <row r="7922" spans="1:17" ht="21.75" customHeight="1">
      <c r="A7922" s="301" t="s">
        <v>5427</v>
      </c>
      <c r="B7922" s="301" t="s">
        <v>5372</v>
      </c>
      <c r="C7922" s="316" t="s">
        <v>13891</v>
      </c>
      <c r="D7922" s="465" t="s">
        <v>50</v>
      </c>
      <c r="E7922" s="465" t="s">
        <v>6091</v>
      </c>
      <c r="F7922" s="469" t="str">
        <f t="shared" si="246"/>
        <v>other</v>
      </c>
      <c r="G7922" s="260">
        <v>0</v>
      </c>
      <c r="H7922" s="260">
        <v>1.2221400892252301</v>
      </c>
      <c r="I7922" s="260">
        <v>0.58477987805405596</v>
      </c>
      <c r="J7922" s="260">
        <v>5.4909943834414401</v>
      </c>
      <c r="K7922" s="260">
        <v>7.29791439357904</v>
      </c>
      <c r="L7922" s="301" t="str">
        <f t="shared" si="247"/>
        <v/>
      </c>
      <c r="M7922" s="459">
        <f>IFERROR((Tableau1[[#This Row],[Scope 1
(kg CO2-eq)]]+Tableau1[[#This Row],[Scope 2 energy
(kg CO2-eq)]]+Tableau1[[#This Row],[Scope 2 Infrastructure
(kg CO2-eq)]])/Tableau1[[#This Row],[Total CO2-emissions
(kg CO2-eq)
for scope 3 use ]],"")</f>
        <v>0.24759402067926112</v>
      </c>
      <c r="N7922" s="436" t="s">
        <v>50</v>
      </c>
      <c r="O7922" s="259">
        <v>1</v>
      </c>
      <c r="P7922" s="259" t="s">
        <v>5427</v>
      </c>
      <c r="Q7922" s="259" t="s">
        <v>5372</v>
      </c>
    </row>
    <row r="7923" spans="1:17" ht="21.75" customHeight="1">
      <c r="A7923" s="301" t="s">
        <v>5427</v>
      </c>
      <c r="B7923" s="301" t="s">
        <v>5372</v>
      </c>
      <c r="C7923" s="316" t="s">
        <v>13892</v>
      </c>
      <c r="D7923" s="465" t="s">
        <v>50</v>
      </c>
      <c r="E7923" s="465" t="s">
        <v>6078</v>
      </c>
      <c r="F7923" s="469" t="str">
        <f t="shared" si="246"/>
        <v>other</v>
      </c>
      <c r="G7923" s="260">
        <v>0</v>
      </c>
      <c r="H7923" s="260">
        <v>10.682285042</v>
      </c>
      <c r="I7923" s="260">
        <v>5.1113496720000002</v>
      </c>
      <c r="J7923" s="260">
        <v>12.721848507174</v>
      </c>
      <c r="K7923" s="260">
        <v>28.5154833459098</v>
      </c>
      <c r="L7923" s="301" t="str">
        <f t="shared" si="247"/>
        <v/>
      </c>
      <c r="M7923" s="459">
        <f>IFERROR((Tableau1[[#This Row],[Scope 1
(kg CO2-eq)]]+Tableau1[[#This Row],[Scope 2 energy
(kg CO2-eq)]]+Tableau1[[#This Row],[Scope 2 Infrastructure
(kg CO2-eq)]])/Tableau1[[#This Row],[Total CO2-emissions
(kg CO2-eq)
for scope 3 use ]],"")</f>
        <v>0.55386172215332286</v>
      </c>
      <c r="N7923" s="436" t="s">
        <v>50</v>
      </c>
      <c r="O7923" s="259">
        <v>1</v>
      </c>
      <c r="P7923" s="259" t="s">
        <v>5427</v>
      </c>
      <c r="Q7923" s="259" t="s">
        <v>5372</v>
      </c>
    </row>
    <row r="7924" spans="1:17" ht="21.75" customHeight="1">
      <c r="A7924" s="301" t="s">
        <v>5427</v>
      </c>
      <c r="B7924" s="301" t="s">
        <v>5372</v>
      </c>
      <c r="C7924" s="316" t="s">
        <v>13893</v>
      </c>
      <c r="D7924" s="465" t="s">
        <v>50</v>
      </c>
      <c r="E7924" s="465" t="s">
        <v>6078</v>
      </c>
      <c r="F7924" s="469" t="str">
        <f t="shared" si="246"/>
        <v>other</v>
      </c>
      <c r="G7924" s="260">
        <v>0</v>
      </c>
      <c r="H7924" s="260">
        <v>8.2918436339999992</v>
      </c>
      <c r="I7924" s="260">
        <v>3.9675511440000002</v>
      </c>
      <c r="J7924" s="260">
        <v>10.0882420812048</v>
      </c>
      <c r="K7924" s="260">
        <v>22.3476369535903</v>
      </c>
      <c r="L7924" s="301" t="str">
        <f t="shared" si="247"/>
        <v/>
      </c>
      <c r="M7924" s="459">
        <f>IFERROR((Tableau1[[#This Row],[Scope 1
(kg CO2-eq)]]+Tableau1[[#This Row],[Scope 2 energy
(kg CO2-eq)]]+Tableau1[[#This Row],[Scope 2 Infrastructure
(kg CO2-eq)]])/Tableau1[[#This Row],[Total CO2-emissions
(kg CO2-eq)
for scope 3 use ]],"")</f>
        <v>0.54857678256807563</v>
      </c>
      <c r="N7924" s="436" t="s">
        <v>50</v>
      </c>
      <c r="O7924" s="259">
        <v>1</v>
      </c>
      <c r="P7924" s="259" t="s">
        <v>5427</v>
      </c>
      <c r="Q7924" s="259" t="s">
        <v>5372</v>
      </c>
    </row>
    <row r="7925" spans="1:17" ht="21.75" customHeight="1">
      <c r="A7925" s="301" t="s">
        <v>5427</v>
      </c>
      <c r="B7925" s="301" t="s">
        <v>5372</v>
      </c>
      <c r="C7925" s="316" t="s">
        <v>13894</v>
      </c>
      <c r="D7925" s="465" t="s">
        <v>50</v>
      </c>
      <c r="E7925" s="465" t="s">
        <v>6091</v>
      </c>
      <c r="F7925" s="469" t="str">
        <f t="shared" si="246"/>
        <v>other</v>
      </c>
      <c r="G7925" s="260">
        <v>0</v>
      </c>
      <c r="H7925" s="260">
        <v>2.2086152796255298</v>
      </c>
      <c r="I7925" s="260">
        <v>1.05679683145532</v>
      </c>
      <c r="J7925" s="260">
        <v>6.58625960455596</v>
      </c>
      <c r="K7925" s="260">
        <v>9.8516718083896304</v>
      </c>
      <c r="L7925" s="301" t="str">
        <f t="shared" si="247"/>
        <v/>
      </c>
      <c r="M7925" s="459">
        <f>IFERROR((Tableau1[[#This Row],[Scope 1
(kg CO2-eq)]]+Tableau1[[#This Row],[Scope 2 energy
(kg CO2-eq)]]+Tableau1[[#This Row],[Scope 2 Infrastructure
(kg CO2-eq)]])/Tableau1[[#This Row],[Total CO2-emissions
(kg CO2-eq)
for scope 3 use ]],"")</f>
        <v>0.33145766267812965</v>
      </c>
      <c r="N7925" s="436" t="s">
        <v>50</v>
      </c>
      <c r="O7925" s="259">
        <v>1</v>
      </c>
      <c r="P7925" s="259" t="s">
        <v>5427</v>
      </c>
      <c r="Q7925" s="259" t="s">
        <v>5372</v>
      </c>
    </row>
    <row r="7926" spans="1:17" ht="21.75" customHeight="1">
      <c r="A7926" s="301" t="s">
        <v>5427</v>
      </c>
      <c r="B7926" s="301" t="s">
        <v>5372</v>
      </c>
      <c r="C7926" s="316" t="s">
        <v>13895</v>
      </c>
      <c r="D7926" s="465" t="s">
        <v>50</v>
      </c>
      <c r="E7926" s="465" t="s">
        <v>6091</v>
      </c>
      <c r="F7926" s="469" t="str">
        <f t="shared" si="246"/>
        <v>other</v>
      </c>
      <c r="G7926" s="260">
        <v>0</v>
      </c>
      <c r="H7926" s="260">
        <v>5.1020983802000002</v>
      </c>
      <c r="I7926" s="260">
        <v>2.4412949832000002</v>
      </c>
      <c r="J7926" s="260">
        <v>7.8162888813959004</v>
      </c>
      <c r="K7926" s="260">
        <v>15.3596823215467</v>
      </c>
      <c r="L7926" s="301" t="str">
        <f t="shared" si="247"/>
        <v/>
      </c>
      <c r="M7926" s="459">
        <f>IFERROR((Tableau1[[#This Row],[Scope 1
(kg CO2-eq)]]+Tableau1[[#This Row],[Scope 2 energy
(kg CO2-eq)]]+Tableau1[[#This Row],[Scope 2 Infrastructure
(kg CO2-eq)]])/Tableau1[[#This Row],[Total CO2-emissions
(kg CO2-eq)
for scope 3 use ]],"")</f>
        <v>0.49111649612818231</v>
      </c>
      <c r="N7926" s="436" t="s">
        <v>50</v>
      </c>
      <c r="O7926" s="259">
        <v>1</v>
      </c>
      <c r="P7926" s="259" t="s">
        <v>5427</v>
      </c>
      <c r="Q7926" s="259" t="s">
        <v>5372</v>
      </c>
    </row>
    <row r="7927" spans="1:17" ht="21.75" customHeight="1">
      <c r="A7927" s="301" t="s">
        <v>5427</v>
      </c>
      <c r="B7927" s="301" t="s">
        <v>5372</v>
      </c>
      <c r="C7927" s="316" t="s">
        <v>13896</v>
      </c>
      <c r="D7927" s="465" t="s">
        <v>50</v>
      </c>
      <c r="E7927" s="465" t="s">
        <v>6091</v>
      </c>
      <c r="F7927" s="469" t="str">
        <f t="shared" si="246"/>
        <v>other</v>
      </c>
      <c r="G7927" s="260">
        <v>0</v>
      </c>
      <c r="H7927" s="260">
        <v>0</v>
      </c>
      <c r="I7927" s="260">
        <v>0</v>
      </c>
      <c r="J7927" s="260">
        <v>17.837634556648801</v>
      </c>
      <c r="K7927" s="260">
        <v>17.8376345705218</v>
      </c>
      <c r="L7927" s="301" t="str">
        <f t="shared" si="247"/>
        <v/>
      </c>
      <c r="M7927" s="459">
        <f>IFERROR((Tableau1[[#This Row],[Scope 1
(kg CO2-eq)]]+Tableau1[[#This Row],[Scope 2 energy
(kg CO2-eq)]]+Tableau1[[#This Row],[Scope 2 Infrastructure
(kg CO2-eq)]])/Tableau1[[#This Row],[Total CO2-emissions
(kg CO2-eq)
for scope 3 use ]],"")</f>
        <v>0</v>
      </c>
      <c r="N7927" s="436" t="s">
        <v>50</v>
      </c>
      <c r="O7927" s="259">
        <v>1</v>
      </c>
      <c r="P7927" s="259" t="s">
        <v>5427</v>
      </c>
      <c r="Q7927" s="259" t="s">
        <v>5372</v>
      </c>
    </row>
    <row r="7928" spans="1:17" ht="21.75" customHeight="1">
      <c r="A7928" s="301" t="s">
        <v>5427</v>
      </c>
      <c r="B7928" s="301" t="s">
        <v>5372</v>
      </c>
      <c r="C7928" s="316" t="s">
        <v>13897</v>
      </c>
      <c r="D7928" s="465" t="s">
        <v>50</v>
      </c>
      <c r="E7928" s="465" t="s">
        <v>6091</v>
      </c>
      <c r="F7928" s="469" t="str">
        <f t="shared" si="246"/>
        <v>other</v>
      </c>
      <c r="G7928" s="260">
        <v>0</v>
      </c>
      <c r="H7928" s="260">
        <v>5.1020983802000002</v>
      </c>
      <c r="I7928" s="260">
        <v>2.4412949832000002</v>
      </c>
      <c r="J7928" s="260">
        <v>11.257889220889</v>
      </c>
      <c r="K7928" s="260">
        <v>18.8012826480775</v>
      </c>
      <c r="L7928" s="301" t="str">
        <f t="shared" si="247"/>
        <v/>
      </c>
      <c r="M7928" s="459">
        <f>IFERROR((Tableau1[[#This Row],[Scope 1
(kg CO2-eq)]]+Tableau1[[#This Row],[Scope 2 energy
(kg CO2-eq)]]+Tableau1[[#This Row],[Scope 2 Infrastructure
(kg CO2-eq)]])/Tableau1[[#This Row],[Total CO2-emissions
(kg CO2-eq)
for scope 3 use ]],"")</f>
        <v>0.40121695442791183</v>
      </c>
      <c r="N7928" s="436" t="s">
        <v>50</v>
      </c>
      <c r="O7928" s="259">
        <v>1</v>
      </c>
      <c r="P7928" s="259" t="s">
        <v>5427</v>
      </c>
      <c r="Q7928" s="259" t="s">
        <v>5372</v>
      </c>
    </row>
    <row r="7929" spans="1:17" ht="21.75" customHeight="1">
      <c r="A7929" s="301" t="s">
        <v>5383</v>
      </c>
      <c r="B7929" s="301" t="s">
        <v>5401</v>
      </c>
      <c r="C7929" s="316" t="s">
        <v>13898</v>
      </c>
      <c r="D7929" s="465" t="s">
        <v>3646</v>
      </c>
      <c r="E7929" s="465" t="s">
        <v>6091</v>
      </c>
      <c r="F7929" s="469" t="str">
        <f t="shared" si="246"/>
        <v>other</v>
      </c>
      <c r="G7929" s="260">
        <v>0</v>
      </c>
      <c r="H7929" s="260">
        <v>0.214211061378</v>
      </c>
      <c r="I7929" s="260">
        <v>2.2253536080000001E-4</v>
      </c>
      <c r="J7929" s="260">
        <v>3.0739636868372999</v>
      </c>
      <c r="K7929" s="260">
        <v>3.28839726743661</v>
      </c>
      <c r="L7929" s="301" t="str">
        <f t="shared" si="247"/>
        <v/>
      </c>
      <c r="M7929" s="459">
        <f>IFERROR((Tableau1[[#This Row],[Scope 1
(kg CO2-eq)]]+Tableau1[[#This Row],[Scope 2 energy
(kg CO2-eq)]]+Tableau1[[#This Row],[Scope 2 Infrastructure
(kg CO2-eq)]])/Tableau1[[#This Row],[Total CO2-emissions
(kg CO2-eq)
for scope 3 use ]],"")</f>
        <v>6.5209151844952268E-2</v>
      </c>
      <c r="N7929" s="436" t="s">
        <v>3646</v>
      </c>
      <c r="O7929" s="259">
        <v>1</v>
      </c>
      <c r="P7929" s="259" t="s">
        <v>5383</v>
      </c>
      <c r="Q7929" s="259" t="s">
        <v>5401</v>
      </c>
    </row>
    <row r="7930" spans="1:17" ht="21.75" customHeight="1">
      <c r="A7930" s="301" t="s">
        <v>5383</v>
      </c>
      <c r="B7930" s="301" t="s">
        <v>5401</v>
      </c>
      <c r="C7930" s="316" t="s">
        <v>13899</v>
      </c>
      <c r="D7930" s="465" t="s">
        <v>3646</v>
      </c>
      <c r="E7930" s="465" t="s">
        <v>6091</v>
      </c>
      <c r="F7930" s="469" t="str">
        <f t="shared" si="246"/>
        <v>other</v>
      </c>
      <c r="G7930" s="260">
        <v>0</v>
      </c>
      <c r="H7930" s="260">
        <v>0</v>
      </c>
      <c r="I7930" s="260">
        <v>0</v>
      </c>
      <c r="J7930" s="260">
        <v>0</v>
      </c>
      <c r="K7930" s="260">
        <v>0</v>
      </c>
      <c r="L7930" s="301" t="str">
        <f t="shared" si="247"/>
        <v/>
      </c>
      <c r="M7930" s="459" t="str">
        <f>IFERROR((Tableau1[[#This Row],[Scope 1
(kg CO2-eq)]]+Tableau1[[#This Row],[Scope 2 energy
(kg CO2-eq)]]+Tableau1[[#This Row],[Scope 2 Infrastructure
(kg CO2-eq)]])/Tableau1[[#This Row],[Total CO2-emissions
(kg CO2-eq)
for scope 3 use ]],"")</f>
        <v/>
      </c>
      <c r="N7930" s="436" t="s">
        <v>3646</v>
      </c>
      <c r="O7930" s="259">
        <v>1</v>
      </c>
      <c r="P7930" s="259" t="s">
        <v>5383</v>
      </c>
      <c r="Q7930" s="259" t="s">
        <v>5401</v>
      </c>
    </row>
    <row r="7931" spans="1:17" ht="21.75" customHeight="1">
      <c r="A7931" s="301" t="s">
        <v>5427</v>
      </c>
      <c r="B7931" s="301" t="s">
        <v>5472</v>
      </c>
      <c r="C7931" s="316" t="s">
        <v>13900</v>
      </c>
      <c r="D7931" s="465" t="s">
        <v>50</v>
      </c>
      <c r="E7931" s="465" t="s">
        <v>6091</v>
      </c>
      <c r="F7931" s="469" t="str">
        <f t="shared" si="246"/>
        <v>other</v>
      </c>
      <c r="G7931" s="260">
        <v>0</v>
      </c>
      <c r="H7931" s="260">
        <v>302.317898012</v>
      </c>
      <c r="I7931" s="260">
        <v>9.5472302140000007</v>
      </c>
      <c r="J7931" s="260">
        <v>150.29393388097699</v>
      </c>
      <c r="K7931" s="260">
        <v>462.159062303805</v>
      </c>
      <c r="L7931" s="301" t="str">
        <f t="shared" si="247"/>
        <v/>
      </c>
      <c r="M7931" s="459">
        <f>IFERROR((Tableau1[[#This Row],[Scope 1
(kg CO2-eq)]]+Tableau1[[#This Row],[Scope 2 energy
(kg CO2-eq)]]+Tableau1[[#This Row],[Scope 2 Infrastructure
(kg CO2-eq)]])/Tableau1[[#This Row],[Total CO2-emissions
(kg CO2-eq)
for scope 3 use ]],"")</f>
        <v>0.67480041756920539</v>
      </c>
      <c r="N7931" s="436" t="s">
        <v>50</v>
      </c>
      <c r="O7931" s="259">
        <v>1</v>
      </c>
      <c r="P7931" s="259" t="s">
        <v>5427</v>
      </c>
      <c r="Q7931" s="259" t="s">
        <v>5472</v>
      </c>
    </row>
    <row r="7932" spans="1:17" ht="21.75" customHeight="1">
      <c r="A7932" s="301" t="s">
        <v>5467</v>
      </c>
      <c r="B7932" s="301" t="s">
        <v>5401</v>
      </c>
      <c r="C7932" s="316" t="s">
        <v>13901</v>
      </c>
      <c r="D7932" s="465" t="s">
        <v>50</v>
      </c>
      <c r="E7932" s="465" t="s">
        <v>700</v>
      </c>
      <c r="F7932" s="469" t="str">
        <f t="shared" si="246"/>
        <v>CH</v>
      </c>
      <c r="G7932" s="260">
        <v>0.62319599999999997</v>
      </c>
      <c r="H7932" s="260">
        <v>5.6067987600000001E-2</v>
      </c>
      <c r="I7932" s="260">
        <v>3.0618179999999999E-4</v>
      </c>
      <c r="J7932" s="260">
        <v>2.8224300674395408E-10</v>
      </c>
      <c r="K7932" s="260">
        <v>0.67957016887572197</v>
      </c>
      <c r="L7932" s="301" t="str">
        <f t="shared" si="247"/>
        <v/>
      </c>
      <c r="M7932" s="459">
        <f>IFERROR((Tableau1[[#This Row],[Scope 1
(kg CO2-eq)]]+Tableau1[[#This Row],[Scope 2 energy
(kg CO2-eq)]]+Tableau1[[#This Row],[Scope 2 Infrastructure
(kg CO2-eq)]])/Tableau1[[#This Row],[Total CO2-emissions
(kg CO2-eq)
for scope 3 use ]],"")</f>
        <v>1.0000000007714847</v>
      </c>
      <c r="N7932" s="436" t="s">
        <v>50</v>
      </c>
      <c r="O7932" s="259">
        <v>1</v>
      </c>
      <c r="P7932" s="259" t="s">
        <v>5467</v>
      </c>
      <c r="Q7932" s="259" t="s">
        <v>5401</v>
      </c>
    </row>
    <row r="7933" spans="1:17" ht="21.75" customHeight="1">
      <c r="A7933" s="301" t="s">
        <v>5467</v>
      </c>
      <c r="B7933" s="301" t="s">
        <v>5401</v>
      </c>
      <c r="C7933" s="316" t="s">
        <v>13902</v>
      </c>
      <c r="D7933" s="465" t="s">
        <v>436</v>
      </c>
      <c r="E7933" s="465" t="s">
        <v>700</v>
      </c>
      <c r="F7933" s="469" t="str">
        <f t="shared" si="246"/>
        <v>CH</v>
      </c>
      <c r="G7933" s="260">
        <v>2.7866719999999998E-4</v>
      </c>
      <c r="H7933" s="260">
        <v>1.3851198373721101E-4</v>
      </c>
      <c r="I7933" s="260">
        <v>5.8736075891159998E-7</v>
      </c>
      <c r="J7933" s="260">
        <v>1.9819526157241401E-2</v>
      </c>
      <c r="K7933" s="260">
        <v>2.02372927022758E-2</v>
      </c>
      <c r="L7933" s="301">
        <f t="shared" si="247"/>
        <v>7.2854253728192889E-2</v>
      </c>
      <c r="M7933" s="459">
        <f>IFERROR((Tableau1[[#This Row],[Scope 1
(kg CO2-eq)]]+Tableau1[[#This Row],[Scope 2 energy
(kg CO2-eq)]]+Tableau1[[#This Row],[Scope 2 Infrastructure
(kg CO2-eq)]])/Tableau1[[#This Row],[Total CO2-emissions
(kg CO2-eq)
for scope 3 use ]],"")</f>
        <v>2.0643400806726598E-2</v>
      </c>
      <c r="N7933" s="437" t="s">
        <v>436</v>
      </c>
      <c r="O7933" s="259">
        <v>1</v>
      </c>
      <c r="P7933" s="259" t="s">
        <v>5467</v>
      </c>
      <c r="Q7933" s="259" t="s">
        <v>5401</v>
      </c>
    </row>
    <row r="7934" spans="1:17" ht="21.75" customHeight="1">
      <c r="A7934" s="301" t="s">
        <v>5407</v>
      </c>
      <c r="B7934" s="301" t="s">
        <v>5447</v>
      </c>
      <c r="C7934" s="316" t="s">
        <v>13903</v>
      </c>
      <c r="D7934" s="465" t="s">
        <v>436</v>
      </c>
      <c r="E7934" s="465" t="s">
        <v>700</v>
      </c>
      <c r="F7934" s="469" t="str">
        <f t="shared" si="246"/>
        <v>CH</v>
      </c>
      <c r="G7934" s="260">
        <v>5.99762E-2</v>
      </c>
      <c r="H7934" s="260">
        <v>1.8711226000000001E-2</v>
      </c>
      <c r="I7934" s="260">
        <v>2.9568500000000001E-4</v>
      </c>
      <c r="J7934" s="260">
        <v>5.3245609759940138E-4</v>
      </c>
      <c r="K7934" s="260">
        <v>7.9515566882409502E-2</v>
      </c>
      <c r="L7934" s="301">
        <f t="shared" si="247"/>
        <v>0.28625604077667421</v>
      </c>
      <c r="M7934" s="459">
        <f>IFERROR((Tableau1[[#This Row],[Scope 1
(kg CO2-eq)]]+Tableau1[[#This Row],[Scope 2 energy
(kg CO2-eq)]]+Tableau1[[#This Row],[Scope 2 Infrastructure
(kg CO2-eq)]])/Tableau1[[#This Row],[Total CO2-emissions
(kg CO2-eq)
for scope 3 use ]],"")</f>
        <v>0.99330375292177808</v>
      </c>
      <c r="N7934" s="436" t="s">
        <v>436</v>
      </c>
      <c r="O7934" s="259">
        <v>1</v>
      </c>
      <c r="P7934" s="259" t="s">
        <v>5407</v>
      </c>
      <c r="Q7934" s="260" t="s">
        <v>5447</v>
      </c>
    </row>
    <row r="7935" spans="1:17" ht="21.75" customHeight="1">
      <c r="A7935" s="301" t="s">
        <v>5462</v>
      </c>
      <c r="B7935" s="301" t="s">
        <v>5378</v>
      </c>
      <c r="C7935" s="316" t="s">
        <v>13904</v>
      </c>
      <c r="D7935" s="465" t="s">
        <v>388</v>
      </c>
      <c r="E7935" s="465" t="s">
        <v>6091</v>
      </c>
      <c r="F7935" s="469" t="str">
        <f t="shared" si="246"/>
        <v>other</v>
      </c>
      <c r="G7935" s="260">
        <v>0.67900729138000004</v>
      </c>
      <c r="H7935" s="260">
        <v>0</v>
      </c>
      <c r="I7935" s="260">
        <v>0</v>
      </c>
      <c r="J7935" s="260">
        <v>0.28884368843559394</v>
      </c>
      <c r="K7935" s="260">
        <v>0.96785097981565604</v>
      </c>
      <c r="L7935" s="301" t="str">
        <f t="shared" si="247"/>
        <v/>
      </c>
      <c r="M7935" s="459">
        <f>IFERROR((Tableau1[[#This Row],[Scope 1
(kg CO2-eq)]]+Tableau1[[#This Row],[Scope 2 energy
(kg CO2-eq)]]+Tableau1[[#This Row],[Scope 2 Infrastructure
(kg CO2-eq)]])/Tableau1[[#This Row],[Total CO2-emissions
(kg CO2-eq)
for scope 3 use ]],"")</f>
        <v>0.70156181637521176</v>
      </c>
      <c r="N7935" s="436" t="s">
        <v>388</v>
      </c>
      <c r="O7935" s="259">
        <v>1</v>
      </c>
      <c r="P7935" s="259" t="s">
        <v>5462</v>
      </c>
      <c r="Q7935" s="259" t="s">
        <v>5378</v>
      </c>
    </row>
    <row r="7936" spans="1:17" ht="21.75" customHeight="1">
      <c r="A7936" s="301" t="s">
        <v>5462</v>
      </c>
      <c r="B7936" s="301" t="s">
        <v>5378</v>
      </c>
      <c r="C7936" s="316" t="s">
        <v>13905</v>
      </c>
      <c r="D7936" s="465" t="s">
        <v>388</v>
      </c>
      <c r="E7936" s="465" t="s">
        <v>6091</v>
      </c>
      <c r="F7936" s="469" t="str">
        <f t="shared" si="246"/>
        <v>other</v>
      </c>
      <c r="G7936" s="260">
        <v>1.1801090595999999</v>
      </c>
      <c r="H7936" s="260">
        <v>0</v>
      </c>
      <c r="I7936" s="260">
        <v>0</v>
      </c>
      <c r="J7936" s="260">
        <v>0.44069310855587007</v>
      </c>
      <c r="K7936" s="260">
        <v>1.6208021681562099</v>
      </c>
      <c r="L7936" s="301" t="str">
        <f t="shared" si="247"/>
        <v/>
      </c>
      <c r="M7936" s="459">
        <f>IFERROR((Tableau1[[#This Row],[Scope 1
(kg CO2-eq)]]+Tableau1[[#This Row],[Scope 2 energy
(kg CO2-eq)]]+Tableau1[[#This Row],[Scope 2 Infrastructure
(kg CO2-eq)]])/Tableau1[[#This Row],[Total CO2-emissions
(kg CO2-eq)
for scope 3 use ]],"")</f>
        <v>0.7281018515310026</v>
      </c>
      <c r="N7936" s="436" t="s">
        <v>388</v>
      </c>
      <c r="O7936" s="259">
        <v>1</v>
      </c>
      <c r="P7936" s="259" t="s">
        <v>5462</v>
      </c>
      <c r="Q7936" s="259" t="s">
        <v>5378</v>
      </c>
    </row>
    <row r="7937" spans="1:17" ht="21.75" customHeight="1">
      <c r="A7937" s="301" t="s">
        <v>5462</v>
      </c>
      <c r="B7937" s="301" t="s">
        <v>5378</v>
      </c>
      <c r="C7937" s="316" t="s">
        <v>13906</v>
      </c>
      <c r="D7937" s="465" t="s">
        <v>388</v>
      </c>
      <c r="E7937" s="465" t="s">
        <v>6091</v>
      </c>
      <c r="F7937" s="469" t="str">
        <f t="shared" si="246"/>
        <v>other</v>
      </c>
      <c r="G7937" s="260">
        <v>0.65039840064999999</v>
      </c>
      <c r="H7937" s="260">
        <v>0</v>
      </c>
      <c r="I7937" s="260">
        <v>0</v>
      </c>
      <c r="J7937" s="260">
        <v>0.28017575113485904</v>
      </c>
      <c r="K7937" s="260">
        <v>0.93057415178495095</v>
      </c>
      <c r="L7937" s="301" t="str">
        <f t="shared" si="247"/>
        <v/>
      </c>
      <c r="M7937" s="459">
        <f>IFERROR((Tableau1[[#This Row],[Scope 1
(kg CO2-eq)]]+Tableau1[[#This Row],[Scope 2 energy
(kg CO2-eq)]]+Tableau1[[#This Row],[Scope 2 Infrastructure
(kg CO2-eq)]])/Tableau1[[#This Row],[Total CO2-emissions
(kg CO2-eq)
for scope 3 use ]],"")</f>
        <v>0.69892162747316711</v>
      </c>
      <c r="N7937" s="436" t="s">
        <v>388</v>
      </c>
      <c r="O7937" s="259">
        <v>1</v>
      </c>
      <c r="P7937" s="259" t="s">
        <v>5462</v>
      </c>
      <c r="Q7937" s="259" t="s">
        <v>5378</v>
      </c>
    </row>
    <row r="7938" spans="1:17" ht="21.75" customHeight="1">
      <c r="A7938" s="301" t="s">
        <v>5462</v>
      </c>
      <c r="B7938" s="301" t="s">
        <v>5378</v>
      </c>
      <c r="C7938" s="316" t="s">
        <v>13907</v>
      </c>
      <c r="D7938" s="465" t="s">
        <v>269</v>
      </c>
      <c r="E7938" s="465" t="s">
        <v>6091</v>
      </c>
      <c r="F7938" s="469" t="str">
        <f t="shared" ref="F7938:F8001" si="248">IF(ISNUMBER(SEARCH("{CH}", C7938)), "CH", "other")</f>
        <v>other</v>
      </c>
      <c r="G7938" s="260">
        <v>8.2361045569999999E-2</v>
      </c>
      <c r="H7938" s="260">
        <v>0</v>
      </c>
      <c r="I7938" s="260">
        <v>0</v>
      </c>
      <c r="J7938" s="260">
        <v>3.3266979117388004E-2</v>
      </c>
      <c r="K7938" s="260">
        <v>0.11562802468738299</v>
      </c>
      <c r="L7938" s="301" t="str">
        <f t="shared" ref="L7938:L8001" si="249">IF(N7938="MJ", K7938*3.6, IF(N7938="m", K7938*1000, ""))</f>
        <v/>
      </c>
      <c r="M7938" s="459">
        <f>IFERROR((Tableau1[[#This Row],[Scope 1
(kg CO2-eq)]]+Tableau1[[#This Row],[Scope 2 energy
(kg CO2-eq)]]+Tableau1[[#This Row],[Scope 2 Infrastructure
(kg CO2-eq)]])/Tableau1[[#This Row],[Total CO2-emissions
(kg CO2-eq)
for scope 3 use ]],"")</f>
        <v>0.71229311226819747</v>
      </c>
      <c r="N7938" s="436" t="s">
        <v>269</v>
      </c>
      <c r="O7938" s="259">
        <v>1</v>
      </c>
      <c r="P7938" s="259" t="s">
        <v>5462</v>
      </c>
      <c r="Q7938" s="259" t="s">
        <v>5378</v>
      </c>
    </row>
    <row r="7939" spans="1:17" ht="21.75" customHeight="1">
      <c r="A7939" s="301" t="s">
        <v>5462</v>
      </c>
      <c r="B7939" s="301" t="s">
        <v>5378</v>
      </c>
      <c r="C7939" s="316" t="s">
        <v>13908</v>
      </c>
      <c r="D7939" s="465" t="s">
        <v>269</v>
      </c>
      <c r="E7939" s="465" t="s">
        <v>6091</v>
      </c>
      <c r="F7939" s="469" t="str">
        <f t="shared" si="248"/>
        <v>other</v>
      </c>
      <c r="G7939" s="260">
        <v>0.11801090596</v>
      </c>
      <c r="H7939" s="260">
        <v>0</v>
      </c>
      <c r="I7939" s="260">
        <v>0</v>
      </c>
      <c r="J7939" s="260">
        <v>4.4069310855587018E-2</v>
      </c>
      <c r="K7939" s="260">
        <v>0.16208021681559501</v>
      </c>
      <c r="L7939" s="301" t="str">
        <f t="shared" si="249"/>
        <v/>
      </c>
      <c r="M7939" s="459">
        <f>IFERROR((Tableau1[[#This Row],[Scope 1
(kg CO2-eq)]]+Tableau1[[#This Row],[Scope 2 energy
(kg CO2-eq)]]+Tableau1[[#This Row],[Scope 2 Infrastructure
(kg CO2-eq)]])/Tableau1[[#This Row],[Total CO2-emissions
(kg CO2-eq)
for scope 3 use ]],"")</f>
        <v>0.72810185153111939</v>
      </c>
      <c r="N7939" s="436" t="s">
        <v>269</v>
      </c>
      <c r="O7939" s="259">
        <v>1</v>
      </c>
      <c r="P7939" s="259" t="s">
        <v>5462</v>
      </c>
      <c r="Q7939" s="259" t="s">
        <v>5378</v>
      </c>
    </row>
    <row r="7940" spans="1:17" ht="21.75" customHeight="1">
      <c r="A7940" s="301" t="s">
        <v>5462</v>
      </c>
      <c r="B7940" s="301" t="s">
        <v>5378</v>
      </c>
      <c r="C7940" s="316" t="s">
        <v>13909</v>
      </c>
      <c r="D7940" s="465" t="s">
        <v>269</v>
      </c>
      <c r="E7940" s="465" t="s">
        <v>6091</v>
      </c>
      <c r="F7940" s="469" t="str">
        <f t="shared" si="248"/>
        <v>other</v>
      </c>
      <c r="G7940" s="260">
        <v>6.5039840065000007E-2</v>
      </c>
      <c r="H7940" s="260">
        <v>0</v>
      </c>
      <c r="I7940" s="260">
        <v>0</v>
      </c>
      <c r="J7940" s="260">
        <v>2.801757511348589E-2</v>
      </c>
      <c r="K7940" s="260">
        <v>9.3057415178492905E-2</v>
      </c>
      <c r="L7940" s="301" t="str">
        <f t="shared" si="249"/>
        <v/>
      </c>
      <c r="M7940" s="459">
        <f>IFERROR((Tableau1[[#This Row],[Scope 1
(kg CO2-eq)]]+Tableau1[[#This Row],[Scope 2 energy
(kg CO2-eq)]]+Tableau1[[#This Row],[Scope 2 Infrastructure
(kg CO2-eq)]])/Tableau1[[#This Row],[Total CO2-emissions
(kg CO2-eq)
for scope 3 use ]],"")</f>
        <v>0.69892162747318365</v>
      </c>
      <c r="N7940" s="436" t="s">
        <v>269</v>
      </c>
      <c r="O7940" s="259">
        <v>1</v>
      </c>
      <c r="P7940" s="259" t="s">
        <v>5462</v>
      </c>
      <c r="Q7940" s="259" t="s">
        <v>5378</v>
      </c>
    </row>
    <row r="7941" spans="1:17" ht="21.75" customHeight="1">
      <c r="A7941" s="301" t="s">
        <v>5462</v>
      </c>
      <c r="B7941" s="301" t="s">
        <v>5475</v>
      </c>
      <c r="C7941" s="316" t="s">
        <v>13910</v>
      </c>
      <c r="D7941" s="465" t="s">
        <v>388</v>
      </c>
      <c r="E7941" s="465" t="s">
        <v>6091</v>
      </c>
      <c r="F7941" s="469" t="str">
        <f t="shared" si="248"/>
        <v>other</v>
      </c>
      <c r="G7941" s="260">
        <v>3.0470778E-2</v>
      </c>
      <c r="H7941" s="260">
        <v>0</v>
      </c>
      <c r="I7941" s="260">
        <v>0</v>
      </c>
      <c r="J7941" s="260">
        <v>8.5313540529628022E-3</v>
      </c>
      <c r="K7941" s="260">
        <v>3.9002132051625997E-2</v>
      </c>
      <c r="L7941" s="301" t="str">
        <f t="shared" si="249"/>
        <v/>
      </c>
      <c r="M7941" s="459">
        <f>IFERROR((Tableau1[[#This Row],[Scope 1
(kg CO2-eq)]]+Tableau1[[#This Row],[Scope 2 energy
(kg CO2-eq)]]+Tableau1[[#This Row],[Scope 2 Infrastructure
(kg CO2-eq)]])/Tableau1[[#This Row],[Total CO2-emissions
(kg CO2-eq)
for scope 3 use ]],"")</f>
        <v>0.78125929012461959</v>
      </c>
      <c r="N7941" s="436" t="s">
        <v>388</v>
      </c>
      <c r="O7941" s="259">
        <v>1</v>
      </c>
      <c r="P7941" s="259" t="s">
        <v>5462</v>
      </c>
      <c r="Q7941" s="259" t="s">
        <v>5475</v>
      </c>
    </row>
    <row r="7942" spans="1:17" ht="21.75" customHeight="1">
      <c r="A7942" s="301" t="s">
        <v>5464</v>
      </c>
      <c r="B7942" s="301" t="s">
        <v>5475</v>
      </c>
      <c r="C7942" s="316" t="s">
        <v>13911</v>
      </c>
      <c r="D7942" s="465" t="s">
        <v>3647</v>
      </c>
      <c r="E7942" s="465" t="s">
        <v>700</v>
      </c>
      <c r="F7942" s="469" t="str">
        <f t="shared" si="248"/>
        <v>CH</v>
      </c>
      <c r="G7942" s="260">
        <v>8.0477629000000003E-4</v>
      </c>
      <c r="H7942" s="260">
        <v>0</v>
      </c>
      <c r="I7942" s="260">
        <v>0</v>
      </c>
      <c r="J7942" s="260">
        <v>2.4914364639086993E-4</v>
      </c>
      <c r="K7942" s="260">
        <v>1.0539199365443999E-3</v>
      </c>
      <c r="L7942" s="301">
        <f t="shared" si="249"/>
        <v>1.0539199365443999</v>
      </c>
      <c r="M7942" s="459">
        <f>IFERROR((Tableau1[[#This Row],[Scope 1
(kg CO2-eq)]]+Tableau1[[#This Row],[Scope 2 energy
(kg CO2-eq)]]+Tableau1[[#This Row],[Scope 2 Infrastructure
(kg CO2-eq)]])/Tableau1[[#This Row],[Total CO2-emissions
(kg CO2-eq)
for scope 3 use ]],"")</f>
        <v>0.76360287161727503</v>
      </c>
      <c r="N7942" s="436" t="s">
        <v>3647</v>
      </c>
      <c r="O7942" s="259">
        <v>1000</v>
      </c>
      <c r="P7942" s="259" t="s">
        <v>5464</v>
      </c>
      <c r="Q7942" s="259" t="s">
        <v>5475</v>
      </c>
    </row>
    <row r="7943" spans="1:17" ht="21.75" customHeight="1">
      <c r="A7943" s="301" t="s">
        <v>5463</v>
      </c>
      <c r="B7943" s="301" t="s">
        <v>5475</v>
      </c>
      <c r="C7943" s="316" t="s">
        <v>13912</v>
      </c>
      <c r="D7943" s="465" t="s">
        <v>388</v>
      </c>
      <c r="E7943" s="465" t="s">
        <v>700</v>
      </c>
      <c r="F7943" s="469" t="str">
        <f t="shared" si="248"/>
        <v>CH</v>
      </c>
      <c r="G7943" s="260">
        <v>2.2660242665000002E-3</v>
      </c>
      <c r="H7943" s="260">
        <v>5.9559572388960004E-4</v>
      </c>
      <c r="I7943" s="260">
        <v>1.010614843584E-4</v>
      </c>
      <c r="J7943" s="260">
        <v>6.7093453544729001E-4</v>
      </c>
      <c r="K7943" s="260">
        <v>3.6336160052631E-3</v>
      </c>
      <c r="L7943" s="301" t="str">
        <f t="shared" si="249"/>
        <v/>
      </c>
      <c r="M7943" s="459">
        <f>IFERROR((Tableau1[[#This Row],[Scope 1
(kg CO2-eq)]]+Tableau1[[#This Row],[Scope 2 energy
(kg CO2-eq)]]+Tableau1[[#This Row],[Scope 2 Infrastructure
(kg CO2-eq)]])/Tableau1[[#This Row],[Total CO2-emissions
(kg CO2-eq)
for scope 3 use ]],"")</f>
        <v>0.81535348546921682</v>
      </c>
      <c r="N7943" s="436" t="s">
        <v>388</v>
      </c>
      <c r="O7943" s="259">
        <v>1</v>
      </c>
      <c r="P7943" s="259" t="s">
        <v>5463</v>
      </c>
      <c r="Q7943" s="259" t="s">
        <v>5475</v>
      </c>
    </row>
    <row r="7944" spans="1:17" ht="21.75" customHeight="1">
      <c r="A7944" s="301" t="s">
        <v>5463</v>
      </c>
      <c r="B7944" s="301" t="s">
        <v>5475</v>
      </c>
      <c r="C7944" s="316" t="s">
        <v>13913</v>
      </c>
      <c r="D7944" s="465" t="s">
        <v>269</v>
      </c>
      <c r="E7944" s="465" t="s">
        <v>6016</v>
      </c>
      <c r="F7944" s="469" t="str">
        <f t="shared" si="248"/>
        <v>other</v>
      </c>
      <c r="G7944" s="260">
        <v>8.7815099900000001E-5</v>
      </c>
      <c r="H7944" s="260">
        <v>4.9780769338591199E-2</v>
      </c>
      <c r="I7944" s="260">
        <v>9.9630240418800001E-5</v>
      </c>
      <c r="J7944" s="260">
        <v>0</v>
      </c>
      <c r="K7944" s="260">
        <v>4.9968214464023997E-2</v>
      </c>
      <c r="L7944" s="301" t="str">
        <f t="shared" si="249"/>
        <v/>
      </c>
      <c r="M7944" s="459">
        <f>IFERROR((Tableau1[[#This Row],[Scope 1
(kg CO2-eq)]]+Tableau1[[#This Row],[Scope 2 energy
(kg CO2-eq)]]+Tableau1[[#This Row],[Scope 2 Infrastructure
(kg CO2-eq)]])/Tableau1[[#This Row],[Total CO2-emissions
(kg CO2-eq)
for scope 3 use ]],"")</f>
        <v>1.000000004300454</v>
      </c>
      <c r="N7944" s="436" t="s">
        <v>269</v>
      </c>
      <c r="O7944" s="259">
        <v>1</v>
      </c>
      <c r="P7944" s="259" t="s">
        <v>5463</v>
      </c>
      <c r="Q7944" s="259" t="s">
        <v>5475</v>
      </c>
    </row>
    <row r="7945" spans="1:17" ht="21.75" customHeight="1">
      <c r="A7945" s="301" t="s">
        <v>5463</v>
      </c>
      <c r="B7945" s="301" t="s">
        <v>5475</v>
      </c>
      <c r="C7945" s="316" t="s">
        <v>13914</v>
      </c>
      <c r="D7945" s="465" t="s">
        <v>269</v>
      </c>
      <c r="E7945" s="465" t="s">
        <v>700</v>
      </c>
      <c r="F7945" s="469" t="str">
        <f t="shared" si="248"/>
        <v>CH</v>
      </c>
      <c r="G7945" s="260">
        <v>7.7366238399999995E-5</v>
      </c>
      <c r="H7945" s="260">
        <v>5.1728391791999999E-4</v>
      </c>
      <c r="I7945" s="260">
        <v>8.7773431680000002E-5</v>
      </c>
      <c r="J7945" s="260">
        <v>0</v>
      </c>
      <c r="K7945" s="260">
        <v>6.8242360667880001E-4</v>
      </c>
      <c r="L7945" s="301" t="str">
        <f t="shared" si="249"/>
        <v/>
      </c>
      <c r="M7945" s="459">
        <f>IFERROR((Tableau1[[#This Row],[Scope 1
(kg CO2-eq)]]+Tableau1[[#This Row],[Scope 2 energy
(kg CO2-eq)]]+Tableau1[[#This Row],[Scope 2 Infrastructure
(kg CO2-eq)]])/Tableau1[[#This Row],[Total CO2-emissions
(kg CO2-eq)
for scope 3 use ]],"")</f>
        <v>0.99999997262873108</v>
      </c>
      <c r="N7945" s="436" t="s">
        <v>269</v>
      </c>
      <c r="O7945" s="259">
        <v>1</v>
      </c>
      <c r="P7945" s="259" t="s">
        <v>5463</v>
      </c>
      <c r="Q7945" s="260" t="s">
        <v>5475</v>
      </c>
    </row>
    <row r="7946" spans="1:17" ht="21.75" customHeight="1">
      <c r="A7946" s="301" t="s">
        <v>5464</v>
      </c>
      <c r="B7946" s="301" t="s">
        <v>5475</v>
      </c>
      <c r="C7946" s="316" t="s">
        <v>13915</v>
      </c>
      <c r="D7946" s="465" t="s">
        <v>3647</v>
      </c>
      <c r="E7946" s="465" t="s">
        <v>700</v>
      </c>
      <c r="F7946" s="469" t="str">
        <f t="shared" si="248"/>
        <v>CH</v>
      </c>
      <c r="G7946" s="260">
        <v>8.9693361349999997E-4</v>
      </c>
      <c r="H7946" s="260">
        <v>0</v>
      </c>
      <c r="I7946" s="260">
        <v>0</v>
      </c>
      <c r="J7946" s="260">
        <v>2.7724396340489995E-4</v>
      </c>
      <c r="K7946" s="260">
        <v>1.1741775771713799E-3</v>
      </c>
      <c r="L7946" s="301">
        <f t="shared" si="249"/>
        <v>1.1741775771713798</v>
      </c>
      <c r="M7946" s="459">
        <f>IFERROR((Tableau1[[#This Row],[Scope 1
(kg CO2-eq)]]+Tableau1[[#This Row],[Scope 2 energy
(kg CO2-eq)]]+Tableau1[[#This Row],[Scope 2 Infrastructure
(kg CO2-eq)]])/Tableau1[[#This Row],[Total CO2-emissions
(kg CO2-eq)
for scope 3 use ]],"")</f>
        <v>0.76388242369670623</v>
      </c>
      <c r="N7946" s="436" t="s">
        <v>3647</v>
      </c>
      <c r="O7946" s="259">
        <v>1000</v>
      </c>
      <c r="P7946" s="259" t="s">
        <v>5464</v>
      </c>
      <c r="Q7946" s="260" t="s">
        <v>5475</v>
      </c>
    </row>
    <row r="7947" spans="1:17" ht="21.75" customHeight="1">
      <c r="A7947" s="301" t="s">
        <v>5464</v>
      </c>
      <c r="B7947" s="301" t="s">
        <v>5475</v>
      </c>
      <c r="C7947" s="316" t="s">
        <v>13916</v>
      </c>
      <c r="D7947" s="465" t="s">
        <v>3647</v>
      </c>
      <c r="E7947" s="465" t="s">
        <v>700</v>
      </c>
      <c r="F7947" s="469" t="str">
        <f t="shared" si="248"/>
        <v>CH</v>
      </c>
      <c r="G7947" s="260">
        <v>7.8506881899999997E-4</v>
      </c>
      <c r="H7947" s="260">
        <v>0</v>
      </c>
      <c r="I7947" s="260">
        <v>0</v>
      </c>
      <c r="J7947" s="260">
        <v>2.4239483429902011E-4</v>
      </c>
      <c r="K7947" s="260">
        <v>1.0274636535253601E-3</v>
      </c>
      <c r="L7947" s="301">
        <f t="shared" si="249"/>
        <v>1.0274636535253601</v>
      </c>
      <c r="M7947" s="459">
        <f>IFERROR((Tableau1[[#This Row],[Scope 1
(kg CO2-eq)]]+Tableau1[[#This Row],[Scope 2 energy
(kg CO2-eq)]]+Tableau1[[#This Row],[Scope 2 Infrastructure
(kg CO2-eq)]])/Tableau1[[#This Row],[Total CO2-emissions
(kg CO2-eq)
for scope 3 use ]],"")</f>
        <v>0.76408427325514416</v>
      </c>
      <c r="N7947" s="436" t="s">
        <v>3647</v>
      </c>
      <c r="O7947" s="259">
        <v>1000</v>
      </c>
      <c r="P7947" s="259" t="s">
        <v>5464</v>
      </c>
      <c r="Q7947" s="259" t="s">
        <v>5475</v>
      </c>
    </row>
    <row r="7948" spans="1:17" ht="21.75" customHeight="1">
      <c r="A7948" s="301" t="s">
        <v>5464</v>
      </c>
      <c r="B7948" s="301" t="s">
        <v>5475</v>
      </c>
      <c r="C7948" s="316" t="s">
        <v>13917</v>
      </c>
      <c r="D7948" s="465" t="s">
        <v>3647</v>
      </c>
      <c r="E7948" s="465" t="s">
        <v>700</v>
      </c>
      <c r="F7948" s="469" t="str">
        <f t="shared" si="248"/>
        <v>CH</v>
      </c>
      <c r="G7948" s="260">
        <v>5.7743370350000003E-4</v>
      </c>
      <c r="H7948" s="260">
        <v>0</v>
      </c>
      <c r="I7948" s="260">
        <v>0</v>
      </c>
      <c r="J7948" s="260">
        <v>1.7780751857787594E-4</v>
      </c>
      <c r="K7948" s="260">
        <v>7.5524122200213795E-4</v>
      </c>
      <c r="L7948" s="301">
        <f t="shared" si="249"/>
        <v>0.75524122200213795</v>
      </c>
      <c r="M7948" s="459">
        <f>IFERROR((Tableau1[[#This Row],[Scope 1
(kg CO2-eq)]]+Tableau1[[#This Row],[Scope 2 energy
(kg CO2-eq)]]+Tableau1[[#This Row],[Scope 2 Infrastructure
(kg CO2-eq)]])/Tableau1[[#This Row],[Total CO2-emissions
(kg CO2-eq)
for scope 3 use ]],"")</f>
        <v>0.76456857316292703</v>
      </c>
      <c r="N7948" s="436" t="s">
        <v>3647</v>
      </c>
      <c r="O7948" s="259">
        <v>1000</v>
      </c>
      <c r="P7948" s="259" t="s">
        <v>5464</v>
      </c>
      <c r="Q7948" s="259" t="s">
        <v>5475</v>
      </c>
    </row>
    <row r="7949" spans="1:17" ht="21.75" customHeight="1">
      <c r="A7949" s="301" t="s">
        <v>5464</v>
      </c>
      <c r="B7949" s="301" t="s">
        <v>5475</v>
      </c>
      <c r="C7949" s="316" t="s">
        <v>13918</v>
      </c>
      <c r="D7949" s="465" t="s">
        <v>3647</v>
      </c>
      <c r="E7949" s="465" t="s">
        <v>700</v>
      </c>
      <c r="F7949" s="469" t="str">
        <f t="shared" si="248"/>
        <v>CH</v>
      </c>
      <c r="G7949" s="260">
        <v>2.1376128799999999E-4</v>
      </c>
      <c r="H7949" s="260">
        <v>0</v>
      </c>
      <c r="I7949" s="260">
        <v>0</v>
      </c>
      <c r="J7949" s="260">
        <v>7.4176410467235006E-5</v>
      </c>
      <c r="K7949" s="260">
        <v>2.8793769885743703E-4</v>
      </c>
      <c r="L7949" s="301">
        <f t="shared" si="249"/>
        <v>0.28793769885743703</v>
      </c>
      <c r="M7949" s="459">
        <f>IFERROR((Tableau1[[#This Row],[Scope 1
(kg CO2-eq)]]+Tableau1[[#This Row],[Scope 2 energy
(kg CO2-eq)]]+Tableau1[[#This Row],[Scope 2 Infrastructure
(kg CO2-eq)]])/Tableau1[[#This Row],[Total CO2-emissions
(kg CO2-eq)
for scope 3 use ]],"")</f>
        <v>0.74238729019584526</v>
      </c>
      <c r="N7949" s="436" t="s">
        <v>3647</v>
      </c>
      <c r="O7949" s="259">
        <v>1000</v>
      </c>
      <c r="P7949" s="259" t="s">
        <v>5464</v>
      </c>
      <c r="Q7949" s="259" t="s">
        <v>5475</v>
      </c>
    </row>
    <row r="7950" spans="1:17" ht="21.75" customHeight="1">
      <c r="A7950" s="301" t="s">
        <v>5464</v>
      </c>
      <c r="B7950" s="301" t="s">
        <v>5475</v>
      </c>
      <c r="C7950" s="316" t="s">
        <v>13919</v>
      </c>
      <c r="D7950" s="465" t="s">
        <v>3647</v>
      </c>
      <c r="E7950" s="465" t="s">
        <v>700</v>
      </c>
      <c r="F7950" s="469" t="str">
        <f t="shared" si="248"/>
        <v>CH</v>
      </c>
      <c r="G7950" s="260">
        <v>1.9570311849999999E-4</v>
      </c>
      <c r="H7950" s="260">
        <v>0</v>
      </c>
      <c r="I7950" s="260">
        <v>0</v>
      </c>
      <c r="J7950" s="260">
        <v>6.0440348291021008E-5</v>
      </c>
      <c r="K7950" s="260">
        <v>2.56143466895468E-4</v>
      </c>
      <c r="L7950" s="301">
        <f t="shared" si="249"/>
        <v>0.25614346689546802</v>
      </c>
      <c r="M7950" s="459">
        <f>IFERROR((Tableau1[[#This Row],[Scope 1
(kg CO2-eq)]]+Tableau1[[#This Row],[Scope 2 energy
(kg CO2-eq)]]+Tableau1[[#This Row],[Scope 2 Infrastructure
(kg CO2-eq)]])/Tableau1[[#This Row],[Total CO2-emissions
(kg CO2-eq)
for scope 3 use ]],"")</f>
        <v>0.76403712681794189</v>
      </c>
      <c r="N7950" s="436" t="s">
        <v>3647</v>
      </c>
      <c r="O7950" s="259">
        <v>1000</v>
      </c>
      <c r="P7950" s="259" t="s">
        <v>5464</v>
      </c>
      <c r="Q7950" s="259" t="s">
        <v>5475</v>
      </c>
    </row>
    <row r="7951" spans="1:17" ht="21.75" customHeight="1">
      <c r="A7951" s="301" t="s">
        <v>5464</v>
      </c>
      <c r="B7951" s="301" t="s">
        <v>5475</v>
      </c>
      <c r="C7951" s="316" t="s">
        <v>13920</v>
      </c>
      <c r="D7951" s="465" t="s">
        <v>3647</v>
      </c>
      <c r="E7951" s="465" t="s">
        <v>700</v>
      </c>
      <c r="F7951" s="469" t="str">
        <f t="shared" si="248"/>
        <v>CH</v>
      </c>
      <c r="G7951" s="260">
        <v>2.1735688950000001E-4</v>
      </c>
      <c r="H7951" s="260">
        <v>0</v>
      </c>
      <c r="I7951" s="260">
        <v>0</v>
      </c>
      <c r="J7951" s="260">
        <v>7.6910454597908004E-5</v>
      </c>
      <c r="K7951" s="260">
        <v>2.94267344434824E-4</v>
      </c>
      <c r="L7951" s="301">
        <f t="shared" si="249"/>
        <v>0.294267344434824</v>
      </c>
      <c r="M7951" s="459">
        <f>IFERROR((Tableau1[[#This Row],[Scope 1
(kg CO2-eq)]]+Tableau1[[#This Row],[Scope 2 energy
(kg CO2-eq)]]+Tableau1[[#This Row],[Scope 2 Infrastructure
(kg CO2-eq)]])/Tableau1[[#This Row],[Total CO2-emissions
(kg CO2-eq)
for scope 3 use ]],"")</f>
        <v>0.73863747918567102</v>
      </c>
      <c r="N7951" s="436" t="s">
        <v>3647</v>
      </c>
      <c r="O7951" s="259">
        <v>1000</v>
      </c>
      <c r="P7951" s="259" t="s">
        <v>5464</v>
      </c>
      <c r="Q7951" s="259" t="s">
        <v>5475</v>
      </c>
    </row>
    <row r="7952" spans="1:17" ht="21.75" customHeight="1">
      <c r="A7952" s="301" t="s">
        <v>5463</v>
      </c>
      <c r="B7952" s="301" t="s">
        <v>5475</v>
      </c>
      <c r="C7952" s="316" t="s">
        <v>13921</v>
      </c>
      <c r="D7952" s="465" t="s">
        <v>269</v>
      </c>
      <c r="E7952" s="465" t="s">
        <v>700</v>
      </c>
      <c r="F7952" s="469" t="str">
        <f t="shared" si="248"/>
        <v>CH</v>
      </c>
      <c r="G7952" s="260">
        <v>1.6952308119999999E-4</v>
      </c>
      <c r="H7952" s="260">
        <v>1.1334603495600001E-3</v>
      </c>
      <c r="I7952" s="260">
        <v>1.9232707824000001E-4</v>
      </c>
      <c r="J7952" s="260">
        <v>0</v>
      </c>
      <c r="K7952" s="260">
        <v>1.4953105353261401E-3</v>
      </c>
      <c r="L7952" s="301" t="str">
        <f t="shared" si="249"/>
        <v/>
      </c>
      <c r="M7952" s="459">
        <f>IFERROR((Tableau1[[#This Row],[Scope 1
(kg CO2-eq)]]+Tableau1[[#This Row],[Scope 2 energy
(kg CO2-eq)]]+Tableau1[[#This Row],[Scope 2 Infrastructure
(kg CO2-eq)]])/Tableau1[[#This Row],[Total CO2-emissions
(kg CO2-eq)
for scope 3 use ]],"")</f>
        <v>0.99999998239419874</v>
      </c>
      <c r="N7952" s="436" t="s">
        <v>269</v>
      </c>
      <c r="O7952" s="259">
        <v>1</v>
      </c>
      <c r="P7952" s="259" t="s">
        <v>5463</v>
      </c>
      <c r="Q7952" s="259" t="s">
        <v>5475</v>
      </c>
    </row>
    <row r="7953" spans="1:17" ht="21.75" customHeight="1">
      <c r="A7953" s="301" t="s">
        <v>5464</v>
      </c>
      <c r="B7953" s="301" t="s">
        <v>5475</v>
      </c>
      <c r="C7953" s="316" t="s">
        <v>13922</v>
      </c>
      <c r="D7953" s="465" t="s">
        <v>3647</v>
      </c>
      <c r="E7953" s="465" t="s">
        <v>700</v>
      </c>
      <c r="F7953" s="469" t="str">
        <f t="shared" si="248"/>
        <v>CH</v>
      </c>
      <c r="G7953" s="260">
        <v>1.1137242799999999E-3</v>
      </c>
      <c r="H7953" s="260">
        <v>0</v>
      </c>
      <c r="I7953" s="260">
        <v>0</v>
      </c>
      <c r="J7953" s="260">
        <v>3.4514648506591013E-4</v>
      </c>
      <c r="K7953" s="260">
        <v>1.4588707653686601E-3</v>
      </c>
      <c r="L7953" s="301">
        <f t="shared" si="249"/>
        <v>1.4588707653686601</v>
      </c>
      <c r="M7953" s="459">
        <f>IFERROR((Tableau1[[#This Row],[Scope 1
(kg CO2-eq)]]+Tableau1[[#This Row],[Scope 2 energy
(kg CO2-eq)]]+Tableau1[[#This Row],[Scope 2 Infrastructure
(kg CO2-eq)]])/Tableau1[[#This Row],[Total CO2-emissions
(kg CO2-eq)
for scope 3 use ]],"")</f>
        <v>0.76341531164932153</v>
      </c>
      <c r="N7953" s="436" t="s">
        <v>3647</v>
      </c>
      <c r="O7953" s="259">
        <v>1000</v>
      </c>
      <c r="P7953" s="259" t="s">
        <v>5464</v>
      </c>
      <c r="Q7953" s="259" t="s">
        <v>5475</v>
      </c>
    </row>
    <row r="7954" spans="1:17" ht="21.75" customHeight="1">
      <c r="A7954" s="301" t="s">
        <v>5464</v>
      </c>
      <c r="B7954" s="301" t="s">
        <v>5475</v>
      </c>
      <c r="C7954" s="316" t="s">
        <v>13923</v>
      </c>
      <c r="D7954" s="465" t="s">
        <v>3647</v>
      </c>
      <c r="E7954" s="465" t="s">
        <v>700</v>
      </c>
      <c r="F7954" s="469" t="str">
        <f t="shared" si="248"/>
        <v>CH</v>
      </c>
      <c r="G7954" s="260">
        <v>0</v>
      </c>
      <c r="H7954" s="260">
        <v>5.326458822E-4</v>
      </c>
      <c r="I7954" s="260">
        <v>2.9087270999999998E-6</v>
      </c>
      <c r="J7954" s="260">
        <v>0</v>
      </c>
      <c r="K7954" s="260">
        <v>5.3555460163881704E-4</v>
      </c>
      <c r="L7954" s="301">
        <f t="shared" si="249"/>
        <v>0.53555460163881707</v>
      </c>
      <c r="M7954" s="459">
        <f>IFERROR((Tableau1[[#This Row],[Scope 1
(kg CO2-eq)]]+Tableau1[[#This Row],[Scope 2 energy
(kg CO2-eq)]]+Tableau1[[#This Row],[Scope 2 Infrastructure
(kg CO2-eq)]])/Tableau1[[#This Row],[Total CO2-emissions
(kg CO2-eq)
for scope 3 use ]],"")</f>
        <v>1.0000000143051389</v>
      </c>
      <c r="N7954" s="436" t="s">
        <v>3647</v>
      </c>
      <c r="O7954" s="259">
        <v>1000</v>
      </c>
      <c r="P7954" s="259" t="s">
        <v>5464</v>
      </c>
      <c r="Q7954" s="259" t="s">
        <v>5475</v>
      </c>
    </row>
    <row r="7955" spans="1:17" ht="21.75" customHeight="1">
      <c r="A7955" s="301" t="s">
        <v>5462</v>
      </c>
      <c r="B7955" s="301" t="s">
        <v>5475</v>
      </c>
      <c r="C7955" s="316" t="s">
        <v>13924</v>
      </c>
      <c r="D7955" s="465" t="s">
        <v>388</v>
      </c>
      <c r="E7955" s="465" t="s">
        <v>6100</v>
      </c>
      <c r="F7955" s="469" t="str">
        <f t="shared" si="248"/>
        <v>other</v>
      </c>
      <c r="G7955" s="260">
        <v>7.8752820000000008E-3</v>
      </c>
      <c r="H7955" s="260">
        <v>0</v>
      </c>
      <c r="I7955" s="260">
        <v>0</v>
      </c>
      <c r="J7955" s="260">
        <v>2.2729086227552993E-3</v>
      </c>
      <c r="K7955" s="260">
        <v>1.01481906227134E-2</v>
      </c>
      <c r="L7955" s="301" t="str">
        <f t="shared" si="249"/>
        <v/>
      </c>
      <c r="M7955" s="459">
        <f>IFERROR((Tableau1[[#This Row],[Scope 1
(kg CO2-eq)]]+Tableau1[[#This Row],[Scope 2 energy
(kg CO2-eq)]]+Tableau1[[#This Row],[Scope 2 Infrastructure
(kg CO2-eq)]])/Tableau1[[#This Row],[Total CO2-emissions
(kg CO2-eq)
for scope 3 use ]],"")</f>
        <v>0.77602818992912515</v>
      </c>
      <c r="N7955" s="436" t="s">
        <v>388</v>
      </c>
      <c r="O7955" s="259">
        <v>1</v>
      </c>
      <c r="P7955" s="259" t="s">
        <v>5462</v>
      </c>
      <c r="Q7955" s="260" t="s">
        <v>5475</v>
      </c>
    </row>
    <row r="7956" spans="1:17" ht="21.75" customHeight="1">
      <c r="A7956" s="301" t="s">
        <v>5462</v>
      </c>
      <c r="B7956" s="301" t="s">
        <v>5475</v>
      </c>
      <c r="C7956" s="316" t="s">
        <v>13925</v>
      </c>
      <c r="D7956" s="465" t="s">
        <v>388</v>
      </c>
      <c r="E7956" s="465" t="s">
        <v>6100</v>
      </c>
      <c r="F7956" s="469" t="str">
        <f t="shared" si="248"/>
        <v>other</v>
      </c>
      <c r="G7956" s="260">
        <v>4.0349543999999996E-3</v>
      </c>
      <c r="H7956" s="260">
        <v>0</v>
      </c>
      <c r="I7956" s="260">
        <v>0</v>
      </c>
      <c r="J7956" s="260">
        <v>1.1819124838327805E-3</v>
      </c>
      <c r="K7956" s="260">
        <v>5.2168668839840801E-3</v>
      </c>
      <c r="L7956" s="301" t="str">
        <f t="shared" si="249"/>
        <v/>
      </c>
      <c r="M7956" s="459">
        <f>IFERROR((Tableau1[[#This Row],[Scope 1
(kg CO2-eq)]]+Tableau1[[#This Row],[Scope 2 energy
(kg CO2-eq)]]+Tableau1[[#This Row],[Scope 2 Infrastructure
(kg CO2-eq)]])/Tableau1[[#This Row],[Total CO2-emissions
(kg CO2-eq)
for scope 3 use ]],"")</f>
        <v>0.77344400187542006</v>
      </c>
      <c r="N7956" s="436" t="s">
        <v>388</v>
      </c>
      <c r="O7956" s="259">
        <v>1</v>
      </c>
      <c r="P7956" s="259" t="s">
        <v>5462</v>
      </c>
      <c r="Q7956" s="259" t="s">
        <v>5475</v>
      </c>
    </row>
    <row r="7957" spans="1:17" ht="21.75" customHeight="1">
      <c r="A7957" s="301" t="s">
        <v>5464</v>
      </c>
      <c r="B7957" s="301" t="s">
        <v>5475</v>
      </c>
      <c r="C7957" s="316" t="s">
        <v>13926</v>
      </c>
      <c r="D7957" s="465" t="s">
        <v>3647</v>
      </c>
      <c r="E7957" s="465" t="s">
        <v>700</v>
      </c>
      <c r="F7957" s="469" t="str">
        <f t="shared" si="248"/>
        <v>CH</v>
      </c>
      <c r="G7957" s="260">
        <v>1.6262499999999999E-5</v>
      </c>
      <c r="H7957" s="260">
        <v>3.4089336460799998E-4</v>
      </c>
      <c r="I7957" s="260">
        <v>1.8615853440000001E-6</v>
      </c>
      <c r="J7957" s="260">
        <v>0</v>
      </c>
      <c r="K7957" s="260">
        <v>3.5901744504927298E-4</v>
      </c>
      <c r="L7957" s="301">
        <f t="shared" si="249"/>
        <v>0.35901744504927297</v>
      </c>
      <c r="M7957" s="459">
        <f>IFERROR((Tableau1[[#This Row],[Scope 1
(kg CO2-eq)]]+Tableau1[[#This Row],[Scope 2 energy
(kg CO2-eq)]]+Tableau1[[#This Row],[Scope 2 Infrastructure
(kg CO2-eq)]])/Tableau1[[#This Row],[Total CO2-emissions
(kg CO2-eq)
for scope 3 use ]],"")</f>
        <v>1.0000000136559577</v>
      </c>
      <c r="N7957" s="436" t="s">
        <v>3647</v>
      </c>
      <c r="O7957" s="259">
        <v>1000</v>
      </c>
      <c r="P7957" s="259" t="s">
        <v>5464</v>
      </c>
      <c r="Q7957" s="259" t="s">
        <v>5475</v>
      </c>
    </row>
    <row r="7958" spans="1:17" ht="21.75" customHeight="1">
      <c r="A7958" s="301" t="s">
        <v>5464</v>
      </c>
      <c r="B7958" s="301" t="s">
        <v>5475</v>
      </c>
      <c r="C7958" s="316" t="s">
        <v>13927</v>
      </c>
      <c r="D7958" s="465" t="s">
        <v>3647</v>
      </c>
      <c r="E7958" s="465" t="s">
        <v>700</v>
      </c>
      <c r="F7958" s="469" t="str">
        <f t="shared" si="248"/>
        <v>CH</v>
      </c>
      <c r="G7958" s="260">
        <v>2.7977662400000003E-4</v>
      </c>
      <c r="H7958" s="260">
        <v>0</v>
      </c>
      <c r="I7958" s="260">
        <v>0</v>
      </c>
      <c r="J7958" s="260">
        <v>9.115425757653397E-5</v>
      </c>
      <c r="K7958" s="260">
        <v>3.7093088174018201E-4</v>
      </c>
      <c r="L7958" s="301">
        <f t="shared" si="249"/>
        <v>0.37093088174018202</v>
      </c>
      <c r="M7958" s="459">
        <f>IFERROR((Tableau1[[#This Row],[Scope 1
(kg CO2-eq)]]+Tableau1[[#This Row],[Scope 2 energy
(kg CO2-eq)]]+Tableau1[[#This Row],[Scope 2 Infrastructure
(kg CO2-eq)]])/Tableau1[[#This Row],[Total CO2-emissions
(kg CO2-eq)
for scope 3 use ]],"")</f>
        <v>0.75425540922195078</v>
      </c>
      <c r="N7958" s="436" t="s">
        <v>3647</v>
      </c>
      <c r="O7958" s="259">
        <v>1000</v>
      </c>
      <c r="P7958" s="259" t="s">
        <v>5464</v>
      </c>
      <c r="Q7958" s="260" t="s">
        <v>5475</v>
      </c>
    </row>
    <row r="7959" spans="1:17" ht="21.75" customHeight="1">
      <c r="A7959" s="301" t="s">
        <v>5427</v>
      </c>
      <c r="B7959" s="301" t="s">
        <v>5472</v>
      </c>
      <c r="C7959" s="316" t="s">
        <v>13928</v>
      </c>
      <c r="D7959" s="465" t="s">
        <v>50</v>
      </c>
      <c r="E7959" s="465" t="s">
        <v>6091</v>
      </c>
      <c r="F7959" s="469" t="str">
        <f t="shared" si="248"/>
        <v>other</v>
      </c>
      <c r="G7959" s="260">
        <v>0</v>
      </c>
      <c r="H7959" s="260">
        <v>82.775922596000001</v>
      </c>
      <c r="I7959" s="260">
        <v>10.652123274399999</v>
      </c>
      <c r="J7959" s="260">
        <v>221.80374062678101</v>
      </c>
      <c r="K7959" s="260">
        <v>315.23178693928401</v>
      </c>
      <c r="L7959" s="301" t="str">
        <f t="shared" si="249"/>
        <v/>
      </c>
      <c r="M7959" s="459">
        <f>IFERROR((Tableau1[[#This Row],[Scope 1
(kg CO2-eq)]]+Tableau1[[#This Row],[Scope 2 energy
(kg CO2-eq)]]+Tableau1[[#This Row],[Scope 2 Infrastructure
(kg CO2-eq)]])/Tableau1[[#This Row],[Total CO2-emissions
(kg CO2-eq)
for scope 3 use ]],"")</f>
        <v>0.29637888608103768</v>
      </c>
      <c r="N7959" s="436" t="s">
        <v>50</v>
      </c>
      <c r="O7959" s="259">
        <v>1</v>
      </c>
      <c r="P7959" s="259" t="s">
        <v>5427</v>
      </c>
      <c r="Q7959" s="259" t="s">
        <v>5472</v>
      </c>
    </row>
    <row r="7960" spans="1:17" ht="21.75" customHeight="1">
      <c r="A7960" s="301" t="s">
        <v>5427</v>
      </c>
      <c r="B7960" s="301" t="s">
        <v>5472</v>
      </c>
      <c r="C7960" s="316" t="s">
        <v>13929</v>
      </c>
      <c r="D7960" s="465" t="s">
        <v>50</v>
      </c>
      <c r="E7960" s="465" t="s">
        <v>6091</v>
      </c>
      <c r="F7960" s="469" t="str">
        <f t="shared" si="248"/>
        <v>other</v>
      </c>
      <c r="G7960" s="260">
        <v>0</v>
      </c>
      <c r="H7960" s="260">
        <v>81.359145191600007</v>
      </c>
      <c r="I7960" s="260">
        <v>3.7473385015999998</v>
      </c>
      <c r="J7960" s="260">
        <v>138.25258138544999</v>
      </c>
      <c r="K7960" s="260">
        <v>223.35906525861401</v>
      </c>
      <c r="L7960" s="301" t="str">
        <f t="shared" si="249"/>
        <v/>
      </c>
      <c r="M7960" s="459">
        <f>IFERROR((Tableau1[[#This Row],[Scope 1
(kg CO2-eq)]]+Tableau1[[#This Row],[Scope 2 energy
(kg CO2-eq)]]+Tableau1[[#This Row],[Scope 2 Infrastructure
(kg CO2-eq)]])/Tableau1[[#This Row],[Total CO2-emissions
(kg CO2-eq)
for scope 3 use ]],"")</f>
        <v>0.38102990623935651</v>
      </c>
      <c r="N7960" s="436" t="s">
        <v>50</v>
      </c>
      <c r="O7960" s="259">
        <v>1</v>
      </c>
      <c r="P7960" s="259" t="s">
        <v>5427</v>
      </c>
      <c r="Q7960" s="259" t="s">
        <v>5472</v>
      </c>
    </row>
    <row r="7961" spans="1:17" ht="21.75" customHeight="1">
      <c r="A7961" s="301" t="s">
        <v>5427</v>
      </c>
      <c r="B7961" s="301" t="s">
        <v>5472</v>
      </c>
      <c r="C7961" s="316" t="s">
        <v>13930</v>
      </c>
      <c r="D7961" s="465" t="s">
        <v>50</v>
      </c>
      <c r="E7961" s="465" t="s">
        <v>6091</v>
      </c>
      <c r="F7961" s="469" t="str">
        <f t="shared" si="248"/>
        <v>other</v>
      </c>
      <c r="G7961" s="260">
        <v>0</v>
      </c>
      <c r="H7961" s="260">
        <v>76.625077907600001</v>
      </c>
      <c r="I7961" s="260">
        <v>7.6140241476000003</v>
      </c>
      <c r="J7961" s="260">
        <v>248.39786034498701</v>
      </c>
      <c r="K7961" s="260">
        <v>332.63696248216797</v>
      </c>
      <c r="L7961" s="301" t="str">
        <f t="shared" si="249"/>
        <v/>
      </c>
      <c r="M7961" s="459">
        <f>IFERROR((Tableau1[[#This Row],[Scope 1
(kg CO2-eq)]]+Tableau1[[#This Row],[Scope 2 energy
(kg CO2-eq)]]+Tableau1[[#This Row],[Scope 2 Infrastructure
(kg CO2-eq)]])/Tableau1[[#This Row],[Total CO2-emissions
(kg CO2-eq)
for scope 3 use ]],"")</f>
        <v>0.25324636632862441</v>
      </c>
      <c r="N7961" s="436" t="s">
        <v>50</v>
      </c>
      <c r="O7961" s="259">
        <v>1</v>
      </c>
      <c r="P7961" s="259" t="s">
        <v>5427</v>
      </c>
      <c r="Q7961" s="259" t="s">
        <v>5472</v>
      </c>
    </row>
    <row r="7962" spans="1:17" ht="21.75" customHeight="1">
      <c r="A7962" s="301" t="s">
        <v>5383</v>
      </c>
      <c r="B7962" s="301" t="s">
        <v>5401</v>
      </c>
      <c r="C7962" s="316" t="s">
        <v>13931</v>
      </c>
      <c r="D7962" s="465" t="s">
        <v>3646</v>
      </c>
      <c r="E7962" s="465" t="s">
        <v>6091</v>
      </c>
      <c r="F7962" s="469" t="str">
        <f t="shared" si="248"/>
        <v>other</v>
      </c>
      <c r="G7962" s="260">
        <v>0</v>
      </c>
      <c r="H7962" s="260">
        <v>0.214211061378</v>
      </c>
      <c r="I7962" s="260">
        <v>2.2253536080000001E-4</v>
      </c>
      <c r="J7962" s="260">
        <v>0.60800935860254601</v>
      </c>
      <c r="K7962" s="260">
        <v>0.82244303114029604</v>
      </c>
      <c r="L7962" s="301" t="str">
        <f t="shared" si="249"/>
        <v/>
      </c>
      <c r="M7962" s="459">
        <f>IFERROR((Tableau1[[#This Row],[Scope 1
(kg CO2-eq)]]+Tableau1[[#This Row],[Scope 2 energy
(kg CO2-eq)]]+Tableau1[[#This Row],[Scope 2 Infrastructure
(kg CO2-eq)]])/Tableau1[[#This Row],[Total CO2-emissions
(kg CO2-eq)
for scope 3 use ]],"")</f>
        <v>0.26072759889702435</v>
      </c>
      <c r="N7962" s="436" t="s">
        <v>3646</v>
      </c>
      <c r="O7962" s="259">
        <v>1</v>
      </c>
      <c r="P7962" s="259" t="s">
        <v>5383</v>
      </c>
      <c r="Q7962" s="259" t="s">
        <v>5401</v>
      </c>
    </row>
    <row r="7963" spans="1:17" ht="21.75" customHeight="1">
      <c r="A7963" s="301" t="s">
        <v>5383</v>
      </c>
      <c r="B7963" s="301" t="s">
        <v>5401</v>
      </c>
      <c r="C7963" s="316" t="s">
        <v>13932</v>
      </c>
      <c r="D7963" s="465" t="s">
        <v>3646</v>
      </c>
      <c r="E7963" s="465" t="s">
        <v>6091</v>
      </c>
      <c r="F7963" s="469" t="str">
        <f t="shared" si="248"/>
        <v>other</v>
      </c>
      <c r="G7963" s="260">
        <v>0</v>
      </c>
      <c r="H7963" s="260">
        <v>0</v>
      </c>
      <c r="I7963" s="260">
        <v>0</v>
      </c>
      <c r="J7963" s="260">
        <v>0</v>
      </c>
      <c r="K7963" s="260">
        <v>0</v>
      </c>
      <c r="L7963" s="301" t="str">
        <f t="shared" si="249"/>
        <v/>
      </c>
      <c r="M7963" s="459" t="str">
        <f>IFERROR((Tableau1[[#This Row],[Scope 1
(kg CO2-eq)]]+Tableau1[[#This Row],[Scope 2 energy
(kg CO2-eq)]]+Tableau1[[#This Row],[Scope 2 Infrastructure
(kg CO2-eq)]])/Tableau1[[#This Row],[Total CO2-emissions
(kg CO2-eq)
for scope 3 use ]],"")</f>
        <v/>
      </c>
      <c r="N7963" s="436" t="s">
        <v>3646</v>
      </c>
      <c r="O7963" s="259">
        <v>1</v>
      </c>
      <c r="P7963" s="259" t="s">
        <v>5383</v>
      </c>
      <c r="Q7963" s="259" t="s">
        <v>5401</v>
      </c>
    </row>
    <row r="7964" spans="1:17" ht="21.75" customHeight="1">
      <c r="A7964" s="301" t="s">
        <v>5402</v>
      </c>
      <c r="B7964" s="301" t="s">
        <v>5393</v>
      </c>
      <c r="C7964" s="316" t="s">
        <v>13933</v>
      </c>
      <c r="D7964" s="465" t="s">
        <v>3730</v>
      </c>
      <c r="E7964" s="465" t="s">
        <v>700</v>
      </c>
      <c r="F7964" s="469" t="str">
        <f t="shared" si="248"/>
        <v>CH</v>
      </c>
      <c r="G7964" s="260">
        <v>8.8854699999999995E-4</v>
      </c>
      <c r="H7964" s="260">
        <v>0.188308659965052</v>
      </c>
      <c r="I7964" s="260">
        <v>8.3610135356915999E-2</v>
      </c>
      <c r="J7964" s="260">
        <v>0.66805529043661105</v>
      </c>
      <c r="K7964" s="260">
        <v>0.94086263343152199</v>
      </c>
      <c r="L7964" s="301" t="str">
        <f t="shared" si="249"/>
        <v/>
      </c>
      <c r="M7964" s="459">
        <f>IFERROR((Tableau1[[#This Row],[Scope 1
(kg CO2-eq)]]+Tableau1[[#This Row],[Scope 2 energy
(kg CO2-eq)]]+Tableau1[[#This Row],[Scope 2 Infrastructure
(kg CO2-eq)]])/Tableau1[[#This Row],[Total CO2-emissions
(kg CO2-eq)
for scope 3 use ]],"")</f>
        <v>0.28995448711464161</v>
      </c>
      <c r="N7964" s="436" t="s">
        <v>3730</v>
      </c>
      <c r="O7964" s="259">
        <v>1</v>
      </c>
      <c r="P7964" s="259" t="s">
        <v>5402</v>
      </c>
      <c r="Q7964" s="259" t="s">
        <v>5393</v>
      </c>
    </row>
    <row r="7965" spans="1:17" ht="21.75" customHeight="1">
      <c r="A7965" s="301" t="s">
        <v>5402</v>
      </c>
      <c r="B7965" s="301" t="s">
        <v>5393</v>
      </c>
      <c r="C7965" s="316" t="s">
        <v>13934</v>
      </c>
      <c r="D7965" s="465" t="s">
        <v>3730</v>
      </c>
      <c r="E7965" s="465" t="s">
        <v>6091</v>
      </c>
      <c r="F7965" s="469" t="str">
        <f t="shared" si="248"/>
        <v>other</v>
      </c>
      <c r="G7965" s="260">
        <v>1.5981039999999999E-3</v>
      </c>
      <c r="H7965" s="260">
        <v>0.34200647102674098</v>
      </c>
      <c r="I7965" s="260">
        <v>0.101472177505731</v>
      </c>
      <c r="J7965" s="260">
        <v>0.796931237269353</v>
      </c>
      <c r="K7965" s="260">
        <v>1.24200798818327</v>
      </c>
      <c r="L7965" s="301" t="str">
        <f t="shared" si="249"/>
        <v/>
      </c>
      <c r="M7965" s="459">
        <f>IFERROR((Tableau1[[#This Row],[Scope 1
(kg CO2-eq)]]+Tableau1[[#This Row],[Scope 2 energy
(kg CO2-eq)]]+Tableau1[[#This Row],[Scope 2 Infrastructure
(kg CO2-eq)]])/Tableau1[[#This Row],[Total CO2-emissions
(kg CO2-eq)
for scope 3 use ]],"")</f>
        <v>0.35835256839491175</v>
      </c>
      <c r="N7965" s="436" t="s">
        <v>3730</v>
      </c>
      <c r="O7965" s="259">
        <v>1</v>
      </c>
      <c r="P7965" s="259" t="s">
        <v>5402</v>
      </c>
      <c r="Q7965" s="259" t="s">
        <v>5393</v>
      </c>
    </row>
    <row r="7966" spans="1:17" ht="21.75" customHeight="1">
      <c r="A7966" s="301" t="s">
        <v>5402</v>
      </c>
      <c r="B7966" s="301" t="s">
        <v>5393</v>
      </c>
      <c r="C7966" s="316" t="s">
        <v>13935</v>
      </c>
      <c r="D7966" s="465" t="s">
        <v>3730</v>
      </c>
      <c r="E7966" s="465" t="s">
        <v>700</v>
      </c>
      <c r="F7966" s="469" t="str">
        <f t="shared" si="248"/>
        <v>CH</v>
      </c>
      <c r="G7966" s="260">
        <v>4.4100000000000001E-6</v>
      </c>
      <c r="H7966" s="260">
        <v>8.4450731675399997E-4</v>
      </c>
      <c r="I7966" s="260">
        <v>3.2462920953E-5</v>
      </c>
      <c r="J7966" s="260">
        <v>1.2030150333045999</v>
      </c>
      <c r="K7966" s="260">
        <v>1.2038964135455199</v>
      </c>
      <c r="L7966" s="301" t="str">
        <f t="shared" si="249"/>
        <v/>
      </c>
      <c r="M7966" s="459">
        <f>IFERROR((Tableau1[[#This Row],[Scope 1
(kg CO2-eq)]]+Tableau1[[#This Row],[Scope 2 energy
(kg CO2-eq)]]+Tableau1[[#This Row],[Scope 2 Infrastructure
(kg CO2-eq)]])/Tableau1[[#This Row],[Total CO2-emissions
(kg CO2-eq)
for scope 3 use ]],"")</f>
        <v>7.3210637376292388E-4</v>
      </c>
      <c r="N7966" s="436" t="s">
        <v>3730</v>
      </c>
      <c r="O7966" s="259">
        <v>1</v>
      </c>
      <c r="P7966" s="259" t="s">
        <v>5402</v>
      </c>
      <c r="Q7966" s="259" t="s">
        <v>5393</v>
      </c>
    </row>
    <row r="7967" spans="1:17" ht="21.75" customHeight="1">
      <c r="A7967" s="301" t="s">
        <v>5402</v>
      </c>
      <c r="B7967" s="301" t="s">
        <v>5458</v>
      </c>
      <c r="C7967" s="316" t="s">
        <v>13936</v>
      </c>
      <c r="D7967" s="465" t="s">
        <v>3730</v>
      </c>
      <c r="E7967" s="465" t="s">
        <v>6091</v>
      </c>
      <c r="F7967" s="469" t="str">
        <f t="shared" si="248"/>
        <v>other</v>
      </c>
      <c r="G7967" s="260">
        <v>4.4100000000000001E-6</v>
      </c>
      <c r="H7967" s="260">
        <v>3.5256812344739998E-3</v>
      </c>
      <c r="I7967" s="260">
        <v>3.2464657592999997E-5</v>
      </c>
      <c r="J7967" s="260">
        <v>1.2641891744234899</v>
      </c>
      <c r="K7967" s="260">
        <v>1.2677517303035599</v>
      </c>
      <c r="L7967" s="301" t="str">
        <f t="shared" si="249"/>
        <v/>
      </c>
      <c r="M7967" s="459">
        <f>IFERROR((Tableau1[[#This Row],[Scope 1
(kg CO2-eq)]]+Tableau1[[#This Row],[Scope 2 energy
(kg CO2-eq)]]+Tableau1[[#This Row],[Scope 2 Infrastructure
(kg CO2-eq)]])/Tableau1[[#This Row],[Total CO2-emissions
(kg CO2-eq)
for scope 3 use ]],"")</f>
        <v>2.8101368800450815E-3</v>
      </c>
      <c r="N7967" s="436" t="s">
        <v>3730</v>
      </c>
      <c r="O7967" s="259">
        <v>1</v>
      </c>
      <c r="P7967" s="259" t="s">
        <v>5402</v>
      </c>
      <c r="Q7967" s="260" t="s">
        <v>5458</v>
      </c>
    </row>
    <row r="7968" spans="1:17" ht="21.75" customHeight="1">
      <c r="A7968" s="301" t="s">
        <v>5383</v>
      </c>
      <c r="B7968" s="301" t="s">
        <v>5401</v>
      </c>
      <c r="C7968" s="316" t="s">
        <v>13937</v>
      </c>
      <c r="D7968" s="465" t="s">
        <v>3646</v>
      </c>
      <c r="E7968" s="465" t="s">
        <v>6091</v>
      </c>
      <c r="F7968" s="469" t="str">
        <f t="shared" si="248"/>
        <v>other</v>
      </c>
      <c r="G7968" s="260">
        <v>0</v>
      </c>
      <c r="H7968" s="260">
        <v>0</v>
      </c>
      <c r="I7968" s="260">
        <v>0</v>
      </c>
      <c r="J7968" s="260">
        <v>0</v>
      </c>
      <c r="K7968" s="260">
        <v>0</v>
      </c>
      <c r="L7968" s="301" t="str">
        <f t="shared" si="249"/>
        <v/>
      </c>
      <c r="M7968" s="459" t="str">
        <f>IFERROR((Tableau1[[#This Row],[Scope 1
(kg CO2-eq)]]+Tableau1[[#This Row],[Scope 2 energy
(kg CO2-eq)]]+Tableau1[[#This Row],[Scope 2 Infrastructure
(kg CO2-eq)]])/Tableau1[[#This Row],[Total CO2-emissions
(kg CO2-eq)
for scope 3 use ]],"")</f>
        <v/>
      </c>
      <c r="N7968" s="436" t="s">
        <v>3646</v>
      </c>
      <c r="O7968" s="259">
        <v>1</v>
      </c>
      <c r="P7968" s="259" t="s">
        <v>5383</v>
      </c>
      <c r="Q7968" s="260" t="s">
        <v>5401</v>
      </c>
    </row>
    <row r="7969" spans="1:17" ht="21.75" customHeight="1">
      <c r="A7969" s="301" t="s">
        <v>5383</v>
      </c>
      <c r="B7969" s="301" t="s">
        <v>5401</v>
      </c>
      <c r="C7969" s="316" t="s">
        <v>13938</v>
      </c>
      <c r="D7969" s="465" t="s">
        <v>3646</v>
      </c>
      <c r="E7969" s="465" t="s">
        <v>6091</v>
      </c>
      <c r="F7969" s="469" t="str">
        <f t="shared" si="248"/>
        <v>other</v>
      </c>
      <c r="G7969" s="260">
        <v>0</v>
      </c>
      <c r="H7969" s="260">
        <v>9.8034482879999996E-2</v>
      </c>
      <c r="I7969" s="260">
        <v>1.2373631999999999E-4</v>
      </c>
      <c r="J7969" s="260">
        <v>3.4838685400834901</v>
      </c>
      <c r="K7969" s="260">
        <v>3.5820267576651399</v>
      </c>
      <c r="L7969" s="301" t="str">
        <f t="shared" si="249"/>
        <v/>
      </c>
      <c r="M7969" s="459">
        <f>IFERROR((Tableau1[[#This Row],[Scope 1
(kg CO2-eq)]]+Tableau1[[#This Row],[Scope 2 energy
(kg CO2-eq)]]+Tableau1[[#This Row],[Scope 2 Infrastructure
(kg CO2-eq)]])/Tableau1[[#This Row],[Total CO2-emissions
(kg CO2-eq)
for scope 3 use ]],"")</f>
        <v>2.7402983238456354E-2</v>
      </c>
      <c r="N7969" s="436" t="s">
        <v>3646</v>
      </c>
      <c r="O7969" s="259">
        <v>1</v>
      </c>
      <c r="P7969" s="259" t="s">
        <v>5383</v>
      </c>
      <c r="Q7969" s="259" t="s">
        <v>5401</v>
      </c>
    </row>
    <row r="7970" spans="1:17" ht="21.75" customHeight="1">
      <c r="A7970" s="301" t="s">
        <v>5383</v>
      </c>
      <c r="B7970" s="301" t="s">
        <v>5401</v>
      </c>
      <c r="C7970" s="316" t="s">
        <v>13939</v>
      </c>
      <c r="D7970" s="465" t="s">
        <v>3646</v>
      </c>
      <c r="E7970" s="465" t="s">
        <v>6091</v>
      </c>
      <c r="F7970" s="469" t="str">
        <f t="shared" si="248"/>
        <v>other</v>
      </c>
      <c r="G7970" s="260">
        <v>3.0000000000000001E-5</v>
      </c>
      <c r="H7970" s="260">
        <v>9.8034482879999996E-2</v>
      </c>
      <c r="I7970" s="260">
        <v>1.2373631999999999E-4</v>
      </c>
      <c r="J7970" s="260">
        <v>0.93853037600966804</v>
      </c>
      <c r="K7970" s="260">
        <v>1.03671859494048</v>
      </c>
      <c r="L7970" s="301" t="str">
        <f t="shared" si="249"/>
        <v/>
      </c>
      <c r="M7970" s="459">
        <f>IFERROR((Tableau1[[#This Row],[Scope 1
(kg CO2-eq)]]+Tableau1[[#This Row],[Scope 2 energy
(kg CO2-eq)]]+Tableau1[[#This Row],[Scope 2 Infrastructure
(kg CO2-eq)]])/Tableau1[[#This Row],[Total CO2-emissions
(kg CO2-eq)
for scope 3 use ]],"")</f>
        <v>9.4710579784321486E-2</v>
      </c>
      <c r="N7970" s="436" t="s">
        <v>3646</v>
      </c>
      <c r="O7970" s="259">
        <v>1</v>
      </c>
      <c r="P7970" s="259" t="s">
        <v>5383</v>
      </c>
      <c r="Q7970" s="259" t="s">
        <v>5401</v>
      </c>
    </row>
    <row r="7971" spans="1:17" ht="21.75" customHeight="1">
      <c r="A7971" s="301" t="s">
        <v>5383</v>
      </c>
      <c r="B7971" s="301" t="s">
        <v>5401</v>
      </c>
      <c r="C7971" s="316" t="s">
        <v>13940</v>
      </c>
      <c r="D7971" s="465" t="s">
        <v>3646</v>
      </c>
      <c r="E7971" s="465" t="s">
        <v>6091</v>
      </c>
      <c r="F7971" s="469" t="str">
        <f t="shared" si="248"/>
        <v>other</v>
      </c>
      <c r="G7971" s="260">
        <v>0</v>
      </c>
      <c r="H7971" s="260">
        <v>0</v>
      </c>
      <c r="I7971" s="260">
        <v>0</v>
      </c>
      <c r="J7971" s="260">
        <v>0</v>
      </c>
      <c r="K7971" s="260">
        <v>0</v>
      </c>
      <c r="L7971" s="301" t="str">
        <f t="shared" si="249"/>
        <v/>
      </c>
      <c r="M7971" s="459" t="str">
        <f>IFERROR((Tableau1[[#This Row],[Scope 1
(kg CO2-eq)]]+Tableau1[[#This Row],[Scope 2 energy
(kg CO2-eq)]]+Tableau1[[#This Row],[Scope 2 Infrastructure
(kg CO2-eq)]])/Tableau1[[#This Row],[Total CO2-emissions
(kg CO2-eq)
for scope 3 use ]],"")</f>
        <v/>
      </c>
      <c r="N7971" s="436" t="s">
        <v>3646</v>
      </c>
      <c r="O7971" s="259">
        <v>1</v>
      </c>
      <c r="P7971" s="259" t="s">
        <v>5383</v>
      </c>
      <c r="Q7971" s="259" t="s">
        <v>5401</v>
      </c>
    </row>
    <row r="7972" spans="1:17" ht="21.75" customHeight="1">
      <c r="A7972" s="301" t="s">
        <v>5383</v>
      </c>
      <c r="B7972" s="301" t="s">
        <v>5401</v>
      </c>
      <c r="C7972" s="316" t="s">
        <v>13941</v>
      </c>
      <c r="D7972" s="465" t="s">
        <v>3646</v>
      </c>
      <c r="E7972" s="465" t="s">
        <v>6091</v>
      </c>
      <c r="F7972" s="469" t="str">
        <f t="shared" si="248"/>
        <v>other</v>
      </c>
      <c r="G7972" s="260">
        <v>0</v>
      </c>
      <c r="H7972" s="260">
        <v>4.9766326471999998</v>
      </c>
      <c r="I7972" s="260">
        <v>5.5297360000000004E-3</v>
      </c>
      <c r="J7972" s="260">
        <v>430.79868288421</v>
      </c>
      <c r="K7972" s="260">
        <v>435.78084527321698</v>
      </c>
      <c r="L7972" s="301" t="str">
        <f t="shared" si="249"/>
        <v/>
      </c>
      <c r="M7972" s="459">
        <f>IFERROR((Tableau1[[#This Row],[Scope 1
(kg CO2-eq)]]+Tableau1[[#This Row],[Scope 2 energy
(kg CO2-eq)]]+Tableau1[[#This Row],[Scope 2 Infrastructure
(kg CO2-eq)]])/Tableau1[[#This Row],[Total CO2-emissions
(kg CO2-eq)
for scope 3 use ]],"")</f>
        <v>1.1432724584478662E-2</v>
      </c>
      <c r="N7972" s="436" t="s">
        <v>3646</v>
      </c>
      <c r="O7972" s="259">
        <v>1</v>
      </c>
      <c r="P7972" s="259" t="s">
        <v>5383</v>
      </c>
      <c r="Q7972" s="259" t="s">
        <v>5401</v>
      </c>
    </row>
    <row r="7973" spans="1:17" ht="21.75" customHeight="1">
      <c r="A7973" s="301" t="s">
        <v>5383</v>
      </c>
      <c r="B7973" s="301" t="s">
        <v>5401</v>
      </c>
      <c r="C7973" s="316" t="s">
        <v>13942</v>
      </c>
      <c r="D7973" s="465" t="s">
        <v>3646</v>
      </c>
      <c r="E7973" s="465" t="s">
        <v>6091</v>
      </c>
      <c r="F7973" s="469" t="str">
        <f t="shared" si="248"/>
        <v>other</v>
      </c>
      <c r="G7973" s="260">
        <v>0</v>
      </c>
      <c r="H7973" s="260">
        <v>0</v>
      </c>
      <c r="I7973" s="260">
        <v>0</v>
      </c>
      <c r="J7973" s="260">
        <v>0</v>
      </c>
      <c r="K7973" s="260">
        <v>0</v>
      </c>
      <c r="L7973" s="301" t="str">
        <f t="shared" si="249"/>
        <v/>
      </c>
      <c r="M7973" s="459" t="str">
        <f>IFERROR((Tableau1[[#This Row],[Scope 1
(kg CO2-eq)]]+Tableau1[[#This Row],[Scope 2 energy
(kg CO2-eq)]]+Tableau1[[#This Row],[Scope 2 Infrastructure
(kg CO2-eq)]])/Tableau1[[#This Row],[Total CO2-emissions
(kg CO2-eq)
for scope 3 use ]],"")</f>
        <v/>
      </c>
      <c r="N7973" s="436" t="s">
        <v>3646</v>
      </c>
      <c r="O7973" s="259">
        <v>1</v>
      </c>
      <c r="P7973" s="259" t="s">
        <v>5383</v>
      </c>
      <c r="Q7973" s="259" t="s">
        <v>5401</v>
      </c>
    </row>
    <row r="7974" spans="1:17" ht="21.75" customHeight="1">
      <c r="A7974" s="301" t="s">
        <v>5383</v>
      </c>
      <c r="B7974" s="301" t="s">
        <v>5401</v>
      </c>
      <c r="C7974" s="316" t="s">
        <v>13943</v>
      </c>
      <c r="D7974" s="465" t="s">
        <v>3646</v>
      </c>
      <c r="E7974" s="465" t="s">
        <v>6091</v>
      </c>
      <c r="F7974" s="469" t="str">
        <f t="shared" si="248"/>
        <v>other</v>
      </c>
      <c r="G7974" s="260">
        <v>0</v>
      </c>
      <c r="H7974" s="260">
        <v>4.9766326471999998</v>
      </c>
      <c r="I7974" s="260">
        <v>5.5297360000000004E-3</v>
      </c>
      <c r="J7974" s="260">
        <v>144.39472033551601</v>
      </c>
      <c r="K7974" s="260">
        <v>149.376882687495</v>
      </c>
      <c r="L7974" s="301" t="str">
        <f t="shared" si="249"/>
        <v/>
      </c>
      <c r="M7974" s="459">
        <f>IFERROR((Tableau1[[#This Row],[Scope 1
(kg CO2-eq)]]+Tableau1[[#This Row],[Scope 2 energy
(kg CO2-eq)]]+Tableau1[[#This Row],[Scope 2 Infrastructure
(kg CO2-eq)]])/Tableau1[[#This Row],[Total CO2-emissions
(kg CO2-eq)
for scope 3 use ]],"")</f>
        <v>3.3352967966422009E-2</v>
      </c>
      <c r="N7974" s="436" t="s">
        <v>3646</v>
      </c>
      <c r="O7974" s="259">
        <v>1</v>
      </c>
      <c r="P7974" s="259" t="s">
        <v>5383</v>
      </c>
      <c r="Q7974" s="259" t="s">
        <v>5401</v>
      </c>
    </row>
    <row r="7975" spans="1:17" ht="21.75" customHeight="1">
      <c r="A7975" s="301" t="s">
        <v>5383</v>
      </c>
      <c r="B7975" s="301" t="s">
        <v>5401</v>
      </c>
      <c r="C7975" s="316" t="s">
        <v>13944</v>
      </c>
      <c r="D7975" s="465" t="s">
        <v>3646</v>
      </c>
      <c r="E7975" s="465" t="s">
        <v>6091</v>
      </c>
      <c r="F7975" s="469" t="str">
        <f t="shared" si="248"/>
        <v>other</v>
      </c>
      <c r="G7975" s="260">
        <v>0</v>
      </c>
      <c r="H7975" s="260">
        <v>0</v>
      </c>
      <c r="I7975" s="260">
        <v>0</v>
      </c>
      <c r="J7975" s="260">
        <v>0</v>
      </c>
      <c r="K7975" s="260">
        <v>0</v>
      </c>
      <c r="L7975" s="301" t="str">
        <f t="shared" si="249"/>
        <v/>
      </c>
      <c r="M7975" s="459" t="str">
        <f>IFERROR((Tableau1[[#This Row],[Scope 1
(kg CO2-eq)]]+Tableau1[[#This Row],[Scope 2 energy
(kg CO2-eq)]]+Tableau1[[#This Row],[Scope 2 Infrastructure
(kg CO2-eq)]])/Tableau1[[#This Row],[Total CO2-emissions
(kg CO2-eq)
for scope 3 use ]],"")</f>
        <v/>
      </c>
      <c r="N7975" s="436" t="s">
        <v>3646</v>
      </c>
      <c r="O7975" s="259">
        <v>1</v>
      </c>
      <c r="P7975" s="259" t="s">
        <v>5383</v>
      </c>
      <c r="Q7975" s="259" t="s">
        <v>5401</v>
      </c>
    </row>
    <row r="7976" spans="1:17" ht="21.75" customHeight="1">
      <c r="A7976" s="301" t="s">
        <v>5383</v>
      </c>
      <c r="B7976" s="301" t="s">
        <v>5401</v>
      </c>
      <c r="C7976" s="316" t="s">
        <v>13945</v>
      </c>
      <c r="D7976" s="465" t="s">
        <v>3646</v>
      </c>
      <c r="E7976" s="465" t="s">
        <v>6091</v>
      </c>
      <c r="F7976" s="469" t="str">
        <f t="shared" si="248"/>
        <v>other</v>
      </c>
      <c r="G7976" s="260">
        <v>0</v>
      </c>
      <c r="H7976" s="260">
        <v>4.9766326471999998</v>
      </c>
      <c r="I7976" s="260">
        <v>5.5297360000000004E-3</v>
      </c>
      <c r="J7976" s="260">
        <v>450.73777863693601</v>
      </c>
      <c r="K7976" s="260">
        <v>455.71994100331801</v>
      </c>
      <c r="L7976" s="301" t="str">
        <f t="shared" si="249"/>
        <v/>
      </c>
      <c r="M7976" s="459">
        <f>IFERROR((Tableau1[[#This Row],[Scope 1
(kg CO2-eq)]]+Tableau1[[#This Row],[Scope 2 energy
(kg CO2-eq)]]+Tableau1[[#This Row],[Scope 2 Infrastructure
(kg CO2-eq)]])/Tableau1[[#This Row],[Total CO2-emissions
(kg CO2-eq)
for scope 3 use ]],"")</f>
        <v>1.0932509058592468E-2</v>
      </c>
      <c r="N7976" s="436" t="s">
        <v>3646</v>
      </c>
      <c r="O7976" s="259">
        <v>1</v>
      </c>
      <c r="P7976" s="259" t="s">
        <v>5383</v>
      </c>
      <c r="Q7976" s="259" t="s">
        <v>5401</v>
      </c>
    </row>
    <row r="7977" spans="1:17" ht="21.75" customHeight="1">
      <c r="A7977" s="301" t="s">
        <v>5383</v>
      </c>
      <c r="B7977" s="301" t="s">
        <v>5401</v>
      </c>
      <c r="C7977" s="316" t="s">
        <v>13946</v>
      </c>
      <c r="D7977" s="465" t="s">
        <v>3646</v>
      </c>
      <c r="E7977" s="465" t="s">
        <v>6091</v>
      </c>
      <c r="F7977" s="469" t="str">
        <f t="shared" si="248"/>
        <v>other</v>
      </c>
      <c r="G7977" s="260">
        <v>0</v>
      </c>
      <c r="H7977" s="260">
        <v>4.9766326471999998</v>
      </c>
      <c r="I7977" s="260">
        <v>5.5297360000000004E-3</v>
      </c>
      <c r="J7977" s="260">
        <v>164.333816088242</v>
      </c>
      <c r="K7977" s="260">
        <v>169.31597840106201</v>
      </c>
      <c r="L7977" s="301" t="str">
        <f t="shared" si="249"/>
        <v/>
      </c>
      <c r="M7977" s="459">
        <f>IFERROR((Tableau1[[#This Row],[Scope 1
(kg CO2-eq)]]+Tableau1[[#This Row],[Scope 2 energy
(kg CO2-eq)]]+Tableau1[[#This Row],[Scope 2 Infrastructure
(kg CO2-eq)]])/Tableau1[[#This Row],[Total CO2-emissions
(kg CO2-eq)
for scope 3 use ]],"")</f>
        <v>2.9425234583582274E-2</v>
      </c>
      <c r="N7977" s="436" t="s">
        <v>3646</v>
      </c>
      <c r="O7977" s="259">
        <v>1</v>
      </c>
      <c r="P7977" s="259" t="s">
        <v>5383</v>
      </c>
      <c r="Q7977" s="259" t="s">
        <v>5401</v>
      </c>
    </row>
    <row r="7978" spans="1:17" ht="21.75" customHeight="1">
      <c r="A7978" s="301" t="s">
        <v>5383</v>
      </c>
      <c r="B7978" s="301" t="s">
        <v>5401</v>
      </c>
      <c r="C7978" s="316" t="s">
        <v>13947</v>
      </c>
      <c r="D7978" s="465" t="s">
        <v>3730</v>
      </c>
      <c r="E7978" s="465" t="s">
        <v>6015</v>
      </c>
      <c r="F7978" s="469" t="str">
        <f t="shared" si="248"/>
        <v>other</v>
      </c>
      <c r="G7978" s="260">
        <v>2.3596326599999999E-3</v>
      </c>
      <c r="H7978" s="260">
        <v>1.428578761771</v>
      </c>
      <c r="I7978" s="260">
        <v>4.4382238819999998E-3</v>
      </c>
      <c r="J7978" s="260">
        <v>0.77209467917849195</v>
      </c>
      <c r="K7978" s="260">
        <v>2.2074712977417601</v>
      </c>
      <c r="L7978" s="301" t="str">
        <f t="shared" si="249"/>
        <v/>
      </c>
      <c r="M7978" s="459">
        <f>IFERROR((Tableau1[[#This Row],[Scope 1
(kg CO2-eq)]]+Tableau1[[#This Row],[Scope 2 energy
(kg CO2-eq)]]+Tableau1[[#This Row],[Scope 2 Infrastructure
(kg CO2-eq)]])/Tableau1[[#This Row],[Total CO2-emissions
(kg CO2-eq)
for scope 3 use ]],"")</f>
        <v>0.65023568812939403</v>
      </c>
      <c r="N7978" s="436" t="s">
        <v>3730</v>
      </c>
      <c r="O7978" s="259">
        <v>1</v>
      </c>
      <c r="P7978" s="259" t="s">
        <v>5383</v>
      </c>
      <c r="Q7978" s="259" t="s">
        <v>5401</v>
      </c>
    </row>
    <row r="7979" spans="1:17" ht="21.75" customHeight="1">
      <c r="A7979" s="301" t="s">
        <v>5427</v>
      </c>
      <c r="B7979" s="301" t="s">
        <v>5472</v>
      </c>
      <c r="C7979" s="316" t="s">
        <v>13948</v>
      </c>
      <c r="D7979" s="465" t="s">
        <v>3730</v>
      </c>
      <c r="E7979" s="465" t="s">
        <v>6091</v>
      </c>
      <c r="F7979" s="469" t="str">
        <f t="shared" si="248"/>
        <v>other</v>
      </c>
      <c r="G7979" s="260">
        <v>0</v>
      </c>
      <c r="H7979" s="260">
        <v>7.7958270418400002E-3</v>
      </c>
      <c r="I7979" s="260">
        <v>3.7302129494399998E-3</v>
      </c>
      <c r="J7979" s="260">
        <v>1.0221085724490301E-2</v>
      </c>
      <c r="K7979" s="260">
        <v>2.17471258090811E-2</v>
      </c>
      <c r="L7979" s="301" t="str">
        <f t="shared" si="249"/>
        <v/>
      </c>
      <c r="M7979" s="459">
        <f>IFERROR((Tableau1[[#This Row],[Scope 1
(kg CO2-eq)]]+Tableau1[[#This Row],[Scope 2 energy
(kg CO2-eq)]]+Tableau1[[#This Row],[Scope 2 Infrastructure
(kg CO2-eq)]])/Tableau1[[#This Row],[Total CO2-emissions
(kg CO2-eq)
for scope 3 use ]],"")</f>
        <v>0.53000291130274291</v>
      </c>
      <c r="N7979" s="436" t="s">
        <v>3730</v>
      </c>
      <c r="O7979" s="259">
        <v>1</v>
      </c>
      <c r="P7979" s="259" t="s">
        <v>5427</v>
      </c>
      <c r="Q7979" s="259" t="s">
        <v>5472</v>
      </c>
    </row>
    <row r="7980" spans="1:17" ht="21.75" customHeight="1">
      <c r="A7980" s="301" t="s">
        <v>5427</v>
      </c>
      <c r="B7980" s="301" t="s">
        <v>5372</v>
      </c>
      <c r="C7980" s="316" t="s">
        <v>13949</v>
      </c>
      <c r="D7980" s="465" t="s">
        <v>50</v>
      </c>
      <c r="E7980" s="465" t="s">
        <v>6091</v>
      </c>
      <c r="F7980" s="469" t="str">
        <f t="shared" si="248"/>
        <v>other</v>
      </c>
      <c r="G7980" s="260">
        <v>0</v>
      </c>
      <c r="H7980" s="260">
        <v>0</v>
      </c>
      <c r="I7980" s="260">
        <v>0</v>
      </c>
      <c r="J7980" s="260">
        <v>8.7528431279577994</v>
      </c>
      <c r="K7980" s="260">
        <v>8.7528430922686393</v>
      </c>
      <c r="L7980" s="301" t="str">
        <f t="shared" si="249"/>
        <v/>
      </c>
      <c r="M7980" s="459">
        <f>IFERROR((Tableau1[[#This Row],[Scope 1
(kg CO2-eq)]]+Tableau1[[#This Row],[Scope 2 energy
(kg CO2-eq)]]+Tableau1[[#This Row],[Scope 2 Infrastructure
(kg CO2-eq)]])/Tableau1[[#This Row],[Total CO2-emissions
(kg CO2-eq)
for scope 3 use ]],"")</f>
        <v>0</v>
      </c>
      <c r="N7980" s="436" t="s">
        <v>50</v>
      </c>
      <c r="O7980" s="259">
        <v>1</v>
      </c>
      <c r="P7980" s="259" t="s">
        <v>5427</v>
      </c>
      <c r="Q7980" s="259" t="s">
        <v>5372</v>
      </c>
    </row>
    <row r="7981" spans="1:17" ht="21.75" customHeight="1">
      <c r="A7981" s="301" t="s">
        <v>5427</v>
      </c>
      <c r="B7981" s="301" t="s">
        <v>5372</v>
      </c>
      <c r="C7981" s="316" t="s">
        <v>13950</v>
      </c>
      <c r="D7981" s="465" t="s">
        <v>50</v>
      </c>
      <c r="E7981" s="465" t="s">
        <v>6091</v>
      </c>
      <c r="F7981" s="469" t="str">
        <f t="shared" si="248"/>
        <v>other</v>
      </c>
      <c r="G7981" s="260">
        <v>0</v>
      </c>
      <c r="H7981" s="260">
        <v>1.2960912411210199</v>
      </c>
      <c r="I7981" s="260">
        <v>0.62016464774522395</v>
      </c>
      <c r="J7981" s="260">
        <v>5.7616766352545898</v>
      </c>
      <c r="K7981" s="260">
        <v>7.6779325683840298</v>
      </c>
      <c r="L7981" s="301" t="str">
        <f t="shared" si="249"/>
        <v/>
      </c>
      <c r="M7981" s="459">
        <f>IFERROR((Tableau1[[#This Row],[Scope 1
(kg CO2-eq)]]+Tableau1[[#This Row],[Scope 2 energy
(kg CO2-eq)]]+Tableau1[[#This Row],[Scope 2 Infrastructure
(kg CO2-eq)]])/Tableau1[[#This Row],[Total CO2-emissions
(kg CO2-eq)
for scope 3 use ]],"")</f>
        <v>0.24957967158463298</v>
      </c>
      <c r="N7981" s="436" t="s">
        <v>50</v>
      </c>
      <c r="O7981" s="259">
        <v>1</v>
      </c>
      <c r="P7981" s="259" t="s">
        <v>5427</v>
      </c>
      <c r="Q7981" s="259" t="s">
        <v>5372</v>
      </c>
    </row>
    <row r="7982" spans="1:17" ht="21.75" customHeight="1">
      <c r="A7982" s="301" t="s">
        <v>5427</v>
      </c>
      <c r="B7982" s="301" t="s">
        <v>5372</v>
      </c>
      <c r="C7982" s="316" t="s">
        <v>13951</v>
      </c>
      <c r="D7982" s="465" t="s">
        <v>50</v>
      </c>
      <c r="E7982" s="465" t="s">
        <v>6091</v>
      </c>
      <c r="F7982" s="469" t="str">
        <f t="shared" si="248"/>
        <v>other</v>
      </c>
      <c r="G7982" s="260">
        <v>0</v>
      </c>
      <c r="H7982" s="260">
        <v>0</v>
      </c>
      <c r="I7982" s="260">
        <v>0</v>
      </c>
      <c r="J7982" s="260">
        <v>12.384916519050501</v>
      </c>
      <c r="K7982" s="260">
        <v>12.384916634641399</v>
      </c>
      <c r="L7982" s="301" t="str">
        <f t="shared" si="249"/>
        <v/>
      </c>
      <c r="M7982" s="459">
        <f>IFERROR((Tableau1[[#This Row],[Scope 1
(kg CO2-eq)]]+Tableau1[[#This Row],[Scope 2 energy
(kg CO2-eq)]]+Tableau1[[#This Row],[Scope 2 Infrastructure
(kg CO2-eq)]])/Tableau1[[#This Row],[Total CO2-emissions
(kg CO2-eq)
for scope 3 use ]],"")</f>
        <v>0</v>
      </c>
      <c r="N7982" s="436" t="s">
        <v>50</v>
      </c>
      <c r="O7982" s="259">
        <v>1</v>
      </c>
      <c r="P7982" s="259" t="s">
        <v>5427</v>
      </c>
      <c r="Q7982" s="259" t="s">
        <v>5372</v>
      </c>
    </row>
    <row r="7983" spans="1:17" ht="21.75" customHeight="1">
      <c r="A7983" s="301" t="s">
        <v>5427</v>
      </c>
      <c r="B7983" s="301" t="s">
        <v>5372</v>
      </c>
      <c r="C7983" s="316" t="s">
        <v>13952</v>
      </c>
      <c r="D7983" s="465" t="s">
        <v>50</v>
      </c>
      <c r="E7983" s="465" t="s">
        <v>6091</v>
      </c>
      <c r="F7983" s="469" t="str">
        <f t="shared" si="248"/>
        <v>other</v>
      </c>
      <c r="G7983" s="260">
        <v>0</v>
      </c>
      <c r="H7983" s="260">
        <v>2.5073651725217401</v>
      </c>
      <c r="I7983" s="260">
        <v>1.1997451951304401</v>
      </c>
      <c r="J7983" s="260">
        <v>7.5519046803912904</v>
      </c>
      <c r="K7983" s="260">
        <v>11.259015017318699</v>
      </c>
      <c r="L7983" s="301" t="str">
        <f t="shared" si="249"/>
        <v/>
      </c>
      <c r="M7983" s="459">
        <f>IFERROR((Tableau1[[#This Row],[Scope 1
(kg CO2-eq)]]+Tableau1[[#This Row],[Scope 2 energy
(kg CO2-eq)]]+Tableau1[[#This Row],[Scope 2 Infrastructure
(kg CO2-eq)]])/Tableau1[[#This Row],[Total CO2-emissions
(kg CO2-eq)
for scope 3 use ]],"")</f>
        <v>0.32925707639166263</v>
      </c>
      <c r="N7983" s="436" t="s">
        <v>50</v>
      </c>
      <c r="O7983" s="259">
        <v>1</v>
      </c>
      <c r="P7983" s="259" t="s">
        <v>5427</v>
      </c>
      <c r="Q7983" s="259" t="s">
        <v>5372</v>
      </c>
    </row>
    <row r="7984" spans="1:17" ht="21.75" customHeight="1">
      <c r="A7984" s="301" t="s">
        <v>5427</v>
      </c>
      <c r="B7984" s="301" t="s">
        <v>5372</v>
      </c>
      <c r="C7984" s="316" t="s">
        <v>13953</v>
      </c>
      <c r="D7984" s="465" t="s">
        <v>50</v>
      </c>
      <c r="E7984" s="465" t="s">
        <v>6091</v>
      </c>
      <c r="F7984" s="469" t="str">
        <f t="shared" si="248"/>
        <v>other</v>
      </c>
      <c r="G7984" s="260">
        <v>0</v>
      </c>
      <c r="H7984" s="260">
        <v>5.4529015157490202</v>
      </c>
      <c r="I7984" s="260">
        <v>2.6091502206117698</v>
      </c>
      <c r="J7984" s="260">
        <v>7.1334684825190697</v>
      </c>
      <c r="K7984" s="260">
        <v>15.1955202817939</v>
      </c>
      <c r="L7984" s="301" t="str">
        <f t="shared" si="249"/>
        <v/>
      </c>
      <c r="M7984" s="459">
        <f>IFERROR((Tableau1[[#This Row],[Scope 1
(kg CO2-eq)]]+Tableau1[[#This Row],[Scope 2 energy
(kg CO2-eq)]]+Tableau1[[#This Row],[Scope 2 Infrastructure
(kg CO2-eq)]])/Tableau1[[#This Row],[Total CO2-emissions
(kg CO2-eq)
for scope 3 use ]],"")</f>
        <v>0.53055450467333576</v>
      </c>
      <c r="N7984" s="436" t="s">
        <v>50</v>
      </c>
      <c r="O7984" s="259">
        <v>1</v>
      </c>
      <c r="P7984" s="259" t="s">
        <v>5427</v>
      </c>
      <c r="Q7984" s="259" t="s">
        <v>5372</v>
      </c>
    </row>
    <row r="7985" spans="1:17" ht="21.75" customHeight="1">
      <c r="A7985" s="301" t="s">
        <v>5427</v>
      </c>
      <c r="B7985" s="301" t="s">
        <v>5372</v>
      </c>
      <c r="C7985" s="316" t="s">
        <v>13954</v>
      </c>
      <c r="D7985" s="465" t="s">
        <v>50</v>
      </c>
      <c r="E7985" s="465" t="s">
        <v>6078</v>
      </c>
      <c r="F7985" s="469" t="str">
        <f t="shared" si="248"/>
        <v>other</v>
      </c>
      <c r="G7985" s="260">
        <v>0</v>
      </c>
      <c r="H7985" s="260">
        <v>5.9462230024</v>
      </c>
      <c r="I7985" s="260">
        <v>2.8451988384</v>
      </c>
      <c r="J7985" s="260">
        <v>9.4537763689880094</v>
      </c>
      <c r="K7985" s="260">
        <v>18.2451982777193</v>
      </c>
      <c r="L7985" s="301" t="str">
        <f t="shared" si="249"/>
        <v/>
      </c>
      <c r="M7985" s="459">
        <f>IFERROR((Tableau1[[#This Row],[Scope 1
(kg CO2-eq)]]+Tableau1[[#This Row],[Scope 2 energy
(kg CO2-eq)]]+Tableau1[[#This Row],[Scope 2 Infrastructure
(kg CO2-eq)]])/Tableau1[[#This Row],[Total CO2-emissions
(kg CO2-eq)
for scope 3 use ]],"")</f>
        <v>0.48184852293635649</v>
      </c>
      <c r="N7985" s="436" t="s">
        <v>50</v>
      </c>
      <c r="O7985" s="259">
        <v>1</v>
      </c>
      <c r="P7985" s="259" t="s">
        <v>5427</v>
      </c>
      <c r="Q7985" s="259" t="s">
        <v>5372</v>
      </c>
    </row>
    <row r="7986" spans="1:17" ht="21.75" customHeight="1">
      <c r="A7986" s="301" t="s">
        <v>5427</v>
      </c>
      <c r="B7986" s="301" t="s">
        <v>5372</v>
      </c>
      <c r="C7986" s="316" t="s">
        <v>13955</v>
      </c>
      <c r="D7986" s="465" t="s">
        <v>50</v>
      </c>
      <c r="E7986" s="465" t="s">
        <v>6091</v>
      </c>
      <c r="F7986" s="469" t="str">
        <f t="shared" si="248"/>
        <v>other</v>
      </c>
      <c r="G7986" s="260">
        <v>0</v>
      </c>
      <c r="H7986" s="260">
        <v>2.0960585486048</v>
      </c>
      <c r="I7986" s="260">
        <v>1.0029397392768</v>
      </c>
      <c r="J7986" s="260">
        <v>15.6828182297452</v>
      </c>
      <c r="K7986" s="260">
        <v>18.781816541824998</v>
      </c>
      <c r="L7986" s="301" t="str">
        <f t="shared" si="249"/>
        <v/>
      </c>
      <c r="M7986" s="459">
        <f>IFERROR((Tableau1[[#This Row],[Scope 1
(kg CO2-eq)]]+Tableau1[[#This Row],[Scope 2 energy
(kg CO2-eq)]]+Tableau1[[#This Row],[Scope 2 Infrastructure
(kg CO2-eq)]])/Tableau1[[#This Row],[Total CO2-emissions
(kg CO2-eq)
for scope 3 use ]],"")</f>
        <v>0.16499992324919577</v>
      </c>
      <c r="N7986" s="436" t="s">
        <v>50</v>
      </c>
      <c r="O7986" s="259">
        <v>1</v>
      </c>
      <c r="P7986" s="259" t="s">
        <v>5427</v>
      </c>
      <c r="Q7986" s="259" t="s">
        <v>5372</v>
      </c>
    </row>
    <row r="7987" spans="1:17" ht="21.75" customHeight="1">
      <c r="A7987" s="301" t="s">
        <v>5427</v>
      </c>
      <c r="B7987" s="301" t="s">
        <v>5372</v>
      </c>
      <c r="C7987" s="316" t="s">
        <v>13956</v>
      </c>
      <c r="D7987" s="465" t="s">
        <v>50</v>
      </c>
      <c r="E7987" s="465" t="s">
        <v>6091</v>
      </c>
      <c r="F7987" s="469" t="str">
        <f t="shared" si="248"/>
        <v>other</v>
      </c>
      <c r="G7987" s="260">
        <v>0</v>
      </c>
      <c r="H7987" s="260">
        <v>7.6301050942276598</v>
      </c>
      <c r="I7987" s="260">
        <v>3.6509169168738298</v>
      </c>
      <c r="J7987" s="260">
        <v>4.5528975842281003</v>
      </c>
      <c r="K7987" s="260">
        <v>15.833919684408199</v>
      </c>
      <c r="L7987" s="301" t="str">
        <f t="shared" si="249"/>
        <v/>
      </c>
      <c r="M7987" s="459">
        <f>IFERROR((Tableau1[[#This Row],[Scope 1
(kg CO2-eq)]]+Tableau1[[#This Row],[Scope 2 energy
(kg CO2-eq)]]+Tableau1[[#This Row],[Scope 2 Infrastructure
(kg CO2-eq)]])/Tableau1[[#This Row],[Total CO2-emissions
(kg CO2-eq)
for scope 3 use ]],"")</f>
        <v>0.71245921641310406</v>
      </c>
      <c r="N7987" s="436" t="s">
        <v>50</v>
      </c>
      <c r="O7987" s="259">
        <v>1</v>
      </c>
      <c r="P7987" s="259" t="s">
        <v>5427</v>
      </c>
      <c r="Q7987" s="259" t="s">
        <v>5372</v>
      </c>
    </row>
    <row r="7988" spans="1:17" ht="21.75" customHeight="1">
      <c r="A7988" s="301" t="s">
        <v>5427</v>
      </c>
      <c r="B7988" s="301" t="s">
        <v>5456</v>
      </c>
      <c r="C7988" s="316" t="s">
        <v>13957</v>
      </c>
      <c r="D7988" s="465" t="s">
        <v>50</v>
      </c>
      <c r="E7988" s="465" t="s">
        <v>6078</v>
      </c>
      <c r="F7988" s="469" t="str">
        <f t="shared" si="248"/>
        <v>other</v>
      </c>
      <c r="G7988" s="260">
        <v>2.2186920999999998E-2</v>
      </c>
      <c r="H7988" s="260">
        <v>0.26897657759999999</v>
      </c>
      <c r="I7988" s="260">
        <v>1.19611776E-3</v>
      </c>
      <c r="J7988" s="260">
        <v>2.178960858905</v>
      </c>
      <c r="K7988" s="260">
        <v>2.4713204725722102</v>
      </c>
      <c r="L7988" s="301" t="str">
        <f t="shared" si="249"/>
        <v/>
      </c>
      <c r="M7988" s="459">
        <f>IFERROR((Tableau1[[#This Row],[Scope 1
(kg CO2-eq)]]+Tableau1[[#This Row],[Scope 2 energy
(kg CO2-eq)]]+Tableau1[[#This Row],[Scope 2 Infrastructure
(kg CO2-eq)]])/Tableau1[[#This Row],[Total CO2-emissions
(kg CO2-eq)
for scope 3 use ]],"")</f>
        <v>0.1183009729433047</v>
      </c>
      <c r="N7988" s="436" t="s">
        <v>50</v>
      </c>
      <c r="O7988" s="259">
        <v>1</v>
      </c>
      <c r="P7988" s="259" t="s">
        <v>5427</v>
      </c>
      <c r="Q7988" s="259" t="s">
        <v>5456</v>
      </c>
    </row>
    <row r="7989" spans="1:17" ht="21.75" customHeight="1">
      <c r="A7989" s="301" t="s">
        <v>5427</v>
      </c>
      <c r="B7989" s="301" t="s">
        <v>5472</v>
      </c>
      <c r="C7989" s="316" t="s">
        <v>13958</v>
      </c>
      <c r="D7989" s="465" t="s">
        <v>50</v>
      </c>
      <c r="E7989" s="465" t="s">
        <v>6091</v>
      </c>
      <c r="F7989" s="469" t="str">
        <f t="shared" si="248"/>
        <v>other</v>
      </c>
      <c r="G7989" s="260">
        <v>0</v>
      </c>
      <c r="H7989" s="260">
        <v>15.0919184669616</v>
      </c>
      <c r="I7989" s="260">
        <v>1.9048587782400001E-2</v>
      </c>
      <c r="J7989" s="260">
        <v>80.842102624785497</v>
      </c>
      <c r="K7989" s="260">
        <v>95.953069655311893</v>
      </c>
      <c r="L7989" s="301" t="str">
        <f t="shared" si="249"/>
        <v/>
      </c>
      <c r="M7989" s="459">
        <f>IFERROR((Tableau1[[#This Row],[Scope 1
(kg CO2-eq)]]+Tableau1[[#This Row],[Scope 2 energy
(kg CO2-eq)]]+Tableau1[[#This Row],[Scope 2 Infrastructure
(kg CO2-eq)]])/Tableau1[[#This Row],[Total CO2-emissions
(kg CO2-eq)
for scope 3 use ]],"")</f>
        <v>0.1574828935543853</v>
      </c>
      <c r="N7989" s="436" t="s">
        <v>50</v>
      </c>
      <c r="O7989" s="259">
        <v>1</v>
      </c>
      <c r="P7989" s="259" t="s">
        <v>5427</v>
      </c>
      <c r="Q7989" s="259" t="s">
        <v>5472</v>
      </c>
    </row>
    <row r="7990" spans="1:17" ht="21.75" customHeight="1">
      <c r="A7990" s="301" t="s">
        <v>5427</v>
      </c>
      <c r="B7990" s="301" t="s">
        <v>5472</v>
      </c>
      <c r="C7990" s="316" t="s">
        <v>13959</v>
      </c>
      <c r="D7990" s="465" t="s">
        <v>50</v>
      </c>
      <c r="E7990" s="465" t="s">
        <v>6091</v>
      </c>
      <c r="F7990" s="469" t="str">
        <f t="shared" si="248"/>
        <v>other</v>
      </c>
      <c r="G7990" s="260">
        <v>0</v>
      </c>
      <c r="H7990" s="260">
        <v>15.0919184669616</v>
      </c>
      <c r="I7990" s="260">
        <v>1.9048587782400001E-2</v>
      </c>
      <c r="J7990" s="260">
        <v>97.072666276540403</v>
      </c>
      <c r="K7990" s="260">
        <v>112.18363328114199</v>
      </c>
      <c r="L7990" s="301" t="str">
        <f t="shared" si="249"/>
        <v/>
      </c>
      <c r="M7990" s="459">
        <f>IFERROR((Tableau1[[#This Row],[Scope 1
(kg CO2-eq)]]+Tableau1[[#This Row],[Scope 2 energy
(kg CO2-eq)]]+Tableau1[[#This Row],[Scope 2 Infrastructure
(kg CO2-eq)]])/Tableau1[[#This Row],[Total CO2-emissions
(kg CO2-eq)
for scope 3 use ]],"")</f>
        <v>0.13469849935127876</v>
      </c>
      <c r="N7990" s="436" t="s">
        <v>50</v>
      </c>
      <c r="O7990" s="259">
        <v>1</v>
      </c>
      <c r="P7990" s="259" t="s">
        <v>5427</v>
      </c>
      <c r="Q7990" s="259" t="s">
        <v>5472</v>
      </c>
    </row>
    <row r="7991" spans="1:17" ht="21.75" customHeight="1">
      <c r="A7991" s="301" t="s">
        <v>5427</v>
      </c>
      <c r="B7991" s="301" t="s">
        <v>5472</v>
      </c>
      <c r="C7991" s="316" t="s">
        <v>13960</v>
      </c>
      <c r="D7991" s="465" t="s">
        <v>50</v>
      </c>
      <c r="E7991" s="465" t="s">
        <v>6091</v>
      </c>
      <c r="F7991" s="469" t="str">
        <f t="shared" si="248"/>
        <v>other</v>
      </c>
      <c r="G7991" s="260">
        <v>0</v>
      </c>
      <c r="H7991" s="260">
        <v>5.7708780623999996</v>
      </c>
      <c r="I7991" s="260">
        <v>1.1870182655999999</v>
      </c>
      <c r="J7991" s="260">
        <v>59.9867982288173</v>
      </c>
      <c r="K7991" s="260">
        <v>66.944694667585395</v>
      </c>
      <c r="L7991" s="301" t="str">
        <f t="shared" si="249"/>
        <v/>
      </c>
      <c r="M7991" s="459">
        <f>IFERROR((Tableau1[[#This Row],[Scope 1
(kg CO2-eq)]]+Tableau1[[#This Row],[Scope 2 energy
(kg CO2-eq)]]+Tableau1[[#This Row],[Scope 2 Infrastructure
(kg CO2-eq)]])/Tableau1[[#This Row],[Total CO2-emissions
(kg CO2-eq)
for scope 3 use ]],"")</f>
        <v>0.10393499234778064</v>
      </c>
      <c r="N7991" s="436" t="s">
        <v>50</v>
      </c>
      <c r="O7991" s="259">
        <v>1</v>
      </c>
      <c r="P7991" s="259" t="s">
        <v>5427</v>
      </c>
      <c r="Q7991" s="259" t="s">
        <v>5472</v>
      </c>
    </row>
    <row r="7992" spans="1:17" ht="21.75" customHeight="1">
      <c r="A7992" s="301" t="s">
        <v>5427</v>
      </c>
      <c r="B7992" s="301" t="s">
        <v>5472</v>
      </c>
      <c r="C7992" s="316" t="s">
        <v>13961</v>
      </c>
      <c r="D7992" s="465" t="s">
        <v>50</v>
      </c>
      <c r="E7992" s="465" t="s">
        <v>6091</v>
      </c>
      <c r="F7992" s="469" t="str">
        <f t="shared" si="248"/>
        <v>other</v>
      </c>
      <c r="G7992" s="260">
        <v>0</v>
      </c>
      <c r="H7992" s="260">
        <v>0</v>
      </c>
      <c r="I7992" s="260">
        <v>0</v>
      </c>
      <c r="J7992" s="260">
        <v>59.823865889864003</v>
      </c>
      <c r="K7992" s="260">
        <v>59.823865892766499</v>
      </c>
      <c r="L7992" s="301" t="str">
        <f t="shared" si="249"/>
        <v/>
      </c>
      <c r="M7992" s="459">
        <f>IFERROR((Tableau1[[#This Row],[Scope 1
(kg CO2-eq)]]+Tableau1[[#This Row],[Scope 2 energy
(kg CO2-eq)]]+Tableau1[[#This Row],[Scope 2 Infrastructure
(kg CO2-eq)]])/Tableau1[[#This Row],[Total CO2-emissions
(kg CO2-eq)
for scope 3 use ]],"")</f>
        <v>0</v>
      </c>
      <c r="N7992" s="436" t="s">
        <v>50</v>
      </c>
      <c r="O7992" s="259">
        <v>1</v>
      </c>
      <c r="P7992" s="259" t="s">
        <v>5427</v>
      </c>
      <c r="Q7992" s="259" t="s">
        <v>5472</v>
      </c>
    </row>
    <row r="7993" spans="1:17" ht="21.75" customHeight="1">
      <c r="A7993" s="301" t="s">
        <v>5427</v>
      </c>
      <c r="B7993" s="301" t="s">
        <v>5472</v>
      </c>
      <c r="C7993" s="316" t="s">
        <v>13962</v>
      </c>
      <c r="D7993" s="465" t="s">
        <v>50</v>
      </c>
      <c r="E7993" s="465" t="s">
        <v>6091</v>
      </c>
      <c r="F7993" s="469" t="str">
        <f t="shared" si="248"/>
        <v>other</v>
      </c>
      <c r="G7993" s="260">
        <v>0</v>
      </c>
      <c r="H7993" s="260">
        <v>17.316143275200002</v>
      </c>
      <c r="I7993" s="260">
        <v>3.5719826927999998</v>
      </c>
      <c r="J7993" s="260">
        <v>60.312662898016399</v>
      </c>
      <c r="K7993" s="260">
        <v>81.200789223364893</v>
      </c>
      <c r="L7993" s="301" t="str">
        <f t="shared" si="249"/>
        <v/>
      </c>
      <c r="M7993" s="459">
        <f>IFERROR((Tableau1[[#This Row],[Scope 1
(kg CO2-eq)]]+Tableau1[[#This Row],[Scope 2 energy
(kg CO2-eq)]]+Tableau1[[#This Row],[Scope 2 Infrastructure
(kg CO2-eq)]])/Tableau1[[#This Row],[Total CO2-emissions
(kg CO2-eq)
for scope 3 use ]],"")</f>
        <v>0.25724043039214212</v>
      </c>
      <c r="N7993" s="436" t="s">
        <v>50</v>
      </c>
      <c r="O7993" s="259">
        <v>1</v>
      </c>
      <c r="P7993" s="259" t="s">
        <v>5427</v>
      </c>
      <c r="Q7993" s="259" t="s">
        <v>5472</v>
      </c>
    </row>
    <row r="7994" spans="1:17" ht="21.75" customHeight="1">
      <c r="A7994" s="301" t="s">
        <v>5427</v>
      </c>
      <c r="B7994" s="301" t="s">
        <v>5472</v>
      </c>
      <c r="C7994" s="316" t="s">
        <v>13963</v>
      </c>
      <c r="D7994" s="465" t="s">
        <v>50</v>
      </c>
      <c r="E7994" s="465" t="s">
        <v>6091</v>
      </c>
      <c r="F7994" s="469" t="str">
        <f t="shared" si="248"/>
        <v>other</v>
      </c>
      <c r="G7994" s="260">
        <v>0</v>
      </c>
      <c r="H7994" s="260">
        <v>16.070792778518399</v>
      </c>
      <c r="I7994" s="260">
        <v>2.02840949376E-2</v>
      </c>
      <c r="J7994" s="260">
        <v>36.385998499411997</v>
      </c>
      <c r="K7994" s="260">
        <v>52.477075341986001</v>
      </c>
      <c r="L7994" s="301" t="str">
        <f t="shared" si="249"/>
        <v/>
      </c>
      <c r="M7994" s="459">
        <f>IFERROR((Tableau1[[#This Row],[Scope 1
(kg CO2-eq)]]+Tableau1[[#This Row],[Scope 2 energy
(kg CO2-eq)]]+Tableau1[[#This Row],[Scope 2 Infrastructure
(kg CO2-eq)]])/Tableau1[[#This Row],[Total CO2-emissions
(kg CO2-eq)
for scope 3 use ]],"")</f>
        <v>0.30663059571427387</v>
      </c>
      <c r="N7994" s="436" t="s">
        <v>50</v>
      </c>
      <c r="O7994" s="259">
        <v>1</v>
      </c>
      <c r="P7994" s="259" t="s">
        <v>5427</v>
      </c>
      <c r="Q7994" s="259" t="s">
        <v>5472</v>
      </c>
    </row>
    <row r="7995" spans="1:17" ht="21.75" customHeight="1">
      <c r="A7995" s="301" t="s">
        <v>5427</v>
      </c>
      <c r="B7995" s="301" t="s">
        <v>5472</v>
      </c>
      <c r="C7995" s="316" t="s">
        <v>13964</v>
      </c>
      <c r="D7995" s="465" t="s">
        <v>50</v>
      </c>
      <c r="E7995" s="465" t="s">
        <v>6078</v>
      </c>
      <c r="F7995" s="469" t="str">
        <f t="shared" si="248"/>
        <v>other</v>
      </c>
      <c r="G7995" s="260">
        <v>0.63898560000000004</v>
      </c>
      <c r="H7995" s="260">
        <v>7.7465254348799997</v>
      </c>
      <c r="I7995" s="260">
        <v>3.4448191487999998E-2</v>
      </c>
      <c r="J7995" s="260">
        <v>62.754355637975102</v>
      </c>
      <c r="K7995" s="260">
        <v>71.174314487679496</v>
      </c>
      <c r="L7995" s="301" t="str">
        <f t="shared" si="249"/>
        <v/>
      </c>
      <c r="M7995" s="459">
        <f>IFERROR((Tableau1[[#This Row],[Scope 1
(kg CO2-eq)]]+Tableau1[[#This Row],[Scope 2 energy
(kg CO2-eq)]]+Tableau1[[#This Row],[Scope 2 Infrastructure
(kg CO2-eq)]])/Tableau1[[#This Row],[Total CO2-emissions
(kg CO2-eq)
for scope 3 use ]],"")</f>
        <v>0.11830053140624941</v>
      </c>
      <c r="N7995" s="436" t="s">
        <v>50</v>
      </c>
      <c r="O7995" s="259">
        <v>1</v>
      </c>
      <c r="P7995" s="259" t="s">
        <v>5427</v>
      </c>
      <c r="Q7995" s="259" t="s">
        <v>5472</v>
      </c>
    </row>
    <row r="7996" spans="1:17" ht="21.75" customHeight="1">
      <c r="A7996" s="301" t="s">
        <v>5427</v>
      </c>
      <c r="B7996" s="301" t="s">
        <v>5472</v>
      </c>
      <c r="C7996" s="316" t="s">
        <v>13965</v>
      </c>
      <c r="D7996" s="465" t="s">
        <v>50</v>
      </c>
      <c r="E7996" s="465" t="s">
        <v>6091</v>
      </c>
      <c r="F7996" s="469" t="str">
        <f t="shared" si="248"/>
        <v>other</v>
      </c>
      <c r="G7996" s="260">
        <v>0</v>
      </c>
      <c r="H7996" s="260">
        <v>15.0919184669616</v>
      </c>
      <c r="I7996" s="260">
        <v>1.9048587782400001E-2</v>
      </c>
      <c r="J7996" s="260">
        <v>75.699875017952195</v>
      </c>
      <c r="K7996" s="260">
        <v>90.810842042783406</v>
      </c>
      <c r="L7996" s="301" t="str">
        <f t="shared" si="249"/>
        <v/>
      </c>
      <c r="M7996" s="459">
        <f>IFERROR((Tableau1[[#This Row],[Scope 1
(kg CO2-eq)]]+Tableau1[[#This Row],[Scope 2 energy
(kg CO2-eq)]]+Tableau1[[#This Row],[Scope 2 Infrastructure
(kg CO2-eq)]])/Tableau1[[#This Row],[Total CO2-emissions
(kg CO2-eq)
for scope 3 use ]],"")</f>
        <v>0.16640047283808712</v>
      </c>
      <c r="N7996" s="436" t="s">
        <v>50</v>
      </c>
      <c r="O7996" s="259">
        <v>1</v>
      </c>
      <c r="P7996" s="259" t="s">
        <v>5427</v>
      </c>
      <c r="Q7996" s="259" t="s">
        <v>5472</v>
      </c>
    </row>
    <row r="7997" spans="1:17" ht="21.75" customHeight="1">
      <c r="A7997" s="301" t="s">
        <v>5427</v>
      </c>
      <c r="B7997" s="301" t="s">
        <v>5472</v>
      </c>
      <c r="C7997" s="316" t="s">
        <v>13966</v>
      </c>
      <c r="D7997" s="465" t="s">
        <v>50</v>
      </c>
      <c r="E7997" s="465" t="s">
        <v>6091</v>
      </c>
      <c r="F7997" s="469" t="str">
        <f t="shared" si="248"/>
        <v>other</v>
      </c>
      <c r="G7997" s="260">
        <v>0</v>
      </c>
      <c r="H7997" s="260">
        <v>15.0919184669616</v>
      </c>
      <c r="I7997" s="260">
        <v>1.9048587782400001E-2</v>
      </c>
      <c r="J7997" s="260">
        <v>94.438536834887501</v>
      </c>
      <c r="K7997" s="260">
        <v>109.549503862827</v>
      </c>
      <c r="L7997" s="301" t="str">
        <f t="shared" si="249"/>
        <v/>
      </c>
      <c r="M7997" s="459">
        <f>IFERROR((Tableau1[[#This Row],[Scope 1
(kg CO2-eq)]]+Tableau1[[#This Row],[Scope 2 energy
(kg CO2-eq)]]+Tableau1[[#This Row],[Scope 2 Infrastructure
(kg CO2-eq)]])/Tableau1[[#This Row],[Total CO2-emissions
(kg CO2-eq)
for scope 3 use ]],"")</f>
        <v>0.13793733902862107</v>
      </c>
      <c r="N7997" s="436" t="s">
        <v>50</v>
      </c>
      <c r="O7997" s="259">
        <v>1</v>
      </c>
      <c r="P7997" s="259" t="s">
        <v>5427</v>
      </c>
      <c r="Q7997" s="259" t="s">
        <v>5472</v>
      </c>
    </row>
    <row r="7998" spans="1:17" ht="21.75" customHeight="1">
      <c r="A7998" s="301" t="s">
        <v>5427</v>
      </c>
      <c r="B7998" s="301" t="s">
        <v>5472</v>
      </c>
      <c r="C7998" s="316" t="s">
        <v>13967</v>
      </c>
      <c r="D7998" s="465" t="s">
        <v>50</v>
      </c>
      <c r="E7998" s="465" t="s">
        <v>6091</v>
      </c>
      <c r="F7998" s="469" t="str">
        <f t="shared" si="248"/>
        <v>other</v>
      </c>
      <c r="G7998" s="260">
        <v>0</v>
      </c>
      <c r="H7998" s="260">
        <v>0</v>
      </c>
      <c r="I7998" s="260">
        <v>0</v>
      </c>
      <c r="J7998" s="260">
        <v>62.428025712398501</v>
      </c>
      <c r="K7998" s="260">
        <v>62.428025711210097</v>
      </c>
      <c r="L7998" s="301" t="str">
        <f t="shared" si="249"/>
        <v/>
      </c>
      <c r="M7998" s="459">
        <f>IFERROR((Tableau1[[#This Row],[Scope 1
(kg CO2-eq)]]+Tableau1[[#This Row],[Scope 2 energy
(kg CO2-eq)]]+Tableau1[[#This Row],[Scope 2 Infrastructure
(kg CO2-eq)]])/Tableau1[[#This Row],[Total CO2-emissions
(kg CO2-eq)
for scope 3 use ]],"")</f>
        <v>0</v>
      </c>
      <c r="N7998" s="436" t="s">
        <v>50</v>
      </c>
      <c r="O7998" s="259">
        <v>1</v>
      </c>
      <c r="P7998" s="259" t="s">
        <v>5427</v>
      </c>
      <c r="Q7998" s="259" t="s">
        <v>5472</v>
      </c>
    </row>
    <row r="7999" spans="1:17" ht="21.75" customHeight="1">
      <c r="A7999" s="301" t="s">
        <v>5427</v>
      </c>
      <c r="B7999" s="301" t="s">
        <v>5472</v>
      </c>
      <c r="C7999" s="316" t="s">
        <v>13968</v>
      </c>
      <c r="D7999" s="465" t="s">
        <v>50</v>
      </c>
      <c r="E7999" s="465" t="s">
        <v>6091</v>
      </c>
      <c r="F7999" s="469" t="str">
        <f t="shared" si="248"/>
        <v>other</v>
      </c>
      <c r="G7999" s="260">
        <v>0</v>
      </c>
      <c r="H7999" s="260">
        <v>15.3874924328448</v>
      </c>
      <c r="I7999" s="260">
        <v>1.9421652787200001E-2</v>
      </c>
      <c r="J7999" s="260">
        <v>41.345836587071602</v>
      </c>
      <c r="K7999" s="260">
        <v>56.752750647634997</v>
      </c>
      <c r="L7999" s="301" t="str">
        <f t="shared" si="249"/>
        <v/>
      </c>
      <c r="M7999" s="459">
        <f>IFERROR((Tableau1[[#This Row],[Scope 1
(kg CO2-eq)]]+Tableau1[[#This Row],[Scope 2 energy
(kg CO2-eq)]]+Tableau1[[#This Row],[Scope 2 Infrastructure
(kg CO2-eq)]])/Tableau1[[#This Row],[Total CO2-emissions
(kg CO2-eq)
for scope 3 use ]],"")</f>
        <v>0.27147431463348881</v>
      </c>
      <c r="N7999" s="436" t="s">
        <v>50</v>
      </c>
      <c r="O7999" s="259">
        <v>1</v>
      </c>
      <c r="P7999" s="259" t="s">
        <v>5427</v>
      </c>
      <c r="Q7999" s="259" t="s">
        <v>5472</v>
      </c>
    </row>
    <row r="8000" spans="1:17" ht="21.75" customHeight="1">
      <c r="A8000" s="301" t="s">
        <v>5427</v>
      </c>
      <c r="B8000" s="301" t="s">
        <v>5472</v>
      </c>
      <c r="C8000" s="316" t="s">
        <v>13969</v>
      </c>
      <c r="D8000" s="465" t="s">
        <v>50</v>
      </c>
      <c r="E8000" s="465" t="s">
        <v>6091</v>
      </c>
      <c r="F8000" s="469" t="str">
        <f t="shared" si="248"/>
        <v>other</v>
      </c>
      <c r="G8000" s="260">
        <v>0</v>
      </c>
      <c r="H8000" s="260">
        <v>13.094736936</v>
      </c>
      <c r="I8000" s="260">
        <v>3.2174622899999998</v>
      </c>
      <c r="J8000" s="260">
        <v>62.574905601547698</v>
      </c>
      <c r="K8000" s="260">
        <v>78.887105040973196</v>
      </c>
      <c r="L8000" s="301" t="str">
        <f t="shared" si="249"/>
        <v/>
      </c>
      <c r="M8000" s="459">
        <f>IFERROR((Tableau1[[#This Row],[Scope 1
(kg CO2-eq)]]+Tableau1[[#This Row],[Scope 2 energy
(kg CO2-eq)]]+Tableau1[[#This Row],[Scope 2 Infrastructure
(kg CO2-eq)]])/Tableau1[[#This Row],[Total CO2-emissions
(kg CO2-eq)
for scope 3 use ]],"")</f>
        <v>0.20677903210578716</v>
      </c>
      <c r="N8000" s="436" t="s">
        <v>50</v>
      </c>
      <c r="O8000" s="259">
        <v>1</v>
      </c>
      <c r="P8000" s="259" t="s">
        <v>5427</v>
      </c>
      <c r="Q8000" s="259" t="s">
        <v>5472</v>
      </c>
    </row>
    <row r="8001" spans="1:17" ht="21.75" customHeight="1">
      <c r="A8001" s="301" t="s">
        <v>5427</v>
      </c>
      <c r="B8001" s="301" t="s">
        <v>5472</v>
      </c>
      <c r="C8001" s="316" t="s">
        <v>13970</v>
      </c>
      <c r="D8001" s="465" t="s">
        <v>50</v>
      </c>
      <c r="E8001" s="465" t="s">
        <v>6091</v>
      </c>
      <c r="F8001" s="469" t="str">
        <f t="shared" si="248"/>
        <v>other</v>
      </c>
      <c r="G8001" s="260">
        <v>0</v>
      </c>
      <c r="H8001" s="260">
        <v>8.6965616150400002</v>
      </c>
      <c r="I8001" s="260">
        <v>2.1427053645599998</v>
      </c>
      <c r="J8001" s="260">
        <v>62.4769054132137</v>
      </c>
      <c r="K8001" s="260">
        <v>73.316172535093202</v>
      </c>
      <c r="L8001" s="301" t="str">
        <f t="shared" si="249"/>
        <v/>
      </c>
      <c r="M8001" s="459">
        <f>IFERROR((Tableau1[[#This Row],[Scope 1
(kg CO2-eq)]]+Tableau1[[#This Row],[Scope 2 energy
(kg CO2-eq)]]+Tableau1[[#This Row],[Scope 2 Infrastructure
(kg CO2-eq)]])/Tableau1[[#This Row],[Total CO2-emissions
(kg CO2-eq)
for scope 3 use ]],"")</f>
        <v>0.14784278290593691</v>
      </c>
      <c r="N8001" s="436" t="s">
        <v>50</v>
      </c>
      <c r="O8001" s="259">
        <v>1</v>
      </c>
      <c r="P8001" s="259" t="s">
        <v>5427</v>
      </c>
      <c r="Q8001" s="259" t="s">
        <v>5472</v>
      </c>
    </row>
    <row r="8002" spans="1:17" ht="21.75" customHeight="1">
      <c r="A8002" s="301" t="s">
        <v>5427</v>
      </c>
      <c r="B8002" s="301" t="s">
        <v>5472</v>
      </c>
      <c r="C8002" s="316" t="s">
        <v>13971</v>
      </c>
      <c r="D8002" s="465" t="s">
        <v>50</v>
      </c>
      <c r="E8002" s="465" t="s">
        <v>6091</v>
      </c>
      <c r="F8002" s="469" t="str">
        <f t="shared" ref="F8002:F8051" si="250">IF(ISNUMBER(SEARCH("{CH}", C8002)), "CH", "other")</f>
        <v>other</v>
      </c>
      <c r="G8002" s="260">
        <v>0</v>
      </c>
      <c r="H8002" s="260">
        <v>15.3874924328448</v>
      </c>
      <c r="I8002" s="260">
        <v>1.9421652787200001E-2</v>
      </c>
      <c r="J8002" s="260">
        <v>37.453290738148297</v>
      </c>
      <c r="K8002" s="260">
        <v>52.860204796014102</v>
      </c>
      <c r="L8002" s="301" t="str">
        <f t="shared" ref="L8002:L8051" si="251">IF(N8002="MJ", K8002*3.6, IF(N8002="m", K8002*1000, ""))</f>
        <v/>
      </c>
      <c r="M8002" s="459">
        <f>IFERROR((Tableau1[[#This Row],[Scope 1
(kg CO2-eq)]]+Tableau1[[#This Row],[Scope 2 energy
(kg CO2-eq)]]+Tableau1[[#This Row],[Scope 2 Infrastructure
(kg CO2-eq)]])/Tableau1[[#This Row],[Total CO2-emissions
(kg CO2-eq)
for scope 3 use ]],"")</f>
        <v>0.29146527420933771</v>
      </c>
      <c r="N8002" s="436" t="s">
        <v>50</v>
      </c>
      <c r="O8002" s="259">
        <v>1</v>
      </c>
      <c r="P8002" s="259" t="s">
        <v>5427</v>
      </c>
      <c r="Q8002" s="259" t="s">
        <v>5472</v>
      </c>
    </row>
    <row r="8003" spans="1:17" ht="21.75" customHeight="1">
      <c r="A8003" s="301" t="s">
        <v>5383</v>
      </c>
      <c r="B8003" s="301" t="s">
        <v>5401</v>
      </c>
      <c r="C8003" s="316" t="s">
        <v>13972</v>
      </c>
      <c r="D8003" s="465" t="s">
        <v>3730</v>
      </c>
      <c r="E8003" s="465" t="s">
        <v>6091</v>
      </c>
      <c r="F8003" s="469" t="str">
        <f t="shared" si="250"/>
        <v>other</v>
      </c>
      <c r="G8003" s="260">
        <v>0</v>
      </c>
      <c r="H8003" s="260">
        <v>0</v>
      </c>
      <c r="I8003" s="260">
        <v>0</v>
      </c>
      <c r="J8003" s="260">
        <v>0</v>
      </c>
      <c r="K8003" s="260">
        <v>0</v>
      </c>
      <c r="L8003" s="301" t="str">
        <f t="shared" si="251"/>
        <v/>
      </c>
      <c r="M8003" s="459" t="str">
        <f>IFERROR((Tableau1[[#This Row],[Scope 1
(kg CO2-eq)]]+Tableau1[[#This Row],[Scope 2 energy
(kg CO2-eq)]]+Tableau1[[#This Row],[Scope 2 Infrastructure
(kg CO2-eq)]])/Tableau1[[#This Row],[Total CO2-emissions
(kg CO2-eq)
for scope 3 use ]],"")</f>
        <v/>
      </c>
      <c r="N8003" s="436" t="s">
        <v>3730</v>
      </c>
      <c r="O8003" s="259">
        <v>1</v>
      </c>
      <c r="P8003" s="259" t="s">
        <v>5383</v>
      </c>
      <c r="Q8003" s="259" t="s">
        <v>5401</v>
      </c>
    </row>
    <row r="8004" spans="1:17" ht="21.75" customHeight="1">
      <c r="A8004" s="301" t="s">
        <v>5467</v>
      </c>
      <c r="B8004" s="301" t="s">
        <v>5401</v>
      </c>
      <c r="C8004" s="316" t="s">
        <v>13973</v>
      </c>
      <c r="D8004" s="465" t="s">
        <v>3731</v>
      </c>
      <c r="E8004" s="465" t="s">
        <v>700</v>
      </c>
      <c r="F8004" s="469" t="str">
        <f t="shared" si="250"/>
        <v>CH</v>
      </c>
      <c r="G8004" s="260">
        <v>0</v>
      </c>
      <c r="H8004" s="260">
        <v>0</v>
      </c>
      <c r="I8004" s="260">
        <v>0</v>
      </c>
      <c r="J8004" s="260">
        <v>22.694226809241901</v>
      </c>
      <c r="K8004" s="260">
        <v>22.694226812279101</v>
      </c>
      <c r="L8004" s="301" t="str">
        <f t="shared" si="251"/>
        <v/>
      </c>
      <c r="M8004" s="459">
        <f>IFERROR((Tableau1[[#This Row],[Scope 1
(kg CO2-eq)]]+Tableau1[[#This Row],[Scope 2 energy
(kg CO2-eq)]]+Tableau1[[#This Row],[Scope 2 Infrastructure
(kg CO2-eq)]])/Tableau1[[#This Row],[Total CO2-emissions
(kg CO2-eq)
for scope 3 use ]],"")</f>
        <v>0</v>
      </c>
      <c r="N8004" s="436" t="s">
        <v>3731</v>
      </c>
      <c r="O8004" s="259">
        <v>1</v>
      </c>
      <c r="P8004" s="259" t="s">
        <v>5467</v>
      </c>
      <c r="Q8004" s="259" t="s">
        <v>5401</v>
      </c>
    </row>
    <row r="8005" spans="1:17" ht="21.75" customHeight="1">
      <c r="A8005" s="301" t="s">
        <v>5467</v>
      </c>
      <c r="B8005" s="301" t="s">
        <v>5401</v>
      </c>
      <c r="C8005" s="316" t="s">
        <v>13974</v>
      </c>
      <c r="D8005" s="465" t="s">
        <v>3646</v>
      </c>
      <c r="E8005" s="465" t="s">
        <v>700</v>
      </c>
      <c r="F8005" s="469" t="str">
        <f t="shared" si="250"/>
        <v>CH</v>
      </c>
      <c r="G8005" s="260">
        <v>0</v>
      </c>
      <c r="H8005" s="260">
        <v>0</v>
      </c>
      <c r="I8005" s="260">
        <v>0</v>
      </c>
      <c r="J8005" s="260">
        <v>936.52541534235502</v>
      </c>
      <c r="K8005" s="260">
        <v>936.52541540910102</v>
      </c>
      <c r="L8005" s="301" t="str">
        <f t="shared" si="251"/>
        <v/>
      </c>
      <c r="M8005" s="459">
        <f>IFERROR((Tableau1[[#This Row],[Scope 1
(kg CO2-eq)]]+Tableau1[[#This Row],[Scope 2 energy
(kg CO2-eq)]]+Tableau1[[#This Row],[Scope 2 Infrastructure
(kg CO2-eq)]])/Tableau1[[#This Row],[Total CO2-emissions
(kg CO2-eq)
for scope 3 use ]],"")</f>
        <v>0</v>
      </c>
      <c r="N8005" s="436" t="s">
        <v>3646</v>
      </c>
      <c r="O8005" s="259">
        <v>1</v>
      </c>
      <c r="P8005" s="259" t="s">
        <v>5467</v>
      </c>
      <c r="Q8005" s="259" t="s">
        <v>5401</v>
      </c>
    </row>
    <row r="8006" spans="1:17" ht="21.75" customHeight="1">
      <c r="A8006" s="301" t="s">
        <v>5467</v>
      </c>
      <c r="B8006" s="301" t="s">
        <v>5401</v>
      </c>
      <c r="C8006" s="316" t="s">
        <v>13975</v>
      </c>
      <c r="D8006" s="465" t="s">
        <v>3731</v>
      </c>
      <c r="E8006" s="465" t="s">
        <v>700</v>
      </c>
      <c r="F8006" s="469" t="str">
        <f t="shared" si="250"/>
        <v>CH</v>
      </c>
      <c r="G8006" s="260">
        <v>0</v>
      </c>
      <c r="H8006" s="260">
        <v>0</v>
      </c>
      <c r="I8006" s="260">
        <v>0</v>
      </c>
      <c r="J8006" s="260">
        <v>21.168093574120899</v>
      </c>
      <c r="K8006" s="260">
        <v>21.168093576201599</v>
      </c>
      <c r="L8006" s="301" t="str">
        <f t="shared" si="251"/>
        <v/>
      </c>
      <c r="M8006" s="459">
        <f>IFERROR((Tableau1[[#This Row],[Scope 1
(kg CO2-eq)]]+Tableau1[[#This Row],[Scope 2 energy
(kg CO2-eq)]]+Tableau1[[#This Row],[Scope 2 Infrastructure
(kg CO2-eq)]])/Tableau1[[#This Row],[Total CO2-emissions
(kg CO2-eq)
for scope 3 use ]],"")</f>
        <v>0</v>
      </c>
      <c r="N8006" s="436" t="s">
        <v>3731</v>
      </c>
      <c r="O8006" s="259">
        <v>1</v>
      </c>
      <c r="P8006" s="259" t="s">
        <v>5467</v>
      </c>
      <c r="Q8006" s="259" t="s">
        <v>5401</v>
      </c>
    </row>
    <row r="8007" spans="1:17" ht="21.75" customHeight="1">
      <c r="A8007" s="301" t="s">
        <v>5427</v>
      </c>
      <c r="B8007" s="301" t="s">
        <v>5372</v>
      </c>
      <c r="C8007" s="316" t="s">
        <v>13976</v>
      </c>
      <c r="D8007" s="465" t="s">
        <v>50</v>
      </c>
      <c r="E8007" s="465" t="s">
        <v>6078</v>
      </c>
      <c r="F8007" s="469" t="str">
        <f t="shared" si="250"/>
        <v>other</v>
      </c>
      <c r="G8007" s="260">
        <v>0</v>
      </c>
      <c r="H8007" s="260">
        <v>0</v>
      </c>
      <c r="I8007" s="260">
        <v>0</v>
      </c>
      <c r="J8007" s="260">
        <v>0</v>
      </c>
      <c r="K8007" s="260">
        <v>0</v>
      </c>
      <c r="L8007" s="301" t="str">
        <f t="shared" si="251"/>
        <v/>
      </c>
      <c r="M8007" s="459" t="str">
        <f>IFERROR((Tableau1[[#This Row],[Scope 1
(kg CO2-eq)]]+Tableau1[[#This Row],[Scope 2 energy
(kg CO2-eq)]]+Tableau1[[#This Row],[Scope 2 Infrastructure
(kg CO2-eq)]])/Tableau1[[#This Row],[Total CO2-emissions
(kg CO2-eq)
for scope 3 use ]],"")</f>
        <v/>
      </c>
      <c r="N8007" s="436" t="s">
        <v>50</v>
      </c>
      <c r="O8007" s="259">
        <v>1</v>
      </c>
      <c r="P8007" s="259" t="s">
        <v>5427</v>
      </c>
      <c r="Q8007" s="259" t="s">
        <v>5372</v>
      </c>
    </row>
    <row r="8008" spans="1:17" ht="21.75" customHeight="1">
      <c r="A8008" s="301" t="s">
        <v>5427</v>
      </c>
      <c r="B8008" s="301" t="s">
        <v>5372</v>
      </c>
      <c r="C8008" s="316" t="s">
        <v>13977</v>
      </c>
      <c r="D8008" s="465" t="s">
        <v>50</v>
      </c>
      <c r="E8008" s="465" t="s">
        <v>6091</v>
      </c>
      <c r="F8008" s="469" t="str">
        <f t="shared" si="250"/>
        <v>other</v>
      </c>
      <c r="G8008" s="260">
        <v>0</v>
      </c>
      <c r="H8008" s="260">
        <v>0.15388466564</v>
      </c>
      <c r="I8008" s="260">
        <v>7.3632030239999993E-2</v>
      </c>
      <c r="J8008" s="260">
        <v>1.1825594282959799</v>
      </c>
      <c r="K8008" s="260">
        <v>1.4100761251729399</v>
      </c>
      <c r="L8008" s="301" t="str">
        <f t="shared" si="251"/>
        <v/>
      </c>
      <c r="M8008" s="459">
        <f>IFERROR((Tableau1[[#This Row],[Scope 1
(kg CO2-eq)]]+Tableau1[[#This Row],[Scope 2 energy
(kg CO2-eq)]]+Tableau1[[#This Row],[Scope 2 Infrastructure
(kg CO2-eq)]])/Tableau1[[#This Row],[Total CO2-emissions
(kg CO2-eq)
for scope 3 use ]],"")</f>
        <v>0.1613506475418808</v>
      </c>
      <c r="N8008" s="436" t="s">
        <v>50</v>
      </c>
      <c r="O8008" s="259">
        <v>1</v>
      </c>
      <c r="P8008" s="259" t="s">
        <v>5427</v>
      </c>
      <c r="Q8008" s="259" t="s">
        <v>5372</v>
      </c>
    </row>
    <row r="8009" spans="1:17" ht="21.75" customHeight="1">
      <c r="A8009" s="301" t="s">
        <v>5427</v>
      </c>
      <c r="B8009" s="301" t="s">
        <v>5372</v>
      </c>
      <c r="C8009" s="316" t="s">
        <v>13978</v>
      </c>
      <c r="D8009" s="465" t="s">
        <v>50</v>
      </c>
      <c r="E8009" s="465" t="s">
        <v>6091</v>
      </c>
      <c r="F8009" s="469" t="str">
        <f t="shared" si="250"/>
        <v>other</v>
      </c>
      <c r="G8009" s="260">
        <v>0</v>
      </c>
      <c r="H8009" s="260">
        <v>0</v>
      </c>
      <c r="I8009" s="260">
        <v>0</v>
      </c>
      <c r="J8009" s="260">
        <v>0</v>
      </c>
      <c r="K8009" s="260">
        <v>0</v>
      </c>
      <c r="L8009" s="301" t="str">
        <f t="shared" si="251"/>
        <v/>
      </c>
      <c r="M8009" s="459" t="str">
        <f>IFERROR((Tableau1[[#This Row],[Scope 1
(kg CO2-eq)]]+Tableau1[[#This Row],[Scope 2 energy
(kg CO2-eq)]]+Tableau1[[#This Row],[Scope 2 Infrastructure
(kg CO2-eq)]])/Tableau1[[#This Row],[Total CO2-emissions
(kg CO2-eq)
for scope 3 use ]],"")</f>
        <v/>
      </c>
      <c r="N8009" s="436" t="s">
        <v>50</v>
      </c>
      <c r="O8009" s="259">
        <v>1</v>
      </c>
      <c r="P8009" s="259" t="s">
        <v>5427</v>
      </c>
      <c r="Q8009" s="259" t="s">
        <v>5372</v>
      </c>
    </row>
    <row r="8010" spans="1:17" ht="21.75" customHeight="1">
      <c r="A8010" s="301" t="s">
        <v>5467</v>
      </c>
      <c r="B8010" s="301" t="s">
        <v>5401</v>
      </c>
      <c r="C8010" s="316" t="s">
        <v>13979</v>
      </c>
      <c r="D8010" s="465" t="s">
        <v>3646</v>
      </c>
      <c r="E8010" s="465" t="s">
        <v>700</v>
      </c>
      <c r="F8010" s="469" t="str">
        <f t="shared" si="250"/>
        <v>CH</v>
      </c>
      <c r="G8010" s="260">
        <v>0</v>
      </c>
      <c r="H8010" s="260">
        <v>0</v>
      </c>
      <c r="I8010" s="260">
        <v>0</v>
      </c>
      <c r="J8010" s="260">
        <v>2482.2240918401199</v>
      </c>
      <c r="K8010" s="260">
        <v>2482.2240919804399</v>
      </c>
      <c r="L8010" s="301" t="str">
        <f t="shared" si="251"/>
        <v/>
      </c>
      <c r="M8010" s="459">
        <f>IFERROR((Tableau1[[#This Row],[Scope 1
(kg CO2-eq)]]+Tableau1[[#This Row],[Scope 2 energy
(kg CO2-eq)]]+Tableau1[[#This Row],[Scope 2 Infrastructure
(kg CO2-eq)]])/Tableau1[[#This Row],[Total CO2-emissions
(kg CO2-eq)
for scope 3 use ]],"")</f>
        <v>0</v>
      </c>
      <c r="N8010" s="436" t="s">
        <v>3646</v>
      </c>
      <c r="O8010" s="259">
        <v>1</v>
      </c>
      <c r="P8010" s="259" t="s">
        <v>5467</v>
      </c>
      <c r="Q8010" s="259" t="s">
        <v>5401</v>
      </c>
    </row>
    <row r="8011" spans="1:17" ht="21.75" customHeight="1">
      <c r="A8011" s="301" t="s">
        <v>5467</v>
      </c>
      <c r="B8011" s="301" t="s">
        <v>5401</v>
      </c>
      <c r="C8011" s="316" t="s">
        <v>13980</v>
      </c>
      <c r="D8011" s="465" t="s">
        <v>3646</v>
      </c>
      <c r="E8011" s="465" t="s">
        <v>700</v>
      </c>
      <c r="F8011" s="469" t="str">
        <f t="shared" si="250"/>
        <v>CH</v>
      </c>
      <c r="G8011" s="260">
        <v>0</v>
      </c>
      <c r="H8011" s="260">
        <v>0</v>
      </c>
      <c r="I8011" s="260">
        <v>0</v>
      </c>
      <c r="J8011" s="260">
        <v>9668.0957721285595</v>
      </c>
      <c r="K8011" s="260">
        <v>9668.0957721988507</v>
      </c>
      <c r="L8011" s="301" t="str">
        <f t="shared" si="251"/>
        <v/>
      </c>
      <c r="M8011" s="459">
        <f>IFERROR((Tableau1[[#This Row],[Scope 1
(kg CO2-eq)]]+Tableau1[[#This Row],[Scope 2 energy
(kg CO2-eq)]]+Tableau1[[#This Row],[Scope 2 Infrastructure
(kg CO2-eq)]])/Tableau1[[#This Row],[Total CO2-emissions
(kg CO2-eq)
for scope 3 use ]],"")</f>
        <v>0</v>
      </c>
      <c r="N8011" s="436" t="s">
        <v>3646</v>
      </c>
      <c r="O8011" s="259">
        <v>1</v>
      </c>
      <c r="P8011" s="259" t="s">
        <v>5467</v>
      </c>
      <c r="Q8011" s="259" t="s">
        <v>5401</v>
      </c>
    </row>
    <row r="8012" spans="1:17" ht="21.75" customHeight="1">
      <c r="A8012" s="301" t="s">
        <v>5467</v>
      </c>
      <c r="B8012" s="301" t="s">
        <v>5401</v>
      </c>
      <c r="C8012" s="316" t="s">
        <v>13981</v>
      </c>
      <c r="D8012" s="465" t="s">
        <v>3646</v>
      </c>
      <c r="E8012" s="465" t="s">
        <v>700</v>
      </c>
      <c r="F8012" s="469" t="str">
        <f t="shared" si="250"/>
        <v>CH</v>
      </c>
      <c r="G8012" s="260">
        <v>0</v>
      </c>
      <c r="H8012" s="260">
        <v>0</v>
      </c>
      <c r="I8012" s="260">
        <v>0</v>
      </c>
      <c r="J8012" s="260">
        <v>2775.3359144037599</v>
      </c>
      <c r="K8012" s="260">
        <v>2775.3359146048901</v>
      </c>
      <c r="L8012" s="301" t="str">
        <f t="shared" si="251"/>
        <v/>
      </c>
      <c r="M8012" s="459">
        <f>IFERROR((Tableau1[[#This Row],[Scope 1
(kg CO2-eq)]]+Tableau1[[#This Row],[Scope 2 energy
(kg CO2-eq)]]+Tableau1[[#This Row],[Scope 2 Infrastructure
(kg CO2-eq)]])/Tableau1[[#This Row],[Total CO2-emissions
(kg CO2-eq)
for scope 3 use ]],"")</f>
        <v>0</v>
      </c>
      <c r="N8012" s="436" t="s">
        <v>3646</v>
      </c>
      <c r="O8012" s="259">
        <v>1</v>
      </c>
      <c r="P8012" s="259" t="s">
        <v>5467</v>
      </c>
      <c r="Q8012" s="259" t="s">
        <v>5401</v>
      </c>
    </row>
    <row r="8013" spans="1:17" ht="21.75" customHeight="1">
      <c r="A8013" s="301" t="s">
        <v>5467</v>
      </c>
      <c r="B8013" s="301" t="s">
        <v>5401</v>
      </c>
      <c r="C8013" s="316" t="s">
        <v>13982</v>
      </c>
      <c r="D8013" s="465" t="s">
        <v>3646</v>
      </c>
      <c r="E8013" s="465" t="s">
        <v>700</v>
      </c>
      <c r="F8013" s="469" t="str">
        <f t="shared" si="250"/>
        <v>CH</v>
      </c>
      <c r="G8013" s="260">
        <v>0</v>
      </c>
      <c r="H8013" s="260">
        <v>0</v>
      </c>
      <c r="I8013" s="260">
        <v>0</v>
      </c>
      <c r="J8013" s="260">
        <v>1435.4768055028301</v>
      </c>
      <c r="K8013" s="260">
        <v>1435.47680575865</v>
      </c>
      <c r="L8013" s="301" t="str">
        <f t="shared" si="251"/>
        <v/>
      </c>
      <c r="M8013" s="459">
        <f>IFERROR((Tableau1[[#This Row],[Scope 1
(kg CO2-eq)]]+Tableau1[[#This Row],[Scope 2 energy
(kg CO2-eq)]]+Tableau1[[#This Row],[Scope 2 Infrastructure
(kg CO2-eq)]])/Tableau1[[#This Row],[Total CO2-emissions
(kg CO2-eq)
for scope 3 use ]],"")</f>
        <v>0</v>
      </c>
      <c r="N8013" s="436" t="s">
        <v>3646</v>
      </c>
      <c r="O8013" s="259">
        <v>1</v>
      </c>
      <c r="P8013" s="259" t="s">
        <v>5467</v>
      </c>
      <c r="Q8013" s="259" t="s">
        <v>5401</v>
      </c>
    </row>
    <row r="8014" spans="1:17" ht="21.75" customHeight="1">
      <c r="A8014" s="301" t="s">
        <v>5473</v>
      </c>
      <c r="B8014" s="301" t="s">
        <v>5474</v>
      </c>
      <c r="C8014" s="316" t="s">
        <v>13983</v>
      </c>
      <c r="D8014" s="465" t="s">
        <v>50</v>
      </c>
      <c r="E8014" s="465" t="s">
        <v>700</v>
      </c>
      <c r="F8014" s="469" t="str">
        <f t="shared" si="250"/>
        <v>CH</v>
      </c>
      <c r="G8014" s="260">
        <v>0</v>
      </c>
      <c r="H8014" s="260">
        <v>23.852653934376001</v>
      </c>
      <c r="I8014" s="260">
        <v>6.2508960290879996</v>
      </c>
      <c r="J8014" s="260">
        <v>140.88058510153499</v>
      </c>
      <c r="K8014" s="260">
        <v>170.984135192911</v>
      </c>
      <c r="L8014" s="301" t="str">
        <f t="shared" si="251"/>
        <v/>
      </c>
      <c r="M8014" s="459">
        <f>IFERROR((Tableau1[[#This Row],[Scope 1
(kg CO2-eq)]]+Tableau1[[#This Row],[Scope 2 energy
(kg CO2-eq)]]+Tableau1[[#This Row],[Scope 2 Infrastructure
(kg CO2-eq)]])/Tableau1[[#This Row],[Total CO2-emissions
(kg CO2-eq)
for scope 3 use ]],"")</f>
        <v>0.17606048613516101</v>
      </c>
      <c r="N8014" s="436" t="s">
        <v>50</v>
      </c>
      <c r="O8014" s="259">
        <v>1</v>
      </c>
      <c r="P8014" s="259" t="s">
        <v>5473</v>
      </c>
      <c r="Q8014" s="259" t="s">
        <v>5474</v>
      </c>
    </row>
    <row r="8015" spans="1:17" ht="21.75" customHeight="1">
      <c r="A8015" s="301" t="s">
        <v>5383</v>
      </c>
      <c r="B8015" s="301" t="s">
        <v>5427</v>
      </c>
      <c r="C8015" s="316" t="s">
        <v>13984</v>
      </c>
      <c r="D8015" s="465" t="s">
        <v>3730</v>
      </c>
      <c r="E8015" s="465" t="s">
        <v>700</v>
      </c>
      <c r="F8015" s="469" t="str">
        <f t="shared" si="250"/>
        <v>CH</v>
      </c>
      <c r="G8015" s="260">
        <v>0</v>
      </c>
      <c r="H8015" s="260">
        <v>0</v>
      </c>
      <c r="I8015" s="260">
        <v>0</v>
      </c>
      <c r="J8015" s="260">
        <v>0.38336512169325199</v>
      </c>
      <c r="K8015" s="260">
        <v>0.38336512168602799</v>
      </c>
      <c r="L8015" s="301" t="str">
        <f t="shared" si="251"/>
        <v/>
      </c>
      <c r="M8015" s="459">
        <f>IFERROR((Tableau1[[#This Row],[Scope 1
(kg CO2-eq)]]+Tableau1[[#This Row],[Scope 2 energy
(kg CO2-eq)]]+Tableau1[[#This Row],[Scope 2 Infrastructure
(kg CO2-eq)]])/Tableau1[[#This Row],[Total CO2-emissions
(kg CO2-eq)
for scope 3 use ]],"")</f>
        <v>0</v>
      </c>
      <c r="N8015" s="436" t="s">
        <v>3730</v>
      </c>
      <c r="O8015" s="259">
        <v>1</v>
      </c>
      <c r="P8015" s="259" t="s">
        <v>5383</v>
      </c>
      <c r="Q8015" s="259" t="s">
        <v>5427</v>
      </c>
    </row>
    <row r="8016" spans="1:17" ht="21.75" customHeight="1">
      <c r="A8016" s="301" t="s">
        <v>5383</v>
      </c>
      <c r="B8016" s="301" t="s">
        <v>5401</v>
      </c>
      <c r="C8016" s="316" t="s">
        <v>13985</v>
      </c>
      <c r="D8016" s="465" t="s">
        <v>3730</v>
      </c>
      <c r="E8016" s="465" t="s">
        <v>700</v>
      </c>
      <c r="F8016" s="469" t="str">
        <f t="shared" si="250"/>
        <v>CH</v>
      </c>
      <c r="G8016" s="260">
        <v>0</v>
      </c>
      <c r="H8016" s="260">
        <v>9.0375236556382403E-3</v>
      </c>
      <c r="I8016" s="260">
        <v>2.0215347163199999E-6</v>
      </c>
      <c r="J8016" s="260">
        <v>7.8056939488089097E-3</v>
      </c>
      <c r="K8016" s="260">
        <v>1.6845239098431199E-2</v>
      </c>
      <c r="L8016" s="301" t="str">
        <f t="shared" si="251"/>
        <v/>
      </c>
      <c r="M8016" s="459">
        <f>IFERROR((Tableau1[[#This Row],[Scope 1
(kg CO2-eq)]]+Tableau1[[#This Row],[Scope 2 energy
(kg CO2-eq)]]+Tableau1[[#This Row],[Scope 2 Infrastructure
(kg CO2-eq)]])/Tableau1[[#This Row],[Total CO2-emissions
(kg CO2-eq)
for scope 3 use ]],"")</f>
        <v>0.53662314542014511</v>
      </c>
      <c r="N8016" s="436" t="s">
        <v>3730</v>
      </c>
      <c r="O8016" s="259">
        <v>1</v>
      </c>
      <c r="P8016" s="259" t="s">
        <v>5383</v>
      </c>
      <c r="Q8016" s="259" t="s">
        <v>5401</v>
      </c>
    </row>
    <row r="8017" spans="1:17" ht="21.75" customHeight="1">
      <c r="A8017" s="301" t="s">
        <v>5374</v>
      </c>
      <c r="B8017" s="301" t="s">
        <v>5466</v>
      </c>
      <c r="C8017" s="316" t="s">
        <v>13986</v>
      </c>
      <c r="D8017" s="465" t="s">
        <v>3731</v>
      </c>
      <c r="E8017" s="465" t="s">
        <v>6091</v>
      </c>
      <c r="F8017" s="469" t="str">
        <f t="shared" si="250"/>
        <v>other</v>
      </c>
      <c r="G8017" s="260">
        <v>0</v>
      </c>
      <c r="H8017" s="260">
        <v>28.325130032880001</v>
      </c>
      <c r="I8017" s="260">
        <v>0.50187236832000004</v>
      </c>
      <c r="J8017" s="260">
        <v>85.560922974725699</v>
      </c>
      <c r="K8017" s="260">
        <v>114.38792530888701</v>
      </c>
      <c r="L8017" s="301" t="str">
        <f t="shared" si="251"/>
        <v/>
      </c>
      <c r="M8017" s="459">
        <f>IFERROR((Tableau1[[#This Row],[Scope 1
(kg CO2-eq)]]+Tableau1[[#This Row],[Scope 2 energy
(kg CO2-eq)]]+Tableau1[[#This Row],[Scope 2 Infrastructure
(kg CO2-eq)]])/Tableau1[[#This Row],[Total CO2-emissions
(kg CO2-eq)
for scope 3 use ]],"")</f>
        <v>0.25201088596857679</v>
      </c>
      <c r="N8017" s="436" t="s">
        <v>3731</v>
      </c>
      <c r="O8017" s="259">
        <v>1</v>
      </c>
      <c r="P8017" s="259" t="s">
        <v>5374</v>
      </c>
      <c r="Q8017" s="260" t="s">
        <v>5466</v>
      </c>
    </row>
    <row r="8018" spans="1:17" ht="21.75" customHeight="1">
      <c r="A8018" s="301" t="s">
        <v>5374</v>
      </c>
      <c r="B8018" s="301" t="s">
        <v>5466</v>
      </c>
      <c r="C8018" s="316" t="s">
        <v>13987</v>
      </c>
      <c r="D8018" s="465" t="s">
        <v>3731</v>
      </c>
      <c r="E8018" s="465" t="s">
        <v>6091</v>
      </c>
      <c r="F8018" s="469" t="str">
        <f t="shared" si="250"/>
        <v>other</v>
      </c>
      <c r="G8018" s="260">
        <v>0</v>
      </c>
      <c r="H8018" s="260">
        <v>30.62894038056</v>
      </c>
      <c r="I8018" s="260">
        <v>0.50478017184000001</v>
      </c>
      <c r="J8018" s="260">
        <v>167.89684514785401</v>
      </c>
      <c r="K8018" s="260">
        <v>199.030565626949</v>
      </c>
      <c r="L8018" s="301" t="str">
        <f t="shared" si="251"/>
        <v/>
      </c>
      <c r="M8018" s="459">
        <f>IFERROR((Tableau1[[#This Row],[Scope 1
(kg CO2-eq)]]+Tableau1[[#This Row],[Scope 2 energy
(kg CO2-eq)]]+Tableau1[[#This Row],[Scope 2 Infrastructure
(kg CO2-eq)]])/Tableau1[[#This Row],[Total CO2-emissions
(kg CO2-eq)
for scope 3 use ]],"")</f>
        <v>0.15642683049374026</v>
      </c>
      <c r="N8018" s="436" t="s">
        <v>3731</v>
      </c>
      <c r="O8018" s="259">
        <v>1</v>
      </c>
      <c r="P8018" s="259" t="s">
        <v>5374</v>
      </c>
      <c r="Q8018" s="259" t="s">
        <v>5466</v>
      </c>
    </row>
    <row r="8019" spans="1:17" ht="21.75" customHeight="1">
      <c r="A8019" s="301" t="s">
        <v>4137</v>
      </c>
      <c r="B8019" s="301" t="s">
        <v>5139</v>
      </c>
      <c r="C8019" s="316" t="s">
        <v>13988</v>
      </c>
      <c r="D8019" s="465" t="s">
        <v>436</v>
      </c>
      <c r="E8019" s="465" t="s">
        <v>700</v>
      </c>
      <c r="F8019" s="469" t="str">
        <f t="shared" si="250"/>
        <v>CH</v>
      </c>
      <c r="G8019" s="260">
        <v>1.072152E-3</v>
      </c>
      <c r="H8019" s="260">
        <v>0</v>
      </c>
      <c r="I8019" s="260">
        <v>0</v>
      </c>
      <c r="J8019" s="260">
        <v>3.2271996500146099E-3</v>
      </c>
      <c r="K8019" s="260">
        <v>4.2993516481468702E-3</v>
      </c>
      <c r="L8019" s="301">
        <f t="shared" si="251"/>
        <v>1.5477665933328734E-2</v>
      </c>
      <c r="M8019" s="459">
        <f>IFERROR((Tableau1[[#This Row],[Scope 1
(kg CO2-eq)]]+Tableau1[[#This Row],[Scope 2 energy
(kg CO2-eq)]]+Tableau1[[#This Row],[Scope 2 Infrastructure
(kg CO2-eq)]])/Tableau1[[#This Row],[Total CO2-emissions
(kg CO2-eq)
for scope 3 use ]],"")</f>
        <v>0.24937527509807783</v>
      </c>
      <c r="N8019" s="436" t="s">
        <v>436</v>
      </c>
      <c r="O8019" s="259">
        <v>1</v>
      </c>
      <c r="P8019" s="259" t="s">
        <v>4137</v>
      </c>
      <c r="Q8019" s="259" t="s">
        <v>5139</v>
      </c>
    </row>
    <row r="8020" spans="1:17" ht="21.75" customHeight="1">
      <c r="A8020" s="301" t="s">
        <v>5427</v>
      </c>
      <c r="B8020" s="301" t="s">
        <v>5456</v>
      </c>
      <c r="C8020" s="316" t="s">
        <v>13989</v>
      </c>
      <c r="D8020" s="465" t="s">
        <v>50</v>
      </c>
      <c r="E8020" s="465" t="s">
        <v>6091</v>
      </c>
      <c r="F8020" s="469" t="str">
        <f t="shared" si="250"/>
        <v>other</v>
      </c>
      <c r="G8020" s="260">
        <v>0</v>
      </c>
      <c r="H8020" s="260">
        <v>0</v>
      </c>
      <c r="I8020" s="260">
        <v>0</v>
      </c>
      <c r="J8020" s="260">
        <v>3.2038690944985699</v>
      </c>
      <c r="K8020" s="260">
        <v>3.2038690945411799</v>
      </c>
      <c r="L8020" s="301" t="str">
        <f t="shared" si="251"/>
        <v/>
      </c>
      <c r="M8020" s="459">
        <f>IFERROR((Tableau1[[#This Row],[Scope 1
(kg CO2-eq)]]+Tableau1[[#This Row],[Scope 2 energy
(kg CO2-eq)]]+Tableau1[[#This Row],[Scope 2 Infrastructure
(kg CO2-eq)]])/Tableau1[[#This Row],[Total CO2-emissions
(kg CO2-eq)
for scope 3 use ]],"")</f>
        <v>0</v>
      </c>
      <c r="N8020" s="436" t="s">
        <v>50</v>
      </c>
      <c r="O8020" s="259">
        <v>1</v>
      </c>
      <c r="P8020" s="259" t="s">
        <v>5427</v>
      </c>
      <c r="Q8020" s="259" t="s">
        <v>5456</v>
      </c>
    </row>
    <row r="8021" spans="1:17" ht="21.75" customHeight="1">
      <c r="A8021" s="301" t="s">
        <v>5427</v>
      </c>
      <c r="B8021" s="301" t="s">
        <v>5456</v>
      </c>
      <c r="C8021" s="316" t="s">
        <v>13990</v>
      </c>
      <c r="D8021" s="465" t="s">
        <v>50</v>
      </c>
      <c r="E8021" s="465" t="s">
        <v>6091</v>
      </c>
      <c r="F8021" s="469" t="str">
        <f t="shared" si="250"/>
        <v>other</v>
      </c>
      <c r="G8021" s="260">
        <v>0</v>
      </c>
      <c r="H8021" s="260">
        <v>0</v>
      </c>
      <c r="I8021" s="260">
        <v>0</v>
      </c>
      <c r="J8021" s="260">
        <v>6.4158041102383301</v>
      </c>
      <c r="K8021" s="260">
        <v>6.4158041107145101</v>
      </c>
      <c r="L8021" s="301" t="str">
        <f t="shared" si="251"/>
        <v/>
      </c>
      <c r="M8021" s="459">
        <f>IFERROR((Tableau1[[#This Row],[Scope 1
(kg CO2-eq)]]+Tableau1[[#This Row],[Scope 2 energy
(kg CO2-eq)]]+Tableau1[[#This Row],[Scope 2 Infrastructure
(kg CO2-eq)]])/Tableau1[[#This Row],[Total CO2-emissions
(kg CO2-eq)
for scope 3 use ]],"")</f>
        <v>0</v>
      </c>
      <c r="N8021" s="436" t="s">
        <v>50</v>
      </c>
      <c r="O8021" s="259">
        <v>1</v>
      </c>
      <c r="P8021" s="259" t="s">
        <v>5427</v>
      </c>
      <c r="Q8021" s="259" t="s">
        <v>5456</v>
      </c>
    </row>
    <row r="8022" spans="1:17" ht="21.75" customHeight="1">
      <c r="A8022" s="301" t="s">
        <v>5427</v>
      </c>
      <c r="B8022" s="301" t="s">
        <v>5456</v>
      </c>
      <c r="C8022" s="316" t="s">
        <v>13991</v>
      </c>
      <c r="D8022" s="465" t="s">
        <v>50</v>
      </c>
      <c r="E8022" s="465" t="s">
        <v>6091</v>
      </c>
      <c r="F8022" s="469" t="str">
        <f t="shared" si="250"/>
        <v>other</v>
      </c>
      <c r="G8022" s="260">
        <v>0</v>
      </c>
      <c r="H8022" s="260">
        <v>0</v>
      </c>
      <c r="I8022" s="260">
        <v>0</v>
      </c>
      <c r="J8022" s="260">
        <v>3.0501996240013298</v>
      </c>
      <c r="K8022" s="260">
        <v>3.05019962399358</v>
      </c>
      <c r="L8022" s="301" t="str">
        <f t="shared" si="251"/>
        <v/>
      </c>
      <c r="M8022" s="459">
        <f>IFERROR((Tableau1[[#This Row],[Scope 1
(kg CO2-eq)]]+Tableau1[[#This Row],[Scope 2 energy
(kg CO2-eq)]]+Tableau1[[#This Row],[Scope 2 Infrastructure
(kg CO2-eq)]])/Tableau1[[#This Row],[Total CO2-emissions
(kg CO2-eq)
for scope 3 use ]],"")</f>
        <v>0</v>
      </c>
      <c r="N8022" s="436" t="s">
        <v>50</v>
      </c>
      <c r="O8022" s="259">
        <v>1</v>
      </c>
      <c r="P8022" s="259" t="s">
        <v>5427</v>
      </c>
      <c r="Q8022" s="259" t="s">
        <v>5456</v>
      </c>
    </row>
    <row r="8023" spans="1:17" ht="21.75" customHeight="1">
      <c r="A8023" s="301" t="s">
        <v>5427</v>
      </c>
      <c r="B8023" s="301" t="s">
        <v>5456</v>
      </c>
      <c r="C8023" s="316" t="s">
        <v>13992</v>
      </c>
      <c r="D8023" s="465" t="s">
        <v>50</v>
      </c>
      <c r="E8023" s="465" t="s">
        <v>6091</v>
      </c>
      <c r="F8023" s="469" t="str">
        <f t="shared" si="250"/>
        <v>other</v>
      </c>
      <c r="G8023" s="260">
        <v>0</v>
      </c>
      <c r="H8023" s="260">
        <v>0</v>
      </c>
      <c r="I8023" s="260">
        <v>0</v>
      </c>
      <c r="J8023" s="260">
        <v>6.2592230002875899</v>
      </c>
      <c r="K8023" s="260">
        <v>6.2592230128003603</v>
      </c>
      <c r="L8023" s="301" t="str">
        <f t="shared" si="251"/>
        <v/>
      </c>
      <c r="M8023" s="459">
        <f>IFERROR((Tableau1[[#This Row],[Scope 1
(kg CO2-eq)]]+Tableau1[[#This Row],[Scope 2 energy
(kg CO2-eq)]]+Tableau1[[#This Row],[Scope 2 Infrastructure
(kg CO2-eq)]])/Tableau1[[#This Row],[Total CO2-emissions
(kg CO2-eq)
for scope 3 use ]],"")</f>
        <v>0</v>
      </c>
      <c r="N8023" s="436" t="s">
        <v>50</v>
      </c>
      <c r="O8023" s="259">
        <v>1</v>
      </c>
      <c r="P8023" s="259" t="s">
        <v>5427</v>
      </c>
      <c r="Q8023" s="259" t="s">
        <v>5456</v>
      </c>
    </row>
    <row r="8024" spans="1:17" ht="21.75" customHeight="1">
      <c r="A8024" s="301" t="s">
        <v>5427</v>
      </c>
      <c r="B8024" s="301" t="s">
        <v>5456</v>
      </c>
      <c r="C8024" s="316" t="s">
        <v>13993</v>
      </c>
      <c r="D8024" s="465" t="s">
        <v>50</v>
      </c>
      <c r="E8024" s="465" t="s">
        <v>6091</v>
      </c>
      <c r="F8024" s="469" t="str">
        <f t="shared" si="250"/>
        <v>other</v>
      </c>
      <c r="G8024" s="260">
        <v>0</v>
      </c>
      <c r="H8024" s="260">
        <v>0</v>
      </c>
      <c r="I8024" s="260">
        <v>0</v>
      </c>
      <c r="J8024" s="260">
        <v>2.9904392742717598</v>
      </c>
      <c r="K8024" s="260">
        <v>2.9904392743469499</v>
      </c>
      <c r="L8024" s="301" t="str">
        <f t="shared" si="251"/>
        <v/>
      </c>
      <c r="M8024" s="459">
        <f>IFERROR((Tableau1[[#This Row],[Scope 1
(kg CO2-eq)]]+Tableau1[[#This Row],[Scope 2 energy
(kg CO2-eq)]]+Tableau1[[#This Row],[Scope 2 Infrastructure
(kg CO2-eq)]])/Tableau1[[#This Row],[Total CO2-emissions
(kg CO2-eq)
for scope 3 use ]],"")</f>
        <v>0</v>
      </c>
      <c r="N8024" s="436" t="s">
        <v>50</v>
      </c>
      <c r="O8024" s="259">
        <v>1</v>
      </c>
      <c r="P8024" s="259" t="s">
        <v>5427</v>
      </c>
      <c r="Q8024" s="259" t="s">
        <v>5456</v>
      </c>
    </row>
    <row r="8025" spans="1:17" ht="21.75" customHeight="1">
      <c r="A8025" s="301" t="s">
        <v>5427</v>
      </c>
      <c r="B8025" s="301" t="s">
        <v>5456</v>
      </c>
      <c r="C8025" s="316" t="s">
        <v>13994</v>
      </c>
      <c r="D8025" s="465" t="s">
        <v>50</v>
      </c>
      <c r="E8025" s="465" t="s">
        <v>6091</v>
      </c>
      <c r="F8025" s="469" t="str">
        <f t="shared" si="250"/>
        <v>other</v>
      </c>
      <c r="G8025" s="260">
        <v>0</v>
      </c>
      <c r="H8025" s="260">
        <v>0</v>
      </c>
      <c r="I8025" s="260">
        <v>0</v>
      </c>
      <c r="J8025" s="260">
        <v>6.1983303646227501</v>
      </c>
      <c r="K8025" s="260">
        <v>6.1983303462326802</v>
      </c>
      <c r="L8025" s="301" t="str">
        <f t="shared" si="251"/>
        <v/>
      </c>
      <c r="M8025" s="459">
        <f>IFERROR((Tableau1[[#This Row],[Scope 1
(kg CO2-eq)]]+Tableau1[[#This Row],[Scope 2 energy
(kg CO2-eq)]]+Tableau1[[#This Row],[Scope 2 Infrastructure
(kg CO2-eq)]])/Tableau1[[#This Row],[Total CO2-emissions
(kg CO2-eq)
for scope 3 use ]],"")</f>
        <v>0</v>
      </c>
      <c r="N8025" s="436" t="s">
        <v>50</v>
      </c>
      <c r="O8025" s="259">
        <v>1</v>
      </c>
      <c r="P8025" s="259" t="s">
        <v>5427</v>
      </c>
      <c r="Q8025" s="259" t="s">
        <v>5456</v>
      </c>
    </row>
    <row r="8026" spans="1:17" ht="21.75" customHeight="1">
      <c r="A8026" s="301" t="s">
        <v>5427</v>
      </c>
      <c r="B8026" s="301" t="s">
        <v>5472</v>
      </c>
      <c r="C8026" s="316" t="s">
        <v>13995</v>
      </c>
      <c r="D8026" s="464" t="s">
        <v>50</v>
      </c>
      <c r="E8026" s="576" t="s">
        <v>6091</v>
      </c>
      <c r="F8026" s="469" t="str">
        <f t="shared" si="250"/>
        <v>other</v>
      </c>
      <c r="G8026" s="260">
        <v>0</v>
      </c>
      <c r="H8026" s="260">
        <v>80.388275961600002</v>
      </c>
      <c r="I8026" s="260">
        <v>0.10146378239999999</v>
      </c>
      <c r="J8026" s="260">
        <v>15.686774684738801</v>
      </c>
      <c r="K8026" s="260">
        <v>96.176514274648994</v>
      </c>
      <c r="L8026" s="301" t="str">
        <f t="shared" si="251"/>
        <v/>
      </c>
      <c r="M8026" s="459">
        <f>IFERROR((Tableau1[[#This Row],[Scope 1
(kg CO2-eq)]]+Tableau1[[#This Row],[Scope 2 energy
(kg CO2-eq)]]+Tableau1[[#This Row],[Scope 2 Infrastructure
(kg CO2-eq)]])/Tableau1[[#This Row],[Total CO2-emissions
(kg CO2-eq)
for scope 3 use ]],"")</f>
        <v>0.83689599639832402</v>
      </c>
      <c r="N8026" s="436" t="s">
        <v>50</v>
      </c>
      <c r="O8026" s="259">
        <v>1</v>
      </c>
      <c r="P8026" s="259" t="s">
        <v>5427</v>
      </c>
      <c r="Q8026" s="259" t="s">
        <v>5472</v>
      </c>
    </row>
    <row r="8027" spans="1:17" ht="21.75" customHeight="1">
      <c r="A8027" s="301" t="s">
        <v>5427</v>
      </c>
      <c r="B8027" s="301" t="s">
        <v>5472</v>
      </c>
      <c r="C8027" s="316" t="s">
        <v>3904</v>
      </c>
      <c r="D8027" s="464" t="s">
        <v>50</v>
      </c>
      <c r="E8027" s="576" t="s">
        <v>6091</v>
      </c>
      <c r="F8027" s="469" t="str">
        <f t="shared" si="250"/>
        <v>other</v>
      </c>
      <c r="G8027" s="260">
        <v>203.95392981468001</v>
      </c>
      <c r="H8027" s="260">
        <v>0</v>
      </c>
      <c r="I8027" s="260">
        <v>0</v>
      </c>
      <c r="J8027" s="260">
        <v>0</v>
      </c>
      <c r="K8027" s="260">
        <v>203.95392981468001</v>
      </c>
      <c r="L8027" s="301" t="str">
        <f t="shared" si="251"/>
        <v/>
      </c>
      <c r="M8027" s="459">
        <f>IFERROR((Tableau1[[#This Row],[Scope 1
(kg CO2-eq)]]+Tableau1[[#This Row],[Scope 2 energy
(kg CO2-eq)]]+Tableau1[[#This Row],[Scope 2 Infrastructure
(kg CO2-eq)]])/Tableau1[[#This Row],[Total CO2-emissions
(kg CO2-eq)
for scope 3 use ]],"")</f>
        <v>1</v>
      </c>
      <c r="N8027" s="436" t="s">
        <v>50</v>
      </c>
      <c r="O8027" s="259">
        <v>1</v>
      </c>
      <c r="P8027" s="259" t="s">
        <v>5427</v>
      </c>
      <c r="Q8027" s="259" t="s">
        <v>5472</v>
      </c>
    </row>
    <row r="8028" spans="1:17" ht="21.75" customHeight="1">
      <c r="A8028" s="301" t="s">
        <v>5427</v>
      </c>
      <c r="B8028" s="301" t="s">
        <v>5472</v>
      </c>
      <c r="C8028" s="316" t="s">
        <v>13996</v>
      </c>
      <c r="D8028" s="464" t="s">
        <v>3730</v>
      </c>
      <c r="E8028" s="576" t="s">
        <v>6091</v>
      </c>
      <c r="F8028" s="469" t="str">
        <f t="shared" si="250"/>
        <v>other</v>
      </c>
      <c r="G8028" s="260">
        <v>0</v>
      </c>
      <c r="H8028" s="260">
        <v>2.9018206932480001E-2</v>
      </c>
      <c r="I8028" s="260">
        <v>3.6625950720000002E-5</v>
      </c>
      <c r="J8028" s="260">
        <v>3.0309803409357398E-2</v>
      </c>
      <c r="K8028" s="260">
        <v>5.9364636238462998E-2</v>
      </c>
      <c r="L8028" s="301" t="str">
        <f t="shared" si="251"/>
        <v/>
      </c>
      <c r="M8028" s="459">
        <f>IFERROR((Tableau1[[#This Row],[Scope 1
(kg CO2-eq)]]+Tableau1[[#This Row],[Scope 2 energy
(kg CO2-eq)]]+Tableau1[[#This Row],[Scope 2 Infrastructure
(kg CO2-eq)]])/Tableau1[[#This Row],[Total CO2-emissions
(kg CO2-eq)
for scope 3 use ]],"")</f>
        <v>0.48942998263291065</v>
      </c>
      <c r="N8028" s="436" t="s">
        <v>3730</v>
      </c>
      <c r="O8028" s="259">
        <v>1</v>
      </c>
      <c r="P8028" s="259" t="s">
        <v>5427</v>
      </c>
      <c r="Q8028" s="259" t="s">
        <v>5472</v>
      </c>
    </row>
    <row r="8029" spans="1:17" ht="21.75" customHeight="1">
      <c r="A8029" s="301" t="s">
        <v>5427</v>
      </c>
      <c r="B8029" s="301" t="s">
        <v>5372</v>
      </c>
      <c r="C8029" s="316" t="s">
        <v>13997</v>
      </c>
      <c r="D8029" s="464" t="s">
        <v>50</v>
      </c>
      <c r="E8029" s="576" t="s">
        <v>6091</v>
      </c>
      <c r="F8029" s="469" t="str">
        <f t="shared" si="250"/>
        <v>other</v>
      </c>
      <c r="G8029" s="260">
        <v>0</v>
      </c>
      <c r="H8029" s="260">
        <v>0.10174316242799999</v>
      </c>
      <c r="I8029" s="260">
        <v>4.8682924847999999E-2</v>
      </c>
      <c r="J8029" s="260">
        <v>0.133100201080537</v>
      </c>
      <c r="K8029" s="260">
        <v>0.283526289526084</v>
      </c>
      <c r="L8029" s="301" t="str">
        <f t="shared" si="251"/>
        <v/>
      </c>
      <c r="M8029" s="459">
        <f>IFERROR((Tableau1[[#This Row],[Scope 1
(kg CO2-eq)]]+Tableau1[[#This Row],[Scope 2 energy
(kg CO2-eq)]]+Tableau1[[#This Row],[Scope 2 Infrastructure
(kg CO2-eq)]])/Tableau1[[#This Row],[Total CO2-emissions
(kg CO2-eq)
for scope 3 use ]],"")</f>
        <v>0.53055428308760411</v>
      </c>
      <c r="N8029" s="436" t="s">
        <v>50</v>
      </c>
      <c r="O8029" s="259">
        <v>1</v>
      </c>
      <c r="P8029" s="259" t="s">
        <v>5427</v>
      </c>
      <c r="Q8029" s="260" t="s">
        <v>5372</v>
      </c>
    </row>
    <row r="8030" spans="1:17" ht="21.75" customHeight="1">
      <c r="A8030" s="301" t="s">
        <v>5383</v>
      </c>
      <c r="B8030" s="301" t="s">
        <v>5401</v>
      </c>
      <c r="C8030" s="316" t="s">
        <v>13998</v>
      </c>
      <c r="D8030" s="464" t="s">
        <v>3730</v>
      </c>
      <c r="E8030" s="576" t="s">
        <v>6101</v>
      </c>
      <c r="F8030" s="469" t="str">
        <f t="shared" si="250"/>
        <v>other</v>
      </c>
      <c r="G8030" s="260">
        <v>0</v>
      </c>
      <c r="H8030" s="260">
        <v>1.1057786511818399</v>
      </c>
      <c r="I8030" s="260">
        <v>0.15834903393467001</v>
      </c>
      <c r="J8030" s="260">
        <v>1.50113792591714</v>
      </c>
      <c r="K8030" s="260">
        <v>2.7652655883475799</v>
      </c>
      <c r="L8030" s="301" t="str">
        <f t="shared" si="251"/>
        <v/>
      </c>
      <c r="M8030" s="459">
        <f>IFERROR((Tableau1[[#This Row],[Scope 1
(kg CO2-eq)]]+Tableau1[[#This Row],[Scope 2 energy
(kg CO2-eq)]]+Tableau1[[#This Row],[Scope 2 Infrastructure
(kg CO2-eq)]])/Tableau1[[#This Row],[Total CO2-emissions
(kg CO2-eq)
for scope 3 use ]],"")</f>
        <v>0.45714512574971355</v>
      </c>
      <c r="N8030" s="436" t="s">
        <v>3730</v>
      </c>
      <c r="O8030" s="259">
        <v>1</v>
      </c>
      <c r="P8030" s="259" t="s">
        <v>5383</v>
      </c>
      <c r="Q8030" s="259" t="s">
        <v>5401</v>
      </c>
    </row>
    <row r="8031" spans="1:17" ht="21.75" customHeight="1">
      <c r="A8031" s="301" t="s">
        <v>5129</v>
      </c>
      <c r="B8031" s="301" t="s">
        <v>5136</v>
      </c>
      <c r="C8031" s="316" t="s">
        <v>13999</v>
      </c>
      <c r="D8031" s="464" t="s">
        <v>3730</v>
      </c>
      <c r="E8031" s="576" t="s">
        <v>6091</v>
      </c>
      <c r="F8031" s="469" t="str">
        <f t="shared" si="250"/>
        <v>other</v>
      </c>
      <c r="G8031" s="260">
        <v>1.69457607588605</v>
      </c>
      <c r="H8031" s="260">
        <v>0</v>
      </c>
      <c r="I8031" s="260">
        <v>0</v>
      </c>
      <c r="J8031" s="260">
        <v>7.0708847189799862E-3</v>
      </c>
      <c r="K8031" s="260">
        <v>1.7016469620243699</v>
      </c>
      <c r="L8031" s="301" t="str">
        <f t="shared" si="251"/>
        <v/>
      </c>
      <c r="M8031" s="459">
        <f>IFERROR((Tableau1[[#This Row],[Scope 1
(kg CO2-eq)]]+Tableau1[[#This Row],[Scope 2 energy
(kg CO2-eq)]]+Tableau1[[#This Row],[Scope 2 Infrastructure
(kg CO2-eq)]])/Tableau1[[#This Row],[Total CO2-emissions
(kg CO2-eq)
for scope 3 use ]],"")</f>
        <v>0.99584468089085409</v>
      </c>
      <c r="N8031" s="436" t="s">
        <v>3730</v>
      </c>
      <c r="O8031" s="259">
        <v>1</v>
      </c>
      <c r="P8031" s="259" t="s">
        <v>5129</v>
      </c>
      <c r="Q8031" s="259" t="s">
        <v>5136</v>
      </c>
    </row>
    <row r="8032" spans="1:17" ht="21.75" customHeight="1">
      <c r="A8032" s="301" t="s">
        <v>5138</v>
      </c>
      <c r="B8032" s="301" t="s">
        <v>5359</v>
      </c>
      <c r="C8032" s="316" t="s">
        <v>14000</v>
      </c>
      <c r="D8032" s="464" t="s">
        <v>3730</v>
      </c>
      <c r="E8032" s="576" t="s">
        <v>6063</v>
      </c>
      <c r="F8032" s="469" t="str">
        <f t="shared" si="250"/>
        <v>other</v>
      </c>
      <c r="G8032" s="260">
        <v>0</v>
      </c>
      <c r="H8032" s="260">
        <v>1.2701298935260801</v>
      </c>
      <c r="I8032" s="260">
        <v>0</v>
      </c>
      <c r="J8032" s="260">
        <v>7.7014252258754801E-2</v>
      </c>
      <c r="K8032" s="260">
        <v>1.3471441433116</v>
      </c>
      <c r="L8032" s="301" t="str">
        <f t="shared" si="251"/>
        <v/>
      </c>
      <c r="M8032" s="459">
        <f>IFERROR((Tableau1[[#This Row],[Scope 1
(kg CO2-eq)]]+Tableau1[[#This Row],[Scope 2 energy
(kg CO2-eq)]]+Tableau1[[#This Row],[Scope 2 Infrastructure
(kg CO2-eq)]])/Tableau1[[#This Row],[Total CO2-emissions
(kg CO2-eq)
for scope 3 use ]],"")</f>
        <v>0.94283147043478166</v>
      </c>
      <c r="N8032" s="436" t="s">
        <v>3730</v>
      </c>
      <c r="O8032" s="259">
        <v>1</v>
      </c>
      <c r="P8032" s="259" t="s">
        <v>5138</v>
      </c>
      <c r="Q8032" s="259" t="s">
        <v>5359</v>
      </c>
    </row>
    <row r="8033" spans="1:17" ht="21.75" customHeight="1">
      <c r="A8033" s="301" t="s">
        <v>5138</v>
      </c>
      <c r="B8033" s="301" t="s">
        <v>5359</v>
      </c>
      <c r="C8033" s="316" t="s">
        <v>14001</v>
      </c>
      <c r="D8033" s="464" t="s">
        <v>3730</v>
      </c>
      <c r="E8033" s="576" t="s">
        <v>6101</v>
      </c>
      <c r="F8033" s="469" t="str">
        <f t="shared" si="250"/>
        <v>other</v>
      </c>
      <c r="G8033" s="260">
        <v>0</v>
      </c>
      <c r="H8033" s="260">
        <v>7.5095899538399999</v>
      </c>
      <c r="I8033" s="260">
        <v>2.1153094559999999E-2</v>
      </c>
      <c r="J8033" s="260">
        <v>8.9355943671728694E-2</v>
      </c>
      <c r="K8033" s="260">
        <v>7.6200989842813698</v>
      </c>
      <c r="L8033" s="301" t="str">
        <f t="shared" si="251"/>
        <v/>
      </c>
      <c r="M8033" s="459">
        <f>IFERROR((Tableau1[[#This Row],[Scope 1
(kg CO2-eq)]]+Tableau1[[#This Row],[Scope 2 energy
(kg CO2-eq)]]+Tableau1[[#This Row],[Scope 2 Infrastructure
(kg CO2-eq)]])/Tableau1[[#This Row],[Total CO2-emissions
(kg CO2-eq)
for scope 3 use ]],"")</f>
        <v>0.98827365155417379</v>
      </c>
      <c r="N8033" s="436" t="s">
        <v>3730</v>
      </c>
      <c r="O8033" s="259">
        <v>1</v>
      </c>
      <c r="P8033" s="259" t="s">
        <v>5138</v>
      </c>
      <c r="Q8033" s="259" t="s">
        <v>5359</v>
      </c>
    </row>
    <row r="8034" spans="1:17" ht="21.75" customHeight="1">
      <c r="A8034" s="301" t="s">
        <v>5174</v>
      </c>
      <c r="B8034" s="301" t="s">
        <v>5359</v>
      </c>
      <c r="C8034" s="316" t="s">
        <v>14002</v>
      </c>
      <c r="D8034" s="464" t="s">
        <v>3730</v>
      </c>
      <c r="E8034" s="576" t="s">
        <v>6101</v>
      </c>
      <c r="F8034" s="469" t="str">
        <f t="shared" si="250"/>
        <v>other</v>
      </c>
      <c r="G8034" s="260">
        <v>0</v>
      </c>
      <c r="H8034" s="260">
        <v>0</v>
      </c>
      <c r="I8034" s="260">
        <v>0</v>
      </c>
      <c r="J8034" s="260">
        <v>11.3411116915336</v>
      </c>
      <c r="K8034" s="260">
        <v>11.341111689884601</v>
      </c>
      <c r="L8034" s="301" t="str">
        <f t="shared" si="251"/>
        <v/>
      </c>
      <c r="M8034" s="459">
        <f>IFERROR((Tableau1[[#This Row],[Scope 1
(kg CO2-eq)]]+Tableau1[[#This Row],[Scope 2 energy
(kg CO2-eq)]]+Tableau1[[#This Row],[Scope 2 Infrastructure
(kg CO2-eq)]])/Tableau1[[#This Row],[Total CO2-emissions
(kg CO2-eq)
for scope 3 use ]],"")</f>
        <v>0</v>
      </c>
      <c r="N8034" s="436" t="s">
        <v>3730</v>
      </c>
      <c r="O8034" s="259">
        <v>1</v>
      </c>
      <c r="P8034" s="259" t="s">
        <v>5174</v>
      </c>
      <c r="Q8034" s="259" t="s">
        <v>5359</v>
      </c>
    </row>
    <row r="8035" spans="1:17" ht="21.75" customHeight="1">
      <c r="A8035" s="301" t="s">
        <v>5174</v>
      </c>
      <c r="B8035" s="301" t="s">
        <v>5359</v>
      </c>
      <c r="C8035" s="316" t="s">
        <v>14003</v>
      </c>
      <c r="D8035" s="464" t="s">
        <v>3730</v>
      </c>
      <c r="E8035" s="576" t="s">
        <v>6063</v>
      </c>
      <c r="F8035" s="469" t="str">
        <f t="shared" si="250"/>
        <v>other</v>
      </c>
      <c r="G8035" s="260">
        <v>0</v>
      </c>
      <c r="H8035" s="260">
        <v>0</v>
      </c>
      <c r="I8035" s="260">
        <v>0</v>
      </c>
      <c r="J8035" s="260">
        <v>2.4341778186301202</v>
      </c>
      <c r="K8035" s="260">
        <v>2.4341778186182599</v>
      </c>
      <c r="L8035" s="301" t="str">
        <f t="shared" si="251"/>
        <v/>
      </c>
      <c r="M8035" s="459">
        <f>IFERROR((Tableau1[[#This Row],[Scope 1
(kg CO2-eq)]]+Tableau1[[#This Row],[Scope 2 energy
(kg CO2-eq)]]+Tableau1[[#This Row],[Scope 2 Infrastructure
(kg CO2-eq)]])/Tableau1[[#This Row],[Total CO2-emissions
(kg CO2-eq)
for scope 3 use ]],"")</f>
        <v>0</v>
      </c>
      <c r="N8035" s="436" t="s">
        <v>3730</v>
      </c>
      <c r="O8035" s="259">
        <v>1</v>
      </c>
      <c r="P8035" s="259" t="s">
        <v>5174</v>
      </c>
      <c r="Q8035" s="259" t="s">
        <v>5359</v>
      </c>
    </row>
    <row r="8036" spans="1:17" ht="21.75" customHeight="1">
      <c r="A8036" s="301" t="s">
        <v>5174</v>
      </c>
      <c r="B8036" s="301" t="s">
        <v>5359</v>
      </c>
      <c r="C8036" s="316" t="s">
        <v>14004</v>
      </c>
      <c r="D8036" s="464" t="s">
        <v>3730</v>
      </c>
      <c r="E8036" s="576" t="s">
        <v>6063</v>
      </c>
      <c r="F8036" s="469" t="str">
        <f t="shared" si="250"/>
        <v>other</v>
      </c>
      <c r="G8036" s="260">
        <v>0</v>
      </c>
      <c r="H8036" s="260">
        <v>0</v>
      </c>
      <c r="I8036" s="260">
        <v>0</v>
      </c>
      <c r="J8036" s="260">
        <v>2.4233541103926202</v>
      </c>
      <c r="K8036" s="260">
        <v>2.4233541105992402</v>
      </c>
      <c r="L8036" s="301" t="str">
        <f t="shared" si="251"/>
        <v/>
      </c>
      <c r="M8036" s="459">
        <f>IFERROR((Tableau1[[#This Row],[Scope 1
(kg CO2-eq)]]+Tableau1[[#This Row],[Scope 2 energy
(kg CO2-eq)]]+Tableau1[[#This Row],[Scope 2 Infrastructure
(kg CO2-eq)]])/Tableau1[[#This Row],[Total CO2-emissions
(kg CO2-eq)
for scope 3 use ]],"")</f>
        <v>0</v>
      </c>
      <c r="N8036" s="436" t="s">
        <v>3730</v>
      </c>
      <c r="O8036" s="259">
        <v>1</v>
      </c>
      <c r="P8036" s="259" t="s">
        <v>5174</v>
      </c>
      <c r="Q8036" s="259" t="s">
        <v>5359</v>
      </c>
    </row>
    <row r="8037" spans="1:17" ht="21.75" customHeight="1">
      <c r="A8037" s="301" t="s">
        <v>5187</v>
      </c>
      <c r="B8037" s="301" t="s">
        <v>5188</v>
      </c>
      <c r="C8037" s="316" t="s">
        <v>14005</v>
      </c>
      <c r="D8037" s="464" t="s">
        <v>3730</v>
      </c>
      <c r="E8037" s="576" t="s">
        <v>700</v>
      </c>
      <c r="F8037" s="469" t="str">
        <f t="shared" si="250"/>
        <v>CH</v>
      </c>
      <c r="G8037" s="260">
        <v>0</v>
      </c>
      <c r="H8037" s="260">
        <v>0.40889872743268502</v>
      </c>
      <c r="I8037" s="260">
        <v>2.0325760511827301E-2</v>
      </c>
      <c r="J8037" s="260">
        <v>0.53930135137768298</v>
      </c>
      <c r="K8037" s="260">
        <v>0.96852584127275598</v>
      </c>
      <c r="L8037" s="301" t="str">
        <f t="shared" si="251"/>
        <v/>
      </c>
      <c r="M8037" s="459">
        <f>IFERROR((Tableau1[[#This Row],[Scope 1
(kg CO2-eq)]]+Tableau1[[#This Row],[Scope 2 energy
(kg CO2-eq)]]+Tableau1[[#This Row],[Scope 2 Infrastructure
(kg CO2-eq)]])/Tableau1[[#This Row],[Total CO2-emissions
(kg CO2-eq)
for scope 3 use ]],"")</f>
        <v>0.44317298481211531</v>
      </c>
      <c r="N8037" s="436" t="s">
        <v>3730</v>
      </c>
      <c r="O8037" s="259">
        <v>1</v>
      </c>
      <c r="P8037" s="259" t="s">
        <v>5187</v>
      </c>
      <c r="Q8037" s="259" t="s">
        <v>5188</v>
      </c>
    </row>
    <row r="8038" spans="1:17" ht="21.75" customHeight="1">
      <c r="A8038" s="301" t="s">
        <v>5155</v>
      </c>
      <c r="B8038" s="301" t="s">
        <v>5345</v>
      </c>
      <c r="C8038" s="316" t="s">
        <v>3905</v>
      </c>
      <c r="D8038" s="464" t="s">
        <v>3730</v>
      </c>
      <c r="E8038" s="576" t="s">
        <v>6091</v>
      </c>
      <c r="F8038" s="469" t="str">
        <f t="shared" si="250"/>
        <v>other</v>
      </c>
      <c r="G8038" s="260">
        <v>4.2281794261311401</v>
      </c>
      <c r="H8038" s="260">
        <v>0</v>
      </c>
      <c r="I8038" s="260">
        <v>0</v>
      </c>
      <c r="J8038" s="260">
        <v>0</v>
      </c>
      <c r="K8038" s="260">
        <v>4.2281794261311401</v>
      </c>
      <c r="L8038" s="301" t="str">
        <f t="shared" si="251"/>
        <v/>
      </c>
      <c r="M8038" s="459">
        <f>IFERROR((Tableau1[[#This Row],[Scope 1
(kg CO2-eq)]]+Tableau1[[#This Row],[Scope 2 energy
(kg CO2-eq)]]+Tableau1[[#This Row],[Scope 2 Infrastructure
(kg CO2-eq)]])/Tableau1[[#This Row],[Total CO2-emissions
(kg CO2-eq)
for scope 3 use ]],"")</f>
        <v>1</v>
      </c>
      <c r="N8038" s="436" t="s">
        <v>3730</v>
      </c>
      <c r="O8038" s="259">
        <v>1</v>
      </c>
      <c r="P8038" s="259" t="s">
        <v>5155</v>
      </c>
      <c r="Q8038" s="259" t="s">
        <v>5345</v>
      </c>
    </row>
    <row r="8039" spans="1:17" ht="21.75" customHeight="1">
      <c r="A8039" s="301" t="s">
        <v>5155</v>
      </c>
      <c r="B8039" s="301" t="s">
        <v>5345</v>
      </c>
      <c r="C8039" s="316" t="s">
        <v>3906</v>
      </c>
      <c r="D8039" s="464" t="s">
        <v>3730</v>
      </c>
      <c r="E8039" s="576" t="s">
        <v>6091</v>
      </c>
      <c r="F8039" s="469" t="str">
        <f t="shared" si="250"/>
        <v>other</v>
      </c>
      <c r="G8039" s="260">
        <v>1.91599990348439</v>
      </c>
      <c r="H8039" s="260">
        <v>0</v>
      </c>
      <c r="I8039" s="260">
        <v>0</v>
      </c>
      <c r="J8039" s="260">
        <v>0</v>
      </c>
      <c r="K8039" s="260">
        <v>1.91599990348439</v>
      </c>
      <c r="L8039" s="301" t="str">
        <f t="shared" si="251"/>
        <v/>
      </c>
      <c r="M8039" s="459">
        <f>IFERROR((Tableau1[[#This Row],[Scope 1
(kg CO2-eq)]]+Tableau1[[#This Row],[Scope 2 energy
(kg CO2-eq)]]+Tableau1[[#This Row],[Scope 2 Infrastructure
(kg CO2-eq)]])/Tableau1[[#This Row],[Total CO2-emissions
(kg CO2-eq)
for scope 3 use ]],"")</f>
        <v>1</v>
      </c>
      <c r="N8039" s="436" t="s">
        <v>3730</v>
      </c>
      <c r="O8039" s="259">
        <v>1</v>
      </c>
      <c r="P8039" s="259" t="s">
        <v>5155</v>
      </c>
      <c r="Q8039" s="259" t="s">
        <v>5345</v>
      </c>
    </row>
    <row r="8040" spans="1:17" ht="21.75" customHeight="1">
      <c r="A8040" s="301" t="s">
        <v>5157</v>
      </c>
      <c r="B8040" s="301" t="s">
        <v>5179</v>
      </c>
      <c r="C8040" s="316" t="s">
        <v>14006</v>
      </c>
      <c r="D8040" s="464" t="s">
        <v>3731</v>
      </c>
      <c r="E8040" s="576" t="s">
        <v>6091</v>
      </c>
      <c r="F8040" s="469" t="str">
        <f t="shared" si="250"/>
        <v>other</v>
      </c>
      <c r="G8040" s="260">
        <v>0</v>
      </c>
      <c r="H8040" s="260">
        <v>1.6047553489584001</v>
      </c>
      <c r="I8040" s="260">
        <v>9.7362834560000004E-4</v>
      </c>
      <c r="J8040" s="260">
        <v>2.86567242761173</v>
      </c>
      <c r="K8040" s="260">
        <v>4.4714014134195503</v>
      </c>
      <c r="L8040" s="301" t="str">
        <f t="shared" si="251"/>
        <v/>
      </c>
      <c r="M8040" s="459">
        <f>IFERROR((Tableau1[[#This Row],[Scope 1
(kg CO2-eq)]]+Tableau1[[#This Row],[Scope 2 energy
(kg CO2-eq)]]+Tableau1[[#This Row],[Scope 2 Infrastructure
(kg CO2-eq)]])/Tableau1[[#This Row],[Total CO2-emissions
(kg CO2-eq)
for scope 3 use ]],"")</f>
        <v>0.35911089809223867</v>
      </c>
      <c r="N8040" s="436" t="s">
        <v>3731</v>
      </c>
      <c r="O8040" s="259">
        <v>1</v>
      </c>
      <c r="P8040" s="259" t="s">
        <v>5157</v>
      </c>
      <c r="Q8040" s="259" t="s">
        <v>5179</v>
      </c>
    </row>
    <row r="8041" spans="1:17" ht="21.75" customHeight="1">
      <c r="A8041" s="301" t="s">
        <v>5157</v>
      </c>
      <c r="B8041" s="301" t="s">
        <v>5179</v>
      </c>
      <c r="C8041" s="316" t="s">
        <v>14007</v>
      </c>
      <c r="D8041" s="464" t="s">
        <v>3731</v>
      </c>
      <c r="E8041" s="576" t="s">
        <v>6091</v>
      </c>
      <c r="F8041" s="469" t="str">
        <f t="shared" si="250"/>
        <v>other</v>
      </c>
      <c r="G8041" s="260">
        <v>0</v>
      </c>
      <c r="H8041" s="260">
        <v>2.4781689009016001</v>
      </c>
      <c r="I8041" s="260">
        <v>7.4027770240000005E-4</v>
      </c>
      <c r="J8041" s="260">
        <v>3.7965938233770702</v>
      </c>
      <c r="K8041" s="260">
        <v>6.2755030173991502</v>
      </c>
      <c r="L8041" s="301" t="str">
        <f t="shared" si="251"/>
        <v/>
      </c>
      <c r="M8041" s="459">
        <f>IFERROR((Tableau1[[#This Row],[Scope 1
(kg CO2-eq)]]+Tableau1[[#This Row],[Scope 2 energy
(kg CO2-eq)]]+Tableau1[[#This Row],[Scope 2 Infrastructure
(kg CO2-eq)]])/Tableau1[[#This Row],[Total CO2-emissions
(kg CO2-eq)
for scope 3 use ]],"")</f>
        <v>0.39501362229148784</v>
      </c>
      <c r="N8041" s="436" t="s">
        <v>3731</v>
      </c>
      <c r="O8041" s="259">
        <v>1</v>
      </c>
      <c r="P8041" s="259" t="s">
        <v>5157</v>
      </c>
      <c r="Q8041" s="259" t="s">
        <v>5179</v>
      </c>
    </row>
    <row r="8042" spans="1:17" ht="21.75" customHeight="1">
      <c r="A8042" s="301" t="s">
        <v>5157</v>
      </c>
      <c r="B8042" s="301" t="s">
        <v>5179</v>
      </c>
      <c r="C8042" s="316" t="s">
        <v>14008</v>
      </c>
      <c r="D8042" s="464" t="s">
        <v>3731</v>
      </c>
      <c r="E8042" s="576" t="s">
        <v>6091</v>
      </c>
      <c r="F8042" s="469" t="str">
        <f t="shared" si="250"/>
        <v>other</v>
      </c>
      <c r="G8042" s="260">
        <v>0</v>
      </c>
      <c r="H8042" s="260">
        <v>0</v>
      </c>
      <c r="I8042" s="260">
        <v>0</v>
      </c>
      <c r="J8042" s="260">
        <v>5.0147850817671799E-2</v>
      </c>
      <c r="K8042" s="260">
        <v>5.0147851013992099E-2</v>
      </c>
      <c r="L8042" s="301" t="str">
        <f t="shared" si="251"/>
        <v/>
      </c>
      <c r="M8042" s="459">
        <f>IFERROR((Tableau1[[#This Row],[Scope 1
(kg CO2-eq)]]+Tableau1[[#This Row],[Scope 2 energy
(kg CO2-eq)]]+Tableau1[[#This Row],[Scope 2 Infrastructure
(kg CO2-eq)]])/Tableau1[[#This Row],[Total CO2-emissions
(kg CO2-eq)
for scope 3 use ]],"")</f>
        <v>0</v>
      </c>
      <c r="N8042" s="436" t="s">
        <v>3731</v>
      </c>
      <c r="O8042" s="259">
        <v>1</v>
      </c>
      <c r="P8042" s="259" t="s">
        <v>5157</v>
      </c>
      <c r="Q8042" s="259" t="s">
        <v>5179</v>
      </c>
    </row>
    <row r="8043" spans="1:17" ht="21.75" customHeight="1">
      <c r="A8043" s="301" t="s">
        <v>5157</v>
      </c>
      <c r="B8043" s="301" t="s">
        <v>5183</v>
      </c>
      <c r="C8043" s="316" t="s">
        <v>14009</v>
      </c>
      <c r="D8043" s="464" t="s">
        <v>3730</v>
      </c>
      <c r="E8043" s="576" t="s">
        <v>6101</v>
      </c>
      <c r="F8043" s="469" t="str">
        <f t="shared" si="250"/>
        <v>other</v>
      </c>
      <c r="G8043" s="260">
        <v>1.2151E-3</v>
      </c>
      <c r="H8043" s="260">
        <v>0.20340770111089199</v>
      </c>
      <c r="I8043" s="260">
        <v>2.0942236173599998E-2</v>
      </c>
      <c r="J8043" s="260">
        <v>0.22113664792718099</v>
      </c>
      <c r="K8043" s="260">
        <v>0.446701705520962</v>
      </c>
      <c r="L8043" s="301" t="str">
        <f t="shared" si="251"/>
        <v/>
      </c>
      <c r="M8043" s="459">
        <f>IFERROR((Tableau1[[#This Row],[Scope 1
(kg CO2-eq)]]+Tableau1[[#This Row],[Scope 2 energy
(kg CO2-eq)]]+Tableau1[[#This Row],[Scope 2 Infrastructure
(kg CO2-eq)]])/Tableau1[[#This Row],[Total CO2-emissions
(kg CO2-eq)
for scope 3 use ]],"")</f>
        <v>0.50495674069887131</v>
      </c>
      <c r="N8043" s="436" t="s">
        <v>3730</v>
      </c>
      <c r="O8043" s="259">
        <v>1</v>
      </c>
      <c r="P8043" s="259" t="s">
        <v>5157</v>
      </c>
      <c r="Q8043" s="259" t="s">
        <v>5183</v>
      </c>
    </row>
    <row r="8044" spans="1:17" ht="21.75" customHeight="1">
      <c r="A8044" s="301" t="s">
        <v>5129</v>
      </c>
      <c r="B8044" s="301" t="s">
        <v>5162</v>
      </c>
      <c r="C8044" s="316" t="s">
        <v>14010</v>
      </c>
      <c r="D8044" s="464" t="s">
        <v>3730</v>
      </c>
      <c r="E8044" s="576" t="s">
        <v>6091</v>
      </c>
      <c r="F8044" s="469" t="str">
        <f t="shared" si="250"/>
        <v>other</v>
      </c>
      <c r="G8044" s="260">
        <v>0</v>
      </c>
      <c r="H8044" s="260">
        <v>0.297053446168</v>
      </c>
      <c r="I8044" s="260">
        <v>0</v>
      </c>
      <c r="J8044" s="260">
        <v>1.68421981780229</v>
      </c>
      <c r="K8044" s="260">
        <v>1.98127326492862</v>
      </c>
      <c r="L8044" s="301" t="str">
        <f t="shared" si="251"/>
        <v/>
      </c>
      <c r="M8044" s="459">
        <f>IFERROR((Tableau1[[#This Row],[Scope 1
(kg CO2-eq)]]+Tableau1[[#This Row],[Scope 2 energy
(kg CO2-eq)]]+Tableau1[[#This Row],[Scope 2 Infrastructure
(kg CO2-eq)]])/Tableau1[[#This Row],[Total CO2-emissions
(kg CO2-eq)
for scope 3 use ]],"")</f>
        <v>0.14993057819245445</v>
      </c>
      <c r="N8044" s="436" t="s">
        <v>3730</v>
      </c>
      <c r="O8044" s="259">
        <v>1</v>
      </c>
      <c r="P8044" s="259" t="s">
        <v>5129</v>
      </c>
      <c r="Q8044" s="259" t="s">
        <v>5162</v>
      </c>
    </row>
    <row r="8045" spans="1:17" ht="21.75" customHeight="1">
      <c r="A8045" s="301" t="s">
        <v>5129</v>
      </c>
      <c r="B8045" s="301" t="s">
        <v>5162</v>
      </c>
      <c r="C8045" s="316" t="s">
        <v>14011</v>
      </c>
      <c r="D8045" s="464" t="s">
        <v>3730</v>
      </c>
      <c r="E8045" s="576" t="s">
        <v>6091</v>
      </c>
      <c r="F8045" s="469" t="str">
        <f t="shared" si="250"/>
        <v>other</v>
      </c>
      <c r="G8045" s="260">
        <v>0</v>
      </c>
      <c r="H8045" s="260">
        <v>3.05517509740395</v>
      </c>
      <c r="I8045" s="260">
        <v>2.06225137728E-4</v>
      </c>
      <c r="J8045" s="260">
        <v>9.7373460957967201E-2</v>
      </c>
      <c r="K8045" s="260">
        <v>3.15275479899387</v>
      </c>
      <c r="L8045" s="301" t="str">
        <f t="shared" si="251"/>
        <v/>
      </c>
      <c r="M8045" s="459">
        <f>IFERROR((Tableau1[[#This Row],[Scope 1
(kg CO2-eq)]]+Tableau1[[#This Row],[Scope 2 energy
(kg CO2-eq)]]+Tableau1[[#This Row],[Scope 2 Infrastructure
(kg CO2-eq)]])/Tableau1[[#This Row],[Total CO2-emissions
(kg CO2-eq)
for scope 3 use ]],"")</f>
        <v>0.9691147955802758</v>
      </c>
      <c r="N8045" s="436" t="s">
        <v>3730</v>
      </c>
      <c r="O8045" s="259">
        <v>1</v>
      </c>
      <c r="P8045" s="259" t="s">
        <v>5129</v>
      </c>
      <c r="Q8045" s="259" t="s">
        <v>5162</v>
      </c>
    </row>
    <row r="8046" spans="1:17" ht="21.75" customHeight="1">
      <c r="A8046" s="301" t="s">
        <v>5129</v>
      </c>
      <c r="B8046" s="301" t="s">
        <v>5162</v>
      </c>
      <c r="C8046" s="316" t="s">
        <v>14012</v>
      </c>
      <c r="D8046" s="464" t="s">
        <v>3730</v>
      </c>
      <c r="E8046" s="576" t="s">
        <v>6091</v>
      </c>
      <c r="F8046" s="469" t="str">
        <f t="shared" si="250"/>
        <v>other</v>
      </c>
      <c r="G8046" s="260">
        <v>0</v>
      </c>
      <c r="H8046" s="260">
        <v>0.32215637889195198</v>
      </c>
      <c r="I8046" s="260">
        <v>2.06225137728E-4</v>
      </c>
      <c r="J8046" s="260">
        <v>4.0690336913338401</v>
      </c>
      <c r="K8046" s="260">
        <v>4.3913962973997398</v>
      </c>
      <c r="L8046" s="301" t="str">
        <f t="shared" si="251"/>
        <v/>
      </c>
      <c r="M8046" s="459">
        <f>IFERROR((Tableau1[[#This Row],[Scope 1
(kg CO2-eq)]]+Tableau1[[#This Row],[Scope 2 energy
(kg CO2-eq)]]+Tableau1[[#This Row],[Scope 2 Infrastructure
(kg CO2-eq)]])/Tableau1[[#This Row],[Total CO2-emissions
(kg CO2-eq)
for scope 3 use ]],"")</f>
        <v>7.3407768782006597E-2</v>
      </c>
      <c r="N8046" s="436" t="s">
        <v>3730</v>
      </c>
      <c r="O8046" s="259">
        <v>1</v>
      </c>
      <c r="P8046" s="259" t="s">
        <v>5129</v>
      </c>
      <c r="Q8046" s="259" t="s">
        <v>5162</v>
      </c>
    </row>
    <row r="8047" spans="1:17" ht="21.75" customHeight="1">
      <c r="A8047" s="301" t="s">
        <v>5157</v>
      </c>
      <c r="B8047" s="301" t="s">
        <v>5183</v>
      </c>
      <c r="C8047" s="316" t="s">
        <v>14013</v>
      </c>
      <c r="D8047" s="464" t="s">
        <v>3730</v>
      </c>
      <c r="E8047" s="576" t="s">
        <v>6028</v>
      </c>
      <c r="F8047" s="469" t="str">
        <f t="shared" si="250"/>
        <v>other</v>
      </c>
      <c r="G8047" s="260">
        <v>7.7793999999999997E-3</v>
      </c>
      <c r="H8047" s="260">
        <v>0.20275985143001601</v>
      </c>
      <c r="I8047" s="260">
        <v>3.2204937822846003E-2</v>
      </c>
      <c r="J8047" s="260">
        <v>0.11882964294944699</v>
      </c>
      <c r="K8047" s="260">
        <v>0.36157384017466199</v>
      </c>
      <c r="L8047" s="301" t="str">
        <f t="shared" si="251"/>
        <v/>
      </c>
      <c r="M8047" s="459">
        <f>IFERROR((Tableau1[[#This Row],[Scope 1
(kg CO2-eq)]]+Tableau1[[#This Row],[Scope 2 energy
(kg CO2-eq)]]+Tableau1[[#This Row],[Scope 2 Infrastructure
(kg CO2-eq)]])/Tableau1[[#This Row],[Total CO2-emissions
(kg CO2-eq)
for scope 3 use ]],"")</f>
        <v>0.67135440200984098</v>
      </c>
      <c r="N8047" s="436" t="s">
        <v>3730</v>
      </c>
      <c r="O8047" s="259">
        <v>1</v>
      </c>
      <c r="P8047" s="259" t="s">
        <v>5157</v>
      </c>
      <c r="Q8047" s="259" t="s">
        <v>5183</v>
      </c>
    </row>
    <row r="8048" spans="1:17" ht="21.75" customHeight="1">
      <c r="A8048" s="301" t="s">
        <v>5157</v>
      </c>
      <c r="B8048" s="301" t="s">
        <v>5183</v>
      </c>
      <c r="C8048" s="316" t="s">
        <v>14014</v>
      </c>
      <c r="D8048" s="464" t="s">
        <v>3730</v>
      </c>
      <c r="E8048" s="576" t="s">
        <v>6028</v>
      </c>
      <c r="F8048" s="469" t="str">
        <f t="shared" si="250"/>
        <v>other</v>
      </c>
      <c r="G8048" s="260">
        <v>0</v>
      </c>
      <c r="H8048" s="260">
        <v>0.113399227484293</v>
      </c>
      <c r="I8048" s="260">
        <v>1.76965234488493E-2</v>
      </c>
      <c r="J8048" s="260">
        <v>0.60260120081671498</v>
      </c>
      <c r="K8048" s="260">
        <v>0.73369694039736399</v>
      </c>
      <c r="L8048" s="301" t="str">
        <f t="shared" si="251"/>
        <v/>
      </c>
      <c r="M8048" s="459">
        <f>IFERROR((Tableau1[[#This Row],[Scope 1
(kg CO2-eq)]]+Tableau1[[#This Row],[Scope 2 energy
(kg CO2-eq)]]+Tableau1[[#This Row],[Scope 2 Infrastructure
(kg CO2-eq)]])/Tableau1[[#This Row],[Total CO2-emissions
(kg CO2-eq)
for scope 3 use ]],"")</f>
        <v>0.17867833940010974</v>
      </c>
      <c r="N8048" s="436" t="s">
        <v>3730</v>
      </c>
      <c r="O8048" s="259">
        <v>1</v>
      </c>
      <c r="P8048" s="259" t="s">
        <v>5157</v>
      </c>
      <c r="Q8048" s="259" t="s">
        <v>5183</v>
      </c>
    </row>
    <row r="8049" spans="1:20" ht="21.75" customHeight="1">
      <c r="A8049" s="301" t="s">
        <v>5157</v>
      </c>
      <c r="B8049" s="301" t="s">
        <v>5183</v>
      </c>
      <c r="C8049" s="316" t="s">
        <v>14015</v>
      </c>
      <c r="D8049" s="464" t="s">
        <v>3730</v>
      </c>
      <c r="E8049" s="576" t="s">
        <v>6091</v>
      </c>
      <c r="F8049" s="469" t="str">
        <f t="shared" si="250"/>
        <v>other</v>
      </c>
      <c r="G8049" s="260">
        <v>0</v>
      </c>
      <c r="H8049" s="260">
        <v>1.8633364358640201</v>
      </c>
      <c r="I8049" s="260">
        <v>0.10600563868255899</v>
      </c>
      <c r="J8049" s="260">
        <v>1.2740314475185199</v>
      </c>
      <c r="K8049" s="260">
        <v>3.2433734950898501</v>
      </c>
      <c r="L8049" s="301" t="str">
        <f t="shared" si="251"/>
        <v/>
      </c>
      <c r="M8049" s="459">
        <f>IFERROR((Tableau1[[#This Row],[Scope 1
(kg CO2-eq)]]+Tableau1[[#This Row],[Scope 2 energy
(kg CO2-eq)]]+Tableau1[[#This Row],[Scope 2 Infrastructure
(kg CO2-eq)]])/Tableau1[[#This Row],[Total CO2-emissions
(kg CO2-eq)
for scope 3 use ]],"")</f>
        <v>0.60718942099267015</v>
      </c>
      <c r="N8049" s="436" t="s">
        <v>3730</v>
      </c>
      <c r="O8049" s="259">
        <v>1</v>
      </c>
      <c r="P8049" s="259" t="s">
        <v>5157</v>
      </c>
      <c r="Q8049" s="259" t="s">
        <v>5183</v>
      </c>
    </row>
    <row r="8050" spans="1:20" ht="21.75" customHeight="1">
      <c r="A8050" s="301" t="s">
        <v>5129</v>
      </c>
      <c r="B8050" s="301" t="s">
        <v>5162</v>
      </c>
      <c r="C8050" s="316" t="s">
        <v>14016</v>
      </c>
      <c r="D8050" s="464" t="s">
        <v>3730</v>
      </c>
      <c r="E8050" s="576" t="s">
        <v>6055</v>
      </c>
      <c r="F8050" s="469" t="str">
        <f t="shared" si="250"/>
        <v>other</v>
      </c>
      <c r="G8050" s="260">
        <v>0</v>
      </c>
      <c r="H8050" s="260">
        <v>0.93582950091824801</v>
      </c>
      <c r="I8050" s="260">
        <v>0.10841625453607601</v>
      </c>
      <c r="J8050" s="260">
        <v>0.111723338247583</v>
      </c>
      <c r="K8050" s="260">
        <v>1.1559692819468099</v>
      </c>
      <c r="L8050" s="301" t="str">
        <f t="shared" si="251"/>
        <v/>
      </c>
      <c r="M8050" s="459">
        <f>IFERROR((Tableau1[[#This Row],[Scope 1
(kg CO2-eq)]]+Tableau1[[#This Row],[Scope 2 energy
(kg CO2-eq)]]+Tableau1[[#This Row],[Scope 2 Infrastructure
(kg CO2-eq)]])/Tableau1[[#This Row],[Total CO2-emissions
(kg CO2-eq)
for scope 3 use ]],"")</f>
        <v>0.90335078255338397</v>
      </c>
      <c r="N8050" s="436" t="s">
        <v>3730</v>
      </c>
      <c r="O8050" s="259">
        <v>1</v>
      </c>
      <c r="P8050" s="259" t="s">
        <v>5129</v>
      </c>
      <c r="Q8050" s="259" t="s">
        <v>5162</v>
      </c>
    </row>
    <row r="8051" spans="1:20" ht="21.75" customHeight="1">
      <c r="A8051" s="301" t="s">
        <v>5129</v>
      </c>
      <c r="B8051" s="301" t="s">
        <v>5162</v>
      </c>
      <c r="C8051" s="316" t="s">
        <v>14017</v>
      </c>
      <c r="D8051" s="464" t="s">
        <v>3730</v>
      </c>
      <c r="E8051" s="576" t="s">
        <v>6055</v>
      </c>
      <c r="F8051" s="469" t="str">
        <f t="shared" si="250"/>
        <v>other</v>
      </c>
      <c r="G8051" s="260">
        <v>0</v>
      </c>
      <c r="H8051" s="260">
        <v>0.32765912086491999</v>
      </c>
      <c r="I8051" s="260">
        <v>2.555155008E-5</v>
      </c>
      <c r="J8051" s="260">
        <v>3.5948652432483401</v>
      </c>
      <c r="K8051" s="260">
        <v>3.9225499221934599</v>
      </c>
      <c r="L8051" s="301" t="str">
        <f t="shared" si="251"/>
        <v/>
      </c>
      <c r="M8051" s="459">
        <f>IFERROR((Tableau1[[#This Row],[Scope 1
(kg CO2-eq)]]+Tableau1[[#This Row],[Scope 2 energy
(kg CO2-eq)]]+Tableau1[[#This Row],[Scope 2 Infrastructure
(kg CO2-eq)]])/Tableau1[[#This Row],[Total CO2-emissions
(kg CO2-eq)
for scope 3 use ]],"")</f>
        <v>8.3538687566724765E-2</v>
      </c>
      <c r="N8051" s="436" t="s">
        <v>3730</v>
      </c>
      <c r="O8051" s="259">
        <v>1</v>
      </c>
      <c r="P8051" s="259" t="s">
        <v>5129</v>
      </c>
      <c r="Q8051" s="259" t="s">
        <v>5162</v>
      </c>
    </row>
    <row r="8052" spans="1:20">
      <c r="T8052" s="260"/>
    </row>
  </sheetData>
  <sheetProtection algorithmName="SHA-512" hashValue="Z7dXh4HhbJr/JRsRdt5ILyy1dMGku9zuGdNFG2PvAzSfbVCsapax81LO3+TdYrwjScVbPqKchdk0zauk8OPOCg==" saltValue="HtUQVuMPays08lOEEl6Jog==" spinCount="100000" sheet="1" objects="1" scenarios="1"/>
  <autoFilter ref="N1:R8051" xr:uid="{821C9FC9-30F2-42DD-8359-495A52EC53CA}"/>
  <phoneticPr fontId="9" type="noConversion"/>
  <pageMargins left="0.7" right="0.7" top="0.75" bottom="0.75" header="0.3" footer="0.3"/>
  <pageSetup paperSize="9" orientation="portrait" r:id="rId1"/>
  <customProperties>
    <customPr name="EpmWorksheetKeyString_GUID" r:id="rId2"/>
  </customProperties>
  <legacyDrawing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5E50D-3FA2-4E07-8EB4-8D76AC6B41A8}">
  <sheetPr>
    <tabColor theme="5" tint="-0.249977111117893"/>
  </sheetPr>
  <dimension ref="A1:AM278"/>
  <sheetViews>
    <sheetView topLeftCell="A2" zoomScale="60" zoomScaleNormal="60" workbookViewId="0">
      <selection activeCell="L41" sqref="L40:L41"/>
    </sheetView>
  </sheetViews>
  <sheetFormatPr baseColWidth="10" defaultColWidth="9.140625" defaultRowHeight="12.75"/>
  <cols>
    <col min="1" max="1" width="8.7109375" style="5"/>
    <col min="2" max="2" width="25.28515625" customWidth="1"/>
    <col min="4" max="4" width="24.140625" customWidth="1"/>
    <col min="5" max="5" width="31" customWidth="1"/>
    <col min="6" max="6" width="27" customWidth="1"/>
    <col min="7" max="7" width="25.85546875" customWidth="1"/>
    <col min="8" max="8" width="23.7109375" style="9" customWidth="1"/>
    <col min="9" max="9" width="31" style="9" customWidth="1"/>
    <col min="11" max="11" width="8.85546875" bestFit="1" customWidth="1"/>
    <col min="13" max="14" width="8.85546875" bestFit="1" customWidth="1"/>
    <col min="16" max="19" width="8.85546875" bestFit="1" customWidth="1"/>
    <col min="20" max="20" width="10.42578125" customWidth="1"/>
    <col min="21" max="24" width="8.85546875" bestFit="1" customWidth="1"/>
    <col min="28" max="28" width="12.85546875" customWidth="1"/>
    <col min="29" max="34" width="8.85546875" bestFit="1" customWidth="1"/>
    <col min="35" max="35" width="10.140625" bestFit="1" customWidth="1"/>
  </cols>
  <sheetData>
    <row r="1" spans="1:38" ht="24.6" customHeight="1" thickBot="1">
      <c r="B1" s="11"/>
      <c r="C1" s="11"/>
      <c r="D1" s="11"/>
      <c r="E1" s="11"/>
      <c r="F1" s="141" t="s">
        <v>461</v>
      </c>
      <c r="G1" s="142" t="s">
        <v>626</v>
      </c>
      <c r="H1" s="143" t="s">
        <v>462</v>
      </c>
      <c r="I1" s="140" t="s">
        <v>147</v>
      </c>
      <c r="J1" s="876" t="s">
        <v>463</v>
      </c>
      <c r="K1" s="877"/>
      <c r="L1" s="878"/>
      <c r="M1" s="871" t="s">
        <v>464</v>
      </c>
      <c r="N1" s="872"/>
      <c r="O1" s="872"/>
      <c r="P1" s="872"/>
      <c r="Q1" s="872"/>
      <c r="R1" s="872"/>
      <c r="S1" s="872"/>
      <c r="T1" s="872"/>
      <c r="U1" s="872"/>
      <c r="V1" s="872"/>
      <c r="W1" s="872"/>
      <c r="X1" s="872"/>
      <c r="Y1" s="872"/>
      <c r="Z1" s="872"/>
      <c r="AA1" s="873"/>
      <c r="AB1" s="871" t="s">
        <v>465</v>
      </c>
      <c r="AC1" s="872"/>
      <c r="AD1" s="872"/>
      <c r="AE1" s="872"/>
      <c r="AF1" s="872"/>
      <c r="AG1" s="872"/>
      <c r="AH1" s="872"/>
      <c r="AI1" s="873"/>
      <c r="AJ1" s="871" t="s">
        <v>466</v>
      </c>
      <c r="AK1" s="872"/>
      <c r="AL1" s="873"/>
    </row>
    <row r="2" spans="1:38" ht="36">
      <c r="B2" s="14" t="s">
        <v>148</v>
      </c>
      <c r="C2" s="14"/>
      <c r="D2" s="14"/>
      <c r="E2" s="11"/>
      <c r="F2" s="134" t="s">
        <v>467</v>
      </c>
      <c r="G2" s="139" t="s">
        <v>468</v>
      </c>
      <c r="H2" s="143" t="s">
        <v>469</v>
      </c>
      <c r="I2" s="140" t="s">
        <v>147</v>
      </c>
      <c r="J2" s="56"/>
      <c r="K2" s="57"/>
      <c r="L2" s="58"/>
      <c r="M2" s="63"/>
      <c r="N2" s="64"/>
      <c r="O2" s="64"/>
      <c r="P2" s="64"/>
      <c r="Q2" s="65"/>
      <c r="R2" s="65"/>
      <c r="S2" s="65"/>
      <c r="T2" s="57"/>
      <c r="U2" s="66"/>
      <c r="V2" s="67"/>
      <c r="W2" s="67"/>
      <c r="X2" s="66"/>
      <c r="Y2" s="64"/>
      <c r="Z2" s="64"/>
      <c r="AA2" s="58"/>
      <c r="AB2" s="59" t="s">
        <v>470</v>
      </c>
      <c r="AC2" s="60" t="s">
        <v>471</v>
      </c>
      <c r="AD2" s="60" t="s">
        <v>472</v>
      </c>
      <c r="AE2" s="60" t="s">
        <v>473</v>
      </c>
      <c r="AF2" s="61" t="s">
        <v>474</v>
      </c>
      <c r="AG2" s="61" t="s">
        <v>475</v>
      </c>
      <c r="AH2" s="61" t="s">
        <v>476</v>
      </c>
      <c r="AI2" s="62" t="s">
        <v>477</v>
      </c>
      <c r="AJ2" s="68"/>
      <c r="AK2" s="69"/>
      <c r="AL2" s="70"/>
    </row>
    <row r="3" spans="1:38" ht="25.5" customHeight="1">
      <c r="B3" s="868" t="s">
        <v>478</v>
      </c>
      <c r="C3" s="868"/>
      <c r="D3" s="868"/>
      <c r="E3" s="868"/>
      <c r="F3" s="868"/>
      <c r="G3" s="868"/>
      <c r="H3" s="54"/>
      <c r="I3" s="140"/>
      <c r="J3" s="879" t="s">
        <v>479</v>
      </c>
      <c r="K3" s="881" t="s">
        <v>480</v>
      </c>
      <c r="L3" s="883" t="s">
        <v>481</v>
      </c>
      <c r="M3" s="874" t="s">
        <v>482</v>
      </c>
      <c r="N3" s="866" t="s">
        <v>483</v>
      </c>
      <c r="O3" s="866" t="s">
        <v>484</v>
      </c>
      <c r="P3" s="866" t="s">
        <v>485</v>
      </c>
      <c r="Q3" s="866" t="s">
        <v>486</v>
      </c>
      <c r="R3" s="866" t="s">
        <v>487</v>
      </c>
      <c r="S3" s="866" t="s">
        <v>488</v>
      </c>
      <c r="T3" s="881" t="s">
        <v>489</v>
      </c>
      <c r="U3" s="881" t="s">
        <v>490</v>
      </c>
      <c r="V3" s="881" t="s">
        <v>491</v>
      </c>
      <c r="W3" s="866" t="s">
        <v>492</v>
      </c>
      <c r="X3" s="881" t="s">
        <v>493</v>
      </c>
      <c r="Y3" s="866" t="s">
        <v>494</v>
      </c>
      <c r="Z3" s="866" t="s">
        <v>495</v>
      </c>
      <c r="AA3" s="883" t="s">
        <v>496</v>
      </c>
      <c r="AB3" s="888" t="s">
        <v>470</v>
      </c>
      <c r="AC3" s="866" t="s">
        <v>471</v>
      </c>
      <c r="AD3" s="866" t="s">
        <v>472</v>
      </c>
      <c r="AE3" s="866" t="s">
        <v>473</v>
      </c>
      <c r="AF3" s="866" t="s">
        <v>474</v>
      </c>
      <c r="AG3" s="866" t="s">
        <v>497</v>
      </c>
      <c r="AH3" s="866" t="s">
        <v>476</v>
      </c>
      <c r="AI3" s="887" t="s">
        <v>477</v>
      </c>
      <c r="AJ3" s="885" t="s">
        <v>466</v>
      </c>
      <c r="AK3" s="881" t="s">
        <v>498</v>
      </c>
      <c r="AL3" s="883" t="s">
        <v>499</v>
      </c>
    </row>
    <row r="4" spans="1:38" ht="25.5" customHeight="1">
      <c r="B4" s="869" t="s">
        <v>500</v>
      </c>
      <c r="C4" s="869"/>
      <c r="D4" s="869"/>
      <c r="E4" s="869"/>
      <c r="F4" s="869"/>
      <c r="G4" s="869"/>
      <c r="H4" s="54"/>
      <c r="I4" s="140"/>
      <c r="J4" s="879"/>
      <c r="K4" s="881"/>
      <c r="L4" s="883"/>
      <c r="M4" s="874"/>
      <c r="N4" s="866"/>
      <c r="O4" s="866"/>
      <c r="P4" s="866"/>
      <c r="Q4" s="866"/>
      <c r="R4" s="866"/>
      <c r="S4" s="866"/>
      <c r="T4" s="881"/>
      <c r="U4" s="881"/>
      <c r="V4" s="881"/>
      <c r="W4" s="866"/>
      <c r="X4" s="881"/>
      <c r="Y4" s="866"/>
      <c r="Z4" s="866"/>
      <c r="AA4" s="883"/>
      <c r="AB4" s="888"/>
      <c r="AC4" s="866"/>
      <c r="AD4" s="866"/>
      <c r="AE4" s="866"/>
      <c r="AF4" s="866"/>
      <c r="AG4" s="866"/>
      <c r="AH4" s="866"/>
      <c r="AI4" s="887"/>
      <c r="AJ4" s="885"/>
      <c r="AK4" s="881"/>
      <c r="AL4" s="883"/>
    </row>
    <row r="5" spans="1:38" ht="25.5" customHeight="1">
      <c r="B5" s="870" t="s">
        <v>501</v>
      </c>
      <c r="C5" s="870"/>
      <c r="D5" s="870"/>
      <c r="E5" s="870"/>
      <c r="F5" s="870"/>
      <c r="G5" s="870"/>
      <c r="H5" s="54"/>
      <c r="I5" s="55"/>
      <c r="J5" s="879"/>
      <c r="K5" s="881"/>
      <c r="L5" s="883"/>
      <c r="M5" s="874"/>
      <c r="N5" s="866"/>
      <c r="O5" s="866"/>
      <c r="P5" s="866"/>
      <c r="Q5" s="866"/>
      <c r="R5" s="866"/>
      <c r="S5" s="866"/>
      <c r="T5" s="881"/>
      <c r="U5" s="881"/>
      <c r="V5" s="881"/>
      <c r="W5" s="866"/>
      <c r="X5" s="881"/>
      <c r="Y5" s="866"/>
      <c r="Z5" s="866"/>
      <c r="AA5" s="883"/>
      <c r="AB5" s="888"/>
      <c r="AC5" s="866"/>
      <c r="AD5" s="866"/>
      <c r="AE5" s="866"/>
      <c r="AF5" s="866"/>
      <c r="AG5" s="866"/>
      <c r="AH5" s="866"/>
      <c r="AI5" s="887"/>
      <c r="AJ5" s="885"/>
      <c r="AK5" s="881"/>
      <c r="AL5" s="883"/>
    </row>
    <row r="6" spans="1:38" ht="37.5">
      <c r="A6" s="207" t="s">
        <v>673</v>
      </c>
      <c r="B6" s="71" t="s">
        <v>502</v>
      </c>
      <c r="C6" s="71" t="s">
        <v>149</v>
      </c>
      <c r="D6" s="71"/>
      <c r="E6" s="72"/>
      <c r="F6" s="144" t="s">
        <v>503</v>
      </c>
      <c r="G6" s="73" t="s">
        <v>504</v>
      </c>
      <c r="H6" s="71" t="s">
        <v>505</v>
      </c>
      <c r="I6" s="74" t="s">
        <v>506</v>
      </c>
      <c r="J6" s="880"/>
      <c r="K6" s="882"/>
      <c r="L6" s="884"/>
      <c r="M6" s="875"/>
      <c r="N6" s="867"/>
      <c r="O6" s="867"/>
      <c r="P6" s="867"/>
      <c r="Q6" s="867"/>
      <c r="R6" s="867"/>
      <c r="S6" s="867"/>
      <c r="T6" s="882"/>
      <c r="U6" s="882"/>
      <c r="V6" s="882"/>
      <c r="W6" s="867"/>
      <c r="X6" s="882"/>
      <c r="Y6" s="867"/>
      <c r="Z6" s="867"/>
      <c r="AA6" s="884"/>
      <c r="AB6" s="439" t="s">
        <v>507</v>
      </c>
      <c r="AC6" s="439" t="s">
        <v>507</v>
      </c>
      <c r="AD6" s="439" t="s">
        <v>507</v>
      </c>
      <c r="AE6" s="439" t="s">
        <v>507</v>
      </c>
      <c r="AF6" s="439" t="s">
        <v>507</v>
      </c>
      <c r="AG6" s="439" t="s">
        <v>507</v>
      </c>
      <c r="AH6" s="439" t="s">
        <v>507</v>
      </c>
      <c r="AI6" s="439" t="s">
        <v>507</v>
      </c>
      <c r="AJ6" s="886"/>
      <c r="AK6" s="882"/>
      <c r="AL6" s="884"/>
    </row>
    <row r="7" spans="1:38" ht="33">
      <c r="A7" s="208">
        <v>1</v>
      </c>
      <c r="B7" s="200" t="s">
        <v>508</v>
      </c>
      <c r="C7" s="186"/>
      <c r="D7" s="186"/>
      <c r="E7" s="187"/>
      <c r="F7" s="15" t="s">
        <v>509</v>
      </c>
      <c r="G7" s="16" t="s">
        <v>510</v>
      </c>
      <c r="H7" s="17"/>
      <c r="I7" s="75"/>
      <c r="J7" s="76"/>
      <c r="K7" s="75"/>
      <c r="L7" s="77" t="s">
        <v>147</v>
      </c>
      <c r="M7" s="75"/>
      <c r="N7" s="75"/>
      <c r="O7" s="75"/>
      <c r="P7" s="75"/>
      <c r="Q7" s="171"/>
      <c r="R7" s="75"/>
      <c r="S7" s="75"/>
      <c r="T7" s="75"/>
      <c r="U7" s="75"/>
      <c r="V7" s="75"/>
      <c r="W7" s="75"/>
      <c r="X7" s="75"/>
      <c r="Y7" s="75"/>
      <c r="Z7" s="75"/>
      <c r="AA7" s="75"/>
      <c r="AB7" s="78">
        <v>0</v>
      </c>
      <c r="AC7" s="78">
        <v>0</v>
      </c>
      <c r="AD7" s="78">
        <v>0</v>
      </c>
      <c r="AE7" s="78">
        <v>0</v>
      </c>
      <c r="AF7" s="78">
        <v>0</v>
      </c>
      <c r="AG7" s="78">
        <v>0</v>
      </c>
      <c r="AH7" s="78">
        <v>0</v>
      </c>
      <c r="AI7" s="79">
        <v>0</v>
      </c>
      <c r="AJ7" s="80"/>
      <c r="AK7" s="80"/>
      <c r="AL7" s="80" t="s">
        <v>150</v>
      </c>
    </row>
    <row r="8" spans="1:38" ht="33">
      <c r="A8" s="208">
        <v>2</v>
      </c>
      <c r="B8" s="200" t="s">
        <v>508</v>
      </c>
      <c r="C8" s="186"/>
      <c r="D8" s="186"/>
      <c r="E8" s="188" t="s">
        <v>151</v>
      </c>
      <c r="F8" s="18" t="s">
        <v>509</v>
      </c>
      <c r="G8" s="19" t="s">
        <v>511</v>
      </c>
      <c r="H8" s="20" t="s">
        <v>512</v>
      </c>
      <c r="I8" s="75"/>
      <c r="J8" s="76"/>
      <c r="K8" s="75">
        <v>2020</v>
      </c>
      <c r="L8" s="77" t="s">
        <v>147</v>
      </c>
      <c r="M8" s="75">
        <v>10.434782608695654</v>
      </c>
      <c r="N8" s="145">
        <v>0.3000000000000001</v>
      </c>
      <c r="O8" s="146" t="s">
        <v>152</v>
      </c>
      <c r="P8" s="146">
        <v>0</v>
      </c>
      <c r="Q8" s="172"/>
      <c r="R8" s="145">
        <v>2.3000000000000007</v>
      </c>
      <c r="S8" s="83"/>
      <c r="T8" s="147">
        <v>1785</v>
      </c>
      <c r="U8" s="147">
        <v>300</v>
      </c>
      <c r="V8" s="148">
        <v>1</v>
      </c>
      <c r="W8" s="75">
        <v>1</v>
      </c>
      <c r="X8" s="84">
        <v>1</v>
      </c>
      <c r="Y8" s="85"/>
      <c r="Z8" s="85"/>
      <c r="AA8" s="146" t="s">
        <v>153</v>
      </c>
      <c r="AB8" s="81">
        <v>0</v>
      </c>
      <c r="AC8" s="81">
        <v>0</v>
      </c>
      <c r="AD8" s="81">
        <v>3.2384000000000013</v>
      </c>
      <c r="AE8" s="81">
        <v>0</v>
      </c>
      <c r="AF8" s="81">
        <v>37.635635139728535</v>
      </c>
      <c r="AG8" s="81">
        <v>2.1750222602235207</v>
      </c>
      <c r="AH8" s="81">
        <v>2.6823826614269239</v>
      </c>
      <c r="AI8" s="82">
        <v>45.731440061378976</v>
      </c>
      <c r="AJ8" s="86" t="s">
        <v>154</v>
      </c>
      <c r="AK8" s="86" t="s">
        <v>8</v>
      </c>
      <c r="AL8" s="86" t="s">
        <v>155</v>
      </c>
    </row>
    <row r="9" spans="1:38" ht="33">
      <c r="A9" s="208">
        <v>3</v>
      </c>
      <c r="B9" s="200" t="s">
        <v>508</v>
      </c>
      <c r="C9" s="186"/>
      <c r="D9" s="188" t="s">
        <v>151</v>
      </c>
      <c r="E9" s="188" t="s">
        <v>156</v>
      </c>
      <c r="F9" s="18" t="s">
        <v>509</v>
      </c>
      <c r="G9" s="19" t="s">
        <v>513</v>
      </c>
      <c r="H9" s="20"/>
      <c r="I9" s="75" t="s">
        <v>514</v>
      </c>
      <c r="J9" s="76"/>
      <c r="K9" s="75">
        <v>2020</v>
      </c>
      <c r="L9" s="77" t="s">
        <v>147</v>
      </c>
      <c r="M9" s="75"/>
      <c r="N9" s="87"/>
      <c r="O9" s="75"/>
      <c r="P9" s="114"/>
      <c r="Q9" s="172"/>
      <c r="R9" s="87"/>
      <c r="S9" s="83"/>
      <c r="T9" s="147">
        <v>15000</v>
      </c>
      <c r="U9" s="147">
        <v>1000</v>
      </c>
      <c r="V9" s="148">
        <v>1</v>
      </c>
      <c r="W9" s="75">
        <v>1</v>
      </c>
      <c r="X9" s="84">
        <v>1</v>
      </c>
      <c r="Y9" s="85"/>
      <c r="Z9" s="85"/>
      <c r="AA9" s="85"/>
      <c r="AB9" s="81">
        <v>0</v>
      </c>
      <c r="AC9" s="81">
        <v>0</v>
      </c>
      <c r="AD9" s="81">
        <v>0</v>
      </c>
      <c r="AE9" s="81">
        <v>1.2244062666666669</v>
      </c>
      <c r="AF9" s="81">
        <v>3.8583123294117643</v>
      </c>
      <c r="AG9" s="81">
        <v>4.7111114920784314E-3</v>
      </c>
      <c r="AH9" s="81">
        <v>0.49260169490400008</v>
      </c>
      <c r="AI9" s="82">
        <v>5.5800314024745088</v>
      </c>
      <c r="AJ9" s="86" t="s">
        <v>154</v>
      </c>
      <c r="AK9" s="86" t="s">
        <v>8</v>
      </c>
      <c r="AL9" s="86" t="s">
        <v>157</v>
      </c>
    </row>
    <row r="10" spans="1:38" ht="33">
      <c r="A10" s="208">
        <v>4</v>
      </c>
      <c r="B10" s="200" t="s">
        <v>508</v>
      </c>
      <c r="C10" s="186"/>
      <c r="D10" s="188" t="s">
        <v>156</v>
      </c>
      <c r="E10" s="188" t="s">
        <v>158</v>
      </c>
      <c r="F10" s="18" t="s">
        <v>509</v>
      </c>
      <c r="G10" s="19" t="s">
        <v>159</v>
      </c>
      <c r="H10" s="195" t="s">
        <v>512</v>
      </c>
      <c r="I10" s="75" t="s">
        <v>160</v>
      </c>
      <c r="J10" s="76"/>
      <c r="K10" s="75">
        <v>2020</v>
      </c>
      <c r="L10" s="77" t="s">
        <v>147</v>
      </c>
      <c r="M10" s="75">
        <v>58.36897825194913</v>
      </c>
      <c r="N10" s="145">
        <v>0.5</v>
      </c>
      <c r="O10" s="146" t="s">
        <v>152</v>
      </c>
      <c r="P10" s="146">
        <v>1</v>
      </c>
      <c r="Q10" s="172"/>
      <c r="R10" s="145">
        <v>0.68529553194062076</v>
      </c>
      <c r="S10" s="83"/>
      <c r="T10" s="147">
        <v>20000</v>
      </c>
      <c r="U10" s="147">
        <v>2000</v>
      </c>
      <c r="V10" s="148">
        <v>1</v>
      </c>
      <c r="W10" s="75">
        <v>1</v>
      </c>
      <c r="X10" s="84">
        <v>1</v>
      </c>
      <c r="Y10" s="85"/>
      <c r="Z10" s="85"/>
      <c r="AA10" s="146" t="s">
        <v>153</v>
      </c>
      <c r="AB10" s="81">
        <v>0</v>
      </c>
      <c r="AC10" s="81">
        <v>0</v>
      </c>
      <c r="AD10" s="81">
        <v>0.96489610897239408</v>
      </c>
      <c r="AE10" s="81">
        <v>1.0290666666666668</v>
      </c>
      <c r="AF10" s="81">
        <v>7.7791864135924627</v>
      </c>
      <c r="AG10" s="81">
        <v>0.4128291583977941</v>
      </c>
      <c r="AH10" s="81">
        <v>1.139876625083625</v>
      </c>
      <c r="AI10" s="82">
        <v>11.325854972712943</v>
      </c>
      <c r="AJ10" s="86" t="s">
        <v>154</v>
      </c>
      <c r="AK10" s="86" t="s">
        <v>8</v>
      </c>
      <c r="AL10" s="86" t="s">
        <v>155</v>
      </c>
    </row>
    <row r="11" spans="1:38" ht="16.5">
      <c r="A11" s="208">
        <v>5</v>
      </c>
      <c r="B11" s="201" t="s">
        <v>508</v>
      </c>
      <c r="C11" s="187"/>
      <c r="D11" s="188" t="s">
        <v>158</v>
      </c>
      <c r="E11" s="188" t="s">
        <v>161</v>
      </c>
      <c r="F11" s="18" t="s">
        <v>509</v>
      </c>
      <c r="G11" s="19" t="s">
        <v>159</v>
      </c>
      <c r="H11" s="195" t="s">
        <v>512</v>
      </c>
      <c r="I11" s="75" t="s">
        <v>162</v>
      </c>
      <c r="J11" s="76"/>
      <c r="K11" s="75">
        <v>2020</v>
      </c>
      <c r="L11" s="77" t="s">
        <v>147</v>
      </c>
      <c r="M11" s="75">
        <v>31.78180669614656</v>
      </c>
      <c r="N11" s="145">
        <v>0.5</v>
      </c>
      <c r="O11" s="146" t="s">
        <v>152</v>
      </c>
      <c r="P11" s="146">
        <v>1</v>
      </c>
      <c r="Q11" s="173"/>
      <c r="R11" s="145">
        <v>1.2585816905383755</v>
      </c>
      <c r="S11" s="83"/>
      <c r="T11" s="147">
        <v>30000</v>
      </c>
      <c r="U11" s="147">
        <v>3000</v>
      </c>
      <c r="V11" s="148">
        <v>1</v>
      </c>
      <c r="W11" s="75">
        <v>1</v>
      </c>
      <c r="X11" s="84">
        <v>1</v>
      </c>
      <c r="Y11" s="85"/>
      <c r="Z11" s="85"/>
      <c r="AA11" s="146" t="s">
        <v>153</v>
      </c>
      <c r="AB11" s="81">
        <v>0</v>
      </c>
      <c r="AC11" s="81">
        <v>0</v>
      </c>
      <c r="AD11" s="81">
        <v>1.7720830202780329</v>
      </c>
      <c r="AE11" s="81">
        <v>1.0290666666666668</v>
      </c>
      <c r="AF11" s="81">
        <v>5.7402607143471318</v>
      </c>
      <c r="AG11" s="81">
        <v>0.29752967044321899</v>
      </c>
      <c r="AH11" s="81">
        <v>0.96726761121562499</v>
      </c>
      <c r="AI11" s="82">
        <v>9.8062076829506744</v>
      </c>
      <c r="AJ11" s="86" t="s">
        <v>154</v>
      </c>
      <c r="AK11" s="86" t="s">
        <v>8</v>
      </c>
      <c r="AL11" s="86" t="s">
        <v>155</v>
      </c>
    </row>
    <row r="12" spans="1:38" ht="16.5">
      <c r="A12" s="208">
        <v>6</v>
      </c>
      <c r="B12" s="201" t="s">
        <v>508</v>
      </c>
      <c r="C12" s="187"/>
      <c r="D12" s="188" t="s">
        <v>161</v>
      </c>
      <c r="E12" s="188" t="s">
        <v>163</v>
      </c>
      <c r="F12" s="21" t="s">
        <v>509</v>
      </c>
      <c r="G12" s="22" t="s">
        <v>159</v>
      </c>
      <c r="H12" s="195" t="s">
        <v>512</v>
      </c>
      <c r="I12" s="75" t="s">
        <v>515</v>
      </c>
      <c r="J12" s="76"/>
      <c r="K12" s="75">
        <v>2020</v>
      </c>
      <c r="L12" s="77" t="s">
        <v>147</v>
      </c>
      <c r="M12" s="75">
        <v>41.48860759493671</v>
      </c>
      <c r="N12" s="145">
        <v>0.5</v>
      </c>
      <c r="O12" s="146" t="s">
        <v>152</v>
      </c>
      <c r="P12" s="146">
        <v>1</v>
      </c>
      <c r="Q12" s="173"/>
      <c r="R12" s="145">
        <v>0.96412008786917258</v>
      </c>
      <c r="S12" s="83"/>
      <c r="T12" s="147">
        <v>20000</v>
      </c>
      <c r="U12" s="147">
        <v>2000</v>
      </c>
      <c r="V12" s="146">
        <v>1</v>
      </c>
      <c r="W12" s="75">
        <v>3</v>
      </c>
      <c r="X12" s="84">
        <v>1</v>
      </c>
      <c r="Y12" s="85"/>
      <c r="Z12" s="85"/>
      <c r="AA12" s="146" t="s">
        <v>153</v>
      </c>
      <c r="AB12" s="88">
        <v>0</v>
      </c>
      <c r="AC12" s="88">
        <v>0</v>
      </c>
      <c r="AD12" s="88">
        <v>1.357481083719795</v>
      </c>
      <c r="AE12" s="88">
        <v>1.0290666666666668</v>
      </c>
      <c r="AF12" s="88">
        <v>8.4492292624918761</v>
      </c>
      <c r="AG12" s="88">
        <v>0.39221314792916673</v>
      </c>
      <c r="AH12" s="88">
        <v>1.5373166289266251</v>
      </c>
      <c r="AI12" s="89">
        <v>12.765306789734131</v>
      </c>
      <c r="AJ12" s="90" t="s">
        <v>154</v>
      </c>
      <c r="AK12" s="90" t="s">
        <v>8</v>
      </c>
      <c r="AL12" s="90" t="s">
        <v>155</v>
      </c>
    </row>
    <row r="13" spans="1:38" ht="16.5">
      <c r="A13" s="208">
        <v>7</v>
      </c>
      <c r="B13" s="201" t="s">
        <v>508</v>
      </c>
      <c r="C13" s="187"/>
      <c r="D13" s="188" t="s">
        <v>163</v>
      </c>
      <c r="E13" s="187" t="s">
        <v>164</v>
      </c>
      <c r="F13" s="15" t="s">
        <v>516</v>
      </c>
      <c r="G13" s="15" t="s">
        <v>165</v>
      </c>
      <c r="H13" s="197" t="s">
        <v>517</v>
      </c>
      <c r="I13" s="91" t="s">
        <v>166</v>
      </c>
      <c r="J13" s="92" t="s">
        <v>167</v>
      </c>
      <c r="K13" s="149">
        <v>2020</v>
      </c>
      <c r="L13" s="93" t="s">
        <v>147</v>
      </c>
      <c r="M13" s="91">
        <v>172.83950617283975</v>
      </c>
      <c r="N13" s="94"/>
      <c r="O13" s="91"/>
      <c r="P13" s="113"/>
      <c r="Q13" s="174">
        <v>4.0499999999999945</v>
      </c>
      <c r="R13" s="123"/>
      <c r="S13" s="95"/>
      <c r="T13" s="151">
        <v>25000</v>
      </c>
      <c r="U13" s="151">
        <v>1570</v>
      </c>
      <c r="V13" s="149">
        <v>1</v>
      </c>
      <c r="W13" s="91">
        <v>2</v>
      </c>
      <c r="X13" s="96">
        <v>1</v>
      </c>
      <c r="Y13" s="97" t="s">
        <v>168</v>
      </c>
      <c r="Z13" s="98"/>
      <c r="AA13" s="98"/>
      <c r="AB13" s="78">
        <v>96.852450403776984</v>
      </c>
      <c r="AC13" s="78">
        <v>0</v>
      </c>
      <c r="AD13" s="78">
        <v>25.366508167499966</v>
      </c>
      <c r="AE13" s="78">
        <v>9.7559608000000022</v>
      </c>
      <c r="AF13" s="78">
        <v>12.519956671303721</v>
      </c>
      <c r="AG13" s="78">
        <v>2.5873292188759729</v>
      </c>
      <c r="AH13" s="78">
        <v>9.4659456351049887</v>
      </c>
      <c r="AI13" s="79">
        <v>156.54815089656162</v>
      </c>
      <c r="AJ13" s="80" t="s">
        <v>154</v>
      </c>
      <c r="AK13" s="80" t="s">
        <v>8</v>
      </c>
      <c r="AL13" s="80" t="s">
        <v>157</v>
      </c>
    </row>
    <row r="14" spans="1:38" ht="16.5">
      <c r="A14" s="208">
        <v>8</v>
      </c>
      <c r="B14" s="201" t="s">
        <v>508</v>
      </c>
      <c r="C14" s="187"/>
      <c r="D14" s="187" t="s">
        <v>164</v>
      </c>
      <c r="E14" s="187" t="s">
        <v>169</v>
      </c>
      <c r="F14" s="18" t="s">
        <v>516</v>
      </c>
      <c r="G14" s="18" t="s">
        <v>165</v>
      </c>
      <c r="H14" s="197" t="s">
        <v>517</v>
      </c>
      <c r="I14" s="75" t="s">
        <v>170</v>
      </c>
      <c r="J14" s="76" t="s">
        <v>167</v>
      </c>
      <c r="K14" s="146">
        <v>2020</v>
      </c>
      <c r="L14" s="77" t="s">
        <v>147</v>
      </c>
      <c r="M14" s="75">
        <v>275.01878099422902</v>
      </c>
      <c r="N14" s="87"/>
      <c r="O14" s="75"/>
      <c r="P14" s="114"/>
      <c r="Q14" s="175">
        <v>3.2700111691198428</v>
      </c>
      <c r="R14" s="124"/>
      <c r="S14" s="83"/>
      <c r="T14" s="147">
        <v>30000</v>
      </c>
      <c r="U14" s="147">
        <v>1870</v>
      </c>
      <c r="V14" s="146">
        <v>1</v>
      </c>
      <c r="W14" s="75">
        <v>2</v>
      </c>
      <c r="X14" s="84">
        <v>1</v>
      </c>
      <c r="Y14" s="146" t="s">
        <v>171</v>
      </c>
      <c r="Z14" s="85"/>
      <c r="AA14" s="85"/>
      <c r="AB14" s="81">
        <v>75.506198829616537</v>
      </c>
      <c r="AC14" s="81">
        <v>0</v>
      </c>
      <c r="AD14" s="81">
        <v>20.322769425651028</v>
      </c>
      <c r="AE14" s="81">
        <v>9.7559608000000022</v>
      </c>
      <c r="AF14" s="81">
        <v>14.949430827585569</v>
      </c>
      <c r="AG14" s="81">
        <v>3.0949357872410652</v>
      </c>
      <c r="AH14" s="81">
        <v>9.6827183695954133</v>
      </c>
      <c r="AI14" s="82">
        <v>133.31201403968961</v>
      </c>
      <c r="AJ14" s="86" t="s">
        <v>154</v>
      </c>
      <c r="AK14" s="86" t="s">
        <v>8</v>
      </c>
      <c r="AL14" s="86" t="s">
        <v>157</v>
      </c>
    </row>
    <row r="15" spans="1:38" ht="16.5">
      <c r="A15" s="208">
        <v>9</v>
      </c>
      <c r="B15" s="201" t="s">
        <v>508</v>
      </c>
      <c r="C15" s="187"/>
      <c r="D15" s="187" t="s">
        <v>169</v>
      </c>
      <c r="E15" s="187" t="s">
        <v>172</v>
      </c>
      <c r="F15" s="18" t="s">
        <v>516</v>
      </c>
      <c r="G15" s="18" t="s">
        <v>165</v>
      </c>
      <c r="H15" s="195" t="s">
        <v>512</v>
      </c>
      <c r="I15" s="75" t="s">
        <v>166</v>
      </c>
      <c r="J15" s="76"/>
      <c r="K15" s="75">
        <v>2020</v>
      </c>
      <c r="L15" s="77" t="s">
        <v>147</v>
      </c>
      <c r="M15" s="75">
        <v>49.641735985533444</v>
      </c>
      <c r="N15" s="145">
        <v>2.2999999999999998</v>
      </c>
      <c r="O15" s="146" t="s">
        <v>152</v>
      </c>
      <c r="P15" s="146">
        <v>1</v>
      </c>
      <c r="Q15" s="173"/>
      <c r="R15" s="145">
        <v>3.7065585307818631</v>
      </c>
      <c r="S15" s="83"/>
      <c r="T15" s="147">
        <v>25000</v>
      </c>
      <c r="U15" s="147">
        <v>1570</v>
      </c>
      <c r="V15" s="146">
        <v>1</v>
      </c>
      <c r="W15" s="75">
        <v>2</v>
      </c>
      <c r="X15" s="84">
        <v>1</v>
      </c>
      <c r="Y15" s="85"/>
      <c r="Z15" s="85"/>
      <c r="AA15" s="146" t="s">
        <v>153</v>
      </c>
      <c r="AB15" s="81">
        <v>0</v>
      </c>
      <c r="AC15" s="81">
        <v>0</v>
      </c>
      <c r="AD15" s="81">
        <v>5.2188344113408638</v>
      </c>
      <c r="AE15" s="81">
        <v>9.6621700000000015</v>
      </c>
      <c r="AF15" s="81">
        <v>33.198881480600498</v>
      </c>
      <c r="AG15" s="81">
        <v>5.3160057714375002</v>
      </c>
      <c r="AH15" s="81">
        <v>12.334214593356876</v>
      </c>
      <c r="AI15" s="82">
        <v>65.730106256735738</v>
      </c>
      <c r="AJ15" s="86" t="s">
        <v>154</v>
      </c>
      <c r="AK15" s="86" t="s">
        <v>8</v>
      </c>
      <c r="AL15" s="86" t="s">
        <v>155</v>
      </c>
    </row>
    <row r="16" spans="1:38" ht="16.5">
      <c r="A16" s="208">
        <v>10</v>
      </c>
      <c r="B16" s="201" t="s">
        <v>508</v>
      </c>
      <c r="C16" s="187"/>
      <c r="D16" s="187" t="s">
        <v>172</v>
      </c>
      <c r="E16" s="187" t="s">
        <v>173</v>
      </c>
      <c r="F16" s="18" t="s">
        <v>516</v>
      </c>
      <c r="G16" s="21" t="s">
        <v>165</v>
      </c>
      <c r="H16" s="195" t="s">
        <v>512</v>
      </c>
      <c r="I16" s="75" t="s">
        <v>170</v>
      </c>
      <c r="J16" s="76"/>
      <c r="K16" s="75">
        <v>2020</v>
      </c>
      <c r="L16" s="77" t="s">
        <v>147</v>
      </c>
      <c r="M16" s="75">
        <v>50.175550663414064</v>
      </c>
      <c r="N16" s="145">
        <v>3.3</v>
      </c>
      <c r="O16" s="146" t="s">
        <v>152</v>
      </c>
      <c r="P16" s="146">
        <v>1</v>
      </c>
      <c r="Q16" s="173"/>
      <c r="R16" s="145">
        <v>5.2615267099100897</v>
      </c>
      <c r="S16" s="83"/>
      <c r="T16" s="147">
        <v>30000</v>
      </c>
      <c r="U16" s="147">
        <v>1870</v>
      </c>
      <c r="V16" s="146">
        <v>1</v>
      </c>
      <c r="W16" s="75">
        <v>2</v>
      </c>
      <c r="X16" s="84">
        <v>1</v>
      </c>
      <c r="Y16" s="85"/>
      <c r="Z16" s="85"/>
      <c r="AA16" s="146" t="s">
        <v>153</v>
      </c>
      <c r="AB16" s="81">
        <v>0</v>
      </c>
      <c r="AC16" s="81">
        <v>0</v>
      </c>
      <c r="AD16" s="81">
        <v>7.4082296075534062</v>
      </c>
      <c r="AE16" s="81">
        <v>9.6621700000000015</v>
      </c>
      <c r="AF16" s="81">
        <v>39.193379850422915</v>
      </c>
      <c r="AG16" s="81">
        <v>5.8186604828884256</v>
      </c>
      <c r="AH16" s="81">
        <v>12.034213092646793</v>
      </c>
      <c r="AI16" s="82">
        <v>74.11665303351154</v>
      </c>
      <c r="AJ16" s="86" t="s">
        <v>154</v>
      </c>
      <c r="AK16" s="86" t="s">
        <v>8</v>
      </c>
      <c r="AL16" s="86" t="s">
        <v>155</v>
      </c>
    </row>
    <row r="17" spans="1:38" ht="16.5">
      <c r="A17" s="208">
        <v>11</v>
      </c>
      <c r="B17" s="201" t="s">
        <v>508</v>
      </c>
      <c r="C17" s="187"/>
      <c r="D17" s="187" t="s">
        <v>173</v>
      </c>
      <c r="E17" s="188" t="s">
        <v>174</v>
      </c>
      <c r="F17" s="18" t="s">
        <v>516</v>
      </c>
      <c r="G17" s="16" t="s">
        <v>518</v>
      </c>
      <c r="H17" s="17" t="s">
        <v>512</v>
      </c>
      <c r="I17" s="99" t="s">
        <v>166</v>
      </c>
      <c r="J17" s="100"/>
      <c r="K17" s="99">
        <v>2020</v>
      </c>
      <c r="L17" s="101" t="s">
        <v>147</v>
      </c>
      <c r="M17" s="99">
        <v>42.352941176470644</v>
      </c>
      <c r="N17" s="152">
        <v>1.8</v>
      </c>
      <c r="O17" s="102" t="s">
        <v>152</v>
      </c>
      <c r="P17" s="102">
        <v>1</v>
      </c>
      <c r="Q17" s="176"/>
      <c r="R17" s="152">
        <v>3.3999999999999964</v>
      </c>
      <c r="S17" s="103"/>
      <c r="T17" s="153">
        <v>25000</v>
      </c>
      <c r="U17" s="153">
        <v>1800</v>
      </c>
      <c r="V17" s="102">
        <v>1</v>
      </c>
      <c r="W17" s="99">
        <v>2</v>
      </c>
      <c r="X17" s="104">
        <v>1</v>
      </c>
      <c r="Y17" s="154"/>
      <c r="Z17" s="154"/>
      <c r="AA17" s="102" t="s">
        <v>153</v>
      </c>
      <c r="AB17" s="78">
        <v>0</v>
      </c>
      <c r="AC17" s="78">
        <v>0</v>
      </c>
      <c r="AD17" s="78">
        <v>4.787199999999995</v>
      </c>
      <c r="AE17" s="78">
        <v>9.6621700000000015</v>
      </c>
      <c r="AF17" s="78">
        <v>26.980963944865714</v>
      </c>
      <c r="AG17" s="78">
        <v>4.242743251187302</v>
      </c>
      <c r="AH17" s="78">
        <v>12.219360829670858</v>
      </c>
      <c r="AI17" s="79">
        <v>57.892438025723862</v>
      </c>
      <c r="AJ17" s="80" t="s">
        <v>154</v>
      </c>
      <c r="AK17" s="80" t="s">
        <v>8</v>
      </c>
      <c r="AL17" s="80" t="s">
        <v>175</v>
      </c>
    </row>
    <row r="18" spans="1:38" ht="16.5">
      <c r="A18" s="208">
        <v>12</v>
      </c>
      <c r="B18" s="201" t="s">
        <v>508</v>
      </c>
      <c r="C18" s="187"/>
      <c r="D18" s="188" t="s">
        <v>174</v>
      </c>
      <c r="E18" s="187" t="s">
        <v>176</v>
      </c>
      <c r="F18" s="18" t="s">
        <v>516</v>
      </c>
      <c r="G18" s="23" t="s">
        <v>176</v>
      </c>
      <c r="H18" s="24" t="s">
        <v>150</v>
      </c>
      <c r="I18" s="99" t="s">
        <v>519</v>
      </c>
      <c r="J18" s="100"/>
      <c r="K18" s="99"/>
      <c r="L18" s="101" t="s">
        <v>147</v>
      </c>
      <c r="M18" s="99"/>
      <c r="N18" s="107"/>
      <c r="O18" s="99"/>
      <c r="P18" s="99"/>
      <c r="Q18" s="177"/>
      <c r="R18" s="108"/>
      <c r="S18" s="103"/>
      <c r="T18" s="155"/>
      <c r="U18" s="155"/>
      <c r="V18" s="154">
        <v>33.6</v>
      </c>
      <c r="W18" s="99">
        <v>116</v>
      </c>
      <c r="X18" s="104">
        <v>0.28965517241379313</v>
      </c>
      <c r="Y18" s="154"/>
      <c r="Z18" s="154"/>
      <c r="AA18" s="154"/>
      <c r="AB18" s="105">
        <v>12.594746819999999</v>
      </c>
      <c r="AC18" s="105">
        <v>0</v>
      </c>
      <c r="AD18" s="105">
        <v>585.40428199999997</v>
      </c>
      <c r="AE18" s="105">
        <v>43.884609199999986</v>
      </c>
      <c r="AF18" s="105">
        <v>47.383610399999995</v>
      </c>
      <c r="AG18" s="105">
        <v>0</v>
      </c>
      <c r="AH18" s="105">
        <v>748.57772799999987</v>
      </c>
      <c r="AI18" s="106">
        <v>1437.8449764199997</v>
      </c>
      <c r="AJ18" s="109" t="s">
        <v>177</v>
      </c>
      <c r="AK18" s="109" t="s">
        <v>8</v>
      </c>
      <c r="AL18" s="110" t="s">
        <v>157</v>
      </c>
    </row>
    <row r="19" spans="1:38" ht="16.5">
      <c r="A19" s="208">
        <v>13</v>
      </c>
      <c r="B19" s="201" t="s">
        <v>508</v>
      </c>
      <c r="C19" s="187"/>
      <c r="D19" s="187" t="s">
        <v>176</v>
      </c>
      <c r="E19" s="187" t="s">
        <v>178</v>
      </c>
      <c r="F19" s="18" t="s">
        <v>516</v>
      </c>
      <c r="G19" s="15" t="s">
        <v>520</v>
      </c>
      <c r="H19" s="197" t="s">
        <v>21</v>
      </c>
      <c r="I19" s="75" t="s">
        <v>179</v>
      </c>
      <c r="J19" s="76" t="s">
        <v>180</v>
      </c>
      <c r="K19" s="146">
        <v>2020</v>
      </c>
      <c r="L19" s="77" t="s">
        <v>147</v>
      </c>
      <c r="M19" s="75">
        <v>316.07836332851878</v>
      </c>
      <c r="N19" s="111"/>
      <c r="O19" s="75"/>
      <c r="P19" s="75"/>
      <c r="Q19" s="175">
        <v>24.400000000000116</v>
      </c>
      <c r="R19" s="156"/>
      <c r="S19" s="83"/>
      <c r="T19" s="147">
        <v>700000</v>
      </c>
      <c r="U19" s="147">
        <v>50000</v>
      </c>
      <c r="V19" s="146">
        <v>5</v>
      </c>
      <c r="W19" s="75">
        <v>34</v>
      </c>
      <c r="X19" s="84">
        <v>0.14705882352941177</v>
      </c>
      <c r="Y19" s="146" t="s">
        <v>171</v>
      </c>
      <c r="Z19" s="85"/>
      <c r="AA19" s="85"/>
      <c r="AB19" s="81">
        <v>603.56420512745251</v>
      </c>
      <c r="AC19" s="81">
        <v>0</v>
      </c>
      <c r="AD19" s="81">
        <v>132.12092162689061</v>
      </c>
      <c r="AE19" s="81">
        <v>17.298055037593986</v>
      </c>
      <c r="AF19" s="81">
        <v>49.140859236835936</v>
      </c>
      <c r="AG19" s="81">
        <v>1.7058886105605464</v>
      </c>
      <c r="AH19" s="81">
        <v>54.39429296916871</v>
      </c>
      <c r="AI19" s="82">
        <v>858.22422260850237</v>
      </c>
      <c r="AJ19" s="86" t="s">
        <v>154</v>
      </c>
      <c r="AK19" s="86" t="s">
        <v>8</v>
      </c>
      <c r="AL19" s="86" t="s">
        <v>157</v>
      </c>
    </row>
    <row r="20" spans="1:38" ht="16.5">
      <c r="A20" s="208">
        <v>14</v>
      </c>
      <c r="B20" s="201" t="s">
        <v>508</v>
      </c>
      <c r="C20" s="187"/>
      <c r="D20" s="187" t="s">
        <v>178</v>
      </c>
      <c r="E20" s="187" t="s">
        <v>181</v>
      </c>
      <c r="F20" s="18" t="s">
        <v>516</v>
      </c>
      <c r="G20" s="18" t="s">
        <v>521</v>
      </c>
      <c r="H20" s="197" t="s">
        <v>21</v>
      </c>
      <c r="I20" s="75" t="s">
        <v>522</v>
      </c>
      <c r="J20" s="76" t="s">
        <v>180</v>
      </c>
      <c r="K20" s="146">
        <v>2020</v>
      </c>
      <c r="L20" s="77" t="s">
        <v>147</v>
      </c>
      <c r="M20" s="75">
        <v>312.27646912467657</v>
      </c>
      <c r="N20" s="111"/>
      <c r="O20" s="75"/>
      <c r="P20" s="75"/>
      <c r="Q20" s="175">
        <v>38.200000000000308</v>
      </c>
      <c r="R20" s="156"/>
      <c r="S20" s="83"/>
      <c r="T20" s="147">
        <v>700000</v>
      </c>
      <c r="U20" s="147">
        <v>50000</v>
      </c>
      <c r="V20" s="146">
        <v>10</v>
      </c>
      <c r="W20" s="75">
        <v>64</v>
      </c>
      <c r="X20" s="84">
        <v>0.15625</v>
      </c>
      <c r="Y20" s="146" t="s">
        <v>171</v>
      </c>
      <c r="Z20" s="85"/>
      <c r="AA20" s="85"/>
      <c r="AB20" s="81">
        <v>944.92428835527676</v>
      </c>
      <c r="AC20" s="81">
        <v>0</v>
      </c>
      <c r="AD20" s="81">
        <v>206.84504943226381</v>
      </c>
      <c r="AE20" s="81">
        <v>27.388587142857144</v>
      </c>
      <c r="AF20" s="81">
        <v>75.761258129516392</v>
      </c>
      <c r="AG20" s="81">
        <v>2.6954879910994198</v>
      </c>
      <c r="AH20" s="81">
        <v>80.580117943302497</v>
      </c>
      <c r="AI20" s="82">
        <v>1338.194788994316</v>
      </c>
      <c r="AJ20" s="86" t="s">
        <v>154</v>
      </c>
      <c r="AK20" s="86" t="s">
        <v>8</v>
      </c>
      <c r="AL20" s="86" t="s">
        <v>157</v>
      </c>
    </row>
    <row r="21" spans="1:38" ht="16.5">
      <c r="A21" s="208">
        <v>15</v>
      </c>
      <c r="B21" s="201" t="s">
        <v>508</v>
      </c>
      <c r="C21" s="187"/>
      <c r="D21" s="187" t="s">
        <v>181</v>
      </c>
      <c r="E21" s="187" t="s">
        <v>182</v>
      </c>
      <c r="F21" s="18" t="s">
        <v>516</v>
      </c>
      <c r="G21" s="18" t="s">
        <v>521</v>
      </c>
      <c r="H21" s="197" t="s">
        <v>21</v>
      </c>
      <c r="I21" s="75" t="s">
        <v>523</v>
      </c>
      <c r="J21" s="76" t="s">
        <v>180</v>
      </c>
      <c r="K21" s="146">
        <v>2020</v>
      </c>
      <c r="L21" s="77" t="s">
        <v>147</v>
      </c>
      <c r="M21" s="75">
        <v>315.89935308553879</v>
      </c>
      <c r="N21" s="111"/>
      <c r="O21" s="75"/>
      <c r="P21" s="75"/>
      <c r="Q21" s="175">
        <v>49.800000000000473</v>
      </c>
      <c r="R21" s="156"/>
      <c r="S21" s="83"/>
      <c r="T21" s="147">
        <v>700000</v>
      </c>
      <c r="U21" s="147">
        <v>50000</v>
      </c>
      <c r="V21" s="146">
        <v>13</v>
      </c>
      <c r="W21" s="75">
        <v>83</v>
      </c>
      <c r="X21" s="84">
        <v>0.15662650602409639</v>
      </c>
      <c r="Y21" s="146" t="s">
        <v>171</v>
      </c>
      <c r="Z21" s="85"/>
      <c r="AA21" s="85"/>
      <c r="AB21" s="81">
        <v>1231.86464816997</v>
      </c>
      <c r="AC21" s="81">
        <v>0</v>
      </c>
      <c r="AD21" s="81">
        <v>269.65663512373703</v>
      </c>
      <c r="AE21" s="81">
        <v>37.479119248120305</v>
      </c>
      <c r="AF21" s="81">
        <v>104.45580932459923</v>
      </c>
      <c r="AG21" s="81">
        <v>3.7027031274734763</v>
      </c>
      <c r="AH21" s="81">
        <v>108.61517311827546</v>
      </c>
      <c r="AI21" s="82">
        <v>1755.7740881121754</v>
      </c>
      <c r="AJ21" s="86" t="s">
        <v>154</v>
      </c>
      <c r="AK21" s="86" t="s">
        <v>8</v>
      </c>
      <c r="AL21" s="86" t="s">
        <v>157</v>
      </c>
    </row>
    <row r="22" spans="1:38" ht="16.5">
      <c r="A22" s="208">
        <v>16</v>
      </c>
      <c r="B22" s="201" t="s">
        <v>508</v>
      </c>
      <c r="C22" s="187"/>
      <c r="D22" s="187" t="s">
        <v>182</v>
      </c>
      <c r="E22" s="187" t="s">
        <v>183</v>
      </c>
      <c r="F22" s="18" t="s">
        <v>516</v>
      </c>
      <c r="G22" s="18" t="s">
        <v>524</v>
      </c>
      <c r="H22" s="197" t="s">
        <v>21</v>
      </c>
      <c r="I22" s="75" t="s">
        <v>525</v>
      </c>
      <c r="J22" s="76" t="s">
        <v>180</v>
      </c>
      <c r="K22" s="146">
        <v>2020</v>
      </c>
      <c r="L22" s="77" t="s">
        <v>147</v>
      </c>
      <c r="M22" s="75">
        <v>315.17093474908398</v>
      </c>
      <c r="N22" s="111"/>
      <c r="O22" s="75"/>
      <c r="P22" s="75"/>
      <c r="Q22" s="175">
        <v>48.800000000000459</v>
      </c>
      <c r="R22" s="156"/>
      <c r="S22" s="83"/>
      <c r="T22" s="147">
        <v>700000</v>
      </c>
      <c r="U22" s="147">
        <v>50000</v>
      </c>
      <c r="V22" s="146">
        <v>19</v>
      </c>
      <c r="W22" s="75">
        <v>150</v>
      </c>
      <c r="X22" s="84">
        <v>0.12666666666666668</v>
      </c>
      <c r="Y22" s="146" t="s">
        <v>171</v>
      </c>
      <c r="Z22" s="85"/>
      <c r="AA22" s="85"/>
      <c r="AB22" s="81">
        <v>1207.1284102549102</v>
      </c>
      <c r="AC22" s="81">
        <v>0</v>
      </c>
      <c r="AD22" s="81">
        <v>264.24184325378235</v>
      </c>
      <c r="AE22" s="81">
        <v>40.362128421052624</v>
      </c>
      <c r="AF22" s="81">
        <v>97.426958011202473</v>
      </c>
      <c r="AG22" s="81">
        <v>3.8900846851422726</v>
      </c>
      <c r="AH22" s="81">
        <v>106.0862156931983</v>
      </c>
      <c r="AI22" s="82">
        <v>1719.1356403192883</v>
      </c>
      <c r="AJ22" s="86" t="s">
        <v>154</v>
      </c>
      <c r="AK22" s="86" t="s">
        <v>8</v>
      </c>
      <c r="AL22" s="86" t="s">
        <v>157</v>
      </c>
    </row>
    <row r="23" spans="1:38" ht="16.5">
      <c r="A23" s="208">
        <v>17</v>
      </c>
      <c r="B23" s="201" t="s">
        <v>508</v>
      </c>
      <c r="C23" s="187"/>
      <c r="D23" s="187" t="s">
        <v>183</v>
      </c>
      <c r="E23" s="187" t="s">
        <v>184</v>
      </c>
      <c r="F23" s="18" t="s">
        <v>516</v>
      </c>
      <c r="G23" s="18" t="s">
        <v>520</v>
      </c>
      <c r="H23" s="195" t="s">
        <v>526</v>
      </c>
      <c r="I23" s="75" t="s">
        <v>179</v>
      </c>
      <c r="J23" s="76" t="s">
        <v>180</v>
      </c>
      <c r="K23" s="112">
        <v>2020</v>
      </c>
      <c r="L23" s="77" t="s">
        <v>147</v>
      </c>
      <c r="M23" s="75">
        <v>316.11847920211449</v>
      </c>
      <c r="N23" s="111">
        <v>5</v>
      </c>
      <c r="O23" s="75" t="s">
        <v>152</v>
      </c>
      <c r="P23" s="75">
        <v>0</v>
      </c>
      <c r="Q23" s="175">
        <v>22.900000000000095</v>
      </c>
      <c r="R23" s="156"/>
      <c r="S23" s="83"/>
      <c r="T23" s="147">
        <v>700000</v>
      </c>
      <c r="U23" s="147">
        <v>50000</v>
      </c>
      <c r="V23" s="146">
        <v>5</v>
      </c>
      <c r="W23" s="75">
        <v>34</v>
      </c>
      <c r="X23" s="84">
        <v>0.14705882352941177</v>
      </c>
      <c r="Y23" s="146" t="s">
        <v>171</v>
      </c>
      <c r="Z23" s="85"/>
      <c r="AA23" s="85"/>
      <c r="AB23" s="81">
        <v>566.45984825486255</v>
      </c>
      <c r="AC23" s="81">
        <v>0</v>
      </c>
      <c r="AD23" s="81">
        <v>123.99873382195869</v>
      </c>
      <c r="AE23" s="81">
        <v>17.298055037593986</v>
      </c>
      <c r="AF23" s="81">
        <v>50.657464972569272</v>
      </c>
      <c r="AG23" s="81">
        <v>1.7510277647052461</v>
      </c>
      <c r="AH23" s="81">
        <v>54.34363930861408</v>
      </c>
      <c r="AI23" s="82">
        <v>814.50876916030381</v>
      </c>
      <c r="AJ23" s="86" t="s">
        <v>154</v>
      </c>
      <c r="AK23" s="86" t="s">
        <v>8</v>
      </c>
      <c r="AL23" s="86" t="s">
        <v>157</v>
      </c>
    </row>
    <row r="24" spans="1:38" ht="16.5">
      <c r="A24" s="208">
        <v>18</v>
      </c>
      <c r="B24" s="201" t="s">
        <v>508</v>
      </c>
      <c r="C24" s="187"/>
      <c r="D24" s="187" t="s">
        <v>184</v>
      </c>
      <c r="E24" s="187" t="s">
        <v>185</v>
      </c>
      <c r="F24" s="18" t="s">
        <v>516</v>
      </c>
      <c r="G24" s="18" t="s">
        <v>521</v>
      </c>
      <c r="H24" s="195" t="s">
        <v>526</v>
      </c>
      <c r="I24" s="75" t="s">
        <v>522</v>
      </c>
      <c r="J24" s="76" t="s">
        <v>180</v>
      </c>
      <c r="K24" s="112">
        <v>2020</v>
      </c>
      <c r="L24" s="77" t="s">
        <v>147</v>
      </c>
      <c r="M24" s="75">
        <v>312.14114128971875</v>
      </c>
      <c r="N24" s="111">
        <v>5</v>
      </c>
      <c r="O24" s="75" t="s">
        <v>152</v>
      </c>
      <c r="P24" s="75">
        <v>0</v>
      </c>
      <c r="Q24" s="175">
        <v>35.200000000000266</v>
      </c>
      <c r="R24" s="156"/>
      <c r="S24" s="83"/>
      <c r="T24" s="147">
        <v>700000</v>
      </c>
      <c r="U24" s="147">
        <v>50000</v>
      </c>
      <c r="V24" s="146">
        <v>10</v>
      </c>
      <c r="W24" s="75">
        <v>64</v>
      </c>
      <c r="X24" s="84">
        <v>0.15625</v>
      </c>
      <c r="Y24" s="146" t="s">
        <v>171</v>
      </c>
      <c r="Z24" s="85"/>
      <c r="AA24" s="85"/>
      <c r="AB24" s="81">
        <v>870.71557461009752</v>
      </c>
      <c r="AC24" s="81">
        <v>0</v>
      </c>
      <c r="AD24" s="81">
        <v>190.60067382240004</v>
      </c>
      <c r="AE24" s="81">
        <v>27.388587142857144</v>
      </c>
      <c r="AF24" s="81">
        <v>75.937961726651835</v>
      </c>
      <c r="AG24" s="81">
        <v>2.7345461410655871</v>
      </c>
      <c r="AH24" s="81">
        <v>79.891105265764182</v>
      </c>
      <c r="AI24" s="82">
        <v>1247.2684487088363</v>
      </c>
      <c r="AJ24" s="86" t="s">
        <v>154</v>
      </c>
      <c r="AK24" s="86" t="s">
        <v>8</v>
      </c>
      <c r="AL24" s="86" t="s">
        <v>157</v>
      </c>
    </row>
    <row r="25" spans="1:38" ht="16.5">
      <c r="A25" s="208">
        <v>19</v>
      </c>
      <c r="B25" s="201" t="s">
        <v>508</v>
      </c>
      <c r="C25" s="187"/>
      <c r="D25" s="187" t="s">
        <v>185</v>
      </c>
      <c r="E25" s="187" t="s">
        <v>186</v>
      </c>
      <c r="F25" s="18" t="s">
        <v>516</v>
      </c>
      <c r="G25" s="18" t="s">
        <v>521</v>
      </c>
      <c r="H25" s="195" t="s">
        <v>526</v>
      </c>
      <c r="I25" s="75" t="s">
        <v>523</v>
      </c>
      <c r="J25" s="76" t="s">
        <v>180</v>
      </c>
      <c r="K25" s="112">
        <v>2020</v>
      </c>
      <c r="L25" s="77" t="s">
        <v>147</v>
      </c>
      <c r="M25" s="75">
        <v>316.59338941039562</v>
      </c>
      <c r="N25" s="111">
        <v>5</v>
      </c>
      <c r="O25" s="75" t="s">
        <v>152</v>
      </c>
      <c r="P25" s="75">
        <v>0</v>
      </c>
      <c r="Q25" s="175">
        <v>46.300000000000423</v>
      </c>
      <c r="R25" s="156"/>
      <c r="S25" s="83"/>
      <c r="T25" s="147">
        <v>700000</v>
      </c>
      <c r="U25" s="147">
        <v>50000</v>
      </c>
      <c r="V25" s="146">
        <v>13</v>
      </c>
      <c r="W25" s="75">
        <v>83</v>
      </c>
      <c r="X25" s="84">
        <v>0.15662650602409639</v>
      </c>
      <c r="Y25" s="146" t="s">
        <v>171</v>
      </c>
      <c r="Z25" s="85"/>
      <c r="AA25" s="85"/>
      <c r="AB25" s="81">
        <v>1145.287815467261</v>
      </c>
      <c r="AC25" s="81">
        <v>0</v>
      </c>
      <c r="AD25" s="81">
        <v>250.70486357889598</v>
      </c>
      <c r="AE25" s="81">
        <v>37.479119248120305</v>
      </c>
      <c r="AF25" s="81">
        <v>104.53875351779706</v>
      </c>
      <c r="AG25" s="81">
        <v>3.7412415957785359</v>
      </c>
      <c r="AH25" s="81">
        <v>107.87160637950163</v>
      </c>
      <c r="AI25" s="82">
        <v>1649.6233997873544</v>
      </c>
      <c r="AJ25" s="86" t="s">
        <v>154</v>
      </c>
      <c r="AK25" s="86" t="s">
        <v>8</v>
      </c>
      <c r="AL25" s="86" t="s">
        <v>157</v>
      </c>
    </row>
    <row r="26" spans="1:38" ht="16.5">
      <c r="A26" s="208">
        <v>20</v>
      </c>
      <c r="B26" s="201" t="s">
        <v>508</v>
      </c>
      <c r="C26" s="187"/>
      <c r="D26" s="187" t="s">
        <v>186</v>
      </c>
      <c r="E26" s="187" t="s">
        <v>187</v>
      </c>
      <c r="F26" s="18" t="s">
        <v>516</v>
      </c>
      <c r="G26" s="18" t="s">
        <v>524</v>
      </c>
      <c r="H26" s="195" t="s">
        <v>526</v>
      </c>
      <c r="I26" s="75" t="s">
        <v>525</v>
      </c>
      <c r="J26" s="76" t="s">
        <v>180</v>
      </c>
      <c r="K26" s="112">
        <v>2020</v>
      </c>
      <c r="L26" s="77" t="s">
        <v>147</v>
      </c>
      <c r="M26" s="75">
        <v>315.06553184837372</v>
      </c>
      <c r="N26" s="111">
        <v>5</v>
      </c>
      <c r="O26" s="75" t="s">
        <v>152</v>
      </c>
      <c r="P26" s="75">
        <v>0</v>
      </c>
      <c r="Q26" s="175">
        <v>45.500000000000412</v>
      </c>
      <c r="R26" s="156"/>
      <c r="S26" s="83"/>
      <c r="T26" s="147">
        <v>700000</v>
      </c>
      <c r="U26" s="147">
        <v>50000</v>
      </c>
      <c r="V26" s="146">
        <v>19</v>
      </c>
      <c r="W26" s="75">
        <v>150</v>
      </c>
      <c r="X26" s="84">
        <v>0.12666666666666668</v>
      </c>
      <c r="Y26" s="146" t="s">
        <v>171</v>
      </c>
      <c r="Z26" s="85"/>
      <c r="AA26" s="85"/>
      <c r="AB26" s="81">
        <v>1125.4988251352133</v>
      </c>
      <c r="AC26" s="81">
        <v>0</v>
      </c>
      <c r="AD26" s="81">
        <v>246.3730300829323</v>
      </c>
      <c r="AE26" s="81">
        <v>40.362128421052624</v>
      </c>
      <c r="AF26" s="81">
        <v>97.667265547238927</v>
      </c>
      <c r="AG26" s="81">
        <v>3.9293287351617332</v>
      </c>
      <c r="AH26" s="81">
        <v>105.41671804505208</v>
      </c>
      <c r="AI26" s="82">
        <v>1619.2472959666509</v>
      </c>
      <c r="AJ26" s="86" t="s">
        <v>154</v>
      </c>
      <c r="AK26" s="86" t="s">
        <v>8</v>
      </c>
      <c r="AL26" s="86" t="s">
        <v>157</v>
      </c>
    </row>
    <row r="27" spans="1:38" ht="16.5">
      <c r="A27" s="208">
        <v>21</v>
      </c>
      <c r="B27" s="201" t="s">
        <v>508</v>
      </c>
      <c r="C27" s="187"/>
      <c r="D27" s="187" t="s">
        <v>187</v>
      </c>
      <c r="E27" s="187" t="s">
        <v>188</v>
      </c>
      <c r="F27" s="18" t="s">
        <v>516</v>
      </c>
      <c r="G27" s="18" t="s">
        <v>520</v>
      </c>
      <c r="H27" s="195" t="s">
        <v>527</v>
      </c>
      <c r="I27" s="75" t="s">
        <v>179</v>
      </c>
      <c r="J27" s="76" t="s">
        <v>180</v>
      </c>
      <c r="K27" s="146">
        <v>2020</v>
      </c>
      <c r="L27" s="77" t="s">
        <v>147</v>
      </c>
      <c r="M27" s="75">
        <v>315.72446634200668</v>
      </c>
      <c r="N27" s="75"/>
      <c r="O27" s="75"/>
      <c r="P27" s="75"/>
      <c r="Q27" s="175">
        <v>20.700000000000063</v>
      </c>
      <c r="R27" s="156"/>
      <c r="S27" s="83"/>
      <c r="T27" s="147">
        <v>700000</v>
      </c>
      <c r="U27" s="147">
        <v>50000</v>
      </c>
      <c r="V27" s="146">
        <v>5</v>
      </c>
      <c r="W27" s="75">
        <v>34</v>
      </c>
      <c r="X27" s="84">
        <v>0.14705882352941177</v>
      </c>
      <c r="Y27" s="146" t="s">
        <v>171</v>
      </c>
      <c r="Z27" s="85"/>
      <c r="AA27" s="85"/>
      <c r="AB27" s="81">
        <v>438.63820432500131</v>
      </c>
      <c r="AC27" s="81">
        <v>0</v>
      </c>
      <c r="AD27" s="81">
        <v>167.36943483666056</v>
      </c>
      <c r="AE27" s="81">
        <v>17.298055037593986</v>
      </c>
      <c r="AF27" s="81">
        <v>51.334106416826785</v>
      </c>
      <c r="AG27" s="81">
        <v>1.7195234379092954</v>
      </c>
      <c r="AH27" s="81">
        <v>55.825621533917364</v>
      </c>
      <c r="AI27" s="82">
        <v>732.18494558790928</v>
      </c>
      <c r="AJ27" s="86" t="s">
        <v>154</v>
      </c>
      <c r="AK27" s="86" t="s">
        <v>8</v>
      </c>
      <c r="AL27" s="86" t="s">
        <v>157</v>
      </c>
    </row>
    <row r="28" spans="1:38" ht="16.5">
      <c r="A28" s="208">
        <v>22</v>
      </c>
      <c r="B28" s="201" t="s">
        <v>508</v>
      </c>
      <c r="C28" s="187"/>
      <c r="D28" s="187" t="s">
        <v>188</v>
      </c>
      <c r="E28" s="187" t="s">
        <v>189</v>
      </c>
      <c r="F28" s="18" t="s">
        <v>516</v>
      </c>
      <c r="G28" s="18" t="s">
        <v>521</v>
      </c>
      <c r="H28" s="195" t="s">
        <v>527</v>
      </c>
      <c r="I28" s="75" t="s">
        <v>522</v>
      </c>
      <c r="J28" s="76" t="s">
        <v>180</v>
      </c>
      <c r="K28" s="146">
        <v>2020</v>
      </c>
      <c r="L28" s="77" t="s">
        <v>147</v>
      </c>
      <c r="M28" s="75">
        <v>312.67233765040805</v>
      </c>
      <c r="N28" s="75"/>
      <c r="O28" s="75"/>
      <c r="P28" s="75"/>
      <c r="Q28" s="175">
        <v>28.90000000000018</v>
      </c>
      <c r="R28" s="156"/>
      <c r="S28" s="83"/>
      <c r="T28" s="147">
        <v>700000</v>
      </c>
      <c r="U28" s="147">
        <v>50000</v>
      </c>
      <c r="V28" s="146">
        <v>10</v>
      </c>
      <c r="W28" s="75">
        <v>64</v>
      </c>
      <c r="X28" s="84">
        <v>0.15625</v>
      </c>
      <c r="Y28" s="146" t="s">
        <v>171</v>
      </c>
      <c r="Z28" s="85"/>
      <c r="AA28" s="85"/>
      <c r="AB28" s="81">
        <v>612.39826594167039</v>
      </c>
      <c r="AC28" s="81">
        <v>0</v>
      </c>
      <c r="AD28" s="81">
        <v>233.67037037582142</v>
      </c>
      <c r="AE28" s="81">
        <v>27.388587142857144</v>
      </c>
      <c r="AF28" s="81">
        <v>76.614362845984857</v>
      </c>
      <c r="AG28" s="81">
        <v>2.7031808427486417</v>
      </c>
      <c r="AH28" s="81">
        <v>81.387682133758872</v>
      </c>
      <c r="AI28" s="82">
        <v>1034.1624492828414</v>
      </c>
      <c r="AJ28" s="86" t="s">
        <v>154</v>
      </c>
      <c r="AK28" s="86" t="s">
        <v>8</v>
      </c>
      <c r="AL28" s="86" t="s">
        <v>157</v>
      </c>
    </row>
    <row r="29" spans="1:38" ht="16.5">
      <c r="A29" s="208">
        <v>23</v>
      </c>
      <c r="B29" s="201" t="s">
        <v>508</v>
      </c>
      <c r="C29" s="187"/>
      <c r="D29" s="187" t="s">
        <v>189</v>
      </c>
      <c r="E29" s="187" t="s">
        <v>190</v>
      </c>
      <c r="F29" s="18" t="s">
        <v>516</v>
      </c>
      <c r="G29" s="18" t="s">
        <v>521</v>
      </c>
      <c r="H29" s="195" t="s">
        <v>527</v>
      </c>
      <c r="I29" s="75" t="s">
        <v>523</v>
      </c>
      <c r="J29" s="76" t="s">
        <v>180</v>
      </c>
      <c r="K29" s="146">
        <v>2020</v>
      </c>
      <c r="L29" s="77" t="s">
        <v>147</v>
      </c>
      <c r="M29" s="75">
        <v>316.34160184380187</v>
      </c>
      <c r="N29" s="75"/>
      <c r="O29" s="75"/>
      <c r="P29" s="75"/>
      <c r="Q29" s="175">
        <v>38.200000000000308</v>
      </c>
      <c r="R29" s="156"/>
      <c r="S29" s="83"/>
      <c r="T29" s="147">
        <v>700000</v>
      </c>
      <c r="U29" s="147">
        <v>50000</v>
      </c>
      <c r="V29" s="146">
        <v>13</v>
      </c>
      <c r="W29" s="75">
        <v>83</v>
      </c>
      <c r="X29" s="84">
        <v>0.15662650602409639</v>
      </c>
      <c r="Y29" s="146" t="s">
        <v>171</v>
      </c>
      <c r="Z29" s="85"/>
      <c r="AA29" s="85"/>
      <c r="AB29" s="81">
        <v>809.46760411667299</v>
      </c>
      <c r="AC29" s="81">
        <v>0</v>
      </c>
      <c r="AD29" s="81">
        <v>308.8653338531625</v>
      </c>
      <c r="AE29" s="81">
        <v>37.479119248120305</v>
      </c>
      <c r="AF29" s="81">
        <v>107.31476677725394</v>
      </c>
      <c r="AG29" s="81">
        <v>3.7201572281892368</v>
      </c>
      <c r="AH29" s="81">
        <v>110.44743342399615</v>
      </c>
      <c r="AI29" s="82">
        <v>1377.2944146473951</v>
      </c>
      <c r="AJ29" s="86" t="s">
        <v>154</v>
      </c>
      <c r="AK29" s="86" t="s">
        <v>8</v>
      </c>
      <c r="AL29" s="86" t="s">
        <v>157</v>
      </c>
    </row>
    <row r="30" spans="1:38" ht="16.5">
      <c r="A30" s="208">
        <v>24</v>
      </c>
      <c r="B30" s="201" t="s">
        <v>508</v>
      </c>
      <c r="C30" s="187"/>
      <c r="D30" s="187" t="s">
        <v>190</v>
      </c>
      <c r="E30" s="187" t="s">
        <v>191</v>
      </c>
      <c r="F30" s="18" t="s">
        <v>516</v>
      </c>
      <c r="G30" s="18" t="s">
        <v>524</v>
      </c>
      <c r="H30" s="195" t="s">
        <v>527</v>
      </c>
      <c r="I30" s="75" t="s">
        <v>525</v>
      </c>
      <c r="J30" s="76" t="s">
        <v>180</v>
      </c>
      <c r="K30" s="146">
        <v>2020</v>
      </c>
      <c r="L30" s="77" t="s">
        <v>147</v>
      </c>
      <c r="M30" s="75">
        <v>316.02408728317153</v>
      </c>
      <c r="N30" s="75"/>
      <c r="O30" s="75"/>
      <c r="P30" s="75"/>
      <c r="Q30" s="175">
        <v>37.400000000000297</v>
      </c>
      <c r="R30" s="156"/>
      <c r="S30" s="83"/>
      <c r="T30" s="147">
        <v>700000</v>
      </c>
      <c r="U30" s="147">
        <v>50000</v>
      </c>
      <c r="V30" s="146">
        <v>19</v>
      </c>
      <c r="W30" s="75">
        <v>150</v>
      </c>
      <c r="X30" s="84">
        <v>0.12666666666666668</v>
      </c>
      <c r="Y30" s="146" t="s">
        <v>171</v>
      </c>
      <c r="Z30" s="85"/>
      <c r="AA30" s="85"/>
      <c r="AB30" s="81">
        <v>792.51540298333964</v>
      </c>
      <c r="AC30" s="81">
        <v>0</v>
      </c>
      <c r="AD30" s="81">
        <v>302.39694989812244</v>
      </c>
      <c r="AE30" s="81">
        <v>40.362128421052624</v>
      </c>
      <c r="AF30" s="81">
        <v>100.27481445980183</v>
      </c>
      <c r="AG30" s="81">
        <v>3.9074853279534265</v>
      </c>
      <c r="AH30" s="81">
        <v>107.91286420612408</v>
      </c>
      <c r="AI30" s="82">
        <v>1347.3696452963941</v>
      </c>
      <c r="AJ30" s="86" t="s">
        <v>154</v>
      </c>
      <c r="AK30" s="86" t="s">
        <v>8</v>
      </c>
      <c r="AL30" s="86" t="s">
        <v>157</v>
      </c>
    </row>
    <row r="31" spans="1:38" ht="12.95" customHeight="1">
      <c r="A31" s="208">
        <v>25</v>
      </c>
      <c r="B31" s="201" t="s">
        <v>508</v>
      </c>
      <c r="C31" s="187"/>
      <c r="D31" s="187" t="s">
        <v>191</v>
      </c>
      <c r="E31" s="187" t="s">
        <v>192</v>
      </c>
      <c r="F31" s="18" t="s">
        <v>516</v>
      </c>
      <c r="G31" s="18" t="s">
        <v>520</v>
      </c>
      <c r="H31" s="196" t="s">
        <v>528</v>
      </c>
      <c r="I31" s="75" t="s">
        <v>179</v>
      </c>
      <c r="J31" s="76"/>
      <c r="K31" s="75">
        <v>2020</v>
      </c>
      <c r="L31" s="77" t="s">
        <v>147</v>
      </c>
      <c r="M31" s="75">
        <v>189.77915417463561</v>
      </c>
      <c r="N31" s="146">
        <v>257</v>
      </c>
      <c r="O31" s="146" t="s">
        <v>152</v>
      </c>
      <c r="P31" s="146">
        <v>1</v>
      </c>
      <c r="Q31" s="173"/>
      <c r="R31" s="145">
        <v>108.33645080471061</v>
      </c>
      <c r="S31" s="83"/>
      <c r="T31" s="147">
        <v>700000</v>
      </c>
      <c r="U31" s="147">
        <v>50000</v>
      </c>
      <c r="V31" s="146">
        <v>5</v>
      </c>
      <c r="W31" s="75">
        <v>34</v>
      </c>
      <c r="X31" s="84">
        <v>0.14705882352941177</v>
      </c>
      <c r="Y31" s="85"/>
      <c r="Z31" s="85"/>
      <c r="AA31" s="146" t="s">
        <v>153</v>
      </c>
      <c r="AB31" s="81">
        <v>0</v>
      </c>
      <c r="AC31" s="81">
        <v>0</v>
      </c>
      <c r="AD31" s="81">
        <v>175.41838114298744</v>
      </c>
      <c r="AE31" s="81">
        <v>17.298055037593986</v>
      </c>
      <c r="AF31" s="81">
        <v>104.03605943272196</v>
      </c>
      <c r="AG31" s="81">
        <v>6.4730407724377521</v>
      </c>
      <c r="AH31" s="81">
        <v>65.177989528768336</v>
      </c>
      <c r="AI31" s="82">
        <v>368.40352591450949</v>
      </c>
      <c r="AJ31" s="86" t="s">
        <v>154</v>
      </c>
      <c r="AK31" s="86" t="s">
        <v>8</v>
      </c>
      <c r="AL31" s="86" t="s">
        <v>155</v>
      </c>
    </row>
    <row r="32" spans="1:38" ht="33">
      <c r="A32" s="208">
        <v>26</v>
      </c>
      <c r="B32" s="201" t="s">
        <v>508</v>
      </c>
      <c r="C32" s="187"/>
      <c r="D32" s="187" t="s">
        <v>192</v>
      </c>
      <c r="E32" s="187" t="s">
        <v>193</v>
      </c>
      <c r="F32" s="18" t="s">
        <v>516</v>
      </c>
      <c r="G32" s="18" t="s">
        <v>521</v>
      </c>
      <c r="H32" s="196" t="s">
        <v>528</v>
      </c>
      <c r="I32" s="75" t="s">
        <v>522</v>
      </c>
      <c r="J32" s="76"/>
      <c r="K32" s="75">
        <v>2020</v>
      </c>
      <c r="L32" s="77" t="s">
        <v>147</v>
      </c>
      <c r="M32" s="75">
        <v>187.38706528172358</v>
      </c>
      <c r="N32" s="146">
        <v>399</v>
      </c>
      <c r="O32" s="146" t="s">
        <v>152</v>
      </c>
      <c r="P32" s="146">
        <v>1</v>
      </c>
      <c r="Q32" s="173"/>
      <c r="R32" s="145">
        <v>170.34260049918853</v>
      </c>
      <c r="S32" s="83"/>
      <c r="T32" s="147">
        <v>700000</v>
      </c>
      <c r="U32" s="147">
        <v>50000</v>
      </c>
      <c r="V32" s="146">
        <v>10</v>
      </c>
      <c r="W32" s="75">
        <v>64</v>
      </c>
      <c r="X32" s="84">
        <v>0.15625</v>
      </c>
      <c r="Y32" s="85"/>
      <c r="Z32" s="85"/>
      <c r="AA32" s="146" t="s">
        <v>153</v>
      </c>
      <c r="AB32" s="81">
        <v>0</v>
      </c>
      <c r="AC32" s="81">
        <v>0</v>
      </c>
      <c r="AD32" s="81">
        <v>275.81873872828612</v>
      </c>
      <c r="AE32" s="81">
        <v>27.388587142857144</v>
      </c>
      <c r="AF32" s="81">
        <v>158.50305264465581</v>
      </c>
      <c r="AG32" s="81">
        <v>10.08937917642541</v>
      </c>
      <c r="AH32" s="81">
        <v>93.745355749213701</v>
      </c>
      <c r="AI32" s="82">
        <v>565.54511344143816</v>
      </c>
      <c r="AJ32" s="86" t="s">
        <v>154</v>
      </c>
      <c r="AK32" s="86" t="s">
        <v>8</v>
      </c>
      <c r="AL32" s="86" t="s">
        <v>155</v>
      </c>
    </row>
    <row r="33" spans="1:38" ht="33">
      <c r="A33" s="208">
        <v>27</v>
      </c>
      <c r="B33" s="201" t="s">
        <v>508</v>
      </c>
      <c r="C33" s="187"/>
      <c r="D33" s="187" t="s">
        <v>193</v>
      </c>
      <c r="E33" s="187" t="s">
        <v>194</v>
      </c>
      <c r="F33" s="18" t="s">
        <v>516</v>
      </c>
      <c r="G33" s="18" t="s">
        <v>521</v>
      </c>
      <c r="H33" s="196" t="s">
        <v>528</v>
      </c>
      <c r="I33" s="75" t="s">
        <v>523</v>
      </c>
      <c r="J33" s="76"/>
      <c r="K33" s="75">
        <v>2020</v>
      </c>
      <c r="L33" s="77" t="s">
        <v>147</v>
      </c>
      <c r="M33" s="75">
        <v>189.89279176503069</v>
      </c>
      <c r="N33" s="146">
        <v>533</v>
      </c>
      <c r="O33" s="146" t="s">
        <v>152</v>
      </c>
      <c r="P33" s="146">
        <v>1</v>
      </c>
      <c r="Q33" s="173"/>
      <c r="R33" s="145">
        <v>224.54775457070446</v>
      </c>
      <c r="S33" s="83"/>
      <c r="T33" s="147">
        <v>700000</v>
      </c>
      <c r="U33" s="147">
        <v>50000</v>
      </c>
      <c r="V33" s="146">
        <v>13</v>
      </c>
      <c r="W33" s="75">
        <v>83</v>
      </c>
      <c r="X33" s="84">
        <v>0.15662650602409639</v>
      </c>
      <c r="Y33" s="85"/>
      <c r="Z33" s="85"/>
      <c r="AA33" s="146" t="s">
        <v>153</v>
      </c>
      <c r="AB33" s="81">
        <v>0</v>
      </c>
      <c r="AC33" s="81">
        <v>0</v>
      </c>
      <c r="AD33" s="81">
        <v>363.58772420088468</v>
      </c>
      <c r="AE33" s="81">
        <v>37.479119248120305</v>
      </c>
      <c r="AF33" s="81">
        <v>215.8599460083974</v>
      </c>
      <c r="AG33" s="81">
        <v>13.586653668722564</v>
      </c>
      <c r="AH33" s="81">
        <v>126.1680937555351</v>
      </c>
      <c r="AI33" s="82">
        <v>756.68153688166001</v>
      </c>
      <c r="AJ33" s="86" t="s">
        <v>154</v>
      </c>
      <c r="AK33" s="86" t="s">
        <v>8</v>
      </c>
      <c r="AL33" s="86" t="s">
        <v>155</v>
      </c>
    </row>
    <row r="34" spans="1:38" ht="33">
      <c r="A34" s="208">
        <v>28</v>
      </c>
      <c r="B34" s="201" t="s">
        <v>508</v>
      </c>
      <c r="C34" s="187"/>
      <c r="D34" s="187" t="s">
        <v>194</v>
      </c>
      <c r="E34" s="187" t="s">
        <v>195</v>
      </c>
      <c r="F34" s="18" t="s">
        <v>516</v>
      </c>
      <c r="G34" s="18" t="s">
        <v>524</v>
      </c>
      <c r="H34" s="196" t="s">
        <v>528</v>
      </c>
      <c r="I34" s="75" t="s">
        <v>525</v>
      </c>
      <c r="J34" s="76"/>
      <c r="K34" s="75">
        <v>2020</v>
      </c>
      <c r="L34" s="77" t="s">
        <v>147</v>
      </c>
      <c r="M34" s="75">
        <v>189.24856998931077</v>
      </c>
      <c r="N34" s="146">
        <v>534</v>
      </c>
      <c r="O34" s="146" t="s">
        <v>152</v>
      </c>
      <c r="P34" s="146">
        <v>1</v>
      </c>
      <c r="Q34" s="173"/>
      <c r="R34" s="145">
        <v>225.7348628970509</v>
      </c>
      <c r="S34" s="83"/>
      <c r="T34" s="147">
        <v>700000</v>
      </c>
      <c r="U34" s="147">
        <v>50000</v>
      </c>
      <c r="V34" s="146">
        <v>19</v>
      </c>
      <c r="W34" s="75">
        <v>150</v>
      </c>
      <c r="X34" s="84">
        <v>0.12666666666666668</v>
      </c>
      <c r="Y34" s="85"/>
      <c r="Z34" s="85"/>
      <c r="AA34" s="146" t="s">
        <v>153</v>
      </c>
      <c r="AB34" s="81">
        <v>0</v>
      </c>
      <c r="AC34" s="81">
        <v>0</v>
      </c>
      <c r="AD34" s="81">
        <v>365.5098900029048</v>
      </c>
      <c r="AE34" s="81">
        <v>40.362128421052624</v>
      </c>
      <c r="AF34" s="81">
        <v>211.0252606257234</v>
      </c>
      <c r="AG34" s="81">
        <v>13.80042354693877</v>
      </c>
      <c r="AH34" s="81">
        <v>124.16870462586901</v>
      </c>
      <c r="AI34" s="82">
        <v>754.86640722248865</v>
      </c>
      <c r="AJ34" s="86" t="s">
        <v>154</v>
      </c>
      <c r="AK34" s="86" t="s">
        <v>8</v>
      </c>
      <c r="AL34" s="86" t="s">
        <v>155</v>
      </c>
    </row>
    <row r="35" spans="1:38" ht="12.95" customHeight="1">
      <c r="A35" s="208">
        <v>29</v>
      </c>
      <c r="B35" s="201" t="s">
        <v>508</v>
      </c>
      <c r="C35" s="187"/>
      <c r="D35" s="187" t="s">
        <v>195</v>
      </c>
      <c r="E35" s="187" t="s">
        <v>196</v>
      </c>
      <c r="F35" s="18" t="s">
        <v>516</v>
      </c>
      <c r="G35" s="18" t="s">
        <v>520</v>
      </c>
      <c r="H35" s="196" t="s">
        <v>529</v>
      </c>
      <c r="I35" s="75" t="s">
        <v>179</v>
      </c>
      <c r="J35" s="76"/>
      <c r="K35" s="75">
        <v>2020</v>
      </c>
      <c r="L35" s="77" t="s">
        <v>147</v>
      </c>
      <c r="M35" s="75">
        <v>26.445922033127083</v>
      </c>
      <c r="N35" s="146">
        <v>54</v>
      </c>
      <c r="O35" s="75" t="s">
        <v>197</v>
      </c>
      <c r="P35" s="146">
        <v>1</v>
      </c>
      <c r="Q35" s="173"/>
      <c r="R35" s="145">
        <v>102.09513574977215</v>
      </c>
      <c r="S35" s="83"/>
      <c r="T35" s="147">
        <v>700000</v>
      </c>
      <c r="U35" s="147">
        <v>50000</v>
      </c>
      <c r="V35" s="146">
        <v>5</v>
      </c>
      <c r="W35" s="75">
        <v>34</v>
      </c>
      <c r="X35" s="84">
        <v>0.14705882352941177</v>
      </c>
      <c r="Y35" s="85"/>
      <c r="Z35" s="85"/>
      <c r="AA35" s="146" t="s">
        <v>153</v>
      </c>
      <c r="AB35" s="81">
        <v>0</v>
      </c>
      <c r="AC35" s="81">
        <v>0</v>
      </c>
      <c r="AD35" s="81">
        <v>195.36925177076401</v>
      </c>
      <c r="AE35" s="81">
        <v>17.298055037593986</v>
      </c>
      <c r="AF35" s="81">
        <v>83.534831963186463</v>
      </c>
      <c r="AG35" s="81">
        <v>4.3675176138195315</v>
      </c>
      <c r="AH35" s="81">
        <v>58.759610588691544</v>
      </c>
      <c r="AI35" s="82">
        <v>359.32926697405554</v>
      </c>
      <c r="AJ35" s="86" t="s">
        <v>154</v>
      </c>
      <c r="AK35" s="86" t="s">
        <v>8</v>
      </c>
      <c r="AL35" s="86" t="s">
        <v>155</v>
      </c>
    </row>
    <row r="36" spans="1:38" ht="49.5">
      <c r="A36" s="208">
        <v>30</v>
      </c>
      <c r="B36" s="201" t="s">
        <v>508</v>
      </c>
      <c r="C36" s="187"/>
      <c r="D36" s="187" t="s">
        <v>196</v>
      </c>
      <c r="E36" s="187" t="s">
        <v>198</v>
      </c>
      <c r="F36" s="18" t="s">
        <v>516</v>
      </c>
      <c r="G36" s="18" t="s">
        <v>521</v>
      </c>
      <c r="H36" s="196" t="s">
        <v>529</v>
      </c>
      <c r="I36" s="75" t="s">
        <v>522</v>
      </c>
      <c r="J36" s="76"/>
      <c r="K36" s="75">
        <v>2020</v>
      </c>
      <c r="L36" s="77" t="s">
        <v>147</v>
      </c>
      <c r="M36" s="75">
        <v>26.353372397033013</v>
      </c>
      <c r="N36" s="146">
        <v>85</v>
      </c>
      <c r="O36" s="75" t="s">
        <v>197</v>
      </c>
      <c r="P36" s="146">
        <v>1</v>
      </c>
      <c r="Q36" s="173"/>
      <c r="R36" s="145">
        <v>161.26968252755708</v>
      </c>
      <c r="S36" s="83"/>
      <c r="T36" s="147">
        <v>700000</v>
      </c>
      <c r="U36" s="147">
        <v>50000</v>
      </c>
      <c r="V36" s="146">
        <v>10</v>
      </c>
      <c r="W36" s="75">
        <v>64</v>
      </c>
      <c r="X36" s="84">
        <v>0.15625</v>
      </c>
      <c r="Y36" s="85"/>
      <c r="Z36" s="85"/>
      <c r="AA36" s="146" t="s">
        <v>153</v>
      </c>
      <c r="AB36" s="81">
        <v>0</v>
      </c>
      <c r="AC36" s="81">
        <v>0</v>
      </c>
      <c r="AD36" s="81">
        <v>308.60566448473321</v>
      </c>
      <c r="AE36" s="81">
        <v>27.388587142857144</v>
      </c>
      <c r="AF36" s="81">
        <v>127.64949766398865</v>
      </c>
      <c r="AG36" s="81">
        <v>6.8790886460078724</v>
      </c>
      <c r="AH36" s="81">
        <v>85.946167185419398</v>
      </c>
      <c r="AI36" s="82">
        <v>556.46900512300624</v>
      </c>
      <c r="AJ36" s="86" t="s">
        <v>154</v>
      </c>
      <c r="AK36" s="86" t="s">
        <v>8</v>
      </c>
      <c r="AL36" s="86" t="s">
        <v>155</v>
      </c>
    </row>
    <row r="37" spans="1:38" ht="49.5">
      <c r="A37" s="208">
        <v>31</v>
      </c>
      <c r="B37" s="201" t="s">
        <v>508</v>
      </c>
      <c r="C37" s="187"/>
      <c r="D37" s="187" t="s">
        <v>198</v>
      </c>
      <c r="E37" s="187" t="s">
        <v>199</v>
      </c>
      <c r="F37" s="18" t="s">
        <v>516</v>
      </c>
      <c r="G37" s="18" t="s">
        <v>521</v>
      </c>
      <c r="H37" s="196" t="s">
        <v>529</v>
      </c>
      <c r="I37" s="75" t="s">
        <v>523</v>
      </c>
      <c r="J37" s="76"/>
      <c r="K37" s="75">
        <v>2020</v>
      </c>
      <c r="L37" s="77" t="s">
        <v>147</v>
      </c>
      <c r="M37" s="75">
        <v>26.259476650371798</v>
      </c>
      <c r="N37" s="146">
        <v>112</v>
      </c>
      <c r="O37" s="75" t="s">
        <v>197</v>
      </c>
      <c r="P37" s="146">
        <v>1</v>
      </c>
      <c r="Q37" s="173"/>
      <c r="R37" s="145">
        <v>213.25634454031328</v>
      </c>
      <c r="S37" s="83"/>
      <c r="T37" s="147">
        <v>700000</v>
      </c>
      <c r="U37" s="147">
        <v>50000</v>
      </c>
      <c r="V37" s="146">
        <v>13</v>
      </c>
      <c r="W37" s="75">
        <v>83</v>
      </c>
      <c r="X37" s="84">
        <v>0.15662650602409639</v>
      </c>
      <c r="Y37" s="85"/>
      <c r="Z37" s="85"/>
      <c r="AA37" s="146" t="s">
        <v>153</v>
      </c>
      <c r="AB37" s="81">
        <v>0</v>
      </c>
      <c r="AC37" s="81">
        <v>0</v>
      </c>
      <c r="AD37" s="81">
        <v>408.08734091234351</v>
      </c>
      <c r="AE37" s="81">
        <v>37.479119248120305</v>
      </c>
      <c r="AF37" s="81">
        <v>173.76215184499634</v>
      </c>
      <c r="AG37" s="81">
        <v>9.2222355333597346</v>
      </c>
      <c r="AH37" s="81">
        <v>116.19953067424471</v>
      </c>
      <c r="AI37" s="82">
        <v>744.75037821306455</v>
      </c>
      <c r="AJ37" s="86" t="s">
        <v>154</v>
      </c>
      <c r="AK37" s="86" t="s">
        <v>8</v>
      </c>
      <c r="AL37" s="86" t="s">
        <v>155</v>
      </c>
    </row>
    <row r="38" spans="1:38" ht="49.5">
      <c r="A38" s="208">
        <v>32</v>
      </c>
      <c r="B38" s="201" t="s">
        <v>508</v>
      </c>
      <c r="C38" s="187"/>
      <c r="D38" s="187" t="s">
        <v>199</v>
      </c>
      <c r="E38" s="187" t="s">
        <v>200</v>
      </c>
      <c r="F38" s="18" t="s">
        <v>516</v>
      </c>
      <c r="G38" s="18" t="s">
        <v>524</v>
      </c>
      <c r="H38" s="196" t="s">
        <v>529</v>
      </c>
      <c r="I38" s="75" t="s">
        <v>525</v>
      </c>
      <c r="J38" s="76"/>
      <c r="K38" s="75">
        <v>2020</v>
      </c>
      <c r="L38" s="77" t="s">
        <v>147</v>
      </c>
      <c r="M38" s="75">
        <v>26.347073723085092</v>
      </c>
      <c r="N38" s="146">
        <v>111</v>
      </c>
      <c r="O38" s="75" t="s">
        <v>197</v>
      </c>
      <c r="P38" s="146">
        <v>1</v>
      </c>
      <c r="Q38" s="173"/>
      <c r="R38" s="145">
        <v>210.64957946874893</v>
      </c>
      <c r="S38" s="83"/>
      <c r="T38" s="147">
        <v>700000</v>
      </c>
      <c r="U38" s="147">
        <v>50000</v>
      </c>
      <c r="V38" s="146">
        <v>19</v>
      </c>
      <c r="W38" s="75">
        <v>150</v>
      </c>
      <c r="X38" s="84">
        <v>0.12666666666666668</v>
      </c>
      <c r="Y38" s="85"/>
      <c r="Z38" s="85"/>
      <c r="AA38" s="146" t="s">
        <v>153</v>
      </c>
      <c r="AB38" s="81">
        <v>0</v>
      </c>
      <c r="AC38" s="81">
        <v>0</v>
      </c>
      <c r="AD38" s="81">
        <v>403.09903527139795</v>
      </c>
      <c r="AE38" s="81">
        <v>40.362128421052624</v>
      </c>
      <c r="AF38" s="81">
        <v>166.48476064068194</v>
      </c>
      <c r="AG38" s="81">
        <v>9.3600196974684522</v>
      </c>
      <c r="AH38" s="81">
        <v>113.47350959249601</v>
      </c>
      <c r="AI38" s="82">
        <v>732.77945362309708</v>
      </c>
      <c r="AJ38" s="86" t="s">
        <v>154</v>
      </c>
      <c r="AK38" s="86" t="s">
        <v>8</v>
      </c>
      <c r="AL38" s="86" t="s">
        <v>155</v>
      </c>
    </row>
    <row r="39" spans="1:38" ht="16.5">
      <c r="A39" s="208">
        <v>33</v>
      </c>
      <c r="B39" s="201" t="s">
        <v>508</v>
      </c>
      <c r="C39" s="187"/>
      <c r="D39" s="187" t="s">
        <v>200</v>
      </c>
      <c r="E39" s="187" t="s">
        <v>201</v>
      </c>
      <c r="F39" s="18" t="s">
        <v>516</v>
      </c>
      <c r="G39" s="18" t="s">
        <v>520</v>
      </c>
      <c r="H39" s="195" t="s">
        <v>530</v>
      </c>
      <c r="I39" s="75" t="s">
        <v>179</v>
      </c>
      <c r="J39" s="76"/>
      <c r="K39" s="75">
        <v>2020</v>
      </c>
      <c r="L39" s="77" t="s">
        <v>147</v>
      </c>
      <c r="M39" s="75">
        <v>313.91613261613787</v>
      </c>
      <c r="N39" s="75">
        <v>52</v>
      </c>
      <c r="O39" s="75" t="s">
        <v>152</v>
      </c>
      <c r="P39" s="146">
        <v>1</v>
      </c>
      <c r="Q39" s="175">
        <v>5.4999999999999973</v>
      </c>
      <c r="R39" s="124"/>
      <c r="S39" s="83"/>
      <c r="T39" s="147">
        <v>700000</v>
      </c>
      <c r="U39" s="147">
        <v>50000</v>
      </c>
      <c r="V39" s="146">
        <v>5</v>
      </c>
      <c r="W39" s="75">
        <v>34</v>
      </c>
      <c r="X39" s="84">
        <v>0.14705882352941177</v>
      </c>
      <c r="Y39" s="85"/>
      <c r="Z39" s="146" t="s">
        <v>202</v>
      </c>
      <c r="AA39" s="146" t="s">
        <v>153</v>
      </c>
      <c r="AB39" s="81">
        <v>0</v>
      </c>
      <c r="AC39" s="81">
        <v>0</v>
      </c>
      <c r="AD39" s="81">
        <v>425.13899999999984</v>
      </c>
      <c r="AE39" s="81">
        <v>17.298055037593986</v>
      </c>
      <c r="AF39" s="81">
        <v>60.245231584872208</v>
      </c>
      <c r="AG39" s="81">
        <v>2.3927367293100317</v>
      </c>
      <c r="AH39" s="81">
        <v>56.766376028140158</v>
      </c>
      <c r="AI39" s="82">
        <v>561.84139937991631</v>
      </c>
      <c r="AJ39" s="86" t="s">
        <v>154</v>
      </c>
      <c r="AK39" s="86" t="s">
        <v>8</v>
      </c>
      <c r="AL39" s="86" t="s">
        <v>175</v>
      </c>
    </row>
    <row r="40" spans="1:38" ht="16.5">
      <c r="A40" s="208">
        <v>34</v>
      </c>
      <c r="B40" s="201" t="s">
        <v>508</v>
      </c>
      <c r="C40" s="187"/>
      <c r="D40" s="187" t="s">
        <v>201</v>
      </c>
      <c r="E40" s="187" t="s">
        <v>203</v>
      </c>
      <c r="F40" s="18" t="s">
        <v>516</v>
      </c>
      <c r="G40" s="18" t="s">
        <v>521</v>
      </c>
      <c r="H40" s="195" t="s">
        <v>530</v>
      </c>
      <c r="I40" s="75" t="s">
        <v>522</v>
      </c>
      <c r="J40" s="76"/>
      <c r="K40" s="75">
        <v>2020</v>
      </c>
      <c r="L40" s="77" t="s">
        <v>147</v>
      </c>
      <c r="M40" s="75">
        <v>313.62591932448305</v>
      </c>
      <c r="N40" s="75">
        <v>82</v>
      </c>
      <c r="O40" s="75" t="s">
        <v>152</v>
      </c>
      <c r="P40" s="146">
        <v>1</v>
      </c>
      <c r="Q40" s="175">
        <v>8.6999999999999869</v>
      </c>
      <c r="R40" s="124"/>
      <c r="S40" s="83"/>
      <c r="T40" s="147">
        <v>700000</v>
      </c>
      <c r="U40" s="147">
        <v>50000</v>
      </c>
      <c r="V40" s="146">
        <v>10</v>
      </c>
      <c r="W40" s="75">
        <v>64</v>
      </c>
      <c r="X40" s="84">
        <v>0.15625</v>
      </c>
      <c r="Y40" s="85"/>
      <c r="Z40" s="146" t="s">
        <v>202</v>
      </c>
      <c r="AA40" s="146" t="s">
        <v>153</v>
      </c>
      <c r="AB40" s="81">
        <v>0</v>
      </c>
      <c r="AC40" s="81">
        <v>0</v>
      </c>
      <c r="AD40" s="81">
        <v>672.4925999999989</v>
      </c>
      <c r="AE40" s="81">
        <v>27.388587142857144</v>
      </c>
      <c r="AF40" s="81">
        <v>89.977131374627632</v>
      </c>
      <c r="AG40" s="81">
        <v>3.7708200717673588</v>
      </c>
      <c r="AH40" s="81">
        <v>83.504568006119854</v>
      </c>
      <c r="AI40" s="82">
        <v>877.13370659537088</v>
      </c>
      <c r="AJ40" s="86" t="s">
        <v>154</v>
      </c>
      <c r="AK40" s="86" t="s">
        <v>8</v>
      </c>
      <c r="AL40" s="86" t="s">
        <v>175</v>
      </c>
    </row>
    <row r="41" spans="1:38" ht="16.5">
      <c r="A41" s="208">
        <v>35</v>
      </c>
      <c r="B41" s="201" t="s">
        <v>508</v>
      </c>
      <c r="C41" s="187"/>
      <c r="D41" s="187" t="s">
        <v>203</v>
      </c>
      <c r="E41" s="187" t="s">
        <v>204</v>
      </c>
      <c r="F41" s="18" t="s">
        <v>516</v>
      </c>
      <c r="G41" s="18" t="s">
        <v>521</v>
      </c>
      <c r="H41" s="195" t="s">
        <v>530</v>
      </c>
      <c r="I41" s="75" t="s">
        <v>523</v>
      </c>
      <c r="J41" s="76"/>
      <c r="K41" s="75">
        <v>2020</v>
      </c>
      <c r="L41" s="77" t="s">
        <v>147</v>
      </c>
      <c r="M41" s="75">
        <v>317.74593831746216</v>
      </c>
      <c r="N41" s="75">
        <v>110</v>
      </c>
      <c r="O41" s="75" t="s">
        <v>152</v>
      </c>
      <c r="P41" s="146">
        <v>1</v>
      </c>
      <c r="Q41" s="175">
        <v>11.499999999999977</v>
      </c>
      <c r="R41" s="124"/>
      <c r="S41" s="83"/>
      <c r="T41" s="147">
        <v>700000</v>
      </c>
      <c r="U41" s="147">
        <v>50000</v>
      </c>
      <c r="V41" s="146">
        <v>13</v>
      </c>
      <c r="W41" s="75">
        <v>83</v>
      </c>
      <c r="X41" s="84">
        <v>0.15662650602409639</v>
      </c>
      <c r="Y41" s="85"/>
      <c r="Z41" s="146" t="s">
        <v>202</v>
      </c>
      <c r="AA41" s="146" t="s">
        <v>153</v>
      </c>
      <c r="AB41" s="81">
        <v>0</v>
      </c>
      <c r="AC41" s="81">
        <v>0</v>
      </c>
      <c r="AD41" s="81">
        <v>888.92699999999832</v>
      </c>
      <c r="AE41" s="81">
        <v>37.479119248120305</v>
      </c>
      <c r="AF41" s="81">
        <v>122.84687907405294</v>
      </c>
      <c r="AG41" s="81">
        <v>5.1480969972827104</v>
      </c>
      <c r="AH41" s="81">
        <v>112.84004528035251</v>
      </c>
      <c r="AI41" s="82">
        <v>1167.2411405998068</v>
      </c>
      <c r="AJ41" s="86" t="s">
        <v>154</v>
      </c>
      <c r="AK41" s="86" t="s">
        <v>8</v>
      </c>
      <c r="AL41" s="86" t="s">
        <v>175</v>
      </c>
    </row>
    <row r="42" spans="1:38" ht="16.5">
      <c r="A42" s="208">
        <v>36</v>
      </c>
      <c r="B42" s="201" t="s">
        <v>508</v>
      </c>
      <c r="C42" s="187"/>
      <c r="D42" s="187" t="s">
        <v>204</v>
      </c>
      <c r="E42" s="187" t="s">
        <v>205</v>
      </c>
      <c r="F42" s="18" t="s">
        <v>516</v>
      </c>
      <c r="G42" s="18" t="s">
        <v>524</v>
      </c>
      <c r="H42" s="195" t="s">
        <v>530</v>
      </c>
      <c r="I42" s="75" t="s">
        <v>525</v>
      </c>
      <c r="J42" s="76"/>
      <c r="K42" s="75">
        <v>2020</v>
      </c>
      <c r="L42" s="77" t="s">
        <v>147</v>
      </c>
      <c r="M42" s="75">
        <v>315.69843039675146</v>
      </c>
      <c r="N42" s="75">
        <v>108</v>
      </c>
      <c r="O42" s="75" t="s">
        <v>152</v>
      </c>
      <c r="P42" s="146">
        <v>1</v>
      </c>
      <c r="Q42" s="175">
        <v>11.399999999999977</v>
      </c>
      <c r="R42" s="124"/>
      <c r="S42" s="83"/>
      <c r="T42" s="147">
        <v>700000</v>
      </c>
      <c r="U42" s="147">
        <v>50000</v>
      </c>
      <c r="V42" s="146">
        <v>19</v>
      </c>
      <c r="W42" s="75">
        <v>150</v>
      </c>
      <c r="X42" s="84">
        <v>0.12666666666666668</v>
      </c>
      <c r="Y42" s="85"/>
      <c r="Z42" s="146" t="s">
        <v>202</v>
      </c>
      <c r="AA42" s="146" t="s">
        <v>153</v>
      </c>
      <c r="AB42" s="81">
        <v>0</v>
      </c>
      <c r="AC42" s="81">
        <v>0</v>
      </c>
      <c r="AD42" s="81">
        <v>881.19719999999825</v>
      </c>
      <c r="AE42" s="81">
        <v>40.362128421052624</v>
      </c>
      <c r="AF42" s="81">
        <v>115.96413974377697</v>
      </c>
      <c r="AG42" s="81">
        <v>5.3091863658658731</v>
      </c>
      <c r="AH42" s="81">
        <v>110.23298073687931</v>
      </c>
      <c r="AI42" s="82">
        <v>1153.0656352675728</v>
      </c>
      <c r="AJ42" s="86" t="s">
        <v>154</v>
      </c>
      <c r="AK42" s="86" t="s">
        <v>8</v>
      </c>
      <c r="AL42" s="86" t="s">
        <v>175</v>
      </c>
    </row>
    <row r="43" spans="1:38" ht="16.5">
      <c r="A43" s="208">
        <v>37</v>
      </c>
      <c r="B43" s="201" t="s">
        <v>508</v>
      </c>
      <c r="C43" s="138"/>
      <c r="D43" s="187" t="s">
        <v>205</v>
      </c>
      <c r="E43" s="187" t="s">
        <v>206</v>
      </c>
      <c r="F43" s="21" t="s">
        <v>516</v>
      </c>
      <c r="G43" s="19" t="s">
        <v>207</v>
      </c>
      <c r="H43" s="20" t="s">
        <v>531</v>
      </c>
      <c r="I43" s="75" t="s">
        <v>525</v>
      </c>
      <c r="J43" s="76"/>
      <c r="K43" s="75">
        <v>2020</v>
      </c>
      <c r="L43" s="77" t="s">
        <v>147</v>
      </c>
      <c r="M43" s="75">
        <v>14.532019704433498</v>
      </c>
      <c r="N43" s="146">
        <v>59</v>
      </c>
      <c r="O43" s="75" t="s">
        <v>197</v>
      </c>
      <c r="P43" s="146">
        <v>2</v>
      </c>
      <c r="Q43" s="173"/>
      <c r="R43" s="145">
        <v>203</v>
      </c>
      <c r="S43" s="83"/>
      <c r="T43" s="147">
        <v>1000000</v>
      </c>
      <c r="U43" s="147">
        <v>50000</v>
      </c>
      <c r="V43" s="146">
        <v>19</v>
      </c>
      <c r="W43" s="75">
        <v>150</v>
      </c>
      <c r="X43" s="84">
        <v>0.12666666666666668</v>
      </c>
      <c r="Y43" s="85"/>
      <c r="Z43" s="85"/>
      <c r="AA43" s="146" t="s">
        <v>153</v>
      </c>
      <c r="AB43" s="81">
        <v>0</v>
      </c>
      <c r="AC43" s="81">
        <v>0</v>
      </c>
      <c r="AD43" s="81">
        <v>313.7568</v>
      </c>
      <c r="AE43" s="81">
        <v>28.253489894736838</v>
      </c>
      <c r="AF43" s="81">
        <v>105.67762548435024</v>
      </c>
      <c r="AG43" s="81">
        <v>6.0333501204856415</v>
      </c>
      <c r="AH43" s="81">
        <v>107.90312981908528</v>
      </c>
      <c r="AI43" s="82">
        <v>561.624395318658</v>
      </c>
      <c r="AJ43" s="86" t="s">
        <v>154</v>
      </c>
      <c r="AK43" s="86" t="s">
        <v>8</v>
      </c>
      <c r="AL43" s="86" t="s">
        <v>157</v>
      </c>
    </row>
    <row r="44" spans="1:38" ht="33">
      <c r="A44" s="208">
        <v>38</v>
      </c>
      <c r="B44" s="202" t="s">
        <v>508</v>
      </c>
      <c r="C44" s="186"/>
      <c r="D44" s="187" t="s">
        <v>206</v>
      </c>
      <c r="E44" s="189" t="s">
        <v>208</v>
      </c>
      <c r="F44" s="25" t="s">
        <v>516</v>
      </c>
      <c r="G44" s="25" t="s">
        <v>518</v>
      </c>
      <c r="H44" s="193" t="s">
        <v>517</v>
      </c>
      <c r="I44" s="91" t="s">
        <v>170</v>
      </c>
      <c r="J44" s="92" t="s">
        <v>167</v>
      </c>
      <c r="K44" s="149">
        <v>2020</v>
      </c>
      <c r="L44" s="93" t="s">
        <v>147</v>
      </c>
      <c r="M44" s="91">
        <v>283.61718635771672</v>
      </c>
      <c r="N44" s="91"/>
      <c r="O44" s="91"/>
      <c r="P44" s="113"/>
      <c r="Q44" s="174">
        <v>3.170874435072415</v>
      </c>
      <c r="R44" s="123"/>
      <c r="S44" s="95"/>
      <c r="T44" s="151">
        <v>25000</v>
      </c>
      <c r="U44" s="151">
        <v>1776</v>
      </c>
      <c r="V44" s="150">
        <v>1.1000000000000001</v>
      </c>
      <c r="W44" s="91">
        <v>2</v>
      </c>
      <c r="X44" s="96">
        <v>0.55000000000000004</v>
      </c>
      <c r="Y44" s="149" t="s">
        <v>171</v>
      </c>
      <c r="Z44" s="98"/>
      <c r="AA44" s="98"/>
      <c r="AB44" s="78">
        <v>74.151757397061061</v>
      </c>
      <c r="AC44" s="78">
        <v>0</v>
      </c>
      <c r="AD44" s="78">
        <v>19.706645234185267</v>
      </c>
      <c r="AE44" s="78">
        <v>9.7559608000000022</v>
      </c>
      <c r="AF44" s="78">
        <v>16.37989097423387</v>
      </c>
      <c r="AG44" s="78">
        <v>3.3851759023381804</v>
      </c>
      <c r="AH44" s="78">
        <v>9.6756512472466856</v>
      </c>
      <c r="AI44" s="79">
        <v>133.05508155506504</v>
      </c>
      <c r="AJ44" s="80" t="s">
        <v>154</v>
      </c>
      <c r="AK44" s="80" t="s">
        <v>8</v>
      </c>
      <c r="AL44" s="80" t="s">
        <v>157</v>
      </c>
    </row>
    <row r="45" spans="1:38" ht="33">
      <c r="A45" s="208">
        <v>39</v>
      </c>
      <c r="B45" s="200" t="s">
        <v>508</v>
      </c>
      <c r="C45" s="186"/>
      <c r="D45" s="189" t="s">
        <v>208</v>
      </c>
      <c r="E45" s="187" t="s">
        <v>209</v>
      </c>
      <c r="F45" s="26" t="s">
        <v>516</v>
      </c>
      <c r="G45" s="26" t="s">
        <v>518</v>
      </c>
      <c r="H45" s="193" t="s">
        <v>517</v>
      </c>
      <c r="I45" s="75" t="s">
        <v>210</v>
      </c>
      <c r="J45" s="76" t="s">
        <v>167</v>
      </c>
      <c r="K45" s="146">
        <v>2020</v>
      </c>
      <c r="L45" s="77" t="s">
        <v>147</v>
      </c>
      <c r="M45" s="75">
        <v>325.90217779593445</v>
      </c>
      <c r="N45" s="75"/>
      <c r="O45" s="75"/>
      <c r="P45" s="114"/>
      <c r="Q45" s="175">
        <v>4.5991023628157706</v>
      </c>
      <c r="R45" s="124"/>
      <c r="S45" s="83"/>
      <c r="T45" s="147">
        <v>38500</v>
      </c>
      <c r="U45" s="147">
        <v>2405</v>
      </c>
      <c r="V45" s="145">
        <v>1.1000000000000001</v>
      </c>
      <c r="W45" s="75">
        <v>2</v>
      </c>
      <c r="X45" s="84">
        <v>0.55000000000000004</v>
      </c>
      <c r="Y45" s="146" t="s">
        <v>171</v>
      </c>
      <c r="Z45" s="85"/>
      <c r="AA45" s="85"/>
      <c r="AB45" s="81">
        <v>105.51761394181457</v>
      </c>
      <c r="AC45" s="81">
        <v>0</v>
      </c>
      <c r="AD45" s="81">
        <v>28.582928941380104</v>
      </c>
      <c r="AE45" s="81">
        <v>9.7559608000000022</v>
      </c>
      <c r="AF45" s="81">
        <v>13.73824322492181</v>
      </c>
      <c r="AG45" s="81">
        <v>2.829623282709623</v>
      </c>
      <c r="AH45" s="81">
        <v>9.8824179771601894</v>
      </c>
      <c r="AI45" s="82">
        <v>170.30678816798633</v>
      </c>
      <c r="AJ45" s="86" t="s">
        <v>154</v>
      </c>
      <c r="AK45" s="86" t="s">
        <v>8</v>
      </c>
      <c r="AL45" s="86" t="s">
        <v>157</v>
      </c>
    </row>
    <row r="46" spans="1:38" ht="33">
      <c r="A46" s="208">
        <v>40</v>
      </c>
      <c r="B46" s="200" t="s">
        <v>508</v>
      </c>
      <c r="C46" s="186"/>
      <c r="D46" s="187" t="s">
        <v>209</v>
      </c>
      <c r="E46" s="187" t="s">
        <v>211</v>
      </c>
      <c r="F46" s="26" t="s">
        <v>516</v>
      </c>
      <c r="G46" s="26" t="s">
        <v>518</v>
      </c>
      <c r="H46" s="193" t="s">
        <v>517</v>
      </c>
      <c r="I46" s="75" t="s">
        <v>212</v>
      </c>
      <c r="J46" s="76" t="s">
        <v>167</v>
      </c>
      <c r="K46" s="146">
        <v>2020</v>
      </c>
      <c r="L46" s="77" t="s">
        <v>147</v>
      </c>
      <c r="M46" s="75">
        <v>294.93091854269568</v>
      </c>
      <c r="N46" s="75"/>
      <c r="O46" s="75"/>
      <c r="P46" s="114"/>
      <c r="Q46" s="175">
        <v>6.0984754668145342</v>
      </c>
      <c r="R46" s="124"/>
      <c r="S46" s="83"/>
      <c r="T46" s="147">
        <v>40500</v>
      </c>
      <c r="U46" s="147">
        <v>2896</v>
      </c>
      <c r="V46" s="145">
        <v>1.1000000000000001</v>
      </c>
      <c r="W46" s="75">
        <v>2</v>
      </c>
      <c r="X46" s="84">
        <v>0.55000000000000004</v>
      </c>
      <c r="Y46" s="146" t="s">
        <v>171</v>
      </c>
      <c r="Z46" s="85"/>
      <c r="AA46" s="85"/>
      <c r="AB46" s="81">
        <v>139.48389081883764</v>
      </c>
      <c r="AC46" s="81">
        <v>0</v>
      </c>
      <c r="AD46" s="81">
        <v>37.901372304309426</v>
      </c>
      <c r="AE46" s="81">
        <v>9.7559608000000022</v>
      </c>
      <c r="AF46" s="81">
        <v>21.878981814692203</v>
      </c>
      <c r="AG46" s="81">
        <v>4.5308249555586046</v>
      </c>
      <c r="AH46" s="81">
        <v>10.445481306548325</v>
      </c>
      <c r="AI46" s="82">
        <v>223.99651199994619</v>
      </c>
      <c r="AJ46" s="86" t="s">
        <v>154</v>
      </c>
      <c r="AK46" s="86" t="s">
        <v>8</v>
      </c>
      <c r="AL46" s="86" t="s">
        <v>157</v>
      </c>
    </row>
    <row r="47" spans="1:38" ht="33">
      <c r="A47" s="208">
        <v>41</v>
      </c>
      <c r="B47" s="200" t="s">
        <v>508</v>
      </c>
      <c r="C47" s="186"/>
      <c r="D47" s="187" t="s">
        <v>211</v>
      </c>
      <c r="E47" s="190" t="s">
        <v>213</v>
      </c>
      <c r="F47" s="26" t="s">
        <v>516</v>
      </c>
      <c r="G47" s="26" t="s">
        <v>518</v>
      </c>
      <c r="H47" s="193" t="s">
        <v>517</v>
      </c>
      <c r="I47" s="75" t="s">
        <v>519</v>
      </c>
      <c r="J47" s="76"/>
      <c r="K47" s="75">
        <v>2009</v>
      </c>
      <c r="L47" s="77" t="s">
        <v>147</v>
      </c>
      <c r="M47" s="75">
        <v>296.72268581233993</v>
      </c>
      <c r="N47" s="75"/>
      <c r="O47" s="75"/>
      <c r="P47" s="114"/>
      <c r="Q47" s="173">
        <v>4.7900761098370772</v>
      </c>
      <c r="R47" s="124"/>
      <c r="S47" s="115"/>
      <c r="T47" s="116">
        <v>36677.699999999997</v>
      </c>
      <c r="U47" s="116">
        <v>2390.6013000000003</v>
      </c>
      <c r="V47" s="117">
        <v>1.1001100000000001</v>
      </c>
      <c r="W47" s="75">
        <v>2.0001999999999995</v>
      </c>
      <c r="X47" s="84">
        <v>0.55005500000000007</v>
      </c>
      <c r="Y47" s="85"/>
      <c r="Z47" s="85"/>
      <c r="AA47" s="85"/>
      <c r="AB47" s="81">
        <v>110.02162830613383</v>
      </c>
      <c r="AC47" s="81">
        <v>0</v>
      </c>
      <c r="AD47" s="81">
        <v>29.769810339131183</v>
      </c>
      <c r="AE47" s="81">
        <v>9.7569363960800022</v>
      </c>
      <c r="AF47" s="81">
        <v>16.919485770003334</v>
      </c>
      <c r="AG47" s="81">
        <v>3.4982002793547635</v>
      </c>
      <c r="AH47" s="81">
        <v>10.039448193498179</v>
      </c>
      <c r="AI47" s="82">
        <v>180.00550928420131</v>
      </c>
      <c r="AJ47" s="86" t="s">
        <v>154</v>
      </c>
      <c r="AK47" s="86" t="s">
        <v>8</v>
      </c>
      <c r="AL47" s="86" t="s">
        <v>157</v>
      </c>
    </row>
    <row r="48" spans="1:38" ht="16.5">
      <c r="A48" s="208">
        <v>42</v>
      </c>
      <c r="B48" s="201" t="s">
        <v>508</v>
      </c>
      <c r="C48" s="187"/>
      <c r="D48" s="190" t="s">
        <v>213</v>
      </c>
      <c r="E48" s="187" t="s">
        <v>214</v>
      </c>
      <c r="F48" s="26" t="s">
        <v>516</v>
      </c>
      <c r="G48" s="26" t="s">
        <v>518</v>
      </c>
      <c r="H48" s="193" t="s">
        <v>512</v>
      </c>
      <c r="I48" s="75" t="s">
        <v>170</v>
      </c>
      <c r="J48" s="76"/>
      <c r="K48" s="75">
        <v>2020</v>
      </c>
      <c r="L48" s="77" t="s">
        <v>147</v>
      </c>
      <c r="M48" s="75">
        <v>45.490196078431374</v>
      </c>
      <c r="N48" s="146">
        <v>2.9</v>
      </c>
      <c r="O48" s="146" t="s">
        <v>152</v>
      </c>
      <c r="P48" s="146">
        <v>1</v>
      </c>
      <c r="Q48" s="173"/>
      <c r="R48" s="145">
        <v>5.0999999999999996</v>
      </c>
      <c r="S48" s="83"/>
      <c r="T48" s="147">
        <v>25000</v>
      </c>
      <c r="U48" s="147">
        <v>1776</v>
      </c>
      <c r="V48" s="145">
        <v>1.1000000000000001</v>
      </c>
      <c r="W48" s="75">
        <v>2</v>
      </c>
      <c r="X48" s="84">
        <v>0.55000000000000004</v>
      </c>
      <c r="Y48" s="85"/>
      <c r="Z48" s="85"/>
      <c r="AA48" s="146" t="s">
        <v>153</v>
      </c>
      <c r="AB48" s="81">
        <v>0</v>
      </c>
      <c r="AC48" s="81">
        <v>0</v>
      </c>
      <c r="AD48" s="81">
        <v>7.1808000000000005</v>
      </c>
      <c r="AE48" s="81">
        <v>9.6621700000000015</v>
      </c>
      <c r="AF48" s="81">
        <v>40.295515613256313</v>
      </c>
      <c r="AG48" s="81">
        <v>5.9423393642680962</v>
      </c>
      <c r="AH48" s="81">
        <v>12.424187804105717</v>
      </c>
      <c r="AI48" s="82">
        <v>75.505012781630128</v>
      </c>
      <c r="AJ48" s="86" t="s">
        <v>154</v>
      </c>
      <c r="AK48" s="86" t="s">
        <v>8</v>
      </c>
      <c r="AL48" s="86" t="s">
        <v>175</v>
      </c>
    </row>
    <row r="49" spans="1:38" ht="16.5">
      <c r="A49" s="208">
        <v>43</v>
      </c>
      <c r="B49" s="201" t="s">
        <v>508</v>
      </c>
      <c r="C49" s="187"/>
      <c r="D49" s="187" t="s">
        <v>214</v>
      </c>
      <c r="E49" s="187" t="s">
        <v>215</v>
      </c>
      <c r="F49" s="26" t="s">
        <v>516</v>
      </c>
      <c r="G49" s="26" t="s">
        <v>518</v>
      </c>
      <c r="H49" s="193" t="s">
        <v>512</v>
      </c>
      <c r="I49" s="75" t="s">
        <v>210</v>
      </c>
      <c r="J49" s="76"/>
      <c r="K49" s="75">
        <v>2020</v>
      </c>
      <c r="L49" s="77" t="s">
        <v>147</v>
      </c>
      <c r="M49" s="75">
        <v>95.294117647058826</v>
      </c>
      <c r="N49" s="146">
        <v>8.1</v>
      </c>
      <c r="O49" s="146" t="s">
        <v>152</v>
      </c>
      <c r="P49" s="146">
        <v>1</v>
      </c>
      <c r="Q49" s="173"/>
      <c r="R49" s="145">
        <v>6.8</v>
      </c>
      <c r="S49" s="83"/>
      <c r="T49" s="147">
        <v>38500</v>
      </c>
      <c r="U49" s="147">
        <v>2405</v>
      </c>
      <c r="V49" s="145">
        <v>1.1000000000000001</v>
      </c>
      <c r="W49" s="75">
        <v>2</v>
      </c>
      <c r="X49" s="84">
        <v>0.55000000000000004</v>
      </c>
      <c r="Y49" s="85"/>
      <c r="Z49" s="85"/>
      <c r="AA49" s="146" t="s">
        <v>153</v>
      </c>
      <c r="AB49" s="81">
        <v>0</v>
      </c>
      <c r="AC49" s="81">
        <v>0</v>
      </c>
      <c r="AD49" s="81">
        <v>9.5744000000000007</v>
      </c>
      <c r="AE49" s="81">
        <v>9.6621700000000015</v>
      </c>
      <c r="AF49" s="81">
        <v>52.073294716486828</v>
      </c>
      <c r="AG49" s="81">
        <v>6.7759926795217771</v>
      </c>
      <c r="AH49" s="81">
        <v>11.794505784808788</v>
      </c>
      <c r="AI49" s="82">
        <v>89.880363180817398</v>
      </c>
      <c r="AJ49" s="86" t="s">
        <v>154</v>
      </c>
      <c r="AK49" s="86" t="s">
        <v>8</v>
      </c>
      <c r="AL49" s="86" t="s">
        <v>175</v>
      </c>
    </row>
    <row r="50" spans="1:38" ht="16.5">
      <c r="A50" s="208">
        <v>44</v>
      </c>
      <c r="B50" s="201" t="s">
        <v>508</v>
      </c>
      <c r="C50" s="187"/>
      <c r="D50" s="187" t="s">
        <v>215</v>
      </c>
      <c r="E50" s="187" t="s">
        <v>216</v>
      </c>
      <c r="F50" s="26" t="s">
        <v>516</v>
      </c>
      <c r="G50" s="26" t="s">
        <v>518</v>
      </c>
      <c r="H50" s="193" t="s">
        <v>512</v>
      </c>
      <c r="I50" s="118" t="s">
        <v>212</v>
      </c>
      <c r="J50" s="119"/>
      <c r="K50" s="118">
        <v>2020</v>
      </c>
      <c r="L50" s="120" t="s">
        <v>147</v>
      </c>
      <c r="M50" s="118">
        <v>173.68421052631581</v>
      </c>
      <c r="N50" s="157">
        <v>16.5</v>
      </c>
      <c r="O50" s="157" t="s">
        <v>152</v>
      </c>
      <c r="P50" s="157">
        <v>1</v>
      </c>
      <c r="Q50" s="178"/>
      <c r="R50" s="158">
        <v>7.6</v>
      </c>
      <c r="S50" s="121"/>
      <c r="T50" s="159">
        <v>40500</v>
      </c>
      <c r="U50" s="159">
        <v>2896</v>
      </c>
      <c r="V50" s="158">
        <v>1.1000000000000001</v>
      </c>
      <c r="W50" s="118">
        <v>2</v>
      </c>
      <c r="X50" s="122">
        <v>0.55000000000000004</v>
      </c>
      <c r="Y50" s="160"/>
      <c r="Z50" s="160"/>
      <c r="AA50" s="157" t="s">
        <v>153</v>
      </c>
      <c r="AB50" s="88">
        <v>0</v>
      </c>
      <c r="AC50" s="88">
        <v>0</v>
      </c>
      <c r="AD50" s="88">
        <v>10.700800000000001</v>
      </c>
      <c r="AE50" s="88">
        <v>9.6621700000000015</v>
      </c>
      <c r="AF50" s="88">
        <v>86.685133105531605</v>
      </c>
      <c r="AG50" s="88">
        <v>10.660680055008587</v>
      </c>
      <c r="AH50" s="88">
        <v>12.23397669305875</v>
      </c>
      <c r="AI50" s="89">
        <v>129.94275985359894</v>
      </c>
      <c r="AJ50" s="90" t="s">
        <v>154</v>
      </c>
      <c r="AK50" s="90" t="s">
        <v>8</v>
      </c>
      <c r="AL50" s="90" t="s">
        <v>175</v>
      </c>
    </row>
    <row r="51" spans="1:38" ht="16.5">
      <c r="A51" s="208">
        <v>45</v>
      </c>
      <c r="B51" s="201" t="s">
        <v>508</v>
      </c>
      <c r="C51" s="187"/>
      <c r="D51" s="187" t="s">
        <v>216</v>
      </c>
      <c r="E51" s="187" t="s">
        <v>217</v>
      </c>
      <c r="F51" s="26" t="s">
        <v>516</v>
      </c>
      <c r="G51" s="25" t="s">
        <v>532</v>
      </c>
      <c r="H51" s="193" t="s">
        <v>21</v>
      </c>
      <c r="I51" s="91" t="s">
        <v>522</v>
      </c>
      <c r="J51" s="92" t="s">
        <v>180</v>
      </c>
      <c r="K51" s="149">
        <v>2020</v>
      </c>
      <c r="L51" s="93" t="s">
        <v>147</v>
      </c>
      <c r="M51" s="91">
        <v>510.63496462582606</v>
      </c>
      <c r="N51" s="91"/>
      <c r="O51" s="91"/>
      <c r="P51" s="91"/>
      <c r="Q51" s="174">
        <v>25.600000000000133</v>
      </c>
      <c r="R51" s="123"/>
      <c r="S51" s="95"/>
      <c r="T51" s="151">
        <v>700000</v>
      </c>
      <c r="U51" s="151">
        <v>50000</v>
      </c>
      <c r="V51" s="149">
        <v>21</v>
      </c>
      <c r="W51" s="91">
        <v>55</v>
      </c>
      <c r="X51" s="96">
        <v>0.38181818181818183</v>
      </c>
      <c r="Y51" s="149" t="s">
        <v>171</v>
      </c>
      <c r="Z51" s="98"/>
      <c r="AA51" s="98"/>
      <c r="AB51" s="81">
        <v>633.24769062552411</v>
      </c>
      <c r="AC51" s="81">
        <v>0</v>
      </c>
      <c r="AD51" s="81">
        <v>138.61867187083607</v>
      </c>
      <c r="AE51" s="81">
        <v>27.388587142857144</v>
      </c>
      <c r="AF51" s="81">
        <v>82.836208905573002</v>
      </c>
      <c r="AG51" s="81">
        <v>2.8090838491265595</v>
      </c>
      <c r="AH51" s="81">
        <v>92.504947812622007</v>
      </c>
      <c r="AI51" s="82">
        <v>977.4051902065388</v>
      </c>
      <c r="AJ51" s="86" t="s">
        <v>154</v>
      </c>
      <c r="AK51" s="86" t="s">
        <v>8</v>
      </c>
      <c r="AL51" s="86" t="s">
        <v>157</v>
      </c>
    </row>
    <row r="52" spans="1:38" ht="16.5">
      <c r="A52" s="208">
        <v>46</v>
      </c>
      <c r="B52" s="201" t="s">
        <v>508</v>
      </c>
      <c r="C52" s="187"/>
      <c r="D52" s="187" t="s">
        <v>217</v>
      </c>
      <c r="E52" s="187" t="s">
        <v>218</v>
      </c>
      <c r="F52" s="26" t="s">
        <v>516</v>
      </c>
      <c r="G52" s="26" t="s">
        <v>532</v>
      </c>
      <c r="H52" s="193" t="s">
        <v>21</v>
      </c>
      <c r="I52" s="75" t="s">
        <v>523</v>
      </c>
      <c r="J52" s="76" t="s">
        <v>180</v>
      </c>
      <c r="K52" s="146">
        <v>2020</v>
      </c>
      <c r="L52" s="77" t="s">
        <v>147</v>
      </c>
      <c r="M52" s="75">
        <v>508.26918312752838</v>
      </c>
      <c r="N52" s="75"/>
      <c r="O52" s="75"/>
      <c r="P52" s="75"/>
      <c r="Q52" s="175">
        <v>32.100000000000222</v>
      </c>
      <c r="R52" s="124"/>
      <c r="S52" s="83"/>
      <c r="T52" s="147">
        <v>700000</v>
      </c>
      <c r="U52" s="147">
        <v>50000</v>
      </c>
      <c r="V52" s="146">
        <v>26</v>
      </c>
      <c r="W52" s="75">
        <v>70</v>
      </c>
      <c r="X52" s="84">
        <v>0.37142857142857144</v>
      </c>
      <c r="Y52" s="146" t="s">
        <v>171</v>
      </c>
      <c r="Z52" s="85"/>
      <c r="AA52" s="85"/>
      <c r="AB52" s="81">
        <v>794.03323707341247</v>
      </c>
      <c r="AC52" s="81">
        <v>0</v>
      </c>
      <c r="AD52" s="81">
        <v>173.81481902554086</v>
      </c>
      <c r="AE52" s="81">
        <v>37.479119248120305</v>
      </c>
      <c r="AF52" s="81">
        <v>106.51966727534554</v>
      </c>
      <c r="AG52" s="81">
        <v>3.7851663073034647</v>
      </c>
      <c r="AH52" s="81">
        <v>117.27182140663803</v>
      </c>
      <c r="AI52" s="82">
        <v>1232.9038303363607</v>
      </c>
      <c r="AJ52" s="86" t="s">
        <v>154</v>
      </c>
      <c r="AK52" s="86" t="s">
        <v>8</v>
      </c>
      <c r="AL52" s="86" t="s">
        <v>157</v>
      </c>
    </row>
    <row r="53" spans="1:38" ht="16.5">
      <c r="A53" s="208">
        <v>47</v>
      </c>
      <c r="B53" s="201" t="s">
        <v>508</v>
      </c>
      <c r="C53" s="187"/>
      <c r="D53" s="187" t="s">
        <v>218</v>
      </c>
      <c r="E53" s="187" t="s">
        <v>219</v>
      </c>
      <c r="F53" s="26" t="s">
        <v>516</v>
      </c>
      <c r="G53" s="26" t="s">
        <v>532</v>
      </c>
      <c r="H53" s="193" t="s">
        <v>526</v>
      </c>
      <c r="I53" s="75" t="s">
        <v>522</v>
      </c>
      <c r="J53" s="76" t="s">
        <v>180</v>
      </c>
      <c r="K53" s="146">
        <v>2020</v>
      </c>
      <c r="L53" s="77" t="s">
        <v>147</v>
      </c>
      <c r="M53" s="75">
        <v>510.43528515425209</v>
      </c>
      <c r="N53" s="75">
        <v>5</v>
      </c>
      <c r="O53" s="75" t="s">
        <v>152</v>
      </c>
      <c r="P53" s="75">
        <v>0</v>
      </c>
      <c r="Q53" s="175">
        <v>23.800000000000107</v>
      </c>
      <c r="R53" s="124"/>
      <c r="S53" s="83"/>
      <c r="T53" s="147">
        <v>700000</v>
      </c>
      <c r="U53" s="147">
        <v>50000</v>
      </c>
      <c r="V53" s="146">
        <v>21</v>
      </c>
      <c r="W53" s="75">
        <v>55</v>
      </c>
      <c r="X53" s="84">
        <v>0.38181818181818183</v>
      </c>
      <c r="Y53" s="146" t="s">
        <v>171</v>
      </c>
      <c r="Z53" s="85"/>
      <c r="AA53" s="85"/>
      <c r="AB53" s="81">
        <v>588.72246237841625</v>
      </c>
      <c r="AC53" s="81">
        <v>0</v>
      </c>
      <c r="AD53" s="81">
        <v>128.87204650491782</v>
      </c>
      <c r="AE53" s="81">
        <v>27.388587142857144</v>
      </c>
      <c r="AF53" s="81">
        <v>82.726866018043694</v>
      </c>
      <c r="AG53" s="81">
        <v>2.846845233149959</v>
      </c>
      <c r="AH53" s="81">
        <v>91.679805935336503</v>
      </c>
      <c r="AI53" s="82">
        <v>922.23661321272129</v>
      </c>
      <c r="AJ53" s="86" t="s">
        <v>154</v>
      </c>
      <c r="AK53" s="86" t="s">
        <v>8</v>
      </c>
      <c r="AL53" s="86" t="s">
        <v>155</v>
      </c>
    </row>
    <row r="54" spans="1:38" ht="16.5">
      <c r="A54" s="208">
        <v>48</v>
      </c>
      <c r="B54" s="201" t="s">
        <v>508</v>
      </c>
      <c r="C54" s="187"/>
      <c r="D54" s="187" t="s">
        <v>219</v>
      </c>
      <c r="E54" s="187" t="s">
        <v>220</v>
      </c>
      <c r="F54" s="26" t="s">
        <v>516</v>
      </c>
      <c r="G54" s="26" t="s">
        <v>532</v>
      </c>
      <c r="H54" s="193" t="s">
        <v>526</v>
      </c>
      <c r="I54" s="75" t="s">
        <v>523</v>
      </c>
      <c r="J54" s="76" t="s">
        <v>180</v>
      </c>
      <c r="K54" s="146">
        <v>2020</v>
      </c>
      <c r="L54" s="77" t="s">
        <v>147</v>
      </c>
      <c r="M54" s="75">
        <v>507.52729374149084</v>
      </c>
      <c r="N54" s="75">
        <v>5</v>
      </c>
      <c r="O54" s="75" t="s">
        <v>152</v>
      </c>
      <c r="P54" s="75">
        <v>0</v>
      </c>
      <c r="Q54" s="175">
        <v>29.900000000000194</v>
      </c>
      <c r="R54" s="124"/>
      <c r="S54" s="83"/>
      <c r="T54" s="147">
        <v>700000</v>
      </c>
      <c r="U54" s="147">
        <v>50000</v>
      </c>
      <c r="V54" s="146">
        <v>26</v>
      </c>
      <c r="W54" s="75">
        <v>70</v>
      </c>
      <c r="X54" s="84">
        <v>0.37142857142857144</v>
      </c>
      <c r="Y54" s="146" t="s">
        <v>171</v>
      </c>
      <c r="Z54" s="85"/>
      <c r="AA54" s="85"/>
      <c r="AB54" s="81">
        <v>739.61351366028077</v>
      </c>
      <c r="AC54" s="81">
        <v>0</v>
      </c>
      <c r="AD54" s="81">
        <v>161.90227691164074</v>
      </c>
      <c r="AE54" s="81">
        <v>37.479119248120305</v>
      </c>
      <c r="AF54" s="81">
        <v>106.07177591942471</v>
      </c>
      <c r="AG54" s="81">
        <v>3.8213463219207489</v>
      </c>
      <c r="AH54" s="81">
        <v>116.28067381879242</v>
      </c>
      <c r="AI54" s="82">
        <v>1165.1687058801799</v>
      </c>
      <c r="AJ54" s="86" t="s">
        <v>154</v>
      </c>
      <c r="AK54" s="86" t="s">
        <v>8</v>
      </c>
      <c r="AL54" s="86" t="s">
        <v>155</v>
      </c>
    </row>
    <row r="55" spans="1:38" ht="16.5">
      <c r="A55" s="208">
        <v>49</v>
      </c>
      <c r="B55" s="201" t="s">
        <v>508</v>
      </c>
      <c r="C55" s="187"/>
      <c r="D55" s="187" t="s">
        <v>220</v>
      </c>
      <c r="E55" s="187" t="s">
        <v>221</v>
      </c>
      <c r="F55" s="26" t="s">
        <v>516</v>
      </c>
      <c r="G55" s="26" t="s">
        <v>532</v>
      </c>
      <c r="H55" s="194" t="s">
        <v>527</v>
      </c>
      <c r="I55" s="75" t="s">
        <v>522</v>
      </c>
      <c r="J55" s="76" t="s">
        <v>180</v>
      </c>
      <c r="K55" s="146">
        <v>2020</v>
      </c>
      <c r="L55" s="77" t="s">
        <v>147</v>
      </c>
      <c r="M55" s="75">
        <v>510.54295142766614</v>
      </c>
      <c r="N55" s="75"/>
      <c r="O55" s="75"/>
      <c r="P55" s="75"/>
      <c r="Q55" s="175">
        <v>24.300000000000114</v>
      </c>
      <c r="R55" s="124"/>
      <c r="S55" s="83"/>
      <c r="T55" s="147">
        <v>700000</v>
      </c>
      <c r="U55" s="147">
        <v>50000</v>
      </c>
      <c r="V55" s="146">
        <v>21</v>
      </c>
      <c r="W55" s="75">
        <v>55</v>
      </c>
      <c r="X55" s="84">
        <v>0.38181818181818183</v>
      </c>
      <c r="Y55" s="146" t="s">
        <v>171</v>
      </c>
      <c r="Z55" s="85"/>
      <c r="AA55" s="85"/>
      <c r="AB55" s="81">
        <v>514.92310942500251</v>
      </c>
      <c r="AC55" s="81">
        <v>0</v>
      </c>
      <c r="AD55" s="81">
        <v>196.47716263434097</v>
      </c>
      <c r="AE55" s="81">
        <v>27.388587142857144</v>
      </c>
      <c r="AF55" s="81">
        <v>85.899675082032942</v>
      </c>
      <c r="AG55" s="81">
        <v>2.828583150349024</v>
      </c>
      <c r="AH55" s="81">
        <v>94.551904926084291</v>
      </c>
      <c r="AI55" s="82">
        <v>922.06902236066674</v>
      </c>
      <c r="AJ55" s="86" t="s">
        <v>154</v>
      </c>
      <c r="AK55" s="86" t="s">
        <v>8</v>
      </c>
      <c r="AL55" s="86" t="s">
        <v>157</v>
      </c>
    </row>
    <row r="56" spans="1:38" ht="16.5">
      <c r="A56" s="208">
        <v>50</v>
      </c>
      <c r="B56" s="201" t="s">
        <v>508</v>
      </c>
      <c r="C56" s="187"/>
      <c r="D56" s="187" t="s">
        <v>221</v>
      </c>
      <c r="E56" s="187" t="s">
        <v>222</v>
      </c>
      <c r="F56" s="26" t="s">
        <v>516</v>
      </c>
      <c r="G56" s="26" t="s">
        <v>532</v>
      </c>
      <c r="H56" s="194" t="s">
        <v>527</v>
      </c>
      <c r="I56" s="75" t="s">
        <v>523</v>
      </c>
      <c r="J56" s="76" t="s">
        <v>180</v>
      </c>
      <c r="K56" s="146">
        <v>2020</v>
      </c>
      <c r="L56" s="77" t="s">
        <v>147</v>
      </c>
      <c r="M56" s="75">
        <v>509.11086637193</v>
      </c>
      <c r="N56" s="75"/>
      <c r="O56" s="75"/>
      <c r="P56" s="75"/>
      <c r="Q56" s="175">
        <v>30.3000000000002</v>
      </c>
      <c r="R56" s="124"/>
      <c r="S56" s="83"/>
      <c r="T56" s="147">
        <v>700000</v>
      </c>
      <c r="U56" s="147">
        <v>50000</v>
      </c>
      <c r="V56" s="146">
        <v>26</v>
      </c>
      <c r="W56" s="75">
        <v>70</v>
      </c>
      <c r="X56" s="84">
        <v>0.37142857142857144</v>
      </c>
      <c r="Y56" s="146" t="s">
        <v>171</v>
      </c>
      <c r="Z56" s="85"/>
      <c r="AA56" s="85"/>
      <c r="AB56" s="81">
        <v>642.06461792500397</v>
      </c>
      <c r="AC56" s="81">
        <v>0</v>
      </c>
      <c r="AD56" s="81">
        <v>244.99004229714157</v>
      </c>
      <c r="AE56" s="81">
        <v>37.479119248120305</v>
      </c>
      <c r="AF56" s="81">
        <v>109.49728372017317</v>
      </c>
      <c r="AG56" s="81">
        <v>3.8046556884134368</v>
      </c>
      <c r="AH56" s="81">
        <v>119.31773714715047</v>
      </c>
      <c r="AI56" s="82">
        <v>1157.1534560260029</v>
      </c>
      <c r="AJ56" s="86" t="s">
        <v>154</v>
      </c>
      <c r="AK56" s="86" t="s">
        <v>8</v>
      </c>
      <c r="AL56" s="86" t="s">
        <v>157</v>
      </c>
    </row>
    <row r="57" spans="1:38" ht="16.5">
      <c r="A57" s="208">
        <v>51</v>
      </c>
      <c r="B57" s="201" t="s">
        <v>508</v>
      </c>
      <c r="C57" s="187"/>
      <c r="D57" s="187" t="s">
        <v>222</v>
      </c>
      <c r="E57" s="187" t="s">
        <v>223</v>
      </c>
      <c r="F57" s="26" t="s">
        <v>516</v>
      </c>
      <c r="G57" s="26" t="s">
        <v>532</v>
      </c>
      <c r="H57" s="193" t="s">
        <v>530</v>
      </c>
      <c r="I57" s="75" t="s">
        <v>522</v>
      </c>
      <c r="J57" s="76"/>
      <c r="K57" s="75">
        <v>2020</v>
      </c>
      <c r="L57" s="77" t="s">
        <v>147</v>
      </c>
      <c r="M57" s="75">
        <v>508.18439918597954</v>
      </c>
      <c r="N57" s="146">
        <v>81</v>
      </c>
      <c r="O57" s="75" t="s">
        <v>152</v>
      </c>
      <c r="P57" s="146">
        <v>1</v>
      </c>
      <c r="Q57" s="175">
        <v>5.299999999999998</v>
      </c>
      <c r="R57" s="124"/>
      <c r="S57" s="83"/>
      <c r="T57" s="147">
        <v>700000</v>
      </c>
      <c r="U57" s="147">
        <v>50000</v>
      </c>
      <c r="V57" s="146">
        <v>21</v>
      </c>
      <c r="W57" s="75">
        <v>55</v>
      </c>
      <c r="X57" s="84">
        <v>0.38181818181818183</v>
      </c>
      <c r="Y57" s="85"/>
      <c r="Z57" s="146" t="s">
        <v>202</v>
      </c>
      <c r="AA57" s="146" t="s">
        <v>153</v>
      </c>
      <c r="AB57" s="81">
        <v>0</v>
      </c>
      <c r="AC57" s="81">
        <v>0</v>
      </c>
      <c r="AD57" s="81">
        <v>409.67939999999982</v>
      </c>
      <c r="AE57" s="81">
        <v>27.388587142857144</v>
      </c>
      <c r="AF57" s="81">
        <v>94.877418280330019</v>
      </c>
      <c r="AG57" s="81">
        <v>3.8609730608358372</v>
      </c>
      <c r="AH57" s="81">
        <v>94.309430933973744</v>
      </c>
      <c r="AI57" s="82">
        <v>630.11580941799662</v>
      </c>
      <c r="AJ57" s="86" t="s">
        <v>154</v>
      </c>
      <c r="AK57" s="86" t="s">
        <v>8</v>
      </c>
      <c r="AL57" s="86" t="s">
        <v>175</v>
      </c>
    </row>
    <row r="58" spans="1:38" ht="16.5">
      <c r="A58" s="208">
        <v>52</v>
      </c>
      <c r="B58" s="201" t="s">
        <v>508</v>
      </c>
      <c r="C58" s="187"/>
      <c r="D58" s="187" t="s">
        <v>223</v>
      </c>
      <c r="E58" s="187" t="s">
        <v>224</v>
      </c>
      <c r="F58" s="26" t="s">
        <v>516</v>
      </c>
      <c r="G58" s="27" t="s">
        <v>532</v>
      </c>
      <c r="H58" s="193" t="s">
        <v>530</v>
      </c>
      <c r="I58" s="118" t="s">
        <v>523</v>
      </c>
      <c r="J58" s="119"/>
      <c r="K58" s="118">
        <v>2020</v>
      </c>
      <c r="L58" s="120" t="s">
        <v>147</v>
      </c>
      <c r="M58" s="118">
        <v>508.67187246238456</v>
      </c>
      <c r="N58" s="157">
        <v>104</v>
      </c>
      <c r="O58" s="118" t="s">
        <v>152</v>
      </c>
      <c r="P58" s="157">
        <v>1</v>
      </c>
      <c r="Q58" s="179">
        <v>6.7999999999999927</v>
      </c>
      <c r="R58" s="125"/>
      <c r="S58" s="121"/>
      <c r="T58" s="159">
        <v>700000</v>
      </c>
      <c r="U58" s="159">
        <v>50000</v>
      </c>
      <c r="V58" s="157">
        <v>26</v>
      </c>
      <c r="W58" s="118">
        <v>70</v>
      </c>
      <c r="X58" s="122">
        <v>0.37142857142857144</v>
      </c>
      <c r="Y58" s="160"/>
      <c r="Z58" s="157" t="s">
        <v>202</v>
      </c>
      <c r="AA58" s="157" t="s">
        <v>153</v>
      </c>
      <c r="AB58" s="81">
        <v>0</v>
      </c>
      <c r="AC58" s="81">
        <v>0</v>
      </c>
      <c r="AD58" s="81">
        <v>525.62639999999942</v>
      </c>
      <c r="AE58" s="81">
        <v>37.479119248120305</v>
      </c>
      <c r="AF58" s="81">
        <v>122.48000605092501</v>
      </c>
      <c r="AG58" s="81">
        <v>5.1410407995581613</v>
      </c>
      <c r="AH58" s="81">
        <v>120.1451333957133</v>
      </c>
      <c r="AI58" s="82">
        <v>810.8716994943162</v>
      </c>
      <c r="AJ58" s="86" t="s">
        <v>154</v>
      </c>
      <c r="AK58" s="86" t="s">
        <v>8</v>
      </c>
      <c r="AL58" s="86" t="s">
        <v>175</v>
      </c>
    </row>
    <row r="59" spans="1:38" ht="16.5">
      <c r="A59" s="208">
        <v>53</v>
      </c>
      <c r="B59" s="201" t="s">
        <v>508</v>
      </c>
      <c r="C59" s="187"/>
      <c r="D59" s="187" t="s">
        <v>224</v>
      </c>
      <c r="E59" s="187" t="s">
        <v>225</v>
      </c>
      <c r="F59" s="26" t="s">
        <v>516</v>
      </c>
      <c r="G59" s="26" t="s">
        <v>533</v>
      </c>
      <c r="H59" s="28" t="s">
        <v>519</v>
      </c>
      <c r="I59" s="75" t="s">
        <v>519</v>
      </c>
      <c r="J59" s="76"/>
      <c r="K59" s="75">
        <v>2012</v>
      </c>
      <c r="L59" s="77" t="s">
        <v>147</v>
      </c>
      <c r="M59" s="75">
        <v>895.46294350163907</v>
      </c>
      <c r="N59" s="75"/>
      <c r="O59" s="75"/>
      <c r="P59" s="75"/>
      <c r="Q59" s="180">
        <v>7.4779794760441316</v>
      </c>
      <c r="R59" s="117">
        <v>0.21905084610036646</v>
      </c>
      <c r="S59" s="115"/>
      <c r="T59" s="116">
        <v>199999.99999999997</v>
      </c>
      <c r="U59" s="116">
        <v>11999.999999999996</v>
      </c>
      <c r="V59" s="111">
        <v>1.5999999999999996</v>
      </c>
      <c r="W59" s="75">
        <v>5.1989321881504793</v>
      </c>
      <c r="X59" s="84">
        <v>0.31090595711312108</v>
      </c>
      <c r="Y59" s="85"/>
      <c r="Z59" s="85"/>
      <c r="AA59" s="85"/>
      <c r="AB59" s="78">
        <v>176.66135743308473</v>
      </c>
      <c r="AC59" s="78">
        <v>4.1207970579405586</v>
      </c>
      <c r="AD59" s="78">
        <v>44.416502282379795</v>
      </c>
      <c r="AE59" s="78">
        <v>7.1365877978830587</v>
      </c>
      <c r="AF59" s="78">
        <v>40.694009813231524</v>
      </c>
      <c r="AG59" s="78">
        <v>6.7145473163404708</v>
      </c>
      <c r="AH59" s="78">
        <v>18.540201818522846</v>
      </c>
      <c r="AI59" s="79">
        <v>298.28400351938302</v>
      </c>
      <c r="AJ59" s="80" t="s">
        <v>154</v>
      </c>
      <c r="AK59" s="80" t="s">
        <v>8</v>
      </c>
      <c r="AL59" s="126" t="s">
        <v>157</v>
      </c>
    </row>
    <row r="60" spans="1:38" ht="16.5">
      <c r="A60" s="208">
        <v>54</v>
      </c>
      <c r="B60" s="201" t="s">
        <v>508</v>
      </c>
      <c r="C60" s="187"/>
      <c r="D60" s="187" t="s">
        <v>225</v>
      </c>
      <c r="E60" s="187" t="s">
        <v>226</v>
      </c>
      <c r="F60" s="26" t="s">
        <v>516</v>
      </c>
      <c r="G60" s="26" t="s">
        <v>533</v>
      </c>
      <c r="H60" s="193" t="s">
        <v>21</v>
      </c>
      <c r="I60" s="75" t="s">
        <v>519</v>
      </c>
      <c r="J60" s="76"/>
      <c r="K60" s="75">
        <v>2014.1659430776656</v>
      </c>
      <c r="L60" s="77" t="s">
        <v>147</v>
      </c>
      <c r="M60" s="75">
        <v>902.23303246794023</v>
      </c>
      <c r="N60" s="75"/>
      <c r="O60" s="75"/>
      <c r="P60" s="75"/>
      <c r="Q60" s="180">
        <v>7.238554359696205</v>
      </c>
      <c r="R60" s="117">
        <v>0</v>
      </c>
      <c r="S60" s="115"/>
      <c r="T60" s="116">
        <v>200000.00000000003</v>
      </c>
      <c r="U60" s="116">
        <v>12000</v>
      </c>
      <c r="V60" s="111">
        <v>1.6000000000000005</v>
      </c>
      <c r="W60" s="75">
        <v>5.3857028544613268</v>
      </c>
      <c r="X60" s="84">
        <v>0.30236786951033945</v>
      </c>
      <c r="Y60" s="85"/>
      <c r="Z60" s="85"/>
      <c r="AA60" s="85"/>
      <c r="AB60" s="81">
        <v>180.49712214961517</v>
      </c>
      <c r="AC60" s="81">
        <v>4.1589182344428375</v>
      </c>
      <c r="AD60" s="81">
        <v>39.195265297106765</v>
      </c>
      <c r="AE60" s="81">
        <v>7.7921783335874792</v>
      </c>
      <c r="AF60" s="81">
        <v>44.581230585800434</v>
      </c>
      <c r="AG60" s="81">
        <v>6.6886673055091155</v>
      </c>
      <c r="AH60" s="81">
        <v>19.443862786704162</v>
      </c>
      <c r="AI60" s="82">
        <v>302.35724469276602</v>
      </c>
      <c r="AJ60" s="86" t="s">
        <v>154</v>
      </c>
      <c r="AK60" s="86" t="s">
        <v>8</v>
      </c>
      <c r="AL60" s="127" t="s">
        <v>157</v>
      </c>
    </row>
    <row r="61" spans="1:38" ht="16.5">
      <c r="A61" s="208">
        <v>55</v>
      </c>
      <c r="B61" s="201" t="s">
        <v>508</v>
      </c>
      <c r="C61" s="187"/>
      <c r="D61" s="187" t="s">
        <v>226</v>
      </c>
      <c r="E61" s="187" t="s">
        <v>227</v>
      </c>
      <c r="F61" s="26" t="s">
        <v>516</v>
      </c>
      <c r="G61" s="26" t="s">
        <v>533</v>
      </c>
      <c r="H61" s="193" t="s">
        <v>21</v>
      </c>
      <c r="I61" s="75" t="s">
        <v>534</v>
      </c>
      <c r="J61" s="76" t="s">
        <v>228</v>
      </c>
      <c r="K61" s="146">
        <v>2021</v>
      </c>
      <c r="L61" s="77" t="s">
        <v>147</v>
      </c>
      <c r="M61" s="75">
        <v>1129.5601482525597</v>
      </c>
      <c r="N61" s="75"/>
      <c r="O61" s="75"/>
      <c r="P61" s="75"/>
      <c r="Q61" s="175">
        <v>4</v>
      </c>
      <c r="R61" s="124"/>
      <c r="S61" s="83"/>
      <c r="T61" s="147">
        <v>200000</v>
      </c>
      <c r="U61" s="147">
        <v>12000</v>
      </c>
      <c r="V61" s="145">
        <v>1.6</v>
      </c>
      <c r="W61" s="75">
        <v>5</v>
      </c>
      <c r="X61" s="84">
        <v>0.32</v>
      </c>
      <c r="Y61" s="146" t="s">
        <v>171</v>
      </c>
      <c r="Z61" s="85"/>
      <c r="AA61" s="85"/>
      <c r="AB61" s="81">
        <v>100.29691430691273</v>
      </c>
      <c r="AC61" s="81">
        <v>0</v>
      </c>
      <c r="AD61" s="81">
        <v>21.659167479818024</v>
      </c>
      <c r="AE61" s="81">
        <v>4.8065740135899118</v>
      </c>
      <c r="AF61" s="81">
        <v>29.726774149309321</v>
      </c>
      <c r="AG61" s="81">
        <v>4.8779603796816211</v>
      </c>
      <c r="AH61" s="81">
        <v>16.018464298364915</v>
      </c>
      <c r="AI61" s="82">
        <v>177.38585462767651</v>
      </c>
      <c r="AJ61" s="86" t="s">
        <v>154</v>
      </c>
      <c r="AK61" s="86" t="s">
        <v>8</v>
      </c>
      <c r="AL61" s="127" t="s">
        <v>157</v>
      </c>
    </row>
    <row r="62" spans="1:38" ht="16.5">
      <c r="A62" s="208">
        <v>56</v>
      </c>
      <c r="B62" s="201" t="s">
        <v>508</v>
      </c>
      <c r="C62" s="187"/>
      <c r="D62" s="187" t="s">
        <v>227</v>
      </c>
      <c r="E62" s="187" t="s">
        <v>229</v>
      </c>
      <c r="F62" s="26" t="s">
        <v>516</v>
      </c>
      <c r="G62" s="26" t="s">
        <v>533</v>
      </c>
      <c r="H62" s="193" t="s">
        <v>21</v>
      </c>
      <c r="I62" s="75" t="s">
        <v>535</v>
      </c>
      <c r="J62" s="76" t="s">
        <v>228</v>
      </c>
      <c r="K62" s="146">
        <v>2021</v>
      </c>
      <c r="L62" s="77" t="s">
        <v>147</v>
      </c>
      <c r="M62" s="75">
        <v>1091.948583636537</v>
      </c>
      <c r="N62" s="75"/>
      <c r="O62" s="75"/>
      <c r="P62" s="75"/>
      <c r="Q62" s="175">
        <v>4.8999999999999932</v>
      </c>
      <c r="R62" s="124"/>
      <c r="S62" s="83"/>
      <c r="T62" s="147">
        <v>200000</v>
      </c>
      <c r="U62" s="147">
        <v>12000</v>
      </c>
      <c r="V62" s="145">
        <v>1.6</v>
      </c>
      <c r="W62" s="75">
        <v>5</v>
      </c>
      <c r="X62" s="84">
        <v>0.32</v>
      </c>
      <c r="Y62" s="146" t="s">
        <v>171</v>
      </c>
      <c r="Z62" s="85"/>
      <c r="AA62" s="85"/>
      <c r="AB62" s="81">
        <v>122.86372002596791</v>
      </c>
      <c r="AC62" s="81">
        <v>0</v>
      </c>
      <c r="AD62" s="81">
        <v>26.532480162777038</v>
      </c>
      <c r="AE62" s="81">
        <v>5.5131546142157317</v>
      </c>
      <c r="AF62" s="81">
        <v>34.031270210656714</v>
      </c>
      <c r="AG62" s="81">
        <v>5.5929923633437095</v>
      </c>
      <c r="AH62" s="81">
        <v>17.006421345257678</v>
      </c>
      <c r="AI62" s="82">
        <v>211.54003872221878</v>
      </c>
      <c r="AJ62" s="86" t="s">
        <v>154</v>
      </c>
      <c r="AK62" s="86" t="s">
        <v>8</v>
      </c>
      <c r="AL62" s="127" t="s">
        <v>157</v>
      </c>
    </row>
    <row r="63" spans="1:38" ht="16.5">
      <c r="A63" s="208">
        <v>57</v>
      </c>
      <c r="B63" s="201" t="s">
        <v>508</v>
      </c>
      <c r="C63" s="187"/>
      <c r="D63" s="187" t="s">
        <v>229</v>
      </c>
      <c r="E63" s="187" t="s">
        <v>230</v>
      </c>
      <c r="F63" s="26" t="s">
        <v>516</v>
      </c>
      <c r="G63" s="26" t="s">
        <v>533</v>
      </c>
      <c r="H63" s="193" t="s">
        <v>21</v>
      </c>
      <c r="I63" s="75" t="s">
        <v>536</v>
      </c>
      <c r="J63" s="76" t="s">
        <v>228</v>
      </c>
      <c r="K63" s="146">
        <v>2021</v>
      </c>
      <c r="L63" s="77" t="s">
        <v>147</v>
      </c>
      <c r="M63" s="75">
        <v>983.39229169606301</v>
      </c>
      <c r="N63" s="75"/>
      <c r="O63" s="75"/>
      <c r="P63" s="75"/>
      <c r="Q63" s="175">
        <v>6.649999999999987</v>
      </c>
      <c r="R63" s="124"/>
      <c r="S63" s="83"/>
      <c r="T63" s="147">
        <v>200000</v>
      </c>
      <c r="U63" s="147">
        <v>12000</v>
      </c>
      <c r="V63" s="145">
        <v>1.6</v>
      </c>
      <c r="W63" s="75">
        <v>5</v>
      </c>
      <c r="X63" s="84">
        <v>0.32</v>
      </c>
      <c r="Y63" s="146" t="s">
        <v>171</v>
      </c>
      <c r="Z63" s="85"/>
      <c r="AA63" s="85"/>
      <c r="AB63" s="81">
        <v>166.74362003524209</v>
      </c>
      <c r="AC63" s="81">
        <v>0</v>
      </c>
      <c r="AD63" s="81">
        <v>36.008365935197396</v>
      </c>
      <c r="AE63" s="81">
        <v>7.201182405702701</v>
      </c>
      <c r="AF63" s="81">
        <v>44.547170383967554</v>
      </c>
      <c r="AG63" s="81">
        <v>7.3267218498174813</v>
      </c>
      <c r="AH63" s="81">
        <v>19.366660149540287</v>
      </c>
      <c r="AI63" s="82">
        <v>281.19372075946751</v>
      </c>
      <c r="AJ63" s="86" t="s">
        <v>154</v>
      </c>
      <c r="AK63" s="86" t="s">
        <v>8</v>
      </c>
      <c r="AL63" s="127" t="s">
        <v>157</v>
      </c>
    </row>
    <row r="64" spans="1:38" ht="16.5">
      <c r="A64" s="208">
        <v>58</v>
      </c>
      <c r="B64" s="201" t="s">
        <v>508</v>
      </c>
      <c r="C64" s="187"/>
      <c r="D64" s="187" t="s">
        <v>230</v>
      </c>
      <c r="E64" s="187" t="s">
        <v>231</v>
      </c>
      <c r="F64" s="26" t="s">
        <v>516</v>
      </c>
      <c r="G64" s="26" t="s">
        <v>533</v>
      </c>
      <c r="H64" s="193" t="s">
        <v>21</v>
      </c>
      <c r="I64" s="75" t="s">
        <v>537</v>
      </c>
      <c r="J64" s="76" t="s">
        <v>228</v>
      </c>
      <c r="K64" s="146">
        <v>2021</v>
      </c>
      <c r="L64" s="77" t="s">
        <v>147</v>
      </c>
      <c r="M64" s="75">
        <v>816.06012278903006</v>
      </c>
      <c r="N64" s="75"/>
      <c r="O64" s="75"/>
      <c r="P64" s="75"/>
      <c r="Q64" s="175">
        <v>8.0499999999999829</v>
      </c>
      <c r="R64" s="124"/>
      <c r="S64" s="83"/>
      <c r="T64" s="147">
        <v>200000</v>
      </c>
      <c r="U64" s="147">
        <v>12000</v>
      </c>
      <c r="V64" s="145">
        <v>1.6</v>
      </c>
      <c r="W64" s="75">
        <v>5</v>
      </c>
      <c r="X64" s="84">
        <v>0.32</v>
      </c>
      <c r="Y64" s="146" t="s">
        <v>171</v>
      </c>
      <c r="Z64" s="85"/>
      <c r="AA64" s="85"/>
      <c r="AB64" s="81">
        <v>201.84754004266142</v>
      </c>
      <c r="AC64" s="81">
        <v>0</v>
      </c>
      <c r="AD64" s="81">
        <v>43.589074553133685</v>
      </c>
      <c r="AE64" s="81">
        <v>8.5368347350934055</v>
      </c>
      <c r="AF64" s="81">
        <v>53.059567299456056</v>
      </c>
      <c r="AG64" s="81">
        <v>8.7471632713768308</v>
      </c>
      <c r="AH64" s="81">
        <v>21.234199577953028</v>
      </c>
      <c r="AI64" s="82">
        <v>337.0143794796744</v>
      </c>
      <c r="AJ64" s="86" t="s">
        <v>154</v>
      </c>
      <c r="AK64" s="86" t="s">
        <v>8</v>
      </c>
      <c r="AL64" s="127" t="s">
        <v>157</v>
      </c>
    </row>
    <row r="65" spans="1:38" ht="16.5">
      <c r="A65" s="208">
        <v>59</v>
      </c>
      <c r="B65" s="201" t="s">
        <v>508</v>
      </c>
      <c r="C65" s="187"/>
      <c r="D65" s="187" t="s">
        <v>231</v>
      </c>
      <c r="E65" s="187" t="s">
        <v>232</v>
      </c>
      <c r="F65" s="26" t="s">
        <v>516</v>
      </c>
      <c r="G65" s="26" t="s">
        <v>533</v>
      </c>
      <c r="H65" s="193" t="s">
        <v>517</v>
      </c>
      <c r="I65" s="75" t="s">
        <v>519</v>
      </c>
      <c r="J65" s="76"/>
      <c r="K65" s="75">
        <v>2013.2186467211693</v>
      </c>
      <c r="L65" s="77" t="s">
        <v>147</v>
      </c>
      <c r="M65" s="75">
        <v>900.79796399456757</v>
      </c>
      <c r="N65" s="75"/>
      <c r="O65" s="75"/>
      <c r="P65" s="75"/>
      <c r="Q65" s="180">
        <v>7.7575948255149791</v>
      </c>
      <c r="R65" s="117">
        <v>0.10075442655158377</v>
      </c>
      <c r="S65" s="115"/>
      <c r="T65" s="116">
        <v>199999.99999999994</v>
      </c>
      <c r="U65" s="116">
        <v>11999.999999999995</v>
      </c>
      <c r="V65" s="111">
        <v>1.6000000000000003</v>
      </c>
      <c r="W65" s="75">
        <v>5.0626508334208786</v>
      </c>
      <c r="X65" s="84">
        <v>0.31603996654038768</v>
      </c>
      <c r="Y65" s="85"/>
      <c r="Z65" s="85"/>
      <c r="AA65" s="85"/>
      <c r="AB65" s="81">
        <v>176.4811081962666</v>
      </c>
      <c r="AC65" s="81">
        <v>4.1457427378674563</v>
      </c>
      <c r="AD65" s="81">
        <v>48.360932058396607</v>
      </c>
      <c r="AE65" s="81">
        <v>6.6565979307226399</v>
      </c>
      <c r="AF65" s="81">
        <v>37.398837256083354</v>
      </c>
      <c r="AG65" s="81">
        <v>6.6775509078081559</v>
      </c>
      <c r="AH65" s="81">
        <v>17.861657315033387</v>
      </c>
      <c r="AI65" s="82">
        <v>297.58242640217821</v>
      </c>
      <c r="AJ65" s="86" t="s">
        <v>154</v>
      </c>
      <c r="AK65" s="86" t="s">
        <v>8</v>
      </c>
      <c r="AL65" s="127" t="s">
        <v>157</v>
      </c>
    </row>
    <row r="66" spans="1:38" ht="16.5">
      <c r="A66" s="208">
        <v>60</v>
      </c>
      <c r="B66" s="201" t="s">
        <v>508</v>
      </c>
      <c r="C66" s="187"/>
      <c r="D66" s="187" t="s">
        <v>232</v>
      </c>
      <c r="E66" s="187" t="s">
        <v>233</v>
      </c>
      <c r="F66" s="26" t="s">
        <v>516</v>
      </c>
      <c r="G66" s="26" t="s">
        <v>533</v>
      </c>
      <c r="H66" s="193" t="s">
        <v>517</v>
      </c>
      <c r="I66" s="75" t="s">
        <v>534</v>
      </c>
      <c r="J66" s="76" t="s">
        <v>228</v>
      </c>
      <c r="K66" s="146">
        <v>2021</v>
      </c>
      <c r="L66" s="77" t="s">
        <v>147</v>
      </c>
      <c r="M66" s="75">
        <v>945.69422825192157</v>
      </c>
      <c r="N66" s="75"/>
      <c r="O66" s="75"/>
      <c r="P66" s="75"/>
      <c r="Q66" s="175">
        <v>5.3</v>
      </c>
      <c r="R66" s="124"/>
      <c r="S66" s="83"/>
      <c r="T66" s="147">
        <v>200000</v>
      </c>
      <c r="U66" s="147">
        <v>12000</v>
      </c>
      <c r="V66" s="145">
        <v>1.6</v>
      </c>
      <c r="W66" s="75">
        <v>5</v>
      </c>
      <c r="X66" s="84">
        <v>0.32</v>
      </c>
      <c r="Y66" s="146" t="s">
        <v>171</v>
      </c>
      <c r="Z66" s="85"/>
      <c r="AA66" s="85"/>
      <c r="AB66" s="81">
        <v>120.56972966261331</v>
      </c>
      <c r="AC66" s="81">
        <v>0</v>
      </c>
      <c r="AD66" s="81">
        <v>32.93893273916305</v>
      </c>
      <c r="AE66" s="81">
        <v>4.6618356631494207</v>
      </c>
      <c r="AF66" s="81">
        <v>28.769077104734919</v>
      </c>
      <c r="AG66" s="81">
        <v>4.7338441036285008</v>
      </c>
      <c r="AH66" s="81">
        <v>15.816087848818089</v>
      </c>
      <c r="AI66" s="82">
        <v>207.48950712210728</v>
      </c>
      <c r="AJ66" s="86" t="s">
        <v>154</v>
      </c>
      <c r="AK66" s="86" t="s">
        <v>8</v>
      </c>
      <c r="AL66" s="127" t="s">
        <v>157</v>
      </c>
    </row>
    <row r="67" spans="1:38" ht="16.5">
      <c r="A67" s="208">
        <v>61</v>
      </c>
      <c r="B67" s="201" t="s">
        <v>508</v>
      </c>
      <c r="C67" s="187"/>
      <c r="D67" s="187" t="s">
        <v>233</v>
      </c>
      <c r="E67" s="187" t="s">
        <v>234</v>
      </c>
      <c r="F67" s="26" t="s">
        <v>516</v>
      </c>
      <c r="G67" s="26" t="s">
        <v>533</v>
      </c>
      <c r="H67" s="193" t="s">
        <v>517</v>
      </c>
      <c r="I67" s="75" t="s">
        <v>535</v>
      </c>
      <c r="J67" s="76" t="s">
        <v>228</v>
      </c>
      <c r="K67" s="146">
        <v>2021</v>
      </c>
      <c r="L67" s="77" t="s">
        <v>147</v>
      </c>
      <c r="M67" s="75">
        <v>957.33477496039347</v>
      </c>
      <c r="N67" s="75"/>
      <c r="O67" s="75"/>
      <c r="P67" s="75"/>
      <c r="Q67" s="175">
        <v>6.1999999999999886</v>
      </c>
      <c r="R67" s="124"/>
      <c r="S67" s="83"/>
      <c r="T67" s="147">
        <v>200000</v>
      </c>
      <c r="U67" s="147">
        <v>12000</v>
      </c>
      <c r="V67" s="145">
        <v>1.6</v>
      </c>
      <c r="W67" s="75">
        <v>5</v>
      </c>
      <c r="X67" s="84">
        <v>0.32</v>
      </c>
      <c r="Y67" s="146" t="s">
        <v>171</v>
      </c>
      <c r="Z67" s="85"/>
      <c r="AA67" s="85"/>
      <c r="AB67" s="81">
        <v>141.04383469966058</v>
      </c>
      <c r="AC67" s="81">
        <v>0</v>
      </c>
      <c r="AD67" s="81">
        <v>38.532336411851041</v>
      </c>
      <c r="AE67" s="81">
        <v>5.4335320632105706</v>
      </c>
      <c r="AF67" s="81">
        <v>33.485891173287065</v>
      </c>
      <c r="AG67" s="81">
        <v>5.5199376207529669</v>
      </c>
      <c r="AH67" s="81">
        <v>16.979057483684869</v>
      </c>
      <c r="AI67" s="82">
        <v>240.99458945244709</v>
      </c>
      <c r="AJ67" s="86" t="s">
        <v>154</v>
      </c>
      <c r="AK67" s="86" t="s">
        <v>8</v>
      </c>
      <c r="AL67" s="127" t="s">
        <v>157</v>
      </c>
    </row>
    <row r="68" spans="1:38" ht="16.5">
      <c r="A68" s="208">
        <v>62</v>
      </c>
      <c r="B68" s="201" t="s">
        <v>508</v>
      </c>
      <c r="C68" s="187"/>
      <c r="D68" s="187" t="s">
        <v>234</v>
      </c>
      <c r="E68" s="187" t="s">
        <v>235</v>
      </c>
      <c r="F68" s="26" t="s">
        <v>516</v>
      </c>
      <c r="G68" s="26" t="s">
        <v>533</v>
      </c>
      <c r="H68" s="193" t="s">
        <v>517</v>
      </c>
      <c r="I68" s="75" t="s">
        <v>536</v>
      </c>
      <c r="J68" s="76" t="s">
        <v>228</v>
      </c>
      <c r="K68" s="146">
        <v>2021</v>
      </c>
      <c r="L68" s="77" t="s">
        <v>147</v>
      </c>
      <c r="M68" s="75">
        <v>863.62740280818412</v>
      </c>
      <c r="N68" s="75"/>
      <c r="O68" s="75"/>
      <c r="P68" s="75"/>
      <c r="Q68" s="175">
        <v>8.4</v>
      </c>
      <c r="R68" s="124"/>
      <c r="S68" s="83"/>
      <c r="T68" s="147">
        <v>200000</v>
      </c>
      <c r="U68" s="147">
        <v>12000</v>
      </c>
      <c r="V68" s="145">
        <v>1.6</v>
      </c>
      <c r="W68" s="75">
        <v>5</v>
      </c>
      <c r="X68" s="84">
        <v>0.32</v>
      </c>
      <c r="Y68" s="146" t="s">
        <v>171</v>
      </c>
      <c r="Z68" s="85"/>
      <c r="AA68" s="85"/>
      <c r="AB68" s="81">
        <v>191.09164701244367</v>
      </c>
      <c r="AC68" s="81">
        <v>0</v>
      </c>
      <c r="AD68" s="81">
        <v>52.205100945088603</v>
      </c>
      <c r="AE68" s="81">
        <v>7.0950965951885117</v>
      </c>
      <c r="AF68" s="81">
        <v>43.822605046811759</v>
      </c>
      <c r="AG68" s="81">
        <v>7.2276690637179977</v>
      </c>
      <c r="AH68" s="81">
        <v>19.218328559372097</v>
      </c>
      <c r="AI68" s="82">
        <v>320.66044722262262</v>
      </c>
      <c r="AJ68" s="86" t="s">
        <v>154</v>
      </c>
      <c r="AK68" s="86" t="s">
        <v>8</v>
      </c>
      <c r="AL68" s="127" t="s">
        <v>157</v>
      </c>
    </row>
    <row r="69" spans="1:38" ht="16.5">
      <c r="A69" s="208">
        <v>63</v>
      </c>
      <c r="B69" s="201" t="s">
        <v>508</v>
      </c>
      <c r="C69" s="187"/>
      <c r="D69" s="187" t="s">
        <v>235</v>
      </c>
      <c r="E69" s="187" t="s">
        <v>236</v>
      </c>
      <c r="F69" s="26" t="s">
        <v>516</v>
      </c>
      <c r="G69" s="26" t="s">
        <v>533</v>
      </c>
      <c r="H69" s="193" t="s">
        <v>517</v>
      </c>
      <c r="I69" s="75" t="s">
        <v>537</v>
      </c>
      <c r="J69" s="76" t="s">
        <v>228</v>
      </c>
      <c r="K69" s="146">
        <v>2021</v>
      </c>
      <c r="L69" s="77" t="s">
        <v>147</v>
      </c>
      <c r="M69" s="75">
        <v>747.43025925436325</v>
      </c>
      <c r="N69" s="75"/>
      <c r="O69" s="75"/>
      <c r="P69" s="75"/>
      <c r="Q69" s="175">
        <v>9.7500000000000071</v>
      </c>
      <c r="R69" s="124"/>
      <c r="S69" s="83"/>
      <c r="T69" s="147">
        <v>200000</v>
      </c>
      <c r="U69" s="147">
        <v>12000</v>
      </c>
      <c r="V69" s="145">
        <v>1.6</v>
      </c>
      <c r="W69" s="75">
        <v>5</v>
      </c>
      <c r="X69" s="84">
        <v>0.32</v>
      </c>
      <c r="Y69" s="146" t="s">
        <v>171</v>
      </c>
      <c r="Z69" s="85"/>
      <c r="AA69" s="85"/>
      <c r="AB69" s="81">
        <v>221.80280456801529</v>
      </c>
      <c r="AC69" s="81">
        <v>0</v>
      </c>
      <c r="AD69" s="81">
        <v>60.595206454120778</v>
      </c>
      <c r="AE69" s="81">
        <v>8.424455806960097</v>
      </c>
      <c r="AF69" s="81">
        <v>52.291744741260082</v>
      </c>
      <c r="AG69" s="81">
        <v>8.6422487051819132</v>
      </c>
      <c r="AH69" s="81">
        <v>21.077068807771646</v>
      </c>
      <c r="AI69" s="82">
        <v>372.83352908330983</v>
      </c>
      <c r="AJ69" s="86" t="s">
        <v>154</v>
      </c>
      <c r="AK69" s="86" t="s">
        <v>8</v>
      </c>
      <c r="AL69" s="127" t="s">
        <v>157</v>
      </c>
    </row>
    <row r="70" spans="1:38" ht="16.5">
      <c r="A70" s="208">
        <v>64</v>
      </c>
      <c r="B70" s="201" t="s">
        <v>508</v>
      </c>
      <c r="C70" s="187"/>
      <c r="D70" s="187" t="s">
        <v>236</v>
      </c>
      <c r="E70" s="187" t="s">
        <v>237</v>
      </c>
      <c r="F70" s="26" t="s">
        <v>516</v>
      </c>
      <c r="G70" s="26" t="s">
        <v>533</v>
      </c>
      <c r="H70" s="193" t="s">
        <v>527</v>
      </c>
      <c r="I70" s="75" t="s">
        <v>534</v>
      </c>
      <c r="J70" s="76" t="s">
        <v>228</v>
      </c>
      <c r="K70" s="146">
        <v>2021</v>
      </c>
      <c r="L70" s="77" t="s">
        <v>147</v>
      </c>
      <c r="M70" s="75">
        <v>386.22247522527556</v>
      </c>
      <c r="N70" s="75"/>
      <c r="O70" s="75"/>
      <c r="P70" s="75"/>
      <c r="Q70" s="175">
        <v>3.849999999999997</v>
      </c>
      <c r="R70" s="124"/>
      <c r="S70" s="83"/>
      <c r="T70" s="147">
        <v>200000</v>
      </c>
      <c r="U70" s="147">
        <v>12000</v>
      </c>
      <c r="V70" s="145">
        <v>1.6</v>
      </c>
      <c r="W70" s="75">
        <v>5</v>
      </c>
      <c r="X70" s="84">
        <v>0.32</v>
      </c>
      <c r="Y70" s="146" t="s">
        <v>171</v>
      </c>
      <c r="Z70" s="85"/>
      <c r="AA70" s="85"/>
      <c r="AB70" s="81">
        <v>79.711828006710377</v>
      </c>
      <c r="AC70" s="81">
        <v>0</v>
      </c>
      <c r="AD70" s="81">
        <v>31.12909778362998</v>
      </c>
      <c r="AE70" s="81">
        <v>4.551516980399942</v>
      </c>
      <c r="AF70" s="81">
        <v>29.461915424794139</v>
      </c>
      <c r="AG70" s="81">
        <v>4.7132350450191174</v>
      </c>
      <c r="AH70" s="81">
        <v>15.661837760534118</v>
      </c>
      <c r="AI70" s="82">
        <v>165.22943100108765</v>
      </c>
      <c r="AJ70" s="86" t="s">
        <v>154</v>
      </c>
      <c r="AK70" s="86" t="s">
        <v>8</v>
      </c>
      <c r="AL70" s="127" t="s">
        <v>157</v>
      </c>
    </row>
    <row r="71" spans="1:38" ht="16.5">
      <c r="A71" s="208">
        <v>65</v>
      </c>
      <c r="B71" s="201" t="s">
        <v>508</v>
      </c>
      <c r="C71" s="187"/>
      <c r="D71" s="187" t="s">
        <v>237</v>
      </c>
      <c r="E71" s="187" t="s">
        <v>238</v>
      </c>
      <c r="F71" s="26" t="s">
        <v>516</v>
      </c>
      <c r="G71" s="26" t="s">
        <v>533</v>
      </c>
      <c r="H71" s="193" t="s">
        <v>527</v>
      </c>
      <c r="I71" s="75" t="s">
        <v>535</v>
      </c>
      <c r="J71" s="76" t="s">
        <v>228</v>
      </c>
      <c r="K71" s="146">
        <v>2021</v>
      </c>
      <c r="L71" s="77" t="s">
        <v>147</v>
      </c>
      <c r="M71" s="75">
        <v>360.91630587013873</v>
      </c>
      <c r="N71" s="75"/>
      <c r="O71" s="75"/>
      <c r="P71" s="75"/>
      <c r="Q71" s="175">
        <v>4.6499999999999941</v>
      </c>
      <c r="R71" s="124"/>
      <c r="S71" s="83"/>
      <c r="T71" s="147">
        <v>200000</v>
      </c>
      <c r="U71" s="147">
        <v>12000</v>
      </c>
      <c r="V71" s="145">
        <v>1.6</v>
      </c>
      <c r="W71" s="75">
        <v>5</v>
      </c>
      <c r="X71" s="84">
        <v>0.32</v>
      </c>
      <c r="Y71" s="146" t="s">
        <v>171</v>
      </c>
      <c r="Z71" s="85"/>
      <c r="AA71" s="85"/>
      <c r="AB71" s="81">
        <v>96.275324735377396</v>
      </c>
      <c r="AC71" s="81">
        <v>0</v>
      </c>
      <c r="AD71" s="81">
        <v>37.597481738669956</v>
      </c>
      <c r="AE71" s="81">
        <v>5.4717952033265682</v>
      </c>
      <c r="AF71" s="81">
        <v>35.353714809621593</v>
      </c>
      <c r="AG71" s="81">
        <v>5.6775706109753825</v>
      </c>
      <c r="AH71" s="81">
        <v>16.948591677407904</v>
      </c>
      <c r="AI71" s="82">
        <v>197.32447877537879</v>
      </c>
      <c r="AJ71" s="86" t="s">
        <v>154</v>
      </c>
      <c r="AK71" s="86" t="s">
        <v>8</v>
      </c>
      <c r="AL71" s="127" t="s">
        <v>157</v>
      </c>
    </row>
    <row r="72" spans="1:38" ht="16.5">
      <c r="A72" s="208">
        <v>66</v>
      </c>
      <c r="B72" s="201" t="s">
        <v>508</v>
      </c>
      <c r="C72" s="187"/>
      <c r="D72" s="187" t="s">
        <v>238</v>
      </c>
      <c r="E72" s="187" t="s">
        <v>239</v>
      </c>
      <c r="F72" s="26" t="s">
        <v>516</v>
      </c>
      <c r="G72" s="26" t="s">
        <v>533</v>
      </c>
      <c r="H72" s="193" t="s">
        <v>527</v>
      </c>
      <c r="I72" s="75" t="s">
        <v>536</v>
      </c>
      <c r="J72" s="76" t="s">
        <v>228</v>
      </c>
      <c r="K72" s="146">
        <v>2021</v>
      </c>
      <c r="L72" s="77" t="s">
        <v>147</v>
      </c>
      <c r="M72" s="75">
        <v>424.10372683876477</v>
      </c>
      <c r="N72" s="75"/>
      <c r="O72" s="75"/>
      <c r="P72" s="75"/>
      <c r="Q72" s="175">
        <v>5.6999999999999948</v>
      </c>
      <c r="R72" s="124"/>
      <c r="S72" s="83"/>
      <c r="T72" s="147">
        <v>200000</v>
      </c>
      <c r="U72" s="147">
        <v>12000</v>
      </c>
      <c r="V72" s="145">
        <v>1.6</v>
      </c>
      <c r="W72" s="75">
        <v>5</v>
      </c>
      <c r="X72" s="84">
        <v>0.32</v>
      </c>
      <c r="Y72" s="146" t="s">
        <v>171</v>
      </c>
      <c r="Z72" s="85"/>
      <c r="AA72" s="85"/>
      <c r="AB72" s="81">
        <v>118.01491419175298</v>
      </c>
      <c r="AC72" s="81">
        <v>0</v>
      </c>
      <c r="AD72" s="81">
        <v>46.087235679659962</v>
      </c>
      <c r="AE72" s="81">
        <v>7.1890603582438644</v>
      </c>
      <c r="AF72" s="81">
        <v>46.35702534622007</v>
      </c>
      <c r="AG72" s="81">
        <v>7.455686087498302</v>
      </c>
      <c r="AH72" s="81">
        <v>19.349710827411826</v>
      </c>
      <c r="AI72" s="82">
        <v>244.45363249078699</v>
      </c>
      <c r="AJ72" s="86" t="s">
        <v>154</v>
      </c>
      <c r="AK72" s="86" t="s">
        <v>8</v>
      </c>
      <c r="AL72" s="127" t="s">
        <v>157</v>
      </c>
    </row>
    <row r="73" spans="1:38" ht="16.5">
      <c r="A73" s="208">
        <v>67</v>
      </c>
      <c r="B73" s="201" t="s">
        <v>508</v>
      </c>
      <c r="C73" s="187"/>
      <c r="D73" s="187" t="s">
        <v>239</v>
      </c>
      <c r="E73" s="187" t="s">
        <v>240</v>
      </c>
      <c r="F73" s="26" t="s">
        <v>516</v>
      </c>
      <c r="G73" s="26" t="s">
        <v>533</v>
      </c>
      <c r="H73" s="193" t="s">
        <v>527</v>
      </c>
      <c r="I73" s="75" t="s">
        <v>537</v>
      </c>
      <c r="J73" s="76" t="s">
        <v>228</v>
      </c>
      <c r="K73" s="146">
        <v>2021</v>
      </c>
      <c r="L73" s="77" t="s">
        <v>147</v>
      </c>
      <c r="M73" s="75">
        <v>366.27140045166061</v>
      </c>
      <c r="N73" s="75"/>
      <c r="O73" s="75"/>
      <c r="P73" s="75"/>
      <c r="Q73" s="175">
        <v>6.5999999999999917</v>
      </c>
      <c r="R73" s="124"/>
      <c r="S73" s="83"/>
      <c r="T73" s="147">
        <v>200000</v>
      </c>
      <c r="U73" s="147">
        <v>12000</v>
      </c>
      <c r="V73" s="145">
        <v>1.6</v>
      </c>
      <c r="W73" s="75">
        <v>5</v>
      </c>
      <c r="X73" s="84">
        <v>0.32</v>
      </c>
      <c r="Y73" s="146" t="s">
        <v>171</v>
      </c>
      <c r="Z73" s="85"/>
      <c r="AA73" s="85"/>
      <c r="AB73" s="81">
        <v>136.64884801150339</v>
      </c>
      <c r="AC73" s="81">
        <v>0</v>
      </c>
      <c r="AD73" s="81">
        <v>53.36416762907993</v>
      </c>
      <c r="AE73" s="81">
        <v>8.5157280820403116</v>
      </c>
      <c r="AF73" s="81">
        <v>54.81689056255356</v>
      </c>
      <c r="AG73" s="81">
        <v>8.868544478530719</v>
      </c>
      <c r="AH73" s="81">
        <v>21.204687776183128</v>
      </c>
      <c r="AI73" s="82">
        <v>283.41886653989104</v>
      </c>
      <c r="AJ73" s="86" t="s">
        <v>154</v>
      </c>
      <c r="AK73" s="86" t="s">
        <v>8</v>
      </c>
      <c r="AL73" s="127" t="s">
        <v>157</v>
      </c>
    </row>
    <row r="74" spans="1:38" ht="16.5">
      <c r="A74" s="208">
        <v>68</v>
      </c>
      <c r="B74" s="201" t="s">
        <v>508</v>
      </c>
      <c r="C74" s="187"/>
      <c r="D74" s="187" t="s">
        <v>240</v>
      </c>
      <c r="E74" s="187" t="s">
        <v>241</v>
      </c>
      <c r="F74" s="26" t="s">
        <v>516</v>
      </c>
      <c r="G74" s="26" t="s">
        <v>533</v>
      </c>
      <c r="H74" s="193" t="s">
        <v>526</v>
      </c>
      <c r="I74" s="75" t="s">
        <v>534</v>
      </c>
      <c r="J74" s="76" t="s">
        <v>228</v>
      </c>
      <c r="K74" s="146">
        <v>2021</v>
      </c>
      <c r="L74" s="77" t="s">
        <v>147</v>
      </c>
      <c r="M74" s="75">
        <v>1082.7807140725045</v>
      </c>
      <c r="N74" s="111">
        <v>1.5</v>
      </c>
      <c r="O74" s="75" t="s">
        <v>152</v>
      </c>
      <c r="P74" s="75">
        <v>0</v>
      </c>
      <c r="Q74" s="175">
        <v>3.2999999999999989</v>
      </c>
      <c r="R74" s="124"/>
      <c r="S74" s="83"/>
      <c r="T74" s="147">
        <v>200000</v>
      </c>
      <c r="U74" s="147">
        <v>12000</v>
      </c>
      <c r="V74" s="145">
        <v>1.6</v>
      </c>
      <c r="W74" s="75">
        <v>5</v>
      </c>
      <c r="X74" s="84">
        <v>0.32</v>
      </c>
      <c r="Y74" s="146" t="s">
        <v>171</v>
      </c>
      <c r="Z74" s="85"/>
      <c r="AA74" s="85"/>
      <c r="AB74" s="81">
        <v>82.744954303202988</v>
      </c>
      <c r="AC74" s="81">
        <v>0</v>
      </c>
      <c r="AD74" s="81">
        <v>17.868813170849869</v>
      </c>
      <c r="AE74" s="81">
        <v>4.8428433825276924</v>
      </c>
      <c r="AF74" s="81">
        <v>32.382129088315807</v>
      </c>
      <c r="AG74" s="81">
        <v>4.8033118358742115</v>
      </c>
      <c r="AH74" s="81">
        <v>16.069176953929894</v>
      </c>
      <c r="AI74" s="82">
        <v>158.71122873470046</v>
      </c>
      <c r="AJ74" s="86" t="s">
        <v>154</v>
      </c>
      <c r="AK74" s="86" t="s">
        <v>8</v>
      </c>
      <c r="AL74" s="127" t="s">
        <v>157</v>
      </c>
    </row>
    <row r="75" spans="1:38" ht="16.5">
      <c r="A75" s="208">
        <v>69</v>
      </c>
      <c r="B75" s="201" t="s">
        <v>508</v>
      </c>
      <c r="C75" s="187"/>
      <c r="D75" s="187" t="s">
        <v>241</v>
      </c>
      <c r="E75" s="187" t="s">
        <v>242</v>
      </c>
      <c r="F75" s="26" t="s">
        <v>516</v>
      </c>
      <c r="G75" s="26" t="s">
        <v>533</v>
      </c>
      <c r="H75" s="193" t="s">
        <v>526</v>
      </c>
      <c r="I75" s="75" t="s">
        <v>535</v>
      </c>
      <c r="J75" s="76" t="s">
        <v>228</v>
      </c>
      <c r="K75" s="146">
        <v>2021</v>
      </c>
      <c r="L75" s="77" t="s">
        <v>147</v>
      </c>
      <c r="M75" s="75">
        <v>1045.935428077257</v>
      </c>
      <c r="N75" s="111">
        <v>2</v>
      </c>
      <c r="O75" s="75" t="s">
        <v>152</v>
      </c>
      <c r="P75" s="75">
        <v>0</v>
      </c>
      <c r="Q75" s="175">
        <v>3.9999999999999964</v>
      </c>
      <c r="R75" s="124"/>
      <c r="S75" s="83"/>
      <c r="T75" s="147">
        <v>200000</v>
      </c>
      <c r="U75" s="147">
        <v>12000</v>
      </c>
      <c r="V75" s="145">
        <v>1.6</v>
      </c>
      <c r="W75" s="75">
        <v>5</v>
      </c>
      <c r="X75" s="84">
        <v>0.32</v>
      </c>
      <c r="Y75" s="146" t="s">
        <v>171</v>
      </c>
      <c r="Z75" s="85"/>
      <c r="AA75" s="85"/>
      <c r="AB75" s="81">
        <v>100.29691430691263</v>
      </c>
      <c r="AC75" s="81">
        <v>0</v>
      </c>
      <c r="AD75" s="81">
        <v>21.659167479818002</v>
      </c>
      <c r="AE75" s="81">
        <v>5.7610427696548214</v>
      </c>
      <c r="AF75" s="81">
        <v>38.220459854360747</v>
      </c>
      <c r="AG75" s="81">
        <v>5.744178493398854</v>
      </c>
      <c r="AH75" s="81">
        <v>17.353024195364775</v>
      </c>
      <c r="AI75" s="82">
        <v>189.03478709950986</v>
      </c>
      <c r="AJ75" s="86" t="s">
        <v>154</v>
      </c>
      <c r="AK75" s="86" t="s">
        <v>8</v>
      </c>
      <c r="AL75" s="127" t="s">
        <v>157</v>
      </c>
    </row>
    <row r="76" spans="1:38" ht="16.5">
      <c r="A76" s="208">
        <v>70</v>
      </c>
      <c r="B76" s="201" t="s">
        <v>508</v>
      </c>
      <c r="C76" s="187"/>
      <c r="D76" s="187" t="s">
        <v>242</v>
      </c>
      <c r="E76" s="187" t="s">
        <v>243</v>
      </c>
      <c r="F76" s="26" t="s">
        <v>516</v>
      </c>
      <c r="G76" s="26" t="s">
        <v>533</v>
      </c>
      <c r="H76" s="193" t="s">
        <v>526</v>
      </c>
      <c r="I76" s="75" t="s">
        <v>536</v>
      </c>
      <c r="J76" s="76" t="s">
        <v>228</v>
      </c>
      <c r="K76" s="146">
        <v>2021</v>
      </c>
      <c r="L76" s="77" t="s">
        <v>147</v>
      </c>
      <c r="M76" s="75">
        <v>984.00673264933221</v>
      </c>
      <c r="N76" s="111">
        <v>3</v>
      </c>
      <c r="O76" s="75" t="s">
        <v>152</v>
      </c>
      <c r="P76" s="75">
        <v>0</v>
      </c>
      <c r="Q76" s="175">
        <v>5.4499999999999913</v>
      </c>
      <c r="R76" s="124"/>
      <c r="S76" s="83"/>
      <c r="T76" s="147">
        <v>200000</v>
      </c>
      <c r="U76" s="147">
        <v>12000</v>
      </c>
      <c r="V76" s="145">
        <v>1.6</v>
      </c>
      <c r="W76" s="75">
        <v>5</v>
      </c>
      <c r="X76" s="84">
        <v>0.32</v>
      </c>
      <c r="Y76" s="146" t="s">
        <v>171</v>
      </c>
      <c r="Z76" s="85"/>
      <c r="AA76" s="85"/>
      <c r="AB76" s="81">
        <v>136.6545457431684</v>
      </c>
      <c r="AC76" s="81">
        <v>0</v>
      </c>
      <c r="AD76" s="81">
        <v>29.510615691252013</v>
      </c>
      <c r="AE76" s="81">
        <v>7.2340494556350183</v>
      </c>
      <c r="AF76" s="81">
        <v>47.604163467727126</v>
      </c>
      <c r="AG76" s="81">
        <v>7.2369118838365853</v>
      </c>
      <c r="AH76" s="81">
        <v>19.412615605382761</v>
      </c>
      <c r="AI76" s="82">
        <v>247.65290184700191</v>
      </c>
      <c r="AJ76" s="86" t="s">
        <v>154</v>
      </c>
      <c r="AK76" s="86" t="s">
        <v>8</v>
      </c>
      <c r="AL76" s="127" t="s">
        <v>157</v>
      </c>
    </row>
    <row r="77" spans="1:38" ht="16.5">
      <c r="A77" s="208">
        <v>71</v>
      </c>
      <c r="B77" s="201" t="s">
        <v>508</v>
      </c>
      <c r="C77" s="187"/>
      <c r="D77" s="187" t="s">
        <v>243</v>
      </c>
      <c r="E77" s="187" t="s">
        <v>244</v>
      </c>
      <c r="F77" s="26" t="s">
        <v>516</v>
      </c>
      <c r="G77" s="26" t="s">
        <v>533</v>
      </c>
      <c r="H77" s="193" t="s">
        <v>526</v>
      </c>
      <c r="I77" s="75" t="s">
        <v>537</v>
      </c>
      <c r="J77" s="76" t="s">
        <v>228</v>
      </c>
      <c r="K77" s="146">
        <v>2021</v>
      </c>
      <c r="L77" s="77" t="s">
        <v>147</v>
      </c>
      <c r="M77" s="75">
        <v>807.65959502881697</v>
      </c>
      <c r="N77" s="111">
        <v>4</v>
      </c>
      <c r="O77" s="75" t="s">
        <v>152</v>
      </c>
      <c r="P77" s="75">
        <v>0</v>
      </c>
      <c r="Q77" s="175">
        <v>6.649999999999987</v>
      </c>
      <c r="R77" s="124"/>
      <c r="S77" s="83"/>
      <c r="T77" s="147">
        <v>200000</v>
      </c>
      <c r="U77" s="147">
        <v>12000</v>
      </c>
      <c r="V77" s="145">
        <v>1.6</v>
      </c>
      <c r="W77" s="75">
        <v>5</v>
      </c>
      <c r="X77" s="84">
        <v>0.32</v>
      </c>
      <c r="Y77" s="146" t="s">
        <v>171</v>
      </c>
      <c r="Z77" s="85"/>
      <c r="AA77" s="85"/>
      <c r="AB77" s="81">
        <v>166.74362003524209</v>
      </c>
      <c r="AC77" s="81">
        <v>0</v>
      </c>
      <c r="AD77" s="81">
        <v>36.008365935197396</v>
      </c>
      <c r="AE77" s="81">
        <v>8.5923023447535538</v>
      </c>
      <c r="AF77" s="81">
        <v>56.497056291394294</v>
      </c>
      <c r="AG77" s="81">
        <v>8.6789157061673325</v>
      </c>
      <c r="AH77" s="81">
        <v>21.311755649814472</v>
      </c>
      <c r="AI77" s="82">
        <v>297.83201596256913</v>
      </c>
      <c r="AJ77" s="86" t="s">
        <v>154</v>
      </c>
      <c r="AK77" s="86" t="s">
        <v>8</v>
      </c>
      <c r="AL77" s="127" t="s">
        <v>157</v>
      </c>
    </row>
    <row r="78" spans="1:38" ht="16.5">
      <c r="A78" s="208">
        <v>72</v>
      </c>
      <c r="B78" s="201" t="s">
        <v>508</v>
      </c>
      <c r="C78" s="187"/>
      <c r="D78" s="187" t="s">
        <v>244</v>
      </c>
      <c r="E78" s="187" t="s">
        <v>245</v>
      </c>
      <c r="F78" s="26" t="s">
        <v>516</v>
      </c>
      <c r="G78" s="26" t="s">
        <v>533</v>
      </c>
      <c r="H78" s="193" t="s">
        <v>538</v>
      </c>
      <c r="I78" s="75" t="s">
        <v>534</v>
      </c>
      <c r="J78" s="76" t="s">
        <v>228</v>
      </c>
      <c r="K78" s="146">
        <v>2021</v>
      </c>
      <c r="L78" s="77" t="s">
        <v>147</v>
      </c>
      <c r="M78" s="75">
        <v>871.20155043932539</v>
      </c>
      <c r="N78" s="111">
        <v>1.5</v>
      </c>
      <c r="O78" s="75" t="s">
        <v>152</v>
      </c>
      <c r="P78" s="75">
        <v>0</v>
      </c>
      <c r="Q78" s="175">
        <v>4.5499999999999945</v>
      </c>
      <c r="R78" s="124"/>
      <c r="S78" s="83"/>
      <c r="T78" s="147">
        <v>200000</v>
      </c>
      <c r="U78" s="147">
        <v>12000</v>
      </c>
      <c r="V78" s="145">
        <v>1.6</v>
      </c>
      <c r="W78" s="75">
        <v>5</v>
      </c>
      <c r="X78" s="84">
        <v>0.32</v>
      </c>
      <c r="Y78" s="146" t="s">
        <v>171</v>
      </c>
      <c r="Z78" s="85"/>
      <c r="AA78" s="85"/>
      <c r="AB78" s="81">
        <v>103.50797546507357</v>
      </c>
      <c r="AC78" s="81">
        <v>0</v>
      </c>
      <c r="AD78" s="81">
        <v>28.277763011922964</v>
      </c>
      <c r="AE78" s="81">
        <v>4.7719896628118903</v>
      </c>
      <c r="AF78" s="81">
        <v>31.931133732332945</v>
      </c>
      <c r="AG78" s="81">
        <v>4.7285328078232691</v>
      </c>
      <c r="AH78" s="81">
        <v>15.970107673468767</v>
      </c>
      <c r="AI78" s="82">
        <v>189.18750235343339</v>
      </c>
      <c r="AJ78" s="86" t="s">
        <v>154</v>
      </c>
      <c r="AK78" s="86" t="s">
        <v>8</v>
      </c>
      <c r="AL78" s="127" t="s">
        <v>157</v>
      </c>
    </row>
    <row r="79" spans="1:38" ht="16.5">
      <c r="A79" s="208">
        <v>73</v>
      </c>
      <c r="B79" s="201" t="s">
        <v>508</v>
      </c>
      <c r="C79" s="187"/>
      <c r="D79" s="187" t="s">
        <v>245</v>
      </c>
      <c r="E79" s="187" t="s">
        <v>246</v>
      </c>
      <c r="F79" s="26" t="s">
        <v>516</v>
      </c>
      <c r="G79" s="26" t="s">
        <v>533</v>
      </c>
      <c r="H79" s="193" t="s">
        <v>538</v>
      </c>
      <c r="I79" s="75" t="s">
        <v>535</v>
      </c>
      <c r="J79" s="76" t="s">
        <v>228</v>
      </c>
      <c r="K79" s="146">
        <v>2021</v>
      </c>
      <c r="L79" s="77" t="s">
        <v>147</v>
      </c>
      <c r="M79" s="75">
        <v>859.50663402581301</v>
      </c>
      <c r="N79" s="111">
        <v>2</v>
      </c>
      <c r="O79" s="75" t="s">
        <v>152</v>
      </c>
      <c r="P79" s="75">
        <v>0</v>
      </c>
      <c r="Q79" s="175">
        <v>5.4</v>
      </c>
      <c r="R79" s="124"/>
      <c r="S79" s="83"/>
      <c r="T79" s="147">
        <v>200000</v>
      </c>
      <c r="U79" s="147">
        <v>12000</v>
      </c>
      <c r="V79" s="145">
        <v>1.6</v>
      </c>
      <c r="W79" s="75">
        <v>5</v>
      </c>
      <c r="X79" s="84">
        <v>0.32</v>
      </c>
      <c r="Y79" s="146" t="s">
        <v>171</v>
      </c>
      <c r="Z79" s="85"/>
      <c r="AA79" s="85"/>
      <c r="AB79" s="81">
        <v>122.84463022228526</v>
      </c>
      <c r="AC79" s="81">
        <v>0</v>
      </c>
      <c r="AD79" s="81">
        <v>33.560422036128394</v>
      </c>
      <c r="AE79" s="81">
        <v>5.7597804169606723</v>
      </c>
      <c r="AF79" s="81">
        <v>38.214967506142045</v>
      </c>
      <c r="AG79" s="81">
        <v>5.7428479425114389</v>
      </c>
      <c r="AH79" s="81">
        <v>17.351259145151474</v>
      </c>
      <c r="AI79" s="82">
        <v>223.47390726917928</v>
      </c>
      <c r="AJ79" s="86" t="s">
        <v>154</v>
      </c>
      <c r="AK79" s="86" t="s">
        <v>8</v>
      </c>
      <c r="AL79" s="127" t="s">
        <v>157</v>
      </c>
    </row>
    <row r="80" spans="1:38" ht="16.5">
      <c r="A80" s="208">
        <v>74</v>
      </c>
      <c r="B80" s="201" t="s">
        <v>508</v>
      </c>
      <c r="C80" s="187"/>
      <c r="D80" s="187" t="s">
        <v>246</v>
      </c>
      <c r="E80" s="187" t="s">
        <v>247</v>
      </c>
      <c r="F80" s="26" t="s">
        <v>516</v>
      </c>
      <c r="G80" s="26" t="s">
        <v>533</v>
      </c>
      <c r="H80" s="193" t="s">
        <v>538</v>
      </c>
      <c r="I80" s="75" t="s">
        <v>536</v>
      </c>
      <c r="J80" s="76" t="s">
        <v>228</v>
      </c>
      <c r="K80" s="146">
        <v>2021</v>
      </c>
      <c r="L80" s="77" t="s">
        <v>147</v>
      </c>
      <c r="M80" s="75">
        <v>843.89251641792748</v>
      </c>
      <c r="N80" s="111">
        <v>3</v>
      </c>
      <c r="O80" s="75" t="s">
        <v>152</v>
      </c>
      <c r="P80" s="75">
        <v>0</v>
      </c>
      <c r="Q80" s="175">
        <v>7.0499999999999856</v>
      </c>
      <c r="R80" s="124"/>
      <c r="S80" s="83"/>
      <c r="T80" s="147">
        <v>200000</v>
      </c>
      <c r="U80" s="147">
        <v>12000</v>
      </c>
      <c r="V80" s="145">
        <v>1.6</v>
      </c>
      <c r="W80" s="75">
        <v>5</v>
      </c>
      <c r="X80" s="84">
        <v>0.32</v>
      </c>
      <c r="Y80" s="146" t="s">
        <v>171</v>
      </c>
      <c r="Z80" s="85"/>
      <c r="AA80" s="85"/>
      <c r="AB80" s="81">
        <v>160.38048945687203</v>
      </c>
      <c r="AC80" s="81">
        <v>0</v>
      </c>
      <c r="AD80" s="81">
        <v>43.814995436056421</v>
      </c>
      <c r="AE80" s="81">
        <v>7.2324112488656578</v>
      </c>
      <c r="AF80" s="81">
        <v>47.596979674083684</v>
      </c>
      <c r="AG80" s="81">
        <v>7.2351896814822023</v>
      </c>
      <c r="AH80" s="81">
        <v>19.410325027463379</v>
      </c>
      <c r="AI80" s="82">
        <v>285.67039052482335</v>
      </c>
      <c r="AJ80" s="86" t="s">
        <v>154</v>
      </c>
      <c r="AK80" s="86" t="s">
        <v>8</v>
      </c>
      <c r="AL80" s="127" t="s">
        <v>157</v>
      </c>
    </row>
    <row r="81" spans="1:38" ht="16.5">
      <c r="A81" s="208">
        <v>75</v>
      </c>
      <c r="B81" s="201" t="s">
        <v>508</v>
      </c>
      <c r="C81" s="187"/>
      <c r="D81" s="187" t="s">
        <v>247</v>
      </c>
      <c r="E81" s="187" t="s">
        <v>248</v>
      </c>
      <c r="F81" s="26" t="s">
        <v>516</v>
      </c>
      <c r="G81" s="26" t="s">
        <v>533</v>
      </c>
      <c r="H81" s="193" t="s">
        <v>538</v>
      </c>
      <c r="I81" s="75" t="s">
        <v>537</v>
      </c>
      <c r="J81" s="76" t="s">
        <v>228</v>
      </c>
      <c r="K81" s="146">
        <v>2021</v>
      </c>
      <c r="L81" s="77" t="s">
        <v>147</v>
      </c>
      <c r="M81" s="75">
        <v>731.10906076871561</v>
      </c>
      <c r="N81" s="111">
        <v>4</v>
      </c>
      <c r="O81" s="75" t="s">
        <v>152</v>
      </c>
      <c r="P81" s="75">
        <v>0</v>
      </c>
      <c r="Q81" s="175">
        <v>8.1499999999999844</v>
      </c>
      <c r="R81" s="124"/>
      <c r="S81" s="83"/>
      <c r="T81" s="147">
        <v>200000</v>
      </c>
      <c r="U81" s="147">
        <v>12000</v>
      </c>
      <c r="V81" s="145">
        <v>1.6</v>
      </c>
      <c r="W81" s="75">
        <v>5</v>
      </c>
      <c r="X81" s="84">
        <v>0.32</v>
      </c>
      <c r="Y81" s="146" t="s">
        <v>171</v>
      </c>
      <c r="Z81" s="85"/>
      <c r="AA81" s="85"/>
      <c r="AB81" s="81">
        <v>185.40439561326346</v>
      </c>
      <c r="AC81" s="81">
        <v>0</v>
      </c>
      <c r="AD81" s="81">
        <v>50.651377702675148</v>
      </c>
      <c r="AE81" s="81">
        <v>8.590674785581573</v>
      </c>
      <c r="AF81" s="81">
        <v>56.489947079915865</v>
      </c>
      <c r="AG81" s="81">
        <v>8.6772024580730367</v>
      </c>
      <c r="AH81" s="81">
        <v>21.309479959607625</v>
      </c>
      <c r="AI81" s="82">
        <v>331.12307759911675</v>
      </c>
      <c r="AJ81" s="86" t="s">
        <v>154</v>
      </c>
      <c r="AK81" s="86" t="s">
        <v>8</v>
      </c>
      <c r="AL81" s="127" t="s">
        <v>157</v>
      </c>
    </row>
    <row r="82" spans="1:38" ht="16.5">
      <c r="A82" s="208">
        <v>76</v>
      </c>
      <c r="B82" s="201" t="s">
        <v>508</v>
      </c>
      <c r="C82" s="187"/>
      <c r="D82" s="187" t="s">
        <v>248</v>
      </c>
      <c r="E82" s="187" t="s">
        <v>249</v>
      </c>
      <c r="F82" s="26" t="s">
        <v>516</v>
      </c>
      <c r="G82" s="26" t="s">
        <v>533</v>
      </c>
      <c r="H82" s="193" t="s">
        <v>539</v>
      </c>
      <c r="I82" s="75" t="s">
        <v>534</v>
      </c>
      <c r="J82" s="76" t="s">
        <v>228</v>
      </c>
      <c r="K82" s="146">
        <v>2021</v>
      </c>
      <c r="L82" s="77" t="s">
        <v>147</v>
      </c>
      <c r="M82" s="75">
        <v>976.6005974085374</v>
      </c>
      <c r="N82" s="111">
        <v>6.8810102810446416</v>
      </c>
      <c r="O82" s="75" t="s">
        <v>152</v>
      </c>
      <c r="P82" s="146">
        <v>0</v>
      </c>
      <c r="Q82" s="180">
        <v>2.6437793427230045</v>
      </c>
      <c r="R82" s="117">
        <v>8.1968522657916161</v>
      </c>
      <c r="S82" s="161">
        <v>0.47</v>
      </c>
      <c r="T82" s="147">
        <v>200000</v>
      </c>
      <c r="U82" s="147">
        <v>12000</v>
      </c>
      <c r="V82" s="145">
        <v>1.6</v>
      </c>
      <c r="W82" s="75">
        <v>5</v>
      </c>
      <c r="X82" s="84">
        <v>0.32</v>
      </c>
      <c r="Y82" s="146" t="s">
        <v>171</v>
      </c>
      <c r="Z82" s="85"/>
      <c r="AA82" s="146" t="s">
        <v>153</v>
      </c>
      <c r="AB82" s="81">
        <v>66.290727545868805</v>
      </c>
      <c r="AC82" s="81">
        <v>0</v>
      </c>
      <c r="AD82" s="81">
        <v>26.381281426175452</v>
      </c>
      <c r="AE82" s="81">
        <v>5.2509453948015912</v>
      </c>
      <c r="AF82" s="81">
        <v>36.402280805035275</v>
      </c>
      <c r="AG82" s="81">
        <v>5.1484443231606072</v>
      </c>
      <c r="AH82" s="81">
        <v>16.972987186163465</v>
      </c>
      <c r="AI82" s="82">
        <v>156.44666668120519</v>
      </c>
      <c r="AJ82" s="86" t="s">
        <v>154</v>
      </c>
      <c r="AK82" s="86" t="s">
        <v>8</v>
      </c>
      <c r="AL82" s="127" t="s">
        <v>155</v>
      </c>
    </row>
    <row r="83" spans="1:38" ht="16.5">
      <c r="A83" s="208">
        <v>77</v>
      </c>
      <c r="B83" s="201" t="s">
        <v>508</v>
      </c>
      <c r="C83" s="187"/>
      <c r="D83" s="187" t="s">
        <v>249</v>
      </c>
      <c r="E83" s="187" t="s">
        <v>250</v>
      </c>
      <c r="F83" s="26" t="s">
        <v>516</v>
      </c>
      <c r="G83" s="26" t="s">
        <v>533</v>
      </c>
      <c r="H83" s="193" t="s">
        <v>539</v>
      </c>
      <c r="I83" s="75" t="s">
        <v>535</v>
      </c>
      <c r="J83" s="76" t="s">
        <v>228</v>
      </c>
      <c r="K83" s="146">
        <v>2021</v>
      </c>
      <c r="L83" s="77" t="s">
        <v>147</v>
      </c>
      <c r="M83" s="75">
        <v>972.13381843470961</v>
      </c>
      <c r="N83" s="75">
        <v>10.20766536342907</v>
      </c>
      <c r="O83" s="75" t="s">
        <v>152</v>
      </c>
      <c r="P83" s="146">
        <v>0</v>
      </c>
      <c r="Q83" s="180">
        <v>3.188086854460094</v>
      </c>
      <c r="R83" s="117">
        <v>8.7068346001936252</v>
      </c>
      <c r="S83" s="161">
        <v>0.47</v>
      </c>
      <c r="T83" s="147">
        <v>200000</v>
      </c>
      <c r="U83" s="147">
        <v>12000</v>
      </c>
      <c r="V83" s="145">
        <v>1.6</v>
      </c>
      <c r="W83" s="75">
        <v>5</v>
      </c>
      <c r="X83" s="84">
        <v>0.32</v>
      </c>
      <c r="Y83" s="146" t="s">
        <v>171</v>
      </c>
      <c r="Z83" s="85"/>
      <c r="AA83" s="146" t="s">
        <v>153</v>
      </c>
      <c r="AB83" s="81">
        <v>79.938818511194725</v>
      </c>
      <c r="AC83" s="81">
        <v>0</v>
      </c>
      <c r="AD83" s="81">
        <v>30.079287311724364</v>
      </c>
      <c r="AE83" s="81">
        <v>5.9194448147255416</v>
      </c>
      <c r="AF83" s="81">
        <v>41.250509898680761</v>
      </c>
      <c r="AG83" s="81">
        <v>5.7925229839947114</v>
      </c>
      <c r="AH83" s="81">
        <v>17.952409660941335</v>
      </c>
      <c r="AI83" s="82">
        <v>180.93299318126142</v>
      </c>
      <c r="AJ83" s="86" t="s">
        <v>154</v>
      </c>
      <c r="AK83" s="86" t="s">
        <v>8</v>
      </c>
      <c r="AL83" s="127" t="s">
        <v>155</v>
      </c>
    </row>
    <row r="84" spans="1:38" ht="16.5">
      <c r="A84" s="208">
        <v>78</v>
      </c>
      <c r="B84" s="201" t="s">
        <v>508</v>
      </c>
      <c r="C84" s="187"/>
      <c r="D84" s="187" t="s">
        <v>250</v>
      </c>
      <c r="E84" s="187" t="s">
        <v>251</v>
      </c>
      <c r="F84" s="26" t="s">
        <v>516</v>
      </c>
      <c r="G84" s="26" t="s">
        <v>533</v>
      </c>
      <c r="H84" s="193" t="s">
        <v>539</v>
      </c>
      <c r="I84" s="75" t="s">
        <v>536</v>
      </c>
      <c r="J84" s="76" t="s">
        <v>228</v>
      </c>
      <c r="K84" s="146">
        <v>2021</v>
      </c>
      <c r="L84" s="77" t="s">
        <v>147</v>
      </c>
      <c r="M84" s="75">
        <v>845.63789807579383</v>
      </c>
      <c r="N84" s="75">
        <v>16.50198653297026</v>
      </c>
      <c r="O84" s="75" t="s">
        <v>152</v>
      </c>
      <c r="P84" s="146">
        <v>0</v>
      </c>
      <c r="Q84" s="180">
        <v>4.587734741784038</v>
      </c>
      <c r="R84" s="117">
        <v>10.808734934476371</v>
      </c>
      <c r="S84" s="161">
        <v>0.47</v>
      </c>
      <c r="T84" s="147">
        <v>200000</v>
      </c>
      <c r="U84" s="147">
        <v>12000</v>
      </c>
      <c r="V84" s="145">
        <v>1.6</v>
      </c>
      <c r="W84" s="75">
        <v>5</v>
      </c>
      <c r="X84" s="84">
        <v>0.32</v>
      </c>
      <c r="Y84" s="146" t="s">
        <v>171</v>
      </c>
      <c r="Z84" s="85"/>
      <c r="AA84" s="146" t="s">
        <v>153</v>
      </c>
      <c r="AB84" s="81">
        <v>115.03390956489004</v>
      </c>
      <c r="AC84" s="81">
        <v>0</v>
      </c>
      <c r="AD84" s="81">
        <v>40.752086604869262</v>
      </c>
      <c r="AE84" s="81">
        <v>8.2597193160733831</v>
      </c>
      <c r="AF84" s="81">
        <v>57.482998488601908</v>
      </c>
      <c r="AG84" s="81">
        <v>8.1293402472423626</v>
      </c>
      <c r="AH84" s="81">
        <v>21.258407792158362</v>
      </c>
      <c r="AI84" s="82">
        <v>250.91646201383531</v>
      </c>
      <c r="AJ84" s="86" t="s">
        <v>154</v>
      </c>
      <c r="AK84" s="86" t="s">
        <v>8</v>
      </c>
      <c r="AL84" s="127" t="s">
        <v>155</v>
      </c>
    </row>
    <row r="85" spans="1:38" ht="16.5">
      <c r="A85" s="208">
        <v>79</v>
      </c>
      <c r="B85" s="201" t="s">
        <v>508</v>
      </c>
      <c r="C85" s="187"/>
      <c r="D85" s="187" t="s">
        <v>251</v>
      </c>
      <c r="E85" s="187" t="s">
        <v>252</v>
      </c>
      <c r="F85" s="26" t="s">
        <v>516</v>
      </c>
      <c r="G85" s="26" t="s">
        <v>533</v>
      </c>
      <c r="H85" s="193" t="s">
        <v>539</v>
      </c>
      <c r="I85" s="75" t="s">
        <v>537</v>
      </c>
      <c r="J85" s="76" t="s">
        <v>228</v>
      </c>
      <c r="K85" s="146">
        <v>2021</v>
      </c>
      <c r="L85" s="77" t="s">
        <v>147</v>
      </c>
      <c r="M85" s="75">
        <v>725.59308631220483</v>
      </c>
      <c r="N85" s="75">
        <v>16.142084115904382</v>
      </c>
      <c r="O85" s="75" t="s">
        <v>152</v>
      </c>
      <c r="P85" s="146">
        <v>0</v>
      </c>
      <c r="Q85" s="180">
        <v>5.123283833006445</v>
      </c>
      <c r="R85" s="117">
        <v>12.505724109748567</v>
      </c>
      <c r="S85" s="161">
        <v>0.47</v>
      </c>
      <c r="T85" s="147">
        <v>200000</v>
      </c>
      <c r="U85" s="147">
        <v>12000</v>
      </c>
      <c r="V85" s="145">
        <v>1.6</v>
      </c>
      <c r="W85" s="75">
        <v>5</v>
      </c>
      <c r="X85" s="84">
        <v>0.32</v>
      </c>
      <c r="Y85" s="146" t="s">
        <v>171</v>
      </c>
      <c r="Z85" s="85"/>
      <c r="AA85" s="146" t="s">
        <v>153</v>
      </c>
      <c r="AB85" s="81">
        <v>128.46238989225969</v>
      </c>
      <c r="AC85" s="81">
        <v>0</v>
      </c>
      <c r="AD85" s="81">
        <v>43.748842506910833</v>
      </c>
      <c r="AE85" s="81">
        <v>9.5626835532895758</v>
      </c>
      <c r="AF85" s="81">
        <v>65.717385805249521</v>
      </c>
      <c r="AG85" s="81">
        <v>9.5099056097523196</v>
      </c>
      <c r="AH85" s="81">
        <v>23.060498309048192</v>
      </c>
      <c r="AI85" s="82">
        <v>280.06170567651009</v>
      </c>
      <c r="AJ85" s="86" t="s">
        <v>154</v>
      </c>
      <c r="AK85" s="86" t="s">
        <v>8</v>
      </c>
      <c r="AL85" s="127" t="s">
        <v>155</v>
      </c>
    </row>
    <row r="86" spans="1:38" ht="12.95" customHeight="1">
      <c r="A86" s="208">
        <v>80</v>
      </c>
      <c r="B86" s="201" t="s">
        <v>508</v>
      </c>
      <c r="C86" s="187"/>
      <c r="D86" s="187" t="s">
        <v>252</v>
      </c>
      <c r="E86" s="187" t="s">
        <v>253</v>
      </c>
      <c r="F86" s="26" t="s">
        <v>516</v>
      </c>
      <c r="G86" s="26" t="s">
        <v>533</v>
      </c>
      <c r="H86" s="193" t="s">
        <v>540</v>
      </c>
      <c r="I86" s="75" t="s">
        <v>534</v>
      </c>
      <c r="J86" s="76" t="s">
        <v>228</v>
      </c>
      <c r="K86" s="146">
        <v>2021</v>
      </c>
      <c r="L86" s="77" t="s">
        <v>147</v>
      </c>
      <c r="M86" s="75">
        <v>759.48345654728143</v>
      </c>
      <c r="N86" s="75">
        <v>6.8810102810446416</v>
      </c>
      <c r="O86" s="75" t="s">
        <v>152</v>
      </c>
      <c r="P86" s="146">
        <v>0</v>
      </c>
      <c r="Q86" s="180">
        <v>1.5010954616588419</v>
      </c>
      <c r="R86" s="117">
        <v>13.603286738973319</v>
      </c>
      <c r="S86" s="161">
        <v>0.78</v>
      </c>
      <c r="T86" s="147">
        <v>200000</v>
      </c>
      <c r="U86" s="147">
        <v>12000</v>
      </c>
      <c r="V86" s="145">
        <v>1.6</v>
      </c>
      <c r="W86" s="75">
        <v>5</v>
      </c>
      <c r="X86" s="84">
        <v>0.32</v>
      </c>
      <c r="Y86" s="146" t="s">
        <v>171</v>
      </c>
      <c r="Z86" s="85"/>
      <c r="AA86" s="146" t="s">
        <v>153</v>
      </c>
      <c r="AB86" s="81">
        <v>34.148429058487217</v>
      </c>
      <c r="AC86" s="81">
        <v>0</v>
      </c>
      <c r="AD86" s="81">
        <v>29.353185711210898</v>
      </c>
      <c r="AE86" s="81">
        <v>5.3099517913091807</v>
      </c>
      <c r="AF86" s="81">
        <v>36.825285108441115</v>
      </c>
      <c r="AG86" s="81">
        <v>5.1995518336137838</v>
      </c>
      <c r="AH86" s="81">
        <v>17.055491270184156</v>
      </c>
      <c r="AI86" s="82">
        <v>127.89189477324635</v>
      </c>
      <c r="AJ86" s="86" t="s">
        <v>154</v>
      </c>
      <c r="AK86" s="86" t="s">
        <v>8</v>
      </c>
      <c r="AL86" s="127" t="s">
        <v>155</v>
      </c>
    </row>
    <row r="87" spans="1:38" ht="16.5">
      <c r="A87" s="208">
        <v>81</v>
      </c>
      <c r="B87" s="201" t="s">
        <v>508</v>
      </c>
      <c r="C87" s="187"/>
      <c r="D87" s="187" t="s">
        <v>253</v>
      </c>
      <c r="E87" s="187" t="s">
        <v>254</v>
      </c>
      <c r="F87" s="26" t="s">
        <v>516</v>
      </c>
      <c r="G87" s="26" t="s">
        <v>533</v>
      </c>
      <c r="H87" s="193" t="s">
        <v>540</v>
      </c>
      <c r="I87" s="75" t="s">
        <v>535</v>
      </c>
      <c r="J87" s="76" t="s">
        <v>228</v>
      </c>
      <c r="K87" s="146">
        <v>2021</v>
      </c>
      <c r="L87" s="77" t="s">
        <v>147</v>
      </c>
      <c r="M87" s="75">
        <v>795.75380545909979</v>
      </c>
      <c r="N87" s="75">
        <v>10.20766536342907</v>
      </c>
      <c r="O87" s="75" t="s">
        <v>152</v>
      </c>
      <c r="P87" s="146">
        <v>0</v>
      </c>
      <c r="Q87" s="180">
        <v>4.1471048513302033</v>
      </c>
      <c r="R87" s="117">
        <v>8.7068346001936252</v>
      </c>
      <c r="S87" s="161">
        <v>0.47</v>
      </c>
      <c r="T87" s="147">
        <v>200000</v>
      </c>
      <c r="U87" s="147">
        <v>12000</v>
      </c>
      <c r="V87" s="145">
        <v>1.6</v>
      </c>
      <c r="W87" s="75">
        <v>5</v>
      </c>
      <c r="X87" s="84">
        <v>0.32</v>
      </c>
      <c r="Y87" s="146" t="s">
        <v>171</v>
      </c>
      <c r="Z87" s="85"/>
      <c r="AA87" s="146" t="s">
        <v>153</v>
      </c>
      <c r="AB87" s="81">
        <v>94.342511473093367</v>
      </c>
      <c r="AC87" s="81">
        <v>0</v>
      </c>
      <c r="AD87" s="81">
        <v>38.590273316432636</v>
      </c>
      <c r="AE87" s="81">
        <v>5.9862243325665254</v>
      </c>
      <c r="AF87" s="81">
        <v>41.71388872305657</v>
      </c>
      <c r="AG87" s="81">
        <v>5.8545018325148579</v>
      </c>
      <c r="AH87" s="81">
        <v>18.045782299789142</v>
      </c>
      <c r="AI87" s="82">
        <v>204.53318197745313</v>
      </c>
      <c r="AJ87" s="86" t="s">
        <v>154</v>
      </c>
      <c r="AK87" s="86" t="s">
        <v>8</v>
      </c>
      <c r="AL87" s="127" t="s">
        <v>155</v>
      </c>
    </row>
    <row r="88" spans="1:38" ht="16.5">
      <c r="A88" s="208">
        <v>82</v>
      </c>
      <c r="B88" s="201" t="s">
        <v>508</v>
      </c>
      <c r="C88" s="187"/>
      <c r="D88" s="187" t="s">
        <v>254</v>
      </c>
      <c r="E88" s="187" t="s">
        <v>255</v>
      </c>
      <c r="F88" s="26" t="s">
        <v>516</v>
      </c>
      <c r="G88" s="26" t="s">
        <v>533</v>
      </c>
      <c r="H88" s="193" t="s">
        <v>540</v>
      </c>
      <c r="I88" s="75" t="s">
        <v>536</v>
      </c>
      <c r="J88" s="76" t="s">
        <v>228</v>
      </c>
      <c r="K88" s="146">
        <v>2021</v>
      </c>
      <c r="L88" s="77" t="s">
        <v>147</v>
      </c>
      <c r="M88" s="75">
        <v>732.92764667998119</v>
      </c>
      <c r="N88" s="75">
        <v>16.50198653297026</v>
      </c>
      <c r="O88" s="75" t="s">
        <v>152</v>
      </c>
      <c r="P88" s="146">
        <v>0</v>
      </c>
      <c r="Q88" s="180">
        <v>5.6400625978090764</v>
      </c>
      <c r="R88" s="117">
        <v>10.808734934476371</v>
      </c>
      <c r="S88" s="161">
        <v>0.47</v>
      </c>
      <c r="T88" s="147">
        <v>200000</v>
      </c>
      <c r="U88" s="147">
        <v>12000</v>
      </c>
      <c r="V88" s="145">
        <v>1.6</v>
      </c>
      <c r="W88" s="75">
        <v>5</v>
      </c>
      <c r="X88" s="84">
        <v>0.32</v>
      </c>
      <c r="Y88" s="146" t="s">
        <v>171</v>
      </c>
      <c r="Z88" s="85"/>
      <c r="AA88" s="146" t="s">
        <v>153</v>
      </c>
      <c r="AB88" s="81">
        <v>128.30581560340696</v>
      </c>
      <c r="AC88" s="81">
        <v>0</v>
      </c>
      <c r="AD88" s="81">
        <v>50.962843211077967</v>
      </c>
      <c r="AE88" s="81">
        <v>8.3083626046299326</v>
      </c>
      <c r="AF88" s="81">
        <v>57.822561571774116</v>
      </c>
      <c r="AG88" s="81">
        <v>8.1743824172528683</v>
      </c>
      <c r="AH88" s="81">
        <v>21.326421943227494</v>
      </c>
      <c r="AI88" s="82">
        <v>274.90038735136932</v>
      </c>
      <c r="AJ88" s="86" t="s">
        <v>154</v>
      </c>
      <c r="AK88" s="86" t="s">
        <v>8</v>
      </c>
      <c r="AL88" s="127" t="s">
        <v>155</v>
      </c>
    </row>
    <row r="89" spans="1:38" ht="16.5">
      <c r="A89" s="208">
        <v>83</v>
      </c>
      <c r="B89" s="201" t="s">
        <v>508</v>
      </c>
      <c r="C89" s="187"/>
      <c r="D89" s="187" t="s">
        <v>255</v>
      </c>
      <c r="E89" s="187" t="s">
        <v>256</v>
      </c>
      <c r="F89" s="26" t="s">
        <v>516</v>
      </c>
      <c r="G89" s="26" t="s">
        <v>533</v>
      </c>
      <c r="H89" s="193" t="s">
        <v>540</v>
      </c>
      <c r="I89" s="75" t="s">
        <v>537</v>
      </c>
      <c r="J89" s="76" t="s">
        <v>228</v>
      </c>
      <c r="K89" s="146">
        <v>2021</v>
      </c>
      <c r="L89" s="77" t="s">
        <v>147</v>
      </c>
      <c r="M89" s="75">
        <v>632.63876430404264</v>
      </c>
      <c r="N89" s="75">
        <v>16.142084115904382</v>
      </c>
      <c r="O89" s="75" t="s">
        <v>152</v>
      </c>
      <c r="P89" s="146">
        <v>0</v>
      </c>
      <c r="Q89" s="180">
        <v>6.5524256651017216</v>
      </c>
      <c r="R89" s="117">
        <v>12.505724109748567</v>
      </c>
      <c r="S89" s="161">
        <v>0.47</v>
      </c>
      <c r="T89" s="147">
        <v>200000</v>
      </c>
      <c r="U89" s="147">
        <v>12000</v>
      </c>
      <c r="V89" s="145">
        <v>1.6</v>
      </c>
      <c r="W89" s="75">
        <v>5</v>
      </c>
      <c r="X89" s="84">
        <v>0.32</v>
      </c>
      <c r="Y89" s="146" t="s">
        <v>171</v>
      </c>
      <c r="Z89" s="85"/>
      <c r="AA89" s="146" t="s">
        <v>153</v>
      </c>
      <c r="AB89" s="81">
        <v>149.06116812748752</v>
      </c>
      <c r="AC89" s="81">
        <v>0</v>
      </c>
      <c r="AD89" s="81">
        <v>59.131050089767129</v>
      </c>
      <c r="AE89" s="81">
        <v>9.615668425519809</v>
      </c>
      <c r="AF89" s="81">
        <v>66.08683038501988</v>
      </c>
      <c r="AG89" s="81">
        <v>9.5589898046092703</v>
      </c>
      <c r="AH89" s="81">
        <v>23.134582961035818</v>
      </c>
      <c r="AI89" s="82">
        <v>316.58828979343946</v>
      </c>
      <c r="AJ89" s="86" t="s">
        <v>154</v>
      </c>
      <c r="AK89" s="86" t="s">
        <v>8</v>
      </c>
      <c r="AL89" s="127" t="s">
        <v>155</v>
      </c>
    </row>
    <row r="90" spans="1:38" ht="16.5">
      <c r="A90" s="208">
        <v>84</v>
      </c>
      <c r="B90" s="201" t="s">
        <v>508</v>
      </c>
      <c r="C90" s="187"/>
      <c r="D90" s="187" t="s">
        <v>256</v>
      </c>
      <c r="E90" s="187" t="s">
        <v>257</v>
      </c>
      <c r="F90" s="26" t="s">
        <v>516</v>
      </c>
      <c r="G90" s="26" t="s">
        <v>533</v>
      </c>
      <c r="H90" s="193" t="s">
        <v>512</v>
      </c>
      <c r="I90" s="75" t="s">
        <v>519</v>
      </c>
      <c r="J90" s="76"/>
      <c r="K90" s="75">
        <v>2021</v>
      </c>
      <c r="L90" s="77" t="s">
        <v>147</v>
      </c>
      <c r="M90" s="75">
        <v>271.05791327809476</v>
      </c>
      <c r="N90" s="75">
        <v>71.241522054955396</v>
      </c>
      <c r="O90" s="75"/>
      <c r="P90" s="75">
        <v>0</v>
      </c>
      <c r="Q90" s="173"/>
      <c r="R90" s="117">
        <v>20.905687101765018</v>
      </c>
      <c r="S90" s="115"/>
      <c r="T90" s="116">
        <v>200000</v>
      </c>
      <c r="U90" s="116">
        <v>12000</v>
      </c>
      <c r="V90" s="111">
        <v>1.6</v>
      </c>
      <c r="W90" s="75">
        <v>5.3686237670267731</v>
      </c>
      <c r="X90" s="84">
        <v>0.29802796199408566</v>
      </c>
      <c r="Y90" s="85"/>
      <c r="Z90" s="85"/>
      <c r="AA90" s="85"/>
      <c r="AB90" s="81">
        <v>0</v>
      </c>
      <c r="AC90" s="81">
        <v>0</v>
      </c>
      <c r="AD90" s="81">
        <v>30.773171413798106</v>
      </c>
      <c r="AE90" s="81">
        <v>7.7640251109397012</v>
      </c>
      <c r="AF90" s="81">
        <v>77.72145679044084</v>
      </c>
      <c r="AG90" s="81">
        <v>6.6967626514131311</v>
      </c>
      <c r="AH90" s="81">
        <v>20.709609664684073</v>
      </c>
      <c r="AI90" s="82">
        <v>143.66502563127585</v>
      </c>
      <c r="AJ90" s="86" t="s">
        <v>154</v>
      </c>
      <c r="AK90" s="86" t="s">
        <v>8</v>
      </c>
      <c r="AL90" s="127" t="s">
        <v>155</v>
      </c>
    </row>
    <row r="91" spans="1:38" ht="16.5">
      <c r="A91" s="208">
        <v>85</v>
      </c>
      <c r="B91" s="201" t="s">
        <v>508</v>
      </c>
      <c r="C91" s="187"/>
      <c r="D91" s="187" t="s">
        <v>257</v>
      </c>
      <c r="E91" s="187" t="s">
        <v>258</v>
      </c>
      <c r="F91" s="26" t="s">
        <v>516</v>
      </c>
      <c r="G91" s="26" t="s">
        <v>533</v>
      </c>
      <c r="H91" s="193" t="s">
        <v>512</v>
      </c>
      <c r="I91" s="75" t="s">
        <v>259</v>
      </c>
      <c r="J91" s="76"/>
      <c r="K91" s="75">
        <v>2021</v>
      </c>
      <c r="L91" s="77" t="s">
        <v>147</v>
      </c>
      <c r="M91" s="75">
        <v>113.5177570093459</v>
      </c>
      <c r="N91" s="146">
        <v>15.183</v>
      </c>
      <c r="O91" s="146" t="s">
        <v>152</v>
      </c>
      <c r="P91" s="146">
        <v>0</v>
      </c>
      <c r="Q91" s="173"/>
      <c r="R91" s="145">
        <v>10.69999999999999</v>
      </c>
      <c r="S91" s="83"/>
      <c r="T91" s="147">
        <v>60000</v>
      </c>
      <c r="U91" s="147">
        <v>6000</v>
      </c>
      <c r="V91" s="145">
        <v>1.6</v>
      </c>
      <c r="W91" s="75">
        <v>5</v>
      </c>
      <c r="X91" s="84">
        <v>0.32</v>
      </c>
      <c r="Y91" s="85"/>
      <c r="Z91" s="85"/>
      <c r="AA91" s="146" t="s">
        <v>153</v>
      </c>
      <c r="AB91" s="81">
        <v>0</v>
      </c>
      <c r="AC91" s="81">
        <v>0</v>
      </c>
      <c r="AD91" s="81">
        <v>15.750399999999985</v>
      </c>
      <c r="AE91" s="81">
        <v>2.1379694146990911</v>
      </c>
      <c r="AF91" s="81">
        <v>63.91782790305173</v>
      </c>
      <c r="AG91" s="81">
        <v>6.9189119596029638</v>
      </c>
      <c r="AH91" s="81">
        <v>14.140394256006864</v>
      </c>
      <c r="AI91" s="82">
        <v>102.86550353336065</v>
      </c>
      <c r="AJ91" s="86" t="s">
        <v>154</v>
      </c>
      <c r="AK91" s="86" t="s">
        <v>8</v>
      </c>
      <c r="AL91" s="127" t="s">
        <v>155</v>
      </c>
    </row>
    <row r="92" spans="1:38" ht="16.5">
      <c r="A92" s="208">
        <v>86</v>
      </c>
      <c r="B92" s="201" t="s">
        <v>508</v>
      </c>
      <c r="C92" s="187"/>
      <c r="D92" s="187" t="s">
        <v>258</v>
      </c>
      <c r="E92" s="187" t="s">
        <v>260</v>
      </c>
      <c r="F92" s="26" t="s">
        <v>516</v>
      </c>
      <c r="G92" s="26" t="s">
        <v>533</v>
      </c>
      <c r="H92" s="193" t="s">
        <v>512</v>
      </c>
      <c r="I92" s="75" t="s">
        <v>534</v>
      </c>
      <c r="J92" s="76"/>
      <c r="K92" s="75">
        <v>2021</v>
      </c>
      <c r="L92" s="77" t="s">
        <v>147</v>
      </c>
      <c r="M92" s="75">
        <v>173.20565217391336</v>
      </c>
      <c r="N92" s="146">
        <v>34.857637500000003</v>
      </c>
      <c r="O92" s="146" t="s">
        <v>152</v>
      </c>
      <c r="P92" s="146">
        <v>0</v>
      </c>
      <c r="Q92" s="173"/>
      <c r="R92" s="145">
        <v>16.099999999999973</v>
      </c>
      <c r="S92" s="83"/>
      <c r="T92" s="147">
        <v>200000</v>
      </c>
      <c r="U92" s="147">
        <v>12000</v>
      </c>
      <c r="V92" s="145">
        <v>1.6</v>
      </c>
      <c r="W92" s="75">
        <v>5</v>
      </c>
      <c r="X92" s="84">
        <v>0.32</v>
      </c>
      <c r="Y92" s="85"/>
      <c r="Z92" s="85"/>
      <c r="AA92" s="146" t="s">
        <v>153</v>
      </c>
      <c r="AB92" s="81">
        <v>0</v>
      </c>
      <c r="AC92" s="81">
        <v>0</v>
      </c>
      <c r="AD92" s="81">
        <v>23.699199999999959</v>
      </c>
      <c r="AE92" s="81">
        <v>5.1947389985090942</v>
      </c>
      <c r="AF92" s="81">
        <v>44.59382350105075</v>
      </c>
      <c r="AG92" s="81">
        <v>5.2745276891409718</v>
      </c>
      <c r="AH92" s="81">
        <v>17.117175456879181</v>
      </c>
      <c r="AI92" s="82">
        <v>95.879465645579955</v>
      </c>
      <c r="AJ92" s="86" t="s">
        <v>154</v>
      </c>
      <c r="AK92" s="86" t="s">
        <v>8</v>
      </c>
      <c r="AL92" s="127" t="s">
        <v>155</v>
      </c>
    </row>
    <row r="93" spans="1:38" ht="16.5">
      <c r="A93" s="208">
        <v>87</v>
      </c>
      <c r="B93" s="201" t="s">
        <v>508</v>
      </c>
      <c r="C93" s="187"/>
      <c r="D93" s="187" t="s">
        <v>260</v>
      </c>
      <c r="E93" s="187" t="s">
        <v>261</v>
      </c>
      <c r="F93" s="26" t="s">
        <v>516</v>
      </c>
      <c r="G93" s="26" t="s">
        <v>533</v>
      </c>
      <c r="H93" s="193" t="s">
        <v>512</v>
      </c>
      <c r="I93" s="75" t="s">
        <v>535</v>
      </c>
      <c r="J93" s="76"/>
      <c r="K93" s="75">
        <v>2021</v>
      </c>
      <c r="L93" s="77" t="s">
        <v>147</v>
      </c>
      <c r="M93" s="75">
        <v>202.44000000000005</v>
      </c>
      <c r="N93" s="146">
        <v>45.549000000000007</v>
      </c>
      <c r="O93" s="146" t="s">
        <v>152</v>
      </c>
      <c r="P93" s="146">
        <v>0</v>
      </c>
      <c r="Q93" s="173"/>
      <c r="R93" s="145">
        <v>18</v>
      </c>
      <c r="S93" s="83"/>
      <c r="T93" s="147">
        <v>200000</v>
      </c>
      <c r="U93" s="147">
        <v>12000</v>
      </c>
      <c r="V93" s="145">
        <v>1.6</v>
      </c>
      <c r="W93" s="75">
        <v>5</v>
      </c>
      <c r="X93" s="84">
        <v>0.32</v>
      </c>
      <c r="Y93" s="85"/>
      <c r="Z93" s="85"/>
      <c r="AA93" s="146" t="s">
        <v>153</v>
      </c>
      <c r="AB93" s="81">
        <v>0</v>
      </c>
      <c r="AC93" s="81">
        <v>0</v>
      </c>
      <c r="AD93" s="81">
        <v>26.495999999999999</v>
      </c>
      <c r="AE93" s="81">
        <v>6.2299539690496104</v>
      </c>
      <c r="AF93" s="81">
        <v>53.871109201024694</v>
      </c>
      <c r="AG93" s="81">
        <v>6.3520072794966858</v>
      </c>
      <c r="AH93" s="81">
        <v>18.564636545237015</v>
      </c>
      <c r="AI93" s="82">
        <v>111.51370699480802</v>
      </c>
      <c r="AJ93" s="86" t="s">
        <v>154</v>
      </c>
      <c r="AK93" s="86" t="s">
        <v>8</v>
      </c>
      <c r="AL93" s="127" t="s">
        <v>155</v>
      </c>
    </row>
    <row r="94" spans="1:38" ht="16.5">
      <c r="A94" s="208">
        <v>88</v>
      </c>
      <c r="B94" s="201" t="s">
        <v>508</v>
      </c>
      <c r="C94" s="187"/>
      <c r="D94" s="187" t="s">
        <v>261</v>
      </c>
      <c r="E94" s="187" t="s">
        <v>262</v>
      </c>
      <c r="F94" s="26" t="s">
        <v>516</v>
      </c>
      <c r="G94" s="26" t="s">
        <v>533</v>
      </c>
      <c r="H94" s="193" t="s">
        <v>512</v>
      </c>
      <c r="I94" s="75" t="s">
        <v>536</v>
      </c>
      <c r="J94" s="76"/>
      <c r="K94" s="75">
        <v>2021</v>
      </c>
      <c r="L94" s="77" t="s">
        <v>147</v>
      </c>
      <c r="M94" s="75">
        <v>283.72378750812612</v>
      </c>
      <c r="N94" s="146">
        <v>73.384500000000017</v>
      </c>
      <c r="O94" s="146" t="s">
        <v>152</v>
      </c>
      <c r="P94" s="146">
        <v>0</v>
      </c>
      <c r="Q94" s="173"/>
      <c r="R94" s="145">
        <v>20.691814569237899</v>
      </c>
      <c r="S94" s="83"/>
      <c r="T94" s="147">
        <v>200000</v>
      </c>
      <c r="U94" s="147">
        <v>12000</v>
      </c>
      <c r="V94" s="145">
        <v>1.6</v>
      </c>
      <c r="W94" s="75">
        <v>5</v>
      </c>
      <c r="X94" s="84">
        <v>0.32</v>
      </c>
      <c r="Y94" s="85"/>
      <c r="Z94" s="85"/>
      <c r="AA94" s="146" t="s">
        <v>153</v>
      </c>
      <c r="AB94" s="81">
        <v>0</v>
      </c>
      <c r="AC94" s="81">
        <v>0</v>
      </c>
      <c r="AD94" s="81">
        <v>30.458351045918185</v>
      </c>
      <c r="AE94" s="81">
        <v>7.7573300342061158</v>
      </c>
      <c r="AF94" s="81">
        <v>78.77526699467299</v>
      </c>
      <c r="AG94" s="81">
        <v>7.9438912989917361</v>
      </c>
      <c r="AH94" s="81">
        <v>20.7002484563059</v>
      </c>
      <c r="AI94" s="82">
        <v>145.6350878300949</v>
      </c>
      <c r="AJ94" s="86" t="s">
        <v>154</v>
      </c>
      <c r="AK94" s="86" t="s">
        <v>8</v>
      </c>
      <c r="AL94" s="127" t="s">
        <v>155</v>
      </c>
    </row>
    <row r="95" spans="1:38" ht="16.5">
      <c r="A95" s="208">
        <v>89</v>
      </c>
      <c r="B95" s="201" t="s">
        <v>508</v>
      </c>
      <c r="C95" s="187"/>
      <c r="D95" s="187" t="s">
        <v>262</v>
      </c>
      <c r="E95" s="187" t="s">
        <v>263</v>
      </c>
      <c r="F95" s="26" t="s">
        <v>516</v>
      </c>
      <c r="G95" s="26" t="s">
        <v>533</v>
      </c>
      <c r="H95" s="193" t="s">
        <v>512</v>
      </c>
      <c r="I95" s="75" t="s">
        <v>537</v>
      </c>
      <c r="J95" s="76"/>
      <c r="K95" s="75">
        <v>2021</v>
      </c>
      <c r="L95" s="77" t="s">
        <v>147</v>
      </c>
      <c r="M95" s="75">
        <v>279.95311092413135</v>
      </c>
      <c r="N95" s="146">
        <v>84</v>
      </c>
      <c r="O95" s="146" t="s">
        <v>152</v>
      </c>
      <c r="P95" s="146">
        <v>0</v>
      </c>
      <c r="Q95" s="173"/>
      <c r="R95" s="145">
        <v>24.004019736794969</v>
      </c>
      <c r="S95" s="83"/>
      <c r="T95" s="147">
        <v>200000</v>
      </c>
      <c r="U95" s="147">
        <v>12000</v>
      </c>
      <c r="V95" s="145">
        <v>1.6</v>
      </c>
      <c r="W95" s="75">
        <v>5</v>
      </c>
      <c r="X95" s="84">
        <v>0.32</v>
      </c>
      <c r="Y95" s="85"/>
      <c r="Z95" s="85"/>
      <c r="AA95" s="146" t="s">
        <v>153</v>
      </c>
      <c r="AB95" s="81">
        <v>0</v>
      </c>
      <c r="AC95" s="81">
        <v>0</v>
      </c>
      <c r="AD95" s="81">
        <v>35.333917052562192</v>
      </c>
      <c r="AE95" s="81">
        <v>9.0145868210921236</v>
      </c>
      <c r="AF95" s="81">
        <v>92.957509711286477</v>
      </c>
      <c r="AG95" s="81">
        <v>9.2835667241310844</v>
      </c>
      <c r="AH95" s="81">
        <v>22.45817345630963</v>
      </c>
      <c r="AI95" s="82">
        <v>169.04775376538149</v>
      </c>
      <c r="AJ95" s="86" t="s">
        <v>154</v>
      </c>
      <c r="AK95" s="86" t="s">
        <v>8</v>
      </c>
      <c r="AL95" s="127" t="s">
        <v>155</v>
      </c>
    </row>
    <row r="96" spans="1:38" ht="16.5">
      <c r="A96" s="208">
        <v>90</v>
      </c>
      <c r="B96" s="201" t="s">
        <v>508</v>
      </c>
      <c r="C96" s="187"/>
      <c r="D96" s="187" t="s">
        <v>263</v>
      </c>
      <c r="E96" s="187" t="s">
        <v>264</v>
      </c>
      <c r="F96" s="26" t="s">
        <v>516</v>
      </c>
      <c r="G96" s="26" t="s">
        <v>533</v>
      </c>
      <c r="H96" s="193" t="s">
        <v>530</v>
      </c>
      <c r="I96" s="75" t="s">
        <v>534</v>
      </c>
      <c r="J96" s="76"/>
      <c r="K96" s="75">
        <v>2021</v>
      </c>
      <c r="L96" s="77" t="s">
        <v>147</v>
      </c>
      <c r="M96" s="75">
        <v>466.66664547390423</v>
      </c>
      <c r="N96" s="75"/>
      <c r="O96" s="75"/>
      <c r="P96" s="75"/>
      <c r="Q96" s="175">
        <v>0.89999999999999991</v>
      </c>
      <c r="R96" s="124"/>
      <c r="S96" s="83"/>
      <c r="T96" s="147">
        <v>200000</v>
      </c>
      <c r="U96" s="147">
        <v>12000</v>
      </c>
      <c r="V96" s="145">
        <v>1.6</v>
      </c>
      <c r="W96" s="75">
        <v>5</v>
      </c>
      <c r="X96" s="84">
        <v>0.32</v>
      </c>
      <c r="Y96" s="85"/>
      <c r="Z96" s="146" t="s">
        <v>202</v>
      </c>
      <c r="AA96" s="146" t="s">
        <v>153</v>
      </c>
      <c r="AB96" s="81">
        <v>0</v>
      </c>
      <c r="AC96" s="81">
        <v>0</v>
      </c>
      <c r="AD96" s="81">
        <v>69.56819999999999</v>
      </c>
      <c r="AE96" s="81">
        <v>4.7727847611072054</v>
      </c>
      <c r="AF96" s="81">
        <v>36.188519771383937</v>
      </c>
      <c r="AG96" s="81">
        <v>4.2966661720572583</v>
      </c>
      <c r="AH96" s="81">
        <v>15.971219397967193</v>
      </c>
      <c r="AI96" s="82">
        <v>130.79739010251558</v>
      </c>
      <c r="AJ96" s="86" t="s">
        <v>154</v>
      </c>
      <c r="AK96" s="86" t="s">
        <v>8</v>
      </c>
      <c r="AL96" s="127" t="s">
        <v>175</v>
      </c>
    </row>
    <row r="97" spans="1:38" ht="16.5">
      <c r="A97" s="208">
        <v>91</v>
      </c>
      <c r="B97" s="201" t="s">
        <v>508</v>
      </c>
      <c r="C97" s="187"/>
      <c r="D97" s="187" t="s">
        <v>264</v>
      </c>
      <c r="E97" s="187" t="s">
        <v>265</v>
      </c>
      <c r="F97" s="26" t="s">
        <v>516</v>
      </c>
      <c r="G97" s="26" t="s">
        <v>533</v>
      </c>
      <c r="H97" s="193" t="s">
        <v>530</v>
      </c>
      <c r="I97" s="75" t="s">
        <v>535</v>
      </c>
      <c r="J97" s="76"/>
      <c r="K97" s="75">
        <v>2021</v>
      </c>
      <c r="L97" s="77" t="s">
        <v>147</v>
      </c>
      <c r="M97" s="75">
        <v>450.00000000000011</v>
      </c>
      <c r="N97" s="75"/>
      <c r="O97" s="75"/>
      <c r="P97" s="75"/>
      <c r="Q97" s="175">
        <v>0.99999999999999989</v>
      </c>
      <c r="R97" s="124"/>
      <c r="S97" s="83"/>
      <c r="T97" s="147">
        <v>200000</v>
      </c>
      <c r="U97" s="147">
        <v>12000</v>
      </c>
      <c r="V97" s="145">
        <v>1.6</v>
      </c>
      <c r="W97" s="75">
        <v>5</v>
      </c>
      <c r="X97" s="84">
        <v>0.32</v>
      </c>
      <c r="Y97" s="85"/>
      <c r="Z97" s="146" t="s">
        <v>202</v>
      </c>
      <c r="AA97" s="146" t="s">
        <v>153</v>
      </c>
      <c r="AB97" s="81">
        <v>0</v>
      </c>
      <c r="AC97" s="81">
        <v>0</v>
      </c>
      <c r="AD97" s="81">
        <v>77.297999999999973</v>
      </c>
      <c r="AE97" s="81">
        <v>5.8201001098968419</v>
      </c>
      <c r="AF97" s="81">
        <v>43.311411536670541</v>
      </c>
      <c r="AG97" s="81">
        <v>5.2151421807958327</v>
      </c>
      <c r="AH97" s="81">
        <v>17.435599510072215</v>
      </c>
      <c r="AI97" s="82">
        <v>149.08025333743541</v>
      </c>
      <c r="AJ97" s="86" t="s">
        <v>154</v>
      </c>
      <c r="AK97" s="86" t="s">
        <v>8</v>
      </c>
      <c r="AL97" s="127" t="s">
        <v>175</v>
      </c>
    </row>
    <row r="98" spans="1:38" ht="16.5">
      <c r="A98" s="208">
        <v>92</v>
      </c>
      <c r="B98" s="201" t="s">
        <v>508</v>
      </c>
      <c r="C98" s="187"/>
      <c r="D98" s="187" t="s">
        <v>265</v>
      </c>
      <c r="E98" s="187" t="s">
        <v>266</v>
      </c>
      <c r="F98" s="26" t="s">
        <v>516</v>
      </c>
      <c r="G98" s="26" t="s">
        <v>533</v>
      </c>
      <c r="H98" s="193" t="s">
        <v>530</v>
      </c>
      <c r="I98" s="75" t="s">
        <v>536</v>
      </c>
      <c r="J98" s="76"/>
      <c r="K98" s="75">
        <v>2021</v>
      </c>
      <c r="L98" s="77" t="s">
        <v>147</v>
      </c>
      <c r="M98" s="75">
        <v>479.99999999999972</v>
      </c>
      <c r="N98" s="75"/>
      <c r="O98" s="75"/>
      <c r="P98" s="75"/>
      <c r="Q98" s="175">
        <v>1.2500000000000007</v>
      </c>
      <c r="R98" s="124"/>
      <c r="S98" s="83"/>
      <c r="T98" s="147">
        <v>200000</v>
      </c>
      <c r="U98" s="147">
        <v>12000</v>
      </c>
      <c r="V98" s="145">
        <v>1.6</v>
      </c>
      <c r="W98" s="75">
        <v>5</v>
      </c>
      <c r="X98" s="84">
        <v>0.32</v>
      </c>
      <c r="Y98" s="85"/>
      <c r="Z98" s="146" t="s">
        <v>202</v>
      </c>
      <c r="AA98" s="146" t="s">
        <v>153</v>
      </c>
      <c r="AB98" s="81">
        <v>0</v>
      </c>
      <c r="AC98" s="81">
        <v>0</v>
      </c>
      <c r="AD98" s="81">
        <v>96.622500000000059</v>
      </c>
      <c r="AE98" s="81">
        <v>7.8366338272491438</v>
      </c>
      <c r="AF98" s="81">
        <v>57.689048924517365</v>
      </c>
      <c r="AG98" s="81">
        <v>6.9108076797921054</v>
      </c>
      <c r="AH98" s="81">
        <v>20.255162762432271</v>
      </c>
      <c r="AI98" s="82">
        <v>189.31415319399093</v>
      </c>
      <c r="AJ98" s="86" t="s">
        <v>154</v>
      </c>
      <c r="AK98" s="86" t="s">
        <v>8</v>
      </c>
      <c r="AL98" s="127" t="s">
        <v>175</v>
      </c>
    </row>
    <row r="99" spans="1:38" ht="16.5">
      <c r="A99" s="208">
        <v>93</v>
      </c>
      <c r="B99" s="201" t="s">
        <v>508</v>
      </c>
      <c r="C99" s="138"/>
      <c r="D99" s="187" t="s">
        <v>266</v>
      </c>
      <c r="E99" s="187" t="s">
        <v>267</v>
      </c>
      <c r="F99" s="26" t="s">
        <v>516</v>
      </c>
      <c r="G99" s="26" t="s">
        <v>533</v>
      </c>
      <c r="H99" s="193" t="s">
        <v>530</v>
      </c>
      <c r="I99" s="75" t="s">
        <v>537</v>
      </c>
      <c r="J99" s="76"/>
      <c r="K99" s="75">
        <v>2021</v>
      </c>
      <c r="L99" s="77" t="s">
        <v>147</v>
      </c>
      <c r="M99" s="75">
        <v>413.79310344827559</v>
      </c>
      <c r="N99" s="75"/>
      <c r="O99" s="75"/>
      <c r="P99" s="75"/>
      <c r="Q99" s="175">
        <v>1.4500000000000008</v>
      </c>
      <c r="R99" s="124"/>
      <c r="S99" s="83"/>
      <c r="T99" s="147">
        <v>200000</v>
      </c>
      <c r="U99" s="147">
        <v>12000</v>
      </c>
      <c r="V99" s="145">
        <v>1.6</v>
      </c>
      <c r="W99" s="75">
        <v>5</v>
      </c>
      <c r="X99" s="84">
        <v>0.32</v>
      </c>
      <c r="Y99" s="85"/>
      <c r="Z99" s="146" t="s">
        <v>202</v>
      </c>
      <c r="AA99" s="146" t="s">
        <v>153</v>
      </c>
      <c r="AB99" s="81">
        <v>0</v>
      </c>
      <c r="AC99" s="81">
        <v>0</v>
      </c>
      <c r="AD99" s="81">
        <v>112.08210000000008</v>
      </c>
      <c r="AE99" s="81">
        <v>9.2473277892485104</v>
      </c>
      <c r="AF99" s="81">
        <v>66.84053571030536</v>
      </c>
      <c r="AG99" s="81">
        <v>8.2858602810772322</v>
      </c>
      <c r="AH99" s="81">
        <v>22.227627106248015</v>
      </c>
      <c r="AI99" s="82">
        <v>218.68345088687917</v>
      </c>
      <c r="AJ99" s="86" t="s">
        <v>154</v>
      </c>
      <c r="AK99" s="86" t="s">
        <v>8</v>
      </c>
      <c r="AL99" s="127" t="s">
        <v>175</v>
      </c>
    </row>
    <row r="100" spans="1:38" ht="33">
      <c r="A100" s="208">
        <v>94</v>
      </c>
      <c r="B100" s="202" t="s">
        <v>508</v>
      </c>
      <c r="C100" s="186"/>
      <c r="D100" s="187" t="s">
        <v>267</v>
      </c>
      <c r="E100" s="191" t="s">
        <v>268</v>
      </c>
      <c r="F100" s="29" t="s">
        <v>541</v>
      </c>
      <c r="G100" s="30" t="s">
        <v>542</v>
      </c>
      <c r="H100" s="31" t="s">
        <v>150</v>
      </c>
      <c r="I100" s="99" t="s">
        <v>150</v>
      </c>
      <c r="J100" s="100"/>
      <c r="K100" s="99"/>
      <c r="L100" s="101" t="s">
        <v>269</v>
      </c>
      <c r="M100" s="99"/>
      <c r="N100" s="99"/>
      <c r="O100" s="99"/>
      <c r="P100" s="99"/>
      <c r="Q100" s="177"/>
      <c r="R100" s="108"/>
      <c r="S100" s="103"/>
      <c r="T100" s="155"/>
      <c r="U100" s="155"/>
      <c r="V100" s="99">
        <v>1</v>
      </c>
      <c r="W100" s="99">
        <v>1</v>
      </c>
      <c r="X100" s="104">
        <v>1</v>
      </c>
      <c r="Y100" s="154"/>
      <c r="Z100" s="154"/>
      <c r="AA100" s="154"/>
      <c r="AB100" s="105">
        <v>12.57671316906754</v>
      </c>
      <c r="AC100" s="105">
        <v>0</v>
      </c>
      <c r="AD100" s="105">
        <v>4.990020751934237</v>
      </c>
      <c r="AE100" s="105">
        <v>0.76929477117388489</v>
      </c>
      <c r="AF100" s="105">
        <v>1.1936608198907246</v>
      </c>
      <c r="AG100" s="105">
        <v>0</v>
      </c>
      <c r="AH100" s="105">
        <v>5.8917584694804948</v>
      </c>
      <c r="AI100" s="106">
        <v>25.421447981546883</v>
      </c>
      <c r="AJ100" s="110" t="s">
        <v>177</v>
      </c>
      <c r="AK100" s="110"/>
      <c r="AL100" s="110" t="s">
        <v>157</v>
      </c>
    </row>
    <row r="101" spans="1:38" ht="33">
      <c r="A101" s="208">
        <v>95</v>
      </c>
      <c r="B101" s="200" t="s">
        <v>508</v>
      </c>
      <c r="C101" s="186"/>
      <c r="D101" s="191" t="s">
        <v>268</v>
      </c>
      <c r="E101" s="187" t="s">
        <v>270</v>
      </c>
      <c r="F101" s="25" t="s">
        <v>543</v>
      </c>
      <c r="G101" s="32" t="s">
        <v>544</v>
      </c>
      <c r="H101" s="33" t="s">
        <v>545</v>
      </c>
      <c r="I101" s="75" t="s">
        <v>546</v>
      </c>
      <c r="J101" s="76"/>
      <c r="K101" s="75"/>
      <c r="L101" s="77" t="s">
        <v>147</v>
      </c>
      <c r="M101" s="75"/>
      <c r="N101" s="75"/>
      <c r="O101" s="75"/>
      <c r="P101" s="75"/>
      <c r="Q101" s="173"/>
      <c r="R101" s="124"/>
      <c r="S101" s="83"/>
      <c r="T101" s="162"/>
      <c r="U101" s="162"/>
      <c r="V101" s="146">
        <v>65.116</v>
      </c>
      <c r="W101" s="75">
        <v>292</v>
      </c>
      <c r="X101" s="84">
        <v>0.223</v>
      </c>
      <c r="Y101" s="85"/>
      <c r="Z101" s="85"/>
      <c r="AA101" s="85"/>
      <c r="AB101" s="78">
        <v>7.2793009959999999</v>
      </c>
      <c r="AC101" s="78">
        <v>0</v>
      </c>
      <c r="AD101" s="78">
        <v>85.032804912000003</v>
      </c>
      <c r="AE101" s="78">
        <v>10.9576108048</v>
      </c>
      <c r="AF101" s="78">
        <v>53.876171720800002</v>
      </c>
      <c r="AG101" s="78">
        <v>0</v>
      </c>
      <c r="AH101" s="78">
        <v>366.26406449599995</v>
      </c>
      <c r="AI101" s="79">
        <v>523.40995292959997</v>
      </c>
      <c r="AJ101" s="80" t="s">
        <v>177</v>
      </c>
      <c r="AK101" s="126"/>
      <c r="AL101" s="126" t="s">
        <v>157</v>
      </c>
    </row>
    <row r="102" spans="1:38" ht="33">
      <c r="A102" s="208">
        <v>96</v>
      </c>
      <c r="B102" s="200" t="s">
        <v>508</v>
      </c>
      <c r="C102" s="186"/>
      <c r="D102" s="187" t="s">
        <v>270</v>
      </c>
      <c r="E102" s="187" t="s">
        <v>271</v>
      </c>
      <c r="F102" s="26" t="s">
        <v>543</v>
      </c>
      <c r="G102" s="34" t="s">
        <v>544</v>
      </c>
      <c r="H102" s="33" t="s">
        <v>545</v>
      </c>
      <c r="I102" s="75" t="s">
        <v>547</v>
      </c>
      <c r="J102" s="76"/>
      <c r="K102" s="75"/>
      <c r="L102" s="77" t="s">
        <v>147</v>
      </c>
      <c r="M102" s="75"/>
      <c r="N102" s="75"/>
      <c r="O102" s="75"/>
      <c r="P102" s="75"/>
      <c r="Q102" s="173"/>
      <c r="R102" s="124"/>
      <c r="S102" s="83"/>
      <c r="T102" s="162"/>
      <c r="U102" s="162"/>
      <c r="V102" s="146">
        <v>99.036000000000001</v>
      </c>
      <c r="W102" s="75">
        <v>378</v>
      </c>
      <c r="X102" s="84">
        <v>0.26200000000000001</v>
      </c>
      <c r="Y102" s="85"/>
      <c r="Z102" s="85"/>
      <c r="AA102" s="85"/>
      <c r="AB102" s="81">
        <v>8.7363841232061059</v>
      </c>
      <c r="AC102" s="81">
        <v>0</v>
      </c>
      <c r="AD102" s="81">
        <v>113.34379108396949</v>
      </c>
      <c r="AE102" s="81">
        <v>122.63964471755726</v>
      </c>
      <c r="AF102" s="81">
        <v>147.6957466717557</v>
      </c>
      <c r="AG102" s="81">
        <v>0</v>
      </c>
      <c r="AH102" s="81">
        <v>415.02911722900757</v>
      </c>
      <c r="AI102" s="82">
        <v>807.44468382549621</v>
      </c>
      <c r="AJ102" s="86" t="s">
        <v>177</v>
      </c>
      <c r="AK102" s="127"/>
      <c r="AL102" s="127" t="s">
        <v>157</v>
      </c>
    </row>
    <row r="103" spans="1:38" ht="33">
      <c r="A103" s="208">
        <v>97</v>
      </c>
      <c r="B103" s="200" t="s">
        <v>508</v>
      </c>
      <c r="C103" s="186"/>
      <c r="D103" s="187" t="s">
        <v>271</v>
      </c>
      <c r="E103" s="187" t="s">
        <v>272</v>
      </c>
      <c r="F103" s="26" t="s">
        <v>543</v>
      </c>
      <c r="G103" s="34" t="s">
        <v>544</v>
      </c>
      <c r="H103" s="33" t="s">
        <v>545</v>
      </c>
      <c r="I103" s="75" t="s">
        <v>548</v>
      </c>
      <c r="J103" s="76"/>
      <c r="K103" s="75"/>
      <c r="L103" s="77" t="s">
        <v>147</v>
      </c>
      <c r="M103" s="75"/>
      <c r="N103" s="75"/>
      <c r="O103" s="75"/>
      <c r="P103" s="75"/>
      <c r="Q103" s="173"/>
      <c r="R103" s="124"/>
      <c r="S103" s="83"/>
      <c r="T103" s="162"/>
      <c r="U103" s="162"/>
      <c r="V103" s="146">
        <v>207.33600000000001</v>
      </c>
      <c r="W103" s="75">
        <v>636</v>
      </c>
      <c r="X103" s="84">
        <v>0.32600000000000001</v>
      </c>
      <c r="Y103" s="85"/>
      <c r="Z103" s="85"/>
      <c r="AA103" s="85"/>
      <c r="AB103" s="81">
        <v>6.3648597077999991</v>
      </c>
      <c r="AC103" s="81">
        <v>0</v>
      </c>
      <c r="AD103" s="81">
        <v>135.26303214600003</v>
      </c>
      <c r="AE103" s="81">
        <v>149.48708456880001</v>
      </c>
      <c r="AF103" s="81">
        <v>179.794793376</v>
      </c>
      <c r="AG103" s="81">
        <v>0</v>
      </c>
      <c r="AH103" s="81">
        <v>942.17041907999999</v>
      </c>
      <c r="AI103" s="82">
        <v>1413.0801888786</v>
      </c>
      <c r="AJ103" s="86" t="s">
        <v>177</v>
      </c>
      <c r="AK103" s="127"/>
      <c r="AL103" s="127" t="s">
        <v>157</v>
      </c>
    </row>
    <row r="104" spans="1:38" ht="16.5">
      <c r="A104" s="208">
        <v>98</v>
      </c>
      <c r="B104" s="201" t="s">
        <v>508</v>
      </c>
      <c r="C104" s="187"/>
      <c r="D104" s="187" t="s">
        <v>272</v>
      </c>
      <c r="E104" s="187" t="s">
        <v>273</v>
      </c>
      <c r="F104" s="27" t="s">
        <v>543</v>
      </c>
      <c r="G104" s="35" t="s">
        <v>544</v>
      </c>
      <c r="H104" s="33" t="s">
        <v>545</v>
      </c>
      <c r="I104" s="75" t="s">
        <v>549</v>
      </c>
      <c r="J104" s="76"/>
      <c r="K104" s="75"/>
      <c r="L104" s="77" t="s">
        <v>147</v>
      </c>
      <c r="M104" s="75"/>
      <c r="N104" s="75"/>
      <c r="O104" s="75"/>
      <c r="P104" s="75"/>
      <c r="Q104" s="173"/>
      <c r="R104" s="124"/>
      <c r="S104" s="83"/>
      <c r="T104" s="162"/>
      <c r="U104" s="162"/>
      <c r="V104" s="146">
        <v>159.35097999999999</v>
      </c>
      <c r="W104" s="75">
        <v>543.86</v>
      </c>
      <c r="X104" s="84">
        <v>0.29299999999999998</v>
      </c>
      <c r="Y104" s="85"/>
      <c r="Z104" s="85"/>
      <c r="AA104" s="85"/>
      <c r="AB104" s="88">
        <v>8.2589625919453908</v>
      </c>
      <c r="AC104" s="88">
        <v>0</v>
      </c>
      <c r="AD104" s="88">
        <v>130.38345453276452</v>
      </c>
      <c r="AE104" s="88">
        <v>89.331775039249138</v>
      </c>
      <c r="AF104" s="88">
        <v>134.05797616996585</v>
      </c>
      <c r="AG104" s="88">
        <v>0</v>
      </c>
      <c r="AH104" s="88">
        <v>757.39648643344685</v>
      </c>
      <c r="AI104" s="89">
        <v>1119.4286547673719</v>
      </c>
      <c r="AJ104" s="90" t="s">
        <v>177</v>
      </c>
      <c r="AK104" s="128"/>
      <c r="AL104" s="128" t="s">
        <v>157</v>
      </c>
    </row>
    <row r="105" spans="1:38" ht="16.5">
      <c r="A105" s="208">
        <v>99</v>
      </c>
      <c r="B105" s="201" t="s">
        <v>508</v>
      </c>
      <c r="C105" s="187"/>
      <c r="D105" s="187" t="s">
        <v>273</v>
      </c>
      <c r="E105" s="187" t="s">
        <v>274</v>
      </c>
      <c r="F105" s="29" t="s">
        <v>550</v>
      </c>
      <c r="G105" s="30" t="s">
        <v>551</v>
      </c>
      <c r="H105" s="31" t="s">
        <v>21</v>
      </c>
      <c r="I105" s="99" t="s">
        <v>150</v>
      </c>
      <c r="J105" s="100"/>
      <c r="K105" s="99"/>
      <c r="L105" s="101" t="s">
        <v>269</v>
      </c>
      <c r="M105" s="99"/>
      <c r="N105" s="99"/>
      <c r="O105" s="99"/>
      <c r="P105" s="99"/>
      <c r="Q105" s="177"/>
      <c r="R105" s="108"/>
      <c r="S105" s="103"/>
      <c r="T105" s="131"/>
      <c r="U105" s="131"/>
      <c r="V105" s="163">
        <v>1</v>
      </c>
      <c r="W105" s="99">
        <v>1</v>
      </c>
      <c r="X105" s="104">
        <v>1</v>
      </c>
      <c r="Y105" s="154"/>
      <c r="Z105" s="154"/>
      <c r="AA105" s="154"/>
      <c r="AB105" s="105">
        <v>123.65472</v>
      </c>
      <c r="AC105" s="105">
        <v>0</v>
      </c>
      <c r="AD105" s="105">
        <v>30.614129999999999</v>
      </c>
      <c r="AE105" s="105">
        <v>0.33626788000000002</v>
      </c>
      <c r="AF105" s="105">
        <v>6.6909774999999998</v>
      </c>
      <c r="AG105" s="105">
        <v>0</v>
      </c>
      <c r="AH105" s="105">
        <v>0</v>
      </c>
      <c r="AI105" s="106">
        <v>161.29609538</v>
      </c>
      <c r="AJ105" s="110" t="s">
        <v>177</v>
      </c>
      <c r="AK105" s="109"/>
      <c r="AL105" s="109" t="s">
        <v>157</v>
      </c>
    </row>
    <row r="106" spans="1:38" ht="16.5">
      <c r="A106" s="208">
        <v>100</v>
      </c>
      <c r="B106" s="201" t="s">
        <v>508</v>
      </c>
      <c r="C106" s="187"/>
      <c r="D106" s="187" t="s">
        <v>274</v>
      </c>
      <c r="E106" s="187" t="s">
        <v>275</v>
      </c>
      <c r="F106" s="25" t="s">
        <v>552</v>
      </c>
      <c r="G106" s="32" t="s">
        <v>553</v>
      </c>
      <c r="H106" s="33" t="s">
        <v>150</v>
      </c>
      <c r="I106" s="75" t="s">
        <v>554</v>
      </c>
      <c r="J106" s="76"/>
      <c r="K106" s="75"/>
      <c r="L106" s="77" t="s">
        <v>269</v>
      </c>
      <c r="M106" s="75"/>
      <c r="N106" s="75"/>
      <c r="O106" s="75"/>
      <c r="P106" s="75"/>
      <c r="Q106" s="173"/>
      <c r="R106" s="124"/>
      <c r="S106" s="83"/>
      <c r="T106" s="164"/>
      <c r="U106" s="164"/>
      <c r="V106" s="148">
        <v>1</v>
      </c>
      <c r="W106" s="75">
        <v>1</v>
      </c>
      <c r="X106" s="84">
        <v>1</v>
      </c>
      <c r="Y106" s="85"/>
      <c r="Z106" s="85"/>
      <c r="AA106" s="85"/>
      <c r="AB106" s="78">
        <v>0</v>
      </c>
      <c r="AC106" s="78">
        <v>0</v>
      </c>
      <c r="AD106" s="78">
        <v>36.820717999999999</v>
      </c>
      <c r="AE106" s="78">
        <v>0.15650835999999999</v>
      </c>
      <c r="AF106" s="78">
        <v>0.93225585</v>
      </c>
      <c r="AG106" s="78">
        <v>0</v>
      </c>
      <c r="AH106" s="78">
        <v>22.120878000000001</v>
      </c>
      <c r="AI106" s="79">
        <v>60.030360209999998</v>
      </c>
      <c r="AJ106" s="80" t="s">
        <v>177</v>
      </c>
      <c r="AK106" s="126"/>
      <c r="AL106" s="126" t="s">
        <v>157</v>
      </c>
    </row>
    <row r="107" spans="1:38" ht="16.5">
      <c r="A107" s="208">
        <v>101</v>
      </c>
      <c r="B107" s="201" t="s">
        <v>508</v>
      </c>
      <c r="C107" s="187"/>
      <c r="D107" s="187" t="s">
        <v>275</v>
      </c>
      <c r="E107" s="187" t="s">
        <v>276</v>
      </c>
      <c r="F107" s="26" t="s">
        <v>552</v>
      </c>
      <c r="G107" s="34" t="s">
        <v>555</v>
      </c>
      <c r="H107" s="190" t="s">
        <v>150</v>
      </c>
      <c r="I107" s="75" t="s">
        <v>556</v>
      </c>
      <c r="J107" s="76"/>
      <c r="K107" s="75"/>
      <c r="L107" s="77" t="s">
        <v>277</v>
      </c>
      <c r="M107" s="75"/>
      <c r="N107" s="75"/>
      <c r="O107" s="75"/>
      <c r="P107" s="75"/>
      <c r="Q107" s="173"/>
      <c r="R107" s="124"/>
      <c r="S107" s="83"/>
      <c r="T107" s="164"/>
      <c r="U107" s="164"/>
      <c r="V107" s="148">
        <v>1</v>
      </c>
      <c r="W107" s="75">
        <v>1</v>
      </c>
      <c r="X107" s="84">
        <v>1</v>
      </c>
      <c r="Y107" s="85"/>
      <c r="Z107" s="85"/>
      <c r="AA107" s="85"/>
      <c r="AB107" s="81">
        <v>756126.60000000009</v>
      </c>
      <c r="AC107" s="81">
        <v>0</v>
      </c>
      <c r="AD107" s="81">
        <v>205972.71000000002</v>
      </c>
      <c r="AE107" s="81">
        <v>210.79650999999998</v>
      </c>
      <c r="AF107" s="81">
        <v>4179.0706999999993</v>
      </c>
      <c r="AG107" s="81">
        <v>0</v>
      </c>
      <c r="AH107" s="81">
        <v>0</v>
      </c>
      <c r="AI107" s="82">
        <v>966489.17721000011</v>
      </c>
      <c r="AJ107" s="86" t="s">
        <v>177</v>
      </c>
      <c r="AK107" s="127"/>
      <c r="AL107" s="127" t="s">
        <v>157</v>
      </c>
    </row>
    <row r="108" spans="1:38" ht="16.5">
      <c r="A108" s="208">
        <v>102</v>
      </c>
      <c r="B108" s="201" t="s">
        <v>508</v>
      </c>
      <c r="C108" s="187"/>
      <c r="D108" s="187" t="s">
        <v>276</v>
      </c>
      <c r="E108" s="187" t="s">
        <v>278</v>
      </c>
      <c r="F108" s="27" t="s">
        <v>552</v>
      </c>
      <c r="G108" s="35" t="s">
        <v>557</v>
      </c>
      <c r="H108" s="36" t="s">
        <v>150</v>
      </c>
      <c r="I108" s="75" t="s">
        <v>556</v>
      </c>
      <c r="J108" s="76"/>
      <c r="K108" s="75"/>
      <c r="L108" s="77" t="s">
        <v>277</v>
      </c>
      <c r="M108" s="75"/>
      <c r="N108" s="75"/>
      <c r="O108" s="75"/>
      <c r="P108" s="75"/>
      <c r="Q108" s="173"/>
      <c r="R108" s="124"/>
      <c r="S108" s="83"/>
      <c r="T108" s="164"/>
      <c r="U108" s="164"/>
      <c r="V108" s="148">
        <v>1</v>
      </c>
      <c r="W108" s="75">
        <v>1</v>
      </c>
      <c r="X108" s="84">
        <v>1</v>
      </c>
      <c r="Y108" s="85"/>
      <c r="Z108" s="85"/>
      <c r="AA108" s="85"/>
      <c r="AB108" s="88">
        <v>1109734.2000000002</v>
      </c>
      <c r="AC108" s="88">
        <v>0</v>
      </c>
      <c r="AD108" s="88">
        <v>295680.78000000003</v>
      </c>
      <c r="AE108" s="88">
        <v>245.28585000000001</v>
      </c>
      <c r="AF108" s="88">
        <v>4864.8360000000002</v>
      </c>
      <c r="AG108" s="88">
        <v>0</v>
      </c>
      <c r="AH108" s="88">
        <v>0</v>
      </c>
      <c r="AI108" s="89">
        <v>1410525.1018500002</v>
      </c>
      <c r="AJ108" s="90" t="s">
        <v>177</v>
      </c>
      <c r="AK108" s="128"/>
      <c r="AL108" s="128" t="s">
        <v>157</v>
      </c>
    </row>
    <row r="109" spans="1:38" ht="16.5">
      <c r="A109" s="208">
        <v>103</v>
      </c>
      <c r="B109" s="201" t="s">
        <v>508</v>
      </c>
      <c r="C109" s="187"/>
      <c r="D109" s="187" t="s">
        <v>278</v>
      </c>
      <c r="E109" s="187" t="s">
        <v>279</v>
      </c>
      <c r="F109" s="37" t="s">
        <v>558</v>
      </c>
      <c r="G109" s="38" t="s">
        <v>559</v>
      </c>
      <c r="H109" s="39" t="s">
        <v>150</v>
      </c>
      <c r="I109" s="91" t="s">
        <v>560</v>
      </c>
      <c r="J109" s="92"/>
      <c r="K109" s="91"/>
      <c r="L109" s="93" t="s">
        <v>277</v>
      </c>
      <c r="M109" s="91"/>
      <c r="N109" s="91"/>
      <c r="O109" s="91"/>
      <c r="P109" s="91"/>
      <c r="Q109" s="181"/>
      <c r="R109" s="123"/>
      <c r="S109" s="95"/>
      <c r="T109" s="165"/>
      <c r="U109" s="165"/>
      <c r="V109" s="166">
        <v>1</v>
      </c>
      <c r="W109" s="91">
        <v>1</v>
      </c>
      <c r="X109" s="96">
        <v>1</v>
      </c>
      <c r="Y109" s="98"/>
      <c r="Z109" s="98"/>
      <c r="AA109" s="98"/>
      <c r="AB109" s="78">
        <v>0</v>
      </c>
      <c r="AC109" s="78">
        <v>0</v>
      </c>
      <c r="AD109" s="78">
        <v>4.8219076999999997</v>
      </c>
      <c r="AE109" s="78">
        <v>0</v>
      </c>
      <c r="AF109" s="78">
        <v>27.898619</v>
      </c>
      <c r="AG109" s="78">
        <v>0</v>
      </c>
      <c r="AH109" s="78">
        <v>12.155127</v>
      </c>
      <c r="AI109" s="79">
        <v>44.875653700000001</v>
      </c>
      <c r="AJ109" s="80" t="s">
        <v>280</v>
      </c>
      <c r="AK109" s="80"/>
      <c r="AL109" s="126" t="s">
        <v>157</v>
      </c>
    </row>
    <row r="110" spans="1:38" ht="16.5">
      <c r="A110" s="208">
        <v>104</v>
      </c>
      <c r="B110" s="203" t="s">
        <v>508</v>
      </c>
      <c r="C110" s="192"/>
      <c r="D110" s="187" t="s">
        <v>279</v>
      </c>
      <c r="E110" s="187" t="s">
        <v>281</v>
      </c>
      <c r="F110" s="40" t="s">
        <v>558</v>
      </c>
      <c r="G110" s="41" t="s">
        <v>282</v>
      </c>
      <c r="H110" s="42" t="s">
        <v>150</v>
      </c>
      <c r="I110" s="118" t="s">
        <v>561</v>
      </c>
      <c r="J110" s="119"/>
      <c r="K110" s="118"/>
      <c r="L110" s="120" t="s">
        <v>283</v>
      </c>
      <c r="M110" s="118"/>
      <c r="N110" s="118"/>
      <c r="O110" s="118"/>
      <c r="P110" s="118"/>
      <c r="Q110" s="178"/>
      <c r="R110" s="125"/>
      <c r="S110" s="121"/>
      <c r="T110" s="167"/>
      <c r="U110" s="167"/>
      <c r="V110" s="168">
        <v>1</v>
      </c>
      <c r="W110" s="118">
        <v>1</v>
      </c>
      <c r="X110" s="122">
        <v>1</v>
      </c>
      <c r="Y110" s="160"/>
      <c r="Z110" s="160"/>
      <c r="AA110" s="160"/>
      <c r="AB110" s="88">
        <v>0</v>
      </c>
      <c r="AC110" s="88">
        <v>0</v>
      </c>
      <c r="AD110" s="88">
        <v>22.3329272</v>
      </c>
      <c r="AE110" s="88">
        <v>0</v>
      </c>
      <c r="AF110" s="88">
        <v>223.188952</v>
      </c>
      <c r="AG110" s="88">
        <v>0</v>
      </c>
      <c r="AH110" s="88">
        <v>18.016340799999998</v>
      </c>
      <c r="AI110" s="89">
        <v>263.53822000000002</v>
      </c>
      <c r="AJ110" s="90" t="s">
        <v>280</v>
      </c>
      <c r="AK110" s="90"/>
      <c r="AL110" s="128" t="s">
        <v>157</v>
      </c>
    </row>
    <row r="111" spans="1:38" ht="16.5">
      <c r="A111" s="208">
        <v>105</v>
      </c>
      <c r="B111" s="201" t="s">
        <v>508</v>
      </c>
      <c r="C111" s="187"/>
      <c r="D111" s="187" t="s">
        <v>281</v>
      </c>
      <c r="E111" s="187" t="s">
        <v>284</v>
      </c>
      <c r="F111" s="26" t="s">
        <v>543</v>
      </c>
      <c r="G111" s="34" t="s">
        <v>562</v>
      </c>
      <c r="H111" s="190" t="s">
        <v>563</v>
      </c>
      <c r="I111" s="75" t="s">
        <v>549</v>
      </c>
      <c r="J111" s="76"/>
      <c r="K111" s="75"/>
      <c r="L111" s="77" t="s">
        <v>147</v>
      </c>
      <c r="M111" s="75"/>
      <c r="N111" s="75"/>
      <c r="O111" s="75"/>
      <c r="P111" s="75"/>
      <c r="Q111" s="173"/>
      <c r="R111" s="124"/>
      <c r="S111" s="83"/>
      <c r="T111" s="164"/>
      <c r="U111" s="164"/>
      <c r="V111" s="146">
        <v>124.976</v>
      </c>
      <c r="W111" s="75">
        <v>292</v>
      </c>
      <c r="X111" s="84">
        <v>0.42799999999999999</v>
      </c>
      <c r="Y111" s="85"/>
      <c r="Z111" s="85"/>
      <c r="AA111" s="85"/>
      <c r="AB111" s="81">
        <v>732.38411250000001</v>
      </c>
      <c r="AC111" s="81">
        <v>0</v>
      </c>
      <c r="AD111" s="81">
        <v>3715.9133750000001</v>
      </c>
      <c r="AE111" s="81">
        <v>76.7627825</v>
      </c>
      <c r="AF111" s="81">
        <v>92.415952500000003</v>
      </c>
      <c r="AG111" s="81">
        <v>0</v>
      </c>
      <c r="AH111" s="81">
        <v>483.81437500000004</v>
      </c>
      <c r="AI111" s="82">
        <v>5101.2905974999994</v>
      </c>
      <c r="AJ111" s="86" t="s">
        <v>177</v>
      </c>
      <c r="AK111" s="127"/>
      <c r="AL111" s="127" t="s">
        <v>157</v>
      </c>
    </row>
    <row r="112" spans="1:38" ht="16.5">
      <c r="A112" s="208">
        <v>106</v>
      </c>
      <c r="B112" s="201" t="s">
        <v>508</v>
      </c>
      <c r="C112" s="187"/>
      <c r="D112" s="187" t="s">
        <v>284</v>
      </c>
      <c r="E112" s="187" t="s">
        <v>285</v>
      </c>
      <c r="F112" s="26" t="s">
        <v>543</v>
      </c>
      <c r="G112" s="34" t="s">
        <v>564</v>
      </c>
      <c r="H112" s="190" t="s">
        <v>563</v>
      </c>
      <c r="I112" s="75" t="s">
        <v>565</v>
      </c>
      <c r="J112" s="76"/>
      <c r="K112" s="75"/>
      <c r="L112" s="77" t="s">
        <v>147</v>
      </c>
      <c r="M112" s="75"/>
      <c r="N112" s="75"/>
      <c r="O112" s="75"/>
      <c r="P112" s="75"/>
      <c r="Q112" s="173"/>
      <c r="R112" s="124"/>
      <c r="S112" s="83"/>
      <c r="T112" s="164"/>
      <c r="U112" s="164"/>
      <c r="V112" s="146">
        <v>235.45000000000002</v>
      </c>
      <c r="W112" s="75">
        <v>425</v>
      </c>
      <c r="X112" s="84">
        <v>0.55400000000000005</v>
      </c>
      <c r="Y112" s="85"/>
      <c r="Z112" s="85"/>
      <c r="AA112" s="85"/>
      <c r="AB112" s="81">
        <v>174.26239820000001</v>
      </c>
      <c r="AC112" s="81">
        <v>0</v>
      </c>
      <c r="AD112" s="81">
        <v>5666.6732050000001</v>
      </c>
      <c r="AE112" s="81">
        <v>113.3254506</v>
      </c>
      <c r="AF112" s="81">
        <v>130.30678795000003</v>
      </c>
      <c r="AG112" s="81">
        <v>0</v>
      </c>
      <c r="AH112" s="81">
        <v>1778.1109559999998</v>
      </c>
      <c r="AI112" s="82">
        <v>7862.6787977499998</v>
      </c>
      <c r="AJ112" s="86" t="s">
        <v>177</v>
      </c>
      <c r="AK112" s="127"/>
      <c r="AL112" s="127" t="s">
        <v>157</v>
      </c>
    </row>
    <row r="113" spans="1:38" ht="16.5">
      <c r="A113" s="208">
        <v>107</v>
      </c>
      <c r="B113" s="201" t="s">
        <v>508</v>
      </c>
      <c r="C113" s="187"/>
      <c r="D113" s="187" t="s">
        <v>285</v>
      </c>
      <c r="E113" s="187" t="s">
        <v>286</v>
      </c>
      <c r="F113" s="26" t="s">
        <v>543</v>
      </c>
      <c r="G113" s="34" t="s">
        <v>287</v>
      </c>
      <c r="H113" s="190" t="s">
        <v>566</v>
      </c>
      <c r="I113" s="75" t="s">
        <v>549</v>
      </c>
      <c r="J113" s="76"/>
      <c r="K113" s="75"/>
      <c r="L113" s="77" t="s">
        <v>147</v>
      </c>
      <c r="M113" s="75"/>
      <c r="N113" s="75"/>
      <c r="O113" s="75"/>
      <c r="P113" s="75"/>
      <c r="Q113" s="173"/>
      <c r="R113" s="124"/>
      <c r="S113" s="83"/>
      <c r="T113" s="164"/>
      <c r="U113" s="164"/>
      <c r="V113" s="146">
        <v>207.80799999999999</v>
      </c>
      <c r="W113" s="75">
        <v>544</v>
      </c>
      <c r="X113" s="84">
        <v>0.38200000000000001</v>
      </c>
      <c r="Y113" s="85"/>
      <c r="Z113" s="85"/>
      <c r="AA113" s="85"/>
      <c r="AB113" s="81">
        <v>687.01890399999991</v>
      </c>
      <c r="AC113" s="81">
        <v>0</v>
      </c>
      <c r="AD113" s="81">
        <v>997.09762880000005</v>
      </c>
      <c r="AE113" s="81">
        <v>107.85594352</v>
      </c>
      <c r="AF113" s="81">
        <v>129.76759952</v>
      </c>
      <c r="AG113" s="81">
        <v>0</v>
      </c>
      <c r="AH113" s="81">
        <v>679.78428960000008</v>
      </c>
      <c r="AI113" s="82">
        <v>2601.5243654400001</v>
      </c>
      <c r="AJ113" s="86" t="s">
        <v>177</v>
      </c>
      <c r="AK113" s="127"/>
      <c r="AL113" s="127" t="s">
        <v>157</v>
      </c>
    </row>
    <row r="114" spans="1:38" ht="16.5">
      <c r="A114" s="208">
        <v>108</v>
      </c>
      <c r="B114" s="201" t="s">
        <v>508</v>
      </c>
      <c r="C114" s="187"/>
      <c r="D114" s="187" t="s">
        <v>286</v>
      </c>
      <c r="E114" s="187" t="s">
        <v>288</v>
      </c>
      <c r="F114" s="26" t="s">
        <v>543</v>
      </c>
      <c r="G114" s="34" t="s">
        <v>567</v>
      </c>
      <c r="H114" s="190" t="s">
        <v>566</v>
      </c>
      <c r="I114" s="75" t="s">
        <v>568</v>
      </c>
      <c r="J114" s="76"/>
      <c r="K114" s="75"/>
      <c r="L114" s="77" t="s">
        <v>147</v>
      </c>
      <c r="M114" s="75"/>
      <c r="N114" s="75"/>
      <c r="O114" s="75"/>
      <c r="P114" s="75"/>
      <c r="Q114" s="173"/>
      <c r="R114" s="124"/>
      <c r="S114" s="83"/>
      <c r="T114" s="164"/>
      <c r="U114" s="164"/>
      <c r="V114" s="146">
        <v>235.45000000000002</v>
      </c>
      <c r="W114" s="75">
        <v>425</v>
      </c>
      <c r="X114" s="84">
        <v>0.55400000000000005</v>
      </c>
      <c r="Y114" s="85"/>
      <c r="Z114" s="85"/>
      <c r="AA114" s="85"/>
      <c r="AB114" s="81">
        <v>174.26239820000001</v>
      </c>
      <c r="AC114" s="81">
        <v>0</v>
      </c>
      <c r="AD114" s="81">
        <v>757.10046350000005</v>
      </c>
      <c r="AE114" s="81">
        <v>113.3254506</v>
      </c>
      <c r="AF114" s="81">
        <v>130.30678795000003</v>
      </c>
      <c r="AG114" s="81">
        <v>0</v>
      </c>
      <c r="AH114" s="81">
        <v>1778.1109559999998</v>
      </c>
      <c r="AI114" s="82">
        <v>2953.1060562499997</v>
      </c>
      <c r="AJ114" s="86" t="s">
        <v>177</v>
      </c>
      <c r="AK114" s="127"/>
      <c r="AL114" s="127" t="s">
        <v>157</v>
      </c>
    </row>
    <row r="115" spans="1:38" ht="16.5">
      <c r="A115" s="208">
        <v>109</v>
      </c>
      <c r="B115" s="201" t="s">
        <v>508</v>
      </c>
      <c r="C115" s="187"/>
      <c r="D115" s="187" t="s">
        <v>288</v>
      </c>
      <c r="E115" s="187" t="s">
        <v>289</v>
      </c>
      <c r="F115" s="26" t="s">
        <v>543</v>
      </c>
      <c r="G115" s="34" t="s">
        <v>569</v>
      </c>
      <c r="H115" s="190" t="s">
        <v>570</v>
      </c>
      <c r="I115" s="75" t="s">
        <v>549</v>
      </c>
      <c r="J115" s="76"/>
      <c r="K115" s="75"/>
      <c r="L115" s="77" t="s">
        <v>147</v>
      </c>
      <c r="M115" s="75"/>
      <c r="N115" s="75"/>
      <c r="O115" s="75"/>
      <c r="P115" s="75"/>
      <c r="Q115" s="173"/>
      <c r="R115" s="124"/>
      <c r="S115" s="83"/>
      <c r="T115" s="164"/>
      <c r="U115" s="164"/>
      <c r="V115" s="146">
        <v>165.92</v>
      </c>
      <c r="W115" s="75">
        <v>544</v>
      </c>
      <c r="X115" s="84">
        <v>0.30499999999999999</v>
      </c>
      <c r="Y115" s="85"/>
      <c r="Z115" s="85"/>
      <c r="AA115" s="85"/>
      <c r="AB115" s="81">
        <v>550.02956885901631</v>
      </c>
      <c r="AC115" s="81">
        <v>0</v>
      </c>
      <c r="AD115" s="81">
        <v>11043.324436065575</v>
      </c>
      <c r="AE115" s="81">
        <v>79.472303303606552</v>
      </c>
      <c r="AF115" s="81">
        <v>95.67429027409834</v>
      </c>
      <c r="AG115" s="81">
        <v>0</v>
      </c>
      <c r="AH115" s="81">
        <v>630.43406415737695</v>
      </c>
      <c r="AI115" s="82">
        <v>12398.934662659673</v>
      </c>
      <c r="AJ115" s="86" t="s">
        <v>177</v>
      </c>
      <c r="AK115" s="127"/>
      <c r="AL115" s="127" t="s">
        <v>157</v>
      </c>
    </row>
    <row r="116" spans="1:38" ht="16.5">
      <c r="A116" s="208">
        <v>110</v>
      </c>
      <c r="B116" s="201" t="s">
        <v>508</v>
      </c>
      <c r="C116" s="187"/>
      <c r="D116" s="187" t="s">
        <v>289</v>
      </c>
      <c r="E116" s="187" t="s">
        <v>290</v>
      </c>
      <c r="F116" s="26" t="s">
        <v>543</v>
      </c>
      <c r="G116" s="34" t="s">
        <v>571</v>
      </c>
      <c r="H116" s="190" t="s">
        <v>570</v>
      </c>
      <c r="I116" s="75" t="s">
        <v>572</v>
      </c>
      <c r="J116" s="76"/>
      <c r="K116" s="75"/>
      <c r="L116" s="77" t="s">
        <v>147</v>
      </c>
      <c r="M116" s="75"/>
      <c r="N116" s="75"/>
      <c r="O116" s="75"/>
      <c r="P116" s="75"/>
      <c r="Q116" s="173"/>
      <c r="R116" s="124"/>
      <c r="S116" s="83"/>
      <c r="T116" s="164"/>
      <c r="U116" s="164"/>
      <c r="V116" s="146">
        <v>235.45000000000002</v>
      </c>
      <c r="W116" s="75">
        <v>425</v>
      </c>
      <c r="X116" s="84">
        <v>0.55400000000000005</v>
      </c>
      <c r="Y116" s="85"/>
      <c r="Z116" s="85"/>
      <c r="AA116" s="85"/>
      <c r="AB116" s="81">
        <v>5.9569554228339348</v>
      </c>
      <c r="AC116" s="81">
        <v>0</v>
      </c>
      <c r="AD116" s="81">
        <v>12124.902371841155</v>
      </c>
      <c r="AE116" s="81">
        <v>112.507216299639</v>
      </c>
      <c r="AF116" s="81">
        <v>129.36594471570399</v>
      </c>
      <c r="AG116" s="81">
        <v>0</v>
      </c>
      <c r="AH116" s="81">
        <v>1765.2726097472923</v>
      </c>
      <c r="AI116" s="82">
        <v>14138.005098026624</v>
      </c>
      <c r="AJ116" s="86" t="s">
        <v>177</v>
      </c>
      <c r="AK116" s="127"/>
      <c r="AL116" s="127" t="s">
        <v>157</v>
      </c>
    </row>
    <row r="117" spans="1:38" ht="16.5">
      <c r="A117" s="208">
        <v>111</v>
      </c>
      <c r="B117" s="201" t="s">
        <v>508</v>
      </c>
      <c r="C117" s="187"/>
      <c r="D117" s="187" t="s">
        <v>290</v>
      </c>
      <c r="E117" s="187" t="s">
        <v>291</v>
      </c>
      <c r="F117" s="26" t="s">
        <v>543</v>
      </c>
      <c r="G117" s="34" t="s">
        <v>573</v>
      </c>
      <c r="H117" s="190" t="s">
        <v>574</v>
      </c>
      <c r="I117" s="75" t="s">
        <v>549</v>
      </c>
      <c r="J117" s="76"/>
      <c r="K117" s="75"/>
      <c r="L117" s="77" t="s">
        <v>147</v>
      </c>
      <c r="M117" s="75"/>
      <c r="N117" s="75"/>
      <c r="O117" s="75"/>
      <c r="P117" s="75"/>
      <c r="Q117" s="173"/>
      <c r="R117" s="124"/>
      <c r="S117" s="83"/>
      <c r="T117" s="164"/>
      <c r="U117" s="164"/>
      <c r="V117" s="146">
        <v>106.58</v>
      </c>
      <c r="W117" s="75">
        <v>292</v>
      </c>
      <c r="X117" s="84">
        <v>0.36499999999999999</v>
      </c>
      <c r="Y117" s="85"/>
      <c r="Z117" s="85"/>
      <c r="AA117" s="85"/>
      <c r="AB117" s="81">
        <v>528.30771372876711</v>
      </c>
      <c r="AC117" s="81">
        <v>0</v>
      </c>
      <c r="AD117" s="81">
        <v>354.14167196986307</v>
      </c>
      <c r="AE117" s="81">
        <v>85.407421312054808</v>
      </c>
      <c r="AF117" s="81">
        <v>102.80362633369865</v>
      </c>
      <c r="AG117" s="81">
        <v>0</v>
      </c>
      <c r="AH117" s="81">
        <v>538.30402603013704</v>
      </c>
      <c r="AI117" s="82">
        <v>1608.9644593745206</v>
      </c>
      <c r="AJ117" s="86" t="s">
        <v>177</v>
      </c>
      <c r="AK117" s="127"/>
      <c r="AL117" s="127" t="s">
        <v>157</v>
      </c>
    </row>
    <row r="118" spans="1:38" ht="16.5">
      <c r="A118" s="208">
        <v>112</v>
      </c>
      <c r="B118" s="203" t="s">
        <v>508</v>
      </c>
      <c r="C118" s="192"/>
      <c r="D118" s="187" t="s">
        <v>291</v>
      </c>
      <c r="E118" s="187" t="s">
        <v>292</v>
      </c>
      <c r="F118" s="25" t="s">
        <v>552</v>
      </c>
      <c r="G118" s="25" t="s">
        <v>575</v>
      </c>
      <c r="H118" s="193" t="s">
        <v>41</v>
      </c>
      <c r="I118" s="91" t="s">
        <v>171</v>
      </c>
      <c r="J118" s="92"/>
      <c r="K118" s="91"/>
      <c r="L118" s="93" t="s">
        <v>147</v>
      </c>
      <c r="M118" s="91"/>
      <c r="N118" s="91"/>
      <c r="O118" s="91"/>
      <c r="P118" s="91"/>
      <c r="Q118" s="181"/>
      <c r="R118" s="123"/>
      <c r="S118" s="95"/>
      <c r="T118" s="165"/>
      <c r="U118" s="165"/>
      <c r="V118" s="149">
        <v>214.65</v>
      </c>
      <c r="W118" s="91">
        <v>265</v>
      </c>
      <c r="X118" s="96">
        <v>0.81</v>
      </c>
      <c r="Y118" s="98"/>
      <c r="Z118" s="98"/>
      <c r="AA118" s="98"/>
      <c r="AB118" s="78">
        <v>47993.656650000004</v>
      </c>
      <c r="AC118" s="78">
        <v>0</v>
      </c>
      <c r="AD118" s="78">
        <v>7166.9450199999983</v>
      </c>
      <c r="AE118" s="78">
        <v>3.5846502799999991</v>
      </c>
      <c r="AF118" s="78">
        <v>70.82424005</v>
      </c>
      <c r="AG118" s="78">
        <v>0</v>
      </c>
      <c r="AH118" s="78">
        <v>1211.8701610000001</v>
      </c>
      <c r="AI118" s="79">
        <v>56446.880721330002</v>
      </c>
      <c r="AJ118" s="80" t="s">
        <v>177</v>
      </c>
      <c r="AK118" s="126"/>
      <c r="AL118" s="126" t="s">
        <v>157</v>
      </c>
    </row>
    <row r="119" spans="1:38" ht="16.5">
      <c r="A119" s="208">
        <v>113</v>
      </c>
      <c r="B119" s="203" t="s">
        <v>508</v>
      </c>
      <c r="C119" s="192"/>
      <c r="D119" s="187" t="s">
        <v>292</v>
      </c>
      <c r="E119" s="187" t="s">
        <v>293</v>
      </c>
      <c r="F119" s="26" t="s">
        <v>552</v>
      </c>
      <c r="G119" s="26" t="s">
        <v>575</v>
      </c>
      <c r="H119" s="193" t="s">
        <v>41</v>
      </c>
      <c r="I119" s="75" t="s">
        <v>576</v>
      </c>
      <c r="J119" s="76"/>
      <c r="K119" s="75"/>
      <c r="L119" s="77" t="s">
        <v>147</v>
      </c>
      <c r="M119" s="75"/>
      <c r="N119" s="75"/>
      <c r="O119" s="75"/>
      <c r="P119" s="75"/>
      <c r="Q119" s="173"/>
      <c r="R119" s="124"/>
      <c r="S119" s="83"/>
      <c r="T119" s="164"/>
      <c r="U119" s="164"/>
      <c r="V119" s="146">
        <v>112.036</v>
      </c>
      <c r="W119" s="75">
        <v>148</v>
      </c>
      <c r="X119" s="84">
        <v>0.75700000000000001</v>
      </c>
      <c r="Y119" s="85"/>
      <c r="Z119" s="85"/>
      <c r="AA119" s="85"/>
      <c r="AB119" s="81">
        <v>29022.103433405548</v>
      </c>
      <c r="AC119" s="81">
        <v>0</v>
      </c>
      <c r="AD119" s="81">
        <v>5059.0588011719947</v>
      </c>
      <c r="AE119" s="81">
        <v>2.3507158640285337</v>
      </c>
      <c r="AF119" s="81">
        <v>47.014317280570673</v>
      </c>
      <c r="AG119" s="81">
        <v>0</v>
      </c>
      <c r="AH119" s="81">
        <v>1635.1045276776749</v>
      </c>
      <c r="AI119" s="82">
        <v>35765.631795399808</v>
      </c>
      <c r="AJ119" s="86" t="s">
        <v>177</v>
      </c>
      <c r="AK119" s="127"/>
      <c r="AL119" s="127" t="s">
        <v>157</v>
      </c>
    </row>
    <row r="120" spans="1:38" ht="16.5">
      <c r="A120" s="208">
        <v>114</v>
      </c>
      <c r="B120" s="203" t="s">
        <v>508</v>
      </c>
      <c r="C120" s="192"/>
      <c r="D120" s="187" t="s">
        <v>293</v>
      </c>
      <c r="E120" s="187" t="s">
        <v>294</v>
      </c>
      <c r="F120" s="26" t="s">
        <v>552</v>
      </c>
      <c r="G120" s="26" t="s">
        <v>575</v>
      </c>
      <c r="H120" s="193" t="s">
        <v>41</v>
      </c>
      <c r="I120" s="75" t="s">
        <v>577</v>
      </c>
      <c r="J120" s="76"/>
      <c r="K120" s="75"/>
      <c r="L120" s="77" t="s">
        <v>147</v>
      </c>
      <c r="M120" s="75"/>
      <c r="N120" s="75"/>
      <c r="O120" s="75"/>
      <c r="P120" s="75"/>
      <c r="Q120" s="173"/>
      <c r="R120" s="124"/>
      <c r="S120" s="83"/>
      <c r="T120" s="164"/>
      <c r="U120" s="164"/>
      <c r="V120" s="146">
        <v>92.353999999999999</v>
      </c>
      <c r="W120" s="75">
        <v>122</v>
      </c>
      <c r="X120" s="84">
        <v>0.75700000000000001</v>
      </c>
      <c r="Y120" s="85"/>
      <c r="Z120" s="85"/>
      <c r="AA120" s="85"/>
      <c r="AB120" s="81">
        <v>21750.988710060767</v>
      </c>
      <c r="AC120" s="81">
        <v>0</v>
      </c>
      <c r="AD120" s="81">
        <v>3791.5447855535008</v>
      </c>
      <c r="AE120" s="81">
        <v>2.7635323946250989</v>
      </c>
      <c r="AF120" s="81">
        <v>55.270646967751645</v>
      </c>
      <c r="AG120" s="81">
        <v>0</v>
      </c>
      <c r="AH120" s="81">
        <v>1347.8564349775431</v>
      </c>
      <c r="AI120" s="82">
        <v>26948.424109954187</v>
      </c>
      <c r="AJ120" s="86" t="s">
        <v>177</v>
      </c>
      <c r="AK120" s="127"/>
      <c r="AL120" s="127" t="s">
        <v>157</v>
      </c>
    </row>
    <row r="121" spans="1:38" ht="16.5">
      <c r="A121" s="208">
        <v>115</v>
      </c>
      <c r="B121" s="203" t="s">
        <v>508</v>
      </c>
      <c r="C121" s="192"/>
      <c r="D121" s="187" t="s">
        <v>294</v>
      </c>
      <c r="E121" s="187" t="s">
        <v>295</v>
      </c>
      <c r="F121" s="26" t="s">
        <v>552</v>
      </c>
      <c r="G121" s="26" t="s">
        <v>575</v>
      </c>
      <c r="H121" s="193" t="s">
        <v>41</v>
      </c>
      <c r="I121" s="75" t="s">
        <v>578</v>
      </c>
      <c r="J121" s="76"/>
      <c r="K121" s="75"/>
      <c r="L121" s="77" t="s">
        <v>147</v>
      </c>
      <c r="M121" s="75"/>
      <c r="N121" s="75"/>
      <c r="O121" s="75"/>
      <c r="P121" s="75"/>
      <c r="Q121" s="173"/>
      <c r="R121" s="124"/>
      <c r="S121" s="83"/>
      <c r="T121" s="164"/>
      <c r="U121" s="164"/>
      <c r="V121" s="146">
        <v>19.681999999999999</v>
      </c>
      <c r="W121" s="75">
        <v>26</v>
      </c>
      <c r="X121" s="84">
        <v>0.7569999999999999</v>
      </c>
      <c r="Y121" s="85"/>
      <c r="Z121" s="85"/>
      <c r="AA121" s="85"/>
      <c r="AB121" s="81">
        <v>7271.2654576486157</v>
      </c>
      <c r="AC121" s="81">
        <v>0</v>
      </c>
      <c r="AD121" s="81">
        <v>1267.5086384227216</v>
      </c>
      <c r="AE121" s="81">
        <v>0.37545678856063425</v>
      </c>
      <c r="AF121" s="81">
        <v>7.5091357712126827</v>
      </c>
      <c r="AG121" s="81">
        <v>0</v>
      </c>
      <c r="AH121" s="81">
        <v>287.24809270013213</v>
      </c>
      <c r="AI121" s="82">
        <v>8833.9067813312449</v>
      </c>
      <c r="AJ121" s="86" t="s">
        <v>177</v>
      </c>
      <c r="AK121" s="127"/>
      <c r="AL121" s="127" t="s">
        <v>157</v>
      </c>
    </row>
    <row r="122" spans="1:38" ht="16.5">
      <c r="A122" s="208">
        <v>116</v>
      </c>
      <c r="B122" s="203" t="s">
        <v>508</v>
      </c>
      <c r="C122" s="192"/>
      <c r="D122" s="187" t="s">
        <v>295</v>
      </c>
      <c r="E122" s="187" t="s">
        <v>296</v>
      </c>
      <c r="F122" s="26" t="s">
        <v>552</v>
      </c>
      <c r="G122" s="26" t="s">
        <v>575</v>
      </c>
      <c r="H122" s="193" t="s">
        <v>41</v>
      </c>
      <c r="I122" s="75" t="s">
        <v>579</v>
      </c>
      <c r="J122" s="76"/>
      <c r="K122" s="75"/>
      <c r="L122" s="77" t="s">
        <v>147</v>
      </c>
      <c r="M122" s="75"/>
      <c r="N122" s="75"/>
      <c r="O122" s="75"/>
      <c r="P122" s="75"/>
      <c r="Q122" s="173"/>
      <c r="R122" s="124"/>
      <c r="S122" s="83"/>
      <c r="T122" s="164"/>
      <c r="U122" s="164"/>
      <c r="V122" s="146">
        <v>268.42840000000001</v>
      </c>
      <c r="W122" s="75">
        <v>326</v>
      </c>
      <c r="X122" s="84">
        <v>0.82340000000000002</v>
      </c>
      <c r="Y122" s="85"/>
      <c r="Z122" s="85"/>
      <c r="AA122" s="85"/>
      <c r="AB122" s="81">
        <v>55629.564628090833</v>
      </c>
      <c r="AC122" s="81">
        <v>0</v>
      </c>
      <c r="AD122" s="81">
        <v>7549.3255767901373</v>
      </c>
      <c r="AE122" s="81">
        <v>1.3360008618264512</v>
      </c>
      <c r="AF122" s="81">
        <v>26.720017236529021</v>
      </c>
      <c r="AG122" s="81">
        <v>0</v>
      </c>
      <c r="AH122" s="81">
        <v>461.74253644073343</v>
      </c>
      <c r="AI122" s="82">
        <v>63668.688759420053</v>
      </c>
      <c r="AJ122" s="86" t="s">
        <v>177</v>
      </c>
      <c r="AK122" s="127"/>
      <c r="AL122" s="127" t="s">
        <v>157</v>
      </c>
    </row>
    <row r="123" spans="1:38" ht="16.5">
      <c r="A123" s="208">
        <v>117</v>
      </c>
      <c r="B123" s="204" t="s">
        <v>508</v>
      </c>
      <c r="C123" s="135"/>
      <c r="D123" s="187" t="s">
        <v>296</v>
      </c>
      <c r="E123" s="187" t="s">
        <v>297</v>
      </c>
      <c r="F123" s="26" t="s">
        <v>552</v>
      </c>
      <c r="G123" s="26" t="s">
        <v>575</v>
      </c>
      <c r="H123" s="193" t="s">
        <v>41</v>
      </c>
      <c r="I123" s="75" t="s">
        <v>580</v>
      </c>
      <c r="J123" s="76"/>
      <c r="K123" s="75"/>
      <c r="L123" s="77" t="s">
        <v>147</v>
      </c>
      <c r="M123" s="75"/>
      <c r="N123" s="75"/>
      <c r="O123" s="75"/>
      <c r="P123" s="75"/>
      <c r="Q123" s="173"/>
      <c r="R123" s="124"/>
      <c r="S123" s="83"/>
      <c r="T123" s="164"/>
      <c r="U123" s="164"/>
      <c r="V123" s="146">
        <v>211.6138</v>
      </c>
      <c r="W123" s="75">
        <v>257</v>
      </c>
      <c r="X123" s="84">
        <v>0.82340000000000002</v>
      </c>
      <c r="Y123" s="85"/>
      <c r="Z123" s="85"/>
      <c r="AA123" s="85"/>
      <c r="AB123" s="81">
        <v>34918.274577289281</v>
      </c>
      <c r="AC123" s="81">
        <v>0</v>
      </c>
      <c r="AD123" s="81">
        <v>4738.7524721648033</v>
      </c>
      <c r="AE123" s="81">
        <v>3.3143670698682293</v>
      </c>
      <c r="AF123" s="81">
        <v>66.287343508859593</v>
      </c>
      <c r="AG123" s="81">
        <v>0</v>
      </c>
      <c r="AH123" s="81">
        <v>364.01175418794008</v>
      </c>
      <c r="AI123" s="82">
        <v>40090.640514220751</v>
      </c>
      <c r="AJ123" s="86" t="s">
        <v>177</v>
      </c>
      <c r="AK123" s="127"/>
      <c r="AL123" s="127" t="s">
        <v>157</v>
      </c>
    </row>
    <row r="124" spans="1:38" ht="16.5">
      <c r="A124" s="208">
        <v>118</v>
      </c>
      <c r="B124" s="204" t="s">
        <v>508</v>
      </c>
      <c r="C124" s="135"/>
      <c r="D124" s="187" t="s">
        <v>297</v>
      </c>
      <c r="E124" s="187" t="s">
        <v>298</v>
      </c>
      <c r="F124" s="26" t="s">
        <v>552</v>
      </c>
      <c r="G124" s="26" t="s">
        <v>575</v>
      </c>
      <c r="H124" s="193" t="s">
        <v>41</v>
      </c>
      <c r="I124" s="75" t="s">
        <v>581</v>
      </c>
      <c r="J124" s="76"/>
      <c r="K124" s="75"/>
      <c r="L124" s="77" t="s">
        <v>147</v>
      </c>
      <c r="M124" s="75"/>
      <c r="N124" s="75"/>
      <c r="O124" s="75"/>
      <c r="P124" s="75"/>
      <c r="Q124" s="173"/>
      <c r="R124" s="124"/>
      <c r="S124" s="83"/>
      <c r="T124" s="164"/>
      <c r="U124" s="164"/>
      <c r="V124" s="146">
        <v>50.227400000000003</v>
      </c>
      <c r="W124" s="75">
        <v>61</v>
      </c>
      <c r="X124" s="84">
        <v>0.82340000000000002</v>
      </c>
      <c r="Y124" s="85"/>
      <c r="Z124" s="85"/>
      <c r="AA124" s="85"/>
      <c r="AB124" s="81">
        <v>17223.846250631523</v>
      </c>
      <c r="AC124" s="81">
        <v>0</v>
      </c>
      <c r="AD124" s="81">
        <v>2337.3451347285641</v>
      </c>
      <c r="AE124" s="81">
        <v>0.50953272115132364</v>
      </c>
      <c r="AF124" s="81">
        <v>10.190911524247021</v>
      </c>
      <c r="AG124" s="81">
        <v>0</v>
      </c>
      <c r="AH124" s="81">
        <v>86.39967706406361</v>
      </c>
      <c r="AI124" s="82">
        <v>19658.29150666955</v>
      </c>
      <c r="AJ124" s="86" t="s">
        <v>177</v>
      </c>
      <c r="AK124" s="127"/>
      <c r="AL124" s="127" t="s">
        <v>157</v>
      </c>
    </row>
    <row r="125" spans="1:38" ht="16.5">
      <c r="A125" s="208">
        <v>119</v>
      </c>
      <c r="B125" s="204" t="s">
        <v>508</v>
      </c>
      <c r="C125" s="137"/>
      <c r="D125" s="187" t="s">
        <v>298</v>
      </c>
      <c r="E125" s="187" t="s">
        <v>299</v>
      </c>
      <c r="F125" s="27" t="s">
        <v>552</v>
      </c>
      <c r="G125" s="27" t="s">
        <v>575</v>
      </c>
      <c r="H125" s="193" t="s">
        <v>41</v>
      </c>
      <c r="I125" s="118" t="s">
        <v>300</v>
      </c>
      <c r="J125" s="119"/>
      <c r="K125" s="118"/>
      <c r="L125" s="120" t="s">
        <v>147</v>
      </c>
      <c r="M125" s="118"/>
      <c r="N125" s="118"/>
      <c r="O125" s="118"/>
      <c r="P125" s="118"/>
      <c r="Q125" s="178"/>
      <c r="R125" s="125"/>
      <c r="S125" s="121"/>
      <c r="T125" s="167"/>
      <c r="U125" s="167"/>
      <c r="V125" s="157">
        <v>6.5872000000000002</v>
      </c>
      <c r="W125" s="118">
        <v>8</v>
      </c>
      <c r="X125" s="122">
        <v>0.82340000000000002</v>
      </c>
      <c r="Y125" s="160"/>
      <c r="Z125" s="160"/>
      <c r="AA125" s="160"/>
      <c r="AB125" s="88">
        <v>3487.3928285159091</v>
      </c>
      <c r="AC125" s="88">
        <v>0</v>
      </c>
      <c r="AD125" s="88">
        <v>473.2543052513966</v>
      </c>
      <c r="AE125" s="88">
        <v>3.2157863437454449E-2</v>
      </c>
      <c r="AF125" s="88">
        <v>0.64315726874908896</v>
      </c>
      <c r="AG125" s="88">
        <v>0</v>
      </c>
      <c r="AH125" s="88">
        <v>11.331105188729655</v>
      </c>
      <c r="AI125" s="89">
        <v>3972.6535540882219</v>
      </c>
      <c r="AJ125" s="90" t="s">
        <v>177</v>
      </c>
      <c r="AK125" s="128"/>
      <c r="AL125" s="128" t="s">
        <v>157</v>
      </c>
    </row>
    <row r="126" spans="1:38" ht="33">
      <c r="A126" s="208">
        <v>120</v>
      </c>
      <c r="B126" s="202" t="s">
        <v>582</v>
      </c>
      <c r="C126" s="186" t="s">
        <v>301</v>
      </c>
      <c r="D126" s="187" t="s">
        <v>299</v>
      </c>
      <c r="E126" s="192" t="s">
        <v>302</v>
      </c>
      <c r="F126" s="43" t="s">
        <v>516</v>
      </c>
      <c r="G126" s="25" t="s">
        <v>583</v>
      </c>
      <c r="H126" s="193" t="s">
        <v>21</v>
      </c>
      <c r="I126" s="75" t="s">
        <v>583</v>
      </c>
      <c r="J126" s="76"/>
      <c r="K126" s="75">
        <v>2016.5269999999998</v>
      </c>
      <c r="L126" s="77" t="s">
        <v>147</v>
      </c>
      <c r="M126" s="75">
        <v>149.74460353030918</v>
      </c>
      <c r="N126" s="75"/>
      <c r="O126" s="75"/>
      <c r="P126" s="75"/>
      <c r="Q126" s="171">
        <v>36.845787092905788</v>
      </c>
      <c r="R126" s="124"/>
      <c r="S126" s="83"/>
      <c r="T126" s="129">
        <v>428643.69999999995</v>
      </c>
      <c r="U126" s="129">
        <v>29475.700000000004</v>
      </c>
      <c r="V126" s="111">
        <v>7.2448679999999994</v>
      </c>
      <c r="W126" s="111">
        <v>18.788579132698988</v>
      </c>
      <c r="X126" s="84">
        <v>0.38262916785721357</v>
      </c>
      <c r="Y126" s="85"/>
      <c r="Z126" s="85"/>
      <c r="AA126" s="85"/>
      <c r="AB126" s="78">
        <v>916.23035294347096</v>
      </c>
      <c r="AC126" s="78">
        <v>1.0014880721500721</v>
      </c>
      <c r="AD126" s="78">
        <v>199.51226839274091</v>
      </c>
      <c r="AE126" s="78">
        <v>43.818229810649399</v>
      </c>
      <c r="AF126" s="78">
        <v>140.89959130930924</v>
      </c>
      <c r="AG126" s="78">
        <v>4.5278086595003497</v>
      </c>
      <c r="AH126" s="78">
        <v>118.81144066955159</v>
      </c>
      <c r="AI126" s="79">
        <v>1424.8011798573725</v>
      </c>
      <c r="AJ126" s="80" t="s">
        <v>154</v>
      </c>
      <c r="AK126" s="80" t="s">
        <v>8</v>
      </c>
      <c r="AL126" s="126" t="s">
        <v>157</v>
      </c>
    </row>
    <row r="127" spans="1:38" ht="33">
      <c r="A127" s="208">
        <v>121</v>
      </c>
      <c r="B127" s="200" t="s">
        <v>582</v>
      </c>
      <c r="C127" s="186" t="s">
        <v>301</v>
      </c>
      <c r="D127" s="192" t="s">
        <v>302</v>
      </c>
      <c r="E127" s="192" t="s">
        <v>303</v>
      </c>
      <c r="F127" s="43" t="s">
        <v>516</v>
      </c>
      <c r="G127" s="26" t="s">
        <v>583</v>
      </c>
      <c r="H127" s="193" t="s">
        <v>21</v>
      </c>
      <c r="I127" s="75" t="s">
        <v>584</v>
      </c>
      <c r="J127" s="76"/>
      <c r="K127" s="75">
        <v>2015.056746532156</v>
      </c>
      <c r="L127" s="77" t="s">
        <v>147</v>
      </c>
      <c r="M127" s="75">
        <v>148.71192548264412</v>
      </c>
      <c r="N127" s="75"/>
      <c r="O127" s="75"/>
      <c r="P127" s="75"/>
      <c r="Q127" s="171">
        <v>12.851982408554573</v>
      </c>
      <c r="R127" s="124"/>
      <c r="S127" s="83"/>
      <c r="T127" s="129">
        <v>164999.99999999997</v>
      </c>
      <c r="U127" s="129">
        <v>10999.999999999998</v>
      </c>
      <c r="V127" s="111">
        <v>0.6399999999999999</v>
      </c>
      <c r="W127" s="111">
        <v>3.5774756207282219</v>
      </c>
      <c r="X127" s="84">
        <v>0.17984241312582774</v>
      </c>
      <c r="Y127" s="85"/>
      <c r="Z127" s="85"/>
      <c r="AA127" s="85"/>
      <c r="AB127" s="81">
        <v>319.39755373904103</v>
      </c>
      <c r="AC127" s="81">
        <v>3.1753601589667158</v>
      </c>
      <c r="AD127" s="81">
        <v>69.590809858639616</v>
      </c>
      <c r="AE127" s="81">
        <v>31.393006717271582</v>
      </c>
      <c r="AF127" s="81">
        <v>111.2001886169262</v>
      </c>
      <c r="AG127" s="81">
        <v>2.2398552228436355</v>
      </c>
      <c r="AH127" s="81">
        <v>34.473804824771577</v>
      </c>
      <c r="AI127" s="82">
        <v>571.47057913846038</v>
      </c>
      <c r="AJ127" s="86" t="s">
        <v>154</v>
      </c>
      <c r="AK127" s="86" t="s">
        <v>8</v>
      </c>
      <c r="AL127" s="127" t="s">
        <v>157</v>
      </c>
    </row>
    <row r="128" spans="1:38" ht="33">
      <c r="A128" s="208">
        <v>122</v>
      </c>
      <c r="B128" s="200" t="s">
        <v>582</v>
      </c>
      <c r="C128" s="186" t="s">
        <v>301</v>
      </c>
      <c r="D128" s="192" t="s">
        <v>303</v>
      </c>
      <c r="E128" s="192" t="s">
        <v>304</v>
      </c>
      <c r="F128" s="43" t="s">
        <v>516</v>
      </c>
      <c r="G128" s="26" t="s">
        <v>583</v>
      </c>
      <c r="H128" s="193" t="s">
        <v>21</v>
      </c>
      <c r="I128" s="75" t="s">
        <v>585</v>
      </c>
      <c r="J128" s="76"/>
      <c r="K128" s="75">
        <v>2015.4583333333335</v>
      </c>
      <c r="L128" s="77" t="s">
        <v>147</v>
      </c>
      <c r="M128" s="75">
        <v>149.80142081298908</v>
      </c>
      <c r="N128" s="75"/>
      <c r="O128" s="75"/>
      <c r="P128" s="75"/>
      <c r="Q128" s="171">
        <v>27.862289381216954</v>
      </c>
      <c r="R128" s="124"/>
      <c r="S128" s="83"/>
      <c r="T128" s="129">
        <v>693000</v>
      </c>
      <c r="U128" s="129">
        <v>42000</v>
      </c>
      <c r="V128" s="111">
        <v>3.05</v>
      </c>
      <c r="W128" s="111">
        <v>8.571444377126916</v>
      </c>
      <c r="X128" s="84">
        <v>0.35617522978238747</v>
      </c>
      <c r="Y128" s="85"/>
      <c r="Z128" s="85"/>
      <c r="AA128" s="85"/>
      <c r="AB128" s="81">
        <v>692.44305450377772</v>
      </c>
      <c r="AC128" s="81">
        <v>0.70323988181131036</v>
      </c>
      <c r="AD128" s="81">
        <v>150.86849801973335</v>
      </c>
      <c r="AE128" s="81">
        <v>17.759619039461963</v>
      </c>
      <c r="AF128" s="81">
        <v>62.543794818437171</v>
      </c>
      <c r="AG128" s="81">
        <v>1.8080147177273089</v>
      </c>
      <c r="AH128" s="81">
        <v>78.785741273760465</v>
      </c>
      <c r="AI128" s="82">
        <v>1004.9119622547094</v>
      </c>
      <c r="AJ128" s="86" t="s">
        <v>154</v>
      </c>
      <c r="AK128" s="86" t="s">
        <v>8</v>
      </c>
      <c r="AL128" s="127" t="s">
        <v>157</v>
      </c>
    </row>
    <row r="129" spans="1:38" ht="33">
      <c r="A129" s="208">
        <v>123</v>
      </c>
      <c r="B129" s="200" t="s">
        <v>582</v>
      </c>
      <c r="C129" s="186" t="s">
        <v>301</v>
      </c>
      <c r="D129" s="192" t="s">
        <v>304</v>
      </c>
      <c r="E129" s="192" t="s">
        <v>305</v>
      </c>
      <c r="F129" s="43" t="s">
        <v>516</v>
      </c>
      <c r="G129" s="26" t="s">
        <v>583</v>
      </c>
      <c r="H129" s="193" t="s">
        <v>21</v>
      </c>
      <c r="I129" s="75" t="s">
        <v>586</v>
      </c>
      <c r="J129" s="76"/>
      <c r="K129" s="75">
        <v>2016.671111111111</v>
      </c>
      <c r="L129" s="77" t="s">
        <v>147</v>
      </c>
      <c r="M129" s="75">
        <v>149.73541207379427</v>
      </c>
      <c r="N129" s="75"/>
      <c r="O129" s="75"/>
      <c r="P129" s="75"/>
      <c r="Q129" s="171">
        <v>37.006102350457056</v>
      </c>
      <c r="R129" s="124"/>
      <c r="S129" s="83"/>
      <c r="T129" s="129">
        <v>699999.99999999988</v>
      </c>
      <c r="U129" s="129">
        <v>35000</v>
      </c>
      <c r="V129" s="111">
        <v>7.66</v>
      </c>
      <c r="W129" s="111">
        <v>13.431988836546711</v>
      </c>
      <c r="X129" s="84">
        <v>0.57062059443938973</v>
      </c>
      <c r="Y129" s="85"/>
      <c r="Z129" s="85"/>
      <c r="AA129" s="85"/>
      <c r="AB129" s="81">
        <v>920.1448601712425</v>
      </c>
      <c r="AC129" s="81">
        <v>0.52888677248677229</v>
      </c>
      <c r="AD129" s="81">
        <v>200.38034214595922</v>
      </c>
      <c r="AE129" s="81">
        <v>19.104012217339754</v>
      </c>
      <c r="AF129" s="81">
        <v>82.075477394211561</v>
      </c>
      <c r="AG129" s="81">
        <v>2.5627987057443646</v>
      </c>
      <c r="AH129" s="81">
        <v>122.16522915868092</v>
      </c>
      <c r="AI129" s="82">
        <v>1346.9616065656649</v>
      </c>
      <c r="AJ129" s="86" t="s">
        <v>154</v>
      </c>
      <c r="AK129" s="86" t="s">
        <v>8</v>
      </c>
      <c r="AL129" s="127" t="s">
        <v>157</v>
      </c>
    </row>
    <row r="130" spans="1:38" ht="33">
      <c r="A130" s="208">
        <v>124</v>
      </c>
      <c r="B130" s="203" t="s">
        <v>582</v>
      </c>
      <c r="C130" s="186" t="s">
        <v>301</v>
      </c>
      <c r="D130" s="192" t="s">
        <v>305</v>
      </c>
      <c r="E130" s="192" t="s">
        <v>306</v>
      </c>
      <c r="F130" s="43" t="s">
        <v>516</v>
      </c>
      <c r="G130" s="26" t="s">
        <v>583</v>
      </c>
      <c r="H130" s="193" t="s">
        <v>21</v>
      </c>
      <c r="I130" s="75" t="s">
        <v>587</v>
      </c>
      <c r="J130" s="76"/>
      <c r="K130" s="75">
        <v>2015.0280160091481</v>
      </c>
      <c r="L130" s="77" t="s">
        <v>147</v>
      </c>
      <c r="M130" s="75">
        <v>149.75163699310914</v>
      </c>
      <c r="N130" s="75"/>
      <c r="O130" s="75"/>
      <c r="P130" s="75"/>
      <c r="Q130" s="171">
        <v>37.959905591973929</v>
      </c>
      <c r="R130" s="124"/>
      <c r="S130" s="83"/>
      <c r="T130" s="129">
        <v>350000</v>
      </c>
      <c r="U130" s="129">
        <v>28000</v>
      </c>
      <c r="V130" s="111">
        <v>8.83</v>
      </c>
      <c r="W130" s="111">
        <v>20.084242813696299</v>
      </c>
      <c r="X130" s="84">
        <v>0.4396718927925779</v>
      </c>
      <c r="Y130" s="85"/>
      <c r="Z130" s="85"/>
      <c r="AA130" s="85"/>
      <c r="AB130" s="81">
        <v>943.3779267377563</v>
      </c>
      <c r="AC130" s="81">
        <v>1.5490843747447518</v>
      </c>
      <c r="AD130" s="81">
        <v>205.54498818366102</v>
      </c>
      <c r="AE130" s="81">
        <v>47.065135037834025</v>
      </c>
      <c r="AF130" s="81">
        <v>147.2570328379968</v>
      </c>
      <c r="AG130" s="81">
        <v>4.7537162199108298</v>
      </c>
      <c r="AH130" s="81">
        <v>125.06344016306636</v>
      </c>
      <c r="AI130" s="82">
        <v>1474.6113235549701</v>
      </c>
      <c r="AJ130" s="86" t="s">
        <v>154</v>
      </c>
      <c r="AK130" s="86" t="s">
        <v>8</v>
      </c>
      <c r="AL130" s="127" t="s">
        <v>157</v>
      </c>
    </row>
    <row r="131" spans="1:38" ht="33">
      <c r="A131" s="208">
        <v>125</v>
      </c>
      <c r="B131" s="203" t="s">
        <v>582</v>
      </c>
      <c r="C131" s="186" t="s">
        <v>301</v>
      </c>
      <c r="D131" s="192" t="s">
        <v>306</v>
      </c>
      <c r="E131" s="192" t="s">
        <v>307</v>
      </c>
      <c r="F131" s="43" t="s">
        <v>516</v>
      </c>
      <c r="G131" s="27" t="s">
        <v>583</v>
      </c>
      <c r="H131" s="193" t="s">
        <v>21</v>
      </c>
      <c r="I131" s="118" t="s">
        <v>588</v>
      </c>
      <c r="J131" s="119"/>
      <c r="K131" s="118">
        <v>2019.5693851944795</v>
      </c>
      <c r="L131" s="120" t="s">
        <v>147</v>
      </c>
      <c r="M131" s="75">
        <v>149.95634997758296</v>
      </c>
      <c r="N131" s="75"/>
      <c r="O131" s="75"/>
      <c r="P131" s="75"/>
      <c r="Q131" s="171">
        <v>42.821663744776842</v>
      </c>
      <c r="R131" s="124"/>
      <c r="S131" s="83"/>
      <c r="T131" s="129">
        <v>350000.00000000006</v>
      </c>
      <c r="U131" s="129">
        <v>28000.000000000004</v>
      </c>
      <c r="V131" s="111">
        <v>8.83</v>
      </c>
      <c r="W131" s="111">
        <v>25.307393770593102</v>
      </c>
      <c r="X131" s="84">
        <v>0.34891232160455343</v>
      </c>
      <c r="Y131" s="85"/>
      <c r="Z131" s="85"/>
      <c r="AA131" s="85"/>
      <c r="AB131" s="88">
        <v>1065.3807068339993</v>
      </c>
      <c r="AC131" s="88">
        <v>0.10338483599211329</v>
      </c>
      <c r="AD131" s="88">
        <v>231.87039670314326</v>
      </c>
      <c r="AE131" s="88">
        <v>58.972541414129623</v>
      </c>
      <c r="AF131" s="88">
        <v>182.0924197910918</v>
      </c>
      <c r="AG131" s="88">
        <v>6.1481085429089459</v>
      </c>
      <c r="AH131" s="88">
        <v>140.60753726676171</v>
      </c>
      <c r="AI131" s="89">
        <v>1685.1750953880266</v>
      </c>
      <c r="AJ131" s="90" t="s">
        <v>154</v>
      </c>
      <c r="AK131" s="90" t="s">
        <v>8</v>
      </c>
      <c r="AL131" s="128" t="s">
        <v>157</v>
      </c>
    </row>
    <row r="132" spans="1:38" ht="33">
      <c r="A132" s="208">
        <v>126</v>
      </c>
      <c r="B132" s="203" t="s">
        <v>582</v>
      </c>
      <c r="C132" s="186" t="s">
        <v>301</v>
      </c>
      <c r="D132" s="192" t="s">
        <v>307</v>
      </c>
      <c r="E132" s="192" t="s">
        <v>308</v>
      </c>
      <c r="F132" s="43" t="s">
        <v>516</v>
      </c>
      <c r="G132" s="26" t="s">
        <v>589</v>
      </c>
      <c r="H132" s="193" t="s">
        <v>21</v>
      </c>
      <c r="I132" s="75" t="s">
        <v>309</v>
      </c>
      <c r="J132" s="76" t="s">
        <v>180</v>
      </c>
      <c r="K132" s="146">
        <v>2020</v>
      </c>
      <c r="L132" s="77" t="s">
        <v>147</v>
      </c>
      <c r="M132" s="75">
        <v>148.40577612685934</v>
      </c>
      <c r="N132" s="75"/>
      <c r="O132" s="75"/>
      <c r="P132" s="75"/>
      <c r="Q132" s="175">
        <v>9.3999999999999844</v>
      </c>
      <c r="R132" s="124"/>
      <c r="S132" s="83"/>
      <c r="T132" s="147">
        <v>180000</v>
      </c>
      <c r="U132" s="147">
        <v>12000</v>
      </c>
      <c r="V132" s="145">
        <v>0.35</v>
      </c>
      <c r="W132" s="111">
        <v>1.5</v>
      </c>
      <c r="X132" s="84">
        <v>0.23333333333333331</v>
      </c>
      <c r="Y132" s="146" t="s">
        <v>171</v>
      </c>
      <c r="Z132" s="85"/>
      <c r="AA132" s="85"/>
      <c r="AB132" s="81">
        <v>233.92553261212245</v>
      </c>
      <c r="AC132" s="81">
        <v>0</v>
      </c>
      <c r="AD132" s="81">
        <v>50.899043577572272</v>
      </c>
      <c r="AE132" s="81">
        <v>13.21013263888889</v>
      </c>
      <c r="AF132" s="81">
        <v>59.043007683248469</v>
      </c>
      <c r="AG132" s="81">
        <v>0.98421496889890348</v>
      </c>
      <c r="AH132" s="81">
        <v>22.354209554070358</v>
      </c>
      <c r="AI132" s="82">
        <v>380.41614103480129</v>
      </c>
      <c r="AJ132" s="86" t="s">
        <v>154</v>
      </c>
      <c r="AK132" s="86" t="s">
        <v>8</v>
      </c>
      <c r="AL132" s="127" t="s">
        <v>157</v>
      </c>
    </row>
    <row r="133" spans="1:38" ht="33">
      <c r="A133" s="208">
        <v>127</v>
      </c>
      <c r="B133" s="203" t="s">
        <v>582</v>
      </c>
      <c r="C133" s="186" t="s">
        <v>301</v>
      </c>
      <c r="D133" s="192" t="s">
        <v>308</v>
      </c>
      <c r="E133" s="192" t="s">
        <v>310</v>
      </c>
      <c r="F133" s="43" t="s">
        <v>516</v>
      </c>
      <c r="G133" s="26" t="s">
        <v>589</v>
      </c>
      <c r="H133" s="193" t="s">
        <v>21</v>
      </c>
      <c r="I133" s="75" t="s">
        <v>311</v>
      </c>
      <c r="J133" s="76" t="s">
        <v>180</v>
      </c>
      <c r="K133" s="146">
        <v>2020</v>
      </c>
      <c r="L133" s="77" t="s">
        <v>147</v>
      </c>
      <c r="M133" s="75">
        <v>147.88996820772991</v>
      </c>
      <c r="N133" s="75"/>
      <c r="O133" s="75"/>
      <c r="P133" s="75"/>
      <c r="Q133" s="175">
        <v>12.899999999999972</v>
      </c>
      <c r="R133" s="124"/>
      <c r="S133" s="83"/>
      <c r="T133" s="147">
        <v>165000</v>
      </c>
      <c r="U133" s="147">
        <v>11000</v>
      </c>
      <c r="V133" s="145">
        <v>0.64</v>
      </c>
      <c r="W133" s="111">
        <v>3.6</v>
      </c>
      <c r="X133" s="84">
        <v>0.17777777777777778</v>
      </c>
      <c r="Y133" s="146" t="s">
        <v>171</v>
      </c>
      <c r="Z133" s="85"/>
      <c r="AA133" s="85"/>
      <c r="AB133" s="81">
        <v>321.02546496769975</v>
      </c>
      <c r="AC133" s="81">
        <v>0</v>
      </c>
      <c r="AD133" s="81">
        <v>69.850815122412953</v>
      </c>
      <c r="AE133" s="81">
        <v>30.880829545454549</v>
      </c>
      <c r="AF133" s="81">
        <v>113.23219609232689</v>
      </c>
      <c r="AG133" s="81">
        <v>2.239567207337394</v>
      </c>
      <c r="AH133" s="81">
        <v>34.443570131611935</v>
      </c>
      <c r="AI133" s="82">
        <v>571.67244306684347</v>
      </c>
      <c r="AJ133" s="86" t="s">
        <v>154</v>
      </c>
      <c r="AK133" s="86" t="s">
        <v>8</v>
      </c>
      <c r="AL133" s="127" t="s">
        <v>157</v>
      </c>
    </row>
    <row r="134" spans="1:38" ht="33">
      <c r="A134" s="208">
        <v>128</v>
      </c>
      <c r="B134" s="203" t="s">
        <v>582</v>
      </c>
      <c r="C134" s="186" t="s">
        <v>301</v>
      </c>
      <c r="D134" s="192" t="s">
        <v>310</v>
      </c>
      <c r="E134" s="192" t="s">
        <v>312</v>
      </c>
      <c r="F134" s="43" t="s">
        <v>516</v>
      </c>
      <c r="G134" s="26" t="s">
        <v>589</v>
      </c>
      <c r="H134" s="193" t="s">
        <v>21</v>
      </c>
      <c r="I134" s="75" t="s">
        <v>313</v>
      </c>
      <c r="J134" s="76" t="s">
        <v>180</v>
      </c>
      <c r="K134" s="146">
        <v>2020</v>
      </c>
      <c r="L134" s="77" t="s">
        <v>147</v>
      </c>
      <c r="M134" s="75">
        <v>149.79767819139136</v>
      </c>
      <c r="N134" s="75"/>
      <c r="O134" s="75"/>
      <c r="P134" s="75"/>
      <c r="Q134" s="175">
        <v>27.400000000000123</v>
      </c>
      <c r="R134" s="124"/>
      <c r="S134" s="83"/>
      <c r="T134" s="147">
        <v>693000</v>
      </c>
      <c r="U134" s="147">
        <v>42000</v>
      </c>
      <c r="V134" s="145">
        <v>3.05</v>
      </c>
      <c r="W134" s="111">
        <v>8.8000000000000007</v>
      </c>
      <c r="X134" s="84">
        <v>0.34659090909090906</v>
      </c>
      <c r="Y134" s="146" t="s">
        <v>171</v>
      </c>
      <c r="Z134" s="85"/>
      <c r="AA134" s="85"/>
      <c r="AB134" s="81">
        <v>681.86804186938241</v>
      </c>
      <c r="AC134" s="81">
        <v>0</v>
      </c>
      <c r="AD134" s="81">
        <v>148.36529723675417</v>
      </c>
      <c r="AE134" s="81">
        <v>17.646188311688309</v>
      </c>
      <c r="AF134" s="81">
        <v>62.233475737496022</v>
      </c>
      <c r="AG134" s="81">
        <v>1.7965537384384325</v>
      </c>
      <c r="AH134" s="81">
        <v>77.582614412189542</v>
      </c>
      <c r="AI134" s="82">
        <v>989.49217130594889</v>
      </c>
      <c r="AJ134" s="86" t="s">
        <v>154</v>
      </c>
      <c r="AK134" s="86" t="s">
        <v>8</v>
      </c>
      <c r="AL134" s="127" t="s">
        <v>157</v>
      </c>
    </row>
    <row r="135" spans="1:38" ht="33">
      <c r="A135" s="208">
        <v>129</v>
      </c>
      <c r="B135" s="203" t="s">
        <v>582</v>
      </c>
      <c r="C135" s="186" t="s">
        <v>301</v>
      </c>
      <c r="D135" s="192" t="s">
        <v>312</v>
      </c>
      <c r="E135" s="192" t="s">
        <v>314</v>
      </c>
      <c r="F135" s="43" t="s">
        <v>516</v>
      </c>
      <c r="G135" s="26" t="s">
        <v>589</v>
      </c>
      <c r="H135" s="193" t="s">
        <v>21</v>
      </c>
      <c r="I135" s="75" t="s">
        <v>315</v>
      </c>
      <c r="J135" s="76" t="s">
        <v>180</v>
      </c>
      <c r="K135" s="146">
        <v>2020</v>
      </c>
      <c r="L135" s="77" t="s">
        <v>147</v>
      </c>
      <c r="M135" s="75">
        <v>149.70426957001561</v>
      </c>
      <c r="N135" s="75"/>
      <c r="O135" s="75"/>
      <c r="P135" s="75"/>
      <c r="Q135" s="175">
        <v>36.60000000000025</v>
      </c>
      <c r="R135" s="124"/>
      <c r="S135" s="83"/>
      <c r="T135" s="147">
        <v>700000</v>
      </c>
      <c r="U135" s="147">
        <v>35000</v>
      </c>
      <c r="V135" s="145">
        <v>7.66</v>
      </c>
      <c r="W135" s="111">
        <v>13.6</v>
      </c>
      <c r="X135" s="84">
        <v>0.56323529411764706</v>
      </c>
      <c r="Y135" s="146" t="s">
        <v>171</v>
      </c>
      <c r="Z135" s="85"/>
      <c r="AA135" s="85"/>
      <c r="AB135" s="81">
        <v>910.81643548976103</v>
      </c>
      <c r="AC135" s="81">
        <v>0</v>
      </c>
      <c r="AD135" s="81">
        <v>198.18138244033628</v>
      </c>
      <c r="AE135" s="81">
        <v>19.018704183673471</v>
      </c>
      <c r="AF135" s="81">
        <v>81.890550483532067</v>
      </c>
      <c r="AG135" s="81">
        <v>2.5513934199198967</v>
      </c>
      <c r="AH135" s="81">
        <v>120.96794876985501</v>
      </c>
      <c r="AI135" s="82">
        <v>1333.4264147870776</v>
      </c>
      <c r="AJ135" s="86" t="s">
        <v>154</v>
      </c>
      <c r="AK135" s="86" t="s">
        <v>8</v>
      </c>
      <c r="AL135" s="127" t="s">
        <v>157</v>
      </c>
    </row>
    <row r="136" spans="1:38" ht="33">
      <c r="A136" s="208">
        <v>130</v>
      </c>
      <c r="B136" s="203" t="s">
        <v>582</v>
      </c>
      <c r="C136" s="186" t="s">
        <v>301</v>
      </c>
      <c r="D136" s="192" t="s">
        <v>314</v>
      </c>
      <c r="E136" s="192" t="s">
        <v>316</v>
      </c>
      <c r="F136" s="43" t="s">
        <v>516</v>
      </c>
      <c r="G136" s="26" t="s">
        <v>589</v>
      </c>
      <c r="H136" s="193" t="s">
        <v>527</v>
      </c>
      <c r="I136" s="75" t="s">
        <v>309</v>
      </c>
      <c r="J136" s="76" t="s">
        <v>180</v>
      </c>
      <c r="K136" s="75">
        <v>2020</v>
      </c>
      <c r="L136" s="77" t="s">
        <v>147</v>
      </c>
      <c r="M136" s="75">
        <v>147.4335102401358</v>
      </c>
      <c r="N136" s="75"/>
      <c r="O136" s="75"/>
      <c r="P136" s="75"/>
      <c r="Q136" s="175">
        <v>8.3999999999999879</v>
      </c>
      <c r="R136" s="124"/>
      <c r="S136" s="83"/>
      <c r="T136" s="147">
        <v>180000</v>
      </c>
      <c r="U136" s="147">
        <v>12000</v>
      </c>
      <c r="V136" s="145">
        <v>0.35</v>
      </c>
      <c r="W136" s="111">
        <v>1.2</v>
      </c>
      <c r="X136" s="84">
        <v>0.29166666666666669</v>
      </c>
      <c r="Y136" s="146" t="s">
        <v>171</v>
      </c>
      <c r="Z136" s="85"/>
      <c r="AA136" s="85"/>
      <c r="AB136" s="81">
        <v>174.55054657051139</v>
      </c>
      <c r="AC136" s="81">
        <v>0</v>
      </c>
      <c r="AD136" s="81">
        <v>67.918031527919908</v>
      </c>
      <c r="AE136" s="81">
        <v>13.21013263888889</v>
      </c>
      <c r="AF136" s="81">
        <v>68.36564607763205</v>
      </c>
      <c r="AG136" s="81">
        <v>0.99630888599104606</v>
      </c>
      <c r="AH136" s="81">
        <v>23.623779644759765</v>
      </c>
      <c r="AI136" s="82">
        <v>348.66444534570303</v>
      </c>
      <c r="AJ136" s="86" t="s">
        <v>154</v>
      </c>
      <c r="AK136" s="86" t="s">
        <v>8</v>
      </c>
      <c r="AL136" s="127" t="s">
        <v>157</v>
      </c>
    </row>
    <row r="137" spans="1:38" ht="33">
      <c r="A137" s="208">
        <v>131</v>
      </c>
      <c r="B137" s="203" t="s">
        <v>582</v>
      </c>
      <c r="C137" s="186" t="s">
        <v>301</v>
      </c>
      <c r="D137" s="192" t="s">
        <v>316</v>
      </c>
      <c r="E137" s="192" t="s">
        <v>317</v>
      </c>
      <c r="F137" s="43" t="s">
        <v>516</v>
      </c>
      <c r="G137" s="26" t="s">
        <v>589</v>
      </c>
      <c r="H137" s="193" t="s">
        <v>527</v>
      </c>
      <c r="I137" s="75" t="s">
        <v>311</v>
      </c>
      <c r="J137" s="76" t="s">
        <v>180</v>
      </c>
      <c r="K137" s="75">
        <v>2020</v>
      </c>
      <c r="L137" s="77" t="s">
        <v>147</v>
      </c>
      <c r="M137" s="75">
        <v>148.26840020105922</v>
      </c>
      <c r="N137" s="75"/>
      <c r="O137" s="75"/>
      <c r="P137" s="75"/>
      <c r="Q137" s="175">
        <v>10.999999999999979</v>
      </c>
      <c r="R137" s="124"/>
      <c r="S137" s="83"/>
      <c r="T137" s="147">
        <v>165000</v>
      </c>
      <c r="U137" s="147">
        <v>11000</v>
      </c>
      <c r="V137" s="145">
        <v>0.64</v>
      </c>
      <c r="W137" s="111">
        <v>3.4</v>
      </c>
      <c r="X137" s="84">
        <v>0.18823529411764706</v>
      </c>
      <c r="Y137" s="146" t="s">
        <v>171</v>
      </c>
      <c r="Z137" s="85"/>
      <c r="AA137" s="85"/>
      <c r="AB137" s="81">
        <v>228.57809669947903</v>
      </c>
      <c r="AC137" s="81">
        <v>0</v>
      </c>
      <c r="AD137" s="81">
        <v>88.940279381799812</v>
      </c>
      <c r="AE137" s="81">
        <v>30.880829545454549</v>
      </c>
      <c r="AF137" s="81">
        <v>121.81304901826941</v>
      </c>
      <c r="AG137" s="81">
        <v>2.2502974957311785</v>
      </c>
      <c r="AH137" s="81">
        <v>35.569992043175326</v>
      </c>
      <c r="AI137" s="82">
        <v>508.03254418390929</v>
      </c>
      <c r="AJ137" s="86" t="s">
        <v>154</v>
      </c>
      <c r="AK137" s="86" t="s">
        <v>8</v>
      </c>
      <c r="AL137" s="127" t="s">
        <v>157</v>
      </c>
    </row>
    <row r="138" spans="1:38" ht="33">
      <c r="A138" s="208">
        <v>132</v>
      </c>
      <c r="B138" s="203" t="s">
        <v>582</v>
      </c>
      <c r="C138" s="186" t="s">
        <v>301</v>
      </c>
      <c r="D138" s="192" t="s">
        <v>317</v>
      </c>
      <c r="E138" s="192" t="s">
        <v>318</v>
      </c>
      <c r="F138" s="43" t="s">
        <v>516</v>
      </c>
      <c r="G138" s="26" t="s">
        <v>589</v>
      </c>
      <c r="H138" s="193" t="s">
        <v>527</v>
      </c>
      <c r="I138" s="75" t="s">
        <v>313</v>
      </c>
      <c r="J138" s="76" t="s">
        <v>180</v>
      </c>
      <c r="K138" s="75">
        <v>2020</v>
      </c>
      <c r="L138" s="77" t="s">
        <v>147</v>
      </c>
      <c r="M138" s="75">
        <v>150.09322316904363</v>
      </c>
      <c r="N138" s="75"/>
      <c r="O138" s="75"/>
      <c r="P138" s="75"/>
      <c r="Q138" s="175">
        <v>23.00000000000006</v>
      </c>
      <c r="R138" s="124"/>
      <c r="S138" s="83"/>
      <c r="T138" s="147">
        <v>693000</v>
      </c>
      <c r="U138" s="147">
        <v>42000</v>
      </c>
      <c r="V138" s="145">
        <v>3.05</v>
      </c>
      <c r="W138" s="111">
        <v>8.6</v>
      </c>
      <c r="X138" s="84">
        <v>0.35465116279069769</v>
      </c>
      <c r="Y138" s="146" t="s">
        <v>171</v>
      </c>
      <c r="Z138" s="85"/>
      <c r="AA138" s="85"/>
      <c r="AB138" s="81">
        <v>477.93602037164021</v>
      </c>
      <c r="AC138" s="81">
        <v>0</v>
      </c>
      <c r="AD138" s="81">
        <v>185.96603870740046</v>
      </c>
      <c r="AE138" s="81">
        <v>17.646188311688309</v>
      </c>
      <c r="AF138" s="81">
        <v>64.15361654116154</v>
      </c>
      <c r="AG138" s="81">
        <v>1.8074270112213888</v>
      </c>
      <c r="AH138" s="81">
        <v>78.72404624175924</v>
      </c>
      <c r="AI138" s="82">
        <v>826.23333718487117</v>
      </c>
      <c r="AJ138" s="86" t="s">
        <v>154</v>
      </c>
      <c r="AK138" s="86" t="s">
        <v>8</v>
      </c>
      <c r="AL138" s="127" t="s">
        <v>157</v>
      </c>
    </row>
    <row r="139" spans="1:38" ht="33">
      <c r="A139" s="208">
        <v>133</v>
      </c>
      <c r="B139" s="203" t="s">
        <v>582</v>
      </c>
      <c r="C139" s="186" t="s">
        <v>301</v>
      </c>
      <c r="D139" s="192" t="s">
        <v>318</v>
      </c>
      <c r="E139" s="192" t="s">
        <v>319</v>
      </c>
      <c r="F139" s="43" t="s">
        <v>516</v>
      </c>
      <c r="G139" s="26" t="s">
        <v>589</v>
      </c>
      <c r="H139" s="193" t="s">
        <v>527</v>
      </c>
      <c r="I139" s="75" t="s">
        <v>315</v>
      </c>
      <c r="J139" s="76" t="s">
        <v>180</v>
      </c>
      <c r="K139" s="75">
        <v>2020</v>
      </c>
      <c r="L139" s="77" t="s">
        <v>147</v>
      </c>
      <c r="M139" s="75">
        <v>149.99410981626568</v>
      </c>
      <c r="N139" s="75"/>
      <c r="O139" s="75"/>
      <c r="P139" s="75"/>
      <c r="Q139" s="175">
        <v>30.600000000000168</v>
      </c>
      <c r="R139" s="124"/>
      <c r="S139" s="83"/>
      <c r="T139" s="147">
        <v>700000</v>
      </c>
      <c r="U139" s="147">
        <v>35000</v>
      </c>
      <c r="V139" s="145">
        <v>7.66</v>
      </c>
      <c r="W139" s="111">
        <v>13.4</v>
      </c>
      <c r="X139" s="84">
        <v>0.57164179104477608</v>
      </c>
      <c r="Y139" s="146" t="s">
        <v>171</v>
      </c>
      <c r="Z139" s="85"/>
      <c r="AA139" s="85"/>
      <c r="AB139" s="81">
        <v>635.86270536401003</v>
      </c>
      <c r="AC139" s="81">
        <v>0</v>
      </c>
      <c r="AD139" s="81">
        <v>247.41568628028136</v>
      </c>
      <c r="AE139" s="81">
        <v>19.018704183673471</v>
      </c>
      <c r="AF139" s="81">
        <v>83.666517007807158</v>
      </c>
      <c r="AG139" s="81">
        <v>2.5619763252987537</v>
      </c>
      <c r="AH139" s="81">
        <v>122.07889901362032</v>
      </c>
      <c r="AI139" s="82">
        <v>1110.6044881746909</v>
      </c>
      <c r="AJ139" s="86" t="s">
        <v>154</v>
      </c>
      <c r="AK139" s="86" t="s">
        <v>8</v>
      </c>
      <c r="AL139" s="127" t="s">
        <v>157</v>
      </c>
    </row>
    <row r="140" spans="1:38" ht="33">
      <c r="A140" s="208">
        <v>134</v>
      </c>
      <c r="B140" s="203" t="s">
        <v>582</v>
      </c>
      <c r="C140" s="186" t="s">
        <v>301</v>
      </c>
      <c r="D140" s="192" t="s">
        <v>319</v>
      </c>
      <c r="E140" s="192" t="s">
        <v>320</v>
      </c>
      <c r="F140" s="43" t="s">
        <v>516</v>
      </c>
      <c r="G140" s="26" t="s">
        <v>589</v>
      </c>
      <c r="H140" s="193" t="s">
        <v>526</v>
      </c>
      <c r="I140" s="75" t="s">
        <v>309</v>
      </c>
      <c r="J140" s="76" t="s">
        <v>180</v>
      </c>
      <c r="K140" s="112">
        <v>2020</v>
      </c>
      <c r="L140" s="77" t="s">
        <v>147</v>
      </c>
      <c r="M140" s="75">
        <v>148.35067907087321</v>
      </c>
      <c r="N140" s="111">
        <v>5</v>
      </c>
      <c r="O140" s="75" t="s">
        <v>152</v>
      </c>
      <c r="P140" s="75">
        <v>0</v>
      </c>
      <c r="Q140" s="175">
        <v>7.8999999999999897</v>
      </c>
      <c r="R140" s="124"/>
      <c r="S140" s="83"/>
      <c r="T140" s="147">
        <v>180000</v>
      </c>
      <c r="U140" s="147">
        <v>12000</v>
      </c>
      <c r="V140" s="145">
        <v>0.35</v>
      </c>
      <c r="W140" s="111">
        <v>1.5</v>
      </c>
      <c r="X140" s="84">
        <v>0.23333333333333331</v>
      </c>
      <c r="Y140" s="146" t="s">
        <v>171</v>
      </c>
      <c r="Z140" s="85"/>
      <c r="AA140" s="85"/>
      <c r="AB140" s="81">
        <v>196.59699017401783</v>
      </c>
      <c r="AC140" s="81">
        <v>0</v>
      </c>
      <c r="AD140" s="81">
        <v>42.776855772640531</v>
      </c>
      <c r="AE140" s="81">
        <v>13.21013263888889</v>
      </c>
      <c r="AF140" s="81">
        <v>57.99274335269395</v>
      </c>
      <c r="AG140" s="81">
        <v>1.1884956677874248</v>
      </c>
      <c r="AH140" s="81">
        <v>22.070086371191323</v>
      </c>
      <c r="AI140" s="82">
        <v>333.83530397722001</v>
      </c>
      <c r="AJ140" s="86" t="s">
        <v>154</v>
      </c>
      <c r="AK140" s="86" t="s">
        <v>8</v>
      </c>
      <c r="AL140" s="127" t="s">
        <v>155</v>
      </c>
    </row>
    <row r="141" spans="1:38" ht="33">
      <c r="A141" s="208">
        <v>135</v>
      </c>
      <c r="B141" s="203" t="s">
        <v>582</v>
      </c>
      <c r="C141" s="186" t="s">
        <v>301</v>
      </c>
      <c r="D141" s="192" t="s">
        <v>320</v>
      </c>
      <c r="E141" s="192" t="s">
        <v>321</v>
      </c>
      <c r="F141" s="43" t="s">
        <v>516</v>
      </c>
      <c r="G141" s="26" t="s">
        <v>589</v>
      </c>
      <c r="H141" s="193" t="s">
        <v>526</v>
      </c>
      <c r="I141" s="75" t="s">
        <v>311</v>
      </c>
      <c r="J141" s="76" t="s">
        <v>180</v>
      </c>
      <c r="K141" s="112">
        <v>2020</v>
      </c>
      <c r="L141" s="77" t="s">
        <v>147</v>
      </c>
      <c r="M141" s="75">
        <v>148.55218491623057</v>
      </c>
      <c r="N141" s="111">
        <v>5</v>
      </c>
      <c r="O141" s="75" t="s">
        <v>152</v>
      </c>
      <c r="P141" s="75">
        <v>0</v>
      </c>
      <c r="Q141" s="175">
        <v>11.299999999999978</v>
      </c>
      <c r="R141" s="124"/>
      <c r="S141" s="83"/>
      <c r="T141" s="147">
        <v>165000</v>
      </c>
      <c r="U141" s="147">
        <v>11000</v>
      </c>
      <c r="V141" s="145">
        <v>0.64</v>
      </c>
      <c r="W141" s="111">
        <v>3.7</v>
      </c>
      <c r="X141" s="84">
        <v>0.17297297297297295</v>
      </c>
      <c r="Y141" s="146" t="s">
        <v>171</v>
      </c>
      <c r="Z141" s="85"/>
      <c r="AA141" s="85"/>
      <c r="AB141" s="81">
        <v>281.20835303372161</v>
      </c>
      <c r="AC141" s="81">
        <v>0</v>
      </c>
      <c r="AD141" s="81">
        <v>61.187148130485795</v>
      </c>
      <c r="AE141" s="81">
        <v>30.880829545454549</v>
      </c>
      <c r="AF141" s="81">
        <v>111.75817066122221</v>
      </c>
      <c r="AG141" s="81">
        <v>2.4622687057742958</v>
      </c>
      <c r="AH141" s="81">
        <v>34.117853011246986</v>
      </c>
      <c r="AI141" s="82">
        <v>521.61462308790544</v>
      </c>
      <c r="AJ141" s="86" t="s">
        <v>154</v>
      </c>
      <c r="AK141" s="86" t="s">
        <v>8</v>
      </c>
      <c r="AL141" s="127" t="s">
        <v>155</v>
      </c>
    </row>
    <row r="142" spans="1:38" ht="33">
      <c r="A142" s="208">
        <v>136</v>
      </c>
      <c r="B142" s="203" t="s">
        <v>582</v>
      </c>
      <c r="C142" s="186" t="s">
        <v>301</v>
      </c>
      <c r="D142" s="192" t="s">
        <v>321</v>
      </c>
      <c r="E142" s="192" t="s">
        <v>322</v>
      </c>
      <c r="F142" s="43" t="s">
        <v>516</v>
      </c>
      <c r="G142" s="26" t="s">
        <v>589</v>
      </c>
      <c r="H142" s="193" t="s">
        <v>526</v>
      </c>
      <c r="I142" s="75" t="s">
        <v>313</v>
      </c>
      <c r="J142" s="76" t="s">
        <v>180</v>
      </c>
      <c r="K142" s="112">
        <v>2020</v>
      </c>
      <c r="L142" s="77" t="s">
        <v>147</v>
      </c>
      <c r="M142" s="75">
        <v>149.6148097114222</v>
      </c>
      <c r="N142" s="111">
        <v>7.5</v>
      </c>
      <c r="O142" s="75" t="s">
        <v>152</v>
      </c>
      <c r="P142" s="75">
        <v>0</v>
      </c>
      <c r="Q142" s="175">
        <v>24.100000000000076</v>
      </c>
      <c r="R142" s="124"/>
      <c r="S142" s="83"/>
      <c r="T142" s="147">
        <v>693000</v>
      </c>
      <c r="U142" s="147">
        <v>42000</v>
      </c>
      <c r="V142" s="145">
        <v>3.05</v>
      </c>
      <c r="W142" s="111">
        <v>9</v>
      </c>
      <c r="X142" s="84">
        <v>0.33888888888888885</v>
      </c>
      <c r="Y142" s="146" t="s">
        <v>171</v>
      </c>
      <c r="Z142" s="85"/>
      <c r="AA142" s="85"/>
      <c r="AB142" s="81">
        <v>599.74524850555088</v>
      </c>
      <c r="AC142" s="81">
        <v>0</v>
      </c>
      <c r="AD142" s="81">
        <v>130.49648406590401</v>
      </c>
      <c r="AE142" s="81">
        <v>17.646188311688309</v>
      </c>
      <c r="AF142" s="81">
        <v>60.628744153224545</v>
      </c>
      <c r="AG142" s="81">
        <v>1.8682108494516216</v>
      </c>
      <c r="AH142" s="81">
        <v>76.639167052430537</v>
      </c>
      <c r="AI142" s="82">
        <v>887.02404293824998</v>
      </c>
      <c r="AJ142" s="86" t="s">
        <v>154</v>
      </c>
      <c r="AK142" s="86" t="s">
        <v>8</v>
      </c>
      <c r="AL142" s="127" t="s">
        <v>155</v>
      </c>
    </row>
    <row r="143" spans="1:38" ht="33">
      <c r="A143" s="208">
        <v>137</v>
      </c>
      <c r="B143" s="203" t="s">
        <v>582</v>
      </c>
      <c r="C143" s="186" t="s">
        <v>301</v>
      </c>
      <c r="D143" s="192" t="s">
        <v>322</v>
      </c>
      <c r="E143" s="192" t="s">
        <v>323</v>
      </c>
      <c r="F143" s="43" t="s">
        <v>516</v>
      </c>
      <c r="G143" s="26" t="s">
        <v>589</v>
      </c>
      <c r="H143" s="193" t="s">
        <v>526</v>
      </c>
      <c r="I143" s="75" t="s">
        <v>315</v>
      </c>
      <c r="J143" s="76" t="s">
        <v>180</v>
      </c>
      <c r="K143" s="112">
        <v>2020</v>
      </c>
      <c r="L143" s="77" t="s">
        <v>147</v>
      </c>
      <c r="M143" s="75">
        <v>149.9481065605878</v>
      </c>
      <c r="N143" s="75">
        <v>10</v>
      </c>
      <c r="O143" s="75" t="s">
        <v>152</v>
      </c>
      <c r="P143" s="75">
        <v>0</v>
      </c>
      <c r="Q143" s="175">
        <v>34.000000000000213</v>
      </c>
      <c r="R143" s="124"/>
      <c r="S143" s="83"/>
      <c r="T143" s="147">
        <v>700000</v>
      </c>
      <c r="U143" s="147">
        <v>35000</v>
      </c>
      <c r="V143" s="145">
        <v>7.66</v>
      </c>
      <c r="W143" s="111">
        <v>13.8</v>
      </c>
      <c r="X143" s="84">
        <v>0.55507246376811592</v>
      </c>
      <c r="Y143" s="146" t="s">
        <v>171</v>
      </c>
      <c r="Z143" s="85"/>
      <c r="AA143" s="85"/>
      <c r="AB143" s="81">
        <v>846.11362859704536</v>
      </c>
      <c r="AC143" s="81">
        <v>0</v>
      </c>
      <c r="AD143" s="81">
        <v>184.10292357845435</v>
      </c>
      <c r="AE143" s="81">
        <v>19.018704183673471</v>
      </c>
      <c r="AF143" s="81">
        <v>81.510941166351714</v>
      </c>
      <c r="AG143" s="81">
        <v>2.6538937853354767</v>
      </c>
      <c r="AH143" s="81">
        <v>120.55327050412463</v>
      </c>
      <c r="AI143" s="82">
        <v>1253.9533618149849</v>
      </c>
      <c r="AJ143" s="86" t="s">
        <v>154</v>
      </c>
      <c r="AK143" s="86" t="s">
        <v>8</v>
      </c>
      <c r="AL143" s="127" t="s">
        <v>155</v>
      </c>
    </row>
    <row r="144" spans="1:38" ht="33">
      <c r="A144" s="208">
        <v>138</v>
      </c>
      <c r="B144" s="203" t="s">
        <v>582</v>
      </c>
      <c r="C144" s="186" t="s">
        <v>301</v>
      </c>
      <c r="D144" s="192" t="s">
        <v>323</v>
      </c>
      <c r="E144" s="192" t="s">
        <v>324</v>
      </c>
      <c r="F144" s="43" t="s">
        <v>516</v>
      </c>
      <c r="G144" s="26" t="s">
        <v>589</v>
      </c>
      <c r="H144" s="193" t="s">
        <v>539</v>
      </c>
      <c r="I144" s="75" t="s">
        <v>309</v>
      </c>
      <c r="J144" s="76" t="s">
        <v>180</v>
      </c>
      <c r="K144" s="112">
        <v>2020</v>
      </c>
      <c r="L144" s="77" t="s">
        <v>147</v>
      </c>
      <c r="M144" s="75">
        <v>149.90870824601282</v>
      </c>
      <c r="N144" s="75">
        <v>20</v>
      </c>
      <c r="O144" s="75" t="s">
        <v>152</v>
      </c>
      <c r="P144" s="146">
        <v>0</v>
      </c>
      <c r="Q144" s="180">
        <v>6.0235328638497663</v>
      </c>
      <c r="R144" s="117">
        <v>10.629444444444445</v>
      </c>
      <c r="S144" s="161">
        <v>0.38</v>
      </c>
      <c r="T144" s="147">
        <v>180000</v>
      </c>
      <c r="U144" s="147">
        <v>12000</v>
      </c>
      <c r="V144" s="145">
        <v>0.35</v>
      </c>
      <c r="W144" s="111">
        <v>1.4</v>
      </c>
      <c r="X144" s="84">
        <v>0.25</v>
      </c>
      <c r="Y144" s="146" t="s">
        <v>171</v>
      </c>
      <c r="Z144" s="85"/>
      <c r="AA144" s="146" t="s">
        <v>153</v>
      </c>
      <c r="AB144" s="81">
        <v>149.89980142368961</v>
      </c>
      <c r="AC144" s="81">
        <v>0</v>
      </c>
      <c r="AD144" s="81">
        <v>46.902150112910832</v>
      </c>
      <c r="AE144" s="81">
        <v>13.21013263888889</v>
      </c>
      <c r="AF144" s="81">
        <v>62.803006374784715</v>
      </c>
      <c r="AG144" s="81">
        <v>1.8132294262347672</v>
      </c>
      <c r="AH144" s="81">
        <v>25.498934794264045</v>
      </c>
      <c r="AI144" s="82">
        <v>300.12725477077288</v>
      </c>
      <c r="AJ144" s="86" t="s">
        <v>154</v>
      </c>
      <c r="AK144" s="86" t="s">
        <v>8</v>
      </c>
      <c r="AL144" s="127" t="s">
        <v>175</v>
      </c>
    </row>
    <row r="145" spans="1:38" ht="33">
      <c r="A145" s="208">
        <v>139</v>
      </c>
      <c r="B145" s="203" t="s">
        <v>582</v>
      </c>
      <c r="C145" s="186" t="s">
        <v>301</v>
      </c>
      <c r="D145" s="192" t="s">
        <v>324</v>
      </c>
      <c r="E145" s="192" t="s">
        <v>325</v>
      </c>
      <c r="F145" s="43" t="s">
        <v>516</v>
      </c>
      <c r="G145" s="26" t="s">
        <v>589</v>
      </c>
      <c r="H145" s="193" t="s">
        <v>539</v>
      </c>
      <c r="I145" s="75" t="s">
        <v>311</v>
      </c>
      <c r="J145" s="76" t="s">
        <v>180</v>
      </c>
      <c r="K145" s="112">
        <v>2020</v>
      </c>
      <c r="L145" s="77" t="s">
        <v>147</v>
      </c>
      <c r="M145" s="75">
        <v>149.87448491768998</v>
      </c>
      <c r="N145" s="75">
        <v>30</v>
      </c>
      <c r="O145" s="75" t="s">
        <v>152</v>
      </c>
      <c r="P145" s="146">
        <v>0</v>
      </c>
      <c r="Q145" s="180">
        <v>8.5032863849765263</v>
      </c>
      <c r="R145" s="117">
        <v>16.25</v>
      </c>
      <c r="S145" s="161">
        <v>0.36</v>
      </c>
      <c r="T145" s="147">
        <v>165000</v>
      </c>
      <c r="U145" s="147">
        <v>11000</v>
      </c>
      <c r="V145" s="145">
        <v>0.64</v>
      </c>
      <c r="W145" s="111">
        <v>3.5</v>
      </c>
      <c r="X145" s="84">
        <v>0.18285714285714286</v>
      </c>
      <c r="Y145" s="146" t="s">
        <v>171</v>
      </c>
      <c r="Z145" s="85"/>
      <c r="AA145" s="146" t="s">
        <v>153</v>
      </c>
      <c r="AB145" s="81">
        <v>211.6101911233028</v>
      </c>
      <c r="AC145" s="81">
        <v>0</v>
      </c>
      <c r="AD145" s="81">
        <v>71.159525985265731</v>
      </c>
      <c r="AE145" s="81">
        <v>30.880829545454549</v>
      </c>
      <c r="AF145" s="81">
        <v>122.20408947845189</v>
      </c>
      <c r="AG145" s="81">
        <v>3.5991763612262488</v>
      </c>
      <c r="AH145" s="81">
        <v>37.659803902713911</v>
      </c>
      <c r="AI145" s="82">
        <v>477.11361639641513</v>
      </c>
      <c r="AJ145" s="86" t="s">
        <v>154</v>
      </c>
      <c r="AK145" s="86" t="s">
        <v>8</v>
      </c>
      <c r="AL145" s="127" t="s">
        <v>175</v>
      </c>
    </row>
    <row r="146" spans="1:38" ht="33">
      <c r="A146" s="208">
        <v>140</v>
      </c>
      <c r="B146" s="203" t="s">
        <v>582</v>
      </c>
      <c r="C146" s="186" t="s">
        <v>301</v>
      </c>
      <c r="D146" s="192" t="s">
        <v>325</v>
      </c>
      <c r="E146" s="192" t="s">
        <v>326</v>
      </c>
      <c r="F146" s="43" t="s">
        <v>516</v>
      </c>
      <c r="G146" s="26" t="s">
        <v>589</v>
      </c>
      <c r="H146" s="193" t="s">
        <v>539</v>
      </c>
      <c r="I146" s="75" t="s">
        <v>313</v>
      </c>
      <c r="J146" s="76" t="s">
        <v>180</v>
      </c>
      <c r="K146" s="112">
        <v>2020</v>
      </c>
      <c r="L146" s="77" t="s">
        <v>147</v>
      </c>
      <c r="M146" s="75">
        <v>149.8772408412367</v>
      </c>
      <c r="N146" s="75">
        <v>70</v>
      </c>
      <c r="O146" s="75" t="s">
        <v>152</v>
      </c>
      <c r="P146" s="146">
        <v>0</v>
      </c>
      <c r="Q146" s="180">
        <v>16.579694835680751</v>
      </c>
      <c r="R146" s="117">
        <v>38.908333333333331</v>
      </c>
      <c r="S146" s="161">
        <v>0.42</v>
      </c>
      <c r="T146" s="147">
        <v>693000</v>
      </c>
      <c r="U146" s="147">
        <v>42000</v>
      </c>
      <c r="V146" s="145">
        <v>3.05</v>
      </c>
      <c r="W146" s="111">
        <v>8.6</v>
      </c>
      <c r="X146" s="84">
        <v>0.35465116279069769</v>
      </c>
      <c r="Y146" s="146" t="s">
        <v>171</v>
      </c>
      <c r="Z146" s="85"/>
      <c r="AA146" s="146" t="s">
        <v>153</v>
      </c>
      <c r="AB146" s="81">
        <v>412.59722818968964</v>
      </c>
      <c r="AC146" s="81">
        <v>0</v>
      </c>
      <c r="AD146" s="81">
        <v>149.91231680257087</v>
      </c>
      <c r="AE146" s="81">
        <v>17.646188311688309</v>
      </c>
      <c r="AF146" s="81">
        <v>67.069208653964907</v>
      </c>
      <c r="AG146" s="81">
        <v>2.5607688994133433</v>
      </c>
      <c r="AH146" s="81">
        <v>79.141466753698367</v>
      </c>
      <c r="AI146" s="82">
        <v>728.92717761102551</v>
      </c>
      <c r="AJ146" s="86" t="s">
        <v>154</v>
      </c>
      <c r="AK146" s="86" t="s">
        <v>8</v>
      </c>
      <c r="AL146" s="127" t="s">
        <v>175</v>
      </c>
    </row>
    <row r="147" spans="1:38" ht="33">
      <c r="A147" s="208">
        <v>141</v>
      </c>
      <c r="B147" s="203" t="s">
        <v>582</v>
      </c>
      <c r="C147" s="186" t="s">
        <v>301</v>
      </c>
      <c r="D147" s="192" t="s">
        <v>326</v>
      </c>
      <c r="E147" s="192" t="s">
        <v>327</v>
      </c>
      <c r="F147" s="43" t="s">
        <v>516</v>
      </c>
      <c r="G147" s="26" t="s">
        <v>589</v>
      </c>
      <c r="H147" s="193" t="s">
        <v>539</v>
      </c>
      <c r="I147" s="75" t="s">
        <v>315</v>
      </c>
      <c r="J147" s="76" t="s">
        <v>180</v>
      </c>
      <c r="K147" s="112">
        <v>2020</v>
      </c>
      <c r="L147" s="77" t="s">
        <v>147</v>
      </c>
      <c r="M147" s="75">
        <v>194.69878275032744</v>
      </c>
      <c r="N147" s="75">
        <v>90</v>
      </c>
      <c r="O147" s="75" t="s">
        <v>152</v>
      </c>
      <c r="P147" s="146">
        <v>0</v>
      </c>
      <c r="Q147" s="180">
        <v>23.111795774647891</v>
      </c>
      <c r="R147" s="117">
        <v>50.111111111111107</v>
      </c>
      <c r="S147" s="161">
        <v>0.41</v>
      </c>
      <c r="T147" s="147">
        <v>700000</v>
      </c>
      <c r="U147" s="147">
        <v>35000</v>
      </c>
      <c r="V147" s="145">
        <v>7.66</v>
      </c>
      <c r="W147" s="111">
        <v>13</v>
      </c>
      <c r="X147" s="84">
        <v>0.58923076923076922</v>
      </c>
      <c r="Y147" s="146" t="s">
        <v>171</v>
      </c>
      <c r="Z147" s="85"/>
      <c r="AA147" s="146" t="s">
        <v>153</v>
      </c>
      <c r="AB147" s="81">
        <v>575.15309959650176</v>
      </c>
      <c r="AC147" s="81">
        <v>0</v>
      </c>
      <c r="AD147" s="81">
        <v>202.59729719394562</v>
      </c>
      <c r="AE147" s="81">
        <v>19.018704183673471</v>
      </c>
      <c r="AF147" s="81">
        <v>92.058908480017465</v>
      </c>
      <c r="AG147" s="81">
        <v>3.5423589312376862</v>
      </c>
      <c r="AH147" s="81">
        <v>124.63653542697867</v>
      </c>
      <c r="AI147" s="82">
        <v>1017.0069038123546</v>
      </c>
      <c r="AJ147" s="86" t="s">
        <v>154</v>
      </c>
      <c r="AK147" s="86" t="s">
        <v>8</v>
      </c>
      <c r="AL147" s="127" t="s">
        <v>175</v>
      </c>
    </row>
    <row r="148" spans="1:38" ht="33">
      <c r="A148" s="208">
        <v>142</v>
      </c>
      <c r="B148" s="203" t="s">
        <v>582</v>
      </c>
      <c r="C148" s="186" t="s">
        <v>301</v>
      </c>
      <c r="D148" s="192" t="s">
        <v>327</v>
      </c>
      <c r="E148" s="192" t="s">
        <v>328</v>
      </c>
      <c r="F148" s="43" t="s">
        <v>516</v>
      </c>
      <c r="G148" s="26" t="s">
        <v>589</v>
      </c>
      <c r="H148" s="193" t="s">
        <v>512</v>
      </c>
      <c r="I148" s="75" t="s">
        <v>309</v>
      </c>
      <c r="J148" s="76"/>
      <c r="K148" s="75">
        <v>2020</v>
      </c>
      <c r="L148" s="77" t="s">
        <v>147</v>
      </c>
      <c r="M148" s="75">
        <v>154.07407407407408</v>
      </c>
      <c r="N148" s="146">
        <v>52</v>
      </c>
      <c r="O148" s="146" t="s">
        <v>152</v>
      </c>
      <c r="P148" s="146">
        <v>1</v>
      </c>
      <c r="Q148" s="173"/>
      <c r="R148" s="145">
        <v>27</v>
      </c>
      <c r="S148" s="83"/>
      <c r="T148" s="147">
        <v>180000</v>
      </c>
      <c r="U148" s="147">
        <v>12000</v>
      </c>
      <c r="V148" s="145">
        <v>0.35</v>
      </c>
      <c r="W148" s="111">
        <v>1.5</v>
      </c>
      <c r="X148" s="84">
        <v>0.23333333333333331</v>
      </c>
      <c r="Y148" s="85"/>
      <c r="Z148" s="85"/>
      <c r="AA148" s="146" t="s">
        <v>153</v>
      </c>
      <c r="AB148" s="81">
        <v>0</v>
      </c>
      <c r="AC148" s="81">
        <v>0</v>
      </c>
      <c r="AD148" s="81">
        <v>43.718400000000003</v>
      </c>
      <c r="AE148" s="81">
        <v>13.21013263888889</v>
      </c>
      <c r="AF148" s="81">
        <v>93.100304007220146</v>
      </c>
      <c r="AG148" s="81">
        <v>5.2921336118648297</v>
      </c>
      <c r="AH148" s="81">
        <v>30.510928269853075</v>
      </c>
      <c r="AI148" s="82">
        <v>185.83189852782695</v>
      </c>
      <c r="AJ148" s="86" t="s">
        <v>154</v>
      </c>
      <c r="AK148" s="86" t="s">
        <v>8</v>
      </c>
      <c r="AL148" s="127" t="s">
        <v>175</v>
      </c>
    </row>
    <row r="149" spans="1:38" ht="33">
      <c r="A149" s="208">
        <v>143</v>
      </c>
      <c r="B149" s="203" t="s">
        <v>582</v>
      </c>
      <c r="C149" s="186" t="s">
        <v>301</v>
      </c>
      <c r="D149" s="192" t="s">
        <v>328</v>
      </c>
      <c r="E149" s="192" t="s">
        <v>329</v>
      </c>
      <c r="F149" s="43" t="s">
        <v>516</v>
      </c>
      <c r="G149" s="26" t="s">
        <v>589</v>
      </c>
      <c r="H149" s="193" t="s">
        <v>512</v>
      </c>
      <c r="I149" s="75" t="s">
        <v>311</v>
      </c>
      <c r="J149" s="76"/>
      <c r="K149" s="75">
        <v>2020</v>
      </c>
      <c r="L149" s="77" t="s">
        <v>147</v>
      </c>
      <c r="M149" s="75">
        <v>150.77605321507761</v>
      </c>
      <c r="N149" s="146">
        <v>85</v>
      </c>
      <c r="O149" s="146" t="s">
        <v>152</v>
      </c>
      <c r="P149" s="146">
        <v>1</v>
      </c>
      <c r="Q149" s="173"/>
      <c r="R149" s="145">
        <v>45.1</v>
      </c>
      <c r="S149" s="83"/>
      <c r="T149" s="147">
        <v>165000</v>
      </c>
      <c r="U149" s="147">
        <v>11000</v>
      </c>
      <c r="V149" s="145">
        <v>0.64</v>
      </c>
      <c r="W149" s="111">
        <v>3.5</v>
      </c>
      <c r="X149" s="84">
        <v>0.18285714285714286</v>
      </c>
      <c r="Y149" s="85"/>
      <c r="Z149" s="85"/>
      <c r="AA149" s="146" t="s">
        <v>153</v>
      </c>
      <c r="AB149" s="81">
        <v>0</v>
      </c>
      <c r="AC149" s="81">
        <v>0</v>
      </c>
      <c r="AD149" s="81">
        <v>69.706559999999996</v>
      </c>
      <c r="AE149" s="81">
        <v>30.880829545454549</v>
      </c>
      <c r="AF149" s="81">
        <v>182.43141999429091</v>
      </c>
      <c r="AG149" s="81">
        <v>9.9305721631525863</v>
      </c>
      <c r="AH149" s="81">
        <v>43.567391168903505</v>
      </c>
      <c r="AI149" s="82">
        <v>336.51677287180155</v>
      </c>
      <c r="AJ149" s="86" t="s">
        <v>154</v>
      </c>
      <c r="AK149" s="86" t="s">
        <v>8</v>
      </c>
      <c r="AL149" s="127" t="s">
        <v>175</v>
      </c>
    </row>
    <row r="150" spans="1:38" ht="33">
      <c r="A150" s="208">
        <v>144</v>
      </c>
      <c r="B150" s="203" t="s">
        <v>582</v>
      </c>
      <c r="C150" s="186" t="s">
        <v>301</v>
      </c>
      <c r="D150" s="192" t="s">
        <v>329</v>
      </c>
      <c r="E150" s="192" t="s">
        <v>330</v>
      </c>
      <c r="F150" s="43" t="s">
        <v>516</v>
      </c>
      <c r="G150" s="26" t="s">
        <v>589</v>
      </c>
      <c r="H150" s="193" t="s">
        <v>512</v>
      </c>
      <c r="I150" s="75" t="s">
        <v>313</v>
      </c>
      <c r="J150" s="76"/>
      <c r="K150" s="75">
        <v>2020</v>
      </c>
      <c r="L150" s="77" t="s">
        <v>147</v>
      </c>
      <c r="M150" s="75">
        <v>150.32397408207348</v>
      </c>
      <c r="N150" s="146">
        <v>174</v>
      </c>
      <c r="O150" s="146" t="s">
        <v>152</v>
      </c>
      <c r="P150" s="146">
        <v>1</v>
      </c>
      <c r="Q150" s="173"/>
      <c r="R150" s="145">
        <v>92.6</v>
      </c>
      <c r="S150" s="83"/>
      <c r="T150" s="147">
        <v>693000</v>
      </c>
      <c r="U150" s="147">
        <v>42000</v>
      </c>
      <c r="V150" s="145">
        <v>3.05</v>
      </c>
      <c r="W150" s="111">
        <v>8.6</v>
      </c>
      <c r="X150" s="84">
        <v>0.35465116279069769</v>
      </c>
      <c r="Y150" s="85"/>
      <c r="Z150" s="85"/>
      <c r="AA150" s="146" t="s">
        <v>153</v>
      </c>
      <c r="AB150" s="81">
        <v>0</v>
      </c>
      <c r="AC150" s="81">
        <v>0</v>
      </c>
      <c r="AD150" s="81">
        <v>143.12255999999996</v>
      </c>
      <c r="AE150" s="81">
        <v>17.646188311688309</v>
      </c>
      <c r="AF150" s="81">
        <v>95.621618604771641</v>
      </c>
      <c r="AG150" s="81">
        <v>5.5672420785194854</v>
      </c>
      <c r="AH150" s="81">
        <v>81.469870131308923</v>
      </c>
      <c r="AI150" s="82">
        <v>343.42747912628835</v>
      </c>
      <c r="AJ150" s="86" t="s">
        <v>154</v>
      </c>
      <c r="AK150" s="86" t="s">
        <v>8</v>
      </c>
      <c r="AL150" s="127" t="s">
        <v>175</v>
      </c>
    </row>
    <row r="151" spans="1:38" ht="33">
      <c r="A151" s="208">
        <v>145</v>
      </c>
      <c r="B151" s="203" t="s">
        <v>582</v>
      </c>
      <c r="C151" s="186" t="s">
        <v>301</v>
      </c>
      <c r="D151" s="192" t="s">
        <v>330</v>
      </c>
      <c r="E151" s="192" t="s">
        <v>331</v>
      </c>
      <c r="F151" s="43" t="s">
        <v>516</v>
      </c>
      <c r="G151" s="26" t="s">
        <v>589</v>
      </c>
      <c r="H151" s="193" t="s">
        <v>512</v>
      </c>
      <c r="I151" s="75" t="s">
        <v>315</v>
      </c>
      <c r="J151" s="76"/>
      <c r="K151" s="75">
        <v>2020</v>
      </c>
      <c r="L151" s="77" t="s">
        <v>147</v>
      </c>
      <c r="M151" s="75">
        <v>149.92125984251967</v>
      </c>
      <c r="N151" s="146">
        <v>238</v>
      </c>
      <c r="O151" s="146" t="s">
        <v>152</v>
      </c>
      <c r="P151" s="146">
        <v>1</v>
      </c>
      <c r="Q151" s="173"/>
      <c r="R151" s="145">
        <v>127</v>
      </c>
      <c r="S151" s="83"/>
      <c r="T151" s="147">
        <v>700000</v>
      </c>
      <c r="U151" s="147">
        <v>35000</v>
      </c>
      <c r="V151" s="145">
        <v>7.66</v>
      </c>
      <c r="W151" s="111">
        <v>13.1</v>
      </c>
      <c r="X151" s="84">
        <v>0.58473282442748098</v>
      </c>
      <c r="Y151" s="85"/>
      <c r="Z151" s="85"/>
      <c r="AA151" s="146" t="s">
        <v>153</v>
      </c>
      <c r="AB151" s="81">
        <v>0</v>
      </c>
      <c r="AC151" s="81">
        <v>0</v>
      </c>
      <c r="AD151" s="81">
        <v>196.2912</v>
      </c>
      <c r="AE151" s="81">
        <v>19.018704183673471</v>
      </c>
      <c r="AF151" s="81">
        <v>132.21458906099426</v>
      </c>
      <c r="AG151" s="81">
        <v>7.6832023770877651</v>
      </c>
      <c r="AH151" s="81">
        <v>128.33168910553826</v>
      </c>
      <c r="AI151" s="82">
        <v>483.53938472729374</v>
      </c>
      <c r="AJ151" s="86" t="s">
        <v>154</v>
      </c>
      <c r="AK151" s="86" t="s">
        <v>8</v>
      </c>
      <c r="AL151" s="127" t="s">
        <v>175</v>
      </c>
    </row>
    <row r="152" spans="1:38" ht="33">
      <c r="A152" s="208">
        <v>146</v>
      </c>
      <c r="B152" s="203" t="s">
        <v>582</v>
      </c>
      <c r="C152" s="186" t="s">
        <v>301</v>
      </c>
      <c r="D152" s="192" t="s">
        <v>331</v>
      </c>
      <c r="E152" s="192" t="s">
        <v>332</v>
      </c>
      <c r="F152" s="43" t="s">
        <v>516</v>
      </c>
      <c r="G152" s="26" t="s">
        <v>589</v>
      </c>
      <c r="H152" s="193" t="s">
        <v>530</v>
      </c>
      <c r="I152" s="75" t="s">
        <v>309</v>
      </c>
      <c r="J152" s="76"/>
      <c r="K152" s="75">
        <v>2020</v>
      </c>
      <c r="L152" s="77" t="s">
        <v>147</v>
      </c>
      <c r="M152" s="75">
        <v>193.23891250495797</v>
      </c>
      <c r="N152" s="75">
        <v>25</v>
      </c>
      <c r="O152" s="75" t="s">
        <v>152</v>
      </c>
      <c r="P152" s="146">
        <v>1</v>
      </c>
      <c r="Q152" s="175">
        <v>1.5500000000000005</v>
      </c>
      <c r="R152" s="124"/>
      <c r="S152" s="83"/>
      <c r="T152" s="147">
        <v>180000</v>
      </c>
      <c r="U152" s="147">
        <v>12000</v>
      </c>
      <c r="V152" s="145">
        <v>0.35</v>
      </c>
      <c r="W152" s="111">
        <v>1.5</v>
      </c>
      <c r="X152" s="84">
        <v>0.23333333333333331</v>
      </c>
      <c r="Y152" s="85"/>
      <c r="Z152" s="146" t="s">
        <v>202</v>
      </c>
      <c r="AA152" s="146" t="s">
        <v>153</v>
      </c>
      <c r="AB152" s="81">
        <v>0</v>
      </c>
      <c r="AC152" s="81">
        <v>0</v>
      </c>
      <c r="AD152" s="81">
        <v>119.81190000000004</v>
      </c>
      <c r="AE152" s="81">
        <v>13.21013263888889</v>
      </c>
      <c r="AF152" s="81">
        <v>72.243639261575197</v>
      </c>
      <c r="AG152" s="81">
        <v>2.228675112150182</v>
      </c>
      <c r="AH152" s="81">
        <v>22.620493100765806</v>
      </c>
      <c r="AI152" s="82">
        <v>230.1148401133801</v>
      </c>
      <c r="AJ152" s="86" t="s">
        <v>154</v>
      </c>
      <c r="AK152" s="86" t="s">
        <v>8</v>
      </c>
      <c r="AL152" s="127" t="s">
        <v>175</v>
      </c>
    </row>
    <row r="153" spans="1:38" ht="33">
      <c r="A153" s="208">
        <v>147</v>
      </c>
      <c r="B153" s="203" t="s">
        <v>582</v>
      </c>
      <c r="C153" s="186" t="s">
        <v>301</v>
      </c>
      <c r="D153" s="192" t="s">
        <v>332</v>
      </c>
      <c r="E153" s="192" t="s">
        <v>333</v>
      </c>
      <c r="F153" s="43" t="s">
        <v>516</v>
      </c>
      <c r="G153" s="26" t="s">
        <v>589</v>
      </c>
      <c r="H153" s="193" t="s">
        <v>530</v>
      </c>
      <c r="I153" s="75" t="s">
        <v>311</v>
      </c>
      <c r="J153" s="76"/>
      <c r="K153" s="75">
        <v>2020</v>
      </c>
      <c r="L153" s="77" t="s">
        <v>147</v>
      </c>
      <c r="M153" s="75">
        <v>171.87223504964589</v>
      </c>
      <c r="N153" s="75">
        <v>29</v>
      </c>
      <c r="O153" s="75" t="s">
        <v>152</v>
      </c>
      <c r="P153" s="146">
        <v>1</v>
      </c>
      <c r="Q153" s="175">
        <v>2.8499999999999979</v>
      </c>
      <c r="R153" s="124"/>
      <c r="S153" s="83"/>
      <c r="T153" s="147">
        <v>165000</v>
      </c>
      <c r="U153" s="147">
        <v>11000</v>
      </c>
      <c r="V153" s="145">
        <v>0.64</v>
      </c>
      <c r="W153" s="111">
        <v>3.6</v>
      </c>
      <c r="X153" s="84">
        <v>0.17777777777777778</v>
      </c>
      <c r="Y153" s="85"/>
      <c r="Z153" s="146" t="s">
        <v>202</v>
      </c>
      <c r="AA153" s="146" t="s">
        <v>153</v>
      </c>
      <c r="AB153" s="81">
        <v>0</v>
      </c>
      <c r="AC153" s="81">
        <v>0</v>
      </c>
      <c r="AD153" s="81">
        <v>220.29929999999985</v>
      </c>
      <c r="AE153" s="81">
        <v>30.880829545454549</v>
      </c>
      <c r="AF153" s="81">
        <v>129.93631710191968</v>
      </c>
      <c r="AG153" s="81">
        <v>3.8134028647956297</v>
      </c>
      <c r="AH153" s="81">
        <v>34.678494079722171</v>
      </c>
      <c r="AI153" s="82">
        <v>419.60834359189192</v>
      </c>
      <c r="AJ153" s="86" t="s">
        <v>154</v>
      </c>
      <c r="AK153" s="86" t="s">
        <v>8</v>
      </c>
      <c r="AL153" s="127" t="s">
        <v>175</v>
      </c>
    </row>
    <row r="154" spans="1:38" ht="33">
      <c r="A154" s="208">
        <v>148</v>
      </c>
      <c r="B154" s="203" t="s">
        <v>582</v>
      </c>
      <c r="C154" s="186" t="s">
        <v>301</v>
      </c>
      <c r="D154" s="192" t="s">
        <v>333</v>
      </c>
      <c r="E154" s="192" t="s">
        <v>334</v>
      </c>
      <c r="F154" s="43" t="s">
        <v>516</v>
      </c>
      <c r="G154" s="26" t="s">
        <v>589</v>
      </c>
      <c r="H154" s="193" t="s">
        <v>530</v>
      </c>
      <c r="I154" s="75" t="s">
        <v>313</v>
      </c>
      <c r="J154" s="76"/>
      <c r="K154" s="75">
        <v>2020</v>
      </c>
      <c r="L154" s="77" t="s">
        <v>147</v>
      </c>
      <c r="M154" s="75">
        <v>160.93596922607568</v>
      </c>
      <c r="N154" s="75">
        <v>37</v>
      </c>
      <c r="O154" s="75" t="s">
        <v>152</v>
      </c>
      <c r="P154" s="146">
        <v>1</v>
      </c>
      <c r="Q154" s="175">
        <v>5.7999999999999963</v>
      </c>
      <c r="R154" s="124"/>
      <c r="S154" s="83"/>
      <c r="T154" s="147">
        <v>693000</v>
      </c>
      <c r="U154" s="147">
        <v>42000</v>
      </c>
      <c r="V154" s="145">
        <v>3.05</v>
      </c>
      <c r="W154" s="111">
        <v>9.1</v>
      </c>
      <c r="X154" s="84">
        <v>0.33516483516483514</v>
      </c>
      <c r="Y154" s="85"/>
      <c r="Z154" s="146" t="s">
        <v>202</v>
      </c>
      <c r="AA154" s="146" t="s">
        <v>153</v>
      </c>
      <c r="AB154" s="81">
        <v>0</v>
      </c>
      <c r="AC154" s="81">
        <v>0</v>
      </c>
      <c r="AD154" s="81">
        <v>448.3283999999997</v>
      </c>
      <c r="AE154" s="81">
        <v>17.646188311688309</v>
      </c>
      <c r="AF154" s="81">
        <v>63.59993660977684</v>
      </c>
      <c r="AG154" s="81">
        <v>2.2567828204828353</v>
      </c>
      <c r="AH154" s="81">
        <v>75.778532166357934</v>
      </c>
      <c r="AI154" s="82">
        <v>607.60983990830573</v>
      </c>
      <c r="AJ154" s="86" t="s">
        <v>154</v>
      </c>
      <c r="AK154" s="86" t="s">
        <v>8</v>
      </c>
      <c r="AL154" s="127" t="s">
        <v>175</v>
      </c>
    </row>
    <row r="155" spans="1:38" ht="33">
      <c r="A155" s="208">
        <v>149</v>
      </c>
      <c r="B155" s="203" t="s">
        <v>582</v>
      </c>
      <c r="C155" s="186" t="s">
        <v>301</v>
      </c>
      <c r="D155" s="192" t="s">
        <v>334</v>
      </c>
      <c r="E155" s="192" t="s">
        <v>335</v>
      </c>
      <c r="F155" s="43" t="s">
        <v>516</v>
      </c>
      <c r="G155" s="26" t="s">
        <v>589</v>
      </c>
      <c r="H155" s="193" t="s">
        <v>530</v>
      </c>
      <c r="I155" s="118" t="s">
        <v>315</v>
      </c>
      <c r="J155" s="119"/>
      <c r="K155" s="118">
        <v>2020</v>
      </c>
      <c r="L155" s="120" t="s">
        <v>147</v>
      </c>
      <c r="M155" s="118">
        <v>155.6236060729471</v>
      </c>
      <c r="N155" s="118">
        <v>34</v>
      </c>
      <c r="O155" s="118" t="s">
        <v>152</v>
      </c>
      <c r="P155" s="157">
        <v>1</v>
      </c>
      <c r="Q155" s="179">
        <v>7.8999999999999888</v>
      </c>
      <c r="R155" s="125"/>
      <c r="S155" s="121"/>
      <c r="T155" s="159">
        <v>700000</v>
      </c>
      <c r="U155" s="159">
        <v>35000</v>
      </c>
      <c r="V155" s="158">
        <v>7.66</v>
      </c>
      <c r="W155" s="130">
        <v>14</v>
      </c>
      <c r="X155" s="122">
        <v>0.54714285714285715</v>
      </c>
      <c r="Y155" s="160"/>
      <c r="Z155" s="157" t="s">
        <v>202</v>
      </c>
      <c r="AA155" s="157" t="s">
        <v>153</v>
      </c>
      <c r="AB155" s="88">
        <v>0</v>
      </c>
      <c r="AC155" s="88">
        <v>0</v>
      </c>
      <c r="AD155" s="88">
        <v>610.65419999999915</v>
      </c>
      <c r="AE155" s="88">
        <v>19.018704183673471</v>
      </c>
      <c r="AF155" s="88">
        <v>82.775156529006722</v>
      </c>
      <c r="AG155" s="88">
        <v>2.9627435641657449</v>
      </c>
      <c r="AH155" s="88">
        <v>118.55683501794645</v>
      </c>
      <c r="AI155" s="89">
        <v>833.96763929479152</v>
      </c>
      <c r="AJ155" s="90" t="s">
        <v>154</v>
      </c>
      <c r="AK155" s="90" t="s">
        <v>8</v>
      </c>
      <c r="AL155" s="128" t="s">
        <v>175</v>
      </c>
    </row>
    <row r="156" spans="1:38" ht="33">
      <c r="A156" s="208">
        <v>150</v>
      </c>
      <c r="B156" s="203" t="s">
        <v>582</v>
      </c>
      <c r="C156" s="186" t="s">
        <v>301</v>
      </c>
      <c r="D156" s="192" t="s">
        <v>335</v>
      </c>
      <c r="E156" s="192" t="s">
        <v>336</v>
      </c>
      <c r="F156" s="43" t="s">
        <v>516</v>
      </c>
      <c r="G156" s="32" t="s">
        <v>590</v>
      </c>
      <c r="H156" s="193" t="s">
        <v>21</v>
      </c>
      <c r="I156" s="75" t="s">
        <v>337</v>
      </c>
      <c r="J156" s="76" t="s">
        <v>180</v>
      </c>
      <c r="K156" s="146">
        <v>2020</v>
      </c>
      <c r="L156" s="77" t="s">
        <v>147</v>
      </c>
      <c r="M156" s="75">
        <v>149.70743316016379</v>
      </c>
      <c r="N156" s="75"/>
      <c r="O156" s="75"/>
      <c r="P156" s="75"/>
      <c r="Q156" s="175">
        <v>37.700000000000266</v>
      </c>
      <c r="R156" s="124"/>
      <c r="S156" s="83"/>
      <c r="T156" s="147">
        <v>350000</v>
      </c>
      <c r="U156" s="147">
        <v>28000</v>
      </c>
      <c r="V156" s="145">
        <v>8.83</v>
      </c>
      <c r="W156" s="111">
        <v>20.2</v>
      </c>
      <c r="X156" s="84">
        <v>0.43712871287128713</v>
      </c>
      <c r="Y156" s="146" t="s">
        <v>171</v>
      </c>
      <c r="Z156" s="85"/>
      <c r="AA156" s="85"/>
      <c r="AB156" s="81">
        <v>938.19069994437143</v>
      </c>
      <c r="AC156" s="81">
        <v>0</v>
      </c>
      <c r="AD156" s="81">
        <v>204.13765349728629</v>
      </c>
      <c r="AE156" s="81">
        <v>46.815271836734688</v>
      </c>
      <c r="AF156" s="81">
        <v>146.64254750252081</v>
      </c>
      <c r="AG156" s="81">
        <v>4.7467098137970449</v>
      </c>
      <c r="AH156" s="81">
        <v>124.32793622521777</v>
      </c>
      <c r="AI156" s="82">
        <v>1464.860818819928</v>
      </c>
      <c r="AJ156" s="86" t="s">
        <v>154</v>
      </c>
      <c r="AK156" s="86" t="s">
        <v>8</v>
      </c>
      <c r="AL156" s="127" t="s">
        <v>157</v>
      </c>
    </row>
    <row r="157" spans="1:38" ht="33">
      <c r="A157" s="208">
        <v>151</v>
      </c>
      <c r="B157" s="203" t="s">
        <v>582</v>
      </c>
      <c r="C157" s="186" t="s">
        <v>301</v>
      </c>
      <c r="D157" s="192" t="s">
        <v>336</v>
      </c>
      <c r="E157" s="192" t="s">
        <v>338</v>
      </c>
      <c r="F157" s="43" t="s">
        <v>516</v>
      </c>
      <c r="G157" s="34" t="s">
        <v>590</v>
      </c>
      <c r="H157" s="193" t="s">
        <v>21</v>
      </c>
      <c r="I157" s="75" t="s">
        <v>339</v>
      </c>
      <c r="J157" s="76" t="s">
        <v>180</v>
      </c>
      <c r="K157" s="146">
        <v>2020</v>
      </c>
      <c r="L157" s="77" t="s">
        <v>147</v>
      </c>
      <c r="M157" s="75">
        <v>149.96090542150793</v>
      </c>
      <c r="N157" s="75"/>
      <c r="O157" s="75"/>
      <c r="P157" s="75"/>
      <c r="Q157" s="175">
        <v>42.800000000000338</v>
      </c>
      <c r="R157" s="124"/>
      <c r="S157" s="83"/>
      <c r="T157" s="147">
        <v>350000</v>
      </c>
      <c r="U157" s="147">
        <v>28000</v>
      </c>
      <c r="V157" s="145">
        <v>8.83</v>
      </c>
      <c r="W157" s="111">
        <v>25.3</v>
      </c>
      <c r="X157" s="84">
        <v>0.34901185770750986</v>
      </c>
      <c r="Y157" s="146" t="s">
        <v>171</v>
      </c>
      <c r="Z157" s="85"/>
      <c r="AA157" s="85"/>
      <c r="AB157" s="81">
        <v>1065.1077442339292</v>
      </c>
      <c r="AC157" s="81">
        <v>0</v>
      </c>
      <c r="AD157" s="81">
        <v>231.75309203405467</v>
      </c>
      <c r="AE157" s="81">
        <v>58.955865714285714</v>
      </c>
      <c r="AF157" s="81">
        <v>182.02632521942834</v>
      </c>
      <c r="AG157" s="81">
        <v>6.1474919726869715</v>
      </c>
      <c r="AH157" s="81">
        <v>140.54281223957125</v>
      </c>
      <c r="AI157" s="82">
        <v>1684.5333314139561</v>
      </c>
      <c r="AJ157" s="86" t="s">
        <v>154</v>
      </c>
      <c r="AK157" s="86" t="s">
        <v>8</v>
      </c>
      <c r="AL157" s="127" t="s">
        <v>157</v>
      </c>
    </row>
    <row r="158" spans="1:38" ht="33">
      <c r="A158" s="208">
        <v>152</v>
      </c>
      <c r="B158" s="203" t="s">
        <v>582</v>
      </c>
      <c r="C158" s="186" t="s">
        <v>301</v>
      </c>
      <c r="D158" s="192" t="s">
        <v>338</v>
      </c>
      <c r="E158" s="192" t="s">
        <v>340</v>
      </c>
      <c r="F158" s="43" t="s">
        <v>516</v>
      </c>
      <c r="G158" s="34" t="s">
        <v>590</v>
      </c>
      <c r="H158" s="193" t="s">
        <v>527</v>
      </c>
      <c r="I158" s="75" t="s">
        <v>337</v>
      </c>
      <c r="J158" s="76" t="s">
        <v>180</v>
      </c>
      <c r="K158" s="75">
        <v>2020</v>
      </c>
      <c r="L158" s="77" t="s">
        <v>147</v>
      </c>
      <c r="M158" s="75">
        <v>149.91723784482849</v>
      </c>
      <c r="N158" s="75"/>
      <c r="O158" s="75"/>
      <c r="P158" s="75"/>
      <c r="Q158" s="175">
        <v>31.500000000000181</v>
      </c>
      <c r="R158" s="124"/>
      <c r="S158" s="83"/>
      <c r="T158" s="147">
        <v>350000</v>
      </c>
      <c r="U158" s="147">
        <v>28000</v>
      </c>
      <c r="V158" s="145">
        <v>8.83</v>
      </c>
      <c r="W158" s="111">
        <v>20</v>
      </c>
      <c r="X158" s="84">
        <v>0.4415</v>
      </c>
      <c r="Y158" s="146" t="s">
        <v>171</v>
      </c>
      <c r="Z158" s="85"/>
      <c r="AA158" s="85"/>
      <c r="AB158" s="81">
        <v>654.56454963942224</v>
      </c>
      <c r="AC158" s="81">
        <v>0</v>
      </c>
      <c r="AD158" s="81">
        <v>254.69261822970145</v>
      </c>
      <c r="AE158" s="81">
        <v>46.815271836734688</v>
      </c>
      <c r="AF158" s="81">
        <v>150.0996903567536</v>
      </c>
      <c r="AG158" s="81">
        <v>4.7571112860633908</v>
      </c>
      <c r="AH158" s="81">
        <v>125.41984036081564</v>
      </c>
      <c r="AI158" s="82">
        <v>1236.3490817094912</v>
      </c>
      <c r="AJ158" s="86" t="s">
        <v>154</v>
      </c>
      <c r="AK158" s="86" t="s">
        <v>8</v>
      </c>
      <c r="AL158" s="127" t="s">
        <v>157</v>
      </c>
    </row>
    <row r="159" spans="1:38" ht="33">
      <c r="A159" s="208">
        <v>153</v>
      </c>
      <c r="B159" s="203" t="s">
        <v>582</v>
      </c>
      <c r="C159" s="186" t="s">
        <v>301</v>
      </c>
      <c r="D159" s="192" t="s">
        <v>340</v>
      </c>
      <c r="E159" s="192" t="s">
        <v>341</v>
      </c>
      <c r="F159" s="43" t="s">
        <v>516</v>
      </c>
      <c r="G159" s="34" t="s">
        <v>590</v>
      </c>
      <c r="H159" s="193" t="s">
        <v>527</v>
      </c>
      <c r="I159" s="75" t="s">
        <v>339</v>
      </c>
      <c r="J159" s="76" t="s">
        <v>180</v>
      </c>
      <c r="K159" s="75">
        <v>2020</v>
      </c>
      <c r="L159" s="77" t="s">
        <v>147</v>
      </c>
      <c r="M159" s="75">
        <v>149.8224371498155</v>
      </c>
      <c r="N159" s="75"/>
      <c r="O159" s="75"/>
      <c r="P159" s="75"/>
      <c r="Q159" s="175">
        <v>35.800000000000239</v>
      </c>
      <c r="R159" s="124"/>
      <c r="S159" s="83"/>
      <c r="T159" s="147">
        <v>350000</v>
      </c>
      <c r="U159" s="147">
        <v>28000</v>
      </c>
      <c r="V159" s="145">
        <v>8.8000000000000007</v>
      </c>
      <c r="W159" s="111">
        <v>25.1</v>
      </c>
      <c r="X159" s="84">
        <v>0.35059760956175301</v>
      </c>
      <c r="Y159" s="146" t="s">
        <v>171</v>
      </c>
      <c r="Z159" s="85"/>
      <c r="AA159" s="85"/>
      <c r="AB159" s="81">
        <v>743.9178056219472</v>
      </c>
      <c r="AC159" s="81">
        <v>0</v>
      </c>
      <c r="AD159" s="81">
        <v>289.46018198804188</v>
      </c>
      <c r="AE159" s="81">
        <v>58.955865714285714</v>
      </c>
      <c r="AF159" s="81">
        <v>185.56619072009002</v>
      </c>
      <c r="AG159" s="81">
        <v>6.1565838956388079</v>
      </c>
      <c r="AH159" s="81">
        <v>141.49724522919399</v>
      </c>
      <c r="AI159" s="82">
        <v>1425.5538731691975</v>
      </c>
      <c r="AJ159" s="86" t="s">
        <v>154</v>
      </c>
      <c r="AK159" s="86" t="s">
        <v>8</v>
      </c>
      <c r="AL159" s="127" t="s">
        <v>157</v>
      </c>
    </row>
    <row r="160" spans="1:38" ht="33">
      <c r="A160" s="208">
        <v>154</v>
      </c>
      <c r="B160" s="203" t="s">
        <v>582</v>
      </c>
      <c r="C160" s="186" t="s">
        <v>301</v>
      </c>
      <c r="D160" s="192" t="s">
        <v>341</v>
      </c>
      <c r="E160" s="192" t="s">
        <v>342</v>
      </c>
      <c r="F160" s="43" t="s">
        <v>516</v>
      </c>
      <c r="G160" s="34" t="s">
        <v>590</v>
      </c>
      <c r="H160" s="193" t="s">
        <v>526</v>
      </c>
      <c r="I160" s="75" t="s">
        <v>337</v>
      </c>
      <c r="J160" s="76" t="s">
        <v>180</v>
      </c>
      <c r="K160" s="112">
        <v>2020</v>
      </c>
      <c r="L160" s="77" t="s">
        <v>147</v>
      </c>
      <c r="M160" s="75">
        <v>149.96754172129934</v>
      </c>
      <c r="N160" s="75">
        <v>10</v>
      </c>
      <c r="O160" s="75" t="s">
        <v>152</v>
      </c>
      <c r="P160" s="75">
        <v>0</v>
      </c>
      <c r="Q160" s="175">
        <v>35.300000000000232</v>
      </c>
      <c r="R160" s="124"/>
      <c r="S160" s="83"/>
      <c r="T160" s="147">
        <v>350000</v>
      </c>
      <c r="U160" s="147">
        <v>28000</v>
      </c>
      <c r="V160" s="145">
        <v>8.83</v>
      </c>
      <c r="W160" s="111">
        <v>20.399999999999999</v>
      </c>
      <c r="X160" s="84">
        <v>0.43284313725490198</v>
      </c>
      <c r="Y160" s="146" t="s">
        <v>171</v>
      </c>
      <c r="Z160" s="85"/>
      <c r="AA160" s="85"/>
      <c r="AB160" s="81">
        <v>878.4650320434032</v>
      </c>
      <c r="AC160" s="81">
        <v>0</v>
      </c>
      <c r="AD160" s="81">
        <v>191.14215300939537</v>
      </c>
      <c r="AE160" s="81">
        <v>46.815271836734688</v>
      </c>
      <c r="AF160" s="81">
        <v>145.66451639999372</v>
      </c>
      <c r="AG160" s="81">
        <v>4.9551832667737523</v>
      </c>
      <c r="AH160" s="81">
        <v>123.86313190092618</v>
      </c>
      <c r="AI160" s="82">
        <v>1390.9052884572268</v>
      </c>
      <c r="AJ160" s="86" t="s">
        <v>154</v>
      </c>
      <c r="AK160" s="86" t="s">
        <v>8</v>
      </c>
      <c r="AL160" s="127" t="s">
        <v>155</v>
      </c>
    </row>
    <row r="161" spans="1:38" ht="33">
      <c r="A161" s="208">
        <v>155</v>
      </c>
      <c r="B161" s="203" t="s">
        <v>582</v>
      </c>
      <c r="C161" s="186" t="s">
        <v>301</v>
      </c>
      <c r="D161" s="192" t="s">
        <v>342</v>
      </c>
      <c r="E161" s="192" t="s">
        <v>343</v>
      </c>
      <c r="F161" s="43" t="s">
        <v>516</v>
      </c>
      <c r="G161" s="34" t="s">
        <v>590</v>
      </c>
      <c r="H161" s="193" t="s">
        <v>526</v>
      </c>
      <c r="I161" s="75" t="s">
        <v>339</v>
      </c>
      <c r="J161" s="76" t="s">
        <v>180</v>
      </c>
      <c r="K161" s="112">
        <v>2020</v>
      </c>
      <c r="L161" s="77" t="s">
        <v>147</v>
      </c>
      <c r="M161" s="75">
        <v>149.76239531406546</v>
      </c>
      <c r="N161" s="75">
        <v>15</v>
      </c>
      <c r="O161" s="75" t="s">
        <v>152</v>
      </c>
      <c r="P161" s="75">
        <v>0</v>
      </c>
      <c r="Q161" s="175">
        <v>39.800000000000296</v>
      </c>
      <c r="R161" s="124"/>
      <c r="S161" s="83"/>
      <c r="T161" s="147">
        <v>350000</v>
      </c>
      <c r="U161" s="147">
        <v>28000</v>
      </c>
      <c r="V161" s="145">
        <v>8.83</v>
      </c>
      <c r="W161" s="111">
        <v>25.5</v>
      </c>
      <c r="X161" s="84">
        <v>0.34627450980392155</v>
      </c>
      <c r="Y161" s="146" t="s">
        <v>171</v>
      </c>
      <c r="Z161" s="85"/>
      <c r="AA161" s="85"/>
      <c r="AB161" s="81">
        <v>990.45065935771891</v>
      </c>
      <c r="AC161" s="81">
        <v>0</v>
      </c>
      <c r="AD161" s="81">
        <v>215.50871642419094</v>
      </c>
      <c r="AE161" s="81">
        <v>58.955865714285714</v>
      </c>
      <c r="AF161" s="81">
        <v>181.28827408809718</v>
      </c>
      <c r="AG161" s="81">
        <v>6.462335673171907</v>
      </c>
      <c r="AH161" s="81">
        <v>140.06957408812846</v>
      </c>
      <c r="AI161" s="82">
        <v>1592.7354253455933</v>
      </c>
      <c r="AJ161" s="86" t="s">
        <v>154</v>
      </c>
      <c r="AK161" s="86" t="s">
        <v>8</v>
      </c>
      <c r="AL161" s="127" t="s">
        <v>155</v>
      </c>
    </row>
    <row r="162" spans="1:38" ht="33">
      <c r="A162" s="208">
        <v>156</v>
      </c>
      <c r="B162" s="203" t="s">
        <v>582</v>
      </c>
      <c r="C162" s="186" t="s">
        <v>301</v>
      </c>
      <c r="D162" s="192" t="s">
        <v>343</v>
      </c>
      <c r="E162" s="192" t="s">
        <v>344</v>
      </c>
      <c r="F162" s="43" t="s">
        <v>516</v>
      </c>
      <c r="G162" s="34" t="s">
        <v>590</v>
      </c>
      <c r="H162" s="193" t="s">
        <v>539</v>
      </c>
      <c r="I162" s="75" t="s">
        <v>337</v>
      </c>
      <c r="J162" s="76" t="s">
        <v>180</v>
      </c>
      <c r="K162" s="112">
        <v>2020</v>
      </c>
      <c r="L162" s="77" t="s">
        <v>147</v>
      </c>
      <c r="M162" s="75">
        <v>149.88250565395356</v>
      </c>
      <c r="N162" s="75">
        <v>95</v>
      </c>
      <c r="O162" s="75" t="s">
        <v>152</v>
      </c>
      <c r="P162" s="146">
        <v>0</v>
      </c>
      <c r="Q162" s="180">
        <v>25.156807511737089</v>
      </c>
      <c r="R162" s="117">
        <v>50.83</v>
      </c>
      <c r="S162" s="161">
        <v>0.36</v>
      </c>
      <c r="T162" s="147">
        <v>350000</v>
      </c>
      <c r="U162" s="147">
        <v>28000</v>
      </c>
      <c r="V162" s="145">
        <v>8.83</v>
      </c>
      <c r="W162" s="111">
        <v>19.600000000000001</v>
      </c>
      <c r="X162" s="84">
        <v>0.45051020408163261</v>
      </c>
      <c r="Y162" s="146" t="s">
        <v>171</v>
      </c>
      <c r="Z162" s="85"/>
      <c r="AA162" s="146" t="s">
        <v>153</v>
      </c>
      <c r="AB162" s="81">
        <v>626.0446378727396</v>
      </c>
      <c r="AC162" s="81">
        <v>0</v>
      </c>
      <c r="AD162" s="81">
        <v>214.78172478856442</v>
      </c>
      <c r="AE162" s="81">
        <v>46.815271836734688</v>
      </c>
      <c r="AF162" s="81">
        <v>165.7129387678568</v>
      </c>
      <c r="AG162" s="81">
        <v>6.8001103519592627</v>
      </c>
      <c r="AH162" s="81">
        <v>127.81005249500502</v>
      </c>
      <c r="AI162" s="82">
        <v>1187.96473611286</v>
      </c>
      <c r="AJ162" s="86" t="s">
        <v>154</v>
      </c>
      <c r="AK162" s="86" t="s">
        <v>8</v>
      </c>
      <c r="AL162" s="127" t="s">
        <v>175</v>
      </c>
    </row>
    <row r="163" spans="1:38" ht="33">
      <c r="A163" s="208">
        <v>157</v>
      </c>
      <c r="B163" s="203" t="s">
        <v>582</v>
      </c>
      <c r="C163" s="186" t="s">
        <v>301</v>
      </c>
      <c r="D163" s="192" t="s">
        <v>344</v>
      </c>
      <c r="E163" s="192" t="s">
        <v>345</v>
      </c>
      <c r="F163" s="43" t="s">
        <v>516</v>
      </c>
      <c r="G163" s="34" t="s">
        <v>590</v>
      </c>
      <c r="H163" s="193" t="s">
        <v>539</v>
      </c>
      <c r="I163" s="75" t="s">
        <v>339</v>
      </c>
      <c r="J163" s="76" t="s">
        <v>180</v>
      </c>
      <c r="K163" s="112">
        <v>2020</v>
      </c>
      <c r="L163" s="77" t="s">
        <v>147</v>
      </c>
      <c r="M163" s="75">
        <v>149.88229823711865</v>
      </c>
      <c r="N163" s="75">
        <v>110</v>
      </c>
      <c r="O163" s="75" t="s">
        <v>152</v>
      </c>
      <c r="P163" s="146">
        <v>0</v>
      </c>
      <c r="Q163" s="180">
        <v>27.71443661971831</v>
      </c>
      <c r="R163" s="117">
        <v>59.227222222222217</v>
      </c>
      <c r="S163" s="161">
        <v>0.38</v>
      </c>
      <c r="T163" s="147">
        <v>350000</v>
      </c>
      <c r="U163" s="147">
        <v>28000</v>
      </c>
      <c r="V163" s="145">
        <v>8.83</v>
      </c>
      <c r="W163" s="111">
        <v>24.7</v>
      </c>
      <c r="X163" s="84">
        <v>0.35748987854251013</v>
      </c>
      <c r="Y163" s="146" t="s">
        <v>171</v>
      </c>
      <c r="Z163" s="85"/>
      <c r="AA163" s="146" t="s">
        <v>153</v>
      </c>
      <c r="AB163" s="81">
        <v>689.69301567154537</v>
      </c>
      <c r="AC163" s="81">
        <v>0</v>
      </c>
      <c r="AD163" s="81">
        <v>241.60950075548681</v>
      </c>
      <c r="AE163" s="81">
        <v>58.955865714285714</v>
      </c>
      <c r="AF163" s="81">
        <v>202.78231782030784</v>
      </c>
      <c r="AG163" s="81">
        <v>8.5218918195729021</v>
      </c>
      <c r="AH163" s="81">
        <v>144.23652188590833</v>
      </c>
      <c r="AI163" s="82">
        <v>1345.7991136671069</v>
      </c>
      <c r="AJ163" s="86" t="s">
        <v>154</v>
      </c>
      <c r="AK163" s="86" t="s">
        <v>8</v>
      </c>
      <c r="AL163" s="127" t="s">
        <v>175</v>
      </c>
    </row>
    <row r="164" spans="1:38" ht="33">
      <c r="A164" s="208">
        <v>158</v>
      </c>
      <c r="B164" s="203" t="s">
        <v>582</v>
      </c>
      <c r="C164" s="186" t="s">
        <v>301</v>
      </c>
      <c r="D164" s="192" t="s">
        <v>345</v>
      </c>
      <c r="E164" s="192" t="s">
        <v>346</v>
      </c>
      <c r="F164" s="43" t="s">
        <v>516</v>
      </c>
      <c r="G164" s="34" t="s">
        <v>590</v>
      </c>
      <c r="H164" s="193" t="s">
        <v>512</v>
      </c>
      <c r="I164" s="75" t="s">
        <v>337</v>
      </c>
      <c r="J164" s="76"/>
      <c r="K164" s="75">
        <v>2020</v>
      </c>
      <c r="L164" s="77" t="s">
        <v>147</v>
      </c>
      <c r="M164" s="75">
        <v>150.14755065905959</v>
      </c>
      <c r="N164" s="146">
        <v>265</v>
      </c>
      <c r="O164" s="146" t="s">
        <v>152</v>
      </c>
      <c r="P164" s="146">
        <v>1</v>
      </c>
      <c r="Q164" s="173"/>
      <c r="R164" s="145">
        <v>141.19444444444446</v>
      </c>
      <c r="S164" s="83"/>
      <c r="T164" s="147">
        <v>350000</v>
      </c>
      <c r="U164" s="147">
        <v>28000</v>
      </c>
      <c r="V164" s="145">
        <v>8.83</v>
      </c>
      <c r="W164" s="111">
        <v>19.3</v>
      </c>
      <c r="X164" s="84">
        <v>0.45751295336787562</v>
      </c>
      <c r="Y164" s="146" t="s">
        <v>171</v>
      </c>
      <c r="Z164" s="85"/>
      <c r="AA164" s="146" t="s">
        <v>153</v>
      </c>
      <c r="AB164" s="81">
        <v>0</v>
      </c>
      <c r="AC164" s="81">
        <v>0</v>
      </c>
      <c r="AD164" s="81">
        <v>218.23013333333336</v>
      </c>
      <c r="AE164" s="81">
        <v>46.815271836734688</v>
      </c>
      <c r="AF164" s="81">
        <v>264.11394439554743</v>
      </c>
      <c r="AG164" s="81">
        <v>16.116503602428217</v>
      </c>
      <c r="AH164" s="81">
        <v>134.04182258397793</v>
      </c>
      <c r="AI164" s="82">
        <v>679.31767575202161</v>
      </c>
      <c r="AJ164" s="86" t="s">
        <v>154</v>
      </c>
      <c r="AK164" s="86" t="s">
        <v>8</v>
      </c>
      <c r="AL164" s="127" t="s">
        <v>175</v>
      </c>
    </row>
    <row r="165" spans="1:38" ht="33">
      <c r="A165" s="208">
        <v>159</v>
      </c>
      <c r="B165" s="203" t="s">
        <v>582</v>
      </c>
      <c r="C165" s="186" t="s">
        <v>301</v>
      </c>
      <c r="D165" s="192" t="s">
        <v>346</v>
      </c>
      <c r="E165" s="192" t="s">
        <v>347</v>
      </c>
      <c r="F165" s="43" t="s">
        <v>516</v>
      </c>
      <c r="G165" s="34" t="s">
        <v>590</v>
      </c>
      <c r="H165" s="193" t="s">
        <v>512</v>
      </c>
      <c r="I165" s="75" t="s">
        <v>339</v>
      </c>
      <c r="J165" s="76"/>
      <c r="K165" s="75">
        <v>2020</v>
      </c>
      <c r="L165" s="77" t="s">
        <v>147</v>
      </c>
      <c r="M165" s="75">
        <v>149.87702726786671</v>
      </c>
      <c r="N165" s="146">
        <v>292</v>
      </c>
      <c r="O165" s="146" t="s">
        <v>152</v>
      </c>
      <c r="P165" s="146">
        <v>1</v>
      </c>
      <c r="Q165" s="173"/>
      <c r="R165" s="145">
        <v>155.86111111111111</v>
      </c>
      <c r="S165" s="83"/>
      <c r="T165" s="147">
        <v>350000</v>
      </c>
      <c r="U165" s="147">
        <v>28000</v>
      </c>
      <c r="V165" s="145">
        <v>8.83</v>
      </c>
      <c r="W165" s="111">
        <v>24.4</v>
      </c>
      <c r="X165" s="84">
        <v>0.36188524590163934</v>
      </c>
      <c r="Y165" s="146" t="s">
        <v>171</v>
      </c>
      <c r="Z165" s="85"/>
      <c r="AA165" s="146" t="s">
        <v>153</v>
      </c>
      <c r="AB165" s="81">
        <v>0</v>
      </c>
      <c r="AC165" s="81">
        <v>0</v>
      </c>
      <c r="AD165" s="81">
        <v>240.89893333333333</v>
      </c>
      <c r="AE165" s="81">
        <v>58.955865714285714</v>
      </c>
      <c r="AF165" s="81">
        <v>308.05721068231537</v>
      </c>
      <c r="AG165" s="81">
        <v>18.667120658979655</v>
      </c>
      <c r="AH165" s="81">
        <v>150.3439454803148</v>
      </c>
      <c r="AI165" s="82">
        <v>776.92307586922891</v>
      </c>
      <c r="AJ165" s="86" t="s">
        <v>154</v>
      </c>
      <c r="AK165" s="86" t="s">
        <v>8</v>
      </c>
      <c r="AL165" s="127" t="s">
        <v>175</v>
      </c>
    </row>
    <row r="166" spans="1:38" ht="33">
      <c r="A166" s="208">
        <v>160</v>
      </c>
      <c r="B166" s="203" t="s">
        <v>582</v>
      </c>
      <c r="C166" s="186" t="s">
        <v>301</v>
      </c>
      <c r="D166" s="192" t="s">
        <v>347</v>
      </c>
      <c r="E166" s="192" t="s">
        <v>348</v>
      </c>
      <c r="F166" s="43" t="s">
        <v>516</v>
      </c>
      <c r="G166" s="34" t="s">
        <v>590</v>
      </c>
      <c r="H166" s="193" t="s">
        <v>530</v>
      </c>
      <c r="I166" s="75" t="s">
        <v>337</v>
      </c>
      <c r="J166" s="76"/>
      <c r="K166" s="75">
        <v>2020</v>
      </c>
      <c r="L166" s="77" t="s">
        <v>147</v>
      </c>
      <c r="M166" s="75">
        <v>157.22120381255638</v>
      </c>
      <c r="N166" s="75">
        <v>46</v>
      </c>
      <c r="O166" s="75" t="s">
        <v>152</v>
      </c>
      <c r="P166" s="146">
        <v>1</v>
      </c>
      <c r="Q166" s="175">
        <v>8.7999999999999865</v>
      </c>
      <c r="R166" s="124"/>
      <c r="S166" s="83"/>
      <c r="T166" s="147">
        <v>350000</v>
      </c>
      <c r="U166" s="147">
        <v>28000</v>
      </c>
      <c r="V166" s="145">
        <v>8.83</v>
      </c>
      <c r="W166" s="111">
        <v>20.399999999999999</v>
      </c>
      <c r="X166" s="84">
        <v>0.43284313725490198</v>
      </c>
      <c r="Y166" s="146" t="s">
        <v>171</v>
      </c>
      <c r="Z166" s="146" t="s">
        <v>202</v>
      </c>
      <c r="AA166" s="146" t="s">
        <v>153</v>
      </c>
      <c r="AB166" s="81">
        <v>0</v>
      </c>
      <c r="AC166" s="81">
        <v>0</v>
      </c>
      <c r="AD166" s="81">
        <v>680.22239999999897</v>
      </c>
      <c r="AE166" s="81">
        <v>46.815271836734688</v>
      </c>
      <c r="AF166" s="81">
        <v>154.43690430382972</v>
      </c>
      <c r="AG166" s="81">
        <v>5.9134292313014685</v>
      </c>
      <c r="AH166" s="81">
        <v>123.43615789227077</v>
      </c>
      <c r="AI166" s="82">
        <v>1010.8241632641357</v>
      </c>
      <c r="AJ166" s="86" t="s">
        <v>154</v>
      </c>
      <c r="AK166" s="86" t="s">
        <v>8</v>
      </c>
      <c r="AL166" s="127" t="s">
        <v>175</v>
      </c>
    </row>
    <row r="167" spans="1:38" ht="33">
      <c r="A167" s="208">
        <v>161</v>
      </c>
      <c r="B167" s="203" t="s">
        <v>582</v>
      </c>
      <c r="C167" s="186" t="s">
        <v>301</v>
      </c>
      <c r="D167" s="192" t="s">
        <v>348</v>
      </c>
      <c r="E167" s="192" t="s">
        <v>349</v>
      </c>
      <c r="F167" s="43" t="s">
        <v>516</v>
      </c>
      <c r="G167" s="34" t="s">
        <v>590</v>
      </c>
      <c r="H167" s="193" t="s">
        <v>530</v>
      </c>
      <c r="I167" s="75" t="s">
        <v>339</v>
      </c>
      <c r="J167" s="76"/>
      <c r="K167" s="75">
        <v>2020</v>
      </c>
      <c r="L167" s="77" t="s">
        <v>147</v>
      </c>
      <c r="M167" s="75">
        <v>155.91283394894032</v>
      </c>
      <c r="N167" s="75">
        <v>49</v>
      </c>
      <c r="O167" s="75" t="s">
        <v>152</v>
      </c>
      <c r="P167" s="146">
        <v>1</v>
      </c>
      <c r="Q167" s="175">
        <v>9.7999999999999829</v>
      </c>
      <c r="R167" s="124"/>
      <c r="S167" s="83"/>
      <c r="T167" s="147">
        <v>350000</v>
      </c>
      <c r="U167" s="147">
        <v>28000</v>
      </c>
      <c r="V167" s="145">
        <v>8.83</v>
      </c>
      <c r="W167" s="111">
        <v>25.7</v>
      </c>
      <c r="X167" s="84">
        <v>0.34357976653696498</v>
      </c>
      <c r="Y167" s="146" t="s">
        <v>171</v>
      </c>
      <c r="Z167" s="146" t="s">
        <v>202</v>
      </c>
      <c r="AA167" s="146" t="s">
        <v>153</v>
      </c>
      <c r="AB167" s="81">
        <v>0</v>
      </c>
      <c r="AC167" s="81">
        <v>0</v>
      </c>
      <c r="AD167" s="81">
        <v>757.52039999999874</v>
      </c>
      <c r="AE167" s="81">
        <v>58.955865714285714</v>
      </c>
      <c r="AF167" s="81">
        <v>188.1056416414508</v>
      </c>
      <c r="AG167" s="81">
        <v>7.3843997373400363</v>
      </c>
      <c r="AH167" s="81">
        <v>138.97330135018606</v>
      </c>
      <c r="AI167" s="82">
        <v>1150.9396084432612</v>
      </c>
      <c r="AJ167" s="86" t="s">
        <v>154</v>
      </c>
      <c r="AK167" s="86" t="s">
        <v>8</v>
      </c>
      <c r="AL167" s="127" t="s">
        <v>175</v>
      </c>
    </row>
    <row r="168" spans="1:38" ht="33">
      <c r="A168" s="208">
        <v>162</v>
      </c>
      <c r="B168" s="203" t="s">
        <v>582</v>
      </c>
      <c r="C168" s="136" t="s">
        <v>301</v>
      </c>
      <c r="D168" s="192" t="s">
        <v>349</v>
      </c>
      <c r="E168" s="187" t="s">
        <v>350</v>
      </c>
      <c r="F168" s="43" t="s">
        <v>516</v>
      </c>
      <c r="G168" s="30" t="s">
        <v>591</v>
      </c>
      <c r="H168" s="31" t="s">
        <v>21</v>
      </c>
      <c r="I168" s="99" t="s">
        <v>592</v>
      </c>
      <c r="J168" s="100"/>
      <c r="K168" s="99"/>
      <c r="L168" s="101" t="s">
        <v>147</v>
      </c>
      <c r="M168" s="99"/>
      <c r="N168" s="99"/>
      <c r="O168" s="99"/>
      <c r="P168" s="99"/>
      <c r="Q168" s="182"/>
      <c r="R168" s="108"/>
      <c r="S168" s="103"/>
      <c r="T168" s="131"/>
      <c r="U168" s="131"/>
      <c r="V168" s="107"/>
      <c r="W168" s="107"/>
      <c r="X168" s="104"/>
      <c r="Y168" s="154"/>
      <c r="Z168" s="154"/>
      <c r="AA168" s="154"/>
      <c r="AB168" s="105">
        <v>1080.7366</v>
      </c>
      <c r="AC168" s="105">
        <v>0</v>
      </c>
      <c r="AD168" s="105">
        <v>268.76251000000002</v>
      </c>
      <c r="AE168" s="105">
        <v>5.2225904999999999</v>
      </c>
      <c r="AF168" s="105">
        <v>11.146776000000001</v>
      </c>
      <c r="AG168" s="105">
        <v>0</v>
      </c>
      <c r="AH168" s="105">
        <v>11.442726</v>
      </c>
      <c r="AI168" s="106">
        <v>1377.3112025</v>
      </c>
      <c r="AJ168" s="110" t="s">
        <v>280</v>
      </c>
      <c r="AK168" s="110"/>
      <c r="AL168" s="109" t="s">
        <v>157</v>
      </c>
    </row>
    <row r="169" spans="1:38" ht="33">
      <c r="A169" s="208">
        <v>163</v>
      </c>
      <c r="B169" s="202" t="s">
        <v>582</v>
      </c>
      <c r="C169" s="186" t="s">
        <v>351</v>
      </c>
      <c r="D169" s="187" t="s">
        <v>350</v>
      </c>
      <c r="E169" s="192" t="s">
        <v>352</v>
      </c>
      <c r="F169" s="44" t="s">
        <v>516</v>
      </c>
      <c r="G169" s="26" t="s">
        <v>583</v>
      </c>
      <c r="H169" s="193" t="s">
        <v>21</v>
      </c>
      <c r="I169" s="75" t="s">
        <v>519</v>
      </c>
      <c r="J169" s="76"/>
      <c r="K169" s="75">
        <v>2016.5269999999998</v>
      </c>
      <c r="L169" s="77" t="s">
        <v>147</v>
      </c>
      <c r="M169" s="75">
        <v>399.31731410308277</v>
      </c>
      <c r="N169" s="75"/>
      <c r="O169" s="75"/>
      <c r="P169" s="75"/>
      <c r="Q169" s="171">
        <v>29.07451735889757</v>
      </c>
      <c r="R169" s="111"/>
      <c r="S169" s="84"/>
      <c r="T169" s="129">
        <v>428643.69999999995</v>
      </c>
      <c r="U169" s="129">
        <v>29475.700000000004</v>
      </c>
      <c r="V169" s="111">
        <v>7.2448679999999994</v>
      </c>
      <c r="W169" s="111">
        <v>18.719201160830242</v>
      </c>
      <c r="X169" s="84">
        <v>0.38428783453681825</v>
      </c>
      <c r="Y169" s="85"/>
      <c r="Z169" s="85"/>
      <c r="AA169" s="85"/>
      <c r="AB169" s="81">
        <v>722.97951179871598</v>
      </c>
      <c r="AC169" s="81">
        <v>1.0014880721500721</v>
      </c>
      <c r="AD169" s="81">
        <v>157.43246021780976</v>
      </c>
      <c r="AE169" s="81">
        <v>43.818229810649399</v>
      </c>
      <c r="AF169" s="81">
        <v>141.6657639996142</v>
      </c>
      <c r="AG169" s="81">
        <v>4.5315081774100756</v>
      </c>
      <c r="AH169" s="81">
        <v>119.19980097104643</v>
      </c>
      <c r="AI169" s="82">
        <v>1190.628763047396</v>
      </c>
      <c r="AJ169" s="86" t="s">
        <v>154</v>
      </c>
      <c r="AK169" s="86" t="s">
        <v>8</v>
      </c>
      <c r="AL169" s="127" t="s">
        <v>157</v>
      </c>
    </row>
    <row r="170" spans="1:38" ht="33">
      <c r="A170" s="208">
        <v>164</v>
      </c>
      <c r="B170" s="200" t="s">
        <v>582</v>
      </c>
      <c r="C170" s="186" t="s">
        <v>351</v>
      </c>
      <c r="D170" s="192" t="s">
        <v>352</v>
      </c>
      <c r="E170" s="192" t="s">
        <v>353</v>
      </c>
      <c r="F170" s="43" t="s">
        <v>516</v>
      </c>
      <c r="G170" s="26" t="s">
        <v>583</v>
      </c>
      <c r="H170" s="193" t="s">
        <v>21</v>
      </c>
      <c r="I170" s="75" t="s">
        <v>584</v>
      </c>
      <c r="J170" s="76"/>
      <c r="K170" s="75">
        <v>2015.056746532156</v>
      </c>
      <c r="L170" s="77" t="s">
        <v>147</v>
      </c>
      <c r="M170" s="75">
        <v>400.44801668475213</v>
      </c>
      <c r="N170" s="75"/>
      <c r="O170" s="75"/>
      <c r="P170" s="75"/>
      <c r="Q170" s="171">
        <v>11.411727275218212</v>
      </c>
      <c r="R170" s="111"/>
      <c r="S170" s="84"/>
      <c r="T170" s="129">
        <v>164999.99999999997</v>
      </c>
      <c r="U170" s="129">
        <v>10999.999999999998</v>
      </c>
      <c r="V170" s="111">
        <v>0.6399999999999999</v>
      </c>
      <c r="W170" s="111">
        <v>3.5358307910654068</v>
      </c>
      <c r="X170" s="84">
        <v>0.18198373286810737</v>
      </c>
      <c r="Y170" s="85"/>
      <c r="Z170" s="85"/>
      <c r="AA170" s="85"/>
      <c r="AB170" s="81">
        <v>283.56646751617654</v>
      </c>
      <c r="AC170" s="81">
        <v>3.1753601589667158</v>
      </c>
      <c r="AD170" s="81">
        <v>61.792128071989666</v>
      </c>
      <c r="AE170" s="81">
        <v>31.393006717271582</v>
      </c>
      <c r="AF170" s="81">
        <v>112.9972264553586</v>
      </c>
      <c r="AG170" s="81">
        <v>2.2420758959050584</v>
      </c>
      <c r="AH170" s="81">
        <v>34.706922025633965</v>
      </c>
      <c r="AI170" s="82">
        <v>529.87318684130219</v>
      </c>
      <c r="AJ170" s="86" t="s">
        <v>154</v>
      </c>
      <c r="AK170" s="86" t="s">
        <v>8</v>
      </c>
      <c r="AL170" s="127" t="s">
        <v>157</v>
      </c>
    </row>
    <row r="171" spans="1:38" ht="33">
      <c r="A171" s="208">
        <v>165</v>
      </c>
      <c r="B171" s="200" t="s">
        <v>582</v>
      </c>
      <c r="C171" s="186" t="s">
        <v>351</v>
      </c>
      <c r="D171" s="192" t="s">
        <v>353</v>
      </c>
      <c r="E171" s="192" t="s">
        <v>354</v>
      </c>
      <c r="F171" s="43" t="s">
        <v>516</v>
      </c>
      <c r="G171" s="26" t="s">
        <v>583</v>
      </c>
      <c r="H171" s="193" t="s">
        <v>21</v>
      </c>
      <c r="I171" s="75" t="s">
        <v>585</v>
      </c>
      <c r="J171" s="76"/>
      <c r="K171" s="75">
        <v>2015.4583333333335</v>
      </c>
      <c r="L171" s="77" t="s">
        <v>147</v>
      </c>
      <c r="M171" s="75">
        <v>399.56185938513386</v>
      </c>
      <c r="N171" s="75"/>
      <c r="O171" s="75"/>
      <c r="P171" s="75"/>
      <c r="Q171" s="171">
        <v>21.993396400567377</v>
      </c>
      <c r="R171" s="111"/>
      <c r="S171" s="84"/>
      <c r="T171" s="129">
        <v>693000</v>
      </c>
      <c r="U171" s="129">
        <v>42000</v>
      </c>
      <c r="V171" s="111">
        <v>3.05</v>
      </c>
      <c r="W171" s="111">
        <v>8.5145462281383377</v>
      </c>
      <c r="X171" s="84">
        <v>0.35856169916665559</v>
      </c>
      <c r="Y171" s="85"/>
      <c r="Z171" s="85"/>
      <c r="AA171" s="85"/>
      <c r="AB171" s="81">
        <v>546.59127237526116</v>
      </c>
      <c r="AC171" s="81">
        <v>0.70323988181131036</v>
      </c>
      <c r="AD171" s="81">
        <v>119.08966402247894</v>
      </c>
      <c r="AE171" s="81">
        <v>17.759619039461963</v>
      </c>
      <c r="AF171" s="81">
        <v>62.937068403656312</v>
      </c>
      <c r="AG171" s="81">
        <v>1.8110487603137906</v>
      </c>
      <c r="AH171" s="81">
        <v>79.104242689995402</v>
      </c>
      <c r="AI171" s="82">
        <v>827.996155172979</v>
      </c>
      <c r="AJ171" s="86" t="s">
        <v>154</v>
      </c>
      <c r="AK171" s="86" t="s">
        <v>8</v>
      </c>
      <c r="AL171" s="127" t="s">
        <v>157</v>
      </c>
    </row>
    <row r="172" spans="1:38" ht="33">
      <c r="A172" s="208">
        <v>166</v>
      </c>
      <c r="B172" s="200" t="s">
        <v>582</v>
      </c>
      <c r="C172" s="186" t="s">
        <v>351</v>
      </c>
      <c r="D172" s="192" t="s">
        <v>354</v>
      </c>
      <c r="E172" s="192" t="s">
        <v>355</v>
      </c>
      <c r="F172" s="43" t="s">
        <v>516</v>
      </c>
      <c r="G172" s="26" t="s">
        <v>583</v>
      </c>
      <c r="H172" s="193" t="s">
        <v>21</v>
      </c>
      <c r="I172" s="75" t="s">
        <v>586</v>
      </c>
      <c r="J172" s="76"/>
      <c r="K172" s="75">
        <v>2016.671111111111</v>
      </c>
      <c r="L172" s="77" t="s">
        <v>147</v>
      </c>
      <c r="M172" s="75">
        <v>399.58677757375051</v>
      </c>
      <c r="N172" s="75"/>
      <c r="O172" s="75"/>
      <c r="P172" s="75"/>
      <c r="Q172" s="171">
        <v>27.975949397055139</v>
      </c>
      <c r="R172" s="111"/>
      <c r="S172" s="84"/>
      <c r="T172" s="129">
        <v>699999.99999999988</v>
      </c>
      <c r="U172" s="129">
        <v>35000</v>
      </c>
      <c r="V172" s="111">
        <v>7.66</v>
      </c>
      <c r="W172" s="111">
        <v>13.367695962283602</v>
      </c>
      <c r="X172" s="84">
        <v>0.57336999315719539</v>
      </c>
      <c r="Y172" s="85"/>
      <c r="Z172" s="85"/>
      <c r="AA172" s="85"/>
      <c r="AB172" s="81">
        <v>695.61465818299087</v>
      </c>
      <c r="AC172" s="81">
        <v>0.52888677248677229</v>
      </c>
      <c r="AD172" s="81">
        <v>151.48394334943285</v>
      </c>
      <c r="AE172" s="81">
        <v>19.104012217339754</v>
      </c>
      <c r="AF172" s="81">
        <v>82.444490990880865</v>
      </c>
      <c r="AG172" s="81">
        <v>2.5662270654008581</v>
      </c>
      <c r="AH172" s="81">
        <v>122.52512437268385</v>
      </c>
      <c r="AI172" s="82">
        <v>1074.2673429512158</v>
      </c>
      <c r="AJ172" s="86" t="s">
        <v>154</v>
      </c>
      <c r="AK172" s="86" t="s">
        <v>8</v>
      </c>
      <c r="AL172" s="127" t="s">
        <v>157</v>
      </c>
    </row>
    <row r="173" spans="1:38" ht="33">
      <c r="A173" s="208">
        <v>167</v>
      </c>
      <c r="B173" s="203" t="s">
        <v>582</v>
      </c>
      <c r="C173" s="186" t="s">
        <v>351</v>
      </c>
      <c r="D173" s="192" t="s">
        <v>355</v>
      </c>
      <c r="E173" s="192" t="s">
        <v>356</v>
      </c>
      <c r="F173" s="43" t="s">
        <v>516</v>
      </c>
      <c r="G173" s="26" t="s">
        <v>583</v>
      </c>
      <c r="H173" s="193" t="s">
        <v>21</v>
      </c>
      <c r="I173" s="75" t="s">
        <v>587</v>
      </c>
      <c r="J173" s="76"/>
      <c r="K173" s="75">
        <v>2015.0280160091481</v>
      </c>
      <c r="L173" s="77" t="s">
        <v>147</v>
      </c>
      <c r="M173" s="75">
        <v>399.53678205696156</v>
      </c>
      <c r="N173" s="75"/>
      <c r="O173" s="75"/>
      <c r="P173" s="75"/>
      <c r="Q173" s="171">
        <v>30.877612192845852</v>
      </c>
      <c r="R173" s="111"/>
      <c r="S173" s="84"/>
      <c r="T173" s="129">
        <v>350000</v>
      </c>
      <c r="U173" s="129">
        <v>28000</v>
      </c>
      <c r="V173" s="111">
        <v>8.83</v>
      </c>
      <c r="W173" s="111">
        <v>20.009440341712253</v>
      </c>
      <c r="X173" s="84">
        <v>0.44131587040468984</v>
      </c>
      <c r="Y173" s="85"/>
      <c r="Z173" s="85"/>
      <c r="AA173" s="85"/>
      <c r="AB173" s="81">
        <v>767.37095692650428</v>
      </c>
      <c r="AC173" s="81">
        <v>1.5490843747447518</v>
      </c>
      <c r="AD173" s="81">
        <v>167.19584346542987</v>
      </c>
      <c r="AE173" s="81">
        <v>47.065135037834025</v>
      </c>
      <c r="AF173" s="81">
        <v>148.08007163477947</v>
      </c>
      <c r="AG173" s="81">
        <v>4.7577049944071543</v>
      </c>
      <c r="AH173" s="81">
        <v>125.4821654412749</v>
      </c>
      <c r="AI173" s="82">
        <v>1261.5009618749743</v>
      </c>
      <c r="AJ173" s="86" t="s">
        <v>154</v>
      </c>
      <c r="AK173" s="86" t="s">
        <v>8</v>
      </c>
      <c r="AL173" s="127" t="s">
        <v>157</v>
      </c>
    </row>
    <row r="174" spans="1:38" ht="33">
      <c r="A174" s="208">
        <v>168</v>
      </c>
      <c r="B174" s="203" t="s">
        <v>582</v>
      </c>
      <c r="C174" s="186" t="s">
        <v>351</v>
      </c>
      <c r="D174" s="192" t="s">
        <v>356</v>
      </c>
      <c r="E174" s="192" t="s">
        <v>357</v>
      </c>
      <c r="F174" s="43" t="s">
        <v>516</v>
      </c>
      <c r="G174" s="26" t="s">
        <v>583</v>
      </c>
      <c r="H174" s="193" t="s">
        <v>21</v>
      </c>
      <c r="I174" s="75" t="s">
        <v>588</v>
      </c>
      <c r="J174" s="76"/>
      <c r="K174" s="75">
        <v>2019.5693851944795</v>
      </c>
      <c r="L174" s="77" t="s">
        <v>147</v>
      </c>
      <c r="M174" s="75">
        <v>398.88959193980389</v>
      </c>
      <c r="N174" s="75"/>
      <c r="O174" s="75"/>
      <c r="P174" s="75"/>
      <c r="Q174" s="171">
        <v>33.611745007824403</v>
      </c>
      <c r="R174" s="111"/>
      <c r="S174" s="84"/>
      <c r="T174" s="129">
        <v>350000.00000000006</v>
      </c>
      <c r="U174" s="129">
        <v>28000.000000000004</v>
      </c>
      <c r="V174" s="111">
        <v>8.83</v>
      </c>
      <c r="W174" s="111">
        <v>25.230557188581372</v>
      </c>
      <c r="X174" s="84">
        <v>0.34997492083708903</v>
      </c>
      <c r="Y174" s="85"/>
      <c r="Z174" s="85"/>
      <c r="AA174" s="85"/>
      <c r="AB174" s="81">
        <v>836.24379202384898</v>
      </c>
      <c r="AC174" s="81">
        <v>0.10338483599211329</v>
      </c>
      <c r="AD174" s="81">
        <v>182.00060360335155</v>
      </c>
      <c r="AE174" s="81">
        <v>58.972541414129623</v>
      </c>
      <c r="AF174" s="81">
        <v>182.88285369230084</v>
      </c>
      <c r="AG174" s="81">
        <v>6.1522057844917972</v>
      </c>
      <c r="AH174" s="81">
        <v>141.0376489773254</v>
      </c>
      <c r="AI174" s="82">
        <v>1407.3930303314403</v>
      </c>
      <c r="AJ174" s="86" t="s">
        <v>154</v>
      </c>
      <c r="AK174" s="86" t="s">
        <v>8</v>
      </c>
      <c r="AL174" s="127" t="s">
        <v>157</v>
      </c>
    </row>
    <row r="175" spans="1:38" ht="33">
      <c r="A175" s="208">
        <v>169</v>
      </c>
      <c r="B175" s="203" t="s">
        <v>582</v>
      </c>
      <c r="C175" s="186" t="s">
        <v>351</v>
      </c>
      <c r="D175" s="192" t="s">
        <v>357</v>
      </c>
      <c r="E175" s="192" t="s">
        <v>358</v>
      </c>
      <c r="F175" s="43" t="s">
        <v>516</v>
      </c>
      <c r="G175" s="25" t="s">
        <v>589</v>
      </c>
      <c r="H175" s="193" t="s">
        <v>21</v>
      </c>
      <c r="I175" s="91" t="s">
        <v>309</v>
      </c>
      <c r="J175" s="92" t="s">
        <v>180</v>
      </c>
      <c r="K175" s="149">
        <v>2020</v>
      </c>
      <c r="L175" s="93" t="s">
        <v>147</v>
      </c>
      <c r="M175" s="91">
        <v>401.31151918390719</v>
      </c>
      <c r="N175" s="91"/>
      <c r="O175" s="91"/>
      <c r="P175" s="91"/>
      <c r="Q175" s="174">
        <v>8.4999999999999876</v>
      </c>
      <c r="R175" s="169"/>
      <c r="S175" s="95"/>
      <c r="T175" s="151">
        <v>180000</v>
      </c>
      <c r="U175" s="151">
        <v>12000</v>
      </c>
      <c r="V175" s="150">
        <v>0.35</v>
      </c>
      <c r="W175" s="132">
        <v>1.4</v>
      </c>
      <c r="X175" s="96">
        <v>0.25</v>
      </c>
      <c r="Y175" s="149" t="s">
        <v>171</v>
      </c>
      <c r="Z175" s="98"/>
      <c r="AA175" s="98"/>
      <c r="AB175" s="78">
        <v>211.52840714925969</v>
      </c>
      <c r="AC175" s="78">
        <v>0</v>
      </c>
      <c r="AD175" s="78">
        <v>46.025730894613233</v>
      </c>
      <c r="AE175" s="78">
        <v>13.21013263888889</v>
      </c>
      <c r="AF175" s="78">
        <v>60.851416640363411</v>
      </c>
      <c r="AG175" s="78">
        <v>0.98631659864353927</v>
      </c>
      <c r="AH175" s="78">
        <v>22.574830073060546</v>
      </c>
      <c r="AI175" s="79">
        <v>355.17683399482928</v>
      </c>
      <c r="AJ175" s="80" t="s">
        <v>154</v>
      </c>
      <c r="AK175" s="80" t="s">
        <v>8</v>
      </c>
      <c r="AL175" s="126" t="s">
        <v>157</v>
      </c>
    </row>
    <row r="176" spans="1:38" ht="33">
      <c r="A176" s="208">
        <v>170</v>
      </c>
      <c r="B176" s="203" t="s">
        <v>582</v>
      </c>
      <c r="C176" s="186" t="s">
        <v>351</v>
      </c>
      <c r="D176" s="192" t="s">
        <v>358</v>
      </c>
      <c r="E176" s="192" t="s">
        <v>359</v>
      </c>
      <c r="F176" s="43" t="s">
        <v>516</v>
      </c>
      <c r="G176" s="26" t="s">
        <v>589</v>
      </c>
      <c r="H176" s="193" t="s">
        <v>21</v>
      </c>
      <c r="I176" s="75" t="s">
        <v>311</v>
      </c>
      <c r="J176" s="76" t="s">
        <v>180</v>
      </c>
      <c r="K176" s="146">
        <v>2020</v>
      </c>
      <c r="L176" s="77" t="s">
        <v>147</v>
      </c>
      <c r="M176" s="75">
        <v>400.44399040396934</v>
      </c>
      <c r="N176" s="75"/>
      <c r="O176" s="75"/>
      <c r="P176" s="75"/>
      <c r="Q176" s="175">
        <v>11.399999999999977</v>
      </c>
      <c r="R176" s="156"/>
      <c r="S176" s="83"/>
      <c r="T176" s="147">
        <v>165000</v>
      </c>
      <c r="U176" s="147">
        <v>11000</v>
      </c>
      <c r="V176" s="145">
        <v>0.64</v>
      </c>
      <c r="W176" s="111">
        <v>3.5</v>
      </c>
      <c r="X176" s="84">
        <v>0.18285714285714286</v>
      </c>
      <c r="Y176" s="146" t="s">
        <v>171</v>
      </c>
      <c r="Z176" s="85"/>
      <c r="AA176" s="85"/>
      <c r="AB176" s="81">
        <v>283.69692252959527</v>
      </c>
      <c r="AC176" s="81">
        <v>0</v>
      </c>
      <c r="AD176" s="81">
        <v>61.728627317481255</v>
      </c>
      <c r="AE176" s="81">
        <v>30.880829545454549</v>
      </c>
      <c r="AF176" s="81">
        <v>115.02311900131475</v>
      </c>
      <c r="AG176" s="81">
        <v>2.241780864512164</v>
      </c>
      <c r="AH176" s="81">
        <v>34.675950833308143</v>
      </c>
      <c r="AI176" s="82">
        <v>528.2472300916661</v>
      </c>
      <c r="AJ176" s="86" t="s">
        <v>154</v>
      </c>
      <c r="AK176" s="86" t="s">
        <v>8</v>
      </c>
      <c r="AL176" s="127" t="s">
        <v>157</v>
      </c>
    </row>
    <row r="177" spans="1:38" ht="33">
      <c r="A177" s="208">
        <v>171</v>
      </c>
      <c r="B177" s="203" t="s">
        <v>582</v>
      </c>
      <c r="C177" s="186" t="s">
        <v>351</v>
      </c>
      <c r="D177" s="192" t="s">
        <v>359</v>
      </c>
      <c r="E177" s="192" t="s">
        <v>360</v>
      </c>
      <c r="F177" s="43" t="s">
        <v>516</v>
      </c>
      <c r="G177" s="26" t="s">
        <v>589</v>
      </c>
      <c r="H177" s="193" t="s">
        <v>21</v>
      </c>
      <c r="I177" s="75" t="s">
        <v>313</v>
      </c>
      <c r="J177" s="76" t="s">
        <v>180</v>
      </c>
      <c r="K177" s="146">
        <v>2020</v>
      </c>
      <c r="L177" s="77" t="s">
        <v>147</v>
      </c>
      <c r="M177" s="75">
        <v>399.61251332044355</v>
      </c>
      <c r="N177" s="75"/>
      <c r="O177" s="75"/>
      <c r="P177" s="75"/>
      <c r="Q177" s="175">
        <v>21.700000000000042</v>
      </c>
      <c r="R177" s="156"/>
      <c r="S177" s="83"/>
      <c r="T177" s="147">
        <v>693000</v>
      </c>
      <c r="U177" s="147">
        <v>42000</v>
      </c>
      <c r="V177" s="145">
        <v>3.05</v>
      </c>
      <c r="W177" s="111">
        <v>8.6999999999999993</v>
      </c>
      <c r="X177" s="84">
        <v>0.35057471264367818</v>
      </c>
      <c r="Y177" s="146" t="s">
        <v>171</v>
      </c>
      <c r="Z177" s="85"/>
      <c r="AA177" s="85"/>
      <c r="AB177" s="81">
        <v>540.01958060458264</v>
      </c>
      <c r="AC177" s="81">
        <v>0</v>
      </c>
      <c r="AD177" s="81">
        <v>117.50098357801302</v>
      </c>
      <c r="AE177" s="81">
        <v>17.646188311688309</v>
      </c>
      <c r="AF177" s="81">
        <v>62.625828828346087</v>
      </c>
      <c r="AG177" s="81">
        <v>1.7995605592990618</v>
      </c>
      <c r="AH177" s="81">
        <v>77.898258202669652</v>
      </c>
      <c r="AI177" s="82">
        <v>817.49040008459883</v>
      </c>
      <c r="AJ177" s="86" t="s">
        <v>154</v>
      </c>
      <c r="AK177" s="86" t="s">
        <v>8</v>
      </c>
      <c r="AL177" s="127" t="s">
        <v>157</v>
      </c>
    </row>
    <row r="178" spans="1:38" ht="33">
      <c r="A178" s="208">
        <v>172</v>
      </c>
      <c r="B178" s="203" t="s">
        <v>582</v>
      </c>
      <c r="C178" s="186" t="s">
        <v>351</v>
      </c>
      <c r="D178" s="192" t="s">
        <v>360</v>
      </c>
      <c r="E178" s="192" t="s">
        <v>361</v>
      </c>
      <c r="F178" s="43" t="s">
        <v>516</v>
      </c>
      <c r="G178" s="26" t="s">
        <v>589</v>
      </c>
      <c r="H178" s="193" t="s">
        <v>21</v>
      </c>
      <c r="I178" s="75" t="s">
        <v>315</v>
      </c>
      <c r="J178" s="76" t="s">
        <v>180</v>
      </c>
      <c r="K178" s="146">
        <v>2020</v>
      </c>
      <c r="L178" s="77" t="s">
        <v>147</v>
      </c>
      <c r="M178" s="75">
        <v>399.63079705979061</v>
      </c>
      <c r="N178" s="75"/>
      <c r="O178" s="75"/>
      <c r="P178" s="75"/>
      <c r="Q178" s="175">
        <v>27.700000000000127</v>
      </c>
      <c r="R178" s="156"/>
      <c r="S178" s="83"/>
      <c r="T178" s="147">
        <v>700000</v>
      </c>
      <c r="U178" s="147">
        <v>35000</v>
      </c>
      <c r="V178" s="145">
        <v>7.66</v>
      </c>
      <c r="W178" s="111">
        <v>13.6</v>
      </c>
      <c r="X178" s="84">
        <v>0.56323529411764706</v>
      </c>
      <c r="Y178" s="146" t="s">
        <v>171</v>
      </c>
      <c r="Z178" s="85"/>
      <c r="AA178" s="85"/>
      <c r="AB178" s="81">
        <v>689.33375035700328</v>
      </c>
      <c r="AC178" s="81">
        <v>0</v>
      </c>
      <c r="AD178" s="81">
        <v>149.98973479774051</v>
      </c>
      <c r="AE178" s="81">
        <v>19.018704183673471</v>
      </c>
      <c r="AF178" s="81">
        <v>82.258453347265544</v>
      </c>
      <c r="AG178" s="81">
        <v>2.5547952976106472</v>
      </c>
      <c r="AH178" s="81">
        <v>121.32506401510227</v>
      </c>
      <c r="AI178" s="82">
        <v>1064.4805019983958</v>
      </c>
      <c r="AJ178" s="86" t="s">
        <v>154</v>
      </c>
      <c r="AK178" s="86" t="s">
        <v>8</v>
      </c>
      <c r="AL178" s="127" t="s">
        <v>157</v>
      </c>
    </row>
    <row r="179" spans="1:38" ht="33">
      <c r="A179" s="208">
        <v>173</v>
      </c>
      <c r="B179" s="203" t="s">
        <v>582</v>
      </c>
      <c r="C179" s="186" t="s">
        <v>351</v>
      </c>
      <c r="D179" s="192" t="s">
        <v>361</v>
      </c>
      <c r="E179" s="192" t="s">
        <v>362</v>
      </c>
      <c r="F179" s="43" t="s">
        <v>516</v>
      </c>
      <c r="G179" s="26" t="s">
        <v>589</v>
      </c>
      <c r="H179" s="193" t="s">
        <v>527</v>
      </c>
      <c r="I179" s="75" t="s">
        <v>309</v>
      </c>
      <c r="J179" s="76" t="s">
        <v>180</v>
      </c>
      <c r="K179" s="75">
        <v>2020</v>
      </c>
      <c r="L179" s="77" t="s">
        <v>147</v>
      </c>
      <c r="M179" s="75">
        <v>401.04451323695002</v>
      </c>
      <c r="N179" s="75"/>
      <c r="O179" s="75"/>
      <c r="P179" s="75"/>
      <c r="Q179" s="175">
        <v>7.3999999999999915</v>
      </c>
      <c r="R179" s="156"/>
      <c r="S179" s="83"/>
      <c r="T179" s="147">
        <v>180000</v>
      </c>
      <c r="U179" s="147">
        <v>12000</v>
      </c>
      <c r="V179" s="145">
        <v>0.35</v>
      </c>
      <c r="W179" s="111">
        <v>1.2</v>
      </c>
      <c r="X179" s="84">
        <v>0.29166666666666669</v>
      </c>
      <c r="Y179" s="146" t="s">
        <v>171</v>
      </c>
      <c r="Z179" s="85"/>
      <c r="AA179" s="85"/>
      <c r="AB179" s="81">
        <v>153.77071959783149</v>
      </c>
      <c r="AC179" s="81">
        <v>0</v>
      </c>
      <c r="AD179" s="81">
        <v>59.832551584119926</v>
      </c>
      <c r="AE179" s="81">
        <v>13.21013263888889</v>
      </c>
      <c r="AF179" s="81">
        <v>68.579748862606806</v>
      </c>
      <c r="AG179" s="81">
        <v>0.99744923426916332</v>
      </c>
      <c r="AH179" s="81">
        <v>23.743488756029208</v>
      </c>
      <c r="AI179" s="82">
        <v>320.13409067374545</v>
      </c>
      <c r="AJ179" s="86" t="s">
        <v>154</v>
      </c>
      <c r="AK179" s="86" t="s">
        <v>8</v>
      </c>
      <c r="AL179" s="127" t="s">
        <v>157</v>
      </c>
    </row>
    <row r="180" spans="1:38" ht="33">
      <c r="A180" s="208">
        <v>174</v>
      </c>
      <c r="B180" s="203" t="s">
        <v>582</v>
      </c>
      <c r="C180" s="186" t="s">
        <v>351</v>
      </c>
      <c r="D180" s="192" t="s">
        <v>362</v>
      </c>
      <c r="E180" s="192" t="s">
        <v>363</v>
      </c>
      <c r="F180" s="43" t="s">
        <v>516</v>
      </c>
      <c r="G180" s="26" t="s">
        <v>589</v>
      </c>
      <c r="H180" s="193" t="s">
        <v>527</v>
      </c>
      <c r="I180" s="75" t="s">
        <v>311</v>
      </c>
      <c r="J180" s="76" t="s">
        <v>180</v>
      </c>
      <c r="K180" s="75">
        <v>2020</v>
      </c>
      <c r="L180" s="77" t="s">
        <v>147</v>
      </c>
      <c r="M180" s="75">
        <v>399.02949282365608</v>
      </c>
      <c r="N180" s="75"/>
      <c r="O180" s="75"/>
      <c r="P180" s="75"/>
      <c r="Q180" s="175">
        <v>9.6999999999999833</v>
      </c>
      <c r="R180" s="156"/>
      <c r="S180" s="83"/>
      <c r="T180" s="147">
        <v>165000</v>
      </c>
      <c r="U180" s="147">
        <v>11000</v>
      </c>
      <c r="V180" s="145">
        <v>0.64</v>
      </c>
      <c r="W180" s="111">
        <v>3.4</v>
      </c>
      <c r="X180" s="84">
        <v>0.18823529411764706</v>
      </c>
      <c r="Y180" s="146" t="s">
        <v>171</v>
      </c>
      <c r="Z180" s="85"/>
      <c r="AA180" s="85"/>
      <c r="AB180" s="81">
        <v>201.5643216349952</v>
      </c>
      <c r="AC180" s="81">
        <v>0</v>
      </c>
      <c r="AD180" s="81">
        <v>78.429155454859853</v>
      </c>
      <c r="AE180" s="81">
        <v>30.880829545454549</v>
      </c>
      <c r="AF180" s="81">
        <v>121.98345503939642</v>
      </c>
      <c r="AG180" s="81">
        <v>2.2516396663317106</v>
      </c>
      <c r="AH180" s="81">
        <v>35.710887638709451</v>
      </c>
      <c r="AI180" s="82">
        <v>470.82028897974715</v>
      </c>
      <c r="AJ180" s="86" t="s">
        <v>154</v>
      </c>
      <c r="AK180" s="86" t="s">
        <v>8</v>
      </c>
      <c r="AL180" s="127" t="s">
        <v>157</v>
      </c>
    </row>
    <row r="181" spans="1:38" ht="33">
      <c r="A181" s="208">
        <v>175</v>
      </c>
      <c r="B181" s="203" t="s">
        <v>582</v>
      </c>
      <c r="C181" s="186" t="s">
        <v>351</v>
      </c>
      <c r="D181" s="192" t="s">
        <v>363</v>
      </c>
      <c r="E181" s="192" t="s">
        <v>364</v>
      </c>
      <c r="F181" s="43" t="s">
        <v>516</v>
      </c>
      <c r="G181" s="26" t="s">
        <v>589</v>
      </c>
      <c r="H181" s="193" t="s">
        <v>527</v>
      </c>
      <c r="I181" s="75" t="s">
        <v>313</v>
      </c>
      <c r="J181" s="76" t="s">
        <v>180</v>
      </c>
      <c r="K181" s="75">
        <v>2020</v>
      </c>
      <c r="L181" s="77" t="s">
        <v>147</v>
      </c>
      <c r="M181" s="75">
        <v>399.7710953776571</v>
      </c>
      <c r="N181" s="75"/>
      <c r="O181" s="75"/>
      <c r="P181" s="75"/>
      <c r="Q181" s="175">
        <v>18.299999999999994</v>
      </c>
      <c r="R181" s="156"/>
      <c r="S181" s="83"/>
      <c r="T181" s="147">
        <v>693000</v>
      </c>
      <c r="U181" s="147">
        <v>42000</v>
      </c>
      <c r="V181" s="145">
        <v>3.05</v>
      </c>
      <c r="W181" s="111">
        <v>8.4</v>
      </c>
      <c r="X181" s="84">
        <v>0.36309523809523808</v>
      </c>
      <c r="Y181" s="146" t="s">
        <v>171</v>
      </c>
      <c r="Z181" s="85"/>
      <c r="AA181" s="85"/>
      <c r="AB181" s="81">
        <v>380.27083360004309</v>
      </c>
      <c r="AC181" s="81">
        <v>0</v>
      </c>
      <c r="AD181" s="81">
        <v>147.96428297154</v>
      </c>
      <c r="AE181" s="81">
        <v>17.646188311688309</v>
      </c>
      <c r="AF181" s="81">
        <v>65.079496410792984</v>
      </c>
      <c r="AG181" s="81">
        <v>1.8143094672297009</v>
      </c>
      <c r="AH181" s="81">
        <v>79.446538403071941</v>
      </c>
      <c r="AI181" s="82">
        <v>692.22164916436611</v>
      </c>
      <c r="AJ181" s="86" t="s">
        <v>154</v>
      </c>
      <c r="AK181" s="86" t="s">
        <v>8</v>
      </c>
      <c r="AL181" s="127" t="s">
        <v>157</v>
      </c>
    </row>
    <row r="182" spans="1:38" ht="33">
      <c r="A182" s="208">
        <v>176</v>
      </c>
      <c r="B182" s="203" t="s">
        <v>582</v>
      </c>
      <c r="C182" s="186" t="s">
        <v>351</v>
      </c>
      <c r="D182" s="192" t="s">
        <v>364</v>
      </c>
      <c r="E182" s="192" t="s">
        <v>365</v>
      </c>
      <c r="F182" s="43" t="s">
        <v>516</v>
      </c>
      <c r="G182" s="26" t="s">
        <v>589</v>
      </c>
      <c r="H182" s="193" t="s">
        <v>527</v>
      </c>
      <c r="I182" s="75" t="s">
        <v>315</v>
      </c>
      <c r="J182" s="76" t="s">
        <v>180</v>
      </c>
      <c r="K182" s="75">
        <v>2020</v>
      </c>
      <c r="L182" s="77" t="s">
        <v>147</v>
      </c>
      <c r="M182" s="75">
        <v>399.2960908604897</v>
      </c>
      <c r="N182" s="75"/>
      <c r="O182" s="75"/>
      <c r="P182" s="75"/>
      <c r="Q182" s="175">
        <v>23.300000000000065</v>
      </c>
      <c r="R182" s="156"/>
      <c r="S182" s="83"/>
      <c r="T182" s="147">
        <v>700000</v>
      </c>
      <c r="U182" s="147">
        <v>35000</v>
      </c>
      <c r="V182" s="145">
        <v>7.66</v>
      </c>
      <c r="W182" s="111">
        <v>13.3</v>
      </c>
      <c r="X182" s="84">
        <v>0.57593984962406009</v>
      </c>
      <c r="Y182" s="146" t="s">
        <v>171</v>
      </c>
      <c r="Z182" s="85"/>
      <c r="AA182" s="85"/>
      <c r="AB182" s="81">
        <v>484.16996846344426</v>
      </c>
      <c r="AC182" s="81">
        <v>0</v>
      </c>
      <c r="AD182" s="81">
        <v>188.39168269054051</v>
      </c>
      <c r="AE182" s="81">
        <v>19.018704183673471</v>
      </c>
      <c r="AF182" s="81">
        <v>84.564810441802507</v>
      </c>
      <c r="AG182" s="81">
        <v>2.5692229708020697</v>
      </c>
      <c r="AH182" s="81">
        <v>122.83962230275351</v>
      </c>
      <c r="AI182" s="82">
        <v>901.55401105301621</v>
      </c>
      <c r="AJ182" s="86" t="s">
        <v>154</v>
      </c>
      <c r="AK182" s="86" t="s">
        <v>8</v>
      </c>
      <c r="AL182" s="127" t="s">
        <v>157</v>
      </c>
    </row>
    <row r="183" spans="1:38" ht="33">
      <c r="A183" s="208">
        <v>177</v>
      </c>
      <c r="B183" s="203" t="s">
        <v>582</v>
      </c>
      <c r="C183" s="186" t="s">
        <v>351</v>
      </c>
      <c r="D183" s="192" t="s">
        <v>365</v>
      </c>
      <c r="E183" s="192" t="s">
        <v>366</v>
      </c>
      <c r="F183" s="43" t="s">
        <v>516</v>
      </c>
      <c r="G183" s="26" t="s">
        <v>589</v>
      </c>
      <c r="H183" s="193" t="s">
        <v>526</v>
      </c>
      <c r="I183" s="75" t="s">
        <v>309</v>
      </c>
      <c r="J183" s="76" t="s">
        <v>180</v>
      </c>
      <c r="K183" s="112">
        <v>2020</v>
      </c>
      <c r="L183" s="77" t="s">
        <v>147</v>
      </c>
      <c r="M183" s="75">
        <v>401.27971753870975</v>
      </c>
      <c r="N183" s="111">
        <v>5</v>
      </c>
      <c r="O183" s="75" t="s">
        <v>152</v>
      </c>
      <c r="P183" s="75">
        <v>0</v>
      </c>
      <c r="Q183" s="175">
        <v>7.4999999999999911</v>
      </c>
      <c r="R183" s="156"/>
      <c r="S183" s="83"/>
      <c r="T183" s="147">
        <v>180000</v>
      </c>
      <c r="U183" s="147">
        <v>12000</v>
      </c>
      <c r="V183" s="145">
        <v>0.35</v>
      </c>
      <c r="W183" s="111">
        <v>1.5</v>
      </c>
      <c r="X183" s="84">
        <v>0.23333333333333331</v>
      </c>
      <c r="Y183" s="146" t="s">
        <v>171</v>
      </c>
      <c r="Z183" s="85"/>
      <c r="AA183" s="85"/>
      <c r="AB183" s="81">
        <v>186.6427121905233</v>
      </c>
      <c r="AC183" s="81">
        <v>0</v>
      </c>
      <c r="AD183" s="81">
        <v>40.610939024658748</v>
      </c>
      <c r="AE183" s="81">
        <v>13.21013263888889</v>
      </c>
      <c r="AF183" s="81">
        <v>59.763658296599694</v>
      </c>
      <c r="AG183" s="81">
        <v>1.1904320584045838</v>
      </c>
      <c r="AH183" s="81">
        <v>22.273360760515015</v>
      </c>
      <c r="AI183" s="82">
        <v>323.69123496959025</v>
      </c>
      <c r="AJ183" s="86" t="s">
        <v>154</v>
      </c>
      <c r="AK183" s="86" t="s">
        <v>8</v>
      </c>
      <c r="AL183" s="127" t="s">
        <v>155</v>
      </c>
    </row>
    <row r="184" spans="1:38" ht="33">
      <c r="A184" s="208">
        <v>178</v>
      </c>
      <c r="B184" s="203" t="s">
        <v>582</v>
      </c>
      <c r="C184" s="186" t="s">
        <v>351</v>
      </c>
      <c r="D184" s="192" t="s">
        <v>366</v>
      </c>
      <c r="E184" s="192" t="s">
        <v>367</v>
      </c>
      <c r="F184" s="43" t="s">
        <v>516</v>
      </c>
      <c r="G184" s="26" t="s">
        <v>589</v>
      </c>
      <c r="H184" s="193" t="s">
        <v>526</v>
      </c>
      <c r="I184" s="75" t="s">
        <v>311</v>
      </c>
      <c r="J184" s="76" t="s">
        <v>180</v>
      </c>
      <c r="K184" s="112">
        <v>2020</v>
      </c>
      <c r="L184" s="77" t="s">
        <v>147</v>
      </c>
      <c r="M184" s="75">
        <v>399.54057511296816</v>
      </c>
      <c r="N184" s="111">
        <v>5</v>
      </c>
      <c r="O184" s="75" t="s">
        <v>152</v>
      </c>
      <c r="P184" s="75">
        <v>0</v>
      </c>
      <c r="Q184" s="175">
        <v>10.49999999999998</v>
      </c>
      <c r="R184" s="156"/>
      <c r="S184" s="83"/>
      <c r="T184" s="147">
        <v>165000</v>
      </c>
      <c r="U184" s="147">
        <v>11000</v>
      </c>
      <c r="V184" s="145">
        <v>0.64</v>
      </c>
      <c r="W184" s="111">
        <v>3.6</v>
      </c>
      <c r="X184" s="84">
        <v>0.17777777777777778</v>
      </c>
      <c r="Y184" s="146" t="s">
        <v>171</v>
      </c>
      <c r="Z184" s="85"/>
      <c r="AA184" s="85"/>
      <c r="AB184" s="81">
        <v>261.29979706673237</v>
      </c>
      <c r="AC184" s="81">
        <v>0</v>
      </c>
      <c r="AD184" s="81">
        <v>56.855314634522202</v>
      </c>
      <c r="AE184" s="81">
        <v>30.880829545454549</v>
      </c>
      <c r="AF184" s="81">
        <v>113.55311281239243</v>
      </c>
      <c r="AG184" s="81">
        <v>2.4643853521226844</v>
      </c>
      <c r="AH184" s="81">
        <v>34.340049912053168</v>
      </c>
      <c r="AI184" s="82">
        <v>499.39348932327744</v>
      </c>
      <c r="AJ184" s="86" t="s">
        <v>154</v>
      </c>
      <c r="AK184" s="86" t="s">
        <v>8</v>
      </c>
      <c r="AL184" s="127" t="s">
        <v>155</v>
      </c>
    </row>
    <row r="185" spans="1:38" ht="33">
      <c r="A185" s="208">
        <v>179</v>
      </c>
      <c r="B185" s="203" t="s">
        <v>582</v>
      </c>
      <c r="C185" s="186" t="s">
        <v>351</v>
      </c>
      <c r="D185" s="192" t="s">
        <v>367</v>
      </c>
      <c r="E185" s="192" t="s">
        <v>368</v>
      </c>
      <c r="F185" s="43" t="s">
        <v>516</v>
      </c>
      <c r="G185" s="26" t="s">
        <v>589</v>
      </c>
      <c r="H185" s="193" t="s">
        <v>526</v>
      </c>
      <c r="I185" s="75" t="s">
        <v>313</v>
      </c>
      <c r="J185" s="76" t="s">
        <v>180</v>
      </c>
      <c r="K185" s="112">
        <v>2020</v>
      </c>
      <c r="L185" s="77" t="s">
        <v>147</v>
      </c>
      <c r="M185" s="75">
        <v>399.03752950354101</v>
      </c>
      <c r="N185" s="111">
        <v>7.5</v>
      </c>
      <c r="O185" s="75" t="s">
        <v>152</v>
      </c>
      <c r="P185" s="75">
        <v>0</v>
      </c>
      <c r="Q185" s="175">
        <v>19.900000000000016</v>
      </c>
      <c r="R185" s="156"/>
      <c r="S185" s="83"/>
      <c r="T185" s="147">
        <v>693000</v>
      </c>
      <c r="U185" s="147">
        <v>42000</v>
      </c>
      <c r="V185" s="145">
        <v>3.05</v>
      </c>
      <c r="W185" s="111">
        <v>9</v>
      </c>
      <c r="X185" s="84">
        <v>0.33888888888888885</v>
      </c>
      <c r="Y185" s="146" t="s">
        <v>171</v>
      </c>
      <c r="Z185" s="85"/>
      <c r="AA185" s="85"/>
      <c r="AB185" s="81">
        <v>495.22532967885604</v>
      </c>
      <c r="AC185" s="81">
        <v>0</v>
      </c>
      <c r="AD185" s="81">
        <v>107.75435821209476</v>
      </c>
      <c r="AE185" s="81">
        <v>17.646188311688309</v>
      </c>
      <c r="AF185" s="81">
        <v>61.018300126834149</v>
      </c>
      <c r="AG185" s="81">
        <v>1.8710673033174192</v>
      </c>
      <c r="AH185" s="81">
        <v>76.939025929072471</v>
      </c>
      <c r="AI185" s="82">
        <v>760.45426956186316</v>
      </c>
      <c r="AJ185" s="86" t="s">
        <v>154</v>
      </c>
      <c r="AK185" s="86" t="s">
        <v>8</v>
      </c>
      <c r="AL185" s="127" t="s">
        <v>155</v>
      </c>
    </row>
    <row r="186" spans="1:38" ht="33">
      <c r="A186" s="208">
        <v>180</v>
      </c>
      <c r="B186" s="203" t="s">
        <v>582</v>
      </c>
      <c r="C186" s="186" t="s">
        <v>351</v>
      </c>
      <c r="D186" s="192" t="s">
        <v>368</v>
      </c>
      <c r="E186" s="192" t="s">
        <v>369</v>
      </c>
      <c r="F186" s="43" t="s">
        <v>516</v>
      </c>
      <c r="G186" s="26" t="s">
        <v>589</v>
      </c>
      <c r="H186" s="193" t="s">
        <v>526</v>
      </c>
      <c r="I186" s="75" t="s">
        <v>315</v>
      </c>
      <c r="J186" s="76" t="s">
        <v>180</v>
      </c>
      <c r="K186" s="112">
        <v>2020</v>
      </c>
      <c r="L186" s="77" t="s">
        <v>147</v>
      </c>
      <c r="M186" s="75">
        <v>399.53925935189216</v>
      </c>
      <c r="N186" s="75">
        <v>10</v>
      </c>
      <c r="O186" s="75" t="s">
        <v>152</v>
      </c>
      <c r="P186" s="75">
        <v>0</v>
      </c>
      <c r="Q186" s="175">
        <v>26.300000000000107</v>
      </c>
      <c r="R186" s="156"/>
      <c r="S186" s="83"/>
      <c r="T186" s="147">
        <v>700000</v>
      </c>
      <c r="U186" s="147">
        <v>35000</v>
      </c>
      <c r="V186" s="145">
        <v>7.66</v>
      </c>
      <c r="W186" s="111">
        <v>13.7</v>
      </c>
      <c r="X186" s="84">
        <v>0.55912408759124088</v>
      </c>
      <c r="Y186" s="146" t="s">
        <v>171</v>
      </c>
      <c r="Z186" s="85"/>
      <c r="AA186" s="85"/>
      <c r="AB186" s="81">
        <v>654.49377741477201</v>
      </c>
      <c r="AC186" s="81">
        <v>0</v>
      </c>
      <c r="AD186" s="81">
        <v>142.4090261798041</v>
      </c>
      <c r="AE186" s="81">
        <v>19.018704183673471</v>
      </c>
      <c r="AF186" s="81">
        <v>81.874367951421405</v>
      </c>
      <c r="AG186" s="81">
        <v>2.6571791179217792</v>
      </c>
      <c r="AH186" s="81">
        <v>120.89815131964191</v>
      </c>
      <c r="AI186" s="82">
        <v>1021.3512061672346</v>
      </c>
      <c r="AJ186" s="86" t="s">
        <v>154</v>
      </c>
      <c r="AK186" s="86" t="s">
        <v>8</v>
      </c>
      <c r="AL186" s="127" t="s">
        <v>155</v>
      </c>
    </row>
    <row r="187" spans="1:38" ht="33">
      <c r="A187" s="208">
        <v>181</v>
      </c>
      <c r="B187" s="203" t="s">
        <v>582</v>
      </c>
      <c r="C187" s="186" t="s">
        <v>351</v>
      </c>
      <c r="D187" s="192" t="s">
        <v>369</v>
      </c>
      <c r="E187" s="192" t="s">
        <v>370</v>
      </c>
      <c r="F187" s="43" t="s">
        <v>516</v>
      </c>
      <c r="G187" s="26" t="s">
        <v>589</v>
      </c>
      <c r="H187" s="193" t="s">
        <v>512</v>
      </c>
      <c r="I187" s="75" t="s">
        <v>311</v>
      </c>
      <c r="J187" s="76"/>
      <c r="K187" s="75">
        <v>2020</v>
      </c>
      <c r="L187" s="77" t="s">
        <v>147</v>
      </c>
      <c r="M187" s="75">
        <v>400</v>
      </c>
      <c r="N187" s="146">
        <v>276</v>
      </c>
      <c r="O187" s="146" t="s">
        <v>152</v>
      </c>
      <c r="P187" s="146">
        <v>1</v>
      </c>
      <c r="Q187" s="183"/>
      <c r="R187" s="145">
        <v>55.2</v>
      </c>
      <c r="S187" s="83"/>
      <c r="T187" s="147">
        <v>165000</v>
      </c>
      <c r="U187" s="147">
        <v>11000</v>
      </c>
      <c r="V187" s="145">
        <v>0.64</v>
      </c>
      <c r="W187" s="111">
        <v>1.9</v>
      </c>
      <c r="X187" s="84">
        <v>0.33684210526315794</v>
      </c>
      <c r="Y187" s="85"/>
      <c r="Z187" s="85"/>
      <c r="AA187" s="146" t="s">
        <v>153</v>
      </c>
      <c r="AB187" s="81">
        <v>0</v>
      </c>
      <c r="AC187" s="81">
        <v>0</v>
      </c>
      <c r="AD187" s="81">
        <v>85.317120000000003</v>
      </c>
      <c r="AE187" s="81">
        <v>30.880829545454549</v>
      </c>
      <c r="AF187" s="81">
        <v>383.7221991663767</v>
      </c>
      <c r="AG187" s="81">
        <v>27.268626211124808</v>
      </c>
      <c r="AH187" s="81">
        <v>69.938724939973952</v>
      </c>
      <c r="AI187" s="82">
        <v>597.12749986293011</v>
      </c>
      <c r="AJ187" s="86" t="s">
        <v>154</v>
      </c>
      <c r="AK187" s="86" t="s">
        <v>8</v>
      </c>
      <c r="AL187" s="127" t="s">
        <v>175</v>
      </c>
    </row>
    <row r="188" spans="1:38" ht="33">
      <c r="A188" s="208">
        <v>182</v>
      </c>
      <c r="B188" s="203" t="s">
        <v>582</v>
      </c>
      <c r="C188" s="186" t="s">
        <v>351</v>
      </c>
      <c r="D188" s="192" t="s">
        <v>370</v>
      </c>
      <c r="E188" s="192" t="s">
        <v>371</v>
      </c>
      <c r="F188" s="43" t="s">
        <v>516</v>
      </c>
      <c r="G188" s="26" t="s">
        <v>589</v>
      </c>
      <c r="H188" s="193" t="s">
        <v>512</v>
      </c>
      <c r="I188" s="75" t="s">
        <v>313</v>
      </c>
      <c r="J188" s="76"/>
      <c r="K188" s="75">
        <v>2020</v>
      </c>
      <c r="L188" s="77" t="s">
        <v>147</v>
      </c>
      <c r="M188" s="75">
        <v>400.00000000000006</v>
      </c>
      <c r="N188" s="146">
        <v>504</v>
      </c>
      <c r="O188" s="146" t="s">
        <v>152</v>
      </c>
      <c r="P188" s="146">
        <v>1</v>
      </c>
      <c r="Q188" s="183"/>
      <c r="R188" s="145">
        <v>100.8</v>
      </c>
      <c r="S188" s="83"/>
      <c r="T188" s="147">
        <v>693000</v>
      </c>
      <c r="U188" s="147">
        <v>42000</v>
      </c>
      <c r="V188" s="145">
        <v>3.05</v>
      </c>
      <c r="W188" s="111">
        <v>5.8</v>
      </c>
      <c r="X188" s="84">
        <v>0.52586206896551724</v>
      </c>
      <c r="Y188" s="85"/>
      <c r="Z188" s="85"/>
      <c r="AA188" s="146" t="s">
        <v>153</v>
      </c>
      <c r="AB188" s="81">
        <v>0</v>
      </c>
      <c r="AC188" s="81">
        <v>0</v>
      </c>
      <c r="AD188" s="81">
        <v>155.79648</v>
      </c>
      <c r="AE188" s="81">
        <v>17.646188311688309</v>
      </c>
      <c r="AF188" s="81">
        <v>180.28783206599098</v>
      </c>
      <c r="AG188" s="81">
        <v>12.823856262615358</v>
      </c>
      <c r="AH188" s="81">
        <v>99.89713069698746</v>
      </c>
      <c r="AI188" s="82">
        <v>466.45148733728212</v>
      </c>
      <c r="AJ188" s="86" t="s">
        <v>154</v>
      </c>
      <c r="AK188" s="86" t="s">
        <v>8</v>
      </c>
      <c r="AL188" s="127" t="s">
        <v>175</v>
      </c>
    </row>
    <row r="189" spans="1:38" ht="33">
      <c r="A189" s="208">
        <v>183</v>
      </c>
      <c r="B189" s="203" t="s">
        <v>582</v>
      </c>
      <c r="C189" s="186" t="s">
        <v>351</v>
      </c>
      <c r="D189" s="192" t="s">
        <v>371</v>
      </c>
      <c r="E189" s="192" t="s">
        <v>372</v>
      </c>
      <c r="F189" s="43" t="s">
        <v>516</v>
      </c>
      <c r="G189" s="26" t="s">
        <v>589</v>
      </c>
      <c r="H189" s="193" t="s">
        <v>512</v>
      </c>
      <c r="I189" s="75" t="s">
        <v>315</v>
      </c>
      <c r="J189" s="76"/>
      <c r="K189" s="75">
        <v>2020</v>
      </c>
      <c r="L189" s="77" t="s">
        <v>147</v>
      </c>
      <c r="M189" s="75">
        <v>399.68429360694552</v>
      </c>
      <c r="N189" s="146">
        <v>633</v>
      </c>
      <c r="O189" s="146" t="s">
        <v>152</v>
      </c>
      <c r="P189" s="146">
        <v>1</v>
      </c>
      <c r="Q189" s="183"/>
      <c r="R189" s="145">
        <v>126.7</v>
      </c>
      <c r="S189" s="83"/>
      <c r="T189" s="147">
        <v>700000</v>
      </c>
      <c r="U189" s="147">
        <v>35000</v>
      </c>
      <c r="V189" s="145">
        <v>7.66</v>
      </c>
      <c r="W189" s="111">
        <v>9.8000000000000007</v>
      </c>
      <c r="X189" s="84">
        <v>0.78163265306122442</v>
      </c>
      <c r="Y189" s="85"/>
      <c r="Z189" s="85"/>
      <c r="AA189" s="146" t="s">
        <v>153</v>
      </c>
      <c r="AB189" s="81">
        <v>0</v>
      </c>
      <c r="AC189" s="81">
        <v>0</v>
      </c>
      <c r="AD189" s="81">
        <v>195.82751999999999</v>
      </c>
      <c r="AE189" s="81">
        <v>19.018704183673471</v>
      </c>
      <c r="AF189" s="81">
        <v>229.85658455178591</v>
      </c>
      <c r="AG189" s="81">
        <v>16.269241173631574</v>
      </c>
      <c r="AH189" s="81">
        <v>147.79225744915465</v>
      </c>
      <c r="AI189" s="82">
        <v>608.76430735824556</v>
      </c>
      <c r="AJ189" s="86" t="s">
        <v>154</v>
      </c>
      <c r="AK189" s="86" t="s">
        <v>8</v>
      </c>
      <c r="AL189" s="127" t="s">
        <v>175</v>
      </c>
    </row>
    <row r="190" spans="1:38" ht="33">
      <c r="A190" s="208">
        <v>184</v>
      </c>
      <c r="B190" s="203" t="s">
        <v>582</v>
      </c>
      <c r="C190" s="186" t="s">
        <v>351</v>
      </c>
      <c r="D190" s="192" t="s">
        <v>372</v>
      </c>
      <c r="E190" s="192" t="s">
        <v>373</v>
      </c>
      <c r="F190" s="43" t="s">
        <v>516</v>
      </c>
      <c r="G190" s="26" t="s">
        <v>589</v>
      </c>
      <c r="H190" s="193" t="s">
        <v>530</v>
      </c>
      <c r="I190" s="75" t="s">
        <v>309</v>
      </c>
      <c r="J190" s="76"/>
      <c r="K190" s="75">
        <v>2020</v>
      </c>
      <c r="L190" s="77" t="s">
        <v>147</v>
      </c>
      <c r="M190" s="75">
        <v>446.336177638084</v>
      </c>
      <c r="N190" s="75">
        <v>36</v>
      </c>
      <c r="O190" s="75" t="s">
        <v>152</v>
      </c>
      <c r="P190" s="146">
        <v>1</v>
      </c>
      <c r="Q190" s="175">
        <v>1.9500000000000008</v>
      </c>
      <c r="R190" s="156"/>
      <c r="S190" s="83"/>
      <c r="T190" s="147">
        <v>180000</v>
      </c>
      <c r="U190" s="147">
        <v>12000</v>
      </c>
      <c r="V190" s="145">
        <v>0.35</v>
      </c>
      <c r="W190" s="111">
        <v>1.4</v>
      </c>
      <c r="X190" s="84">
        <v>0.25</v>
      </c>
      <c r="Y190" s="85"/>
      <c r="Z190" s="146" t="s">
        <v>202</v>
      </c>
      <c r="AA190" s="146" t="s">
        <v>153</v>
      </c>
      <c r="AB190" s="81">
        <v>0</v>
      </c>
      <c r="AC190" s="81">
        <v>0</v>
      </c>
      <c r="AD190" s="81">
        <v>150.73110000000005</v>
      </c>
      <c r="AE190" s="81">
        <v>13.21013263888889</v>
      </c>
      <c r="AF190" s="81">
        <v>78.665700495693343</v>
      </c>
      <c r="AG190" s="81">
        <v>2.7814471719241101</v>
      </c>
      <c r="AH190" s="81">
        <v>23.284540079830272</v>
      </c>
      <c r="AI190" s="82">
        <v>268.67292038633667</v>
      </c>
      <c r="AJ190" s="86" t="s">
        <v>154</v>
      </c>
      <c r="AK190" s="86" t="s">
        <v>8</v>
      </c>
      <c r="AL190" s="127" t="s">
        <v>175</v>
      </c>
    </row>
    <row r="191" spans="1:38" ht="33">
      <c r="A191" s="208">
        <v>185</v>
      </c>
      <c r="B191" s="203" t="s">
        <v>582</v>
      </c>
      <c r="C191" s="186" t="s">
        <v>351</v>
      </c>
      <c r="D191" s="192" t="s">
        <v>373</v>
      </c>
      <c r="E191" s="192" t="s">
        <v>374</v>
      </c>
      <c r="F191" s="43" t="s">
        <v>516</v>
      </c>
      <c r="G191" s="26" t="s">
        <v>589</v>
      </c>
      <c r="H191" s="193" t="s">
        <v>530</v>
      </c>
      <c r="I191" s="75" t="s">
        <v>311</v>
      </c>
      <c r="J191" s="76"/>
      <c r="K191" s="75">
        <v>2020</v>
      </c>
      <c r="L191" s="77" t="s">
        <v>147</v>
      </c>
      <c r="M191" s="75">
        <v>416.60379905771015</v>
      </c>
      <c r="N191" s="75">
        <v>46</v>
      </c>
      <c r="O191" s="75" t="s">
        <v>152</v>
      </c>
      <c r="P191" s="146">
        <v>1</v>
      </c>
      <c r="Q191" s="175">
        <v>3.300000000000002</v>
      </c>
      <c r="R191" s="156"/>
      <c r="S191" s="83"/>
      <c r="T191" s="147">
        <v>165000</v>
      </c>
      <c r="U191" s="147">
        <v>11000</v>
      </c>
      <c r="V191" s="145">
        <v>0.64</v>
      </c>
      <c r="W191" s="111">
        <v>3.4</v>
      </c>
      <c r="X191" s="84">
        <v>0.18823529411764706</v>
      </c>
      <c r="Y191" s="85"/>
      <c r="Z191" s="146" t="s">
        <v>202</v>
      </c>
      <c r="AA191" s="146" t="s">
        <v>153</v>
      </c>
      <c r="AB191" s="81">
        <v>0</v>
      </c>
      <c r="AC191" s="81">
        <v>0</v>
      </c>
      <c r="AD191" s="81">
        <v>255.08340000000018</v>
      </c>
      <c r="AE191" s="81">
        <v>30.880829545454549</v>
      </c>
      <c r="AF191" s="81">
        <v>140.77003303731712</v>
      </c>
      <c r="AG191" s="81">
        <v>4.7444799988841408</v>
      </c>
      <c r="AH191" s="81">
        <v>35.706804693228506</v>
      </c>
      <c r="AI191" s="82">
        <v>467.18554727488447</v>
      </c>
      <c r="AJ191" s="86" t="s">
        <v>154</v>
      </c>
      <c r="AK191" s="86" t="s">
        <v>8</v>
      </c>
      <c r="AL191" s="127" t="s">
        <v>175</v>
      </c>
    </row>
    <row r="192" spans="1:38" ht="33">
      <c r="A192" s="208">
        <v>186</v>
      </c>
      <c r="B192" s="203" t="s">
        <v>582</v>
      </c>
      <c r="C192" s="186" t="s">
        <v>351</v>
      </c>
      <c r="D192" s="192" t="s">
        <v>374</v>
      </c>
      <c r="E192" s="192" t="s">
        <v>375</v>
      </c>
      <c r="F192" s="43" t="s">
        <v>516</v>
      </c>
      <c r="G192" s="26" t="s">
        <v>589</v>
      </c>
      <c r="H192" s="193" t="s">
        <v>530</v>
      </c>
      <c r="I192" s="75" t="s">
        <v>313</v>
      </c>
      <c r="J192" s="76"/>
      <c r="K192" s="75">
        <v>2020</v>
      </c>
      <c r="L192" s="77" t="s">
        <v>147</v>
      </c>
      <c r="M192" s="75">
        <v>412.79268505416525</v>
      </c>
      <c r="N192" s="75">
        <v>67</v>
      </c>
      <c r="O192" s="75" t="s">
        <v>152</v>
      </c>
      <c r="P192" s="146">
        <v>1</v>
      </c>
      <c r="Q192" s="175">
        <v>5.8999999999999959</v>
      </c>
      <c r="R192" s="156"/>
      <c r="S192" s="83"/>
      <c r="T192" s="147">
        <v>693000</v>
      </c>
      <c r="U192" s="147">
        <v>42000</v>
      </c>
      <c r="V192" s="145">
        <v>3.05</v>
      </c>
      <c r="W192" s="111">
        <v>8.6999999999999993</v>
      </c>
      <c r="X192" s="84">
        <v>0.35057471264367818</v>
      </c>
      <c r="Y192" s="85"/>
      <c r="Z192" s="146" t="s">
        <v>202</v>
      </c>
      <c r="AA192" s="146" t="s">
        <v>153</v>
      </c>
      <c r="AB192" s="81">
        <v>0</v>
      </c>
      <c r="AC192" s="81">
        <v>0</v>
      </c>
      <c r="AD192" s="81">
        <v>456.05819999999972</v>
      </c>
      <c r="AE192" s="81">
        <v>17.646188311688309</v>
      </c>
      <c r="AF192" s="81">
        <v>71.441099368143298</v>
      </c>
      <c r="AG192" s="81">
        <v>2.6715084169399712</v>
      </c>
      <c r="AH192" s="81">
        <v>78.679284442652559</v>
      </c>
      <c r="AI192" s="82">
        <v>626.49628053942399</v>
      </c>
      <c r="AJ192" s="86" t="s">
        <v>154</v>
      </c>
      <c r="AK192" s="86" t="s">
        <v>8</v>
      </c>
      <c r="AL192" s="127" t="s">
        <v>175</v>
      </c>
    </row>
    <row r="193" spans="1:38" ht="33">
      <c r="A193" s="208">
        <v>187</v>
      </c>
      <c r="B193" s="203" t="s">
        <v>582</v>
      </c>
      <c r="C193" s="186" t="s">
        <v>351</v>
      </c>
      <c r="D193" s="192" t="s">
        <v>375</v>
      </c>
      <c r="E193" s="192" t="s">
        <v>376</v>
      </c>
      <c r="F193" s="43" t="s">
        <v>516</v>
      </c>
      <c r="G193" s="27" t="s">
        <v>589</v>
      </c>
      <c r="H193" s="193" t="s">
        <v>530</v>
      </c>
      <c r="I193" s="118" t="s">
        <v>315</v>
      </c>
      <c r="J193" s="119"/>
      <c r="K193" s="118">
        <v>2020</v>
      </c>
      <c r="L193" s="120" t="s">
        <v>147</v>
      </c>
      <c r="M193" s="118">
        <v>412.14720911974609</v>
      </c>
      <c r="N193" s="118">
        <v>79</v>
      </c>
      <c r="O193" s="118" t="s">
        <v>152</v>
      </c>
      <c r="P193" s="157">
        <v>1</v>
      </c>
      <c r="Q193" s="179">
        <v>7.3999999999999906</v>
      </c>
      <c r="R193" s="170"/>
      <c r="S193" s="121"/>
      <c r="T193" s="159">
        <v>700000</v>
      </c>
      <c r="U193" s="159">
        <v>35000</v>
      </c>
      <c r="V193" s="158">
        <v>7.66</v>
      </c>
      <c r="W193" s="130">
        <v>14</v>
      </c>
      <c r="X193" s="122">
        <v>0.54714285714285715</v>
      </c>
      <c r="Y193" s="160"/>
      <c r="Z193" s="157" t="s">
        <v>202</v>
      </c>
      <c r="AA193" s="157" t="s">
        <v>153</v>
      </c>
      <c r="AB193" s="88">
        <v>0</v>
      </c>
      <c r="AC193" s="88">
        <v>0</v>
      </c>
      <c r="AD193" s="88">
        <v>572.00519999999938</v>
      </c>
      <c r="AE193" s="88">
        <v>19.018704183673471</v>
      </c>
      <c r="AF193" s="88">
        <v>92.807256805643263</v>
      </c>
      <c r="AG193" s="88">
        <v>3.5738632141125275</v>
      </c>
      <c r="AH193" s="88">
        <v>122.36604108667996</v>
      </c>
      <c r="AI193" s="89">
        <v>809.7710652901086</v>
      </c>
      <c r="AJ193" s="90" t="s">
        <v>154</v>
      </c>
      <c r="AK193" s="90" t="s">
        <v>8</v>
      </c>
      <c r="AL193" s="128" t="s">
        <v>175</v>
      </c>
    </row>
    <row r="194" spans="1:38" ht="33">
      <c r="A194" s="208">
        <v>188</v>
      </c>
      <c r="B194" s="203" t="s">
        <v>582</v>
      </c>
      <c r="C194" s="186" t="s">
        <v>351</v>
      </c>
      <c r="D194" s="192" t="s">
        <v>376</v>
      </c>
      <c r="E194" s="192" t="s">
        <v>377</v>
      </c>
      <c r="F194" s="43" t="s">
        <v>516</v>
      </c>
      <c r="G194" s="34" t="s">
        <v>590</v>
      </c>
      <c r="H194" s="193" t="s">
        <v>21</v>
      </c>
      <c r="I194" s="91" t="s">
        <v>337</v>
      </c>
      <c r="J194" s="92" t="s">
        <v>180</v>
      </c>
      <c r="K194" s="149">
        <v>2020</v>
      </c>
      <c r="L194" s="93" t="s">
        <v>147</v>
      </c>
      <c r="M194" s="91">
        <v>399.5776808372762</v>
      </c>
      <c r="N194" s="91"/>
      <c r="O194" s="91"/>
      <c r="P194" s="91"/>
      <c r="Q194" s="174">
        <v>30.70000000000017</v>
      </c>
      <c r="R194" s="169"/>
      <c r="S194" s="95"/>
      <c r="T194" s="151">
        <v>350000</v>
      </c>
      <c r="U194" s="151">
        <v>28000</v>
      </c>
      <c r="V194" s="150">
        <v>8.83</v>
      </c>
      <c r="W194" s="132">
        <v>20.100000000000001</v>
      </c>
      <c r="X194" s="96">
        <v>0.43930348258706464</v>
      </c>
      <c r="Y194" s="149" t="s">
        <v>171</v>
      </c>
      <c r="Z194" s="98"/>
      <c r="AA194" s="98"/>
      <c r="AB194" s="81">
        <v>763.99083523321383</v>
      </c>
      <c r="AC194" s="81">
        <v>0</v>
      </c>
      <c r="AD194" s="81">
        <v>166.23411040760428</v>
      </c>
      <c r="AE194" s="81">
        <v>46.815271836734688</v>
      </c>
      <c r="AF194" s="81">
        <v>147.46220494406202</v>
      </c>
      <c r="AG194" s="81">
        <v>4.7506773246236751</v>
      </c>
      <c r="AH194" s="81">
        <v>124.74442933010671</v>
      </c>
      <c r="AI194" s="82">
        <v>1253.9975290763452</v>
      </c>
      <c r="AJ194" s="86" t="s">
        <v>154</v>
      </c>
      <c r="AK194" s="86" t="s">
        <v>8</v>
      </c>
      <c r="AL194" s="127" t="s">
        <v>157</v>
      </c>
    </row>
    <row r="195" spans="1:38" ht="33">
      <c r="A195" s="208">
        <v>189</v>
      </c>
      <c r="B195" s="203" t="s">
        <v>582</v>
      </c>
      <c r="C195" s="186" t="s">
        <v>351</v>
      </c>
      <c r="D195" s="192" t="s">
        <v>377</v>
      </c>
      <c r="E195" s="192" t="s">
        <v>378</v>
      </c>
      <c r="F195" s="43" t="s">
        <v>516</v>
      </c>
      <c r="G195" s="34" t="s">
        <v>590</v>
      </c>
      <c r="H195" s="193" t="s">
        <v>21</v>
      </c>
      <c r="I195" s="75" t="s">
        <v>339</v>
      </c>
      <c r="J195" s="76" t="s">
        <v>180</v>
      </c>
      <c r="K195" s="146">
        <v>2020</v>
      </c>
      <c r="L195" s="77" t="s">
        <v>147</v>
      </c>
      <c r="M195" s="75">
        <v>398.87140802299626</v>
      </c>
      <c r="N195" s="75"/>
      <c r="O195" s="75"/>
      <c r="P195" s="75"/>
      <c r="Q195" s="175">
        <v>33.600000000000207</v>
      </c>
      <c r="R195" s="156"/>
      <c r="S195" s="83"/>
      <c r="T195" s="147">
        <v>350000</v>
      </c>
      <c r="U195" s="147">
        <v>28000</v>
      </c>
      <c r="V195" s="145">
        <v>8.83</v>
      </c>
      <c r="W195" s="111">
        <v>25.2</v>
      </c>
      <c r="X195" s="84">
        <v>0.35039682539682543</v>
      </c>
      <c r="Y195" s="146" t="s">
        <v>171</v>
      </c>
      <c r="Z195" s="85"/>
      <c r="AA195" s="85"/>
      <c r="AB195" s="81">
        <v>836.15935061355071</v>
      </c>
      <c r="AC195" s="81">
        <v>0</v>
      </c>
      <c r="AD195" s="81">
        <v>181.93700683047254</v>
      </c>
      <c r="AE195" s="81">
        <v>58.955865714285714</v>
      </c>
      <c r="AF195" s="81">
        <v>182.81642014803958</v>
      </c>
      <c r="AG195" s="81">
        <v>6.151587433568638</v>
      </c>
      <c r="AH195" s="81">
        <v>140.97273701938727</v>
      </c>
      <c r="AI195" s="82">
        <v>1406.9929677593045</v>
      </c>
      <c r="AJ195" s="86" t="s">
        <v>154</v>
      </c>
      <c r="AK195" s="86" t="s">
        <v>8</v>
      </c>
      <c r="AL195" s="127" t="s">
        <v>157</v>
      </c>
    </row>
    <row r="196" spans="1:38" ht="33">
      <c r="A196" s="208">
        <v>190</v>
      </c>
      <c r="B196" s="203" t="s">
        <v>582</v>
      </c>
      <c r="C196" s="186" t="s">
        <v>351</v>
      </c>
      <c r="D196" s="192" t="s">
        <v>378</v>
      </c>
      <c r="E196" s="192" t="s">
        <v>379</v>
      </c>
      <c r="F196" s="43" t="s">
        <v>516</v>
      </c>
      <c r="G196" s="34" t="s">
        <v>590</v>
      </c>
      <c r="H196" s="193" t="s">
        <v>527</v>
      </c>
      <c r="I196" s="75" t="s">
        <v>337</v>
      </c>
      <c r="J196" s="76" t="s">
        <v>180</v>
      </c>
      <c r="K196" s="75">
        <v>2020</v>
      </c>
      <c r="L196" s="77" t="s">
        <v>147</v>
      </c>
      <c r="M196" s="75">
        <v>400.40894852511752</v>
      </c>
      <c r="N196" s="75"/>
      <c r="O196" s="75"/>
      <c r="P196" s="75"/>
      <c r="Q196" s="175">
        <v>25.700000000000099</v>
      </c>
      <c r="R196" s="156"/>
      <c r="S196" s="83"/>
      <c r="T196" s="147">
        <v>350000</v>
      </c>
      <c r="U196" s="147">
        <v>28000</v>
      </c>
      <c r="V196" s="145">
        <v>8.83</v>
      </c>
      <c r="W196" s="111">
        <v>19.899999999999999</v>
      </c>
      <c r="X196" s="84">
        <v>0.44371859296482413</v>
      </c>
      <c r="Y196" s="146" t="s">
        <v>171</v>
      </c>
      <c r="Z196" s="85"/>
      <c r="AA196" s="85"/>
      <c r="AB196" s="81">
        <v>534.04155319787685</v>
      </c>
      <c r="AC196" s="81">
        <v>0</v>
      </c>
      <c r="AD196" s="81">
        <v>207.79683455566081</v>
      </c>
      <c r="AE196" s="81">
        <v>46.815271836734688</v>
      </c>
      <c r="AF196" s="81">
        <v>151.91451994878335</v>
      </c>
      <c r="AG196" s="81">
        <v>4.7648430904236738</v>
      </c>
      <c r="AH196" s="81">
        <v>126.23149364800868</v>
      </c>
      <c r="AI196" s="82">
        <v>1071.5645162774881</v>
      </c>
      <c r="AJ196" s="86" t="s">
        <v>154</v>
      </c>
      <c r="AK196" s="86" t="s">
        <v>8</v>
      </c>
      <c r="AL196" s="127" t="s">
        <v>157</v>
      </c>
    </row>
    <row r="197" spans="1:38" ht="33">
      <c r="A197" s="208">
        <v>191</v>
      </c>
      <c r="B197" s="203" t="s">
        <v>582</v>
      </c>
      <c r="C197" s="186" t="s">
        <v>351</v>
      </c>
      <c r="D197" s="192" t="s">
        <v>379</v>
      </c>
      <c r="E197" s="192" t="s">
        <v>380</v>
      </c>
      <c r="F197" s="43" t="s">
        <v>516</v>
      </c>
      <c r="G197" s="34" t="s">
        <v>590</v>
      </c>
      <c r="H197" s="193" t="s">
        <v>527</v>
      </c>
      <c r="I197" s="75" t="s">
        <v>339</v>
      </c>
      <c r="J197" s="76" t="s">
        <v>180</v>
      </c>
      <c r="K197" s="75">
        <v>2020</v>
      </c>
      <c r="L197" s="77" t="s">
        <v>147</v>
      </c>
      <c r="M197" s="75">
        <v>399.60978406157818</v>
      </c>
      <c r="N197" s="75"/>
      <c r="O197" s="75"/>
      <c r="P197" s="75"/>
      <c r="Q197" s="175">
        <v>28.100000000000133</v>
      </c>
      <c r="R197" s="156"/>
      <c r="S197" s="83"/>
      <c r="T197" s="147">
        <v>350000</v>
      </c>
      <c r="U197" s="147">
        <v>28000</v>
      </c>
      <c r="V197" s="145">
        <v>8.83</v>
      </c>
      <c r="W197" s="111">
        <v>25</v>
      </c>
      <c r="X197" s="84">
        <v>0.35320000000000001</v>
      </c>
      <c r="Y197" s="146" t="s">
        <v>171</v>
      </c>
      <c r="Z197" s="85"/>
      <c r="AA197" s="85"/>
      <c r="AB197" s="81">
        <v>583.9131379323095</v>
      </c>
      <c r="AC197" s="81">
        <v>0</v>
      </c>
      <c r="AD197" s="81">
        <v>227.20198642078105</v>
      </c>
      <c r="AE197" s="81">
        <v>58.955865714285714</v>
      </c>
      <c r="AF197" s="81">
        <v>187.38344406240941</v>
      </c>
      <c r="AG197" s="81">
        <v>6.1660757494561897</v>
      </c>
      <c r="AH197" s="81">
        <v>142.49366132994379</v>
      </c>
      <c r="AI197" s="82">
        <v>1206.1141712091855</v>
      </c>
      <c r="AJ197" s="86" t="s">
        <v>154</v>
      </c>
      <c r="AK197" s="86" t="s">
        <v>8</v>
      </c>
      <c r="AL197" s="127" t="s">
        <v>157</v>
      </c>
    </row>
    <row r="198" spans="1:38" ht="33">
      <c r="A198" s="208">
        <v>192</v>
      </c>
      <c r="B198" s="203" t="s">
        <v>582</v>
      </c>
      <c r="C198" s="186" t="s">
        <v>351</v>
      </c>
      <c r="D198" s="192" t="s">
        <v>380</v>
      </c>
      <c r="E198" s="192" t="s">
        <v>381</v>
      </c>
      <c r="F198" s="43" t="s">
        <v>516</v>
      </c>
      <c r="G198" s="34" t="s">
        <v>590</v>
      </c>
      <c r="H198" s="193" t="s">
        <v>526</v>
      </c>
      <c r="I198" s="75" t="s">
        <v>337</v>
      </c>
      <c r="J198" s="76" t="s">
        <v>180</v>
      </c>
      <c r="K198" s="112">
        <v>2020</v>
      </c>
      <c r="L198" s="77" t="s">
        <v>147</v>
      </c>
      <c r="M198" s="75">
        <v>399.71742405298147</v>
      </c>
      <c r="N198" s="75">
        <v>10</v>
      </c>
      <c r="O198" s="75" t="s">
        <v>152</v>
      </c>
      <c r="P198" s="75">
        <v>0</v>
      </c>
      <c r="Q198" s="175">
        <v>29.500000000000153</v>
      </c>
      <c r="R198" s="156"/>
      <c r="S198" s="83"/>
      <c r="T198" s="147">
        <v>350000</v>
      </c>
      <c r="U198" s="147">
        <v>28000</v>
      </c>
      <c r="V198" s="145">
        <v>8.83</v>
      </c>
      <c r="W198" s="111">
        <v>20.3</v>
      </c>
      <c r="X198" s="84">
        <v>0.43497536945812809</v>
      </c>
      <c r="Y198" s="146" t="s">
        <v>171</v>
      </c>
      <c r="Z198" s="85"/>
      <c r="AA198" s="85"/>
      <c r="AB198" s="81">
        <v>734.12800128272954</v>
      </c>
      <c r="AC198" s="81">
        <v>0</v>
      </c>
      <c r="AD198" s="81">
        <v>159.73636016365876</v>
      </c>
      <c r="AE198" s="81">
        <v>46.815271836734688</v>
      </c>
      <c r="AF198" s="81">
        <v>146.47387795778621</v>
      </c>
      <c r="AG198" s="81">
        <v>4.9590512639693847</v>
      </c>
      <c r="AH198" s="81">
        <v>124.2691784707043</v>
      </c>
      <c r="AI198" s="82">
        <v>1216.3817409755827</v>
      </c>
      <c r="AJ198" s="86" t="s">
        <v>154</v>
      </c>
      <c r="AK198" s="86" t="s">
        <v>8</v>
      </c>
      <c r="AL198" s="127" t="s">
        <v>155</v>
      </c>
    </row>
    <row r="199" spans="1:38" ht="33">
      <c r="A199" s="208">
        <v>193</v>
      </c>
      <c r="B199" s="203" t="s">
        <v>582</v>
      </c>
      <c r="C199" s="186" t="s">
        <v>351</v>
      </c>
      <c r="D199" s="192" t="s">
        <v>381</v>
      </c>
      <c r="E199" s="192" t="s">
        <v>382</v>
      </c>
      <c r="F199" s="43" t="s">
        <v>516</v>
      </c>
      <c r="G199" s="34" t="s">
        <v>590</v>
      </c>
      <c r="H199" s="193" t="s">
        <v>526</v>
      </c>
      <c r="I199" s="75" t="s">
        <v>339</v>
      </c>
      <c r="J199" s="76" t="s">
        <v>180</v>
      </c>
      <c r="K199" s="112">
        <v>2020</v>
      </c>
      <c r="L199" s="77" t="s">
        <v>147</v>
      </c>
      <c r="M199" s="75">
        <v>399.5930567389978</v>
      </c>
      <c r="N199" s="75">
        <v>15</v>
      </c>
      <c r="O199" s="75" t="s">
        <v>152</v>
      </c>
      <c r="P199" s="75">
        <v>0</v>
      </c>
      <c r="Q199" s="175">
        <v>32.000000000000185</v>
      </c>
      <c r="R199" s="156"/>
      <c r="S199" s="83"/>
      <c r="T199" s="147">
        <v>350000</v>
      </c>
      <c r="U199" s="147">
        <v>28000</v>
      </c>
      <c r="V199" s="145">
        <v>8.83</v>
      </c>
      <c r="W199" s="111">
        <v>25.5</v>
      </c>
      <c r="X199" s="84">
        <v>0.34627450980392155</v>
      </c>
      <c r="Y199" s="146" t="s">
        <v>171</v>
      </c>
      <c r="Z199" s="85"/>
      <c r="AA199" s="85"/>
      <c r="AB199" s="81">
        <v>796.34223867957178</v>
      </c>
      <c r="AC199" s="81">
        <v>0</v>
      </c>
      <c r="AD199" s="81">
        <v>173.27333983854518</v>
      </c>
      <c r="AE199" s="81">
        <v>58.955865714285714</v>
      </c>
      <c r="AF199" s="81">
        <v>182.06972874734515</v>
      </c>
      <c r="AG199" s="81">
        <v>6.4663193428259529</v>
      </c>
      <c r="AH199" s="81">
        <v>140.48776348081489</v>
      </c>
      <c r="AI199" s="82">
        <v>1357.5952558033887</v>
      </c>
      <c r="AJ199" s="86" t="s">
        <v>154</v>
      </c>
      <c r="AK199" s="86" t="s">
        <v>8</v>
      </c>
      <c r="AL199" s="127" t="s">
        <v>155</v>
      </c>
    </row>
    <row r="200" spans="1:38" ht="33">
      <c r="A200" s="208">
        <v>194</v>
      </c>
      <c r="B200" s="203" t="s">
        <v>582</v>
      </c>
      <c r="C200" s="186" t="s">
        <v>351</v>
      </c>
      <c r="D200" s="192" t="s">
        <v>382</v>
      </c>
      <c r="E200" s="192" t="s">
        <v>383</v>
      </c>
      <c r="F200" s="43" t="s">
        <v>516</v>
      </c>
      <c r="G200" s="34" t="s">
        <v>590</v>
      </c>
      <c r="H200" s="193" t="s">
        <v>512</v>
      </c>
      <c r="I200" s="75" t="s">
        <v>337</v>
      </c>
      <c r="J200" s="76"/>
      <c r="K200" s="75">
        <v>2020</v>
      </c>
      <c r="L200" s="77" t="s">
        <v>147</v>
      </c>
      <c r="M200" s="75">
        <v>400.22087244616233</v>
      </c>
      <c r="N200" s="146">
        <v>755</v>
      </c>
      <c r="O200" s="146" t="s">
        <v>152</v>
      </c>
      <c r="P200" s="146">
        <v>1</v>
      </c>
      <c r="Q200" s="183"/>
      <c r="R200" s="145">
        <v>150.91666666666669</v>
      </c>
      <c r="S200" s="83"/>
      <c r="T200" s="147">
        <v>350000</v>
      </c>
      <c r="U200" s="147">
        <v>28000</v>
      </c>
      <c r="V200" s="145">
        <v>8.83</v>
      </c>
      <c r="W200" s="111">
        <v>15.2</v>
      </c>
      <c r="X200" s="84">
        <v>0.580921052631579</v>
      </c>
      <c r="Y200" s="85"/>
      <c r="Z200" s="85"/>
      <c r="AA200" s="146" t="s">
        <v>153</v>
      </c>
      <c r="AB200" s="81">
        <v>0</v>
      </c>
      <c r="AC200" s="81">
        <v>0</v>
      </c>
      <c r="AD200" s="81">
        <v>233.2568</v>
      </c>
      <c r="AE200" s="81">
        <v>46.815271836734688</v>
      </c>
      <c r="AF200" s="81">
        <v>506.77938925942834</v>
      </c>
      <c r="AG200" s="81">
        <v>37.200830550754887</v>
      </c>
      <c r="AH200" s="81">
        <v>158.40002037670567</v>
      </c>
      <c r="AI200" s="82">
        <v>982.45231202362356</v>
      </c>
      <c r="AJ200" s="86" t="s">
        <v>154</v>
      </c>
      <c r="AK200" s="86" t="s">
        <v>8</v>
      </c>
      <c r="AL200" s="127" t="s">
        <v>175</v>
      </c>
    </row>
    <row r="201" spans="1:38" ht="33">
      <c r="A201" s="208">
        <v>195</v>
      </c>
      <c r="B201" s="203" t="s">
        <v>582</v>
      </c>
      <c r="C201" s="186" t="s">
        <v>351</v>
      </c>
      <c r="D201" s="192" t="s">
        <v>383</v>
      </c>
      <c r="E201" s="192" t="s">
        <v>384</v>
      </c>
      <c r="F201" s="43" t="s">
        <v>516</v>
      </c>
      <c r="G201" s="34" t="s">
        <v>590</v>
      </c>
      <c r="H201" s="193" t="s">
        <v>512</v>
      </c>
      <c r="I201" s="75" t="s">
        <v>339</v>
      </c>
      <c r="J201" s="76"/>
      <c r="K201" s="75">
        <v>2020</v>
      </c>
      <c r="L201" s="77" t="s">
        <v>147</v>
      </c>
      <c r="M201" s="75">
        <v>399.95844155844151</v>
      </c>
      <c r="N201" s="146">
        <v>802</v>
      </c>
      <c r="O201" s="146" t="s">
        <v>152</v>
      </c>
      <c r="P201" s="146">
        <v>1</v>
      </c>
      <c r="Q201" s="183"/>
      <c r="R201" s="145">
        <v>160.41666666666669</v>
      </c>
      <c r="S201" s="83"/>
      <c r="T201" s="147">
        <v>350000</v>
      </c>
      <c r="U201" s="147">
        <v>28000</v>
      </c>
      <c r="V201" s="145">
        <v>8.83</v>
      </c>
      <c r="W201" s="111">
        <v>20.100000000000001</v>
      </c>
      <c r="X201" s="84">
        <v>0.43930348258706464</v>
      </c>
      <c r="Y201" s="85"/>
      <c r="Z201" s="85"/>
      <c r="AA201" s="146" t="s">
        <v>153</v>
      </c>
      <c r="AB201" s="81">
        <v>0</v>
      </c>
      <c r="AC201" s="81">
        <v>0</v>
      </c>
      <c r="AD201" s="81">
        <v>247.94000000000003</v>
      </c>
      <c r="AE201" s="81">
        <v>58.955865714285714</v>
      </c>
      <c r="AF201" s="81">
        <v>559.90855849338698</v>
      </c>
      <c r="AG201" s="81">
        <v>40.610030659288228</v>
      </c>
      <c r="AH201" s="81">
        <v>175.48622287738246</v>
      </c>
      <c r="AI201" s="82">
        <v>1082.9006777443433</v>
      </c>
      <c r="AJ201" s="86" t="s">
        <v>154</v>
      </c>
      <c r="AK201" s="86" t="s">
        <v>8</v>
      </c>
      <c r="AL201" s="127" t="s">
        <v>175</v>
      </c>
    </row>
    <row r="202" spans="1:38" ht="33">
      <c r="A202" s="208">
        <v>196</v>
      </c>
      <c r="B202" s="203" t="s">
        <v>582</v>
      </c>
      <c r="C202" s="186" t="s">
        <v>351</v>
      </c>
      <c r="D202" s="192" t="s">
        <v>384</v>
      </c>
      <c r="E202" s="192" t="s">
        <v>385</v>
      </c>
      <c r="F202" s="43" t="s">
        <v>516</v>
      </c>
      <c r="G202" s="34" t="s">
        <v>590</v>
      </c>
      <c r="H202" s="193" t="s">
        <v>530</v>
      </c>
      <c r="I202" s="75" t="s">
        <v>337</v>
      </c>
      <c r="J202" s="76"/>
      <c r="K202" s="75">
        <v>2020</v>
      </c>
      <c r="L202" s="77" t="s">
        <v>147</v>
      </c>
      <c r="M202" s="75">
        <v>410.67454315600241</v>
      </c>
      <c r="N202" s="75">
        <v>90</v>
      </c>
      <c r="O202" s="75" t="s">
        <v>152</v>
      </c>
      <c r="P202" s="146">
        <v>1</v>
      </c>
      <c r="Q202" s="175">
        <v>8.7999999999999865</v>
      </c>
      <c r="R202" s="156"/>
      <c r="S202" s="83"/>
      <c r="T202" s="147">
        <v>350000</v>
      </c>
      <c r="U202" s="147">
        <v>28000</v>
      </c>
      <c r="V202" s="145">
        <v>8.83</v>
      </c>
      <c r="W202" s="111">
        <v>19.7</v>
      </c>
      <c r="X202" s="84">
        <v>0.44822335025380711</v>
      </c>
      <c r="Y202" s="85"/>
      <c r="Z202" s="146" t="s">
        <v>202</v>
      </c>
      <c r="AA202" s="146" t="s">
        <v>153</v>
      </c>
      <c r="AB202" s="81">
        <v>0</v>
      </c>
      <c r="AC202" s="81">
        <v>0</v>
      </c>
      <c r="AD202" s="81">
        <v>680.22239999999897</v>
      </c>
      <c r="AE202" s="81">
        <v>46.815271836734688</v>
      </c>
      <c r="AF202" s="81">
        <v>180.6587251727905</v>
      </c>
      <c r="AG202" s="81">
        <v>7.0837020359725589</v>
      </c>
      <c r="AH202" s="81">
        <v>128.28127896703356</v>
      </c>
      <c r="AI202" s="82">
        <v>1043.0613780125302</v>
      </c>
      <c r="AJ202" s="86" t="s">
        <v>154</v>
      </c>
      <c r="AK202" s="86" t="s">
        <v>8</v>
      </c>
      <c r="AL202" s="127" t="s">
        <v>175</v>
      </c>
    </row>
    <row r="203" spans="1:38" ht="33">
      <c r="A203" s="208">
        <v>197</v>
      </c>
      <c r="B203" s="203" t="s">
        <v>582</v>
      </c>
      <c r="C203" s="186" t="s">
        <v>351</v>
      </c>
      <c r="D203" s="192" t="s">
        <v>385</v>
      </c>
      <c r="E203" s="192" t="s">
        <v>386</v>
      </c>
      <c r="F203" s="43" t="s">
        <v>516</v>
      </c>
      <c r="G203" s="34" t="s">
        <v>590</v>
      </c>
      <c r="H203" s="193" t="s">
        <v>530</v>
      </c>
      <c r="I203" s="118" t="s">
        <v>339</v>
      </c>
      <c r="J203" s="119"/>
      <c r="K203" s="118">
        <v>2020</v>
      </c>
      <c r="L203" s="120" t="s">
        <v>147</v>
      </c>
      <c r="M203" s="118">
        <v>410.14054103564314</v>
      </c>
      <c r="N203" s="118">
        <v>95</v>
      </c>
      <c r="O203" s="118" t="s">
        <v>152</v>
      </c>
      <c r="P203" s="157">
        <v>1</v>
      </c>
      <c r="Q203" s="179">
        <v>9.3999999999999844</v>
      </c>
      <c r="R203" s="170"/>
      <c r="S203" s="121"/>
      <c r="T203" s="159">
        <v>350000</v>
      </c>
      <c r="U203" s="159">
        <v>28000</v>
      </c>
      <c r="V203" s="158">
        <v>8.83</v>
      </c>
      <c r="W203" s="130">
        <v>24.9</v>
      </c>
      <c r="X203" s="122">
        <v>0.35461847389558238</v>
      </c>
      <c r="Y203" s="160"/>
      <c r="Z203" s="157" t="s">
        <v>202</v>
      </c>
      <c r="AA203" s="157" t="s">
        <v>153</v>
      </c>
      <c r="AB203" s="81">
        <v>0</v>
      </c>
      <c r="AC203" s="81">
        <v>0</v>
      </c>
      <c r="AD203" s="81">
        <v>726.60119999999881</v>
      </c>
      <c r="AE203" s="81">
        <v>58.955865714285714</v>
      </c>
      <c r="AF203" s="81">
        <v>215.07288741033585</v>
      </c>
      <c r="AG203" s="81">
        <v>8.6073743445312498</v>
      </c>
      <c r="AH203" s="81">
        <v>143.98696339096279</v>
      </c>
      <c r="AI203" s="82">
        <v>1153.2242908601143</v>
      </c>
      <c r="AJ203" s="86" t="s">
        <v>154</v>
      </c>
      <c r="AK203" s="86" t="s">
        <v>8</v>
      </c>
      <c r="AL203" s="127" t="s">
        <v>175</v>
      </c>
    </row>
    <row r="204" spans="1:38" ht="33">
      <c r="A204" s="208">
        <v>198</v>
      </c>
      <c r="B204" s="45" t="s">
        <v>582</v>
      </c>
      <c r="C204" s="186" t="s">
        <v>351</v>
      </c>
      <c r="D204" s="192" t="s">
        <v>386</v>
      </c>
      <c r="E204" s="187" t="s">
        <v>387</v>
      </c>
      <c r="F204" s="52" t="s">
        <v>543</v>
      </c>
      <c r="G204" s="46" t="s">
        <v>544</v>
      </c>
      <c r="H204" s="48" t="s">
        <v>593</v>
      </c>
      <c r="I204" s="75" t="s">
        <v>594</v>
      </c>
      <c r="J204" s="76"/>
      <c r="K204" s="75"/>
      <c r="L204" s="77" t="s">
        <v>388</v>
      </c>
      <c r="M204" s="75"/>
      <c r="N204" s="75"/>
      <c r="O204" s="75"/>
      <c r="P204" s="75"/>
      <c r="Q204" s="171"/>
      <c r="R204" s="75"/>
      <c r="S204" s="75"/>
      <c r="T204" s="75"/>
      <c r="U204" s="75"/>
      <c r="V204" s="75"/>
      <c r="W204" s="75"/>
      <c r="X204" s="75"/>
      <c r="Y204" s="75"/>
      <c r="Z204" s="75"/>
      <c r="AA204" s="75"/>
      <c r="AB204" s="78">
        <v>1.4996526999999999</v>
      </c>
      <c r="AC204" s="78">
        <v>0</v>
      </c>
      <c r="AD204" s="78">
        <v>0.76637304000000006</v>
      </c>
      <c r="AE204" s="78">
        <v>2.3944029999999996</v>
      </c>
      <c r="AF204" s="78">
        <v>2.3320878999999999</v>
      </c>
      <c r="AG204" s="78">
        <v>0</v>
      </c>
      <c r="AH204" s="78">
        <v>4.1581489000000005</v>
      </c>
      <c r="AI204" s="79">
        <v>11.15066554</v>
      </c>
      <c r="AJ204" s="80" t="s">
        <v>177</v>
      </c>
      <c r="AK204" s="126"/>
      <c r="AL204" s="126" t="s">
        <v>157</v>
      </c>
    </row>
    <row r="205" spans="1:38" ht="33">
      <c r="A205" s="208">
        <v>199</v>
      </c>
      <c r="B205" s="45" t="s">
        <v>582</v>
      </c>
      <c r="C205" s="186" t="s">
        <v>351</v>
      </c>
      <c r="D205" s="187" t="s">
        <v>387</v>
      </c>
      <c r="E205" s="187" t="s">
        <v>389</v>
      </c>
      <c r="F205" s="52" t="s">
        <v>543</v>
      </c>
      <c r="G205" s="52" t="s">
        <v>544</v>
      </c>
      <c r="H205" s="48" t="s">
        <v>545</v>
      </c>
      <c r="I205" s="75" t="s">
        <v>595</v>
      </c>
      <c r="J205" s="76"/>
      <c r="K205" s="75"/>
      <c r="L205" s="77" t="s">
        <v>388</v>
      </c>
      <c r="M205" s="75"/>
      <c r="N205" s="75"/>
      <c r="O205" s="75"/>
      <c r="P205" s="75"/>
      <c r="Q205" s="171"/>
      <c r="R205" s="75"/>
      <c r="S205" s="75"/>
      <c r="T205" s="75"/>
      <c r="U205" s="75"/>
      <c r="V205" s="75"/>
      <c r="W205" s="75"/>
      <c r="X205" s="75"/>
      <c r="Y205" s="75"/>
      <c r="Z205" s="75"/>
      <c r="AA205" s="75"/>
      <c r="AB205" s="81">
        <v>0</v>
      </c>
      <c r="AC205" s="81">
        <v>0</v>
      </c>
      <c r="AD205" s="81">
        <v>0.39512081999999998</v>
      </c>
      <c r="AE205" s="81">
        <v>2.3944029999999996</v>
      </c>
      <c r="AF205" s="81">
        <v>2.3320878999999999</v>
      </c>
      <c r="AG205" s="81">
        <v>0</v>
      </c>
      <c r="AH205" s="81">
        <v>4.1581489000000005</v>
      </c>
      <c r="AI205" s="82">
        <v>9.2797606199999993</v>
      </c>
      <c r="AJ205" s="86" t="s">
        <v>177</v>
      </c>
      <c r="AK205" s="127"/>
      <c r="AL205" s="127" t="s">
        <v>157</v>
      </c>
    </row>
    <row r="206" spans="1:38" ht="33">
      <c r="A206" s="208">
        <v>200</v>
      </c>
      <c r="B206" s="45" t="s">
        <v>582</v>
      </c>
      <c r="C206" s="186" t="s">
        <v>351</v>
      </c>
      <c r="D206" s="187" t="s">
        <v>389</v>
      </c>
      <c r="E206" s="187" t="s">
        <v>390</v>
      </c>
      <c r="F206" s="52" t="s">
        <v>543</v>
      </c>
      <c r="G206" s="52" t="s">
        <v>544</v>
      </c>
      <c r="H206" s="199" t="s">
        <v>21</v>
      </c>
      <c r="I206" s="75" t="s">
        <v>596</v>
      </c>
      <c r="J206" s="76"/>
      <c r="K206" s="75"/>
      <c r="L206" s="77" t="s">
        <v>388</v>
      </c>
      <c r="M206" s="75"/>
      <c r="N206" s="75"/>
      <c r="O206" s="75"/>
      <c r="P206" s="75"/>
      <c r="Q206" s="171"/>
      <c r="R206" s="75"/>
      <c r="S206" s="75"/>
      <c r="T206" s="75"/>
      <c r="U206" s="75"/>
      <c r="V206" s="75"/>
      <c r="W206" s="75"/>
      <c r="X206" s="75"/>
      <c r="Y206" s="75"/>
      <c r="Z206" s="75"/>
      <c r="AA206" s="75"/>
      <c r="AB206" s="81">
        <v>34.141429000000002</v>
      </c>
      <c r="AC206" s="81">
        <v>0</v>
      </c>
      <c r="AD206" s="81">
        <v>8.4524210999999987</v>
      </c>
      <c r="AE206" s="81">
        <v>2.3944029999999996</v>
      </c>
      <c r="AF206" s="81">
        <v>2.3320878999999999</v>
      </c>
      <c r="AG206" s="81">
        <v>0</v>
      </c>
      <c r="AH206" s="81">
        <v>4.1581489000000005</v>
      </c>
      <c r="AI206" s="82">
        <v>51.478489899999992</v>
      </c>
      <c r="AJ206" s="86" t="s">
        <v>177</v>
      </c>
      <c r="AK206" s="127"/>
      <c r="AL206" s="127" t="s">
        <v>175</v>
      </c>
    </row>
    <row r="207" spans="1:38" ht="33">
      <c r="A207" s="208">
        <v>201</v>
      </c>
      <c r="B207" s="45" t="s">
        <v>582</v>
      </c>
      <c r="C207" s="136" t="s">
        <v>351</v>
      </c>
      <c r="D207" s="187" t="s">
        <v>390</v>
      </c>
      <c r="E207" s="187" t="s">
        <v>391</v>
      </c>
      <c r="F207" s="52" t="s">
        <v>543</v>
      </c>
      <c r="G207" s="49" t="s">
        <v>544</v>
      </c>
      <c r="H207" s="199" t="s">
        <v>21</v>
      </c>
      <c r="I207" s="118" t="s">
        <v>597</v>
      </c>
      <c r="J207" s="119"/>
      <c r="K207" s="118"/>
      <c r="L207" s="120" t="s">
        <v>388</v>
      </c>
      <c r="M207" s="119"/>
      <c r="N207" s="118"/>
      <c r="O207" s="118"/>
      <c r="P207" s="118"/>
      <c r="Q207" s="184"/>
      <c r="R207" s="118"/>
      <c r="S207" s="118"/>
      <c r="T207" s="118"/>
      <c r="U207" s="118"/>
      <c r="V207" s="118"/>
      <c r="W207" s="118"/>
      <c r="X207" s="118"/>
      <c r="Y207" s="118"/>
      <c r="Z207" s="118"/>
      <c r="AA207" s="118"/>
      <c r="AB207" s="81">
        <v>34.167089999999995</v>
      </c>
      <c r="AC207" s="81">
        <v>0</v>
      </c>
      <c r="AD207" s="81">
        <v>8.4524210999999987</v>
      </c>
      <c r="AE207" s="81">
        <v>2.3944029999999996</v>
      </c>
      <c r="AF207" s="81">
        <v>2.3320878999999999</v>
      </c>
      <c r="AG207" s="81">
        <v>0</v>
      </c>
      <c r="AH207" s="81">
        <v>4.1581489000000005</v>
      </c>
      <c r="AI207" s="82">
        <v>51.504150899999992</v>
      </c>
      <c r="AJ207" s="86" t="s">
        <v>177</v>
      </c>
      <c r="AK207" s="127"/>
      <c r="AL207" s="127" t="s">
        <v>157</v>
      </c>
    </row>
    <row r="208" spans="1:38" ht="33">
      <c r="A208" s="208">
        <v>202</v>
      </c>
      <c r="B208" s="202" t="s">
        <v>582</v>
      </c>
      <c r="C208" s="186" t="s">
        <v>392</v>
      </c>
      <c r="D208" s="187" t="s">
        <v>391</v>
      </c>
      <c r="E208" s="192" t="s">
        <v>393</v>
      </c>
      <c r="F208" s="44" t="s">
        <v>516</v>
      </c>
      <c r="G208" s="25" t="s">
        <v>583</v>
      </c>
      <c r="H208" s="198" t="s">
        <v>21</v>
      </c>
      <c r="I208" s="75" t="s">
        <v>519</v>
      </c>
      <c r="J208" s="76"/>
      <c r="K208" s="75">
        <v>2016.5269999999998</v>
      </c>
      <c r="L208" s="77" t="s">
        <v>147</v>
      </c>
      <c r="M208" s="75">
        <v>798.74854814451373</v>
      </c>
      <c r="N208" s="75"/>
      <c r="O208" s="75"/>
      <c r="P208" s="75"/>
      <c r="Q208" s="171">
        <v>27.38264799458792</v>
      </c>
      <c r="R208" s="111"/>
      <c r="S208" s="84"/>
      <c r="T208" s="129">
        <v>428643.69999999995</v>
      </c>
      <c r="U208" s="129">
        <v>29475.700000000004</v>
      </c>
      <c r="V208" s="111">
        <v>7.2448679999999994</v>
      </c>
      <c r="W208" s="111">
        <v>18.613918162020578</v>
      </c>
      <c r="X208" s="84">
        <v>0.38683460668654512</v>
      </c>
      <c r="Y208" s="85"/>
      <c r="Z208" s="85"/>
      <c r="AA208" s="85"/>
      <c r="AB208" s="78">
        <v>680.90866586412722</v>
      </c>
      <c r="AC208" s="78">
        <v>1.0014880721500721</v>
      </c>
      <c r="AD208" s="78">
        <v>148.27133973892074</v>
      </c>
      <c r="AE208" s="78">
        <v>43.818229810649399</v>
      </c>
      <c r="AF208" s="78">
        <v>142.42788191903787</v>
      </c>
      <c r="AG208" s="78">
        <v>4.5371222985669029</v>
      </c>
      <c r="AH208" s="78">
        <v>119.78914851261706</v>
      </c>
      <c r="AI208" s="79">
        <v>1140.7538762160693</v>
      </c>
      <c r="AJ208" s="80" t="s">
        <v>154</v>
      </c>
      <c r="AK208" s="80" t="s">
        <v>8</v>
      </c>
      <c r="AL208" s="126" t="s">
        <v>157</v>
      </c>
    </row>
    <row r="209" spans="1:38" ht="33">
      <c r="A209" s="208">
        <v>203</v>
      </c>
      <c r="B209" s="200" t="s">
        <v>582</v>
      </c>
      <c r="C209" s="186" t="s">
        <v>392</v>
      </c>
      <c r="D209" s="192" t="s">
        <v>393</v>
      </c>
      <c r="E209" s="192" t="s">
        <v>394</v>
      </c>
      <c r="F209" s="43" t="s">
        <v>516</v>
      </c>
      <c r="G209" s="26" t="s">
        <v>583</v>
      </c>
      <c r="H209" s="198" t="s">
        <v>21</v>
      </c>
      <c r="I209" s="75" t="s">
        <v>584</v>
      </c>
      <c r="J209" s="76"/>
      <c r="K209" s="75">
        <v>2015.056746532156</v>
      </c>
      <c r="L209" s="77" t="s">
        <v>147</v>
      </c>
      <c r="M209" s="75">
        <v>797.93812795274584</v>
      </c>
      <c r="N209" s="75"/>
      <c r="O209" s="75"/>
      <c r="P209" s="75"/>
      <c r="Q209" s="171">
        <v>12.103637004518857</v>
      </c>
      <c r="R209" s="111"/>
      <c r="S209" s="84"/>
      <c r="T209" s="129">
        <v>164999.99999999997</v>
      </c>
      <c r="U209" s="129">
        <v>10999.999999999998</v>
      </c>
      <c r="V209" s="111">
        <v>0.6399999999999999</v>
      </c>
      <c r="W209" s="111">
        <v>3.4738669721571074</v>
      </c>
      <c r="X209" s="84">
        <v>0.18527142513992151</v>
      </c>
      <c r="Y209" s="85"/>
      <c r="Z209" s="85"/>
      <c r="AA209" s="85"/>
      <c r="AB209" s="81">
        <v>300.78466036368235</v>
      </c>
      <c r="AC209" s="81">
        <v>3.1753601589667158</v>
      </c>
      <c r="AD209" s="81">
        <v>65.538675248949218</v>
      </c>
      <c r="AE209" s="81">
        <v>31.393006717271582</v>
      </c>
      <c r="AF209" s="81">
        <v>114.71512997380091</v>
      </c>
      <c r="AG209" s="81">
        <v>2.2453800607809065</v>
      </c>
      <c r="AH209" s="81">
        <v>35.05377977809934</v>
      </c>
      <c r="AI209" s="82">
        <v>552.90599230155112</v>
      </c>
      <c r="AJ209" s="86" t="s">
        <v>154</v>
      </c>
      <c r="AK209" s="86" t="s">
        <v>8</v>
      </c>
      <c r="AL209" s="127" t="s">
        <v>157</v>
      </c>
    </row>
    <row r="210" spans="1:38" ht="33">
      <c r="A210" s="208">
        <v>204</v>
      </c>
      <c r="B210" s="200" t="s">
        <v>582</v>
      </c>
      <c r="C210" s="186" t="s">
        <v>392</v>
      </c>
      <c r="D210" s="192" t="s">
        <v>394</v>
      </c>
      <c r="E210" s="192" t="s">
        <v>395</v>
      </c>
      <c r="F210" s="43" t="s">
        <v>516</v>
      </c>
      <c r="G210" s="26" t="s">
        <v>583</v>
      </c>
      <c r="H210" s="198" t="s">
        <v>21</v>
      </c>
      <c r="I210" s="75" t="s">
        <v>585</v>
      </c>
      <c r="J210" s="76"/>
      <c r="K210" s="75">
        <v>2015.4583333333335</v>
      </c>
      <c r="L210" s="77" t="s">
        <v>147</v>
      </c>
      <c r="M210" s="75">
        <v>798.94029514201338</v>
      </c>
      <c r="N210" s="75"/>
      <c r="O210" s="75"/>
      <c r="P210" s="75"/>
      <c r="Q210" s="171">
        <v>21.142957890686294</v>
      </c>
      <c r="R210" s="111"/>
      <c r="S210" s="84"/>
      <c r="T210" s="129">
        <v>693000</v>
      </c>
      <c r="U210" s="129">
        <v>42000</v>
      </c>
      <c r="V210" s="111">
        <v>3.05</v>
      </c>
      <c r="W210" s="111">
        <v>8.4270840836638889</v>
      </c>
      <c r="X210" s="84">
        <v>0.36229367464125195</v>
      </c>
      <c r="Y210" s="85"/>
      <c r="Z210" s="85"/>
      <c r="AA210" s="85"/>
      <c r="AB210" s="81">
        <v>525.4578191148197</v>
      </c>
      <c r="AC210" s="81">
        <v>0.70323988181131036</v>
      </c>
      <c r="AD210" s="81">
        <v>114.48471649327863</v>
      </c>
      <c r="AE210" s="81">
        <v>17.759619039461963</v>
      </c>
      <c r="AF210" s="81">
        <v>63.338189643077108</v>
      </c>
      <c r="AG210" s="81">
        <v>1.8157126004519608</v>
      </c>
      <c r="AH210" s="81">
        <v>79.593833605995982</v>
      </c>
      <c r="AI210" s="82">
        <v>803.15313037889678</v>
      </c>
      <c r="AJ210" s="86" t="s">
        <v>154</v>
      </c>
      <c r="AK210" s="86" t="s">
        <v>8</v>
      </c>
      <c r="AL210" s="127" t="s">
        <v>157</v>
      </c>
    </row>
    <row r="211" spans="1:38" ht="33">
      <c r="A211" s="208">
        <v>205</v>
      </c>
      <c r="B211" s="200" t="s">
        <v>582</v>
      </c>
      <c r="C211" s="186" t="s">
        <v>392</v>
      </c>
      <c r="D211" s="192" t="s">
        <v>395</v>
      </c>
      <c r="E211" s="192" t="s">
        <v>396</v>
      </c>
      <c r="F211" s="43" t="s">
        <v>516</v>
      </c>
      <c r="G211" s="26" t="s">
        <v>583</v>
      </c>
      <c r="H211" s="198" t="s">
        <v>21</v>
      </c>
      <c r="I211" s="75" t="s">
        <v>586</v>
      </c>
      <c r="J211" s="76"/>
      <c r="K211" s="75">
        <v>2016.671111111111</v>
      </c>
      <c r="L211" s="77" t="s">
        <v>147</v>
      </c>
      <c r="M211" s="75">
        <v>799.14486979728474</v>
      </c>
      <c r="N211" s="75"/>
      <c r="O211" s="75"/>
      <c r="P211" s="75"/>
      <c r="Q211" s="171">
        <v>25.921634559192796</v>
      </c>
      <c r="R211" s="111"/>
      <c r="S211" s="84"/>
      <c r="T211" s="129">
        <v>699999.99999999988</v>
      </c>
      <c r="U211" s="129">
        <v>35000</v>
      </c>
      <c r="V211" s="111">
        <v>7.66</v>
      </c>
      <c r="W211" s="111">
        <v>13.269609245550653</v>
      </c>
      <c r="X211" s="84">
        <v>0.5776159174113219</v>
      </c>
      <c r="Y211" s="85"/>
      <c r="Z211" s="85"/>
      <c r="AA211" s="85"/>
      <c r="AB211" s="81">
        <v>644.53634518335275</v>
      </c>
      <c r="AC211" s="81">
        <v>0.52888677248677229</v>
      </c>
      <c r="AD211" s="81">
        <v>140.36025606704894</v>
      </c>
      <c r="AE211" s="81">
        <v>19.104012217339754</v>
      </c>
      <c r="AF211" s="81">
        <v>82.821331038526196</v>
      </c>
      <c r="AG211" s="81">
        <v>2.5714574512925981</v>
      </c>
      <c r="AH211" s="81">
        <v>123.07418895120907</v>
      </c>
      <c r="AI211" s="82">
        <v>1012.9964776812561</v>
      </c>
      <c r="AJ211" s="86" t="s">
        <v>154</v>
      </c>
      <c r="AK211" s="86" t="s">
        <v>8</v>
      </c>
      <c r="AL211" s="127" t="s">
        <v>157</v>
      </c>
    </row>
    <row r="212" spans="1:38" ht="33">
      <c r="A212" s="208">
        <v>206</v>
      </c>
      <c r="B212" s="203" t="s">
        <v>582</v>
      </c>
      <c r="C212" s="186" t="s">
        <v>392</v>
      </c>
      <c r="D212" s="192" t="s">
        <v>396</v>
      </c>
      <c r="E212" s="192" t="s">
        <v>397</v>
      </c>
      <c r="F212" s="43" t="s">
        <v>516</v>
      </c>
      <c r="G212" s="26" t="s">
        <v>583</v>
      </c>
      <c r="H212" s="198" t="s">
        <v>21</v>
      </c>
      <c r="I212" s="75" t="s">
        <v>587</v>
      </c>
      <c r="J212" s="76"/>
      <c r="K212" s="75">
        <v>2015.0280160091481</v>
      </c>
      <c r="L212" s="77" t="s">
        <v>147</v>
      </c>
      <c r="M212" s="75">
        <v>799.32226059946288</v>
      </c>
      <c r="N212" s="75"/>
      <c r="O212" s="75"/>
      <c r="P212" s="75"/>
      <c r="Q212" s="171">
        <v>28.858145731368264</v>
      </c>
      <c r="R212" s="111"/>
      <c r="S212" s="84"/>
      <c r="T212" s="129">
        <v>350000</v>
      </c>
      <c r="U212" s="129">
        <v>28000</v>
      </c>
      <c r="V212" s="111">
        <v>8.83</v>
      </c>
      <c r="W212" s="111">
        <v>19.900442616982509</v>
      </c>
      <c r="X212" s="84">
        <v>0.44373354342441657</v>
      </c>
      <c r="Y212" s="85"/>
      <c r="Z212" s="85"/>
      <c r="AA212" s="85"/>
      <c r="AB212" s="81">
        <v>717.18356693271676</v>
      </c>
      <c r="AC212" s="81">
        <v>1.5490843747447518</v>
      </c>
      <c r="AD212" s="81">
        <v>156.26085288817524</v>
      </c>
      <c r="AE212" s="81">
        <v>47.065135037834025</v>
      </c>
      <c r="AF212" s="81">
        <v>148.86662477649759</v>
      </c>
      <c r="AG212" s="81">
        <v>4.7635171999804156</v>
      </c>
      <c r="AH212" s="81">
        <v>126.09230707698572</v>
      </c>
      <c r="AI212" s="82">
        <v>1201.7810882869346</v>
      </c>
      <c r="AJ212" s="86" t="s">
        <v>154</v>
      </c>
      <c r="AK212" s="86" t="s">
        <v>8</v>
      </c>
      <c r="AL212" s="127" t="s">
        <v>157</v>
      </c>
    </row>
    <row r="213" spans="1:38" ht="33">
      <c r="A213" s="208">
        <v>207</v>
      </c>
      <c r="B213" s="203" t="s">
        <v>582</v>
      </c>
      <c r="C213" s="186" t="s">
        <v>392</v>
      </c>
      <c r="D213" s="192" t="s">
        <v>397</v>
      </c>
      <c r="E213" s="192" t="s">
        <v>398</v>
      </c>
      <c r="F213" s="43" t="s">
        <v>516</v>
      </c>
      <c r="G213" s="27" t="s">
        <v>583</v>
      </c>
      <c r="H213" s="198" t="s">
        <v>21</v>
      </c>
      <c r="I213" s="118" t="s">
        <v>588</v>
      </c>
      <c r="J213" s="119"/>
      <c r="K213" s="118">
        <v>2019.5693851944795</v>
      </c>
      <c r="L213" s="120" t="s">
        <v>147</v>
      </c>
      <c r="M213" s="118">
        <v>798.61609600129634</v>
      </c>
      <c r="N213" s="118"/>
      <c r="O213" s="118"/>
      <c r="P213" s="118"/>
      <c r="Q213" s="184">
        <v>31.511067547100719</v>
      </c>
      <c r="R213" s="130"/>
      <c r="S213" s="122"/>
      <c r="T213" s="133">
        <v>350000.00000000006</v>
      </c>
      <c r="U213" s="133">
        <v>28000.000000000004</v>
      </c>
      <c r="V213" s="130">
        <v>8.83</v>
      </c>
      <c r="W213" s="130">
        <v>25.112584314931322</v>
      </c>
      <c r="X213" s="122">
        <v>0.35161906712973368</v>
      </c>
      <c r="Y213" s="160"/>
      <c r="Z213" s="160"/>
      <c r="AA213" s="160"/>
      <c r="AB213" s="88">
        <v>783.97995817790536</v>
      </c>
      <c r="AC213" s="88">
        <v>0.10338483599211329</v>
      </c>
      <c r="AD213" s="88">
        <v>170.62587236762829</v>
      </c>
      <c r="AE213" s="88">
        <v>58.972541414129623</v>
      </c>
      <c r="AF213" s="88">
        <v>183.68584844200055</v>
      </c>
      <c r="AG213" s="88">
        <v>6.1584965818036013</v>
      </c>
      <c r="AH213" s="88">
        <v>141.69803122178806</v>
      </c>
      <c r="AI213" s="89">
        <v>1345.2241330412476</v>
      </c>
      <c r="AJ213" s="90" t="s">
        <v>154</v>
      </c>
      <c r="AK213" s="90" t="s">
        <v>8</v>
      </c>
      <c r="AL213" s="128" t="s">
        <v>157</v>
      </c>
    </row>
    <row r="214" spans="1:38" ht="33">
      <c r="A214" s="208">
        <v>208</v>
      </c>
      <c r="B214" s="203" t="s">
        <v>582</v>
      </c>
      <c r="C214" s="186" t="s">
        <v>392</v>
      </c>
      <c r="D214" s="192" t="s">
        <v>398</v>
      </c>
      <c r="E214" s="192" t="s">
        <v>399</v>
      </c>
      <c r="F214" s="43" t="s">
        <v>516</v>
      </c>
      <c r="G214" s="26" t="s">
        <v>589</v>
      </c>
      <c r="H214" s="193" t="s">
        <v>21</v>
      </c>
      <c r="I214" s="75" t="s">
        <v>309</v>
      </c>
      <c r="J214" s="76" t="s">
        <v>180</v>
      </c>
      <c r="K214" s="146">
        <v>2020</v>
      </c>
      <c r="L214" s="77" t="s">
        <v>147</v>
      </c>
      <c r="M214" s="75">
        <v>801.17212681595288</v>
      </c>
      <c r="N214" s="75"/>
      <c r="O214" s="75"/>
      <c r="P214" s="75"/>
      <c r="Q214" s="175">
        <v>8.7999999999999865</v>
      </c>
      <c r="R214" s="124"/>
      <c r="S214" s="83"/>
      <c r="T214" s="147">
        <v>180000</v>
      </c>
      <c r="U214" s="147">
        <v>12000</v>
      </c>
      <c r="V214" s="145">
        <v>0.35</v>
      </c>
      <c r="W214" s="111">
        <v>1.4</v>
      </c>
      <c r="X214" s="84">
        <v>0.25</v>
      </c>
      <c r="Y214" s="146" t="s">
        <v>171</v>
      </c>
      <c r="Z214" s="85"/>
      <c r="AA214" s="85"/>
      <c r="AB214" s="81">
        <v>218.99411563688059</v>
      </c>
      <c r="AC214" s="81">
        <v>0</v>
      </c>
      <c r="AD214" s="81">
        <v>47.650168455599569</v>
      </c>
      <c r="AE214" s="81">
        <v>13.21013263888889</v>
      </c>
      <c r="AF214" s="81">
        <v>62.518198255705229</v>
      </c>
      <c r="AG214" s="81">
        <v>0.98911345692698893</v>
      </c>
      <c r="AH214" s="81">
        <v>22.868432848531167</v>
      </c>
      <c r="AI214" s="82">
        <v>366.23016129253239</v>
      </c>
      <c r="AJ214" s="86" t="s">
        <v>154</v>
      </c>
      <c r="AK214" s="86" t="s">
        <v>8</v>
      </c>
      <c r="AL214" s="127" t="s">
        <v>157</v>
      </c>
    </row>
    <row r="215" spans="1:38" ht="33">
      <c r="A215" s="208">
        <v>209</v>
      </c>
      <c r="B215" s="203" t="s">
        <v>582</v>
      </c>
      <c r="C215" s="186" t="s">
        <v>392</v>
      </c>
      <c r="D215" s="192" t="s">
        <v>399</v>
      </c>
      <c r="E215" s="192" t="s">
        <v>400</v>
      </c>
      <c r="F215" s="43" t="s">
        <v>516</v>
      </c>
      <c r="G215" s="26" t="s">
        <v>589</v>
      </c>
      <c r="H215" s="193" t="s">
        <v>21</v>
      </c>
      <c r="I215" s="75" t="s">
        <v>311</v>
      </c>
      <c r="J215" s="76" t="s">
        <v>180</v>
      </c>
      <c r="K215" s="146">
        <v>2020</v>
      </c>
      <c r="L215" s="77" t="s">
        <v>147</v>
      </c>
      <c r="M215" s="75">
        <v>797.16290319751295</v>
      </c>
      <c r="N215" s="75"/>
      <c r="O215" s="75"/>
      <c r="P215" s="75"/>
      <c r="Q215" s="175">
        <v>12.099999999999975</v>
      </c>
      <c r="R215" s="124"/>
      <c r="S215" s="83"/>
      <c r="T215" s="147">
        <v>165000</v>
      </c>
      <c r="U215" s="147">
        <v>11000</v>
      </c>
      <c r="V215" s="145">
        <v>0.64</v>
      </c>
      <c r="W215" s="111">
        <v>3.5</v>
      </c>
      <c r="X215" s="84">
        <v>0.18285714285714286</v>
      </c>
      <c r="Y215" s="146" t="s">
        <v>171</v>
      </c>
      <c r="Z215" s="85"/>
      <c r="AA215" s="85"/>
      <c r="AB215" s="81">
        <v>301.11690900071068</v>
      </c>
      <c r="AC215" s="81">
        <v>0</v>
      </c>
      <c r="AD215" s="81">
        <v>65.518981626449389</v>
      </c>
      <c r="AE215" s="81">
        <v>30.880829545454549</v>
      </c>
      <c r="AF215" s="81">
        <v>116.73035910707276</v>
      </c>
      <c r="AG215" s="81">
        <v>2.245071171731901</v>
      </c>
      <c r="AH215" s="81">
        <v>35.021353865554119</v>
      </c>
      <c r="AI215" s="82">
        <v>551.51350431697335</v>
      </c>
      <c r="AJ215" s="86" t="s">
        <v>154</v>
      </c>
      <c r="AK215" s="86" t="s">
        <v>8</v>
      </c>
      <c r="AL215" s="127" t="s">
        <v>157</v>
      </c>
    </row>
    <row r="216" spans="1:38" ht="33">
      <c r="A216" s="208">
        <v>210</v>
      </c>
      <c r="B216" s="203" t="s">
        <v>582</v>
      </c>
      <c r="C216" s="186" t="s">
        <v>392</v>
      </c>
      <c r="D216" s="192" t="s">
        <v>400</v>
      </c>
      <c r="E216" s="192" t="s">
        <v>401</v>
      </c>
      <c r="F216" s="43" t="s">
        <v>516</v>
      </c>
      <c r="G216" s="26" t="s">
        <v>589</v>
      </c>
      <c r="H216" s="193" t="s">
        <v>21</v>
      </c>
      <c r="I216" s="75" t="s">
        <v>313</v>
      </c>
      <c r="J216" s="76" t="s">
        <v>180</v>
      </c>
      <c r="K216" s="146">
        <v>2020</v>
      </c>
      <c r="L216" s="77" t="s">
        <v>147</v>
      </c>
      <c r="M216" s="75">
        <v>798.91992595230556</v>
      </c>
      <c r="N216" s="75"/>
      <c r="O216" s="75"/>
      <c r="P216" s="75"/>
      <c r="Q216" s="175">
        <v>20.900000000000031</v>
      </c>
      <c r="R216" s="124"/>
      <c r="S216" s="83"/>
      <c r="T216" s="147">
        <v>693000</v>
      </c>
      <c r="U216" s="147">
        <v>42000</v>
      </c>
      <c r="V216" s="145">
        <v>3.05</v>
      </c>
      <c r="W216" s="111">
        <v>8.6</v>
      </c>
      <c r="X216" s="84">
        <v>0.35465116279069769</v>
      </c>
      <c r="Y216" s="146" t="s">
        <v>171</v>
      </c>
      <c r="Z216" s="85"/>
      <c r="AA216" s="85"/>
      <c r="AB216" s="81">
        <v>520.111024637593</v>
      </c>
      <c r="AC216" s="81">
        <v>0</v>
      </c>
      <c r="AD216" s="81">
        <v>113.16915008204934</v>
      </c>
      <c r="AE216" s="81">
        <v>17.646188311688309</v>
      </c>
      <c r="AF216" s="81">
        <v>63.023888634515828</v>
      </c>
      <c r="AG216" s="81">
        <v>1.8041757350919618</v>
      </c>
      <c r="AH216" s="81">
        <v>78.382740534183768</v>
      </c>
      <c r="AI216" s="82">
        <v>794.13716793512219</v>
      </c>
      <c r="AJ216" s="86" t="s">
        <v>154</v>
      </c>
      <c r="AK216" s="86" t="s">
        <v>8</v>
      </c>
      <c r="AL216" s="127" t="s">
        <v>157</v>
      </c>
    </row>
    <row r="217" spans="1:38" ht="33">
      <c r="A217" s="208">
        <v>211</v>
      </c>
      <c r="B217" s="203" t="s">
        <v>582</v>
      </c>
      <c r="C217" s="186" t="s">
        <v>392</v>
      </c>
      <c r="D217" s="192" t="s">
        <v>401</v>
      </c>
      <c r="E217" s="192" t="s">
        <v>402</v>
      </c>
      <c r="F217" s="43" t="s">
        <v>516</v>
      </c>
      <c r="G217" s="26" t="s">
        <v>589</v>
      </c>
      <c r="H217" s="193" t="s">
        <v>21</v>
      </c>
      <c r="I217" s="75" t="s">
        <v>315</v>
      </c>
      <c r="J217" s="76" t="s">
        <v>180</v>
      </c>
      <c r="K217" s="146">
        <v>2020</v>
      </c>
      <c r="L217" s="77" t="s">
        <v>147</v>
      </c>
      <c r="M217" s="75">
        <v>799.22044085412756</v>
      </c>
      <c r="N217" s="75"/>
      <c r="O217" s="75"/>
      <c r="P217" s="75"/>
      <c r="Q217" s="175">
        <v>25.700000000000099</v>
      </c>
      <c r="R217" s="124"/>
      <c r="S217" s="83"/>
      <c r="T217" s="147">
        <v>700000</v>
      </c>
      <c r="U217" s="147">
        <v>35000</v>
      </c>
      <c r="V217" s="145">
        <v>7.66</v>
      </c>
      <c r="W217" s="111">
        <v>13.5</v>
      </c>
      <c r="X217" s="84">
        <v>0.56740740740740747</v>
      </c>
      <c r="Y217" s="146" t="s">
        <v>171</v>
      </c>
      <c r="Z217" s="85"/>
      <c r="AA217" s="85"/>
      <c r="AB217" s="81">
        <v>639.5623604395297</v>
      </c>
      <c r="AC217" s="81">
        <v>0</v>
      </c>
      <c r="AD217" s="81">
        <v>139.16015105783137</v>
      </c>
      <c r="AE217" s="81">
        <v>19.018704183673471</v>
      </c>
      <c r="AF217" s="81">
        <v>82.63328533636674</v>
      </c>
      <c r="AG217" s="81">
        <v>2.5599871475644997</v>
      </c>
      <c r="AH217" s="81">
        <v>121.87008324803885</v>
      </c>
      <c r="AI217" s="82">
        <v>1004.8045714130046</v>
      </c>
      <c r="AJ217" s="86" t="s">
        <v>154</v>
      </c>
      <c r="AK217" s="86" t="s">
        <v>8</v>
      </c>
      <c r="AL217" s="127" t="s">
        <v>157</v>
      </c>
    </row>
    <row r="218" spans="1:38" ht="33">
      <c r="A218" s="208">
        <v>212</v>
      </c>
      <c r="B218" s="203" t="s">
        <v>582</v>
      </c>
      <c r="C218" s="186" t="s">
        <v>392</v>
      </c>
      <c r="D218" s="192" t="s">
        <v>402</v>
      </c>
      <c r="E218" s="192" t="s">
        <v>403</v>
      </c>
      <c r="F218" s="43" t="s">
        <v>516</v>
      </c>
      <c r="G218" s="26" t="s">
        <v>589</v>
      </c>
      <c r="H218" s="193" t="s">
        <v>527</v>
      </c>
      <c r="I218" s="75" t="s">
        <v>309</v>
      </c>
      <c r="J218" s="76" t="s">
        <v>180</v>
      </c>
      <c r="K218" s="75">
        <v>2020</v>
      </c>
      <c r="L218" s="77" t="s">
        <v>147</v>
      </c>
      <c r="M218" s="75">
        <v>796.7547300873315</v>
      </c>
      <c r="N218" s="75"/>
      <c r="O218" s="75"/>
      <c r="P218" s="75"/>
      <c r="Q218" s="175">
        <v>7.6999999999999904</v>
      </c>
      <c r="R218" s="124"/>
      <c r="S218" s="83"/>
      <c r="T218" s="147">
        <v>180000</v>
      </c>
      <c r="U218" s="147">
        <v>12000</v>
      </c>
      <c r="V218" s="145">
        <v>0.35</v>
      </c>
      <c r="W218" s="111">
        <v>1.1000000000000001</v>
      </c>
      <c r="X218" s="84">
        <v>0.31818181818181812</v>
      </c>
      <c r="Y218" s="146" t="s">
        <v>171</v>
      </c>
      <c r="Z218" s="85"/>
      <c r="AA218" s="85"/>
      <c r="AB218" s="81">
        <v>160.00466768963543</v>
      </c>
      <c r="AC218" s="81">
        <v>0</v>
      </c>
      <c r="AD218" s="81">
        <v>62.258195567259932</v>
      </c>
      <c r="AE218" s="81">
        <v>13.21013263888889</v>
      </c>
      <c r="AF218" s="81">
        <v>72.745537985489861</v>
      </c>
      <c r="AG218" s="81">
        <v>1.0046372355028605</v>
      </c>
      <c r="AH218" s="81">
        <v>24.498055808921389</v>
      </c>
      <c r="AI218" s="82">
        <v>333.72122692569832</v>
      </c>
      <c r="AJ218" s="86" t="s">
        <v>154</v>
      </c>
      <c r="AK218" s="86" t="s">
        <v>8</v>
      </c>
      <c r="AL218" s="127" t="s">
        <v>157</v>
      </c>
    </row>
    <row r="219" spans="1:38" ht="33">
      <c r="A219" s="208">
        <v>213</v>
      </c>
      <c r="B219" s="203" t="s">
        <v>582</v>
      </c>
      <c r="C219" s="186" t="s">
        <v>392</v>
      </c>
      <c r="D219" s="192" t="s">
        <v>403</v>
      </c>
      <c r="E219" s="192" t="s">
        <v>404</v>
      </c>
      <c r="F219" s="43" t="s">
        <v>516</v>
      </c>
      <c r="G219" s="26" t="s">
        <v>589</v>
      </c>
      <c r="H219" s="193" t="s">
        <v>527</v>
      </c>
      <c r="I219" s="75" t="s">
        <v>311</v>
      </c>
      <c r="J219" s="76" t="s">
        <v>180</v>
      </c>
      <c r="K219" s="75">
        <v>2020</v>
      </c>
      <c r="L219" s="77" t="s">
        <v>147</v>
      </c>
      <c r="M219" s="75">
        <v>799.73955448512663</v>
      </c>
      <c r="N219" s="75"/>
      <c r="O219" s="75"/>
      <c r="P219" s="75"/>
      <c r="Q219" s="175">
        <v>10.299999999999981</v>
      </c>
      <c r="R219" s="124"/>
      <c r="S219" s="83"/>
      <c r="T219" s="147">
        <v>165000</v>
      </c>
      <c r="U219" s="147">
        <v>11000</v>
      </c>
      <c r="V219" s="145">
        <v>0.64</v>
      </c>
      <c r="W219" s="111">
        <v>3.2</v>
      </c>
      <c r="X219" s="84">
        <v>0.19999999999999998</v>
      </c>
      <c r="Y219" s="146" t="s">
        <v>171</v>
      </c>
      <c r="Z219" s="85"/>
      <c r="AA219" s="85"/>
      <c r="AB219" s="81">
        <v>214.03221781860313</v>
      </c>
      <c r="AC219" s="81">
        <v>0</v>
      </c>
      <c r="AD219" s="81">
        <v>83.280443421139864</v>
      </c>
      <c r="AE219" s="81">
        <v>30.880829545454549</v>
      </c>
      <c r="AF219" s="81">
        <v>125.976405728667</v>
      </c>
      <c r="AG219" s="81">
        <v>2.2588908896810724</v>
      </c>
      <c r="AH219" s="81">
        <v>36.472091491449596</v>
      </c>
      <c r="AI219" s="82">
        <v>492.90087889499517</v>
      </c>
      <c r="AJ219" s="86" t="s">
        <v>154</v>
      </c>
      <c r="AK219" s="86" t="s">
        <v>8</v>
      </c>
      <c r="AL219" s="127" t="s">
        <v>157</v>
      </c>
    </row>
    <row r="220" spans="1:38" ht="33">
      <c r="A220" s="208">
        <v>214</v>
      </c>
      <c r="B220" s="203" t="s">
        <v>582</v>
      </c>
      <c r="C220" s="186" t="s">
        <v>392</v>
      </c>
      <c r="D220" s="192" t="s">
        <v>404</v>
      </c>
      <c r="E220" s="192" t="s">
        <v>405</v>
      </c>
      <c r="F220" s="43" t="s">
        <v>516</v>
      </c>
      <c r="G220" s="26" t="s">
        <v>589</v>
      </c>
      <c r="H220" s="193" t="s">
        <v>527</v>
      </c>
      <c r="I220" s="75" t="s">
        <v>313</v>
      </c>
      <c r="J220" s="76" t="s">
        <v>180</v>
      </c>
      <c r="K220" s="75">
        <v>2020</v>
      </c>
      <c r="L220" s="77" t="s">
        <v>147</v>
      </c>
      <c r="M220" s="75">
        <v>802.17152977632065</v>
      </c>
      <c r="N220" s="75"/>
      <c r="O220" s="75"/>
      <c r="P220" s="75"/>
      <c r="Q220" s="175">
        <v>17.599999999999984</v>
      </c>
      <c r="R220" s="124"/>
      <c r="S220" s="83"/>
      <c r="T220" s="147">
        <v>693000</v>
      </c>
      <c r="U220" s="147">
        <v>42000</v>
      </c>
      <c r="V220" s="145">
        <v>3.05</v>
      </c>
      <c r="W220" s="111">
        <v>8.3000000000000007</v>
      </c>
      <c r="X220" s="84">
        <v>0.36746987951807225</v>
      </c>
      <c r="Y220" s="146" t="s">
        <v>171</v>
      </c>
      <c r="Z220" s="85"/>
      <c r="AA220" s="85"/>
      <c r="AB220" s="81">
        <v>365.72495471916687</v>
      </c>
      <c r="AC220" s="81">
        <v>0</v>
      </c>
      <c r="AD220" s="81">
        <v>142.30444701087987</v>
      </c>
      <c r="AE220" s="81">
        <v>17.646188311688309</v>
      </c>
      <c r="AF220" s="81">
        <v>66.054633031163434</v>
      </c>
      <c r="AG220" s="81">
        <v>1.8229360030868329</v>
      </c>
      <c r="AH220" s="81">
        <v>80.352116953597132</v>
      </c>
      <c r="AI220" s="82">
        <v>673.90527602958252</v>
      </c>
      <c r="AJ220" s="86" t="s">
        <v>154</v>
      </c>
      <c r="AK220" s="86" t="s">
        <v>8</v>
      </c>
      <c r="AL220" s="127" t="s">
        <v>157</v>
      </c>
    </row>
    <row r="221" spans="1:38" ht="33">
      <c r="A221" s="208">
        <v>215</v>
      </c>
      <c r="B221" s="203" t="s">
        <v>582</v>
      </c>
      <c r="C221" s="186" t="s">
        <v>392</v>
      </c>
      <c r="D221" s="192" t="s">
        <v>405</v>
      </c>
      <c r="E221" s="192" t="s">
        <v>406</v>
      </c>
      <c r="F221" s="43" t="s">
        <v>516</v>
      </c>
      <c r="G221" s="26" t="s">
        <v>589</v>
      </c>
      <c r="H221" s="193" t="s">
        <v>527</v>
      </c>
      <c r="I221" s="75" t="s">
        <v>315</v>
      </c>
      <c r="J221" s="76" t="s">
        <v>180</v>
      </c>
      <c r="K221" s="75">
        <v>2020</v>
      </c>
      <c r="L221" s="77" t="s">
        <v>147</v>
      </c>
      <c r="M221" s="75">
        <v>799.28308033128781</v>
      </c>
      <c r="N221" s="75"/>
      <c r="O221" s="75"/>
      <c r="P221" s="75"/>
      <c r="Q221" s="175">
        <v>21.700000000000042</v>
      </c>
      <c r="R221" s="124"/>
      <c r="S221" s="83"/>
      <c r="T221" s="147">
        <v>700000</v>
      </c>
      <c r="U221" s="147">
        <v>35000</v>
      </c>
      <c r="V221" s="145">
        <v>7.66</v>
      </c>
      <c r="W221" s="111">
        <v>13</v>
      </c>
      <c r="X221" s="84">
        <v>0.58923076923076922</v>
      </c>
      <c r="Y221" s="146" t="s">
        <v>171</v>
      </c>
      <c r="Z221" s="85"/>
      <c r="AA221" s="85"/>
      <c r="AB221" s="81">
        <v>450.92224530715583</v>
      </c>
      <c r="AC221" s="81">
        <v>0</v>
      </c>
      <c r="AD221" s="81">
        <v>175.45491478046034</v>
      </c>
      <c r="AE221" s="81">
        <v>19.018704183673471</v>
      </c>
      <c r="AF221" s="81">
        <v>86.341934956222218</v>
      </c>
      <c r="AG221" s="81">
        <v>2.58290862858982</v>
      </c>
      <c r="AH221" s="81">
        <v>124.27628683967399</v>
      </c>
      <c r="AI221" s="82">
        <v>858.59699469577561</v>
      </c>
      <c r="AJ221" s="86" t="s">
        <v>154</v>
      </c>
      <c r="AK221" s="86" t="s">
        <v>8</v>
      </c>
      <c r="AL221" s="127" t="s">
        <v>157</v>
      </c>
    </row>
    <row r="222" spans="1:38" ht="33">
      <c r="A222" s="208">
        <v>216</v>
      </c>
      <c r="B222" s="203" t="s">
        <v>582</v>
      </c>
      <c r="C222" s="186" t="s">
        <v>392</v>
      </c>
      <c r="D222" s="192" t="s">
        <v>406</v>
      </c>
      <c r="E222" s="192" t="s">
        <v>407</v>
      </c>
      <c r="F222" s="43" t="s">
        <v>516</v>
      </c>
      <c r="G222" s="26" t="s">
        <v>589</v>
      </c>
      <c r="H222" s="193" t="s">
        <v>526</v>
      </c>
      <c r="I222" s="75" t="s">
        <v>309</v>
      </c>
      <c r="J222" s="76" t="s">
        <v>180</v>
      </c>
      <c r="K222" s="112">
        <v>2020</v>
      </c>
      <c r="L222" s="77" t="s">
        <v>147</v>
      </c>
      <c r="M222" s="75">
        <v>802.4533207278339</v>
      </c>
      <c r="N222" s="111">
        <v>5</v>
      </c>
      <c r="O222" s="75" t="s">
        <v>152</v>
      </c>
      <c r="P222" s="75">
        <v>0</v>
      </c>
      <c r="Q222" s="175">
        <v>7.7999999999999901</v>
      </c>
      <c r="R222" s="124"/>
      <c r="S222" s="83"/>
      <c r="T222" s="147">
        <v>180000</v>
      </c>
      <c r="U222" s="147">
        <v>12000</v>
      </c>
      <c r="V222" s="145">
        <v>0.35</v>
      </c>
      <c r="W222" s="111">
        <v>1.5</v>
      </c>
      <c r="X222" s="84">
        <v>0.23333333333333331</v>
      </c>
      <c r="Y222" s="146" t="s">
        <v>171</v>
      </c>
      <c r="Z222" s="85"/>
      <c r="AA222" s="85"/>
      <c r="AB222" s="81">
        <v>194.10842067814423</v>
      </c>
      <c r="AC222" s="81">
        <v>0</v>
      </c>
      <c r="AD222" s="81">
        <v>42.235376585645099</v>
      </c>
      <c r="AE222" s="81">
        <v>13.21013263888889</v>
      </c>
      <c r="AF222" s="81">
        <v>61.267304083797605</v>
      </c>
      <c r="AG222" s="81">
        <v>1.1928690496404624</v>
      </c>
      <c r="AH222" s="81">
        <v>22.529186161067305</v>
      </c>
      <c r="AI222" s="82">
        <v>334.54328919718358</v>
      </c>
      <c r="AJ222" s="86" t="s">
        <v>154</v>
      </c>
      <c r="AK222" s="86" t="s">
        <v>8</v>
      </c>
      <c r="AL222" s="127" t="s">
        <v>155</v>
      </c>
    </row>
    <row r="223" spans="1:38" ht="33">
      <c r="A223" s="208">
        <v>217</v>
      </c>
      <c r="B223" s="203" t="s">
        <v>582</v>
      </c>
      <c r="C223" s="186" t="s">
        <v>392</v>
      </c>
      <c r="D223" s="192" t="s">
        <v>407</v>
      </c>
      <c r="E223" s="192" t="s">
        <v>408</v>
      </c>
      <c r="F223" s="43" t="s">
        <v>516</v>
      </c>
      <c r="G223" s="26" t="s">
        <v>589</v>
      </c>
      <c r="H223" s="193" t="s">
        <v>526</v>
      </c>
      <c r="I223" s="75" t="s">
        <v>311</v>
      </c>
      <c r="J223" s="76" t="s">
        <v>180</v>
      </c>
      <c r="K223" s="112">
        <v>2020</v>
      </c>
      <c r="L223" s="77" t="s">
        <v>147</v>
      </c>
      <c r="M223" s="75">
        <v>795.21353987743032</v>
      </c>
      <c r="N223" s="111">
        <v>5</v>
      </c>
      <c r="O223" s="75" t="s">
        <v>152</v>
      </c>
      <c r="P223" s="75">
        <v>0</v>
      </c>
      <c r="Q223" s="175">
        <v>11.299999999999978</v>
      </c>
      <c r="R223" s="124"/>
      <c r="S223" s="83"/>
      <c r="T223" s="147">
        <v>165000</v>
      </c>
      <c r="U223" s="147">
        <v>11000</v>
      </c>
      <c r="V223" s="145">
        <v>0.64</v>
      </c>
      <c r="W223" s="111">
        <v>3.6</v>
      </c>
      <c r="X223" s="84">
        <v>0.17777777777777778</v>
      </c>
      <c r="Y223" s="146" t="s">
        <v>171</v>
      </c>
      <c r="Z223" s="85"/>
      <c r="AA223" s="85"/>
      <c r="AB223" s="81">
        <v>281.20835303372161</v>
      </c>
      <c r="AC223" s="81">
        <v>0</v>
      </c>
      <c r="AD223" s="81">
        <v>61.187148130485795</v>
      </c>
      <c r="AE223" s="81">
        <v>30.880829545454549</v>
      </c>
      <c r="AF223" s="81">
        <v>115.16923546140042</v>
      </c>
      <c r="AG223" s="81">
        <v>2.4674422853674605</v>
      </c>
      <c r="AH223" s="81">
        <v>34.660954296235175</v>
      </c>
      <c r="AI223" s="82">
        <v>525.57396275266501</v>
      </c>
      <c r="AJ223" s="86" t="s">
        <v>154</v>
      </c>
      <c r="AK223" s="86" t="s">
        <v>8</v>
      </c>
      <c r="AL223" s="127" t="s">
        <v>155</v>
      </c>
    </row>
    <row r="224" spans="1:38" ht="33">
      <c r="A224" s="208">
        <v>218</v>
      </c>
      <c r="B224" s="203" t="s">
        <v>582</v>
      </c>
      <c r="C224" s="186" t="s">
        <v>392</v>
      </c>
      <c r="D224" s="192" t="s">
        <v>408</v>
      </c>
      <c r="E224" s="192" t="s">
        <v>409</v>
      </c>
      <c r="F224" s="43" t="s">
        <v>516</v>
      </c>
      <c r="G224" s="26" t="s">
        <v>589</v>
      </c>
      <c r="H224" s="193" t="s">
        <v>526</v>
      </c>
      <c r="I224" s="75" t="s">
        <v>313</v>
      </c>
      <c r="J224" s="76" t="s">
        <v>180</v>
      </c>
      <c r="K224" s="112">
        <v>2020</v>
      </c>
      <c r="L224" s="77" t="s">
        <v>147</v>
      </c>
      <c r="M224" s="75">
        <v>800.72421797333254</v>
      </c>
      <c r="N224" s="111">
        <v>7.5</v>
      </c>
      <c r="O224" s="75" t="s">
        <v>152</v>
      </c>
      <c r="P224" s="75">
        <v>0</v>
      </c>
      <c r="Q224" s="175">
        <v>19.100000000000005</v>
      </c>
      <c r="R224" s="124"/>
      <c r="S224" s="83"/>
      <c r="T224" s="147">
        <v>693000</v>
      </c>
      <c r="U224" s="147">
        <v>42000</v>
      </c>
      <c r="V224" s="145">
        <v>3.05</v>
      </c>
      <c r="W224" s="111">
        <v>8.9</v>
      </c>
      <c r="X224" s="84">
        <v>0.34269662921348309</v>
      </c>
      <c r="Y224" s="146" t="s">
        <v>171</v>
      </c>
      <c r="Z224" s="85"/>
      <c r="AA224" s="85"/>
      <c r="AB224" s="81">
        <v>475.3167737118668</v>
      </c>
      <c r="AC224" s="81">
        <v>0</v>
      </c>
      <c r="AD224" s="81">
        <v>103.42252471613109</v>
      </c>
      <c r="AE224" s="81">
        <v>17.646188311688309</v>
      </c>
      <c r="AF224" s="81">
        <v>61.381089678527808</v>
      </c>
      <c r="AG224" s="81">
        <v>1.8752373469010544</v>
      </c>
      <c r="AH224" s="81">
        <v>77.376780096751858</v>
      </c>
      <c r="AI224" s="82">
        <v>737.01859386186698</v>
      </c>
      <c r="AJ224" s="86" t="s">
        <v>154</v>
      </c>
      <c r="AK224" s="86" t="s">
        <v>8</v>
      </c>
      <c r="AL224" s="127" t="s">
        <v>155</v>
      </c>
    </row>
    <row r="225" spans="1:38" ht="33">
      <c r="A225" s="208">
        <v>219</v>
      </c>
      <c r="B225" s="203" t="s">
        <v>582</v>
      </c>
      <c r="C225" s="186" t="s">
        <v>392</v>
      </c>
      <c r="D225" s="192" t="s">
        <v>409</v>
      </c>
      <c r="E225" s="192" t="s">
        <v>410</v>
      </c>
      <c r="F225" s="43" t="s">
        <v>516</v>
      </c>
      <c r="G225" s="26" t="s">
        <v>589</v>
      </c>
      <c r="H225" s="193" t="s">
        <v>526</v>
      </c>
      <c r="I225" s="75" t="s">
        <v>315</v>
      </c>
      <c r="J225" s="76" t="s">
        <v>180</v>
      </c>
      <c r="K225" s="112">
        <v>2020</v>
      </c>
      <c r="L225" s="77" t="s">
        <v>147</v>
      </c>
      <c r="M225" s="75">
        <v>799.41502101389699</v>
      </c>
      <c r="N225" s="75">
        <v>10</v>
      </c>
      <c r="O225" s="75" t="s">
        <v>152</v>
      </c>
      <c r="P225" s="75">
        <v>0</v>
      </c>
      <c r="Q225" s="175">
        <v>24.40000000000008</v>
      </c>
      <c r="R225" s="124"/>
      <c r="S225" s="83"/>
      <c r="T225" s="147">
        <v>700000</v>
      </c>
      <c r="U225" s="147">
        <v>35000</v>
      </c>
      <c r="V225" s="145">
        <v>7.66</v>
      </c>
      <c r="W225" s="111">
        <v>13.7</v>
      </c>
      <c r="X225" s="84">
        <v>0.55912408759124088</v>
      </c>
      <c r="Y225" s="146" t="s">
        <v>171</v>
      </c>
      <c r="Z225" s="85"/>
      <c r="AA225" s="85"/>
      <c r="AB225" s="81">
        <v>607.21095699317209</v>
      </c>
      <c r="AC225" s="81">
        <v>0</v>
      </c>
      <c r="AD225" s="81">
        <v>132.12092162689041</v>
      </c>
      <c r="AE225" s="81">
        <v>19.018704183673471</v>
      </c>
      <c r="AF225" s="81">
        <v>82.227553500531087</v>
      </c>
      <c r="AG225" s="81">
        <v>2.6620702436381531</v>
      </c>
      <c r="AH225" s="81">
        <v>121.41160174864685</v>
      </c>
      <c r="AI225" s="82">
        <v>964.65180829655196</v>
      </c>
      <c r="AJ225" s="86" t="s">
        <v>154</v>
      </c>
      <c r="AK225" s="86" t="s">
        <v>8</v>
      </c>
      <c r="AL225" s="127" t="s">
        <v>155</v>
      </c>
    </row>
    <row r="226" spans="1:38" ht="33">
      <c r="A226" s="208">
        <v>220</v>
      </c>
      <c r="B226" s="203" t="s">
        <v>582</v>
      </c>
      <c r="C226" s="186" t="s">
        <v>392</v>
      </c>
      <c r="D226" s="192" t="s">
        <v>410</v>
      </c>
      <c r="E226" s="192" t="s">
        <v>411</v>
      </c>
      <c r="F226" s="43" t="s">
        <v>516</v>
      </c>
      <c r="G226" s="26" t="s">
        <v>589</v>
      </c>
      <c r="H226" s="193" t="s">
        <v>530</v>
      </c>
      <c r="I226" s="75" t="s">
        <v>309</v>
      </c>
      <c r="J226" s="76"/>
      <c r="K226" s="75">
        <v>2020</v>
      </c>
      <c r="L226" s="77" t="s">
        <v>147</v>
      </c>
      <c r="M226" s="75">
        <v>864.80083989199511</v>
      </c>
      <c r="N226" s="75">
        <v>55</v>
      </c>
      <c r="O226" s="75" t="s">
        <v>152</v>
      </c>
      <c r="P226" s="146">
        <v>1</v>
      </c>
      <c r="Q226" s="175">
        <v>2.2000000000000011</v>
      </c>
      <c r="R226" s="124"/>
      <c r="S226" s="83"/>
      <c r="T226" s="147">
        <v>180000</v>
      </c>
      <c r="U226" s="147">
        <v>12000</v>
      </c>
      <c r="V226" s="145">
        <v>0.35</v>
      </c>
      <c r="W226" s="111">
        <v>1</v>
      </c>
      <c r="X226" s="84">
        <v>0.35</v>
      </c>
      <c r="Y226" s="85"/>
      <c r="Z226" s="146" t="s">
        <v>202</v>
      </c>
      <c r="AA226" s="146" t="s">
        <v>153</v>
      </c>
      <c r="AB226" s="81">
        <v>0</v>
      </c>
      <c r="AC226" s="81">
        <v>0</v>
      </c>
      <c r="AD226" s="81">
        <v>170.05560000000008</v>
      </c>
      <c r="AE226" s="81">
        <v>13.21013263888889</v>
      </c>
      <c r="AF226" s="81">
        <v>102.06718877041079</v>
      </c>
      <c r="AG226" s="81">
        <v>3.746209196677472</v>
      </c>
      <c r="AH226" s="81">
        <v>25.478551917116114</v>
      </c>
      <c r="AI226" s="82">
        <v>314.55768252309338</v>
      </c>
      <c r="AJ226" s="86" t="s">
        <v>154</v>
      </c>
      <c r="AK226" s="86" t="s">
        <v>8</v>
      </c>
      <c r="AL226" s="127" t="s">
        <v>175</v>
      </c>
    </row>
    <row r="227" spans="1:38" ht="33">
      <c r="A227" s="208">
        <v>221</v>
      </c>
      <c r="B227" s="203" t="s">
        <v>582</v>
      </c>
      <c r="C227" s="186" t="s">
        <v>392</v>
      </c>
      <c r="D227" s="192" t="s">
        <v>411</v>
      </c>
      <c r="E227" s="192" t="s">
        <v>412</v>
      </c>
      <c r="F227" s="43" t="s">
        <v>516</v>
      </c>
      <c r="G227" s="26" t="s">
        <v>589</v>
      </c>
      <c r="H227" s="193" t="s">
        <v>530</v>
      </c>
      <c r="I227" s="75" t="s">
        <v>311</v>
      </c>
      <c r="J227" s="76"/>
      <c r="K227" s="75">
        <v>2020</v>
      </c>
      <c r="L227" s="77" t="s">
        <v>147</v>
      </c>
      <c r="M227" s="75">
        <v>826.17801923066656</v>
      </c>
      <c r="N227" s="75">
        <v>79</v>
      </c>
      <c r="O227" s="75" t="s">
        <v>152</v>
      </c>
      <c r="P227" s="146">
        <v>1</v>
      </c>
      <c r="Q227" s="175">
        <v>3.8000000000000025</v>
      </c>
      <c r="R227" s="124"/>
      <c r="S227" s="83"/>
      <c r="T227" s="147">
        <v>165000</v>
      </c>
      <c r="U227" s="147">
        <v>11000</v>
      </c>
      <c r="V227" s="145">
        <v>0.64</v>
      </c>
      <c r="W227" s="111">
        <v>2.8</v>
      </c>
      <c r="X227" s="84">
        <v>0.22857142857142859</v>
      </c>
      <c r="Y227" s="85"/>
      <c r="Z227" s="146" t="s">
        <v>202</v>
      </c>
      <c r="AA227" s="146" t="s">
        <v>153</v>
      </c>
      <c r="AB227" s="81">
        <v>0</v>
      </c>
      <c r="AC227" s="81">
        <v>0</v>
      </c>
      <c r="AD227" s="81">
        <v>293.73240000000021</v>
      </c>
      <c r="AE227" s="81">
        <v>30.880829545454549</v>
      </c>
      <c r="AF227" s="81">
        <v>188.65910164530186</v>
      </c>
      <c r="AG227" s="81">
        <v>6.5718300661857203</v>
      </c>
      <c r="AH227" s="81">
        <v>39.798785773511327</v>
      </c>
      <c r="AI227" s="82">
        <v>559.64294703045368</v>
      </c>
      <c r="AJ227" s="86" t="s">
        <v>154</v>
      </c>
      <c r="AK227" s="86" t="s">
        <v>8</v>
      </c>
      <c r="AL227" s="127" t="s">
        <v>175</v>
      </c>
    </row>
    <row r="228" spans="1:38" ht="33">
      <c r="A228" s="208">
        <v>222</v>
      </c>
      <c r="B228" s="203" t="s">
        <v>582</v>
      </c>
      <c r="C228" s="186" t="s">
        <v>392</v>
      </c>
      <c r="D228" s="192" t="s">
        <v>412</v>
      </c>
      <c r="E228" s="192" t="s">
        <v>413</v>
      </c>
      <c r="F228" s="43" t="s">
        <v>516</v>
      </c>
      <c r="G228" s="26" t="s">
        <v>589</v>
      </c>
      <c r="H228" s="193" t="s">
        <v>530</v>
      </c>
      <c r="I228" s="75" t="s">
        <v>313</v>
      </c>
      <c r="J228" s="76"/>
      <c r="K228" s="75">
        <v>2020</v>
      </c>
      <c r="L228" s="77" t="s">
        <v>147</v>
      </c>
      <c r="M228" s="75">
        <v>823.16495384899861</v>
      </c>
      <c r="N228" s="75">
        <v>115</v>
      </c>
      <c r="O228" s="75" t="s">
        <v>152</v>
      </c>
      <c r="P228" s="146">
        <v>1</v>
      </c>
      <c r="Q228" s="175">
        <v>6.0999999999999952</v>
      </c>
      <c r="R228" s="124"/>
      <c r="S228" s="83"/>
      <c r="T228" s="147">
        <v>693000</v>
      </c>
      <c r="U228" s="147">
        <v>42000</v>
      </c>
      <c r="V228" s="145">
        <v>3.05</v>
      </c>
      <c r="W228" s="111">
        <v>7.9</v>
      </c>
      <c r="X228" s="84">
        <v>0.38607594936708856</v>
      </c>
      <c r="Y228" s="85"/>
      <c r="Z228" s="146" t="s">
        <v>202</v>
      </c>
      <c r="AA228" s="146" t="s">
        <v>153</v>
      </c>
      <c r="AB228" s="81">
        <v>0</v>
      </c>
      <c r="AC228" s="81">
        <v>0</v>
      </c>
      <c r="AD228" s="81">
        <v>471.51779999999962</v>
      </c>
      <c r="AE228" s="81">
        <v>17.646188311688309</v>
      </c>
      <c r="AF228" s="81">
        <v>85.339489688860695</v>
      </c>
      <c r="AG228" s="81">
        <v>3.3394712823814126</v>
      </c>
      <c r="AH228" s="81">
        <v>83.782582759640349</v>
      </c>
      <c r="AI228" s="82">
        <v>661.6255320425704</v>
      </c>
      <c r="AJ228" s="86" t="s">
        <v>154</v>
      </c>
      <c r="AK228" s="86" t="s">
        <v>8</v>
      </c>
      <c r="AL228" s="127" t="s">
        <v>175</v>
      </c>
    </row>
    <row r="229" spans="1:38" ht="33">
      <c r="A229" s="208">
        <v>223</v>
      </c>
      <c r="B229" s="203" t="s">
        <v>582</v>
      </c>
      <c r="C229" s="186" t="s">
        <v>392</v>
      </c>
      <c r="D229" s="192" t="s">
        <v>413</v>
      </c>
      <c r="E229" s="192" t="s">
        <v>414</v>
      </c>
      <c r="F229" s="43" t="s">
        <v>516</v>
      </c>
      <c r="G229" s="26" t="s">
        <v>589</v>
      </c>
      <c r="H229" s="193" t="s">
        <v>530</v>
      </c>
      <c r="I229" s="118" t="s">
        <v>315</v>
      </c>
      <c r="J229" s="119"/>
      <c r="K229" s="118">
        <v>2020</v>
      </c>
      <c r="L229" s="120" t="s">
        <v>147</v>
      </c>
      <c r="M229" s="118">
        <v>819.22906866980486</v>
      </c>
      <c r="N229" s="118">
        <v>135</v>
      </c>
      <c r="O229" s="118" t="s">
        <v>152</v>
      </c>
      <c r="P229" s="157">
        <v>1</v>
      </c>
      <c r="Q229" s="179">
        <v>7.3999999999999906</v>
      </c>
      <c r="R229" s="125"/>
      <c r="S229" s="121"/>
      <c r="T229" s="159">
        <v>700000</v>
      </c>
      <c r="U229" s="159">
        <v>35000</v>
      </c>
      <c r="V229" s="158">
        <v>7.66</v>
      </c>
      <c r="W229" s="130">
        <v>12.6</v>
      </c>
      <c r="X229" s="122">
        <v>0.607936507936508</v>
      </c>
      <c r="Y229" s="160"/>
      <c r="Z229" s="157" t="s">
        <v>202</v>
      </c>
      <c r="AA229" s="157" t="s">
        <v>153</v>
      </c>
      <c r="AB229" s="88">
        <v>0</v>
      </c>
      <c r="AC229" s="88">
        <v>0</v>
      </c>
      <c r="AD229" s="88">
        <v>572.00519999999938</v>
      </c>
      <c r="AE229" s="88">
        <v>19.018704183673471</v>
      </c>
      <c r="AF229" s="88">
        <v>107.91692813452842</v>
      </c>
      <c r="AG229" s="88">
        <v>4.3432976219460002</v>
      </c>
      <c r="AH229" s="88">
        <v>128.04381662577165</v>
      </c>
      <c r="AI229" s="89">
        <v>831.32794656591898</v>
      </c>
      <c r="AJ229" s="90" t="s">
        <v>154</v>
      </c>
      <c r="AK229" s="90" t="s">
        <v>8</v>
      </c>
      <c r="AL229" s="128" t="s">
        <v>175</v>
      </c>
    </row>
    <row r="230" spans="1:38" ht="33">
      <c r="A230" s="208">
        <v>224</v>
      </c>
      <c r="B230" s="203" t="s">
        <v>582</v>
      </c>
      <c r="C230" s="186" t="s">
        <v>392</v>
      </c>
      <c r="D230" s="192" t="s">
        <v>414</v>
      </c>
      <c r="E230" s="192" t="s">
        <v>415</v>
      </c>
      <c r="F230" s="43" t="s">
        <v>516</v>
      </c>
      <c r="G230" s="32" t="s">
        <v>590</v>
      </c>
      <c r="H230" s="193" t="s">
        <v>21</v>
      </c>
      <c r="I230" s="75" t="s">
        <v>337</v>
      </c>
      <c r="J230" s="76" t="s">
        <v>180</v>
      </c>
      <c r="K230" s="146">
        <v>2020</v>
      </c>
      <c r="L230" s="77" t="s">
        <v>147</v>
      </c>
      <c r="M230" s="75">
        <v>799.60240191423304</v>
      </c>
      <c r="N230" s="75"/>
      <c r="O230" s="75"/>
      <c r="P230" s="75"/>
      <c r="Q230" s="175">
        <v>28.700000000000141</v>
      </c>
      <c r="R230" s="124"/>
      <c r="S230" s="83"/>
      <c r="T230" s="147">
        <v>350000</v>
      </c>
      <c r="U230" s="147">
        <v>28000</v>
      </c>
      <c r="V230" s="145">
        <v>8.83</v>
      </c>
      <c r="W230" s="111">
        <v>20</v>
      </c>
      <c r="X230" s="84">
        <v>0.4415</v>
      </c>
      <c r="Y230" s="146" t="s">
        <v>171</v>
      </c>
      <c r="Z230" s="85"/>
      <c r="AA230" s="85"/>
      <c r="AB230" s="81">
        <v>714.21944531574024</v>
      </c>
      <c r="AC230" s="81">
        <v>0</v>
      </c>
      <c r="AD230" s="81">
        <v>155.40452666769511</v>
      </c>
      <c r="AE230" s="81">
        <v>46.815271836734688</v>
      </c>
      <c r="AF230" s="81">
        <v>148.24225580125338</v>
      </c>
      <c r="AG230" s="81">
        <v>4.7564538892788271</v>
      </c>
      <c r="AH230" s="81">
        <v>125.35082952759771</v>
      </c>
      <c r="AI230" s="82">
        <v>1194.7887830382999</v>
      </c>
      <c r="AJ230" s="86" t="s">
        <v>154</v>
      </c>
      <c r="AK230" s="86" t="s">
        <v>8</v>
      </c>
      <c r="AL230" s="127" t="s">
        <v>157</v>
      </c>
    </row>
    <row r="231" spans="1:38" ht="33">
      <c r="A231" s="208">
        <v>225</v>
      </c>
      <c r="B231" s="203" t="s">
        <v>582</v>
      </c>
      <c r="C231" s="186" t="s">
        <v>392</v>
      </c>
      <c r="D231" s="192" t="s">
        <v>415</v>
      </c>
      <c r="E231" s="192" t="s">
        <v>416</v>
      </c>
      <c r="F231" s="43" t="s">
        <v>516</v>
      </c>
      <c r="G231" s="34" t="s">
        <v>590</v>
      </c>
      <c r="H231" s="193" t="s">
        <v>21</v>
      </c>
      <c r="I231" s="75" t="s">
        <v>339</v>
      </c>
      <c r="J231" s="76" t="s">
        <v>180</v>
      </c>
      <c r="K231" s="146">
        <v>2020</v>
      </c>
      <c r="L231" s="77" t="s">
        <v>147</v>
      </c>
      <c r="M231" s="75">
        <v>798.6052662153561</v>
      </c>
      <c r="N231" s="75"/>
      <c r="O231" s="75"/>
      <c r="P231" s="75"/>
      <c r="Q231" s="175">
        <v>31.500000000000181</v>
      </c>
      <c r="R231" s="124"/>
      <c r="S231" s="83"/>
      <c r="T231" s="147">
        <v>350000</v>
      </c>
      <c r="U231" s="147">
        <v>28000</v>
      </c>
      <c r="V231" s="145">
        <v>8.83</v>
      </c>
      <c r="W231" s="111">
        <v>25.1</v>
      </c>
      <c r="X231" s="84">
        <v>0.35179282868525896</v>
      </c>
      <c r="Y231" s="146" t="s">
        <v>171</v>
      </c>
      <c r="Z231" s="85"/>
      <c r="AA231" s="85"/>
      <c r="AB231" s="81">
        <v>783.89939120020335</v>
      </c>
      <c r="AC231" s="81">
        <v>0</v>
      </c>
      <c r="AD231" s="81">
        <v>170.56594390356796</v>
      </c>
      <c r="AE231" s="81">
        <v>58.955865714285714</v>
      </c>
      <c r="AF231" s="81">
        <v>183.61880630312584</v>
      </c>
      <c r="AG231" s="81">
        <v>6.1578752019866938</v>
      </c>
      <c r="AH231" s="81">
        <v>141.63280130293776</v>
      </c>
      <c r="AI231" s="82">
        <v>1344.8306836261072</v>
      </c>
      <c r="AJ231" s="86" t="s">
        <v>154</v>
      </c>
      <c r="AK231" s="86" t="s">
        <v>8</v>
      </c>
      <c r="AL231" s="127" t="s">
        <v>157</v>
      </c>
    </row>
    <row r="232" spans="1:38" ht="33">
      <c r="A232" s="208">
        <v>226</v>
      </c>
      <c r="B232" s="203" t="s">
        <v>582</v>
      </c>
      <c r="C232" s="186" t="s">
        <v>392</v>
      </c>
      <c r="D232" s="192" t="s">
        <v>416</v>
      </c>
      <c r="E232" s="192" t="s">
        <v>417</v>
      </c>
      <c r="F232" s="43" t="s">
        <v>516</v>
      </c>
      <c r="G232" s="34" t="s">
        <v>590</v>
      </c>
      <c r="H232" s="193" t="s">
        <v>527</v>
      </c>
      <c r="I232" s="75" t="s">
        <v>337</v>
      </c>
      <c r="J232" s="76" t="s">
        <v>180</v>
      </c>
      <c r="K232" s="75">
        <v>2020</v>
      </c>
      <c r="L232" s="77" t="s">
        <v>147</v>
      </c>
      <c r="M232" s="75">
        <v>799.39364443738964</v>
      </c>
      <c r="N232" s="75"/>
      <c r="O232" s="75"/>
      <c r="P232" s="75"/>
      <c r="Q232" s="175">
        <v>24.200000000000077</v>
      </c>
      <c r="R232" s="124"/>
      <c r="S232" s="83"/>
      <c r="T232" s="147">
        <v>350000</v>
      </c>
      <c r="U232" s="147">
        <v>28000</v>
      </c>
      <c r="V232" s="145">
        <v>8.83</v>
      </c>
      <c r="W232" s="111">
        <v>19.600000000000001</v>
      </c>
      <c r="X232" s="84">
        <v>0.45051020408163261</v>
      </c>
      <c r="Y232" s="146" t="s">
        <v>171</v>
      </c>
      <c r="Z232" s="85"/>
      <c r="AA232" s="85"/>
      <c r="AB232" s="81">
        <v>502.87181273885648</v>
      </c>
      <c r="AC232" s="81">
        <v>0</v>
      </c>
      <c r="AD232" s="81">
        <v>195.66861463996059</v>
      </c>
      <c r="AE232" s="81">
        <v>46.815271836734688</v>
      </c>
      <c r="AF232" s="81">
        <v>155.48683535868605</v>
      </c>
      <c r="AG232" s="81">
        <v>4.7790968040621884</v>
      </c>
      <c r="AH232" s="81">
        <v>127.72779037129833</v>
      </c>
      <c r="AI232" s="82">
        <v>1033.3494217495984</v>
      </c>
      <c r="AJ232" s="86" t="s">
        <v>154</v>
      </c>
      <c r="AK232" s="86" t="s">
        <v>8</v>
      </c>
      <c r="AL232" s="127" t="s">
        <v>157</v>
      </c>
    </row>
    <row r="233" spans="1:38" ht="33">
      <c r="A233" s="208">
        <v>227</v>
      </c>
      <c r="B233" s="203" t="s">
        <v>582</v>
      </c>
      <c r="C233" s="186" t="s">
        <v>392</v>
      </c>
      <c r="D233" s="192" t="s">
        <v>417</v>
      </c>
      <c r="E233" s="192" t="s">
        <v>418</v>
      </c>
      <c r="F233" s="43" t="s">
        <v>516</v>
      </c>
      <c r="G233" s="34" t="s">
        <v>590</v>
      </c>
      <c r="H233" s="193" t="s">
        <v>527</v>
      </c>
      <c r="I233" s="75" t="s">
        <v>339</v>
      </c>
      <c r="J233" s="76" t="s">
        <v>180</v>
      </c>
      <c r="K233" s="75">
        <v>2020</v>
      </c>
      <c r="L233" s="77" t="s">
        <v>147</v>
      </c>
      <c r="M233" s="75">
        <v>799.04452706604548</v>
      </c>
      <c r="N233" s="75"/>
      <c r="O233" s="75"/>
      <c r="P233" s="75"/>
      <c r="Q233" s="175">
        <v>26.50000000000011</v>
      </c>
      <c r="R233" s="124"/>
      <c r="S233" s="83"/>
      <c r="T233" s="147">
        <v>350000</v>
      </c>
      <c r="U233" s="147">
        <v>28000</v>
      </c>
      <c r="V233" s="145">
        <v>8.83</v>
      </c>
      <c r="W233" s="111">
        <v>24.7</v>
      </c>
      <c r="X233" s="84">
        <v>0.35748987854251013</v>
      </c>
      <c r="Y233" s="146" t="s">
        <v>171</v>
      </c>
      <c r="Z233" s="85"/>
      <c r="AA233" s="85"/>
      <c r="AB233" s="81">
        <v>550.66541477602107</v>
      </c>
      <c r="AC233" s="81">
        <v>0</v>
      </c>
      <c r="AD233" s="81">
        <v>214.26521851070089</v>
      </c>
      <c r="AE233" s="81">
        <v>58.955865714285714</v>
      </c>
      <c r="AF233" s="81">
        <v>190.96952653544608</v>
      </c>
      <c r="AG233" s="81">
        <v>6.1808239761257084</v>
      </c>
      <c r="AH233" s="81">
        <v>144.04187001433223</v>
      </c>
      <c r="AI233" s="82">
        <v>1165.0787195269118</v>
      </c>
      <c r="AJ233" s="86" t="s">
        <v>154</v>
      </c>
      <c r="AK233" s="86" t="s">
        <v>8</v>
      </c>
      <c r="AL233" s="127" t="s">
        <v>157</v>
      </c>
    </row>
    <row r="234" spans="1:38" ht="33">
      <c r="A234" s="208">
        <v>228</v>
      </c>
      <c r="B234" s="203" t="s">
        <v>582</v>
      </c>
      <c r="C234" s="186" t="s">
        <v>392</v>
      </c>
      <c r="D234" s="192" t="s">
        <v>418</v>
      </c>
      <c r="E234" s="192" t="s">
        <v>419</v>
      </c>
      <c r="F234" s="43" t="s">
        <v>516</v>
      </c>
      <c r="G234" s="34" t="s">
        <v>590</v>
      </c>
      <c r="H234" s="193" t="s">
        <v>526</v>
      </c>
      <c r="I234" s="75" t="s">
        <v>337</v>
      </c>
      <c r="J234" s="76" t="s">
        <v>180</v>
      </c>
      <c r="K234" s="112">
        <v>2020</v>
      </c>
      <c r="L234" s="77" t="s">
        <v>147</v>
      </c>
      <c r="M234" s="75">
        <v>797.6206478186773</v>
      </c>
      <c r="N234" s="75">
        <v>10</v>
      </c>
      <c r="O234" s="75" t="s">
        <v>152</v>
      </c>
      <c r="P234" s="75">
        <v>0</v>
      </c>
      <c r="Q234" s="175">
        <v>27.700000000000127</v>
      </c>
      <c r="R234" s="124"/>
      <c r="S234" s="83"/>
      <c r="T234" s="147">
        <v>350000</v>
      </c>
      <c r="U234" s="147">
        <v>28000</v>
      </c>
      <c r="V234" s="145">
        <v>8.83</v>
      </c>
      <c r="W234" s="111">
        <v>20.2</v>
      </c>
      <c r="X234" s="84">
        <v>0.43712871287128713</v>
      </c>
      <c r="Y234" s="146" t="s">
        <v>171</v>
      </c>
      <c r="Z234" s="85"/>
      <c r="AA234" s="85"/>
      <c r="AB234" s="81">
        <v>689.33375035700328</v>
      </c>
      <c r="AC234" s="81">
        <v>0</v>
      </c>
      <c r="AD234" s="81">
        <v>149.98973479774051</v>
      </c>
      <c r="AE234" s="81">
        <v>46.815271836734688</v>
      </c>
      <c r="AF234" s="81">
        <v>147.20597432248624</v>
      </c>
      <c r="AG234" s="81">
        <v>4.9645562148500755</v>
      </c>
      <c r="AH234" s="81">
        <v>124.84706576194263</v>
      </c>
      <c r="AI234" s="82">
        <v>1163.1563532907574</v>
      </c>
      <c r="AJ234" s="86" t="s">
        <v>154</v>
      </c>
      <c r="AK234" s="86" t="s">
        <v>8</v>
      </c>
      <c r="AL234" s="127" t="s">
        <v>155</v>
      </c>
    </row>
    <row r="235" spans="1:38" ht="33">
      <c r="A235" s="208">
        <v>229</v>
      </c>
      <c r="B235" s="203" t="s">
        <v>582</v>
      </c>
      <c r="C235" s="186" t="s">
        <v>392</v>
      </c>
      <c r="D235" s="192" t="s">
        <v>419</v>
      </c>
      <c r="E235" s="192" t="s">
        <v>420</v>
      </c>
      <c r="F235" s="43" t="s">
        <v>516</v>
      </c>
      <c r="G235" s="34" t="s">
        <v>590</v>
      </c>
      <c r="H235" s="193" t="s">
        <v>526</v>
      </c>
      <c r="I235" s="75" t="s">
        <v>339</v>
      </c>
      <c r="J235" s="76" t="s">
        <v>180</v>
      </c>
      <c r="K235" s="112">
        <v>2020</v>
      </c>
      <c r="L235" s="77" t="s">
        <v>147</v>
      </c>
      <c r="M235" s="75">
        <v>799.35562116551102</v>
      </c>
      <c r="N235" s="75">
        <v>15</v>
      </c>
      <c r="O235" s="75" t="s">
        <v>152</v>
      </c>
      <c r="P235" s="75">
        <v>0</v>
      </c>
      <c r="Q235" s="175">
        <v>30.00000000000016</v>
      </c>
      <c r="R235" s="124"/>
      <c r="S235" s="83"/>
      <c r="T235" s="147">
        <v>350000</v>
      </c>
      <c r="U235" s="147">
        <v>28000</v>
      </c>
      <c r="V235" s="145">
        <v>8.83</v>
      </c>
      <c r="W235" s="111">
        <v>25.3</v>
      </c>
      <c r="X235" s="84">
        <v>0.34901185770750986</v>
      </c>
      <c r="Y235" s="146" t="s">
        <v>171</v>
      </c>
      <c r="Z235" s="85"/>
      <c r="AA235" s="85"/>
      <c r="AB235" s="81">
        <v>746.57084876209819</v>
      </c>
      <c r="AC235" s="81">
        <v>0</v>
      </c>
      <c r="AD235" s="81">
        <v>162.44375609863604</v>
      </c>
      <c r="AE235" s="81">
        <v>58.955865714285714</v>
      </c>
      <c r="AF235" s="81">
        <v>182.81663391812512</v>
      </c>
      <c r="AG235" s="81">
        <v>6.4722429808121227</v>
      </c>
      <c r="AH235" s="81">
        <v>141.10960283675024</v>
      </c>
      <c r="AI235" s="82">
        <v>1298.3689503107075</v>
      </c>
      <c r="AJ235" s="86" t="s">
        <v>154</v>
      </c>
      <c r="AK235" s="86" t="s">
        <v>8</v>
      </c>
      <c r="AL235" s="127" t="s">
        <v>155</v>
      </c>
    </row>
    <row r="236" spans="1:38" ht="33">
      <c r="A236" s="208">
        <v>230</v>
      </c>
      <c r="B236" s="203" t="s">
        <v>582</v>
      </c>
      <c r="C236" s="186" t="s">
        <v>392</v>
      </c>
      <c r="D236" s="192" t="s">
        <v>420</v>
      </c>
      <c r="E236" s="192" t="s">
        <v>421</v>
      </c>
      <c r="F236" s="43" t="s">
        <v>516</v>
      </c>
      <c r="G236" s="34" t="s">
        <v>590</v>
      </c>
      <c r="H236" s="193" t="s">
        <v>530</v>
      </c>
      <c r="I236" s="75" t="s">
        <v>337</v>
      </c>
      <c r="J236" s="76"/>
      <c r="K236" s="75">
        <v>2020</v>
      </c>
      <c r="L236" s="77" t="s">
        <v>147</v>
      </c>
      <c r="M236" s="75">
        <v>830.83616804219582</v>
      </c>
      <c r="N236" s="75">
        <v>159</v>
      </c>
      <c r="O236" s="75" t="s">
        <v>152</v>
      </c>
      <c r="P236" s="146">
        <v>1</v>
      </c>
      <c r="Q236" s="175">
        <v>8.7999999999999865</v>
      </c>
      <c r="R236" s="124"/>
      <c r="S236" s="83"/>
      <c r="T236" s="147">
        <v>350000</v>
      </c>
      <c r="U236" s="147">
        <v>28000</v>
      </c>
      <c r="V236" s="145">
        <v>8.83</v>
      </c>
      <c r="W236" s="111">
        <v>18.600000000000001</v>
      </c>
      <c r="X236" s="84">
        <v>0.47473118279569887</v>
      </c>
      <c r="Y236" s="85"/>
      <c r="Z236" s="146" t="s">
        <v>202</v>
      </c>
      <c r="AA236" s="146" t="s">
        <v>153</v>
      </c>
      <c r="AB236" s="81">
        <v>0</v>
      </c>
      <c r="AC236" s="81">
        <v>0</v>
      </c>
      <c r="AD236" s="81">
        <v>680.22239999999897</v>
      </c>
      <c r="AE236" s="81">
        <v>46.815271836734688</v>
      </c>
      <c r="AF236" s="81">
        <v>214.69474836446486</v>
      </c>
      <c r="AG236" s="81">
        <v>8.9079222608366155</v>
      </c>
      <c r="AH236" s="81">
        <v>134.72664161125357</v>
      </c>
      <c r="AI236" s="82">
        <v>1085.3669840732887</v>
      </c>
      <c r="AJ236" s="86" t="s">
        <v>154</v>
      </c>
      <c r="AK236" s="86" t="s">
        <v>8</v>
      </c>
      <c r="AL236" s="127" t="s">
        <v>175</v>
      </c>
    </row>
    <row r="237" spans="1:38" ht="33">
      <c r="A237" s="208">
        <v>231</v>
      </c>
      <c r="B237" s="203" t="s">
        <v>582</v>
      </c>
      <c r="C237" s="186" t="s">
        <v>392</v>
      </c>
      <c r="D237" s="192" t="s">
        <v>421</v>
      </c>
      <c r="E237" s="192" t="s">
        <v>422</v>
      </c>
      <c r="F237" s="43" t="s">
        <v>516</v>
      </c>
      <c r="G237" s="34" t="s">
        <v>590</v>
      </c>
      <c r="H237" s="193" t="s">
        <v>530</v>
      </c>
      <c r="I237" s="75" t="s">
        <v>339</v>
      </c>
      <c r="J237" s="76"/>
      <c r="K237" s="75">
        <v>2020</v>
      </c>
      <c r="L237" s="77" t="s">
        <v>147</v>
      </c>
      <c r="M237" s="75">
        <v>827.6582001532181</v>
      </c>
      <c r="N237" s="75">
        <v>168</v>
      </c>
      <c r="O237" s="75" t="s">
        <v>152</v>
      </c>
      <c r="P237" s="146">
        <v>1</v>
      </c>
      <c r="Q237" s="175">
        <v>9.3999999999999844</v>
      </c>
      <c r="R237" s="124"/>
      <c r="S237" s="83"/>
      <c r="T237" s="147">
        <v>350000</v>
      </c>
      <c r="U237" s="147">
        <v>28000</v>
      </c>
      <c r="V237" s="145">
        <v>8.83</v>
      </c>
      <c r="W237" s="111">
        <v>23.6</v>
      </c>
      <c r="X237" s="84">
        <v>0.37415254237288131</v>
      </c>
      <c r="Y237" s="85"/>
      <c r="Z237" s="146" t="s">
        <v>202</v>
      </c>
      <c r="AA237" s="146" t="s">
        <v>153</v>
      </c>
      <c r="AB237" s="81">
        <v>0</v>
      </c>
      <c r="AC237" s="81">
        <v>0</v>
      </c>
      <c r="AD237" s="81">
        <v>726.60119999999881</v>
      </c>
      <c r="AE237" s="81">
        <v>58.955865714285714</v>
      </c>
      <c r="AF237" s="81">
        <v>257.06268394911109</v>
      </c>
      <c r="AG237" s="81">
        <v>10.547302528332189</v>
      </c>
      <c r="AH237" s="81">
        <v>151.85111701245836</v>
      </c>
      <c r="AI237" s="82">
        <v>1205.0181692041863</v>
      </c>
      <c r="AJ237" s="86" t="s">
        <v>154</v>
      </c>
      <c r="AK237" s="86" t="s">
        <v>8</v>
      </c>
      <c r="AL237" s="127" t="s">
        <v>175</v>
      </c>
    </row>
    <row r="238" spans="1:38" ht="33">
      <c r="A238" s="208">
        <v>232</v>
      </c>
      <c r="B238" s="45" t="s">
        <v>582</v>
      </c>
      <c r="C238" s="186" t="s">
        <v>392</v>
      </c>
      <c r="D238" s="192" t="s">
        <v>422</v>
      </c>
      <c r="E238" s="187" t="s">
        <v>423</v>
      </c>
      <c r="F238" s="46" t="s">
        <v>598</v>
      </c>
      <c r="G238" s="47" t="s">
        <v>599</v>
      </c>
      <c r="H238" s="48" t="s">
        <v>600</v>
      </c>
      <c r="I238" s="91" t="s">
        <v>150</v>
      </c>
      <c r="J238" s="92"/>
      <c r="K238" s="91"/>
      <c r="L238" s="93" t="s">
        <v>388</v>
      </c>
      <c r="M238" s="91"/>
      <c r="N238" s="91"/>
      <c r="O238" s="91"/>
      <c r="P238" s="91"/>
      <c r="Q238" s="185"/>
      <c r="R238" s="91"/>
      <c r="S238" s="91"/>
      <c r="T238" s="91"/>
      <c r="U238" s="91"/>
      <c r="V238" s="91"/>
      <c r="W238" s="91"/>
      <c r="X238" s="91"/>
      <c r="Y238" s="91"/>
      <c r="Z238" s="91"/>
      <c r="AA238" s="91"/>
      <c r="AB238" s="78">
        <v>0</v>
      </c>
      <c r="AC238" s="78">
        <v>0</v>
      </c>
      <c r="AD238" s="78">
        <v>0.58797741071428566</v>
      </c>
      <c r="AE238" s="78">
        <v>3.5630997023809514</v>
      </c>
      <c r="AF238" s="78">
        <v>3.4703688988095234</v>
      </c>
      <c r="AG238" s="78">
        <v>0</v>
      </c>
      <c r="AH238" s="78">
        <v>6.1877215773809526</v>
      </c>
      <c r="AI238" s="79">
        <v>13.809167589285714</v>
      </c>
      <c r="AJ238" s="80" t="s">
        <v>177</v>
      </c>
      <c r="AK238" s="126"/>
      <c r="AL238" s="126" t="s">
        <v>157</v>
      </c>
    </row>
    <row r="239" spans="1:38" ht="33">
      <c r="A239" s="208">
        <v>233</v>
      </c>
      <c r="B239" s="45" t="s">
        <v>582</v>
      </c>
      <c r="C239" s="186" t="s">
        <v>392</v>
      </c>
      <c r="D239" s="187" t="s">
        <v>423</v>
      </c>
      <c r="E239" s="187" t="s">
        <v>424</v>
      </c>
      <c r="F239" s="49" t="s">
        <v>598</v>
      </c>
      <c r="G239" s="50" t="s">
        <v>601</v>
      </c>
      <c r="H239" s="48" t="s">
        <v>600</v>
      </c>
      <c r="I239" s="118" t="s">
        <v>150</v>
      </c>
      <c r="J239" s="119"/>
      <c r="K239" s="118"/>
      <c r="L239" s="120" t="s">
        <v>388</v>
      </c>
      <c r="M239" s="118"/>
      <c r="N239" s="118"/>
      <c r="O239" s="118"/>
      <c r="P239" s="118"/>
      <c r="Q239" s="184"/>
      <c r="R239" s="118"/>
      <c r="S239" s="118"/>
      <c r="T239" s="118"/>
      <c r="U239" s="118"/>
      <c r="V239" s="118"/>
      <c r="W239" s="118"/>
      <c r="X239" s="118"/>
      <c r="Y239" s="118"/>
      <c r="Z239" s="118"/>
      <c r="AA239" s="118"/>
      <c r="AB239" s="88">
        <v>0</v>
      </c>
      <c r="AC239" s="88">
        <v>0</v>
      </c>
      <c r="AD239" s="88">
        <v>0.43277198247535592</v>
      </c>
      <c r="AE239" s="88">
        <v>2.6225662650602404</v>
      </c>
      <c r="AF239" s="88">
        <v>2.5543131434830229</v>
      </c>
      <c r="AG239" s="88">
        <v>0</v>
      </c>
      <c r="AH239" s="88">
        <v>4.5543799561883906</v>
      </c>
      <c r="AI239" s="89">
        <v>10.164031347207011</v>
      </c>
      <c r="AJ239" s="90" t="s">
        <v>177</v>
      </c>
      <c r="AK239" s="128"/>
      <c r="AL239" s="128" t="s">
        <v>157</v>
      </c>
    </row>
    <row r="240" spans="1:38" ht="33">
      <c r="A240" s="208">
        <v>234</v>
      </c>
      <c r="B240" s="45" t="s">
        <v>582</v>
      </c>
      <c r="C240" s="186" t="s">
        <v>392</v>
      </c>
      <c r="D240" s="187" t="s">
        <v>424</v>
      </c>
      <c r="E240" s="187" t="s">
        <v>387</v>
      </c>
      <c r="F240" s="46" t="s">
        <v>543</v>
      </c>
      <c r="G240" s="51" t="s">
        <v>544</v>
      </c>
      <c r="H240" s="48" t="s">
        <v>593</v>
      </c>
      <c r="I240" s="75" t="s">
        <v>594</v>
      </c>
      <c r="J240" s="76"/>
      <c r="K240" s="75"/>
      <c r="L240" s="77" t="s">
        <v>388</v>
      </c>
      <c r="M240" s="75"/>
      <c r="N240" s="75"/>
      <c r="O240" s="75"/>
      <c r="P240" s="75"/>
      <c r="Q240" s="171"/>
      <c r="R240" s="75"/>
      <c r="S240" s="75"/>
      <c r="T240" s="75"/>
      <c r="U240" s="75"/>
      <c r="V240" s="75"/>
      <c r="W240" s="75"/>
      <c r="X240" s="75"/>
      <c r="Y240" s="75"/>
      <c r="Z240" s="75"/>
      <c r="AA240" s="75"/>
      <c r="AB240" s="78">
        <v>1.4996526999999999</v>
      </c>
      <c r="AC240" s="78">
        <v>0</v>
      </c>
      <c r="AD240" s="78">
        <v>0.76637304000000006</v>
      </c>
      <c r="AE240" s="78">
        <v>2.3944029999999996</v>
      </c>
      <c r="AF240" s="78">
        <v>2.3320878999999999</v>
      </c>
      <c r="AG240" s="78">
        <v>0</v>
      </c>
      <c r="AH240" s="78">
        <v>4.1581489000000005</v>
      </c>
      <c r="AI240" s="79">
        <v>11.15066554</v>
      </c>
      <c r="AJ240" s="80" t="s">
        <v>177</v>
      </c>
      <c r="AK240" s="126"/>
      <c r="AL240" s="126" t="s">
        <v>157</v>
      </c>
    </row>
    <row r="241" spans="1:38" ht="33">
      <c r="A241" s="208">
        <v>235</v>
      </c>
      <c r="B241" s="45" t="s">
        <v>582</v>
      </c>
      <c r="C241" s="186" t="s">
        <v>392</v>
      </c>
      <c r="D241" s="187" t="s">
        <v>387</v>
      </c>
      <c r="E241" s="187" t="s">
        <v>389</v>
      </c>
      <c r="F241" s="52" t="s">
        <v>543</v>
      </c>
      <c r="G241" s="51" t="s">
        <v>544</v>
      </c>
      <c r="H241" s="48" t="s">
        <v>545</v>
      </c>
      <c r="I241" s="75" t="s">
        <v>595</v>
      </c>
      <c r="J241" s="76"/>
      <c r="K241" s="75"/>
      <c r="L241" s="77" t="s">
        <v>388</v>
      </c>
      <c r="M241" s="75"/>
      <c r="N241" s="75"/>
      <c r="O241" s="75"/>
      <c r="P241" s="75"/>
      <c r="Q241" s="171"/>
      <c r="R241" s="75"/>
      <c r="S241" s="75"/>
      <c r="T241" s="75"/>
      <c r="U241" s="75"/>
      <c r="V241" s="75"/>
      <c r="W241" s="75"/>
      <c r="X241" s="75"/>
      <c r="Y241" s="75"/>
      <c r="Z241" s="75"/>
      <c r="AA241" s="75"/>
      <c r="AB241" s="81">
        <v>0</v>
      </c>
      <c r="AC241" s="81">
        <v>0</v>
      </c>
      <c r="AD241" s="81">
        <v>0.39512081999999998</v>
      </c>
      <c r="AE241" s="81">
        <v>2.3944029999999996</v>
      </c>
      <c r="AF241" s="81">
        <v>2.3320878999999999</v>
      </c>
      <c r="AG241" s="81">
        <v>0</v>
      </c>
      <c r="AH241" s="81">
        <v>4.1581489000000005</v>
      </c>
      <c r="AI241" s="82">
        <v>9.2797606199999993</v>
      </c>
      <c r="AJ241" s="86" t="s">
        <v>177</v>
      </c>
      <c r="AK241" s="127"/>
      <c r="AL241" s="127" t="s">
        <v>157</v>
      </c>
    </row>
    <row r="242" spans="1:38" ht="33">
      <c r="A242" s="208">
        <v>236</v>
      </c>
      <c r="B242" s="45" t="s">
        <v>582</v>
      </c>
      <c r="C242" s="186" t="s">
        <v>392</v>
      </c>
      <c r="D242" s="187" t="s">
        <v>389</v>
      </c>
      <c r="E242" s="187" t="s">
        <v>390</v>
      </c>
      <c r="F242" s="52" t="s">
        <v>543</v>
      </c>
      <c r="G242" s="51" t="s">
        <v>544</v>
      </c>
      <c r="H242" s="199" t="s">
        <v>21</v>
      </c>
      <c r="I242" s="75" t="s">
        <v>596</v>
      </c>
      <c r="J242" s="76"/>
      <c r="K242" s="75"/>
      <c r="L242" s="77" t="s">
        <v>388</v>
      </c>
      <c r="M242" s="75"/>
      <c r="N242" s="75"/>
      <c r="O242" s="75"/>
      <c r="P242" s="75"/>
      <c r="Q242" s="171"/>
      <c r="R242" s="75"/>
      <c r="S242" s="75"/>
      <c r="T242" s="75"/>
      <c r="U242" s="75"/>
      <c r="V242" s="75"/>
      <c r="W242" s="75"/>
      <c r="X242" s="75"/>
      <c r="Y242" s="75"/>
      <c r="Z242" s="75"/>
      <c r="AA242" s="75"/>
      <c r="AB242" s="81">
        <v>34.141429000000002</v>
      </c>
      <c r="AC242" s="81">
        <v>0</v>
      </c>
      <c r="AD242" s="81">
        <v>8.4524210999999987</v>
      </c>
      <c r="AE242" s="81">
        <v>2.3944029999999996</v>
      </c>
      <c r="AF242" s="81">
        <v>2.3320878999999999</v>
      </c>
      <c r="AG242" s="81">
        <v>0</v>
      </c>
      <c r="AH242" s="81">
        <v>4.1581489000000005</v>
      </c>
      <c r="AI242" s="82">
        <v>51.478489899999992</v>
      </c>
      <c r="AJ242" s="86" t="s">
        <v>177</v>
      </c>
      <c r="AK242" s="127"/>
      <c r="AL242" s="127" t="s">
        <v>175</v>
      </c>
    </row>
    <row r="243" spans="1:38" ht="33">
      <c r="A243" s="208">
        <v>237</v>
      </c>
      <c r="B243" s="45" t="s">
        <v>582</v>
      </c>
      <c r="C243" s="186" t="s">
        <v>392</v>
      </c>
      <c r="D243" s="187" t="s">
        <v>390</v>
      </c>
      <c r="E243" s="187" t="s">
        <v>391</v>
      </c>
      <c r="F243" s="52" t="s">
        <v>543</v>
      </c>
      <c r="G243" s="51" t="s">
        <v>544</v>
      </c>
      <c r="H243" s="199" t="s">
        <v>21</v>
      </c>
      <c r="I243" s="75" t="s">
        <v>597</v>
      </c>
      <c r="J243" s="76"/>
      <c r="K243" s="75"/>
      <c r="L243" s="77" t="s">
        <v>388</v>
      </c>
      <c r="M243" s="75"/>
      <c r="N243" s="75"/>
      <c r="O243" s="75"/>
      <c r="P243" s="75"/>
      <c r="Q243" s="171"/>
      <c r="R243" s="75"/>
      <c r="S243" s="75"/>
      <c r="T243" s="75"/>
      <c r="U243" s="75"/>
      <c r="V243" s="75"/>
      <c r="W243" s="75"/>
      <c r="X243" s="75"/>
      <c r="Y243" s="75"/>
      <c r="Z243" s="75"/>
      <c r="AA243" s="75"/>
      <c r="AB243" s="81">
        <v>34.167089999999995</v>
      </c>
      <c r="AC243" s="81">
        <v>0</v>
      </c>
      <c r="AD243" s="81">
        <v>8.4524210999999987</v>
      </c>
      <c r="AE243" s="81">
        <v>2.3944029999999996</v>
      </c>
      <c r="AF243" s="81">
        <v>2.3320878999999999</v>
      </c>
      <c r="AG243" s="81">
        <v>0</v>
      </c>
      <c r="AH243" s="81">
        <v>4.1581489000000005</v>
      </c>
      <c r="AI243" s="82">
        <v>51.504150899999992</v>
      </c>
      <c r="AJ243" s="86" t="s">
        <v>177</v>
      </c>
      <c r="AK243" s="127"/>
      <c r="AL243" s="127" t="s">
        <v>157</v>
      </c>
    </row>
    <row r="244" spans="1:38" ht="33">
      <c r="A244" s="208">
        <v>238</v>
      </c>
      <c r="B244" s="45" t="s">
        <v>582</v>
      </c>
      <c r="C244" s="186" t="s">
        <v>392</v>
      </c>
      <c r="D244" s="187" t="s">
        <v>391</v>
      </c>
      <c r="E244" s="187" t="s">
        <v>425</v>
      </c>
      <c r="F244" s="52" t="s">
        <v>543</v>
      </c>
      <c r="G244" s="51" t="s">
        <v>569</v>
      </c>
      <c r="H244" s="48" t="s">
        <v>570</v>
      </c>
      <c r="I244" s="75" t="s">
        <v>602</v>
      </c>
      <c r="J244" s="76"/>
      <c r="K244" s="75"/>
      <c r="L244" s="77" t="s">
        <v>388</v>
      </c>
      <c r="M244" s="75"/>
      <c r="N244" s="75"/>
      <c r="O244" s="75"/>
      <c r="P244" s="75"/>
      <c r="Q244" s="171"/>
      <c r="R244" s="75"/>
      <c r="S244" s="75"/>
      <c r="T244" s="75"/>
      <c r="U244" s="75"/>
      <c r="V244" s="75"/>
      <c r="W244" s="75"/>
      <c r="X244" s="75"/>
      <c r="Y244" s="75"/>
      <c r="Z244" s="75"/>
      <c r="AA244" s="75"/>
      <c r="AB244" s="81">
        <v>0.63189660000000003</v>
      </c>
      <c r="AC244" s="81">
        <v>0</v>
      </c>
      <c r="AD244" s="81">
        <v>24.203999</v>
      </c>
      <c r="AE244" s="81">
        <v>0.38252659999999999</v>
      </c>
      <c r="AF244" s="81">
        <v>0.52661818000000005</v>
      </c>
      <c r="AG244" s="81">
        <v>0</v>
      </c>
      <c r="AH244" s="81">
        <v>5.7836121999999994</v>
      </c>
      <c r="AI244" s="82">
        <v>31.528652579999999</v>
      </c>
      <c r="AJ244" s="86" t="s">
        <v>177</v>
      </c>
      <c r="AK244" s="127"/>
      <c r="AL244" s="127" t="s">
        <v>157</v>
      </c>
    </row>
    <row r="245" spans="1:38" ht="33">
      <c r="A245" s="208">
        <v>239</v>
      </c>
      <c r="B245" s="205" t="s">
        <v>582</v>
      </c>
      <c r="C245" s="186" t="s">
        <v>392</v>
      </c>
      <c r="D245" s="187" t="s">
        <v>425</v>
      </c>
      <c r="E245" s="187" t="s">
        <v>426</v>
      </c>
      <c r="F245" s="52" t="s">
        <v>543</v>
      </c>
      <c r="G245" s="51" t="s">
        <v>569</v>
      </c>
      <c r="H245" s="48" t="s">
        <v>603</v>
      </c>
      <c r="I245" s="75" t="s">
        <v>595</v>
      </c>
      <c r="J245" s="76"/>
      <c r="K245" s="75"/>
      <c r="L245" s="77" t="s">
        <v>388</v>
      </c>
      <c r="M245" s="75"/>
      <c r="N245" s="75"/>
      <c r="O245" s="75"/>
      <c r="P245" s="75"/>
      <c r="Q245" s="171"/>
      <c r="R245" s="75"/>
      <c r="S245" s="75"/>
      <c r="T245" s="75"/>
      <c r="U245" s="75"/>
      <c r="V245" s="75"/>
      <c r="W245" s="75"/>
      <c r="X245" s="75"/>
      <c r="Y245" s="75"/>
      <c r="Z245" s="75"/>
      <c r="AA245" s="75"/>
      <c r="AB245" s="81">
        <v>0</v>
      </c>
      <c r="AC245" s="81">
        <v>0</v>
      </c>
      <c r="AD245" s="81">
        <v>24.267176000000003</v>
      </c>
      <c r="AE245" s="81">
        <v>0.38252659999999999</v>
      </c>
      <c r="AF245" s="81">
        <v>0.52661818000000005</v>
      </c>
      <c r="AG245" s="81">
        <v>0</v>
      </c>
      <c r="AH245" s="81">
        <v>5.7836121999999994</v>
      </c>
      <c r="AI245" s="82">
        <v>30.959932980000001</v>
      </c>
      <c r="AJ245" s="86" t="s">
        <v>177</v>
      </c>
      <c r="AK245" s="127"/>
      <c r="AL245" s="127" t="s">
        <v>157</v>
      </c>
    </row>
    <row r="246" spans="1:38" ht="33">
      <c r="A246" s="208">
        <v>240</v>
      </c>
      <c r="B246" s="205" t="s">
        <v>582</v>
      </c>
      <c r="C246" s="186" t="s">
        <v>392</v>
      </c>
      <c r="D246" s="187" t="s">
        <v>426</v>
      </c>
      <c r="E246" s="187" t="s">
        <v>427</v>
      </c>
      <c r="F246" s="52" t="s">
        <v>543</v>
      </c>
      <c r="G246" s="51" t="s">
        <v>287</v>
      </c>
      <c r="H246" s="48" t="s">
        <v>566</v>
      </c>
      <c r="I246" s="75" t="s">
        <v>602</v>
      </c>
      <c r="J246" s="76"/>
      <c r="K246" s="75"/>
      <c r="L246" s="77" t="s">
        <v>388</v>
      </c>
      <c r="M246" s="75"/>
      <c r="N246" s="75"/>
      <c r="O246" s="75"/>
      <c r="P246" s="75"/>
      <c r="Q246" s="171"/>
      <c r="R246" s="75"/>
      <c r="S246" s="75"/>
      <c r="T246" s="75"/>
      <c r="U246" s="75"/>
      <c r="V246" s="75"/>
      <c r="W246" s="75"/>
      <c r="X246" s="75"/>
      <c r="Y246" s="75"/>
      <c r="Z246" s="75"/>
      <c r="AA246" s="75"/>
      <c r="AB246" s="81">
        <v>3.5784731000000001</v>
      </c>
      <c r="AC246" s="81">
        <v>0</v>
      </c>
      <c r="AD246" s="81">
        <v>3.4604021999999999</v>
      </c>
      <c r="AE246" s="81">
        <v>0.26116339</v>
      </c>
      <c r="AF246" s="81">
        <v>0.35954055000000001</v>
      </c>
      <c r="AG246" s="81">
        <v>0</v>
      </c>
      <c r="AH246" s="81">
        <v>3.5849058999999999</v>
      </c>
      <c r="AI246" s="82">
        <v>11.24448514</v>
      </c>
      <c r="AJ246" s="86" t="s">
        <v>177</v>
      </c>
      <c r="AK246" s="127"/>
      <c r="AL246" s="127" t="s">
        <v>157</v>
      </c>
    </row>
    <row r="247" spans="1:38" ht="33">
      <c r="A247" s="208">
        <v>241</v>
      </c>
      <c r="B247" s="205" t="s">
        <v>582</v>
      </c>
      <c r="C247" s="186" t="s">
        <v>392</v>
      </c>
      <c r="D247" s="187" t="s">
        <v>427</v>
      </c>
      <c r="E247" s="187" t="s">
        <v>428</v>
      </c>
      <c r="F247" s="52" t="s">
        <v>543</v>
      </c>
      <c r="G247" s="51" t="s">
        <v>287</v>
      </c>
      <c r="H247" s="48" t="s">
        <v>604</v>
      </c>
      <c r="I247" s="75" t="s">
        <v>595</v>
      </c>
      <c r="J247" s="76"/>
      <c r="K247" s="75"/>
      <c r="L247" s="77" t="s">
        <v>388</v>
      </c>
      <c r="M247" s="75"/>
      <c r="N247" s="75"/>
      <c r="O247" s="75"/>
      <c r="P247" s="75"/>
      <c r="Q247" s="171"/>
      <c r="R247" s="75"/>
      <c r="S247" s="75"/>
      <c r="T247" s="75"/>
      <c r="U247" s="75"/>
      <c r="V247" s="75"/>
      <c r="W247" s="75"/>
      <c r="X247" s="75"/>
      <c r="Y247" s="75"/>
      <c r="Z247" s="75"/>
      <c r="AA247" s="75"/>
      <c r="AB247" s="81">
        <v>0</v>
      </c>
      <c r="AC247" s="81">
        <v>0</v>
      </c>
      <c r="AD247" s="81">
        <v>2.8470998999999999</v>
      </c>
      <c r="AE247" s="81">
        <v>0.26116339</v>
      </c>
      <c r="AF247" s="81">
        <v>0.35954055000000001</v>
      </c>
      <c r="AG247" s="81">
        <v>0</v>
      </c>
      <c r="AH247" s="81">
        <v>3.5849058999999999</v>
      </c>
      <c r="AI247" s="82">
        <v>7.0527097400000001</v>
      </c>
      <c r="AJ247" s="86" t="s">
        <v>177</v>
      </c>
      <c r="AK247" s="127"/>
      <c r="AL247" s="127" t="s">
        <v>157</v>
      </c>
    </row>
    <row r="248" spans="1:38" ht="33">
      <c r="A248" s="208">
        <v>242</v>
      </c>
      <c r="B248" s="205" t="s">
        <v>582</v>
      </c>
      <c r="C248" s="186" t="s">
        <v>392</v>
      </c>
      <c r="D248" s="187" t="s">
        <v>428</v>
      </c>
      <c r="E248" s="187" t="s">
        <v>429</v>
      </c>
      <c r="F248" s="52" t="s">
        <v>543</v>
      </c>
      <c r="G248" s="51" t="s">
        <v>562</v>
      </c>
      <c r="H248" s="48" t="s">
        <v>563</v>
      </c>
      <c r="I248" s="75" t="s">
        <v>602</v>
      </c>
      <c r="J248" s="76"/>
      <c r="K248" s="75"/>
      <c r="L248" s="77" t="s">
        <v>388</v>
      </c>
      <c r="M248" s="75"/>
      <c r="N248" s="75"/>
      <c r="O248" s="75"/>
      <c r="P248" s="75"/>
      <c r="Q248" s="171"/>
      <c r="R248" s="75"/>
      <c r="S248" s="75"/>
      <c r="T248" s="75"/>
      <c r="U248" s="75"/>
      <c r="V248" s="75"/>
      <c r="W248" s="75"/>
      <c r="X248" s="75"/>
      <c r="Y248" s="75"/>
      <c r="Z248" s="75"/>
      <c r="AA248" s="75"/>
      <c r="AB248" s="81">
        <v>2.6308660000000001</v>
      </c>
      <c r="AC248" s="81">
        <v>0</v>
      </c>
      <c r="AD248" s="81">
        <v>12.888606000000001</v>
      </c>
      <c r="AE248" s="81">
        <v>0.27881017000000002</v>
      </c>
      <c r="AF248" s="81">
        <v>0.38383313000000002</v>
      </c>
      <c r="AG248" s="81">
        <v>0</v>
      </c>
      <c r="AH248" s="81">
        <v>3.8333375000000003</v>
      </c>
      <c r="AI248" s="82">
        <v>20.015452799999998</v>
      </c>
      <c r="AJ248" s="86" t="s">
        <v>177</v>
      </c>
      <c r="AK248" s="127"/>
      <c r="AL248" s="127" t="s">
        <v>157</v>
      </c>
    </row>
    <row r="249" spans="1:38" ht="33">
      <c r="A249" s="208">
        <v>243</v>
      </c>
      <c r="B249" s="205" t="s">
        <v>582</v>
      </c>
      <c r="C249" s="186" t="s">
        <v>392</v>
      </c>
      <c r="D249" s="187" t="s">
        <v>429</v>
      </c>
      <c r="E249" s="187" t="s">
        <v>430</v>
      </c>
      <c r="F249" s="52" t="s">
        <v>543</v>
      </c>
      <c r="G249" s="51" t="s">
        <v>562</v>
      </c>
      <c r="H249" s="48" t="s">
        <v>605</v>
      </c>
      <c r="I249" s="75" t="s">
        <v>595</v>
      </c>
      <c r="J249" s="76"/>
      <c r="K249" s="75"/>
      <c r="L249" s="77" t="s">
        <v>388</v>
      </c>
      <c r="M249" s="75"/>
      <c r="N249" s="75"/>
      <c r="O249" s="75"/>
      <c r="P249" s="75"/>
      <c r="Q249" s="171"/>
      <c r="R249" s="75"/>
      <c r="S249" s="75"/>
      <c r="T249" s="75"/>
      <c r="U249" s="75"/>
      <c r="V249" s="75"/>
      <c r="W249" s="75"/>
      <c r="X249" s="75"/>
      <c r="Y249" s="75"/>
      <c r="Z249" s="75"/>
      <c r="AA249" s="75"/>
      <c r="AB249" s="81">
        <v>0</v>
      </c>
      <c r="AC249" s="81">
        <v>0</v>
      </c>
      <c r="AD249" s="81">
        <v>12.782678000000001</v>
      </c>
      <c r="AE249" s="81">
        <v>0.27881017000000002</v>
      </c>
      <c r="AF249" s="81">
        <v>0.38383313000000002</v>
      </c>
      <c r="AG249" s="81">
        <v>0</v>
      </c>
      <c r="AH249" s="81">
        <v>3.8333375000000003</v>
      </c>
      <c r="AI249" s="82">
        <v>17.278658799999999</v>
      </c>
      <c r="AJ249" s="86" t="s">
        <v>177</v>
      </c>
      <c r="AK249" s="127"/>
      <c r="AL249" s="127" t="s">
        <v>157</v>
      </c>
    </row>
    <row r="250" spans="1:38" ht="33">
      <c r="A250" s="208">
        <v>244</v>
      </c>
      <c r="B250" s="205" t="s">
        <v>582</v>
      </c>
      <c r="C250" s="186" t="s">
        <v>392</v>
      </c>
      <c r="D250" s="187" t="s">
        <v>430</v>
      </c>
      <c r="E250" s="187" t="s">
        <v>431</v>
      </c>
      <c r="F250" s="52" t="s">
        <v>543</v>
      </c>
      <c r="G250" s="51" t="s">
        <v>573</v>
      </c>
      <c r="H250" s="48" t="s">
        <v>574</v>
      </c>
      <c r="I250" s="75" t="s">
        <v>602</v>
      </c>
      <c r="J250" s="76"/>
      <c r="K250" s="75"/>
      <c r="L250" s="77" t="s">
        <v>388</v>
      </c>
      <c r="M250" s="75"/>
      <c r="N250" s="75"/>
      <c r="O250" s="75"/>
      <c r="P250" s="75"/>
      <c r="Q250" s="171"/>
      <c r="R250" s="75"/>
      <c r="S250" s="75"/>
      <c r="T250" s="75"/>
      <c r="U250" s="75"/>
      <c r="V250" s="75"/>
      <c r="W250" s="75"/>
      <c r="X250" s="75"/>
      <c r="Y250" s="75"/>
      <c r="Z250" s="75"/>
      <c r="AA250" s="75"/>
      <c r="AB250" s="81">
        <v>2.0900339000000003</v>
      </c>
      <c r="AC250" s="81">
        <v>0</v>
      </c>
      <c r="AD250" s="81">
        <v>1.3924592</v>
      </c>
      <c r="AE250" s="81">
        <v>0.27823808999999999</v>
      </c>
      <c r="AF250" s="81">
        <v>0.38304485999999999</v>
      </c>
      <c r="AG250" s="81">
        <v>0</v>
      </c>
      <c r="AH250" s="81">
        <v>3.8025155000000002</v>
      </c>
      <c r="AI250" s="82">
        <v>7.9462915499999998</v>
      </c>
      <c r="AJ250" s="86" t="s">
        <v>177</v>
      </c>
      <c r="AK250" s="127"/>
      <c r="AL250" s="127" t="s">
        <v>157</v>
      </c>
    </row>
    <row r="251" spans="1:38" ht="33">
      <c r="A251" s="208">
        <v>245</v>
      </c>
      <c r="B251" s="205" t="s">
        <v>582</v>
      </c>
      <c r="C251" s="186" t="s">
        <v>392</v>
      </c>
      <c r="D251" s="187" t="s">
        <v>431</v>
      </c>
      <c r="E251" s="187" t="s">
        <v>432</v>
      </c>
      <c r="F251" s="52" t="s">
        <v>543</v>
      </c>
      <c r="G251" s="51" t="s">
        <v>573</v>
      </c>
      <c r="H251" s="48" t="s">
        <v>606</v>
      </c>
      <c r="I251" s="75" t="s">
        <v>595</v>
      </c>
      <c r="J251" s="76"/>
      <c r="K251" s="75"/>
      <c r="L251" s="77" t="s">
        <v>388</v>
      </c>
      <c r="M251" s="75"/>
      <c r="N251" s="75"/>
      <c r="O251" s="75"/>
      <c r="P251" s="75"/>
      <c r="Q251" s="171"/>
      <c r="R251" s="75"/>
      <c r="S251" s="75"/>
      <c r="T251" s="75"/>
      <c r="U251" s="75"/>
      <c r="V251" s="75"/>
      <c r="W251" s="75"/>
      <c r="X251" s="75"/>
      <c r="Y251" s="75"/>
      <c r="Z251" s="75"/>
      <c r="AA251" s="75"/>
      <c r="AB251" s="81">
        <v>0</v>
      </c>
      <c r="AC251" s="81">
        <v>0</v>
      </c>
      <c r="AD251" s="81">
        <v>0.93514558000000003</v>
      </c>
      <c r="AE251" s="81">
        <v>0.27823808999999999</v>
      </c>
      <c r="AF251" s="81">
        <v>0.38304485999999999</v>
      </c>
      <c r="AG251" s="81">
        <v>0</v>
      </c>
      <c r="AH251" s="81">
        <v>3.8025155000000002</v>
      </c>
      <c r="AI251" s="82">
        <v>5.39894403</v>
      </c>
      <c r="AJ251" s="86" t="s">
        <v>177</v>
      </c>
      <c r="AK251" s="127"/>
      <c r="AL251" s="127" t="s">
        <v>157</v>
      </c>
    </row>
    <row r="252" spans="1:38" ht="33">
      <c r="A252" s="208">
        <v>246</v>
      </c>
      <c r="B252" s="205" t="s">
        <v>582</v>
      </c>
      <c r="C252" s="186" t="s">
        <v>392</v>
      </c>
      <c r="D252" s="187" t="s">
        <v>432</v>
      </c>
      <c r="E252" s="187" t="s">
        <v>433</v>
      </c>
      <c r="F252" s="52" t="s">
        <v>543</v>
      </c>
      <c r="G252" s="51" t="s">
        <v>607</v>
      </c>
      <c r="H252" s="48" t="s">
        <v>608</v>
      </c>
      <c r="I252" s="75" t="s">
        <v>602</v>
      </c>
      <c r="J252" s="76"/>
      <c r="K252" s="75"/>
      <c r="L252" s="77" t="s">
        <v>388</v>
      </c>
      <c r="M252" s="75"/>
      <c r="N252" s="75"/>
      <c r="O252" s="75"/>
      <c r="P252" s="75"/>
      <c r="Q252" s="171"/>
      <c r="R252" s="75"/>
      <c r="S252" s="75"/>
      <c r="T252" s="75"/>
      <c r="U252" s="75"/>
      <c r="V252" s="75"/>
      <c r="W252" s="75"/>
      <c r="X252" s="75"/>
      <c r="Y252" s="75"/>
      <c r="Z252" s="75"/>
      <c r="AA252" s="75"/>
      <c r="AB252" s="81">
        <v>2.4314260999999999</v>
      </c>
      <c r="AC252" s="81">
        <v>0</v>
      </c>
      <c r="AD252" s="81">
        <v>17.484552999999998</v>
      </c>
      <c r="AE252" s="81">
        <v>0.28738702999999999</v>
      </c>
      <c r="AF252" s="81">
        <v>0.39564215999999996</v>
      </c>
      <c r="AG252" s="81">
        <v>0</v>
      </c>
      <c r="AH252" s="81">
        <v>3.9565127000000002</v>
      </c>
      <c r="AI252" s="82">
        <v>24.555520990000002</v>
      </c>
      <c r="AJ252" s="86" t="s">
        <v>177</v>
      </c>
      <c r="AK252" s="127"/>
      <c r="AL252" s="127" t="s">
        <v>157</v>
      </c>
    </row>
    <row r="253" spans="1:38" ht="33">
      <c r="A253" s="208">
        <v>247</v>
      </c>
      <c r="B253" s="205" t="s">
        <v>582</v>
      </c>
      <c r="C253" s="186" t="s">
        <v>392</v>
      </c>
      <c r="D253" s="187" t="s">
        <v>433</v>
      </c>
      <c r="E253" s="187" t="s">
        <v>434</v>
      </c>
      <c r="F253" s="49" t="s">
        <v>543</v>
      </c>
      <c r="G253" s="51" t="s">
        <v>607</v>
      </c>
      <c r="H253" s="48" t="s">
        <v>609</v>
      </c>
      <c r="I253" s="75" t="s">
        <v>595</v>
      </c>
      <c r="J253" s="76"/>
      <c r="K253" s="75"/>
      <c r="L253" s="77" t="s">
        <v>388</v>
      </c>
      <c r="M253" s="75"/>
      <c r="N253" s="75"/>
      <c r="O253" s="75"/>
      <c r="P253" s="75"/>
      <c r="Q253" s="171"/>
      <c r="R253" s="75"/>
      <c r="S253" s="75"/>
      <c r="T253" s="75"/>
      <c r="U253" s="75"/>
      <c r="V253" s="75"/>
      <c r="W253" s="75"/>
      <c r="X253" s="75"/>
      <c r="Y253" s="75"/>
      <c r="Z253" s="75"/>
      <c r="AA253" s="75"/>
      <c r="AB253" s="88">
        <v>0</v>
      </c>
      <c r="AC253" s="88">
        <v>0</v>
      </c>
      <c r="AD253" s="88">
        <v>16.874355999999999</v>
      </c>
      <c r="AE253" s="88">
        <v>0.28738702999999999</v>
      </c>
      <c r="AF253" s="88">
        <v>0.39564215999999996</v>
      </c>
      <c r="AG253" s="88">
        <v>0</v>
      </c>
      <c r="AH253" s="88">
        <v>3.9565127000000002</v>
      </c>
      <c r="AI253" s="89">
        <v>21.513897890000003</v>
      </c>
      <c r="AJ253" s="90" t="s">
        <v>177</v>
      </c>
      <c r="AK253" s="128"/>
      <c r="AL253" s="128" t="s">
        <v>157</v>
      </c>
    </row>
    <row r="254" spans="1:38" ht="33">
      <c r="A254" s="208">
        <v>248</v>
      </c>
      <c r="B254" s="203" t="s">
        <v>582</v>
      </c>
      <c r="C254" s="186" t="s">
        <v>392</v>
      </c>
      <c r="D254" s="187" t="s">
        <v>434</v>
      </c>
      <c r="E254" s="187" t="s">
        <v>435</v>
      </c>
      <c r="F254" s="25" t="s">
        <v>610</v>
      </c>
      <c r="G254" s="53" t="s">
        <v>611</v>
      </c>
      <c r="H254" s="193" t="s">
        <v>21</v>
      </c>
      <c r="I254" s="91" t="s">
        <v>612</v>
      </c>
      <c r="J254" s="92"/>
      <c r="K254" s="91"/>
      <c r="L254" s="93" t="s">
        <v>436</v>
      </c>
      <c r="M254" s="91"/>
      <c r="N254" s="91"/>
      <c r="O254" s="91"/>
      <c r="P254" s="91"/>
      <c r="Q254" s="185"/>
      <c r="R254" s="91"/>
      <c r="S254" s="91"/>
      <c r="T254" s="91"/>
      <c r="U254" s="91"/>
      <c r="V254" s="91"/>
      <c r="W254" s="91"/>
      <c r="X254" s="91"/>
      <c r="Y254" s="91"/>
      <c r="Z254" s="91"/>
      <c r="AA254" s="91"/>
      <c r="AB254" s="78">
        <v>74.733226000000002</v>
      </c>
      <c r="AC254" s="78">
        <v>0</v>
      </c>
      <c r="AD254" s="78">
        <v>18.688593000000001</v>
      </c>
      <c r="AE254" s="78">
        <v>2.2056768999999998</v>
      </c>
      <c r="AF254" s="78">
        <v>9.4138843999999988</v>
      </c>
      <c r="AG254" s="78">
        <v>0</v>
      </c>
      <c r="AH254" s="78">
        <v>0</v>
      </c>
      <c r="AI254" s="79">
        <v>105.0413803</v>
      </c>
      <c r="AJ254" s="80" t="s">
        <v>177</v>
      </c>
      <c r="AK254" s="126"/>
      <c r="AL254" s="126" t="s">
        <v>157</v>
      </c>
    </row>
    <row r="255" spans="1:38" ht="33">
      <c r="A255" s="208">
        <v>249</v>
      </c>
      <c r="B255" s="203" t="s">
        <v>582</v>
      </c>
      <c r="C255" s="186" t="s">
        <v>392</v>
      </c>
      <c r="D255" s="187" t="s">
        <v>435</v>
      </c>
      <c r="E255" s="187" t="s">
        <v>437</v>
      </c>
      <c r="F255" s="26" t="s">
        <v>610</v>
      </c>
      <c r="G255" s="53" t="s">
        <v>611</v>
      </c>
      <c r="H255" s="193" t="s">
        <v>21</v>
      </c>
      <c r="I255" s="75" t="s">
        <v>613</v>
      </c>
      <c r="J255" s="76"/>
      <c r="K255" s="75"/>
      <c r="L255" s="77" t="s">
        <v>436</v>
      </c>
      <c r="M255" s="75"/>
      <c r="N255" s="75"/>
      <c r="O255" s="75"/>
      <c r="P255" s="75"/>
      <c r="Q255" s="171"/>
      <c r="R255" s="75"/>
      <c r="S255" s="75"/>
      <c r="T255" s="75"/>
      <c r="U255" s="75"/>
      <c r="V255" s="75"/>
      <c r="W255" s="75"/>
      <c r="X255" s="75"/>
      <c r="Y255" s="75"/>
      <c r="Z255" s="75"/>
      <c r="AA255" s="75"/>
      <c r="AB255" s="81">
        <v>74.700214000000003</v>
      </c>
      <c r="AC255" s="81">
        <v>0</v>
      </c>
      <c r="AD255" s="81">
        <v>18.688593000000001</v>
      </c>
      <c r="AE255" s="81">
        <v>2.2056768999999998</v>
      </c>
      <c r="AF255" s="81">
        <v>9.1396112999999986</v>
      </c>
      <c r="AG255" s="81">
        <v>0</v>
      </c>
      <c r="AH255" s="81">
        <v>0</v>
      </c>
      <c r="AI255" s="82">
        <v>104.7340952</v>
      </c>
      <c r="AJ255" s="86" t="s">
        <v>177</v>
      </c>
      <c r="AK255" s="127"/>
      <c r="AL255" s="127" t="s">
        <v>157</v>
      </c>
    </row>
    <row r="256" spans="1:38" ht="33">
      <c r="A256" s="208">
        <v>250</v>
      </c>
      <c r="B256" s="203" t="s">
        <v>582</v>
      </c>
      <c r="C256" s="186" t="s">
        <v>392</v>
      </c>
      <c r="D256" s="187" t="s">
        <v>437</v>
      </c>
      <c r="E256" s="187" t="s">
        <v>438</v>
      </c>
      <c r="F256" s="26" t="s">
        <v>610</v>
      </c>
      <c r="G256" s="53" t="s">
        <v>448</v>
      </c>
      <c r="H256" s="193" t="s">
        <v>21</v>
      </c>
      <c r="I256" s="75" t="s">
        <v>612</v>
      </c>
      <c r="J256" s="76"/>
      <c r="K256" s="75"/>
      <c r="L256" s="77" t="s">
        <v>614</v>
      </c>
      <c r="M256" s="75"/>
      <c r="N256" s="75"/>
      <c r="O256" s="75"/>
      <c r="P256" s="75"/>
      <c r="Q256" s="171"/>
      <c r="R256" s="75"/>
      <c r="S256" s="75"/>
      <c r="T256" s="75"/>
      <c r="U256" s="75"/>
      <c r="V256" s="75"/>
      <c r="W256" s="75"/>
      <c r="X256" s="75"/>
      <c r="Y256" s="75"/>
      <c r="Z256" s="75"/>
      <c r="AA256" s="75"/>
      <c r="AB256" s="81">
        <v>294.76889999999997</v>
      </c>
      <c r="AC256" s="81">
        <v>0</v>
      </c>
      <c r="AD256" s="81">
        <v>73.568939</v>
      </c>
      <c r="AE256" s="81">
        <v>7.5319146000000003</v>
      </c>
      <c r="AF256" s="81">
        <v>41.089703999999998</v>
      </c>
      <c r="AG256" s="81">
        <v>0</v>
      </c>
      <c r="AH256" s="81">
        <v>0</v>
      </c>
      <c r="AI256" s="82">
        <v>416.95945759999995</v>
      </c>
      <c r="AJ256" s="86" t="s">
        <v>177</v>
      </c>
      <c r="AK256" s="127"/>
      <c r="AL256" s="127" t="s">
        <v>157</v>
      </c>
    </row>
    <row r="257" spans="1:39" ht="33">
      <c r="A257" s="208">
        <v>251</v>
      </c>
      <c r="B257" s="203" t="s">
        <v>582</v>
      </c>
      <c r="C257" s="186" t="s">
        <v>392</v>
      </c>
      <c r="D257" s="187" t="s">
        <v>438</v>
      </c>
      <c r="E257" s="187" t="s">
        <v>439</v>
      </c>
      <c r="F257" s="27" t="s">
        <v>610</v>
      </c>
      <c r="G257" s="53" t="s">
        <v>448</v>
      </c>
      <c r="H257" s="193" t="s">
        <v>21</v>
      </c>
      <c r="I257" s="118" t="s">
        <v>613</v>
      </c>
      <c r="J257" s="119"/>
      <c r="K257" s="118"/>
      <c r="L257" s="120" t="s">
        <v>614</v>
      </c>
      <c r="M257" s="118"/>
      <c r="N257" s="118"/>
      <c r="O257" s="118"/>
      <c r="P257" s="118"/>
      <c r="Q257" s="184"/>
      <c r="R257" s="118"/>
      <c r="S257" s="118"/>
      <c r="T257" s="118"/>
      <c r="U257" s="118"/>
      <c r="V257" s="118"/>
      <c r="W257" s="118"/>
      <c r="X257" s="118"/>
      <c r="Y257" s="118"/>
      <c r="Z257" s="118"/>
      <c r="AA257" s="118"/>
      <c r="AB257" s="88">
        <v>303.46889999999996</v>
      </c>
      <c r="AC257" s="88">
        <v>0</v>
      </c>
      <c r="AD257" s="88">
        <v>75.775830999999997</v>
      </c>
      <c r="AE257" s="88">
        <v>7.7580608</v>
      </c>
      <c r="AF257" s="88">
        <v>41.089703999999998</v>
      </c>
      <c r="AG257" s="88">
        <v>0</v>
      </c>
      <c r="AH257" s="88">
        <v>0</v>
      </c>
      <c r="AI257" s="89">
        <v>428.09249579999994</v>
      </c>
      <c r="AJ257" s="90" t="s">
        <v>177</v>
      </c>
      <c r="AK257" s="128"/>
      <c r="AL257" s="128" t="s">
        <v>157</v>
      </c>
      <c r="AM257" s="11"/>
    </row>
    <row r="258" spans="1:39" ht="33">
      <c r="A258" s="208">
        <v>252</v>
      </c>
      <c r="B258" s="203" t="s">
        <v>582</v>
      </c>
      <c r="C258" s="186" t="s">
        <v>392</v>
      </c>
      <c r="D258" s="187" t="s">
        <v>439</v>
      </c>
      <c r="E258" s="187" t="s">
        <v>440</v>
      </c>
      <c r="F258" s="25" t="s">
        <v>550</v>
      </c>
      <c r="G258" s="30" t="s">
        <v>615</v>
      </c>
      <c r="H258" s="28" t="s">
        <v>150</v>
      </c>
      <c r="I258" s="75" t="s">
        <v>150</v>
      </c>
      <c r="J258" s="76"/>
      <c r="K258" s="75"/>
      <c r="L258" s="77" t="s">
        <v>388</v>
      </c>
      <c r="M258" s="75"/>
      <c r="N258" s="75"/>
      <c r="O258" s="75"/>
      <c r="P258" s="75"/>
      <c r="Q258" s="171"/>
      <c r="R258" s="75"/>
      <c r="S258" s="75"/>
      <c r="T258" s="75"/>
      <c r="U258" s="75"/>
      <c r="V258" s="75"/>
      <c r="W258" s="75"/>
      <c r="X258" s="75"/>
      <c r="Y258" s="75"/>
      <c r="Z258" s="75"/>
      <c r="AA258" s="75"/>
      <c r="AB258" s="78">
        <v>25.806263999999999</v>
      </c>
      <c r="AC258" s="78">
        <v>0</v>
      </c>
      <c r="AD258" s="78">
        <v>6.4917228000000007</v>
      </c>
      <c r="AE258" s="78">
        <v>5.9694243000000001E-2</v>
      </c>
      <c r="AF258" s="78">
        <v>0.37365983999999997</v>
      </c>
      <c r="AG258" s="78">
        <v>0</v>
      </c>
      <c r="AH258" s="78">
        <v>7.1714324000000005</v>
      </c>
      <c r="AI258" s="79">
        <v>39.902773283000002</v>
      </c>
      <c r="AJ258" s="80" t="s">
        <v>177</v>
      </c>
      <c r="AK258" s="126"/>
      <c r="AL258" s="126" t="s">
        <v>157</v>
      </c>
      <c r="AM258" s="11"/>
    </row>
    <row r="259" spans="1:39" ht="33">
      <c r="A259" s="208">
        <v>253</v>
      </c>
      <c r="B259" s="203" t="s">
        <v>582</v>
      </c>
      <c r="C259" s="186" t="s">
        <v>392</v>
      </c>
      <c r="D259" s="187" t="s">
        <v>440</v>
      </c>
      <c r="E259" s="187" t="s">
        <v>441</v>
      </c>
      <c r="F259" s="26" t="s">
        <v>550</v>
      </c>
      <c r="G259" s="30" t="s">
        <v>616</v>
      </c>
      <c r="H259" s="28" t="s">
        <v>150</v>
      </c>
      <c r="I259" s="75" t="s">
        <v>150</v>
      </c>
      <c r="J259" s="76"/>
      <c r="K259" s="75"/>
      <c r="L259" s="77" t="s">
        <v>388</v>
      </c>
      <c r="M259" s="75"/>
      <c r="N259" s="75"/>
      <c r="O259" s="75"/>
      <c r="P259" s="75"/>
      <c r="Q259" s="171"/>
      <c r="R259" s="75"/>
      <c r="S259" s="75"/>
      <c r="T259" s="75"/>
      <c r="U259" s="75"/>
      <c r="V259" s="75"/>
      <c r="W259" s="75"/>
      <c r="X259" s="75"/>
      <c r="Y259" s="75"/>
      <c r="Z259" s="75"/>
      <c r="AA259" s="75"/>
      <c r="AB259" s="81">
        <v>4.9426030999999995</v>
      </c>
      <c r="AC259" s="81">
        <v>0</v>
      </c>
      <c r="AD259" s="81">
        <v>1.259406</v>
      </c>
      <c r="AE259" s="81">
        <v>2.2057680999999999E-3</v>
      </c>
      <c r="AF259" s="81">
        <v>0.12333090000000001</v>
      </c>
      <c r="AG259" s="81">
        <v>0</v>
      </c>
      <c r="AH259" s="81">
        <v>1.0120688</v>
      </c>
      <c r="AI259" s="82">
        <v>7.3396145680999991</v>
      </c>
      <c r="AJ259" s="86" t="s">
        <v>177</v>
      </c>
      <c r="AK259" s="127"/>
      <c r="AL259" s="127" t="s">
        <v>157</v>
      </c>
      <c r="AM259" s="11"/>
    </row>
    <row r="260" spans="1:39" ht="33">
      <c r="A260" s="208">
        <v>254</v>
      </c>
      <c r="B260" s="203" t="s">
        <v>582</v>
      </c>
      <c r="C260" s="186" t="s">
        <v>392</v>
      </c>
      <c r="D260" s="187" t="s">
        <v>441</v>
      </c>
      <c r="E260" s="187" t="s">
        <v>442</v>
      </c>
      <c r="F260" s="26" t="s">
        <v>550</v>
      </c>
      <c r="G260" s="30" t="s">
        <v>617</v>
      </c>
      <c r="H260" s="28" t="s">
        <v>150</v>
      </c>
      <c r="I260" s="75" t="s">
        <v>150</v>
      </c>
      <c r="J260" s="76"/>
      <c r="K260" s="75"/>
      <c r="L260" s="77" t="s">
        <v>388</v>
      </c>
      <c r="M260" s="75"/>
      <c r="N260" s="75"/>
      <c r="O260" s="75"/>
      <c r="P260" s="75"/>
      <c r="Q260" s="171"/>
      <c r="R260" s="75"/>
      <c r="S260" s="75"/>
      <c r="T260" s="75"/>
      <c r="U260" s="75"/>
      <c r="V260" s="75"/>
      <c r="W260" s="75"/>
      <c r="X260" s="75"/>
      <c r="Y260" s="75"/>
      <c r="Z260" s="75"/>
      <c r="AA260" s="75"/>
      <c r="AB260" s="81">
        <v>4.5643354999999994</v>
      </c>
      <c r="AC260" s="81">
        <v>0</v>
      </c>
      <c r="AD260" s="81">
        <v>1.163025</v>
      </c>
      <c r="AE260" s="81">
        <v>4.0096731000000002E-4</v>
      </c>
      <c r="AF260" s="81">
        <v>6.761376899999999E-2</v>
      </c>
      <c r="AG260" s="81">
        <v>0</v>
      </c>
      <c r="AH260" s="81">
        <v>0.57503451000000005</v>
      </c>
      <c r="AI260" s="82">
        <v>6.37040974631</v>
      </c>
      <c r="AJ260" s="86" t="s">
        <v>177</v>
      </c>
      <c r="AK260" s="127"/>
      <c r="AL260" s="127" t="s">
        <v>157</v>
      </c>
      <c r="AM260" s="11"/>
    </row>
    <row r="261" spans="1:39" ht="33">
      <c r="A261" s="208">
        <v>255</v>
      </c>
      <c r="B261" s="203" t="s">
        <v>582</v>
      </c>
      <c r="C261" s="186" t="s">
        <v>392</v>
      </c>
      <c r="D261" s="187" t="s">
        <v>442</v>
      </c>
      <c r="E261" s="187" t="s">
        <v>443</v>
      </c>
      <c r="F261" s="27" t="s">
        <v>550</v>
      </c>
      <c r="G261" s="30" t="s">
        <v>618</v>
      </c>
      <c r="H261" s="28" t="s">
        <v>150</v>
      </c>
      <c r="I261" s="75" t="s">
        <v>150</v>
      </c>
      <c r="J261" s="76"/>
      <c r="K261" s="75"/>
      <c r="L261" s="77" t="s">
        <v>388</v>
      </c>
      <c r="M261" s="75"/>
      <c r="N261" s="75"/>
      <c r="O261" s="75"/>
      <c r="P261" s="75"/>
      <c r="Q261" s="171"/>
      <c r="R261" s="75"/>
      <c r="S261" s="75"/>
      <c r="T261" s="75"/>
      <c r="U261" s="75"/>
      <c r="V261" s="75"/>
      <c r="W261" s="75"/>
      <c r="X261" s="75"/>
      <c r="Y261" s="75"/>
      <c r="Z261" s="75"/>
      <c r="AA261" s="75"/>
      <c r="AB261" s="88">
        <v>12.247773</v>
      </c>
      <c r="AC261" s="88">
        <v>0</v>
      </c>
      <c r="AD261" s="88">
        <v>3.1209483999999996</v>
      </c>
      <c r="AE261" s="88">
        <v>1.4551148E-3</v>
      </c>
      <c r="AF261" s="88">
        <v>8.1420095999999997E-2</v>
      </c>
      <c r="AG261" s="88">
        <v>0</v>
      </c>
      <c r="AH261" s="88">
        <v>1.0120688</v>
      </c>
      <c r="AI261" s="89">
        <v>16.463665410800001</v>
      </c>
      <c r="AJ261" s="90" t="s">
        <v>177</v>
      </c>
      <c r="AK261" s="128"/>
      <c r="AL261" s="128" t="s">
        <v>157</v>
      </c>
      <c r="AM261" s="11"/>
    </row>
    <row r="262" spans="1:39" ht="33">
      <c r="A262" s="208">
        <v>256</v>
      </c>
      <c r="B262" s="203" t="s">
        <v>582</v>
      </c>
      <c r="C262" s="186" t="s">
        <v>392</v>
      </c>
      <c r="D262" s="187" t="s">
        <v>443</v>
      </c>
      <c r="E262" s="187" t="s">
        <v>444</v>
      </c>
      <c r="F262" s="25" t="s">
        <v>552</v>
      </c>
      <c r="G262" s="53" t="s">
        <v>575</v>
      </c>
      <c r="H262" s="28" t="s">
        <v>41</v>
      </c>
      <c r="I262" s="91" t="s">
        <v>171</v>
      </c>
      <c r="J262" s="92"/>
      <c r="K262" s="91"/>
      <c r="L262" s="93" t="s">
        <v>388</v>
      </c>
      <c r="M262" s="91"/>
      <c r="N262" s="91"/>
      <c r="O262" s="91"/>
      <c r="P262" s="91"/>
      <c r="Q262" s="185"/>
      <c r="R262" s="91"/>
      <c r="S262" s="91"/>
      <c r="T262" s="91"/>
      <c r="U262" s="91"/>
      <c r="V262" s="91"/>
      <c r="W262" s="91"/>
      <c r="X262" s="91"/>
      <c r="Y262" s="91"/>
      <c r="Z262" s="91"/>
      <c r="AA262" s="91"/>
      <c r="AB262" s="78">
        <v>1303.3578</v>
      </c>
      <c r="AC262" s="78">
        <v>0</v>
      </c>
      <c r="AD262" s="78">
        <v>179.38490000000002</v>
      </c>
      <c r="AE262" s="78">
        <v>4.1527001000000001E-2</v>
      </c>
      <c r="AF262" s="78">
        <v>0.83054001</v>
      </c>
      <c r="AG262" s="78">
        <v>0</v>
      </c>
      <c r="AH262" s="78">
        <v>13.944695999999999</v>
      </c>
      <c r="AI262" s="79">
        <v>1497.5594630110002</v>
      </c>
      <c r="AJ262" s="80" t="s">
        <v>177</v>
      </c>
      <c r="AK262" s="126"/>
      <c r="AL262" s="126" t="s">
        <v>157</v>
      </c>
      <c r="AM262" s="11"/>
    </row>
    <row r="263" spans="1:39" ht="33">
      <c r="A263" s="208">
        <v>257</v>
      </c>
      <c r="B263" s="203" t="s">
        <v>582</v>
      </c>
      <c r="C263" s="186" t="s">
        <v>392</v>
      </c>
      <c r="D263" s="187" t="s">
        <v>444</v>
      </c>
      <c r="E263" s="187" t="s">
        <v>445</v>
      </c>
      <c r="F263" s="26" t="s">
        <v>552</v>
      </c>
      <c r="G263" s="53" t="s">
        <v>575</v>
      </c>
      <c r="H263" s="28" t="s">
        <v>41</v>
      </c>
      <c r="I263" s="75" t="s">
        <v>576</v>
      </c>
      <c r="J263" s="76"/>
      <c r="K263" s="75"/>
      <c r="L263" s="77" t="s">
        <v>388</v>
      </c>
      <c r="M263" s="75"/>
      <c r="N263" s="75"/>
      <c r="O263" s="75"/>
      <c r="P263" s="75"/>
      <c r="Q263" s="171"/>
      <c r="R263" s="75"/>
      <c r="S263" s="75"/>
      <c r="T263" s="75"/>
      <c r="U263" s="75"/>
      <c r="V263" s="75"/>
      <c r="W263" s="75"/>
      <c r="X263" s="75"/>
      <c r="Y263" s="75"/>
      <c r="Z263" s="75"/>
      <c r="AA263" s="75"/>
      <c r="AB263" s="81">
        <v>1557.8381999999999</v>
      </c>
      <c r="AC263" s="81">
        <v>0</v>
      </c>
      <c r="AD263" s="81">
        <v>271.56288000000001</v>
      </c>
      <c r="AE263" s="81">
        <v>0.12617615999999998</v>
      </c>
      <c r="AF263" s="81">
        <v>2.5235211999999998</v>
      </c>
      <c r="AG263" s="81">
        <v>0</v>
      </c>
      <c r="AH263" s="81">
        <v>87.769000000000005</v>
      </c>
      <c r="AI263" s="82">
        <v>1919.81977736</v>
      </c>
      <c r="AJ263" s="86" t="s">
        <v>177</v>
      </c>
      <c r="AK263" s="127"/>
      <c r="AL263" s="127" t="s">
        <v>157</v>
      </c>
      <c r="AM263" s="11"/>
    </row>
    <row r="264" spans="1:39" ht="33">
      <c r="A264" s="208">
        <v>258</v>
      </c>
      <c r="B264" s="203" t="s">
        <v>582</v>
      </c>
      <c r="C264" s="186" t="s">
        <v>392</v>
      </c>
      <c r="D264" s="187" t="s">
        <v>445</v>
      </c>
      <c r="E264" s="187" t="s">
        <v>446</v>
      </c>
      <c r="F264" s="26" t="s">
        <v>552</v>
      </c>
      <c r="G264" s="53" t="s">
        <v>575</v>
      </c>
      <c r="H264" s="28" t="s">
        <v>41</v>
      </c>
      <c r="I264" s="75" t="s">
        <v>579</v>
      </c>
      <c r="J264" s="76"/>
      <c r="K264" s="75"/>
      <c r="L264" s="77" t="s">
        <v>388</v>
      </c>
      <c r="M264" s="75"/>
      <c r="N264" s="75"/>
      <c r="O264" s="75"/>
      <c r="P264" s="75"/>
      <c r="Q264" s="171"/>
      <c r="R264" s="75"/>
      <c r="S264" s="75"/>
      <c r="T264" s="75"/>
      <c r="U264" s="75"/>
      <c r="V264" s="75"/>
      <c r="W264" s="75"/>
      <c r="X264" s="75"/>
      <c r="Y264" s="75"/>
      <c r="Z264" s="75"/>
      <c r="AA264" s="75"/>
      <c r="AB264" s="81">
        <v>1292.2689</v>
      </c>
      <c r="AC264" s="81">
        <v>0</v>
      </c>
      <c r="AD264" s="81">
        <v>175.37253000000001</v>
      </c>
      <c r="AE264" s="81">
        <v>3.1035869000000001E-2</v>
      </c>
      <c r="AF264" s="81">
        <v>0.62071737000000005</v>
      </c>
      <c r="AG264" s="81">
        <v>0</v>
      </c>
      <c r="AH264" s="81">
        <v>10.726400999999999</v>
      </c>
      <c r="AI264" s="82">
        <v>1479.0195842390001</v>
      </c>
      <c r="AJ264" s="86" t="s">
        <v>177</v>
      </c>
      <c r="AK264" s="127"/>
      <c r="AL264" s="127" t="s">
        <v>157</v>
      </c>
      <c r="AM264" s="11"/>
    </row>
    <row r="265" spans="1:39" ht="33">
      <c r="A265" s="208">
        <v>259</v>
      </c>
      <c r="B265" s="206" t="s">
        <v>582</v>
      </c>
      <c r="C265" s="136" t="s">
        <v>392</v>
      </c>
      <c r="D265" s="187" t="s">
        <v>446</v>
      </c>
      <c r="E265" s="187" t="s">
        <v>447</v>
      </c>
      <c r="F265" s="27" t="s">
        <v>552</v>
      </c>
      <c r="G265" s="30" t="s">
        <v>555</v>
      </c>
      <c r="H265" s="28" t="s">
        <v>41</v>
      </c>
      <c r="I265" s="118" t="s">
        <v>556</v>
      </c>
      <c r="J265" s="119"/>
      <c r="K265" s="118"/>
      <c r="L265" s="120" t="s">
        <v>277</v>
      </c>
      <c r="M265" s="118"/>
      <c r="N265" s="118"/>
      <c r="O265" s="118"/>
      <c r="P265" s="118"/>
      <c r="Q265" s="184"/>
      <c r="R265" s="118"/>
      <c r="S265" s="118"/>
      <c r="T265" s="118"/>
      <c r="U265" s="118"/>
      <c r="V265" s="118"/>
      <c r="W265" s="118"/>
      <c r="X265" s="118"/>
      <c r="Y265" s="118"/>
      <c r="Z265" s="118"/>
      <c r="AA265" s="118"/>
      <c r="AB265" s="88">
        <v>590897.6</v>
      </c>
      <c r="AC265" s="88">
        <v>0</v>
      </c>
      <c r="AD265" s="88">
        <v>162092.65</v>
      </c>
      <c r="AE265" s="88">
        <v>209.0412</v>
      </c>
      <c r="AF265" s="88">
        <v>4180.8240999999998</v>
      </c>
      <c r="AG265" s="88">
        <v>0</v>
      </c>
      <c r="AH265" s="88">
        <v>0</v>
      </c>
      <c r="AI265" s="89">
        <v>757380.11529999995</v>
      </c>
      <c r="AJ265" s="90" t="s">
        <v>177</v>
      </c>
      <c r="AK265" s="128"/>
      <c r="AL265" s="128" t="s">
        <v>157</v>
      </c>
      <c r="AM265" s="11"/>
    </row>
    <row r="266" spans="1:39" ht="16.5">
      <c r="B266" s="11"/>
      <c r="C266" s="11"/>
      <c r="D266" s="187"/>
      <c r="E266" s="11"/>
      <c r="F266" s="11"/>
      <c r="G266" s="11"/>
      <c r="H266" s="11"/>
      <c r="I266" s="11"/>
      <c r="J266" s="11"/>
      <c r="K266" s="11"/>
      <c r="L266" s="11"/>
      <c r="M266" s="13"/>
      <c r="N266" s="13"/>
      <c r="O266" s="13"/>
      <c r="P266" s="13"/>
      <c r="Q266" s="11"/>
      <c r="R266" s="13"/>
      <c r="S266" s="13"/>
      <c r="T266" s="11"/>
      <c r="U266" s="11"/>
      <c r="V266" s="11"/>
      <c r="W266" s="11"/>
      <c r="X266" s="11"/>
      <c r="Y266" s="13"/>
      <c r="Z266" s="13"/>
      <c r="AA266" s="13"/>
      <c r="AB266" s="11"/>
      <c r="AC266" s="11"/>
      <c r="AD266" s="11"/>
      <c r="AE266" s="11"/>
      <c r="AF266" s="11"/>
      <c r="AG266" s="11"/>
      <c r="AH266" s="11"/>
      <c r="AI266" s="11"/>
      <c r="AJ266" s="13"/>
      <c r="AK266" s="13"/>
      <c r="AL266" s="13"/>
      <c r="AM266" s="13"/>
    </row>
    <row r="267" spans="1:39" ht="15">
      <c r="B267" s="11"/>
      <c r="C267" s="11"/>
      <c r="D267" s="11"/>
      <c r="E267" s="11"/>
      <c r="F267" s="11"/>
      <c r="G267" s="11"/>
      <c r="H267" s="11"/>
      <c r="I267" s="11"/>
      <c r="J267" s="11"/>
      <c r="K267" s="11"/>
      <c r="L267" s="11"/>
      <c r="M267" s="13"/>
      <c r="N267" s="13"/>
      <c r="O267" s="13"/>
      <c r="P267" s="13"/>
      <c r="Q267" s="11"/>
      <c r="R267" s="13"/>
      <c r="S267" s="13"/>
      <c r="T267" s="11"/>
      <c r="U267" s="11"/>
      <c r="V267" s="11"/>
      <c r="W267" s="11"/>
      <c r="X267" s="11"/>
      <c r="Y267" s="13"/>
      <c r="Z267" s="13"/>
      <c r="AA267" s="13"/>
      <c r="AB267" s="11"/>
      <c r="AC267" s="11"/>
      <c r="AD267" s="11"/>
      <c r="AE267" s="11"/>
      <c r="AF267" s="11"/>
      <c r="AG267" s="11"/>
      <c r="AH267" s="11"/>
      <c r="AI267" s="11"/>
      <c r="AJ267" s="13"/>
      <c r="AK267" s="13"/>
      <c r="AL267" s="13"/>
      <c r="AM267" s="13"/>
    </row>
    <row r="268" spans="1:39" ht="15">
      <c r="B268" s="11"/>
      <c r="C268" s="11"/>
      <c r="D268" s="11"/>
      <c r="E268" s="11"/>
      <c r="F268" s="11"/>
      <c r="G268" s="11"/>
      <c r="H268" s="11"/>
      <c r="I268" s="11"/>
      <c r="J268" s="11"/>
      <c r="K268" s="11"/>
      <c r="L268" s="11"/>
      <c r="M268" s="13"/>
      <c r="N268" s="13"/>
      <c r="O268" s="13"/>
      <c r="P268" s="13"/>
      <c r="Q268" s="11"/>
      <c r="R268" s="13"/>
      <c r="S268" s="13"/>
      <c r="T268" s="11"/>
      <c r="U268" s="11"/>
      <c r="V268" s="11"/>
      <c r="W268" s="11"/>
      <c r="X268" s="11"/>
      <c r="Y268" s="13"/>
      <c r="Z268" s="13"/>
      <c r="AA268" s="13"/>
      <c r="AB268" s="11"/>
      <c r="AC268" s="11"/>
      <c r="AD268" s="11"/>
      <c r="AE268" s="11"/>
      <c r="AF268" s="11"/>
      <c r="AG268" s="11"/>
      <c r="AH268" s="11"/>
      <c r="AI268" s="11"/>
      <c r="AJ268" s="13"/>
      <c r="AK268" s="13"/>
      <c r="AL268" s="13"/>
      <c r="AM268" s="13"/>
    </row>
    <row r="269" spans="1:39" ht="15">
      <c r="B269" s="11"/>
      <c r="C269" s="11"/>
      <c r="D269" s="11"/>
      <c r="E269" s="11"/>
      <c r="F269" s="11"/>
      <c r="G269" s="11"/>
      <c r="H269" s="11"/>
      <c r="I269" s="11"/>
      <c r="J269" s="11"/>
      <c r="K269" s="11"/>
      <c r="L269" s="11"/>
      <c r="M269" s="13"/>
      <c r="N269" s="13"/>
      <c r="O269" s="13"/>
      <c r="P269" s="13"/>
      <c r="Q269" s="11"/>
      <c r="R269" s="13"/>
      <c r="S269" s="13"/>
      <c r="T269" s="11"/>
      <c r="U269" s="11"/>
      <c r="V269" s="11"/>
      <c r="W269" s="11"/>
      <c r="X269" s="11"/>
      <c r="Y269" s="13"/>
      <c r="Z269" s="13"/>
      <c r="AA269" s="13"/>
      <c r="AB269" s="11"/>
      <c r="AC269" s="11"/>
      <c r="AD269" s="11"/>
      <c r="AE269" s="11"/>
      <c r="AF269" s="11"/>
      <c r="AG269" s="11"/>
      <c r="AH269" s="11"/>
      <c r="AI269" s="11"/>
      <c r="AJ269" s="13"/>
      <c r="AK269" s="13"/>
      <c r="AL269" s="13"/>
      <c r="AM269" s="13"/>
    </row>
    <row r="270" spans="1:39" ht="15">
      <c r="B270" s="11"/>
      <c r="C270" s="11"/>
      <c r="D270" s="11"/>
      <c r="E270" s="11"/>
      <c r="F270" s="11"/>
      <c r="G270" s="11"/>
      <c r="H270" s="11"/>
      <c r="I270" s="11"/>
      <c r="J270" s="11"/>
      <c r="K270" s="11"/>
      <c r="L270" s="11"/>
      <c r="M270" s="13"/>
      <c r="N270" s="13"/>
      <c r="O270" s="13"/>
      <c r="P270" s="13"/>
      <c r="Q270" s="11"/>
      <c r="R270" s="13"/>
      <c r="S270" s="13"/>
      <c r="T270" s="11"/>
      <c r="U270" s="11"/>
      <c r="V270" s="11"/>
      <c r="W270" s="11"/>
      <c r="X270" s="11"/>
      <c r="Y270" s="13"/>
      <c r="Z270" s="13"/>
      <c r="AA270" s="13"/>
      <c r="AB270" s="11"/>
      <c r="AC270" s="11"/>
      <c r="AD270" s="11"/>
      <c r="AE270" s="11"/>
      <c r="AF270" s="11"/>
      <c r="AG270" s="11"/>
      <c r="AH270" s="11"/>
      <c r="AI270" s="11"/>
      <c r="AJ270" s="13"/>
      <c r="AK270" s="13"/>
      <c r="AL270" s="13"/>
      <c r="AM270" s="13"/>
    </row>
    <row r="271" spans="1:39" ht="15">
      <c r="B271" s="11"/>
      <c r="C271" s="11"/>
      <c r="D271" s="11"/>
      <c r="E271" s="11"/>
      <c r="F271" s="11"/>
      <c r="G271" s="11"/>
      <c r="H271" s="11"/>
      <c r="I271" s="11"/>
      <c r="J271" s="11"/>
      <c r="K271" s="11"/>
      <c r="L271" s="11"/>
      <c r="M271" s="13"/>
      <c r="N271" s="13"/>
      <c r="O271" s="13"/>
      <c r="P271" s="13"/>
      <c r="Q271" s="11"/>
      <c r="R271" s="13"/>
      <c r="S271" s="13"/>
      <c r="T271" s="11"/>
      <c r="U271" s="11"/>
      <c r="V271" s="11"/>
      <c r="W271" s="11"/>
      <c r="X271" s="11"/>
      <c r="Y271" s="13"/>
      <c r="Z271" s="13"/>
      <c r="AA271" s="13"/>
      <c r="AB271" s="11"/>
      <c r="AC271" s="11"/>
      <c r="AD271" s="11"/>
      <c r="AE271" s="11"/>
      <c r="AF271" s="11"/>
      <c r="AG271" s="11"/>
      <c r="AH271" s="11"/>
      <c r="AI271" s="11"/>
      <c r="AJ271" s="13"/>
      <c r="AK271" s="13"/>
      <c r="AL271" s="13"/>
      <c r="AM271" s="13"/>
    </row>
    <row r="272" spans="1:39" ht="15">
      <c r="B272" s="11"/>
      <c r="C272" s="11"/>
      <c r="D272" s="11"/>
      <c r="E272" s="11"/>
      <c r="F272" s="11"/>
      <c r="G272" s="11"/>
      <c r="H272" s="11"/>
      <c r="I272" s="11"/>
      <c r="J272" s="11"/>
      <c r="K272" s="11"/>
      <c r="L272" s="11"/>
      <c r="M272" s="13"/>
      <c r="N272" s="13"/>
      <c r="O272" s="13"/>
      <c r="P272" s="13"/>
      <c r="Q272" s="11"/>
      <c r="R272" s="13"/>
      <c r="S272" s="13"/>
      <c r="T272" s="11"/>
      <c r="U272" s="11"/>
      <c r="V272" s="11"/>
      <c r="W272" s="11"/>
      <c r="X272" s="11"/>
      <c r="Y272" s="13"/>
      <c r="Z272" s="13"/>
      <c r="AA272" s="13"/>
      <c r="AB272" s="11"/>
      <c r="AC272" s="11"/>
      <c r="AD272" s="11"/>
      <c r="AE272" s="11"/>
      <c r="AF272" s="11"/>
      <c r="AG272" s="11"/>
      <c r="AH272" s="11"/>
      <c r="AI272" s="11"/>
      <c r="AJ272" s="13"/>
      <c r="AK272" s="13"/>
      <c r="AL272" s="13"/>
      <c r="AM272" s="13"/>
    </row>
    <row r="273" spans="13:39" ht="15">
      <c r="M273" s="13"/>
      <c r="N273" s="13"/>
      <c r="O273" s="13"/>
      <c r="P273" s="13"/>
      <c r="Q273" s="11"/>
      <c r="R273" s="13"/>
      <c r="S273" s="13"/>
      <c r="T273" s="11"/>
      <c r="U273" s="11"/>
      <c r="V273" s="11"/>
      <c r="W273" s="11"/>
      <c r="X273" s="11"/>
      <c r="Y273" s="13"/>
      <c r="Z273" s="13"/>
      <c r="AA273" s="13"/>
      <c r="AB273" s="11"/>
      <c r="AC273" s="11"/>
      <c r="AD273" s="11"/>
      <c r="AE273" s="11"/>
      <c r="AF273" s="11"/>
      <c r="AG273" s="11"/>
      <c r="AH273" s="11"/>
      <c r="AI273" s="11"/>
      <c r="AJ273" s="13"/>
      <c r="AK273" s="13"/>
      <c r="AL273" s="13"/>
      <c r="AM273" s="13"/>
    </row>
    <row r="274" spans="13:39" ht="15">
      <c r="M274" s="13"/>
      <c r="N274" s="13"/>
      <c r="O274" s="13"/>
      <c r="P274" s="13"/>
      <c r="Q274" s="11"/>
      <c r="R274" s="13"/>
      <c r="S274" s="13"/>
      <c r="T274" s="11"/>
      <c r="U274" s="11"/>
      <c r="V274" s="11"/>
      <c r="W274" s="11"/>
      <c r="X274" s="11"/>
      <c r="Y274" s="13"/>
      <c r="Z274" s="13"/>
      <c r="AA274" s="13"/>
      <c r="AB274" s="11"/>
      <c r="AC274" s="11"/>
      <c r="AD274" s="11"/>
      <c r="AE274" s="11"/>
      <c r="AF274" s="11"/>
      <c r="AG274" s="11"/>
      <c r="AH274" s="11"/>
      <c r="AI274" s="11"/>
      <c r="AJ274" s="13"/>
      <c r="AK274" s="13"/>
      <c r="AL274" s="13"/>
      <c r="AM274" s="13"/>
    </row>
    <row r="275" spans="13:39" ht="15">
      <c r="M275" s="13"/>
      <c r="N275" s="13"/>
      <c r="O275" s="13"/>
      <c r="P275" s="13"/>
      <c r="Q275" s="11"/>
      <c r="R275" s="13"/>
      <c r="S275" s="13"/>
      <c r="T275" s="11"/>
      <c r="U275" s="11"/>
      <c r="V275" s="11"/>
      <c r="W275" s="11"/>
      <c r="X275" s="11"/>
      <c r="Y275" s="13"/>
      <c r="Z275" s="13"/>
      <c r="AA275" s="13"/>
      <c r="AB275" s="11"/>
      <c r="AC275" s="11"/>
      <c r="AD275" s="11"/>
      <c r="AE275" s="11"/>
      <c r="AF275" s="11"/>
      <c r="AG275" s="11"/>
      <c r="AH275" s="11"/>
      <c r="AI275" s="11"/>
      <c r="AJ275" s="13"/>
      <c r="AK275" s="13"/>
      <c r="AL275" s="13"/>
      <c r="AM275" s="13"/>
    </row>
    <row r="276" spans="13:39" ht="15">
      <c r="M276" s="13"/>
      <c r="N276" s="13"/>
      <c r="O276" s="13"/>
      <c r="P276" s="13"/>
      <c r="Q276" s="11"/>
      <c r="R276" s="13"/>
      <c r="S276" s="13"/>
      <c r="T276" s="11"/>
      <c r="U276" s="11"/>
      <c r="V276" s="11"/>
      <c r="W276" s="11"/>
      <c r="X276" s="11"/>
      <c r="Y276" s="13"/>
      <c r="Z276" s="13"/>
      <c r="AA276" s="13"/>
      <c r="AB276" s="11"/>
      <c r="AC276" s="11"/>
      <c r="AD276" s="11"/>
      <c r="AE276" s="11"/>
      <c r="AF276" s="11"/>
      <c r="AG276" s="11"/>
      <c r="AH276" s="11"/>
      <c r="AI276" s="11"/>
      <c r="AJ276" s="13"/>
      <c r="AK276" s="13"/>
      <c r="AL276" s="13"/>
      <c r="AM276" s="13"/>
    </row>
    <row r="277" spans="13:39" ht="15">
      <c r="M277" s="12"/>
      <c r="N277" s="12"/>
      <c r="O277" s="11"/>
      <c r="P277" s="11"/>
      <c r="Q277" s="11"/>
      <c r="R277" s="12"/>
      <c r="S277" s="12"/>
      <c r="T277" s="11"/>
      <c r="U277" s="11"/>
      <c r="V277" s="11"/>
      <c r="W277" s="11"/>
      <c r="X277" s="11"/>
      <c r="Y277" s="11"/>
      <c r="Z277" s="11"/>
      <c r="AA277" s="11"/>
      <c r="AB277" s="11"/>
      <c r="AC277" s="11"/>
      <c r="AD277" s="11"/>
      <c r="AE277" s="11"/>
      <c r="AF277" s="11"/>
      <c r="AG277" s="11"/>
      <c r="AH277" s="11"/>
      <c r="AI277" s="11"/>
      <c r="AJ277" s="11"/>
      <c r="AK277" s="11"/>
      <c r="AL277" s="11"/>
      <c r="AM277" s="11"/>
    </row>
    <row r="278" spans="13:39" ht="15">
      <c r="M278" s="12"/>
      <c r="N278" s="12"/>
      <c r="O278" s="11"/>
      <c r="P278" s="11"/>
      <c r="Q278" s="11"/>
      <c r="R278" s="12"/>
      <c r="S278" s="12"/>
      <c r="T278" s="11"/>
      <c r="U278" s="11"/>
      <c r="V278" s="11"/>
      <c r="W278" s="11"/>
      <c r="X278" s="11"/>
      <c r="Y278" s="11"/>
      <c r="Z278" s="11"/>
      <c r="AA278" s="11"/>
      <c r="AB278" s="11"/>
      <c r="AC278" s="11"/>
      <c r="AD278" s="11"/>
      <c r="AE278" s="11"/>
      <c r="AF278" s="11"/>
      <c r="AG278" s="11"/>
      <c r="AH278" s="11"/>
      <c r="AI278" s="11"/>
      <c r="AJ278" s="11"/>
      <c r="AK278" s="11"/>
      <c r="AL278" s="11"/>
      <c r="AM278" s="11"/>
    </row>
  </sheetData>
  <sheetProtection algorithmName="SHA-512" hashValue="PS0x2G+nGju5DrgHX3ByTpg2m6pBtyEXXVcCJ3jsXVq1/PT/Prjjd2sV+7FTafUCRu1kN/6wC95+J0UliaE7Rg==" saltValue="OMlKcNLNrYbBss/UVflrAg==" spinCount="100000" sheet="1" objects="1" scenarios="1"/>
  <mergeCells count="36">
    <mergeCell ref="AL3:AL6"/>
    <mergeCell ref="AK3:AK6"/>
    <mergeCell ref="AJ3:AJ6"/>
    <mergeCell ref="AA3:AA6"/>
    <mergeCell ref="AF3:AF5"/>
    <mergeCell ref="AG3:AG5"/>
    <mergeCell ref="AH3:AH5"/>
    <mergeCell ref="AI3:AI5"/>
    <mergeCell ref="AB3:AB5"/>
    <mergeCell ref="AC3:AC5"/>
    <mergeCell ref="AD3:AD5"/>
    <mergeCell ref="AE3:AE5"/>
    <mergeCell ref="AJ1:AL1"/>
    <mergeCell ref="J1:L1"/>
    <mergeCell ref="J3:J6"/>
    <mergeCell ref="Z3:Z6"/>
    <mergeCell ref="S3:S6"/>
    <mergeCell ref="T3:T6"/>
    <mergeCell ref="U3:U6"/>
    <mergeCell ref="Y3:Y6"/>
    <mergeCell ref="X3:X6"/>
    <mergeCell ref="W3:W6"/>
    <mergeCell ref="V3:V6"/>
    <mergeCell ref="O3:O6"/>
    <mergeCell ref="P3:P6"/>
    <mergeCell ref="Q3:Q6"/>
    <mergeCell ref="K3:K6"/>
    <mergeCell ref="L3:L6"/>
    <mergeCell ref="R3:R6"/>
    <mergeCell ref="B3:G3"/>
    <mergeCell ref="B4:G4"/>
    <mergeCell ref="B5:G5"/>
    <mergeCell ref="AB1:AI1"/>
    <mergeCell ref="M1:AA1"/>
    <mergeCell ref="M3:M6"/>
    <mergeCell ref="N3:N6"/>
  </mergeCells>
  <conditionalFormatting sqref="I101:I104">
    <cfRule type="expression" dxfId="67" priority="57">
      <formula>MOD(ROW(),2)=0</formula>
    </cfRule>
  </conditionalFormatting>
  <conditionalFormatting sqref="I111:I117">
    <cfRule type="expression" dxfId="66" priority="55">
      <formula>MOD(ROW(),2)=0</formula>
    </cfRule>
  </conditionalFormatting>
  <conditionalFormatting sqref="I19:J43">
    <cfRule type="expression" dxfId="65" priority="54">
      <formula>MOD(ROW(),2)=0</formula>
    </cfRule>
  </conditionalFormatting>
  <conditionalFormatting sqref="I60:J60">
    <cfRule type="expression" dxfId="64" priority="27">
      <formula>MOD(ROW(),2)=0</formula>
    </cfRule>
  </conditionalFormatting>
  <conditionalFormatting sqref="I238:J253">
    <cfRule type="expression" dxfId="63" priority="56">
      <formula>MOD(ROW(),2)=0</formula>
    </cfRule>
  </conditionalFormatting>
  <conditionalFormatting sqref="I90:K99">
    <cfRule type="expression" dxfId="62" priority="26">
      <formula>MOD(ROW(),2)=0</formula>
    </cfRule>
  </conditionalFormatting>
  <conditionalFormatting sqref="I7:AI203 AJ7:AL265 AB208:AI237 I208:AA265">
    <cfRule type="expression" dxfId="61" priority="58">
      <formula>MOD(ROW(),2)=0</formula>
    </cfRule>
  </conditionalFormatting>
  <conditionalFormatting sqref="J27:J30">
    <cfRule type="expression" dxfId="60" priority="53">
      <formula>MOD(ROW(),2)=0</formula>
    </cfRule>
  </conditionalFormatting>
  <conditionalFormatting sqref="J51:J56">
    <cfRule type="expression" dxfId="59" priority="51">
      <formula>MOD(ROW(),2)=0</formula>
    </cfRule>
  </conditionalFormatting>
  <conditionalFormatting sqref="J61:J64">
    <cfRule type="expression" dxfId="58" priority="52">
      <formula>MOD(ROW(),2)=0</formula>
    </cfRule>
  </conditionalFormatting>
  <conditionalFormatting sqref="J66:J89">
    <cfRule type="expression" dxfId="57" priority="1">
      <formula>MOD(ROW(),2)=0</formula>
    </cfRule>
  </conditionalFormatting>
  <conditionalFormatting sqref="K8:K12">
    <cfRule type="expression" dxfId="56" priority="49">
      <formula>MOD(ROW(),2)=0</formula>
    </cfRule>
  </conditionalFormatting>
  <conditionalFormatting sqref="K15:K17">
    <cfRule type="expression" dxfId="55" priority="48">
      <formula>MOD(ROW(),2)=0</formula>
    </cfRule>
  </conditionalFormatting>
  <conditionalFormatting sqref="K23:K26">
    <cfRule type="expression" dxfId="54" priority="47">
      <formula>MOD(ROW(),2)=0</formula>
    </cfRule>
  </conditionalFormatting>
  <conditionalFormatting sqref="K31:K43">
    <cfRule type="expression" dxfId="53" priority="46">
      <formula>MOD(ROW(),2)=0</formula>
    </cfRule>
  </conditionalFormatting>
  <conditionalFormatting sqref="K57:K60 M59:S59 W59:AA59 M60:R60 Y60 W60:X61 S60:S64 Z60:AA64 P61:P64 W62:W64">
    <cfRule type="expression" dxfId="52" priority="32">
      <formula>MOD(ROW(),2)=0</formula>
    </cfRule>
  </conditionalFormatting>
  <conditionalFormatting sqref="K126:K131">
    <cfRule type="expression" dxfId="51" priority="21">
      <formula>MOD(ROW(),2)=0</formula>
    </cfRule>
  </conditionalFormatting>
  <conditionalFormatting sqref="K136:K155 K158:K174 K179:K193 K218:K229 K232:K265">
    <cfRule type="expression" dxfId="50" priority="19">
      <formula>MOD(ROW(),2)=0</formula>
    </cfRule>
  </conditionalFormatting>
  <conditionalFormatting sqref="K196:K213 I204:J207 L204:AI207">
    <cfRule type="expression" dxfId="49" priority="3">
      <formula>MOD(ROW(),2)=0</formula>
    </cfRule>
  </conditionalFormatting>
  <conditionalFormatting sqref="L238:AI265">
    <cfRule type="expression" dxfId="48" priority="50">
      <formula>MOD(ROW(),2)=0</formula>
    </cfRule>
  </conditionalFormatting>
  <conditionalFormatting sqref="M169:O174">
    <cfRule type="expression" dxfId="47" priority="17">
      <formula>MOD(ROW(),2)=0</formula>
    </cfRule>
  </conditionalFormatting>
  <conditionalFormatting sqref="M90:S90">
    <cfRule type="expression" dxfId="46" priority="25">
      <formula>MOD(ROW(),2)=0</formula>
    </cfRule>
  </conditionalFormatting>
  <conditionalFormatting sqref="P66:P81">
    <cfRule type="expression" dxfId="45" priority="31">
      <formula>MOD(ROW(),2)=0</formula>
    </cfRule>
  </conditionalFormatting>
  <conditionalFormatting sqref="P132:P167">
    <cfRule type="expression" dxfId="44" priority="20">
      <formula>MOD(ROW(),2)=0</formula>
    </cfRule>
  </conditionalFormatting>
  <conditionalFormatting sqref="P169:P203">
    <cfRule type="expression" dxfId="43" priority="22">
      <formula>MOD(ROW(),2)=0</formula>
    </cfRule>
  </conditionalFormatting>
  <conditionalFormatting sqref="P13:Q17">
    <cfRule type="expression" dxfId="42" priority="2">
      <formula>MOD(ROW(),2)=0</formula>
    </cfRule>
  </conditionalFormatting>
  <conditionalFormatting sqref="P19:Q58 S44:S47 W44:X47 Z44:AA47 M47:O47 K47:K50 R47:R50 Y47:Y50 Z48:Z56 W51:X56 AA51:AA56 S51:S58 K53:K54 W57:W58 Y57:Y58">
    <cfRule type="expression" dxfId="41" priority="33">
      <formula>MOD(ROW(),2)=0</formula>
    </cfRule>
  </conditionalFormatting>
  <conditionalFormatting sqref="P8:R12">
    <cfRule type="expression" dxfId="40" priority="45">
      <formula>MOD(ROW(),2)=0</formula>
    </cfRule>
  </conditionalFormatting>
  <conditionalFormatting sqref="P82:R89">
    <cfRule type="expression" dxfId="39" priority="30">
      <formula>MOD(ROW(),2)=0</formula>
    </cfRule>
  </conditionalFormatting>
  <conditionalFormatting sqref="Q105:Q110">
    <cfRule type="expression" dxfId="38" priority="23">
      <formula>MOD(ROW(),2)=0</formula>
    </cfRule>
  </conditionalFormatting>
  <conditionalFormatting sqref="Q132:Q203 P208:Q237">
    <cfRule type="expression" dxfId="37" priority="18">
      <formula>MOD(ROW(),2)=0</formula>
    </cfRule>
  </conditionalFormatting>
  <conditionalFormatting sqref="R15:R17">
    <cfRule type="expression" dxfId="36" priority="44">
      <formula>MOD(ROW(),2)=0</formula>
    </cfRule>
  </conditionalFormatting>
  <conditionalFormatting sqref="R31:R38 Z31:Z38 Y31:Y43 W35:W43 S39:S42 R43 Z43">
    <cfRule type="expression" dxfId="35" priority="34">
      <formula>MOD(ROW(),2)=0</formula>
    </cfRule>
  </conditionalFormatting>
  <conditionalFormatting sqref="R148:R151">
    <cfRule type="expression" dxfId="34" priority="16">
      <formula>MOD(ROW(),2)=0</formula>
    </cfRule>
  </conditionalFormatting>
  <conditionalFormatting sqref="R162:R165">
    <cfRule type="expression" dxfId="33" priority="15">
      <formula>MOD(ROW(),2)=0</formula>
    </cfRule>
  </conditionalFormatting>
  <conditionalFormatting sqref="R168:R174">
    <cfRule type="expression" dxfId="32" priority="14">
      <formula>MOD(ROW(),2)=0</formula>
    </cfRule>
  </conditionalFormatting>
  <conditionalFormatting sqref="R187:R189 R200:R201">
    <cfRule type="expression" dxfId="31" priority="13">
      <formula>MOD(ROW(),2)=0</formula>
    </cfRule>
  </conditionalFormatting>
  <conditionalFormatting sqref="R144:S147">
    <cfRule type="expression" dxfId="30" priority="4">
      <formula>MOD(ROW(),2)=0</formula>
    </cfRule>
  </conditionalFormatting>
  <conditionalFormatting sqref="R18:W18">
    <cfRule type="expression" dxfId="29" priority="36">
      <formula>MOD(ROW(),2)=0</formula>
    </cfRule>
  </conditionalFormatting>
  <conditionalFormatting sqref="R101:W104">
    <cfRule type="expression" dxfId="28" priority="24">
      <formula>MOD(ROW(),2)=0</formula>
    </cfRule>
  </conditionalFormatting>
  <conditionalFormatting sqref="S9 V9:X9">
    <cfRule type="expression" dxfId="27" priority="43">
      <formula>MOD(ROW(),2)=0</formula>
    </cfRule>
  </conditionalFormatting>
  <conditionalFormatting sqref="S13:S14">
    <cfRule type="expression" dxfId="26" priority="38">
      <formula>MOD(ROW(),2)=0</formula>
    </cfRule>
  </conditionalFormatting>
  <conditionalFormatting sqref="S19:S30 W19:X30">
    <cfRule type="expression" dxfId="25" priority="37">
      <formula>MOD(ROW(),2)=0</formula>
    </cfRule>
  </conditionalFormatting>
  <conditionalFormatting sqref="S66:S81 Z66:AA81 Z82:Z89">
    <cfRule type="expression" dxfId="24" priority="29">
      <formula>MOD(ROW(),2)=0</formula>
    </cfRule>
  </conditionalFormatting>
  <conditionalFormatting sqref="S132:S143 S152:S163 S166:S186 S190:S199 S202:S203 M208:S213 S214:S237">
    <cfRule type="expression" dxfId="23" priority="12">
      <formula>MOD(ROW(),2)=0</formula>
    </cfRule>
  </conditionalFormatting>
  <conditionalFormatting sqref="T132:T203">
    <cfRule type="expression" dxfId="22" priority="11">
      <formula>MOD(ROW(),2)=0</formula>
    </cfRule>
  </conditionalFormatting>
  <conditionalFormatting sqref="U148:U161 U164:U203 T208:U237">
    <cfRule type="expression" dxfId="21" priority="10">
      <formula>MOD(ROW(),2)=0</formula>
    </cfRule>
  </conditionalFormatting>
  <conditionalFormatting sqref="U132:X143">
    <cfRule type="expression" dxfId="20" priority="9">
      <formula>MOD(ROW(),2)=0</formula>
    </cfRule>
  </conditionalFormatting>
  <conditionalFormatting sqref="V13:X13 W14:X14">
    <cfRule type="expression" dxfId="19" priority="42">
      <formula>MOD(ROW(),2)=0</formula>
    </cfRule>
  </conditionalFormatting>
  <conditionalFormatting sqref="V156:X161">
    <cfRule type="expression" dxfId="18" priority="8">
      <formula>MOD(ROW(),2)=0</formula>
    </cfRule>
  </conditionalFormatting>
  <conditionalFormatting sqref="V168:X186 V194:X199 V208:X225 V230:X235">
    <cfRule type="expression" dxfId="17" priority="7">
      <formula>MOD(ROW(),2)=0</formula>
    </cfRule>
  </conditionalFormatting>
  <conditionalFormatting sqref="W66:W90 Y90:AA90 Q91:Q95 Y91:Z95 P96:P99 S96:S99 W96:W99 Y96:Y99">
    <cfRule type="expression" dxfId="16" priority="28">
      <formula>MOD(ROW(),2)=0</formula>
    </cfRule>
  </conditionalFormatting>
  <conditionalFormatting sqref="Y148:Y155 Y168:Y174 Y187:Y193 Y200:Y203 Y226:Y229 Y236:Y237">
    <cfRule type="expression" dxfId="15" priority="6">
      <formula>MOD(ROW(),2)=0</formula>
    </cfRule>
  </conditionalFormatting>
  <conditionalFormatting sqref="Y8:Z13">
    <cfRule type="expression" dxfId="14" priority="41">
      <formula>MOD(ROW(),2)=0</formula>
    </cfRule>
  </conditionalFormatting>
  <conditionalFormatting sqref="Y15:Z17">
    <cfRule type="expression" dxfId="13" priority="39">
      <formula>MOD(ROW(),2)=0</formula>
    </cfRule>
  </conditionalFormatting>
  <conditionalFormatting sqref="Z19:AA30">
    <cfRule type="expression" dxfId="12" priority="35">
      <formula>MOD(ROW(),2)=0</formula>
    </cfRule>
  </conditionalFormatting>
  <conditionalFormatting sqref="Z132:AA143 Z144:Z151 Z156:AA161 Z162:Z165 Z168:AA186 Z187:Z189 Z194:AA199 Z200:Z201 Z214:AA225 Z230:AA235">
    <cfRule type="expression" dxfId="11" priority="5">
      <formula>MOD(ROW(),2)=0</formula>
    </cfRule>
  </conditionalFormatting>
  <conditionalFormatting sqref="AA9 AA13:AA14">
    <cfRule type="expression" dxfId="10" priority="40">
      <formula>MOD(ROW(),2)=0</formula>
    </cfRule>
  </conditionalFormatting>
  <dataValidations count="38">
    <dataValidation type="decimal" operator="greaterThan" allowBlank="1" showInputMessage="1" showErrorMessage="1" sqref="R202:R203 R39:R42 R9 Q8:Q12 R13:R14 Q15:Q18 Q31:Q38 Q43 R18:R30 Q168:Q174 Q65 Q144:Q151 Q82:Q95 Q59:Q60 R96:R147 R152:R163 R166:R186 R190:R199 R208:R237 Q208:Q213 Q100:Q131 Q200:Q201 Q187:Q189 Q162:Q165 R51:R59 R61:R90" xr:uid="{7F79EFB8-2E44-490E-B2A3-A998D517888F}">
      <formula1>0</formula1>
    </dataValidation>
    <dataValidation type="custom" allowBlank="1" showInputMessage="1" showErrorMessage="1" sqref="V126:V131 V9:V11 V65 V105:V110 V47 V100 V90 V59:V60 V168:V174 V208:V213" xr:uid="{5030F06B-FFA3-42A0-ACBC-0767050087D7}">
      <formula1>AND(V9&lt;=W9,V9&gt;0)</formula1>
    </dataValidation>
    <dataValidation type="decimal" allowBlank="1" showInputMessage="1" showErrorMessage="1" sqref="S208:S237 S164:S203 S148:S161 S7:S81 S90:S143" xr:uid="{6DAF2B92-7388-4FBC-B80C-93585DE6AA9F}">
      <formula1>0</formula1>
      <formula2>1</formula2>
    </dataValidation>
    <dataValidation type="decimal" allowBlank="1" showInputMessage="1" showErrorMessage="1" sqref="N9 N13:N14" xr:uid="{0C30C573-FE0D-452A-B13F-8E8D0987C910}">
      <formula1>0.1</formula1>
      <formula2>5</formula2>
    </dataValidation>
    <dataValidation type="whole" operator="greaterThan" allowBlank="1" showInputMessage="1" showErrorMessage="1" sqref="T65:U65" xr:uid="{5EB8E84A-7EAC-45BD-833B-5B2C9E7D2570}">
      <formula1>1</formula1>
    </dataValidation>
    <dataValidation type="list" allowBlank="1" showInputMessage="1" showErrorMessage="1" sqref="I2:I5" xr:uid="{875F05FB-F2E9-4413-B6A8-B1DC98C99EDD}">
      <formula1>"vkm,tkm"</formula1>
    </dataValidation>
    <dataValidation type="list" allowBlank="1" showInputMessage="1" showErrorMessage="1" sqref="I1" xr:uid="{A83BA2BB-185B-4A4F-925C-8EDA0B332107}">
      <formula1>"vkm,pkm"</formula1>
    </dataValidation>
    <dataValidation type="whole" allowBlank="1" showInputMessage="1" showErrorMessage="1" sqref="X8 X10:X12 X236:X237 X31:X43 X48:X50 X57:X58 X15:X17 X144:X155 X162:X167 X187:X193 X226:X229 X200:X203" xr:uid="{80E5A4F9-6597-42BE-ACE6-C1E2DBE9B5F3}">
      <formula1>0</formula1>
      <formula2>3</formula2>
    </dataValidation>
    <dataValidation type="decimal" allowBlank="1" showInputMessage="1" showErrorMessage="1" sqref="O230 O232 O234" xr:uid="{5612496C-B0FE-4AE9-9391-51A245AAE314}">
      <formula1>0.1</formula1>
      <formula2>20.5</formula2>
    </dataValidation>
    <dataValidation type="decimal" allowBlank="1" showInputMessage="1" showErrorMessage="1" sqref="O215 O219 O223" xr:uid="{4FCE2C76-2953-4EC0-AFE3-7137890F13B2}">
      <formula1>0.1</formula1>
      <formula2>3.6</formula2>
    </dataValidation>
    <dataValidation type="decimal" allowBlank="1" showInputMessage="1" showErrorMessage="1" sqref="O177 O181 O185 O224 O220 O216" xr:uid="{F81ABD00-9554-4B53-8397-53BDF6EA8751}">
      <formula1>0.1</formula1>
      <formula2>9</formula2>
    </dataValidation>
    <dataValidation type="decimal" allowBlank="1" showInputMessage="1" showErrorMessage="1" sqref="O176 O180 O184" xr:uid="{1C8B0EC8-E0E6-4095-A0A7-84F274ABF5BE}">
      <formula1>0.1</formula1>
      <formula2>4</formula2>
    </dataValidation>
    <dataValidation type="decimal" allowBlank="1" showInputMessage="1" showErrorMessage="1" sqref="O175 O179 O183" xr:uid="{A9E712D5-2AF2-4D44-93DB-A27CF0AB4A93}">
      <formula1>0.1</formula1>
      <formula2>2</formula2>
    </dataValidation>
    <dataValidation type="decimal" allowBlank="1" showInputMessage="1" showErrorMessage="1" sqref="O157 O159 O161 O233 O235 O231 O195 O197 O199" xr:uid="{1C1D0D9A-6519-4B7A-896E-D4245F777942}">
      <formula1>0.1</formula1>
      <formula2>26</formula2>
    </dataValidation>
    <dataValidation type="decimal" allowBlank="1" showInputMessage="1" showErrorMessage="1" sqref="O156 O158 O160 O198 O194 O196" xr:uid="{AAA92169-A5E7-4661-94EF-BD377FF4CFC7}">
      <formula1>0.1</formula1>
      <formula2>21</formula2>
    </dataValidation>
    <dataValidation type="whole" allowBlank="1" showInputMessage="1" showErrorMessage="1" sqref="M214:N237 M8:M17 N39:N42 M61:N64 M66:N89 N51:N56 N96:N99 N190:N199 M19:M46 N44:N46 N19:N30 M48:M58 M91:M99 M132:M167 N132:N147 N202:N203 N166:N167 N175:N186 N152:N163 M175:M203" xr:uid="{08AC1B85-E0FA-4F2F-B491-577F43F0CA98}">
      <formula1>1</formula1>
      <formula2>1500000</formula2>
    </dataValidation>
    <dataValidation type="decimal" allowBlank="1" showInputMessage="1" showErrorMessage="1" sqref="O135 O139 O143 O217 O225 O221 O178 O182 O186" xr:uid="{A10C7E64-50E8-448B-94DE-A7ED6D6839C3}">
      <formula1>0.1</formula1>
      <formula2>14</formula2>
    </dataValidation>
    <dataValidation type="decimal" allowBlank="1" showInputMessage="1" showErrorMessage="1" sqref="O134 O138 O142" xr:uid="{8C41C2FF-5511-48FA-951D-A596E7535E16}">
      <formula1>0.1</formula1>
      <formula2>9.1</formula2>
    </dataValidation>
    <dataValidation type="decimal" allowBlank="1" showInputMessage="1" showErrorMessage="1" sqref="O132 O136 O140 O214 O222 O218" xr:uid="{CDF0B3E6-9486-4C38-A85C-3FAD04CED83A}">
      <formula1>0.1</formula1>
      <formula2>1.5</formula2>
    </dataValidation>
    <dataValidation type="decimal" allowBlank="1" showInputMessage="1" showErrorMessage="1" sqref="O133 O137 O141" xr:uid="{E154B9CA-2C40-4990-8E4D-51E250EEDFEF}">
      <formula1>0.1</formula1>
      <formula2>3.7</formula2>
    </dataValidation>
    <dataValidation type="decimal" allowBlank="1" showInputMessage="1" showErrorMessage="1" sqref="O22 O26 O30 O42:O43 O38" xr:uid="{33CF32BF-1582-471A-9485-82068E84EB84}">
      <formula1>1</formula1>
      <formula2>150</formula2>
    </dataValidation>
    <dataValidation type="decimal" allowBlank="1" showInputMessage="1" showErrorMessage="1" sqref="O21 O25 O29 O41 O37" xr:uid="{82E46DCC-012D-4CCC-9EF2-BF612AEB1DF0}">
      <formula1>1</formula1>
      <formula2>83</formula2>
    </dataValidation>
    <dataValidation type="decimal" allowBlank="1" showInputMessage="1" showErrorMessage="1" sqref="O20 O24 O28 O40 O36" xr:uid="{4A07D513-18FE-43F0-8005-5B86D9878A6F}">
      <formula1>1</formula1>
      <formula2>64</formula2>
    </dataValidation>
    <dataValidation type="decimal" allowBlank="1" showInputMessage="1" showErrorMessage="1" sqref="O19 O23 O27 O39 O35" xr:uid="{B772B4FD-2A50-4B84-BEC4-DC4D7B8FB6A7}">
      <formula1>1</formula1>
      <formula2>34</formula2>
    </dataValidation>
    <dataValidation type="decimal" allowBlank="1" showInputMessage="1" showErrorMessage="1" sqref="O52 O54 O56 O58" xr:uid="{75BAE4F1-A456-4D6B-A0D0-703D4DB5F87A}">
      <formula1>1</formula1>
      <formula2>70</formula2>
    </dataValidation>
    <dataValidation type="decimal" allowBlank="1" showInputMessage="1" showErrorMessage="1" sqref="O51 O53 O55 O57" xr:uid="{66C8995E-2D63-4F1F-BF45-73845857219C}">
      <formula1>1</formula1>
      <formula2>55</formula2>
    </dataValidation>
    <dataValidation type="decimal" allowBlank="1" showInputMessage="1" showErrorMessage="1" sqref="O61:O64 O66:O89 O96:O99" xr:uid="{508CAFC5-5978-4747-B206-2677C93C1966}">
      <formula1>1</formula1>
      <formula2>5</formula2>
    </dataValidation>
    <dataValidation type="decimal" allowBlank="1" showInputMessage="1" showErrorMessage="1" sqref="O13:O14" xr:uid="{9704B010-F699-427B-8F73-0C0158639C4D}">
      <formula1>1</formula1>
      <formula2>2</formula2>
    </dataValidation>
    <dataValidation type="list" allowBlank="1" showInputMessage="1" showErrorMessage="1" sqref="Y27:Y30 Y55:Y56 Y136:Y139 Y70:Y73 Y144:Y147 Y158:Y159 Y179:Y182 Y196:Y197 Y218:Y221 Y232:Y233" xr:uid="{1DD6C74E-E474-4895-8935-1BB2F0FCA689}">
      <formula1>"Average,Biomethane"</formula1>
    </dataValidation>
    <dataValidation type="list" allowBlank="1" showInputMessage="1" showErrorMessage="1" sqref="Y61:Y64 Y74:Y77 Y82:Y85 Y19:Y26 Y51:Y54 Y140:Y143 Y132:Y135 Y198:Y199 Y183:Y186 Y175:Y178 Y222:Y225 Y214:Y217 Y156:Y157 Y160:Y167 Y194:Y195 Y230:Y231 Y234:Y235" xr:uid="{C4D045EF-9B16-41C4-B612-7E249905351E}">
      <formula1>"Average,B7"</formula1>
    </dataValidation>
    <dataValidation type="list" allowBlank="1" showInputMessage="1" showErrorMessage="1" sqref="K74:K89" xr:uid="{50674F37-0590-411A-94BE-D8A6F88F5260}">
      <formula1>"2013,2016,2018,2021"</formula1>
    </dataValidation>
    <dataValidation type="list" allowBlank="1" showInputMessage="1" showErrorMessage="1" sqref="K66:K73 K61:K64" xr:uid="{155D56ED-594D-4DF6-BA8B-20CCF9BE7F66}">
      <formula1>"2003,2008,2013,2016,2018,2021"</formula1>
    </dataValidation>
    <dataValidation type="list" allowBlank="1" showInputMessage="1" showErrorMessage="1" sqref="K194:K195 K132:K135 K19:K20 K175:K178 K230:K231 K214:K217 K51:K54 K156:K157" xr:uid="{9C386052-83EE-48FB-B75E-773E777128CC}">
      <formula1>"2002,2006,2010,2020"</formula1>
    </dataValidation>
    <dataValidation type="list" allowBlank="1" showInputMessage="1" showErrorMessage="1" sqref="Y39:Z42 Z96:Z99 Z57:Z58 Z152:Z155 Z166:Z167 Z190:Z193 Z236:Z237 Z226:Z229 Z202:Z203" xr:uid="{84A88A62-72AE-45D3-BC53-6B57D8FB8D5C}">
      <formula1>"Electrolysis,SMR of natural gas"</formula1>
    </dataValidation>
    <dataValidation type="list" allowBlank="1" showInputMessage="1" showErrorMessage="1" sqref="K21:K22 K55:K56 K27:K30" xr:uid="{9C380AA0-DA5C-48B5-A387-B2DFECD5EFCE}">
      <formula1>"2010,2020"</formula1>
    </dataValidation>
    <dataValidation type="list" allowBlank="1" showInputMessage="1" showErrorMessage="1" sqref="Y78:Y81 Y44:Y47 Y86:Y90 Y65:Y69 Y14" xr:uid="{6B5E65B2-10C1-4815-B93E-B5F4AF95F030}">
      <formula1>"Average,E10,E85"</formula1>
    </dataValidation>
    <dataValidation type="list" allowBlank="1" showInputMessage="1" showErrorMessage="1" sqref="K44:K46 K13:K14" xr:uid="{05A10DB4-8CD6-43C3-BFBF-8F0F6F2296D8}">
      <formula1>"2006,2016,2020"</formula1>
    </dataValidation>
    <dataValidation type="list" allowBlank="1" showInputMessage="1" showErrorMessage="1" sqref="AA44:AA47 AA90" xr:uid="{17ECDEB9-880E-4049-93B0-3262DA419652}">
      <formula1>"Consumer mix (physical),Consumer mix (with GO),Custom mix"</formula1>
    </dataValidation>
  </dataValidations>
  <pageMargins left="0.7" right="0.7" top="0.75" bottom="0.75" header="0.3" footer="0.3"/>
  <pageSetup paperSize="9"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C6BB2-4E75-4DE2-B5B1-1C8D6212315C}">
  <sheetPr>
    <tabColor rgb="FFFF0000"/>
  </sheetPr>
  <dimension ref="A1:CJ641"/>
  <sheetViews>
    <sheetView topLeftCell="H1" zoomScale="70" zoomScaleNormal="70" workbookViewId="0">
      <pane ySplit="1" topLeftCell="A440" activePane="bottomLeft" state="frozen"/>
      <selection pane="bottomLeft" activeCell="AA1" activeCellId="1" sqref="T1:T1048576 AA1:AA1048576"/>
    </sheetView>
  </sheetViews>
  <sheetFormatPr baseColWidth="10" defaultColWidth="9.140625" defaultRowHeight="12.75"/>
  <cols>
    <col min="1" max="2" width="12.85546875" customWidth="1"/>
    <col min="3" max="3" width="17.7109375" style="9" customWidth="1"/>
    <col min="4" max="4" width="16.42578125" customWidth="1"/>
    <col min="5" max="5" width="21.42578125" customWidth="1"/>
    <col min="6" max="9" width="12.85546875" customWidth="1"/>
    <col min="10" max="10" width="17.85546875" customWidth="1"/>
    <col min="11" max="13" width="12.85546875" customWidth="1"/>
    <col min="14" max="14" width="22.28515625" customWidth="1"/>
    <col min="15" max="15" width="19.140625" customWidth="1"/>
    <col min="16" max="16" width="18.5703125" customWidth="1"/>
    <col min="17" max="51" width="13.28515625" customWidth="1"/>
    <col min="52" max="52" width="13.28515625" style="243" customWidth="1"/>
    <col min="53" max="53" width="19.85546875" customWidth="1"/>
    <col min="54" max="54" width="13.5703125" bestFit="1" customWidth="1"/>
    <col min="55" max="55" width="14.85546875" bestFit="1" customWidth="1"/>
    <col min="56" max="59" width="13.5703125" bestFit="1" customWidth="1"/>
    <col min="60" max="60" width="14.85546875" bestFit="1" customWidth="1"/>
    <col min="61" max="61" width="13.5703125" bestFit="1" customWidth="1"/>
    <col min="62" max="63" width="14.85546875" bestFit="1" customWidth="1"/>
    <col min="64" max="65" width="13.5703125" bestFit="1" customWidth="1"/>
    <col min="66" max="66" width="14.85546875" bestFit="1" customWidth="1"/>
    <col min="67" max="71" width="13.5703125" bestFit="1" customWidth="1"/>
    <col min="72" max="72" width="14.85546875" bestFit="1" customWidth="1"/>
    <col min="73" max="73" width="13.5703125" bestFit="1" customWidth="1"/>
    <col min="74" max="74" width="14.85546875" bestFit="1" customWidth="1"/>
    <col min="75" max="77" width="13.5703125" bestFit="1" customWidth="1"/>
    <col min="78" max="78" width="14.85546875" bestFit="1" customWidth="1"/>
    <col min="79" max="79" width="13.5703125" bestFit="1" customWidth="1"/>
    <col min="80" max="80" width="14.85546875" bestFit="1" customWidth="1"/>
    <col min="81" max="86" width="13.5703125" bestFit="1" customWidth="1"/>
    <col min="87" max="87" width="14.85546875" bestFit="1" customWidth="1"/>
    <col min="88" max="88" width="13.5703125" bestFit="1" customWidth="1"/>
  </cols>
  <sheetData>
    <row r="1" spans="1:88" ht="48" customHeight="1">
      <c r="A1" s="227" t="s">
        <v>3642</v>
      </c>
      <c r="B1" s="227" t="s">
        <v>3604</v>
      </c>
      <c r="C1" s="227" t="s">
        <v>3605</v>
      </c>
      <c r="D1" s="227" t="s">
        <v>3606</v>
      </c>
      <c r="E1" s="227" t="s">
        <v>3607</v>
      </c>
      <c r="F1" s="227" t="s">
        <v>3608</v>
      </c>
      <c r="G1" s="227" t="s">
        <v>3609</v>
      </c>
      <c r="H1" s="227" t="s">
        <v>3610</v>
      </c>
      <c r="I1" s="227" t="s">
        <v>3611</v>
      </c>
      <c r="J1" s="227" t="s">
        <v>3612</v>
      </c>
      <c r="K1" s="227" t="s">
        <v>3613</v>
      </c>
      <c r="L1" s="227" t="s">
        <v>3614</v>
      </c>
      <c r="M1" s="227" t="s">
        <v>3615</v>
      </c>
      <c r="N1" s="227" t="s">
        <v>3616</v>
      </c>
      <c r="O1" s="227" t="s">
        <v>3691</v>
      </c>
      <c r="P1" s="228" t="s">
        <v>3617</v>
      </c>
      <c r="Q1" s="228" t="s">
        <v>3618</v>
      </c>
      <c r="R1" s="228" t="s">
        <v>3619</v>
      </c>
      <c r="S1" s="228" t="s">
        <v>3620</v>
      </c>
      <c r="T1" s="228" t="s">
        <v>3621</v>
      </c>
      <c r="U1" s="228" t="s">
        <v>3622</v>
      </c>
      <c r="V1" s="228" t="s">
        <v>3623</v>
      </c>
      <c r="W1" s="228" t="s">
        <v>3624</v>
      </c>
      <c r="X1" s="228" t="s">
        <v>3625</v>
      </c>
      <c r="Y1" s="228" t="s">
        <v>3626</v>
      </c>
      <c r="Z1" s="228" t="s">
        <v>3627</v>
      </c>
      <c r="AA1" s="228" t="s">
        <v>3628</v>
      </c>
      <c r="AB1" s="228" t="s">
        <v>3629</v>
      </c>
      <c r="AC1" s="229" t="s">
        <v>3630</v>
      </c>
      <c r="AD1" s="229" t="s">
        <v>3631</v>
      </c>
      <c r="AE1" s="229" t="s">
        <v>3632</v>
      </c>
      <c r="AF1" s="229" t="s">
        <v>3633</v>
      </c>
      <c r="AG1" s="229" t="s">
        <v>3634</v>
      </c>
      <c r="AH1" s="229" t="s">
        <v>3635</v>
      </c>
      <c r="AI1" s="229" t="s">
        <v>3636</v>
      </c>
      <c r="AJ1" s="229" t="s">
        <v>3637</v>
      </c>
      <c r="AK1" s="229" t="s">
        <v>3638</v>
      </c>
      <c r="AL1" s="229" t="s">
        <v>3639</v>
      </c>
      <c r="AM1" s="229" t="s">
        <v>3640</v>
      </c>
      <c r="AN1" s="230" t="s">
        <v>3641</v>
      </c>
      <c r="AO1" s="231" t="s">
        <v>3660</v>
      </c>
      <c r="AP1" s="231" t="s">
        <v>3661</v>
      </c>
      <c r="AQ1" s="231" t="s">
        <v>3662</v>
      </c>
      <c r="AR1" s="231" t="s">
        <v>3663</v>
      </c>
      <c r="AS1" s="231" t="s">
        <v>3664</v>
      </c>
      <c r="AT1" s="231" t="s">
        <v>3665</v>
      </c>
      <c r="AU1" s="231" t="s">
        <v>3666</v>
      </c>
      <c r="AV1" s="231" t="s">
        <v>3667</v>
      </c>
      <c r="AW1" s="231" t="s">
        <v>3668</v>
      </c>
      <c r="AX1" s="231" t="s">
        <v>3669</v>
      </c>
      <c r="AY1" s="231" t="s">
        <v>3670</v>
      </c>
      <c r="AZ1" s="241" t="s">
        <v>3692</v>
      </c>
      <c r="BA1" s="228" t="s">
        <v>3694</v>
      </c>
      <c r="BB1" s="228" t="s">
        <v>3695</v>
      </c>
      <c r="BC1" s="228" t="s">
        <v>3696</v>
      </c>
      <c r="BD1" s="228" t="s">
        <v>3697</v>
      </c>
      <c r="BE1" s="228" t="s">
        <v>3698</v>
      </c>
      <c r="BF1" s="228" t="s">
        <v>3699</v>
      </c>
      <c r="BG1" s="228" t="s">
        <v>3700</v>
      </c>
      <c r="BH1" s="228" t="s">
        <v>3701</v>
      </c>
      <c r="BI1" s="228" t="s">
        <v>3702</v>
      </c>
      <c r="BJ1" s="228" t="s">
        <v>3703</v>
      </c>
      <c r="BK1" s="228" t="s">
        <v>3704</v>
      </c>
      <c r="BL1" s="228" t="s">
        <v>3705</v>
      </c>
      <c r="BM1" s="228" t="s">
        <v>3706</v>
      </c>
      <c r="BN1" s="229" t="s">
        <v>3707</v>
      </c>
      <c r="BO1" s="229" t="s">
        <v>3708</v>
      </c>
      <c r="BP1" s="229" t="s">
        <v>3709</v>
      </c>
      <c r="BQ1" s="229" t="s">
        <v>3710</v>
      </c>
      <c r="BR1" s="229" t="s">
        <v>3711</v>
      </c>
      <c r="BS1" s="229" t="s">
        <v>3712</v>
      </c>
      <c r="BT1" s="229" t="s">
        <v>3713</v>
      </c>
      <c r="BU1" s="229" t="s">
        <v>3714</v>
      </c>
      <c r="BV1" s="229" t="s">
        <v>3715</v>
      </c>
      <c r="BW1" s="229" t="s">
        <v>3716</v>
      </c>
      <c r="BX1" s="229" t="s">
        <v>3717</v>
      </c>
      <c r="BY1" s="230" t="s">
        <v>3641</v>
      </c>
      <c r="BZ1" s="231" t="s">
        <v>3718</v>
      </c>
      <c r="CA1" s="231" t="s">
        <v>3719</v>
      </c>
      <c r="CB1" s="231" t="s">
        <v>3720</v>
      </c>
      <c r="CC1" s="231" t="s">
        <v>3721</v>
      </c>
      <c r="CD1" s="231" t="s">
        <v>3722</v>
      </c>
      <c r="CE1" s="231" t="s">
        <v>3723</v>
      </c>
      <c r="CF1" s="231" t="s">
        <v>3724</v>
      </c>
      <c r="CG1" s="231" t="s">
        <v>3725</v>
      </c>
      <c r="CH1" s="231" t="s">
        <v>3726</v>
      </c>
      <c r="CI1" s="231" t="s">
        <v>3727</v>
      </c>
      <c r="CJ1" s="231" t="s">
        <v>3728</v>
      </c>
    </row>
    <row r="2" spans="1:88" ht="60">
      <c r="A2" s="222" t="s">
        <v>3643</v>
      </c>
      <c r="B2" s="232">
        <v>93605</v>
      </c>
      <c r="C2" s="232" t="s">
        <v>696</v>
      </c>
      <c r="D2" s="232"/>
      <c r="E2" s="232" t="s">
        <v>697</v>
      </c>
      <c r="F2" s="232"/>
      <c r="G2" s="232">
        <v>4600</v>
      </c>
      <c r="H2" s="232" t="s">
        <v>698</v>
      </c>
      <c r="I2" s="232" t="s">
        <v>699</v>
      </c>
      <c r="J2" s="232" t="s">
        <v>700</v>
      </c>
      <c r="K2" s="232"/>
      <c r="L2" s="232"/>
      <c r="M2" s="232">
        <v>2022</v>
      </c>
      <c r="N2" s="232">
        <v>197825422</v>
      </c>
      <c r="O2" s="239">
        <f t="shared" ref="O2:O65" si="0">IF(ISNUMBER(MATCH(I2,I$613:I$638,0)), N2/INDEX(N$613:N$638, MATCH(I2,I$613:I$638,0)), "")</f>
        <v>0.19281979956440917</v>
      </c>
      <c r="P2" s="232">
        <v>67.959999999999994</v>
      </c>
      <c r="Q2" s="232">
        <v>3.66</v>
      </c>
      <c r="R2" s="232">
        <v>20.81</v>
      </c>
      <c r="S2" s="232">
        <v>0</v>
      </c>
      <c r="T2" s="232">
        <v>1.47</v>
      </c>
      <c r="U2" s="232">
        <v>0</v>
      </c>
      <c r="V2" s="232">
        <v>6.1</v>
      </c>
      <c r="W2" s="232">
        <v>0</v>
      </c>
      <c r="X2" s="232">
        <v>0</v>
      </c>
      <c r="Y2" s="232">
        <v>0</v>
      </c>
      <c r="Z2" s="232">
        <v>0</v>
      </c>
      <c r="AA2" s="232">
        <v>0</v>
      </c>
      <c r="AB2" s="232"/>
      <c r="AC2" s="232">
        <v>57.87</v>
      </c>
      <c r="AD2" s="232">
        <v>3.66</v>
      </c>
      <c r="AE2" s="232">
        <v>0</v>
      </c>
      <c r="AF2" s="232">
        <v>0</v>
      </c>
      <c r="AG2" s="232">
        <v>1.47</v>
      </c>
      <c r="AH2" s="232">
        <v>0</v>
      </c>
      <c r="AI2" s="232">
        <v>0</v>
      </c>
      <c r="AJ2" s="232">
        <v>0</v>
      </c>
      <c r="AK2" s="232">
        <v>0</v>
      </c>
      <c r="AL2" s="232">
        <v>0</v>
      </c>
      <c r="AM2" s="232">
        <v>0</v>
      </c>
      <c r="AN2" s="233"/>
      <c r="AO2" s="223">
        <f>P2-AC2</f>
        <v>10.089999999999996</v>
      </c>
      <c r="AP2" s="223">
        <f t="shared" ref="AP2:AT17" si="1">Q2-AD2</f>
        <v>0</v>
      </c>
      <c r="AQ2" s="223">
        <f t="shared" si="1"/>
        <v>20.81</v>
      </c>
      <c r="AR2" s="223">
        <f t="shared" si="1"/>
        <v>0</v>
      </c>
      <c r="AS2" s="223">
        <f t="shared" si="1"/>
        <v>0</v>
      </c>
      <c r="AT2" s="223">
        <f t="shared" si="1"/>
        <v>0</v>
      </c>
      <c r="AU2" s="223">
        <f>W2-AI2</f>
        <v>0</v>
      </c>
      <c r="AV2" s="223">
        <f t="shared" ref="AV2:AY17" si="2">X2-AJ2</f>
        <v>0</v>
      </c>
      <c r="AW2" s="223">
        <f t="shared" si="2"/>
        <v>0</v>
      </c>
      <c r="AX2" s="223">
        <f t="shared" si="2"/>
        <v>0</v>
      </c>
      <c r="AY2" s="223">
        <f t="shared" si="2"/>
        <v>0</v>
      </c>
      <c r="AZ2" s="242"/>
      <c r="BA2" s="244">
        <f>P2*$O2</f>
        <v>13.104033578397246</v>
      </c>
      <c r="BB2" s="244">
        <f t="shared" ref="BB2:CJ2" si="3">Q2*$O2</f>
        <v>0.7057204664057376</v>
      </c>
      <c r="BC2" s="244">
        <f t="shared" si="3"/>
        <v>4.0125800289353544</v>
      </c>
      <c r="BD2" s="244">
        <f t="shared" si="3"/>
        <v>0</v>
      </c>
      <c r="BE2" s="244">
        <f t="shared" si="3"/>
        <v>0.28344510535968148</v>
      </c>
      <c r="BF2" s="244">
        <f t="shared" si="3"/>
        <v>0</v>
      </c>
      <c r="BG2" s="244">
        <f t="shared" si="3"/>
        <v>1.176200777342896</v>
      </c>
      <c r="BH2" s="244">
        <f t="shared" si="3"/>
        <v>0</v>
      </c>
      <c r="BI2" s="244">
        <f t="shared" si="3"/>
        <v>0</v>
      </c>
      <c r="BJ2" s="244">
        <f t="shared" si="3"/>
        <v>0</v>
      </c>
      <c r="BK2" s="244">
        <f t="shared" si="3"/>
        <v>0</v>
      </c>
      <c r="BL2" s="244">
        <f t="shared" si="3"/>
        <v>0</v>
      </c>
      <c r="BM2" s="244">
        <f t="shared" si="3"/>
        <v>0</v>
      </c>
      <c r="BN2" s="244">
        <f t="shared" si="3"/>
        <v>11.158481800792359</v>
      </c>
      <c r="BO2" s="244">
        <f t="shared" si="3"/>
        <v>0.7057204664057376</v>
      </c>
      <c r="BP2" s="244">
        <f t="shared" si="3"/>
        <v>0</v>
      </c>
      <c r="BQ2" s="244">
        <f t="shared" si="3"/>
        <v>0</v>
      </c>
      <c r="BR2" s="244">
        <f t="shared" si="3"/>
        <v>0.28344510535968148</v>
      </c>
      <c r="BS2" s="244">
        <f t="shared" si="3"/>
        <v>0</v>
      </c>
      <c r="BT2" s="244">
        <f t="shared" si="3"/>
        <v>0</v>
      </c>
      <c r="BU2" s="244">
        <f t="shared" si="3"/>
        <v>0</v>
      </c>
      <c r="BV2" s="244">
        <f t="shared" si="3"/>
        <v>0</v>
      </c>
      <c r="BW2" s="244">
        <f t="shared" si="3"/>
        <v>0</v>
      </c>
      <c r="BX2" s="244">
        <f t="shared" si="3"/>
        <v>0</v>
      </c>
      <c r="BY2" s="244"/>
      <c r="BZ2" s="244">
        <f t="shared" si="3"/>
        <v>1.9455517776048878</v>
      </c>
      <c r="CA2" s="244">
        <f t="shared" si="3"/>
        <v>0</v>
      </c>
      <c r="CB2" s="244">
        <f t="shared" si="3"/>
        <v>4.0125800289353544</v>
      </c>
      <c r="CC2" s="244">
        <f t="shared" si="3"/>
        <v>0</v>
      </c>
      <c r="CD2" s="244">
        <f t="shared" si="3"/>
        <v>0</v>
      </c>
      <c r="CE2" s="244">
        <f t="shared" si="3"/>
        <v>0</v>
      </c>
      <c r="CF2" s="244">
        <f t="shared" si="3"/>
        <v>0</v>
      </c>
      <c r="CG2" s="244">
        <f t="shared" si="3"/>
        <v>0</v>
      </c>
      <c r="CH2" s="244">
        <f t="shared" si="3"/>
        <v>0</v>
      </c>
      <c r="CI2" s="244">
        <f t="shared" si="3"/>
        <v>0</v>
      </c>
      <c r="CJ2" s="244">
        <f t="shared" si="3"/>
        <v>0</v>
      </c>
    </row>
    <row r="3" spans="1:88" ht="60">
      <c r="A3" s="222" t="s">
        <v>3643</v>
      </c>
      <c r="B3" s="232">
        <v>97541</v>
      </c>
      <c r="C3" s="232" t="s">
        <v>701</v>
      </c>
      <c r="D3" s="232"/>
      <c r="E3" s="232" t="s">
        <v>702</v>
      </c>
      <c r="F3" s="232" t="s">
        <v>703</v>
      </c>
      <c r="G3" s="232">
        <v>6830</v>
      </c>
      <c r="H3" s="232" t="s">
        <v>704</v>
      </c>
      <c r="I3" s="232" t="s">
        <v>705</v>
      </c>
      <c r="J3" s="232" t="s">
        <v>700</v>
      </c>
      <c r="K3" s="232" t="s">
        <v>706</v>
      </c>
      <c r="L3" s="232"/>
      <c r="M3" s="232">
        <v>2022</v>
      </c>
      <c r="N3" s="232">
        <v>96471000</v>
      </c>
      <c r="O3" s="239">
        <f t="shared" si="0"/>
        <v>3.657981640121824E-2</v>
      </c>
      <c r="P3" s="232">
        <v>36.380000000000003</v>
      </c>
      <c r="Q3" s="232">
        <v>10.220000000000001</v>
      </c>
      <c r="R3" s="232">
        <v>0</v>
      </c>
      <c r="S3" s="232">
        <v>0</v>
      </c>
      <c r="T3" s="232">
        <v>0</v>
      </c>
      <c r="U3" s="232">
        <v>0</v>
      </c>
      <c r="V3" s="232">
        <v>6.1</v>
      </c>
      <c r="W3" s="232">
        <v>47.3</v>
      </c>
      <c r="X3" s="232">
        <v>0</v>
      </c>
      <c r="Y3" s="232">
        <v>0</v>
      </c>
      <c r="Z3" s="232">
        <v>0</v>
      </c>
      <c r="AA3" s="232">
        <v>0</v>
      </c>
      <c r="AB3" s="232"/>
      <c r="AC3" s="232">
        <v>33.380000000000003</v>
      </c>
      <c r="AD3" s="232">
        <v>10.220000000000001</v>
      </c>
      <c r="AE3" s="232">
        <v>0</v>
      </c>
      <c r="AF3" s="232">
        <v>0</v>
      </c>
      <c r="AG3" s="232">
        <v>0</v>
      </c>
      <c r="AH3" s="232">
        <v>0</v>
      </c>
      <c r="AI3" s="232">
        <v>47.3</v>
      </c>
      <c r="AJ3" s="232">
        <v>0</v>
      </c>
      <c r="AK3" s="232">
        <v>0</v>
      </c>
      <c r="AL3" s="232">
        <v>0</v>
      </c>
      <c r="AM3" s="232">
        <v>0</v>
      </c>
      <c r="AN3" s="233"/>
      <c r="AO3" s="223">
        <f t="shared" ref="AO3:AT57" si="4">P3-AC3</f>
        <v>3</v>
      </c>
      <c r="AP3" s="223">
        <f t="shared" si="1"/>
        <v>0</v>
      </c>
      <c r="AQ3" s="223">
        <f t="shared" si="1"/>
        <v>0</v>
      </c>
      <c r="AR3" s="223">
        <f t="shared" si="1"/>
        <v>0</v>
      </c>
      <c r="AS3" s="223">
        <f t="shared" si="1"/>
        <v>0</v>
      </c>
      <c r="AT3" s="223">
        <f t="shared" si="1"/>
        <v>0</v>
      </c>
      <c r="AU3" s="223">
        <f t="shared" ref="AU3:AY65" si="5">W3-AI3</f>
        <v>0</v>
      </c>
      <c r="AV3" s="223">
        <f t="shared" si="2"/>
        <v>0</v>
      </c>
      <c r="AW3" s="223">
        <f t="shared" si="2"/>
        <v>0</v>
      </c>
      <c r="AX3" s="223">
        <f t="shared" si="2"/>
        <v>0</v>
      </c>
      <c r="AY3" s="223">
        <f t="shared" si="2"/>
        <v>0</v>
      </c>
      <c r="AZ3" s="242"/>
      <c r="BA3" s="244">
        <f t="shared" ref="BA3:BA66" si="6">P3*$O3</f>
        <v>1.3307737206763197</v>
      </c>
      <c r="BB3" s="244">
        <f t="shared" ref="BB3:BB66" si="7">Q3*$O3</f>
        <v>0.37384572362045043</v>
      </c>
      <c r="BC3" s="244">
        <f t="shared" ref="BC3:BC66" si="8">R3*$O3</f>
        <v>0</v>
      </c>
      <c r="BD3" s="244">
        <f t="shared" ref="BD3:BD66" si="9">S3*$O3</f>
        <v>0</v>
      </c>
      <c r="BE3" s="244">
        <f t="shared" ref="BE3:BE66" si="10">T3*$O3</f>
        <v>0</v>
      </c>
      <c r="BF3" s="244">
        <f t="shared" ref="BF3:BF66" si="11">U3*$O3</f>
        <v>0</v>
      </c>
      <c r="BG3" s="244">
        <f t="shared" ref="BG3:BG66" si="12">V3*$O3</f>
        <v>0.22313688004743126</v>
      </c>
      <c r="BH3" s="244">
        <f t="shared" ref="BH3:BH66" si="13">W3*$O3</f>
        <v>1.7302253157776226</v>
      </c>
      <c r="BI3" s="244">
        <f t="shared" ref="BI3:BI66" si="14">X3*$O3</f>
        <v>0</v>
      </c>
      <c r="BJ3" s="244">
        <f t="shared" ref="BJ3:BJ66" si="15">Y3*$O3</f>
        <v>0</v>
      </c>
      <c r="BK3" s="244">
        <f t="shared" ref="BK3:BK66" si="16">Z3*$O3</f>
        <v>0</v>
      </c>
      <c r="BL3" s="244">
        <f t="shared" ref="BL3:BL66" si="17">AA3*$O3</f>
        <v>0</v>
      </c>
      <c r="BM3" s="244">
        <f t="shared" ref="BM3:BM66" si="18">AB3*$O3</f>
        <v>0</v>
      </c>
      <c r="BN3" s="244">
        <f t="shared" ref="BN3:BN66" si="19">AC3*$O3</f>
        <v>1.221034271472665</v>
      </c>
      <c r="BO3" s="244">
        <f t="shared" ref="BO3:BO66" si="20">AD3*$O3</f>
        <v>0.37384572362045043</v>
      </c>
      <c r="BP3" s="244">
        <f t="shared" ref="BP3:BP66" si="21">AE3*$O3</f>
        <v>0</v>
      </c>
      <c r="BQ3" s="244">
        <f t="shared" ref="BQ3:BQ66" si="22">AF3*$O3</f>
        <v>0</v>
      </c>
      <c r="BR3" s="244">
        <f t="shared" ref="BR3:BR66" si="23">AG3*$O3</f>
        <v>0</v>
      </c>
      <c r="BS3" s="244">
        <f t="shared" ref="BS3:BS66" si="24">AH3*$O3</f>
        <v>0</v>
      </c>
      <c r="BT3" s="244">
        <f t="shared" ref="BT3:BT66" si="25">AI3*$O3</f>
        <v>1.7302253157776226</v>
      </c>
      <c r="BU3" s="244">
        <f t="shared" ref="BU3:BU66" si="26">AJ3*$O3</f>
        <v>0</v>
      </c>
      <c r="BV3" s="244">
        <f t="shared" ref="BV3:BV66" si="27">AK3*$O3</f>
        <v>0</v>
      </c>
      <c r="BW3" s="244">
        <f t="shared" ref="BW3:BW66" si="28">AL3*$O3</f>
        <v>0</v>
      </c>
      <c r="BX3" s="244">
        <f t="shared" ref="BX3:BX66" si="29">AM3*$O3</f>
        <v>0</v>
      </c>
      <c r="BY3" s="244"/>
      <c r="BZ3" s="244">
        <f t="shared" ref="BZ3:BZ66" si="30">AO3*$O3</f>
        <v>0.10973944920365472</v>
      </c>
      <c r="CA3" s="244">
        <f t="shared" ref="CA3:CA66" si="31">AP3*$O3</f>
        <v>0</v>
      </c>
      <c r="CB3" s="244">
        <f t="shared" ref="CB3:CB66" si="32">AQ3*$O3</f>
        <v>0</v>
      </c>
      <c r="CC3" s="244">
        <f t="shared" ref="CC3:CC66" si="33">AR3*$O3</f>
        <v>0</v>
      </c>
      <c r="CD3" s="244">
        <f t="shared" ref="CD3:CD66" si="34">AS3*$O3</f>
        <v>0</v>
      </c>
      <c r="CE3" s="244">
        <f t="shared" ref="CE3:CE66" si="35">AT3*$O3</f>
        <v>0</v>
      </c>
      <c r="CF3" s="244">
        <f t="shared" ref="CF3:CF66" si="36">AU3*$O3</f>
        <v>0</v>
      </c>
      <c r="CG3" s="244">
        <f t="shared" ref="CG3:CG66" si="37">AV3*$O3</f>
        <v>0</v>
      </c>
      <c r="CH3" s="244">
        <f t="shared" ref="CH3:CH66" si="38">AW3*$O3</f>
        <v>0</v>
      </c>
      <c r="CI3" s="244">
        <f t="shared" ref="CI3:CI66" si="39">AX3*$O3</f>
        <v>0</v>
      </c>
      <c r="CJ3" s="244">
        <f t="shared" ref="CJ3:CJ66" si="40">AY3*$O3</f>
        <v>0</v>
      </c>
    </row>
    <row r="4" spans="1:88" ht="60">
      <c r="A4" s="222" t="s">
        <v>3643</v>
      </c>
      <c r="B4" s="232">
        <v>93653</v>
      </c>
      <c r="C4" s="232" t="s">
        <v>707</v>
      </c>
      <c r="D4" s="232"/>
      <c r="E4" s="232" t="s">
        <v>708</v>
      </c>
      <c r="F4" s="232"/>
      <c r="G4" s="232">
        <v>6513</v>
      </c>
      <c r="H4" s="232" t="s">
        <v>709</v>
      </c>
      <c r="I4" s="232" t="s">
        <v>705</v>
      </c>
      <c r="J4" s="232" t="s">
        <v>700</v>
      </c>
      <c r="K4" s="232" t="s">
        <v>710</v>
      </c>
      <c r="L4" s="232" t="s">
        <v>711</v>
      </c>
      <c r="M4" s="232">
        <v>2022</v>
      </c>
      <c r="N4" s="232">
        <v>234829621</v>
      </c>
      <c r="O4" s="239">
        <f t="shared" si="0"/>
        <v>8.9042556019401295E-2</v>
      </c>
      <c r="P4" s="232">
        <v>11.2</v>
      </c>
      <c r="Q4" s="232">
        <v>6.3</v>
      </c>
      <c r="R4" s="232">
        <v>0</v>
      </c>
      <c r="S4" s="232">
        <v>0</v>
      </c>
      <c r="T4" s="232">
        <v>0</v>
      </c>
      <c r="U4" s="232">
        <v>0</v>
      </c>
      <c r="V4" s="232">
        <v>6.1</v>
      </c>
      <c r="W4" s="232">
        <v>0</v>
      </c>
      <c r="X4" s="232">
        <v>0</v>
      </c>
      <c r="Y4" s="232">
        <v>0</v>
      </c>
      <c r="Z4" s="232">
        <v>70</v>
      </c>
      <c r="AA4" s="232">
        <v>6.4</v>
      </c>
      <c r="AB4" s="232"/>
      <c r="AC4" s="232">
        <v>10.9</v>
      </c>
      <c r="AD4" s="232">
        <v>6.3</v>
      </c>
      <c r="AE4" s="232">
        <v>0</v>
      </c>
      <c r="AF4" s="232">
        <v>0</v>
      </c>
      <c r="AG4" s="232">
        <v>0</v>
      </c>
      <c r="AH4" s="232">
        <v>0</v>
      </c>
      <c r="AI4" s="232">
        <v>0</v>
      </c>
      <c r="AJ4" s="232">
        <v>0</v>
      </c>
      <c r="AK4" s="232">
        <v>0</v>
      </c>
      <c r="AL4" s="232">
        <v>0</v>
      </c>
      <c r="AM4" s="232">
        <v>6.4</v>
      </c>
      <c r="AN4" s="233"/>
      <c r="AO4" s="223">
        <f t="shared" si="4"/>
        <v>0.29999999999999893</v>
      </c>
      <c r="AP4" s="223">
        <f t="shared" si="1"/>
        <v>0</v>
      </c>
      <c r="AQ4" s="223">
        <f t="shared" si="1"/>
        <v>0</v>
      </c>
      <c r="AR4" s="223">
        <f t="shared" si="1"/>
        <v>0</v>
      </c>
      <c r="AS4" s="223">
        <f t="shared" si="1"/>
        <v>0</v>
      </c>
      <c r="AT4" s="223">
        <f t="shared" si="1"/>
        <v>0</v>
      </c>
      <c r="AU4" s="223">
        <f t="shared" si="5"/>
        <v>0</v>
      </c>
      <c r="AV4" s="223">
        <f t="shared" si="2"/>
        <v>0</v>
      </c>
      <c r="AW4" s="223">
        <f t="shared" si="2"/>
        <v>0</v>
      </c>
      <c r="AX4" s="223">
        <f t="shared" si="2"/>
        <v>70</v>
      </c>
      <c r="AY4" s="223">
        <f t="shared" si="2"/>
        <v>0</v>
      </c>
      <c r="AZ4" s="242"/>
      <c r="BA4" s="244">
        <f t="shared" si="6"/>
        <v>0.99727662741729439</v>
      </c>
      <c r="BB4" s="244">
        <f t="shared" si="7"/>
        <v>0.5609681029222281</v>
      </c>
      <c r="BC4" s="244">
        <f t="shared" si="8"/>
        <v>0</v>
      </c>
      <c r="BD4" s="244">
        <f t="shared" si="9"/>
        <v>0</v>
      </c>
      <c r="BE4" s="244">
        <f t="shared" si="10"/>
        <v>0</v>
      </c>
      <c r="BF4" s="244">
        <f t="shared" si="11"/>
        <v>0</v>
      </c>
      <c r="BG4" s="244">
        <f t="shared" si="12"/>
        <v>0.54315959171834782</v>
      </c>
      <c r="BH4" s="244">
        <f t="shared" si="13"/>
        <v>0</v>
      </c>
      <c r="BI4" s="244">
        <f t="shared" si="14"/>
        <v>0</v>
      </c>
      <c r="BJ4" s="244">
        <f t="shared" si="15"/>
        <v>0</v>
      </c>
      <c r="BK4" s="244">
        <f t="shared" si="16"/>
        <v>6.2329789213580904</v>
      </c>
      <c r="BL4" s="244">
        <f t="shared" si="17"/>
        <v>0.56987235852416829</v>
      </c>
      <c r="BM4" s="244">
        <f t="shared" si="18"/>
        <v>0</v>
      </c>
      <c r="BN4" s="244">
        <f t="shared" si="19"/>
        <v>0.97056386061147415</v>
      </c>
      <c r="BO4" s="244">
        <f t="shared" si="20"/>
        <v>0.5609681029222281</v>
      </c>
      <c r="BP4" s="244">
        <f t="shared" si="21"/>
        <v>0</v>
      </c>
      <c r="BQ4" s="244">
        <f t="shared" si="22"/>
        <v>0</v>
      </c>
      <c r="BR4" s="244">
        <f t="shared" si="23"/>
        <v>0</v>
      </c>
      <c r="BS4" s="244">
        <f t="shared" si="24"/>
        <v>0</v>
      </c>
      <c r="BT4" s="244">
        <f t="shared" si="25"/>
        <v>0</v>
      </c>
      <c r="BU4" s="244">
        <f t="shared" si="26"/>
        <v>0</v>
      </c>
      <c r="BV4" s="244">
        <f t="shared" si="27"/>
        <v>0</v>
      </c>
      <c r="BW4" s="244">
        <f t="shared" si="28"/>
        <v>0</v>
      </c>
      <c r="BX4" s="244">
        <f t="shared" si="29"/>
        <v>0.56987235852416829</v>
      </c>
      <c r="BY4" s="244"/>
      <c r="BZ4" s="244">
        <f t="shared" si="30"/>
        <v>2.6712766805820295E-2</v>
      </c>
      <c r="CA4" s="244">
        <f t="shared" si="31"/>
        <v>0</v>
      </c>
      <c r="CB4" s="244">
        <f t="shared" si="32"/>
        <v>0</v>
      </c>
      <c r="CC4" s="244">
        <f t="shared" si="33"/>
        <v>0</v>
      </c>
      <c r="CD4" s="244">
        <f t="shared" si="34"/>
        <v>0</v>
      </c>
      <c r="CE4" s="244">
        <f t="shared" si="35"/>
        <v>0</v>
      </c>
      <c r="CF4" s="244">
        <f t="shared" si="36"/>
        <v>0</v>
      </c>
      <c r="CG4" s="244">
        <f t="shared" si="37"/>
        <v>0</v>
      </c>
      <c r="CH4" s="244">
        <f t="shared" si="38"/>
        <v>0</v>
      </c>
      <c r="CI4" s="244">
        <f t="shared" si="39"/>
        <v>6.2329789213580904</v>
      </c>
      <c r="CJ4" s="244">
        <f t="shared" si="40"/>
        <v>0</v>
      </c>
    </row>
    <row r="5" spans="1:88" ht="60">
      <c r="A5" s="222" t="s">
        <v>3643</v>
      </c>
      <c r="B5" s="232">
        <v>7031</v>
      </c>
      <c r="C5" s="232" t="s">
        <v>712</v>
      </c>
      <c r="D5" s="232"/>
      <c r="E5" s="232" t="s">
        <v>713</v>
      </c>
      <c r="F5" s="232" t="s">
        <v>714</v>
      </c>
      <c r="G5" s="232">
        <v>5001</v>
      </c>
      <c r="H5" s="232" t="s">
        <v>715</v>
      </c>
      <c r="I5" s="232" t="s">
        <v>116</v>
      </c>
      <c r="J5" s="232" t="s">
        <v>700</v>
      </c>
      <c r="K5" s="232" t="s">
        <v>716</v>
      </c>
      <c r="L5" s="232" t="s">
        <v>717</v>
      </c>
      <c r="M5" s="232">
        <v>2022</v>
      </c>
      <c r="N5" s="232">
        <v>1392686776</v>
      </c>
      <c r="O5" s="239">
        <f t="shared" si="0"/>
        <v>0.28239348769331252</v>
      </c>
      <c r="P5" s="240">
        <v>69.8</v>
      </c>
      <c r="Q5" s="232">
        <v>2.15</v>
      </c>
      <c r="R5" s="232">
        <v>0.02</v>
      </c>
      <c r="S5" s="232">
        <v>0</v>
      </c>
      <c r="T5" s="232">
        <v>0</v>
      </c>
      <c r="U5" s="232">
        <v>0</v>
      </c>
      <c r="V5" s="232">
        <v>6.1</v>
      </c>
      <c r="W5" s="232">
        <v>21.93</v>
      </c>
      <c r="X5" s="232">
        <v>0</v>
      </c>
      <c r="Y5" s="232">
        <v>0</v>
      </c>
      <c r="Z5" s="232">
        <v>0</v>
      </c>
      <c r="AA5" s="232">
        <v>0</v>
      </c>
      <c r="AB5" s="232"/>
      <c r="AC5" s="232">
        <v>46.88</v>
      </c>
      <c r="AD5" s="232">
        <v>2.15</v>
      </c>
      <c r="AE5" s="232">
        <v>0.02</v>
      </c>
      <c r="AF5" s="232">
        <v>0</v>
      </c>
      <c r="AG5" s="232">
        <v>0</v>
      </c>
      <c r="AH5" s="232">
        <v>0</v>
      </c>
      <c r="AI5" s="232">
        <v>21.93</v>
      </c>
      <c r="AJ5" s="232">
        <v>0</v>
      </c>
      <c r="AK5" s="232">
        <v>0</v>
      </c>
      <c r="AL5" s="232">
        <v>0</v>
      </c>
      <c r="AM5" s="232">
        <v>0</v>
      </c>
      <c r="AN5" s="233"/>
      <c r="AO5" s="223">
        <f t="shared" si="4"/>
        <v>22.919999999999995</v>
      </c>
      <c r="AP5" s="223">
        <f t="shared" si="1"/>
        <v>0</v>
      </c>
      <c r="AQ5" s="223">
        <f t="shared" si="1"/>
        <v>0</v>
      </c>
      <c r="AR5" s="223">
        <f t="shared" si="1"/>
        <v>0</v>
      </c>
      <c r="AS5" s="223">
        <f t="shared" si="1"/>
        <v>0</v>
      </c>
      <c r="AT5" s="223">
        <f t="shared" si="1"/>
        <v>0</v>
      </c>
      <c r="AU5" s="223">
        <f t="shared" si="5"/>
        <v>0</v>
      </c>
      <c r="AV5" s="223">
        <f t="shared" si="2"/>
        <v>0</v>
      </c>
      <c r="AW5" s="223">
        <f t="shared" si="2"/>
        <v>0</v>
      </c>
      <c r="AX5" s="223">
        <f t="shared" si="2"/>
        <v>0</v>
      </c>
      <c r="AY5" s="223">
        <f t="shared" si="2"/>
        <v>0</v>
      </c>
      <c r="AZ5" s="242"/>
      <c r="BA5" s="244">
        <f t="shared" si="6"/>
        <v>19.711065440993213</v>
      </c>
      <c r="BB5" s="244">
        <f t="shared" si="7"/>
        <v>0.6071459985406219</v>
      </c>
      <c r="BC5" s="244">
        <f t="shared" si="8"/>
        <v>5.6478697538662505E-3</v>
      </c>
      <c r="BD5" s="244">
        <f t="shared" si="9"/>
        <v>0</v>
      </c>
      <c r="BE5" s="244">
        <f t="shared" si="10"/>
        <v>0</v>
      </c>
      <c r="BF5" s="244">
        <f t="shared" si="11"/>
        <v>0</v>
      </c>
      <c r="BG5" s="244">
        <f t="shared" si="12"/>
        <v>1.7226002749292062</v>
      </c>
      <c r="BH5" s="244">
        <f t="shared" si="13"/>
        <v>6.1928891851143435</v>
      </c>
      <c r="BI5" s="244">
        <f t="shared" si="14"/>
        <v>0</v>
      </c>
      <c r="BJ5" s="244">
        <f t="shared" si="15"/>
        <v>0</v>
      </c>
      <c r="BK5" s="244">
        <f t="shared" si="16"/>
        <v>0</v>
      </c>
      <c r="BL5" s="244">
        <f t="shared" si="17"/>
        <v>0</v>
      </c>
      <c r="BM5" s="244">
        <f t="shared" si="18"/>
        <v>0</v>
      </c>
      <c r="BN5" s="244">
        <f t="shared" si="19"/>
        <v>13.238606703062491</v>
      </c>
      <c r="BO5" s="244">
        <f t="shared" si="20"/>
        <v>0.6071459985406219</v>
      </c>
      <c r="BP5" s="244">
        <f t="shared" si="21"/>
        <v>5.6478697538662505E-3</v>
      </c>
      <c r="BQ5" s="244">
        <f t="shared" si="22"/>
        <v>0</v>
      </c>
      <c r="BR5" s="244">
        <f t="shared" si="23"/>
        <v>0</v>
      </c>
      <c r="BS5" s="244">
        <f t="shared" si="24"/>
        <v>0</v>
      </c>
      <c r="BT5" s="244">
        <f t="shared" si="25"/>
        <v>6.1928891851143435</v>
      </c>
      <c r="BU5" s="244">
        <f t="shared" si="26"/>
        <v>0</v>
      </c>
      <c r="BV5" s="244">
        <f t="shared" si="27"/>
        <v>0</v>
      </c>
      <c r="BW5" s="244">
        <f t="shared" si="28"/>
        <v>0</v>
      </c>
      <c r="BX5" s="244">
        <f t="shared" si="29"/>
        <v>0</v>
      </c>
      <c r="BY5" s="244"/>
      <c r="BZ5" s="244">
        <f t="shared" si="30"/>
        <v>6.4724587379307215</v>
      </c>
      <c r="CA5" s="244">
        <f t="shared" si="31"/>
        <v>0</v>
      </c>
      <c r="CB5" s="244">
        <f t="shared" si="32"/>
        <v>0</v>
      </c>
      <c r="CC5" s="244">
        <f t="shared" si="33"/>
        <v>0</v>
      </c>
      <c r="CD5" s="244">
        <f t="shared" si="34"/>
        <v>0</v>
      </c>
      <c r="CE5" s="244">
        <f t="shared" si="35"/>
        <v>0</v>
      </c>
      <c r="CF5" s="244">
        <f t="shared" si="36"/>
        <v>0</v>
      </c>
      <c r="CG5" s="244">
        <f t="shared" si="37"/>
        <v>0</v>
      </c>
      <c r="CH5" s="244">
        <f t="shared" si="38"/>
        <v>0</v>
      </c>
      <c r="CI5" s="244">
        <f t="shared" si="39"/>
        <v>0</v>
      </c>
      <c r="CJ5" s="244">
        <f t="shared" si="40"/>
        <v>0</v>
      </c>
    </row>
    <row r="6" spans="1:88" ht="60">
      <c r="A6" s="222" t="s">
        <v>3643</v>
      </c>
      <c r="B6" s="232">
        <v>101833</v>
      </c>
      <c r="C6" s="232" t="s">
        <v>718</v>
      </c>
      <c r="D6" s="232" t="s">
        <v>719</v>
      </c>
      <c r="E6" s="232" t="s">
        <v>720</v>
      </c>
      <c r="F6" s="232"/>
      <c r="G6" s="232">
        <v>7304</v>
      </c>
      <c r="H6" s="232" t="s">
        <v>721</v>
      </c>
      <c r="I6" s="232" t="s">
        <v>122</v>
      </c>
      <c r="J6" s="232" t="s">
        <v>700</v>
      </c>
      <c r="K6" s="232" t="s">
        <v>722</v>
      </c>
      <c r="L6" s="232"/>
      <c r="M6" s="232">
        <v>2022</v>
      </c>
      <c r="N6" s="232">
        <v>16441155</v>
      </c>
      <c r="O6" s="239">
        <f t="shared" si="0"/>
        <v>9.8145457785611748E-3</v>
      </c>
      <c r="P6" s="232">
        <v>72.400000000000006</v>
      </c>
      <c r="Q6" s="232">
        <v>5.8</v>
      </c>
      <c r="R6" s="232">
        <v>0</v>
      </c>
      <c r="S6" s="232">
        <v>0</v>
      </c>
      <c r="T6" s="232">
        <v>0</v>
      </c>
      <c r="U6" s="232">
        <v>0</v>
      </c>
      <c r="V6" s="232">
        <v>6.1</v>
      </c>
      <c r="W6" s="232">
        <v>15.7</v>
      </c>
      <c r="X6" s="232">
        <v>0</v>
      </c>
      <c r="Y6" s="232">
        <v>0</v>
      </c>
      <c r="Z6" s="232">
        <v>0</v>
      </c>
      <c r="AA6" s="232">
        <v>0</v>
      </c>
      <c r="AB6" s="232"/>
      <c r="AC6" s="232">
        <v>0.4</v>
      </c>
      <c r="AD6" s="232">
        <v>5.8</v>
      </c>
      <c r="AE6" s="232">
        <v>0</v>
      </c>
      <c r="AF6" s="232">
        <v>0</v>
      </c>
      <c r="AG6" s="232">
        <v>0</v>
      </c>
      <c r="AH6" s="232">
        <v>0</v>
      </c>
      <c r="AI6" s="232">
        <v>15.7</v>
      </c>
      <c r="AJ6" s="232">
        <v>0</v>
      </c>
      <c r="AK6" s="232">
        <v>0</v>
      </c>
      <c r="AL6" s="232">
        <v>0</v>
      </c>
      <c r="AM6" s="232">
        <v>0</v>
      </c>
      <c r="AN6" s="233"/>
      <c r="AO6" s="223">
        <f t="shared" si="4"/>
        <v>72</v>
      </c>
      <c r="AP6" s="223">
        <f t="shared" si="1"/>
        <v>0</v>
      </c>
      <c r="AQ6" s="223">
        <f t="shared" si="1"/>
        <v>0</v>
      </c>
      <c r="AR6" s="223">
        <f t="shared" si="1"/>
        <v>0</v>
      </c>
      <c r="AS6" s="223">
        <f t="shared" si="1"/>
        <v>0</v>
      </c>
      <c r="AT6" s="223">
        <f t="shared" si="1"/>
        <v>0</v>
      </c>
      <c r="AU6" s="223">
        <f t="shared" si="5"/>
        <v>0</v>
      </c>
      <c r="AV6" s="223">
        <f t="shared" si="2"/>
        <v>0</v>
      </c>
      <c r="AW6" s="223">
        <f t="shared" si="2"/>
        <v>0</v>
      </c>
      <c r="AX6" s="223">
        <f t="shared" si="2"/>
        <v>0</v>
      </c>
      <c r="AY6" s="223">
        <f t="shared" si="2"/>
        <v>0</v>
      </c>
      <c r="AZ6" s="242"/>
      <c r="BA6" s="244">
        <f t="shared" si="6"/>
        <v>0.71057311436782911</v>
      </c>
      <c r="BB6" s="244">
        <f t="shared" si="7"/>
        <v>5.6924365515654815E-2</v>
      </c>
      <c r="BC6" s="244">
        <f t="shared" si="8"/>
        <v>0</v>
      </c>
      <c r="BD6" s="244">
        <f t="shared" si="9"/>
        <v>0</v>
      </c>
      <c r="BE6" s="244">
        <f t="shared" si="10"/>
        <v>0</v>
      </c>
      <c r="BF6" s="244">
        <f t="shared" si="11"/>
        <v>0</v>
      </c>
      <c r="BG6" s="244">
        <f t="shared" si="12"/>
        <v>5.9868729249223165E-2</v>
      </c>
      <c r="BH6" s="244">
        <f t="shared" si="13"/>
        <v>0.15408836872341045</v>
      </c>
      <c r="BI6" s="244">
        <f t="shared" si="14"/>
        <v>0</v>
      </c>
      <c r="BJ6" s="244">
        <f t="shared" si="15"/>
        <v>0</v>
      </c>
      <c r="BK6" s="244">
        <f t="shared" si="16"/>
        <v>0</v>
      </c>
      <c r="BL6" s="244">
        <f t="shared" si="17"/>
        <v>0</v>
      </c>
      <c r="BM6" s="244">
        <f t="shared" si="18"/>
        <v>0</v>
      </c>
      <c r="BN6" s="244">
        <f t="shared" si="19"/>
        <v>3.9258183114244697E-3</v>
      </c>
      <c r="BO6" s="244">
        <f t="shared" si="20"/>
        <v>5.6924365515654815E-2</v>
      </c>
      <c r="BP6" s="244">
        <f t="shared" si="21"/>
        <v>0</v>
      </c>
      <c r="BQ6" s="244">
        <f t="shared" si="22"/>
        <v>0</v>
      </c>
      <c r="BR6" s="244">
        <f t="shared" si="23"/>
        <v>0</v>
      </c>
      <c r="BS6" s="244">
        <f t="shared" si="24"/>
        <v>0</v>
      </c>
      <c r="BT6" s="244">
        <f t="shared" si="25"/>
        <v>0.15408836872341045</v>
      </c>
      <c r="BU6" s="244">
        <f t="shared" si="26"/>
        <v>0</v>
      </c>
      <c r="BV6" s="244">
        <f t="shared" si="27"/>
        <v>0</v>
      </c>
      <c r="BW6" s="244">
        <f t="shared" si="28"/>
        <v>0</v>
      </c>
      <c r="BX6" s="244">
        <f t="shared" si="29"/>
        <v>0</v>
      </c>
      <c r="BY6" s="244"/>
      <c r="BZ6" s="244">
        <f t="shared" si="30"/>
        <v>0.70664729605640453</v>
      </c>
      <c r="CA6" s="244">
        <f t="shared" si="31"/>
        <v>0</v>
      </c>
      <c r="CB6" s="244">
        <f t="shared" si="32"/>
        <v>0</v>
      </c>
      <c r="CC6" s="244">
        <f t="shared" si="33"/>
        <v>0</v>
      </c>
      <c r="CD6" s="244">
        <f t="shared" si="34"/>
        <v>0</v>
      </c>
      <c r="CE6" s="244">
        <f t="shared" si="35"/>
        <v>0</v>
      </c>
      <c r="CF6" s="244">
        <f t="shared" si="36"/>
        <v>0</v>
      </c>
      <c r="CG6" s="244">
        <f t="shared" si="37"/>
        <v>0</v>
      </c>
      <c r="CH6" s="244">
        <f t="shared" si="38"/>
        <v>0</v>
      </c>
      <c r="CI6" s="244">
        <f t="shared" si="39"/>
        <v>0</v>
      </c>
      <c r="CJ6" s="244">
        <f t="shared" si="40"/>
        <v>0</v>
      </c>
    </row>
    <row r="7" spans="1:88" ht="60">
      <c r="A7" s="222" t="s">
        <v>3643</v>
      </c>
      <c r="B7" s="232">
        <v>116870</v>
      </c>
      <c r="C7" s="232" t="s">
        <v>723</v>
      </c>
      <c r="D7" s="232"/>
      <c r="E7" s="232" t="s">
        <v>724</v>
      </c>
      <c r="F7" s="232"/>
      <c r="G7" s="232">
        <v>6315</v>
      </c>
      <c r="H7" s="232" t="s">
        <v>725</v>
      </c>
      <c r="I7" s="232" t="s">
        <v>726</v>
      </c>
      <c r="J7" s="232" t="s">
        <v>700</v>
      </c>
      <c r="K7" s="232" t="s">
        <v>727</v>
      </c>
      <c r="L7" s="232" t="s">
        <v>728</v>
      </c>
      <c r="M7" s="232">
        <v>2022</v>
      </c>
      <c r="N7" s="232">
        <v>683759</v>
      </c>
      <c r="O7" s="239">
        <f t="shared" si="0"/>
        <v>9.0196011735634788E-4</v>
      </c>
      <c r="P7" s="232">
        <v>0</v>
      </c>
      <c r="Q7" s="232">
        <v>93.9</v>
      </c>
      <c r="R7" s="232">
        <v>0</v>
      </c>
      <c r="S7" s="232">
        <v>0</v>
      </c>
      <c r="T7" s="232">
        <v>0</v>
      </c>
      <c r="U7" s="232">
        <v>0</v>
      </c>
      <c r="V7" s="232">
        <v>6.1</v>
      </c>
      <c r="W7" s="232">
        <v>0</v>
      </c>
      <c r="X7" s="232">
        <v>0</v>
      </c>
      <c r="Y7" s="232">
        <v>0</v>
      </c>
      <c r="Z7" s="232">
        <v>0</v>
      </c>
      <c r="AA7" s="232">
        <v>0</v>
      </c>
      <c r="AB7" s="232"/>
      <c r="AC7" s="232">
        <v>0</v>
      </c>
      <c r="AD7" s="232">
        <v>93.9</v>
      </c>
      <c r="AE7" s="232">
        <v>0</v>
      </c>
      <c r="AF7" s="232">
        <v>0</v>
      </c>
      <c r="AG7" s="232">
        <v>0</v>
      </c>
      <c r="AH7" s="232">
        <v>0</v>
      </c>
      <c r="AI7" s="232">
        <v>0</v>
      </c>
      <c r="AJ7" s="232">
        <v>0</v>
      </c>
      <c r="AK7" s="232">
        <v>0</v>
      </c>
      <c r="AL7" s="232">
        <v>0</v>
      </c>
      <c r="AM7" s="232">
        <v>0</v>
      </c>
      <c r="AN7" s="233"/>
      <c r="AO7" s="223">
        <f t="shared" si="4"/>
        <v>0</v>
      </c>
      <c r="AP7" s="223">
        <f t="shared" si="1"/>
        <v>0</v>
      </c>
      <c r="AQ7" s="223">
        <f t="shared" si="1"/>
        <v>0</v>
      </c>
      <c r="AR7" s="223">
        <f t="shared" si="1"/>
        <v>0</v>
      </c>
      <c r="AS7" s="223">
        <f t="shared" si="1"/>
        <v>0</v>
      </c>
      <c r="AT7" s="223">
        <f t="shared" si="1"/>
        <v>0</v>
      </c>
      <c r="AU7" s="223">
        <f t="shared" si="5"/>
        <v>0</v>
      </c>
      <c r="AV7" s="223">
        <f t="shared" si="2"/>
        <v>0</v>
      </c>
      <c r="AW7" s="223">
        <f t="shared" si="2"/>
        <v>0</v>
      </c>
      <c r="AX7" s="223">
        <f t="shared" si="2"/>
        <v>0</v>
      </c>
      <c r="AY7" s="223">
        <f t="shared" si="2"/>
        <v>0</v>
      </c>
      <c r="AZ7" s="242"/>
      <c r="BA7" s="244">
        <f t="shared" si="6"/>
        <v>0</v>
      </c>
      <c r="BB7" s="244">
        <f t="shared" si="7"/>
        <v>8.4694055019761072E-2</v>
      </c>
      <c r="BC7" s="244">
        <f t="shared" si="8"/>
        <v>0</v>
      </c>
      <c r="BD7" s="244">
        <f t="shared" si="9"/>
        <v>0</v>
      </c>
      <c r="BE7" s="244">
        <f t="shared" si="10"/>
        <v>0</v>
      </c>
      <c r="BF7" s="244">
        <f t="shared" si="11"/>
        <v>0</v>
      </c>
      <c r="BG7" s="244">
        <f t="shared" si="12"/>
        <v>5.501956715873722E-3</v>
      </c>
      <c r="BH7" s="244">
        <f t="shared" si="13"/>
        <v>0</v>
      </c>
      <c r="BI7" s="244">
        <f t="shared" si="14"/>
        <v>0</v>
      </c>
      <c r="BJ7" s="244">
        <f t="shared" si="15"/>
        <v>0</v>
      </c>
      <c r="BK7" s="244">
        <f t="shared" si="16"/>
        <v>0</v>
      </c>
      <c r="BL7" s="244">
        <f t="shared" si="17"/>
        <v>0</v>
      </c>
      <c r="BM7" s="244">
        <f t="shared" si="18"/>
        <v>0</v>
      </c>
      <c r="BN7" s="244">
        <f t="shared" si="19"/>
        <v>0</v>
      </c>
      <c r="BO7" s="244">
        <f t="shared" si="20"/>
        <v>8.4694055019761072E-2</v>
      </c>
      <c r="BP7" s="244">
        <f t="shared" si="21"/>
        <v>0</v>
      </c>
      <c r="BQ7" s="244">
        <f t="shared" si="22"/>
        <v>0</v>
      </c>
      <c r="BR7" s="244">
        <f t="shared" si="23"/>
        <v>0</v>
      </c>
      <c r="BS7" s="244">
        <f t="shared" si="24"/>
        <v>0</v>
      </c>
      <c r="BT7" s="244">
        <f t="shared" si="25"/>
        <v>0</v>
      </c>
      <c r="BU7" s="244">
        <f t="shared" si="26"/>
        <v>0</v>
      </c>
      <c r="BV7" s="244">
        <f t="shared" si="27"/>
        <v>0</v>
      </c>
      <c r="BW7" s="244">
        <f t="shared" si="28"/>
        <v>0</v>
      </c>
      <c r="BX7" s="244">
        <f t="shared" si="29"/>
        <v>0</v>
      </c>
      <c r="BY7" s="244"/>
      <c r="BZ7" s="244">
        <f t="shared" si="30"/>
        <v>0</v>
      </c>
      <c r="CA7" s="244">
        <f t="shared" si="31"/>
        <v>0</v>
      </c>
      <c r="CB7" s="244">
        <f t="shared" si="32"/>
        <v>0</v>
      </c>
      <c r="CC7" s="244">
        <f t="shared" si="33"/>
        <v>0</v>
      </c>
      <c r="CD7" s="244">
        <f t="shared" si="34"/>
        <v>0</v>
      </c>
      <c r="CE7" s="244">
        <f t="shared" si="35"/>
        <v>0</v>
      </c>
      <c r="CF7" s="244">
        <f t="shared" si="36"/>
        <v>0</v>
      </c>
      <c r="CG7" s="244">
        <f t="shared" si="37"/>
        <v>0</v>
      </c>
      <c r="CH7" s="244">
        <f t="shared" si="38"/>
        <v>0</v>
      </c>
      <c r="CI7" s="244">
        <f t="shared" si="39"/>
        <v>0</v>
      </c>
      <c r="CJ7" s="244">
        <f t="shared" si="40"/>
        <v>0</v>
      </c>
    </row>
    <row r="8" spans="1:88" ht="60">
      <c r="A8" s="222" t="s">
        <v>3643</v>
      </c>
      <c r="B8" s="232">
        <v>165435</v>
      </c>
      <c r="C8" s="232" t="s">
        <v>729</v>
      </c>
      <c r="D8" s="232"/>
      <c r="E8" s="232" t="s">
        <v>730</v>
      </c>
      <c r="F8" s="232"/>
      <c r="G8" s="232">
        <v>8401</v>
      </c>
      <c r="H8" s="232" t="s">
        <v>145</v>
      </c>
      <c r="I8" s="232" t="s">
        <v>129</v>
      </c>
      <c r="J8" s="232" t="s">
        <v>700</v>
      </c>
      <c r="K8" s="232" t="s">
        <v>731</v>
      </c>
      <c r="L8" s="232"/>
      <c r="M8" s="232">
        <v>2022</v>
      </c>
      <c r="N8" s="232">
        <v>206447000</v>
      </c>
      <c r="O8" s="239">
        <f t="shared" si="0"/>
        <v>2.4102668864833678E-2</v>
      </c>
      <c r="P8" s="232">
        <v>45.85</v>
      </c>
      <c r="Q8" s="232">
        <v>1.45</v>
      </c>
      <c r="R8" s="232">
        <v>0</v>
      </c>
      <c r="S8" s="232">
        <v>0</v>
      </c>
      <c r="T8" s="232">
        <v>0</v>
      </c>
      <c r="U8" s="232">
        <v>0</v>
      </c>
      <c r="V8" s="232">
        <v>6.1</v>
      </c>
      <c r="W8" s="232">
        <v>46.6</v>
      </c>
      <c r="X8" s="232">
        <v>0</v>
      </c>
      <c r="Y8" s="232">
        <v>0</v>
      </c>
      <c r="Z8" s="232">
        <v>0</v>
      </c>
      <c r="AA8" s="232">
        <v>0</v>
      </c>
      <c r="AB8" s="232"/>
      <c r="AC8" s="232">
        <v>23.45</v>
      </c>
      <c r="AD8" s="232">
        <v>1.45</v>
      </c>
      <c r="AE8" s="232">
        <v>0</v>
      </c>
      <c r="AF8" s="232">
        <v>0</v>
      </c>
      <c r="AG8" s="232">
        <v>0</v>
      </c>
      <c r="AH8" s="232">
        <v>0</v>
      </c>
      <c r="AI8" s="232">
        <v>46.6</v>
      </c>
      <c r="AJ8" s="232">
        <v>0</v>
      </c>
      <c r="AK8" s="232">
        <v>0</v>
      </c>
      <c r="AL8" s="232">
        <v>0</v>
      </c>
      <c r="AM8" s="232">
        <v>0</v>
      </c>
      <c r="AN8" s="233"/>
      <c r="AO8" s="223">
        <f t="shared" si="4"/>
        <v>22.400000000000002</v>
      </c>
      <c r="AP8" s="223">
        <f t="shared" si="1"/>
        <v>0</v>
      </c>
      <c r="AQ8" s="223">
        <f t="shared" si="1"/>
        <v>0</v>
      </c>
      <c r="AR8" s="223">
        <f t="shared" si="1"/>
        <v>0</v>
      </c>
      <c r="AS8" s="223">
        <f t="shared" si="1"/>
        <v>0</v>
      </c>
      <c r="AT8" s="223">
        <f t="shared" si="1"/>
        <v>0</v>
      </c>
      <c r="AU8" s="223">
        <f t="shared" si="5"/>
        <v>0</v>
      </c>
      <c r="AV8" s="223">
        <f t="shared" si="2"/>
        <v>0</v>
      </c>
      <c r="AW8" s="223">
        <f t="shared" si="2"/>
        <v>0</v>
      </c>
      <c r="AX8" s="223">
        <f t="shared" si="2"/>
        <v>0</v>
      </c>
      <c r="AY8" s="223">
        <f t="shared" si="2"/>
        <v>0</v>
      </c>
      <c r="AZ8" s="242"/>
      <c r="BA8" s="244">
        <f t="shared" si="6"/>
        <v>1.1051073674526242</v>
      </c>
      <c r="BB8" s="244">
        <f t="shared" si="7"/>
        <v>3.4948869854008829E-2</v>
      </c>
      <c r="BC8" s="244">
        <f t="shared" si="8"/>
        <v>0</v>
      </c>
      <c r="BD8" s="244">
        <f t="shared" si="9"/>
        <v>0</v>
      </c>
      <c r="BE8" s="244">
        <f t="shared" si="10"/>
        <v>0</v>
      </c>
      <c r="BF8" s="244">
        <f t="shared" si="11"/>
        <v>0</v>
      </c>
      <c r="BG8" s="244">
        <f t="shared" si="12"/>
        <v>0.14702628007548543</v>
      </c>
      <c r="BH8" s="244">
        <f t="shared" si="13"/>
        <v>1.1231843691012493</v>
      </c>
      <c r="BI8" s="244">
        <f t="shared" si="14"/>
        <v>0</v>
      </c>
      <c r="BJ8" s="244">
        <f t="shared" si="15"/>
        <v>0</v>
      </c>
      <c r="BK8" s="244">
        <f t="shared" si="16"/>
        <v>0</v>
      </c>
      <c r="BL8" s="244">
        <f t="shared" si="17"/>
        <v>0</v>
      </c>
      <c r="BM8" s="244">
        <f t="shared" si="18"/>
        <v>0</v>
      </c>
      <c r="BN8" s="244">
        <f t="shared" si="19"/>
        <v>0.56520758488034972</v>
      </c>
      <c r="BO8" s="244">
        <f t="shared" si="20"/>
        <v>3.4948869854008829E-2</v>
      </c>
      <c r="BP8" s="244">
        <f t="shared" si="21"/>
        <v>0</v>
      </c>
      <c r="BQ8" s="244">
        <f t="shared" si="22"/>
        <v>0</v>
      </c>
      <c r="BR8" s="244">
        <f t="shared" si="23"/>
        <v>0</v>
      </c>
      <c r="BS8" s="244">
        <f t="shared" si="24"/>
        <v>0</v>
      </c>
      <c r="BT8" s="244">
        <f t="shared" si="25"/>
        <v>1.1231843691012493</v>
      </c>
      <c r="BU8" s="244">
        <f t="shared" si="26"/>
        <v>0</v>
      </c>
      <c r="BV8" s="244">
        <f t="shared" si="27"/>
        <v>0</v>
      </c>
      <c r="BW8" s="244">
        <f t="shared" si="28"/>
        <v>0</v>
      </c>
      <c r="BX8" s="244">
        <f t="shared" si="29"/>
        <v>0</v>
      </c>
      <c r="BY8" s="244"/>
      <c r="BZ8" s="244">
        <f t="shared" si="30"/>
        <v>0.53989978257227444</v>
      </c>
      <c r="CA8" s="244">
        <f t="shared" si="31"/>
        <v>0</v>
      </c>
      <c r="CB8" s="244">
        <f t="shared" si="32"/>
        <v>0</v>
      </c>
      <c r="CC8" s="244">
        <f t="shared" si="33"/>
        <v>0</v>
      </c>
      <c r="CD8" s="244">
        <f t="shared" si="34"/>
        <v>0</v>
      </c>
      <c r="CE8" s="244">
        <f t="shared" si="35"/>
        <v>0</v>
      </c>
      <c r="CF8" s="244">
        <f t="shared" si="36"/>
        <v>0</v>
      </c>
      <c r="CG8" s="244">
        <f t="shared" si="37"/>
        <v>0</v>
      </c>
      <c r="CH8" s="244">
        <f t="shared" si="38"/>
        <v>0</v>
      </c>
      <c r="CI8" s="244">
        <f t="shared" si="39"/>
        <v>0</v>
      </c>
      <c r="CJ8" s="244">
        <f t="shared" si="40"/>
        <v>0</v>
      </c>
    </row>
    <row r="9" spans="1:88" ht="60">
      <c r="A9" s="222" t="s">
        <v>3643</v>
      </c>
      <c r="B9" s="232">
        <v>96306</v>
      </c>
      <c r="C9" s="232" t="s">
        <v>732</v>
      </c>
      <c r="D9" s="232" t="s">
        <v>733</v>
      </c>
      <c r="E9" s="232" t="s">
        <v>734</v>
      </c>
      <c r="F9" s="232"/>
      <c r="G9" s="232">
        <v>3860</v>
      </c>
      <c r="H9" s="232" t="s">
        <v>735</v>
      </c>
      <c r="I9" s="232" t="s">
        <v>117</v>
      </c>
      <c r="J9" s="232" t="s">
        <v>700</v>
      </c>
      <c r="K9" s="232" t="s">
        <v>736</v>
      </c>
      <c r="L9" s="232" t="s">
        <v>737</v>
      </c>
      <c r="M9" s="232">
        <v>2022</v>
      </c>
      <c r="N9" s="232">
        <v>17377979</v>
      </c>
      <c r="O9" s="239">
        <f t="shared" si="0"/>
        <v>2.4425712098601823E-3</v>
      </c>
      <c r="P9" s="232">
        <v>90.5</v>
      </c>
      <c r="Q9" s="232">
        <v>3.4</v>
      </c>
      <c r="R9" s="232">
        <v>0</v>
      </c>
      <c r="S9" s="232">
        <v>0</v>
      </c>
      <c r="T9" s="232">
        <v>0</v>
      </c>
      <c r="U9" s="232">
        <v>0</v>
      </c>
      <c r="V9" s="232">
        <v>6.1</v>
      </c>
      <c r="W9" s="232">
        <v>0</v>
      </c>
      <c r="X9" s="232">
        <v>0</v>
      </c>
      <c r="Y9" s="232">
        <v>0</v>
      </c>
      <c r="Z9" s="232">
        <v>0</v>
      </c>
      <c r="AA9" s="232">
        <v>0</v>
      </c>
      <c r="AB9" s="232"/>
      <c r="AC9" s="232">
        <v>0</v>
      </c>
      <c r="AD9" s="232">
        <v>0</v>
      </c>
      <c r="AE9" s="232">
        <v>0</v>
      </c>
      <c r="AF9" s="232">
        <v>0</v>
      </c>
      <c r="AG9" s="232">
        <v>0</v>
      </c>
      <c r="AH9" s="232">
        <v>0</v>
      </c>
      <c r="AI9" s="232">
        <v>0</v>
      </c>
      <c r="AJ9" s="232">
        <v>0</v>
      </c>
      <c r="AK9" s="232">
        <v>0</v>
      </c>
      <c r="AL9" s="232">
        <v>0</v>
      </c>
      <c r="AM9" s="232">
        <v>0</v>
      </c>
      <c r="AN9" s="233"/>
      <c r="AO9" s="223">
        <f t="shared" si="4"/>
        <v>90.5</v>
      </c>
      <c r="AP9" s="223">
        <f t="shared" si="1"/>
        <v>3.4</v>
      </c>
      <c r="AQ9" s="223">
        <f t="shared" si="1"/>
        <v>0</v>
      </c>
      <c r="AR9" s="223">
        <f t="shared" si="1"/>
        <v>0</v>
      </c>
      <c r="AS9" s="223">
        <f t="shared" si="1"/>
        <v>0</v>
      </c>
      <c r="AT9" s="223">
        <f t="shared" si="1"/>
        <v>0</v>
      </c>
      <c r="AU9" s="223">
        <f t="shared" si="5"/>
        <v>0</v>
      </c>
      <c r="AV9" s="223">
        <f t="shared" si="2"/>
        <v>0</v>
      </c>
      <c r="AW9" s="223">
        <f t="shared" si="2"/>
        <v>0</v>
      </c>
      <c r="AX9" s="223">
        <f t="shared" si="2"/>
        <v>0</v>
      </c>
      <c r="AY9" s="223">
        <f t="shared" si="2"/>
        <v>0</v>
      </c>
      <c r="AZ9" s="242"/>
      <c r="BA9" s="244">
        <f t="shared" si="6"/>
        <v>0.22105269449234649</v>
      </c>
      <c r="BB9" s="244">
        <f t="shared" si="7"/>
        <v>8.3047421135246189E-3</v>
      </c>
      <c r="BC9" s="244">
        <f t="shared" si="8"/>
        <v>0</v>
      </c>
      <c r="BD9" s="244">
        <f t="shared" si="9"/>
        <v>0</v>
      </c>
      <c r="BE9" s="244">
        <f t="shared" si="10"/>
        <v>0</v>
      </c>
      <c r="BF9" s="244">
        <f t="shared" si="11"/>
        <v>0</v>
      </c>
      <c r="BG9" s="244">
        <f t="shared" si="12"/>
        <v>1.4899684380147112E-2</v>
      </c>
      <c r="BH9" s="244">
        <f t="shared" si="13"/>
        <v>0</v>
      </c>
      <c r="BI9" s="244">
        <f t="shared" si="14"/>
        <v>0</v>
      </c>
      <c r="BJ9" s="244">
        <f t="shared" si="15"/>
        <v>0</v>
      </c>
      <c r="BK9" s="244">
        <f t="shared" si="16"/>
        <v>0</v>
      </c>
      <c r="BL9" s="244">
        <f t="shared" si="17"/>
        <v>0</v>
      </c>
      <c r="BM9" s="244">
        <f t="shared" si="18"/>
        <v>0</v>
      </c>
      <c r="BN9" s="244">
        <f t="shared" si="19"/>
        <v>0</v>
      </c>
      <c r="BO9" s="244">
        <f t="shared" si="20"/>
        <v>0</v>
      </c>
      <c r="BP9" s="244">
        <f t="shared" si="21"/>
        <v>0</v>
      </c>
      <c r="BQ9" s="244">
        <f t="shared" si="22"/>
        <v>0</v>
      </c>
      <c r="BR9" s="244">
        <f t="shared" si="23"/>
        <v>0</v>
      </c>
      <c r="BS9" s="244">
        <f t="shared" si="24"/>
        <v>0</v>
      </c>
      <c r="BT9" s="244">
        <f t="shared" si="25"/>
        <v>0</v>
      </c>
      <c r="BU9" s="244">
        <f t="shared" si="26"/>
        <v>0</v>
      </c>
      <c r="BV9" s="244">
        <f t="shared" si="27"/>
        <v>0</v>
      </c>
      <c r="BW9" s="244">
        <f t="shared" si="28"/>
        <v>0</v>
      </c>
      <c r="BX9" s="244">
        <f t="shared" si="29"/>
        <v>0</v>
      </c>
      <c r="BY9" s="244"/>
      <c r="BZ9" s="244">
        <f t="shared" si="30"/>
        <v>0.22105269449234649</v>
      </c>
      <c r="CA9" s="244">
        <f t="shared" si="31"/>
        <v>8.3047421135246189E-3</v>
      </c>
      <c r="CB9" s="244">
        <f t="shared" si="32"/>
        <v>0</v>
      </c>
      <c r="CC9" s="244">
        <f t="shared" si="33"/>
        <v>0</v>
      </c>
      <c r="CD9" s="244">
        <f t="shared" si="34"/>
        <v>0</v>
      </c>
      <c r="CE9" s="244">
        <f t="shared" si="35"/>
        <v>0</v>
      </c>
      <c r="CF9" s="244">
        <f t="shared" si="36"/>
        <v>0</v>
      </c>
      <c r="CG9" s="244">
        <f t="shared" si="37"/>
        <v>0</v>
      </c>
      <c r="CH9" s="244">
        <f t="shared" si="38"/>
        <v>0</v>
      </c>
      <c r="CI9" s="244">
        <f t="shared" si="39"/>
        <v>0</v>
      </c>
      <c r="CJ9" s="244">
        <f t="shared" si="40"/>
        <v>0</v>
      </c>
    </row>
    <row r="10" spans="1:88" ht="60">
      <c r="A10" s="222" t="s">
        <v>3643</v>
      </c>
      <c r="B10" s="232">
        <v>111054</v>
      </c>
      <c r="C10" s="232" t="s">
        <v>738</v>
      </c>
      <c r="D10" s="232"/>
      <c r="E10" s="232" t="s">
        <v>739</v>
      </c>
      <c r="F10" s="232"/>
      <c r="G10" s="232">
        <v>4601</v>
      </c>
      <c r="H10" s="232" t="s">
        <v>698</v>
      </c>
      <c r="I10" s="232" t="s">
        <v>699</v>
      </c>
      <c r="J10" s="232" t="s">
        <v>700</v>
      </c>
      <c r="K10" s="232" t="s">
        <v>740</v>
      </c>
      <c r="L10" s="232" t="s">
        <v>741</v>
      </c>
      <c r="M10" s="232">
        <v>2022</v>
      </c>
      <c r="N10" s="232">
        <v>241036000</v>
      </c>
      <c r="O10" s="239">
        <f t="shared" si="0"/>
        <v>0.23493701030905387</v>
      </c>
      <c r="P10" s="232">
        <v>41.59</v>
      </c>
      <c r="Q10" s="232">
        <v>0</v>
      </c>
      <c r="R10" s="232">
        <v>0</v>
      </c>
      <c r="S10" s="232">
        <v>0</v>
      </c>
      <c r="T10" s="232">
        <v>0</v>
      </c>
      <c r="U10" s="232">
        <v>0</v>
      </c>
      <c r="V10" s="232">
        <v>6.1</v>
      </c>
      <c r="W10" s="232">
        <v>52.31</v>
      </c>
      <c r="X10" s="232">
        <v>0</v>
      </c>
      <c r="Y10" s="232">
        <v>0</v>
      </c>
      <c r="Z10" s="232">
        <v>0</v>
      </c>
      <c r="AA10" s="232">
        <v>0</v>
      </c>
      <c r="AB10" s="232"/>
      <c r="AC10" s="232">
        <v>41.59</v>
      </c>
      <c r="AD10" s="232">
        <v>0</v>
      </c>
      <c r="AE10" s="232">
        <v>0</v>
      </c>
      <c r="AF10" s="232">
        <v>0</v>
      </c>
      <c r="AG10" s="232">
        <v>0</v>
      </c>
      <c r="AH10" s="232">
        <v>0</v>
      </c>
      <c r="AI10" s="232">
        <v>52.31</v>
      </c>
      <c r="AJ10" s="232">
        <v>0</v>
      </c>
      <c r="AK10" s="232">
        <v>0</v>
      </c>
      <c r="AL10" s="232">
        <v>0</v>
      </c>
      <c r="AM10" s="232">
        <v>0</v>
      </c>
      <c r="AN10" s="233"/>
      <c r="AO10" s="223">
        <f t="shared" si="4"/>
        <v>0</v>
      </c>
      <c r="AP10" s="223">
        <f t="shared" si="1"/>
        <v>0</v>
      </c>
      <c r="AQ10" s="223">
        <f t="shared" si="1"/>
        <v>0</v>
      </c>
      <c r="AR10" s="223">
        <f t="shared" si="1"/>
        <v>0</v>
      </c>
      <c r="AS10" s="223">
        <f t="shared" si="1"/>
        <v>0</v>
      </c>
      <c r="AT10" s="223">
        <f t="shared" si="1"/>
        <v>0</v>
      </c>
      <c r="AU10" s="223">
        <f t="shared" si="5"/>
        <v>0</v>
      </c>
      <c r="AV10" s="223">
        <f t="shared" si="2"/>
        <v>0</v>
      </c>
      <c r="AW10" s="223">
        <f t="shared" si="2"/>
        <v>0</v>
      </c>
      <c r="AX10" s="223">
        <f t="shared" si="2"/>
        <v>0</v>
      </c>
      <c r="AY10" s="223">
        <f t="shared" si="2"/>
        <v>0</v>
      </c>
      <c r="AZ10" s="242"/>
      <c r="BA10" s="244">
        <f t="shared" si="6"/>
        <v>9.7710302587535516</v>
      </c>
      <c r="BB10" s="244">
        <f t="shared" si="7"/>
        <v>0</v>
      </c>
      <c r="BC10" s="244">
        <f t="shared" si="8"/>
        <v>0</v>
      </c>
      <c r="BD10" s="244">
        <f t="shared" si="9"/>
        <v>0</v>
      </c>
      <c r="BE10" s="244">
        <f t="shared" si="10"/>
        <v>0</v>
      </c>
      <c r="BF10" s="244">
        <f t="shared" si="11"/>
        <v>0</v>
      </c>
      <c r="BG10" s="244">
        <f t="shared" si="12"/>
        <v>1.4331157628852285</v>
      </c>
      <c r="BH10" s="244">
        <f t="shared" si="13"/>
        <v>12.289555009266609</v>
      </c>
      <c r="BI10" s="244">
        <f t="shared" si="14"/>
        <v>0</v>
      </c>
      <c r="BJ10" s="244">
        <f t="shared" si="15"/>
        <v>0</v>
      </c>
      <c r="BK10" s="244">
        <f t="shared" si="16"/>
        <v>0</v>
      </c>
      <c r="BL10" s="244">
        <f t="shared" si="17"/>
        <v>0</v>
      </c>
      <c r="BM10" s="244">
        <f t="shared" si="18"/>
        <v>0</v>
      </c>
      <c r="BN10" s="244">
        <f t="shared" si="19"/>
        <v>9.7710302587535516</v>
      </c>
      <c r="BO10" s="244">
        <f t="shared" si="20"/>
        <v>0</v>
      </c>
      <c r="BP10" s="244">
        <f t="shared" si="21"/>
        <v>0</v>
      </c>
      <c r="BQ10" s="244">
        <f t="shared" si="22"/>
        <v>0</v>
      </c>
      <c r="BR10" s="244">
        <f t="shared" si="23"/>
        <v>0</v>
      </c>
      <c r="BS10" s="244">
        <f t="shared" si="24"/>
        <v>0</v>
      </c>
      <c r="BT10" s="244">
        <f t="shared" si="25"/>
        <v>12.289555009266609</v>
      </c>
      <c r="BU10" s="244">
        <f t="shared" si="26"/>
        <v>0</v>
      </c>
      <c r="BV10" s="244">
        <f t="shared" si="27"/>
        <v>0</v>
      </c>
      <c r="BW10" s="244">
        <f t="shared" si="28"/>
        <v>0</v>
      </c>
      <c r="BX10" s="244">
        <f t="shared" si="29"/>
        <v>0</v>
      </c>
      <c r="BY10" s="244"/>
      <c r="BZ10" s="244">
        <f t="shared" si="30"/>
        <v>0</v>
      </c>
      <c r="CA10" s="244">
        <f t="shared" si="31"/>
        <v>0</v>
      </c>
      <c r="CB10" s="244">
        <f t="shared" si="32"/>
        <v>0</v>
      </c>
      <c r="CC10" s="244">
        <f t="shared" si="33"/>
        <v>0</v>
      </c>
      <c r="CD10" s="244">
        <f t="shared" si="34"/>
        <v>0</v>
      </c>
      <c r="CE10" s="244">
        <f t="shared" si="35"/>
        <v>0</v>
      </c>
      <c r="CF10" s="244">
        <f t="shared" si="36"/>
        <v>0</v>
      </c>
      <c r="CG10" s="244">
        <f t="shared" si="37"/>
        <v>0</v>
      </c>
      <c r="CH10" s="244">
        <f t="shared" si="38"/>
        <v>0</v>
      </c>
      <c r="CI10" s="244">
        <f t="shared" si="39"/>
        <v>0</v>
      </c>
      <c r="CJ10" s="244">
        <f t="shared" si="40"/>
        <v>0</v>
      </c>
    </row>
    <row r="11" spans="1:88" ht="60">
      <c r="A11" s="222" t="s">
        <v>3643</v>
      </c>
      <c r="B11" s="232">
        <v>101487</v>
      </c>
      <c r="C11" s="232" t="s">
        <v>742</v>
      </c>
      <c r="D11" s="232"/>
      <c r="E11" s="232" t="s">
        <v>743</v>
      </c>
      <c r="F11" s="232" t="s">
        <v>744</v>
      </c>
      <c r="G11" s="232">
        <v>6855</v>
      </c>
      <c r="H11" s="232" t="s">
        <v>745</v>
      </c>
      <c r="I11" s="232" t="s">
        <v>705</v>
      </c>
      <c r="J11" s="232" t="s">
        <v>700</v>
      </c>
      <c r="K11" s="232" t="s">
        <v>746</v>
      </c>
      <c r="L11" s="232" t="s">
        <v>747</v>
      </c>
      <c r="M11" s="232">
        <v>2022</v>
      </c>
      <c r="N11" s="232">
        <v>91060027</v>
      </c>
      <c r="O11" s="239">
        <f t="shared" si="0"/>
        <v>3.4528086877403316E-2</v>
      </c>
      <c r="P11" s="232">
        <v>22.96</v>
      </c>
      <c r="Q11" s="232">
        <v>0.55000000000000004</v>
      </c>
      <c r="R11" s="232">
        <v>0</v>
      </c>
      <c r="S11" s="232">
        <v>0</v>
      </c>
      <c r="T11" s="232">
        <v>0</v>
      </c>
      <c r="U11" s="232">
        <v>0</v>
      </c>
      <c r="V11" s="232">
        <v>6.1</v>
      </c>
      <c r="W11" s="232">
        <v>25.01</v>
      </c>
      <c r="X11" s="232">
        <v>0</v>
      </c>
      <c r="Y11" s="232">
        <v>0</v>
      </c>
      <c r="Z11" s="232">
        <v>45.38</v>
      </c>
      <c r="AA11" s="232">
        <v>0</v>
      </c>
      <c r="AB11" s="232"/>
      <c r="AC11" s="232">
        <v>10.220000000000001</v>
      </c>
      <c r="AD11" s="232">
        <v>0.55000000000000004</v>
      </c>
      <c r="AE11" s="232">
        <v>0</v>
      </c>
      <c r="AF11" s="232">
        <v>0</v>
      </c>
      <c r="AG11" s="232">
        <v>0</v>
      </c>
      <c r="AH11" s="232">
        <v>0</v>
      </c>
      <c r="AI11" s="232">
        <v>16.66</v>
      </c>
      <c r="AJ11" s="232">
        <v>0</v>
      </c>
      <c r="AK11" s="232">
        <v>0</v>
      </c>
      <c r="AL11" s="232">
        <v>0</v>
      </c>
      <c r="AM11" s="232">
        <v>0</v>
      </c>
      <c r="AN11" s="233"/>
      <c r="AO11" s="223">
        <f t="shared" si="4"/>
        <v>12.74</v>
      </c>
      <c r="AP11" s="223">
        <f t="shared" si="1"/>
        <v>0</v>
      </c>
      <c r="AQ11" s="223">
        <f t="shared" si="1"/>
        <v>0</v>
      </c>
      <c r="AR11" s="223">
        <f t="shared" si="1"/>
        <v>0</v>
      </c>
      <c r="AS11" s="223">
        <f t="shared" si="1"/>
        <v>0</v>
      </c>
      <c r="AT11" s="223">
        <f t="shared" si="1"/>
        <v>0</v>
      </c>
      <c r="AU11" s="223">
        <f t="shared" si="5"/>
        <v>8.3500000000000014</v>
      </c>
      <c r="AV11" s="223">
        <f t="shared" si="2"/>
        <v>0</v>
      </c>
      <c r="AW11" s="223">
        <f t="shared" si="2"/>
        <v>0</v>
      </c>
      <c r="AX11" s="223">
        <f t="shared" si="2"/>
        <v>45.38</v>
      </c>
      <c r="AY11" s="223">
        <f t="shared" si="2"/>
        <v>0</v>
      </c>
      <c r="AZ11" s="242"/>
      <c r="BA11" s="244">
        <f t="shared" si="6"/>
        <v>0.7927648747051802</v>
      </c>
      <c r="BB11" s="244">
        <f t="shared" si="7"/>
        <v>1.8990447782571824E-2</v>
      </c>
      <c r="BC11" s="244">
        <f t="shared" si="8"/>
        <v>0</v>
      </c>
      <c r="BD11" s="244">
        <f t="shared" si="9"/>
        <v>0</v>
      </c>
      <c r="BE11" s="244">
        <f t="shared" si="10"/>
        <v>0</v>
      </c>
      <c r="BF11" s="244">
        <f t="shared" si="11"/>
        <v>0</v>
      </c>
      <c r="BG11" s="244">
        <f t="shared" si="12"/>
        <v>0.21062132995216021</v>
      </c>
      <c r="BH11" s="244">
        <f t="shared" si="13"/>
        <v>0.86354745280385703</v>
      </c>
      <c r="BI11" s="244">
        <f t="shared" si="14"/>
        <v>0</v>
      </c>
      <c r="BJ11" s="244">
        <f t="shared" si="15"/>
        <v>0</v>
      </c>
      <c r="BK11" s="244">
        <f t="shared" si="16"/>
        <v>1.5668845824965625</v>
      </c>
      <c r="BL11" s="244">
        <f t="shared" si="17"/>
        <v>0</v>
      </c>
      <c r="BM11" s="244">
        <f t="shared" si="18"/>
        <v>0</v>
      </c>
      <c r="BN11" s="244">
        <f t="shared" si="19"/>
        <v>0.35287704788706192</v>
      </c>
      <c r="BO11" s="244">
        <f t="shared" si="20"/>
        <v>1.8990447782571824E-2</v>
      </c>
      <c r="BP11" s="244">
        <f t="shared" si="21"/>
        <v>0</v>
      </c>
      <c r="BQ11" s="244">
        <f t="shared" si="22"/>
        <v>0</v>
      </c>
      <c r="BR11" s="244">
        <f t="shared" si="23"/>
        <v>0</v>
      </c>
      <c r="BS11" s="244">
        <f t="shared" si="24"/>
        <v>0</v>
      </c>
      <c r="BT11" s="244">
        <f t="shared" si="25"/>
        <v>0.5752379273775392</v>
      </c>
      <c r="BU11" s="244">
        <f t="shared" si="26"/>
        <v>0</v>
      </c>
      <c r="BV11" s="244">
        <f t="shared" si="27"/>
        <v>0</v>
      </c>
      <c r="BW11" s="244">
        <f t="shared" si="28"/>
        <v>0</v>
      </c>
      <c r="BX11" s="244">
        <f t="shared" si="29"/>
        <v>0</v>
      </c>
      <c r="BY11" s="244"/>
      <c r="BZ11" s="244">
        <f t="shared" si="30"/>
        <v>0.43988782681811828</v>
      </c>
      <c r="CA11" s="244">
        <f t="shared" si="31"/>
        <v>0</v>
      </c>
      <c r="CB11" s="244">
        <f t="shared" si="32"/>
        <v>0</v>
      </c>
      <c r="CC11" s="244">
        <f t="shared" si="33"/>
        <v>0</v>
      </c>
      <c r="CD11" s="244">
        <f t="shared" si="34"/>
        <v>0</v>
      </c>
      <c r="CE11" s="244">
        <f t="shared" si="35"/>
        <v>0</v>
      </c>
      <c r="CF11" s="244">
        <f t="shared" si="36"/>
        <v>0.28830952542631771</v>
      </c>
      <c r="CG11" s="244">
        <f t="shared" si="37"/>
        <v>0</v>
      </c>
      <c r="CH11" s="244">
        <f t="shared" si="38"/>
        <v>0</v>
      </c>
      <c r="CI11" s="244">
        <f t="shared" si="39"/>
        <v>1.5668845824965625</v>
      </c>
      <c r="CJ11" s="244">
        <f t="shared" si="40"/>
        <v>0</v>
      </c>
    </row>
    <row r="12" spans="1:88" ht="255">
      <c r="A12" s="222" t="s">
        <v>3643</v>
      </c>
      <c r="B12" s="232">
        <v>93772</v>
      </c>
      <c r="C12" s="232" t="s">
        <v>748</v>
      </c>
      <c r="D12" s="232"/>
      <c r="E12" s="232" t="s">
        <v>749</v>
      </c>
      <c r="F12" s="232" t="s">
        <v>750</v>
      </c>
      <c r="G12" s="232">
        <v>9320</v>
      </c>
      <c r="H12" s="232" t="s">
        <v>751</v>
      </c>
      <c r="I12" s="232" t="s">
        <v>126</v>
      </c>
      <c r="J12" s="232" t="s">
        <v>700</v>
      </c>
      <c r="K12" s="232" t="s">
        <v>752</v>
      </c>
      <c r="L12" s="232" t="s">
        <v>753</v>
      </c>
      <c r="M12" s="232">
        <v>2022</v>
      </c>
      <c r="N12" s="232">
        <v>98595869</v>
      </c>
      <c r="O12" s="239">
        <f t="shared" si="0"/>
        <v>6.0193412480132373E-2</v>
      </c>
      <c r="P12" s="232">
        <v>41.5</v>
      </c>
      <c r="Q12" s="232">
        <v>0.4</v>
      </c>
      <c r="R12" s="232">
        <v>0</v>
      </c>
      <c r="S12" s="232">
        <v>0</v>
      </c>
      <c r="T12" s="232">
        <v>0</v>
      </c>
      <c r="U12" s="232">
        <v>0</v>
      </c>
      <c r="V12" s="232">
        <v>6.1</v>
      </c>
      <c r="W12" s="232">
        <v>52</v>
      </c>
      <c r="X12" s="232">
        <v>0</v>
      </c>
      <c r="Y12" s="232">
        <v>0</v>
      </c>
      <c r="Z12" s="232">
        <v>0</v>
      </c>
      <c r="AA12" s="232">
        <v>0</v>
      </c>
      <c r="AB12" s="232"/>
      <c r="AC12" s="232">
        <v>19.2</v>
      </c>
      <c r="AD12" s="232">
        <v>0.4</v>
      </c>
      <c r="AE12" s="232">
        <v>0</v>
      </c>
      <c r="AF12" s="232">
        <v>0</v>
      </c>
      <c r="AG12" s="232">
        <v>0</v>
      </c>
      <c r="AH12" s="232">
        <v>0</v>
      </c>
      <c r="AI12" s="232">
        <v>52</v>
      </c>
      <c r="AJ12" s="232">
        <v>0</v>
      </c>
      <c r="AK12" s="232">
        <v>0</v>
      </c>
      <c r="AL12" s="232">
        <v>0</v>
      </c>
      <c r="AM12" s="232">
        <v>0</v>
      </c>
      <c r="AN12" s="233" t="s">
        <v>754</v>
      </c>
      <c r="AO12" s="223">
        <f t="shared" si="4"/>
        <v>22.3</v>
      </c>
      <c r="AP12" s="223">
        <f t="shared" si="1"/>
        <v>0</v>
      </c>
      <c r="AQ12" s="223">
        <f t="shared" si="1"/>
        <v>0</v>
      </c>
      <c r="AR12" s="223">
        <f t="shared" si="1"/>
        <v>0</v>
      </c>
      <c r="AS12" s="223">
        <f t="shared" si="1"/>
        <v>0</v>
      </c>
      <c r="AT12" s="223">
        <f t="shared" si="1"/>
        <v>0</v>
      </c>
      <c r="AU12" s="223">
        <f t="shared" si="5"/>
        <v>0</v>
      </c>
      <c r="AV12" s="223">
        <f t="shared" si="2"/>
        <v>0</v>
      </c>
      <c r="AW12" s="223">
        <f t="shared" si="2"/>
        <v>0</v>
      </c>
      <c r="AX12" s="223">
        <f t="shared" si="2"/>
        <v>0</v>
      </c>
      <c r="AY12" s="223">
        <f t="shared" si="2"/>
        <v>0</v>
      </c>
      <c r="AZ12" s="242"/>
      <c r="BA12" s="244">
        <f t="shared" si="6"/>
        <v>2.4980266179254933</v>
      </c>
      <c r="BB12" s="244">
        <f t="shared" si="7"/>
        <v>2.4077364992052951E-2</v>
      </c>
      <c r="BC12" s="244">
        <f t="shared" si="8"/>
        <v>0</v>
      </c>
      <c r="BD12" s="244">
        <f t="shared" si="9"/>
        <v>0</v>
      </c>
      <c r="BE12" s="244">
        <f t="shared" si="10"/>
        <v>0</v>
      </c>
      <c r="BF12" s="244">
        <f t="shared" si="11"/>
        <v>0</v>
      </c>
      <c r="BG12" s="244">
        <f t="shared" si="12"/>
        <v>0.36717981612880746</v>
      </c>
      <c r="BH12" s="244">
        <f t="shared" si="13"/>
        <v>3.1300574489668835</v>
      </c>
      <c r="BI12" s="244">
        <f t="shared" si="14"/>
        <v>0</v>
      </c>
      <c r="BJ12" s="244">
        <f t="shared" si="15"/>
        <v>0</v>
      </c>
      <c r="BK12" s="244">
        <f t="shared" si="16"/>
        <v>0</v>
      </c>
      <c r="BL12" s="244">
        <f t="shared" si="17"/>
        <v>0</v>
      </c>
      <c r="BM12" s="244">
        <f t="shared" si="18"/>
        <v>0</v>
      </c>
      <c r="BN12" s="244">
        <f t="shared" si="19"/>
        <v>1.1557135196185415</v>
      </c>
      <c r="BO12" s="244">
        <f t="shared" si="20"/>
        <v>2.4077364992052951E-2</v>
      </c>
      <c r="BP12" s="244">
        <f t="shared" si="21"/>
        <v>0</v>
      </c>
      <c r="BQ12" s="244">
        <f t="shared" si="22"/>
        <v>0</v>
      </c>
      <c r="BR12" s="244">
        <f t="shared" si="23"/>
        <v>0</v>
      </c>
      <c r="BS12" s="244">
        <f t="shared" si="24"/>
        <v>0</v>
      </c>
      <c r="BT12" s="244">
        <f t="shared" si="25"/>
        <v>3.1300574489668835</v>
      </c>
      <c r="BU12" s="244">
        <f t="shared" si="26"/>
        <v>0</v>
      </c>
      <c r="BV12" s="244">
        <f t="shared" si="27"/>
        <v>0</v>
      </c>
      <c r="BW12" s="244">
        <f t="shared" si="28"/>
        <v>0</v>
      </c>
      <c r="BX12" s="244">
        <f t="shared" si="29"/>
        <v>0</v>
      </c>
      <c r="BY12" s="244"/>
      <c r="BZ12" s="244">
        <f t="shared" si="30"/>
        <v>1.342313098306952</v>
      </c>
      <c r="CA12" s="244">
        <f t="shared" si="31"/>
        <v>0</v>
      </c>
      <c r="CB12" s="244">
        <f t="shared" si="32"/>
        <v>0</v>
      </c>
      <c r="CC12" s="244">
        <f t="shared" si="33"/>
        <v>0</v>
      </c>
      <c r="CD12" s="244">
        <f t="shared" si="34"/>
        <v>0</v>
      </c>
      <c r="CE12" s="244">
        <f t="shared" si="35"/>
        <v>0</v>
      </c>
      <c r="CF12" s="244">
        <f t="shared" si="36"/>
        <v>0</v>
      </c>
      <c r="CG12" s="244">
        <f t="shared" si="37"/>
        <v>0</v>
      </c>
      <c r="CH12" s="244">
        <f t="shared" si="38"/>
        <v>0</v>
      </c>
      <c r="CI12" s="244">
        <f t="shared" si="39"/>
        <v>0</v>
      </c>
      <c r="CJ12" s="244">
        <f t="shared" si="40"/>
        <v>0</v>
      </c>
    </row>
    <row r="13" spans="1:88" ht="60">
      <c r="A13" s="222" t="s">
        <v>3643</v>
      </c>
      <c r="B13" s="232">
        <v>101874</v>
      </c>
      <c r="C13" s="232" t="s">
        <v>755</v>
      </c>
      <c r="D13" s="232"/>
      <c r="E13" s="232" t="s">
        <v>756</v>
      </c>
      <c r="F13" s="232"/>
      <c r="G13" s="232">
        <v>3508</v>
      </c>
      <c r="H13" s="232" t="s">
        <v>757</v>
      </c>
      <c r="I13" s="232" t="s">
        <v>117</v>
      </c>
      <c r="J13" s="232" t="s">
        <v>700</v>
      </c>
      <c r="K13" s="232" t="s">
        <v>758</v>
      </c>
      <c r="L13" s="232" t="s">
        <v>759</v>
      </c>
      <c r="M13" s="232">
        <v>2022</v>
      </c>
      <c r="N13" s="232">
        <v>3955385</v>
      </c>
      <c r="O13" s="239">
        <f t="shared" si="0"/>
        <v>5.5595127171651079E-4</v>
      </c>
      <c r="P13" s="232">
        <v>93.9</v>
      </c>
      <c r="Q13" s="232">
        <v>0</v>
      </c>
      <c r="R13" s="232">
        <v>0</v>
      </c>
      <c r="S13" s="232">
        <v>0</v>
      </c>
      <c r="T13" s="232">
        <v>0</v>
      </c>
      <c r="U13" s="232">
        <v>0</v>
      </c>
      <c r="V13" s="232">
        <v>6.1</v>
      </c>
      <c r="W13" s="232">
        <v>0</v>
      </c>
      <c r="X13" s="232">
        <v>0</v>
      </c>
      <c r="Y13" s="232">
        <v>0</v>
      </c>
      <c r="Z13" s="232">
        <v>0</v>
      </c>
      <c r="AA13" s="232">
        <v>0</v>
      </c>
      <c r="AB13" s="232"/>
      <c r="AC13" s="232">
        <v>0.3</v>
      </c>
      <c r="AD13" s="232">
        <v>0</v>
      </c>
      <c r="AE13" s="232">
        <v>0</v>
      </c>
      <c r="AF13" s="232">
        <v>0</v>
      </c>
      <c r="AG13" s="232">
        <v>0</v>
      </c>
      <c r="AH13" s="232">
        <v>0</v>
      </c>
      <c r="AI13" s="232">
        <v>0</v>
      </c>
      <c r="AJ13" s="232">
        <v>0</v>
      </c>
      <c r="AK13" s="232">
        <v>0</v>
      </c>
      <c r="AL13" s="232">
        <v>0</v>
      </c>
      <c r="AM13" s="232">
        <v>0</v>
      </c>
      <c r="AN13" s="233"/>
      <c r="AO13" s="223">
        <f t="shared" si="4"/>
        <v>93.600000000000009</v>
      </c>
      <c r="AP13" s="223">
        <f t="shared" si="1"/>
        <v>0</v>
      </c>
      <c r="AQ13" s="223">
        <f t="shared" si="1"/>
        <v>0</v>
      </c>
      <c r="AR13" s="223">
        <f t="shared" si="1"/>
        <v>0</v>
      </c>
      <c r="AS13" s="223">
        <f t="shared" si="1"/>
        <v>0</v>
      </c>
      <c r="AT13" s="223">
        <f t="shared" si="1"/>
        <v>0</v>
      </c>
      <c r="AU13" s="223">
        <f t="shared" si="5"/>
        <v>0</v>
      </c>
      <c r="AV13" s="223">
        <f t="shared" si="2"/>
        <v>0</v>
      </c>
      <c r="AW13" s="223">
        <f t="shared" si="2"/>
        <v>0</v>
      </c>
      <c r="AX13" s="223">
        <f t="shared" si="2"/>
        <v>0</v>
      </c>
      <c r="AY13" s="223">
        <f t="shared" si="2"/>
        <v>0</v>
      </c>
      <c r="AZ13" s="242"/>
      <c r="BA13" s="244">
        <f t="shared" si="6"/>
        <v>5.2203824414180366E-2</v>
      </c>
      <c r="BB13" s="244">
        <f t="shared" si="7"/>
        <v>0</v>
      </c>
      <c r="BC13" s="244">
        <f t="shared" si="8"/>
        <v>0</v>
      </c>
      <c r="BD13" s="244">
        <f t="shared" si="9"/>
        <v>0</v>
      </c>
      <c r="BE13" s="244">
        <f t="shared" si="10"/>
        <v>0</v>
      </c>
      <c r="BF13" s="244">
        <f t="shared" si="11"/>
        <v>0</v>
      </c>
      <c r="BG13" s="244">
        <f t="shared" si="12"/>
        <v>3.3913027574707156E-3</v>
      </c>
      <c r="BH13" s="244">
        <f t="shared" si="13"/>
        <v>0</v>
      </c>
      <c r="BI13" s="244">
        <f t="shared" si="14"/>
        <v>0</v>
      </c>
      <c r="BJ13" s="244">
        <f t="shared" si="15"/>
        <v>0</v>
      </c>
      <c r="BK13" s="244">
        <f t="shared" si="16"/>
        <v>0</v>
      </c>
      <c r="BL13" s="244">
        <f t="shared" si="17"/>
        <v>0</v>
      </c>
      <c r="BM13" s="244">
        <f t="shared" si="18"/>
        <v>0</v>
      </c>
      <c r="BN13" s="244">
        <f t="shared" si="19"/>
        <v>1.6678538151495322E-4</v>
      </c>
      <c r="BO13" s="244">
        <f t="shared" si="20"/>
        <v>0</v>
      </c>
      <c r="BP13" s="244">
        <f t="shared" si="21"/>
        <v>0</v>
      </c>
      <c r="BQ13" s="244">
        <f t="shared" si="22"/>
        <v>0</v>
      </c>
      <c r="BR13" s="244">
        <f t="shared" si="23"/>
        <v>0</v>
      </c>
      <c r="BS13" s="244">
        <f t="shared" si="24"/>
        <v>0</v>
      </c>
      <c r="BT13" s="244">
        <f t="shared" si="25"/>
        <v>0</v>
      </c>
      <c r="BU13" s="244">
        <f t="shared" si="26"/>
        <v>0</v>
      </c>
      <c r="BV13" s="244">
        <f t="shared" si="27"/>
        <v>0</v>
      </c>
      <c r="BW13" s="244">
        <f t="shared" si="28"/>
        <v>0</v>
      </c>
      <c r="BX13" s="244">
        <f t="shared" si="29"/>
        <v>0</v>
      </c>
      <c r="BY13" s="244"/>
      <c r="BZ13" s="244">
        <f t="shared" si="30"/>
        <v>5.2037039032665412E-2</v>
      </c>
      <c r="CA13" s="244">
        <f t="shared" si="31"/>
        <v>0</v>
      </c>
      <c r="CB13" s="244">
        <f t="shared" si="32"/>
        <v>0</v>
      </c>
      <c r="CC13" s="244">
        <f t="shared" si="33"/>
        <v>0</v>
      </c>
      <c r="CD13" s="244">
        <f t="shared" si="34"/>
        <v>0</v>
      </c>
      <c r="CE13" s="244">
        <f t="shared" si="35"/>
        <v>0</v>
      </c>
      <c r="CF13" s="244">
        <f t="shared" si="36"/>
        <v>0</v>
      </c>
      <c r="CG13" s="244">
        <f t="shared" si="37"/>
        <v>0</v>
      </c>
      <c r="CH13" s="244">
        <f t="shared" si="38"/>
        <v>0</v>
      </c>
      <c r="CI13" s="244">
        <f t="shared" si="39"/>
        <v>0</v>
      </c>
      <c r="CJ13" s="244">
        <f t="shared" si="40"/>
        <v>0</v>
      </c>
    </row>
    <row r="14" spans="1:88" ht="60">
      <c r="A14" s="222" t="s">
        <v>3643</v>
      </c>
      <c r="B14" s="232">
        <v>94934</v>
      </c>
      <c r="C14" s="232" t="s">
        <v>760</v>
      </c>
      <c r="D14" s="232"/>
      <c r="E14" s="232" t="s">
        <v>761</v>
      </c>
      <c r="F14" s="232"/>
      <c r="G14" s="232">
        <v>7050</v>
      </c>
      <c r="H14" s="232" t="s">
        <v>762</v>
      </c>
      <c r="I14" s="232" t="s">
        <v>122</v>
      </c>
      <c r="J14" s="232" t="s">
        <v>700</v>
      </c>
      <c r="K14" s="232" t="s">
        <v>763</v>
      </c>
      <c r="L14" s="232" t="s">
        <v>764</v>
      </c>
      <c r="M14" s="232">
        <v>2022</v>
      </c>
      <c r="N14" s="232">
        <v>40949045</v>
      </c>
      <c r="O14" s="239">
        <f t="shared" si="0"/>
        <v>2.4444528181922841E-2</v>
      </c>
      <c r="P14" s="232">
        <v>93.8</v>
      </c>
      <c r="Q14" s="232">
        <v>0.1</v>
      </c>
      <c r="R14" s="232">
        <v>0</v>
      </c>
      <c r="S14" s="232">
        <v>0</v>
      </c>
      <c r="T14" s="232">
        <v>0</v>
      </c>
      <c r="U14" s="232">
        <v>0</v>
      </c>
      <c r="V14" s="232">
        <v>6.1</v>
      </c>
      <c r="W14" s="232">
        <v>0</v>
      </c>
      <c r="X14" s="232">
        <v>0</v>
      </c>
      <c r="Y14" s="232">
        <v>0</v>
      </c>
      <c r="Z14" s="232">
        <v>0</v>
      </c>
      <c r="AA14" s="232">
        <v>0</v>
      </c>
      <c r="AB14" s="232"/>
      <c r="AC14" s="232">
        <v>93.8</v>
      </c>
      <c r="AD14" s="232">
        <v>0.1</v>
      </c>
      <c r="AE14" s="232">
        <v>0</v>
      </c>
      <c r="AF14" s="232">
        <v>0</v>
      </c>
      <c r="AG14" s="232">
        <v>0</v>
      </c>
      <c r="AH14" s="232">
        <v>0</v>
      </c>
      <c r="AI14" s="232">
        <v>0</v>
      </c>
      <c r="AJ14" s="232">
        <v>0</v>
      </c>
      <c r="AK14" s="232">
        <v>0</v>
      </c>
      <c r="AL14" s="232">
        <v>0</v>
      </c>
      <c r="AM14" s="232">
        <v>0</v>
      </c>
      <c r="AN14" s="233"/>
      <c r="AO14" s="223">
        <f t="shared" si="4"/>
        <v>0</v>
      </c>
      <c r="AP14" s="223">
        <f t="shared" si="1"/>
        <v>0</v>
      </c>
      <c r="AQ14" s="223">
        <f t="shared" si="1"/>
        <v>0</v>
      </c>
      <c r="AR14" s="223">
        <f t="shared" si="1"/>
        <v>0</v>
      </c>
      <c r="AS14" s="223">
        <f t="shared" si="1"/>
        <v>0</v>
      </c>
      <c r="AT14" s="223">
        <f t="shared" si="1"/>
        <v>0</v>
      </c>
      <c r="AU14" s="223">
        <f t="shared" si="5"/>
        <v>0</v>
      </c>
      <c r="AV14" s="223">
        <f t="shared" si="2"/>
        <v>0</v>
      </c>
      <c r="AW14" s="223">
        <f t="shared" si="2"/>
        <v>0</v>
      </c>
      <c r="AX14" s="223">
        <f t="shared" si="2"/>
        <v>0</v>
      </c>
      <c r="AY14" s="223">
        <f t="shared" si="2"/>
        <v>0</v>
      </c>
      <c r="AZ14" s="242"/>
      <c r="BA14" s="244">
        <f t="shared" si="6"/>
        <v>2.2928967434643623</v>
      </c>
      <c r="BB14" s="244">
        <f t="shared" si="7"/>
        <v>2.4444528181922845E-3</v>
      </c>
      <c r="BC14" s="244">
        <f t="shared" si="8"/>
        <v>0</v>
      </c>
      <c r="BD14" s="244">
        <f t="shared" si="9"/>
        <v>0</v>
      </c>
      <c r="BE14" s="244">
        <f t="shared" si="10"/>
        <v>0</v>
      </c>
      <c r="BF14" s="244">
        <f t="shared" si="11"/>
        <v>0</v>
      </c>
      <c r="BG14" s="244">
        <f t="shared" si="12"/>
        <v>0.14911162190972932</v>
      </c>
      <c r="BH14" s="244">
        <f t="shared" si="13"/>
        <v>0</v>
      </c>
      <c r="BI14" s="244">
        <f t="shared" si="14"/>
        <v>0</v>
      </c>
      <c r="BJ14" s="244">
        <f t="shared" si="15"/>
        <v>0</v>
      </c>
      <c r="BK14" s="244">
        <f t="shared" si="16"/>
        <v>0</v>
      </c>
      <c r="BL14" s="244">
        <f t="shared" si="17"/>
        <v>0</v>
      </c>
      <c r="BM14" s="244">
        <f t="shared" si="18"/>
        <v>0</v>
      </c>
      <c r="BN14" s="244">
        <f t="shared" si="19"/>
        <v>2.2928967434643623</v>
      </c>
      <c r="BO14" s="244">
        <f t="shared" si="20"/>
        <v>2.4444528181922845E-3</v>
      </c>
      <c r="BP14" s="244">
        <f t="shared" si="21"/>
        <v>0</v>
      </c>
      <c r="BQ14" s="244">
        <f t="shared" si="22"/>
        <v>0</v>
      </c>
      <c r="BR14" s="244">
        <f t="shared" si="23"/>
        <v>0</v>
      </c>
      <c r="BS14" s="244">
        <f t="shared" si="24"/>
        <v>0</v>
      </c>
      <c r="BT14" s="244">
        <f t="shared" si="25"/>
        <v>0</v>
      </c>
      <c r="BU14" s="244">
        <f t="shared" si="26"/>
        <v>0</v>
      </c>
      <c r="BV14" s="244">
        <f t="shared" si="27"/>
        <v>0</v>
      </c>
      <c r="BW14" s="244">
        <f t="shared" si="28"/>
        <v>0</v>
      </c>
      <c r="BX14" s="244">
        <f t="shared" si="29"/>
        <v>0</v>
      </c>
      <c r="BY14" s="244"/>
      <c r="BZ14" s="244">
        <f t="shared" si="30"/>
        <v>0</v>
      </c>
      <c r="CA14" s="244">
        <f t="shared" si="31"/>
        <v>0</v>
      </c>
      <c r="CB14" s="244">
        <f t="shared" si="32"/>
        <v>0</v>
      </c>
      <c r="CC14" s="244">
        <f t="shared" si="33"/>
        <v>0</v>
      </c>
      <c r="CD14" s="244">
        <f t="shared" si="34"/>
        <v>0</v>
      </c>
      <c r="CE14" s="244">
        <f t="shared" si="35"/>
        <v>0</v>
      </c>
      <c r="CF14" s="244">
        <f t="shared" si="36"/>
        <v>0</v>
      </c>
      <c r="CG14" s="244">
        <f t="shared" si="37"/>
        <v>0</v>
      </c>
      <c r="CH14" s="244">
        <f t="shared" si="38"/>
        <v>0</v>
      </c>
      <c r="CI14" s="244">
        <f t="shared" si="39"/>
        <v>0</v>
      </c>
      <c r="CJ14" s="244">
        <f t="shared" si="40"/>
        <v>0</v>
      </c>
    </row>
    <row r="15" spans="1:88" ht="409.5">
      <c r="A15" s="222" t="s">
        <v>3643</v>
      </c>
      <c r="B15" s="232">
        <v>112788</v>
      </c>
      <c r="C15" s="232" t="s">
        <v>765</v>
      </c>
      <c r="D15" s="232"/>
      <c r="E15" s="232" t="s">
        <v>766</v>
      </c>
      <c r="F15" s="232"/>
      <c r="G15" s="232">
        <v>7162</v>
      </c>
      <c r="H15" s="232" t="s">
        <v>767</v>
      </c>
      <c r="I15" s="232" t="e">
        <v>#N/A</v>
      </c>
      <c r="J15" s="232" t="s">
        <v>700</v>
      </c>
      <c r="K15" s="232" t="s">
        <v>768</v>
      </c>
      <c r="L15" s="232" t="s">
        <v>769</v>
      </c>
      <c r="M15" s="232">
        <v>2022</v>
      </c>
      <c r="N15" s="232">
        <v>24757476</v>
      </c>
      <c r="O15" s="239" t="str">
        <f t="shared" si="0"/>
        <v/>
      </c>
      <c r="P15" s="232">
        <v>17.079999999999998</v>
      </c>
      <c r="Q15" s="232">
        <v>3.41</v>
      </c>
      <c r="R15" s="232">
        <v>0</v>
      </c>
      <c r="S15" s="232">
        <v>2.91</v>
      </c>
      <c r="T15" s="232">
        <v>0</v>
      </c>
      <c r="U15" s="232">
        <v>0</v>
      </c>
      <c r="V15" s="232">
        <v>6.1</v>
      </c>
      <c r="W15" s="232">
        <v>70.5</v>
      </c>
      <c r="X15" s="232">
        <v>0</v>
      </c>
      <c r="Y15" s="232">
        <v>0</v>
      </c>
      <c r="Z15" s="232">
        <v>0</v>
      </c>
      <c r="AA15" s="232">
        <v>0</v>
      </c>
      <c r="AB15" s="232"/>
      <c r="AC15" s="232">
        <v>13.38</v>
      </c>
      <c r="AD15" s="232">
        <v>3.41</v>
      </c>
      <c r="AE15" s="232">
        <v>0</v>
      </c>
      <c r="AF15" s="232">
        <v>2.91</v>
      </c>
      <c r="AG15" s="232">
        <v>0</v>
      </c>
      <c r="AH15" s="232">
        <v>0</v>
      </c>
      <c r="AI15" s="232">
        <v>70.5</v>
      </c>
      <c r="AJ15" s="232">
        <v>0</v>
      </c>
      <c r="AK15" s="232">
        <v>0</v>
      </c>
      <c r="AL15" s="232">
        <v>0</v>
      </c>
      <c r="AM15" s="232">
        <v>0</v>
      </c>
      <c r="AN15" s="233" t="s">
        <v>770</v>
      </c>
      <c r="AO15" s="223">
        <f t="shared" si="4"/>
        <v>3.6999999999999975</v>
      </c>
      <c r="AP15" s="223">
        <f t="shared" si="1"/>
        <v>0</v>
      </c>
      <c r="AQ15" s="223">
        <f t="shared" si="1"/>
        <v>0</v>
      </c>
      <c r="AR15" s="223">
        <f t="shared" si="1"/>
        <v>0</v>
      </c>
      <c r="AS15" s="223">
        <f t="shared" si="1"/>
        <v>0</v>
      </c>
      <c r="AT15" s="223">
        <f t="shared" si="1"/>
        <v>0</v>
      </c>
      <c r="AU15" s="223">
        <f t="shared" si="5"/>
        <v>0</v>
      </c>
      <c r="AV15" s="223">
        <f t="shared" si="2"/>
        <v>0</v>
      </c>
      <c r="AW15" s="223">
        <f t="shared" si="2"/>
        <v>0</v>
      </c>
      <c r="AX15" s="223">
        <f t="shared" si="2"/>
        <v>0</v>
      </c>
      <c r="AY15" s="223">
        <f t="shared" si="2"/>
        <v>0</v>
      </c>
      <c r="AZ15" s="242"/>
      <c r="BA15" s="244" t="e">
        <f t="shared" si="6"/>
        <v>#VALUE!</v>
      </c>
      <c r="BB15" s="244" t="e">
        <f t="shared" si="7"/>
        <v>#VALUE!</v>
      </c>
      <c r="BC15" s="244" t="e">
        <f t="shared" si="8"/>
        <v>#VALUE!</v>
      </c>
      <c r="BD15" s="244" t="e">
        <f t="shared" si="9"/>
        <v>#VALUE!</v>
      </c>
      <c r="BE15" s="244" t="e">
        <f t="shared" si="10"/>
        <v>#VALUE!</v>
      </c>
      <c r="BF15" s="244" t="e">
        <f t="shared" si="11"/>
        <v>#VALUE!</v>
      </c>
      <c r="BG15" s="244" t="e">
        <f t="shared" si="12"/>
        <v>#VALUE!</v>
      </c>
      <c r="BH15" s="244" t="e">
        <f t="shared" si="13"/>
        <v>#VALUE!</v>
      </c>
      <c r="BI15" s="244" t="e">
        <f t="shared" si="14"/>
        <v>#VALUE!</v>
      </c>
      <c r="BJ15" s="244" t="e">
        <f t="shared" si="15"/>
        <v>#VALUE!</v>
      </c>
      <c r="BK15" s="244" t="e">
        <f t="shared" si="16"/>
        <v>#VALUE!</v>
      </c>
      <c r="BL15" s="244" t="e">
        <f t="shared" si="17"/>
        <v>#VALUE!</v>
      </c>
      <c r="BM15" s="244" t="e">
        <f t="shared" si="18"/>
        <v>#VALUE!</v>
      </c>
      <c r="BN15" s="244" t="e">
        <f t="shared" si="19"/>
        <v>#VALUE!</v>
      </c>
      <c r="BO15" s="244" t="e">
        <f t="shared" si="20"/>
        <v>#VALUE!</v>
      </c>
      <c r="BP15" s="244" t="e">
        <f t="shared" si="21"/>
        <v>#VALUE!</v>
      </c>
      <c r="BQ15" s="244" t="e">
        <f t="shared" si="22"/>
        <v>#VALUE!</v>
      </c>
      <c r="BR15" s="244" t="e">
        <f t="shared" si="23"/>
        <v>#VALUE!</v>
      </c>
      <c r="BS15" s="244" t="e">
        <f t="shared" si="24"/>
        <v>#VALUE!</v>
      </c>
      <c r="BT15" s="244" t="e">
        <f t="shared" si="25"/>
        <v>#VALUE!</v>
      </c>
      <c r="BU15" s="244" t="e">
        <f t="shared" si="26"/>
        <v>#VALUE!</v>
      </c>
      <c r="BV15" s="244" t="e">
        <f t="shared" si="27"/>
        <v>#VALUE!</v>
      </c>
      <c r="BW15" s="244" t="e">
        <f t="shared" si="28"/>
        <v>#VALUE!</v>
      </c>
      <c r="BX15" s="244" t="e">
        <f t="shared" si="29"/>
        <v>#VALUE!</v>
      </c>
      <c r="BY15" s="244"/>
      <c r="BZ15" s="244" t="e">
        <f t="shared" si="30"/>
        <v>#VALUE!</v>
      </c>
      <c r="CA15" s="244" t="e">
        <f t="shared" si="31"/>
        <v>#VALUE!</v>
      </c>
      <c r="CB15" s="244" t="e">
        <f t="shared" si="32"/>
        <v>#VALUE!</v>
      </c>
      <c r="CC15" s="244" t="e">
        <f t="shared" si="33"/>
        <v>#VALUE!</v>
      </c>
      <c r="CD15" s="244" t="e">
        <f t="shared" si="34"/>
        <v>#VALUE!</v>
      </c>
      <c r="CE15" s="244" t="e">
        <f t="shared" si="35"/>
        <v>#VALUE!</v>
      </c>
      <c r="CF15" s="244" t="e">
        <f t="shared" si="36"/>
        <v>#VALUE!</v>
      </c>
      <c r="CG15" s="244" t="e">
        <f t="shared" si="37"/>
        <v>#VALUE!</v>
      </c>
      <c r="CH15" s="244" t="e">
        <f t="shared" si="38"/>
        <v>#VALUE!</v>
      </c>
      <c r="CI15" s="244" t="e">
        <f t="shared" si="39"/>
        <v>#VALUE!</v>
      </c>
      <c r="CJ15" s="244" t="e">
        <f t="shared" si="40"/>
        <v>#VALUE!</v>
      </c>
    </row>
    <row r="16" spans="1:88" ht="60">
      <c r="A16" s="222" t="s">
        <v>3643</v>
      </c>
      <c r="B16" s="232">
        <v>99188</v>
      </c>
      <c r="C16" s="232" t="s">
        <v>771</v>
      </c>
      <c r="D16" s="232"/>
      <c r="E16" s="232" t="s">
        <v>772</v>
      </c>
      <c r="F16" s="232"/>
      <c r="G16" s="232">
        <v>5400</v>
      </c>
      <c r="H16" s="232" t="s">
        <v>773</v>
      </c>
      <c r="I16" s="232" t="s">
        <v>116</v>
      </c>
      <c r="J16" s="232" t="s">
        <v>700</v>
      </c>
      <c r="K16" s="232" t="s">
        <v>774</v>
      </c>
      <c r="L16" s="232" t="s">
        <v>775</v>
      </c>
      <c r="M16" s="232">
        <v>2022</v>
      </c>
      <c r="N16" s="232">
        <v>1104310499</v>
      </c>
      <c r="O16" s="239">
        <f t="shared" si="0"/>
        <v>0.22391976335456518</v>
      </c>
      <c r="P16" s="240">
        <v>73.099999999999994</v>
      </c>
      <c r="Q16" s="232">
        <v>0</v>
      </c>
      <c r="R16" s="232">
        <v>3.21</v>
      </c>
      <c r="S16" s="232">
        <v>0</v>
      </c>
      <c r="T16" s="232">
        <v>0</v>
      </c>
      <c r="U16" s="232">
        <v>0</v>
      </c>
      <c r="V16" s="232">
        <v>6.1</v>
      </c>
      <c r="W16" s="232">
        <v>17.59</v>
      </c>
      <c r="X16" s="232">
        <v>0</v>
      </c>
      <c r="Y16" s="232">
        <v>0</v>
      </c>
      <c r="Z16" s="232">
        <v>0</v>
      </c>
      <c r="AA16" s="232">
        <v>0</v>
      </c>
      <c r="AB16" s="232"/>
      <c r="AC16" s="232">
        <v>29.32</v>
      </c>
      <c r="AD16" s="232">
        <v>0</v>
      </c>
      <c r="AE16" s="232">
        <v>0</v>
      </c>
      <c r="AF16" s="232">
        <v>0</v>
      </c>
      <c r="AG16" s="232">
        <v>0</v>
      </c>
      <c r="AH16" s="232">
        <v>0</v>
      </c>
      <c r="AI16" s="232">
        <v>17.59</v>
      </c>
      <c r="AJ16" s="232">
        <v>0</v>
      </c>
      <c r="AK16" s="232">
        <v>0</v>
      </c>
      <c r="AL16" s="232">
        <v>0</v>
      </c>
      <c r="AM16" s="232">
        <v>0</v>
      </c>
      <c r="AN16" s="233"/>
      <c r="AO16" s="223">
        <f t="shared" si="4"/>
        <v>43.779999999999994</v>
      </c>
      <c r="AP16" s="223">
        <f t="shared" si="1"/>
        <v>0</v>
      </c>
      <c r="AQ16" s="223">
        <f t="shared" si="1"/>
        <v>3.21</v>
      </c>
      <c r="AR16" s="223">
        <f t="shared" si="1"/>
        <v>0</v>
      </c>
      <c r="AS16" s="223">
        <f t="shared" si="1"/>
        <v>0</v>
      </c>
      <c r="AT16" s="223">
        <f t="shared" si="1"/>
        <v>0</v>
      </c>
      <c r="AU16" s="223">
        <f t="shared" si="5"/>
        <v>0</v>
      </c>
      <c r="AV16" s="223">
        <f t="shared" si="2"/>
        <v>0</v>
      </c>
      <c r="AW16" s="223">
        <f t="shared" si="2"/>
        <v>0</v>
      </c>
      <c r="AX16" s="223">
        <f t="shared" si="2"/>
        <v>0</v>
      </c>
      <c r="AY16" s="223">
        <f t="shared" si="2"/>
        <v>0</v>
      </c>
      <c r="AZ16" s="242"/>
      <c r="BA16" s="244">
        <f t="shared" si="6"/>
        <v>16.368534701218714</v>
      </c>
      <c r="BB16" s="244">
        <f t="shared" si="7"/>
        <v>0</v>
      </c>
      <c r="BC16" s="244">
        <f t="shared" si="8"/>
        <v>0.7187824403681542</v>
      </c>
      <c r="BD16" s="244">
        <f t="shared" si="9"/>
        <v>0</v>
      </c>
      <c r="BE16" s="244">
        <f t="shared" si="10"/>
        <v>0</v>
      </c>
      <c r="BF16" s="244">
        <f t="shared" si="11"/>
        <v>0</v>
      </c>
      <c r="BG16" s="244">
        <f t="shared" si="12"/>
        <v>1.3659105564628475</v>
      </c>
      <c r="BH16" s="244">
        <f t="shared" si="13"/>
        <v>3.9387486374068015</v>
      </c>
      <c r="BI16" s="244">
        <f t="shared" si="14"/>
        <v>0</v>
      </c>
      <c r="BJ16" s="244">
        <f t="shared" si="15"/>
        <v>0</v>
      </c>
      <c r="BK16" s="244">
        <f t="shared" si="16"/>
        <v>0</v>
      </c>
      <c r="BL16" s="244">
        <f t="shared" si="17"/>
        <v>0</v>
      </c>
      <c r="BM16" s="244">
        <f t="shared" si="18"/>
        <v>0</v>
      </c>
      <c r="BN16" s="244">
        <f t="shared" si="19"/>
        <v>6.5653274615558512</v>
      </c>
      <c r="BO16" s="244">
        <f t="shared" si="20"/>
        <v>0</v>
      </c>
      <c r="BP16" s="244">
        <f t="shared" si="21"/>
        <v>0</v>
      </c>
      <c r="BQ16" s="244">
        <f t="shared" si="22"/>
        <v>0</v>
      </c>
      <c r="BR16" s="244">
        <f t="shared" si="23"/>
        <v>0</v>
      </c>
      <c r="BS16" s="244">
        <f t="shared" si="24"/>
        <v>0</v>
      </c>
      <c r="BT16" s="244">
        <f t="shared" si="25"/>
        <v>3.9387486374068015</v>
      </c>
      <c r="BU16" s="244">
        <f t="shared" si="26"/>
        <v>0</v>
      </c>
      <c r="BV16" s="244">
        <f t="shared" si="27"/>
        <v>0</v>
      </c>
      <c r="BW16" s="244">
        <f t="shared" si="28"/>
        <v>0</v>
      </c>
      <c r="BX16" s="244">
        <f t="shared" si="29"/>
        <v>0</v>
      </c>
      <c r="BY16" s="244"/>
      <c r="BZ16" s="244">
        <f t="shared" si="30"/>
        <v>9.8032072396628624</v>
      </c>
      <c r="CA16" s="244">
        <f t="shared" si="31"/>
        <v>0</v>
      </c>
      <c r="CB16" s="244">
        <f t="shared" si="32"/>
        <v>0.7187824403681542</v>
      </c>
      <c r="CC16" s="244">
        <f t="shared" si="33"/>
        <v>0</v>
      </c>
      <c r="CD16" s="244">
        <f t="shared" si="34"/>
        <v>0</v>
      </c>
      <c r="CE16" s="244">
        <f t="shared" si="35"/>
        <v>0</v>
      </c>
      <c r="CF16" s="244">
        <f t="shared" si="36"/>
        <v>0</v>
      </c>
      <c r="CG16" s="244">
        <f t="shared" si="37"/>
        <v>0</v>
      </c>
      <c r="CH16" s="244">
        <f t="shared" si="38"/>
        <v>0</v>
      </c>
      <c r="CI16" s="244">
        <f t="shared" si="39"/>
        <v>0</v>
      </c>
      <c r="CJ16" s="244">
        <f t="shared" si="40"/>
        <v>0</v>
      </c>
    </row>
    <row r="17" spans="1:88" ht="60">
      <c r="A17" s="222" t="s">
        <v>3643</v>
      </c>
      <c r="B17" s="232">
        <v>109423</v>
      </c>
      <c r="C17" s="232" t="s">
        <v>776</v>
      </c>
      <c r="D17" s="232"/>
      <c r="E17" s="232" t="s">
        <v>777</v>
      </c>
      <c r="F17" s="232"/>
      <c r="G17" s="232">
        <v>7606</v>
      </c>
      <c r="H17" s="232" t="s">
        <v>778</v>
      </c>
      <c r="I17" s="232" t="s">
        <v>122</v>
      </c>
      <c r="J17" s="232" t="s">
        <v>700</v>
      </c>
      <c r="K17" s="232" t="s">
        <v>779</v>
      </c>
      <c r="L17" s="232"/>
      <c r="M17" s="232">
        <v>2022</v>
      </c>
      <c r="N17" s="232">
        <v>23049403</v>
      </c>
      <c r="O17" s="239">
        <f t="shared" si="0"/>
        <v>1.3759338739401538E-2</v>
      </c>
      <c r="P17" s="232">
        <v>87.5</v>
      </c>
      <c r="Q17" s="232">
        <v>0</v>
      </c>
      <c r="R17" s="232">
        <v>0</v>
      </c>
      <c r="S17" s="232">
        <v>0</v>
      </c>
      <c r="T17" s="232">
        <v>0</v>
      </c>
      <c r="U17" s="232">
        <v>0</v>
      </c>
      <c r="V17" s="232">
        <v>6.1</v>
      </c>
      <c r="W17" s="232">
        <v>3.7</v>
      </c>
      <c r="X17" s="232">
        <v>0</v>
      </c>
      <c r="Y17" s="232">
        <v>2.7</v>
      </c>
      <c r="Z17" s="232">
        <v>0</v>
      </c>
      <c r="AA17" s="232">
        <v>0</v>
      </c>
      <c r="AB17" s="232"/>
      <c r="AC17" s="232">
        <v>87.2</v>
      </c>
      <c r="AD17" s="232">
        <v>0</v>
      </c>
      <c r="AE17" s="232">
        <v>0</v>
      </c>
      <c r="AF17" s="232">
        <v>0</v>
      </c>
      <c r="AG17" s="232">
        <v>0</v>
      </c>
      <c r="AH17" s="232">
        <v>0</v>
      </c>
      <c r="AI17" s="232">
        <v>3.7</v>
      </c>
      <c r="AJ17" s="232">
        <v>0</v>
      </c>
      <c r="AK17" s="232">
        <v>0</v>
      </c>
      <c r="AL17" s="232">
        <v>0</v>
      </c>
      <c r="AM17" s="232">
        <v>0</v>
      </c>
      <c r="AN17" s="233"/>
      <c r="AO17" s="223">
        <f t="shared" si="4"/>
        <v>0.29999999999999716</v>
      </c>
      <c r="AP17" s="223">
        <f t="shared" si="1"/>
        <v>0</v>
      </c>
      <c r="AQ17" s="223">
        <f t="shared" si="1"/>
        <v>0</v>
      </c>
      <c r="AR17" s="223">
        <f t="shared" si="1"/>
        <v>0</v>
      </c>
      <c r="AS17" s="223">
        <f t="shared" si="1"/>
        <v>0</v>
      </c>
      <c r="AT17" s="223">
        <f t="shared" si="1"/>
        <v>0</v>
      </c>
      <c r="AU17" s="223">
        <f t="shared" si="5"/>
        <v>0</v>
      </c>
      <c r="AV17" s="223">
        <f t="shared" si="2"/>
        <v>0</v>
      </c>
      <c r="AW17" s="223">
        <f t="shared" si="2"/>
        <v>2.7</v>
      </c>
      <c r="AX17" s="223">
        <f t="shared" si="2"/>
        <v>0</v>
      </c>
      <c r="AY17" s="223">
        <f t="shared" si="2"/>
        <v>0</v>
      </c>
      <c r="AZ17" s="242"/>
      <c r="BA17" s="244">
        <f t="shared" si="6"/>
        <v>1.2039421396976346</v>
      </c>
      <c r="BB17" s="244">
        <f t="shared" si="7"/>
        <v>0</v>
      </c>
      <c r="BC17" s="244">
        <f t="shared" si="8"/>
        <v>0</v>
      </c>
      <c r="BD17" s="244">
        <f t="shared" si="9"/>
        <v>0</v>
      </c>
      <c r="BE17" s="244">
        <f t="shared" si="10"/>
        <v>0</v>
      </c>
      <c r="BF17" s="244">
        <f t="shared" si="11"/>
        <v>0</v>
      </c>
      <c r="BG17" s="244">
        <f t="shared" si="12"/>
        <v>8.3931966310349382E-2</v>
      </c>
      <c r="BH17" s="244">
        <f t="shared" si="13"/>
        <v>5.0909553335785694E-2</v>
      </c>
      <c r="BI17" s="244">
        <f t="shared" si="14"/>
        <v>0</v>
      </c>
      <c r="BJ17" s="244">
        <f t="shared" si="15"/>
        <v>3.7150214596384151E-2</v>
      </c>
      <c r="BK17" s="244">
        <f t="shared" si="16"/>
        <v>0</v>
      </c>
      <c r="BL17" s="244">
        <f t="shared" si="17"/>
        <v>0</v>
      </c>
      <c r="BM17" s="244">
        <f t="shared" si="18"/>
        <v>0</v>
      </c>
      <c r="BN17" s="244">
        <f t="shared" si="19"/>
        <v>1.1998143380758142</v>
      </c>
      <c r="BO17" s="244">
        <f t="shared" si="20"/>
        <v>0</v>
      </c>
      <c r="BP17" s="244">
        <f t="shared" si="21"/>
        <v>0</v>
      </c>
      <c r="BQ17" s="244">
        <f t="shared" si="22"/>
        <v>0</v>
      </c>
      <c r="BR17" s="244">
        <f t="shared" si="23"/>
        <v>0</v>
      </c>
      <c r="BS17" s="244">
        <f t="shared" si="24"/>
        <v>0</v>
      </c>
      <c r="BT17" s="244">
        <f t="shared" si="25"/>
        <v>5.0909553335785694E-2</v>
      </c>
      <c r="BU17" s="244">
        <f t="shared" si="26"/>
        <v>0</v>
      </c>
      <c r="BV17" s="244">
        <f t="shared" si="27"/>
        <v>0</v>
      </c>
      <c r="BW17" s="244">
        <f t="shared" si="28"/>
        <v>0</v>
      </c>
      <c r="BX17" s="244">
        <f t="shared" si="29"/>
        <v>0</v>
      </c>
      <c r="BY17" s="244"/>
      <c r="BZ17" s="244">
        <f t="shared" si="30"/>
        <v>4.1278016218204219E-3</v>
      </c>
      <c r="CA17" s="244">
        <f t="shared" si="31"/>
        <v>0</v>
      </c>
      <c r="CB17" s="244">
        <f t="shared" si="32"/>
        <v>0</v>
      </c>
      <c r="CC17" s="244">
        <f t="shared" si="33"/>
        <v>0</v>
      </c>
      <c r="CD17" s="244">
        <f t="shared" si="34"/>
        <v>0</v>
      </c>
      <c r="CE17" s="244">
        <f t="shared" si="35"/>
        <v>0</v>
      </c>
      <c r="CF17" s="244">
        <f t="shared" si="36"/>
        <v>0</v>
      </c>
      <c r="CG17" s="244">
        <f t="shared" si="37"/>
        <v>0</v>
      </c>
      <c r="CH17" s="244">
        <f t="shared" si="38"/>
        <v>3.7150214596384151E-2</v>
      </c>
      <c r="CI17" s="244">
        <f t="shared" si="39"/>
        <v>0</v>
      </c>
      <c r="CJ17" s="244">
        <f t="shared" si="40"/>
        <v>0</v>
      </c>
    </row>
    <row r="18" spans="1:88" ht="75">
      <c r="A18" s="222" t="s">
        <v>3643</v>
      </c>
      <c r="B18" s="232">
        <v>112483</v>
      </c>
      <c r="C18" s="232" t="s">
        <v>780</v>
      </c>
      <c r="D18" s="232"/>
      <c r="E18" s="232" t="s">
        <v>781</v>
      </c>
      <c r="F18" s="232" t="s">
        <v>782</v>
      </c>
      <c r="G18" s="232">
        <v>6562</v>
      </c>
      <c r="H18" s="232" t="s">
        <v>783</v>
      </c>
      <c r="I18" s="232" t="s">
        <v>122</v>
      </c>
      <c r="J18" s="232" t="s">
        <v>700</v>
      </c>
      <c r="K18" s="232" t="s">
        <v>784</v>
      </c>
      <c r="L18" s="232" t="s">
        <v>785</v>
      </c>
      <c r="M18" s="232">
        <v>2022</v>
      </c>
      <c r="N18" s="232">
        <v>756346</v>
      </c>
      <c r="O18" s="239">
        <f t="shared" si="0"/>
        <v>4.5150066655485159E-4</v>
      </c>
      <c r="P18" s="232">
        <v>84.5</v>
      </c>
      <c r="Q18" s="232">
        <v>0</v>
      </c>
      <c r="R18" s="232">
        <v>0</v>
      </c>
      <c r="S18" s="232">
        <v>0</v>
      </c>
      <c r="T18" s="232">
        <v>0</v>
      </c>
      <c r="U18" s="232">
        <v>0</v>
      </c>
      <c r="V18" s="232">
        <v>6.1</v>
      </c>
      <c r="W18" s="232">
        <v>9.4</v>
      </c>
      <c r="X18" s="232">
        <v>0</v>
      </c>
      <c r="Y18" s="232">
        <v>0</v>
      </c>
      <c r="Z18" s="232">
        <v>0</v>
      </c>
      <c r="AA18" s="232">
        <v>0</v>
      </c>
      <c r="AB18" s="232"/>
      <c r="AC18" s="232">
        <v>84.5</v>
      </c>
      <c r="AD18" s="232">
        <v>0</v>
      </c>
      <c r="AE18" s="232">
        <v>0</v>
      </c>
      <c r="AF18" s="232">
        <v>0</v>
      </c>
      <c r="AG18" s="232">
        <v>0</v>
      </c>
      <c r="AH18" s="232">
        <v>0</v>
      </c>
      <c r="AI18" s="232">
        <v>9.4</v>
      </c>
      <c r="AJ18" s="232">
        <v>0</v>
      </c>
      <c r="AK18" s="232">
        <v>0</v>
      </c>
      <c r="AL18" s="232">
        <v>0</v>
      </c>
      <c r="AM18" s="232">
        <v>0</v>
      </c>
      <c r="AN18" s="233"/>
      <c r="AO18" s="223">
        <f t="shared" si="4"/>
        <v>0</v>
      </c>
      <c r="AP18" s="223">
        <f t="shared" si="4"/>
        <v>0</v>
      </c>
      <c r="AQ18" s="223">
        <f t="shared" si="4"/>
        <v>0</v>
      </c>
      <c r="AR18" s="223">
        <f t="shared" si="4"/>
        <v>0</v>
      </c>
      <c r="AS18" s="223">
        <f t="shared" si="4"/>
        <v>0</v>
      </c>
      <c r="AT18" s="223">
        <f t="shared" si="4"/>
        <v>0</v>
      </c>
      <c r="AU18" s="223">
        <f t="shared" si="5"/>
        <v>0</v>
      </c>
      <c r="AV18" s="223">
        <f t="shared" si="5"/>
        <v>0</v>
      </c>
      <c r="AW18" s="223">
        <f t="shared" si="5"/>
        <v>0</v>
      </c>
      <c r="AX18" s="223">
        <f t="shared" si="5"/>
        <v>0</v>
      </c>
      <c r="AY18" s="223">
        <f t="shared" si="5"/>
        <v>0</v>
      </c>
      <c r="AZ18" s="242"/>
      <c r="BA18" s="244">
        <f t="shared" si="6"/>
        <v>3.8151806323884957E-2</v>
      </c>
      <c r="BB18" s="244">
        <f t="shared" si="7"/>
        <v>0</v>
      </c>
      <c r="BC18" s="244">
        <f t="shared" si="8"/>
        <v>0</v>
      </c>
      <c r="BD18" s="244">
        <f t="shared" si="9"/>
        <v>0</v>
      </c>
      <c r="BE18" s="244">
        <f t="shared" si="10"/>
        <v>0</v>
      </c>
      <c r="BF18" s="244">
        <f t="shared" si="11"/>
        <v>0</v>
      </c>
      <c r="BG18" s="244">
        <f t="shared" si="12"/>
        <v>2.7541540659845945E-3</v>
      </c>
      <c r="BH18" s="244">
        <f t="shared" si="13"/>
        <v>4.2441062656156051E-3</v>
      </c>
      <c r="BI18" s="244">
        <f t="shared" si="14"/>
        <v>0</v>
      </c>
      <c r="BJ18" s="244">
        <f t="shared" si="15"/>
        <v>0</v>
      </c>
      <c r="BK18" s="244">
        <f t="shared" si="16"/>
        <v>0</v>
      </c>
      <c r="BL18" s="244">
        <f t="shared" si="17"/>
        <v>0</v>
      </c>
      <c r="BM18" s="244">
        <f t="shared" si="18"/>
        <v>0</v>
      </c>
      <c r="BN18" s="244">
        <f t="shared" si="19"/>
        <v>3.8151806323884957E-2</v>
      </c>
      <c r="BO18" s="244">
        <f t="shared" si="20"/>
        <v>0</v>
      </c>
      <c r="BP18" s="244">
        <f t="shared" si="21"/>
        <v>0</v>
      </c>
      <c r="BQ18" s="244">
        <f t="shared" si="22"/>
        <v>0</v>
      </c>
      <c r="BR18" s="244">
        <f t="shared" si="23"/>
        <v>0</v>
      </c>
      <c r="BS18" s="244">
        <f t="shared" si="24"/>
        <v>0</v>
      </c>
      <c r="BT18" s="244">
        <f t="shared" si="25"/>
        <v>4.2441062656156051E-3</v>
      </c>
      <c r="BU18" s="244">
        <f t="shared" si="26"/>
        <v>0</v>
      </c>
      <c r="BV18" s="244">
        <f t="shared" si="27"/>
        <v>0</v>
      </c>
      <c r="BW18" s="244">
        <f t="shared" si="28"/>
        <v>0</v>
      </c>
      <c r="BX18" s="244">
        <f t="shared" si="29"/>
        <v>0</v>
      </c>
      <c r="BY18" s="244"/>
      <c r="BZ18" s="244">
        <f t="shared" si="30"/>
        <v>0</v>
      </c>
      <c r="CA18" s="244">
        <f t="shared" si="31"/>
        <v>0</v>
      </c>
      <c r="CB18" s="244">
        <f t="shared" si="32"/>
        <v>0</v>
      </c>
      <c r="CC18" s="244">
        <f t="shared" si="33"/>
        <v>0</v>
      </c>
      <c r="CD18" s="244">
        <f t="shared" si="34"/>
        <v>0</v>
      </c>
      <c r="CE18" s="244">
        <f t="shared" si="35"/>
        <v>0</v>
      </c>
      <c r="CF18" s="244">
        <f t="shared" si="36"/>
        <v>0</v>
      </c>
      <c r="CG18" s="244">
        <f t="shared" si="37"/>
        <v>0</v>
      </c>
      <c r="CH18" s="244">
        <f t="shared" si="38"/>
        <v>0</v>
      </c>
      <c r="CI18" s="244">
        <f t="shared" si="39"/>
        <v>0</v>
      </c>
      <c r="CJ18" s="244">
        <f t="shared" si="40"/>
        <v>0</v>
      </c>
    </row>
    <row r="19" spans="1:88" ht="60">
      <c r="A19" s="222" t="s">
        <v>3643</v>
      </c>
      <c r="B19" s="232">
        <v>113536</v>
      </c>
      <c r="C19" s="232" t="s">
        <v>786</v>
      </c>
      <c r="D19" s="232"/>
      <c r="E19" s="232" t="s">
        <v>787</v>
      </c>
      <c r="F19" s="232"/>
      <c r="G19" s="232">
        <v>6557</v>
      </c>
      <c r="H19" s="232" t="s">
        <v>788</v>
      </c>
      <c r="I19" s="232" t="s">
        <v>122</v>
      </c>
      <c r="J19" s="232" t="s">
        <v>700</v>
      </c>
      <c r="K19" s="232" t="s">
        <v>784</v>
      </c>
      <c r="L19" s="232" t="s">
        <v>785</v>
      </c>
      <c r="M19" s="232">
        <v>2022</v>
      </c>
      <c r="N19" s="232">
        <v>4366451</v>
      </c>
      <c r="O19" s="239">
        <f t="shared" si="0"/>
        <v>2.6065524733112863E-3</v>
      </c>
      <c r="P19" s="232">
        <v>93.9</v>
      </c>
      <c r="Q19" s="232">
        <v>0</v>
      </c>
      <c r="R19" s="232">
        <v>0</v>
      </c>
      <c r="S19" s="232">
        <v>0</v>
      </c>
      <c r="T19" s="232">
        <v>0</v>
      </c>
      <c r="U19" s="232">
        <v>0</v>
      </c>
      <c r="V19" s="232">
        <v>6.1</v>
      </c>
      <c r="W19" s="232">
        <v>0</v>
      </c>
      <c r="X19" s="232">
        <v>0</v>
      </c>
      <c r="Y19" s="232">
        <v>0</v>
      </c>
      <c r="Z19" s="232">
        <v>0</v>
      </c>
      <c r="AA19" s="232">
        <v>0</v>
      </c>
      <c r="AB19" s="232"/>
      <c r="AC19" s="232">
        <v>0</v>
      </c>
      <c r="AD19" s="232">
        <v>0</v>
      </c>
      <c r="AE19" s="232">
        <v>0</v>
      </c>
      <c r="AF19" s="232">
        <v>0</v>
      </c>
      <c r="AG19" s="232">
        <v>0</v>
      </c>
      <c r="AH19" s="232">
        <v>0</v>
      </c>
      <c r="AI19" s="232">
        <v>0</v>
      </c>
      <c r="AJ19" s="232">
        <v>0</v>
      </c>
      <c r="AK19" s="232">
        <v>0</v>
      </c>
      <c r="AL19" s="232">
        <v>0</v>
      </c>
      <c r="AM19" s="232">
        <v>0</v>
      </c>
      <c r="AN19" s="233"/>
      <c r="AO19" s="223">
        <f t="shared" si="4"/>
        <v>93.9</v>
      </c>
      <c r="AP19" s="223">
        <f t="shared" si="4"/>
        <v>0</v>
      </c>
      <c r="AQ19" s="223">
        <f t="shared" si="4"/>
        <v>0</v>
      </c>
      <c r="AR19" s="223">
        <f t="shared" si="4"/>
        <v>0</v>
      </c>
      <c r="AS19" s="223">
        <f t="shared" si="4"/>
        <v>0</v>
      </c>
      <c r="AT19" s="223">
        <f t="shared" si="4"/>
        <v>0</v>
      </c>
      <c r="AU19" s="223">
        <f t="shared" si="5"/>
        <v>0</v>
      </c>
      <c r="AV19" s="223">
        <f t="shared" si="5"/>
        <v>0</v>
      </c>
      <c r="AW19" s="223">
        <f t="shared" si="5"/>
        <v>0</v>
      </c>
      <c r="AX19" s="223">
        <f t="shared" si="5"/>
        <v>0</v>
      </c>
      <c r="AY19" s="223">
        <f t="shared" si="5"/>
        <v>0</v>
      </c>
      <c r="AZ19" s="242"/>
      <c r="BA19" s="244">
        <f t="shared" si="6"/>
        <v>0.24475527724392979</v>
      </c>
      <c r="BB19" s="244">
        <f t="shared" si="7"/>
        <v>0</v>
      </c>
      <c r="BC19" s="244">
        <f t="shared" si="8"/>
        <v>0</v>
      </c>
      <c r="BD19" s="244">
        <f t="shared" si="9"/>
        <v>0</v>
      </c>
      <c r="BE19" s="244">
        <f t="shared" si="10"/>
        <v>0</v>
      </c>
      <c r="BF19" s="244">
        <f t="shared" si="11"/>
        <v>0</v>
      </c>
      <c r="BG19" s="244">
        <f t="shared" si="12"/>
        <v>1.5899970087198845E-2</v>
      </c>
      <c r="BH19" s="244">
        <f t="shared" si="13"/>
        <v>0</v>
      </c>
      <c r="BI19" s="244">
        <f t="shared" si="14"/>
        <v>0</v>
      </c>
      <c r="BJ19" s="244">
        <f t="shared" si="15"/>
        <v>0</v>
      </c>
      <c r="BK19" s="244">
        <f t="shared" si="16"/>
        <v>0</v>
      </c>
      <c r="BL19" s="244">
        <f t="shared" si="17"/>
        <v>0</v>
      </c>
      <c r="BM19" s="244">
        <f t="shared" si="18"/>
        <v>0</v>
      </c>
      <c r="BN19" s="244">
        <f t="shared" si="19"/>
        <v>0</v>
      </c>
      <c r="BO19" s="244">
        <f t="shared" si="20"/>
        <v>0</v>
      </c>
      <c r="BP19" s="244">
        <f t="shared" si="21"/>
        <v>0</v>
      </c>
      <c r="BQ19" s="244">
        <f t="shared" si="22"/>
        <v>0</v>
      </c>
      <c r="BR19" s="244">
        <f t="shared" si="23"/>
        <v>0</v>
      </c>
      <c r="BS19" s="244">
        <f t="shared" si="24"/>
        <v>0</v>
      </c>
      <c r="BT19" s="244">
        <f t="shared" si="25"/>
        <v>0</v>
      </c>
      <c r="BU19" s="244">
        <f t="shared" si="26"/>
        <v>0</v>
      </c>
      <c r="BV19" s="244">
        <f t="shared" si="27"/>
        <v>0</v>
      </c>
      <c r="BW19" s="244">
        <f t="shared" si="28"/>
        <v>0</v>
      </c>
      <c r="BX19" s="244">
        <f t="shared" si="29"/>
        <v>0</v>
      </c>
      <c r="BY19" s="244"/>
      <c r="BZ19" s="244">
        <f t="shared" si="30"/>
        <v>0.24475527724392979</v>
      </c>
      <c r="CA19" s="244">
        <f t="shared" si="31"/>
        <v>0</v>
      </c>
      <c r="CB19" s="244">
        <f t="shared" si="32"/>
        <v>0</v>
      </c>
      <c r="CC19" s="244">
        <f t="shared" si="33"/>
        <v>0</v>
      </c>
      <c r="CD19" s="244">
        <f t="shared" si="34"/>
        <v>0</v>
      </c>
      <c r="CE19" s="244">
        <f t="shared" si="35"/>
        <v>0</v>
      </c>
      <c r="CF19" s="244">
        <f t="shared" si="36"/>
        <v>0</v>
      </c>
      <c r="CG19" s="244">
        <f t="shared" si="37"/>
        <v>0</v>
      </c>
      <c r="CH19" s="244">
        <f t="shared" si="38"/>
        <v>0</v>
      </c>
      <c r="CI19" s="244">
        <f t="shared" si="39"/>
        <v>0</v>
      </c>
      <c r="CJ19" s="244">
        <f t="shared" si="40"/>
        <v>0</v>
      </c>
    </row>
    <row r="20" spans="1:88" ht="255">
      <c r="A20" s="222" t="s">
        <v>3643</v>
      </c>
      <c r="B20" s="232">
        <v>110022</v>
      </c>
      <c r="C20" s="232" t="s">
        <v>789</v>
      </c>
      <c r="D20" s="232" t="s">
        <v>790</v>
      </c>
      <c r="E20" s="232" t="s">
        <v>791</v>
      </c>
      <c r="F20" s="232"/>
      <c r="G20" s="232">
        <v>6780</v>
      </c>
      <c r="H20" s="232" t="s">
        <v>792</v>
      </c>
      <c r="I20" s="232" t="s">
        <v>705</v>
      </c>
      <c r="J20" s="232" t="s">
        <v>700</v>
      </c>
      <c r="K20" s="232" t="s">
        <v>793</v>
      </c>
      <c r="L20" s="232" t="s">
        <v>794</v>
      </c>
      <c r="M20" s="232">
        <v>2022</v>
      </c>
      <c r="N20" s="232">
        <v>15278353</v>
      </c>
      <c r="O20" s="239">
        <f t="shared" si="0"/>
        <v>5.7932368033191519E-3</v>
      </c>
      <c r="P20" s="232">
        <v>39.200000000000003</v>
      </c>
      <c r="Q20" s="232">
        <v>0.1</v>
      </c>
      <c r="R20" s="232">
        <v>0</v>
      </c>
      <c r="S20" s="232">
        <v>0</v>
      </c>
      <c r="T20" s="232">
        <v>0</v>
      </c>
      <c r="U20" s="232">
        <v>0</v>
      </c>
      <c r="V20" s="232">
        <v>6.1</v>
      </c>
      <c r="W20" s="232">
        <v>54.6</v>
      </c>
      <c r="X20" s="232">
        <v>0</v>
      </c>
      <c r="Y20" s="232">
        <v>0</v>
      </c>
      <c r="Z20" s="232">
        <v>0</v>
      </c>
      <c r="AA20" s="232">
        <v>0</v>
      </c>
      <c r="AB20" s="232"/>
      <c r="AC20" s="232">
        <v>39.200000000000003</v>
      </c>
      <c r="AD20" s="232">
        <v>0.1</v>
      </c>
      <c r="AE20" s="232">
        <v>0</v>
      </c>
      <c r="AF20" s="232">
        <v>0</v>
      </c>
      <c r="AG20" s="232">
        <v>0</v>
      </c>
      <c r="AH20" s="232">
        <v>0</v>
      </c>
      <c r="AI20" s="232">
        <v>54.6</v>
      </c>
      <c r="AJ20" s="232">
        <v>0</v>
      </c>
      <c r="AK20" s="232">
        <v>0</v>
      </c>
      <c r="AL20" s="232">
        <v>0</v>
      </c>
      <c r="AM20" s="232">
        <v>0</v>
      </c>
      <c r="AN20" s="233" t="s">
        <v>795</v>
      </c>
      <c r="AO20" s="223">
        <f t="shared" si="4"/>
        <v>0</v>
      </c>
      <c r="AP20" s="223">
        <f t="shared" si="4"/>
        <v>0</v>
      </c>
      <c r="AQ20" s="223">
        <f t="shared" si="4"/>
        <v>0</v>
      </c>
      <c r="AR20" s="223">
        <f t="shared" si="4"/>
        <v>0</v>
      </c>
      <c r="AS20" s="223">
        <f t="shared" si="4"/>
        <v>0</v>
      </c>
      <c r="AT20" s="223">
        <f t="shared" si="4"/>
        <v>0</v>
      </c>
      <c r="AU20" s="223">
        <f t="shared" si="5"/>
        <v>0</v>
      </c>
      <c r="AV20" s="223">
        <f t="shared" si="5"/>
        <v>0</v>
      </c>
      <c r="AW20" s="223">
        <f t="shared" si="5"/>
        <v>0</v>
      </c>
      <c r="AX20" s="223">
        <f t="shared" si="5"/>
        <v>0</v>
      </c>
      <c r="AY20" s="223">
        <f t="shared" si="5"/>
        <v>0</v>
      </c>
      <c r="AZ20" s="242"/>
      <c r="BA20" s="244">
        <f t="shared" si="6"/>
        <v>0.22709488269011077</v>
      </c>
      <c r="BB20" s="244">
        <f t="shared" si="7"/>
        <v>5.7932368033191523E-4</v>
      </c>
      <c r="BC20" s="244">
        <f t="shared" si="8"/>
        <v>0</v>
      </c>
      <c r="BD20" s="244">
        <f t="shared" si="9"/>
        <v>0</v>
      </c>
      <c r="BE20" s="244">
        <f t="shared" si="10"/>
        <v>0</v>
      </c>
      <c r="BF20" s="244">
        <f t="shared" si="11"/>
        <v>0</v>
      </c>
      <c r="BG20" s="244">
        <f t="shared" si="12"/>
        <v>3.5338744500246821E-2</v>
      </c>
      <c r="BH20" s="244">
        <f t="shared" si="13"/>
        <v>0.31631072946122568</v>
      </c>
      <c r="BI20" s="244">
        <f t="shared" si="14"/>
        <v>0</v>
      </c>
      <c r="BJ20" s="244">
        <f t="shared" si="15"/>
        <v>0</v>
      </c>
      <c r="BK20" s="244">
        <f t="shared" si="16"/>
        <v>0</v>
      </c>
      <c r="BL20" s="244">
        <f t="shared" si="17"/>
        <v>0</v>
      </c>
      <c r="BM20" s="244">
        <f t="shared" si="18"/>
        <v>0</v>
      </c>
      <c r="BN20" s="244">
        <f t="shared" si="19"/>
        <v>0.22709488269011077</v>
      </c>
      <c r="BO20" s="244">
        <f t="shared" si="20"/>
        <v>5.7932368033191523E-4</v>
      </c>
      <c r="BP20" s="244">
        <f t="shared" si="21"/>
        <v>0</v>
      </c>
      <c r="BQ20" s="244">
        <f t="shared" si="22"/>
        <v>0</v>
      </c>
      <c r="BR20" s="244">
        <f t="shared" si="23"/>
        <v>0</v>
      </c>
      <c r="BS20" s="244">
        <f t="shared" si="24"/>
        <v>0</v>
      </c>
      <c r="BT20" s="244">
        <f t="shared" si="25"/>
        <v>0.31631072946122568</v>
      </c>
      <c r="BU20" s="244">
        <f t="shared" si="26"/>
        <v>0</v>
      </c>
      <c r="BV20" s="244">
        <f t="shared" si="27"/>
        <v>0</v>
      </c>
      <c r="BW20" s="244">
        <f t="shared" si="28"/>
        <v>0</v>
      </c>
      <c r="BX20" s="244">
        <f t="shared" si="29"/>
        <v>0</v>
      </c>
      <c r="BY20" s="244"/>
      <c r="BZ20" s="244">
        <f t="shared" si="30"/>
        <v>0</v>
      </c>
      <c r="CA20" s="244">
        <f t="shared" si="31"/>
        <v>0</v>
      </c>
      <c r="CB20" s="244">
        <f t="shared" si="32"/>
        <v>0</v>
      </c>
      <c r="CC20" s="244">
        <f t="shared" si="33"/>
        <v>0</v>
      </c>
      <c r="CD20" s="244">
        <f t="shared" si="34"/>
        <v>0</v>
      </c>
      <c r="CE20" s="244">
        <f t="shared" si="35"/>
        <v>0</v>
      </c>
      <c r="CF20" s="244">
        <f t="shared" si="36"/>
        <v>0</v>
      </c>
      <c r="CG20" s="244">
        <f t="shared" si="37"/>
        <v>0</v>
      </c>
      <c r="CH20" s="244">
        <f t="shared" si="38"/>
        <v>0</v>
      </c>
      <c r="CI20" s="244">
        <f t="shared" si="39"/>
        <v>0</v>
      </c>
      <c r="CJ20" s="244">
        <f t="shared" si="40"/>
        <v>0</v>
      </c>
    </row>
    <row r="21" spans="1:88" ht="315">
      <c r="A21" s="222" t="s">
        <v>3643</v>
      </c>
      <c r="B21" s="232">
        <v>101692</v>
      </c>
      <c r="C21" s="232" t="s">
        <v>796</v>
      </c>
      <c r="D21" s="232"/>
      <c r="E21" s="232" t="s">
        <v>797</v>
      </c>
      <c r="F21" s="232"/>
      <c r="G21" s="232">
        <v>6781</v>
      </c>
      <c r="H21" s="232" t="s">
        <v>798</v>
      </c>
      <c r="I21" s="232" t="s">
        <v>705</v>
      </c>
      <c r="J21" s="232" t="s">
        <v>700</v>
      </c>
      <c r="K21" s="232" t="s">
        <v>799</v>
      </c>
      <c r="L21" s="232"/>
      <c r="M21" s="232">
        <v>2022</v>
      </c>
      <c r="N21" s="232">
        <v>1086733</v>
      </c>
      <c r="O21" s="239">
        <f t="shared" si="0"/>
        <v>4.1206677257564554E-4</v>
      </c>
      <c r="P21" s="232">
        <v>93.9</v>
      </c>
      <c r="Q21" s="232">
        <v>0</v>
      </c>
      <c r="R21" s="232">
        <v>0</v>
      </c>
      <c r="S21" s="232">
        <v>0</v>
      </c>
      <c r="T21" s="232">
        <v>0</v>
      </c>
      <c r="U21" s="232">
        <v>0</v>
      </c>
      <c r="V21" s="232">
        <v>6.1</v>
      </c>
      <c r="W21" s="232">
        <v>0</v>
      </c>
      <c r="X21" s="232">
        <v>0</v>
      </c>
      <c r="Y21" s="232">
        <v>0</v>
      </c>
      <c r="Z21" s="232">
        <v>0</v>
      </c>
      <c r="AA21" s="232">
        <v>0</v>
      </c>
      <c r="AB21" s="232"/>
      <c r="AC21" s="232">
        <v>93.9</v>
      </c>
      <c r="AD21" s="232">
        <v>0</v>
      </c>
      <c r="AE21" s="232">
        <v>0</v>
      </c>
      <c r="AF21" s="232">
        <v>0</v>
      </c>
      <c r="AG21" s="232">
        <v>0</v>
      </c>
      <c r="AH21" s="232">
        <v>0</v>
      </c>
      <c r="AI21" s="232">
        <v>0</v>
      </c>
      <c r="AJ21" s="232">
        <v>0</v>
      </c>
      <c r="AK21" s="232">
        <v>0</v>
      </c>
      <c r="AL21" s="232">
        <v>0</v>
      </c>
      <c r="AM21" s="232">
        <v>0</v>
      </c>
      <c r="AN21" s="233" t="s">
        <v>800</v>
      </c>
      <c r="AO21" s="223">
        <f t="shared" si="4"/>
        <v>0</v>
      </c>
      <c r="AP21" s="223">
        <f t="shared" si="4"/>
        <v>0</v>
      </c>
      <c r="AQ21" s="223">
        <f t="shared" si="4"/>
        <v>0</v>
      </c>
      <c r="AR21" s="223">
        <f t="shared" si="4"/>
        <v>0</v>
      </c>
      <c r="AS21" s="223">
        <f t="shared" si="4"/>
        <v>0</v>
      </c>
      <c r="AT21" s="223">
        <f t="shared" si="4"/>
        <v>0</v>
      </c>
      <c r="AU21" s="223">
        <f t="shared" si="5"/>
        <v>0</v>
      </c>
      <c r="AV21" s="223">
        <f t="shared" si="5"/>
        <v>0</v>
      </c>
      <c r="AW21" s="223">
        <f t="shared" si="5"/>
        <v>0</v>
      </c>
      <c r="AX21" s="223">
        <f t="shared" si="5"/>
        <v>0</v>
      </c>
      <c r="AY21" s="223">
        <f t="shared" si="5"/>
        <v>0</v>
      </c>
      <c r="AZ21" s="242"/>
      <c r="BA21" s="244">
        <f t="shared" si="6"/>
        <v>3.8693069944853116E-2</v>
      </c>
      <c r="BB21" s="244">
        <f t="shared" si="7"/>
        <v>0</v>
      </c>
      <c r="BC21" s="244">
        <f t="shared" si="8"/>
        <v>0</v>
      </c>
      <c r="BD21" s="244">
        <f t="shared" si="9"/>
        <v>0</v>
      </c>
      <c r="BE21" s="244">
        <f t="shared" si="10"/>
        <v>0</v>
      </c>
      <c r="BF21" s="244">
        <f t="shared" si="11"/>
        <v>0</v>
      </c>
      <c r="BG21" s="244">
        <f t="shared" si="12"/>
        <v>2.5136073127114376E-3</v>
      </c>
      <c r="BH21" s="244">
        <f t="shared" si="13"/>
        <v>0</v>
      </c>
      <c r="BI21" s="244">
        <f t="shared" si="14"/>
        <v>0</v>
      </c>
      <c r="BJ21" s="244">
        <f t="shared" si="15"/>
        <v>0</v>
      </c>
      <c r="BK21" s="244">
        <f t="shared" si="16"/>
        <v>0</v>
      </c>
      <c r="BL21" s="244">
        <f t="shared" si="17"/>
        <v>0</v>
      </c>
      <c r="BM21" s="244">
        <f t="shared" si="18"/>
        <v>0</v>
      </c>
      <c r="BN21" s="244">
        <f t="shared" si="19"/>
        <v>3.8693069944853116E-2</v>
      </c>
      <c r="BO21" s="244">
        <f t="shared" si="20"/>
        <v>0</v>
      </c>
      <c r="BP21" s="244">
        <f t="shared" si="21"/>
        <v>0</v>
      </c>
      <c r="BQ21" s="244">
        <f t="shared" si="22"/>
        <v>0</v>
      </c>
      <c r="BR21" s="244">
        <f t="shared" si="23"/>
        <v>0</v>
      </c>
      <c r="BS21" s="244">
        <f t="shared" si="24"/>
        <v>0</v>
      </c>
      <c r="BT21" s="244">
        <f t="shared" si="25"/>
        <v>0</v>
      </c>
      <c r="BU21" s="244">
        <f t="shared" si="26"/>
        <v>0</v>
      </c>
      <c r="BV21" s="244">
        <f t="shared" si="27"/>
        <v>0</v>
      </c>
      <c r="BW21" s="244">
        <f t="shared" si="28"/>
        <v>0</v>
      </c>
      <c r="BX21" s="244">
        <f t="shared" si="29"/>
        <v>0</v>
      </c>
      <c r="BY21" s="244"/>
      <c r="BZ21" s="244">
        <f t="shared" si="30"/>
        <v>0</v>
      </c>
      <c r="CA21" s="244">
        <f t="shared" si="31"/>
        <v>0</v>
      </c>
      <c r="CB21" s="244">
        <f t="shared" si="32"/>
        <v>0</v>
      </c>
      <c r="CC21" s="244">
        <f t="shared" si="33"/>
        <v>0</v>
      </c>
      <c r="CD21" s="244">
        <f t="shared" si="34"/>
        <v>0</v>
      </c>
      <c r="CE21" s="244">
        <f t="shared" si="35"/>
        <v>0</v>
      </c>
      <c r="CF21" s="244">
        <f t="shared" si="36"/>
        <v>0</v>
      </c>
      <c r="CG21" s="244">
        <f t="shared" si="37"/>
        <v>0</v>
      </c>
      <c r="CH21" s="244">
        <f t="shared" si="38"/>
        <v>0</v>
      </c>
      <c r="CI21" s="244">
        <f t="shared" si="39"/>
        <v>0</v>
      </c>
      <c r="CJ21" s="244">
        <f t="shared" si="40"/>
        <v>0</v>
      </c>
    </row>
    <row r="22" spans="1:88" ht="60">
      <c r="A22" s="222" t="s">
        <v>3643</v>
      </c>
      <c r="B22" s="232">
        <v>106003</v>
      </c>
      <c r="C22" s="232" t="s">
        <v>801</v>
      </c>
      <c r="D22" s="232"/>
      <c r="E22" s="232" t="s">
        <v>802</v>
      </c>
      <c r="F22" s="232"/>
      <c r="G22" s="232">
        <v>7743</v>
      </c>
      <c r="H22" s="232" t="s">
        <v>803</v>
      </c>
      <c r="I22" s="232" t="s">
        <v>122</v>
      </c>
      <c r="J22" s="232" t="s">
        <v>700</v>
      </c>
      <c r="K22" s="232" t="s">
        <v>804</v>
      </c>
      <c r="L22" s="232" t="s">
        <v>805</v>
      </c>
      <c r="M22" s="232">
        <v>2022</v>
      </c>
      <c r="N22" s="232">
        <v>12185835</v>
      </c>
      <c r="O22" s="239">
        <f t="shared" si="0"/>
        <v>7.274332944217911E-3</v>
      </c>
      <c r="P22" s="232">
        <v>93.8</v>
      </c>
      <c r="Q22" s="232">
        <v>0.1</v>
      </c>
      <c r="R22" s="232">
        <v>0</v>
      </c>
      <c r="S22" s="232">
        <v>0</v>
      </c>
      <c r="T22" s="232">
        <v>0</v>
      </c>
      <c r="U22" s="232">
        <v>0</v>
      </c>
      <c r="V22" s="232">
        <v>6.1</v>
      </c>
      <c r="W22" s="232">
        <v>0</v>
      </c>
      <c r="X22" s="232">
        <v>0</v>
      </c>
      <c r="Y22" s="232">
        <v>0</v>
      </c>
      <c r="Z22" s="232">
        <v>0</v>
      </c>
      <c r="AA22" s="232">
        <v>0</v>
      </c>
      <c r="AB22" s="232"/>
      <c r="AC22" s="232">
        <v>93.8</v>
      </c>
      <c r="AD22" s="232">
        <v>0.1</v>
      </c>
      <c r="AE22" s="232">
        <v>0</v>
      </c>
      <c r="AF22" s="232">
        <v>0</v>
      </c>
      <c r="AG22" s="232">
        <v>0</v>
      </c>
      <c r="AH22" s="232">
        <v>0</v>
      </c>
      <c r="AI22" s="232">
        <v>0</v>
      </c>
      <c r="AJ22" s="232">
        <v>0</v>
      </c>
      <c r="AK22" s="232">
        <v>0</v>
      </c>
      <c r="AL22" s="232">
        <v>0</v>
      </c>
      <c r="AM22" s="232">
        <v>0</v>
      </c>
      <c r="AN22" s="233"/>
      <c r="AO22" s="223">
        <f t="shared" si="4"/>
        <v>0</v>
      </c>
      <c r="AP22" s="223">
        <f t="shared" si="4"/>
        <v>0</v>
      </c>
      <c r="AQ22" s="223">
        <f t="shared" si="4"/>
        <v>0</v>
      </c>
      <c r="AR22" s="223">
        <f t="shared" si="4"/>
        <v>0</v>
      </c>
      <c r="AS22" s="223">
        <f t="shared" si="4"/>
        <v>0</v>
      </c>
      <c r="AT22" s="223">
        <f t="shared" si="4"/>
        <v>0</v>
      </c>
      <c r="AU22" s="223">
        <f t="shared" si="5"/>
        <v>0</v>
      </c>
      <c r="AV22" s="223">
        <f t="shared" si="5"/>
        <v>0</v>
      </c>
      <c r="AW22" s="223">
        <f t="shared" si="5"/>
        <v>0</v>
      </c>
      <c r="AX22" s="223">
        <f t="shared" si="5"/>
        <v>0</v>
      </c>
      <c r="AY22" s="223">
        <f t="shared" si="5"/>
        <v>0</v>
      </c>
      <c r="AZ22" s="242"/>
      <c r="BA22" s="244">
        <f t="shared" si="6"/>
        <v>0.68233243016764</v>
      </c>
      <c r="BB22" s="244">
        <f t="shared" si="7"/>
        <v>7.2743329442179119E-4</v>
      </c>
      <c r="BC22" s="244">
        <f t="shared" si="8"/>
        <v>0</v>
      </c>
      <c r="BD22" s="244">
        <f t="shared" si="9"/>
        <v>0</v>
      </c>
      <c r="BE22" s="244">
        <f t="shared" si="10"/>
        <v>0</v>
      </c>
      <c r="BF22" s="244">
        <f t="shared" si="11"/>
        <v>0</v>
      </c>
      <c r="BG22" s="244">
        <f t="shared" si="12"/>
        <v>4.4373430959729253E-2</v>
      </c>
      <c r="BH22" s="244">
        <f t="shared" si="13"/>
        <v>0</v>
      </c>
      <c r="BI22" s="244">
        <f t="shared" si="14"/>
        <v>0</v>
      </c>
      <c r="BJ22" s="244">
        <f t="shared" si="15"/>
        <v>0</v>
      </c>
      <c r="BK22" s="244">
        <f t="shared" si="16"/>
        <v>0</v>
      </c>
      <c r="BL22" s="244">
        <f t="shared" si="17"/>
        <v>0</v>
      </c>
      <c r="BM22" s="244">
        <f t="shared" si="18"/>
        <v>0</v>
      </c>
      <c r="BN22" s="244">
        <f t="shared" si="19"/>
        <v>0.68233243016764</v>
      </c>
      <c r="BO22" s="244">
        <f t="shared" si="20"/>
        <v>7.2743329442179119E-4</v>
      </c>
      <c r="BP22" s="244">
        <f t="shared" si="21"/>
        <v>0</v>
      </c>
      <c r="BQ22" s="244">
        <f t="shared" si="22"/>
        <v>0</v>
      </c>
      <c r="BR22" s="244">
        <f t="shared" si="23"/>
        <v>0</v>
      </c>
      <c r="BS22" s="244">
        <f t="shared" si="24"/>
        <v>0</v>
      </c>
      <c r="BT22" s="244">
        <f t="shared" si="25"/>
        <v>0</v>
      </c>
      <c r="BU22" s="244">
        <f t="shared" si="26"/>
        <v>0</v>
      </c>
      <c r="BV22" s="244">
        <f t="shared" si="27"/>
        <v>0</v>
      </c>
      <c r="BW22" s="244">
        <f t="shared" si="28"/>
        <v>0</v>
      </c>
      <c r="BX22" s="244">
        <f t="shared" si="29"/>
        <v>0</v>
      </c>
      <c r="BY22" s="244"/>
      <c r="BZ22" s="244">
        <f t="shared" si="30"/>
        <v>0</v>
      </c>
      <c r="CA22" s="244">
        <f t="shared" si="31"/>
        <v>0</v>
      </c>
      <c r="CB22" s="244">
        <f t="shared" si="32"/>
        <v>0</v>
      </c>
      <c r="CC22" s="244">
        <f t="shared" si="33"/>
        <v>0</v>
      </c>
      <c r="CD22" s="244">
        <f t="shared" si="34"/>
        <v>0</v>
      </c>
      <c r="CE22" s="244">
        <f t="shared" si="35"/>
        <v>0</v>
      </c>
      <c r="CF22" s="244">
        <f t="shared" si="36"/>
        <v>0</v>
      </c>
      <c r="CG22" s="244">
        <f t="shared" si="37"/>
        <v>0</v>
      </c>
      <c r="CH22" s="244">
        <f t="shared" si="38"/>
        <v>0</v>
      </c>
      <c r="CI22" s="244">
        <f t="shared" si="39"/>
        <v>0</v>
      </c>
      <c r="CJ22" s="244">
        <f t="shared" si="40"/>
        <v>0</v>
      </c>
    </row>
    <row r="23" spans="1:88" ht="75">
      <c r="A23" s="222" t="s">
        <v>3643</v>
      </c>
      <c r="B23" s="232">
        <v>112339</v>
      </c>
      <c r="C23" s="232" t="s">
        <v>806</v>
      </c>
      <c r="D23" s="232"/>
      <c r="E23" s="232" t="s">
        <v>807</v>
      </c>
      <c r="F23" s="232"/>
      <c r="G23" s="232">
        <v>6612</v>
      </c>
      <c r="H23" s="232" t="s">
        <v>808</v>
      </c>
      <c r="I23" s="232" t="s">
        <v>705</v>
      </c>
      <c r="J23" s="232" t="s">
        <v>700</v>
      </c>
      <c r="K23" s="232" t="s">
        <v>809</v>
      </c>
      <c r="L23" s="232"/>
      <c r="M23" s="232">
        <v>2022</v>
      </c>
      <c r="N23" s="232">
        <v>49237871</v>
      </c>
      <c r="O23" s="239">
        <f t="shared" si="0"/>
        <v>1.8669986640201384E-2</v>
      </c>
      <c r="P23" s="232">
        <v>93.59</v>
      </c>
      <c r="Q23" s="232">
        <v>0.31</v>
      </c>
      <c r="R23" s="232">
        <v>0</v>
      </c>
      <c r="S23" s="232">
        <v>0</v>
      </c>
      <c r="T23" s="232">
        <v>0</v>
      </c>
      <c r="U23" s="232">
        <v>0</v>
      </c>
      <c r="V23" s="232">
        <v>6.1</v>
      </c>
      <c r="W23" s="232">
        <v>0</v>
      </c>
      <c r="X23" s="232">
        <v>0</v>
      </c>
      <c r="Y23" s="232">
        <v>0</v>
      </c>
      <c r="Z23" s="232">
        <v>0</v>
      </c>
      <c r="AA23" s="232">
        <v>0</v>
      </c>
      <c r="AB23" s="232"/>
      <c r="AC23" s="232">
        <v>93.59</v>
      </c>
      <c r="AD23" s="232">
        <v>0.31</v>
      </c>
      <c r="AE23" s="232">
        <v>0</v>
      </c>
      <c r="AF23" s="232">
        <v>0</v>
      </c>
      <c r="AG23" s="232">
        <v>0</v>
      </c>
      <c r="AH23" s="232">
        <v>0</v>
      </c>
      <c r="AI23" s="232">
        <v>0</v>
      </c>
      <c r="AJ23" s="232">
        <v>0</v>
      </c>
      <c r="AK23" s="232">
        <v>0</v>
      </c>
      <c r="AL23" s="232">
        <v>0</v>
      </c>
      <c r="AM23" s="232">
        <v>0</v>
      </c>
      <c r="AN23" s="233"/>
      <c r="AO23" s="223">
        <f t="shared" si="4"/>
        <v>0</v>
      </c>
      <c r="AP23" s="223">
        <f t="shared" si="4"/>
        <v>0</v>
      </c>
      <c r="AQ23" s="223">
        <f t="shared" si="4"/>
        <v>0</v>
      </c>
      <c r="AR23" s="223">
        <f t="shared" si="4"/>
        <v>0</v>
      </c>
      <c r="AS23" s="223">
        <f t="shared" si="4"/>
        <v>0</v>
      </c>
      <c r="AT23" s="223">
        <f t="shared" si="4"/>
        <v>0</v>
      </c>
      <c r="AU23" s="223">
        <f t="shared" si="5"/>
        <v>0</v>
      </c>
      <c r="AV23" s="223">
        <f t="shared" si="5"/>
        <v>0</v>
      </c>
      <c r="AW23" s="223">
        <f t="shared" si="5"/>
        <v>0</v>
      </c>
      <c r="AX23" s="223">
        <f t="shared" si="5"/>
        <v>0</v>
      </c>
      <c r="AY23" s="223">
        <f t="shared" si="5"/>
        <v>0</v>
      </c>
      <c r="AZ23" s="242"/>
      <c r="BA23" s="244">
        <f t="shared" si="6"/>
        <v>1.7473240496564477</v>
      </c>
      <c r="BB23" s="244">
        <f t="shared" si="7"/>
        <v>5.7876958584624294E-3</v>
      </c>
      <c r="BC23" s="244">
        <f t="shared" si="8"/>
        <v>0</v>
      </c>
      <c r="BD23" s="244">
        <f t="shared" si="9"/>
        <v>0</v>
      </c>
      <c r="BE23" s="244">
        <f t="shared" si="10"/>
        <v>0</v>
      </c>
      <c r="BF23" s="244">
        <f t="shared" si="11"/>
        <v>0</v>
      </c>
      <c r="BG23" s="244">
        <f t="shared" si="12"/>
        <v>0.11388691850522843</v>
      </c>
      <c r="BH23" s="244">
        <f t="shared" si="13"/>
        <v>0</v>
      </c>
      <c r="BI23" s="244">
        <f t="shared" si="14"/>
        <v>0</v>
      </c>
      <c r="BJ23" s="244">
        <f t="shared" si="15"/>
        <v>0</v>
      </c>
      <c r="BK23" s="244">
        <f t="shared" si="16"/>
        <v>0</v>
      </c>
      <c r="BL23" s="244">
        <f t="shared" si="17"/>
        <v>0</v>
      </c>
      <c r="BM23" s="244">
        <f t="shared" si="18"/>
        <v>0</v>
      </c>
      <c r="BN23" s="244">
        <f t="shared" si="19"/>
        <v>1.7473240496564477</v>
      </c>
      <c r="BO23" s="244">
        <f t="shared" si="20"/>
        <v>5.7876958584624294E-3</v>
      </c>
      <c r="BP23" s="244">
        <f t="shared" si="21"/>
        <v>0</v>
      </c>
      <c r="BQ23" s="244">
        <f t="shared" si="22"/>
        <v>0</v>
      </c>
      <c r="BR23" s="244">
        <f t="shared" si="23"/>
        <v>0</v>
      </c>
      <c r="BS23" s="244">
        <f t="shared" si="24"/>
        <v>0</v>
      </c>
      <c r="BT23" s="244">
        <f t="shared" si="25"/>
        <v>0</v>
      </c>
      <c r="BU23" s="244">
        <f t="shared" si="26"/>
        <v>0</v>
      </c>
      <c r="BV23" s="244">
        <f t="shared" si="27"/>
        <v>0</v>
      </c>
      <c r="BW23" s="244">
        <f t="shared" si="28"/>
        <v>0</v>
      </c>
      <c r="BX23" s="244">
        <f t="shared" si="29"/>
        <v>0</v>
      </c>
      <c r="BY23" s="244"/>
      <c r="BZ23" s="244">
        <f t="shared" si="30"/>
        <v>0</v>
      </c>
      <c r="CA23" s="244">
        <f t="shared" si="31"/>
        <v>0</v>
      </c>
      <c r="CB23" s="244">
        <f t="shared" si="32"/>
        <v>0</v>
      </c>
      <c r="CC23" s="244">
        <f t="shared" si="33"/>
        <v>0</v>
      </c>
      <c r="CD23" s="244">
        <f t="shared" si="34"/>
        <v>0</v>
      </c>
      <c r="CE23" s="244">
        <f t="shared" si="35"/>
        <v>0</v>
      </c>
      <c r="CF23" s="244">
        <f t="shared" si="36"/>
        <v>0</v>
      </c>
      <c r="CG23" s="244">
        <f t="shared" si="37"/>
        <v>0</v>
      </c>
      <c r="CH23" s="244">
        <f t="shared" si="38"/>
        <v>0</v>
      </c>
      <c r="CI23" s="244">
        <f t="shared" si="39"/>
        <v>0</v>
      </c>
      <c r="CJ23" s="244">
        <f t="shared" si="40"/>
        <v>0</v>
      </c>
    </row>
    <row r="24" spans="1:88" ht="60">
      <c r="A24" s="222" t="s">
        <v>3643</v>
      </c>
      <c r="B24" s="232">
        <v>113203</v>
      </c>
      <c r="C24" s="232" t="s">
        <v>810</v>
      </c>
      <c r="D24" s="232"/>
      <c r="E24" s="232" t="s">
        <v>811</v>
      </c>
      <c r="F24" s="232"/>
      <c r="G24" s="232">
        <v>6563</v>
      </c>
      <c r="H24" s="232" t="s">
        <v>812</v>
      </c>
      <c r="I24" s="232" t="s">
        <v>122</v>
      </c>
      <c r="J24" s="232" t="s">
        <v>700</v>
      </c>
      <c r="K24" s="232" t="s">
        <v>813</v>
      </c>
      <c r="L24" s="232" t="s">
        <v>814</v>
      </c>
      <c r="M24" s="232">
        <v>2022</v>
      </c>
      <c r="N24" s="232">
        <v>16113034</v>
      </c>
      <c r="O24" s="239">
        <f t="shared" si="0"/>
        <v>9.6186739815124107E-3</v>
      </c>
      <c r="P24" s="232">
        <v>10.34</v>
      </c>
      <c r="Q24" s="232">
        <v>0</v>
      </c>
      <c r="R24" s="232">
        <v>0</v>
      </c>
      <c r="S24" s="232">
        <v>0</v>
      </c>
      <c r="T24" s="232">
        <v>0</v>
      </c>
      <c r="U24" s="232">
        <v>0</v>
      </c>
      <c r="V24" s="232">
        <v>6.1</v>
      </c>
      <c r="W24" s="232">
        <v>83.56</v>
      </c>
      <c r="X24" s="232">
        <v>0</v>
      </c>
      <c r="Y24" s="232">
        <v>0</v>
      </c>
      <c r="Z24" s="232">
        <v>0</v>
      </c>
      <c r="AA24" s="232">
        <v>0</v>
      </c>
      <c r="AB24" s="232"/>
      <c r="AC24" s="232">
        <v>10.34</v>
      </c>
      <c r="AD24" s="232">
        <v>0</v>
      </c>
      <c r="AE24" s="232">
        <v>0</v>
      </c>
      <c r="AF24" s="232">
        <v>0</v>
      </c>
      <c r="AG24" s="232">
        <v>0</v>
      </c>
      <c r="AH24" s="232">
        <v>0</v>
      </c>
      <c r="AI24" s="232">
        <v>83.56</v>
      </c>
      <c r="AJ24" s="232">
        <v>0</v>
      </c>
      <c r="AK24" s="232">
        <v>0</v>
      </c>
      <c r="AL24" s="232">
        <v>0</v>
      </c>
      <c r="AM24" s="232">
        <v>0</v>
      </c>
      <c r="AN24" s="233"/>
      <c r="AO24" s="223">
        <f t="shared" si="4"/>
        <v>0</v>
      </c>
      <c r="AP24" s="223">
        <f t="shared" si="4"/>
        <v>0</v>
      </c>
      <c r="AQ24" s="223">
        <f t="shared" si="4"/>
        <v>0</v>
      </c>
      <c r="AR24" s="223">
        <f t="shared" si="4"/>
        <v>0</v>
      </c>
      <c r="AS24" s="223">
        <f t="shared" si="4"/>
        <v>0</v>
      </c>
      <c r="AT24" s="223">
        <f t="shared" si="4"/>
        <v>0</v>
      </c>
      <c r="AU24" s="223">
        <f t="shared" si="5"/>
        <v>0</v>
      </c>
      <c r="AV24" s="223">
        <f t="shared" si="5"/>
        <v>0</v>
      </c>
      <c r="AW24" s="223">
        <f t="shared" si="5"/>
        <v>0</v>
      </c>
      <c r="AX24" s="223">
        <f t="shared" si="5"/>
        <v>0</v>
      </c>
      <c r="AY24" s="223">
        <f t="shared" si="5"/>
        <v>0</v>
      </c>
      <c r="AZ24" s="242"/>
      <c r="BA24" s="244">
        <f t="shared" si="6"/>
        <v>9.9457088968838328E-2</v>
      </c>
      <c r="BB24" s="244">
        <f t="shared" si="7"/>
        <v>0</v>
      </c>
      <c r="BC24" s="244">
        <f t="shared" si="8"/>
        <v>0</v>
      </c>
      <c r="BD24" s="244">
        <f t="shared" si="9"/>
        <v>0</v>
      </c>
      <c r="BE24" s="244">
        <f t="shared" si="10"/>
        <v>0</v>
      </c>
      <c r="BF24" s="244">
        <f t="shared" si="11"/>
        <v>0</v>
      </c>
      <c r="BG24" s="244">
        <f t="shared" si="12"/>
        <v>5.8673911287225704E-2</v>
      </c>
      <c r="BH24" s="244">
        <f t="shared" si="13"/>
        <v>0.80373639789517703</v>
      </c>
      <c r="BI24" s="244">
        <f t="shared" si="14"/>
        <v>0</v>
      </c>
      <c r="BJ24" s="244">
        <f t="shared" si="15"/>
        <v>0</v>
      </c>
      <c r="BK24" s="244">
        <f t="shared" si="16"/>
        <v>0</v>
      </c>
      <c r="BL24" s="244">
        <f t="shared" si="17"/>
        <v>0</v>
      </c>
      <c r="BM24" s="244">
        <f t="shared" si="18"/>
        <v>0</v>
      </c>
      <c r="BN24" s="244">
        <f t="shared" si="19"/>
        <v>9.9457088968838328E-2</v>
      </c>
      <c r="BO24" s="244">
        <f t="shared" si="20"/>
        <v>0</v>
      </c>
      <c r="BP24" s="244">
        <f t="shared" si="21"/>
        <v>0</v>
      </c>
      <c r="BQ24" s="244">
        <f t="shared" si="22"/>
        <v>0</v>
      </c>
      <c r="BR24" s="244">
        <f t="shared" si="23"/>
        <v>0</v>
      </c>
      <c r="BS24" s="244">
        <f t="shared" si="24"/>
        <v>0</v>
      </c>
      <c r="BT24" s="244">
        <f t="shared" si="25"/>
        <v>0.80373639789517703</v>
      </c>
      <c r="BU24" s="244">
        <f t="shared" si="26"/>
        <v>0</v>
      </c>
      <c r="BV24" s="244">
        <f t="shared" si="27"/>
        <v>0</v>
      </c>
      <c r="BW24" s="244">
        <f t="shared" si="28"/>
        <v>0</v>
      </c>
      <c r="BX24" s="244">
        <f t="shared" si="29"/>
        <v>0</v>
      </c>
      <c r="BY24" s="244"/>
      <c r="BZ24" s="244">
        <f t="shared" si="30"/>
        <v>0</v>
      </c>
      <c r="CA24" s="244">
        <f t="shared" si="31"/>
        <v>0</v>
      </c>
      <c r="CB24" s="244">
        <f t="shared" si="32"/>
        <v>0</v>
      </c>
      <c r="CC24" s="244">
        <f t="shared" si="33"/>
        <v>0</v>
      </c>
      <c r="CD24" s="244">
        <f t="shared" si="34"/>
        <v>0</v>
      </c>
      <c r="CE24" s="244">
        <f t="shared" si="35"/>
        <v>0</v>
      </c>
      <c r="CF24" s="244">
        <f t="shared" si="36"/>
        <v>0</v>
      </c>
      <c r="CG24" s="244">
        <f t="shared" si="37"/>
        <v>0</v>
      </c>
      <c r="CH24" s="244">
        <f t="shared" si="38"/>
        <v>0</v>
      </c>
      <c r="CI24" s="244">
        <f t="shared" si="39"/>
        <v>0</v>
      </c>
      <c r="CJ24" s="244">
        <f t="shared" si="40"/>
        <v>0</v>
      </c>
    </row>
    <row r="25" spans="1:88" ht="60">
      <c r="A25" s="222" t="s">
        <v>3643</v>
      </c>
      <c r="B25" s="232">
        <v>105848</v>
      </c>
      <c r="C25" s="232" t="s">
        <v>815</v>
      </c>
      <c r="D25" s="232"/>
      <c r="E25" s="232" t="s">
        <v>816</v>
      </c>
      <c r="F25" s="232"/>
      <c r="G25" s="232">
        <v>6900</v>
      </c>
      <c r="H25" s="232" t="s">
        <v>817</v>
      </c>
      <c r="I25" s="232" t="s">
        <v>705</v>
      </c>
      <c r="J25" s="232" t="s">
        <v>700</v>
      </c>
      <c r="K25" s="232" t="s">
        <v>818</v>
      </c>
      <c r="L25" s="232" t="s">
        <v>819</v>
      </c>
      <c r="M25" s="232">
        <v>2022</v>
      </c>
      <c r="N25" s="232">
        <v>42105802</v>
      </c>
      <c r="O25" s="239">
        <f t="shared" si="0"/>
        <v>1.596565295877567E-2</v>
      </c>
      <c r="P25" s="232">
        <v>47.41</v>
      </c>
      <c r="Q25" s="232">
        <v>1.62</v>
      </c>
      <c r="R25" s="232">
        <v>0</v>
      </c>
      <c r="S25" s="232">
        <v>0</v>
      </c>
      <c r="T25" s="232">
        <v>0</v>
      </c>
      <c r="U25" s="232">
        <v>0</v>
      </c>
      <c r="V25" s="232">
        <v>6.1</v>
      </c>
      <c r="W25" s="232">
        <v>27.75</v>
      </c>
      <c r="X25" s="232">
        <v>0</v>
      </c>
      <c r="Y25" s="232">
        <v>0</v>
      </c>
      <c r="Z25" s="232">
        <v>0</v>
      </c>
      <c r="AA25" s="232">
        <v>17.12</v>
      </c>
      <c r="AB25" s="232"/>
      <c r="AC25" s="232">
        <v>47.41</v>
      </c>
      <c r="AD25" s="232">
        <v>1.62</v>
      </c>
      <c r="AE25" s="232">
        <v>0</v>
      </c>
      <c r="AF25" s="232">
        <v>0</v>
      </c>
      <c r="AG25" s="232">
        <v>0</v>
      </c>
      <c r="AH25" s="232">
        <v>0</v>
      </c>
      <c r="AI25" s="232">
        <v>27.75</v>
      </c>
      <c r="AJ25" s="232">
        <v>0</v>
      </c>
      <c r="AK25" s="232">
        <v>0</v>
      </c>
      <c r="AL25" s="232">
        <v>0</v>
      </c>
      <c r="AM25" s="232">
        <v>17.12</v>
      </c>
      <c r="AN25" s="233"/>
      <c r="AO25" s="223">
        <f t="shared" si="4"/>
        <v>0</v>
      </c>
      <c r="AP25" s="223">
        <f t="shared" si="4"/>
        <v>0</v>
      </c>
      <c r="AQ25" s="223">
        <f t="shared" si="4"/>
        <v>0</v>
      </c>
      <c r="AR25" s="223">
        <f t="shared" si="4"/>
        <v>0</v>
      </c>
      <c r="AS25" s="223">
        <f t="shared" si="4"/>
        <v>0</v>
      </c>
      <c r="AT25" s="223">
        <f t="shared" si="4"/>
        <v>0</v>
      </c>
      <c r="AU25" s="223">
        <f t="shared" si="5"/>
        <v>0</v>
      </c>
      <c r="AV25" s="223">
        <f t="shared" si="5"/>
        <v>0</v>
      </c>
      <c r="AW25" s="223">
        <f t="shared" si="5"/>
        <v>0</v>
      </c>
      <c r="AX25" s="223">
        <f t="shared" si="5"/>
        <v>0</v>
      </c>
      <c r="AY25" s="223">
        <f t="shared" si="5"/>
        <v>0</v>
      </c>
      <c r="AZ25" s="242"/>
      <c r="BA25" s="244">
        <f t="shared" si="6"/>
        <v>0.75693160677555449</v>
      </c>
      <c r="BB25" s="244">
        <f t="shared" si="7"/>
        <v>2.5864357793216587E-2</v>
      </c>
      <c r="BC25" s="244">
        <f t="shared" si="8"/>
        <v>0</v>
      </c>
      <c r="BD25" s="244">
        <f t="shared" si="9"/>
        <v>0</v>
      </c>
      <c r="BE25" s="244">
        <f t="shared" si="10"/>
        <v>0</v>
      </c>
      <c r="BF25" s="244">
        <f t="shared" si="11"/>
        <v>0</v>
      </c>
      <c r="BG25" s="244">
        <f t="shared" si="12"/>
        <v>9.7390483048531581E-2</v>
      </c>
      <c r="BH25" s="244">
        <f t="shared" si="13"/>
        <v>0.44304686960602485</v>
      </c>
      <c r="BI25" s="244">
        <f t="shared" si="14"/>
        <v>0</v>
      </c>
      <c r="BJ25" s="244">
        <f t="shared" si="15"/>
        <v>0</v>
      </c>
      <c r="BK25" s="244">
        <f t="shared" si="16"/>
        <v>0</v>
      </c>
      <c r="BL25" s="244">
        <f t="shared" si="17"/>
        <v>0.27333197865423947</v>
      </c>
      <c r="BM25" s="244">
        <f t="shared" si="18"/>
        <v>0</v>
      </c>
      <c r="BN25" s="244">
        <f t="shared" si="19"/>
        <v>0.75693160677555449</v>
      </c>
      <c r="BO25" s="244">
        <f t="shared" si="20"/>
        <v>2.5864357793216587E-2</v>
      </c>
      <c r="BP25" s="244">
        <f t="shared" si="21"/>
        <v>0</v>
      </c>
      <c r="BQ25" s="244">
        <f t="shared" si="22"/>
        <v>0</v>
      </c>
      <c r="BR25" s="244">
        <f t="shared" si="23"/>
        <v>0</v>
      </c>
      <c r="BS25" s="244">
        <f t="shared" si="24"/>
        <v>0</v>
      </c>
      <c r="BT25" s="244">
        <f t="shared" si="25"/>
        <v>0.44304686960602485</v>
      </c>
      <c r="BU25" s="244">
        <f t="shared" si="26"/>
        <v>0</v>
      </c>
      <c r="BV25" s="244">
        <f t="shared" si="27"/>
        <v>0</v>
      </c>
      <c r="BW25" s="244">
        <f t="shared" si="28"/>
        <v>0</v>
      </c>
      <c r="BX25" s="244">
        <f t="shared" si="29"/>
        <v>0.27333197865423947</v>
      </c>
      <c r="BY25" s="244"/>
      <c r="BZ25" s="244">
        <f t="shared" si="30"/>
        <v>0</v>
      </c>
      <c r="CA25" s="244">
        <f t="shared" si="31"/>
        <v>0</v>
      </c>
      <c r="CB25" s="244">
        <f t="shared" si="32"/>
        <v>0</v>
      </c>
      <c r="CC25" s="244">
        <f t="shared" si="33"/>
        <v>0</v>
      </c>
      <c r="CD25" s="244">
        <f t="shared" si="34"/>
        <v>0</v>
      </c>
      <c r="CE25" s="244">
        <f t="shared" si="35"/>
        <v>0</v>
      </c>
      <c r="CF25" s="244">
        <f t="shared" si="36"/>
        <v>0</v>
      </c>
      <c r="CG25" s="244">
        <f t="shared" si="37"/>
        <v>0</v>
      </c>
      <c r="CH25" s="244">
        <f t="shared" si="38"/>
        <v>0</v>
      </c>
      <c r="CI25" s="244">
        <f t="shared" si="39"/>
        <v>0</v>
      </c>
      <c r="CJ25" s="244">
        <f t="shared" si="40"/>
        <v>0</v>
      </c>
    </row>
    <row r="26" spans="1:88" ht="60">
      <c r="A26" s="222" t="s">
        <v>3643</v>
      </c>
      <c r="B26" s="232">
        <v>109424</v>
      </c>
      <c r="C26" s="232" t="s">
        <v>820</v>
      </c>
      <c r="D26" s="232"/>
      <c r="E26" s="232" t="s">
        <v>821</v>
      </c>
      <c r="F26" s="232"/>
      <c r="G26" s="232">
        <v>7517</v>
      </c>
      <c r="H26" s="232" t="s">
        <v>822</v>
      </c>
      <c r="I26" s="232" t="s">
        <v>122</v>
      </c>
      <c r="J26" s="232" t="s">
        <v>700</v>
      </c>
      <c r="K26" s="232" t="s">
        <v>823</v>
      </c>
      <c r="L26" s="232"/>
      <c r="M26" s="232">
        <v>2022</v>
      </c>
      <c r="N26" s="232">
        <v>613878</v>
      </c>
      <c r="O26" s="239">
        <f t="shared" si="0"/>
        <v>3.6645440867454733E-4</v>
      </c>
      <c r="P26" s="232">
        <v>93.9</v>
      </c>
      <c r="Q26" s="232">
        <v>0</v>
      </c>
      <c r="R26" s="232">
        <v>0</v>
      </c>
      <c r="S26" s="232">
        <v>0</v>
      </c>
      <c r="T26" s="232">
        <v>0</v>
      </c>
      <c r="U26" s="232">
        <v>0</v>
      </c>
      <c r="V26" s="232">
        <v>6.1</v>
      </c>
      <c r="W26" s="232">
        <v>0</v>
      </c>
      <c r="X26" s="232">
        <v>0</v>
      </c>
      <c r="Y26" s="232">
        <v>0</v>
      </c>
      <c r="Z26" s="232">
        <v>0</v>
      </c>
      <c r="AA26" s="232">
        <v>0</v>
      </c>
      <c r="AB26" s="232"/>
      <c r="AC26" s="232">
        <v>93.9</v>
      </c>
      <c r="AD26" s="232">
        <v>0</v>
      </c>
      <c r="AE26" s="232">
        <v>0</v>
      </c>
      <c r="AF26" s="232">
        <v>0</v>
      </c>
      <c r="AG26" s="232">
        <v>0</v>
      </c>
      <c r="AH26" s="232">
        <v>0</v>
      </c>
      <c r="AI26" s="232">
        <v>0</v>
      </c>
      <c r="AJ26" s="232">
        <v>0</v>
      </c>
      <c r="AK26" s="232">
        <v>0</v>
      </c>
      <c r="AL26" s="232">
        <v>0</v>
      </c>
      <c r="AM26" s="232">
        <v>0</v>
      </c>
      <c r="AN26" s="233"/>
      <c r="AO26" s="223">
        <f t="shared" si="4"/>
        <v>0</v>
      </c>
      <c r="AP26" s="223">
        <f t="shared" si="4"/>
        <v>0</v>
      </c>
      <c r="AQ26" s="223">
        <f t="shared" si="4"/>
        <v>0</v>
      </c>
      <c r="AR26" s="223">
        <f t="shared" si="4"/>
        <v>0</v>
      </c>
      <c r="AS26" s="223">
        <f t="shared" si="4"/>
        <v>0</v>
      </c>
      <c r="AT26" s="223">
        <f t="shared" si="4"/>
        <v>0</v>
      </c>
      <c r="AU26" s="223">
        <f t="shared" si="5"/>
        <v>0</v>
      </c>
      <c r="AV26" s="223">
        <f t="shared" si="5"/>
        <v>0</v>
      </c>
      <c r="AW26" s="223">
        <f t="shared" si="5"/>
        <v>0</v>
      </c>
      <c r="AX26" s="223">
        <f t="shared" si="5"/>
        <v>0</v>
      </c>
      <c r="AY26" s="223">
        <f t="shared" si="5"/>
        <v>0</v>
      </c>
      <c r="AZ26" s="242"/>
      <c r="BA26" s="244">
        <f t="shared" si="6"/>
        <v>3.4410068974539999E-2</v>
      </c>
      <c r="BB26" s="244">
        <f t="shared" si="7"/>
        <v>0</v>
      </c>
      <c r="BC26" s="244">
        <f t="shared" si="8"/>
        <v>0</v>
      </c>
      <c r="BD26" s="244">
        <f t="shared" si="9"/>
        <v>0</v>
      </c>
      <c r="BE26" s="244">
        <f t="shared" si="10"/>
        <v>0</v>
      </c>
      <c r="BF26" s="244">
        <f t="shared" si="11"/>
        <v>0</v>
      </c>
      <c r="BG26" s="244">
        <f t="shared" si="12"/>
        <v>2.2353718929147386E-3</v>
      </c>
      <c r="BH26" s="244">
        <f t="shared" si="13"/>
        <v>0</v>
      </c>
      <c r="BI26" s="244">
        <f t="shared" si="14"/>
        <v>0</v>
      </c>
      <c r="BJ26" s="244">
        <f t="shared" si="15"/>
        <v>0</v>
      </c>
      <c r="BK26" s="244">
        <f t="shared" si="16"/>
        <v>0</v>
      </c>
      <c r="BL26" s="244">
        <f t="shared" si="17"/>
        <v>0</v>
      </c>
      <c r="BM26" s="244">
        <f t="shared" si="18"/>
        <v>0</v>
      </c>
      <c r="BN26" s="244">
        <f t="shared" si="19"/>
        <v>3.4410068974539999E-2</v>
      </c>
      <c r="BO26" s="244">
        <f t="shared" si="20"/>
        <v>0</v>
      </c>
      <c r="BP26" s="244">
        <f t="shared" si="21"/>
        <v>0</v>
      </c>
      <c r="BQ26" s="244">
        <f t="shared" si="22"/>
        <v>0</v>
      </c>
      <c r="BR26" s="244">
        <f t="shared" si="23"/>
        <v>0</v>
      </c>
      <c r="BS26" s="244">
        <f t="shared" si="24"/>
        <v>0</v>
      </c>
      <c r="BT26" s="244">
        <f t="shared" si="25"/>
        <v>0</v>
      </c>
      <c r="BU26" s="244">
        <f t="shared" si="26"/>
        <v>0</v>
      </c>
      <c r="BV26" s="244">
        <f t="shared" si="27"/>
        <v>0</v>
      </c>
      <c r="BW26" s="244">
        <f t="shared" si="28"/>
        <v>0</v>
      </c>
      <c r="BX26" s="244">
        <f t="shared" si="29"/>
        <v>0</v>
      </c>
      <c r="BY26" s="244"/>
      <c r="BZ26" s="244">
        <f t="shared" si="30"/>
        <v>0</v>
      </c>
      <c r="CA26" s="244">
        <f t="shared" si="31"/>
        <v>0</v>
      </c>
      <c r="CB26" s="244">
        <f t="shared" si="32"/>
        <v>0</v>
      </c>
      <c r="CC26" s="244">
        <f t="shared" si="33"/>
        <v>0</v>
      </c>
      <c r="CD26" s="244">
        <f t="shared" si="34"/>
        <v>0</v>
      </c>
      <c r="CE26" s="244">
        <f t="shared" si="35"/>
        <v>0</v>
      </c>
      <c r="CF26" s="244">
        <f t="shared" si="36"/>
        <v>0</v>
      </c>
      <c r="CG26" s="244">
        <f t="shared" si="37"/>
        <v>0</v>
      </c>
      <c r="CH26" s="244">
        <f t="shared" si="38"/>
        <v>0</v>
      </c>
      <c r="CI26" s="244">
        <f t="shared" si="39"/>
        <v>0</v>
      </c>
      <c r="CJ26" s="244">
        <f t="shared" si="40"/>
        <v>0</v>
      </c>
    </row>
    <row r="27" spans="1:88" ht="90">
      <c r="A27" s="222" t="s">
        <v>3643</v>
      </c>
      <c r="B27" s="232">
        <v>97125</v>
      </c>
      <c r="C27" s="232" t="s">
        <v>824</v>
      </c>
      <c r="D27" s="232"/>
      <c r="E27" s="232" t="s">
        <v>825</v>
      </c>
      <c r="F27" s="232" t="s">
        <v>744</v>
      </c>
      <c r="G27" s="232">
        <v>6500</v>
      </c>
      <c r="H27" s="232" t="s">
        <v>826</v>
      </c>
      <c r="I27" s="232" t="s">
        <v>705</v>
      </c>
      <c r="J27" s="232" t="s">
        <v>700</v>
      </c>
      <c r="K27" s="232" t="s">
        <v>827</v>
      </c>
      <c r="L27" s="232" t="s">
        <v>828</v>
      </c>
      <c r="M27" s="232">
        <v>2022</v>
      </c>
      <c r="N27" s="232">
        <v>264910751</v>
      </c>
      <c r="O27" s="239">
        <f t="shared" si="0"/>
        <v>0.10044870100122151</v>
      </c>
      <c r="P27" s="232">
        <v>69.69</v>
      </c>
      <c r="Q27" s="232">
        <v>3.55</v>
      </c>
      <c r="R27" s="232">
        <v>0</v>
      </c>
      <c r="S27" s="232">
        <v>0.2</v>
      </c>
      <c r="T27" s="232">
        <v>3.72</v>
      </c>
      <c r="U27" s="232">
        <v>0</v>
      </c>
      <c r="V27" s="232">
        <v>6.1</v>
      </c>
      <c r="W27" s="232">
        <v>3.28</v>
      </c>
      <c r="X27" s="232">
        <v>0</v>
      </c>
      <c r="Y27" s="232">
        <v>0</v>
      </c>
      <c r="Z27" s="232">
        <v>12.33</v>
      </c>
      <c r="AA27" s="232">
        <v>1.1299999999999999</v>
      </c>
      <c r="AB27" s="232"/>
      <c r="AC27" s="232">
        <v>46.46</v>
      </c>
      <c r="AD27" s="232">
        <v>3.55</v>
      </c>
      <c r="AE27" s="232">
        <v>0</v>
      </c>
      <c r="AF27" s="232">
        <v>0.2</v>
      </c>
      <c r="AG27" s="232">
        <v>3.72</v>
      </c>
      <c r="AH27" s="232">
        <v>0</v>
      </c>
      <c r="AI27" s="232">
        <v>3.28</v>
      </c>
      <c r="AJ27" s="232">
        <v>0</v>
      </c>
      <c r="AK27" s="232">
        <v>0</v>
      </c>
      <c r="AL27" s="232">
        <v>0</v>
      </c>
      <c r="AM27" s="232">
        <v>1.1299999999999999</v>
      </c>
      <c r="AN27" s="233" t="s">
        <v>829</v>
      </c>
      <c r="AO27" s="223">
        <f t="shared" si="4"/>
        <v>23.229999999999997</v>
      </c>
      <c r="AP27" s="223">
        <f t="shared" si="4"/>
        <v>0</v>
      </c>
      <c r="AQ27" s="223">
        <f t="shared" si="4"/>
        <v>0</v>
      </c>
      <c r="AR27" s="223">
        <f t="shared" si="4"/>
        <v>0</v>
      </c>
      <c r="AS27" s="223">
        <f t="shared" si="4"/>
        <v>0</v>
      </c>
      <c r="AT27" s="223">
        <f t="shared" si="4"/>
        <v>0</v>
      </c>
      <c r="AU27" s="223">
        <f t="shared" si="5"/>
        <v>0</v>
      </c>
      <c r="AV27" s="223">
        <f t="shared" si="5"/>
        <v>0</v>
      </c>
      <c r="AW27" s="223">
        <f t="shared" si="5"/>
        <v>0</v>
      </c>
      <c r="AX27" s="223">
        <f t="shared" si="5"/>
        <v>12.33</v>
      </c>
      <c r="AY27" s="223">
        <f t="shared" si="5"/>
        <v>0</v>
      </c>
      <c r="AZ27" s="242"/>
      <c r="BA27" s="244">
        <f t="shared" si="6"/>
        <v>7.0002699727751265</v>
      </c>
      <c r="BB27" s="244">
        <f t="shared" si="7"/>
        <v>0.35659288855433635</v>
      </c>
      <c r="BC27" s="244">
        <f t="shared" si="8"/>
        <v>0</v>
      </c>
      <c r="BD27" s="244">
        <f t="shared" si="9"/>
        <v>2.0089740200244302E-2</v>
      </c>
      <c r="BE27" s="244">
        <f t="shared" si="10"/>
        <v>0.37366916772454406</v>
      </c>
      <c r="BF27" s="244">
        <f t="shared" si="11"/>
        <v>0</v>
      </c>
      <c r="BG27" s="244">
        <f t="shared" si="12"/>
        <v>0.61273707610745121</v>
      </c>
      <c r="BH27" s="244">
        <f t="shared" si="13"/>
        <v>0.32947173928400653</v>
      </c>
      <c r="BI27" s="244">
        <f t="shared" si="14"/>
        <v>0</v>
      </c>
      <c r="BJ27" s="244">
        <f t="shared" si="15"/>
        <v>0</v>
      </c>
      <c r="BK27" s="244">
        <f t="shared" si="16"/>
        <v>1.2385324833450613</v>
      </c>
      <c r="BL27" s="244">
        <f t="shared" si="17"/>
        <v>0.11350703213138029</v>
      </c>
      <c r="BM27" s="244">
        <f t="shared" si="18"/>
        <v>0</v>
      </c>
      <c r="BN27" s="244">
        <f t="shared" si="19"/>
        <v>4.666846648516751</v>
      </c>
      <c r="BO27" s="244">
        <f t="shared" si="20"/>
        <v>0.35659288855433635</v>
      </c>
      <c r="BP27" s="244">
        <f t="shared" si="21"/>
        <v>0</v>
      </c>
      <c r="BQ27" s="244">
        <f t="shared" si="22"/>
        <v>2.0089740200244302E-2</v>
      </c>
      <c r="BR27" s="244">
        <f t="shared" si="23"/>
        <v>0.37366916772454406</v>
      </c>
      <c r="BS27" s="244">
        <f t="shared" si="24"/>
        <v>0</v>
      </c>
      <c r="BT27" s="244">
        <f t="shared" si="25"/>
        <v>0.32947173928400653</v>
      </c>
      <c r="BU27" s="244">
        <f t="shared" si="26"/>
        <v>0</v>
      </c>
      <c r="BV27" s="244">
        <f t="shared" si="27"/>
        <v>0</v>
      </c>
      <c r="BW27" s="244">
        <f t="shared" si="28"/>
        <v>0</v>
      </c>
      <c r="BX27" s="244">
        <f t="shared" si="29"/>
        <v>0.11350703213138029</v>
      </c>
      <c r="BY27" s="244"/>
      <c r="BZ27" s="244">
        <f t="shared" si="30"/>
        <v>2.3334233242583755</v>
      </c>
      <c r="CA27" s="244">
        <f t="shared" si="31"/>
        <v>0</v>
      </c>
      <c r="CB27" s="244">
        <f t="shared" si="32"/>
        <v>0</v>
      </c>
      <c r="CC27" s="244">
        <f t="shared" si="33"/>
        <v>0</v>
      </c>
      <c r="CD27" s="244">
        <f t="shared" si="34"/>
        <v>0</v>
      </c>
      <c r="CE27" s="244">
        <f t="shared" si="35"/>
        <v>0</v>
      </c>
      <c r="CF27" s="244">
        <f t="shared" si="36"/>
        <v>0</v>
      </c>
      <c r="CG27" s="244">
        <f t="shared" si="37"/>
        <v>0</v>
      </c>
      <c r="CH27" s="244">
        <f t="shared" si="38"/>
        <v>0</v>
      </c>
      <c r="CI27" s="244">
        <f t="shared" si="39"/>
        <v>1.2385324833450613</v>
      </c>
      <c r="CJ27" s="244">
        <f t="shared" si="40"/>
        <v>0</v>
      </c>
    </row>
    <row r="28" spans="1:88" ht="60">
      <c r="A28" s="222" t="s">
        <v>3643</v>
      </c>
      <c r="B28" s="232">
        <v>97495</v>
      </c>
      <c r="C28" s="232" t="s">
        <v>830</v>
      </c>
      <c r="D28" s="232"/>
      <c r="E28" s="232" t="s">
        <v>831</v>
      </c>
      <c r="F28" s="232"/>
      <c r="G28" s="232">
        <v>6901</v>
      </c>
      <c r="H28" s="232" t="s">
        <v>832</v>
      </c>
      <c r="I28" s="232" t="s">
        <v>705</v>
      </c>
      <c r="J28" s="232" t="s">
        <v>700</v>
      </c>
      <c r="K28" s="232" t="s">
        <v>833</v>
      </c>
      <c r="L28" s="232" t="s">
        <v>834</v>
      </c>
      <c r="M28" s="232">
        <v>2022</v>
      </c>
      <c r="N28" s="232">
        <v>1114615172</v>
      </c>
      <c r="O28" s="239">
        <f t="shared" si="0"/>
        <v>0.42263911797091652</v>
      </c>
      <c r="P28" s="232">
        <v>55.75</v>
      </c>
      <c r="Q28" s="232">
        <v>1.7</v>
      </c>
      <c r="R28" s="232">
        <v>0</v>
      </c>
      <c r="S28" s="232">
        <v>0</v>
      </c>
      <c r="T28" s="232">
        <v>1.39</v>
      </c>
      <c r="U28" s="232">
        <v>0</v>
      </c>
      <c r="V28" s="232">
        <v>6.1</v>
      </c>
      <c r="W28" s="232">
        <v>34.979999999999997</v>
      </c>
      <c r="X28" s="232">
        <v>0</v>
      </c>
      <c r="Y28" s="232">
        <v>0.08</v>
      </c>
      <c r="Z28" s="232">
        <v>0</v>
      </c>
      <c r="AA28" s="232">
        <v>0</v>
      </c>
      <c r="AB28" s="232"/>
      <c r="AC28" s="232">
        <v>35.28</v>
      </c>
      <c r="AD28" s="232">
        <v>1.7</v>
      </c>
      <c r="AE28" s="232">
        <v>0</v>
      </c>
      <c r="AF28" s="232">
        <v>0</v>
      </c>
      <c r="AG28" s="232">
        <v>1.39</v>
      </c>
      <c r="AH28" s="232">
        <v>0</v>
      </c>
      <c r="AI28" s="232">
        <v>34.979999999999997</v>
      </c>
      <c r="AJ28" s="232">
        <v>0</v>
      </c>
      <c r="AK28" s="232">
        <v>0.08</v>
      </c>
      <c r="AL28" s="232">
        <v>0</v>
      </c>
      <c r="AM28" s="232">
        <v>0</v>
      </c>
      <c r="AN28" s="233"/>
      <c r="AO28" s="223">
        <f t="shared" si="4"/>
        <v>20.47</v>
      </c>
      <c r="AP28" s="223">
        <f t="shared" si="4"/>
        <v>0</v>
      </c>
      <c r="AQ28" s="223">
        <f t="shared" si="4"/>
        <v>0</v>
      </c>
      <c r="AR28" s="223">
        <f t="shared" si="4"/>
        <v>0</v>
      </c>
      <c r="AS28" s="223">
        <f t="shared" si="4"/>
        <v>0</v>
      </c>
      <c r="AT28" s="223">
        <f t="shared" si="4"/>
        <v>0</v>
      </c>
      <c r="AU28" s="223">
        <f t="shared" si="5"/>
        <v>0</v>
      </c>
      <c r="AV28" s="223">
        <f t="shared" si="5"/>
        <v>0</v>
      </c>
      <c r="AW28" s="223">
        <f t="shared" si="5"/>
        <v>0</v>
      </c>
      <c r="AX28" s="223">
        <f t="shared" si="5"/>
        <v>0</v>
      </c>
      <c r="AY28" s="223">
        <f t="shared" si="5"/>
        <v>0</v>
      </c>
      <c r="AZ28" s="242"/>
      <c r="BA28" s="244">
        <f t="shared" si="6"/>
        <v>23.562130826878597</v>
      </c>
      <c r="BB28" s="244">
        <f t="shared" si="7"/>
        <v>0.71848650055055807</v>
      </c>
      <c r="BC28" s="244">
        <f t="shared" si="8"/>
        <v>0</v>
      </c>
      <c r="BD28" s="244">
        <f t="shared" si="9"/>
        <v>0</v>
      </c>
      <c r="BE28" s="244">
        <f t="shared" si="10"/>
        <v>0.58746837397957397</v>
      </c>
      <c r="BF28" s="244">
        <f t="shared" si="11"/>
        <v>0</v>
      </c>
      <c r="BG28" s="244">
        <f t="shared" si="12"/>
        <v>2.5780986196225908</v>
      </c>
      <c r="BH28" s="244">
        <f t="shared" si="13"/>
        <v>14.783916346622659</v>
      </c>
      <c r="BI28" s="244">
        <f t="shared" si="14"/>
        <v>0</v>
      </c>
      <c r="BJ28" s="244">
        <f t="shared" si="15"/>
        <v>3.3811129437673323E-2</v>
      </c>
      <c r="BK28" s="244">
        <f t="shared" si="16"/>
        <v>0</v>
      </c>
      <c r="BL28" s="244">
        <f t="shared" si="17"/>
        <v>0</v>
      </c>
      <c r="BM28" s="244">
        <f t="shared" si="18"/>
        <v>0</v>
      </c>
      <c r="BN28" s="244">
        <f t="shared" si="19"/>
        <v>14.910708082013935</v>
      </c>
      <c r="BO28" s="244">
        <f t="shared" si="20"/>
        <v>0.71848650055055807</v>
      </c>
      <c r="BP28" s="244">
        <f t="shared" si="21"/>
        <v>0</v>
      </c>
      <c r="BQ28" s="244">
        <f t="shared" si="22"/>
        <v>0</v>
      </c>
      <c r="BR28" s="244">
        <f t="shared" si="23"/>
        <v>0.58746837397957397</v>
      </c>
      <c r="BS28" s="244">
        <f t="shared" si="24"/>
        <v>0</v>
      </c>
      <c r="BT28" s="244">
        <f t="shared" si="25"/>
        <v>14.783916346622659</v>
      </c>
      <c r="BU28" s="244">
        <f t="shared" si="26"/>
        <v>0</v>
      </c>
      <c r="BV28" s="244">
        <f t="shared" si="27"/>
        <v>3.3811129437673323E-2</v>
      </c>
      <c r="BW28" s="244">
        <f t="shared" si="28"/>
        <v>0</v>
      </c>
      <c r="BX28" s="244">
        <f t="shared" si="29"/>
        <v>0</v>
      </c>
      <c r="BY28" s="244"/>
      <c r="BZ28" s="244">
        <f t="shared" si="30"/>
        <v>8.6514227448646608</v>
      </c>
      <c r="CA28" s="244">
        <f t="shared" si="31"/>
        <v>0</v>
      </c>
      <c r="CB28" s="244">
        <f t="shared" si="32"/>
        <v>0</v>
      </c>
      <c r="CC28" s="244">
        <f t="shared" si="33"/>
        <v>0</v>
      </c>
      <c r="CD28" s="244">
        <f t="shared" si="34"/>
        <v>0</v>
      </c>
      <c r="CE28" s="244">
        <f t="shared" si="35"/>
        <v>0</v>
      </c>
      <c r="CF28" s="244">
        <f t="shared" si="36"/>
        <v>0</v>
      </c>
      <c r="CG28" s="244">
        <f t="shared" si="37"/>
        <v>0</v>
      </c>
      <c r="CH28" s="244">
        <f t="shared" si="38"/>
        <v>0</v>
      </c>
      <c r="CI28" s="244">
        <f t="shared" si="39"/>
        <v>0</v>
      </c>
      <c r="CJ28" s="244">
        <f t="shared" si="40"/>
        <v>0</v>
      </c>
    </row>
    <row r="29" spans="1:88" ht="60">
      <c r="A29" s="222" t="s">
        <v>3643</v>
      </c>
      <c r="B29" s="232">
        <v>94194</v>
      </c>
      <c r="C29" s="232" t="s">
        <v>835</v>
      </c>
      <c r="D29" s="232"/>
      <c r="E29" s="232" t="s">
        <v>836</v>
      </c>
      <c r="F29" s="232"/>
      <c r="G29" s="232">
        <v>6850</v>
      </c>
      <c r="H29" s="232" t="s">
        <v>837</v>
      </c>
      <c r="I29" s="232" t="s">
        <v>705</v>
      </c>
      <c r="J29" s="232" t="s">
        <v>700</v>
      </c>
      <c r="K29" s="232" t="s">
        <v>838</v>
      </c>
      <c r="L29" s="232" t="s">
        <v>839</v>
      </c>
      <c r="M29" s="232">
        <v>2022</v>
      </c>
      <c r="N29" s="232">
        <v>165360684</v>
      </c>
      <c r="O29" s="239">
        <f t="shared" si="0"/>
        <v>6.2701365806303103E-2</v>
      </c>
      <c r="P29" s="232">
        <v>59.19</v>
      </c>
      <c r="Q29" s="232">
        <v>0.93</v>
      </c>
      <c r="R29" s="232">
        <v>0</v>
      </c>
      <c r="S29" s="232">
        <v>0.28000000000000003</v>
      </c>
      <c r="T29" s="232">
        <v>0</v>
      </c>
      <c r="U29" s="232">
        <v>0</v>
      </c>
      <c r="V29" s="232">
        <v>6.1</v>
      </c>
      <c r="W29" s="232">
        <v>33.5</v>
      </c>
      <c r="X29" s="232">
        <v>0</v>
      </c>
      <c r="Y29" s="232">
        <v>0</v>
      </c>
      <c r="Z29" s="232">
        <v>0</v>
      </c>
      <c r="AA29" s="232">
        <v>0</v>
      </c>
      <c r="AB29" s="232"/>
      <c r="AC29" s="232">
        <v>12.75</v>
      </c>
      <c r="AD29" s="232">
        <v>0.93</v>
      </c>
      <c r="AE29" s="232">
        <v>0</v>
      </c>
      <c r="AF29" s="232">
        <v>0.28000000000000003</v>
      </c>
      <c r="AG29" s="232">
        <v>0</v>
      </c>
      <c r="AH29" s="232">
        <v>0</v>
      </c>
      <c r="AI29" s="232">
        <v>18.14</v>
      </c>
      <c r="AJ29" s="232">
        <v>0</v>
      </c>
      <c r="AK29" s="232">
        <v>0</v>
      </c>
      <c r="AL29" s="232">
        <v>0</v>
      </c>
      <c r="AM29" s="232">
        <v>0</v>
      </c>
      <c r="AN29" s="233"/>
      <c r="AO29" s="223">
        <f t="shared" si="4"/>
        <v>46.44</v>
      </c>
      <c r="AP29" s="223">
        <f t="shared" si="4"/>
        <v>0</v>
      </c>
      <c r="AQ29" s="223">
        <f t="shared" si="4"/>
        <v>0</v>
      </c>
      <c r="AR29" s="223">
        <f t="shared" si="4"/>
        <v>0</v>
      </c>
      <c r="AS29" s="223">
        <f t="shared" si="4"/>
        <v>0</v>
      </c>
      <c r="AT29" s="223">
        <f t="shared" si="4"/>
        <v>0</v>
      </c>
      <c r="AU29" s="223">
        <f t="shared" si="5"/>
        <v>15.36</v>
      </c>
      <c r="AV29" s="223">
        <f t="shared" si="5"/>
        <v>0</v>
      </c>
      <c r="AW29" s="223">
        <f t="shared" si="5"/>
        <v>0</v>
      </c>
      <c r="AX29" s="223">
        <f t="shared" si="5"/>
        <v>0</v>
      </c>
      <c r="AY29" s="223">
        <f t="shared" si="5"/>
        <v>0</v>
      </c>
      <c r="AZ29" s="242"/>
      <c r="BA29" s="244">
        <f t="shared" si="6"/>
        <v>3.7112938420750803</v>
      </c>
      <c r="BB29" s="244">
        <f t="shared" si="7"/>
        <v>5.831227019986189E-2</v>
      </c>
      <c r="BC29" s="244">
        <f t="shared" si="8"/>
        <v>0</v>
      </c>
      <c r="BD29" s="244">
        <f t="shared" si="9"/>
        <v>1.755638242576487E-2</v>
      </c>
      <c r="BE29" s="244">
        <f t="shared" si="10"/>
        <v>0</v>
      </c>
      <c r="BF29" s="244">
        <f t="shared" si="11"/>
        <v>0</v>
      </c>
      <c r="BG29" s="244">
        <f t="shared" si="12"/>
        <v>0.38247833141844889</v>
      </c>
      <c r="BH29" s="244">
        <f t="shared" si="13"/>
        <v>2.100495754511154</v>
      </c>
      <c r="BI29" s="244">
        <f t="shared" si="14"/>
        <v>0</v>
      </c>
      <c r="BJ29" s="244">
        <f t="shared" si="15"/>
        <v>0</v>
      </c>
      <c r="BK29" s="244">
        <f t="shared" si="16"/>
        <v>0</v>
      </c>
      <c r="BL29" s="244">
        <f t="shared" si="17"/>
        <v>0</v>
      </c>
      <c r="BM29" s="244">
        <f t="shared" si="18"/>
        <v>0</v>
      </c>
      <c r="BN29" s="244">
        <f t="shared" si="19"/>
        <v>0.79944241403036453</v>
      </c>
      <c r="BO29" s="244">
        <f t="shared" si="20"/>
        <v>5.831227019986189E-2</v>
      </c>
      <c r="BP29" s="244">
        <f t="shared" si="21"/>
        <v>0</v>
      </c>
      <c r="BQ29" s="244">
        <f t="shared" si="22"/>
        <v>1.755638242576487E-2</v>
      </c>
      <c r="BR29" s="244">
        <f t="shared" si="23"/>
        <v>0</v>
      </c>
      <c r="BS29" s="244">
        <f t="shared" si="24"/>
        <v>0</v>
      </c>
      <c r="BT29" s="244">
        <f t="shared" si="25"/>
        <v>1.1374027757263383</v>
      </c>
      <c r="BU29" s="244">
        <f t="shared" si="26"/>
        <v>0</v>
      </c>
      <c r="BV29" s="244">
        <f t="shared" si="27"/>
        <v>0</v>
      </c>
      <c r="BW29" s="244">
        <f t="shared" si="28"/>
        <v>0</v>
      </c>
      <c r="BX29" s="244">
        <f t="shared" si="29"/>
        <v>0</v>
      </c>
      <c r="BY29" s="244"/>
      <c r="BZ29" s="244">
        <f t="shared" si="30"/>
        <v>2.9118514280447161</v>
      </c>
      <c r="CA29" s="244">
        <f t="shared" si="31"/>
        <v>0</v>
      </c>
      <c r="CB29" s="244">
        <f t="shared" si="32"/>
        <v>0</v>
      </c>
      <c r="CC29" s="244">
        <f t="shared" si="33"/>
        <v>0</v>
      </c>
      <c r="CD29" s="244">
        <f t="shared" si="34"/>
        <v>0</v>
      </c>
      <c r="CE29" s="244">
        <f t="shared" si="35"/>
        <v>0</v>
      </c>
      <c r="CF29" s="244">
        <f t="shared" si="36"/>
        <v>0.96309297878481559</v>
      </c>
      <c r="CG29" s="244">
        <f t="shared" si="37"/>
        <v>0</v>
      </c>
      <c r="CH29" s="244">
        <f t="shared" si="38"/>
        <v>0</v>
      </c>
      <c r="CI29" s="244">
        <f t="shared" si="39"/>
        <v>0</v>
      </c>
      <c r="CJ29" s="244">
        <f t="shared" si="40"/>
        <v>0</v>
      </c>
    </row>
    <row r="30" spans="1:88" ht="60">
      <c r="A30" s="222" t="s">
        <v>3643</v>
      </c>
      <c r="B30" s="232">
        <v>93826</v>
      </c>
      <c r="C30" s="232" t="s">
        <v>840</v>
      </c>
      <c r="D30" s="232"/>
      <c r="E30" s="232" t="s">
        <v>841</v>
      </c>
      <c r="F30" s="232"/>
      <c r="G30" s="232">
        <v>3013</v>
      </c>
      <c r="H30" s="232" t="s">
        <v>134</v>
      </c>
      <c r="I30" s="232" t="s">
        <v>117</v>
      </c>
      <c r="J30" s="232" t="s">
        <v>700</v>
      </c>
      <c r="K30" s="232" t="s">
        <v>842</v>
      </c>
      <c r="L30" s="232" t="s">
        <v>843</v>
      </c>
      <c r="M30" s="232">
        <v>2022</v>
      </c>
      <c r="N30" s="232">
        <v>4080979171</v>
      </c>
      <c r="O30" s="239">
        <f t="shared" si="0"/>
        <v>0.57360422815125245</v>
      </c>
      <c r="P30" s="232">
        <v>59.15</v>
      </c>
      <c r="Q30" s="232">
        <v>2.73</v>
      </c>
      <c r="R30" s="232">
        <v>0.02</v>
      </c>
      <c r="S30" s="232">
        <v>2.13</v>
      </c>
      <c r="T30" s="232">
        <v>0.24</v>
      </c>
      <c r="U30" s="232">
        <v>0</v>
      </c>
      <c r="V30" s="232">
        <v>6.1</v>
      </c>
      <c r="W30" s="232">
        <v>29.63</v>
      </c>
      <c r="X30" s="232">
        <v>0</v>
      </c>
      <c r="Y30" s="232">
        <v>0</v>
      </c>
      <c r="Z30" s="232">
        <v>0</v>
      </c>
      <c r="AA30" s="232">
        <v>0</v>
      </c>
      <c r="AB30" s="232"/>
      <c r="AC30" s="232">
        <v>48.01</v>
      </c>
      <c r="AD30" s="232">
        <v>2.73</v>
      </c>
      <c r="AE30" s="232">
        <v>0.02</v>
      </c>
      <c r="AF30" s="232">
        <v>0.37</v>
      </c>
      <c r="AG30" s="232">
        <v>7.0000000000000007E-2</v>
      </c>
      <c r="AH30" s="232">
        <v>0</v>
      </c>
      <c r="AI30" s="232">
        <v>29.63</v>
      </c>
      <c r="AJ30" s="232">
        <v>0</v>
      </c>
      <c r="AK30" s="232">
        <v>0</v>
      </c>
      <c r="AL30" s="232">
        <v>0</v>
      </c>
      <c r="AM30" s="232">
        <v>0</v>
      </c>
      <c r="AN30" s="233"/>
      <c r="AO30" s="223">
        <f t="shared" si="4"/>
        <v>11.14</v>
      </c>
      <c r="AP30" s="223">
        <f t="shared" si="4"/>
        <v>0</v>
      </c>
      <c r="AQ30" s="223">
        <f t="shared" si="4"/>
        <v>0</v>
      </c>
      <c r="AR30" s="223">
        <f t="shared" si="4"/>
        <v>1.7599999999999998</v>
      </c>
      <c r="AS30" s="223">
        <f t="shared" si="4"/>
        <v>0.16999999999999998</v>
      </c>
      <c r="AT30" s="223">
        <f t="shared" si="4"/>
        <v>0</v>
      </c>
      <c r="AU30" s="223">
        <f t="shared" si="5"/>
        <v>0</v>
      </c>
      <c r="AV30" s="223">
        <f t="shared" si="5"/>
        <v>0</v>
      </c>
      <c r="AW30" s="223">
        <f t="shared" si="5"/>
        <v>0</v>
      </c>
      <c r="AX30" s="223">
        <f t="shared" si="5"/>
        <v>0</v>
      </c>
      <c r="AY30" s="223">
        <f t="shared" si="5"/>
        <v>0</v>
      </c>
      <c r="AZ30" s="242"/>
      <c r="BA30" s="244">
        <f t="shared" si="6"/>
        <v>33.928690095146578</v>
      </c>
      <c r="BB30" s="244">
        <f t="shared" si="7"/>
        <v>1.5659395428529193</v>
      </c>
      <c r="BC30" s="244">
        <f t="shared" si="8"/>
        <v>1.1472084563025049E-2</v>
      </c>
      <c r="BD30" s="244">
        <f t="shared" si="9"/>
        <v>1.2217770059621678</v>
      </c>
      <c r="BE30" s="244">
        <f t="shared" si="10"/>
        <v>0.13766501475630058</v>
      </c>
      <c r="BF30" s="244">
        <f t="shared" si="11"/>
        <v>0</v>
      </c>
      <c r="BG30" s="244">
        <f t="shared" si="12"/>
        <v>3.4989857917226397</v>
      </c>
      <c r="BH30" s="244">
        <f t="shared" si="13"/>
        <v>16.99589328012161</v>
      </c>
      <c r="BI30" s="244">
        <f t="shared" si="14"/>
        <v>0</v>
      </c>
      <c r="BJ30" s="244">
        <f t="shared" si="15"/>
        <v>0</v>
      </c>
      <c r="BK30" s="244">
        <f t="shared" si="16"/>
        <v>0</v>
      </c>
      <c r="BL30" s="244">
        <f t="shared" si="17"/>
        <v>0</v>
      </c>
      <c r="BM30" s="244">
        <f t="shared" si="18"/>
        <v>0</v>
      </c>
      <c r="BN30" s="244">
        <f t="shared" si="19"/>
        <v>27.538738993541628</v>
      </c>
      <c r="BO30" s="244">
        <f t="shared" si="20"/>
        <v>1.5659395428529193</v>
      </c>
      <c r="BP30" s="244">
        <f t="shared" si="21"/>
        <v>1.1472084563025049E-2</v>
      </c>
      <c r="BQ30" s="244">
        <f t="shared" si="22"/>
        <v>0.21223356441596342</v>
      </c>
      <c r="BR30" s="244">
        <f t="shared" si="23"/>
        <v>4.0152295970587677E-2</v>
      </c>
      <c r="BS30" s="244">
        <f t="shared" si="24"/>
        <v>0</v>
      </c>
      <c r="BT30" s="244">
        <f t="shared" si="25"/>
        <v>16.99589328012161</v>
      </c>
      <c r="BU30" s="244">
        <f t="shared" si="26"/>
        <v>0</v>
      </c>
      <c r="BV30" s="244">
        <f t="shared" si="27"/>
        <v>0</v>
      </c>
      <c r="BW30" s="244">
        <f t="shared" si="28"/>
        <v>0</v>
      </c>
      <c r="BX30" s="244">
        <f t="shared" si="29"/>
        <v>0</v>
      </c>
      <c r="BY30" s="244"/>
      <c r="BZ30" s="244">
        <f t="shared" si="30"/>
        <v>6.3899511016049528</v>
      </c>
      <c r="CA30" s="244">
        <f t="shared" si="31"/>
        <v>0</v>
      </c>
      <c r="CB30" s="244">
        <f t="shared" si="32"/>
        <v>0</v>
      </c>
      <c r="CC30" s="244">
        <f t="shared" si="33"/>
        <v>1.0095434415462041</v>
      </c>
      <c r="CD30" s="244">
        <f t="shared" si="34"/>
        <v>9.751271878571291E-2</v>
      </c>
      <c r="CE30" s="244">
        <f t="shared" si="35"/>
        <v>0</v>
      </c>
      <c r="CF30" s="244">
        <f t="shared" si="36"/>
        <v>0</v>
      </c>
      <c r="CG30" s="244">
        <f t="shared" si="37"/>
        <v>0</v>
      </c>
      <c r="CH30" s="244">
        <f t="shared" si="38"/>
        <v>0</v>
      </c>
      <c r="CI30" s="244">
        <f t="shared" si="39"/>
        <v>0</v>
      </c>
      <c r="CJ30" s="244">
        <f t="shared" si="40"/>
        <v>0</v>
      </c>
    </row>
    <row r="31" spans="1:88" ht="60">
      <c r="A31" s="222" t="s">
        <v>3643</v>
      </c>
      <c r="B31" s="232">
        <v>7064</v>
      </c>
      <c r="C31" s="232" t="s">
        <v>844</v>
      </c>
      <c r="D31" s="232"/>
      <c r="E31" s="232" t="s">
        <v>845</v>
      </c>
      <c r="F31" s="232" t="s">
        <v>846</v>
      </c>
      <c r="G31" s="232">
        <v>6002</v>
      </c>
      <c r="H31" s="232" t="s">
        <v>847</v>
      </c>
      <c r="I31" s="232" t="s">
        <v>123</v>
      </c>
      <c r="J31" s="232" t="s">
        <v>700</v>
      </c>
      <c r="K31" s="232" t="s">
        <v>848</v>
      </c>
      <c r="L31" s="232" t="s">
        <v>849</v>
      </c>
      <c r="M31" s="232">
        <v>2022</v>
      </c>
      <c r="N31" s="232">
        <v>2632172324</v>
      </c>
      <c r="O31" s="239">
        <f t="shared" si="0"/>
        <v>0.41610958384159985</v>
      </c>
      <c r="P31" s="232">
        <v>37.54</v>
      </c>
      <c r="Q31" s="232">
        <v>2.39</v>
      </c>
      <c r="R31" s="232">
        <v>0</v>
      </c>
      <c r="S31" s="232">
        <v>0</v>
      </c>
      <c r="T31" s="232">
        <v>0</v>
      </c>
      <c r="U31" s="232">
        <v>0</v>
      </c>
      <c r="V31" s="232">
        <v>6.1</v>
      </c>
      <c r="W31" s="232">
        <v>53.97</v>
      </c>
      <c r="X31" s="232">
        <v>0</v>
      </c>
      <c r="Y31" s="232">
        <v>0</v>
      </c>
      <c r="Z31" s="232">
        <v>0</v>
      </c>
      <c r="AA31" s="232">
        <v>0</v>
      </c>
      <c r="AB31" s="232"/>
      <c r="AC31" s="232">
        <v>34.47</v>
      </c>
      <c r="AD31" s="232">
        <v>2.39</v>
      </c>
      <c r="AE31" s="232">
        <v>0</v>
      </c>
      <c r="AF31" s="232">
        <v>0</v>
      </c>
      <c r="AG31" s="232">
        <v>0</v>
      </c>
      <c r="AH31" s="232">
        <v>0</v>
      </c>
      <c r="AI31" s="232">
        <v>53.97</v>
      </c>
      <c r="AJ31" s="232">
        <v>0</v>
      </c>
      <c r="AK31" s="232">
        <v>0</v>
      </c>
      <c r="AL31" s="232">
        <v>0</v>
      </c>
      <c r="AM31" s="232">
        <v>0</v>
      </c>
      <c r="AN31" s="233"/>
      <c r="AO31" s="223">
        <f t="shared" si="4"/>
        <v>3.0700000000000003</v>
      </c>
      <c r="AP31" s="223">
        <f t="shared" si="4"/>
        <v>0</v>
      </c>
      <c r="AQ31" s="223">
        <f t="shared" si="4"/>
        <v>0</v>
      </c>
      <c r="AR31" s="223">
        <f t="shared" si="4"/>
        <v>0</v>
      </c>
      <c r="AS31" s="223">
        <f t="shared" si="4"/>
        <v>0</v>
      </c>
      <c r="AT31" s="223">
        <f t="shared" si="4"/>
        <v>0</v>
      </c>
      <c r="AU31" s="223">
        <f t="shared" si="5"/>
        <v>0</v>
      </c>
      <c r="AV31" s="223">
        <f t="shared" si="5"/>
        <v>0</v>
      </c>
      <c r="AW31" s="223">
        <f t="shared" si="5"/>
        <v>0</v>
      </c>
      <c r="AX31" s="223">
        <f t="shared" si="5"/>
        <v>0</v>
      </c>
      <c r="AY31" s="223">
        <f t="shared" si="5"/>
        <v>0</v>
      </c>
      <c r="AZ31" s="242"/>
      <c r="BA31" s="244">
        <f t="shared" si="6"/>
        <v>15.620753777413658</v>
      </c>
      <c r="BB31" s="244">
        <f t="shared" si="7"/>
        <v>0.99450190538142369</v>
      </c>
      <c r="BC31" s="244">
        <f t="shared" si="8"/>
        <v>0</v>
      </c>
      <c r="BD31" s="244">
        <f t="shared" si="9"/>
        <v>0</v>
      </c>
      <c r="BE31" s="244">
        <f t="shared" si="10"/>
        <v>0</v>
      </c>
      <c r="BF31" s="244">
        <f t="shared" si="11"/>
        <v>0</v>
      </c>
      <c r="BG31" s="244">
        <f t="shared" si="12"/>
        <v>2.5382684614337587</v>
      </c>
      <c r="BH31" s="244">
        <f t="shared" si="13"/>
        <v>22.457434239931143</v>
      </c>
      <c r="BI31" s="244">
        <f t="shared" si="14"/>
        <v>0</v>
      </c>
      <c r="BJ31" s="244">
        <f t="shared" si="15"/>
        <v>0</v>
      </c>
      <c r="BK31" s="244">
        <f t="shared" si="16"/>
        <v>0</v>
      </c>
      <c r="BL31" s="244">
        <f t="shared" si="17"/>
        <v>0</v>
      </c>
      <c r="BM31" s="244">
        <f t="shared" si="18"/>
        <v>0</v>
      </c>
      <c r="BN31" s="244">
        <f t="shared" si="19"/>
        <v>14.343297355019946</v>
      </c>
      <c r="BO31" s="244">
        <f t="shared" si="20"/>
        <v>0.99450190538142369</v>
      </c>
      <c r="BP31" s="244">
        <f t="shared" si="21"/>
        <v>0</v>
      </c>
      <c r="BQ31" s="244">
        <f t="shared" si="22"/>
        <v>0</v>
      </c>
      <c r="BR31" s="244">
        <f t="shared" si="23"/>
        <v>0</v>
      </c>
      <c r="BS31" s="244">
        <f t="shared" si="24"/>
        <v>0</v>
      </c>
      <c r="BT31" s="244">
        <f t="shared" si="25"/>
        <v>22.457434239931143</v>
      </c>
      <c r="BU31" s="244">
        <f t="shared" si="26"/>
        <v>0</v>
      </c>
      <c r="BV31" s="244">
        <f t="shared" si="27"/>
        <v>0</v>
      </c>
      <c r="BW31" s="244">
        <f t="shared" si="28"/>
        <v>0</v>
      </c>
      <c r="BX31" s="244">
        <f t="shared" si="29"/>
        <v>0</v>
      </c>
      <c r="BY31" s="244"/>
      <c r="BZ31" s="244">
        <f t="shared" si="30"/>
        <v>1.2774564223937117</v>
      </c>
      <c r="CA31" s="244">
        <f t="shared" si="31"/>
        <v>0</v>
      </c>
      <c r="CB31" s="244">
        <f t="shared" si="32"/>
        <v>0</v>
      </c>
      <c r="CC31" s="244">
        <f t="shared" si="33"/>
        <v>0</v>
      </c>
      <c r="CD31" s="244">
        <f t="shared" si="34"/>
        <v>0</v>
      </c>
      <c r="CE31" s="244">
        <f t="shared" si="35"/>
        <v>0</v>
      </c>
      <c r="CF31" s="244">
        <f t="shared" si="36"/>
        <v>0</v>
      </c>
      <c r="CG31" s="244">
        <f t="shared" si="37"/>
        <v>0</v>
      </c>
      <c r="CH31" s="244">
        <f t="shared" si="38"/>
        <v>0</v>
      </c>
      <c r="CI31" s="244">
        <f t="shared" si="39"/>
        <v>0</v>
      </c>
      <c r="CJ31" s="244">
        <f t="shared" si="40"/>
        <v>0</v>
      </c>
    </row>
    <row r="32" spans="1:88" ht="120">
      <c r="A32" s="222" t="s">
        <v>3643</v>
      </c>
      <c r="B32" s="232">
        <v>101918</v>
      </c>
      <c r="C32" s="232" t="s">
        <v>850</v>
      </c>
      <c r="D32" s="232" t="s">
        <v>851</v>
      </c>
      <c r="E32" s="232" t="s">
        <v>852</v>
      </c>
      <c r="F32" s="232"/>
      <c r="G32" s="232">
        <v>1946</v>
      </c>
      <c r="H32" s="232" t="s">
        <v>853</v>
      </c>
      <c r="I32" s="232" t="s">
        <v>128</v>
      </c>
      <c r="J32" s="232" t="s">
        <v>700</v>
      </c>
      <c r="K32" s="232" t="s">
        <v>854</v>
      </c>
      <c r="L32" s="232" t="s">
        <v>855</v>
      </c>
      <c r="M32" s="232">
        <v>2022</v>
      </c>
      <c r="N32" s="232">
        <v>2189348</v>
      </c>
      <c r="O32" s="239">
        <f t="shared" si="0"/>
        <v>9.9035053549727508E-4</v>
      </c>
      <c r="P32" s="232">
        <v>0</v>
      </c>
      <c r="Q32" s="232">
        <v>0</v>
      </c>
      <c r="R32" s="232">
        <v>0</v>
      </c>
      <c r="S32" s="232">
        <v>0</v>
      </c>
      <c r="T32" s="232">
        <v>0</v>
      </c>
      <c r="U32" s="232">
        <v>0</v>
      </c>
      <c r="V32" s="232">
        <v>6.1</v>
      </c>
      <c r="W32" s="232">
        <v>93.9</v>
      </c>
      <c r="X32" s="232">
        <v>0</v>
      </c>
      <c r="Y32" s="232">
        <v>0</v>
      </c>
      <c r="Z32" s="232">
        <v>0</v>
      </c>
      <c r="AA32" s="232">
        <v>0</v>
      </c>
      <c r="AB32" s="232"/>
      <c r="AC32" s="232">
        <v>0</v>
      </c>
      <c r="AD32" s="232">
        <v>0</v>
      </c>
      <c r="AE32" s="232">
        <v>0</v>
      </c>
      <c r="AF32" s="232">
        <v>0</v>
      </c>
      <c r="AG32" s="232">
        <v>0</v>
      </c>
      <c r="AH32" s="232">
        <v>0</v>
      </c>
      <c r="AI32" s="232">
        <v>93.9</v>
      </c>
      <c r="AJ32" s="232">
        <v>0</v>
      </c>
      <c r="AK32" s="232">
        <v>0</v>
      </c>
      <c r="AL32" s="232">
        <v>0</v>
      </c>
      <c r="AM32" s="232">
        <v>0</v>
      </c>
      <c r="AN32" s="233"/>
      <c r="AO32" s="223">
        <f t="shared" si="4"/>
        <v>0</v>
      </c>
      <c r="AP32" s="223">
        <f t="shared" si="4"/>
        <v>0</v>
      </c>
      <c r="AQ32" s="223">
        <f t="shared" si="4"/>
        <v>0</v>
      </c>
      <c r="AR32" s="223">
        <f t="shared" si="4"/>
        <v>0</v>
      </c>
      <c r="AS32" s="223">
        <f t="shared" si="4"/>
        <v>0</v>
      </c>
      <c r="AT32" s="223">
        <f t="shared" si="4"/>
        <v>0</v>
      </c>
      <c r="AU32" s="223">
        <f t="shared" si="5"/>
        <v>0</v>
      </c>
      <c r="AV32" s="223">
        <f t="shared" si="5"/>
        <v>0</v>
      </c>
      <c r="AW32" s="223">
        <f t="shared" si="5"/>
        <v>0</v>
      </c>
      <c r="AX32" s="223">
        <f t="shared" si="5"/>
        <v>0</v>
      </c>
      <c r="AY32" s="223">
        <f t="shared" si="5"/>
        <v>0</v>
      </c>
      <c r="AZ32" s="242"/>
      <c r="BA32" s="244">
        <f t="shared" si="6"/>
        <v>0</v>
      </c>
      <c r="BB32" s="244">
        <f t="shared" si="7"/>
        <v>0</v>
      </c>
      <c r="BC32" s="244">
        <f t="shared" si="8"/>
        <v>0</v>
      </c>
      <c r="BD32" s="244">
        <f t="shared" si="9"/>
        <v>0</v>
      </c>
      <c r="BE32" s="244">
        <f t="shared" si="10"/>
        <v>0</v>
      </c>
      <c r="BF32" s="244">
        <f t="shared" si="11"/>
        <v>0</v>
      </c>
      <c r="BG32" s="244">
        <f t="shared" si="12"/>
        <v>6.0411382665333776E-3</v>
      </c>
      <c r="BH32" s="244">
        <f t="shared" si="13"/>
        <v>9.2993915283194131E-2</v>
      </c>
      <c r="BI32" s="244">
        <f t="shared" si="14"/>
        <v>0</v>
      </c>
      <c r="BJ32" s="244">
        <f t="shared" si="15"/>
        <v>0</v>
      </c>
      <c r="BK32" s="244">
        <f t="shared" si="16"/>
        <v>0</v>
      </c>
      <c r="BL32" s="244">
        <f t="shared" si="17"/>
        <v>0</v>
      </c>
      <c r="BM32" s="244">
        <f t="shared" si="18"/>
        <v>0</v>
      </c>
      <c r="BN32" s="244">
        <f t="shared" si="19"/>
        <v>0</v>
      </c>
      <c r="BO32" s="244">
        <f t="shared" si="20"/>
        <v>0</v>
      </c>
      <c r="BP32" s="244">
        <f t="shared" si="21"/>
        <v>0</v>
      </c>
      <c r="BQ32" s="244">
        <f t="shared" si="22"/>
        <v>0</v>
      </c>
      <c r="BR32" s="244">
        <f t="shared" si="23"/>
        <v>0</v>
      </c>
      <c r="BS32" s="244">
        <f t="shared" si="24"/>
        <v>0</v>
      </c>
      <c r="BT32" s="244">
        <f t="shared" si="25"/>
        <v>9.2993915283194131E-2</v>
      </c>
      <c r="BU32" s="244">
        <f t="shared" si="26"/>
        <v>0</v>
      </c>
      <c r="BV32" s="244">
        <f t="shared" si="27"/>
        <v>0</v>
      </c>
      <c r="BW32" s="244">
        <f t="shared" si="28"/>
        <v>0</v>
      </c>
      <c r="BX32" s="244">
        <f t="shared" si="29"/>
        <v>0</v>
      </c>
      <c r="BY32" s="244"/>
      <c r="BZ32" s="244">
        <f t="shared" si="30"/>
        <v>0</v>
      </c>
      <c r="CA32" s="244">
        <f t="shared" si="31"/>
        <v>0</v>
      </c>
      <c r="CB32" s="244">
        <f t="shared" si="32"/>
        <v>0</v>
      </c>
      <c r="CC32" s="244">
        <f t="shared" si="33"/>
        <v>0</v>
      </c>
      <c r="CD32" s="244">
        <f t="shared" si="34"/>
        <v>0</v>
      </c>
      <c r="CE32" s="244">
        <f t="shared" si="35"/>
        <v>0</v>
      </c>
      <c r="CF32" s="244">
        <f t="shared" si="36"/>
        <v>0</v>
      </c>
      <c r="CG32" s="244">
        <f t="shared" si="37"/>
        <v>0</v>
      </c>
      <c r="CH32" s="244">
        <f t="shared" si="38"/>
        <v>0</v>
      </c>
      <c r="CI32" s="244">
        <f t="shared" si="39"/>
        <v>0</v>
      </c>
      <c r="CJ32" s="244">
        <f t="shared" si="40"/>
        <v>0</v>
      </c>
    </row>
    <row r="33" spans="1:88" ht="60">
      <c r="A33" s="222" t="s">
        <v>3643</v>
      </c>
      <c r="B33" s="232">
        <v>96284</v>
      </c>
      <c r="C33" s="232" t="s">
        <v>856</v>
      </c>
      <c r="D33" s="232"/>
      <c r="E33" s="232" t="s">
        <v>857</v>
      </c>
      <c r="F33" s="232"/>
      <c r="G33" s="232">
        <v>2518</v>
      </c>
      <c r="H33" s="232" t="s">
        <v>858</v>
      </c>
      <c r="I33" s="232" t="s">
        <v>117</v>
      </c>
      <c r="J33" s="232" t="s">
        <v>700</v>
      </c>
      <c r="K33" s="232" t="s">
        <v>859</v>
      </c>
      <c r="L33" s="232" t="s">
        <v>860</v>
      </c>
      <c r="M33" s="232">
        <v>2022</v>
      </c>
      <c r="N33" s="232">
        <v>2944006</v>
      </c>
      <c r="O33" s="239">
        <f t="shared" si="0"/>
        <v>4.137963509597771E-4</v>
      </c>
      <c r="P33" s="232">
        <v>79.2</v>
      </c>
      <c r="Q33" s="232">
        <v>4.5</v>
      </c>
      <c r="R33" s="232">
        <v>0</v>
      </c>
      <c r="S33" s="232">
        <v>0</v>
      </c>
      <c r="T33" s="232">
        <v>0</v>
      </c>
      <c r="U33" s="232">
        <v>0</v>
      </c>
      <c r="V33" s="232">
        <v>6.1</v>
      </c>
      <c r="W33" s="232">
        <v>10.199999999999999</v>
      </c>
      <c r="X33" s="232">
        <v>0</v>
      </c>
      <c r="Y33" s="232">
        <v>0</v>
      </c>
      <c r="Z33" s="232">
        <v>0</v>
      </c>
      <c r="AA33" s="232">
        <v>0</v>
      </c>
      <c r="AB33" s="232"/>
      <c r="AC33" s="232">
        <v>79.2</v>
      </c>
      <c r="AD33" s="232">
        <v>4.5</v>
      </c>
      <c r="AE33" s="232">
        <v>0</v>
      </c>
      <c r="AF33" s="232">
        <v>0</v>
      </c>
      <c r="AG33" s="232">
        <v>0</v>
      </c>
      <c r="AH33" s="232">
        <v>0</v>
      </c>
      <c r="AI33" s="232">
        <v>10.199999999999999</v>
      </c>
      <c r="AJ33" s="232">
        <v>0</v>
      </c>
      <c r="AK33" s="232">
        <v>0</v>
      </c>
      <c r="AL33" s="232">
        <v>0</v>
      </c>
      <c r="AM33" s="232">
        <v>0</v>
      </c>
      <c r="AN33" s="233"/>
      <c r="AO33" s="223">
        <f t="shared" si="4"/>
        <v>0</v>
      </c>
      <c r="AP33" s="223">
        <f t="shared" si="4"/>
        <v>0</v>
      </c>
      <c r="AQ33" s="223">
        <f t="shared" si="4"/>
        <v>0</v>
      </c>
      <c r="AR33" s="223">
        <f t="shared" si="4"/>
        <v>0</v>
      </c>
      <c r="AS33" s="223">
        <f t="shared" si="4"/>
        <v>0</v>
      </c>
      <c r="AT33" s="223">
        <f t="shared" si="4"/>
        <v>0</v>
      </c>
      <c r="AU33" s="223">
        <f t="shared" si="5"/>
        <v>0</v>
      </c>
      <c r="AV33" s="223">
        <f t="shared" si="5"/>
        <v>0</v>
      </c>
      <c r="AW33" s="223">
        <f t="shared" si="5"/>
        <v>0</v>
      </c>
      <c r="AX33" s="223">
        <f t="shared" si="5"/>
        <v>0</v>
      </c>
      <c r="AY33" s="223">
        <f t="shared" si="5"/>
        <v>0</v>
      </c>
      <c r="AZ33" s="242"/>
      <c r="BA33" s="244">
        <f t="shared" si="6"/>
        <v>3.2772670996014351E-2</v>
      </c>
      <c r="BB33" s="244">
        <f t="shared" si="7"/>
        <v>1.8620835793189969E-3</v>
      </c>
      <c r="BC33" s="244">
        <f t="shared" si="8"/>
        <v>0</v>
      </c>
      <c r="BD33" s="244">
        <f t="shared" si="9"/>
        <v>0</v>
      </c>
      <c r="BE33" s="244">
        <f t="shared" si="10"/>
        <v>0</v>
      </c>
      <c r="BF33" s="244">
        <f t="shared" si="11"/>
        <v>0</v>
      </c>
      <c r="BG33" s="244">
        <f t="shared" si="12"/>
        <v>2.5241577408546402E-3</v>
      </c>
      <c r="BH33" s="244">
        <f t="shared" si="13"/>
        <v>4.2207227797897264E-3</v>
      </c>
      <c r="BI33" s="244">
        <f t="shared" si="14"/>
        <v>0</v>
      </c>
      <c r="BJ33" s="244">
        <f t="shared" si="15"/>
        <v>0</v>
      </c>
      <c r="BK33" s="244">
        <f t="shared" si="16"/>
        <v>0</v>
      </c>
      <c r="BL33" s="244">
        <f t="shared" si="17"/>
        <v>0</v>
      </c>
      <c r="BM33" s="244">
        <f t="shared" si="18"/>
        <v>0</v>
      </c>
      <c r="BN33" s="244">
        <f t="shared" si="19"/>
        <v>3.2772670996014351E-2</v>
      </c>
      <c r="BO33" s="244">
        <f t="shared" si="20"/>
        <v>1.8620835793189969E-3</v>
      </c>
      <c r="BP33" s="244">
        <f t="shared" si="21"/>
        <v>0</v>
      </c>
      <c r="BQ33" s="244">
        <f t="shared" si="22"/>
        <v>0</v>
      </c>
      <c r="BR33" s="244">
        <f t="shared" si="23"/>
        <v>0</v>
      </c>
      <c r="BS33" s="244">
        <f t="shared" si="24"/>
        <v>0</v>
      </c>
      <c r="BT33" s="244">
        <f t="shared" si="25"/>
        <v>4.2207227797897264E-3</v>
      </c>
      <c r="BU33" s="244">
        <f t="shared" si="26"/>
        <v>0</v>
      </c>
      <c r="BV33" s="244">
        <f t="shared" si="27"/>
        <v>0</v>
      </c>
      <c r="BW33" s="244">
        <f t="shared" si="28"/>
        <v>0</v>
      </c>
      <c r="BX33" s="244">
        <f t="shared" si="29"/>
        <v>0</v>
      </c>
      <c r="BY33" s="244"/>
      <c r="BZ33" s="244">
        <f t="shared" si="30"/>
        <v>0</v>
      </c>
      <c r="CA33" s="244">
        <f t="shared" si="31"/>
        <v>0</v>
      </c>
      <c r="CB33" s="244">
        <f t="shared" si="32"/>
        <v>0</v>
      </c>
      <c r="CC33" s="244">
        <f t="shared" si="33"/>
        <v>0</v>
      </c>
      <c r="CD33" s="244">
        <f t="shared" si="34"/>
        <v>0</v>
      </c>
      <c r="CE33" s="244">
        <f t="shared" si="35"/>
        <v>0</v>
      </c>
      <c r="CF33" s="244">
        <f t="shared" si="36"/>
        <v>0</v>
      </c>
      <c r="CG33" s="244">
        <f t="shared" si="37"/>
        <v>0</v>
      </c>
      <c r="CH33" s="244">
        <f t="shared" si="38"/>
        <v>0</v>
      </c>
      <c r="CI33" s="244">
        <f t="shared" si="39"/>
        <v>0</v>
      </c>
      <c r="CJ33" s="244">
        <f t="shared" si="40"/>
        <v>0</v>
      </c>
    </row>
    <row r="34" spans="1:88" ht="150">
      <c r="A34" s="222" t="s">
        <v>3643</v>
      </c>
      <c r="B34" s="232">
        <v>101921</v>
      </c>
      <c r="C34" s="232" t="s">
        <v>861</v>
      </c>
      <c r="D34" s="232"/>
      <c r="E34" s="232" t="s">
        <v>862</v>
      </c>
      <c r="F34" s="232"/>
      <c r="G34" s="232">
        <v>1937</v>
      </c>
      <c r="H34" s="232" t="s">
        <v>863</v>
      </c>
      <c r="I34" s="232" t="s">
        <v>128</v>
      </c>
      <c r="J34" s="232" t="s">
        <v>700</v>
      </c>
      <c r="K34" s="232" t="s">
        <v>864</v>
      </c>
      <c r="L34" s="232" t="s">
        <v>865</v>
      </c>
      <c r="M34" s="232">
        <v>2022</v>
      </c>
      <c r="N34" s="232">
        <v>24016657</v>
      </c>
      <c r="O34" s="239">
        <f t="shared" si="0"/>
        <v>1.0863923469820411E-2</v>
      </c>
      <c r="P34" s="232">
        <v>93.9</v>
      </c>
      <c r="Q34" s="232">
        <v>0</v>
      </c>
      <c r="R34" s="232">
        <v>0</v>
      </c>
      <c r="S34" s="232">
        <v>0</v>
      </c>
      <c r="T34" s="232">
        <v>0</v>
      </c>
      <c r="U34" s="232">
        <v>0</v>
      </c>
      <c r="V34" s="232">
        <v>6.1</v>
      </c>
      <c r="W34" s="232">
        <v>0</v>
      </c>
      <c r="X34" s="232">
        <v>0</v>
      </c>
      <c r="Y34" s="232">
        <v>0</v>
      </c>
      <c r="Z34" s="232">
        <v>0</v>
      </c>
      <c r="AA34" s="232">
        <v>0</v>
      </c>
      <c r="AB34" s="232"/>
      <c r="AC34" s="232">
        <v>51</v>
      </c>
      <c r="AD34" s="232">
        <v>0</v>
      </c>
      <c r="AE34" s="232">
        <v>0</v>
      </c>
      <c r="AF34" s="232">
        <v>0</v>
      </c>
      <c r="AG34" s="232">
        <v>0</v>
      </c>
      <c r="AH34" s="232">
        <v>0</v>
      </c>
      <c r="AI34" s="232">
        <v>0</v>
      </c>
      <c r="AJ34" s="232">
        <v>0</v>
      </c>
      <c r="AK34" s="232">
        <v>0</v>
      </c>
      <c r="AL34" s="232">
        <v>0</v>
      </c>
      <c r="AM34" s="232">
        <v>0</v>
      </c>
      <c r="AN34" s="233"/>
      <c r="AO34" s="223">
        <f t="shared" si="4"/>
        <v>42.900000000000006</v>
      </c>
      <c r="AP34" s="223">
        <f t="shared" si="4"/>
        <v>0</v>
      </c>
      <c r="AQ34" s="223">
        <f t="shared" si="4"/>
        <v>0</v>
      </c>
      <c r="AR34" s="223">
        <f t="shared" si="4"/>
        <v>0</v>
      </c>
      <c r="AS34" s="223">
        <f t="shared" si="4"/>
        <v>0</v>
      </c>
      <c r="AT34" s="223">
        <f t="shared" si="4"/>
        <v>0</v>
      </c>
      <c r="AU34" s="223">
        <f t="shared" si="5"/>
        <v>0</v>
      </c>
      <c r="AV34" s="223">
        <f t="shared" si="5"/>
        <v>0</v>
      </c>
      <c r="AW34" s="223">
        <f t="shared" si="5"/>
        <v>0</v>
      </c>
      <c r="AX34" s="223">
        <f t="shared" si="5"/>
        <v>0</v>
      </c>
      <c r="AY34" s="223">
        <f t="shared" si="5"/>
        <v>0</v>
      </c>
      <c r="AZ34" s="242"/>
      <c r="BA34" s="244">
        <f t="shared" si="6"/>
        <v>1.0201224138161367</v>
      </c>
      <c r="BB34" s="244">
        <f t="shared" si="7"/>
        <v>0</v>
      </c>
      <c r="BC34" s="244">
        <f t="shared" si="8"/>
        <v>0</v>
      </c>
      <c r="BD34" s="244">
        <f t="shared" si="9"/>
        <v>0</v>
      </c>
      <c r="BE34" s="244">
        <f t="shared" si="10"/>
        <v>0</v>
      </c>
      <c r="BF34" s="244">
        <f t="shared" si="11"/>
        <v>0</v>
      </c>
      <c r="BG34" s="244">
        <f t="shared" si="12"/>
        <v>6.6269933165904502E-2</v>
      </c>
      <c r="BH34" s="244">
        <f t="shared" si="13"/>
        <v>0</v>
      </c>
      <c r="BI34" s="244">
        <f t="shared" si="14"/>
        <v>0</v>
      </c>
      <c r="BJ34" s="244">
        <f t="shared" si="15"/>
        <v>0</v>
      </c>
      <c r="BK34" s="244">
        <f t="shared" si="16"/>
        <v>0</v>
      </c>
      <c r="BL34" s="244">
        <f t="shared" si="17"/>
        <v>0</v>
      </c>
      <c r="BM34" s="244">
        <f t="shared" si="18"/>
        <v>0</v>
      </c>
      <c r="BN34" s="244">
        <f t="shared" si="19"/>
        <v>0.55406009696084091</v>
      </c>
      <c r="BO34" s="244">
        <f t="shared" si="20"/>
        <v>0</v>
      </c>
      <c r="BP34" s="244">
        <f t="shared" si="21"/>
        <v>0</v>
      </c>
      <c r="BQ34" s="244">
        <f t="shared" si="22"/>
        <v>0</v>
      </c>
      <c r="BR34" s="244">
        <f t="shared" si="23"/>
        <v>0</v>
      </c>
      <c r="BS34" s="244">
        <f t="shared" si="24"/>
        <v>0</v>
      </c>
      <c r="BT34" s="244">
        <f t="shared" si="25"/>
        <v>0</v>
      </c>
      <c r="BU34" s="244">
        <f t="shared" si="26"/>
        <v>0</v>
      </c>
      <c r="BV34" s="244">
        <f t="shared" si="27"/>
        <v>0</v>
      </c>
      <c r="BW34" s="244">
        <f t="shared" si="28"/>
        <v>0</v>
      </c>
      <c r="BX34" s="244">
        <f t="shared" si="29"/>
        <v>0</v>
      </c>
      <c r="BY34" s="244"/>
      <c r="BZ34" s="244">
        <f t="shared" si="30"/>
        <v>0.4660623168552957</v>
      </c>
      <c r="CA34" s="244">
        <f t="shared" si="31"/>
        <v>0</v>
      </c>
      <c r="CB34" s="244">
        <f t="shared" si="32"/>
        <v>0</v>
      </c>
      <c r="CC34" s="244">
        <f t="shared" si="33"/>
        <v>0</v>
      </c>
      <c r="CD34" s="244">
        <f t="shared" si="34"/>
        <v>0</v>
      </c>
      <c r="CE34" s="244">
        <f t="shared" si="35"/>
        <v>0</v>
      </c>
      <c r="CF34" s="244">
        <f t="shared" si="36"/>
        <v>0</v>
      </c>
      <c r="CG34" s="244">
        <f t="shared" si="37"/>
        <v>0</v>
      </c>
      <c r="CH34" s="244">
        <f t="shared" si="38"/>
        <v>0</v>
      </c>
      <c r="CI34" s="244">
        <f t="shared" si="39"/>
        <v>0</v>
      </c>
      <c r="CJ34" s="244">
        <f t="shared" si="40"/>
        <v>0</v>
      </c>
    </row>
    <row r="35" spans="1:88" ht="75">
      <c r="A35" s="222" t="s">
        <v>3643</v>
      </c>
      <c r="B35" s="232">
        <v>118770</v>
      </c>
      <c r="C35" s="232" t="s">
        <v>866</v>
      </c>
      <c r="D35" s="232"/>
      <c r="E35" s="232" t="s">
        <v>867</v>
      </c>
      <c r="F35" s="232"/>
      <c r="G35" s="232">
        <v>2854</v>
      </c>
      <c r="H35" s="232" t="s">
        <v>868</v>
      </c>
      <c r="I35" s="232" t="s">
        <v>869</v>
      </c>
      <c r="J35" s="232" t="s">
        <v>700</v>
      </c>
      <c r="K35" s="232" t="s">
        <v>870</v>
      </c>
      <c r="L35" s="232" t="s">
        <v>871</v>
      </c>
      <c r="M35" s="232">
        <v>2022</v>
      </c>
      <c r="N35" s="232">
        <v>706715</v>
      </c>
      <c r="O35" s="239">
        <f t="shared" si="0"/>
        <v>6.3559461321120343E-3</v>
      </c>
      <c r="P35" s="232">
        <v>88.1</v>
      </c>
      <c r="Q35" s="232">
        <v>5.8</v>
      </c>
      <c r="R35" s="232">
        <v>0</v>
      </c>
      <c r="S35" s="232">
        <v>0</v>
      </c>
      <c r="T35" s="232">
        <v>0</v>
      </c>
      <c r="U35" s="232">
        <v>0</v>
      </c>
      <c r="V35" s="232">
        <v>6.1</v>
      </c>
      <c r="W35" s="232">
        <v>0</v>
      </c>
      <c r="X35" s="232">
        <v>0</v>
      </c>
      <c r="Y35" s="232">
        <v>0</v>
      </c>
      <c r="Z35" s="232">
        <v>0</v>
      </c>
      <c r="AA35" s="232">
        <v>0</v>
      </c>
      <c r="AB35" s="232"/>
      <c r="AC35" s="232">
        <v>88.1</v>
      </c>
      <c r="AD35" s="232">
        <v>5.8</v>
      </c>
      <c r="AE35" s="232">
        <v>0</v>
      </c>
      <c r="AF35" s="232">
        <v>0</v>
      </c>
      <c r="AG35" s="232">
        <v>0</v>
      </c>
      <c r="AH35" s="232">
        <v>0</v>
      </c>
      <c r="AI35" s="232">
        <v>0</v>
      </c>
      <c r="AJ35" s="232">
        <v>0</v>
      </c>
      <c r="AK35" s="232">
        <v>0</v>
      </c>
      <c r="AL35" s="232">
        <v>0</v>
      </c>
      <c r="AM35" s="232">
        <v>0</v>
      </c>
      <c r="AN35" s="233"/>
      <c r="AO35" s="223">
        <f t="shared" si="4"/>
        <v>0</v>
      </c>
      <c r="AP35" s="223">
        <f t="shared" si="4"/>
        <v>0</v>
      </c>
      <c r="AQ35" s="223">
        <f t="shared" si="4"/>
        <v>0</v>
      </c>
      <c r="AR35" s="223">
        <f t="shared" si="4"/>
        <v>0</v>
      </c>
      <c r="AS35" s="223">
        <f t="shared" si="4"/>
        <v>0</v>
      </c>
      <c r="AT35" s="223">
        <f t="shared" si="4"/>
        <v>0</v>
      </c>
      <c r="AU35" s="223">
        <f t="shared" si="5"/>
        <v>0</v>
      </c>
      <c r="AV35" s="223">
        <f t="shared" si="5"/>
        <v>0</v>
      </c>
      <c r="AW35" s="223">
        <f t="shared" si="5"/>
        <v>0</v>
      </c>
      <c r="AX35" s="223">
        <f t="shared" si="5"/>
        <v>0</v>
      </c>
      <c r="AY35" s="223">
        <f t="shared" si="5"/>
        <v>0</v>
      </c>
      <c r="AZ35" s="242"/>
      <c r="BA35" s="244">
        <f t="shared" si="6"/>
        <v>0.55995885423907021</v>
      </c>
      <c r="BB35" s="244">
        <f t="shared" si="7"/>
        <v>3.6864487566249798E-2</v>
      </c>
      <c r="BC35" s="244">
        <f t="shared" si="8"/>
        <v>0</v>
      </c>
      <c r="BD35" s="244">
        <f t="shared" si="9"/>
        <v>0</v>
      </c>
      <c r="BE35" s="244">
        <f t="shared" si="10"/>
        <v>0</v>
      </c>
      <c r="BF35" s="244">
        <f t="shared" si="11"/>
        <v>0</v>
      </c>
      <c r="BG35" s="244">
        <f t="shared" si="12"/>
        <v>3.8771271405883406E-2</v>
      </c>
      <c r="BH35" s="244">
        <f t="shared" si="13"/>
        <v>0</v>
      </c>
      <c r="BI35" s="244">
        <f t="shared" si="14"/>
        <v>0</v>
      </c>
      <c r="BJ35" s="244">
        <f t="shared" si="15"/>
        <v>0</v>
      </c>
      <c r="BK35" s="244">
        <f t="shared" si="16"/>
        <v>0</v>
      </c>
      <c r="BL35" s="244">
        <f t="shared" si="17"/>
        <v>0</v>
      </c>
      <c r="BM35" s="244">
        <f t="shared" si="18"/>
        <v>0</v>
      </c>
      <c r="BN35" s="244">
        <f t="shared" si="19"/>
        <v>0.55995885423907021</v>
      </c>
      <c r="BO35" s="244">
        <f t="shared" si="20"/>
        <v>3.6864487566249798E-2</v>
      </c>
      <c r="BP35" s="244">
        <f t="shared" si="21"/>
        <v>0</v>
      </c>
      <c r="BQ35" s="244">
        <f t="shared" si="22"/>
        <v>0</v>
      </c>
      <c r="BR35" s="244">
        <f t="shared" si="23"/>
        <v>0</v>
      </c>
      <c r="BS35" s="244">
        <f t="shared" si="24"/>
        <v>0</v>
      </c>
      <c r="BT35" s="244">
        <f t="shared" si="25"/>
        <v>0</v>
      </c>
      <c r="BU35" s="244">
        <f t="shared" si="26"/>
        <v>0</v>
      </c>
      <c r="BV35" s="244">
        <f t="shared" si="27"/>
        <v>0</v>
      </c>
      <c r="BW35" s="244">
        <f t="shared" si="28"/>
        <v>0</v>
      </c>
      <c r="BX35" s="244">
        <f t="shared" si="29"/>
        <v>0</v>
      </c>
      <c r="BY35" s="244"/>
      <c r="BZ35" s="244">
        <f t="shared" si="30"/>
        <v>0</v>
      </c>
      <c r="CA35" s="244">
        <f t="shared" si="31"/>
        <v>0</v>
      </c>
      <c r="CB35" s="244">
        <f t="shared" si="32"/>
        <v>0</v>
      </c>
      <c r="CC35" s="244">
        <f t="shared" si="33"/>
        <v>0</v>
      </c>
      <c r="CD35" s="244">
        <f t="shared" si="34"/>
        <v>0</v>
      </c>
      <c r="CE35" s="244">
        <f t="shared" si="35"/>
        <v>0</v>
      </c>
      <c r="CF35" s="244">
        <f t="shared" si="36"/>
        <v>0</v>
      </c>
      <c r="CG35" s="244">
        <f t="shared" si="37"/>
        <v>0</v>
      </c>
      <c r="CH35" s="244">
        <f t="shared" si="38"/>
        <v>0</v>
      </c>
      <c r="CI35" s="244">
        <f t="shared" si="39"/>
        <v>0</v>
      </c>
      <c r="CJ35" s="244">
        <f t="shared" si="40"/>
        <v>0</v>
      </c>
    </row>
    <row r="36" spans="1:88" ht="60">
      <c r="A36" s="222" t="s">
        <v>3643</v>
      </c>
      <c r="B36" s="232">
        <v>88010</v>
      </c>
      <c r="C36" s="232" t="s">
        <v>872</v>
      </c>
      <c r="D36" s="232"/>
      <c r="E36" s="232" t="s">
        <v>873</v>
      </c>
      <c r="F36" s="232"/>
      <c r="G36" s="232">
        <v>2515</v>
      </c>
      <c r="H36" s="232" t="s">
        <v>874</v>
      </c>
      <c r="I36" s="232" t="s">
        <v>117</v>
      </c>
      <c r="J36" s="232" t="s">
        <v>700</v>
      </c>
      <c r="K36" s="232" t="s">
        <v>875</v>
      </c>
      <c r="L36" s="232" t="s">
        <v>876</v>
      </c>
      <c r="M36" s="232">
        <v>2022</v>
      </c>
      <c r="N36" s="232">
        <v>2252232</v>
      </c>
      <c r="O36" s="239">
        <f t="shared" si="0"/>
        <v>3.1656368333313206E-4</v>
      </c>
      <c r="P36" s="232">
        <v>87.9</v>
      </c>
      <c r="Q36" s="232">
        <v>6</v>
      </c>
      <c r="R36" s="232">
        <v>0</v>
      </c>
      <c r="S36" s="232">
        <v>0</v>
      </c>
      <c r="T36" s="232">
        <v>0</v>
      </c>
      <c r="U36" s="232">
        <v>0</v>
      </c>
      <c r="V36" s="232">
        <v>6.1</v>
      </c>
      <c r="W36" s="232">
        <v>0</v>
      </c>
      <c r="X36" s="232">
        <v>0</v>
      </c>
      <c r="Y36" s="232">
        <v>0</v>
      </c>
      <c r="Z36" s="232">
        <v>0</v>
      </c>
      <c r="AA36" s="232">
        <v>0</v>
      </c>
      <c r="AB36" s="232"/>
      <c r="AC36" s="232">
        <v>87.9</v>
      </c>
      <c r="AD36" s="232">
        <v>6</v>
      </c>
      <c r="AE36" s="232">
        <v>0</v>
      </c>
      <c r="AF36" s="232">
        <v>0</v>
      </c>
      <c r="AG36" s="232">
        <v>0</v>
      </c>
      <c r="AH36" s="232">
        <v>0</v>
      </c>
      <c r="AI36" s="232">
        <v>0</v>
      </c>
      <c r="AJ36" s="232">
        <v>0</v>
      </c>
      <c r="AK36" s="232">
        <v>0</v>
      </c>
      <c r="AL36" s="232">
        <v>0</v>
      </c>
      <c r="AM36" s="232">
        <v>0</v>
      </c>
      <c r="AN36" s="233"/>
      <c r="AO36" s="223">
        <f t="shared" si="4"/>
        <v>0</v>
      </c>
      <c r="AP36" s="223">
        <f t="shared" si="4"/>
        <v>0</v>
      </c>
      <c r="AQ36" s="223">
        <f t="shared" si="4"/>
        <v>0</v>
      </c>
      <c r="AR36" s="223">
        <f t="shared" si="4"/>
        <v>0</v>
      </c>
      <c r="AS36" s="223">
        <f t="shared" si="4"/>
        <v>0</v>
      </c>
      <c r="AT36" s="223">
        <f t="shared" si="4"/>
        <v>0</v>
      </c>
      <c r="AU36" s="223">
        <f t="shared" si="5"/>
        <v>0</v>
      </c>
      <c r="AV36" s="223">
        <f t="shared" si="5"/>
        <v>0</v>
      </c>
      <c r="AW36" s="223">
        <f t="shared" si="5"/>
        <v>0</v>
      </c>
      <c r="AX36" s="223">
        <f t="shared" si="5"/>
        <v>0</v>
      </c>
      <c r="AY36" s="223">
        <f t="shared" si="5"/>
        <v>0</v>
      </c>
      <c r="AZ36" s="242"/>
      <c r="BA36" s="244">
        <f t="shared" si="6"/>
        <v>2.782594776498231E-2</v>
      </c>
      <c r="BB36" s="244">
        <f t="shared" si="7"/>
        <v>1.8993820999987925E-3</v>
      </c>
      <c r="BC36" s="244">
        <f t="shared" si="8"/>
        <v>0</v>
      </c>
      <c r="BD36" s="244">
        <f t="shared" si="9"/>
        <v>0</v>
      </c>
      <c r="BE36" s="244">
        <f t="shared" si="10"/>
        <v>0</v>
      </c>
      <c r="BF36" s="244">
        <f t="shared" si="11"/>
        <v>0</v>
      </c>
      <c r="BG36" s="244">
        <f t="shared" si="12"/>
        <v>1.9310384683321055E-3</v>
      </c>
      <c r="BH36" s="244">
        <f t="shared" si="13"/>
        <v>0</v>
      </c>
      <c r="BI36" s="244">
        <f t="shared" si="14"/>
        <v>0</v>
      </c>
      <c r="BJ36" s="244">
        <f t="shared" si="15"/>
        <v>0</v>
      </c>
      <c r="BK36" s="244">
        <f t="shared" si="16"/>
        <v>0</v>
      </c>
      <c r="BL36" s="244">
        <f t="shared" si="17"/>
        <v>0</v>
      </c>
      <c r="BM36" s="244">
        <f t="shared" si="18"/>
        <v>0</v>
      </c>
      <c r="BN36" s="244">
        <f t="shared" si="19"/>
        <v>2.782594776498231E-2</v>
      </c>
      <c r="BO36" s="244">
        <f t="shared" si="20"/>
        <v>1.8993820999987925E-3</v>
      </c>
      <c r="BP36" s="244">
        <f t="shared" si="21"/>
        <v>0</v>
      </c>
      <c r="BQ36" s="244">
        <f t="shared" si="22"/>
        <v>0</v>
      </c>
      <c r="BR36" s="244">
        <f t="shared" si="23"/>
        <v>0</v>
      </c>
      <c r="BS36" s="244">
        <f t="shared" si="24"/>
        <v>0</v>
      </c>
      <c r="BT36" s="244">
        <f t="shared" si="25"/>
        <v>0</v>
      </c>
      <c r="BU36" s="244">
        <f t="shared" si="26"/>
        <v>0</v>
      </c>
      <c r="BV36" s="244">
        <f t="shared" si="27"/>
        <v>0</v>
      </c>
      <c r="BW36" s="244">
        <f t="shared" si="28"/>
        <v>0</v>
      </c>
      <c r="BX36" s="244">
        <f t="shared" si="29"/>
        <v>0</v>
      </c>
      <c r="BY36" s="244"/>
      <c r="BZ36" s="244">
        <f t="shared" si="30"/>
        <v>0</v>
      </c>
      <c r="CA36" s="244">
        <f t="shared" si="31"/>
        <v>0</v>
      </c>
      <c r="CB36" s="244">
        <f t="shared" si="32"/>
        <v>0</v>
      </c>
      <c r="CC36" s="244">
        <f t="shared" si="33"/>
        <v>0</v>
      </c>
      <c r="CD36" s="244">
        <f t="shared" si="34"/>
        <v>0</v>
      </c>
      <c r="CE36" s="244">
        <f t="shared" si="35"/>
        <v>0</v>
      </c>
      <c r="CF36" s="244">
        <f t="shared" si="36"/>
        <v>0</v>
      </c>
      <c r="CG36" s="244">
        <f t="shared" si="37"/>
        <v>0</v>
      </c>
      <c r="CH36" s="244">
        <f t="shared" si="38"/>
        <v>0</v>
      </c>
      <c r="CI36" s="244">
        <f t="shared" si="39"/>
        <v>0</v>
      </c>
      <c r="CJ36" s="244">
        <f t="shared" si="40"/>
        <v>0</v>
      </c>
    </row>
    <row r="37" spans="1:88" ht="60">
      <c r="A37" s="222" t="s">
        <v>3643</v>
      </c>
      <c r="B37" s="232">
        <v>102031</v>
      </c>
      <c r="C37" s="232" t="s">
        <v>877</v>
      </c>
      <c r="D37" s="232"/>
      <c r="E37" s="232" t="s">
        <v>878</v>
      </c>
      <c r="F37" s="232" t="s">
        <v>879</v>
      </c>
      <c r="G37" s="232">
        <v>1870</v>
      </c>
      <c r="H37" s="232" t="s">
        <v>880</v>
      </c>
      <c r="I37" s="232" t="s">
        <v>128</v>
      </c>
      <c r="J37" s="232" t="s">
        <v>700</v>
      </c>
      <c r="K37" s="232" t="s">
        <v>881</v>
      </c>
      <c r="L37" s="232" t="s">
        <v>882</v>
      </c>
      <c r="M37" s="232">
        <v>2022</v>
      </c>
      <c r="N37" s="232">
        <v>109729006</v>
      </c>
      <c r="O37" s="239">
        <f t="shared" si="0"/>
        <v>4.9635864125613514E-2</v>
      </c>
      <c r="P37" s="232">
        <v>0</v>
      </c>
      <c r="Q37" s="232">
        <v>0</v>
      </c>
      <c r="R37" s="232">
        <v>0</v>
      </c>
      <c r="S37" s="232">
        <v>0</v>
      </c>
      <c r="T37" s="232">
        <v>0</v>
      </c>
      <c r="U37" s="232">
        <v>0</v>
      </c>
      <c r="V37" s="232">
        <v>6.1</v>
      </c>
      <c r="W37" s="232">
        <v>93.9</v>
      </c>
      <c r="X37" s="232">
        <v>0</v>
      </c>
      <c r="Y37" s="232">
        <v>0</v>
      </c>
      <c r="Z37" s="232">
        <v>0</v>
      </c>
      <c r="AA37" s="232">
        <v>0</v>
      </c>
      <c r="AB37" s="232"/>
      <c r="AC37" s="232">
        <v>0</v>
      </c>
      <c r="AD37" s="232">
        <v>0</v>
      </c>
      <c r="AE37" s="232">
        <v>0</v>
      </c>
      <c r="AF37" s="232">
        <v>0</v>
      </c>
      <c r="AG37" s="232">
        <v>0</v>
      </c>
      <c r="AH37" s="232">
        <v>0</v>
      </c>
      <c r="AI37" s="232">
        <v>93.9</v>
      </c>
      <c r="AJ37" s="232">
        <v>0</v>
      </c>
      <c r="AK37" s="232">
        <v>0</v>
      </c>
      <c r="AL37" s="232">
        <v>0</v>
      </c>
      <c r="AM37" s="232">
        <v>0</v>
      </c>
      <c r="AN37" s="233"/>
      <c r="AO37" s="223">
        <f t="shared" si="4"/>
        <v>0</v>
      </c>
      <c r="AP37" s="223">
        <f t="shared" si="4"/>
        <v>0</v>
      </c>
      <c r="AQ37" s="223">
        <f t="shared" si="4"/>
        <v>0</v>
      </c>
      <c r="AR37" s="223">
        <f t="shared" si="4"/>
        <v>0</v>
      </c>
      <c r="AS37" s="223">
        <f t="shared" si="4"/>
        <v>0</v>
      </c>
      <c r="AT37" s="223">
        <f t="shared" si="4"/>
        <v>0</v>
      </c>
      <c r="AU37" s="223">
        <f t="shared" si="5"/>
        <v>0</v>
      </c>
      <c r="AV37" s="223">
        <f t="shared" si="5"/>
        <v>0</v>
      </c>
      <c r="AW37" s="223">
        <f t="shared" si="5"/>
        <v>0</v>
      </c>
      <c r="AX37" s="223">
        <f t="shared" si="5"/>
        <v>0</v>
      </c>
      <c r="AY37" s="223">
        <f t="shared" si="5"/>
        <v>0</v>
      </c>
      <c r="AZ37" s="242"/>
      <c r="BA37" s="244">
        <f t="shared" si="6"/>
        <v>0</v>
      </c>
      <c r="BB37" s="244">
        <f t="shared" si="7"/>
        <v>0</v>
      </c>
      <c r="BC37" s="244">
        <f t="shared" si="8"/>
        <v>0</v>
      </c>
      <c r="BD37" s="244">
        <f t="shared" si="9"/>
        <v>0</v>
      </c>
      <c r="BE37" s="244">
        <f t="shared" si="10"/>
        <v>0</v>
      </c>
      <c r="BF37" s="244">
        <f t="shared" si="11"/>
        <v>0</v>
      </c>
      <c r="BG37" s="244">
        <f t="shared" si="12"/>
        <v>0.30277877116624241</v>
      </c>
      <c r="BH37" s="244">
        <f t="shared" si="13"/>
        <v>4.6608076413951096</v>
      </c>
      <c r="BI37" s="244">
        <f t="shared" si="14"/>
        <v>0</v>
      </c>
      <c r="BJ37" s="244">
        <f t="shared" si="15"/>
        <v>0</v>
      </c>
      <c r="BK37" s="244">
        <f t="shared" si="16"/>
        <v>0</v>
      </c>
      <c r="BL37" s="244">
        <f t="shared" si="17"/>
        <v>0</v>
      </c>
      <c r="BM37" s="244">
        <f t="shared" si="18"/>
        <v>0</v>
      </c>
      <c r="BN37" s="244">
        <f t="shared" si="19"/>
        <v>0</v>
      </c>
      <c r="BO37" s="244">
        <f t="shared" si="20"/>
        <v>0</v>
      </c>
      <c r="BP37" s="244">
        <f t="shared" si="21"/>
        <v>0</v>
      </c>
      <c r="BQ37" s="244">
        <f t="shared" si="22"/>
        <v>0</v>
      </c>
      <c r="BR37" s="244">
        <f t="shared" si="23"/>
        <v>0</v>
      </c>
      <c r="BS37" s="244">
        <f t="shared" si="24"/>
        <v>0</v>
      </c>
      <c r="BT37" s="244">
        <f t="shared" si="25"/>
        <v>4.6608076413951096</v>
      </c>
      <c r="BU37" s="244">
        <f t="shared" si="26"/>
        <v>0</v>
      </c>
      <c r="BV37" s="244">
        <f t="shared" si="27"/>
        <v>0</v>
      </c>
      <c r="BW37" s="244">
        <f t="shared" si="28"/>
        <v>0</v>
      </c>
      <c r="BX37" s="244">
        <f t="shared" si="29"/>
        <v>0</v>
      </c>
      <c r="BY37" s="244"/>
      <c r="BZ37" s="244">
        <f t="shared" si="30"/>
        <v>0</v>
      </c>
      <c r="CA37" s="244">
        <f t="shared" si="31"/>
        <v>0</v>
      </c>
      <c r="CB37" s="244">
        <f t="shared" si="32"/>
        <v>0</v>
      </c>
      <c r="CC37" s="244">
        <f t="shared" si="33"/>
        <v>0</v>
      </c>
      <c r="CD37" s="244">
        <f t="shared" si="34"/>
        <v>0</v>
      </c>
      <c r="CE37" s="244">
        <f t="shared" si="35"/>
        <v>0</v>
      </c>
      <c r="CF37" s="244">
        <f t="shared" si="36"/>
        <v>0</v>
      </c>
      <c r="CG37" s="244">
        <f t="shared" si="37"/>
        <v>0</v>
      </c>
      <c r="CH37" s="244">
        <f t="shared" si="38"/>
        <v>0</v>
      </c>
      <c r="CI37" s="244">
        <f t="shared" si="39"/>
        <v>0</v>
      </c>
      <c r="CJ37" s="244">
        <f t="shared" si="40"/>
        <v>0</v>
      </c>
    </row>
    <row r="38" spans="1:88" ht="60">
      <c r="A38" s="222" t="s">
        <v>3643</v>
      </c>
      <c r="B38" s="232">
        <v>121633</v>
      </c>
      <c r="C38" s="232" t="s">
        <v>883</v>
      </c>
      <c r="D38" s="232" t="s">
        <v>884</v>
      </c>
      <c r="E38" s="232" t="s">
        <v>885</v>
      </c>
      <c r="F38" s="232"/>
      <c r="G38" s="232">
        <v>6545</v>
      </c>
      <c r="H38" s="232" t="s">
        <v>886</v>
      </c>
      <c r="I38" s="232" t="s">
        <v>705</v>
      </c>
      <c r="J38" s="232" t="s">
        <v>700</v>
      </c>
      <c r="K38" s="232"/>
      <c r="L38" s="232"/>
      <c r="M38" s="232">
        <v>2022</v>
      </c>
      <c r="N38" s="232">
        <v>3889864</v>
      </c>
      <c r="O38" s="239">
        <f t="shared" si="0"/>
        <v>1.4749563179163518E-3</v>
      </c>
      <c r="P38" s="232">
        <v>15.8</v>
      </c>
      <c r="Q38" s="232">
        <v>0</v>
      </c>
      <c r="R38" s="232">
        <v>0</v>
      </c>
      <c r="S38" s="232">
        <v>0</v>
      </c>
      <c r="T38" s="232">
        <v>0</v>
      </c>
      <c r="U38" s="232">
        <v>0</v>
      </c>
      <c r="V38" s="232">
        <v>6.1</v>
      </c>
      <c r="W38" s="232">
        <v>78.099999999999994</v>
      </c>
      <c r="X38" s="232">
        <v>0</v>
      </c>
      <c r="Y38" s="232">
        <v>0</v>
      </c>
      <c r="Z38" s="232">
        <v>0</v>
      </c>
      <c r="AA38" s="232">
        <v>0</v>
      </c>
      <c r="AB38" s="232"/>
      <c r="AC38" s="232">
        <v>15.8</v>
      </c>
      <c r="AD38" s="232">
        <v>0</v>
      </c>
      <c r="AE38" s="232">
        <v>0</v>
      </c>
      <c r="AF38" s="232">
        <v>0</v>
      </c>
      <c r="AG38" s="232">
        <v>0</v>
      </c>
      <c r="AH38" s="232">
        <v>0</v>
      </c>
      <c r="AI38" s="232">
        <v>78.099999999999994</v>
      </c>
      <c r="AJ38" s="232">
        <v>0</v>
      </c>
      <c r="AK38" s="232">
        <v>0</v>
      </c>
      <c r="AL38" s="232">
        <v>0</v>
      </c>
      <c r="AM38" s="232">
        <v>0</v>
      </c>
      <c r="AN38" s="233"/>
      <c r="AO38" s="223">
        <f t="shared" si="4"/>
        <v>0</v>
      </c>
      <c r="AP38" s="223">
        <f t="shared" si="4"/>
        <v>0</v>
      </c>
      <c r="AQ38" s="223">
        <f t="shared" si="4"/>
        <v>0</v>
      </c>
      <c r="AR38" s="223">
        <f t="shared" si="4"/>
        <v>0</v>
      </c>
      <c r="AS38" s="223">
        <f t="shared" si="4"/>
        <v>0</v>
      </c>
      <c r="AT38" s="223">
        <f t="shared" si="4"/>
        <v>0</v>
      </c>
      <c r="AU38" s="223">
        <f t="shared" si="5"/>
        <v>0</v>
      </c>
      <c r="AV38" s="223">
        <f t="shared" si="5"/>
        <v>0</v>
      </c>
      <c r="AW38" s="223">
        <f t="shared" si="5"/>
        <v>0</v>
      </c>
      <c r="AX38" s="223">
        <f t="shared" si="5"/>
        <v>0</v>
      </c>
      <c r="AY38" s="223">
        <f t="shared" si="5"/>
        <v>0</v>
      </c>
      <c r="AZ38" s="242"/>
      <c r="BA38" s="244">
        <f t="shared" si="6"/>
        <v>2.3304309823078361E-2</v>
      </c>
      <c r="BB38" s="244">
        <f t="shared" si="7"/>
        <v>0</v>
      </c>
      <c r="BC38" s="244">
        <f t="shared" si="8"/>
        <v>0</v>
      </c>
      <c r="BD38" s="244">
        <f t="shared" si="9"/>
        <v>0</v>
      </c>
      <c r="BE38" s="244">
        <f t="shared" si="10"/>
        <v>0</v>
      </c>
      <c r="BF38" s="244">
        <f t="shared" si="11"/>
        <v>0</v>
      </c>
      <c r="BG38" s="244">
        <f t="shared" si="12"/>
        <v>8.9972335392897451E-3</v>
      </c>
      <c r="BH38" s="244">
        <f t="shared" si="13"/>
        <v>0.11519408842926707</v>
      </c>
      <c r="BI38" s="244">
        <f t="shared" si="14"/>
        <v>0</v>
      </c>
      <c r="BJ38" s="244">
        <f t="shared" si="15"/>
        <v>0</v>
      </c>
      <c r="BK38" s="244">
        <f t="shared" si="16"/>
        <v>0</v>
      </c>
      <c r="BL38" s="244">
        <f t="shared" si="17"/>
        <v>0</v>
      </c>
      <c r="BM38" s="244">
        <f t="shared" si="18"/>
        <v>0</v>
      </c>
      <c r="BN38" s="244">
        <f t="shared" si="19"/>
        <v>2.3304309823078361E-2</v>
      </c>
      <c r="BO38" s="244">
        <f t="shared" si="20"/>
        <v>0</v>
      </c>
      <c r="BP38" s="244">
        <f t="shared" si="21"/>
        <v>0</v>
      </c>
      <c r="BQ38" s="244">
        <f t="shared" si="22"/>
        <v>0</v>
      </c>
      <c r="BR38" s="244">
        <f t="shared" si="23"/>
        <v>0</v>
      </c>
      <c r="BS38" s="244">
        <f t="shared" si="24"/>
        <v>0</v>
      </c>
      <c r="BT38" s="244">
        <f t="shared" si="25"/>
        <v>0.11519408842926707</v>
      </c>
      <c r="BU38" s="244">
        <f t="shared" si="26"/>
        <v>0</v>
      </c>
      <c r="BV38" s="244">
        <f t="shared" si="27"/>
        <v>0</v>
      </c>
      <c r="BW38" s="244">
        <f t="shared" si="28"/>
        <v>0</v>
      </c>
      <c r="BX38" s="244">
        <f t="shared" si="29"/>
        <v>0</v>
      </c>
      <c r="BY38" s="244"/>
      <c r="BZ38" s="244">
        <f t="shared" si="30"/>
        <v>0</v>
      </c>
      <c r="CA38" s="244">
        <f t="shared" si="31"/>
        <v>0</v>
      </c>
      <c r="CB38" s="244">
        <f t="shared" si="32"/>
        <v>0</v>
      </c>
      <c r="CC38" s="244">
        <f t="shared" si="33"/>
        <v>0</v>
      </c>
      <c r="CD38" s="244">
        <f t="shared" si="34"/>
        <v>0</v>
      </c>
      <c r="CE38" s="244">
        <f t="shared" si="35"/>
        <v>0</v>
      </c>
      <c r="CF38" s="244">
        <f t="shared" si="36"/>
        <v>0</v>
      </c>
      <c r="CG38" s="244">
        <f t="shared" si="37"/>
        <v>0</v>
      </c>
      <c r="CH38" s="244">
        <f t="shared" si="38"/>
        <v>0</v>
      </c>
      <c r="CI38" s="244">
        <f t="shared" si="39"/>
        <v>0</v>
      </c>
      <c r="CJ38" s="244">
        <f t="shared" si="40"/>
        <v>0</v>
      </c>
    </row>
    <row r="39" spans="1:88" ht="60">
      <c r="A39" s="222" t="s">
        <v>3643</v>
      </c>
      <c r="B39" s="232">
        <v>121574</v>
      </c>
      <c r="C39" s="232" t="s">
        <v>887</v>
      </c>
      <c r="D39" s="232"/>
      <c r="E39" s="232" t="s">
        <v>888</v>
      </c>
      <c r="F39" s="232" t="s">
        <v>889</v>
      </c>
      <c r="G39" s="232">
        <v>6760</v>
      </c>
      <c r="H39" s="232" t="s">
        <v>890</v>
      </c>
      <c r="I39" s="232" t="s">
        <v>705</v>
      </c>
      <c r="J39" s="232" t="s">
        <v>700</v>
      </c>
      <c r="K39" s="232" t="s">
        <v>891</v>
      </c>
      <c r="L39" s="232" t="s">
        <v>892</v>
      </c>
      <c r="M39" s="232">
        <v>2022</v>
      </c>
      <c r="N39" s="232">
        <v>17609700</v>
      </c>
      <c r="O39" s="239">
        <f t="shared" si="0"/>
        <v>6.6772355721463738E-3</v>
      </c>
      <c r="P39" s="232">
        <v>36.72</v>
      </c>
      <c r="Q39" s="232">
        <v>0.38</v>
      </c>
      <c r="R39" s="232">
        <v>0</v>
      </c>
      <c r="S39" s="232">
        <v>0</v>
      </c>
      <c r="T39" s="232">
        <v>0</v>
      </c>
      <c r="U39" s="232">
        <v>0</v>
      </c>
      <c r="V39" s="232">
        <v>6.1</v>
      </c>
      <c r="W39" s="232">
        <v>29.12</v>
      </c>
      <c r="X39" s="232">
        <v>0</v>
      </c>
      <c r="Y39" s="232">
        <v>0</v>
      </c>
      <c r="Z39" s="232">
        <v>0</v>
      </c>
      <c r="AA39" s="232">
        <v>27.68</v>
      </c>
      <c r="AB39" s="232"/>
      <c r="AC39" s="232">
        <v>36.72</v>
      </c>
      <c r="AD39" s="232">
        <v>0.38</v>
      </c>
      <c r="AE39" s="232">
        <v>0</v>
      </c>
      <c r="AF39" s="232">
        <v>0</v>
      </c>
      <c r="AG39" s="232">
        <v>0</v>
      </c>
      <c r="AH39" s="232">
        <v>0</v>
      </c>
      <c r="AI39" s="232">
        <v>29.12</v>
      </c>
      <c r="AJ39" s="232">
        <v>0</v>
      </c>
      <c r="AK39" s="232">
        <v>0</v>
      </c>
      <c r="AL39" s="232">
        <v>0</v>
      </c>
      <c r="AM39" s="232">
        <v>27.68</v>
      </c>
      <c r="AN39" s="233"/>
      <c r="AO39" s="223">
        <f t="shared" si="4"/>
        <v>0</v>
      </c>
      <c r="AP39" s="223">
        <f t="shared" si="4"/>
        <v>0</v>
      </c>
      <c r="AQ39" s="223">
        <f t="shared" si="4"/>
        <v>0</v>
      </c>
      <c r="AR39" s="223">
        <f t="shared" si="4"/>
        <v>0</v>
      </c>
      <c r="AS39" s="223">
        <f t="shared" si="4"/>
        <v>0</v>
      </c>
      <c r="AT39" s="223">
        <f t="shared" si="4"/>
        <v>0</v>
      </c>
      <c r="AU39" s="223">
        <f t="shared" si="5"/>
        <v>0</v>
      </c>
      <c r="AV39" s="223">
        <f t="shared" si="5"/>
        <v>0</v>
      </c>
      <c r="AW39" s="223">
        <f t="shared" si="5"/>
        <v>0</v>
      </c>
      <c r="AX39" s="223">
        <f t="shared" si="5"/>
        <v>0</v>
      </c>
      <c r="AY39" s="223">
        <f t="shared" si="5"/>
        <v>0</v>
      </c>
      <c r="AZ39" s="242"/>
      <c r="BA39" s="244">
        <f t="shared" si="6"/>
        <v>0.24518809020921484</v>
      </c>
      <c r="BB39" s="244">
        <f t="shared" si="7"/>
        <v>2.537349517415622E-3</v>
      </c>
      <c r="BC39" s="244">
        <f t="shared" si="8"/>
        <v>0</v>
      </c>
      <c r="BD39" s="244">
        <f t="shared" si="9"/>
        <v>0</v>
      </c>
      <c r="BE39" s="244">
        <f t="shared" si="10"/>
        <v>0</v>
      </c>
      <c r="BF39" s="244">
        <f t="shared" si="11"/>
        <v>0</v>
      </c>
      <c r="BG39" s="244">
        <f t="shared" si="12"/>
        <v>4.0731136990092877E-2</v>
      </c>
      <c r="BH39" s="244">
        <f t="shared" si="13"/>
        <v>0.19444109986090241</v>
      </c>
      <c r="BI39" s="244">
        <f t="shared" si="14"/>
        <v>0</v>
      </c>
      <c r="BJ39" s="244">
        <f t="shared" si="15"/>
        <v>0</v>
      </c>
      <c r="BK39" s="244">
        <f t="shared" si="16"/>
        <v>0</v>
      </c>
      <c r="BL39" s="244">
        <f t="shared" si="17"/>
        <v>0.18482588063701164</v>
      </c>
      <c r="BM39" s="244">
        <f t="shared" si="18"/>
        <v>0</v>
      </c>
      <c r="BN39" s="244">
        <f t="shared" si="19"/>
        <v>0.24518809020921484</v>
      </c>
      <c r="BO39" s="244">
        <f t="shared" si="20"/>
        <v>2.537349517415622E-3</v>
      </c>
      <c r="BP39" s="244">
        <f t="shared" si="21"/>
        <v>0</v>
      </c>
      <c r="BQ39" s="244">
        <f t="shared" si="22"/>
        <v>0</v>
      </c>
      <c r="BR39" s="244">
        <f t="shared" si="23"/>
        <v>0</v>
      </c>
      <c r="BS39" s="244">
        <f t="shared" si="24"/>
        <v>0</v>
      </c>
      <c r="BT39" s="244">
        <f t="shared" si="25"/>
        <v>0.19444109986090241</v>
      </c>
      <c r="BU39" s="244">
        <f t="shared" si="26"/>
        <v>0</v>
      </c>
      <c r="BV39" s="244">
        <f t="shared" si="27"/>
        <v>0</v>
      </c>
      <c r="BW39" s="244">
        <f t="shared" si="28"/>
        <v>0</v>
      </c>
      <c r="BX39" s="244">
        <f t="shared" si="29"/>
        <v>0.18482588063701164</v>
      </c>
      <c r="BY39" s="244"/>
      <c r="BZ39" s="244">
        <f t="shared" si="30"/>
        <v>0</v>
      </c>
      <c r="CA39" s="244">
        <f t="shared" si="31"/>
        <v>0</v>
      </c>
      <c r="CB39" s="244">
        <f t="shared" si="32"/>
        <v>0</v>
      </c>
      <c r="CC39" s="244">
        <f t="shared" si="33"/>
        <v>0</v>
      </c>
      <c r="CD39" s="244">
        <f t="shared" si="34"/>
        <v>0</v>
      </c>
      <c r="CE39" s="244">
        <f t="shared" si="35"/>
        <v>0</v>
      </c>
      <c r="CF39" s="244">
        <f t="shared" si="36"/>
        <v>0</v>
      </c>
      <c r="CG39" s="244">
        <f t="shared" si="37"/>
        <v>0</v>
      </c>
      <c r="CH39" s="244">
        <f t="shared" si="38"/>
        <v>0</v>
      </c>
      <c r="CI39" s="244">
        <f t="shared" si="39"/>
        <v>0</v>
      </c>
      <c r="CJ39" s="244">
        <f t="shared" si="40"/>
        <v>0</v>
      </c>
    </row>
    <row r="40" spans="1:88" ht="60">
      <c r="A40" s="222" t="s">
        <v>3643</v>
      </c>
      <c r="B40" s="232">
        <v>95754</v>
      </c>
      <c r="C40" s="232" t="s">
        <v>893</v>
      </c>
      <c r="D40" s="232"/>
      <c r="E40" s="232" t="s">
        <v>894</v>
      </c>
      <c r="F40" s="232"/>
      <c r="G40" s="232">
        <v>8304</v>
      </c>
      <c r="H40" s="232" t="s">
        <v>895</v>
      </c>
      <c r="I40" s="232" t="s">
        <v>129</v>
      </c>
      <c r="J40" s="232" t="s">
        <v>700</v>
      </c>
      <c r="K40" s="232" t="s">
        <v>896</v>
      </c>
      <c r="L40" s="232" t="s">
        <v>897</v>
      </c>
      <c r="M40" s="232">
        <v>2022</v>
      </c>
      <c r="N40" s="232">
        <v>116832009</v>
      </c>
      <c r="O40" s="239">
        <f t="shared" si="0"/>
        <v>1.3640126646259175E-2</v>
      </c>
      <c r="P40" s="232">
        <v>76.2</v>
      </c>
      <c r="Q40" s="232">
        <v>1.1000000000000001</v>
      </c>
      <c r="R40" s="232">
        <v>0</v>
      </c>
      <c r="S40" s="232">
        <v>0</v>
      </c>
      <c r="T40" s="232">
        <v>0</v>
      </c>
      <c r="U40" s="232">
        <v>0</v>
      </c>
      <c r="V40" s="232">
        <v>6.1</v>
      </c>
      <c r="W40" s="232">
        <v>16.600000000000001</v>
      </c>
      <c r="X40" s="232">
        <v>0</v>
      </c>
      <c r="Y40" s="232">
        <v>0</v>
      </c>
      <c r="Z40" s="232">
        <v>0</v>
      </c>
      <c r="AA40" s="232">
        <v>0</v>
      </c>
      <c r="AB40" s="232"/>
      <c r="AC40" s="232">
        <v>2.6</v>
      </c>
      <c r="AD40" s="232">
        <v>1.1000000000000001</v>
      </c>
      <c r="AE40" s="232">
        <v>0</v>
      </c>
      <c r="AF40" s="232">
        <v>0</v>
      </c>
      <c r="AG40" s="232">
        <v>0</v>
      </c>
      <c r="AH40" s="232">
        <v>0</v>
      </c>
      <c r="AI40" s="232">
        <v>16.600000000000001</v>
      </c>
      <c r="AJ40" s="232">
        <v>0</v>
      </c>
      <c r="AK40" s="232">
        <v>0</v>
      </c>
      <c r="AL40" s="232">
        <v>0</v>
      </c>
      <c r="AM40" s="232">
        <v>0</v>
      </c>
      <c r="AN40" s="233"/>
      <c r="AO40" s="223">
        <f t="shared" si="4"/>
        <v>73.600000000000009</v>
      </c>
      <c r="AP40" s="223">
        <f t="shared" si="4"/>
        <v>0</v>
      </c>
      <c r="AQ40" s="223">
        <f t="shared" si="4"/>
        <v>0</v>
      </c>
      <c r="AR40" s="223">
        <f t="shared" si="4"/>
        <v>0</v>
      </c>
      <c r="AS40" s="223">
        <f t="shared" si="4"/>
        <v>0</v>
      </c>
      <c r="AT40" s="223">
        <f t="shared" si="4"/>
        <v>0</v>
      </c>
      <c r="AU40" s="223">
        <f t="shared" si="5"/>
        <v>0</v>
      </c>
      <c r="AV40" s="223">
        <f t="shared" si="5"/>
        <v>0</v>
      </c>
      <c r="AW40" s="223">
        <f t="shared" si="5"/>
        <v>0</v>
      </c>
      <c r="AX40" s="223">
        <f t="shared" si="5"/>
        <v>0</v>
      </c>
      <c r="AY40" s="223">
        <f t="shared" si="5"/>
        <v>0</v>
      </c>
      <c r="AZ40" s="242"/>
      <c r="BA40" s="244">
        <f t="shared" si="6"/>
        <v>1.0393776504449492</v>
      </c>
      <c r="BB40" s="244">
        <f t="shared" si="7"/>
        <v>1.5004139310885093E-2</v>
      </c>
      <c r="BC40" s="244">
        <f t="shared" si="8"/>
        <v>0</v>
      </c>
      <c r="BD40" s="244">
        <f t="shared" si="9"/>
        <v>0</v>
      </c>
      <c r="BE40" s="244">
        <f t="shared" si="10"/>
        <v>0</v>
      </c>
      <c r="BF40" s="244">
        <f t="shared" si="11"/>
        <v>0</v>
      </c>
      <c r="BG40" s="244">
        <f t="shared" si="12"/>
        <v>8.3204772542180963E-2</v>
      </c>
      <c r="BH40" s="244">
        <f t="shared" si="13"/>
        <v>0.22642610232790233</v>
      </c>
      <c r="BI40" s="244">
        <f t="shared" si="14"/>
        <v>0</v>
      </c>
      <c r="BJ40" s="244">
        <f t="shared" si="15"/>
        <v>0</v>
      </c>
      <c r="BK40" s="244">
        <f t="shared" si="16"/>
        <v>0</v>
      </c>
      <c r="BL40" s="244">
        <f t="shared" si="17"/>
        <v>0</v>
      </c>
      <c r="BM40" s="244">
        <f t="shared" si="18"/>
        <v>0</v>
      </c>
      <c r="BN40" s="244">
        <f t="shared" si="19"/>
        <v>3.5464329280273856E-2</v>
      </c>
      <c r="BO40" s="244">
        <f t="shared" si="20"/>
        <v>1.5004139310885093E-2</v>
      </c>
      <c r="BP40" s="244">
        <f t="shared" si="21"/>
        <v>0</v>
      </c>
      <c r="BQ40" s="244">
        <f t="shared" si="22"/>
        <v>0</v>
      </c>
      <c r="BR40" s="244">
        <f t="shared" si="23"/>
        <v>0</v>
      </c>
      <c r="BS40" s="244">
        <f t="shared" si="24"/>
        <v>0</v>
      </c>
      <c r="BT40" s="244">
        <f t="shared" si="25"/>
        <v>0.22642610232790233</v>
      </c>
      <c r="BU40" s="244">
        <f t="shared" si="26"/>
        <v>0</v>
      </c>
      <c r="BV40" s="244">
        <f t="shared" si="27"/>
        <v>0</v>
      </c>
      <c r="BW40" s="244">
        <f t="shared" si="28"/>
        <v>0</v>
      </c>
      <c r="BX40" s="244">
        <f t="shared" si="29"/>
        <v>0</v>
      </c>
      <c r="BY40" s="244"/>
      <c r="BZ40" s="244">
        <f t="shared" si="30"/>
        <v>1.0039133211646754</v>
      </c>
      <c r="CA40" s="244">
        <f t="shared" si="31"/>
        <v>0</v>
      </c>
      <c r="CB40" s="244">
        <f t="shared" si="32"/>
        <v>0</v>
      </c>
      <c r="CC40" s="244">
        <f t="shared" si="33"/>
        <v>0</v>
      </c>
      <c r="CD40" s="244">
        <f t="shared" si="34"/>
        <v>0</v>
      </c>
      <c r="CE40" s="244">
        <f t="shared" si="35"/>
        <v>0</v>
      </c>
      <c r="CF40" s="244">
        <f t="shared" si="36"/>
        <v>0</v>
      </c>
      <c r="CG40" s="244">
        <f t="shared" si="37"/>
        <v>0</v>
      </c>
      <c r="CH40" s="244">
        <f t="shared" si="38"/>
        <v>0</v>
      </c>
      <c r="CI40" s="244">
        <f t="shared" si="39"/>
        <v>0</v>
      </c>
      <c r="CJ40" s="244">
        <f t="shared" si="40"/>
        <v>0</v>
      </c>
    </row>
    <row r="41" spans="1:88" ht="60">
      <c r="A41" s="222" t="s">
        <v>3643</v>
      </c>
      <c r="B41" s="232">
        <v>98964</v>
      </c>
      <c r="C41" s="232" t="s">
        <v>898</v>
      </c>
      <c r="D41" s="232" t="s">
        <v>899</v>
      </c>
      <c r="E41" s="232" t="s">
        <v>900</v>
      </c>
      <c r="F41" s="232" t="s">
        <v>901</v>
      </c>
      <c r="G41" s="232">
        <v>9552</v>
      </c>
      <c r="H41" s="232" t="s">
        <v>902</v>
      </c>
      <c r="I41" s="232" t="s">
        <v>125</v>
      </c>
      <c r="J41" s="232" t="s">
        <v>700</v>
      </c>
      <c r="K41" s="232" t="s">
        <v>903</v>
      </c>
      <c r="L41" s="232" t="s">
        <v>904</v>
      </c>
      <c r="M41" s="232">
        <v>2022</v>
      </c>
      <c r="N41" s="232">
        <v>33167792</v>
      </c>
      <c r="O41" s="239">
        <f t="shared" si="0"/>
        <v>1.1450332946082057E-2</v>
      </c>
      <c r="P41" s="232">
        <v>92.3</v>
      </c>
      <c r="Q41" s="232">
        <v>1.6</v>
      </c>
      <c r="R41" s="232">
        <v>0</v>
      </c>
      <c r="S41" s="232">
        <v>0</v>
      </c>
      <c r="T41" s="232">
        <v>0</v>
      </c>
      <c r="U41" s="232">
        <v>0</v>
      </c>
      <c r="V41" s="232">
        <v>6.1</v>
      </c>
      <c r="W41" s="232">
        <v>0</v>
      </c>
      <c r="X41" s="232">
        <v>0</v>
      </c>
      <c r="Y41" s="232">
        <v>0</v>
      </c>
      <c r="Z41" s="232">
        <v>0</v>
      </c>
      <c r="AA41" s="232">
        <v>0</v>
      </c>
      <c r="AB41" s="232"/>
      <c r="AC41" s="232">
        <v>70</v>
      </c>
      <c r="AD41" s="232">
        <v>1.6</v>
      </c>
      <c r="AE41" s="232">
        <v>0</v>
      </c>
      <c r="AF41" s="232">
        <v>0</v>
      </c>
      <c r="AG41" s="232">
        <v>0</v>
      </c>
      <c r="AH41" s="232">
        <v>0</v>
      </c>
      <c r="AI41" s="232">
        <v>0</v>
      </c>
      <c r="AJ41" s="232">
        <v>0</v>
      </c>
      <c r="AK41" s="232">
        <v>0</v>
      </c>
      <c r="AL41" s="232">
        <v>0</v>
      </c>
      <c r="AM41" s="232">
        <v>0</v>
      </c>
      <c r="AN41" s="233"/>
      <c r="AO41" s="223">
        <f t="shared" si="4"/>
        <v>22.299999999999997</v>
      </c>
      <c r="AP41" s="223">
        <f t="shared" si="4"/>
        <v>0</v>
      </c>
      <c r="AQ41" s="223">
        <f t="shared" si="4"/>
        <v>0</v>
      </c>
      <c r="AR41" s="223">
        <f t="shared" si="4"/>
        <v>0</v>
      </c>
      <c r="AS41" s="223">
        <f t="shared" si="4"/>
        <v>0</v>
      </c>
      <c r="AT41" s="223">
        <f t="shared" si="4"/>
        <v>0</v>
      </c>
      <c r="AU41" s="223">
        <f t="shared" si="5"/>
        <v>0</v>
      </c>
      <c r="AV41" s="223">
        <f t="shared" si="5"/>
        <v>0</v>
      </c>
      <c r="AW41" s="223">
        <f t="shared" si="5"/>
        <v>0</v>
      </c>
      <c r="AX41" s="223">
        <f t="shared" si="5"/>
        <v>0</v>
      </c>
      <c r="AY41" s="223">
        <f t="shared" si="5"/>
        <v>0</v>
      </c>
      <c r="AZ41" s="242"/>
      <c r="BA41" s="244">
        <f t="shared" si="6"/>
        <v>1.0568657309233738</v>
      </c>
      <c r="BB41" s="244">
        <f t="shared" si="7"/>
        <v>1.8320532713731293E-2</v>
      </c>
      <c r="BC41" s="244">
        <f t="shared" si="8"/>
        <v>0</v>
      </c>
      <c r="BD41" s="244">
        <f t="shared" si="9"/>
        <v>0</v>
      </c>
      <c r="BE41" s="244">
        <f t="shared" si="10"/>
        <v>0</v>
      </c>
      <c r="BF41" s="244">
        <f t="shared" si="11"/>
        <v>0</v>
      </c>
      <c r="BG41" s="244">
        <f t="shared" si="12"/>
        <v>6.9847030971100538E-2</v>
      </c>
      <c r="BH41" s="244">
        <f t="shared" si="13"/>
        <v>0</v>
      </c>
      <c r="BI41" s="244">
        <f t="shared" si="14"/>
        <v>0</v>
      </c>
      <c r="BJ41" s="244">
        <f t="shared" si="15"/>
        <v>0</v>
      </c>
      <c r="BK41" s="244">
        <f t="shared" si="16"/>
        <v>0</v>
      </c>
      <c r="BL41" s="244">
        <f t="shared" si="17"/>
        <v>0</v>
      </c>
      <c r="BM41" s="244">
        <f t="shared" si="18"/>
        <v>0</v>
      </c>
      <c r="BN41" s="244">
        <f t="shared" si="19"/>
        <v>0.80152330622574397</v>
      </c>
      <c r="BO41" s="244">
        <f t="shared" si="20"/>
        <v>1.8320532713731293E-2</v>
      </c>
      <c r="BP41" s="244">
        <f t="shared" si="21"/>
        <v>0</v>
      </c>
      <c r="BQ41" s="244">
        <f t="shared" si="22"/>
        <v>0</v>
      </c>
      <c r="BR41" s="244">
        <f t="shared" si="23"/>
        <v>0</v>
      </c>
      <c r="BS41" s="244">
        <f t="shared" si="24"/>
        <v>0</v>
      </c>
      <c r="BT41" s="244">
        <f t="shared" si="25"/>
        <v>0</v>
      </c>
      <c r="BU41" s="244">
        <f t="shared" si="26"/>
        <v>0</v>
      </c>
      <c r="BV41" s="244">
        <f t="shared" si="27"/>
        <v>0</v>
      </c>
      <c r="BW41" s="244">
        <f t="shared" si="28"/>
        <v>0</v>
      </c>
      <c r="BX41" s="244">
        <f t="shared" si="29"/>
        <v>0</v>
      </c>
      <c r="BY41" s="244"/>
      <c r="BZ41" s="244">
        <f t="shared" si="30"/>
        <v>0.25534242469762986</v>
      </c>
      <c r="CA41" s="244">
        <f t="shared" si="31"/>
        <v>0</v>
      </c>
      <c r="CB41" s="244">
        <f t="shared" si="32"/>
        <v>0</v>
      </c>
      <c r="CC41" s="244">
        <f t="shared" si="33"/>
        <v>0</v>
      </c>
      <c r="CD41" s="244">
        <f t="shared" si="34"/>
        <v>0</v>
      </c>
      <c r="CE41" s="244">
        <f t="shared" si="35"/>
        <v>0</v>
      </c>
      <c r="CF41" s="244">
        <f t="shared" si="36"/>
        <v>0</v>
      </c>
      <c r="CG41" s="244">
        <f t="shared" si="37"/>
        <v>0</v>
      </c>
      <c r="CH41" s="244">
        <f t="shared" si="38"/>
        <v>0</v>
      </c>
      <c r="CI41" s="244">
        <f t="shared" si="39"/>
        <v>0</v>
      </c>
      <c r="CJ41" s="244">
        <f t="shared" si="40"/>
        <v>0</v>
      </c>
    </row>
    <row r="42" spans="1:88" ht="60">
      <c r="A42" s="222" t="s">
        <v>3643</v>
      </c>
      <c r="B42" s="232">
        <v>98959</v>
      </c>
      <c r="C42" s="232" t="s">
        <v>905</v>
      </c>
      <c r="D42" s="232"/>
      <c r="E42" s="232" t="s">
        <v>906</v>
      </c>
      <c r="F42" s="232"/>
      <c r="G42" s="232">
        <v>9642</v>
      </c>
      <c r="H42" s="232" t="s">
        <v>907</v>
      </c>
      <c r="I42" s="232" t="s">
        <v>125</v>
      </c>
      <c r="J42" s="232" t="s">
        <v>700</v>
      </c>
      <c r="K42" s="232" t="s">
        <v>908</v>
      </c>
      <c r="L42" s="232" t="s">
        <v>909</v>
      </c>
      <c r="M42" s="232">
        <v>2022</v>
      </c>
      <c r="N42" s="232">
        <v>19701430</v>
      </c>
      <c r="O42" s="239">
        <f t="shared" si="0"/>
        <v>6.8014154518916854E-3</v>
      </c>
      <c r="P42" s="232">
        <v>60.2</v>
      </c>
      <c r="Q42" s="232">
        <v>4.92</v>
      </c>
      <c r="R42" s="232">
        <v>0</v>
      </c>
      <c r="S42" s="232">
        <v>0</v>
      </c>
      <c r="T42" s="232">
        <v>0</v>
      </c>
      <c r="U42" s="232">
        <v>0</v>
      </c>
      <c r="V42" s="232">
        <v>6.1</v>
      </c>
      <c r="W42" s="232">
        <v>28.78</v>
      </c>
      <c r="X42" s="232">
        <v>0</v>
      </c>
      <c r="Y42" s="232">
        <v>0</v>
      </c>
      <c r="Z42" s="232">
        <v>0</v>
      </c>
      <c r="AA42" s="232">
        <v>0</v>
      </c>
      <c r="AB42" s="232"/>
      <c r="AC42" s="232">
        <v>60.2</v>
      </c>
      <c r="AD42" s="232">
        <v>4.92</v>
      </c>
      <c r="AE42" s="232">
        <v>0</v>
      </c>
      <c r="AF42" s="232">
        <v>0</v>
      </c>
      <c r="AG42" s="232">
        <v>0</v>
      </c>
      <c r="AH42" s="232">
        <v>0</v>
      </c>
      <c r="AI42" s="232">
        <v>28.78</v>
      </c>
      <c r="AJ42" s="232">
        <v>0</v>
      </c>
      <c r="AK42" s="232">
        <v>0</v>
      </c>
      <c r="AL42" s="232">
        <v>0</v>
      </c>
      <c r="AM42" s="232">
        <v>0</v>
      </c>
      <c r="AN42" s="233"/>
      <c r="AO42" s="223">
        <f t="shared" si="4"/>
        <v>0</v>
      </c>
      <c r="AP42" s="223">
        <f t="shared" si="4"/>
        <v>0</v>
      </c>
      <c r="AQ42" s="223">
        <f t="shared" si="4"/>
        <v>0</v>
      </c>
      <c r="AR42" s="223">
        <f t="shared" si="4"/>
        <v>0</v>
      </c>
      <c r="AS42" s="223">
        <f t="shared" si="4"/>
        <v>0</v>
      </c>
      <c r="AT42" s="223">
        <f t="shared" si="4"/>
        <v>0</v>
      </c>
      <c r="AU42" s="223">
        <f t="shared" si="5"/>
        <v>0</v>
      </c>
      <c r="AV42" s="223">
        <f t="shared" si="5"/>
        <v>0</v>
      </c>
      <c r="AW42" s="223">
        <f t="shared" si="5"/>
        <v>0</v>
      </c>
      <c r="AX42" s="223">
        <f t="shared" si="5"/>
        <v>0</v>
      </c>
      <c r="AY42" s="223">
        <f t="shared" si="5"/>
        <v>0</v>
      </c>
      <c r="AZ42" s="242"/>
      <c r="BA42" s="244">
        <f t="shared" si="6"/>
        <v>0.40944521020387947</v>
      </c>
      <c r="BB42" s="244">
        <f t="shared" si="7"/>
        <v>3.346296402330709E-2</v>
      </c>
      <c r="BC42" s="244">
        <f t="shared" si="8"/>
        <v>0</v>
      </c>
      <c r="BD42" s="244">
        <f t="shared" si="9"/>
        <v>0</v>
      </c>
      <c r="BE42" s="244">
        <f t="shared" si="10"/>
        <v>0</v>
      </c>
      <c r="BF42" s="244">
        <f t="shared" si="11"/>
        <v>0</v>
      </c>
      <c r="BG42" s="244">
        <f t="shared" si="12"/>
        <v>4.1488634256539279E-2</v>
      </c>
      <c r="BH42" s="244">
        <f t="shared" si="13"/>
        <v>0.19574473670544271</v>
      </c>
      <c r="BI42" s="244">
        <f t="shared" si="14"/>
        <v>0</v>
      </c>
      <c r="BJ42" s="244">
        <f t="shared" si="15"/>
        <v>0</v>
      </c>
      <c r="BK42" s="244">
        <f t="shared" si="16"/>
        <v>0</v>
      </c>
      <c r="BL42" s="244">
        <f t="shared" si="17"/>
        <v>0</v>
      </c>
      <c r="BM42" s="244">
        <f t="shared" si="18"/>
        <v>0</v>
      </c>
      <c r="BN42" s="244">
        <f t="shared" si="19"/>
        <v>0.40944521020387947</v>
      </c>
      <c r="BO42" s="244">
        <f t="shared" si="20"/>
        <v>3.346296402330709E-2</v>
      </c>
      <c r="BP42" s="244">
        <f t="shared" si="21"/>
        <v>0</v>
      </c>
      <c r="BQ42" s="244">
        <f t="shared" si="22"/>
        <v>0</v>
      </c>
      <c r="BR42" s="244">
        <f t="shared" si="23"/>
        <v>0</v>
      </c>
      <c r="BS42" s="244">
        <f t="shared" si="24"/>
        <v>0</v>
      </c>
      <c r="BT42" s="244">
        <f t="shared" si="25"/>
        <v>0.19574473670544271</v>
      </c>
      <c r="BU42" s="244">
        <f t="shared" si="26"/>
        <v>0</v>
      </c>
      <c r="BV42" s="244">
        <f t="shared" si="27"/>
        <v>0</v>
      </c>
      <c r="BW42" s="244">
        <f t="shared" si="28"/>
        <v>0</v>
      </c>
      <c r="BX42" s="244">
        <f t="shared" si="29"/>
        <v>0</v>
      </c>
      <c r="BY42" s="244"/>
      <c r="BZ42" s="244">
        <f t="shared" si="30"/>
        <v>0</v>
      </c>
      <c r="CA42" s="244">
        <f t="shared" si="31"/>
        <v>0</v>
      </c>
      <c r="CB42" s="244">
        <f t="shared" si="32"/>
        <v>0</v>
      </c>
      <c r="CC42" s="244">
        <f t="shared" si="33"/>
        <v>0</v>
      </c>
      <c r="CD42" s="244">
        <f t="shared" si="34"/>
        <v>0</v>
      </c>
      <c r="CE42" s="244">
        <f t="shared" si="35"/>
        <v>0</v>
      </c>
      <c r="CF42" s="244">
        <f t="shared" si="36"/>
        <v>0</v>
      </c>
      <c r="CG42" s="244">
        <f t="shared" si="37"/>
        <v>0</v>
      </c>
      <c r="CH42" s="244">
        <f t="shared" si="38"/>
        <v>0</v>
      </c>
      <c r="CI42" s="244">
        <f t="shared" si="39"/>
        <v>0</v>
      </c>
      <c r="CJ42" s="244">
        <f t="shared" si="40"/>
        <v>0</v>
      </c>
    </row>
    <row r="43" spans="1:88" ht="60">
      <c r="A43" s="222" t="s">
        <v>3643</v>
      </c>
      <c r="B43" s="232">
        <v>101593</v>
      </c>
      <c r="C43" s="232" t="s">
        <v>910</v>
      </c>
      <c r="D43" s="232"/>
      <c r="E43" s="232" t="s">
        <v>911</v>
      </c>
      <c r="F43" s="232"/>
      <c r="G43" s="232">
        <v>9607</v>
      </c>
      <c r="H43" s="232" t="s">
        <v>912</v>
      </c>
      <c r="I43" s="232" t="s">
        <v>125</v>
      </c>
      <c r="J43" s="232" t="s">
        <v>700</v>
      </c>
      <c r="K43" s="232" t="s">
        <v>913</v>
      </c>
      <c r="L43" s="232" t="s">
        <v>914</v>
      </c>
      <c r="M43" s="232">
        <v>2022</v>
      </c>
      <c r="N43" s="232">
        <v>6376111</v>
      </c>
      <c r="O43" s="239">
        <f t="shared" si="0"/>
        <v>2.201189450632596E-3</v>
      </c>
      <c r="P43" s="232">
        <v>93.8</v>
      </c>
      <c r="Q43" s="232">
        <v>0.1</v>
      </c>
      <c r="R43" s="232">
        <v>0</v>
      </c>
      <c r="S43" s="232">
        <v>0</v>
      </c>
      <c r="T43" s="232">
        <v>0</v>
      </c>
      <c r="U43" s="232">
        <v>0</v>
      </c>
      <c r="V43" s="232">
        <v>6.1</v>
      </c>
      <c r="W43" s="232">
        <v>0</v>
      </c>
      <c r="X43" s="232">
        <v>0</v>
      </c>
      <c r="Y43" s="232">
        <v>0</v>
      </c>
      <c r="Z43" s="232">
        <v>0</v>
      </c>
      <c r="AA43" s="232">
        <v>0</v>
      </c>
      <c r="AB43" s="232"/>
      <c r="AC43" s="232">
        <v>1.4</v>
      </c>
      <c r="AD43" s="232">
        <v>0.1</v>
      </c>
      <c r="AE43" s="232">
        <v>0</v>
      </c>
      <c r="AF43" s="232">
        <v>0</v>
      </c>
      <c r="AG43" s="232">
        <v>0</v>
      </c>
      <c r="AH43" s="232">
        <v>0</v>
      </c>
      <c r="AI43" s="232">
        <v>0</v>
      </c>
      <c r="AJ43" s="232">
        <v>0</v>
      </c>
      <c r="AK43" s="232">
        <v>0</v>
      </c>
      <c r="AL43" s="232">
        <v>0</v>
      </c>
      <c r="AM43" s="232">
        <v>0</v>
      </c>
      <c r="AN43" s="233"/>
      <c r="AO43" s="223">
        <f t="shared" si="4"/>
        <v>92.399999999999991</v>
      </c>
      <c r="AP43" s="223">
        <f t="shared" si="4"/>
        <v>0</v>
      </c>
      <c r="AQ43" s="223">
        <f t="shared" si="4"/>
        <v>0</v>
      </c>
      <c r="AR43" s="223">
        <f t="shared" si="4"/>
        <v>0</v>
      </c>
      <c r="AS43" s="223">
        <f t="shared" si="4"/>
        <v>0</v>
      </c>
      <c r="AT43" s="223">
        <f t="shared" si="4"/>
        <v>0</v>
      </c>
      <c r="AU43" s="223">
        <f t="shared" si="5"/>
        <v>0</v>
      </c>
      <c r="AV43" s="223">
        <f t="shared" si="5"/>
        <v>0</v>
      </c>
      <c r="AW43" s="223">
        <f t="shared" si="5"/>
        <v>0</v>
      </c>
      <c r="AX43" s="223">
        <f t="shared" si="5"/>
        <v>0</v>
      </c>
      <c r="AY43" s="223">
        <f t="shared" si="5"/>
        <v>0</v>
      </c>
      <c r="AZ43" s="242"/>
      <c r="BA43" s="244">
        <f t="shared" si="6"/>
        <v>0.20647157046933751</v>
      </c>
      <c r="BB43" s="244">
        <f t="shared" si="7"/>
        <v>2.2011894506325961E-4</v>
      </c>
      <c r="BC43" s="244">
        <f t="shared" si="8"/>
        <v>0</v>
      </c>
      <c r="BD43" s="244">
        <f t="shared" si="9"/>
        <v>0</v>
      </c>
      <c r="BE43" s="244">
        <f t="shared" si="10"/>
        <v>0</v>
      </c>
      <c r="BF43" s="244">
        <f t="shared" si="11"/>
        <v>0</v>
      </c>
      <c r="BG43" s="244">
        <f t="shared" si="12"/>
        <v>1.3427255648858836E-2</v>
      </c>
      <c r="BH43" s="244">
        <f t="shared" si="13"/>
        <v>0</v>
      </c>
      <c r="BI43" s="244">
        <f t="shared" si="14"/>
        <v>0</v>
      </c>
      <c r="BJ43" s="244">
        <f t="shared" si="15"/>
        <v>0</v>
      </c>
      <c r="BK43" s="244">
        <f t="shared" si="16"/>
        <v>0</v>
      </c>
      <c r="BL43" s="244">
        <f t="shared" si="17"/>
        <v>0</v>
      </c>
      <c r="BM43" s="244">
        <f t="shared" si="18"/>
        <v>0</v>
      </c>
      <c r="BN43" s="244">
        <f t="shared" si="19"/>
        <v>3.0816652308856343E-3</v>
      </c>
      <c r="BO43" s="244">
        <f t="shared" si="20"/>
        <v>2.2011894506325961E-4</v>
      </c>
      <c r="BP43" s="244">
        <f t="shared" si="21"/>
        <v>0</v>
      </c>
      <c r="BQ43" s="244">
        <f t="shared" si="22"/>
        <v>0</v>
      </c>
      <c r="BR43" s="244">
        <f t="shared" si="23"/>
        <v>0</v>
      </c>
      <c r="BS43" s="244">
        <f t="shared" si="24"/>
        <v>0</v>
      </c>
      <c r="BT43" s="244">
        <f t="shared" si="25"/>
        <v>0</v>
      </c>
      <c r="BU43" s="244">
        <f t="shared" si="26"/>
        <v>0</v>
      </c>
      <c r="BV43" s="244">
        <f t="shared" si="27"/>
        <v>0</v>
      </c>
      <c r="BW43" s="244">
        <f t="shared" si="28"/>
        <v>0</v>
      </c>
      <c r="BX43" s="244">
        <f t="shared" si="29"/>
        <v>0</v>
      </c>
      <c r="BY43" s="244"/>
      <c r="BZ43" s="244">
        <f t="shared" si="30"/>
        <v>0.20338990523845185</v>
      </c>
      <c r="CA43" s="244">
        <f t="shared" si="31"/>
        <v>0</v>
      </c>
      <c r="CB43" s="244">
        <f t="shared" si="32"/>
        <v>0</v>
      </c>
      <c r="CC43" s="244">
        <f t="shared" si="33"/>
        <v>0</v>
      </c>
      <c r="CD43" s="244">
        <f t="shared" si="34"/>
        <v>0</v>
      </c>
      <c r="CE43" s="244">
        <f t="shared" si="35"/>
        <v>0</v>
      </c>
      <c r="CF43" s="244">
        <f t="shared" si="36"/>
        <v>0</v>
      </c>
      <c r="CG43" s="244">
        <f t="shared" si="37"/>
        <v>0</v>
      </c>
      <c r="CH43" s="244">
        <f t="shared" si="38"/>
        <v>0</v>
      </c>
      <c r="CI43" s="244">
        <f t="shared" si="39"/>
        <v>0</v>
      </c>
      <c r="CJ43" s="244">
        <f t="shared" si="40"/>
        <v>0</v>
      </c>
    </row>
    <row r="44" spans="1:88" ht="90">
      <c r="A44" s="222" t="s">
        <v>3643</v>
      </c>
      <c r="B44" s="232">
        <v>15690</v>
      </c>
      <c r="C44" s="232" t="s">
        <v>915</v>
      </c>
      <c r="D44" s="232" t="s">
        <v>916</v>
      </c>
      <c r="E44" s="232" t="s">
        <v>917</v>
      </c>
      <c r="F44" s="232" t="s">
        <v>918</v>
      </c>
      <c r="G44" s="232">
        <v>9479</v>
      </c>
      <c r="H44" s="232" t="s">
        <v>919</v>
      </c>
      <c r="I44" s="232" t="s">
        <v>125</v>
      </c>
      <c r="J44" s="232" t="s">
        <v>700</v>
      </c>
      <c r="K44" s="232" t="s">
        <v>920</v>
      </c>
      <c r="L44" s="232"/>
      <c r="M44" s="232">
        <v>2022</v>
      </c>
      <c r="N44" s="232">
        <v>2804168</v>
      </c>
      <c r="O44" s="239">
        <f t="shared" si="0"/>
        <v>9.680673720080321E-4</v>
      </c>
      <c r="P44" s="232">
        <v>85.1</v>
      </c>
      <c r="Q44" s="232">
        <v>6.4</v>
      </c>
      <c r="R44" s="232">
        <v>2.4</v>
      </c>
      <c r="S44" s="232">
        <v>0</v>
      </c>
      <c r="T44" s="232">
        <v>0</v>
      </c>
      <c r="U44" s="232">
        <v>0</v>
      </c>
      <c r="V44" s="232">
        <v>6.1</v>
      </c>
      <c r="W44" s="232">
        <v>0</v>
      </c>
      <c r="X44" s="232">
        <v>0</v>
      </c>
      <c r="Y44" s="232">
        <v>0</v>
      </c>
      <c r="Z44" s="232">
        <v>0</v>
      </c>
      <c r="AA44" s="232">
        <v>0</v>
      </c>
      <c r="AB44" s="232"/>
      <c r="AC44" s="232">
        <v>33.4</v>
      </c>
      <c r="AD44" s="232">
        <v>4.5</v>
      </c>
      <c r="AE44" s="232">
        <v>0</v>
      </c>
      <c r="AF44" s="232">
        <v>0</v>
      </c>
      <c r="AG44" s="232">
        <v>0</v>
      </c>
      <c r="AH44" s="232">
        <v>0</v>
      </c>
      <c r="AI44" s="232">
        <v>0</v>
      </c>
      <c r="AJ44" s="232">
        <v>0</v>
      </c>
      <c r="AK44" s="232">
        <v>0</v>
      </c>
      <c r="AL44" s="232">
        <v>0</v>
      </c>
      <c r="AM44" s="232">
        <v>0</v>
      </c>
      <c r="AN44" s="233"/>
      <c r="AO44" s="223">
        <f t="shared" si="4"/>
        <v>51.699999999999996</v>
      </c>
      <c r="AP44" s="223">
        <f t="shared" si="4"/>
        <v>1.9000000000000004</v>
      </c>
      <c r="AQ44" s="223">
        <f t="shared" si="4"/>
        <v>2.4</v>
      </c>
      <c r="AR44" s="223">
        <f t="shared" si="4"/>
        <v>0</v>
      </c>
      <c r="AS44" s="223">
        <f t="shared" si="4"/>
        <v>0</v>
      </c>
      <c r="AT44" s="223">
        <f t="shared" si="4"/>
        <v>0</v>
      </c>
      <c r="AU44" s="223">
        <f t="shared" si="5"/>
        <v>0</v>
      </c>
      <c r="AV44" s="223">
        <f t="shared" si="5"/>
        <v>0</v>
      </c>
      <c r="AW44" s="223">
        <f t="shared" si="5"/>
        <v>0</v>
      </c>
      <c r="AX44" s="223">
        <f t="shared" si="5"/>
        <v>0</v>
      </c>
      <c r="AY44" s="223">
        <f t="shared" si="5"/>
        <v>0</v>
      </c>
      <c r="AZ44" s="242"/>
      <c r="BA44" s="244">
        <f t="shared" si="6"/>
        <v>8.2382533357883522E-2</v>
      </c>
      <c r="BB44" s="244">
        <f t="shared" si="7"/>
        <v>6.195631180851406E-3</v>
      </c>
      <c r="BC44" s="244">
        <f t="shared" si="8"/>
        <v>2.3233616928192771E-3</v>
      </c>
      <c r="BD44" s="244">
        <f t="shared" si="9"/>
        <v>0</v>
      </c>
      <c r="BE44" s="244">
        <f t="shared" si="10"/>
        <v>0</v>
      </c>
      <c r="BF44" s="244">
        <f t="shared" si="11"/>
        <v>0</v>
      </c>
      <c r="BG44" s="244">
        <f t="shared" si="12"/>
        <v>5.9052109692489954E-3</v>
      </c>
      <c r="BH44" s="244">
        <f t="shared" si="13"/>
        <v>0</v>
      </c>
      <c r="BI44" s="244">
        <f t="shared" si="14"/>
        <v>0</v>
      </c>
      <c r="BJ44" s="244">
        <f t="shared" si="15"/>
        <v>0</v>
      </c>
      <c r="BK44" s="244">
        <f t="shared" si="16"/>
        <v>0</v>
      </c>
      <c r="BL44" s="244">
        <f t="shared" si="17"/>
        <v>0</v>
      </c>
      <c r="BM44" s="244">
        <f t="shared" si="18"/>
        <v>0</v>
      </c>
      <c r="BN44" s="244">
        <f t="shared" si="19"/>
        <v>3.2333450225068269E-2</v>
      </c>
      <c r="BO44" s="244">
        <f t="shared" si="20"/>
        <v>4.3563031740361446E-3</v>
      </c>
      <c r="BP44" s="244">
        <f t="shared" si="21"/>
        <v>0</v>
      </c>
      <c r="BQ44" s="244">
        <f t="shared" si="22"/>
        <v>0</v>
      </c>
      <c r="BR44" s="244">
        <f t="shared" si="23"/>
        <v>0</v>
      </c>
      <c r="BS44" s="244">
        <f t="shared" si="24"/>
        <v>0</v>
      </c>
      <c r="BT44" s="244">
        <f t="shared" si="25"/>
        <v>0</v>
      </c>
      <c r="BU44" s="244">
        <f t="shared" si="26"/>
        <v>0</v>
      </c>
      <c r="BV44" s="244">
        <f t="shared" si="27"/>
        <v>0</v>
      </c>
      <c r="BW44" s="244">
        <f t="shared" si="28"/>
        <v>0</v>
      </c>
      <c r="BX44" s="244">
        <f t="shared" si="29"/>
        <v>0</v>
      </c>
      <c r="BY44" s="244"/>
      <c r="BZ44" s="244">
        <f t="shared" si="30"/>
        <v>5.0049083132815253E-2</v>
      </c>
      <c r="CA44" s="244">
        <f t="shared" si="31"/>
        <v>1.8393280068152613E-3</v>
      </c>
      <c r="CB44" s="244">
        <f t="shared" si="32"/>
        <v>2.3233616928192771E-3</v>
      </c>
      <c r="CC44" s="244">
        <f t="shared" si="33"/>
        <v>0</v>
      </c>
      <c r="CD44" s="244">
        <f t="shared" si="34"/>
        <v>0</v>
      </c>
      <c r="CE44" s="244">
        <f t="shared" si="35"/>
        <v>0</v>
      </c>
      <c r="CF44" s="244">
        <f t="shared" si="36"/>
        <v>0</v>
      </c>
      <c r="CG44" s="244">
        <f t="shared" si="37"/>
        <v>0</v>
      </c>
      <c r="CH44" s="244">
        <f t="shared" si="38"/>
        <v>0</v>
      </c>
      <c r="CI44" s="244">
        <f t="shared" si="39"/>
        <v>0</v>
      </c>
      <c r="CJ44" s="244">
        <f t="shared" si="40"/>
        <v>0</v>
      </c>
    </row>
    <row r="45" spans="1:88" ht="60">
      <c r="A45" s="222" t="s">
        <v>3643</v>
      </c>
      <c r="B45" s="232">
        <v>101641</v>
      </c>
      <c r="C45" s="232" t="s">
        <v>921</v>
      </c>
      <c r="D45" s="232"/>
      <c r="E45" s="232" t="s">
        <v>922</v>
      </c>
      <c r="F45" s="232"/>
      <c r="G45" s="232">
        <v>9536</v>
      </c>
      <c r="H45" s="232" t="s">
        <v>923</v>
      </c>
      <c r="I45" s="232" t="s">
        <v>125</v>
      </c>
      <c r="J45" s="232" t="s">
        <v>700</v>
      </c>
      <c r="K45" s="232" t="s">
        <v>924</v>
      </c>
      <c r="L45" s="232"/>
      <c r="M45" s="232">
        <v>2022</v>
      </c>
      <c r="N45" s="232">
        <v>9080872</v>
      </c>
      <c r="O45" s="239">
        <f t="shared" si="0"/>
        <v>3.1349390951545424E-3</v>
      </c>
      <c r="P45" s="232">
        <v>89</v>
      </c>
      <c r="Q45" s="232">
        <v>4.9000000000000004</v>
      </c>
      <c r="R45" s="232">
        <v>0</v>
      </c>
      <c r="S45" s="232">
        <v>0</v>
      </c>
      <c r="T45" s="232">
        <v>0</v>
      </c>
      <c r="U45" s="232">
        <v>0</v>
      </c>
      <c r="V45" s="232">
        <v>6.1</v>
      </c>
      <c r="W45" s="232">
        <v>0</v>
      </c>
      <c r="X45" s="232">
        <v>0</v>
      </c>
      <c r="Y45" s="232">
        <v>0</v>
      </c>
      <c r="Z45" s="232">
        <v>0</v>
      </c>
      <c r="AA45" s="232">
        <v>0</v>
      </c>
      <c r="AB45" s="232"/>
      <c r="AC45" s="232">
        <v>0</v>
      </c>
      <c r="AD45" s="232">
        <v>4.9000000000000004</v>
      </c>
      <c r="AE45" s="232">
        <v>0</v>
      </c>
      <c r="AF45" s="232">
        <v>0</v>
      </c>
      <c r="AG45" s="232">
        <v>0</v>
      </c>
      <c r="AH45" s="232">
        <v>0</v>
      </c>
      <c r="AI45" s="232">
        <v>0</v>
      </c>
      <c r="AJ45" s="232">
        <v>0</v>
      </c>
      <c r="AK45" s="232">
        <v>0</v>
      </c>
      <c r="AL45" s="232">
        <v>0</v>
      </c>
      <c r="AM45" s="232">
        <v>0</v>
      </c>
      <c r="AN45" s="233"/>
      <c r="AO45" s="223">
        <f t="shared" si="4"/>
        <v>89</v>
      </c>
      <c r="AP45" s="223">
        <f t="shared" si="4"/>
        <v>0</v>
      </c>
      <c r="AQ45" s="223">
        <f t="shared" si="4"/>
        <v>0</v>
      </c>
      <c r="AR45" s="223">
        <f t="shared" si="4"/>
        <v>0</v>
      </c>
      <c r="AS45" s="223">
        <f t="shared" si="4"/>
        <v>0</v>
      </c>
      <c r="AT45" s="223">
        <f t="shared" si="4"/>
        <v>0</v>
      </c>
      <c r="AU45" s="223">
        <f t="shared" si="5"/>
        <v>0</v>
      </c>
      <c r="AV45" s="223">
        <f t="shared" si="5"/>
        <v>0</v>
      </c>
      <c r="AW45" s="223">
        <f t="shared" si="5"/>
        <v>0</v>
      </c>
      <c r="AX45" s="223">
        <f t="shared" si="5"/>
        <v>0</v>
      </c>
      <c r="AY45" s="223">
        <f t="shared" si="5"/>
        <v>0</v>
      </c>
      <c r="AZ45" s="242"/>
      <c r="BA45" s="244">
        <f t="shared" si="6"/>
        <v>0.27900957946875427</v>
      </c>
      <c r="BB45" s="244">
        <f t="shared" si="7"/>
        <v>1.536120156625726E-2</v>
      </c>
      <c r="BC45" s="244">
        <f t="shared" si="8"/>
        <v>0</v>
      </c>
      <c r="BD45" s="244">
        <f t="shared" si="9"/>
        <v>0</v>
      </c>
      <c r="BE45" s="244">
        <f t="shared" si="10"/>
        <v>0</v>
      </c>
      <c r="BF45" s="244">
        <f t="shared" si="11"/>
        <v>0</v>
      </c>
      <c r="BG45" s="244">
        <f t="shared" si="12"/>
        <v>1.9123128480442706E-2</v>
      </c>
      <c r="BH45" s="244">
        <f t="shared" si="13"/>
        <v>0</v>
      </c>
      <c r="BI45" s="244">
        <f t="shared" si="14"/>
        <v>0</v>
      </c>
      <c r="BJ45" s="244">
        <f t="shared" si="15"/>
        <v>0</v>
      </c>
      <c r="BK45" s="244">
        <f t="shared" si="16"/>
        <v>0</v>
      </c>
      <c r="BL45" s="244">
        <f t="shared" si="17"/>
        <v>0</v>
      </c>
      <c r="BM45" s="244">
        <f t="shared" si="18"/>
        <v>0</v>
      </c>
      <c r="BN45" s="244">
        <f t="shared" si="19"/>
        <v>0</v>
      </c>
      <c r="BO45" s="244">
        <f t="shared" si="20"/>
        <v>1.536120156625726E-2</v>
      </c>
      <c r="BP45" s="244">
        <f t="shared" si="21"/>
        <v>0</v>
      </c>
      <c r="BQ45" s="244">
        <f t="shared" si="22"/>
        <v>0</v>
      </c>
      <c r="BR45" s="244">
        <f t="shared" si="23"/>
        <v>0</v>
      </c>
      <c r="BS45" s="244">
        <f t="shared" si="24"/>
        <v>0</v>
      </c>
      <c r="BT45" s="244">
        <f t="shared" si="25"/>
        <v>0</v>
      </c>
      <c r="BU45" s="244">
        <f t="shared" si="26"/>
        <v>0</v>
      </c>
      <c r="BV45" s="244">
        <f t="shared" si="27"/>
        <v>0</v>
      </c>
      <c r="BW45" s="244">
        <f t="shared" si="28"/>
        <v>0</v>
      </c>
      <c r="BX45" s="244">
        <f t="shared" si="29"/>
        <v>0</v>
      </c>
      <c r="BY45" s="244"/>
      <c r="BZ45" s="244">
        <f t="shared" si="30"/>
        <v>0.27900957946875427</v>
      </c>
      <c r="CA45" s="244">
        <f t="shared" si="31"/>
        <v>0</v>
      </c>
      <c r="CB45" s="244">
        <f t="shared" si="32"/>
        <v>0</v>
      </c>
      <c r="CC45" s="244">
        <f t="shared" si="33"/>
        <v>0</v>
      </c>
      <c r="CD45" s="244">
        <f t="shared" si="34"/>
        <v>0</v>
      </c>
      <c r="CE45" s="244">
        <f t="shared" si="35"/>
        <v>0</v>
      </c>
      <c r="CF45" s="244">
        <f t="shared" si="36"/>
        <v>0</v>
      </c>
      <c r="CG45" s="244">
        <f t="shared" si="37"/>
        <v>0</v>
      </c>
      <c r="CH45" s="244">
        <f t="shared" si="38"/>
        <v>0</v>
      </c>
      <c r="CI45" s="244">
        <f t="shared" si="39"/>
        <v>0</v>
      </c>
      <c r="CJ45" s="244">
        <f t="shared" si="40"/>
        <v>0</v>
      </c>
    </row>
    <row r="46" spans="1:88" ht="90">
      <c r="A46" s="222" t="s">
        <v>3643</v>
      </c>
      <c r="B46" s="232">
        <v>118252</v>
      </c>
      <c r="C46" s="232" t="s">
        <v>925</v>
      </c>
      <c r="D46" s="232"/>
      <c r="E46" s="232" t="s">
        <v>926</v>
      </c>
      <c r="F46" s="232"/>
      <c r="G46" s="232">
        <v>9477</v>
      </c>
      <c r="H46" s="232" t="s">
        <v>927</v>
      </c>
      <c r="I46" s="232" t="s">
        <v>125</v>
      </c>
      <c r="J46" s="232" t="s">
        <v>700</v>
      </c>
      <c r="K46" s="232" t="s">
        <v>928</v>
      </c>
      <c r="L46" s="232" t="s">
        <v>929</v>
      </c>
      <c r="M46" s="232">
        <v>2022</v>
      </c>
      <c r="N46" s="232">
        <v>7256060</v>
      </c>
      <c r="O46" s="239">
        <f t="shared" si="0"/>
        <v>2.5049693653634878E-3</v>
      </c>
      <c r="P46" s="232">
        <v>85.1</v>
      </c>
      <c r="Q46" s="232">
        <v>6.4</v>
      </c>
      <c r="R46" s="232">
        <v>2.4</v>
      </c>
      <c r="S46" s="232">
        <v>0</v>
      </c>
      <c r="T46" s="232">
        <v>0</v>
      </c>
      <c r="U46" s="232">
        <v>0</v>
      </c>
      <c r="V46" s="232">
        <v>6.1</v>
      </c>
      <c r="W46" s="232">
        <v>0</v>
      </c>
      <c r="X46" s="232">
        <v>0</v>
      </c>
      <c r="Y46" s="232">
        <v>0</v>
      </c>
      <c r="Z46" s="232">
        <v>0</v>
      </c>
      <c r="AA46" s="232">
        <v>0</v>
      </c>
      <c r="AB46" s="232"/>
      <c r="AC46" s="232">
        <v>33.4</v>
      </c>
      <c r="AD46" s="232">
        <v>4.5</v>
      </c>
      <c r="AE46" s="232">
        <v>0</v>
      </c>
      <c r="AF46" s="232">
        <v>0</v>
      </c>
      <c r="AG46" s="232">
        <v>0</v>
      </c>
      <c r="AH46" s="232">
        <v>0</v>
      </c>
      <c r="AI46" s="232">
        <v>0</v>
      </c>
      <c r="AJ46" s="232">
        <v>0</v>
      </c>
      <c r="AK46" s="232">
        <v>0</v>
      </c>
      <c r="AL46" s="232">
        <v>0</v>
      </c>
      <c r="AM46" s="232">
        <v>0</v>
      </c>
      <c r="AN46" s="233"/>
      <c r="AO46" s="223">
        <f t="shared" si="4"/>
        <v>51.699999999999996</v>
      </c>
      <c r="AP46" s="223">
        <f t="shared" si="4"/>
        <v>1.9000000000000004</v>
      </c>
      <c r="AQ46" s="223">
        <f t="shared" si="4"/>
        <v>2.4</v>
      </c>
      <c r="AR46" s="223">
        <f t="shared" si="4"/>
        <v>0</v>
      </c>
      <c r="AS46" s="223">
        <f t="shared" si="4"/>
        <v>0</v>
      </c>
      <c r="AT46" s="223">
        <f t="shared" si="4"/>
        <v>0</v>
      </c>
      <c r="AU46" s="223">
        <f t="shared" si="5"/>
        <v>0</v>
      </c>
      <c r="AV46" s="223">
        <f t="shared" si="5"/>
        <v>0</v>
      </c>
      <c r="AW46" s="223">
        <f t="shared" si="5"/>
        <v>0</v>
      </c>
      <c r="AX46" s="223">
        <f t="shared" si="5"/>
        <v>0</v>
      </c>
      <c r="AY46" s="223">
        <f t="shared" si="5"/>
        <v>0</v>
      </c>
      <c r="AZ46" s="242"/>
      <c r="BA46" s="244">
        <f t="shared" si="6"/>
        <v>0.21317289299243281</v>
      </c>
      <c r="BB46" s="244">
        <f t="shared" si="7"/>
        <v>1.6031803938326324E-2</v>
      </c>
      <c r="BC46" s="244">
        <f t="shared" si="8"/>
        <v>6.0119264768723705E-3</v>
      </c>
      <c r="BD46" s="244">
        <f t="shared" si="9"/>
        <v>0</v>
      </c>
      <c r="BE46" s="244">
        <f t="shared" si="10"/>
        <v>0</v>
      </c>
      <c r="BF46" s="244">
        <f t="shared" si="11"/>
        <v>0</v>
      </c>
      <c r="BG46" s="244">
        <f t="shared" si="12"/>
        <v>1.5280313128717275E-2</v>
      </c>
      <c r="BH46" s="244">
        <f t="shared" si="13"/>
        <v>0</v>
      </c>
      <c r="BI46" s="244">
        <f t="shared" si="14"/>
        <v>0</v>
      </c>
      <c r="BJ46" s="244">
        <f t="shared" si="15"/>
        <v>0</v>
      </c>
      <c r="BK46" s="244">
        <f t="shared" si="16"/>
        <v>0</v>
      </c>
      <c r="BL46" s="244">
        <f t="shared" si="17"/>
        <v>0</v>
      </c>
      <c r="BM46" s="244">
        <f t="shared" si="18"/>
        <v>0</v>
      </c>
      <c r="BN46" s="244">
        <f t="shared" si="19"/>
        <v>8.3665976803140488E-2</v>
      </c>
      <c r="BO46" s="244">
        <f t="shared" si="20"/>
        <v>1.1272362144135696E-2</v>
      </c>
      <c r="BP46" s="244">
        <f t="shared" si="21"/>
        <v>0</v>
      </c>
      <c r="BQ46" s="244">
        <f t="shared" si="22"/>
        <v>0</v>
      </c>
      <c r="BR46" s="244">
        <f t="shared" si="23"/>
        <v>0</v>
      </c>
      <c r="BS46" s="244">
        <f t="shared" si="24"/>
        <v>0</v>
      </c>
      <c r="BT46" s="244">
        <f t="shared" si="25"/>
        <v>0</v>
      </c>
      <c r="BU46" s="244">
        <f t="shared" si="26"/>
        <v>0</v>
      </c>
      <c r="BV46" s="244">
        <f t="shared" si="27"/>
        <v>0</v>
      </c>
      <c r="BW46" s="244">
        <f t="shared" si="28"/>
        <v>0</v>
      </c>
      <c r="BX46" s="244">
        <f t="shared" si="29"/>
        <v>0</v>
      </c>
      <c r="BY46" s="244"/>
      <c r="BZ46" s="244">
        <f t="shared" si="30"/>
        <v>0.1295069161892923</v>
      </c>
      <c r="CA46" s="244">
        <f t="shared" si="31"/>
        <v>4.7594417941906279E-3</v>
      </c>
      <c r="CB46" s="244">
        <f t="shared" si="32"/>
        <v>6.0119264768723705E-3</v>
      </c>
      <c r="CC46" s="244">
        <f t="shared" si="33"/>
        <v>0</v>
      </c>
      <c r="CD46" s="244">
        <f t="shared" si="34"/>
        <v>0</v>
      </c>
      <c r="CE46" s="244">
        <f t="shared" si="35"/>
        <v>0</v>
      </c>
      <c r="CF46" s="244">
        <f t="shared" si="36"/>
        <v>0</v>
      </c>
      <c r="CG46" s="244">
        <f t="shared" si="37"/>
        <v>0</v>
      </c>
      <c r="CH46" s="244">
        <f t="shared" si="38"/>
        <v>0</v>
      </c>
      <c r="CI46" s="244">
        <f t="shared" si="39"/>
        <v>0</v>
      </c>
      <c r="CJ46" s="244">
        <f t="shared" si="40"/>
        <v>0</v>
      </c>
    </row>
    <row r="47" spans="1:88" ht="90">
      <c r="A47" s="222" t="s">
        <v>3643</v>
      </c>
      <c r="B47" s="232">
        <v>101965</v>
      </c>
      <c r="C47" s="232" t="s">
        <v>930</v>
      </c>
      <c r="D47" s="232"/>
      <c r="E47" s="232" t="s">
        <v>926</v>
      </c>
      <c r="F47" s="232"/>
      <c r="G47" s="232">
        <v>9476</v>
      </c>
      <c r="H47" s="232" t="s">
        <v>931</v>
      </c>
      <c r="I47" s="232" t="s">
        <v>125</v>
      </c>
      <c r="J47" s="232" t="s">
        <v>700</v>
      </c>
      <c r="K47" s="232" t="s">
        <v>932</v>
      </c>
      <c r="L47" s="232" t="s">
        <v>933</v>
      </c>
      <c r="M47" s="232">
        <v>2022</v>
      </c>
      <c r="N47" s="232">
        <v>7039205</v>
      </c>
      <c r="O47" s="239">
        <f t="shared" si="0"/>
        <v>2.4301057159827086E-3</v>
      </c>
      <c r="P47" s="232">
        <v>85.1</v>
      </c>
      <c r="Q47" s="232">
        <v>6.4</v>
      </c>
      <c r="R47" s="232">
        <v>2.4</v>
      </c>
      <c r="S47" s="232">
        <v>0</v>
      </c>
      <c r="T47" s="232">
        <v>0</v>
      </c>
      <c r="U47" s="232">
        <v>0</v>
      </c>
      <c r="V47" s="232">
        <v>6.1</v>
      </c>
      <c r="W47" s="232">
        <v>0</v>
      </c>
      <c r="X47" s="232">
        <v>0</v>
      </c>
      <c r="Y47" s="232">
        <v>0</v>
      </c>
      <c r="Z47" s="232">
        <v>0</v>
      </c>
      <c r="AA47" s="232">
        <v>0</v>
      </c>
      <c r="AB47" s="232"/>
      <c r="AC47" s="232">
        <v>33.4</v>
      </c>
      <c r="AD47" s="232">
        <v>4.5</v>
      </c>
      <c r="AE47" s="232">
        <v>0</v>
      </c>
      <c r="AF47" s="232">
        <v>0</v>
      </c>
      <c r="AG47" s="232">
        <v>0</v>
      </c>
      <c r="AH47" s="232">
        <v>0</v>
      </c>
      <c r="AI47" s="232">
        <v>0</v>
      </c>
      <c r="AJ47" s="232">
        <v>0</v>
      </c>
      <c r="AK47" s="232">
        <v>0</v>
      </c>
      <c r="AL47" s="232">
        <v>0</v>
      </c>
      <c r="AM47" s="232">
        <v>0</v>
      </c>
      <c r="AN47" s="233"/>
      <c r="AO47" s="223">
        <f t="shared" si="4"/>
        <v>51.699999999999996</v>
      </c>
      <c r="AP47" s="223">
        <f t="shared" si="4"/>
        <v>1.9000000000000004</v>
      </c>
      <c r="AQ47" s="223">
        <f t="shared" si="4"/>
        <v>2.4</v>
      </c>
      <c r="AR47" s="223">
        <f t="shared" si="4"/>
        <v>0</v>
      </c>
      <c r="AS47" s="223">
        <f t="shared" si="4"/>
        <v>0</v>
      </c>
      <c r="AT47" s="223">
        <f t="shared" si="4"/>
        <v>0</v>
      </c>
      <c r="AU47" s="223">
        <f t="shared" si="5"/>
        <v>0</v>
      </c>
      <c r="AV47" s="223">
        <f t="shared" si="5"/>
        <v>0</v>
      </c>
      <c r="AW47" s="223">
        <f t="shared" si="5"/>
        <v>0</v>
      </c>
      <c r="AX47" s="223">
        <f t="shared" si="5"/>
        <v>0</v>
      </c>
      <c r="AY47" s="223">
        <f t="shared" si="5"/>
        <v>0</v>
      </c>
      <c r="AZ47" s="242"/>
      <c r="BA47" s="244">
        <f t="shared" si="6"/>
        <v>0.20680199643012848</v>
      </c>
      <c r="BB47" s="244">
        <f t="shared" si="7"/>
        <v>1.5552676582289336E-2</v>
      </c>
      <c r="BC47" s="244">
        <f t="shared" si="8"/>
        <v>5.8322537183585002E-3</v>
      </c>
      <c r="BD47" s="244">
        <f t="shared" si="9"/>
        <v>0</v>
      </c>
      <c r="BE47" s="244">
        <f t="shared" si="10"/>
        <v>0</v>
      </c>
      <c r="BF47" s="244">
        <f t="shared" si="11"/>
        <v>0</v>
      </c>
      <c r="BG47" s="244">
        <f t="shared" si="12"/>
        <v>1.4823644867494521E-2</v>
      </c>
      <c r="BH47" s="244">
        <f t="shared" si="13"/>
        <v>0</v>
      </c>
      <c r="BI47" s="244">
        <f t="shared" si="14"/>
        <v>0</v>
      </c>
      <c r="BJ47" s="244">
        <f t="shared" si="15"/>
        <v>0</v>
      </c>
      <c r="BK47" s="244">
        <f t="shared" si="16"/>
        <v>0</v>
      </c>
      <c r="BL47" s="244">
        <f t="shared" si="17"/>
        <v>0</v>
      </c>
      <c r="BM47" s="244">
        <f t="shared" si="18"/>
        <v>0</v>
      </c>
      <c r="BN47" s="244">
        <f t="shared" si="19"/>
        <v>8.1165530913822462E-2</v>
      </c>
      <c r="BO47" s="244">
        <f t="shared" si="20"/>
        <v>1.0935475721922189E-2</v>
      </c>
      <c r="BP47" s="244">
        <f t="shared" si="21"/>
        <v>0</v>
      </c>
      <c r="BQ47" s="244">
        <f t="shared" si="22"/>
        <v>0</v>
      </c>
      <c r="BR47" s="244">
        <f t="shared" si="23"/>
        <v>0</v>
      </c>
      <c r="BS47" s="244">
        <f t="shared" si="24"/>
        <v>0</v>
      </c>
      <c r="BT47" s="244">
        <f t="shared" si="25"/>
        <v>0</v>
      </c>
      <c r="BU47" s="244">
        <f t="shared" si="26"/>
        <v>0</v>
      </c>
      <c r="BV47" s="244">
        <f t="shared" si="27"/>
        <v>0</v>
      </c>
      <c r="BW47" s="244">
        <f t="shared" si="28"/>
        <v>0</v>
      </c>
      <c r="BX47" s="244">
        <f t="shared" si="29"/>
        <v>0</v>
      </c>
      <c r="BY47" s="244"/>
      <c r="BZ47" s="244">
        <f t="shared" si="30"/>
        <v>0.12563646551630603</v>
      </c>
      <c r="CA47" s="244">
        <f t="shared" si="31"/>
        <v>4.6172008603671474E-3</v>
      </c>
      <c r="CB47" s="244">
        <f t="shared" si="32"/>
        <v>5.8322537183585002E-3</v>
      </c>
      <c r="CC47" s="244">
        <f t="shared" si="33"/>
        <v>0</v>
      </c>
      <c r="CD47" s="244">
        <f t="shared" si="34"/>
        <v>0</v>
      </c>
      <c r="CE47" s="244">
        <f t="shared" si="35"/>
        <v>0</v>
      </c>
      <c r="CF47" s="244">
        <f t="shared" si="36"/>
        <v>0</v>
      </c>
      <c r="CG47" s="244">
        <f t="shared" si="37"/>
        <v>0</v>
      </c>
      <c r="CH47" s="244">
        <f t="shared" si="38"/>
        <v>0</v>
      </c>
      <c r="CI47" s="244">
        <f t="shared" si="39"/>
        <v>0</v>
      </c>
      <c r="CJ47" s="244">
        <f t="shared" si="40"/>
        <v>0</v>
      </c>
    </row>
    <row r="48" spans="1:88" ht="60">
      <c r="A48" s="222" t="s">
        <v>3643</v>
      </c>
      <c r="B48" s="232">
        <v>113145</v>
      </c>
      <c r="C48" s="232" t="s">
        <v>934</v>
      </c>
      <c r="D48" s="232"/>
      <c r="E48" s="232" t="s">
        <v>935</v>
      </c>
      <c r="F48" s="232"/>
      <c r="G48" s="232">
        <v>9116</v>
      </c>
      <c r="H48" s="232" t="s">
        <v>936</v>
      </c>
      <c r="I48" s="232" t="s">
        <v>125</v>
      </c>
      <c r="J48" s="232" t="s">
        <v>700</v>
      </c>
      <c r="K48" s="232" t="s">
        <v>937</v>
      </c>
      <c r="L48" s="232" t="s">
        <v>938</v>
      </c>
      <c r="M48" s="232">
        <v>2022</v>
      </c>
      <c r="N48" s="232">
        <v>1403948</v>
      </c>
      <c r="O48" s="239">
        <f t="shared" si="0"/>
        <v>4.8467718438978429E-4</v>
      </c>
      <c r="P48" s="232">
        <v>0</v>
      </c>
      <c r="Q48" s="232">
        <v>11.55</v>
      </c>
      <c r="R48" s="232">
        <v>0</v>
      </c>
      <c r="S48" s="232">
        <v>0</v>
      </c>
      <c r="T48" s="232">
        <v>0</v>
      </c>
      <c r="U48" s="232">
        <v>0</v>
      </c>
      <c r="V48" s="232">
        <v>6.1</v>
      </c>
      <c r="W48" s="232">
        <v>82.35</v>
      </c>
      <c r="X48" s="232">
        <v>0</v>
      </c>
      <c r="Y48" s="232">
        <v>0</v>
      </c>
      <c r="Z48" s="232">
        <v>0</v>
      </c>
      <c r="AA48" s="232">
        <v>0</v>
      </c>
      <c r="AB48" s="232"/>
      <c r="AC48" s="232">
        <v>0</v>
      </c>
      <c r="AD48" s="232">
        <v>11.55</v>
      </c>
      <c r="AE48" s="232">
        <v>0</v>
      </c>
      <c r="AF48" s="232">
        <v>0</v>
      </c>
      <c r="AG48" s="232">
        <v>0</v>
      </c>
      <c r="AH48" s="232">
        <v>0</v>
      </c>
      <c r="AI48" s="232">
        <v>82.35</v>
      </c>
      <c r="AJ48" s="232">
        <v>0</v>
      </c>
      <c r="AK48" s="232">
        <v>0</v>
      </c>
      <c r="AL48" s="232">
        <v>0</v>
      </c>
      <c r="AM48" s="232">
        <v>0</v>
      </c>
      <c r="AN48" s="233"/>
      <c r="AO48" s="223">
        <f t="shared" si="4"/>
        <v>0</v>
      </c>
      <c r="AP48" s="223">
        <f t="shared" si="4"/>
        <v>0</v>
      </c>
      <c r="AQ48" s="223">
        <f t="shared" si="4"/>
        <v>0</v>
      </c>
      <c r="AR48" s="223">
        <f t="shared" si="4"/>
        <v>0</v>
      </c>
      <c r="AS48" s="223">
        <f t="shared" si="4"/>
        <v>0</v>
      </c>
      <c r="AT48" s="223">
        <f t="shared" si="4"/>
        <v>0</v>
      </c>
      <c r="AU48" s="223">
        <f t="shared" si="5"/>
        <v>0</v>
      </c>
      <c r="AV48" s="223">
        <f t="shared" si="5"/>
        <v>0</v>
      </c>
      <c r="AW48" s="223">
        <f t="shared" si="5"/>
        <v>0</v>
      </c>
      <c r="AX48" s="223">
        <f t="shared" si="5"/>
        <v>0</v>
      </c>
      <c r="AY48" s="223">
        <f t="shared" si="5"/>
        <v>0</v>
      </c>
      <c r="AZ48" s="242"/>
      <c r="BA48" s="244">
        <f t="shared" si="6"/>
        <v>0</v>
      </c>
      <c r="BB48" s="244">
        <f t="shared" si="7"/>
        <v>5.5980214797020089E-3</v>
      </c>
      <c r="BC48" s="244">
        <f t="shared" si="8"/>
        <v>0</v>
      </c>
      <c r="BD48" s="244">
        <f t="shared" si="9"/>
        <v>0</v>
      </c>
      <c r="BE48" s="244">
        <f t="shared" si="10"/>
        <v>0</v>
      </c>
      <c r="BF48" s="244">
        <f t="shared" si="11"/>
        <v>0</v>
      </c>
      <c r="BG48" s="244">
        <f t="shared" si="12"/>
        <v>2.9565308247776838E-3</v>
      </c>
      <c r="BH48" s="244">
        <f t="shared" si="13"/>
        <v>3.9913166134498732E-2</v>
      </c>
      <c r="BI48" s="244">
        <f t="shared" si="14"/>
        <v>0</v>
      </c>
      <c r="BJ48" s="244">
        <f t="shared" si="15"/>
        <v>0</v>
      </c>
      <c r="BK48" s="244">
        <f t="shared" si="16"/>
        <v>0</v>
      </c>
      <c r="BL48" s="244">
        <f t="shared" si="17"/>
        <v>0</v>
      </c>
      <c r="BM48" s="244">
        <f t="shared" si="18"/>
        <v>0</v>
      </c>
      <c r="BN48" s="244">
        <f t="shared" si="19"/>
        <v>0</v>
      </c>
      <c r="BO48" s="244">
        <f t="shared" si="20"/>
        <v>5.5980214797020089E-3</v>
      </c>
      <c r="BP48" s="244">
        <f t="shared" si="21"/>
        <v>0</v>
      </c>
      <c r="BQ48" s="244">
        <f t="shared" si="22"/>
        <v>0</v>
      </c>
      <c r="BR48" s="244">
        <f t="shared" si="23"/>
        <v>0</v>
      </c>
      <c r="BS48" s="244">
        <f t="shared" si="24"/>
        <v>0</v>
      </c>
      <c r="BT48" s="244">
        <f t="shared" si="25"/>
        <v>3.9913166134498732E-2</v>
      </c>
      <c r="BU48" s="244">
        <f t="shared" si="26"/>
        <v>0</v>
      </c>
      <c r="BV48" s="244">
        <f t="shared" si="27"/>
        <v>0</v>
      </c>
      <c r="BW48" s="244">
        <f t="shared" si="28"/>
        <v>0</v>
      </c>
      <c r="BX48" s="244">
        <f t="shared" si="29"/>
        <v>0</v>
      </c>
      <c r="BY48" s="244"/>
      <c r="BZ48" s="244">
        <f t="shared" si="30"/>
        <v>0</v>
      </c>
      <c r="CA48" s="244">
        <f t="shared" si="31"/>
        <v>0</v>
      </c>
      <c r="CB48" s="244">
        <f t="shared" si="32"/>
        <v>0</v>
      </c>
      <c r="CC48" s="244">
        <f t="shared" si="33"/>
        <v>0</v>
      </c>
      <c r="CD48" s="244">
        <f t="shared" si="34"/>
        <v>0</v>
      </c>
      <c r="CE48" s="244">
        <f t="shared" si="35"/>
        <v>0</v>
      </c>
      <c r="CF48" s="244">
        <f t="shared" si="36"/>
        <v>0</v>
      </c>
      <c r="CG48" s="244">
        <f t="shared" si="37"/>
        <v>0</v>
      </c>
      <c r="CH48" s="244">
        <f t="shared" si="38"/>
        <v>0</v>
      </c>
      <c r="CI48" s="244">
        <f t="shared" si="39"/>
        <v>0</v>
      </c>
      <c r="CJ48" s="244">
        <f t="shared" si="40"/>
        <v>0</v>
      </c>
    </row>
    <row r="49" spans="1:88" ht="60">
      <c r="A49" s="222" t="s">
        <v>3643</v>
      </c>
      <c r="B49" s="232">
        <v>94324</v>
      </c>
      <c r="C49" s="232" t="s">
        <v>939</v>
      </c>
      <c r="D49" s="232"/>
      <c r="E49" s="232" t="s">
        <v>940</v>
      </c>
      <c r="F49" s="232"/>
      <c r="G49" s="232">
        <v>4410</v>
      </c>
      <c r="H49" s="232" t="s">
        <v>941</v>
      </c>
      <c r="I49" s="232" t="s">
        <v>942</v>
      </c>
      <c r="J49" s="232" t="s">
        <v>700</v>
      </c>
      <c r="K49" s="232" t="s">
        <v>943</v>
      </c>
      <c r="L49" s="232" t="s">
        <v>944</v>
      </c>
      <c r="M49" s="232">
        <v>2022</v>
      </c>
      <c r="N49" s="232">
        <v>602466031</v>
      </c>
      <c r="O49" s="239">
        <f t="shared" si="0"/>
        <v>0.21351522029673584</v>
      </c>
      <c r="P49" s="232">
        <v>48.2</v>
      </c>
      <c r="Q49" s="232">
        <v>0.6</v>
      </c>
      <c r="R49" s="232">
        <v>0</v>
      </c>
      <c r="S49" s="232">
        <v>0</v>
      </c>
      <c r="T49" s="232">
        <v>0</v>
      </c>
      <c r="U49" s="232">
        <v>0</v>
      </c>
      <c r="V49" s="232">
        <v>6.1</v>
      </c>
      <c r="W49" s="232">
        <v>45.1</v>
      </c>
      <c r="X49" s="232">
        <v>0</v>
      </c>
      <c r="Y49" s="232">
        <v>0</v>
      </c>
      <c r="Z49" s="232">
        <v>0</v>
      </c>
      <c r="AA49" s="232">
        <v>0</v>
      </c>
      <c r="AB49" s="232"/>
      <c r="AC49" s="232">
        <v>39.5</v>
      </c>
      <c r="AD49" s="232">
        <v>0.6</v>
      </c>
      <c r="AE49" s="232">
        <v>0</v>
      </c>
      <c r="AF49" s="232">
        <v>0</v>
      </c>
      <c r="AG49" s="232">
        <v>0</v>
      </c>
      <c r="AH49" s="232">
        <v>0</v>
      </c>
      <c r="AI49" s="232">
        <v>45.1</v>
      </c>
      <c r="AJ49" s="232">
        <v>0</v>
      </c>
      <c r="AK49" s="232">
        <v>0</v>
      </c>
      <c r="AL49" s="232">
        <v>0</v>
      </c>
      <c r="AM49" s="232">
        <v>0</v>
      </c>
      <c r="AN49" s="233"/>
      <c r="AO49" s="223">
        <f t="shared" si="4"/>
        <v>8.7000000000000028</v>
      </c>
      <c r="AP49" s="223">
        <f t="shared" si="4"/>
        <v>0</v>
      </c>
      <c r="AQ49" s="223">
        <f t="shared" si="4"/>
        <v>0</v>
      </c>
      <c r="AR49" s="223">
        <f t="shared" si="4"/>
        <v>0</v>
      </c>
      <c r="AS49" s="223">
        <f t="shared" si="4"/>
        <v>0</v>
      </c>
      <c r="AT49" s="223">
        <f t="shared" si="4"/>
        <v>0</v>
      </c>
      <c r="AU49" s="223">
        <f t="shared" si="5"/>
        <v>0</v>
      </c>
      <c r="AV49" s="223">
        <f t="shared" si="5"/>
        <v>0</v>
      </c>
      <c r="AW49" s="223">
        <f t="shared" si="5"/>
        <v>0</v>
      </c>
      <c r="AX49" s="223">
        <f t="shared" si="5"/>
        <v>0</v>
      </c>
      <c r="AY49" s="223">
        <f t="shared" si="5"/>
        <v>0</v>
      </c>
      <c r="AZ49" s="242"/>
      <c r="BA49" s="244">
        <f t="shared" si="6"/>
        <v>10.291433618302667</v>
      </c>
      <c r="BB49" s="244">
        <f t="shared" si="7"/>
        <v>0.12810913217804148</v>
      </c>
      <c r="BC49" s="244">
        <f t="shared" si="8"/>
        <v>0</v>
      </c>
      <c r="BD49" s="244">
        <f t="shared" si="9"/>
        <v>0</v>
      </c>
      <c r="BE49" s="244">
        <f t="shared" si="10"/>
        <v>0</v>
      </c>
      <c r="BF49" s="244">
        <f t="shared" si="11"/>
        <v>0</v>
      </c>
      <c r="BG49" s="244">
        <f t="shared" si="12"/>
        <v>1.3024428438100886</v>
      </c>
      <c r="BH49" s="244">
        <f t="shared" si="13"/>
        <v>9.6295364353827857</v>
      </c>
      <c r="BI49" s="244">
        <f t="shared" si="14"/>
        <v>0</v>
      </c>
      <c r="BJ49" s="244">
        <f t="shared" si="15"/>
        <v>0</v>
      </c>
      <c r="BK49" s="244">
        <f t="shared" si="16"/>
        <v>0</v>
      </c>
      <c r="BL49" s="244">
        <f t="shared" si="17"/>
        <v>0</v>
      </c>
      <c r="BM49" s="244">
        <f t="shared" si="18"/>
        <v>0</v>
      </c>
      <c r="BN49" s="244">
        <f t="shared" si="19"/>
        <v>8.4338512017210654</v>
      </c>
      <c r="BO49" s="244">
        <f t="shared" si="20"/>
        <v>0.12810913217804148</v>
      </c>
      <c r="BP49" s="244">
        <f t="shared" si="21"/>
        <v>0</v>
      </c>
      <c r="BQ49" s="244">
        <f t="shared" si="22"/>
        <v>0</v>
      </c>
      <c r="BR49" s="244">
        <f t="shared" si="23"/>
        <v>0</v>
      </c>
      <c r="BS49" s="244">
        <f t="shared" si="24"/>
        <v>0</v>
      </c>
      <c r="BT49" s="244">
        <f t="shared" si="25"/>
        <v>9.6295364353827857</v>
      </c>
      <c r="BU49" s="244">
        <f t="shared" si="26"/>
        <v>0</v>
      </c>
      <c r="BV49" s="244">
        <f t="shared" si="27"/>
        <v>0</v>
      </c>
      <c r="BW49" s="244">
        <f t="shared" si="28"/>
        <v>0</v>
      </c>
      <c r="BX49" s="244">
        <f t="shared" si="29"/>
        <v>0</v>
      </c>
      <c r="BY49" s="244"/>
      <c r="BZ49" s="244">
        <f t="shared" si="30"/>
        <v>1.8575824165816024</v>
      </c>
      <c r="CA49" s="244">
        <f t="shared" si="31"/>
        <v>0</v>
      </c>
      <c r="CB49" s="244">
        <f t="shared" si="32"/>
        <v>0</v>
      </c>
      <c r="CC49" s="244">
        <f t="shared" si="33"/>
        <v>0</v>
      </c>
      <c r="CD49" s="244">
        <f t="shared" si="34"/>
        <v>0</v>
      </c>
      <c r="CE49" s="244">
        <f t="shared" si="35"/>
        <v>0</v>
      </c>
      <c r="CF49" s="244">
        <f t="shared" si="36"/>
        <v>0</v>
      </c>
      <c r="CG49" s="244">
        <f t="shared" si="37"/>
        <v>0</v>
      </c>
      <c r="CH49" s="244">
        <f t="shared" si="38"/>
        <v>0</v>
      </c>
      <c r="CI49" s="244">
        <f t="shared" si="39"/>
        <v>0</v>
      </c>
      <c r="CJ49" s="244">
        <f t="shared" si="40"/>
        <v>0</v>
      </c>
    </row>
    <row r="50" spans="1:88" ht="60">
      <c r="A50" s="222" t="s">
        <v>3643</v>
      </c>
      <c r="B50" s="232">
        <v>93517</v>
      </c>
      <c r="C50" s="232" t="s">
        <v>945</v>
      </c>
      <c r="D50" s="232"/>
      <c r="E50" s="232" t="s">
        <v>946</v>
      </c>
      <c r="F50" s="232" t="s">
        <v>947</v>
      </c>
      <c r="G50" s="232">
        <v>6431</v>
      </c>
      <c r="H50" s="232" t="s">
        <v>948</v>
      </c>
      <c r="I50" s="232" t="s">
        <v>949</v>
      </c>
      <c r="J50" s="232" t="s">
        <v>700</v>
      </c>
      <c r="K50" s="232" t="s">
        <v>950</v>
      </c>
      <c r="L50" s="232" t="s">
        <v>951</v>
      </c>
      <c r="M50" s="232">
        <v>2022</v>
      </c>
      <c r="N50" s="232">
        <v>149983798</v>
      </c>
      <c r="O50" s="239">
        <f t="shared" si="0"/>
        <v>0.18686193545946456</v>
      </c>
      <c r="P50" s="232">
        <v>89.5</v>
      </c>
      <c r="Q50" s="232">
        <v>3.76</v>
      </c>
      <c r="R50" s="232">
        <v>0</v>
      </c>
      <c r="S50" s="232">
        <v>0</v>
      </c>
      <c r="T50" s="232">
        <v>0.64</v>
      </c>
      <c r="U50" s="232">
        <v>0</v>
      </c>
      <c r="V50" s="232">
        <v>6.1</v>
      </c>
      <c r="W50" s="232">
        <v>0</v>
      </c>
      <c r="X50" s="232">
        <v>0</v>
      </c>
      <c r="Y50" s="232">
        <v>0</v>
      </c>
      <c r="Z50" s="232">
        <v>0</v>
      </c>
      <c r="AA50" s="232">
        <v>0</v>
      </c>
      <c r="AB50" s="232"/>
      <c r="AC50" s="232">
        <v>89.5</v>
      </c>
      <c r="AD50" s="232">
        <v>3.76</v>
      </c>
      <c r="AE50" s="232">
        <v>0</v>
      </c>
      <c r="AF50" s="232">
        <v>0</v>
      </c>
      <c r="AG50" s="232">
        <v>0.64</v>
      </c>
      <c r="AH50" s="232">
        <v>0</v>
      </c>
      <c r="AI50" s="232">
        <v>0</v>
      </c>
      <c r="AJ50" s="232">
        <v>0</v>
      </c>
      <c r="AK50" s="232">
        <v>0</v>
      </c>
      <c r="AL50" s="232">
        <v>0</v>
      </c>
      <c r="AM50" s="232">
        <v>0</v>
      </c>
      <c r="AN50" s="233"/>
      <c r="AO50" s="223">
        <f t="shared" si="4"/>
        <v>0</v>
      </c>
      <c r="AP50" s="223">
        <f t="shared" si="4"/>
        <v>0</v>
      </c>
      <c r="AQ50" s="223">
        <f t="shared" si="4"/>
        <v>0</v>
      </c>
      <c r="AR50" s="223">
        <f t="shared" si="4"/>
        <v>0</v>
      </c>
      <c r="AS50" s="223">
        <f t="shared" si="4"/>
        <v>0</v>
      </c>
      <c r="AT50" s="223">
        <f t="shared" si="4"/>
        <v>0</v>
      </c>
      <c r="AU50" s="223">
        <f t="shared" si="5"/>
        <v>0</v>
      </c>
      <c r="AV50" s="223">
        <f t="shared" si="5"/>
        <v>0</v>
      </c>
      <c r="AW50" s="223">
        <f t="shared" si="5"/>
        <v>0</v>
      </c>
      <c r="AX50" s="223">
        <f t="shared" si="5"/>
        <v>0</v>
      </c>
      <c r="AY50" s="223">
        <f t="shared" si="5"/>
        <v>0</v>
      </c>
      <c r="AZ50" s="242"/>
      <c r="BA50" s="244">
        <f t="shared" si="6"/>
        <v>16.724143223622079</v>
      </c>
      <c r="BB50" s="244">
        <f t="shared" si="7"/>
        <v>0.70260087732758669</v>
      </c>
      <c r="BC50" s="244">
        <f t="shared" si="8"/>
        <v>0</v>
      </c>
      <c r="BD50" s="244">
        <f t="shared" si="9"/>
        <v>0</v>
      </c>
      <c r="BE50" s="244">
        <f t="shared" si="10"/>
        <v>0.11959163869405731</v>
      </c>
      <c r="BF50" s="244">
        <f t="shared" si="11"/>
        <v>0</v>
      </c>
      <c r="BG50" s="244">
        <f t="shared" si="12"/>
        <v>1.1398578063027338</v>
      </c>
      <c r="BH50" s="244">
        <f t="shared" si="13"/>
        <v>0</v>
      </c>
      <c r="BI50" s="244">
        <f t="shared" si="14"/>
        <v>0</v>
      </c>
      <c r="BJ50" s="244">
        <f t="shared" si="15"/>
        <v>0</v>
      </c>
      <c r="BK50" s="244">
        <f t="shared" si="16"/>
        <v>0</v>
      </c>
      <c r="BL50" s="244">
        <f t="shared" si="17"/>
        <v>0</v>
      </c>
      <c r="BM50" s="244">
        <f t="shared" si="18"/>
        <v>0</v>
      </c>
      <c r="BN50" s="244">
        <f t="shared" si="19"/>
        <v>16.724143223622079</v>
      </c>
      <c r="BO50" s="244">
        <f t="shared" si="20"/>
        <v>0.70260087732758669</v>
      </c>
      <c r="BP50" s="244">
        <f t="shared" si="21"/>
        <v>0</v>
      </c>
      <c r="BQ50" s="244">
        <f t="shared" si="22"/>
        <v>0</v>
      </c>
      <c r="BR50" s="244">
        <f t="shared" si="23"/>
        <v>0.11959163869405731</v>
      </c>
      <c r="BS50" s="244">
        <f t="shared" si="24"/>
        <v>0</v>
      </c>
      <c r="BT50" s="244">
        <f t="shared" si="25"/>
        <v>0</v>
      </c>
      <c r="BU50" s="244">
        <f t="shared" si="26"/>
        <v>0</v>
      </c>
      <c r="BV50" s="244">
        <f t="shared" si="27"/>
        <v>0</v>
      </c>
      <c r="BW50" s="244">
        <f t="shared" si="28"/>
        <v>0</v>
      </c>
      <c r="BX50" s="244">
        <f t="shared" si="29"/>
        <v>0</v>
      </c>
      <c r="BY50" s="244"/>
      <c r="BZ50" s="244">
        <f t="shared" si="30"/>
        <v>0</v>
      </c>
      <c r="CA50" s="244">
        <f t="shared" si="31"/>
        <v>0</v>
      </c>
      <c r="CB50" s="244">
        <f t="shared" si="32"/>
        <v>0</v>
      </c>
      <c r="CC50" s="244">
        <f t="shared" si="33"/>
        <v>0</v>
      </c>
      <c r="CD50" s="244">
        <f t="shared" si="34"/>
        <v>0</v>
      </c>
      <c r="CE50" s="244">
        <f t="shared" si="35"/>
        <v>0</v>
      </c>
      <c r="CF50" s="244">
        <f t="shared" si="36"/>
        <v>0</v>
      </c>
      <c r="CG50" s="244">
        <f t="shared" si="37"/>
        <v>0</v>
      </c>
      <c r="CH50" s="244">
        <f t="shared" si="38"/>
        <v>0</v>
      </c>
      <c r="CI50" s="244">
        <f t="shared" si="39"/>
        <v>0</v>
      </c>
      <c r="CJ50" s="244">
        <f t="shared" si="40"/>
        <v>0</v>
      </c>
    </row>
    <row r="51" spans="1:88" ht="60">
      <c r="A51" s="222" t="s">
        <v>3643</v>
      </c>
      <c r="B51" s="232">
        <v>118244</v>
      </c>
      <c r="C51" s="232" t="s">
        <v>952</v>
      </c>
      <c r="D51" s="232"/>
      <c r="E51" s="232" t="s">
        <v>953</v>
      </c>
      <c r="F51" s="232"/>
      <c r="G51" s="232">
        <v>3933</v>
      </c>
      <c r="H51" s="232" t="s">
        <v>954</v>
      </c>
      <c r="I51" s="232" t="s">
        <v>128</v>
      </c>
      <c r="J51" s="232" t="s">
        <v>700</v>
      </c>
      <c r="K51" s="232" t="s">
        <v>955</v>
      </c>
      <c r="L51" s="232"/>
      <c r="M51" s="232">
        <v>2022</v>
      </c>
      <c r="N51" s="232">
        <v>2812015</v>
      </c>
      <c r="O51" s="239">
        <f t="shared" si="0"/>
        <v>1.2720136593526337E-3</v>
      </c>
      <c r="P51" s="232">
        <v>90.25</v>
      </c>
      <c r="Q51" s="232">
        <v>3.65</v>
      </c>
      <c r="R51" s="232">
        <v>0</v>
      </c>
      <c r="S51" s="232">
        <v>0</v>
      </c>
      <c r="T51" s="232">
        <v>0</v>
      </c>
      <c r="U51" s="232">
        <v>0</v>
      </c>
      <c r="V51" s="232">
        <v>6.1</v>
      </c>
      <c r="W51" s="232">
        <v>0</v>
      </c>
      <c r="X51" s="232">
        <v>0</v>
      </c>
      <c r="Y51" s="232">
        <v>0</v>
      </c>
      <c r="Z51" s="232">
        <v>0</v>
      </c>
      <c r="AA51" s="232">
        <v>0</v>
      </c>
      <c r="AB51" s="232"/>
      <c r="AC51" s="232">
        <v>90.25</v>
      </c>
      <c r="AD51" s="232">
        <v>3.65</v>
      </c>
      <c r="AE51" s="232">
        <v>0</v>
      </c>
      <c r="AF51" s="232">
        <v>0</v>
      </c>
      <c r="AG51" s="232">
        <v>0</v>
      </c>
      <c r="AH51" s="232">
        <v>0</v>
      </c>
      <c r="AI51" s="232">
        <v>0</v>
      </c>
      <c r="AJ51" s="232">
        <v>0</v>
      </c>
      <c r="AK51" s="232">
        <v>0</v>
      </c>
      <c r="AL51" s="232">
        <v>0</v>
      </c>
      <c r="AM51" s="232">
        <v>0</v>
      </c>
      <c r="AN51" s="233"/>
      <c r="AO51" s="223">
        <f t="shared" si="4"/>
        <v>0</v>
      </c>
      <c r="AP51" s="223">
        <f t="shared" si="4"/>
        <v>0</v>
      </c>
      <c r="AQ51" s="223">
        <f t="shared" si="4"/>
        <v>0</v>
      </c>
      <c r="AR51" s="223">
        <f t="shared" si="4"/>
        <v>0</v>
      </c>
      <c r="AS51" s="223">
        <f t="shared" si="4"/>
        <v>0</v>
      </c>
      <c r="AT51" s="223">
        <f t="shared" si="4"/>
        <v>0</v>
      </c>
      <c r="AU51" s="223">
        <f t="shared" si="5"/>
        <v>0</v>
      </c>
      <c r="AV51" s="223">
        <f t="shared" si="5"/>
        <v>0</v>
      </c>
      <c r="AW51" s="223">
        <f t="shared" si="5"/>
        <v>0</v>
      </c>
      <c r="AX51" s="223">
        <f t="shared" si="5"/>
        <v>0</v>
      </c>
      <c r="AY51" s="223">
        <f t="shared" si="5"/>
        <v>0</v>
      </c>
      <c r="AZ51" s="242"/>
      <c r="BA51" s="244">
        <f t="shared" si="6"/>
        <v>0.11479923275657519</v>
      </c>
      <c r="BB51" s="244">
        <f t="shared" si="7"/>
        <v>4.6428498566371129E-3</v>
      </c>
      <c r="BC51" s="244">
        <f t="shared" si="8"/>
        <v>0</v>
      </c>
      <c r="BD51" s="244">
        <f t="shared" si="9"/>
        <v>0</v>
      </c>
      <c r="BE51" s="244">
        <f t="shared" si="10"/>
        <v>0</v>
      </c>
      <c r="BF51" s="244">
        <f t="shared" si="11"/>
        <v>0</v>
      </c>
      <c r="BG51" s="244">
        <f t="shared" si="12"/>
        <v>7.7592833220510651E-3</v>
      </c>
      <c r="BH51" s="244">
        <f t="shared" si="13"/>
        <v>0</v>
      </c>
      <c r="BI51" s="244">
        <f t="shared" si="14"/>
        <v>0</v>
      </c>
      <c r="BJ51" s="244">
        <f t="shared" si="15"/>
        <v>0</v>
      </c>
      <c r="BK51" s="244">
        <f t="shared" si="16"/>
        <v>0</v>
      </c>
      <c r="BL51" s="244">
        <f t="shared" si="17"/>
        <v>0</v>
      </c>
      <c r="BM51" s="244">
        <f t="shared" si="18"/>
        <v>0</v>
      </c>
      <c r="BN51" s="244">
        <f t="shared" si="19"/>
        <v>0.11479923275657519</v>
      </c>
      <c r="BO51" s="244">
        <f t="shared" si="20"/>
        <v>4.6428498566371129E-3</v>
      </c>
      <c r="BP51" s="244">
        <f t="shared" si="21"/>
        <v>0</v>
      </c>
      <c r="BQ51" s="244">
        <f t="shared" si="22"/>
        <v>0</v>
      </c>
      <c r="BR51" s="244">
        <f t="shared" si="23"/>
        <v>0</v>
      </c>
      <c r="BS51" s="244">
        <f t="shared" si="24"/>
        <v>0</v>
      </c>
      <c r="BT51" s="244">
        <f t="shared" si="25"/>
        <v>0</v>
      </c>
      <c r="BU51" s="244">
        <f t="shared" si="26"/>
        <v>0</v>
      </c>
      <c r="BV51" s="244">
        <f t="shared" si="27"/>
        <v>0</v>
      </c>
      <c r="BW51" s="244">
        <f t="shared" si="28"/>
        <v>0</v>
      </c>
      <c r="BX51" s="244">
        <f t="shared" si="29"/>
        <v>0</v>
      </c>
      <c r="BY51" s="244"/>
      <c r="BZ51" s="244">
        <f t="shared" si="30"/>
        <v>0</v>
      </c>
      <c r="CA51" s="244">
        <f t="shared" si="31"/>
        <v>0</v>
      </c>
      <c r="CB51" s="244">
        <f t="shared" si="32"/>
        <v>0</v>
      </c>
      <c r="CC51" s="244">
        <f t="shared" si="33"/>
        <v>0</v>
      </c>
      <c r="CD51" s="244">
        <f t="shared" si="34"/>
        <v>0</v>
      </c>
      <c r="CE51" s="244">
        <f t="shared" si="35"/>
        <v>0</v>
      </c>
      <c r="CF51" s="244">
        <f t="shared" si="36"/>
        <v>0</v>
      </c>
      <c r="CG51" s="244">
        <f t="shared" si="37"/>
        <v>0</v>
      </c>
      <c r="CH51" s="244">
        <f t="shared" si="38"/>
        <v>0</v>
      </c>
      <c r="CI51" s="244">
        <f t="shared" si="39"/>
        <v>0</v>
      </c>
      <c r="CJ51" s="244">
        <f t="shared" si="40"/>
        <v>0</v>
      </c>
    </row>
    <row r="52" spans="1:88" ht="60">
      <c r="A52" s="222" t="s">
        <v>3643</v>
      </c>
      <c r="B52" s="232">
        <v>15691</v>
      </c>
      <c r="C52" s="232" t="s">
        <v>956</v>
      </c>
      <c r="D52" s="232"/>
      <c r="E52" s="232" t="s">
        <v>957</v>
      </c>
      <c r="F52" s="232"/>
      <c r="G52" s="232">
        <v>7550</v>
      </c>
      <c r="H52" s="232" t="s">
        <v>958</v>
      </c>
      <c r="I52" s="232" t="s">
        <v>122</v>
      </c>
      <c r="J52" s="232" t="s">
        <v>700</v>
      </c>
      <c r="K52" s="232" t="s">
        <v>959</v>
      </c>
      <c r="L52" s="232" t="s">
        <v>960</v>
      </c>
      <c r="M52" s="232">
        <v>2022</v>
      </c>
      <c r="N52" s="232">
        <v>99158122</v>
      </c>
      <c r="O52" s="239">
        <f t="shared" si="0"/>
        <v>5.9192430682951047E-2</v>
      </c>
      <c r="P52" s="232">
        <v>92.6</v>
      </c>
      <c r="Q52" s="232">
        <v>1.2</v>
      </c>
      <c r="R52" s="232">
        <v>0</v>
      </c>
      <c r="S52" s="232">
        <v>0.1</v>
      </c>
      <c r="T52" s="232">
        <v>0</v>
      </c>
      <c r="U52" s="232">
        <v>0</v>
      </c>
      <c r="V52" s="232">
        <v>6.1</v>
      </c>
      <c r="W52" s="232">
        <v>0</v>
      </c>
      <c r="X52" s="232">
        <v>0</v>
      </c>
      <c r="Y52" s="232">
        <v>0</v>
      </c>
      <c r="Z52" s="232">
        <v>0</v>
      </c>
      <c r="AA52" s="232">
        <v>0</v>
      </c>
      <c r="AB52" s="232"/>
      <c r="AC52" s="232">
        <v>8.3000000000000007</v>
      </c>
      <c r="AD52" s="232">
        <v>1.2</v>
      </c>
      <c r="AE52" s="232">
        <v>0</v>
      </c>
      <c r="AF52" s="232">
        <v>0.1</v>
      </c>
      <c r="AG52" s="232">
        <v>0</v>
      </c>
      <c r="AH52" s="232">
        <v>0</v>
      </c>
      <c r="AI52" s="232">
        <v>0</v>
      </c>
      <c r="AJ52" s="232">
        <v>0</v>
      </c>
      <c r="AK52" s="232">
        <v>0</v>
      </c>
      <c r="AL52" s="232">
        <v>0</v>
      </c>
      <c r="AM52" s="232">
        <v>0</v>
      </c>
      <c r="AN52" s="233"/>
      <c r="AO52" s="223">
        <f t="shared" si="4"/>
        <v>84.3</v>
      </c>
      <c r="AP52" s="223">
        <f t="shared" si="4"/>
        <v>0</v>
      </c>
      <c r="AQ52" s="223">
        <f t="shared" si="4"/>
        <v>0</v>
      </c>
      <c r="AR52" s="223">
        <f t="shared" si="4"/>
        <v>0</v>
      </c>
      <c r="AS52" s="223">
        <f t="shared" si="4"/>
        <v>0</v>
      </c>
      <c r="AT52" s="223">
        <f t="shared" si="4"/>
        <v>0</v>
      </c>
      <c r="AU52" s="223">
        <f t="shared" si="5"/>
        <v>0</v>
      </c>
      <c r="AV52" s="223">
        <f t="shared" si="5"/>
        <v>0</v>
      </c>
      <c r="AW52" s="223">
        <f t="shared" si="5"/>
        <v>0</v>
      </c>
      <c r="AX52" s="223">
        <f t="shared" si="5"/>
        <v>0</v>
      </c>
      <c r="AY52" s="223">
        <f t="shared" si="5"/>
        <v>0</v>
      </c>
      <c r="AZ52" s="242"/>
      <c r="BA52" s="244">
        <f t="shared" si="6"/>
        <v>5.4812190812412664</v>
      </c>
      <c r="BB52" s="244">
        <f t="shared" si="7"/>
        <v>7.1030916819541254E-2</v>
      </c>
      <c r="BC52" s="244">
        <f t="shared" si="8"/>
        <v>0</v>
      </c>
      <c r="BD52" s="244">
        <f t="shared" si="9"/>
        <v>5.9192430682951051E-3</v>
      </c>
      <c r="BE52" s="244">
        <f t="shared" si="10"/>
        <v>0</v>
      </c>
      <c r="BF52" s="244">
        <f t="shared" si="11"/>
        <v>0</v>
      </c>
      <c r="BG52" s="244">
        <f t="shared" si="12"/>
        <v>0.36107382716600139</v>
      </c>
      <c r="BH52" s="244">
        <f t="shared" si="13"/>
        <v>0</v>
      </c>
      <c r="BI52" s="244">
        <f t="shared" si="14"/>
        <v>0</v>
      </c>
      <c r="BJ52" s="244">
        <f t="shared" si="15"/>
        <v>0</v>
      </c>
      <c r="BK52" s="244">
        <f t="shared" si="16"/>
        <v>0</v>
      </c>
      <c r="BL52" s="244">
        <f t="shared" si="17"/>
        <v>0</v>
      </c>
      <c r="BM52" s="244">
        <f t="shared" si="18"/>
        <v>0</v>
      </c>
      <c r="BN52" s="244">
        <f t="shared" si="19"/>
        <v>0.49129717466849371</v>
      </c>
      <c r="BO52" s="244">
        <f t="shared" si="20"/>
        <v>7.1030916819541254E-2</v>
      </c>
      <c r="BP52" s="244">
        <f t="shared" si="21"/>
        <v>0</v>
      </c>
      <c r="BQ52" s="244">
        <f t="shared" si="22"/>
        <v>5.9192430682951051E-3</v>
      </c>
      <c r="BR52" s="244">
        <f t="shared" si="23"/>
        <v>0</v>
      </c>
      <c r="BS52" s="244">
        <f t="shared" si="24"/>
        <v>0</v>
      </c>
      <c r="BT52" s="244">
        <f t="shared" si="25"/>
        <v>0</v>
      </c>
      <c r="BU52" s="244">
        <f t="shared" si="26"/>
        <v>0</v>
      </c>
      <c r="BV52" s="244">
        <f t="shared" si="27"/>
        <v>0</v>
      </c>
      <c r="BW52" s="244">
        <f t="shared" si="28"/>
        <v>0</v>
      </c>
      <c r="BX52" s="244">
        <f t="shared" si="29"/>
        <v>0</v>
      </c>
      <c r="BY52" s="244"/>
      <c r="BZ52" s="244">
        <f t="shared" si="30"/>
        <v>4.9899219065727731</v>
      </c>
      <c r="CA52" s="244">
        <f t="shared" si="31"/>
        <v>0</v>
      </c>
      <c r="CB52" s="244">
        <f t="shared" si="32"/>
        <v>0</v>
      </c>
      <c r="CC52" s="244">
        <f t="shared" si="33"/>
        <v>0</v>
      </c>
      <c r="CD52" s="244">
        <f t="shared" si="34"/>
        <v>0</v>
      </c>
      <c r="CE52" s="244">
        <f t="shared" si="35"/>
        <v>0</v>
      </c>
      <c r="CF52" s="244">
        <f t="shared" si="36"/>
        <v>0</v>
      </c>
      <c r="CG52" s="244">
        <f t="shared" si="37"/>
        <v>0</v>
      </c>
      <c r="CH52" s="244">
        <f t="shared" si="38"/>
        <v>0</v>
      </c>
      <c r="CI52" s="244">
        <f t="shared" si="39"/>
        <v>0</v>
      </c>
      <c r="CJ52" s="244">
        <f t="shared" si="40"/>
        <v>0</v>
      </c>
    </row>
    <row r="53" spans="1:88" ht="60">
      <c r="A53" s="222" t="s">
        <v>3643</v>
      </c>
      <c r="B53" s="232">
        <v>97562</v>
      </c>
      <c r="C53" s="232" t="s">
        <v>961</v>
      </c>
      <c r="D53" s="232"/>
      <c r="E53" s="232" t="s">
        <v>962</v>
      </c>
      <c r="F53" s="232"/>
      <c r="G53" s="232">
        <v>6331</v>
      </c>
      <c r="H53" s="232" t="s">
        <v>963</v>
      </c>
      <c r="I53" s="232" t="s">
        <v>726</v>
      </c>
      <c r="J53" s="232" t="s">
        <v>700</v>
      </c>
      <c r="K53" s="232" t="s">
        <v>964</v>
      </c>
      <c r="L53" s="232" t="s">
        <v>965</v>
      </c>
      <c r="M53" s="232">
        <v>2022</v>
      </c>
      <c r="N53" s="232">
        <v>30404467</v>
      </c>
      <c r="O53" s="239">
        <f t="shared" si="0"/>
        <v>4.0107138075662928E-2</v>
      </c>
      <c r="P53" s="232">
        <v>65.8</v>
      </c>
      <c r="Q53" s="232">
        <v>5.5</v>
      </c>
      <c r="R53" s="232">
        <v>0</v>
      </c>
      <c r="S53" s="232">
        <v>0</v>
      </c>
      <c r="T53" s="232">
        <v>0</v>
      </c>
      <c r="U53" s="232">
        <v>0</v>
      </c>
      <c r="V53" s="232">
        <v>6.1</v>
      </c>
      <c r="W53" s="232">
        <v>22.6</v>
      </c>
      <c r="X53" s="232">
        <v>0</v>
      </c>
      <c r="Y53" s="232">
        <v>0</v>
      </c>
      <c r="Z53" s="232">
        <v>0</v>
      </c>
      <c r="AA53" s="232">
        <v>0</v>
      </c>
      <c r="AB53" s="232"/>
      <c r="AC53" s="232">
        <v>39.5</v>
      </c>
      <c r="AD53" s="232">
        <v>5.5</v>
      </c>
      <c r="AE53" s="232">
        <v>0</v>
      </c>
      <c r="AF53" s="232">
        <v>0</v>
      </c>
      <c r="AG53" s="232">
        <v>0</v>
      </c>
      <c r="AH53" s="232">
        <v>0</v>
      </c>
      <c r="AI53" s="232">
        <v>22.6</v>
      </c>
      <c r="AJ53" s="232">
        <v>0</v>
      </c>
      <c r="AK53" s="232">
        <v>0</v>
      </c>
      <c r="AL53" s="232">
        <v>0</v>
      </c>
      <c r="AM53" s="232">
        <v>0</v>
      </c>
      <c r="AN53" s="233"/>
      <c r="AO53" s="223">
        <f t="shared" si="4"/>
        <v>26.299999999999997</v>
      </c>
      <c r="AP53" s="223">
        <f t="shared" si="4"/>
        <v>0</v>
      </c>
      <c r="AQ53" s="223">
        <f t="shared" si="4"/>
        <v>0</v>
      </c>
      <c r="AR53" s="223">
        <f t="shared" si="4"/>
        <v>0</v>
      </c>
      <c r="AS53" s="223">
        <f t="shared" si="4"/>
        <v>0</v>
      </c>
      <c r="AT53" s="223">
        <f t="shared" si="4"/>
        <v>0</v>
      </c>
      <c r="AU53" s="223">
        <f t="shared" si="5"/>
        <v>0</v>
      </c>
      <c r="AV53" s="223">
        <f t="shared" si="5"/>
        <v>0</v>
      </c>
      <c r="AW53" s="223">
        <f t="shared" si="5"/>
        <v>0</v>
      </c>
      <c r="AX53" s="223">
        <f t="shared" si="5"/>
        <v>0</v>
      </c>
      <c r="AY53" s="223">
        <f t="shared" si="5"/>
        <v>0</v>
      </c>
      <c r="AZ53" s="242"/>
      <c r="BA53" s="244">
        <f t="shared" si="6"/>
        <v>2.6390496853786205</v>
      </c>
      <c r="BB53" s="244">
        <f t="shared" si="7"/>
        <v>0.2205892594161461</v>
      </c>
      <c r="BC53" s="244">
        <f t="shared" si="8"/>
        <v>0</v>
      </c>
      <c r="BD53" s="244">
        <f t="shared" si="9"/>
        <v>0</v>
      </c>
      <c r="BE53" s="244">
        <f t="shared" si="10"/>
        <v>0</v>
      </c>
      <c r="BF53" s="244">
        <f t="shared" si="11"/>
        <v>0</v>
      </c>
      <c r="BG53" s="244">
        <f t="shared" si="12"/>
        <v>0.24465354226154384</v>
      </c>
      <c r="BH53" s="244">
        <f t="shared" si="13"/>
        <v>0.90642132050998225</v>
      </c>
      <c r="BI53" s="244">
        <f t="shared" si="14"/>
        <v>0</v>
      </c>
      <c r="BJ53" s="244">
        <f t="shared" si="15"/>
        <v>0</v>
      </c>
      <c r="BK53" s="244">
        <f t="shared" si="16"/>
        <v>0</v>
      </c>
      <c r="BL53" s="244">
        <f t="shared" si="17"/>
        <v>0</v>
      </c>
      <c r="BM53" s="244">
        <f t="shared" si="18"/>
        <v>0</v>
      </c>
      <c r="BN53" s="244">
        <f t="shared" si="19"/>
        <v>1.5842319539886855</v>
      </c>
      <c r="BO53" s="244">
        <f t="shared" si="20"/>
        <v>0.2205892594161461</v>
      </c>
      <c r="BP53" s="244">
        <f t="shared" si="21"/>
        <v>0</v>
      </c>
      <c r="BQ53" s="244">
        <f t="shared" si="22"/>
        <v>0</v>
      </c>
      <c r="BR53" s="244">
        <f t="shared" si="23"/>
        <v>0</v>
      </c>
      <c r="BS53" s="244">
        <f t="shared" si="24"/>
        <v>0</v>
      </c>
      <c r="BT53" s="244">
        <f t="shared" si="25"/>
        <v>0.90642132050998225</v>
      </c>
      <c r="BU53" s="244">
        <f t="shared" si="26"/>
        <v>0</v>
      </c>
      <c r="BV53" s="244">
        <f t="shared" si="27"/>
        <v>0</v>
      </c>
      <c r="BW53" s="244">
        <f t="shared" si="28"/>
        <v>0</v>
      </c>
      <c r="BX53" s="244">
        <f t="shared" si="29"/>
        <v>0</v>
      </c>
      <c r="BY53" s="244"/>
      <c r="BZ53" s="244">
        <f t="shared" si="30"/>
        <v>1.054817731389935</v>
      </c>
      <c r="CA53" s="244">
        <f t="shared" si="31"/>
        <v>0</v>
      </c>
      <c r="CB53" s="244">
        <f t="shared" si="32"/>
        <v>0</v>
      </c>
      <c r="CC53" s="244">
        <f t="shared" si="33"/>
        <v>0</v>
      </c>
      <c r="CD53" s="244">
        <f t="shared" si="34"/>
        <v>0</v>
      </c>
      <c r="CE53" s="244">
        <f t="shared" si="35"/>
        <v>0</v>
      </c>
      <c r="CF53" s="244">
        <f t="shared" si="36"/>
        <v>0</v>
      </c>
      <c r="CG53" s="244">
        <f t="shared" si="37"/>
        <v>0</v>
      </c>
      <c r="CH53" s="244">
        <f t="shared" si="38"/>
        <v>0</v>
      </c>
      <c r="CI53" s="244">
        <f t="shared" si="39"/>
        <v>0</v>
      </c>
      <c r="CJ53" s="244">
        <f t="shared" si="40"/>
        <v>0</v>
      </c>
    </row>
    <row r="54" spans="1:88" ht="75">
      <c r="A54" s="222" t="s">
        <v>3643</v>
      </c>
      <c r="B54" s="232">
        <v>101575</v>
      </c>
      <c r="C54" s="232" t="s">
        <v>966</v>
      </c>
      <c r="D54" s="232" t="s">
        <v>967</v>
      </c>
      <c r="E54" s="232" t="s">
        <v>968</v>
      </c>
      <c r="F54" s="232" t="s">
        <v>750</v>
      </c>
      <c r="G54" s="232">
        <v>8192</v>
      </c>
      <c r="H54" s="232" t="s">
        <v>969</v>
      </c>
      <c r="I54" s="232" t="s">
        <v>129</v>
      </c>
      <c r="J54" s="232" t="s">
        <v>700</v>
      </c>
      <c r="K54" s="232" t="s">
        <v>970</v>
      </c>
      <c r="L54" s="232"/>
      <c r="M54" s="232">
        <v>2022</v>
      </c>
      <c r="N54" s="232">
        <v>7189000</v>
      </c>
      <c r="O54" s="239">
        <f t="shared" si="0"/>
        <v>8.3931510978260432E-4</v>
      </c>
      <c r="P54" s="232">
        <v>93.9</v>
      </c>
      <c r="Q54" s="232">
        <v>0</v>
      </c>
      <c r="R54" s="232">
        <v>0</v>
      </c>
      <c r="S54" s="232">
        <v>0</v>
      </c>
      <c r="T54" s="232">
        <v>0</v>
      </c>
      <c r="U54" s="232">
        <v>0</v>
      </c>
      <c r="V54" s="232">
        <v>6.1</v>
      </c>
      <c r="W54" s="232">
        <v>0</v>
      </c>
      <c r="X54" s="232">
        <v>0</v>
      </c>
      <c r="Y54" s="232">
        <v>0</v>
      </c>
      <c r="Z54" s="232">
        <v>0</v>
      </c>
      <c r="AA54" s="232">
        <v>0</v>
      </c>
      <c r="AB54" s="232"/>
      <c r="AC54" s="232">
        <v>0.8</v>
      </c>
      <c r="AD54" s="232">
        <v>0</v>
      </c>
      <c r="AE54" s="232">
        <v>0</v>
      </c>
      <c r="AF54" s="232">
        <v>0</v>
      </c>
      <c r="AG54" s="232">
        <v>0</v>
      </c>
      <c r="AH54" s="232">
        <v>0</v>
      </c>
      <c r="AI54" s="232">
        <v>0</v>
      </c>
      <c r="AJ54" s="232">
        <v>0</v>
      </c>
      <c r="AK54" s="232">
        <v>0</v>
      </c>
      <c r="AL54" s="232">
        <v>0</v>
      </c>
      <c r="AM54" s="232">
        <v>0</v>
      </c>
      <c r="AN54" s="233"/>
      <c r="AO54" s="223">
        <f t="shared" si="4"/>
        <v>93.100000000000009</v>
      </c>
      <c r="AP54" s="223">
        <f t="shared" si="4"/>
        <v>0</v>
      </c>
      <c r="AQ54" s="223">
        <f t="shared" si="4"/>
        <v>0</v>
      </c>
      <c r="AR54" s="223">
        <f t="shared" si="4"/>
        <v>0</v>
      </c>
      <c r="AS54" s="223">
        <f t="shared" si="4"/>
        <v>0</v>
      </c>
      <c r="AT54" s="223">
        <f t="shared" si="4"/>
        <v>0</v>
      </c>
      <c r="AU54" s="223">
        <f t="shared" si="5"/>
        <v>0</v>
      </c>
      <c r="AV54" s="223">
        <f t="shared" si="5"/>
        <v>0</v>
      </c>
      <c r="AW54" s="223">
        <f t="shared" si="5"/>
        <v>0</v>
      </c>
      <c r="AX54" s="223">
        <f t="shared" si="5"/>
        <v>0</v>
      </c>
      <c r="AY54" s="223">
        <f t="shared" si="5"/>
        <v>0</v>
      </c>
      <c r="AZ54" s="242"/>
      <c r="BA54" s="244">
        <f t="shared" si="6"/>
        <v>7.881168880858655E-2</v>
      </c>
      <c r="BB54" s="244">
        <f t="shared" si="7"/>
        <v>0</v>
      </c>
      <c r="BC54" s="244">
        <f t="shared" si="8"/>
        <v>0</v>
      </c>
      <c r="BD54" s="244">
        <f t="shared" si="9"/>
        <v>0</v>
      </c>
      <c r="BE54" s="244">
        <f t="shared" si="10"/>
        <v>0</v>
      </c>
      <c r="BF54" s="244">
        <f t="shared" si="11"/>
        <v>0</v>
      </c>
      <c r="BG54" s="244">
        <f t="shared" si="12"/>
        <v>5.1198221696738865E-3</v>
      </c>
      <c r="BH54" s="244">
        <f t="shared" si="13"/>
        <v>0</v>
      </c>
      <c r="BI54" s="244">
        <f t="shared" si="14"/>
        <v>0</v>
      </c>
      <c r="BJ54" s="244">
        <f t="shared" si="15"/>
        <v>0</v>
      </c>
      <c r="BK54" s="244">
        <f t="shared" si="16"/>
        <v>0</v>
      </c>
      <c r="BL54" s="244">
        <f t="shared" si="17"/>
        <v>0</v>
      </c>
      <c r="BM54" s="244">
        <f t="shared" si="18"/>
        <v>0</v>
      </c>
      <c r="BN54" s="244">
        <f t="shared" si="19"/>
        <v>6.7145208782608354E-4</v>
      </c>
      <c r="BO54" s="244">
        <f t="shared" si="20"/>
        <v>0</v>
      </c>
      <c r="BP54" s="244">
        <f t="shared" si="21"/>
        <v>0</v>
      </c>
      <c r="BQ54" s="244">
        <f t="shared" si="22"/>
        <v>0</v>
      </c>
      <c r="BR54" s="244">
        <f t="shared" si="23"/>
        <v>0</v>
      </c>
      <c r="BS54" s="244">
        <f t="shared" si="24"/>
        <v>0</v>
      </c>
      <c r="BT54" s="244">
        <f t="shared" si="25"/>
        <v>0</v>
      </c>
      <c r="BU54" s="244">
        <f t="shared" si="26"/>
        <v>0</v>
      </c>
      <c r="BV54" s="244">
        <f t="shared" si="27"/>
        <v>0</v>
      </c>
      <c r="BW54" s="244">
        <f t="shared" si="28"/>
        <v>0</v>
      </c>
      <c r="BX54" s="244">
        <f t="shared" si="29"/>
        <v>0</v>
      </c>
      <c r="BY54" s="244"/>
      <c r="BZ54" s="244">
        <f t="shared" si="30"/>
        <v>7.8140236720760467E-2</v>
      </c>
      <c r="CA54" s="244">
        <f t="shared" si="31"/>
        <v>0</v>
      </c>
      <c r="CB54" s="244">
        <f t="shared" si="32"/>
        <v>0</v>
      </c>
      <c r="CC54" s="244">
        <f t="shared" si="33"/>
        <v>0</v>
      </c>
      <c r="CD54" s="244">
        <f t="shared" si="34"/>
        <v>0</v>
      </c>
      <c r="CE54" s="244">
        <f t="shared" si="35"/>
        <v>0</v>
      </c>
      <c r="CF54" s="244">
        <f t="shared" si="36"/>
        <v>0</v>
      </c>
      <c r="CG54" s="244">
        <f t="shared" si="37"/>
        <v>0</v>
      </c>
      <c r="CH54" s="244">
        <f t="shared" si="38"/>
        <v>0</v>
      </c>
      <c r="CI54" s="244">
        <f t="shared" si="39"/>
        <v>0</v>
      </c>
      <c r="CJ54" s="244">
        <f t="shared" si="40"/>
        <v>0</v>
      </c>
    </row>
    <row r="55" spans="1:88" ht="60">
      <c r="A55" s="222" t="s">
        <v>3643</v>
      </c>
      <c r="B55" s="232">
        <v>99575</v>
      </c>
      <c r="C55" s="232" t="s">
        <v>971</v>
      </c>
      <c r="D55" s="232"/>
      <c r="E55" s="232" t="s">
        <v>972</v>
      </c>
      <c r="F55" s="232"/>
      <c r="G55" s="232">
        <v>2564</v>
      </c>
      <c r="H55" s="232" t="s">
        <v>973</v>
      </c>
      <c r="I55" s="232" t="s">
        <v>117</v>
      </c>
      <c r="J55" s="232" t="s">
        <v>700</v>
      </c>
      <c r="K55" s="232" t="s">
        <v>974</v>
      </c>
      <c r="L55" s="232" t="s">
        <v>975</v>
      </c>
      <c r="M55" s="232">
        <v>2022</v>
      </c>
      <c r="N55" s="232">
        <v>5539577</v>
      </c>
      <c r="O55" s="239">
        <f t="shared" si="0"/>
        <v>7.7861823259215812E-4</v>
      </c>
      <c r="P55" s="232">
        <v>64.099999999999994</v>
      </c>
      <c r="Q55" s="232">
        <v>8.6</v>
      </c>
      <c r="R55" s="232">
        <v>0</v>
      </c>
      <c r="S55" s="232">
        <v>0</v>
      </c>
      <c r="T55" s="232">
        <v>0</v>
      </c>
      <c r="U55" s="232">
        <v>0</v>
      </c>
      <c r="V55" s="232">
        <v>6.1</v>
      </c>
      <c r="W55" s="232">
        <v>21.2</v>
      </c>
      <c r="X55" s="232">
        <v>0</v>
      </c>
      <c r="Y55" s="232">
        <v>0</v>
      </c>
      <c r="Z55" s="232">
        <v>0</v>
      </c>
      <c r="AA55" s="232">
        <v>0</v>
      </c>
      <c r="AB55" s="232"/>
      <c r="AC55" s="232">
        <v>0.9</v>
      </c>
      <c r="AD55" s="232">
        <v>8.6</v>
      </c>
      <c r="AE55" s="232">
        <v>0</v>
      </c>
      <c r="AF55" s="232">
        <v>0</v>
      </c>
      <c r="AG55" s="232">
        <v>0</v>
      </c>
      <c r="AH55" s="232">
        <v>0</v>
      </c>
      <c r="AI55" s="232">
        <v>21.2</v>
      </c>
      <c r="AJ55" s="232">
        <v>0</v>
      </c>
      <c r="AK55" s="232">
        <v>0</v>
      </c>
      <c r="AL55" s="232">
        <v>0</v>
      </c>
      <c r="AM55" s="232">
        <v>0</v>
      </c>
      <c r="AN55" s="233"/>
      <c r="AO55" s="223">
        <f t="shared" si="4"/>
        <v>63.199999999999996</v>
      </c>
      <c r="AP55" s="223">
        <f t="shared" si="4"/>
        <v>0</v>
      </c>
      <c r="AQ55" s="223">
        <f t="shared" si="4"/>
        <v>0</v>
      </c>
      <c r="AR55" s="223">
        <f t="shared" si="4"/>
        <v>0</v>
      </c>
      <c r="AS55" s="223">
        <f t="shared" si="4"/>
        <v>0</v>
      </c>
      <c r="AT55" s="223">
        <f t="shared" si="4"/>
        <v>0</v>
      </c>
      <c r="AU55" s="223">
        <f t="shared" si="5"/>
        <v>0</v>
      </c>
      <c r="AV55" s="223">
        <f t="shared" si="5"/>
        <v>0</v>
      </c>
      <c r="AW55" s="223">
        <f t="shared" si="5"/>
        <v>0</v>
      </c>
      <c r="AX55" s="223">
        <f t="shared" si="5"/>
        <v>0</v>
      </c>
      <c r="AY55" s="223">
        <f t="shared" si="5"/>
        <v>0</v>
      </c>
      <c r="AZ55" s="242"/>
      <c r="BA55" s="244">
        <f t="shared" si="6"/>
        <v>4.9909428709157329E-2</v>
      </c>
      <c r="BB55" s="244">
        <f t="shared" si="7"/>
        <v>6.6961168002925599E-3</v>
      </c>
      <c r="BC55" s="244">
        <f t="shared" si="8"/>
        <v>0</v>
      </c>
      <c r="BD55" s="244">
        <f t="shared" si="9"/>
        <v>0</v>
      </c>
      <c r="BE55" s="244">
        <f t="shared" si="10"/>
        <v>0</v>
      </c>
      <c r="BF55" s="244">
        <f t="shared" si="11"/>
        <v>0</v>
      </c>
      <c r="BG55" s="244">
        <f t="shared" si="12"/>
        <v>4.7495712188121639E-3</v>
      </c>
      <c r="BH55" s="244">
        <f t="shared" si="13"/>
        <v>1.6506706530953753E-2</v>
      </c>
      <c r="BI55" s="244">
        <f t="shared" si="14"/>
        <v>0</v>
      </c>
      <c r="BJ55" s="244">
        <f t="shared" si="15"/>
        <v>0</v>
      </c>
      <c r="BK55" s="244">
        <f t="shared" si="16"/>
        <v>0</v>
      </c>
      <c r="BL55" s="244">
        <f t="shared" si="17"/>
        <v>0</v>
      </c>
      <c r="BM55" s="244">
        <f t="shared" si="18"/>
        <v>0</v>
      </c>
      <c r="BN55" s="244">
        <f t="shared" si="19"/>
        <v>7.0075640933294229E-4</v>
      </c>
      <c r="BO55" s="244">
        <f t="shared" si="20"/>
        <v>6.6961168002925599E-3</v>
      </c>
      <c r="BP55" s="244">
        <f t="shared" si="21"/>
        <v>0</v>
      </c>
      <c r="BQ55" s="244">
        <f t="shared" si="22"/>
        <v>0</v>
      </c>
      <c r="BR55" s="244">
        <f t="shared" si="23"/>
        <v>0</v>
      </c>
      <c r="BS55" s="244">
        <f t="shared" si="24"/>
        <v>0</v>
      </c>
      <c r="BT55" s="244">
        <f t="shared" si="25"/>
        <v>1.6506706530953753E-2</v>
      </c>
      <c r="BU55" s="244">
        <f t="shared" si="26"/>
        <v>0</v>
      </c>
      <c r="BV55" s="244">
        <f t="shared" si="27"/>
        <v>0</v>
      </c>
      <c r="BW55" s="244">
        <f t="shared" si="28"/>
        <v>0</v>
      </c>
      <c r="BX55" s="244">
        <f t="shared" si="29"/>
        <v>0</v>
      </c>
      <c r="BY55" s="244"/>
      <c r="BZ55" s="244">
        <f t="shared" si="30"/>
        <v>4.9208672299824389E-2</v>
      </c>
      <c r="CA55" s="244">
        <f t="shared" si="31"/>
        <v>0</v>
      </c>
      <c r="CB55" s="244">
        <f t="shared" si="32"/>
        <v>0</v>
      </c>
      <c r="CC55" s="244">
        <f t="shared" si="33"/>
        <v>0</v>
      </c>
      <c r="CD55" s="244">
        <f t="shared" si="34"/>
        <v>0</v>
      </c>
      <c r="CE55" s="244">
        <f t="shared" si="35"/>
        <v>0</v>
      </c>
      <c r="CF55" s="244">
        <f t="shared" si="36"/>
        <v>0</v>
      </c>
      <c r="CG55" s="244">
        <f t="shared" si="37"/>
        <v>0</v>
      </c>
      <c r="CH55" s="244">
        <f t="shared" si="38"/>
        <v>0</v>
      </c>
      <c r="CI55" s="244">
        <f t="shared" si="39"/>
        <v>0</v>
      </c>
      <c r="CJ55" s="244">
        <f t="shared" si="40"/>
        <v>0</v>
      </c>
    </row>
    <row r="56" spans="1:88" ht="60">
      <c r="A56" s="222" t="s">
        <v>3643</v>
      </c>
      <c r="B56" s="232">
        <v>98059</v>
      </c>
      <c r="C56" s="232" t="s">
        <v>976</v>
      </c>
      <c r="D56" s="232"/>
      <c r="E56" s="232" t="s">
        <v>977</v>
      </c>
      <c r="F56" s="232"/>
      <c r="G56" s="232">
        <v>3507</v>
      </c>
      <c r="H56" s="232" t="s">
        <v>978</v>
      </c>
      <c r="I56" s="232" t="s">
        <v>117</v>
      </c>
      <c r="J56" s="232" t="s">
        <v>700</v>
      </c>
      <c r="K56" s="232" t="s">
        <v>979</v>
      </c>
      <c r="L56" s="232" t="s">
        <v>980</v>
      </c>
      <c r="M56" s="232">
        <v>2022</v>
      </c>
      <c r="N56" s="232">
        <v>6300886</v>
      </c>
      <c r="O56" s="239">
        <f t="shared" si="0"/>
        <v>8.8562442964231262E-4</v>
      </c>
      <c r="P56" s="232">
        <v>93.9</v>
      </c>
      <c r="Q56" s="232">
        <v>0</v>
      </c>
      <c r="R56" s="232">
        <v>0</v>
      </c>
      <c r="S56" s="232">
        <v>0</v>
      </c>
      <c r="T56" s="232">
        <v>0</v>
      </c>
      <c r="U56" s="232">
        <v>0</v>
      </c>
      <c r="V56" s="232">
        <v>6.1</v>
      </c>
      <c r="W56" s="232">
        <v>0</v>
      </c>
      <c r="X56" s="232">
        <v>0</v>
      </c>
      <c r="Y56" s="232">
        <v>0</v>
      </c>
      <c r="Z56" s="232">
        <v>0</v>
      </c>
      <c r="AA56" s="232">
        <v>0</v>
      </c>
      <c r="AB56" s="232"/>
      <c r="AC56" s="232">
        <v>93.9</v>
      </c>
      <c r="AD56" s="232">
        <v>0</v>
      </c>
      <c r="AE56" s="232">
        <v>0</v>
      </c>
      <c r="AF56" s="232">
        <v>0</v>
      </c>
      <c r="AG56" s="232">
        <v>0</v>
      </c>
      <c r="AH56" s="232">
        <v>0</v>
      </c>
      <c r="AI56" s="232">
        <v>0</v>
      </c>
      <c r="AJ56" s="232">
        <v>0</v>
      </c>
      <c r="AK56" s="232">
        <v>0</v>
      </c>
      <c r="AL56" s="232">
        <v>0</v>
      </c>
      <c r="AM56" s="232">
        <v>0</v>
      </c>
      <c r="AN56" s="233"/>
      <c r="AO56" s="223">
        <f t="shared" si="4"/>
        <v>0</v>
      </c>
      <c r="AP56" s="223">
        <f t="shared" si="4"/>
        <v>0</v>
      </c>
      <c r="AQ56" s="223">
        <f t="shared" si="4"/>
        <v>0</v>
      </c>
      <c r="AR56" s="223">
        <f t="shared" si="4"/>
        <v>0</v>
      </c>
      <c r="AS56" s="223">
        <f t="shared" si="4"/>
        <v>0</v>
      </c>
      <c r="AT56" s="223">
        <f t="shared" si="4"/>
        <v>0</v>
      </c>
      <c r="AU56" s="223">
        <f t="shared" si="5"/>
        <v>0</v>
      </c>
      <c r="AV56" s="223">
        <f t="shared" si="5"/>
        <v>0</v>
      </c>
      <c r="AW56" s="223">
        <f t="shared" si="5"/>
        <v>0</v>
      </c>
      <c r="AX56" s="223">
        <f t="shared" si="5"/>
        <v>0</v>
      </c>
      <c r="AY56" s="223">
        <f t="shared" si="5"/>
        <v>0</v>
      </c>
      <c r="AZ56" s="242"/>
      <c r="BA56" s="244">
        <f t="shared" si="6"/>
        <v>8.3160133943413164E-2</v>
      </c>
      <c r="BB56" s="244">
        <f t="shared" si="7"/>
        <v>0</v>
      </c>
      <c r="BC56" s="244">
        <f t="shared" si="8"/>
        <v>0</v>
      </c>
      <c r="BD56" s="244">
        <f t="shared" si="9"/>
        <v>0</v>
      </c>
      <c r="BE56" s="244">
        <f t="shared" si="10"/>
        <v>0</v>
      </c>
      <c r="BF56" s="244">
        <f t="shared" si="11"/>
        <v>0</v>
      </c>
      <c r="BG56" s="244">
        <f t="shared" si="12"/>
        <v>5.4023090208181069E-3</v>
      </c>
      <c r="BH56" s="244">
        <f t="shared" si="13"/>
        <v>0</v>
      </c>
      <c r="BI56" s="244">
        <f t="shared" si="14"/>
        <v>0</v>
      </c>
      <c r="BJ56" s="244">
        <f t="shared" si="15"/>
        <v>0</v>
      </c>
      <c r="BK56" s="244">
        <f t="shared" si="16"/>
        <v>0</v>
      </c>
      <c r="BL56" s="244">
        <f t="shared" si="17"/>
        <v>0</v>
      </c>
      <c r="BM56" s="244">
        <f t="shared" si="18"/>
        <v>0</v>
      </c>
      <c r="BN56" s="244">
        <f t="shared" si="19"/>
        <v>8.3160133943413164E-2</v>
      </c>
      <c r="BO56" s="244">
        <f t="shared" si="20"/>
        <v>0</v>
      </c>
      <c r="BP56" s="244">
        <f t="shared" si="21"/>
        <v>0</v>
      </c>
      <c r="BQ56" s="244">
        <f t="shared" si="22"/>
        <v>0</v>
      </c>
      <c r="BR56" s="244">
        <f t="shared" si="23"/>
        <v>0</v>
      </c>
      <c r="BS56" s="244">
        <f t="shared" si="24"/>
        <v>0</v>
      </c>
      <c r="BT56" s="244">
        <f t="shared" si="25"/>
        <v>0</v>
      </c>
      <c r="BU56" s="244">
        <f t="shared" si="26"/>
        <v>0</v>
      </c>
      <c r="BV56" s="244">
        <f t="shared" si="27"/>
        <v>0</v>
      </c>
      <c r="BW56" s="244">
        <f t="shared" si="28"/>
        <v>0</v>
      </c>
      <c r="BX56" s="244">
        <f t="shared" si="29"/>
        <v>0</v>
      </c>
      <c r="BY56" s="244"/>
      <c r="BZ56" s="244">
        <f t="shared" si="30"/>
        <v>0</v>
      </c>
      <c r="CA56" s="244">
        <f t="shared" si="31"/>
        <v>0</v>
      </c>
      <c r="CB56" s="244">
        <f t="shared" si="32"/>
        <v>0</v>
      </c>
      <c r="CC56" s="244">
        <f t="shared" si="33"/>
        <v>0</v>
      </c>
      <c r="CD56" s="244">
        <f t="shared" si="34"/>
        <v>0</v>
      </c>
      <c r="CE56" s="244">
        <f t="shared" si="35"/>
        <v>0</v>
      </c>
      <c r="CF56" s="244">
        <f t="shared" si="36"/>
        <v>0</v>
      </c>
      <c r="CG56" s="244">
        <f t="shared" si="37"/>
        <v>0</v>
      </c>
      <c r="CH56" s="244">
        <f t="shared" si="38"/>
        <v>0</v>
      </c>
      <c r="CI56" s="244">
        <f t="shared" si="39"/>
        <v>0</v>
      </c>
      <c r="CJ56" s="244">
        <f t="shared" si="40"/>
        <v>0</v>
      </c>
    </row>
    <row r="57" spans="1:88" ht="60">
      <c r="A57" s="222" t="s">
        <v>3643</v>
      </c>
      <c r="B57" s="232">
        <v>97392</v>
      </c>
      <c r="C57" s="232" t="s">
        <v>981</v>
      </c>
      <c r="D57" s="232"/>
      <c r="E57" s="232" t="s">
        <v>982</v>
      </c>
      <c r="F57" s="232" t="s">
        <v>983</v>
      </c>
      <c r="G57" s="232">
        <v>3855</v>
      </c>
      <c r="H57" s="232" t="s">
        <v>984</v>
      </c>
      <c r="I57" s="232" t="s">
        <v>117</v>
      </c>
      <c r="J57" s="232" t="s">
        <v>700</v>
      </c>
      <c r="K57" s="232" t="s">
        <v>985</v>
      </c>
      <c r="L57" s="232" t="s">
        <v>986</v>
      </c>
      <c r="M57" s="232">
        <v>2022</v>
      </c>
      <c r="N57" s="232">
        <v>18174540</v>
      </c>
      <c r="O57" s="239">
        <f t="shared" si="0"/>
        <v>2.5545322707808704E-3</v>
      </c>
      <c r="P57" s="232">
        <v>92.4</v>
      </c>
      <c r="Q57" s="232">
        <v>1.5</v>
      </c>
      <c r="R57" s="232">
        <v>0</v>
      </c>
      <c r="S57" s="232">
        <v>0</v>
      </c>
      <c r="T57" s="232">
        <v>0</v>
      </c>
      <c r="U57" s="232">
        <v>0</v>
      </c>
      <c r="V57" s="232">
        <v>6.1</v>
      </c>
      <c r="W57" s="232">
        <v>0</v>
      </c>
      <c r="X57" s="232">
        <v>0</v>
      </c>
      <c r="Y57" s="232">
        <v>0</v>
      </c>
      <c r="Z57" s="232">
        <v>0</v>
      </c>
      <c r="AA57" s="232">
        <v>0</v>
      </c>
      <c r="AB57" s="232"/>
      <c r="AC57" s="232">
        <v>92.4</v>
      </c>
      <c r="AD57" s="232">
        <v>1.5</v>
      </c>
      <c r="AE57" s="232">
        <v>0</v>
      </c>
      <c r="AF57" s="232">
        <v>0</v>
      </c>
      <c r="AG57" s="232">
        <v>0</v>
      </c>
      <c r="AH57" s="232">
        <v>0</v>
      </c>
      <c r="AI57" s="232">
        <v>0</v>
      </c>
      <c r="AJ57" s="232">
        <v>0</v>
      </c>
      <c r="AK57" s="232">
        <v>0</v>
      </c>
      <c r="AL57" s="232">
        <v>0</v>
      </c>
      <c r="AM57" s="232">
        <v>0</v>
      </c>
      <c r="AN57" s="233"/>
      <c r="AO57" s="223">
        <f t="shared" si="4"/>
        <v>0</v>
      </c>
      <c r="AP57" s="223">
        <f t="shared" si="4"/>
        <v>0</v>
      </c>
      <c r="AQ57" s="223">
        <f t="shared" si="4"/>
        <v>0</v>
      </c>
      <c r="AR57" s="223">
        <f t="shared" si="4"/>
        <v>0</v>
      </c>
      <c r="AS57" s="223">
        <f t="shared" si="4"/>
        <v>0</v>
      </c>
      <c r="AT57" s="223">
        <f t="shared" si="4"/>
        <v>0</v>
      </c>
      <c r="AU57" s="223">
        <f t="shared" si="5"/>
        <v>0</v>
      </c>
      <c r="AV57" s="223">
        <f t="shared" si="5"/>
        <v>0</v>
      </c>
      <c r="AW57" s="223">
        <f t="shared" si="5"/>
        <v>0</v>
      </c>
      <c r="AX57" s="223">
        <f t="shared" si="5"/>
        <v>0</v>
      </c>
      <c r="AY57" s="223">
        <f t="shared" si="5"/>
        <v>0</v>
      </c>
      <c r="AZ57" s="242"/>
      <c r="BA57" s="244">
        <f t="shared" si="6"/>
        <v>0.23603878182015245</v>
      </c>
      <c r="BB57" s="244">
        <f t="shared" si="7"/>
        <v>3.8317984061713058E-3</v>
      </c>
      <c r="BC57" s="244">
        <f t="shared" si="8"/>
        <v>0</v>
      </c>
      <c r="BD57" s="244">
        <f t="shared" si="9"/>
        <v>0</v>
      </c>
      <c r="BE57" s="244">
        <f t="shared" si="10"/>
        <v>0</v>
      </c>
      <c r="BF57" s="244">
        <f t="shared" si="11"/>
        <v>0</v>
      </c>
      <c r="BG57" s="244">
        <f t="shared" si="12"/>
        <v>1.5582646851763308E-2</v>
      </c>
      <c r="BH57" s="244">
        <f t="shared" si="13"/>
        <v>0</v>
      </c>
      <c r="BI57" s="244">
        <f t="shared" si="14"/>
        <v>0</v>
      </c>
      <c r="BJ57" s="244">
        <f t="shared" si="15"/>
        <v>0</v>
      </c>
      <c r="BK57" s="244">
        <f t="shared" si="16"/>
        <v>0</v>
      </c>
      <c r="BL57" s="244">
        <f t="shared" si="17"/>
        <v>0</v>
      </c>
      <c r="BM57" s="244">
        <f t="shared" si="18"/>
        <v>0</v>
      </c>
      <c r="BN57" s="244">
        <f t="shared" si="19"/>
        <v>0.23603878182015245</v>
      </c>
      <c r="BO57" s="244">
        <f t="shared" si="20"/>
        <v>3.8317984061713058E-3</v>
      </c>
      <c r="BP57" s="244">
        <f t="shared" si="21"/>
        <v>0</v>
      </c>
      <c r="BQ57" s="244">
        <f t="shared" si="22"/>
        <v>0</v>
      </c>
      <c r="BR57" s="244">
        <f t="shared" si="23"/>
        <v>0</v>
      </c>
      <c r="BS57" s="244">
        <f t="shared" si="24"/>
        <v>0</v>
      </c>
      <c r="BT57" s="244">
        <f t="shared" si="25"/>
        <v>0</v>
      </c>
      <c r="BU57" s="244">
        <f t="shared" si="26"/>
        <v>0</v>
      </c>
      <c r="BV57" s="244">
        <f t="shared" si="27"/>
        <v>0</v>
      </c>
      <c r="BW57" s="244">
        <f t="shared" si="28"/>
        <v>0</v>
      </c>
      <c r="BX57" s="244">
        <f t="shared" si="29"/>
        <v>0</v>
      </c>
      <c r="BY57" s="244"/>
      <c r="BZ57" s="244">
        <f t="shared" si="30"/>
        <v>0</v>
      </c>
      <c r="CA57" s="244">
        <f t="shared" si="31"/>
        <v>0</v>
      </c>
      <c r="CB57" s="244">
        <f t="shared" si="32"/>
        <v>0</v>
      </c>
      <c r="CC57" s="244">
        <f t="shared" si="33"/>
        <v>0</v>
      </c>
      <c r="CD57" s="244">
        <f t="shared" si="34"/>
        <v>0</v>
      </c>
      <c r="CE57" s="244">
        <f t="shared" si="35"/>
        <v>0</v>
      </c>
      <c r="CF57" s="244">
        <f t="shared" si="36"/>
        <v>0</v>
      </c>
      <c r="CG57" s="244">
        <f t="shared" si="37"/>
        <v>0</v>
      </c>
      <c r="CH57" s="244">
        <f t="shared" si="38"/>
        <v>0</v>
      </c>
      <c r="CI57" s="244">
        <f t="shared" si="39"/>
        <v>0</v>
      </c>
      <c r="CJ57" s="244">
        <f t="shared" si="40"/>
        <v>0</v>
      </c>
    </row>
    <row r="58" spans="1:88" ht="60">
      <c r="A58" s="222" t="s">
        <v>3643</v>
      </c>
      <c r="B58" s="232">
        <v>112808</v>
      </c>
      <c r="C58" s="232" t="s">
        <v>987</v>
      </c>
      <c r="D58" s="232"/>
      <c r="E58" s="232" t="s">
        <v>988</v>
      </c>
      <c r="F58" s="232"/>
      <c r="G58" s="232">
        <v>3263</v>
      </c>
      <c r="H58" s="232" t="s">
        <v>989</v>
      </c>
      <c r="I58" s="232" t="s">
        <v>117</v>
      </c>
      <c r="J58" s="232" t="s">
        <v>700</v>
      </c>
      <c r="K58" s="232" t="s">
        <v>990</v>
      </c>
      <c r="L58" s="232"/>
      <c r="M58" s="232">
        <v>2022</v>
      </c>
      <c r="N58" s="232">
        <v>2819910</v>
      </c>
      <c r="O58" s="239">
        <f t="shared" si="0"/>
        <v>3.96353970757867E-4</v>
      </c>
      <c r="P58" s="232">
        <v>80.900000000000006</v>
      </c>
      <c r="Q58" s="232">
        <v>13</v>
      </c>
      <c r="R58" s="232">
        <v>0</v>
      </c>
      <c r="S58" s="232">
        <v>0</v>
      </c>
      <c r="T58" s="232">
        <v>0</v>
      </c>
      <c r="U58" s="232">
        <v>0</v>
      </c>
      <c r="V58" s="232">
        <v>6.1</v>
      </c>
      <c r="W58" s="232">
        <v>0</v>
      </c>
      <c r="X58" s="232">
        <v>0</v>
      </c>
      <c r="Y58" s="232">
        <v>0</v>
      </c>
      <c r="Z58" s="232">
        <v>0</v>
      </c>
      <c r="AA58" s="232">
        <v>0</v>
      </c>
      <c r="AB58" s="232"/>
      <c r="AC58" s="232">
        <v>80.900000000000006</v>
      </c>
      <c r="AD58" s="232">
        <v>13</v>
      </c>
      <c r="AE58" s="232">
        <v>0</v>
      </c>
      <c r="AF58" s="232">
        <v>0</v>
      </c>
      <c r="AG58" s="232">
        <v>0</v>
      </c>
      <c r="AH58" s="232">
        <v>0</v>
      </c>
      <c r="AI58" s="232">
        <v>0</v>
      </c>
      <c r="AJ58" s="232">
        <v>0</v>
      </c>
      <c r="AK58" s="232">
        <v>0</v>
      </c>
      <c r="AL58" s="232">
        <v>0</v>
      </c>
      <c r="AM58" s="232">
        <v>0</v>
      </c>
      <c r="AN58" s="233"/>
      <c r="AO58" s="223">
        <f t="shared" ref="AO58:AT100" si="41">P58-AC58</f>
        <v>0</v>
      </c>
      <c r="AP58" s="223">
        <f t="shared" si="41"/>
        <v>0</v>
      </c>
      <c r="AQ58" s="223">
        <f t="shared" si="41"/>
        <v>0</v>
      </c>
      <c r="AR58" s="223">
        <f t="shared" si="41"/>
        <v>0</v>
      </c>
      <c r="AS58" s="223">
        <f t="shared" si="41"/>
        <v>0</v>
      </c>
      <c r="AT58" s="223">
        <f t="shared" si="41"/>
        <v>0</v>
      </c>
      <c r="AU58" s="223">
        <f t="shared" si="5"/>
        <v>0</v>
      </c>
      <c r="AV58" s="223">
        <f t="shared" si="5"/>
        <v>0</v>
      </c>
      <c r="AW58" s="223">
        <f t="shared" si="5"/>
        <v>0</v>
      </c>
      <c r="AX58" s="223">
        <f t="shared" si="5"/>
        <v>0</v>
      </c>
      <c r="AY58" s="223">
        <f t="shared" si="5"/>
        <v>0</v>
      </c>
      <c r="AZ58" s="242"/>
      <c r="BA58" s="244">
        <f t="shared" si="6"/>
        <v>3.2065036234311443E-2</v>
      </c>
      <c r="BB58" s="244">
        <f t="shared" si="7"/>
        <v>5.1526016198522708E-3</v>
      </c>
      <c r="BC58" s="244">
        <f t="shared" si="8"/>
        <v>0</v>
      </c>
      <c r="BD58" s="244">
        <f t="shared" si="9"/>
        <v>0</v>
      </c>
      <c r="BE58" s="244">
        <f t="shared" si="10"/>
        <v>0</v>
      </c>
      <c r="BF58" s="244">
        <f t="shared" si="11"/>
        <v>0</v>
      </c>
      <c r="BG58" s="244">
        <f t="shared" si="12"/>
        <v>2.4177592216229884E-3</v>
      </c>
      <c r="BH58" s="244">
        <f t="shared" si="13"/>
        <v>0</v>
      </c>
      <c r="BI58" s="244">
        <f t="shared" si="14"/>
        <v>0</v>
      </c>
      <c r="BJ58" s="244">
        <f t="shared" si="15"/>
        <v>0</v>
      </c>
      <c r="BK58" s="244">
        <f t="shared" si="16"/>
        <v>0</v>
      </c>
      <c r="BL58" s="244">
        <f t="shared" si="17"/>
        <v>0</v>
      </c>
      <c r="BM58" s="244">
        <f t="shared" si="18"/>
        <v>0</v>
      </c>
      <c r="BN58" s="244">
        <f t="shared" si="19"/>
        <v>3.2065036234311443E-2</v>
      </c>
      <c r="BO58" s="244">
        <f t="shared" si="20"/>
        <v>5.1526016198522708E-3</v>
      </c>
      <c r="BP58" s="244">
        <f t="shared" si="21"/>
        <v>0</v>
      </c>
      <c r="BQ58" s="244">
        <f t="shared" si="22"/>
        <v>0</v>
      </c>
      <c r="BR58" s="244">
        <f t="shared" si="23"/>
        <v>0</v>
      </c>
      <c r="BS58" s="244">
        <f t="shared" si="24"/>
        <v>0</v>
      </c>
      <c r="BT58" s="244">
        <f t="shared" si="25"/>
        <v>0</v>
      </c>
      <c r="BU58" s="244">
        <f t="shared" si="26"/>
        <v>0</v>
      </c>
      <c r="BV58" s="244">
        <f t="shared" si="27"/>
        <v>0</v>
      </c>
      <c r="BW58" s="244">
        <f t="shared" si="28"/>
        <v>0</v>
      </c>
      <c r="BX58" s="244">
        <f t="shared" si="29"/>
        <v>0</v>
      </c>
      <c r="BY58" s="244"/>
      <c r="BZ58" s="244">
        <f t="shared" si="30"/>
        <v>0</v>
      </c>
      <c r="CA58" s="244">
        <f t="shared" si="31"/>
        <v>0</v>
      </c>
      <c r="CB58" s="244">
        <f t="shared" si="32"/>
        <v>0</v>
      </c>
      <c r="CC58" s="244">
        <f t="shared" si="33"/>
        <v>0</v>
      </c>
      <c r="CD58" s="244">
        <f t="shared" si="34"/>
        <v>0</v>
      </c>
      <c r="CE58" s="244">
        <f t="shared" si="35"/>
        <v>0</v>
      </c>
      <c r="CF58" s="244">
        <f t="shared" si="36"/>
        <v>0</v>
      </c>
      <c r="CG58" s="244">
        <f t="shared" si="37"/>
        <v>0</v>
      </c>
      <c r="CH58" s="244">
        <f t="shared" si="38"/>
        <v>0</v>
      </c>
      <c r="CI58" s="244">
        <f t="shared" si="39"/>
        <v>0</v>
      </c>
      <c r="CJ58" s="244">
        <f t="shared" si="40"/>
        <v>0</v>
      </c>
    </row>
    <row r="59" spans="1:88" ht="60">
      <c r="A59" s="222" t="s">
        <v>3643</v>
      </c>
      <c r="B59" s="232">
        <v>97571</v>
      </c>
      <c r="C59" s="232" t="s">
        <v>991</v>
      </c>
      <c r="D59" s="232" t="s">
        <v>992</v>
      </c>
      <c r="E59" s="232" t="s">
        <v>993</v>
      </c>
      <c r="F59" s="232"/>
      <c r="G59" s="232">
        <v>2543</v>
      </c>
      <c r="H59" s="232" t="s">
        <v>994</v>
      </c>
      <c r="I59" s="232" t="s">
        <v>117</v>
      </c>
      <c r="J59" s="232" t="s">
        <v>700</v>
      </c>
      <c r="K59" s="232" t="s">
        <v>995</v>
      </c>
      <c r="L59" s="232" t="s">
        <v>996</v>
      </c>
      <c r="M59" s="232">
        <v>2022</v>
      </c>
      <c r="N59" s="232">
        <v>19033423</v>
      </c>
      <c r="O59" s="239">
        <f t="shared" si="0"/>
        <v>2.6752530340202751E-3</v>
      </c>
      <c r="P59" s="232">
        <v>89.5</v>
      </c>
      <c r="Q59" s="232">
        <v>4.4000000000000004</v>
      </c>
      <c r="R59" s="232">
        <v>0</v>
      </c>
      <c r="S59" s="232">
        <v>0</v>
      </c>
      <c r="T59" s="232">
        <v>0</v>
      </c>
      <c r="U59" s="232">
        <v>0</v>
      </c>
      <c r="V59" s="232">
        <v>6.1</v>
      </c>
      <c r="W59" s="232">
        <v>0</v>
      </c>
      <c r="X59" s="232">
        <v>0</v>
      </c>
      <c r="Y59" s="232">
        <v>0</v>
      </c>
      <c r="Z59" s="232">
        <v>0</v>
      </c>
      <c r="AA59" s="232">
        <v>0</v>
      </c>
      <c r="AB59" s="232"/>
      <c r="AC59" s="232">
        <v>17.399999999999999</v>
      </c>
      <c r="AD59" s="232">
        <v>4.4000000000000004</v>
      </c>
      <c r="AE59" s="232">
        <v>0</v>
      </c>
      <c r="AF59" s="232">
        <v>0</v>
      </c>
      <c r="AG59" s="232">
        <v>0</v>
      </c>
      <c r="AH59" s="232">
        <v>0</v>
      </c>
      <c r="AI59" s="232">
        <v>0</v>
      </c>
      <c r="AJ59" s="232">
        <v>0</v>
      </c>
      <c r="AK59" s="232">
        <v>0</v>
      </c>
      <c r="AL59" s="232">
        <v>0</v>
      </c>
      <c r="AM59" s="232">
        <v>0</v>
      </c>
      <c r="AN59" s="233"/>
      <c r="AO59" s="223">
        <f t="shared" si="41"/>
        <v>72.099999999999994</v>
      </c>
      <c r="AP59" s="223">
        <f t="shared" si="41"/>
        <v>0</v>
      </c>
      <c r="AQ59" s="223">
        <f t="shared" si="41"/>
        <v>0</v>
      </c>
      <c r="AR59" s="223">
        <f t="shared" si="41"/>
        <v>0</v>
      </c>
      <c r="AS59" s="223">
        <f t="shared" si="41"/>
        <v>0</v>
      </c>
      <c r="AT59" s="223">
        <f t="shared" si="41"/>
        <v>0</v>
      </c>
      <c r="AU59" s="223">
        <f t="shared" si="5"/>
        <v>0</v>
      </c>
      <c r="AV59" s="223">
        <f t="shared" si="5"/>
        <v>0</v>
      </c>
      <c r="AW59" s="223">
        <f t="shared" si="5"/>
        <v>0</v>
      </c>
      <c r="AX59" s="223">
        <f t="shared" si="5"/>
        <v>0</v>
      </c>
      <c r="AY59" s="223">
        <f t="shared" si="5"/>
        <v>0</v>
      </c>
      <c r="AZ59" s="242"/>
      <c r="BA59" s="244">
        <f t="shared" si="6"/>
        <v>0.23943514654481463</v>
      </c>
      <c r="BB59" s="244">
        <f t="shared" si="7"/>
        <v>1.1771113349689211E-2</v>
      </c>
      <c r="BC59" s="244">
        <f t="shared" si="8"/>
        <v>0</v>
      </c>
      <c r="BD59" s="244">
        <f t="shared" si="9"/>
        <v>0</v>
      </c>
      <c r="BE59" s="244">
        <f t="shared" si="10"/>
        <v>0</v>
      </c>
      <c r="BF59" s="244">
        <f t="shared" si="11"/>
        <v>0</v>
      </c>
      <c r="BG59" s="244">
        <f t="shared" si="12"/>
        <v>1.6319043507523678E-2</v>
      </c>
      <c r="BH59" s="244">
        <f t="shared" si="13"/>
        <v>0</v>
      </c>
      <c r="BI59" s="244">
        <f t="shared" si="14"/>
        <v>0</v>
      </c>
      <c r="BJ59" s="244">
        <f t="shared" si="15"/>
        <v>0</v>
      </c>
      <c r="BK59" s="244">
        <f t="shared" si="16"/>
        <v>0</v>
      </c>
      <c r="BL59" s="244">
        <f t="shared" si="17"/>
        <v>0</v>
      </c>
      <c r="BM59" s="244">
        <f t="shared" si="18"/>
        <v>0</v>
      </c>
      <c r="BN59" s="244">
        <f t="shared" si="19"/>
        <v>4.6549402791952785E-2</v>
      </c>
      <c r="BO59" s="244">
        <f t="shared" si="20"/>
        <v>1.1771113349689211E-2</v>
      </c>
      <c r="BP59" s="244">
        <f t="shared" si="21"/>
        <v>0</v>
      </c>
      <c r="BQ59" s="244">
        <f t="shared" si="22"/>
        <v>0</v>
      </c>
      <c r="BR59" s="244">
        <f t="shared" si="23"/>
        <v>0</v>
      </c>
      <c r="BS59" s="244">
        <f t="shared" si="24"/>
        <v>0</v>
      </c>
      <c r="BT59" s="244">
        <f t="shared" si="25"/>
        <v>0</v>
      </c>
      <c r="BU59" s="244">
        <f t="shared" si="26"/>
        <v>0</v>
      </c>
      <c r="BV59" s="244">
        <f t="shared" si="27"/>
        <v>0</v>
      </c>
      <c r="BW59" s="244">
        <f t="shared" si="28"/>
        <v>0</v>
      </c>
      <c r="BX59" s="244">
        <f t="shared" si="29"/>
        <v>0</v>
      </c>
      <c r="BY59" s="244"/>
      <c r="BZ59" s="244">
        <f t="shared" si="30"/>
        <v>0.19288574375286183</v>
      </c>
      <c r="CA59" s="244">
        <f t="shared" si="31"/>
        <v>0</v>
      </c>
      <c r="CB59" s="244">
        <f t="shared" si="32"/>
        <v>0</v>
      </c>
      <c r="CC59" s="244">
        <f t="shared" si="33"/>
        <v>0</v>
      </c>
      <c r="CD59" s="244">
        <f t="shared" si="34"/>
        <v>0</v>
      </c>
      <c r="CE59" s="244">
        <f t="shared" si="35"/>
        <v>0</v>
      </c>
      <c r="CF59" s="244">
        <f t="shared" si="36"/>
        <v>0</v>
      </c>
      <c r="CG59" s="244">
        <f t="shared" si="37"/>
        <v>0</v>
      </c>
      <c r="CH59" s="244">
        <f t="shared" si="38"/>
        <v>0</v>
      </c>
      <c r="CI59" s="244">
        <f t="shared" si="39"/>
        <v>0</v>
      </c>
      <c r="CJ59" s="244">
        <f t="shared" si="40"/>
        <v>0</v>
      </c>
    </row>
    <row r="60" spans="1:88" ht="60">
      <c r="A60" s="222" t="s">
        <v>3643</v>
      </c>
      <c r="B60" s="232">
        <v>115640</v>
      </c>
      <c r="C60" s="232" t="s">
        <v>997</v>
      </c>
      <c r="D60" s="232"/>
      <c r="E60" s="232" t="s">
        <v>998</v>
      </c>
      <c r="F60" s="232"/>
      <c r="G60" s="232">
        <v>4917</v>
      </c>
      <c r="H60" s="232" t="s">
        <v>999</v>
      </c>
      <c r="I60" s="232" t="s">
        <v>117</v>
      </c>
      <c r="J60" s="232" t="s">
        <v>700</v>
      </c>
      <c r="K60" s="232" t="s">
        <v>1000</v>
      </c>
      <c r="L60" s="232"/>
      <c r="M60" s="232">
        <v>2022</v>
      </c>
      <c r="N60" s="232">
        <v>6160987</v>
      </c>
      <c r="O60" s="239">
        <f t="shared" si="0"/>
        <v>8.6596085025323461E-4</v>
      </c>
      <c r="P60" s="232">
        <v>66.319999999999993</v>
      </c>
      <c r="Q60" s="232">
        <v>3.33</v>
      </c>
      <c r="R60" s="232">
        <v>0</v>
      </c>
      <c r="S60" s="232">
        <v>0</v>
      </c>
      <c r="T60" s="232">
        <v>0</v>
      </c>
      <c r="U60" s="232">
        <v>0</v>
      </c>
      <c r="V60" s="232">
        <v>6.1</v>
      </c>
      <c r="W60" s="232">
        <v>24.25</v>
      </c>
      <c r="X60" s="232">
        <v>0</v>
      </c>
      <c r="Y60" s="232">
        <v>0</v>
      </c>
      <c r="Z60" s="232">
        <v>0</v>
      </c>
      <c r="AA60" s="232">
        <v>0</v>
      </c>
      <c r="AB60" s="232"/>
      <c r="AC60" s="232">
        <v>66.319999999999993</v>
      </c>
      <c r="AD60" s="232">
        <v>3.33</v>
      </c>
      <c r="AE60" s="232">
        <v>0</v>
      </c>
      <c r="AF60" s="232">
        <v>0</v>
      </c>
      <c r="AG60" s="232">
        <v>0</v>
      </c>
      <c r="AH60" s="232">
        <v>0</v>
      </c>
      <c r="AI60" s="232">
        <v>24.25</v>
      </c>
      <c r="AJ60" s="232">
        <v>0</v>
      </c>
      <c r="AK60" s="232">
        <v>0</v>
      </c>
      <c r="AL60" s="232">
        <v>0</v>
      </c>
      <c r="AM60" s="232">
        <v>0</v>
      </c>
      <c r="AN60" s="233"/>
      <c r="AO60" s="223">
        <f t="shared" si="41"/>
        <v>0</v>
      </c>
      <c r="AP60" s="223">
        <f t="shared" si="41"/>
        <v>0</v>
      </c>
      <c r="AQ60" s="223">
        <f t="shared" si="41"/>
        <v>0</v>
      </c>
      <c r="AR60" s="223">
        <f t="shared" si="41"/>
        <v>0</v>
      </c>
      <c r="AS60" s="223">
        <f t="shared" si="41"/>
        <v>0</v>
      </c>
      <c r="AT60" s="223">
        <f t="shared" si="41"/>
        <v>0</v>
      </c>
      <c r="AU60" s="223">
        <f t="shared" si="5"/>
        <v>0</v>
      </c>
      <c r="AV60" s="223">
        <f t="shared" si="5"/>
        <v>0</v>
      </c>
      <c r="AW60" s="223">
        <f t="shared" si="5"/>
        <v>0</v>
      </c>
      <c r="AX60" s="223">
        <f t="shared" si="5"/>
        <v>0</v>
      </c>
      <c r="AY60" s="223">
        <f t="shared" si="5"/>
        <v>0</v>
      </c>
      <c r="AZ60" s="242"/>
      <c r="BA60" s="244">
        <f t="shared" si="6"/>
        <v>5.743052358879451E-2</v>
      </c>
      <c r="BB60" s="244">
        <f t="shared" si="7"/>
        <v>2.8836496313432713E-3</v>
      </c>
      <c r="BC60" s="244">
        <f t="shared" si="8"/>
        <v>0</v>
      </c>
      <c r="BD60" s="244">
        <f t="shared" si="9"/>
        <v>0</v>
      </c>
      <c r="BE60" s="244">
        <f t="shared" si="10"/>
        <v>0</v>
      </c>
      <c r="BF60" s="244">
        <f t="shared" si="11"/>
        <v>0</v>
      </c>
      <c r="BG60" s="244">
        <f t="shared" si="12"/>
        <v>5.2823611865447312E-3</v>
      </c>
      <c r="BH60" s="244">
        <f t="shared" si="13"/>
        <v>2.0999550618640939E-2</v>
      </c>
      <c r="BI60" s="244">
        <f t="shared" si="14"/>
        <v>0</v>
      </c>
      <c r="BJ60" s="244">
        <f t="shared" si="15"/>
        <v>0</v>
      </c>
      <c r="BK60" s="244">
        <f t="shared" si="16"/>
        <v>0</v>
      </c>
      <c r="BL60" s="244">
        <f t="shared" si="17"/>
        <v>0</v>
      </c>
      <c r="BM60" s="244">
        <f t="shared" si="18"/>
        <v>0</v>
      </c>
      <c r="BN60" s="244">
        <f t="shared" si="19"/>
        <v>5.743052358879451E-2</v>
      </c>
      <c r="BO60" s="244">
        <f t="shared" si="20"/>
        <v>2.8836496313432713E-3</v>
      </c>
      <c r="BP60" s="244">
        <f t="shared" si="21"/>
        <v>0</v>
      </c>
      <c r="BQ60" s="244">
        <f t="shared" si="22"/>
        <v>0</v>
      </c>
      <c r="BR60" s="244">
        <f t="shared" si="23"/>
        <v>0</v>
      </c>
      <c r="BS60" s="244">
        <f t="shared" si="24"/>
        <v>0</v>
      </c>
      <c r="BT60" s="244">
        <f t="shared" si="25"/>
        <v>2.0999550618640939E-2</v>
      </c>
      <c r="BU60" s="244">
        <f t="shared" si="26"/>
        <v>0</v>
      </c>
      <c r="BV60" s="244">
        <f t="shared" si="27"/>
        <v>0</v>
      </c>
      <c r="BW60" s="244">
        <f t="shared" si="28"/>
        <v>0</v>
      </c>
      <c r="BX60" s="244">
        <f t="shared" si="29"/>
        <v>0</v>
      </c>
      <c r="BY60" s="244"/>
      <c r="BZ60" s="244">
        <f t="shared" si="30"/>
        <v>0</v>
      </c>
      <c r="CA60" s="244">
        <f t="shared" si="31"/>
        <v>0</v>
      </c>
      <c r="CB60" s="244">
        <f t="shared" si="32"/>
        <v>0</v>
      </c>
      <c r="CC60" s="244">
        <f t="shared" si="33"/>
        <v>0</v>
      </c>
      <c r="CD60" s="244">
        <f t="shared" si="34"/>
        <v>0</v>
      </c>
      <c r="CE60" s="244">
        <f t="shared" si="35"/>
        <v>0</v>
      </c>
      <c r="CF60" s="244">
        <f t="shared" si="36"/>
        <v>0</v>
      </c>
      <c r="CG60" s="244">
        <f t="shared" si="37"/>
        <v>0</v>
      </c>
      <c r="CH60" s="244">
        <f t="shared" si="38"/>
        <v>0</v>
      </c>
      <c r="CI60" s="244">
        <f t="shared" si="39"/>
        <v>0</v>
      </c>
      <c r="CJ60" s="244">
        <f t="shared" si="40"/>
        <v>0</v>
      </c>
    </row>
    <row r="61" spans="1:88" ht="60">
      <c r="A61" s="222" t="s">
        <v>3643</v>
      </c>
      <c r="B61" s="232">
        <v>101565</v>
      </c>
      <c r="C61" s="232" t="s">
        <v>1001</v>
      </c>
      <c r="D61" s="232"/>
      <c r="E61" s="232" t="s">
        <v>1002</v>
      </c>
      <c r="F61" s="232"/>
      <c r="G61" s="232">
        <v>8966</v>
      </c>
      <c r="H61" s="232" t="s">
        <v>1003</v>
      </c>
      <c r="I61" s="232" t="s">
        <v>116</v>
      </c>
      <c r="J61" s="232" t="s">
        <v>700</v>
      </c>
      <c r="K61" s="232" t="s">
        <v>1004</v>
      </c>
      <c r="L61" s="232" t="s">
        <v>1005</v>
      </c>
      <c r="M61" s="232">
        <v>2022</v>
      </c>
      <c r="N61" s="232">
        <v>12058187</v>
      </c>
      <c r="O61" s="239">
        <f t="shared" si="0"/>
        <v>2.4450246393293543E-3</v>
      </c>
      <c r="P61" s="240">
        <v>1.85</v>
      </c>
      <c r="Q61" s="232">
        <v>0.57999999999999996</v>
      </c>
      <c r="R61" s="232">
        <v>0.02</v>
      </c>
      <c r="S61" s="232">
        <v>0</v>
      </c>
      <c r="T61" s="232">
        <v>0</v>
      </c>
      <c r="U61" s="232">
        <v>0</v>
      </c>
      <c r="V61" s="232">
        <v>6.1</v>
      </c>
      <c r="W61" s="232">
        <v>91.45</v>
      </c>
      <c r="X61" s="232">
        <v>0</v>
      </c>
      <c r="Y61" s="232">
        <v>0</v>
      </c>
      <c r="Z61" s="232">
        <v>0</v>
      </c>
      <c r="AA61" s="232">
        <v>0</v>
      </c>
      <c r="AB61" s="232"/>
      <c r="AC61" s="232">
        <v>1.85</v>
      </c>
      <c r="AD61" s="232">
        <v>0.57999999999999996</v>
      </c>
      <c r="AE61" s="232">
        <v>0.02</v>
      </c>
      <c r="AF61" s="232">
        <v>0</v>
      </c>
      <c r="AG61" s="232">
        <v>0</v>
      </c>
      <c r="AH61" s="232">
        <v>0</v>
      </c>
      <c r="AI61" s="232">
        <v>91.45</v>
      </c>
      <c r="AJ61" s="232">
        <v>0</v>
      </c>
      <c r="AK61" s="232">
        <v>0</v>
      </c>
      <c r="AL61" s="232">
        <v>0</v>
      </c>
      <c r="AM61" s="232">
        <v>0</v>
      </c>
      <c r="AN61" s="233"/>
      <c r="AO61" s="223">
        <f t="shared" si="41"/>
        <v>0</v>
      </c>
      <c r="AP61" s="223">
        <f t="shared" si="41"/>
        <v>0</v>
      </c>
      <c r="AQ61" s="223">
        <f t="shared" si="41"/>
        <v>0</v>
      </c>
      <c r="AR61" s="223">
        <f t="shared" si="41"/>
        <v>0</v>
      </c>
      <c r="AS61" s="223">
        <f t="shared" si="41"/>
        <v>0</v>
      </c>
      <c r="AT61" s="223">
        <f t="shared" si="41"/>
        <v>0</v>
      </c>
      <c r="AU61" s="223">
        <f t="shared" si="5"/>
        <v>0</v>
      </c>
      <c r="AV61" s="223">
        <f t="shared" si="5"/>
        <v>0</v>
      </c>
      <c r="AW61" s="223">
        <f t="shared" si="5"/>
        <v>0</v>
      </c>
      <c r="AX61" s="223">
        <f t="shared" si="5"/>
        <v>0</v>
      </c>
      <c r="AY61" s="223">
        <f t="shared" si="5"/>
        <v>0</v>
      </c>
      <c r="AZ61" s="242"/>
      <c r="BA61" s="244">
        <f t="shared" si="6"/>
        <v>4.5232955827593053E-3</v>
      </c>
      <c r="BB61" s="244">
        <f t="shared" si="7"/>
        <v>1.4181142908110255E-3</v>
      </c>
      <c r="BC61" s="244">
        <f t="shared" si="8"/>
        <v>4.8900492786587086E-5</v>
      </c>
      <c r="BD61" s="244">
        <f t="shared" si="9"/>
        <v>0</v>
      </c>
      <c r="BE61" s="244">
        <f t="shared" si="10"/>
        <v>0</v>
      </c>
      <c r="BF61" s="244">
        <f t="shared" si="11"/>
        <v>0</v>
      </c>
      <c r="BG61" s="244">
        <f t="shared" si="12"/>
        <v>1.4914650299909061E-2</v>
      </c>
      <c r="BH61" s="244">
        <f t="shared" si="13"/>
        <v>0.22359750326666947</v>
      </c>
      <c r="BI61" s="244">
        <f t="shared" si="14"/>
        <v>0</v>
      </c>
      <c r="BJ61" s="244">
        <f t="shared" si="15"/>
        <v>0</v>
      </c>
      <c r="BK61" s="244">
        <f t="shared" si="16"/>
        <v>0</v>
      </c>
      <c r="BL61" s="244">
        <f t="shared" si="17"/>
        <v>0</v>
      </c>
      <c r="BM61" s="244">
        <f t="shared" si="18"/>
        <v>0</v>
      </c>
      <c r="BN61" s="244">
        <f t="shared" si="19"/>
        <v>4.5232955827593053E-3</v>
      </c>
      <c r="BO61" s="244">
        <f t="shared" si="20"/>
        <v>1.4181142908110255E-3</v>
      </c>
      <c r="BP61" s="244">
        <f t="shared" si="21"/>
        <v>4.8900492786587086E-5</v>
      </c>
      <c r="BQ61" s="244">
        <f t="shared" si="22"/>
        <v>0</v>
      </c>
      <c r="BR61" s="244">
        <f t="shared" si="23"/>
        <v>0</v>
      </c>
      <c r="BS61" s="244">
        <f t="shared" si="24"/>
        <v>0</v>
      </c>
      <c r="BT61" s="244">
        <f t="shared" si="25"/>
        <v>0.22359750326666947</v>
      </c>
      <c r="BU61" s="244">
        <f t="shared" si="26"/>
        <v>0</v>
      </c>
      <c r="BV61" s="244">
        <f t="shared" si="27"/>
        <v>0</v>
      </c>
      <c r="BW61" s="244">
        <f t="shared" si="28"/>
        <v>0</v>
      </c>
      <c r="BX61" s="244">
        <f t="shared" si="29"/>
        <v>0</v>
      </c>
      <c r="BY61" s="244"/>
      <c r="BZ61" s="244">
        <f t="shared" si="30"/>
        <v>0</v>
      </c>
      <c r="CA61" s="244">
        <f t="shared" si="31"/>
        <v>0</v>
      </c>
      <c r="CB61" s="244">
        <f t="shared" si="32"/>
        <v>0</v>
      </c>
      <c r="CC61" s="244">
        <f t="shared" si="33"/>
        <v>0</v>
      </c>
      <c r="CD61" s="244">
        <f t="shared" si="34"/>
        <v>0</v>
      </c>
      <c r="CE61" s="244">
        <f t="shared" si="35"/>
        <v>0</v>
      </c>
      <c r="CF61" s="244">
        <f t="shared" si="36"/>
        <v>0</v>
      </c>
      <c r="CG61" s="244">
        <f t="shared" si="37"/>
        <v>0</v>
      </c>
      <c r="CH61" s="244">
        <f t="shared" si="38"/>
        <v>0</v>
      </c>
      <c r="CI61" s="244">
        <f t="shared" si="39"/>
        <v>0</v>
      </c>
      <c r="CJ61" s="244">
        <f t="shared" si="40"/>
        <v>0</v>
      </c>
    </row>
    <row r="62" spans="1:88" ht="60">
      <c r="A62" s="222" t="s">
        <v>3643</v>
      </c>
      <c r="B62" s="232">
        <v>101812</v>
      </c>
      <c r="C62" s="232" t="s">
        <v>1006</v>
      </c>
      <c r="D62" s="232" t="s">
        <v>1007</v>
      </c>
      <c r="E62" s="232" t="s">
        <v>1008</v>
      </c>
      <c r="F62" s="232"/>
      <c r="G62" s="232">
        <v>3295</v>
      </c>
      <c r="H62" s="232" t="s">
        <v>1009</v>
      </c>
      <c r="I62" s="232" t="s">
        <v>117</v>
      </c>
      <c r="J62" s="232" t="s">
        <v>700</v>
      </c>
      <c r="K62" s="232" t="s">
        <v>1010</v>
      </c>
      <c r="L62" s="232" t="s">
        <v>1011</v>
      </c>
      <c r="M62" s="232">
        <v>2022</v>
      </c>
      <c r="N62" s="232">
        <v>4263728</v>
      </c>
      <c r="O62" s="239">
        <f t="shared" si="0"/>
        <v>5.9929058836328067E-4</v>
      </c>
      <c r="P62" s="232">
        <v>65</v>
      </c>
      <c r="Q62" s="232">
        <v>2.8</v>
      </c>
      <c r="R62" s="232">
        <v>0</v>
      </c>
      <c r="S62" s="232">
        <v>0</v>
      </c>
      <c r="T62" s="232">
        <v>0</v>
      </c>
      <c r="U62" s="232">
        <v>0</v>
      </c>
      <c r="V62" s="232">
        <v>6.1</v>
      </c>
      <c r="W62" s="232">
        <v>26.1</v>
      </c>
      <c r="X62" s="232">
        <v>0</v>
      </c>
      <c r="Y62" s="232">
        <v>0</v>
      </c>
      <c r="Z62" s="232">
        <v>0</v>
      </c>
      <c r="AA62" s="232">
        <v>0</v>
      </c>
      <c r="AB62" s="232"/>
      <c r="AC62" s="232">
        <v>0</v>
      </c>
      <c r="AD62" s="232">
        <v>2.8</v>
      </c>
      <c r="AE62" s="232">
        <v>0</v>
      </c>
      <c r="AF62" s="232">
        <v>0</v>
      </c>
      <c r="AG62" s="232">
        <v>0</v>
      </c>
      <c r="AH62" s="232">
        <v>0</v>
      </c>
      <c r="AI62" s="232">
        <v>26.1</v>
      </c>
      <c r="AJ62" s="232">
        <v>0</v>
      </c>
      <c r="AK62" s="232">
        <v>0</v>
      </c>
      <c r="AL62" s="232">
        <v>0</v>
      </c>
      <c r="AM62" s="232">
        <v>0</v>
      </c>
      <c r="AN62" s="233"/>
      <c r="AO62" s="223">
        <f t="shared" si="41"/>
        <v>65</v>
      </c>
      <c r="AP62" s="223">
        <f t="shared" si="41"/>
        <v>0</v>
      </c>
      <c r="AQ62" s="223">
        <f t="shared" si="41"/>
        <v>0</v>
      </c>
      <c r="AR62" s="223">
        <f t="shared" si="41"/>
        <v>0</v>
      </c>
      <c r="AS62" s="223">
        <f t="shared" si="41"/>
        <v>0</v>
      </c>
      <c r="AT62" s="223">
        <f t="shared" si="41"/>
        <v>0</v>
      </c>
      <c r="AU62" s="223">
        <f t="shared" si="5"/>
        <v>0</v>
      </c>
      <c r="AV62" s="223">
        <f t="shared" si="5"/>
        <v>0</v>
      </c>
      <c r="AW62" s="223">
        <f t="shared" si="5"/>
        <v>0</v>
      </c>
      <c r="AX62" s="223">
        <f t="shared" si="5"/>
        <v>0</v>
      </c>
      <c r="AY62" s="223">
        <f t="shared" si="5"/>
        <v>0</v>
      </c>
      <c r="AZ62" s="242"/>
      <c r="BA62" s="244">
        <f t="shared" si="6"/>
        <v>3.8953888243613247E-2</v>
      </c>
      <c r="BB62" s="244">
        <f t="shared" si="7"/>
        <v>1.6780136474171857E-3</v>
      </c>
      <c r="BC62" s="244">
        <f t="shared" si="8"/>
        <v>0</v>
      </c>
      <c r="BD62" s="244">
        <f t="shared" si="9"/>
        <v>0</v>
      </c>
      <c r="BE62" s="244">
        <f t="shared" si="10"/>
        <v>0</v>
      </c>
      <c r="BF62" s="244">
        <f t="shared" si="11"/>
        <v>0</v>
      </c>
      <c r="BG62" s="244">
        <f t="shared" si="12"/>
        <v>3.6556725890160117E-3</v>
      </c>
      <c r="BH62" s="244">
        <f t="shared" si="13"/>
        <v>1.5641484356281626E-2</v>
      </c>
      <c r="BI62" s="244">
        <f t="shared" si="14"/>
        <v>0</v>
      </c>
      <c r="BJ62" s="244">
        <f t="shared" si="15"/>
        <v>0</v>
      </c>
      <c r="BK62" s="244">
        <f t="shared" si="16"/>
        <v>0</v>
      </c>
      <c r="BL62" s="244">
        <f t="shared" si="17"/>
        <v>0</v>
      </c>
      <c r="BM62" s="244">
        <f t="shared" si="18"/>
        <v>0</v>
      </c>
      <c r="BN62" s="244">
        <f t="shared" si="19"/>
        <v>0</v>
      </c>
      <c r="BO62" s="244">
        <f t="shared" si="20"/>
        <v>1.6780136474171857E-3</v>
      </c>
      <c r="BP62" s="244">
        <f t="shared" si="21"/>
        <v>0</v>
      </c>
      <c r="BQ62" s="244">
        <f t="shared" si="22"/>
        <v>0</v>
      </c>
      <c r="BR62" s="244">
        <f t="shared" si="23"/>
        <v>0</v>
      </c>
      <c r="BS62" s="244">
        <f t="shared" si="24"/>
        <v>0</v>
      </c>
      <c r="BT62" s="244">
        <f t="shared" si="25"/>
        <v>1.5641484356281626E-2</v>
      </c>
      <c r="BU62" s="244">
        <f t="shared" si="26"/>
        <v>0</v>
      </c>
      <c r="BV62" s="244">
        <f t="shared" si="27"/>
        <v>0</v>
      </c>
      <c r="BW62" s="244">
        <f t="shared" si="28"/>
        <v>0</v>
      </c>
      <c r="BX62" s="244">
        <f t="shared" si="29"/>
        <v>0</v>
      </c>
      <c r="BY62" s="244"/>
      <c r="BZ62" s="244">
        <f t="shared" si="30"/>
        <v>3.8953888243613247E-2</v>
      </c>
      <c r="CA62" s="244">
        <f t="shared" si="31"/>
        <v>0</v>
      </c>
      <c r="CB62" s="244">
        <f t="shared" si="32"/>
        <v>0</v>
      </c>
      <c r="CC62" s="244">
        <f t="shared" si="33"/>
        <v>0</v>
      </c>
      <c r="CD62" s="244">
        <f t="shared" si="34"/>
        <v>0</v>
      </c>
      <c r="CE62" s="244">
        <f t="shared" si="35"/>
        <v>0</v>
      </c>
      <c r="CF62" s="244">
        <f t="shared" si="36"/>
        <v>0</v>
      </c>
      <c r="CG62" s="244">
        <f t="shared" si="37"/>
        <v>0</v>
      </c>
      <c r="CH62" s="244">
        <f t="shared" si="38"/>
        <v>0</v>
      </c>
      <c r="CI62" s="244">
        <f t="shared" si="39"/>
        <v>0</v>
      </c>
      <c r="CJ62" s="244">
        <f t="shared" si="40"/>
        <v>0</v>
      </c>
    </row>
    <row r="63" spans="1:88" ht="60">
      <c r="A63" s="222" t="s">
        <v>3643</v>
      </c>
      <c r="B63" s="232">
        <v>114050</v>
      </c>
      <c r="C63" s="232" t="s">
        <v>1012</v>
      </c>
      <c r="D63" s="232"/>
      <c r="E63" s="232" t="s">
        <v>1013</v>
      </c>
      <c r="F63" s="232"/>
      <c r="G63" s="232">
        <v>3253</v>
      </c>
      <c r="H63" s="232" t="s">
        <v>1014</v>
      </c>
      <c r="I63" s="232" t="s">
        <v>699</v>
      </c>
      <c r="J63" s="232" t="s">
        <v>700</v>
      </c>
      <c r="K63" s="232" t="s">
        <v>1015</v>
      </c>
      <c r="L63" s="232" t="s">
        <v>1016</v>
      </c>
      <c r="M63" s="232">
        <v>2022</v>
      </c>
      <c r="N63" s="232">
        <v>3823957</v>
      </c>
      <c r="O63" s="239">
        <f t="shared" si="0"/>
        <v>3.7271985310508749E-3</v>
      </c>
      <c r="P63" s="232">
        <v>47</v>
      </c>
      <c r="Q63" s="232">
        <v>0.4</v>
      </c>
      <c r="R63" s="232">
        <v>0</v>
      </c>
      <c r="S63" s="232">
        <v>0</v>
      </c>
      <c r="T63" s="232">
        <v>0</v>
      </c>
      <c r="U63" s="232">
        <v>0</v>
      </c>
      <c r="V63" s="232">
        <v>6.1</v>
      </c>
      <c r="W63" s="232">
        <v>46.5</v>
      </c>
      <c r="X63" s="232">
        <v>0</v>
      </c>
      <c r="Y63" s="232">
        <v>0</v>
      </c>
      <c r="Z63" s="232">
        <v>0</v>
      </c>
      <c r="AA63" s="232">
        <v>0</v>
      </c>
      <c r="AB63" s="232"/>
      <c r="AC63" s="232">
        <v>0</v>
      </c>
      <c r="AD63" s="232">
        <v>0.4</v>
      </c>
      <c r="AE63" s="232">
        <v>0</v>
      </c>
      <c r="AF63" s="232">
        <v>0</v>
      </c>
      <c r="AG63" s="232">
        <v>0</v>
      </c>
      <c r="AH63" s="232">
        <v>0</v>
      </c>
      <c r="AI63" s="232">
        <v>46.5</v>
      </c>
      <c r="AJ63" s="232">
        <v>0</v>
      </c>
      <c r="AK63" s="232">
        <v>0</v>
      </c>
      <c r="AL63" s="232">
        <v>0</v>
      </c>
      <c r="AM63" s="232">
        <v>0</v>
      </c>
      <c r="AN63" s="233"/>
      <c r="AO63" s="223">
        <f t="shared" si="41"/>
        <v>47</v>
      </c>
      <c r="AP63" s="223">
        <f t="shared" si="41"/>
        <v>0</v>
      </c>
      <c r="AQ63" s="223">
        <f t="shared" si="41"/>
        <v>0</v>
      </c>
      <c r="AR63" s="223">
        <f t="shared" si="41"/>
        <v>0</v>
      </c>
      <c r="AS63" s="223">
        <f t="shared" si="41"/>
        <v>0</v>
      </c>
      <c r="AT63" s="223">
        <f t="shared" si="41"/>
        <v>0</v>
      </c>
      <c r="AU63" s="223">
        <f t="shared" si="5"/>
        <v>0</v>
      </c>
      <c r="AV63" s="223">
        <f t="shared" si="5"/>
        <v>0</v>
      </c>
      <c r="AW63" s="223">
        <f t="shared" si="5"/>
        <v>0</v>
      </c>
      <c r="AX63" s="223">
        <f t="shared" si="5"/>
        <v>0</v>
      </c>
      <c r="AY63" s="223">
        <f t="shared" si="5"/>
        <v>0</v>
      </c>
      <c r="AZ63" s="242"/>
      <c r="BA63" s="244">
        <f t="shared" si="6"/>
        <v>0.17517833095939112</v>
      </c>
      <c r="BB63" s="244">
        <f t="shared" si="7"/>
        <v>1.4908794124203501E-3</v>
      </c>
      <c r="BC63" s="244">
        <f t="shared" si="8"/>
        <v>0</v>
      </c>
      <c r="BD63" s="244">
        <f t="shared" si="9"/>
        <v>0</v>
      </c>
      <c r="BE63" s="244">
        <f t="shared" si="10"/>
        <v>0</v>
      </c>
      <c r="BF63" s="244">
        <f t="shared" si="11"/>
        <v>0</v>
      </c>
      <c r="BG63" s="244">
        <f t="shared" si="12"/>
        <v>2.2735911039410334E-2</v>
      </c>
      <c r="BH63" s="244">
        <f t="shared" si="13"/>
        <v>0.17331473169386569</v>
      </c>
      <c r="BI63" s="244">
        <f t="shared" si="14"/>
        <v>0</v>
      </c>
      <c r="BJ63" s="244">
        <f t="shared" si="15"/>
        <v>0</v>
      </c>
      <c r="BK63" s="244">
        <f t="shared" si="16"/>
        <v>0</v>
      </c>
      <c r="BL63" s="244">
        <f t="shared" si="17"/>
        <v>0</v>
      </c>
      <c r="BM63" s="244">
        <f t="shared" si="18"/>
        <v>0</v>
      </c>
      <c r="BN63" s="244">
        <f t="shared" si="19"/>
        <v>0</v>
      </c>
      <c r="BO63" s="244">
        <f t="shared" si="20"/>
        <v>1.4908794124203501E-3</v>
      </c>
      <c r="BP63" s="244">
        <f t="shared" si="21"/>
        <v>0</v>
      </c>
      <c r="BQ63" s="244">
        <f t="shared" si="22"/>
        <v>0</v>
      </c>
      <c r="BR63" s="244">
        <f t="shared" si="23"/>
        <v>0</v>
      </c>
      <c r="BS63" s="244">
        <f t="shared" si="24"/>
        <v>0</v>
      </c>
      <c r="BT63" s="244">
        <f t="shared" si="25"/>
        <v>0.17331473169386569</v>
      </c>
      <c r="BU63" s="244">
        <f t="shared" si="26"/>
        <v>0</v>
      </c>
      <c r="BV63" s="244">
        <f t="shared" si="27"/>
        <v>0</v>
      </c>
      <c r="BW63" s="244">
        <f t="shared" si="28"/>
        <v>0</v>
      </c>
      <c r="BX63" s="244">
        <f t="shared" si="29"/>
        <v>0</v>
      </c>
      <c r="BY63" s="244"/>
      <c r="BZ63" s="244">
        <f t="shared" si="30"/>
        <v>0.17517833095939112</v>
      </c>
      <c r="CA63" s="244">
        <f t="shared" si="31"/>
        <v>0</v>
      </c>
      <c r="CB63" s="244">
        <f t="shared" si="32"/>
        <v>0</v>
      </c>
      <c r="CC63" s="244">
        <f t="shared" si="33"/>
        <v>0</v>
      </c>
      <c r="CD63" s="244">
        <f t="shared" si="34"/>
        <v>0</v>
      </c>
      <c r="CE63" s="244">
        <f t="shared" si="35"/>
        <v>0</v>
      </c>
      <c r="CF63" s="244">
        <f t="shared" si="36"/>
        <v>0</v>
      </c>
      <c r="CG63" s="244">
        <f t="shared" si="37"/>
        <v>0</v>
      </c>
      <c r="CH63" s="244">
        <f t="shared" si="38"/>
        <v>0</v>
      </c>
      <c r="CI63" s="244">
        <f t="shared" si="39"/>
        <v>0</v>
      </c>
      <c r="CJ63" s="244">
        <f t="shared" si="40"/>
        <v>0</v>
      </c>
    </row>
    <row r="64" spans="1:88" ht="60">
      <c r="A64" s="222" t="s">
        <v>3643</v>
      </c>
      <c r="B64" s="232">
        <v>97174</v>
      </c>
      <c r="C64" s="232" t="s">
        <v>1017</v>
      </c>
      <c r="D64" s="232" t="s">
        <v>1007</v>
      </c>
      <c r="E64" s="232" t="s">
        <v>1018</v>
      </c>
      <c r="F64" s="232"/>
      <c r="G64" s="232">
        <v>5210</v>
      </c>
      <c r="H64" s="232" t="s">
        <v>1019</v>
      </c>
      <c r="I64" s="232" t="s">
        <v>116</v>
      </c>
      <c r="J64" s="232" t="s">
        <v>700</v>
      </c>
      <c r="K64" s="232" t="s">
        <v>1020</v>
      </c>
      <c r="L64" s="232" t="s">
        <v>1021</v>
      </c>
      <c r="M64" s="232">
        <v>2022</v>
      </c>
      <c r="N64" s="232">
        <v>26729508</v>
      </c>
      <c r="O64" s="239">
        <f t="shared" si="0"/>
        <v>5.4199114391865946E-3</v>
      </c>
      <c r="P64" s="240">
        <v>85.9</v>
      </c>
      <c r="Q64" s="232">
        <v>2.8</v>
      </c>
      <c r="R64" s="232">
        <v>0</v>
      </c>
      <c r="S64" s="232">
        <v>0</v>
      </c>
      <c r="T64" s="232">
        <v>0</v>
      </c>
      <c r="U64" s="232">
        <v>0</v>
      </c>
      <c r="V64" s="232">
        <v>6.1</v>
      </c>
      <c r="W64" s="232">
        <v>5.2</v>
      </c>
      <c r="X64" s="232">
        <v>0</v>
      </c>
      <c r="Y64" s="232">
        <v>0</v>
      </c>
      <c r="Z64" s="232">
        <v>0</v>
      </c>
      <c r="AA64" s="232">
        <v>0</v>
      </c>
      <c r="AB64" s="232"/>
      <c r="AC64" s="232">
        <v>85.9</v>
      </c>
      <c r="AD64" s="232">
        <v>2.8</v>
      </c>
      <c r="AE64" s="232">
        <v>0</v>
      </c>
      <c r="AF64" s="232">
        <v>0</v>
      </c>
      <c r="AG64" s="232">
        <v>0</v>
      </c>
      <c r="AH64" s="232">
        <v>0</v>
      </c>
      <c r="AI64" s="232">
        <v>5.2</v>
      </c>
      <c r="AJ64" s="232">
        <v>0</v>
      </c>
      <c r="AK64" s="232">
        <v>0</v>
      </c>
      <c r="AL64" s="232">
        <v>0</v>
      </c>
      <c r="AM64" s="232">
        <v>0</v>
      </c>
      <c r="AN64" s="233"/>
      <c r="AO64" s="223">
        <f t="shared" si="41"/>
        <v>0</v>
      </c>
      <c r="AP64" s="223">
        <f t="shared" si="41"/>
        <v>0</v>
      </c>
      <c r="AQ64" s="223">
        <f t="shared" si="41"/>
        <v>0</v>
      </c>
      <c r="AR64" s="223">
        <f t="shared" si="41"/>
        <v>0</v>
      </c>
      <c r="AS64" s="223">
        <f t="shared" si="41"/>
        <v>0</v>
      </c>
      <c r="AT64" s="223">
        <f t="shared" si="41"/>
        <v>0</v>
      </c>
      <c r="AU64" s="223">
        <f t="shared" si="5"/>
        <v>0</v>
      </c>
      <c r="AV64" s="223">
        <f t="shared" si="5"/>
        <v>0</v>
      </c>
      <c r="AW64" s="223">
        <f t="shared" si="5"/>
        <v>0</v>
      </c>
      <c r="AX64" s="223">
        <f t="shared" si="5"/>
        <v>0</v>
      </c>
      <c r="AY64" s="223">
        <f t="shared" si="5"/>
        <v>0</v>
      </c>
      <c r="AZ64" s="242"/>
      <c r="BA64" s="244">
        <f t="shared" si="6"/>
        <v>0.46557039262612848</v>
      </c>
      <c r="BB64" s="244">
        <f t="shared" si="7"/>
        <v>1.5175752029722463E-2</v>
      </c>
      <c r="BC64" s="244">
        <f t="shared" si="8"/>
        <v>0</v>
      </c>
      <c r="BD64" s="244">
        <f t="shared" si="9"/>
        <v>0</v>
      </c>
      <c r="BE64" s="244">
        <f t="shared" si="10"/>
        <v>0</v>
      </c>
      <c r="BF64" s="244">
        <f t="shared" si="11"/>
        <v>0</v>
      </c>
      <c r="BG64" s="244">
        <f t="shared" si="12"/>
        <v>3.3061459779038224E-2</v>
      </c>
      <c r="BH64" s="244">
        <f t="shared" si="13"/>
        <v>2.8183539483770292E-2</v>
      </c>
      <c r="BI64" s="244">
        <f t="shared" si="14"/>
        <v>0</v>
      </c>
      <c r="BJ64" s="244">
        <f t="shared" si="15"/>
        <v>0</v>
      </c>
      <c r="BK64" s="244">
        <f t="shared" si="16"/>
        <v>0</v>
      </c>
      <c r="BL64" s="244">
        <f t="shared" si="17"/>
        <v>0</v>
      </c>
      <c r="BM64" s="244">
        <f t="shared" si="18"/>
        <v>0</v>
      </c>
      <c r="BN64" s="244">
        <f t="shared" si="19"/>
        <v>0.46557039262612848</v>
      </c>
      <c r="BO64" s="244">
        <f t="shared" si="20"/>
        <v>1.5175752029722463E-2</v>
      </c>
      <c r="BP64" s="244">
        <f t="shared" si="21"/>
        <v>0</v>
      </c>
      <c r="BQ64" s="244">
        <f t="shared" si="22"/>
        <v>0</v>
      </c>
      <c r="BR64" s="244">
        <f t="shared" si="23"/>
        <v>0</v>
      </c>
      <c r="BS64" s="244">
        <f t="shared" si="24"/>
        <v>0</v>
      </c>
      <c r="BT64" s="244">
        <f t="shared" si="25"/>
        <v>2.8183539483770292E-2</v>
      </c>
      <c r="BU64" s="244">
        <f t="shared" si="26"/>
        <v>0</v>
      </c>
      <c r="BV64" s="244">
        <f t="shared" si="27"/>
        <v>0</v>
      </c>
      <c r="BW64" s="244">
        <f t="shared" si="28"/>
        <v>0</v>
      </c>
      <c r="BX64" s="244">
        <f t="shared" si="29"/>
        <v>0</v>
      </c>
      <c r="BY64" s="244"/>
      <c r="BZ64" s="244">
        <f t="shared" si="30"/>
        <v>0</v>
      </c>
      <c r="CA64" s="244">
        <f t="shared" si="31"/>
        <v>0</v>
      </c>
      <c r="CB64" s="244">
        <f t="shared" si="32"/>
        <v>0</v>
      </c>
      <c r="CC64" s="244">
        <f t="shared" si="33"/>
        <v>0</v>
      </c>
      <c r="CD64" s="244">
        <f t="shared" si="34"/>
        <v>0</v>
      </c>
      <c r="CE64" s="244">
        <f t="shared" si="35"/>
        <v>0</v>
      </c>
      <c r="CF64" s="244">
        <f t="shared" si="36"/>
        <v>0</v>
      </c>
      <c r="CG64" s="244">
        <f t="shared" si="37"/>
        <v>0</v>
      </c>
      <c r="CH64" s="244">
        <f t="shared" si="38"/>
        <v>0</v>
      </c>
      <c r="CI64" s="244">
        <f t="shared" si="39"/>
        <v>0</v>
      </c>
      <c r="CJ64" s="244">
        <f t="shared" si="40"/>
        <v>0</v>
      </c>
    </row>
    <row r="65" spans="1:88" ht="60">
      <c r="A65" s="222" t="s">
        <v>3643</v>
      </c>
      <c r="B65" s="232">
        <v>89461</v>
      </c>
      <c r="C65" s="232" t="s">
        <v>1022</v>
      </c>
      <c r="D65" s="232"/>
      <c r="E65" s="232" t="s">
        <v>1023</v>
      </c>
      <c r="F65" s="232"/>
      <c r="G65" s="232">
        <v>9320</v>
      </c>
      <c r="H65" s="232" t="s">
        <v>751</v>
      </c>
      <c r="I65" s="232" t="s">
        <v>126</v>
      </c>
      <c r="J65" s="232" t="s">
        <v>700</v>
      </c>
      <c r="K65" s="232" t="s">
        <v>1024</v>
      </c>
      <c r="L65" s="232"/>
      <c r="M65" s="232">
        <v>2022</v>
      </c>
      <c r="N65" s="232">
        <v>342318125</v>
      </c>
      <c r="O65" s="239">
        <f t="shared" si="0"/>
        <v>0.20898741809913471</v>
      </c>
      <c r="P65" s="232">
        <v>43.58</v>
      </c>
      <c r="Q65" s="232">
        <v>0.05</v>
      </c>
      <c r="R65" s="232">
        <v>0</v>
      </c>
      <c r="S65" s="232">
        <v>0</v>
      </c>
      <c r="T65" s="232">
        <v>0.01</v>
      </c>
      <c r="U65" s="232">
        <v>0</v>
      </c>
      <c r="V65" s="232">
        <v>6.1</v>
      </c>
      <c r="W65" s="232">
        <v>50.26</v>
      </c>
      <c r="X65" s="232">
        <v>0</v>
      </c>
      <c r="Y65" s="232">
        <v>0</v>
      </c>
      <c r="Z65" s="232">
        <v>0</v>
      </c>
      <c r="AA65" s="232">
        <v>0</v>
      </c>
      <c r="AB65" s="232"/>
      <c r="AC65" s="232">
        <v>2.98</v>
      </c>
      <c r="AD65" s="232">
        <v>0.05</v>
      </c>
      <c r="AE65" s="232">
        <v>0</v>
      </c>
      <c r="AF65" s="232">
        <v>0</v>
      </c>
      <c r="AG65" s="232">
        <v>0.01</v>
      </c>
      <c r="AH65" s="232">
        <v>0</v>
      </c>
      <c r="AI65" s="232">
        <v>50.26</v>
      </c>
      <c r="AJ65" s="232">
        <v>0</v>
      </c>
      <c r="AK65" s="232">
        <v>0</v>
      </c>
      <c r="AL65" s="232">
        <v>0</v>
      </c>
      <c r="AM65" s="232">
        <v>0</v>
      </c>
      <c r="AN65" s="233"/>
      <c r="AO65" s="223">
        <f t="shared" si="41"/>
        <v>40.6</v>
      </c>
      <c r="AP65" s="223">
        <f t="shared" si="41"/>
        <v>0</v>
      </c>
      <c r="AQ65" s="223">
        <f t="shared" si="41"/>
        <v>0</v>
      </c>
      <c r="AR65" s="223">
        <f t="shared" si="41"/>
        <v>0</v>
      </c>
      <c r="AS65" s="223">
        <f t="shared" si="41"/>
        <v>0</v>
      </c>
      <c r="AT65" s="223">
        <f t="shared" si="41"/>
        <v>0</v>
      </c>
      <c r="AU65" s="223">
        <f t="shared" si="5"/>
        <v>0</v>
      </c>
      <c r="AV65" s="223">
        <f t="shared" si="5"/>
        <v>0</v>
      </c>
      <c r="AW65" s="223">
        <f t="shared" si="5"/>
        <v>0</v>
      </c>
      <c r="AX65" s="223">
        <f t="shared" si="5"/>
        <v>0</v>
      </c>
      <c r="AY65" s="223">
        <f t="shared" si="5"/>
        <v>0</v>
      </c>
      <c r="AZ65" s="242"/>
      <c r="BA65" s="244">
        <f t="shared" si="6"/>
        <v>9.1076716807602907</v>
      </c>
      <c r="BB65" s="244">
        <f t="shared" si="7"/>
        <v>1.0449370904956736E-2</v>
      </c>
      <c r="BC65" s="244">
        <f t="shared" si="8"/>
        <v>0</v>
      </c>
      <c r="BD65" s="244">
        <f t="shared" si="9"/>
        <v>0</v>
      </c>
      <c r="BE65" s="244">
        <f t="shared" si="10"/>
        <v>2.0898741809913472E-3</v>
      </c>
      <c r="BF65" s="244">
        <f t="shared" si="11"/>
        <v>0</v>
      </c>
      <c r="BG65" s="244">
        <f t="shared" si="12"/>
        <v>1.2748232504047217</v>
      </c>
      <c r="BH65" s="244">
        <f t="shared" si="13"/>
        <v>10.503707633662509</v>
      </c>
      <c r="BI65" s="244">
        <f t="shared" si="14"/>
        <v>0</v>
      </c>
      <c r="BJ65" s="244">
        <f t="shared" si="15"/>
        <v>0</v>
      </c>
      <c r="BK65" s="244">
        <f t="shared" si="16"/>
        <v>0</v>
      </c>
      <c r="BL65" s="244">
        <f t="shared" si="17"/>
        <v>0</v>
      </c>
      <c r="BM65" s="244">
        <f t="shared" si="18"/>
        <v>0</v>
      </c>
      <c r="BN65" s="244">
        <f t="shared" si="19"/>
        <v>0.62278250593542139</v>
      </c>
      <c r="BO65" s="244">
        <f t="shared" si="20"/>
        <v>1.0449370904956736E-2</v>
      </c>
      <c r="BP65" s="244">
        <f t="shared" si="21"/>
        <v>0</v>
      </c>
      <c r="BQ65" s="244">
        <f t="shared" si="22"/>
        <v>0</v>
      </c>
      <c r="BR65" s="244">
        <f t="shared" si="23"/>
        <v>2.0898741809913472E-3</v>
      </c>
      <c r="BS65" s="244">
        <f t="shared" si="24"/>
        <v>0</v>
      </c>
      <c r="BT65" s="244">
        <f t="shared" si="25"/>
        <v>10.503707633662509</v>
      </c>
      <c r="BU65" s="244">
        <f t="shared" si="26"/>
        <v>0</v>
      </c>
      <c r="BV65" s="244">
        <f t="shared" si="27"/>
        <v>0</v>
      </c>
      <c r="BW65" s="244">
        <f t="shared" si="28"/>
        <v>0</v>
      </c>
      <c r="BX65" s="244">
        <f t="shared" si="29"/>
        <v>0</v>
      </c>
      <c r="BY65" s="244"/>
      <c r="BZ65" s="244">
        <f t="shared" si="30"/>
        <v>8.48488917482487</v>
      </c>
      <c r="CA65" s="244">
        <f t="shared" si="31"/>
        <v>0</v>
      </c>
      <c r="CB65" s="244">
        <f t="shared" si="32"/>
        <v>0</v>
      </c>
      <c r="CC65" s="244">
        <f t="shared" si="33"/>
        <v>0</v>
      </c>
      <c r="CD65" s="244">
        <f t="shared" si="34"/>
        <v>0</v>
      </c>
      <c r="CE65" s="244">
        <f t="shared" si="35"/>
        <v>0</v>
      </c>
      <c r="CF65" s="244">
        <f t="shared" si="36"/>
        <v>0</v>
      </c>
      <c r="CG65" s="244">
        <f t="shared" si="37"/>
        <v>0</v>
      </c>
      <c r="CH65" s="244">
        <f t="shared" si="38"/>
        <v>0</v>
      </c>
      <c r="CI65" s="244">
        <f t="shared" si="39"/>
        <v>0</v>
      </c>
      <c r="CJ65" s="244">
        <f t="shared" si="40"/>
        <v>0</v>
      </c>
    </row>
    <row r="66" spans="1:88" ht="60">
      <c r="A66" s="222" t="s">
        <v>3643</v>
      </c>
      <c r="B66" s="232">
        <v>112375</v>
      </c>
      <c r="C66" s="232" t="s">
        <v>1025</v>
      </c>
      <c r="D66" s="232"/>
      <c r="E66" s="232" t="s">
        <v>1026</v>
      </c>
      <c r="F66" s="232"/>
      <c r="G66" s="232">
        <v>8919</v>
      </c>
      <c r="H66" s="232" t="s">
        <v>1027</v>
      </c>
      <c r="I66" s="232" t="s">
        <v>116</v>
      </c>
      <c r="J66" s="232" t="s">
        <v>700</v>
      </c>
      <c r="K66" s="232" t="s">
        <v>1028</v>
      </c>
      <c r="L66" s="232"/>
      <c r="M66" s="232">
        <v>2022</v>
      </c>
      <c r="N66" s="232">
        <v>3691809</v>
      </c>
      <c r="O66" s="239">
        <f t="shared" ref="O66:O129" si="42">IF(ISNUMBER(MATCH(I66,I$613:I$638,0)), N66/INDEX(N$613:N$638, MATCH(I66,I$613:I$638,0)), "")</f>
        <v>7.4858384338357536E-4</v>
      </c>
      <c r="P66" s="240">
        <v>0.55000000000000004</v>
      </c>
      <c r="Q66" s="232">
        <v>5.39</v>
      </c>
      <c r="R66" s="232">
        <v>0</v>
      </c>
      <c r="S66" s="232">
        <v>0</v>
      </c>
      <c r="T66" s="232">
        <v>0</v>
      </c>
      <c r="U66" s="232">
        <v>0</v>
      </c>
      <c r="V66" s="232">
        <v>6.1</v>
      </c>
      <c r="W66" s="232">
        <v>87.96</v>
      </c>
      <c r="X66" s="232">
        <v>0</v>
      </c>
      <c r="Y66" s="232">
        <v>0</v>
      </c>
      <c r="Z66" s="232">
        <v>0</v>
      </c>
      <c r="AA66" s="232">
        <v>0</v>
      </c>
      <c r="AB66" s="232"/>
      <c r="AC66" s="232">
        <v>0.55000000000000004</v>
      </c>
      <c r="AD66" s="232">
        <v>5.39</v>
      </c>
      <c r="AE66" s="232">
        <v>0</v>
      </c>
      <c r="AF66" s="232">
        <v>0</v>
      </c>
      <c r="AG66" s="232">
        <v>0</v>
      </c>
      <c r="AH66" s="232">
        <v>0</v>
      </c>
      <c r="AI66" s="232">
        <v>87.96</v>
      </c>
      <c r="AJ66" s="232">
        <v>0</v>
      </c>
      <c r="AK66" s="232">
        <v>0</v>
      </c>
      <c r="AL66" s="232">
        <v>0</v>
      </c>
      <c r="AM66" s="232">
        <v>0</v>
      </c>
      <c r="AN66" s="233"/>
      <c r="AO66" s="223">
        <f t="shared" si="41"/>
        <v>0</v>
      </c>
      <c r="AP66" s="223">
        <f t="shared" si="41"/>
        <v>0</v>
      </c>
      <c r="AQ66" s="223">
        <f t="shared" si="41"/>
        <v>0</v>
      </c>
      <c r="AR66" s="223">
        <f t="shared" si="41"/>
        <v>0</v>
      </c>
      <c r="AS66" s="223">
        <f t="shared" si="41"/>
        <v>0</v>
      </c>
      <c r="AT66" s="223">
        <f t="shared" si="41"/>
        <v>0</v>
      </c>
      <c r="AU66" s="223">
        <f t="shared" ref="AU66:AY116" si="43">W66-AI66</f>
        <v>0</v>
      </c>
      <c r="AV66" s="223">
        <f t="shared" si="43"/>
        <v>0</v>
      </c>
      <c r="AW66" s="223">
        <f t="shared" si="43"/>
        <v>0</v>
      </c>
      <c r="AX66" s="223">
        <f t="shared" si="43"/>
        <v>0</v>
      </c>
      <c r="AY66" s="223">
        <f t="shared" si="43"/>
        <v>0</v>
      </c>
      <c r="AZ66" s="242"/>
      <c r="BA66" s="244">
        <f t="shared" si="6"/>
        <v>4.1172111386096648E-4</v>
      </c>
      <c r="BB66" s="244">
        <f t="shared" si="7"/>
        <v>4.0348669158374708E-3</v>
      </c>
      <c r="BC66" s="244">
        <f t="shared" si="8"/>
        <v>0</v>
      </c>
      <c r="BD66" s="244">
        <f t="shared" si="9"/>
        <v>0</v>
      </c>
      <c r="BE66" s="244">
        <f t="shared" si="10"/>
        <v>0</v>
      </c>
      <c r="BF66" s="244">
        <f t="shared" si="11"/>
        <v>0</v>
      </c>
      <c r="BG66" s="244">
        <f t="shared" si="12"/>
        <v>4.566361444639809E-3</v>
      </c>
      <c r="BH66" s="244">
        <f t="shared" si="13"/>
        <v>6.5845434864019281E-2</v>
      </c>
      <c r="BI66" s="244">
        <f t="shared" si="14"/>
        <v>0</v>
      </c>
      <c r="BJ66" s="244">
        <f t="shared" si="15"/>
        <v>0</v>
      </c>
      <c r="BK66" s="244">
        <f t="shared" si="16"/>
        <v>0</v>
      </c>
      <c r="BL66" s="244">
        <f t="shared" si="17"/>
        <v>0</v>
      </c>
      <c r="BM66" s="244">
        <f t="shared" si="18"/>
        <v>0</v>
      </c>
      <c r="BN66" s="244">
        <f t="shared" si="19"/>
        <v>4.1172111386096648E-4</v>
      </c>
      <c r="BO66" s="244">
        <f t="shared" si="20"/>
        <v>4.0348669158374708E-3</v>
      </c>
      <c r="BP66" s="244">
        <f t="shared" si="21"/>
        <v>0</v>
      </c>
      <c r="BQ66" s="244">
        <f t="shared" si="22"/>
        <v>0</v>
      </c>
      <c r="BR66" s="244">
        <f t="shared" si="23"/>
        <v>0</v>
      </c>
      <c r="BS66" s="244">
        <f t="shared" si="24"/>
        <v>0</v>
      </c>
      <c r="BT66" s="244">
        <f t="shared" si="25"/>
        <v>6.5845434864019281E-2</v>
      </c>
      <c r="BU66" s="244">
        <f t="shared" si="26"/>
        <v>0</v>
      </c>
      <c r="BV66" s="244">
        <f t="shared" si="27"/>
        <v>0</v>
      </c>
      <c r="BW66" s="244">
        <f t="shared" si="28"/>
        <v>0</v>
      </c>
      <c r="BX66" s="244">
        <f t="shared" si="29"/>
        <v>0</v>
      </c>
      <c r="BY66" s="244"/>
      <c r="BZ66" s="244">
        <f t="shared" si="30"/>
        <v>0</v>
      </c>
      <c r="CA66" s="244">
        <f t="shared" si="31"/>
        <v>0</v>
      </c>
      <c r="CB66" s="244">
        <f t="shared" si="32"/>
        <v>0</v>
      </c>
      <c r="CC66" s="244">
        <f t="shared" si="33"/>
        <v>0</v>
      </c>
      <c r="CD66" s="244">
        <f t="shared" si="34"/>
        <v>0</v>
      </c>
      <c r="CE66" s="244">
        <f t="shared" si="35"/>
        <v>0</v>
      </c>
      <c r="CF66" s="244">
        <f t="shared" si="36"/>
        <v>0</v>
      </c>
      <c r="CG66" s="244">
        <f t="shared" si="37"/>
        <v>0</v>
      </c>
      <c r="CH66" s="244">
        <f t="shared" si="38"/>
        <v>0</v>
      </c>
      <c r="CI66" s="244">
        <f t="shared" si="39"/>
        <v>0</v>
      </c>
      <c r="CJ66" s="244">
        <f t="shared" si="40"/>
        <v>0</v>
      </c>
    </row>
    <row r="67" spans="1:88" ht="105">
      <c r="A67" s="222" t="s">
        <v>3643</v>
      </c>
      <c r="B67" s="232">
        <v>112487</v>
      </c>
      <c r="C67" s="232" t="s">
        <v>1029</v>
      </c>
      <c r="D67" s="232" t="s">
        <v>1030</v>
      </c>
      <c r="E67" s="232" t="s">
        <v>1031</v>
      </c>
      <c r="F67" s="232"/>
      <c r="G67" s="232">
        <v>5623</v>
      </c>
      <c r="H67" s="232" t="s">
        <v>1032</v>
      </c>
      <c r="I67" s="232" t="s">
        <v>116</v>
      </c>
      <c r="J67" s="232" t="s">
        <v>700</v>
      </c>
      <c r="K67" s="232" t="s">
        <v>1033</v>
      </c>
      <c r="L67" s="232" t="s">
        <v>1034</v>
      </c>
      <c r="M67" s="232">
        <v>2022</v>
      </c>
      <c r="N67" s="232">
        <v>427732</v>
      </c>
      <c r="O67" s="239">
        <f t="shared" si="42"/>
        <v>8.6730723203216488E-5</v>
      </c>
      <c r="P67" s="240">
        <v>93.9</v>
      </c>
      <c r="Q67" s="232">
        <v>0</v>
      </c>
      <c r="R67" s="232">
        <v>0</v>
      </c>
      <c r="S67" s="232">
        <v>0</v>
      </c>
      <c r="T67" s="232">
        <v>0</v>
      </c>
      <c r="U67" s="232">
        <v>0</v>
      </c>
      <c r="V67" s="232">
        <v>6.1</v>
      </c>
      <c r="W67" s="232">
        <v>0</v>
      </c>
      <c r="X67" s="232">
        <v>0</v>
      </c>
      <c r="Y67" s="232">
        <v>0</v>
      </c>
      <c r="Z67" s="232">
        <v>0</v>
      </c>
      <c r="AA67" s="232">
        <v>0</v>
      </c>
      <c r="AB67" s="232"/>
      <c r="AC67" s="232">
        <v>93.9</v>
      </c>
      <c r="AD67" s="232">
        <v>0</v>
      </c>
      <c r="AE67" s="232">
        <v>0</v>
      </c>
      <c r="AF67" s="232">
        <v>0</v>
      </c>
      <c r="AG67" s="232">
        <v>0</v>
      </c>
      <c r="AH67" s="232">
        <v>0</v>
      </c>
      <c r="AI67" s="232">
        <v>0</v>
      </c>
      <c r="AJ67" s="232">
        <v>0</v>
      </c>
      <c r="AK67" s="232">
        <v>0</v>
      </c>
      <c r="AL67" s="232">
        <v>0</v>
      </c>
      <c r="AM67" s="232">
        <v>0</v>
      </c>
      <c r="AN67" s="233"/>
      <c r="AO67" s="223">
        <f t="shared" si="41"/>
        <v>0</v>
      </c>
      <c r="AP67" s="223">
        <f t="shared" si="41"/>
        <v>0</v>
      </c>
      <c r="AQ67" s="223">
        <f t="shared" si="41"/>
        <v>0</v>
      </c>
      <c r="AR67" s="223">
        <f t="shared" si="41"/>
        <v>0</v>
      </c>
      <c r="AS67" s="223">
        <f t="shared" si="41"/>
        <v>0</v>
      </c>
      <c r="AT67" s="223">
        <f t="shared" si="41"/>
        <v>0</v>
      </c>
      <c r="AU67" s="223">
        <f t="shared" si="43"/>
        <v>0</v>
      </c>
      <c r="AV67" s="223">
        <f t="shared" si="43"/>
        <v>0</v>
      </c>
      <c r="AW67" s="223">
        <f t="shared" si="43"/>
        <v>0</v>
      </c>
      <c r="AX67" s="223">
        <f t="shared" si="43"/>
        <v>0</v>
      </c>
      <c r="AY67" s="223">
        <f t="shared" si="43"/>
        <v>0</v>
      </c>
      <c r="AZ67" s="242"/>
      <c r="BA67" s="244">
        <f t="shared" ref="BA67:BA130" si="44">P67*$O67</f>
        <v>8.1440149087820286E-3</v>
      </c>
      <c r="BB67" s="244">
        <f t="shared" ref="BB67:BB130" si="45">Q67*$O67</f>
        <v>0</v>
      </c>
      <c r="BC67" s="244">
        <f t="shared" ref="BC67:BC130" si="46">R67*$O67</f>
        <v>0</v>
      </c>
      <c r="BD67" s="244">
        <f t="shared" ref="BD67:BD130" si="47">S67*$O67</f>
        <v>0</v>
      </c>
      <c r="BE67" s="244">
        <f t="shared" ref="BE67:BE130" si="48">T67*$O67</f>
        <v>0</v>
      </c>
      <c r="BF67" s="244">
        <f t="shared" ref="BF67:BF130" si="49">U67*$O67</f>
        <v>0</v>
      </c>
      <c r="BG67" s="244">
        <f t="shared" ref="BG67:BG130" si="50">V67*$O67</f>
        <v>5.2905741153962051E-4</v>
      </c>
      <c r="BH67" s="244">
        <f t="shared" ref="BH67:BH130" si="51">W67*$O67</f>
        <v>0</v>
      </c>
      <c r="BI67" s="244">
        <f t="shared" ref="BI67:BI130" si="52">X67*$O67</f>
        <v>0</v>
      </c>
      <c r="BJ67" s="244">
        <f t="shared" ref="BJ67:BJ130" si="53">Y67*$O67</f>
        <v>0</v>
      </c>
      <c r="BK67" s="244">
        <f t="shared" ref="BK67:BK130" si="54">Z67*$O67</f>
        <v>0</v>
      </c>
      <c r="BL67" s="244">
        <f t="shared" ref="BL67:BL130" si="55">AA67*$O67</f>
        <v>0</v>
      </c>
      <c r="BM67" s="244">
        <f t="shared" ref="BM67:BM130" si="56">AB67*$O67</f>
        <v>0</v>
      </c>
      <c r="BN67" s="244">
        <f t="shared" ref="BN67:BN130" si="57">AC67*$O67</f>
        <v>8.1440149087820286E-3</v>
      </c>
      <c r="BO67" s="244">
        <f t="shared" ref="BO67:BO130" si="58">AD67*$O67</f>
        <v>0</v>
      </c>
      <c r="BP67" s="244">
        <f t="shared" ref="BP67:BP130" si="59">AE67*$O67</f>
        <v>0</v>
      </c>
      <c r="BQ67" s="244">
        <f t="shared" ref="BQ67:BQ130" si="60">AF67*$O67</f>
        <v>0</v>
      </c>
      <c r="BR67" s="244">
        <f t="shared" ref="BR67:BR130" si="61">AG67*$O67</f>
        <v>0</v>
      </c>
      <c r="BS67" s="244">
        <f t="shared" ref="BS67:BS130" si="62">AH67*$O67</f>
        <v>0</v>
      </c>
      <c r="BT67" s="244">
        <f t="shared" ref="BT67:BT130" si="63">AI67*$O67</f>
        <v>0</v>
      </c>
      <c r="BU67" s="244">
        <f t="shared" ref="BU67:BU130" si="64">AJ67*$O67</f>
        <v>0</v>
      </c>
      <c r="BV67" s="244">
        <f t="shared" ref="BV67:BV130" si="65">AK67*$O67</f>
        <v>0</v>
      </c>
      <c r="BW67" s="244">
        <f t="shared" ref="BW67:BW130" si="66">AL67*$O67</f>
        <v>0</v>
      </c>
      <c r="BX67" s="244">
        <f t="shared" ref="BX67:BX130" si="67">AM67*$O67</f>
        <v>0</v>
      </c>
      <c r="BY67" s="244"/>
      <c r="BZ67" s="244">
        <f t="shared" ref="BZ67:BZ130" si="68">AO67*$O67</f>
        <v>0</v>
      </c>
      <c r="CA67" s="244">
        <f t="shared" ref="CA67:CA130" si="69">AP67*$O67</f>
        <v>0</v>
      </c>
      <c r="CB67" s="244">
        <f t="shared" ref="CB67:CB130" si="70">AQ67*$O67</f>
        <v>0</v>
      </c>
      <c r="CC67" s="244">
        <f t="shared" ref="CC67:CC130" si="71">AR67*$O67</f>
        <v>0</v>
      </c>
      <c r="CD67" s="244">
        <f t="shared" ref="CD67:CD130" si="72">AS67*$O67</f>
        <v>0</v>
      </c>
      <c r="CE67" s="244">
        <f t="shared" ref="CE67:CE130" si="73">AT67*$O67</f>
        <v>0</v>
      </c>
      <c r="CF67" s="244">
        <f t="shared" ref="CF67:CF130" si="74">AU67*$O67</f>
        <v>0</v>
      </c>
      <c r="CG67" s="244">
        <f t="shared" ref="CG67:CG130" si="75">AV67*$O67</f>
        <v>0</v>
      </c>
      <c r="CH67" s="244">
        <f t="shared" ref="CH67:CH130" si="76">AW67*$O67</f>
        <v>0</v>
      </c>
      <c r="CI67" s="244">
        <f t="shared" ref="CI67:CI130" si="77">AX67*$O67</f>
        <v>0</v>
      </c>
      <c r="CJ67" s="244">
        <f t="shared" ref="CJ67:CJ130" si="78">AY67*$O67</f>
        <v>0</v>
      </c>
    </row>
    <row r="68" spans="1:88" ht="60">
      <c r="A68" s="222" t="s">
        <v>3643</v>
      </c>
      <c r="B68" s="232">
        <v>100003</v>
      </c>
      <c r="C68" s="232" t="s">
        <v>1035</v>
      </c>
      <c r="D68" s="232"/>
      <c r="E68" s="232" t="s">
        <v>1036</v>
      </c>
      <c r="F68" s="232" t="s">
        <v>1037</v>
      </c>
      <c r="G68" s="232">
        <v>9204</v>
      </c>
      <c r="H68" s="232" t="s">
        <v>1038</v>
      </c>
      <c r="I68" s="232" t="s">
        <v>125</v>
      </c>
      <c r="J68" s="232" t="s">
        <v>700</v>
      </c>
      <c r="K68" s="232" t="s">
        <v>1039</v>
      </c>
      <c r="L68" s="232"/>
      <c r="M68" s="232">
        <v>2022</v>
      </c>
      <c r="N68" s="232">
        <v>7343732</v>
      </c>
      <c r="O68" s="239">
        <f t="shared" si="42"/>
        <v>2.5352358838597721E-3</v>
      </c>
      <c r="P68" s="232">
        <v>2.89</v>
      </c>
      <c r="Q68" s="232">
        <v>12.95</v>
      </c>
      <c r="R68" s="232">
        <v>0</v>
      </c>
      <c r="S68" s="232">
        <v>0</v>
      </c>
      <c r="T68" s="232">
        <v>0</v>
      </c>
      <c r="U68" s="232">
        <v>0</v>
      </c>
      <c r="V68" s="232">
        <v>6.1</v>
      </c>
      <c r="W68" s="232">
        <v>78.06</v>
      </c>
      <c r="X68" s="232">
        <v>0</v>
      </c>
      <c r="Y68" s="232">
        <v>0</v>
      </c>
      <c r="Z68" s="232">
        <v>0</v>
      </c>
      <c r="AA68" s="232">
        <v>0</v>
      </c>
      <c r="AB68" s="232"/>
      <c r="AC68" s="232">
        <v>2.89</v>
      </c>
      <c r="AD68" s="232">
        <v>12.95</v>
      </c>
      <c r="AE68" s="232">
        <v>0</v>
      </c>
      <c r="AF68" s="232">
        <v>0</v>
      </c>
      <c r="AG68" s="232">
        <v>0</v>
      </c>
      <c r="AH68" s="232">
        <v>0</v>
      </c>
      <c r="AI68" s="232">
        <v>78.06</v>
      </c>
      <c r="AJ68" s="232">
        <v>0</v>
      </c>
      <c r="AK68" s="232">
        <v>0</v>
      </c>
      <c r="AL68" s="232">
        <v>0</v>
      </c>
      <c r="AM68" s="232">
        <v>0</v>
      </c>
      <c r="AN68" s="233"/>
      <c r="AO68" s="223">
        <f t="shared" si="41"/>
        <v>0</v>
      </c>
      <c r="AP68" s="223">
        <f t="shared" si="41"/>
        <v>0</v>
      </c>
      <c r="AQ68" s="223">
        <f t="shared" si="41"/>
        <v>0</v>
      </c>
      <c r="AR68" s="223">
        <f t="shared" si="41"/>
        <v>0</v>
      </c>
      <c r="AS68" s="223">
        <f t="shared" si="41"/>
        <v>0</v>
      </c>
      <c r="AT68" s="223">
        <f t="shared" si="41"/>
        <v>0</v>
      </c>
      <c r="AU68" s="223">
        <f t="shared" si="43"/>
        <v>0</v>
      </c>
      <c r="AV68" s="223">
        <f t="shared" si="43"/>
        <v>0</v>
      </c>
      <c r="AW68" s="223">
        <f t="shared" si="43"/>
        <v>0</v>
      </c>
      <c r="AX68" s="223">
        <f t="shared" si="43"/>
        <v>0</v>
      </c>
      <c r="AY68" s="223">
        <f t="shared" si="43"/>
        <v>0</v>
      </c>
      <c r="AZ68" s="242"/>
      <c r="BA68" s="244">
        <f t="shared" si="44"/>
        <v>7.3268317043547419E-3</v>
      </c>
      <c r="BB68" s="244">
        <f t="shared" si="45"/>
        <v>3.2831304695984047E-2</v>
      </c>
      <c r="BC68" s="244">
        <f t="shared" si="46"/>
        <v>0</v>
      </c>
      <c r="BD68" s="244">
        <f t="shared" si="47"/>
        <v>0</v>
      </c>
      <c r="BE68" s="244">
        <f t="shared" si="48"/>
        <v>0</v>
      </c>
      <c r="BF68" s="244">
        <f t="shared" si="49"/>
        <v>0</v>
      </c>
      <c r="BG68" s="244">
        <f t="shared" si="50"/>
        <v>1.5464938891544608E-2</v>
      </c>
      <c r="BH68" s="244">
        <f t="shared" si="51"/>
        <v>0.19790051309409382</v>
      </c>
      <c r="BI68" s="244">
        <f t="shared" si="52"/>
        <v>0</v>
      </c>
      <c r="BJ68" s="244">
        <f t="shared" si="53"/>
        <v>0</v>
      </c>
      <c r="BK68" s="244">
        <f t="shared" si="54"/>
        <v>0</v>
      </c>
      <c r="BL68" s="244">
        <f t="shared" si="55"/>
        <v>0</v>
      </c>
      <c r="BM68" s="244">
        <f t="shared" si="56"/>
        <v>0</v>
      </c>
      <c r="BN68" s="244">
        <f t="shared" si="57"/>
        <v>7.3268317043547419E-3</v>
      </c>
      <c r="BO68" s="244">
        <f t="shared" si="58"/>
        <v>3.2831304695984047E-2</v>
      </c>
      <c r="BP68" s="244">
        <f t="shared" si="59"/>
        <v>0</v>
      </c>
      <c r="BQ68" s="244">
        <f t="shared" si="60"/>
        <v>0</v>
      </c>
      <c r="BR68" s="244">
        <f t="shared" si="61"/>
        <v>0</v>
      </c>
      <c r="BS68" s="244">
        <f t="shared" si="62"/>
        <v>0</v>
      </c>
      <c r="BT68" s="244">
        <f t="shared" si="63"/>
        <v>0.19790051309409382</v>
      </c>
      <c r="BU68" s="244">
        <f t="shared" si="64"/>
        <v>0</v>
      </c>
      <c r="BV68" s="244">
        <f t="shared" si="65"/>
        <v>0</v>
      </c>
      <c r="BW68" s="244">
        <f t="shared" si="66"/>
        <v>0</v>
      </c>
      <c r="BX68" s="244">
        <f t="shared" si="67"/>
        <v>0</v>
      </c>
      <c r="BY68" s="244"/>
      <c r="BZ68" s="244">
        <f t="shared" si="68"/>
        <v>0</v>
      </c>
      <c r="CA68" s="244">
        <f t="shared" si="69"/>
        <v>0</v>
      </c>
      <c r="CB68" s="244">
        <f t="shared" si="70"/>
        <v>0</v>
      </c>
      <c r="CC68" s="244">
        <f t="shared" si="71"/>
        <v>0</v>
      </c>
      <c r="CD68" s="244">
        <f t="shared" si="72"/>
        <v>0</v>
      </c>
      <c r="CE68" s="244">
        <f t="shared" si="73"/>
        <v>0</v>
      </c>
      <c r="CF68" s="244">
        <f t="shared" si="74"/>
        <v>0</v>
      </c>
      <c r="CG68" s="244">
        <f t="shared" si="75"/>
        <v>0</v>
      </c>
      <c r="CH68" s="244">
        <f t="shared" si="76"/>
        <v>0</v>
      </c>
      <c r="CI68" s="244">
        <f t="shared" si="77"/>
        <v>0</v>
      </c>
      <c r="CJ68" s="244">
        <f t="shared" si="78"/>
        <v>0</v>
      </c>
    </row>
    <row r="69" spans="1:88" ht="60">
      <c r="A69" s="222" t="s">
        <v>3643</v>
      </c>
      <c r="B69" s="232">
        <v>101653</v>
      </c>
      <c r="C69" s="232" t="s">
        <v>1040</v>
      </c>
      <c r="D69" s="232"/>
      <c r="E69" s="232" t="s">
        <v>1041</v>
      </c>
      <c r="F69" s="232"/>
      <c r="G69" s="232">
        <v>3296</v>
      </c>
      <c r="H69" s="232" t="s">
        <v>1042</v>
      </c>
      <c r="I69" s="232" t="s">
        <v>117</v>
      </c>
      <c r="J69" s="232" t="s">
        <v>700</v>
      </c>
      <c r="K69" s="232" t="s">
        <v>1043</v>
      </c>
      <c r="L69" s="232" t="s">
        <v>1044</v>
      </c>
      <c r="M69" s="232">
        <v>2022</v>
      </c>
      <c r="N69" s="232">
        <v>9465094</v>
      </c>
      <c r="O69" s="239">
        <f t="shared" si="42"/>
        <v>1.3303713914615937E-3</v>
      </c>
      <c r="P69" s="232">
        <v>53.3</v>
      </c>
      <c r="Q69" s="232">
        <v>1.7</v>
      </c>
      <c r="R69" s="232">
        <v>0</v>
      </c>
      <c r="S69" s="232">
        <v>0</v>
      </c>
      <c r="T69" s="232">
        <v>0</v>
      </c>
      <c r="U69" s="232">
        <v>0</v>
      </c>
      <c r="V69" s="232">
        <v>6.1</v>
      </c>
      <c r="W69" s="232">
        <v>38.9</v>
      </c>
      <c r="X69" s="232">
        <v>0</v>
      </c>
      <c r="Y69" s="232">
        <v>0</v>
      </c>
      <c r="Z69" s="232">
        <v>0</v>
      </c>
      <c r="AA69" s="232">
        <v>0</v>
      </c>
      <c r="AB69" s="232"/>
      <c r="AC69" s="232">
        <v>4</v>
      </c>
      <c r="AD69" s="232">
        <v>1.7</v>
      </c>
      <c r="AE69" s="232">
        <v>0</v>
      </c>
      <c r="AF69" s="232">
        <v>0</v>
      </c>
      <c r="AG69" s="232">
        <v>0</v>
      </c>
      <c r="AH69" s="232">
        <v>0</v>
      </c>
      <c r="AI69" s="232">
        <v>38.9</v>
      </c>
      <c r="AJ69" s="232">
        <v>0</v>
      </c>
      <c r="AK69" s="232">
        <v>0</v>
      </c>
      <c r="AL69" s="232">
        <v>0</v>
      </c>
      <c r="AM69" s="232">
        <v>0</v>
      </c>
      <c r="AN69" s="233"/>
      <c r="AO69" s="223">
        <f t="shared" si="41"/>
        <v>49.3</v>
      </c>
      <c r="AP69" s="223">
        <f t="shared" si="41"/>
        <v>0</v>
      </c>
      <c r="AQ69" s="223">
        <f t="shared" si="41"/>
        <v>0</v>
      </c>
      <c r="AR69" s="223">
        <f t="shared" si="41"/>
        <v>0</v>
      </c>
      <c r="AS69" s="223">
        <f t="shared" si="41"/>
        <v>0</v>
      </c>
      <c r="AT69" s="223">
        <f t="shared" si="41"/>
        <v>0</v>
      </c>
      <c r="AU69" s="223">
        <f t="shared" si="43"/>
        <v>0</v>
      </c>
      <c r="AV69" s="223">
        <f t="shared" si="43"/>
        <v>0</v>
      </c>
      <c r="AW69" s="223">
        <f t="shared" si="43"/>
        <v>0</v>
      </c>
      <c r="AX69" s="223">
        <f t="shared" si="43"/>
        <v>0</v>
      </c>
      <c r="AY69" s="223">
        <f t="shared" si="43"/>
        <v>0</v>
      </c>
      <c r="AZ69" s="242"/>
      <c r="BA69" s="244">
        <f t="shared" si="44"/>
        <v>7.0908795164902935E-2</v>
      </c>
      <c r="BB69" s="244">
        <f t="shared" si="45"/>
        <v>2.2616313654847094E-3</v>
      </c>
      <c r="BC69" s="244">
        <f t="shared" si="46"/>
        <v>0</v>
      </c>
      <c r="BD69" s="244">
        <f t="shared" si="47"/>
        <v>0</v>
      </c>
      <c r="BE69" s="244">
        <f t="shared" si="48"/>
        <v>0</v>
      </c>
      <c r="BF69" s="244">
        <f t="shared" si="49"/>
        <v>0</v>
      </c>
      <c r="BG69" s="244">
        <f t="shared" si="50"/>
        <v>8.1152654879157217E-3</v>
      </c>
      <c r="BH69" s="244">
        <f t="shared" si="51"/>
        <v>5.1751447127855996E-2</v>
      </c>
      <c r="BI69" s="244">
        <f t="shared" si="52"/>
        <v>0</v>
      </c>
      <c r="BJ69" s="244">
        <f t="shared" si="53"/>
        <v>0</v>
      </c>
      <c r="BK69" s="244">
        <f t="shared" si="54"/>
        <v>0</v>
      </c>
      <c r="BL69" s="244">
        <f t="shared" si="55"/>
        <v>0</v>
      </c>
      <c r="BM69" s="244">
        <f t="shared" si="56"/>
        <v>0</v>
      </c>
      <c r="BN69" s="244">
        <f t="shared" si="57"/>
        <v>5.3214855658463749E-3</v>
      </c>
      <c r="BO69" s="244">
        <f t="shared" si="58"/>
        <v>2.2616313654847094E-3</v>
      </c>
      <c r="BP69" s="244">
        <f t="shared" si="59"/>
        <v>0</v>
      </c>
      <c r="BQ69" s="244">
        <f t="shared" si="60"/>
        <v>0</v>
      </c>
      <c r="BR69" s="244">
        <f t="shared" si="61"/>
        <v>0</v>
      </c>
      <c r="BS69" s="244">
        <f t="shared" si="62"/>
        <v>0</v>
      </c>
      <c r="BT69" s="244">
        <f t="shared" si="63"/>
        <v>5.1751447127855996E-2</v>
      </c>
      <c r="BU69" s="244">
        <f t="shared" si="64"/>
        <v>0</v>
      </c>
      <c r="BV69" s="244">
        <f t="shared" si="65"/>
        <v>0</v>
      </c>
      <c r="BW69" s="244">
        <f t="shared" si="66"/>
        <v>0</v>
      </c>
      <c r="BX69" s="244">
        <f t="shared" si="67"/>
        <v>0</v>
      </c>
      <c r="BY69" s="244"/>
      <c r="BZ69" s="244">
        <f t="shared" si="68"/>
        <v>6.5587309599056565E-2</v>
      </c>
      <c r="CA69" s="244">
        <f t="shared" si="69"/>
        <v>0</v>
      </c>
      <c r="CB69" s="244">
        <f t="shared" si="70"/>
        <v>0</v>
      </c>
      <c r="CC69" s="244">
        <f t="shared" si="71"/>
        <v>0</v>
      </c>
      <c r="CD69" s="244">
        <f t="shared" si="72"/>
        <v>0</v>
      </c>
      <c r="CE69" s="244">
        <f t="shared" si="73"/>
        <v>0</v>
      </c>
      <c r="CF69" s="244">
        <f t="shared" si="74"/>
        <v>0</v>
      </c>
      <c r="CG69" s="244">
        <f t="shared" si="75"/>
        <v>0</v>
      </c>
      <c r="CH69" s="244">
        <f t="shared" si="76"/>
        <v>0</v>
      </c>
      <c r="CI69" s="244">
        <f t="shared" si="77"/>
        <v>0</v>
      </c>
      <c r="CJ69" s="244">
        <f t="shared" si="78"/>
        <v>0</v>
      </c>
    </row>
    <row r="70" spans="1:88" ht="60">
      <c r="A70" s="222" t="s">
        <v>3643</v>
      </c>
      <c r="B70" s="232">
        <v>100695</v>
      </c>
      <c r="C70" s="232" t="s">
        <v>1045</v>
      </c>
      <c r="D70" s="232"/>
      <c r="E70" s="232" t="s">
        <v>1046</v>
      </c>
      <c r="F70" s="232"/>
      <c r="G70" s="232">
        <v>9305</v>
      </c>
      <c r="H70" s="232" t="s">
        <v>1047</v>
      </c>
      <c r="I70" s="232" t="s">
        <v>125</v>
      </c>
      <c r="J70" s="232" t="s">
        <v>700</v>
      </c>
      <c r="K70" s="232" t="s">
        <v>1048</v>
      </c>
      <c r="L70" s="232" t="s">
        <v>1049</v>
      </c>
      <c r="M70" s="232">
        <v>2022</v>
      </c>
      <c r="N70" s="232">
        <v>4074176</v>
      </c>
      <c r="O70" s="239">
        <f t="shared" si="42"/>
        <v>1.4065051927766798E-3</v>
      </c>
      <c r="P70" s="232">
        <v>80.47</v>
      </c>
      <c r="Q70" s="232">
        <v>13.43</v>
      </c>
      <c r="R70" s="232">
        <v>0</v>
      </c>
      <c r="S70" s="232">
        <v>0</v>
      </c>
      <c r="T70" s="232">
        <v>0</v>
      </c>
      <c r="U70" s="232">
        <v>0</v>
      </c>
      <c r="V70" s="232">
        <v>6.1</v>
      </c>
      <c r="W70" s="232">
        <v>0</v>
      </c>
      <c r="X70" s="232">
        <v>0</v>
      </c>
      <c r="Y70" s="232">
        <v>0</v>
      </c>
      <c r="Z70" s="232">
        <v>0</v>
      </c>
      <c r="AA70" s="232">
        <v>0</v>
      </c>
      <c r="AB70" s="232"/>
      <c r="AC70" s="232">
        <v>80.47</v>
      </c>
      <c r="AD70" s="232">
        <v>13.43</v>
      </c>
      <c r="AE70" s="232">
        <v>0</v>
      </c>
      <c r="AF70" s="232">
        <v>0</v>
      </c>
      <c r="AG70" s="232">
        <v>0</v>
      </c>
      <c r="AH70" s="232">
        <v>0</v>
      </c>
      <c r="AI70" s="232">
        <v>0</v>
      </c>
      <c r="AJ70" s="232">
        <v>0</v>
      </c>
      <c r="AK70" s="232">
        <v>0</v>
      </c>
      <c r="AL70" s="232">
        <v>0</v>
      </c>
      <c r="AM70" s="232">
        <v>0</v>
      </c>
      <c r="AN70" s="233"/>
      <c r="AO70" s="223">
        <f t="shared" si="41"/>
        <v>0</v>
      </c>
      <c r="AP70" s="223">
        <f t="shared" si="41"/>
        <v>0</v>
      </c>
      <c r="AQ70" s="223">
        <f t="shared" si="41"/>
        <v>0</v>
      </c>
      <c r="AR70" s="223">
        <f t="shared" si="41"/>
        <v>0</v>
      </c>
      <c r="AS70" s="223">
        <f t="shared" si="41"/>
        <v>0</v>
      </c>
      <c r="AT70" s="223">
        <f t="shared" si="41"/>
        <v>0</v>
      </c>
      <c r="AU70" s="223">
        <f t="shared" si="43"/>
        <v>0</v>
      </c>
      <c r="AV70" s="223">
        <f t="shared" si="43"/>
        <v>0</v>
      </c>
      <c r="AW70" s="223">
        <f t="shared" si="43"/>
        <v>0</v>
      </c>
      <c r="AX70" s="223">
        <f t="shared" si="43"/>
        <v>0</v>
      </c>
      <c r="AY70" s="223">
        <f t="shared" si="43"/>
        <v>0</v>
      </c>
      <c r="AZ70" s="242"/>
      <c r="BA70" s="244">
        <f t="shared" si="44"/>
        <v>0.11318147286273941</v>
      </c>
      <c r="BB70" s="244">
        <f t="shared" si="45"/>
        <v>1.8889364738990808E-2</v>
      </c>
      <c r="BC70" s="244">
        <f t="shared" si="46"/>
        <v>0</v>
      </c>
      <c r="BD70" s="244">
        <f t="shared" si="47"/>
        <v>0</v>
      </c>
      <c r="BE70" s="244">
        <f t="shared" si="48"/>
        <v>0</v>
      </c>
      <c r="BF70" s="244">
        <f t="shared" si="49"/>
        <v>0</v>
      </c>
      <c r="BG70" s="244">
        <f t="shared" si="50"/>
        <v>8.5796816759377455E-3</v>
      </c>
      <c r="BH70" s="244">
        <f t="shared" si="51"/>
        <v>0</v>
      </c>
      <c r="BI70" s="244">
        <f t="shared" si="52"/>
        <v>0</v>
      </c>
      <c r="BJ70" s="244">
        <f t="shared" si="53"/>
        <v>0</v>
      </c>
      <c r="BK70" s="244">
        <f t="shared" si="54"/>
        <v>0</v>
      </c>
      <c r="BL70" s="244">
        <f t="shared" si="55"/>
        <v>0</v>
      </c>
      <c r="BM70" s="244">
        <f t="shared" si="56"/>
        <v>0</v>
      </c>
      <c r="BN70" s="244">
        <f t="shared" si="57"/>
        <v>0.11318147286273941</v>
      </c>
      <c r="BO70" s="244">
        <f t="shared" si="58"/>
        <v>1.8889364738990808E-2</v>
      </c>
      <c r="BP70" s="244">
        <f t="shared" si="59"/>
        <v>0</v>
      </c>
      <c r="BQ70" s="244">
        <f t="shared" si="60"/>
        <v>0</v>
      </c>
      <c r="BR70" s="244">
        <f t="shared" si="61"/>
        <v>0</v>
      </c>
      <c r="BS70" s="244">
        <f t="shared" si="62"/>
        <v>0</v>
      </c>
      <c r="BT70" s="244">
        <f t="shared" si="63"/>
        <v>0</v>
      </c>
      <c r="BU70" s="244">
        <f t="shared" si="64"/>
        <v>0</v>
      </c>
      <c r="BV70" s="244">
        <f t="shared" si="65"/>
        <v>0</v>
      </c>
      <c r="BW70" s="244">
        <f t="shared" si="66"/>
        <v>0</v>
      </c>
      <c r="BX70" s="244">
        <f t="shared" si="67"/>
        <v>0</v>
      </c>
      <c r="BY70" s="244"/>
      <c r="BZ70" s="244">
        <f t="shared" si="68"/>
        <v>0</v>
      </c>
      <c r="CA70" s="244">
        <f t="shared" si="69"/>
        <v>0</v>
      </c>
      <c r="CB70" s="244">
        <f t="shared" si="70"/>
        <v>0</v>
      </c>
      <c r="CC70" s="244">
        <f t="shared" si="71"/>
        <v>0</v>
      </c>
      <c r="CD70" s="244">
        <f t="shared" si="72"/>
        <v>0</v>
      </c>
      <c r="CE70" s="244">
        <f t="shared" si="73"/>
        <v>0</v>
      </c>
      <c r="CF70" s="244">
        <f t="shared" si="74"/>
        <v>0</v>
      </c>
      <c r="CG70" s="244">
        <f t="shared" si="75"/>
        <v>0</v>
      </c>
      <c r="CH70" s="244">
        <f t="shared" si="76"/>
        <v>0</v>
      </c>
      <c r="CI70" s="244">
        <f t="shared" si="77"/>
        <v>0</v>
      </c>
      <c r="CJ70" s="244">
        <f t="shared" si="78"/>
        <v>0</v>
      </c>
    </row>
    <row r="71" spans="1:88" ht="60">
      <c r="A71" s="222" t="s">
        <v>3643</v>
      </c>
      <c r="B71" s="232">
        <v>101747</v>
      </c>
      <c r="C71" s="232" t="s">
        <v>1050</v>
      </c>
      <c r="D71" s="232"/>
      <c r="E71" s="232" t="s">
        <v>1051</v>
      </c>
      <c r="F71" s="232"/>
      <c r="G71" s="232">
        <v>5627</v>
      </c>
      <c r="H71" s="232" t="s">
        <v>1052</v>
      </c>
      <c r="I71" s="232" t="s">
        <v>116</v>
      </c>
      <c r="J71" s="232" t="s">
        <v>700</v>
      </c>
      <c r="K71" s="232" t="s">
        <v>1053</v>
      </c>
      <c r="L71" s="232"/>
      <c r="M71" s="232">
        <v>2022</v>
      </c>
      <c r="N71" s="232">
        <v>2605501</v>
      </c>
      <c r="O71" s="239">
        <f t="shared" si="42"/>
        <v>5.2831442594125232E-4</v>
      </c>
      <c r="P71" s="240">
        <v>82.1</v>
      </c>
      <c r="Q71" s="232">
        <v>11.8</v>
      </c>
      <c r="R71" s="232">
        <v>0</v>
      </c>
      <c r="S71" s="232">
        <v>0</v>
      </c>
      <c r="T71" s="232">
        <v>0</v>
      </c>
      <c r="U71" s="232">
        <v>0</v>
      </c>
      <c r="V71" s="232">
        <v>6.1</v>
      </c>
      <c r="W71" s="232">
        <v>0</v>
      </c>
      <c r="X71" s="232">
        <v>0</v>
      </c>
      <c r="Y71" s="232">
        <v>0</v>
      </c>
      <c r="Z71" s="232">
        <v>0</v>
      </c>
      <c r="AA71" s="232">
        <v>0</v>
      </c>
      <c r="AB71" s="232"/>
      <c r="AC71" s="232">
        <v>82.1</v>
      </c>
      <c r="AD71" s="232">
        <v>11.8</v>
      </c>
      <c r="AE71" s="232">
        <v>0</v>
      </c>
      <c r="AF71" s="232">
        <v>0</v>
      </c>
      <c r="AG71" s="232">
        <v>0</v>
      </c>
      <c r="AH71" s="232">
        <v>0</v>
      </c>
      <c r="AI71" s="232">
        <v>0</v>
      </c>
      <c r="AJ71" s="232">
        <v>0</v>
      </c>
      <c r="AK71" s="232">
        <v>0</v>
      </c>
      <c r="AL71" s="232">
        <v>0</v>
      </c>
      <c r="AM71" s="232">
        <v>0</v>
      </c>
      <c r="AN71" s="233"/>
      <c r="AO71" s="223">
        <f t="shared" si="41"/>
        <v>0</v>
      </c>
      <c r="AP71" s="223">
        <f t="shared" si="41"/>
        <v>0</v>
      </c>
      <c r="AQ71" s="223">
        <f t="shared" si="41"/>
        <v>0</v>
      </c>
      <c r="AR71" s="223">
        <f t="shared" si="41"/>
        <v>0</v>
      </c>
      <c r="AS71" s="223">
        <f t="shared" si="41"/>
        <v>0</v>
      </c>
      <c r="AT71" s="223">
        <f t="shared" si="41"/>
        <v>0</v>
      </c>
      <c r="AU71" s="223">
        <f t="shared" si="43"/>
        <v>0</v>
      </c>
      <c r="AV71" s="223">
        <f t="shared" si="43"/>
        <v>0</v>
      </c>
      <c r="AW71" s="223">
        <f t="shared" si="43"/>
        <v>0</v>
      </c>
      <c r="AX71" s="223">
        <f t="shared" si="43"/>
        <v>0</v>
      </c>
      <c r="AY71" s="223">
        <f t="shared" si="43"/>
        <v>0</v>
      </c>
      <c r="AZ71" s="242"/>
      <c r="BA71" s="244">
        <f t="shared" si="44"/>
        <v>4.3374614369776812E-2</v>
      </c>
      <c r="BB71" s="244">
        <f t="shared" si="45"/>
        <v>6.2341102261067776E-3</v>
      </c>
      <c r="BC71" s="244">
        <f t="shared" si="46"/>
        <v>0</v>
      </c>
      <c r="BD71" s="244">
        <f t="shared" si="47"/>
        <v>0</v>
      </c>
      <c r="BE71" s="244">
        <f t="shared" si="48"/>
        <v>0</v>
      </c>
      <c r="BF71" s="244">
        <f t="shared" si="49"/>
        <v>0</v>
      </c>
      <c r="BG71" s="244">
        <f t="shared" si="50"/>
        <v>3.222717998241639E-3</v>
      </c>
      <c r="BH71" s="244">
        <f t="shared" si="51"/>
        <v>0</v>
      </c>
      <c r="BI71" s="244">
        <f t="shared" si="52"/>
        <v>0</v>
      </c>
      <c r="BJ71" s="244">
        <f t="shared" si="53"/>
        <v>0</v>
      </c>
      <c r="BK71" s="244">
        <f t="shared" si="54"/>
        <v>0</v>
      </c>
      <c r="BL71" s="244">
        <f t="shared" si="55"/>
        <v>0</v>
      </c>
      <c r="BM71" s="244">
        <f t="shared" si="56"/>
        <v>0</v>
      </c>
      <c r="BN71" s="244">
        <f t="shared" si="57"/>
        <v>4.3374614369776812E-2</v>
      </c>
      <c r="BO71" s="244">
        <f t="shared" si="58"/>
        <v>6.2341102261067776E-3</v>
      </c>
      <c r="BP71" s="244">
        <f t="shared" si="59"/>
        <v>0</v>
      </c>
      <c r="BQ71" s="244">
        <f t="shared" si="60"/>
        <v>0</v>
      </c>
      <c r="BR71" s="244">
        <f t="shared" si="61"/>
        <v>0</v>
      </c>
      <c r="BS71" s="244">
        <f t="shared" si="62"/>
        <v>0</v>
      </c>
      <c r="BT71" s="244">
        <f t="shared" si="63"/>
        <v>0</v>
      </c>
      <c r="BU71" s="244">
        <f t="shared" si="64"/>
        <v>0</v>
      </c>
      <c r="BV71" s="244">
        <f t="shared" si="65"/>
        <v>0</v>
      </c>
      <c r="BW71" s="244">
        <f t="shared" si="66"/>
        <v>0</v>
      </c>
      <c r="BX71" s="244">
        <f t="shared" si="67"/>
        <v>0</v>
      </c>
      <c r="BY71" s="244"/>
      <c r="BZ71" s="244">
        <f t="shared" si="68"/>
        <v>0</v>
      </c>
      <c r="CA71" s="244">
        <f t="shared" si="69"/>
        <v>0</v>
      </c>
      <c r="CB71" s="244">
        <f t="shared" si="70"/>
        <v>0</v>
      </c>
      <c r="CC71" s="244">
        <f t="shared" si="71"/>
        <v>0</v>
      </c>
      <c r="CD71" s="244">
        <f t="shared" si="72"/>
        <v>0</v>
      </c>
      <c r="CE71" s="244">
        <f t="shared" si="73"/>
        <v>0</v>
      </c>
      <c r="CF71" s="244">
        <f t="shared" si="74"/>
        <v>0</v>
      </c>
      <c r="CG71" s="244">
        <f t="shared" si="75"/>
        <v>0</v>
      </c>
      <c r="CH71" s="244">
        <f t="shared" si="76"/>
        <v>0</v>
      </c>
      <c r="CI71" s="244">
        <f t="shared" si="77"/>
        <v>0</v>
      </c>
      <c r="CJ71" s="244">
        <f t="shared" si="78"/>
        <v>0</v>
      </c>
    </row>
    <row r="72" spans="1:88" ht="60">
      <c r="A72" s="222" t="s">
        <v>3643</v>
      </c>
      <c r="B72" s="232">
        <v>110921</v>
      </c>
      <c r="C72" s="232" t="s">
        <v>1054</v>
      </c>
      <c r="D72" s="232"/>
      <c r="E72" s="232" t="s">
        <v>1055</v>
      </c>
      <c r="F72" s="232"/>
      <c r="G72" s="232">
        <v>5618</v>
      </c>
      <c r="H72" s="232" t="s">
        <v>1056</v>
      </c>
      <c r="I72" s="232" t="s">
        <v>116</v>
      </c>
      <c r="J72" s="232" t="s">
        <v>700</v>
      </c>
      <c r="K72" s="232" t="s">
        <v>1057</v>
      </c>
      <c r="L72" s="232"/>
      <c r="M72" s="232">
        <v>2022</v>
      </c>
      <c r="N72" s="232">
        <v>3417998</v>
      </c>
      <c r="O72" s="239">
        <f t="shared" si="42"/>
        <v>6.9306350342538672E-4</v>
      </c>
      <c r="P72" s="240">
        <v>0</v>
      </c>
      <c r="Q72" s="232">
        <v>0</v>
      </c>
      <c r="R72" s="232">
        <v>0</v>
      </c>
      <c r="S72" s="232">
        <v>0</v>
      </c>
      <c r="T72" s="232">
        <v>0</v>
      </c>
      <c r="U72" s="232">
        <v>0</v>
      </c>
      <c r="V72" s="232">
        <v>6.1</v>
      </c>
      <c r="W72" s="232">
        <v>93.9</v>
      </c>
      <c r="X72" s="232">
        <v>0</v>
      </c>
      <c r="Y72" s="232">
        <v>0</v>
      </c>
      <c r="Z72" s="232">
        <v>0</v>
      </c>
      <c r="AA72" s="232">
        <v>0</v>
      </c>
      <c r="AB72" s="232"/>
      <c r="AC72" s="232">
        <v>0</v>
      </c>
      <c r="AD72" s="232">
        <v>0</v>
      </c>
      <c r="AE72" s="232">
        <v>0</v>
      </c>
      <c r="AF72" s="232">
        <v>0</v>
      </c>
      <c r="AG72" s="232">
        <v>0</v>
      </c>
      <c r="AH72" s="232">
        <v>0</v>
      </c>
      <c r="AI72" s="232">
        <v>93.9</v>
      </c>
      <c r="AJ72" s="232">
        <v>0</v>
      </c>
      <c r="AK72" s="232">
        <v>0</v>
      </c>
      <c r="AL72" s="232">
        <v>0</v>
      </c>
      <c r="AM72" s="232">
        <v>0</v>
      </c>
      <c r="AN72" s="233"/>
      <c r="AO72" s="223">
        <f t="shared" si="41"/>
        <v>0</v>
      </c>
      <c r="AP72" s="223">
        <f t="shared" si="41"/>
        <v>0</v>
      </c>
      <c r="AQ72" s="223">
        <f t="shared" si="41"/>
        <v>0</v>
      </c>
      <c r="AR72" s="223">
        <f t="shared" si="41"/>
        <v>0</v>
      </c>
      <c r="AS72" s="223">
        <f t="shared" si="41"/>
        <v>0</v>
      </c>
      <c r="AT72" s="223">
        <f t="shared" si="41"/>
        <v>0</v>
      </c>
      <c r="AU72" s="223">
        <f t="shared" si="43"/>
        <v>0</v>
      </c>
      <c r="AV72" s="223">
        <f t="shared" si="43"/>
        <v>0</v>
      </c>
      <c r="AW72" s="223">
        <f t="shared" si="43"/>
        <v>0</v>
      </c>
      <c r="AX72" s="223">
        <f t="shared" si="43"/>
        <v>0</v>
      </c>
      <c r="AY72" s="223">
        <f t="shared" si="43"/>
        <v>0</v>
      </c>
      <c r="AZ72" s="242"/>
      <c r="BA72" s="244">
        <f t="shared" si="44"/>
        <v>0</v>
      </c>
      <c r="BB72" s="244">
        <f t="shared" si="45"/>
        <v>0</v>
      </c>
      <c r="BC72" s="244">
        <f t="shared" si="46"/>
        <v>0</v>
      </c>
      <c r="BD72" s="244">
        <f t="shared" si="47"/>
        <v>0</v>
      </c>
      <c r="BE72" s="244">
        <f t="shared" si="48"/>
        <v>0</v>
      </c>
      <c r="BF72" s="244">
        <f t="shared" si="49"/>
        <v>0</v>
      </c>
      <c r="BG72" s="244">
        <f t="shared" si="50"/>
        <v>4.227687370894859E-3</v>
      </c>
      <c r="BH72" s="244">
        <f t="shared" si="51"/>
        <v>6.5078662971643816E-2</v>
      </c>
      <c r="BI72" s="244">
        <f t="shared" si="52"/>
        <v>0</v>
      </c>
      <c r="BJ72" s="244">
        <f t="shared" si="53"/>
        <v>0</v>
      </c>
      <c r="BK72" s="244">
        <f t="shared" si="54"/>
        <v>0</v>
      </c>
      <c r="BL72" s="244">
        <f t="shared" si="55"/>
        <v>0</v>
      </c>
      <c r="BM72" s="244">
        <f t="shared" si="56"/>
        <v>0</v>
      </c>
      <c r="BN72" s="244">
        <f t="shared" si="57"/>
        <v>0</v>
      </c>
      <c r="BO72" s="244">
        <f t="shared" si="58"/>
        <v>0</v>
      </c>
      <c r="BP72" s="244">
        <f t="shared" si="59"/>
        <v>0</v>
      </c>
      <c r="BQ72" s="244">
        <f t="shared" si="60"/>
        <v>0</v>
      </c>
      <c r="BR72" s="244">
        <f t="shared" si="61"/>
        <v>0</v>
      </c>
      <c r="BS72" s="244">
        <f t="shared" si="62"/>
        <v>0</v>
      </c>
      <c r="BT72" s="244">
        <f t="shared" si="63"/>
        <v>6.5078662971643816E-2</v>
      </c>
      <c r="BU72" s="244">
        <f t="shared" si="64"/>
        <v>0</v>
      </c>
      <c r="BV72" s="244">
        <f t="shared" si="65"/>
        <v>0</v>
      </c>
      <c r="BW72" s="244">
        <f t="shared" si="66"/>
        <v>0</v>
      </c>
      <c r="BX72" s="244">
        <f t="shared" si="67"/>
        <v>0</v>
      </c>
      <c r="BY72" s="244"/>
      <c r="BZ72" s="244">
        <f t="shared" si="68"/>
        <v>0</v>
      </c>
      <c r="CA72" s="244">
        <f t="shared" si="69"/>
        <v>0</v>
      </c>
      <c r="CB72" s="244">
        <f t="shared" si="70"/>
        <v>0</v>
      </c>
      <c r="CC72" s="244">
        <f t="shared" si="71"/>
        <v>0</v>
      </c>
      <c r="CD72" s="244">
        <f t="shared" si="72"/>
        <v>0</v>
      </c>
      <c r="CE72" s="244">
        <f t="shared" si="73"/>
        <v>0</v>
      </c>
      <c r="CF72" s="244">
        <f t="shared" si="74"/>
        <v>0</v>
      </c>
      <c r="CG72" s="244">
        <f t="shared" si="75"/>
        <v>0</v>
      </c>
      <c r="CH72" s="244">
        <f t="shared" si="76"/>
        <v>0</v>
      </c>
      <c r="CI72" s="244">
        <f t="shared" si="77"/>
        <v>0</v>
      </c>
      <c r="CJ72" s="244">
        <f t="shared" si="78"/>
        <v>0</v>
      </c>
    </row>
    <row r="73" spans="1:88" ht="60">
      <c r="A73" s="222" t="s">
        <v>3643</v>
      </c>
      <c r="B73" s="232">
        <v>114859</v>
      </c>
      <c r="C73" s="232" t="s">
        <v>1058</v>
      </c>
      <c r="D73" s="232" t="s">
        <v>1059</v>
      </c>
      <c r="E73" s="232" t="s">
        <v>1060</v>
      </c>
      <c r="F73" s="232"/>
      <c r="G73" s="232">
        <v>5315</v>
      </c>
      <c r="H73" s="232" t="s">
        <v>1061</v>
      </c>
      <c r="I73" s="232" t="s">
        <v>116</v>
      </c>
      <c r="J73" s="232" t="s">
        <v>700</v>
      </c>
      <c r="K73" s="232" t="s">
        <v>1062</v>
      </c>
      <c r="L73" s="232"/>
      <c r="M73" s="232">
        <v>2022</v>
      </c>
      <c r="N73" s="232">
        <v>1403045</v>
      </c>
      <c r="O73" s="239">
        <f t="shared" si="42"/>
        <v>2.8449381280020402E-4</v>
      </c>
      <c r="P73" s="240">
        <v>2.42</v>
      </c>
      <c r="Q73" s="232">
        <v>0.43</v>
      </c>
      <c r="R73" s="232">
        <v>0</v>
      </c>
      <c r="S73" s="232">
        <v>0</v>
      </c>
      <c r="T73" s="232">
        <v>0</v>
      </c>
      <c r="U73" s="232">
        <v>0</v>
      </c>
      <c r="V73" s="232">
        <v>6.1</v>
      </c>
      <c r="W73" s="232">
        <v>91.05</v>
      </c>
      <c r="X73" s="232">
        <v>0</v>
      </c>
      <c r="Y73" s="232">
        <v>0</v>
      </c>
      <c r="Z73" s="232">
        <v>0</v>
      </c>
      <c r="AA73" s="232">
        <v>0</v>
      </c>
      <c r="AB73" s="232"/>
      <c r="AC73" s="232">
        <v>2.42</v>
      </c>
      <c r="AD73" s="232">
        <v>0.43</v>
      </c>
      <c r="AE73" s="232">
        <v>0</v>
      </c>
      <c r="AF73" s="232">
        <v>0</v>
      </c>
      <c r="AG73" s="232">
        <v>0</v>
      </c>
      <c r="AH73" s="232">
        <v>0</v>
      </c>
      <c r="AI73" s="232">
        <v>91.05</v>
      </c>
      <c r="AJ73" s="232">
        <v>0</v>
      </c>
      <c r="AK73" s="232">
        <v>0</v>
      </c>
      <c r="AL73" s="232">
        <v>0</v>
      </c>
      <c r="AM73" s="232">
        <v>0</v>
      </c>
      <c r="AN73" s="233"/>
      <c r="AO73" s="223">
        <f t="shared" si="41"/>
        <v>0</v>
      </c>
      <c r="AP73" s="223">
        <f t="shared" si="41"/>
        <v>0</v>
      </c>
      <c r="AQ73" s="223">
        <f t="shared" si="41"/>
        <v>0</v>
      </c>
      <c r="AR73" s="223">
        <f t="shared" si="41"/>
        <v>0</v>
      </c>
      <c r="AS73" s="223">
        <f t="shared" si="41"/>
        <v>0</v>
      </c>
      <c r="AT73" s="223">
        <f t="shared" si="41"/>
        <v>0</v>
      </c>
      <c r="AU73" s="223">
        <f t="shared" si="43"/>
        <v>0</v>
      </c>
      <c r="AV73" s="223">
        <f t="shared" si="43"/>
        <v>0</v>
      </c>
      <c r="AW73" s="223">
        <f t="shared" si="43"/>
        <v>0</v>
      </c>
      <c r="AX73" s="223">
        <f t="shared" si="43"/>
        <v>0</v>
      </c>
      <c r="AY73" s="223">
        <f t="shared" si="43"/>
        <v>0</v>
      </c>
      <c r="AZ73" s="242"/>
      <c r="BA73" s="244">
        <f t="shared" si="44"/>
        <v>6.8847502697649365E-4</v>
      </c>
      <c r="BB73" s="244">
        <f t="shared" si="45"/>
        <v>1.2233233950408772E-4</v>
      </c>
      <c r="BC73" s="244">
        <f t="shared" si="46"/>
        <v>0</v>
      </c>
      <c r="BD73" s="244">
        <f t="shared" si="47"/>
        <v>0</v>
      </c>
      <c r="BE73" s="244">
        <f t="shared" si="48"/>
        <v>0</v>
      </c>
      <c r="BF73" s="244">
        <f t="shared" si="49"/>
        <v>0</v>
      </c>
      <c r="BG73" s="244">
        <f t="shared" si="50"/>
        <v>1.7354122580812443E-3</v>
      </c>
      <c r="BH73" s="244">
        <f t="shared" si="51"/>
        <v>2.5903161655458574E-2</v>
      </c>
      <c r="BI73" s="244">
        <f t="shared" si="52"/>
        <v>0</v>
      </c>
      <c r="BJ73" s="244">
        <f t="shared" si="53"/>
        <v>0</v>
      </c>
      <c r="BK73" s="244">
        <f t="shared" si="54"/>
        <v>0</v>
      </c>
      <c r="BL73" s="244">
        <f t="shared" si="55"/>
        <v>0</v>
      </c>
      <c r="BM73" s="244">
        <f t="shared" si="56"/>
        <v>0</v>
      </c>
      <c r="BN73" s="244">
        <f t="shared" si="57"/>
        <v>6.8847502697649365E-4</v>
      </c>
      <c r="BO73" s="244">
        <f t="shared" si="58"/>
        <v>1.2233233950408772E-4</v>
      </c>
      <c r="BP73" s="244">
        <f t="shared" si="59"/>
        <v>0</v>
      </c>
      <c r="BQ73" s="244">
        <f t="shared" si="60"/>
        <v>0</v>
      </c>
      <c r="BR73" s="244">
        <f t="shared" si="61"/>
        <v>0</v>
      </c>
      <c r="BS73" s="244">
        <f t="shared" si="62"/>
        <v>0</v>
      </c>
      <c r="BT73" s="244">
        <f t="shared" si="63"/>
        <v>2.5903161655458574E-2</v>
      </c>
      <c r="BU73" s="244">
        <f t="shared" si="64"/>
        <v>0</v>
      </c>
      <c r="BV73" s="244">
        <f t="shared" si="65"/>
        <v>0</v>
      </c>
      <c r="BW73" s="244">
        <f t="shared" si="66"/>
        <v>0</v>
      </c>
      <c r="BX73" s="244">
        <f t="shared" si="67"/>
        <v>0</v>
      </c>
      <c r="BY73" s="244"/>
      <c r="BZ73" s="244">
        <f t="shared" si="68"/>
        <v>0</v>
      </c>
      <c r="CA73" s="244">
        <f t="shared" si="69"/>
        <v>0</v>
      </c>
      <c r="CB73" s="244">
        <f t="shared" si="70"/>
        <v>0</v>
      </c>
      <c r="CC73" s="244">
        <f t="shared" si="71"/>
        <v>0</v>
      </c>
      <c r="CD73" s="244">
        <f t="shared" si="72"/>
        <v>0</v>
      </c>
      <c r="CE73" s="244">
        <f t="shared" si="73"/>
        <v>0</v>
      </c>
      <c r="CF73" s="244">
        <f t="shared" si="74"/>
        <v>0</v>
      </c>
      <c r="CG73" s="244">
        <f t="shared" si="75"/>
        <v>0</v>
      </c>
      <c r="CH73" s="244">
        <f t="shared" si="76"/>
        <v>0</v>
      </c>
      <c r="CI73" s="244">
        <f t="shared" si="77"/>
        <v>0</v>
      </c>
      <c r="CJ73" s="244">
        <f t="shared" si="78"/>
        <v>0</v>
      </c>
    </row>
    <row r="74" spans="1:88" ht="60">
      <c r="A74" s="222" t="s">
        <v>3643</v>
      </c>
      <c r="B74" s="232">
        <v>94230</v>
      </c>
      <c r="C74" s="232" t="s">
        <v>1063</v>
      </c>
      <c r="D74" s="232" t="s">
        <v>1064</v>
      </c>
      <c r="E74" s="232" t="s">
        <v>1065</v>
      </c>
      <c r="F74" s="232" t="s">
        <v>750</v>
      </c>
      <c r="G74" s="232">
        <v>3612</v>
      </c>
      <c r="H74" s="232" t="s">
        <v>1066</v>
      </c>
      <c r="I74" s="232" t="s">
        <v>117</v>
      </c>
      <c r="J74" s="232" t="s">
        <v>700</v>
      </c>
      <c r="K74" s="232" t="s">
        <v>1067</v>
      </c>
      <c r="L74" s="232" t="s">
        <v>1068</v>
      </c>
      <c r="M74" s="232">
        <v>2022</v>
      </c>
      <c r="N74" s="232">
        <v>1149651</v>
      </c>
      <c r="O74" s="239">
        <f t="shared" si="42"/>
        <v>1.6158981628341067E-4</v>
      </c>
      <c r="P74" s="232">
        <v>82.62</v>
      </c>
      <c r="Q74" s="232">
        <v>11.28</v>
      </c>
      <c r="R74" s="232">
        <v>0</v>
      </c>
      <c r="S74" s="232">
        <v>0</v>
      </c>
      <c r="T74" s="232">
        <v>0</v>
      </c>
      <c r="U74" s="232">
        <v>0</v>
      </c>
      <c r="V74" s="232">
        <v>6.1</v>
      </c>
      <c r="W74" s="232">
        <v>0</v>
      </c>
      <c r="X74" s="232">
        <v>0</v>
      </c>
      <c r="Y74" s="232">
        <v>0</v>
      </c>
      <c r="Z74" s="232">
        <v>0</v>
      </c>
      <c r="AA74" s="232">
        <v>0</v>
      </c>
      <c r="AB74" s="232"/>
      <c r="AC74" s="232">
        <v>82.62</v>
      </c>
      <c r="AD74" s="232">
        <v>11.28</v>
      </c>
      <c r="AE74" s="232">
        <v>0</v>
      </c>
      <c r="AF74" s="232">
        <v>0</v>
      </c>
      <c r="AG74" s="232">
        <v>0</v>
      </c>
      <c r="AH74" s="232">
        <v>0</v>
      </c>
      <c r="AI74" s="232">
        <v>0</v>
      </c>
      <c r="AJ74" s="232">
        <v>0</v>
      </c>
      <c r="AK74" s="232">
        <v>0</v>
      </c>
      <c r="AL74" s="232">
        <v>0</v>
      </c>
      <c r="AM74" s="232">
        <v>0</v>
      </c>
      <c r="AN74" s="233"/>
      <c r="AO74" s="223">
        <f t="shared" si="41"/>
        <v>0</v>
      </c>
      <c r="AP74" s="223">
        <f t="shared" si="41"/>
        <v>0</v>
      </c>
      <c r="AQ74" s="223">
        <f t="shared" si="41"/>
        <v>0</v>
      </c>
      <c r="AR74" s="223">
        <f t="shared" si="41"/>
        <v>0</v>
      </c>
      <c r="AS74" s="223">
        <f t="shared" si="41"/>
        <v>0</v>
      </c>
      <c r="AT74" s="223">
        <f t="shared" si="41"/>
        <v>0</v>
      </c>
      <c r="AU74" s="223">
        <f t="shared" si="43"/>
        <v>0</v>
      </c>
      <c r="AV74" s="223">
        <f t="shared" si="43"/>
        <v>0</v>
      </c>
      <c r="AW74" s="223">
        <f t="shared" si="43"/>
        <v>0</v>
      </c>
      <c r="AX74" s="223">
        <f t="shared" si="43"/>
        <v>0</v>
      </c>
      <c r="AY74" s="223">
        <f t="shared" si="43"/>
        <v>0</v>
      </c>
      <c r="AZ74" s="242"/>
      <c r="BA74" s="244">
        <f t="shared" si="44"/>
        <v>1.335055062133539E-2</v>
      </c>
      <c r="BB74" s="244">
        <f t="shared" si="45"/>
        <v>1.8227331276768723E-3</v>
      </c>
      <c r="BC74" s="244">
        <f t="shared" si="46"/>
        <v>0</v>
      </c>
      <c r="BD74" s="244">
        <f t="shared" si="47"/>
        <v>0</v>
      </c>
      <c r="BE74" s="244">
        <f t="shared" si="48"/>
        <v>0</v>
      </c>
      <c r="BF74" s="244">
        <f t="shared" si="49"/>
        <v>0</v>
      </c>
      <c r="BG74" s="244">
        <f t="shared" si="50"/>
        <v>9.8569787932880509E-4</v>
      </c>
      <c r="BH74" s="244">
        <f t="shared" si="51"/>
        <v>0</v>
      </c>
      <c r="BI74" s="244">
        <f t="shared" si="52"/>
        <v>0</v>
      </c>
      <c r="BJ74" s="244">
        <f t="shared" si="53"/>
        <v>0</v>
      </c>
      <c r="BK74" s="244">
        <f t="shared" si="54"/>
        <v>0</v>
      </c>
      <c r="BL74" s="244">
        <f t="shared" si="55"/>
        <v>0</v>
      </c>
      <c r="BM74" s="244">
        <f t="shared" si="56"/>
        <v>0</v>
      </c>
      <c r="BN74" s="244">
        <f t="shared" si="57"/>
        <v>1.335055062133539E-2</v>
      </c>
      <c r="BO74" s="244">
        <f t="shared" si="58"/>
        <v>1.8227331276768723E-3</v>
      </c>
      <c r="BP74" s="244">
        <f t="shared" si="59"/>
        <v>0</v>
      </c>
      <c r="BQ74" s="244">
        <f t="shared" si="60"/>
        <v>0</v>
      </c>
      <c r="BR74" s="244">
        <f t="shared" si="61"/>
        <v>0</v>
      </c>
      <c r="BS74" s="244">
        <f t="shared" si="62"/>
        <v>0</v>
      </c>
      <c r="BT74" s="244">
        <f t="shared" si="63"/>
        <v>0</v>
      </c>
      <c r="BU74" s="244">
        <f t="shared" si="64"/>
        <v>0</v>
      </c>
      <c r="BV74" s="244">
        <f t="shared" si="65"/>
        <v>0</v>
      </c>
      <c r="BW74" s="244">
        <f t="shared" si="66"/>
        <v>0</v>
      </c>
      <c r="BX74" s="244">
        <f t="shared" si="67"/>
        <v>0</v>
      </c>
      <c r="BY74" s="244"/>
      <c r="BZ74" s="244">
        <f t="shared" si="68"/>
        <v>0</v>
      </c>
      <c r="CA74" s="244">
        <f t="shared" si="69"/>
        <v>0</v>
      </c>
      <c r="CB74" s="244">
        <f t="shared" si="70"/>
        <v>0</v>
      </c>
      <c r="CC74" s="244">
        <f t="shared" si="71"/>
        <v>0</v>
      </c>
      <c r="CD74" s="244">
        <f t="shared" si="72"/>
        <v>0</v>
      </c>
      <c r="CE74" s="244">
        <f t="shared" si="73"/>
        <v>0</v>
      </c>
      <c r="CF74" s="244">
        <f t="shared" si="74"/>
        <v>0</v>
      </c>
      <c r="CG74" s="244">
        <f t="shared" si="75"/>
        <v>0</v>
      </c>
      <c r="CH74" s="244">
        <f t="shared" si="76"/>
        <v>0</v>
      </c>
      <c r="CI74" s="244">
        <f t="shared" si="77"/>
        <v>0</v>
      </c>
      <c r="CJ74" s="244">
        <f t="shared" si="78"/>
        <v>0</v>
      </c>
    </row>
    <row r="75" spans="1:88" ht="60">
      <c r="A75" s="222" t="s">
        <v>3643</v>
      </c>
      <c r="B75" s="232">
        <v>85909</v>
      </c>
      <c r="C75" s="232" t="s">
        <v>1069</v>
      </c>
      <c r="D75" s="232"/>
      <c r="E75" s="232" t="s">
        <v>1070</v>
      </c>
      <c r="F75" s="232"/>
      <c r="G75" s="232">
        <v>8598</v>
      </c>
      <c r="H75" s="232" t="s">
        <v>1071</v>
      </c>
      <c r="I75" s="232" t="s">
        <v>126</v>
      </c>
      <c r="J75" s="232" t="s">
        <v>700</v>
      </c>
      <c r="K75" s="232" t="s">
        <v>1072</v>
      </c>
      <c r="L75" s="232" t="s">
        <v>1073</v>
      </c>
      <c r="M75" s="232">
        <v>2022</v>
      </c>
      <c r="N75" s="232">
        <v>8082799</v>
      </c>
      <c r="O75" s="239">
        <f t="shared" si="42"/>
        <v>4.9346008015914078E-3</v>
      </c>
      <c r="P75" s="232">
        <v>83.9</v>
      </c>
      <c r="Q75" s="232">
        <v>8.6</v>
      </c>
      <c r="R75" s="232">
        <v>0</v>
      </c>
      <c r="S75" s="232">
        <v>1.4</v>
      </c>
      <c r="T75" s="232">
        <v>0</v>
      </c>
      <c r="U75" s="232">
        <v>0</v>
      </c>
      <c r="V75" s="232">
        <v>6.1</v>
      </c>
      <c r="W75" s="232">
        <v>0</v>
      </c>
      <c r="X75" s="232">
        <v>0</v>
      </c>
      <c r="Y75" s="232">
        <v>0</v>
      </c>
      <c r="Z75" s="232">
        <v>0</v>
      </c>
      <c r="AA75" s="232">
        <v>0</v>
      </c>
      <c r="AB75" s="232"/>
      <c r="AC75" s="232">
        <v>83.9</v>
      </c>
      <c r="AD75" s="232">
        <v>8.6</v>
      </c>
      <c r="AE75" s="232">
        <v>0</v>
      </c>
      <c r="AF75" s="232">
        <v>1.4</v>
      </c>
      <c r="AG75" s="232">
        <v>0</v>
      </c>
      <c r="AH75" s="232">
        <v>0</v>
      </c>
      <c r="AI75" s="232">
        <v>0</v>
      </c>
      <c r="AJ75" s="232">
        <v>0</v>
      </c>
      <c r="AK75" s="232">
        <v>0</v>
      </c>
      <c r="AL75" s="232">
        <v>0</v>
      </c>
      <c r="AM75" s="232">
        <v>0</v>
      </c>
      <c r="AN75" s="233"/>
      <c r="AO75" s="223">
        <f t="shared" si="41"/>
        <v>0</v>
      </c>
      <c r="AP75" s="223">
        <f t="shared" si="41"/>
        <v>0</v>
      </c>
      <c r="AQ75" s="223">
        <f t="shared" si="41"/>
        <v>0</v>
      </c>
      <c r="AR75" s="223">
        <f t="shared" si="41"/>
        <v>0</v>
      </c>
      <c r="AS75" s="223">
        <f t="shared" si="41"/>
        <v>0</v>
      </c>
      <c r="AT75" s="223">
        <f t="shared" si="41"/>
        <v>0</v>
      </c>
      <c r="AU75" s="223">
        <f t="shared" si="43"/>
        <v>0</v>
      </c>
      <c r="AV75" s="223">
        <f t="shared" si="43"/>
        <v>0</v>
      </c>
      <c r="AW75" s="223">
        <f t="shared" si="43"/>
        <v>0</v>
      </c>
      <c r="AX75" s="223">
        <f t="shared" si="43"/>
        <v>0</v>
      </c>
      <c r="AY75" s="223">
        <f t="shared" si="43"/>
        <v>0</v>
      </c>
      <c r="AZ75" s="242"/>
      <c r="BA75" s="244">
        <f t="shared" si="44"/>
        <v>0.41401300725351914</v>
      </c>
      <c r="BB75" s="244">
        <f t="shared" si="45"/>
        <v>4.2437566893686107E-2</v>
      </c>
      <c r="BC75" s="244">
        <f t="shared" si="46"/>
        <v>0</v>
      </c>
      <c r="BD75" s="244">
        <f t="shared" si="47"/>
        <v>6.9084411222279703E-3</v>
      </c>
      <c r="BE75" s="244">
        <f t="shared" si="48"/>
        <v>0</v>
      </c>
      <c r="BF75" s="244">
        <f t="shared" si="49"/>
        <v>0</v>
      </c>
      <c r="BG75" s="244">
        <f t="shared" si="50"/>
        <v>3.0101064889707586E-2</v>
      </c>
      <c r="BH75" s="244">
        <f t="shared" si="51"/>
        <v>0</v>
      </c>
      <c r="BI75" s="244">
        <f t="shared" si="52"/>
        <v>0</v>
      </c>
      <c r="BJ75" s="244">
        <f t="shared" si="53"/>
        <v>0</v>
      </c>
      <c r="BK75" s="244">
        <f t="shared" si="54"/>
        <v>0</v>
      </c>
      <c r="BL75" s="244">
        <f t="shared" si="55"/>
        <v>0</v>
      </c>
      <c r="BM75" s="244">
        <f t="shared" si="56"/>
        <v>0</v>
      </c>
      <c r="BN75" s="244">
        <f t="shared" si="57"/>
        <v>0.41401300725351914</v>
      </c>
      <c r="BO75" s="244">
        <f t="shared" si="58"/>
        <v>4.2437566893686107E-2</v>
      </c>
      <c r="BP75" s="244">
        <f t="shared" si="59"/>
        <v>0</v>
      </c>
      <c r="BQ75" s="244">
        <f t="shared" si="60"/>
        <v>6.9084411222279703E-3</v>
      </c>
      <c r="BR75" s="244">
        <f t="shared" si="61"/>
        <v>0</v>
      </c>
      <c r="BS75" s="244">
        <f t="shared" si="62"/>
        <v>0</v>
      </c>
      <c r="BT75" s="244">
        <f t="shared" si="63"/>
        <v>0</v>
      </c>
      <c r="BU75" s="244">
        <f t="shared" si="64"/>
        <v>0</v>
      </c>
      <c r="BV75" s="244">
        <f t="shared" si="65"/>
        <v>0</v>
      </c>
      <c r="BW75" s="244">
        <f t="shared" si="66"/>
        <v>0</v>
      </c>
      <c r="BX75" s="244">
        <f t="shared" si="67"/>
        <v>0</v>
      </c>
      <c r="BY75" s="244"/>
      <c r="BZ75" s="244">
        <f t="shared" si="68"/>
        <v>0</v>
      </c>
      <c r="CA75" s="244">
        <f t="shared" si="69"/>
        <v>0</v>
      </c>
      <c r="CB75" s="244">
        <f t="shared" si="70"/>
        <v>0</v>
      </c>
      <c r="CC75" s="244">
        <f t="shared" si="71"/>
        <v>0</v>
      </c>
      <c r="CD75" s="244">
        <f t="shared" si="72"/>
        <v>0</v>
      </c>
      <c r="CE75" s="244">
        <f t="shared" si="73"/>
        <v>0</v>
      </c>
      <c r="CF75" s="244">
        <f t="shared" si="74"/>
        <v>0</v>
      </c>
      <c r="CG75" s="244">
        <f t="shared" si="75"/>
        <v>0</v>
      </c>
      <c r="CH75" s="244">
        <f t="shared" si="76"/>
        <v>0</v>
      </c>
      <c r="CI75" s="244">
        <f t="shared" si="77"/>
        <v>0</v>
      </c>
      <c r="CJ75" s="244">
        <f t="shared" si="78"/>
        <v>0</v>
      </c>
    </row>
    <row r="76" spans="1:88" ht="60">
      <c r="A76" s="222" t="s">
        <v>3643</v>
      </c>
      <c r="B76" s="232">
        <v>100691</v>
      </c>
      <c r="C76" s="232" t="s">
        <v>1074</v>
      </c>
      <c r="D76" s="232"/>
      <c r="E76" s="232" t="s">
        <v>1075</v>
      </c>
      <c r="F76" s="232" t="s">
        <v>1076</v>
      </c>
      <c r="G76" s="232">
        <v>9034</v>
      </c>
      <c r="H76" s="232" t="s">
        <v>1077</v>
      </c>
      <c r="I76" s="232" t="s">
        <v>125</v>
      </c>
      <c r="J76" s="232" t="s">
        <v>700</v>
      </c>
      <c r="K76" s="232" t="s">
        <v>1078</v>
      </c>
      <c r="L76" s="232" t="s">
        <v>1079</v>
      </c>
      <c r="M76" s="232">
        <v>2022</v>
      </c>
      <c r="N76" s="232">
        <v>4926310</v>
      </c>
      <c r="O76" s="239">
        <f t="shared" si="42"/>
        <v>1.7006826892671512E-3</v>
      </c>
      <c r="P76" s="232">
        <v>0</v>
      </c>
      <c r="Q76" s="232">
        <v>7.55</v>
      </c>
      <c r="R76" s="232">
        <v>0</v>
      </c>
      <c r="S76" s="232">
        <v>0</v>
      </c>
      <c r="T76" s="232">
        <v>0</v>
      </c>
      <c r="U76" s="232">
        <v>0</v>
      </c>
      <c r="V76" s="232">
        <v>6.1</v>
      </c>
      <c r="W76" s="232">
        <v>86.35</v>
      </c>
      <c r="X76" s="232">
        <v>0</v>
      </c>
      <c r="Y76" s="232">
        <v>0</v>
      </c>
      <c r="Z76" s="232">
        <v>0</v>
      </c>
      <c r="AA76" s="232">
        <v>0</v>
      </c>
      <c r="AB76" s="232"/>
      <c r="AC76" s="232">
        <v>0</v>
      </c>
      <c r="AD76" s="232">
        <v>7.55</v>
      </c>
      <c r="AE76" s="232">
        <v>0</v>
      </c>
      <c r="AF76" s="232">
        <v>0</v>
      </c>
      <c r="AG76" s="232">
        <v>0</v>
      </c>
      <c r="AH76" s="232">
        <v>0</v>
      </c>
      <c r="AI76" s="232">
        <v>86.35</v>
      </c>
      <c r="AJ76" s="232">
        <v>0</v>
      </c>
      <c r="AK76" s="232">
        <v>0</v>
      </c>
      <c r="AL76" s="232">
        <v>0</v>
      </c>
      <c r="AM76" s="232">
        <v>0</v>
      </c>
      <c r="AN76" s="233"/>
      <c r="AO76" s="223">
        <f t="shared" si="41"/>
        <v>0</v>
      </c>
      <c r="AP76" s="223">
        <f t="shared" si="41"/>
        <v>0</v>
      </c>
      <c r="AQ76" s="223">
        <f t="shared" si="41"/>
        <v>0</v>
      </c>
      <c r="AR76" s="223">
        <f t="shared" si="41"/>
        <v>0</v>
      </c>
      <c r="AS76" s="223">
        <f t="shared" si="41"/>
        <v>0</v>
      </c>
      <c r="AT76" s="223">
        <f t="shared" si="41"/>
        <v>0</v>
      </c>
      <c r="AU76" s="223">
        <f t="shared" si="43"/>
        <v>0</v>
      </c>
      <c r="AV76" s="223">
        <f t="shared" si="43"/>
        <v>0</v>
      </c>
      <c r="AW76" s="223">
        <f t="shared" si="43"/>
        <v>0</v>
      </c>
      <c r="AX76" s="223">
        <f t="shared" si="43"/>
        <v>0</v>
      </c>
      <c r="AY76" s="223">
        <f t="shared" si="43"/>
        <v>0</v>
      </c>
      <c r="AZ76" s="242"/>
      <c r="BA76" s="244">
        <f t="shared" si="44"/>
        <v>0</v>
      </c>
      <c r="BB76" s="244">
        <f t="shared" si="45"/>
        <v>1.2840154303966992E-2</v>
      </c>
      <c r="BC76" s="244">
        <f t="shared" si="46"/>
        <v>0</v>
      </c>
      <c r="BD76" s="244">
        <f t="shared" si="47"/>
        <v>0</v>
      </c>
      <c r="BE76" s="244">
        <f t="shared" si="48"/>
        <v>0</v>
      </c>
      <c r="BF76" s="244">
        <f t="shared" si="49"/>
        <v>0</v>
      </c>
      <c r="BG76" s="244">
        <f t="shared" si="50"/>
        <v>1.0374164404529622E-2</v>
      </c>
      <c r="BH76" s="244">
        <f t="shared" si="51"/>
        <v>0.14685395021821848</v>
      </c>
      <c r="BI76" s="244">
        <f t="shared" si="52"/>
        <v>0</v>
      </c>
      <c r="BJ76" s="244">
        <f t="shared" si="53"/>
        <v>0</v>
      </c>
      <c r="BK76" s="244">
        <f t="shared" si="54"/>
        <v>0</v>
      </c>
      <c r="BL76" s="244">
        <f t="shared" si="55"/>
        <v>0</v>
      </c>
      <c r="BM76" s="244">
        <f t="shared" si="56"/>
        <v>0</v>
      </c>
      <c r="BN76" s="244">
        <f t="shared" si="57"/>
        <v>0</v>
      </c>
      <c r="BO76" s="244">
        <f t="shared" si="58"/>
        <v>1.2840154303966992E-2</v>
      </c>
      <c r="BP76" s="244">
        <f t="shared" si="59"/>
        <v>0</v>
      </c>
      <c r="BQ76" s="244">
        <f t="shared" si="60"/>
        <v>0</v>
      </c>
      <c r="BR76" s="244">
        <f t="shared" si="61"/>
        <v>0</v>
      </c>
      <c r="BS76" s="244">
        <f t="shared" si="62"/>
        <v>0</v>
      </c>
      <c r="BT76" s="244">
        <f t="shared" si="63"/>
        <v>0.14685395021821848</v>
      </c>
      <c r="BU76" s="244">
        <f t="shared" si="64"/>
        <v>0</v>
      </c>
      <c r="BV76" s="244">
        <f t="shared" si="65"/>
        <v>0</v>
      </c>
      <c r="BW76" s="244">
        <f t="shared" si="66"/>
        <v>0</v>
      </c>
      <c r="BX76" s="244">
        <f t="shared" si="67"/>
        <v>0</v>
      </c>
      <c r="BY76" s="244"/>
      <c r="BZ76" s="244">
        <f t="shared" si="68"/>
        <v>0</v>
      </c>
      <c r="CA76" s="244">
        <f t="shared" si="69"/>
        <v>0</v>
      </c>
      <c r="CB76" s="244">
        <f t="shared" si="70"/>
        <v>0</v>
      </c>
      <c r="CC76" s="244">
        <f t="shared" si="71"/>
        <v>0</v>
      </c>
      <c r="CD76" s="244">
        <f t="shared" si="72"/>
        <v>0</v>
      </c>
      <c r="CE76" s="244">
        <f t="shared" si="73"/>
        <v>0</v>
      </c>
      <c r="CF76" s="244">
        <f t="shared" si="74"/>
        <v>0</v>
      </c>
      <c r="CG76" s="244">
        <f t="shared" si="75"/>
        <v>0</v>
      </c>
      <c r="CH76" s="244">
        <f t="shared" si="76"/>
        <v>0</v>
      </c>
      <c r="CI76" s="244">
        <f t="shared" si="77"/>
        <v>0</v>
      </c>
      <c r="CJ76" s="244">
        <f t="shared" si="78"/>
        <v>0</v>
      </c>
    </row>
    <row r="77" spans="1:88" ht="60">
      <c r="A77" s="222" t="s">
        <v>3643</v>
      </c>
      <c r="B77" s="232">
        <v>112462</v>
      </c>
      <c r="C77" s="232" t="s">
        <v>1080</v>
      </c>
      <c r="D77" s="232"/>
      <c r="E77" s="232" t="s">
        <v>1081</v>
      </c>
      <c r="F77" s="232"/>
      <c r="G77" s="232">
        <v>9453</v>
      </c>
      <c r="H77" s="232" t="s">
        <v>1082</v>
      </c>
      <c r="I77" s="232" t="s">
        <v>125</v>
      </c>
      <c r="J77" s="232" t="s">
        <v>700</v>
      </c>
      <c r="K77" s="232" t="s">
        <v>1083</v>
      </c>
      <c r="L77" s="232"/>
      <c r="M77" s="232">
        <v>2022</v>
      </c>
      <c r="N77" s="232">
        <v>7958792</v>
      </c>
      <c r="O77" s="239">
        <f t="shared" si="42"/>
        <v>2.7475696376959404E-3</v>
      </c>
      <c r="P77" s="232">
        <v>88.59</v>
      </c>
      <c r="Q77" s="232">
        <v>5.31</v>
      </c>
      <c r="R77" s="232">
        <v>0</v>
      </c>
      <c r="S77" s="232">
        <v>0</v>
      </c>
      <c r="T77" s="232">
        <v>0</v>
      </c>
      <c r="U77" s="232">
        <v>0</v>
      </c>
      <c r="V77" s="232">
        <v>6.1</v>
      </c>
      <c r="W77" s="232">
        <v>0</v>
      </c>
      <c r="X77" s="232">
        <v>0</v>
      </c>
      <c r="Y77" s="232">
        <v>0</v>
      </c>
      <c r="Z77" s="232">
        <v>0</v>
      </c>
      <c r="AA77" s="232">
        <v>0</v>
      </c>
      <c r="AB77" s="232"/>
      <c r="AC77" s="232">
        <v>88.59</v>
      </c>
      <c r="AD77" s="232">
        <v>5.31</v>
      </c>
      <c r="AE77" s="232">
        <v>0</v>
      </c>
      <c r="AF77" s="232">
        <v>0</v>
      </c>
      <c r="AG77" s="232">
        <v>0</v>
      </c>
      <c r="AH77" s="232">
        <v>0</v>
      </c>
      <c r="AI77" s="232">
        <v>0</v>
      </c>
      <c r="AJ77" s="232">
        <v>0</v>
      </c>
      <c r="AK77" s="232">
        <v>0</v>
      </c>
      <c r="AL77" s="232">
        <v>0</v>
      </c>
      <c r="AM77" s="232">
        <v>0</v>
      </c>
      <c r="AN77" s="233"/>
      <c r="AO77" s="223">
        <f t="shared" si="41"/>
        <v>0</v>
      </c>
      <c r="AP77" s="223">
        <f t="shared" si="41"/>
        <v>0</v>
      </c>
      <c r="AQ77" s="223">
        <f t="shared" si="41"/>
        <v>0</v>
      </c>
      <c r="AR77" s="223">
        <f t="shared" si="41"/>
        <v>0</v>
      </c>
      <c r="AS77" s="223">
        <f t="shared" si="41"/>
        <v>0</v>
      </c>
      <c r="AT77" s="223">
        <f t="shared" si="41"/>
        <v>0</v>
      </c>
      <c r="AU77" s="223">
        <f t="shared" si="43"/>
        <v>0</v>
      </c>
      <c r="AV77" s="223">
        <f t="shared" si="43"/>
        <v>0</v>
      </c>
      <c r="AW77" s="223">
        <f t="shared" si="43"/>
        <v>0</v>
      </c>
      <c r="AX77" s="223">
        <f t="shared" si="43"/>
        <v>0</v>
      </c>
      <c r="AY77" s="223">
        <f t="shared" si="43"/>
        <v>0</v>
      </c>
      <c r="AZ77" s="242"/>
      <c r="BA77" s="244">
        <f t="shared" si="44"/>
        <v>0.24340719420348336</v>
      </c>
      <c r="BB77" s="244">
        <f t="shared" si="45"/>
        <v>1.4589594776165442E-2</v>
      </c>
      <c r="BC77" s="244">
        <f t="shared" si="46"/>
        <v>0</v>
      </c>
      <c r="BD77" s="244">
        <f t="shared" si="47"/>
        <v>0</v>
      </c>
      <c r="BE77" s="244">
        <f t="shared" si="48"/>
        <v>0</v>
      </c>
      <c r="BF77" s="244">
        <f t="shared" si="49"/>
        <v>0</v>
      </c>
      <c r="BG77" s="244">
        <f t="shared" si="50"/>
        <v>1.6760174789945237E-2</v>
      </c>
      <c r="BH77" s="244">
        <f t="shared" si="51"/>
        <v>0</v>
      </c>
      <c r="BI77" s="244">
        <f t="shared" si="52"/>
        <v>0</v>
      </c>
      <c r="BJ77" s="244">
        <f t="shared" si="53"/>
        <v>0</v>
      </c>
      <c r="BK77" s="244">
        <f t="shared" si="54"/>
        <v>0</v>
      </c>
      <c r="BL77" s="244">
        <f t="shared" si="55"/>
        <v>0</v>
      </c>
      <c r="BM77" s="244">
        <f t="shared" si="56"/>
        <v>0</v>
      </c>
      <c r="BN77" s="244">
        <f t="shared" si="57"/>
        <v>0.24340719420348336</v>
      </c>
      <c r="BO77" s="244">
        <f t="shared" si="58"/>
        <v>1.4589594776165442E-2</v>
      </c>
      <c r="BP77" s="244">
        <f t="shared" si="59"/>
        <v>0</v>
      </c>
      <c r="BQ77" s="244">
        <f t="shared" si="60"/>
        <v>0</v>
      </c>
      <c r="BR77" s="244">
        <f t="shared" si="61"/>
        <v>0</v>
      </c>
      <c r="BS77" s="244">
        <f t="shared" si="62"/>
        <v>0</v>
      </c>
      <c r="BT77" s="244">
        <f t="shared" si="63"/>
        <v>0</v>
      </c>
      <c r="BU77" s="244">
        <f t="shared" si="64"/>
        <v>0</v>
      </c>
      <c r="BV77" s="244">
        <f t="shared" si="65"/>
        <v>0</v>
      </c>
      <c r="BW77" s="244">
        <f t="shared" si="66"/>
        <v>0</v>
      </c>
      <c r="BX77" s="244">
        <f t="shared" si="67"/>
        <v>0</v>
      </c>
      <c r="BY77" s="244"/>
      <c r="BZ77" s="244">
        <f t="shared" si="68"/>
        <v>0</v>
      </c>
      <c r="CA77" s="244">
        <f t="shared" si="69"/>
        <v>0</v>
      </c>
      <c r="CB77" s="244">
        <f t="shared" si="70"/>
        <v>0</v>
      </c>
      <c r="CC77" s="244">
        <f t="shared" si="71"/>
        <v>0</v>
      </c>
      <c r="CD77" s="244">
        <f t="shared" si="72"/>
        <v>0</v>
      </c>
      <c r="CE77" s="244">
        <f t="shared" si="73"/>
        <v>0</v>
      </c>
      <c r="CF77" s="244">
        <f t="shared" si="74"/>
        <v>0</v>
      </c>
      <c r="CG77" s="244">
        <f t="shared" si="75"/>
        <v>0</v>
      </c>
      <c r="CH77" s="244">
        <f t="shared" si="76"/>
        <v>0</v>
      </c>
      <c r="CI77" s="244">
        <f t="shared" si="77"/>
        <v>0</v>
      </c>
      <c r="CJ77" s="244">
        <f t="shared" si="78"/>
        <v>0</v>
      </c>
    </row>
    <row r="78" spans="1:88" ht="60">
      <c r="A78" s="222" t="s">
        <v>3643</v>
      </c>
      <c r="B78" s="232">
        <v>115860</v>
      </c>
      <c r="C78" s="232" t="s">
        <v>1084</v>
      </c>
      <c r="D78" s="232"/>
      <c r="E78" s="232" t="s">
        <v>1085</v>
      </c>
      <c r="F78" s="232"/>
      <c r="G78" s="232">
        <v>3543</v>
      </c>
      <c r="H78" s="232" t="s">
        <v>1086</v>
      </c>
      <c r="I78" s="232" t="s">
        <v>117</v>
      </c>
      <c r="J78" s="232" t="s">
        <v>700</v>
      </c>
      <c r="K78" s="232" t="s">
        <v>1087</v>
      </c>
      <c r="L78" s="232"/>
      <c r="M78" s="232">
        <v>2022</v>
      </c>
      <c r="N78" s="232">
        <v>2685803</v>
      </c>
      <c r="O78" s="239">
        <f t="shared" si="42"/>
        <v>3.7750448905227168E-4</v>
      </c>
      <c r="P78" s="232">
        <v>90.9</v>
      </c>
      <c r="Q78" s="232">
        <v>3</v>
      </c>
      <c r="R78" s="232">
        <v>0</v>
      </c>
      <c r="S78" s="232">
        <v>0</v>
      </c>
      <c r="T78" s="232">
        <v>0</v>
      </c>
      <c r="U78" s="232">
        <v>0</v>
      </c>
      <c r="V78" s="232">
        <v>6.1</v>
      </c>
      <c r="W78" s="232">
        <v>0</v>
      </c>
      <c r="X78" s="232">
        <v>0</v>
      </c>
      <c r="Y78" s="232">
        <v>0</v>
      </c>
      <c r="Z78" s="232">
        <v>0</v>
      </c>
      <c r="AA78" s="232">
        <v>0</v>
      </c>
      <c r="AB78" s="232"/>
      <c r="AC78" s="232">
        <v>82.9</v>
      </c>
      <c r="AD78" s="232">
        <v>3</v>
      </c>
      <c r="AE78" s="232">
        <v>0</v>
      </c>
      <c r="AF78" s="232">
        <v>0</v>
      </c>
      <c r="AG78" s="232">
        <v>0</v>
      </c>
      <c r="AH78" s="232">
        <v>0</v>
      </c>
      <c r="AI78" s="232">
        <v>0</v>
      </c>
      <c r="AJ78" s="232">
        <v>0</v>
      </c>
      <c r="AK78" s="232">
        <v>0</v>
      </c>
      <c r="AL78" s="232">
        <v>0</v>
      </c>
      <c r="AM78" s="232">
        <v>0</v>
      </c>
      <c r="AN78" s="233"/>
      <c r="AO78" s="223">
        <f t="shared" si="41"/>
        <v>8</v>
      </c>
      <c r="AP78" s="223">
        <f t="shared" si="41"/>
        <v>0</v>
      </c>
      <c r="AQ78" s="223">
        <f t="shared" si="41"/>
        <v>0</v>
      </c>
      <c r="AR78" s="223">
        <f t="shared" si="41"/>
        <v>0</v>
      </c>
      <c r="AS78" s="223">
        <f t="shared" si="41"/>
        <v>0</v>
      </c>
      <c r="AT78" s="223">
        <f t="shared" si="41"/>
        <v>0</v>
      </c>
      <c r="AU78" s="223">
        <f t="shared" si="43"/>
        <v>0</v>
      </c>
      <c r="AV78" s="223">
        <f t="shared" si="43"/>
        <v>0</v>
      </c>
      <c r="AW78" s="223">
        <f t="shared" si="43"/>
        <v>0</v>
      </c>
      <c r="AX78" s="223">
        <f t="shared" si="43"/>
        <v>0</v>
      </c>
      <c r="AY78" s="223">
        <f t="shared" si="43"/>
        <v>0</v>
      </c>
      <c r="AZ78" s="242"/>
      <c r="BA78" s="244">
        <f t="shared" si="44"/>
        <v>3.4315158054851497E-2</v>
      </c>
      <c r="BB78" s="244">
        <f t="shared" si="45"/>
        <v>1.1325134671568151E-3</v>
      </c>
      <c r="BC78" s="244">
        <f t="shared" si="46"/>
        <v>0</v>
      </c>
      <c r="BD78" s="244">
        <f t="shared" si="47"/>
        <v>0</v>
      </c>
      <c r="BE78" s="244">
        <f t="shared" si="48"/>
        <v>0</v>
      </c>
      <c r="BF78" s="244">
        <f t="shared" si="49"/>
        <v>0</v>
      </c>
      <c r="BG78" s="244">
        <f t="shared" si="50"/>
        <v>2.302777383218857E-3</v>
      </c>
      <c r="BH78" s="244">
        <f t="shared" si="51"/>
        <v>0</v>
      </c>
      <c r="BI78" s="244">
        <f t="shared" si="52"/>
        <v>0</v>
      </c>
      <c r="BJ78" s="244">
        <f t="shared" si="53"/>
        <v>0</v>
      </c>
      <c r="BK78" s="244">
        <f t="shared" si="54"/>
        <v>0</v>
      </c>
      <c r="BL78" s="244">
        <f t="shared" si="55"/>
        <v>0</v>
      </c>
      <c r="BM78" s="244">
        <f t="shared" si="56"/>
        <v>0</v>
      </c>
      <c r="BN78" s="244">
        <f t="shared" si="57"/>
        <v>3.1295122142433324E-2</v>
      </c>
      <c r="BO78" s="244">
        <f t="shared" si="58"/>
        <v>1.1325134671568151E-3</v>
      </c>
      <c r="BP78" s="244">
        <f t="shared" si="59"/>
        <v>0</v>
      </c>
      <c r="BQ78" s="244">
        <f t="shared" si="60"/>
        <v>0</v>
      </c>
      <c r="BR78" s="244">
        <f t="shared" si="61"/>
        <v>0</v>
      </c>
      <c r="BS78" s="244">
        <f t="shared" si="62"/>
        <v>0</v>
      </c>
      <c r="BT78" s="244">
        <f t="shared" si="63"/>
        <v>0</v>
      </c>
      <c r="BU78" s="244">
        <f t="shared" si="64"/>
        <v>0</v>
      </c>
      <c r="BV78" s="244">
        <f t="shared" si="65"/>
        <v>0</v>
      </c>
      <c r="BW78" s="244">
        <f t="shared" si="66"/>
        <v>0</v>
      </c>
      <c r="BX78" s="244">
        <f t="shared" si="67"/>
        <v>0</v>
      </c>
      <c r="BY78" s="244"/>
      <c r="BZ78" s="244">
        <f t="shared" si="68"/>
        <v>3.0200359124181735E-3</v>
      </c>
      <c r="CA78" s="244">
        <f t="shared" si="69"/>
        <v>0</v>
      </c>
      <c r="CB78" s="244">
        <f t="shared" si="70"/>
        <v>0</v>
      </c>
      <c r="CC78" s="244">
        <f t="shared" si="71"/>
        <v>0</v>
      </c>
      <c r="CD78" s="244">
        <f t="shared" si="72"/>
        <v>0</v>
      </c>
      <c r="CE78" s="244">
        <f t="shared" si="73"/>
        <v>0</v>
      </c>
      <c r="CF78" s="244">
        <f t="shared" si="74"/>
        <v>0</v>
      </c>
      <c r="CG78" s="244">
        <f t="shared" si="75"/>
        <v>0</v>
      </c>
      <c r="CH78" s="244">
        <f t="shared" si="76"/>
        <v>0</v>
      </c>
      <c r="CI78" s="244">
        <f t="shared" si="77"/>
        <v>0</v>
      </c>
      <c r="CJ78" s="244">
        <f t="shared" si="78"/>
        <v>0</v>
      </c>
    </row>
    <row r="79" spans="1:88" ht="60">
      <c r="A79" s="222" t="s">
        <v>3643</v>
      </c>
      <c r="B79" s="232">
        <v>113314</v>
      </c>
      <c r="C79" s="232" t="s">
        <v>1088</v>
      </c>
      <c r="D79" s="232"/>
      <c r="E79" s="232" t="s">
        <v>1089</v>
      </c>
      <c r="F79" s="232"/>
      <c r="G79" s="232">
        <v>3673</v>
      </c>
      <c r="H79" s="232" t="s">
        <v>1090</v>
      </c>
      <c r="I79" s="232" t="s">
        <v>117</v>
      </c>
      <c r="J79" s="232" t="s">
        <v>700</v>
      </c>
      <c r="K79" s="232" t="s">
        <v>1091</v>
      </c>
      <c r="L79" s="232" t="s">
        <v>1092</v>
      </c>
      <c r="M79" s="232">
        <v>2022</v>
      </c>
      <c r="N79" s="232">
        <v>10615990</v>
      </c>
      <c r="O79" s="239">
        <f t="shared" si="42"/>
        <v>1.4921361993914021E-3</v>
      </c>
      <c r="P79" s="232">
        <v>71.3</v>
      </c>
      <c r="Q79" s="232">
        <v>6.4</v>
      </c>
      <c r="R79" s="232">
        <v>0</v>
      </c>
      <c r="S79" s="232">
        <v>0</v>
      </c>
      <c r="T79" s="232">
        <v>0</v>
      </c>
      <c r="U79" s="232">
        <v>0</v>
      </c>
      <c r="V79" s="232">
        <v>6.1</v>
      </c>
      <c r="W79" s="232">
        <v>16.2</v>
      </c>
      <c r="X79" s="232">
        <v>0</v>
      </c>
      <c r="Y79" s="232">
        <v>0</v>
      </c>
      <c r="Z79" s="232">
        <v>0</v>
      </c>
      <c r="AA79" s="232">
        <v>0</v>
      </c>
      <c r="AB79" s="232"/>
      <c r="AC79" s="232">
        <v>0.1</v>
      </c>
      <c r="AD79" s="232">
        <v>6.4</v>
      </c>
      <c r="AE79" s="232">
        <v>0</v>
      </c>
      <c r="AF79" s="232">
        <v>0</v>
      </c>
      <c r="AG79" s="232">
        <v>0</v>
      </c>
      <c r="AH79" s="232">
        <v>0</v>
      </c>
      <c r="AI79" s="232">
        <v>16.2</v>
      </c>
      <c r="AJ79" s="232">
        <v>0</v>
      </c>
      <c r="AK79" s="232">
        <v>0</v>
      </c>
      <c r="AL79" s="232">
        <v>0</v>
      </c>
      <c r="AM79" s="232">
        <v>0</v>
      </c>
      <c r="AN79" s="233"/>
      <c r="AO79" s="223">
        <f t="shared" si="41"/>
        <v>71.2</v>
      </c>
      <c r="AP79" s="223">
        <f t="shared" si="41"/>
        <v>0</v>
      </c>
      <c r="AQ79" s="223">
        <f t="shared" si="41"/>
        <v>0</v>
      </c>
      <c r="AR79" s="223">
        <f t="shared" si="41"/>
        <v>0</v>
      </c>
      <c r="AS79" s="223">
        <f t="shared" si="41"/>
        <v>0</v>
      </c>
      <c r="AT79" s="223">
        <f t="shared" si="41"/>
        <v>0</v>
      </c>
      <c r="AU79" s="223">
        <f t="shared" si="43"/>
        <v>0</v>
      </c>
      <c r="AV79" s="223">
        <f t="shared" si="43"/>
        <v>0</v>
      </c>
      <c r="AW79" s="223">
        <f t="shared" si="43"/>
        <v>0</v>
      </c>
      <c r="AX79" s="223">
        <f t="shared" si="43"/>
        <v>0</v>
      </c>
      <c r="AY79" s="223">
        <f t="shared" si="43"/>
        <v>0</v>
      </c>
      <c r="AZ79" s="242"/>
      <c r="BA79" s="244">
        <f t="shared" si="44"/>
        <v>0.10638931101660697</v>
      </c>
      <c r="BB79" s="244">
        <f t="shared" si="45"/>
        <v>9.5496716761049733E-3</v>
      </c>
      <c r="BC79" s="244">
        <f t="shared" si="46"/>
        <v>0</v>
      </c>
      <c r="BD79" s="244">
        <f t="shared" si="47"/>
        <v>0</v>
      </c>
      <c r="BE79" s="244">
        <f t="shared" si="48"/>
        <v>0</v>
      </c>
      <c r="BF79" s="244">
        <f t="shared" si="49"/>
        <v>0</v>
      </c>
      <c r="BG79" s="244">
        <f t="shared" si="50"/>
        <v>9.102030816287552E-3</v>
      </c>
      <c r="BH79" s="244">
        <f t="shared" si="51"/>
        <v>2.4172606430140714E-2</v>
      </c>
      <c r="BI79" s="244">
        <f t="shared" si="52"/>
        <v>0</v>
      </c>
      <c r="BJ79" s="244">
        <f t="shared" si="53"/>
        <v>0</v>
      </c>
      <c r="BK79" s="244">
        <f t="shared" si="54"/>
        <v>0</v>
      </c>
      <c r="BL79" s="244">
        <f t="shared" si="55"/>
        <v>0</v>
      </c>
      <c r="BM79" s="244">
        <f t="shared" si="56"/>
        <v>0</v>
      </c>
      <c r="BN79" s="244">
        <f t="shared" si="57"/>
        <v>1.4921361993914021E-4</v>
      </c>
      <c r="BO79" s="244">
        <f t="shared" si="58"/>
        <v>9.5496716761049733E-3</v>
      </c>
      <c r="BP79" s="244">
        <f t="shared" si="59"/>
        <v>0</v>
      </c>
      <c r="BQ79" s="244">
        <f t="shared" si="60"/>
        <v>0</v>
      </c>
      <c r="BR79" s="244">
        <f t="shared" si="61"/>
        <v>0</v>
      </c>
      <c r="BS79" s="244">
        <f t="shared" si="62"/>
        <v>0</v>
      </c>
      <c r="BT79" s="244">
        <f t="shared" si="63"/>
        <v>2.4172606430140714E-2</v>
      </c>
      <c r="BU79" s="244">
        <f t="shared" si="64"/>
        <v>0</v>
      </c>
      <c r="BV79" s="244">
        <f t="shared" si="65"/>
        <v>0</v>
      </c>
      <c r="BW79" s="244">
        <f t="shared" si="66"/>
        <v>0</v>
      </c>
      <c r="BX79" s="244">
        <f t="shared" si="67"/>
        <v>0</v>
      </c>
      <c r="BY79" s="244"/>
      <c r="BZ79" s="244">
        <f t="shared" si="68"/>
        <v>0.10624009739666783</v>
      </c>
      <c r="CA79" s="244">
        <f t="shared" si="69"/>
        <v>0</v>
      </c>
      <c r="CB79" s="244">
        <f t="shared" si="70"/>
        <v>0</v>
      </c>
      <c r="CC79" s="244">
        <f t="shared" si="71"/>
        <v>0</v>
      </c>
      <c r="CD79" s="244">
        <f t="shared" si="72"/>
        <v>0</v>
      </c>
      <c r="CE79" s="244">
        <f t="shared" si="73"/>
        <v>0</v>
      </c>
      <c r="CF79" s="244">
        <f t="shared" si="74"/>
        <v>0</v>
      </c>
      <c r="CG79" s="244">
        <f t="shared" si="75"/>
        <v>0</v>
      </c>
      <c r="CH79" s="244">
        <f t="shared" si="76"/>
        <v>0</v>
      </c>
      <c r="CI79" s="244">
        <f t="shared" si="77"/>
        <v>0</v>
      </c>
      <c r="CJ79" s="244">
        <f t="shared" si="78"/>
        <v>0</v>
      </c>
    </row>
    <row r="80" spans="1:88" ht="60">
      <c r="A80" s="222" t="s">
        <v>3643</v>
      </c>
      <c r="B80" s="232">
        <v>96987</v>
      </c>
      <c r="C80" s="232" t="s">
        <v>1093</v>
      </c>
      <c r="D80" s="232"/>
      <c r="E80" s="232" t="s">
        <v>1094</v>
      </c>
      <c r="F80" s="232"/>
      <c r="G80" s="232">
        <v>4629</v>
      </c>
      <c r="H80" s="232" t="s">
        <v>1095</v>
      </c>
      <c r="I80" s="232" t="s">
        <v>699</v>
      </c>
      <c r="J80" s="232" t="s">
        <v>700</v>
      </c>
      <c r="K80" s="232" t="s">
        <v>1096</v>
      </c>
      <c r="L80" s="232" t="s">
        <v>1097</v>
      </c>
      <c r="M80" s="232">
        <v>2022</v>
      </c>
      <c r="N80" s="232">
        <v>8810340</v>
      </c>
      <c r="O80" s="239">
        <f t="shared" si="42"/>
        <v>8.587409928003574E-3</v>
      </c>
      <c r="P80" s="232">
        <v>93.9</v>
      </c>
      <c r="Q80" s="232">
        <v>0</v>
      </c>
      <c r="R80" s="232">
        <v>0</v>
      </c>
      <c r="S80" s="232">
        <v>0</v>
      </c>
      <c r="T80" s="232">
        <v>0</v>
      </c>
      <c r="U80" s="232">
        <v>0</v>
      </c>
      <c r="V80" s="232">
        <v>6.1</v>
      </c>
      <c r="W80" s="232">
        <v>0</v>
      </c>
      <c r="X80" s="232">
        <v>0</v>
      </c>
      <c r="Y80" s="232">
        <v>0</v>
      </c>
      <c r="Z80" s="232">
        <v>0</v>
      </c>
      <c r="AA80" s="232">
        <v>0</v>
      </c>
      <c r="AB80" s="232"/>
      <c r="AC80" s="232">
        <v>93.9</v>
      </c>
      <c r="AD80" s="232">
        <v>0</v>
      </c>
      <c r="AE80" s="232">
        <v>0</v>
      </c>
      <c r="AF80" s="232">
        <v>0</v>
      </c>
      <c r="AG80" s="232">
        <v>0</v>
      </c>
      <c r="AH80" s="232">
        <v>0</v>
      </c>
      <c r="AI80" s="232">
        <v>0</v>
      </c>
      <c r="AJ80" s="232">
        <v>0</v>
      </c>
      <c r="AK80" s="232">
        <v>0</v>
      </c>
      <c r="AL80" s="232">
        <v>0</v>
      </c>
      <c r="AM80" s="232">
        <v>0</v>
      </c>
      <c r="AN80" s="233"/>
      <c r="AO80" s="223">
        <f t="shared" si="41"/>
        <v>0</v>
      </c>
      <c r="AP80" s="223">
        <f t="shared" si="41"/>
        <v>0</v>
      </c>
      <c r="AQ80" s="223">
        <f t="shared" si="41"/>
        <v>0</v>
      </c>
      <c r="AR80" s="223">
        <f t="shared" si="41"/>
        <v>0</v>
      </c>
      <c r="AS80" s="223">
        <f t="shared" si="41"/>
        <v>0</v>
      </c>
      <c r="AT80" s="223">
        <f t="shared" si="41"/>
        <v>0</v>
      </c>
      <c r="AU80" s="223">
        <f t="shared" si="43"/>
        <v>0</v>
      </c>
      <c r="AV80" s="223">
        <f t="shared" si="43"/>
        <v>0</v>
      </c>
      <c r="AW80" s="223">
        <f t="shared" si="43"/>
        <v>0</v>
      </c>
      <c r="AX80" s="223">
        <f t="shared" si="43"/>
        <v>0</v>
      </c>
      <c r="AY80" s="223">
        <f t="shared" si="43"/>
        <v>0</v>
      </c>
      <c r="AZ80" s="242"/>
      <c r="BA80" s="244">
        <f t="shared" si="44"/>
        <v>0.80635779223953563</v>
      </c>
      <c r="BB80" s="244">
        <f t="shared" si="45"/>
        <v>0</v>
      </c>
      <c r="BC80" s="244">
        <f t="shared" si="46"/>
        <v>0</v>
      </c>
      <c r="BD80" s="244">
        <f t="shared" si="47"/>
        <v>0</v>
      </c>
      <c r="BE80" s="244">
        <f t="shared" si="48"/>
        <v>0</v>
      </c>
      <c r="BF80" s="244">
        <f t="shared" si="49"/>
        <v>0</v>
      </c>
      <c r="BG80" s="244">
        <f t="shared" si="50"/>
        <v>5.2383200560821797E-2</v>
      </c>
      <c r="BH80" s="244">
        <f t="shared" si="51"/>
        <v>0</v>
      </c>
      <c r="BI80" s="244">
        <f t="shared" si="52"/>
        <v>0</v>
      </c>
      <c r="BJ80" s="244">
        <f t="shared" si="53"/>
        <v>0</v>
      </c>
      <c r="BK80" s="244">
        <f t="shared" si="54"/>
        <v>0</v>
      </c>
      <c r="BL80" s="244">
        <f t="shared" si="55"/>
        <v>0</v>
      </c>
      <c r="BM80" s="244">
        <f t="shared" si="56"/>
        <v>0</v>
      </c>
      <c r="BN80" s="244">
        <f t="shared" si="57"/>
        <v>0.80635779223953563</v>
      </c>
      <c r="BO80" s="244">
        <f t="shared" si="58"/>
        <v>0</v>
      </c>
      <c r="BP80" s="244">
        <f t="shared" si="59"/>
        <v>0</v>
      </c>
      <c r="BQ80" s="244">
        <f t="shared" si="60"/>
        <v>0</v>
      </c>
      <c r="BR80" s="244">
        <f t="shared" si="61"/>
        <v>0</v>
      </c>
      <c r="BS80" s="244">
        <f t="shared" si="62"/>
        <v>0</v>
      </c>
      <c r="BT80" s="244">
        <f t="shared" si="63"/>
        <v>0</v>
      </c>
      <c r="BU80" s="244">
        <f t="shared" si="64"/>
        <v>0</v>
      </c>
      <c r="BV80" s="244">
        <f t="shared" si="65"/>
        <v>0</v>
      </c>
      <c r="BW80" s="244">
        <f t="shared" si="66"/>
        <v>0</v>
      </c>
      <c r="BX80" s="244">
        <f t="shared" si="67"/>
        <v>0</v>
      </c>
      <c r="BY80" s="244"/>
      <c r="BZ80" s="244">
        <f t="shared" si="68"/>
        <v>0</v>
      </c>
      <c r="CA80" s="244">
        <f t="shared" si="69"/>
        <v>0</v>
      </c>
      <c r="CB80" s="244">
        <f t="shared" si="70"/>
        <v>0</v>
      </c>
      <c r="CC80" s="244">
        <f t="shared" si="71"/>
        <v>0</v>
      </c>
      <c r="CD80" s="244">
        <f t="shared" si="72"/>
        <v>0</v>
      </c>
      <c r="CE80" s="244">
        <f t="shared" si="73"/>
        <v>0</v>
      </c>
      <c r="CF80" s="244">
        <f t="shared" si="74"/>
        <v>0</v>
      </c>
      <c r="CG80" s="244">
        <f t="shared" si="75"/>
        <v>0</v>
      </c>
      <c r="CH80" s="244">
        <f t="shared" si="76"/>
        <v>0</v>
      </c>
      <c r="CI80" s="244">
        <f t="shared" si="77"/>
        <v>0</v>
      </c>
      <c r="CJ80" s="244">
        <f t="shared" si="78"/>
        <v>0</v>
      </c>
    </row>
    <row r="81" spans="1:88" ht="60">
      <c r="A81" s="222" t="s">
        <v>3643</v>
      </c>
      <c r="B81" s="232">
        <v>94246</v>
      </c>
      <c r="C81" s="232" t="s">
        <v>1098</v>
      </c>
      <c r="D81" s="232"/>
      <c r="E81" s="232" t="s">
        <v>1099</v>
      </c>
      <c r="F81" s="232"/>
      <c r="G81" s="232">
        <v>9473</v>
      </c>
      <c r="H81" s="232" t="s">
        <v>1100</v>
      </c>
      <c r="I81" s="232" t="s">
        <v>125</v>
      </c>
      <c r="J81" s="232" t="s">
        <v>700</v>
      </c>
      <c r="K81" s="232" t="s">
        <v>1101</v>
      </c>
      <c r="L81" s="232" t="s">
        <v>1102</v>
      </c>
      <c r="M81" s="232">
        <v>2022</v>
      </c>
      <c r="N81" s="232">
        <v>15698832</v>
      </c>
      <c r="O81" s="239">
        <f t="shared" si="42"/>
        <v>5.419620735218289E-3</v>
      </c>
      <c r="P81" s="232">
        <v>93.6</v>
      </c>
      <c r="Q81" s="232">
        <v>0.3</v>
      </c>
      <c r="R81" s="232">
        <v>0</v>
      </c>
      <c r="S81" s="232">
        <v>0</v>
      </c>
      <c r="T81" s="232">
        <v>0</v>
      </c>
      <c r="U81" s="232">
        <v>0</v>
      </c>
      <c r="V81" s="232">
        <v>6.1</v>
      </c>
      <c r="W81" s="232">
        <v>0</v>
      </c>
      <c r="X81" s="232">
        <v>0</v>
      </c>
      <c r="Y81" s="232">
        <v>0</v>
      </c>
      <c r="Z81" s="232">
        <v>0</v>
      </c>
      <c r="AA81" s="232">
        <v>0</v>
      </c>
      <c r="AB81" s="232"/>
      <c r="AC81" s="232">
        <v>5.3</v>
      </c>
      <c r="AD81" s="232">
        <v>0.3</v>
      </c>
      <c r="AE81" s="232">
        <v>0</v>
      </c>
      <c r="AF81" s="232">
        <v>0</v>
      </c>
      <c r="AG81" s="232">
        <v>0</v>
      </c>
      <c r="AH81" s="232">
        <v>0</v>
      </c>
      <c r="AI81" s="232">
        <v>0</v>
      </c>
      <c r="AJ81" s="232">
        <v>0</v>
      </c>
      <c r="AK81" s="232">
        <v>0</v>
      </c>
      <c r="AL81" s="232">
        <v>0</v>
      </c>
      <c r="AM81" s="232">
        <v>0</v>
      </c>
      <c r="AN81" s="233"/>
      <c r="AO81" s="223">
        <f t="shared" si="41"/>
        <v>88.3</v>
      </c>
      <c r="AP81" s="223">
        <f t="shared" si="41"/>
        <v>0</v>
      </c>
      <c r="AQ81" s="223">
        <f t="shared" si="41"/>
        <v>0</v>
      </c>
      <c r="AR81" s="223">
        <f t="shared" si="41"/>
        <v>0</v>
      </c>
      <c r="AS81" s="223">
        <f t="shared" si="41"/>
        <v>0</v>
      </c>
      <c r="AT81" s="223">
        <f t="shared" si="41"/>
        <v>0</v>
      </c>
      <c r="AU81" s="223">
        <f t="shared" si="43"/>
        <v>0</v>
      </c>
      <c r="AV81" s="223">
        <f t="shared" si="43"/>
        <v>0</v>
      </c>
      <c r="AW81" s="223">
        <f t="shared" si="43"/>
        <v>0</v>
      </c>
      <c r="AX81" s="223">
        <f t="shared" si="43"/>
        <v>0</v>
      </c>
      <c r="AY81" s="223">
        <f t="shared" si="43"/>
        <v>0</v>
      </c>
      <c r="AZ81" s="242"/>
      <c r="BA81" s="244">
        <f t="shared" si="44"/>
        <v>0.50727650081643183</v>
      </c>
      <c r="BB81" s="244">
        <f t="shared" si="45"/>
        <v>1.6258862205654867E-3</v>
      </c>
      <c r="BC81" s="244">
        <f t="shared" si="46"/>
        <v>0</v>
      </c>
      <c r="BD81" s="244">
        <f t="shared" si="47"/>
        <v>0</v>
      </c>
      <c r="BE81" s="244">
        <f t="shared" si="48"/>
        <v>0</v>
      </c>
      <c r="BF81" s="244">
        <f t="shared" si="49"/>
        <v>0</v>
      </c>
      <c r="BG81" s="244">
        <f t="shared" si="50"/>
        <v>3.3059686484831562E-2</v>
      </c>
      <c r="BH81" s="244">
        <f t="shared" si="51"/>
        <v>0</v>
      </c>
      <c r="BI81" s="244">
        <f t="shared" si="52"/>
        <v>0</v>
      </c>
      <c r="BJ81" s="244">
        <f t="shared" si="53"/>
        <v>0</v>
      </c>
      <c r="BK81" s="244">
        <f t="shared" si="54"/>
        <v>0</v>
      </c>
      <c r="BL81" s="244">
        <f t="shared" si="55"/>
        <v>0</v>
      </c>
      <c r="BM81" s="244">
        <f t="shared" si="56"/>
        <v>0</v>
      </c>
      <c r="BN81" s="244">
        <f t="shared" si="57"/>
        <v>2.8723989896656931E-2</v>
      </c>
      <c r="BO81" s="244">
        <f t="shared" si="58"/>
        <v>1.6258862205654867E-3</v>
      </c>
      <c r="BP81" s="244">
        <f t="shared" si="59"/>
        <v>0</v>
      </c>
      <c r="BQ81" s="244">
        <f t="shared" si="60"/>
        <v>0</v>
      </c>
      <c r="BR81" s="244">
        <f t="shared" si="61"/>
        <v>0</v>
      </c>
      <c r="BS81" s="244">
        <f t="shared" si="62"/>
        <v>0</v>
      </c>
      <c r="BT81" s="244">
        <f t="shared" si="63"/>
        <v>0</v>
      </c>
      <c r="BU81" s="244">
        <f t="shared" si="64"/>
        <v>0</v>
      </c>
      <c r="BV81" s="244">
        <f t="shared" si="65"/>
        <v>0</v>
      </c>
      <c r="BW81" s="244">
        <f t="shared" si="66"/>
        <v>0</v>
      </c>
      <c r="BX81" s="244">
        <f t="shared" si="67"/>
        <v>0</v>
      </c>
      <c r="BY81" s="244"/>
      <c r="BZ81" s="244">
        <f t="shared" si="68"/>
        <v>0.47855251091977491</v>
      </c>
      <c r="CA81" s="244">
        <f t="shared" si="69"/>
        <v>0</v>
      </c>
      <c r="CB81" s="244">
        <f t="shared" si="70"/>
        <v>0</v>
      </c>
      <c r="CC81" s="244">
        <f t="shared" si="71"/>
        <v>0</v>
      </c>
      <c r="CD81" s="244">
        <f t="shared" si="72"/>
        <v>0</v>
      </c>
      <c r="CE81" s="244">
        <f t="shared" si="73"/>
        <v>0</v>
      </c>
      <c r="CF81" s="244">
        <f t="shared" si="74"/>
        <v>0</v>
      </c>
      <c r="CG81" s="244">
        <f t="shared" si="75"/>
        <v>0</v>
      </c>
      <c r="CH81" s="244">
        <f t="shared" si="76"/>
        <v>0</v>
      </c>
      <c r="CI81" s="244">
        <f t="shared" si="77"/>
        <v>0</v>
      </c>
      <c r="CJ81" s="244">
        <f t="shared" si="78"/>
        <v>0</v>
      </c>
    </row>
    <row r="82" spans="1:88" ht="60">
      <c r="A82" s="222" t="s">
        <v>3643</v>
      </c>
      <c r="B82" s="232">
        <v>97446</v>
      </c>
      <c r="C82" s="232" t="s">
        <v>1103</v>
      </c>
      <c r="D82" s="232" t="s">
        <v>1104</v>
      </c>
      <c r="E82" s="232" t="s">
        <v>1105</v>
      </c>
      <c r="F82" s="232"/>
      <c r="G82" s="232">
        <v>5637</v>
      </c>
      <c r="H82" s="232" t="s">
        <v>1106</v>
      </c>
      <c r="I82" s="232" t="s">
        <v>116</v>
      </c>
      <c r="J82" s="232" t="s">
        <v>700</v>
      </c>
      <c r="K82" s="232" t="s">
        <v>1107</v>
      </c>
      <c r="L82" s="232"/>
      <c r="M82" s="232">
        <v>2022</v>
      </c>
      <c r="N82" s="232">
        <v>1273800</v>
      </c>
      <c r="O82" s="239">
        <f t="shared" si="42"/>
        <v>2.5828695355095514E-4</v>
      </c>
      <c r="P82" s="240">
        <v>93.9</v>
      </c>
      <c r="Q82" s="232">
        <v>0</v>
      </c>
      <c r="R82" s="232">
        <v>0</v>
      </c>
      <c r="S82" s="232">
        <v>0</v>
      </c>
      <c r="T82" s="232">
        <v>0</v>
      </c>
      <c r="U82" s="232">
        <v>0</v>
      </c>
      <c r="V82" s="232">
        <v>6.1</v>
      </c>
      <c r="W82" s="232">
        <v>0</v>
      </c>
      <c r="X82" s="232">
        <v>0</v>
      </c>
      <c r="Y82" s="232">
        <v>0</v>
      </c>
      <c r="Z82" s="232">
        <v>0</v>
      </c>
      <c r="AA82" s="232">
        <v>0</v>
      </c>
      <c r="AB82" s="232"/>
      <c r="AC82" s="232">
        <v>93.9</v>
      </c>
      <c r="AD82" s="232">
        <v>0</v>
      </c>
      <c r="AE82" s="232">
        <v>0</v>
      </c>
      <c r="AF82" s="232">
        <v>0</v>
      </c>
      <c r="AG82" s="232">
        <v>0</v>
      </c>
      <c r="AH82" s="232">
        <v>0</v>
      </c>
      <c r="AI82" s="232">
        <v>0</v>
      </c>
      <c r="AJ82" s="232">
        <v>0</v>
      </c>
      <c r="AK82" s="232">
        <v>0</v>
      </c>
      <c r="AL82" s="232">
        <v>0</v>
      </c>
      <c r="AM82" s="232">
        <v>0</v>
      </c>
      <c r="AN82" s="233"/>
      <c r="AO82" s="223">
        <f t="shared" si="41"/>
        <v>0</v>
      </c>
      <c r="AP82" s="223">
        <f t="shared" si="41"/>
        <v>0</v>
      </c>
      <c r="AQ82" s="223">
        <f t="shared" si="41"/>
        <v>0</v>
      </c>
      <c r="AR82" s="223">
        <f t="shared" si="41"/>
        <v>0</v>
      </c>
      <c r="AS82" s="223">
        <f t="shared" si="41"/>
        <v>0</v>
      </c>
      <c r="AT82" s="223">
        <f t="shared" si="41"/>
        <v>0</v>
      </c>
      <c r="AU82" s="223">
        <f t="shared" si="43"/>
        <v>0</v>
      </c>
      <c r="AV82" s="223">
        <f t="shared" si="43"/>
        <v>0</v>
      </c>
      <c r="AW82" s="223">
        <f t="shared" si="43"/>
        <v>0</v>
      </c>
      <c r="AX82" s="223">
        <f t="shared" si="43"/>
        <v>0</v>
      </c>
      <c r="AY82" s="223">
        <f t="shared" si="43"/>
        <v>0</v>
      </c>
      <c r="AZ82" s="242"/>
      <c r="BA82" s="244">
        <f t="shared" si="44"/>
        <v>2.4253144938434688E-2</v>
      </c>
      <c r="BB82" s="244">
        <f t="shared" si="45"/>
        <v>0</v>
      </c>
      <c r="BC82" s="244">
        <f t="shared" si="46"/>
        <v>0</v>
      </c>
      <c r="BD82" s="244">
        <f t="shared" si="47"/>
        <v>0</v>
      </c>
      <c r="BE82" s="244">
        <f t="shared" si="48"/>
        <v>0</v>
      </c>
      <c r="BF82" s="244">
        <f t="shared" si="49"/>
        <v>0</v>
      </c>
      <c r="BG82" s="244">
        <f t="shared" si="50"/>
        <v>1.5755504166608263E-3</v>
      </c>
      <c r="BH82" s="244">
        <f t="shared" si="51"/>
        <v>0</v>
      </c>
      <c r="BI82" s="244">
        <f t="shared" si="52"/>
        <v>0</v>
      </c>
      <c r="BJ82" s="244">
        <f t="shared" si="53"/>
        <v>0</v>
      </c>
      <c r="BK82" s="244">
        <f t="shared" si="54"/>
        <v>0</v>
      </c>
      <c r="BL82" s="244">
        <f t="shared" si="55"/>
        <v>0</v>
      </c>
      <c r="BM82" s="244">
        <f t="shared" si="56"/>
        <v>0</v>
      </c>
      <c r="BN82" s="244">
        <f t="shared" si="57"/>
        <v>2.4253144938434688E-2</v>
      </c>
      <c r="BO82" s="244">
        <f t="shared" si="58"/>
        <v>0</v>
      </c>
      <c r="BP82" s="244">
        <f t="shared" si="59"/>
        <v>0</v>
      </c>
      <c r="BQ82" s="244">
        <f t="shared" si="60"/>
        <v>0</v>
      </c>
      <c r="BR82" s="244">
        <f t="shared" si="61"/>
        <v>0</v>
      </c>
      <c r="BS82" s="244">
        <f t="shared" si="62"/>
        <v>0</v>
      </c>
      <c r="BT82" s="244">
        <f t="shared" si="63"/>
        <v>0</v>
      </c>
      <c r="BU82" s="244">
        <f t="shared" si="64"/>
        <v>0</v>
      </c>
      <c r="BV82" s="244">
        <f t="shared" si="65"/>
        <v>0</v>
      </c>
      <c r="BW82" s="244">
        <f t="shared" si="66"/>
        <v>0</v>
      </c>
      <c r="BX82" s="244">
        <f t="shared" si="67"/>
        <v>0</v>
      </c>
      <c r="BY82" s="244"/>
      <c r="BZ82" s="244">
        <f t="shared" si="68"/>
        <v>0</v>
      </c>
      <c r="CA82" s="244">
        <f t="shared" si="69"/>
        <v>0</v>
      </c>
      <c r="CB82" s="244">
        <f t="shared" si="70"/>
        <v>0</v>
      </c>
      <c r="CC82" s="244">
        <f t="shared" si="71"/>
        <v>0</v>
      </c>
      <c r="CD82" s="244">
        <f t="shared" si="72"/>
        <v>0</v>
      </c>
      <c r="CE82" s="244">
        <f t="shared" si="73"/>
        <v>0</v>
      </c>
      <c r="CF82" s="244">
        <f t="shared" si="74"/>
        <v>0</v>
      </c>
      <c r="CG82" s="244">
        <f t="shared" si="75"/>
        <v>0</v>
      </c>
      <c r="CH82" s="244">
        <f t="shared" si="76"/>
        <v>0</v>
      </c>
      <c r="CI82" s="244">
        <f t="shared" si="77"/>
        <v>0</v>
      </c>
      <c r="CJ82" s="244">
        <f t="shared" si="78"/>
        <v>0</v>
      </c>
    </row>
    <row r="83" spans="1:88" ht="60">
      <c r="A83" s="222" t="s">
        <v>3643</v>
      </c>
      <c r="B83" s="232">
        <v>125417</v>
      </c>
      <c r="C83" s="232" t="s">
        <v>1108</v>
      </c>
      <c r="D83" s="232"/>
      <c r="E83" s="232" t="s">
        <v>1109</v>
      </c>
      <c r="F83" s="232"/>
      <c r="G83" s="232">
        <v>5646</v>
      </c>
      <c r="H83" s="232" t="s">
        <v>1110</v>
      </c>
      <c r="I83" s="232" t="s">
        <v>116</v>
      </c>
      <c r="J83" s="232" t="s">
        <v>700</v>
      </c>
      <c r="K83" s="232" t="s">
        <v>1111</v>
      </c>
      <c r="L83" s="232" t="s">
        <v>1112</v>
      </c>
      <c r="M83" s="232">
        <v>2022</v>
      </c>
      <c r="N83" s="232">
        <v>3183507</v>
      </c>
      <c r="O83" s="239">
        <f t="shared" si="42"/>
        <v>6.4551603441524621E-4</v>
      </c>
      <c r="P83" s="240">
        <v>68.8</v>
      </c>
      <c r="Q83" s="232">
        <v>25.1</v>
      </c>
      <c r="R83" s="232">
        <v>0</v>
      </c>
      <c r="S83" s="232">
        <v>0</v>
      </c>
      <c r="T83" s="232">
        <v>0</v>
      </c>
      <c r="U83" s="232">
        <v>0</v>
      </c>
      <c r="V83" s="232">
        <v>6.1</v>
      </c>
      <c r="W83" s="232">
        <v>0</v>
      </c>
      <c r="X83" s="232">
        <v>0</v>
      </c>
      <c r="Y83" s="232">
        <v>0</v>
      </c>
      <c r="Z83" s="232">
        <v>0</v>
      </c>
      <c r="AA83" s="232">
        <v>0</v>
      </c>
      <c r="AB83" s="232"/>
      <c r="AC83" s="232">
        <v>68.8</v>
      </c>
      <c r="AD83" s="232">
        <v>25.1</v>
      </c>
      <c r="AE83" s="232">
        <v>0</v>
      </c>
      <c r="AF83" s="232">
        <v>0</v>
      </c>
      <c r="AG83" s="232">
        <v>0</v>
      </c>
      <c r="AH83" s="232">
        <v>0</v>
      </c>
      <c r="AI83" s="232">
        <v>0</v>
      </c>
      <c r="AJ83" s="232">
        <v>0</v>
      </c>
      <c r="AK83" s="232">
        <v>0</v>
      </c>
      <c r="AL83" s="232">
        <v>0</v>
      </c>
      <c r="AM83" s="232">
        <v>0</v>
      </c>
      <c r="AN83" s="233"/>
      <c r="AO83" s="223">
        <f t="shared" si="41"/>
        <v>0</v>
      </c>
      <c r="AP83" s="223">
        <f t="shared" si="41"/>
        <v>0</v>
      </c>
      <c r="AQ83" s="223">
        <f t="shared" si="41"/>
        <v>0</v>
      </c>
      <c r="AR83" s="223">
        <f t="shared" si="41"/>
        <v>0</v>
      </c>
      <c r="AS83" s="223">
        <f t="shared" si="41"/>
        <v>0</v>
      </c>
      <c r="AT83" s="223">
        <f t="shared" si="41"/>
        <v>0</v>
      </c>
      <c r="AU83" s="223">
        <f t="shared" si="43"/>
        <v>0</v>
      </c>
      <c r="AV83" s="223">
        <f t="shared" si="43"/>
        <v>0</v>
      </c>
      <c r="AW83" s="223">
        <f t="shared" si="43"/>
        <v>0</v>
      </c>
      <c r="AX83" s="223">
        <f t="shared" si="43"/>
        <v>0</v>
      </c>
      <c r="AY83" s="223">
        <f t="shared" si="43"/>
        <v>0</v>
      </c>
      <c r="AZ83" s="242"/>
      <c r="BA83" s="244">
        <f t="shared" si="44"/>
        <v>4.4411503167768936E-2</v>
      </c>
      <c r="BB83" s="244">
        <f t="shared" si="45"/>
        <v>1.6202452463822681E-2</v>
      </c>
      <c r="BC83" s="244">
        <f t="shared" si="46"/>
        <v>0</v>
      </c>
      <c r="BD83" s="244">
        <f t="shared" si="47"/>
        <v>0</v>
      </c>
      <c r="BE83" s="244">
        <f t="shared" si="48"/>
        <v>0</v>
      </c>
      <c r="BF83" s="244">
        <f t="shared" si="49"/>
        <v>0</v>
      </c>
      <c r="BG83" s="244">
        <f t="shared" si="50"/>
        <v>3.9376478099330016E-3</v>
      </c>
      <c r="BH83" s="244">
        <f t="shared" si="51"/>
        <v>0</v>
      </c>
      <c r="BI83" s="244">
        <f t="shared" si="52"/>
        <v>0</v>
      </c>
      <c r="BJ83" s="244">
        <f t="shared" si="53"/>
        <v>0</v>
      </c>
      <c r="BK83" s="244">
        <f t="shared" si="54"/>
        <v>0</v>
      </c>
      <c r="BL83" s="244">
        <f t="shared" si="55"/>
        <v>0</v>
      </c>
      <c r="BM83" s="244">
        <f t="shared" si="56"/>
        <v>0</v>
      </c>
      <c r="BN83" s="244">
        <f t="shared" si="57"/>
        <v>4.4411503167768936E-2</v>
      </c>
      <c r="BO83" s="244">
        <f t="shared" si="58"/>
        <v>1.6202452463822681E-2</v>
      </c>
      <c r="BP83" s="244">
        <f t="shared" si="59"/>
        <v>0</v>
      </c>
      <c r="BQ83" s="244">
        <f t="shared" si="60"/>
        <v>0</v>
      </c>
      <c r="BR83" s="244">
        <f t="shared" si="61"/>
        <v>0</v>
      </c>
      <c r="BS83" s="244">
        <f t="shared" si="62"/>
        <v>0</v>
      </c>
      <c r="BT83" s="244">
        <f t="shared" si="63"/>
        <v>0</v>
      </c>
      <c r="BU83" s="244">
        <f t="shared" si="64"/>
        <v>0</v>
      </c>
      <c r="BV83" s="244">
        <f t="shared" si="65"/>
        <v>0</v>
      </c>
      <c r="BW83" s="244">
        <f t="shared" si="66"/>
        <v>0</v>
      </c>
      <c r="BX83" s="244">
        <f t="shared" si="67"/>
        <v>0</v>
      </c>
      <c r="BY83" s="244"/>
      <c r="BZ83" s="244">
        <f t="shared" si="68"/>
        <v>0</v>
      </c>
      <c r="CA83" s="244">
        <f t="shared" si="69"/>
        <v>0</v>
      </c>
      <c r="CB83" s="244">
        <f t="shared" si="70"/>
        <v>0</v>
      </c>
      <c r="CC83" s="244">
        <f t="shared" si="71"/>
        <v>0</v>
      </c>
      <c r="CD83" s="244">
        <f t="shared" si="72"/>
        <v>0</v>
      </c>
      <c r="CE83" s="244">
        <f t="shared" si="73"/>
        <v>0</v>
      </c>
      <c r="CF83" s="244">
        <f t="shared" si="74"/>
        <v>0</v>
      </c>
      <c r="CG83" s="244">
        <f t="shared" si="75"/>
        <v>0</v>
      </c>
      <c r="CH83" s="244">
        <f t="shared" si="76"/>
        <v>0</v>
      </c>
      <c r="CI83" s="244">
        <f t="shared" si="77"/>
        <v>0</v>
      </c>
      <c r="CJ83" s="244">
        <f t="shared" si="78"/>
        <v>0</v>
      </c>
    </row>
    <row r="84" spans="1:88" ht="60">
      <c r="A84" s="222" t="s">
        <v>3643</v>
      </c>
      <c r="B84" s="232">
        <v>97368</v>
      </c>
      <c r="C84" s="232" t="s">
        <v>1113</v>
      </c>
      <c r="D84" s="232"/>
      <c r="E84" s="232" t="s">
        <v>1114</v>
      </c>
      <c r="F84" s="232" t="s">
        <v>1115</v>
      </c>
      <c r="G84" s="232">
        <v>5644</v>
      </c>
      <c r="H84" s="232" t="s">
        <v>1116</v>
      </c>
      <c r="I84" s="232" t="s">
        <v>116</v>
      </c>
      <c r="J84" s="232" t="s">
        <v>700</v>
      </c>
      <c r="K84" s="232" t="s">
        <v>1117</v>
      </c>
      <c r="L84" s="232" t="s">
        <v>1118</v>
      </c>
      <c r="M84" s="232">
        <v>2022</v>
      </c>
      <c r="N84" s="232">
        <v>9551283</v>
      </c>
      <c r="O84" s="239">
        <f t="shared" si="42"/>
        <v>1.9367026131049047E-3</v>
      </c>
      <c r="P84" s="240">
        <v>83.65</v>
      </c>
      <c r="Q84" s="232">
        <v>10.210000000000001</v>
      </c>
      <c r="R84" s="232">
        <v>0.04</v>
      </c>
      <c r="S84" s="232">
        <v>0</v>
      </c>
      <c r="T84" s="232">
        <v>0</v>
      </c>
      <c r="U84" s="232">
        <v>0</v>
      </c>
      <c r="V84" s="232">
        <v>6.1</v>
      </c>
      <c r="W84" s="232">
        <v>0</v>
      </c>
      <c r="X84" s="232">
        <v>0</v>
      </c>
      <c r="Y84" s="232">
        <v>0</v>
      </c>
      <c r="Z84" s="232">
        <v>0</v>
      </c>
      <c r="AA84" s="232">
        <v>0</v>
      </c>
      <c r="AB84" s="232"/>
      <c r="AC84" s="232">
        <v>83.65</v>
      </c>
      <c r="AD84" s="232">
        <v>10.210000000000001</v>
      </c>
      <c r="AE84" s="232">
        <v>0.04</v>
      </c>
      <c r="AF84" s="232">
        <v>0</v>
      </c>
      <c r="AG84" s="232">
        <v>0</v>
      </c>
      <c r="AH84" s="232">
        <v>0</v>
      </c>
      <c r="AI84" s="232">
        <v>0</v>
      </c>
      <c r="AJ84" s="232">
        <v>0</v>
      </c>
      <c r="AK84" s="232">
        <v>0</v>
      </c>
      <c r="AL84" s="232">
        <v>0</v>
      </c>
      <c r="AM84" s="232">
        <v>0</v>
      </c>
      <c r="AN84" s="233"/>
      <c r="AO84" s="223">
        <f t="shared" si="41"/>
        <v>0</v>
      </c>
      <c r="AP84" s="223">
        <f t="shared" si="41"/>
        <v>0</v>
      </c>
      <c r="AQ84" s="223">
        <f t="shared" si="41"/>
        <v>0</v>
      </c>
      <c r="AR84" s="223">
        <f t="shared" si="41"/>
        <v>0</v>
      </c>
      <c r="AS84" s="223">
        <f t="shared" si="41"/>
        <v>0</v>
      </c>
      <c r="AT84" s="223">
        <f t="shared" si="41"/>
        <v>0</v>
      </c>
      <c r="AU84" s="223">
        <f t="shared" si="43"/>
        <v>0</v>
      </c>
      <c r="AV84" s="223">
        <f t="shared" si="43"/>
        <v>0</v>
      </c>
      <c r="AW84" s="223">
        <f t="shared" si="43"/>
        <v>0</v>
      </c>
      <c r="AX84" s="223">
        <f t="shared" si="43"/>
        <v>0</v>
      </c>
      <c r="AY84" s="223">
        <f t="shared" si="43"/>
        <v>0</v>
      </c>
      <c r="AZ84" s="242"/>
      <c r="BA84" s="244">
        <f t="shared" si="44"/>
        <v>0.16200517358622529</v>
      </c>
      <c r="BB84" s="244">
        <f t="shared" si="45"/>
        <v>1.9773733679801078E-2</v>
      </c>
      <c r="BC84" s="244">
        <f t="shared" si="46"/>
        <v>7.7468104524196194E-5</v>
      </c>
      <c r="BD84" s="244">
        <f t="shared" si="47"/>
        <v>0</v>
      </c>
      <c r="BE84" s="244">
        <f t="shared" si="48"/>
        <v>0</v>
      </c>
      <c r="BF84" s="244">
        <f t="shared" si="49"/>
        <v>0</v>
      </c>
      <c r="BG84" s="244">
        <f t="shared" si="50"/>
        <v>1.1813885939939919E-2</v>
      </c>
      <c r="BH84" s="244">
        <f t="shared" si="51"/>
        <v>0</v>
      </c>
      <c r="BI84" s="244">
        <f t="shared" si="52"/>
        <v>0</v>
      </c>
      <c r="BJ84" s="244">
        <f t="shared" si="53"/>
        <v>0</v>
      </c>
      <c r="BK84" s="244">
        <f t="shared" si="54"/>
        <v>0</v>
      </c>
      <c r="BL84" s="244">
        <f t="shared" si="55"/>
        <v>0</v>
      </c>
      <c r="BM84" s="244">
        <f t="shared" si="56"/>
        <v>0</v>
      </c>
      <c r="BN84" s="244">
        <f t="shared" si="57"/>
        <v>0.16200517358622529</v>
      </c>
      <c r="BO84" s="244">
        <f t="shared" si="58"/>
        <v>1.9773733679801078E-2</v>
      </c>
      <c r="BP84" s="244">
        <f t="shared" si="59"/>
        <v>7.7468104524196194E-5</v>
      </c>
      <c r="BQ84" s="244">
        <f t="shared" si="60"/>
        <v>0</v>
      </c>
      <c r="BR84" s="244">
        <f t="shared" si="61"/>
        <v>0</v>
      </c>
      <c r="BS84" s="244">
        <f t="shared" si="62"/>
        <v>0</v>
      </c>
      <c r="BT84" s="244">
        <f t="shared" si="63"/>
        <v>0</v>
      </c>
      <c r="BU84" s="244">
        <f t="shared" si="64"/>
        <v>0</v>
      </c>
      <c r="BV84" s="244">
        <f t="shared" si="65"/>
        <v>0</v>
      </c>
      <c r="BW84" s="244">
        <f t="shared" si="66"/>
        <v>0</v>
      </c>
      <c r="BX84" s="244">
        <f t="shared" si="67"/>
        <v>0</v>
      </c>
      <c r="BY84" s="244"/>
      <c r="BZ84" s="244">
        <f t="shared" si="68"/>
        <v>0</v>
      </c>
      <c r="CA84" s="244">
        <f t="shared" si="69"/>
        <v>0</v>
      </c>
      <c r="CB84" s="244">
        <f t="shared" si="70"/>
        <v>0</v>
      </c>
      <c r="CC84" s="244">
        <f t="shared" si="71"/>
        <v>0</v>
      </c>
      <c r="CD84" s="244">
        <f t="shared" si="72"/>
        <v>0</v>
      </c>
      <c r="CE84" s="244">
        <f t="shared" si="73"/>
        <v>0</v>
      </c>
      <c r="CF84" s="244">
        <f t="shared" si="74"/>
        <v>0</v>
      </c>
      <c r="CG84" s="244">
        <f t="shared" si="75"/>
        <v>0</v>
      </c>
      <c r="CH84" s="244">
        <f t="shared" si="76"/>
        <v>0</v>
      </c>
      <c r="CI84" s="244">
        <f t="shared" si="77"/>
        <v>0</v>
      </c>
      <c r="CJ84" s="244">
        <f t="shared" si="78"/>
        <v>0</v>
      </c>
    </row>
    <row r="85" spans="1:88" ht="60">
      <c r="A85" s="222" t="s">
        <v>3643</v>
      </c>
      <c r="B85" s="232">
        <v>97324</v>
      </c>
      <c r="C85" s="232" t="s">
        <v>1119</v>
      </c>
      <c r="D85" s="232" t="s">
        <v>1120</v>
      </c>
      <c r="E85" s="232" t="s">
        <v>1121</v>
      </c>
      <c r="F85" s="232"/>
      <c r="G85" s="232">
        <v>5333</v>
      </c>
      <c r="H85" s="232" t="s">
        <v>1122</v>
      </c>
      <c r="I85" s="232" t="s">
        <v>116</v>
      </c>
      <c r="J85" s="232" t="s">
        <v>700</v>
      </c>
      <c r="K85" s="232" t="s">
        <v>1123</v>
      </c>
      <c r="L85" s="232"/>
      <c r="M85" s="232">
        <v>2022</v>
      </c>
      <c r="N85" s="232">
        <v>1183727</v>
      </c>
      <c r="O85" s="239">
        <f t="shared" si="42"/>
        <v>2.4002295546083491E-4</v>
      </c>
      <c r="P85" s="240">
        <v>54.49</v>
      </c>
      <c r="Q85" s="232">
        <v>5.91</v>
      </c>
      <c r="R85" s="232">
        <v>0</v>
      </c>
      <c r="S85" s="232">
        <v>0</v>
      </c>
      <c r="T85" s="232">
        <v>0</v>
      </c>
      <c r="U85" s="232">
        <v>0</v>
      </c>
      <c r="V85" s="232">
        <v>6.1</v>
      </c>
      <c r="W85" s="232">
        <v>33.5</v>
      </c>
      <c r="X85" s="232">
        <v>0</v>
      </c>
      <c r="Y85" s="232">
        <v>0</v>
      </c>
      <c r="Z85" s="232">
        <v>0</v>
      </c>
      <c r="AA85" s="232">
        <v>0</v>
      </c>
      <c r="AB85" s="232"/>
      <c r="AC85" s="232">
        <v>0</v>
      </c>
      <c r="AD85" s="232">
        <v>5.91</v>
      </c>
      <c r="AE85" s="232">
        <v>0</v>
      </c>
      <c r="AF85" s="232">
        <v>0</v>
      </c>
      <c r="AG85" s="232">
        <v>0</v>
      </c>
      <c r="AH85" s="232">
        <v>0</v>
      </c>
      <c r="AI85" s="232">
        <v>33.5</v>
      </c>
      <c r="AJ85" s="232">
        <v>0</v>
      </c>
      <c r="AK85" s="232">
        <v>0</v>
      </c>
      <c r="AL85" s="232">
        <v>0</v>
      </c>
      <c r="AM85" s="232">
        <v>0</v>
      </c>
      <c r="AN85" s="233"/>
      <c r="AO85" s="223">
        <f t="shared" si="41"/>
        <v>54.49</v>
      </c>
      <c r="AP85" s="223">
        <f t="shared" si="41"/>
        <v>0</v>
      </c>
      <c r="AQ85" s="223">
        <f t="shared" si="41"/>
        <v>0</v>
      </c>
      <c r="AR85" s="223">
        <f t="shared" si="41"/>
        <v>0</v>
      </c>
      <c r="AS85" s="223">
        <f t="shared" si="41"/>
        <v>0</v>
      </c>
      <c r="AT85" s="223">
        <f t="shared" si="41"/>
        <v>0</v>
      </c>
      <c r="AU85" s="223">
        <f t="shared" si="43"/>
        <v>0</v>
      </c>
      <c r="AV85" s="223">
        <f t="shared" si="43"/>
        <v>0</v>
      </c>
      <c r="AW85" s="223">
        <f t="shared" si="43"/>
        <v>0</v>
      </c>
      <c r="AX85" s="223">
        <f t="shared" si="43"/>
        <v>0</v>
      </c>
      <c r="AY85" s="223">
        <f t="shared" si="43"/>
        <v>0</v>
      </c>
      <c r="AZ85" s="242"/>
      <c r="BA85" s="244">
        <f t="shared" si="44"/>
        <v>1.3078850843060895E-2</v>
      </c>
      <c r="BB85" s="244">
        <f t="shared" si="45"/>
        <v>1.4185356667735342E-3</v>
      </c>
      <c r="BC85" s="244">
        <f t="shared" si="46"/>
        <v>0</v>
      </c>
      <c r="BD85" s="244">
        <f t="shared" si="47"/>
        <v>0</v>
      </c>
      <c r="BE85" s="244">
        <f t="shared" si="48"/>
        <v>0</v>
      </c>
      <c r="BF85" s="244">
        <f t="shared" si="49"/>
        <v>0</v>
      </c>
      <c r="BG85" s="244">
        <f t="shared" si="50"/>
        <v>1.4641400283110929E-3</v>
      </c>
      <c r="BH85" s="244">
        <f t="shared" si="51"/>
        <v>8.0407690079379694E-3</v>
      </c>
      <c r="BI85" s="244">
        <f t="shared" si="52"/>
        <v>0</v>
      </c>
      <c r="BJ85" s="244">
        <f t="shared" si="53"/>
        <v>0</v>
      </c>
      <c r="BK85" s="244">
        <f t="shared" si="54"/>
        <v>0</v>
      </c>
      <c r="BL85" s="244">
        <f t="shared" si="55"/>
        <v>0</v>
      </c>
      <c r="BM85" s="244">
        <f t="shared" si="56"/>
        <v>0</v>
      </c>
      <c r="BN85" s="244">
        <f t="shared" si="57"/>
        <v>0</v>
      </c>
      <c r="BO85" s="244">
        <f t="shared" si="58"/>
        <v>1.4185356667735342E-3</v>
      </c>
      <c r="BP85" s="244">
        <f t="shared" si="59"/>
        <v>0</v>
      </c>
      <c r="BQ85" s="244">
        <f t="shared" si="60"/>
        <v>0</v>
      </c>
      <c r="BR85" s="244">
        <f t="shared" si="61"/>
        <v>0</v>
      </c>
      <c r="BS85" s="244">
        <f t="shared" si="62"/>
        <v>0</v>
      </c>
      <c r="BT85" s="244">
        <f t="shared" si="63"/>
        <v>8.0407690079379694E-3</v>
      </c>
      <c r="BU85" s="244">
        <f t="shared" si="64"/>
        <v>0</v>
      </c>
      <c r="BV85" s="244">
        <f t="shared" si="65"/>
        <v>0</v>
      </c>
      <c r="BW85" s="244">
        <f t="shared" si="66"/>
        <v>0</v>
      </c>
      <c r="BX85" s="244">
        <f t="shared" si="67"/>
        <v>0</v>
      </c>
      <c r="BY85" s="244"/>
      <c r="BZ85" s="244">
        <f t="shared" si="68"/>
        <v>1.3078850843060895E-2</v>
      </c>
      <c r="CA85" s="244">
        <f t="shared" si="69"/>
        <v>0</v>
      </c>
      <c r="CB85" s="244">
        <f t="shared" si="70"/>
        <v>0</v>
      </c>
      <c r="CC85" s="244">
        <f t="shared" si="71"/>
        <v>0</v>
      </c>
      <c r="CD85" s="244">
        <f t="shared" si="72"/>
        <v>0</v>
      </c>
      <c r="CE85" s="244">
        <f t="shared" si="73"/>
        <v>0</v>
      </c>
      <c r="CF85" s="244">
        <f t="shared" si="74"/>
        <v>0</v>
      </c>
      <c r="CG85" s="244">
        <f t="shared" si="75"/>
        <v>0</v>
      </c>
      <c r="CH85" s="244">
        <f t="shared" si="76"/>
        <v>0</v>
      </c>
      <c r="CI85" s="244">
        <f t="shared" si="77"/>
        <v>0</v>
      </c>
      <c r="CJ85" s="244">
        <f t="shared" si="78"/>
        <v>0</v>
      </c>
    </row>
    <row r="86" spans="1:88" ht="60">
      <c r="A86" s="222" t="s">
        <v>3643</v>
      </c>
      <c r="B86" s="232">
        <v>115839</v>
      </c>
      <c r="C86" s="232" t="s">
        <v>1124</v>
      </c>
      <c r="D86" s="232" t="s">
        <v>1125</v>
      </c>
      <c r="E86" s="232" t="s">
        <v>1126</v>
      </c>
      <c r="F86" s="232"/>
      <c r="G86" s="232">
        <v>4718</v>
      </c>
      <c r="H86" s="232" t="s">
        <v>1127</v>
      </c>
      <c r="I86" s="232" t="s">
        <v>699</v>
      </c>
      <c r="J86" s="232" t="s">
        <v>700</v>
      </c>
      <c r="K86" s="232" t="s">
        <v>1128</v>
      </c>
      <c r="L86" s="232"/>
      <c r="M86" s="232">
        <v>2022</v>
      </c>
      <c r="N86" s="232">
        <v>4502470</v>
      </c>
      <c r="O86" s="239">
        <f t="shared" si="42"/>
        <v>4.3885429595836543E-3</v>
      </c>
      <c r="P86" s="232">
        <v>0</v>
      </c>
      <c r="Q86" s="232">
        <v>0.01</v>
      </c>
      <c r="R86" s="232">
        <v>0</v>
      </c>
      <c r="S86" s="232">
        <v>0</v>
      </c>
      <c r="T86" s="232">
        <v>0</v>
      </c>
      <c r="U86" s="232">
        <v>0</v>
      </c>
      <c r="V86" s="232">
        <v>6.1</v>
      </c>
      <c r="W86" s="232">
        <v>93.89</v>
      </c>
      <c r="X86" s="232">
        <v>0</v>
      </c>
      <c r="Y86" s="232">
        <v>0</v>
      </c>
      <c r="Z86" s="232">
        <v>0</v>
      </c>
      <c r="AA86" s="232">
        <v>0</v>
      </c>
      <c r="AB86" s="232"/>
      <c r="AC86" s="232">
        <v>0</v>
      </c>
      <c r="AD86" s="232">
        <v>0.01</v>
      </c>
      <c r="AE86" s="232">
        <v>0</v>
      </c>
      <c r="AF86" s="232">
        <v>0</v>
      </c>
      <c r="AG86" s="232">
        <v>0</v>
      </c>
      <c r="AH86" s="232">
        <v>0</v>
      </c>
      <c r="AI86" s="232">
        <v>93.89</v>
      </c>
      <c r="AJ86" s="232">
        <v>0</v>
      </c>
      <c r="AK86" s="232">
        <v>0</v>
      </c>
      <c r="AL86" s="232">
        <v>0</v>
      </c>
      <c r="AM86" s="232">
        <v>0</v>
      </c>
      <c r="AN86" s="233"/>
      <c r="AO86" s="223">
        <f t="shared" si="41"/>
        <v>0</v>
      </c>
      <c r="AP86" s="223">
        <f t="shared" si="41"/>
        <v>0</v>
      </c>
      <c r="AQ86" s="223">
        <f t="shared" si="41"/>
        <v>0</v>
      </c>
      <c r="AR86" s="223">
        <f t="shared" si="41"/>
        <v>0</v>
      </c>
      <c r="AS86" s="223">
        <f t="shared" si="41"/>
        <v>0</v>
      </c>
      <c r="AT86" s="223">
        <f t="shared" si="41"/>
        <v>0</v>
      </c>
      <c r="AU86" s="223">
        <f t="shared" si="43"/>
        <v>0</v>
      </c>
      <c r="AV86" s="223">
        <f t="shared" si="43"/>
        <v>0</v>
      </c>
      <c r="AW86" s="223">
        <f t="shared" si="43"/>
        <v>0</v>
      </c>
      <c r="AX86" s="223">
        <f t="shared" si="43"/>
        <v>0</v>
      </c>
      <c r="AY86" s="223">
        <f t="shared" si="43"/>
        <v>0</v>
      </c>
      <c r="AZ86" s="242"/>
      <c r="BA86" s="244">
        <f t="shared" si="44"/>
        <v>0</v>
      </c>
      <c r="BB86" s="244">
        <f t="shared" si="45"/>
        <v>4.3885429595836542E-5</v>
      </c>
      <c r="BC86" s="244">
        <f t="shared" si="46"/>
        <v>0</v>
      </c>
      <c r="BD86" s="244">
        <f t="shared" si="47"/>
        <v>0</v>
      </c>
      <c r="BE86" s="244">
        <f t="shared" si="48"/>
        <v>0</v>
      </c>
      <c r="BF86" s="244">
        <f t="shared" si="49"/>
        <v>0</v>
      </c>
      <c r="BG86" s="244">
        <f t="shared" si="50"/>
        <v>2.677011205346029E-2</v>
      </c>
      <c r="BH86" s="244">
        <f t="shared" si="51"/>
        <v>0.41204029847530932</v>
      </c>
      <c r="BI86" s="244">
        <f t="shared" si="52"/>
        <v>0</v>
      </c>
      <c r="BJ86" s="244">
        <f t="shared" si="53"/>
        <v>0</v>
      </c>
      <c r="BK86" s="244">
        <f t="shared" si="54"/>
        <v>0</v>
      </c>
      <c r="BL86" s="244">
        <f t="shared" si="55"/>
        <v>0</v>
      </c>
      <c r="BM86" s="244">
        <f t="shared" si="56"/>
        <v>0</v>
      </c>
      <c r="BN86" s="244">
        <f t="shared" si="57"/>
        <v>0</v>
      </c>
      <c r="BO86" s="244">
        <f t="shared" si="58"/>
        <v>4.3885429595836542E-5</v>
      </c>
      <c r="BP86" s="244">
        <f t="shared" si="59"/>
        <v>0</v>
      </c>
      <c r="BQ86" s="244">
        <f t="shared" si="60"/>
        <v>0</v>
      </c>
      <c r="BR86" s="244">
        <f t="shared" si="61"/>
        <v>0</v>
      </c>
      <c r="BS86" s="244">
        <f t="shared" si="62"/>
        <v>0</v>
      </c>
      <c r="BT86" s="244">
        <f t="shared" si="63"/>
        <v>0.41204029847530932</v>
      </c>
      <c r="BU86" s="244">
        <f t="shared" si="64"/>
        <v>0</v>
      </c>
      <c r="BV86" s="244">
        <f t="shared" si="65"/>
        <v>0</v>
      </c>
      <c r="BW86" s="244">
        <f t="shared" si="66"/>
        <v>0</v>
      </c>
      <c r="BX86" s="244">
        <f t="shared" si="67"/>
        <v>0</v>
      </c>
      <c r="BY86" s="244"/>
      <c r="BZ86" s="244">
        <f t="shared" si="68"/>
        <v>0</v>
      </c>
      <c r="CA86" s="244">
        <f t="shared" si="69"/>
        <v>0</v>
      </c>
      <c r="CB86" s="244">
        <f t="shared" si="70"/>
        <v>0</v>
      </c>
      <c r="CC86" s="244">
        <f t="shared" si="71"/>
        <v>0</v>
      </c>
      <c r="CD86" s="244">
        <f t="shared" si="72"/>
        <v>0</v>
      </c>
      <c r="CE86" s="244">
        <f t="shared" si="73"/>
        <v>0</v>
      </c>
      <c r="CF86" s="244">
        <f t="shared" si="74"/>
        <v>0</v>
      </c>
      <c r="CG86" s="244">
        <f t="shared" si="75"/>
        <v>0</v>
      </c>
      <c r="CH86" s="244">
        <f t="shared" si="76"/>
        <v>0</v>
      </c>
      <c r="CI86" s="244">
        <f t="shared" si="77"/>
        <v>0</v>
      </c>
      <c r="CJ86" s="244">
        <f t="shared" si="78"/>
        <v>0</v>
      </c>
    </row>
    <row r="87" spans="1:88" ht="60">
      <c r="A87" s="222" t="s">
        <v>3643</v>
      </c>
      <c r="B87" s="232">
        <v>130306</v>
      </c>
      <c r="C87" s="232" t="s">
        <v>1129</v>
      </c>
      <c r="D87" s="232" t="s">
        <v>1130</v>
      </c>
      <c r="E87" s="232" t="s">
        <v>1131</v>
      </c>
      <c r="F87" s="232"/>
      <c r="G87" s="232">
        <v>8508</v>
      </c>
      <c r="H87" s="232" t="s">
        <v>1132</v>
      </c>
      <c r="I87" s="232" t="s">
        <v>126</v>
      </c>
      <c r="J87" s="232" t="s">
        <v>700</v>
      </c>
      <c r="K87" s="232" t="s">
        <v>1133</v>
      </c>
      <c r="L87" s="232" t="s">
        <v>1134</v>
      </c>
      <c r="M87" s="232">
        <v>2022</v>
      </c>
      <c r="N87" s="232">
        <v>7541249</v>
      </c>
      <c r="O87" s="239">
        <f t="shared" si="42"/>
        <v>4.6039810417654089E-3</v>
      </c>
      <c r="P87" s="232">
        <v>89</v>
      </c>
      <c r="Q87" s="232">
        <v>4.7</v>
      </c>
      <c r="R87" s="232">
        <v>0</v>
      </c>
      <c r="S87" s="232">
        <v>0</v>
      </c>
      <c r="T87" s="232">
        <v>0.2</v>
      </c>
      <c r="U87" s="232">
        <v>0</v>
      </c>
      <c r="V87" s="232">
        <v>6.1</v>
      </c>
      <c r="W87" s="232">
        <v>0</v>
      </c>
      <c r="X87" s="232">
        <v>0</v>
      </c>
      <c r="Y87" s="232">
        <v>0</v>
      </c>
      <c r="Z87" s="232">
        <v>0</v>
      </c>
      <c r="AA87" s="232">
        <v>0</v>
      </c>
      <c r="AB87" s="232"/>
      <c r="AC87" s="232">
        <v>0.2</v>
      </c>
      <c r="AD87" s="232">
        <v>4.7</v>
      </c>
      <c r="AE87" s="232">
        <v>0</v>
      </c>
      <c r="AF87" s="232">
        <v>0</v>
      </c>
      <c r="AG87" s="232">
        <v>0.2</v>
      </c>
      <c r="AH87" s="232">
        <v>0</v>
      </c>
      <c r="AI87" s="232">
        <v>0</v>
      </c>
      <c r="AJ87" s="232">
        <v>0</v>
      </c>
      <c r="AK87" s="232">
        <v>0</v>
      </c>
      <c r="AL87" s="232">
        <v>0</v>
      </c>
      <c r="AM87" s="232">
        <v>0</v>
      </c>
      <c r="AN87" s="233"/>
      <c r="AO87" s="223">
        <f t="shared" si="41"/>
        <v>88.8</v>
      </c>
      <c r="AP87" s="223">
        <f t="shared" si="41"/>
        <v>0</v>
      </c>
      <c r="AQ87" s="223">
        <f t="shared" si="41"/>
        <v>0</v>
      </c>
      <c r="AR87" s="223">
        <f t="shared" si="41"/>
        <v>0</v>
      </c>
      <c r="AS87" s="223">
        <f t="shared" si="41"/>
        <v>0</v>
      </c>
      <c r="AT87" s="223">
        <f t="shared" si="41"/>
        <v>0</v>
      </c>
      <c r="AU87" s="223">
        <f t="shared" si="43"/>
        <v>0</v>
      </c>
      <c r="AV87" s="223">
        <f t="shared" si="43"/>
        <v>0</v>
      </c>
      <c r="AW87" s="223">
        <f t="shared" si="43"/>
        <v>0</v>
      </c>
      <c r="AX87" s="223">
        <f t="shared" si="43"/>
        <v>0</v>
      </c>
      <c r="AY87" s="223">
        <f t="shared" si="43"/>
        <v>0</v>
      </c>
      <c r="AZ87" s="242"/>
      <c r="BA87" s="244">
        <f t="shared" si="44"/>
        <v>0.40975431271712137</v>
      </c>
      <c r="BB87" s="244">
        <f t="shared" si="45"/>
        <v>2.1638710896297424E-2</v>
      </c>
      <c r="BC87" s="244">
        <f t="shared" si="46"/>
        <v>0</v>
      </c>
      <c r="BD87" s="244">
        <f t="shared" si="47"/>
        <v>0</v>
      </c>
      <c r="BE87" s="244">
        <f t="shared" si="48"/>
        <v>9.2079620835308184E-4</v>
      </c>
      <c r="BF87" s="244">
        <f t="shared" si="49"/>
        <v>0</v>
      </c>
      <c r="BG87" s="244">
        <f t="shared" si="50"/>
        <v>2.8084284354768993E-2</v>
      </c>
      <c r="BH87" s="244">
        <f t="shared" si="51"/>
        <v>0</v>
      </c>
      <c r="BI87" s="244">
        <f t="shared" si="52"/>
        <v>0</v>
      </c>
      <c r="BJ87" s="244">
        <f t="shared" si="53"/>
        <v>0</v>
      </c>
      <c r="BK87" s="244">
        <f t="shared" si="54"/>
        <v>0</v>
      </c>
      <c r="BL87" s="244">
        <f t="shared" si="55"/>
        <v>0</v>
      </c>
      <c r="BM87" s="244">
        <f t="shared" si="56"/>
        <v>0</v>
      </c>
      <c r="BN87" s="244">
        <f t="shared" si="57"/>
        <v>9.2079620835308184E-4</v>
      </c>
      <c r="BO87" s="244">
        <f t="shared" si="58"/>
        <v>2.1638710896297424E-2</v>
      </c>
      <c r="BP87" s="244">
        <f t="shared" si="59"/>
        <v>0</v>
      </c>
      <c r="BQ87" s="244">
        <f t="shared" si="60"/>
        <v>0</v>
      </c>
      <c r="BR87" s="244">
        <f t="shared" si="61"/>
        <v>9.2079620835308184E-4</v>
      </c>
      <c r="BS87" s="244">
        <f t="shared" si="62"/>
        <v>0</v>
      </c>
      <c r="BT87" s="244">
        <f t="shared" si="63"/>
        <v>0</v>
      </c>
      <c r="BU87" s="244">
        <f t="shared" si="64"/>
        <v>0</v>
      </c>
      <c r="BV87" s="244">
        <f t="shared" si="65"/>
        <v>0</v>
      </c>
      <c r="BW87" s="244">
        <f t="shared" si="66"/>
        <v>0</v>
      </c>
      <c r="BX87" s="244">
        <f t="shared" si="67"/>
        <v>0</v>
      </c>
      <c r="BY87" s="244"/>
      <c r="BZ87" s="244">
        <f t="shared" si="68"/>
        <v>0.40883351650876831</v>
      </c>
      <c r="CA87" s="244">
        <f t="shared" si="69"/>
        <v>0</v>
      </c>
      <c r="CB87" s="244">
        <f t="shared" si="70"/>
        <v>0</v>
      </c>
      <c r="CC87" s="244">
        <f t="shared" si="71"/>
        <v>0</v>
      </c>
      <c r="CD87" s="244">
        <f t="shared" si="72"/>
        <v>0</v>
      </c>
      <c r="CE87" s="244">
        <f t="shared" si="73"/>
        <v>0</v>
      </c>
      <c r="CF87" s="244">
        <f t="shared" si="74"/>
        <v>0</v>
      </c>
      <c r="CG87" s="244">
        <f t="shared" si="75"/>
        <v>0</v>
      </c>
      <c r="CH87" s="244">
        <f t="shared" si="76"/>
        <v>0</v>
      </c>
      <c r="CI87" s="244">
        <f t="shared" si="77"/>
        <v>0</v>
      </c>
      <c r="CJ87" s="244">
        <f t="shared" si="78"/>
        <v>0</v>
      </c>
    </row>
    <row r="88" spans="1:88" ht="90">
      <c r="A88" s="222" t="s">
        <v>3643</v>
      </c>
      <c r="B88" s="232">
        <v>123829</v>
      </c>
      <c r="C88" s="232" t="s">
        <v>1135</v>
      </c>
      <c r="D88" s="232"/>
      <c r="E88" s="232" t="s">
        <v>1136</v>
      </c>
      <c r="F88" s="232"/>
      <c r="G88" s="232">
        <v>5415</v>
      </c>
      <c r="H88" s="232" t="s">
        <v>1137</v>
      </c>
      <c r="I88" s="232" t="s">
        <v>116</v>
      </c>
      <c r="J88" s="232" t="s">
        <v>700</v>
      </c>
      <c r="K88" s="232" t="s">
        <v>1138</v>
      </c>
      <c r="L88" s="232"/>
      <c r="M88" s="232">
        <v>2022</v>
      </c>
      <c r="N88" s="232">
        <v>1592556</v>
      </c>
      <c r="O88" s="239">
        <f t="shared" si="42"/>
        <v>3.2292073920497325E-4</v>
      </c>
      <c r="P88" s="240">
        <v>93.9</v>
      </c>
      <c r="Q88" s="232">
        <v>0</v>
      </c>
      <c r="R88" s="232">
        <v>0</v>
      </c>
      <c r="S88" s="232">
        <v>0</v>
      </c>
      <c r="T88" s="232">
        <v>0</v>
      </c>
      <c r="U88" s="232">
        <v>0</v>
      </c>
      <c r="V88" s="232">
        <v>6.1</v>
      </c>
      <c r="W88" s="232">
        <v>0</v>
      </c>
      <c r="X88" s="232">
        <v>0</v>
      </c>
      <c r="Y88" s="232">
        <v>0</v>
      </c>
      <c r="Z88" s="232">
        <v>0</v>
      </c>
      <c r="AA88" s="232">
        <v>0</v>
      </c>
      <c r="AB88" s="232"/>
      <c r="AC88" s="232">
        <v>0</v>
      </c>
      <c r="AD88" s="232">
        <v>0</v>
      </c>
      <c r="AE88" s="232">
        <v>0</v>
      </c>
      <c r="AF88" s="232">
        <v>0</v>
      </c>
      <c r="AG88" s="232">
        <v>0</v>
      </c>
      <c r="AH88" s="232">
        <v>0</v>
      </c>
      <c r="AI88" s="232">
        <v>0</v>
      </c>
      <c r="AJ88" s="232">
        <v>0</v>
      </c>
      <c r="AK88" s="232">
        <v>0</v>
      </c>
      <c r="AL88" s="232">
        <v>0</v>
      </c>
      <c r="AM88" s="232">
        <v>0</v>
      </c>
      <c r="AN88" s="233"/>
      <c r="AO88" s="223">
        <f t="shared" si="41"/>
        <v>93.9</v>
      </c>
      <c r="AP88" s="223">
        <f t="shared" si="41"/>
        <v>0</v>
      </c>
      <c r="AQ88" s="223">
        <f t="shared" si="41"/>
        <v>0</v>
      </c>
      <c r="AR88" s="223">
        <f t="shared" si="41"/>
        <v>0</v>
      </c>
      <c r="AS88" s="223">
        <f t="shared" si="41"/>
        <v>0</v>
      </c>
      <c r="AT88" s="223">
        <f t="shared" si="41"/>
        <v>0</v>
      </c>
      <c r="AU88" s="223">
        <f t="shared" si="43"/>
        <v>0</v>
      </c>
      <c r="AV88" s="223">
        <f t="shared" si="43"/>
        <v>0</v>
      </c>
      <c r="AW88" s="223">
        <f t="shared" si="43"/>
        <v>0</v>
      </c>
      <c r="AX88" s="223">
        <f t="shared" si="43"/>
        <v>0</v>
      </c>
      <c r="AY88" s="223">
        <f t="shared" si="43"/>
        <v>0</v>
      </c>
      <c r="AZ88" s="242"/>
      <c r="BA88" s="244">
        <f t="shared" si="44"/>
        <v>3.0322257411346989E-2</v>
      </c>
      <c r="BB88" s="244">
        <f t="shared" si="45"/>
        <v>0</v>
      </c>
      <c r="BC88" s="244">
        <f t="shared" si="46"/>
        <v>0</v>
      </c>
      <c r="BD88" s="244">
        <f t="shared" si="47"/>
        <v>0</v>
      </c>
      <c r="BE88" s="244">
        <f t="shared" si="48"/>
        <v>0</v>
      </c>
      <c r="BF88" s="244">
        <f t="shared" si="49"/>
        <v>0</v>
      </c>
      <c r="BG88" s="244">
        <f t="shared" si="50"/>
        <v>1.9698165091503366E-3</v>
      </c>
      <c r="BH88" s="244">
        <f t="shared" si="51"/>
        <v>0</v>
      </c>
      <c r="BI88" s="244">
        <f t="shared" si="52"/>
        <v>0</v>
      </c>
      <c r="BJ88" s="244">
        <f t="shared" si="53"/>
        <v>0</v>
      </c>
      <c r="BK88" s="244">
        <f t="shared" si="54"/>
        <v>0</v>
      </c>
      <c r="BL88" s="244">
        <f t="shared" si="55"/>
        <v>0</v>
      </c>
      <c r="BM88" s="244">
        <f t="shared" si="56"/>
        <v>0</v>
      </c>
      <c r="BN88" s="244">
        <f t="shared" si="57"/>
        <v>0</v>
      </c>
      <c r="BO88" s="244">
        <f t="shared" si="58"/>
        <v>0</v>
      </c>
      <c r="BP88" s="244">
        <f t="shared" si="59"/>
        <v>0</v>
      </c>
      <c r="BQ88" s="244">
        <f t="shared" si="60"/>
        <v>0</v>
      </c>
      <c r="BR88" s="244">
        <f t="shared" si="61"/>
        <v>0</v>
      </c>
      <c r="BS88" s="244">
        <f t="shared" si="62"/>
        <v>0</v>
      </c>
      <c r="BT88" s="244">
        <f t="shared" si="63"/>
        <v>0</v>
      </c>
      <c r="BU88" s="244">
        <f t="shared" si="64"/>
        <v>0</v>
      </c>
      <c r="BV88" s="244">
        <f t="shared" si="65"/>
        <v>0</v>
      </c>
      <c r="BW88" s="244">
        <f t="shared" si="66"/>
        <v>0</v>
      </c>
      <c r="BX88" s="244">
        <f t="shared" si="67"/>
        <v>0</v>
      </c>
      <c r="BY88" s="244"/>
      <c r="BZ88" s="244">
        <f t="shared" si="68"/>
        <v>3.0322257411346989E-2</v>
      </c>
      <c r="CA88" s="244">
        <f t="shared" si="69"/>
        <v>0</v>
      </c>
      <c r="CB88" s="244">
        <f t="shared" si="70"/>
        <v>0</v>
      </c>
      <c r="CC88" s="244">
        <f t="shared" si="71"/>
        <v>0</v>
      </c>
      <c r="CD88" s="244">
        <f t="shared" si="72"/>
        <v>0</v>
      </c>
      <c r="CE88" s="244">
        <f t="shared" si="73"/>
        <v>0</v>
      </c>
      <c r="CF88" s="244">
        <f t="shared" si="74"/>
        <v>0</v>
      </c>
      <c r="CG88" s="244">
        <f t="shared" si="75"/>
        <v>0</v>
      </c>
      <c r="CH88" s="244">
        <f t="shared" si="76"/>
        <v>0</v>
      </c>
      <c r="CI88" s="244">
        <f t="shared" si="77"/>
        <v>0</v>
      </c>
      <c r="CJ88" s="244">
        <f t="shared" si="78"/>
        <v>0</v>
      </c>
    </row>
    <row r="89" spans="1:88" ht="60">
      <c r="A89" s="222" t="s">
        <v>3643</v>
      </c>
      <c r="B89" s="232">
        <v>102149</v>
      </c>
      <c r="C89" s="232" t="s">
        <v>1139</v>
      </c>
      <c r="D89" s="232"/>
      <c r="E89" s="232" t="s">
        <v>1140</v>
      </c>
      <c r="F89" s="232"/>
      <c r="G89" s="232">
        <v>8593</v>
      </c>
      <c r="H89" s="232" t="s">
        <v>1141</v>
      </c>
      <c r="I89" s="232" t="s">
        <v>126</v>
      </c>
      <c r="J89" s="232" t="s">
        <v>700</v>
      </c>
      <c r="K89" s="232" t="s">
        <v>1142</v>
      </c>
      <c r="L89" s="232"/>
      <c r="M89" s="232">
        <v>2022</v>
      </c>
      <c r="N89" s="232">
        <v>5955820</v>
      </c>
      <c r="O89" s="239">
        <f t="shared" si="42"/>
        <v>3.6360664351710514E-3</v>
      </c>
      <c r="P89" s="232">
        <v>92.6</v>
      </c>
      <c r="Q89" s="232">
        <v>0.6</v>
      </c>
      <c r="R89" s="232">
        <v>0</v>
      </c>
      <c r="S89" s="232">
        <v>0</v>
      </c>
      <c r="T89" s="232">
        <v>0.7</v>
      </c>
      <c r="U89" s="232">
        <v>0</v>
      </c>
      <c r="V89" s="232">
        <v>6.1</v>
      </c>
      <c r="W89" s="232">
        <v>0</v>
      </c>
      <c r="X89" s="232">
        <v>0</v>
      </c>
      <c r="Y89" s="232">
        <v>0</v>
      </c>
      <c r="Z89" s="232">
        <v>0</v>
      </c>
      <c r="AA89" s="232">
        <v>0</v>
      </c>
      <c r="AB89" s="232"/>
      <c r="AC89" s="232">
        <v>1.1000000000000001</v>
      </c>
      <c r="AD89" s="232">
        <v>0.6</v>
      </c>
      <c r="AE89" s="232">
        <v>0</v>
      </c>
      <c r="AF89" s="232">
        <v>0</v>
      </c>
      <c r="AG89" s="232">
        <v>0.7</v>
      </c>
      <c r="AH89" s="232">
        <v>0</v>
      </c>
      <c r="AI89" s="232">
        <v>0</v>
      </c>
      <c r="AJ89" s="232">
        <v>0</v>
      </c>
      <c r="AK89" s="232">
        <v>0</v>
      </c>
      <c r="AL89" s="232">
        <v>0</v>
      </c>
      <c r="AM89" s="232">
        <v>0</v>
      </c>
      <c r="AN89" s="233"/>
      <c r="AO89" s="223">
        <f t="shared" si="41"/>
        <v>91.5</v>
      </c>
      <c r="AP89" s="223">
        <f t="shared" si="41"/>
        <v>0</v>
      </c>
      <c r="AQ89" s="223">
        <f t="shared" si="41"/>
        <v>0</v>
      </c>
      <c r="AR89" s="223">
        <f t="shared" si="41"/>
        <v>0</v>
      </c>
      <c r="AS89" s="223">
        <f t="shared" si="41"/>
        <v>0</v>
      </c>
      <c r="AT89" s="223">
        <f t="shared" si="41"/>
        <v>0</v>
      </c>
      <c r="AU89" s="223">
        <f t="shared" si="43"/>
        <v>0</v>
      </c>
      <c r="AV89" s="223">
        <f t="shared" si="43"/>
        <v>0</v>
      </c>
      <c r="AW89" s="223">
        <f t="shared" si="43"/>
        <v>0</v>
      </c>
      <c r="AX89" s="223">
        <f t="shared" si="43"/>
        <v>0</v>
      </c>
      <c r="AY89" s="223">
        <f t="shared" si="43"/>
        <v>0</v>
      </c>
      <c r="AZ89" s="242"/>
      <c r="BA89" s="244">
        <f t="shared" si="44"/>
        <v>0.33669975189683932</v>
      </c>
      <c r="BB89" s="244">
        <f t="shared" si="45"/>
        <v>2.1816398611026306E-3</v>
      </c>
      <c r="BC89" s="244">
        <f t="shared" si="46"/>
        <v>0</v>
      </c>
      <c r="BD89" s="244">
        <f t="shared" si="47"/>
        <v>0</v>
      </c>
      <c r="BE89" s="244">
        <f t="shared" si="48"/>
        <v>2.5452465046197359E-3</v>
      </c>
      <c r="BF89" s="244">
        <f t="shared" si="49"/>
        <v>0</v>
      </c>
      <c r="BG89" s="244">
        <f t="shared" si="50"/>
        <v>2.2180005254543413E-2</v>
      </c>
      <c r="BH89" s="244">
        <f t="shared" si="51"/>
        <v>0</v>
      </c>
      <c r="BI89" s="244">
        <f t="shared" si="52"/>
        <v>0</v>
      </c>
      <c r="BJ89" s="244">
        <f t="shared" si="53"/>
        <v>0</v>
      </c>
      <c r="BK89" s="244">
        <f t="shared" si="54"/>
        <v>0</v>
      </c>
      <c r="BL89" s="244">
        <f t="shared" si="55"/>
        <v>0</v>
      </c>
      <c r="BM89" s="244">
        <f t="shared" si="56"/>
        <v>0</v>
      </c>
      <c r="BN89" s="244">
        <f t="shared" si="57"/>
        <v>3.9996730786881571E-3</v>
      </c>
      <c r="BO89" s="244">
        <f t="shared" si="58"/>
        <v>2.1816398611026306E-3</v>
      </c>
      <c r="BP89" s="244">
        <f t="shared" si="59"/>
        <v>0</v>
      </c>
      <c r="BQ89" s="244">
        <f t="shared" si="60"/>
        <v>0</v>
      </c>
      <c r="BR89" s="244">
        <f t="shared" si="61"/>
        <v>2.5452465046197359E-3</v>
      </c>
      <c r="BS89" s="244">
        <f t="shared" si="62"/>
        <v>0</v>
      </c>
      <c r="BT89" s="244">
        <f t="shared" si="63"/>
        <v>0</v>
      </c>
      <c r="BU89" s="244">
        <f t="shared" si="64"/>
        <v>0</v>
      </c>
      <c r="BV89" s="244">
        <f t="shared" si="65"/>
        <v>0</v>
      </c>
      <c r="BW89" s="244">
        <f t="shared" si="66"/>
        <v>0</v>
      </c>
      <c r="BX89" s="244">
        <f t="shared" si="67"/>
        <v>0</v>
      </c>
      <c r="BY89" s="244"/>
      <c r="BZ89" s="244">
        <f t="shared" si="68"/>
        <v>0.33270007881815122</v>
      </c>
      <c r="CA89" s="244">
        <f t="shared" si="69"/>
        <v>0</v>
      </c>
      <c r="CB89" s="244">
        <f t="shared" si="70"/>
        <v>0</v>
      </c>
      <c r="CC89" s="244">
        <f t="shared" si="71"/>
        <v>0</v>
      </c>
      <c r="CD89" s="244">
        <f t="shared" si="72"/>
        <v>0</v>
      </c>
      <c r="CE89" s="244">
        <f t="shared" si="73"/>
        <v>0</v>
      </c>
      <c r="CF89" s="244">
        <f t="shared" si="74"/>
        <v>0</v>
      </c>
      <c r="CG89" s="244">
        <f t="shared" si="75"/>
        <v>0</v>
      </c>
      <c r="CH89" s="244">
        <f t="shared" si="76"/>
        <v>0</v>
      </c>
      <c r="CI89" s="244">
        <f t="shared" si="77"/>
        <v>0</v>
      </c>
      <c r="CJ89" s="244">
        <f t="shared" si="78"/>
        <v>0</v>
      </c>
    </row>
    <row r="90" spans="1:88" ht="60">
      <c r="A90" s="222" t="s">
        <v>3643</v>
      </c>
      <c r="B90" s="232">
        <v>97388</v>
      </c>
      <c r="C90" s="232" t="s">
        <v>1143</v>
      </c>
      <c r="D90" s="232" t="s">
        <v>1144</v>
      </c>
      <c r="E90" s="232" t="s">
        <v>1145</v>
      </c>
      <c r="F90" s="232"/>
      <c r="G90" s="232">
        <v>5325</v>
      </c>
      <c r="H90" s="232" t="s">
        <v>1146</v>
      </c>
      <c r="I90" s="232" t="s">
        <v>116</v>
      </c>
      <c r="J90" s="232" t="s">
        <v>700</v>
      </c>
      <c r="K90" s="232" t="s">
        <v>1147</v>
      </c>
      <c r="L90" s="232"/>
      <c r="M90" s="232">
        <v>2022</v>
      </c>
      <c r="N90" s="232">
        <v>12332855</v>
      </c>
      <c r="O90" s="239">
        <f t="shared" si="42"/>
        <v>2.5007187521868938E-3</v>
      </c>
      <c r="P90" s="240">
        <v>0</v>
      </c>
      <c r="Q90" s="232">
        <v>0</v>
      </c>
      <c r="R90" s="232">
        <v>0</v>
      </c>
      <c r="S90" s="232">
        <v>0</v>
      </c>
      <c r="T90" s="232">
        <v>0</v>
      </c>
      <c r="U90" s="232">
        <v>0</v>
      </c>
      <c r="V90" s="232">
        <v>6.1</v>
      </c>
      <c r="W90" s="232">
        <v>93.9</v>
      </c>
      <c r="X90" s="232">
        <v>0</v>
      </c>
      <c r="Y90" s="232">
        <v>0</v>
      </c>
      <c r="Z90" s="232">
        <v>0</v>
      </c>
      <c r="AA90" s="232">
        <v>0</v>
      </c>
      <c r="AB90" s="232"/>
      <c r="AC90" s="232">
        <v>0</v>
      </c>
      <c r="AD90" s="232">
        <v>0</v>
      </c>
      <c r="AE90" s="232">
        <v>0</v>
      </c>
      <c r="AF90" s="232">
        <v>0</v>
      </c>
      <c r="AG90" s="232">
        <v>0</v>
      </c>
      <c r="AH90" s="232">
        <v>0</v>
      </c>
      <c r="AI90" s="232">
        <v>93.9</v>
      </c>
      <c r="AJ90" s="232">
        <v>0</v>
      </c>
      <c r="AK90" s="232">
        <v>0</v>
      </c>
      <c r="AL90" s="232">
        <v>0</v>
      </c>
      <c r="AM90" s="232">
        <v>0</v>
      </c>
      <c r="AN90" s="233"/>
      <c r="AO90" s="223">
        <f t="shared" si="41"/>
        <v>0</v>
      </c>
      <c r="AP90" s="223">
        <f t="shared" si="41"/>
        <v>0</v>
      </c>
      <c r="AQ90" s="223">
        <f t="shared" si="41"/>
        <v>0</v>
      </c>
      <c r="AR90" s="223">
        <f t="shared" si="41"/>
        <v>0</v>
      </c>
      <c r="AS90" s="223">
        <f t="shared" si="41"/>
        <v>0</v>
      </c>
      <c r="AT90" s="223">
        <f t="shared" si="41"/>
        <v>0</v>
      </c>
      <c r="AU90" s="223">
        <f t="shared" si="43"/>
        <v>0</v>
      </c>
      <c r="AV90" s="223">
        <f t="shared" si="43"/>
        <v>0</v>
      </c>
      <c r="AW90" s="223">
        <f t="shared" si="43"/>
        <v>0</v>
      </c>
      <c r="AX90" s="223">
        <f t="shared" si="43"/>
        <v>0</v>
      </c>
      <c r="AY90" s="223">
        <f t="shared" si="43"/>
        <v>0</v>
      </c>
      <c r="AZ90" s="242"/>
      <c r="BA90" s="244">
        <f t="shared" si="44"/>
        <v>0</v>
      </c>
      <c r="BB90" s="244">
        <f t="shared" si="45"/>
        <v>0</v>
      </c>
      <c r="BC90" s="244">
        <f t="shared" si="46"/>
        <v>0</v>
      </c>
      <c r="BD90" s="244">
        <f t="shared" si="47"/>
        <v>0</v>
      </c>
      <c r="BE90" s="244">
        <f t="shared" si="48"/>
        <v>0</v>
      </c>
      <c r="BF90" s="244">
        <f t="shared" si="49"/>
        <v>0</v>
      </c>
      <c r="BG90" s="244">
        <f t="shared" si="50"/>
        <v>1.5254384388340052E-2</v>
      </c>
      <c r="BH90" s="244">
        <f t="shared" si="51"/>
        <v>0.23481749083034933</v>
      </c>
      <c r="BI90" s="244">
        <f t="shared" si="52"/>
        <v>0</v>
      </c>
      <c r="BJ90" s="244">
        <f t="shared" si="53"/>
        <v>0</v>
      </c>
      <c r="BK90" s="244">
        <f t="shared" si="54"/>
        <v>0</v>
      </c>
      <c r="BL90" s="244">
        <f t="shared" si="55"/>
        <v>0</v>
      </c>
      <c r="BM90" s="244">
        <f t="shared" si="56"/>
        <v>0</v>
      </c>
      <c r="BN90" s="244">
        <f t="shared" si="57"/>
        <v>0</v>
      </c>
      <c r="BO90" s="244">
        <f t="shared" si="58"/>
        <v>0</v>
      </c>
      <c r="BP90" s="244">
        <f t="shared" si="59"/>
        <v>0</v>
      </c>
      <c r="BQ90" s="244">
        <f t="shared" si="60"/>
        <v>0</v>
      </c>
      <c r="BR90" s="244">
        <f t="shared" si="61"/>
        <v>0</v>
      </c>
      <c r="BS90" s="244">
        <f t="shared" si="62"/>
        <v>0</v>
      </c>
      <c r="BT90" s="244">
        <f t="shared" si="63"/>
        <v>0.23481749083034933</v>
      </c>
      <c r="BU90" s="244">
        <f t="shared" si="64"/>
        <v>0</v>
      </c>
      <c r="BV90" s="244">
        <f t="shared" si="65"/>
        <v>0</v>
      </c>
      <c r="BW90" s="244">
        <f t="shared" si="66"/>
        <v>0</v>
      </c>
      <c r="BX90" s="244">
        <f t="shared" si="67"/>
        <v>0</v>
      </c>
      <c r="BY90" s="244"/>
      <c r="BZ90" s="244">
        <f t="shared" si="68"/>
        <v>0</v>
      </c>
      <c r="CA90" s="244">
        <f t="shared" si="69"/>
        <v>0</v>
      </c>
      <c r="CB90" s="244">
        <f t="shared" si="70"/>
        <v>0</v>
      </c>
      <c r="CC90" s="244">
        <f t="shared" si="71"/>
        <v>0</v>
      </c>
      <c r="CD90" s="244">
        <f t="shared" si="72"/>
        <v>0</v>
      </c>
      <c r="CE90" s="244">
        <f t="shared" si="73"/>
        <v>0</v>
      </c>
      <c r="CF90" s="244">
        <f t="shared" si="74"/>
        <v>0</v>
      </c>
      <c r="CG90" s="244">
        <f t="shared" si="75"/>
        <v>0</v>
      </c>
      <c r="CH90" s="244">
        <f t="shared" si="76"/>
        <v>0</v>
      </c>
      <c r="CI90" s="244">
        <f t="shared" si="77"/>
        <v>0</v>
      </c>
      <c r="CJ90" s="244">
        <f t="shared" si="78"/>
        <v>0</v>
      </c>
    </row>
    <row r="91" spans="1:88" ht="60">
      <c r="A91" s="222" t="s">
        <v>3643</v>
      </c>
      <c r="B91" s="232">
        <v>95156</v>
      </c>
      <c r="C91" s="232" t="s">
        <v>1148</v>
      </c>
      <c r="D91" s="232"/>
      <c r="E91" s="232" t="s">
        <v>1149</v>
      </c>
      <c r="F91" s="232"/>
      <c r="G91" s="232">
        <v>9315</v>
      </c>
      <c r="H91" s="232" t="s">
        <v>1150</v>
      </c>
      <c r="I91" s="232" t="s">
        <v>126</v>
      </c>
      <c r="J91" s="232" t="s">
        <v>700</v>
      </c>
      <c r="K91" s="232" t="s">
        <v>1151</v>
      </c>
      <c r="L91" s="232"/>
      <c r="M91" s="232">
        <v>2022</v>
      </c>
      <c r="N91" s="232">
        <v>8655826</v>
      </c>
      <c r="O91" s="239">
        <f t="shared" si="42"/>
        <v>5.284437472469098E-3</v>
      </c>
      <c r="P91" s="232">
        <v>88.16</v>
      </c>
      <c r="Q91" s="232">
        <v>4.8</v>
      </c>
      <c r="R91" s="232">
        <v>0</v>
      </c>
      <c r="S91" s="232">
        <v>0.02</v>
      </c>
      <c r="T91" s="232">
        <v>0.92</v>
      </c>
      <c r="U91" s="232">
        <v>0</v>
      </c>
      <c r="V91" s="232">
        <v>6.1</v>
      </c>
      <c r="W91" s="232">
        <v>0</v>
      </c>
      <c r="X91" s="232">
        <v>0</v>
      </c>
      <c r="Y91" s="232">
        <v>0</v>
      </c>
      <c r="Z91" s="232">
        <v>0</v>
      </c>
      <c r="AA91" s="232">
        <v>0</v>
      </c>
      <c r="AB91" s="232"/>
      <c r="AC91" s="232">
        <v>88.16</v>
      </c>
      <c r="AD91" s="232">
        <v>4.8</v>
      </c>
      <c r="AE91" s="232">
        <v>0</v>
      </c>
      <c r="AF91" s="232">
        <v>0.02</v>
      </c>
      <c r="AG91" s="232">
        <v>0.92</v>
      </c>
      <c r="AH91" s="232">
        <v>0</v>
      </c>
      <c r="AI91" s="232">
        <v>0</v>
      </c>
      <c r="AJ91" s="232">
        <v>0</v>
      </c>
      <c r="AK91" s="232">
        <v>0</v>
      </c>
      <c r="AL91" s="232">
        <v>0</v>
      </c>
      <c r="AM91" s="232">
        <v>0</v>
      </c>
      <c r="AN91" s="233"/>
      <c r="AO91" s="223">
        <f t="shared" si="41"/>
        <v>0</v>
      </c>
      <c r="AP91" s="223">
        <f t="shared" si="41"/>
        <v>0</v>
      </c>
      <c r="AQ91" s="223">
        <f t="shared" si="41"/>
        <v>0</v>
      </c>
      <c r="AR91" s="223">
        <f t="shared" si="41"/>
        <v>0</v>
      </c>
      <c r="AS91" s="223">
        <f t="shared" si="41"/>
        <v>0</v>
      </c>
      <c r="AT91" s="223">
        <f t="shared" si="41"/>
        <v>0</v>
      </c>
      <c r="AU91" s="223">
        <f t="shared" si="43"/>
        <v>0</v>
      </c>
      <c r="AV91" s="223">
        <f t="shared" si="43"/>
        <v>0</v>
      </c>
      <c r="AW91" s="223">
        <f t="shared" si="43"/>
        <v>0</v>
      </c>
      <c r="AX91" s="223">
        <f t="shared" si="43"/>
        <v>0</v>
      </c>
      <c r="AY91" s="223">
        <f t="shared" si="43"/>
        <v>0</v>
      </c>
      <c r="AZ91" s="242"/>
      <c r="BA91" s="244">
        <f t="shared" si="44"/>
        <v>0.46587600757287567</v>
      </c>
      <c r="BB91" s="244">
        <f t="shared" si="45"/>
        <v>2.536529986785167E-2</v>
      </c>
      <c r="BC91" s="244">
        <f t="shared" si="46"/>
        <v>0</v>
      </c>
      <c r="BD91" s="244">
        <f t="shared" si="47"/>
        <v>1.0568874944938196E-4</v>
      </c>
      <c r="BE91" s="244">
        <f t="shared" si="48"/>
        <v>4.8616824746715703E-3</v>
      </c>
      <c r="BF91" s="244">
        <f t="shared" si="49"/>
        <v>0</v>
      </c>
      <c r="BG91" s="244">
        <f t="shared" si="50"/>
        <v>3.2235068582061495E-2</v>
      </c>
      <c r="BH91" s="244">
        <f t="shared" si="51"/>
        <v>0</v>
      </c>
      <c r="BI91" s="244">
        <f t="shared" si="52"/>
        <v>0</v>
      </c>
      <c r="BJ91" s="244">
        <f t="shared" si="53"/>
        <v>0</v>
      </c>
      <c r="BK91" s="244">
        <f t="shared" si="54"/>
        <v>0</v>
      </c>
      <c r="BL91" s="244">
        <f t="shared" si="55"/>
        <v>0</v>
      </c>
      <c r="BM91" s="244">
        <f t="shared" si="56"/>
        <v>0</v>
      </c>
      <c r="BN91" s="244">
        <f t="shared" si="57"/>
        <v>0.46587600757287567</v>
      </c>
      <c r="BO91" s="244">
        <f t="shared" si="58"/>
        <v>2.536529986785167E-2</v>
      </c>
      <c r="BP91" s="244">
        <f t="shared" si="59"/>
        <v>0</v>
      </c>
      <c r="BQ91" s="244">
        <f t="shared" si="60"/>
        <v>1.0568874944938196E-4</v>
      </c>
      <c r="BR91" s="244">
        <f t="shared" si="61"/>
        <v>4.8616824746715703E-3</v>
      </c>
      <c r="BS91" s="244">
        <f t="shared" si="62"/>
        <v>0</v>
      </c>
      <c r="BT91" s="244">
        <f t="shared" si="63"/>
        <v>0</v>
      </c>
      <c r="BU91" s="244">
        <f t="shared" si="64"/>
        <v>0</v>
      </c>
      <c r="BV91" s="244">
        <f t="shared" si="65"/>
        <v>0</v>
      </c>
      <c r="BW91" s="244">
        <f t="shared" si="66"/>
        <v>0</v>
      </c>
      <c r="BX91" s="244">
        <f t="shared" si="67"/>
        <v>0</v>
      </c>
      <c r="BY91" s="244"/>
      <c r="BZ91" s="244">
        <f t="shared" si="68"/>
        <v>0</v>
      </c>
      <c r="CA91" s="244">
        <f t="shared" si="69"/>
        <v>0</v>
      </c>
      <c r="CB91" s="244">
        <f t="shared" si="70"/>
        <v>0</v>
      </c>
      <c r="CC91" s="244">
        <f t="shared" si="71"/>
        <v>0</v>
      </c>
      <c r="CD91" s="244">
        <f t="shared" si="72"/>
        <v>0</v>
      </c>
      <c r="CE91" s="244">
        <f t="shared" si="73"/>
        <v>0</v>
      </c>
      <c r="CF91" s="244">
        <f t="shared" si="74"/>
        <v>0</v>
      </c>
      <c r="CG91" s="244">
        <f t="shared" si="75"/>
        <v>0</v>
      </c>
      <c r="CH91" s="244">
        <f t="shared" si="76"/>
        <v>0</v>
      </c>
      <c r="CI91" s="244">
        <f t="shared" si="77"/>
        <v>0</v>
      </c>
      <c r="CJ91" s="244">
        <f t="shared" si="78"/>
        <v>0</v>
      </c>
    </row>
    <row r="92" spans="1:88" ht="60">
      <c r="A92" s="222" t="s">
        <v>3643</v>
      </c>
      <c r="B92" s="232">
        <v>98313</v>
      </c>
      <c r="C92" s="232" t="s">
        <v>1152</v>
      </c>
      <c r="D92" s="232"/>
      <c r="E92" s="232" t="s">
        <v>1153</v>
      </c>
      <c r="F92" s="232"/>
      <c r="G92" s="232">
        <v>8917</v>
      </c>
      <c r="H92" s="232" t="s">
        <v>1154</v>
      </c>
      <c r="I92" s="232" t="s">
        <v>116</v>
      </c>
      <c r="J92" s="232" t="s">
        <v>700</v>
      </c>
      <c r="K92" s="232" t="s">
        <v>1155</v>
      </c>
      <c r="L92" s="232" t="s">
        <v>1156</v>
      </c>
      <c r="M92" s="232">
        <v>2022</v>
      </c>
      <c r="N92" s="232">
        <v>8165367</v>
      </c>
      <c r="O92" s="239">
        <f t="shared" si="42"/>
        <v>1.6556820278344341E-3</v>
      </c>
      <c r="P92" s="240">
        <v>93.9</v>
      </c>
      <c r="Q92" s="232">
        <v>0</v>
      </c>
      <c r="R92" s="232">
        <v>0</v>
      </c>
      <c r="S92" s="232">
        <v>0</v>
      </c>
      <c r="T92" s="232">
        <v>0</v>
      </c>
      <c r="U92" s="232">
        <v>0</v>
      </c>
      <c r="V92" s="232">
        <v>6.1</v>
      </c>
      <c r="W92" s="232">
        <v>0</v>
      </c>
      <c r="X92" s="232">
        <v>0</v>
      </c>
      <c r="Y92" s="232">
        <v>0</v>
      </c>
      <c r="Z92" s="232">
        <v>0</v>
      </c>
      <c r="AA92" s="232">
        <v>0</v>
      </c>
      <c r="AB92" s="232"/>
      <c r="AC92" s="232">
        <v>2</v>
      </c>
      <c r="AD92" s="232">
        <v>0</v>
      </c>
      <c r="AE92" s="232">
        <v>0</v>
      </c>
      <c r="AF92" s="232">
        <v>0</v>
      </c>
      <c r="AG92" s="232">
        <v>0</v>
      </c>
      <c r="AH92" s="232">
        <v>0</v>
      </c>
      <c r="AI92" s="232">
        <v>0</v>
      </c>
      <c r="AJ92" s="232">
        <v>0</v>
      </c>
      <c r="AK92" s="232">
        <v>0</v>
      </c>
      <c r="AL92" s="232">
        <v>0</v>
      </c>
      <c r="AM92" s="232">
        <v>0</v>
      </c>
      <c r="AN92" s="233"/>
      <c r="AO92" s="223">
        <f t="shared" si="41"/>
        <v>91.9</v>
      </c>
      <c r="AP92" s="223">
        <f t="shared" si="41"/>
        <v>0</v>
      </c>
      <c r="AQ92" s="223">
        <f t="shared" si="41"/>
        <v>0</v>
      </c>
      <c r="AR92" s="223">
        <f t="shared" si="41"/>
        <v>0</v>
      </c>
      <c r="AS92" s="223">
        <f t="shared" si="41"/>
        <v>0</v>
      </c>
      <c r="AT92" s="223">
        <f t="shared" si="41"/>
        <v>0</v>
      </c>
      <c r="AU92" s="223">
        <f t="shared" si="43"/>
        <v>0</v>
      </c>
      <c r="AV92" s="223">
        <f t="shared" si="43"/>
        <v>0</v>
      </c>
      <c r="AW92" s="223">
        <f t="shared" si="43"/>
        <v>0</v>
      </c>
      <c r="AX92" s="223">
        <f t="shared" si="43"/>
        <v>0</v>
      </c>
      <c r="AY92" s="223">
        <f t="shared" si="43"/>
        <v>0</v>
      </c>
      <c r="AZ92" s="242"/>
      <c r="BA92" s="244">
        <f t="shared" si="44"/>
        <v>0.15546854241365338</v>
      </c>
      <c r="BB92" s="244">
        <f t="shared" si="45"/>
        <v>0</v>
      </c>
      <c r="BC92" s="244">
        <f t="shared" si="46"/>
        <v>0</v>
      </c>
      <c r="BD92" s="244">
        <f t="shared" si="47"/>
        <v>0</v>
      </c>
      <c r="BE92" s="244">
        <f t="shared" si="48"/>
        <v>0</v>
      </c>
      <c r="BF92" s="244">
        <f t="shared" si="49"/>
        <v>0</v>
      </c>
      <c r="BG92" s="244">
        <f t="shared" si="50"/>
        <v>1.0099660369790047E-2</v>
      </c>
      <c r="BH92" s="244">
        <f t="shared" si="51"/>
        <v>0</v>
      </c>
      <c r="BI92" s="244">
        <f t="shared" si="52"/>
        <v>0</v>
      </c>
      <c r="BJ92" s="244">
        <f t="shared" si="53"/>
        <v>0</v>
      </c>
      <c r="BK92" s="244">
        <f t="shared" si="54"/>
        <v>0</v>
      </c>
      <c r="BL92" s="244">
        <f t="shared" si="55"/>
        <v>0</v>
      </c>
      <c r="BM92" s="244">
        <f t="shared" si="56"/>
        <v>0</v>
      </c>
      <c r="BN92" s="244">
        <f t="shared" si="57"/>
        <v>3.3113640556688682E-3</v>
      </c>
      <c r="BO92" s="244">
        <f t="shared" si="58"/>
        <v>0</v>
      </c>
      <c r="BP92" s="244">
        <f t="shared" si="59"/>
        <v>0</v>
      </c>
      <c r="BQ92" s="244">
        <f t="shared" si="60"/>
        <v>0</v>
      </c>
      <c r="BR92" s="244">
        <f t="shared" si="61"/>
        <v>0</v>
      </c>
      <c r="BS92" s="244">
        <f t="shared" si="62"/>
        <v>0</v>
      </c>
      <c r="BT92" s="244">
        <f t="shared" si="63"/>
        <v>0</v>
      </c>
      <c r="BU92" s="244">
        <f t="shared" si="64"/>
        <v>0</v>
      </c>
      <c r="BV92" s="244">
        <f t="shared" si="65"/>
        <v>0</v>
      </c>
      <c r="BW92" s="244">
        <f t="shared" si="66"/>
        <v>0</v>
      </c>
      <c r="BX92" s="244">
        <f t="shared" si="67"/>
        <v>0</v>
      </c>
      <c r="BY92" s="244"/>
      <c r="BZ92" s="244">
        <f t="shared" si="68"/>
        <v>0.15215717835798451</v>
      </c>
      <c r="CA92" s="244">
        <f t="shared" si="69"/>
        <v>0</v>
      </c>
      <c r="CB92" s="244">
        <f t="shared" si="70"/>
        <v>0</v>
      </c>
      <c r="CC92" s="244">
        <f t="shared" si="71"/>
        <v>0</v>
      </c>
      <c r="CD92" s="244">
        <f t="shared" si="72"/>
        <v>0</v>
      </c>
      <c r="CE92" s="244">
        <f t="shared" si="73"/>
        <v>0</v>
      </c>
      <c r="CF92" s="244">
        <f t="shared" si="74"/>
        <v>0</v>
      </c>
      <c r="CG92" s="244">
        <f t="shared" si="75"/>
        <v>0</v>
      </c>
      <c r="CH92" s="244">
        <f t="shared" si="76"/>
        <v>0</v>
      </c>
      <c r="CI92" s="244">
        <f t="shared" si="77"/>
        <v>0</v>
      </c>
      <c r="CJ92" s="244">
        <f t="shared" si="78"/>
        <v>0</v>
      </c>
    </row>
    <row r="93" spans="1:88" ht="90">
      <c r="A93" s="222" t="s">
        <v>3643</v>
      </c>
      <c r="B93" s="232">
        <v>115259</v>
      </c>
      <c r="C93" s="232" t="s">
        <v>1157</v>
      </c>
      <c r="D93" s="232"/>
      <c r="E93" s="232" t="s">
        <v>1136</v>
      </c>
      <c r="F93" s="232"/>
      <c r="G93" s="232">
        <v>5415</v>
      </c>
      <c r="H93" s="232" t="s">
        <v>1137</v>
      </c>
      <c r="I93" s="232" t="s">
        <v>116</v>
      </c>
      <c r="J93" s="232" t="s">
        <v>700</v>
      </c>
      <c r="K93" s="232" t="s">
        <v>1158</v>
      </c>
      <c r="L93" s="232" t="s">
        <v>1159</v>
      </c>
      <c r="M93" s="232">
        <v>2022</v>
      </c>
      <c r="N93" s="232">
        <v>3042421</v>
      </c>
      <c r="O93" s="239">
        <f t="shared" si="42"/>
        <v>6.1690818928360073E-4</v>
      </c>
      <c r="P93" s="240">
        <v>42.1</v>
      </c>
      <c r="Q93" s="232">
        <v>0.9</v>
      </c>
      <c r="R93" s="232">
        <v>0</v>
      </c>
      <c r="S93" s="232">
        <v>0</v>
      </c>
      <c r="T93" s="232">
        <v>0</v>
      </c>
      <c r="U93" s="232">
        <v>0</v>
      </c>
      <c r="V93" s="232">
        <v>6.1</v>
      </c>
      <c r="W93" s="232">
        <v>50.9</v>
      </c>
      <c r="X93" s="232">
        <v>0</v>
      </c>
      <c r="Y93" s="232">
        <v>0</v>
      </c>
      <c r="Z93" s="232">
        <v>0</v>
      </c>
      <c r="AA93" s="232">
        <v>0</v>
      </c>
      <c r="AB93" s="232"/>
      <c r="AC93" s="232">
        <v>42.1</v>
      </c>
      <c r="AD93" s="232">
        <v>0.9</v>
      </c>
      <c r="AE93" s="232">
        <v>0</v>
      </c>
      <c r="AF93" s="232">
        <v>0</v>
      </c>
      <c r="AG93" s="232">
        <v>0</v>
      </c>
      <c r="AH93" s="232">
        <v>0</v>
      </c>
      <c r="AI93" s="232">
        <v>50.9</v>
      </c>
      <c r="AJ93" s="232">
        <v>0</v>
      </c>
      <c r="AK93" s="232">
        <v>0</v>
      </c>
      <c r="AL93" s="232">
        <v>0</v>
      </c>
      <c r="AM93" s="232">
        <v>0</v>
      </c>
      <c r="AN93" s="233"/>
      <c r="AO93" s="223">
        <f t="shared" si="41"/>
        <v>0</v>
      </c>
      <c r="AP93" s="223">
        <f t="shared" si="41"/>
        <v>0</v>
      </c>
      <c r="AQ93" s="223">
        <f t="shared" si="41"/>
        <v>0</v>
      </c>
      <c r="AR93" s="223">
        <f t="shared" si="41"/>
        <v>0</v>
      </c>
      <c r="AS93" s="223">
        <f t="shared" si="41"/>
        <v>0</v>
      </c>
      <c r="AT93" s="223">
        <f t="shared" si="41"/>
        <v>0</v>
      </c>
      <c r="AU93" s="223">
        <f t="shared" si="43"/>
        <v>0</v>
      </c>
      <c r="AV93" s="223">
        <f t="shared" si="43"/>
        <v>0</v>
      </c>
      <c r="AW93" s="223">
        <f t="shared" si="43"/>
        <v>0</v>
      </c>
      <c r="AX93" s="223">
        <f t="shared" si="43"/>
        <v>0</v>
      </c>
      <c r="AY93" s="223">
        <f t="shared" si="43"/>
        <v>0</v>
      </c>
      <c r="AZ93" s="242"/>
      <c r="BA93" s="244">
        <f t="shared" si="44"/>
        <v>2.5971834768839592E-2</v>
      </c>
      <c r="BB93" s="244">
        <f t="shared" si="45"/>
        <v>5.5521737035524072E-4</v>
      </c>
      <c r="BC93" s="244">
        <f t="shared" si="46"/>
        <v>0</v>
      </c>
      <c r="BD93" s="244">
        <f t="shared" si="47"/>
        <v>0</v>
      </c>
      <c r="BE93" s="244">
        <f t="shared" si="48"/>
        <v>0</v>
      </c>
      <c r="BF93" s="244">
        <f t="shared" si="49"/>
        <v>0</v>
      </c>
      <c r="BG93" s="244">
        <f t="shared" si="50"/>
        <v>3.763139954629964E-3</v>
      </c>
      <c r="BH93" s="244">
        <f t="shared" si="51"/>
        <v>3.1400626834535275E-2</v>
      </c>
      <c r="BI93" s="244">
        <f t="shared" si="52"/>
        <v>0</v>
      </c>
      <c r="BJ93" s="244">
        <f t="shared" si="53"/>
        <v>0</v>
      </c>
      <c r="BK93" s="244">
        <f t="shared" si="54"/>
        <v>0</v>
      </c>
      <c r="BL93" s="244">
        <f t="shared" si="55"/>
        <v>0</v>
      </c>
      <c r="BM93" s="244">
        <f t="shared" si="56"/>
        <v>0</v>
      </c>
      <c r="BN93" s="244">
        <f t="shared" si="57"/>
        <v>2.5971834768839592E-2</v>
      </c>
      <c r="BO93" s="244">
        <f t="shared" si="58"/>
        <v>5.5521737035524072E-4</v>
      </c>
      <c r="BP93" s="244">
        <f t="shared" si="59"/>
        <v>0</v>
      </c>
      <c r="BQ93" s="244">
        <f t="shared" si="60"/>
        <v>0</v>
      </c>
      <c r="BR93" s="244">
        <f t="shared" si="61"/>
        <v>0</v>
      </c>
      <c r="BS93" s="244">
        <f t="shared" si="62"/>
        <v>0</v>
      </c>
      <c r="BT93" s="244">
        <f t="shared" si="63"/>
        <v>3.1400626834535275E-2</v>
      </c>
      <c r="BU93" s="244">
        <f t="shared" si="64"/>
        <v>0</v>
      </c>
      <c r="BV93" s="244">
        <f t="shared" si="65"/>
        <v>0</v>
      </c>
      <c r="BW93" s="244">
        <f t="shared" si="66"/>
        <v>0</v>
      </c>
      <c r="BX93" s="244">
        <f t="shared" si="67"/>
        <v>0</v>
      </c>
      <c r="BY93" s="244"/>
      <c r="BZ93" s="244">
        <f t="shared" si="68"/>
        <v>0</v>
      </c>
      <c r="CA93" s="244">
        <f t="shared" si="69"/>
        <v>0</v>
      </c>
      <c r="CB93" s="244">
        <f t="shared" si="70"/>
        <v>0</v>
      </c>
      <c r="CC93" s="244">
        <f t="shared" si="71"/>
        <v>0</v>
      </c>
      <c r="CD93" s="244">
        <f t="shared" si="72"/>
        <v>0</v>
      </c>
      <c r="CE93" s="244">
        <f t="shared" si="73"/>
        <v>0</v>
      </c>
      <c r="CF93" s="244">
        <f t="shared" si="74"/>
        <v>0</v>
      </c>
      <c r="CG93" s="244">
        <f t="shared" si="75"/>
        <v>0</v>
      </c>
      <c r="CH93" s="244">
        <f t="shared" si="76"/>
        <v>0</v>
      </c>
      <c r="CI93" s="244">
        <f t="shared" si="77"/>
        <v>0</v>
      </c>
      <c r="CJ93" s="244">
        <f t="shared" si="78"/>
        <v>0</v>
      </c>
    </row>
    <row r="94" spans="1:88" ht="60">
      <c r="A94" s="222" t="s">
        <v>3643</v>
      </c>
      <c r="B94" s="232">
        <v>97205</v>
      </c>
      <c r="C94" s="232" t="s">
        <v>1160</v>
      </c>
      <c r="D94" s="232" t="s">
        <v>1161</v>
      </c>
      <c r="E94" s="232" t="s">
        <v>1162</v>
      </c>
      <c r="F94" s="232"/>
      <c r="G94" s="232">
        <v>5425</v>
      </c>
      <c r="H94" s="232" t="s">
        <v>1163</v>
      </c>
      <c r="I94" s="232" t="s">
        <v>116</v>
      </c>
      <c r="J94" s="232" t="s">
        <v>700</v>
      </c>
      <c r="K94" s="232" t="s">
        <v>1164</v>
      </c>
      <c r="L94" s="232"/>
      <c r="M94" s="232">
        <v>2022</v>
      </c>
      <c r="N94" s="232">
        <v>5182829</v>
      </c>
      <c r="O94" s="239">
        <f t="shared" si="42"/>
        <v>1.0509162452390826E-3</v>
      </c>
      <c r="P94" s="240">
        <v>93.8</v>
      </c>
      <c r="Q94" s="232">
        <v>0.1</v>
      </c>
      <c r="R94" s="232">
        <v>0</v>
      </c>
      <c r="S94" s="232">
        <v>0</v>
      </c>
      <c r="T94" s="232">
        <v>0</v>
      </c>
      <c r="U94" s="232">
        <v>0</v>
      </c>
      <c r="V94" s="232">
        <v>6.1</v>
      </c>
      <c r="W94" s="232">
        <v>0</v>
      </c>
      <c r="X94" s="232">
        <v>0</v>
      </c>
      <c r="Y94" s="232">
        <v>0</v>
      </c>
      <c r="Z94" s="232">
        <v>0</v>
      </c>
      <c r="AA94" s="232">
        <v>0</v>
      </c>
      <c r="AB94" s="232"/>
      <c r="AC94" s="232">
        <v>22.7</v>
      </c>
      <c r="AD94" s="232">
        <v>0.1</v>
      </c>
      <c r="AE94" s="232">
        <v>0</v>
      </c>
      <c r="AF94" s="232">
        <v>0</v>
      </c>
      <c r="AG94" s="232">
        <v>0</v>
      </c>
      <c r="AH94" s="232">
        <v>0</v>
      </c>
      <c r="AI94" s="232">
        <v>0</v>
      </c>
      <c r="AJ94" s="232">
        <v>0</v>
      </c>
      <c r="AK94" s="232">
        <v>0</v>
      </c>
      <c r="AL94" s="232">
        <v>0</v>
      </c>
      <c r="AM94" s="232">
        <v>0</v>
      </c>
      <c r="AN94" s="233"/>
      <c r="AO94" s="223">
        <f t="shared" si="41"/>
        <v>71.099999999999994</v>
      </c>
      <c r="AP94" s="223">
        <f t="shared" si="41"/>
        <v>0</v>
      </c>
      <c r="AQ94" s="223">
        <f t="shared" si="41"/>
        <v>0</v>
      </c>
      <c r="AR94" s="223">
        <f t="shared" si="41"/>
        <v>0</v>
      </c>
      <c r="AS94" s="223">
        <f t="shared" si="41"/>
        <v>0</v>
      </c>
      <c r="AT94" s="223">
        <f t="shared" si="41"/>
        <v>0</v>
      </c>
      <c r="AU94" s="223">
        <f t="shared" si="43"/>
        <v>0</v>
      </c>
      <c r="AV94" s="223">
        <f t="shared" si="43"/>
        <v>0</v>
      </c>
      <c r="AW94" s="223">
        <f t="shared" si="43"/>
        <v>0</v>
      </c>
      <c r="AX94" s="223">
        <f t="shared" si="43"/>
        <v>0</v>
      </c>
      <c r="AY94" s="223">
        <f t="shared" si="43"/>
        <v>0</v>
      </c>
      <c r="AZ94" s="242"/>
      <c r="BA94" s="244">
        <f t="shared" si="44"/>
        <v>9.8575943803425936E-2</v>
      </c>
      <c r="BB94" s="244">
        <f t="shared" si="45"/>
        <v>1.0509162452390826E-4</v>
      </c>
      <c r="BC94" s="244">
        <f t="shared" si="46"/>
        <v>0</v>
      </c>
      <c r="BD94" s="244">
        <f t="shared" si="47"/>
        <v>0</v>
      </c>
      <c r="BE94" s="244">
        <f t="shared" si="48"/>
        <v>0</v>
      </c>
      <c r="BF94" s="244">
        <f t="shared" si="49"/>
        <v>0</v>
      </c>
      <c r="BG94" s="244">
        <f t="shared" si="50"/>
        <v>6.4105890959584031E-3</v>
      </c>
      <c r="BH94" s="244">
        <f t="shared" si="51"/>
        <v>0</v>
      </c>
      <c r="BI94" s="244">
        <f t="shared" si="52"/>
        <v>0</v>
      </c>
      <c r="BJ94" s="244">
        <f t="shared" si="53"/>
        <v>0</v>
      </c>
      <c r="BK94" s="244">
        <f t="shared" si="54"/>
        <v>0</v>
      </c>
      <c r="BL94" s="244">
        <f t="shared" si="55"/>
        <v>0</v>
      </c>
      <c r="BM94" s="244">
        <f t="shared" si="56"/>
        <v>0</v>
      </c>
      <c r="BN94" s="244">
        <f t="shared" si="57"/>
        <v>2.3855798766927172E-2</v>
      </c>
      <c r="BO94" s="244">
        <f t="shared" si="58"/>
        <v>1.0509162452390826E-4</v>
      </c>
      <c r="BP94" s="244">
        <f t="shared" si="59"/>
        <v>0</v>
      </c>
      <c r="BQ94" s="244">
        <f t="shared" si="60"/>
        <v>0</v>
      </c>
      <c r="BR94" s="244">
        <f t="shared" si="61"/>
        <v>0</v>
      </c>
      <c r="BS94" s="244">
        <f t="shared" si="62"/>
        <v>0</v>
      </c>
      <c r="BT94" s="244">
        <f t="shared" si="63"/>
        <v>0</v>
      </c>
      <c r="BU94" s="244">
        <f t="shared" si="64"/>
        <v>0</v>
      </c>
      <c r="BV94" s="244">
        <f t="shared" si="65"/>
        <v>0</v>
      </c>
      <c r="BW94" s="244">
        <f t="shared" si="66"/>
        <v>0</v>
      </c>
      <c r="BX94" s="244">
        <f t="shared" si="67"/>
        <v>0</v>
      </c>
      <c r="BY94" s="244"/>
      <c r="BZ94" s="244">
        <f t="shared" si="68"/>
        <v>7.4720145036498764E-2</v>
      </c>
      <c r="CA94" s="244">
        <f t="shared" si="69"/>
        <v>0</v>
      </c>
      <c r="CB94" s="244">
        <f t="shared" si="70"/>
        <v>0</v>
      </c>
      <c r="CC94" s="244">
        <f t="shared" si="71"/>
        <v>0</v>
      </c>
      <c r="CD94" s="244">
        <f t="shared" si="72"/>
        <v>0</v>
      </c>
      <c r="CE94" s="244">
        <f t="shared" si="73"/>
        <v>0</v>
      </c>
      <c r="CF94" s="244">
        <f t="shared" si="74"/>
        <v>0</v>
      </c>
      <c r="CG94" s="244">
        <f t="shared" si="75"/>
        <v>0</v>
      </c>
      <c r="CH94" s="244">
        <f t="shared" si="76"/>
        <v>0</v>
      </c>
      <c r="CI94" s="244">
        <f t="shared" si="77"/>
        <v>0</v>
      </c>
      <c r="CJ94" s="244">
        <f t="shared" si="78"/>
        <v>0</v>
      </c>
    </row>
    <row r="95" spans="1:88" ht="60">
      <c r="A95" s="222" t="s">
        <v>3643</v>
      </c>
      <c r="B95" s="232">
        <v>96018</v>
      </c>
      <c r="C95" s="232" t="s">
        <v>1165</v>
      </c>
      <c r="D95" s="232"/>
      <c r="E95" s="232" t="s">
        <v>1166</v>
      </c>
      <c r="F95" s="232"/>
      <c r="G95" s="232">
        <v>8577</v>
      </c>
      <c r="H95" s="232" t="s">
        <v>1167</v>
      </c>
      <c r="I95" s="232" t="s">
        <v>126</v>
      </c>
      <c r="J95" s="232" t="s">
        <v>700</v>
      </c>
      <c r="K95" s="232" t="s">
        <v>1168</v>
      </c>
      <c r="L95" s="232"/>
      <c r="M95" s="232">
        <v>2022</v>
      </c>
      <c r="N95" s="232">
        <v>3582955</v>
      </c>
      <c r="O95" s="239">
        <f t="shared" si="42"/>
        <v>2.1874170834961927E-3</v>
      </c>
      <c r="P95" s="232">
        <v>76.319999999999993</v>
      </c>
      <c r="Q95" s="232">
        <v>17.07</v>
      </c>
      <c r="R95" s="232">
        <v>0</v>
      </c>
      <c r="S95" s="232">
        <v>0.51</v>
      </c>
      <c r="T95" s="232">
        <v>0</v>
      </c>
      <c r="U95" s="232">
        <v>0</v>
      </c>
      <c r="V95" s="232">
        <v>6.1</v>
      </c>
      <c r="W95" s="232">
        <v>0</v>
      </c>
      <c r="X95" s="232">
        <v>0</v>
      </c>
      <c r="Y95" s="232">
        <v>0</v>
      </c>
      <c r="Z95" s="232">
        <v>0</v>
      </c>
      <c r="AA95" s="232">
        <v>0</v>
      </c>
      <c r="AB95" s="232"/>
      <c r="AC95" s="232">
        <v>76.319999999999993</v>
      </c>
      <c r="AD95" s="232">
        <v>17.07</v>
      </c>
      <c r="AE95" s="232">
        <v>0</v>
      </c>
      <c r="AF95" s="232">
        <v>0.51</v>
      </c>
      <c r="AG95" s="232">
        <v>0</v>
      </c>
      <c r="AH95" s="232">
        <v>0</v>
      </c>
      <c r="AI95" s="232">
        <v>0</v>
      </c>
      <c r="AJ95" s="232">
        <v>0</v>
      </c>
      <c r="AK95" s="232">
        <v>0</v>
      </c>
      <c r="AL95" s="232">
        <v>0</v>
      </c>
      <c r="AM95" s="232">
        <v>0</v>
      </c>
      <c r="AN95" s="233"/>
      <c r="AO95" s="223">
        <f t="shared" si="41"/>
        <v>0</v>
      </c>
      <c r="AP95" s="223">
        <f t="shared" si="41"/>
        <v>0</v>
      </c>
      <c r="AQ95" s="223">
        <f t="shared" si="41"/>
        <v>0</v>
      </c>
      <c r="AR95" s="223">
        <f t="shared" si="41"/>
        <v>0</v>
      </c>
      <c r="AS95" s="223">
        <f t="shared" si="41"/>
        <v>0</v>
      </c>
      <c r="AT95" s="223">
        <f t="shared" si="41"/>
        <v>0</v>
      </c>
      <c r="AU95" s="223">
        <f t="shared" si="43"/>
        <v>0</v>
      </c>
      <c r="AV95" s="223">
        <f t="shared" si="43"/>
        <v>0</v>
      </c>
      <c r="AW95" s="223">
        <f t="shared" si="43"/>
        <v>0</v>
      </c>
      <c r="AX95" s="223">
        <f t="shared" si="43"/>
        <v>0</v>
      </c>
      <c r="AY95" s="223">
        <f t="shared" si="43"/>
        <v>0</v>
      </c>
      <c r="AZ95" s="242"/>
      <c r="BA95" s="244">
        <f t="shared" si="44"/>
        <v>0.16694367181242942</v>
      </c>
      <c r="BB95" s="244">
        <f t="shared" si="45"/>
        <v>3.7339209615280013E-2</v>
      </c>
      <c r="BC95" s="244">
        <f t="shared" si="46"/>
        <v>0</v>
      </c>
      <c r="BD95" s="244">
        <f t="shared" si="47"/>
        <v>1.1155827125830583E-3</v>
      </c>
      <c r="BE95" s="244">
        <f t="shared" si="48"/>
        <v>0</v>
      </c>
      <c r="BF95" s="244">
        <f t="shared" si="49"/>
        <v>0</v>
      </c>
      <c r="BG95" s="244">
        <f t="shared" si="50"/>
        <v>1.3343244209326775E-2</v>
      </c>
      <c r="BH95" s="244">
        <f t="shared" si="51"/>
        <v>0</v>
      </c>
      <c r="BI95" s="244">
        <f t="shared" si="52"/>
        <v>0</v>
      </c>
      <c r="BJ95" s="244">
        <f t="shared" si="53"/>
        <v>0</v>
      </c>
      <c r="BK95" s="244">
        <f t="shared" si="54"/>
        <v>0</v>
      </c>
      <c r="BL95" s="244">
        <f t="shared" si="55"/>
        <v>0</v>
      </c>
      <c r="BM95" s="244">
        <f t="shared" si="56"/>
        <v>0</v>
      </c>
      <c r="BN95" s="244">
        <f t="shared" si="57"/>
        <v>0.16694367181242942</v>
      </c>
      <c r="BO95" s="244">
        <f t="shared" si="58"/>
        <v>3.7339209615280013E-2</v>
      </c>
      <c r="BP95" s="244">
        <f t="shared" si="59"/>
        <v>0</v>
      </c>
      <c r="BQ95" s="244">
        <f t="shared" si="60"/>
        <v>1.1155827125830583E-3</v>
      </c>
      <c r="BR95" s="244">
        <f t="shared" si="61"/>
        <v>0</v>
      </c>
      <c r="BS95" s="244">
        <f t="shared" si="62"/>
        <v>0</v>
      </c>
      <c r="BT95" s="244">
        <f t="shared" si="63"/>
        <v>0</v>
      </c>
      <c r="BU95" s="244">
        <f t="shared" si="64"/>
        <v>0</v>
      </c>
      <c r="BV95" s="244">
        <f t="shared" si="65"/>
        <v>0</v>
      </c>
      <c r="BW95" s="244">
        <f t="shared" si="66"/>
        <v>0</v>
      </c>
      <c r="BX95" s="244">
        <f t="shared" si="67"/>
        <v>0</v>
      </c>
      <c r="BY95" s="244"/>
      <c r="BZ95" s="244">
        <f t="shared" si="68"/>
        <v>0</v>
      </c>
      <c r="CA95" s="244">
        <f t="shared" si="69"/>
        <v>0</v>
      </c>
      <c r="CB95" s="244">
        <f t="shared" si="70"/>
        <v>0</v>
      </c>
      <c r="CC95" s="244">
        <f t="shared" si="71"/>
        <v>0</v>
      </c>
      <c r="CD95" s="244">
        <f t="shared" si="72"/>
        <v>0</v>
      </c>
      <c r="CE95" s="244">
        <f t="shared" si="73"/>
        <v>0</v>
      </c>
      <c r="CF95" s="244">
        <f t="shared" si="74"/>
        <v>0</v>
      </c>
      <c r="CG95" s="244">
        <f t="shared" si="75"/>
        <v>0</v>
      </c>
      <c r="CH95" s="244">
        <f t="shared" si="76"/>
        <v>0</v>
      </c>
      <c r="CI95" s="244">
        <f t="shared" si="77"/>
        <v>0</v>
      </c>
      <c r="CJ95" s="244">
        <f t="shared" si="78"/>
        <v>0</v>
      </c>
    </row>
    <row r="96" spans="1:88" ht="60">
      <c r="A96" s="222" t="s">
        <v>3643</v>
      </c>
      <c r="B96" s="232">
        <v>100861</v>
      </c>
      <c r="C96" s="232" t="s">
        <v>1169</v>
      </c>
      <c r="D96" s="232"/>
      <c r="E96" s="232" t="s">
        <v>1170</v>
      </c>
      <c r="F96" s="232"/>
      <c r="G96" s="232">
        <v>9035</v>
      </c>
      <c r="H96" s="232" t="s">
        <v>1171</v>
      </c>
      <c r="I96" s="232" t="s">
        <v>1172</v>
      </c>
      <c r="J96" s="232" t="s">
        <v>700</v>
      </c>
      <c r="K96" s="232" t="s">
        <v>1173</v>
      </c>
      <c r="L96" s="232" t="s">
        <v>1174</v>
      </c>
      <c r="M96" s="232">
        <v>2022</v>
      </c>
      <c r="N96" s="232">
        <v>4362102</v>
      </c>
      <c r="O96" s="239">
        <f t="shared" si="42"/>
        <v>7.2807612019744922E-2</v>
      </c>
      <c r="P96" s="232">
        <v>86.95</v>
      </c>
      <c r="Q96" s="232">
        <v>6.95</v>
      </c>
      <c r="R96" s="232">
        <v>0</v>
      </c>
      <c r="S96" s="232">
        <v>0</v>
      </c>
      <c r="T96" s="232">
        <v>0</v>
      </c>
      <c r="U96" s="232">
        <v>0</v>
      </c>
      <c r="V96" s="232">
        <v>6.1</v>
      </c>
      <c r="W96" s="232">
        <v>0</v>
      </c>
      <c r="X96" s="232">
        <v>0</v>
      </c>
      <c r="Y96" s="232">
        <v>0</v>
      </c>
      <c r="Z96" s="232">
        <v>0</v>
      </c>
      <c r="AA96" s="232">
        <v>0</v>
      </c>
      <c r="AB96" s="232"/>
      <c r="AC96" s="232">
        <v>0</v>
      </c>
      <c r="AD96" s="232">
        <v>6.95</v>
      </c>
      <c r="AE96" s="232">
        <v>0</v>
      </c>
      <c r="AF96" s="232">
        <v>0</v>
      </c>
      <c r="AG96" s="232">
        <v>0</v>
      </c>
      <c r="AH96" s="232">
        <v>0</v>
      </c>
      <c r="AI96" s="232">
        <v>0</v>
      </c>
      <c r="AJ96" s="232">
        <v>0</v>
      </c>
      <c r="AK96" s="232">
        <v>0</v>
      </c>
      <c r="AL96" s="232">
        <v>0</v>
      </c>
      <c r="AM96" s="232">
        <v>0</v>
      </c>
      <c r="AN96" s="233"/>
      <c r="AO96" s="223">
        <f t="shared" si="41"/>
        <v>86.95</v>
      </c>
      <c r="AP96" s="223">
        <f t="shared" si="41"/>
        <v>0</v>
      </c>
      <c r="AQ96" s="223">
        <f t="shared" si="41"/>
        <v>0</v>
      </c>
      <c r="AR96" s="223">
        <f t="shared" si="41"/>
        <v>0</v>
      </c>
      <c r="AS96" s="223">
        <f t="shared" si="41"/>
        <v>0</v>
      </c>
      <c r="AT96" s="223">
        <f t="shared" si="41"/>
        <v>0</v>
      </c>
      <c r="AU96" s="223">
        <f t="shared" si="43"/>
        <v>0</v>
      </c>
      <c r="AV96" s="223">
        <f t="shared" si="43"/>
        <v>0</v>
      </c>
      <c r="AW96" s="223">
        <f t="shared" si="43"/>
        <v>0</v>
      </c>
      <c r="AX96" s="223">
        <f t="shared" si="43"/>
        <v>0</v>
      </c>
      <c r="AY96" s="223">
        <f t="shared" si="43"/>
        <v>0</v>
      </c>
      <c r="AZ96" s="242"/>
      <c r="BA96" s="244">
        <f t="shared" si="44"/>
        <v>6.3306218651168216</v>
      </c>
      <c r="BB96" s="244">
        <f t="shared" si="45"/>
        <v>0.50601290353722717</v>
      </c>
      <c r="BC96" s="244">
        <f t="shared" si="46"/>
        <v>0</v>
      </c>
      <c r="BD96" s="244">
        <f t="shared" si="47"/>
        <v>0</v>
      </c>
      <c r="BE96" s="244">
        <f t="shared" si="48"/>
        <v>0</v>
      </c>
      <c r="BF96" s="244">
        <f t="shared" si="49"/>
        <v>0</v>
      </c>
      <c r="BG96" s="244">
        <f t="shared" si="50"/>
        <v>0.44412643332044399</v>
      </c>
      <c r="BH96" s="244">
        <f t="shared" si="51"/>
        <v>0</v>
      </c>
      <c r="BI96" s="244">
        <f t="shared" si="52"/>
        <v>0</v>
      </c>
      <c r="BJ96" s="244">
        <f t="shared" si="53"/>
        <v>0</v>
      </c>
      <c r="BK96" s="244">
        <f t="shared" si="54"/>
        <v>0</v>
      </c>
      <c r="BL96" s="244">
        <f t="shared" si="55"/>
        <v>0</v>
      </c>
      <c r="BM96" s="244">
        <f t="shared" si="56"/>
        <v>0</v>
      </c>
      <c r="BN96" s="244">
        <f t="shared" si="57"/>
        <v>0</v>
      </c>
      <c r="BO96" s="244">
        <f t="shared" si="58"/>
        <v>0.50601290353722717</v>
      </c>
      <c r="BP96" s="244">
        <f t="shared" si="59"/>
        <v>0</v>
      </c>
      <c r="BQ96" s="244">
        <f t="shared" si="60"/>
        <v>0</v>
      </c>
      <c r="BR96" s="244">
        <f t="shared" si="61"/>
        <v>0</v>
      </c>
      <c r="BS96" s="244">
        <f t="shared" si="62"/>
        <v>0</v>
      </c>
      <c r="BT96" s="244">
        <f t="shared" si="63"/>
        <v>0</v>
      </c>
      <c r="BU96" s="244">
        <f t="shared" si="64"/>
        <v>0</v>
      </c>
      <c r="BV96" s="244">
        <f t="shared" si="65"/>
        <v>0</v>
      </c>
      <c r="BW96" s="244">
        <f t="shared" si="66"/>
        <v>0</v>
      </c>
      <c r="BX96" s="244">
        <f t="shared" si="67"/>
        <v>0</v>
      </c>
      <c r="BY96" s="244"/>
      <c r="BZ96" s="244">
        <f t="shared" si="68"/>
        <v>6.3306218651168216</v>
      </c>
      <c r="CA96" s="244">
        <f t="shared" si="69"/>
        <v>0</v>
      </c>
      <c r="CB96" s="244">
        <f t="shared" si="70"/>
        <v>0</v>
      </c>
      <c r="CC96" s="244">
        <f t="shared" si="71"/>
        <v>0</v>
      </c>
      <c r="CD96" s="244">
        <f t="shared" si="72"/>
        <v>0</v>
      </c>
      <c r="CE96" s="244">
        <f t="shared" si="73"/>
        <v>0</v>
      </c>
      <c r="CF96" s="244">
        <f t="shared" si="74"/>
        <v>0</v>
      </c>
      <c r="CG96" s="244">
        <f t="shared" si="75"/>
        <v>0</v>
      </c>
      <c r="CH96" s="244">
        <f t="shared" si="76"/>
        <v>0</v>
      </c>
      <c r="CI96" s="244">
        <f t="shared" si="77"/>
        <v>0</v>
      </c>
      <c r="CJ96" s="244">
        <f t="shared" si="78"/>
        <v>0</v>
      </c>
    </row>
    <row r="97" spans="1:88" ht="60">
      <c r="A97" s="222" t="s">
        <v>3643</v>
      </c>
      <c r="B97" s="232">
        <v>102076</v>
      </c>
      <c r="C97" s="232" t="s">
        <v>1175</v>
      </c>
      <c r="D97" s="232"/>
      <c r="E97" s="232" t="s">
        <v>1176</v>
      </c>
      <c r="F97" s="232"/>
      <c r="G97" s="232">
        <v>8522</v>
      </c>
      <c r="H97" s="232" t="s">
        <v>1177</v>
      </c>
      <c r="I97" s="232" t="s">
        <v>126</v>
      </c>
      <c r="J97" s="232" t="s">
        <v>700</v>
      </c>
      <c r="K97" s="232" t="s">
        <v>1178</v>
      </c>
      <c r="L97" s="232" t="s">
        <v>1179</v>
      </c>
      <c r="M97" s="232">
        <v>2022</v>
      </c>
      <c r="N97" s="232">
        <v>2303612</v>
      </c>
      <c r="O97" s="239">
        <f t="shared" si="42"/>
        <v>1.4063699495379741E-3</v>
      </c>
      <c r="P97" s="232">
        <v>72.7</v>
      </c>
      <c r="Q97" s="232">
        <v>1.3</v>
      </c>
      <c r="R97" s="232">
        <v>0</v>
      </c>
      <c r="S97" s="232">
        <v>0</v>
      </c>
      <c r="T97" s="232">
        <v>1.3</v>
      </c>
      <c r="U97" s="232">
        <v>0</v>
      </c>
      <c r="V97" s="232">
        <v>6.1</v>
      </c>
      <c r="W97" s="232">
        <v>18.600000000000001</v>
      </c>
      <c r="X97" s="232">
        <v>0</v>
      </c>
      <c r="Y97" s="232">
        <v>0</v>
      </c>
      <c r="Z97" s="232">
        <v>0</v>
      </c>
      <c r="AA97" s="232">
        <v>0</v>
      </c>
      <c r="AB97" s="232"/>
      <c r="AC97" s="232">
        <v>1.2</v>
      </c>
      <c r="AD97" s="232">
        <v>1.3</v>
      </c>
      <c r="AE97" s="232">
        <v>0</v>
      </c>
      <c r="AF97" s="232">
        <v>0</v>
      </c>
      <c r="AG97" s="232">
        <v>1.3</v>
      </c>
      <c r="AH97" s="232">
        <v>0</v>
      </c>
      <c r="AI97" s="232">
        <v>18.600000000000001</v>
      </c>
      <c r="AJ97" s="232">
        <v>0</v>
      </c>
      <c r="AK97" s="232">
        <v>0</v>
      </c>
      <c r="AL97" s="232">
        <v>0</v>
      </c>
      <c r="AM97" s="232">
        <v>0</v>
      </c>
      <c r="AN97" s="233"/>
      <c r="AO97" s="223">
        <f t="shared" si="41"/>
        <v>71.5</v>
      </c>
      <c r="AP97" s="223">
        <f t="shared" si="41"/>
        <v>0</v>
      </c>
      <c r="AQ97" s="223">
        <f t="shared" si="41"/>
        <v>0</v>
      </c>
      <c r="AR97" s="223">
        <f t="shared" si="41"/>
        <v>0</v>
      </c>
      <c r="AS97" s="223">
        <f t="shared" si="41"/>
        <v>0</v>
      </c>
      <c r="AT97" s="223">
        <f t="shared" si="41"/>
        <v>0</v>
      </c>
      <c r="AU97" s="223">
        <f t="shared" si="43"/>
        <v>0</v>
      </c>
      <c r="AV97" s="223">
        <f t="shared" si="43"/>
        <v>0</v>
      </c>
      <c r="AW97" s="223">
        <f t="shared" si="43"/>
        <v>0</v>
      </c>
      <c r="AX97" s="223">
        <f t="shared" si="43"/>
        <v>0</v>
      </c>
      <c r="AY97" s="223">
        <f t="shared" si="43"/>
        <v>0</v>
      </c>
      <c r="AZ97" s="242"/>
      <c r="BA97" s="244">
        <f t="shared" si="44"/>
        <v>0.10224309533141072</v>
      </c>
      <c r="BB97" s="244">
        <f t="shared" si="45"/>
        <v>1.8282809343993663E-3</v>
      </c>
      <c r="BC97" s="244">
        <f t="shared" si="46"/>
        <v>0</v>
      </c>
      <c r="BD97" s="244">
        <f t="shared" si="47"/>
        <v>0</v>
      </c>
      <c r="BE97" s="244">
        <f t="shared" si="48"/>
        <v>1.8282809343993663E-3</v>
      </c>
      <c r="BF97" s="244">
        <f t="shared" si="49"/>
        <v>0</v>
      </c>
      <c r="BG97" s="244">
        <f t="shared" si="50"/>
        <v>8.5788566921816412E-3</v>
      </c>
      <c r="BH97" s="244">
        <f t="shared" si="51"/>
        <v>2.6158481061406318E-2</v>
      </c>
      <c r="BI97" s="244">
        <f t="shared" si="52"/>
        <v>0</v>
      </c>
      <c r="BJ97" s="244">
        <f t="shared" si="53"/>
        <v>0</v>
      </c>
      <c r="BK97" s="244">
        <f t="shared" si="54"/>
        <v>0</v>
      </c>
      <c r="BL97" s="244">
        <f t="shared" si="55"/>
        <v>0</v>
      </c>
      <c r="BM97" s="244">
        <f t="shared" si="56"/>
        <v>0</v>
      </c>
      <c r="BN97" s="244">
        <f t="shared" si="57"/>
        <v>1.6876439394455688E-3</v>
      </c>
      <c r="BO97" s="244">
        <f t="shared" si="58"/>
        <v>1.8282809343993663E-3</v>
      </c>
      <c r="BP97" s="244">
        <f t="shared" si="59"/>
        <v>0</v>
      </c>
      <c r="BQ97" s="244">
        <f t="shared" si="60"/>
        <v>0</v>
      </c>
      <c r="BR97" s="244">
        <f t="shared" si="61"/>
        <v>1.8282809343993663E-3</v>
      </c>
      <c r="BS97" s="244">
        <f t="shared" si="62"/>
        <v>0</v>
      </c>
      <c r="BT97" s="244">
        <f t="shared" si="63"/>
        <v>2.6158481061406318E-2</v>
      </c>
      <c r="BU97" s="244">
        <f t="shared" si="64"/>
        <v>0</v>
      </c>
      <c r="BV97" s="244">
        <f t="shared" si="65"/>
        <v>0</v>
      </c>
      <c r="BW97" s="244">
        <f t="shared" si="66"/>
        <v>0</v>
      </c>
      <c r="BX97" s="244">
        <f t="shared" si="67"/>
        <v>0</v>
      </c>
      <c r="BY97" s="244"/>
      <c r="BZ97" s="244">
        <f t="shared" si="68"/>
        <v>0.10055545139196514</v>
      </c>
      <c r="CA97" s="244">
        <f t="shared" si="69"/>
        <v>0</v>
      </c>
      <c r="CB97" s="244">
        <f t="shared" si="70"/>
        <v>0</v>
      </c>
      <c r="CC97" s="244">
        <f t="shared" si="71"/>
        <v>0</v>
      </c>
      <c r="CD97" s="244">
        <f t="shared" si="72"/>
        <v>0</v>
      </c>
      <c r="CE97" s="244">
        <f t="shared" si="73"/>
        <v>0</v>
      </c>
      <c r="CF97" s="244">
        <f t="shared" si="74"/>
        <v>0</v>
      </c>
      <c r="CG97" s="244">
        <f t="shared" si="75"/>
        <v>0</v>
      </c>
      <c r="CH97" s="244">
        <f t="shared" si="76"/>
        <v>0</v>
      </c>
      <c r="CI97" s="244">
        <f t="shared" si="77"/>
        <v>0</v>
      </c>
      <c r="CJ97" s="244">
        <f t="shared" si="78"/>
        <v>0</v>
      </c>
    </row>
    <row r="98" spans="1:88" ht="60">
      <c r="A98" s="222" t="s">
        <v>3643</v>
      </c>
      <c r="B98" s="232">
        <v>113389</v>
      </c>
      <c r="C98" s="232" t="s">
        <v>1180</v>
      </c>
      <c r="D98" s="232"/>
      <c r="E98" s="232" t="s">
        <v>1181</v>
      </c>
      <c r="F98" s="232"/>
      <c r="G98" s="232">
        <v>6133</v>
      </c>
      <c r="H98" s="232" t="s">
        <v>1182</v>
      </c>
      <c r="I98" s="232" t="s">
        <v>123</v>
      </c>
      <c r="J98" s="232" t="s">
        <v>700</v>
      </c>
      <c r="K98" s="232" t="s">
        <v>1183</v>
      </c>
      <c r="L98" s="232" t="s">
        <v>1184</v>
      </c>
      <c r="M98" s="232">
        <v>2022</v>
      </c>
      <c r="N98" s="232">
        <v>5319173</v>
      </c>
      <c r="O98" s="239">
        <f t="shared" si="42"/>
        <v>8.4088676232562428E-4</v>
      </c>
      <c r="P98" s="232">
        <v>0</v>
      </c>
      <c r="Q98" s="232">
        <v>5.2</v>
      </c>
      <c r="R98" s="232">
        <v>0</v>
      </c>
      <c r="S98" s="232">
        <v>0</v>
      </c>
      <c r="T98" s="232">
        <v>0</v>
      </c>
      <c r="U98" s="232">
        <v>0</v>
      </c>
      <c r="V98" s="232">
        <v>6.1</v>
      </c>
      <c r="W98" s="232">
        <v>88.7</v>
      </c>
      <c r="X98" s="232">
        <v>0</v>
      </c>
      <c r="Y98" s="232">
        <v>0</v>
      </c>
      <c r="Z98" s="232">
        <v>0</v>
      </c>
      <c r="AA98" s="232">
        <v>0</v>
      </c>
      <c r="AB98" s="232"/>
      <c r="AC98" s="232">
        <v>0</v>
      </c>
      <c r="AD98" s="232">
        <v>5.2</v>
      </c>
      <c r="AE98" s="232">
        <v>0</v>
      </c>
      <c r="AF98" s="232">
        <v>0</v>
      </c>
      <c r="AG98" s="232">
        <v>0</v>
      </c>
      <c r="AH98" s="232">
        <v>0</v>
      </c>
      <c r="AI98" s="232">
        <v>88.7</v>
      </c>
      <c r="AJ98" s="232">
        <v>0</v>
      </c>
      <c r="AK98" s="232">
        <v>0</v>
      </c>
      <c r="AL98" s="232">
        <v>0</v>
      </c>
      <c r="AM98" s="232">
        <v>0</v>
      </c>
      <c r="AN98" s="233"/>
      <c r="AO98" s="223">
        <f t="shared" si="41"/>
        <v>0</v>
      </c>
      <c r="AP98" s="223">
        <f t="shared" si="41"/>
        <v>0</v>
      </c>
      <c r="AQ98" s="223">
        <f t="shared" si="41"/>
        <v>0</v>
      </c>
      <c r="AR98" s="223">
        <f t="shared" si="41"/>
        <v>0</v>
      </c>
      <c r="AS98" s="223">
        <f t="shared" si="41"/>
        <v>0</v>
      </c>
      <c r="AT98" s="223">
        <f t="shared" si="41"/>
        <v>0</v>
      </c>
      <c r="AU98" s="223">
        <f t="shared" si="43"/>
        <v>0</v>
      </c>
      <c r="AV98" s="223">
        <f t="shared" si="43"/>
        <v>0</v>
      </c>
      <c r="AW98" s="223">
        <f t="shared" si="43"/>
        <v>0</v>
      </c>
      <c r="AX98" s="223">
        <f t="shared" si="43"/>
        <v>0</v>
      </c>
      <c r="AY98" s="223">
        <f t="shared" si="43"/>
        <v>0</v>
      </c>
      <c r="AZ98" s="242"/>
      <c r="BA98" s="244">
        <f t="shared" si="44"/>
        <v>0</v>
      </c>
      <c r="BB98" s="244">
        <f t="shared" si="45"/>
        <v>4.3726111640932461E-3</v>
      </c>
      <c r="BC98" s="244">
        <f t="shared" si="46"/>
        <v>0</v>
      </c>
      <c r="BD98" s="244">
        <f t="shared" si="47"/>
        <v>0</v>
      </c>
      <c r="BE98" s="244">
        <f t="shared" si="48"/>
        <v>0</v>
      </c>
      <c r="BF98" s="244">
        <f t="shared" si="49"/>
        <v>0</v>
      </c>
      <c r="BG98" s="244">
        <f t="shared" si="50"/>
        <v>5.129409250186308E-3</v>
      </c>
      <c r="BH98" s="244">
        <f t="shared" si="51"/>
        <v>7.4586655818282874E-2</v>
      </c>
      <c r="BI98" s="244">
        <f t="shared" si="52"/>
        <v>0</v>
      </c>
      <c r="BJ98" s="244">
        <f t="shared" si="53"/>
        <v>0</v>
      </c>
      <c r="BK98" s="244">
        <f t="shared" si="54"/>
        <v>0</v>
      </c>
      <c r="BL98" s="244">
        <f t="shared" si="55"/>
        <v>0</v>
      </c>
      <c r="BM98" s="244">
        <f t="shared" si="56"/>
        <v>0</v>
      </c>
      <c r="BN98" s="244">
        <f t="shared" si="57"/>
        <v>0</v>
      </c>
      <c r="BO98" s="244">
        <f t="shared" si="58"/>
        <v>4.3726111640932461E-3</v>
      </c>
      <c r="BP98" s="244">
        <f t="shared" si="59"/>
        <v>0</v>
      </c>
      <c r="BQ98" s="244">
        <f t="shared" si="60"/>
        <v>0</v>
      </c>
      <c r="BR98" s="244">
        <f t="shared" si="61"/>
        <v>0</v>
      </c>
      <c r="BS98" s="244">
        <f t="shared" si="62"/>
        <v>0</v>
      </c>
      <c r="BT98" s="244">
        <f t="shared" si="63"/>
        <v>7.4586655818282874E-2</v>
      </c>
      <c r="BU98" s="244">
        <f t="shared" si="64"/>
        <v>0</v>
      </c>
      <c r="BV98" s="244">
        <f t="shared" si="65"/>
        <v>0</v>
      </c>
      <c r="BW98" s="244">
        <f t="shared" si="66"/>
        <v>0</v>
      </c>
      <c r="BX98" s="244">
        <f t="shared" si="67"/>
        <v>0</v>
      </c>
      <c r="BY98" s="244"/>
      <c r="BZ98" s="244">
        <f t="shared" si="68"/>
        <v>0</v>
      </c>
      <c r="CA98" s="244">
        <f t="shared" si="69"/>
        <v>0</v>
      </c>
      <c r="CB98" s="244">
        <f t="shared" si="70"/>
        <v>0</v>
      </c>
      <c r="CC98" s="244">
        <f t="shared" si="71"/>
        <v>0</v>
      </c>
      <c r="CD98" s="244">
        <f t="shared" si="72"/>
        <v>0</v>
      </c>
      <c r="CE98" s="244">
        <f t="shared" si="73"/>
        <v>0</v>
      </c>
      <c r="CF98" s="244">
        <f t="shared" si="74"/>
        <v>0</v>
      </c>
      <c r="CG98" s="244">
        <f t="shared" si="75"/>
        <v>0</v>
      </c>
      <c r="CH98" s="244">
        <f t="shared" si="76"/>
        <v>0</v>
      </c>
      <c r="CI98" s="244">
        <f t="shared" si="77"/>
        <v>0</v>
      </c>
      <c r="CJ98" s="244">
        <f t="shared" si="78"/>
        <v>0</v>
      </c>
    </row>
    <row r="99" spans="1:88" ht="60">
      <c r="A99" s="222" t="s">
        <v>3643</v>
      </c>
      <c r="B99" s="232">
        <v>112882</v>
      </c>
      <c r="C99" s="232" t="s">
        <v>1185</v>
      </c>
      <c r="D99" s="232"/>
      <c r="E99" s="232" t="s">
        <v>1186</v>
      </c>
      <c r="F99" s="232"/>
      <c r="G99" s="232">
        <v>5626</v>
      </c>
      <c r="H99" s="232" t="s">
        <v>1187</v>
      </c>
      <c r="I99" s="232" t="s">
        <v>116</v>
      </c>
      <c r="J99" s="232" t="s">
        <v>700</v>
      </c>
      <c r="K99" s="232" t="s">
        <v>1188</v>
      </c>
      <c r="L99" s="232" t="s">
        <v>1189</v>
      </c>
      <c r="M99" s="232">
        <v>2022</v>
      </c>
      <c r="N99" s="232">
        <v>4456547</v>
      </c>
      <c r="O99" s="239">
        <f t="shared" si="42"/>
        <v>9.0364888364472332E-4</v>
      </c>
      <c r="P99" s="240">
        <v>0</v>
      </c>
      <c r="Q99" s="232">
        <v>2.5</v>
      </c>
      <c r="R99" s="232">
        <v>0</v>
      </c>
      <c r="S99" s="232">
        <v>0</v>
      </c>
      <c r="T99" s="232">
        <v>0</v>
      </c>
      <c r="U99" s="232">
        <v>0</v>
      </c>
      <c r="V99" s="232">
        <v>6.1</v>
      </c>
      <c r="W99" s="232">
        <v>91.4</v>
      </c>
      <c r="X99" s="232">
        <v>0</v>
      </c>
      <c r="Y99" s="232">
        <v>0</v>
      </c>
      <c r="Z99" s="232">
        <v>0</v>
      </c>
      <c r="AA99" s="232">
        <v>0</v>
      </c>
      <c r="AB99" s="232"/>
      <c r="AC99" s="232">
        <v>0</v>
      </c>
      <c r="AD99" s="232">
        <v>2.5</v>
      </c>
      <c r="AE99" s="232">
        <v>0</v>
      </c>
      <c r="AF99" s="232">
        <v>0</v>
      </c>
      <c r="AG99" s="232">
        <v>0</v>
      </c>
      <c r="AH99" s="232">
        <v>0</v>
      </c>
      <c r="AI99" s="232">
        <v>91.4</v>
      </c>
      <c r="AJ99" s="232">
        <v>0</v>
      </c>
      <c r="AK99" s="232">
        <v>0</v>
      </c>
      <c r="AL99" s="232">
        <v>0</v>
      </c>
      <c r="AM99" s="232">
        <v>0</v>
      </c>
      <c r="AN99" s="233"/>
      <c r="AO99" s="223">
        <f t="shared" si="41"/>
        <v>0</v>
      </c>
      <c r="AP99" s="223">
        <f t="shared" si="41"/>
        <v>0</v>
      </c>
      <c r="AQ99" s="223">
        <f t="shared" si="41"/>
        <v>0</v>
      </c>
      <c r="AR99" s="223">
        <f t="shared" si="41"/>
        <v>0</v>
      </c>
      <c r="AS99" s="223">
        <f t="shared" si="41"/>
        <v>0</v>
      </c>
      <c r="AT99" s="223">
        <f t="shared" si="41"/>
        <v>0</v>
      </c>
      <c r="AU99" s="223">
        <f t="shared" si="43"/>
        <v>0</v>
      </c>
      <c r="AV99" s="223">
        <f t="shared" si="43"/>
        <v>0</v>
      </c>
      <c r="AW99" s="223">
        <f t="shared" si="43"/>
        <v>0</v>
      </c>
      <c r="AX99" s="223">
        <f t="shared" si="43"/>
        <v>0</v>
      </c>
      <c r="AY99" s="223">
        <f t="shared" si="43"/>
        <v>0</v>
      </c>
      <c r="AZ99" s="242"/>
      <c r="BA99" s="244">
        <f t="shared" si="44"/>
        <v>0</v>
      </c>
      <c r="BB99" s="244">
        <f t="shared" si="45"/>
        <v>2.2591222091118083E-3</v>
      </c>
      <c r="BC99" s="244">
        <f t="shared" si="46"/>
        <v>0</v>
      </c>
      <c r="BD99" s="244">
        <f t="shared" si="47"/>
        <v>0</v>
      </c>
      <c r="BE99" s="244">
        <f t="shared" si="48"/>
        <v>0</v>
      </c>
      <c r="BF99" s="244">
        <f t="shared" si="49"/>
        <v>0</v>
      </c>
      <c r="BG99" s="244">
        <f t="shared" si="50"/>
        <v>5.5122581902328121E-3</v>
      </c>
      <c r="BH99" s="244">
        <f t="shared" si="51"/>
        <v>8.259350796512771E-2</v>
      </c>
      <c r="BI99" s="244">
        <f t="shared" si="52"/>
        <v>0</v>
      </c>
      <c r="BJ99" s="244">
        <f t="shared" si="53"/>
        <v>0</v>
      </c>
      <c r="BK99" s="244">
        <f t="shared" si="54"/>
        <v>0</v>
      </c>
      <c r="BL99" s="244">
        <f t="shared" si="55"/>
        <v>0</v>
      </c>
      <c r="BM99" s="244">
        <f t="shared" si="56"/>
        <v>0</v>
      </c>
      <c r="BN99" s="244">
        <f t="shared" si="57"/>
        <v>0</v>
      </c>
      <c r="BO99" s="244">
        <f t="shared" si="58"/>
        <v>2.2591222091118083E-3</v>
      </c>
      <c r="BP99" s="244">
        <f t="shared" si="59"/>
        <v>0</v>
      </c>
      <c r="BQ99" s="244">
        <f t="shared" si="60"/>
        <v>0</v>
      </c>
      <c r="BR99" s="244">
        <f t="shared" si="61"/>
        <v>0</v>
      </c>
      <c r="BS99" s="244">
        <f t="shared" si="62"/>
        <v>0</v>
      </c>
      <c r="BT99" s="244">
        <f t="shared" si="63"/>
        <v>8.259350796512771E-2</v>
      </c>
      <c r="BU99" s="244">
        <f t="shared" si="64"/>
        <v>0</v>
      </c>
      <c r="BV99" s="244">
        <f t="shared" si="65"/>
        <v>0</v>
      </c>
      <c r="BW99" s="244">
        <f t="shared" si="66"/>
        <v>0</v>
      </c>
      <c r="BX99" s="244">
        <f t="shared" si="67"/>
        <v>0</v>
      </c>
      <c r="BY99" s="244"/>
      <c r="BZ99" s="244">
        <f t="shared" si="68"/>
        <v>0</v>
      </c>
      <c r="CA99" s="244">
        <f t="shared" si="69"/>
        <v>0</v>
      </c>
      <c r="CB99" s="244">
        <f t="shared" si="70"/>
        <v>0</v>
      </c>
      <c r="CC99" s="244">
        <f t="shared" si="71"/>
        <v>0</v>
      </c>
      <c r="CD99" s="244">
        <f t="shared" si="72"/>
        <v>0</v>
      </c>
      <c r="CE99" s="244">
        <f t="shared" si="73"/>
        <v>0</v>
      </c>
      <c r="CF99" s="244">
        <f t="shared" si="74"/>
        <v>0</v>
      </c>
      <c r="CG99" s="244">
        <f t="shared" si="75"/>
        <v>0</v>
      </c>
      <c r="CH99" s="244">
        <f t="shared" si="76"/>
        <v>0</v>
      </c>
      <c r="CI99" s="244">
        <f t="shared" si="77"/>
        <v>0</v>
      </c>
      <c r="CJ99" s="244">
        <f t="shared" si="78"/>
        <v>0</v>
      </c>
    </row>
    <row r="100" spans="1:88" ht="255">
      <c r="A100" s="222" t="s">
        <v>3643</v>
      </c>
      <c r="B100" s="232">
        <v>88885</v>
      </c>
      <c r="C100" s="232" t="s">
        <v>1190</v>
      </c>
      <c r="D100" s="232"/>
      <c r="E100" s="232" t="s">
        <v>1191</v>
      </c>
      <c r="F100" s="232"/>
      <c r="G100" s="232">
        <v>9326</v>
      </c>
      <c r="H100" s="232" t="s">
        <v>1192</v>
      </c>
      <c r="I100" s="232" t="s">
        <v>126</v>
      </c>
      <c r="J100" s="232" t="s">
        <v>700</v>
      </c>
      <c r="K100" s="232" t="s">
        <v>1193</v>
      </c>
      <c r="L100" s="232"/>
      <c r="M100" s="232">
        <v>2022</v>
      </c>
      <c r="N100" s="232">
        <v>10868127</v>
      </c>
      <c r="O100" s="239">
        <f t="shared" si="42"/>
        <v>6.6350614689289229E-3</v>
      </c>
      <c r="P100" s="232">
        <v>91.4</v>
      </c>
      <c r="Q100" s="232">
        <v>1.8</v>
      </c>
      <c r="R100" s="232">
        <v>0</v>
      </c>
      <c r="S100" s="232">
        <v>0</v>
      </c>
      <c r="T100" s="232">
        <v>0.7</v>
      </c>
      <c r="U100" s="232">
        <v>0</v>
      </c>
      <c r="V100" s="232">
        <v>6.1</v>
      </c>
      <c r="W100" s="232">
        <v>0</v>
      </c>
      <c r="X100" s="232">
        <v>0</v>
      </c>
      <c r="Y100" s="232">
        <v>0</v>
      </c>
      <c r="Z100" s="232">
        <v>0</v>
      </c>
      <c r="AA100" s="232">
        <v>0</v>
      </c>
      <c r="AB100" s="232"/>
      <c r="AC100" s="232">
        <v>58.4</v>
      </c>
      <c r="AD100" s="232">
        <v>1.8</v>
      </c>
      <c r="AE100" s="232">
        <v>0</v>
      </c>
      <c r="AF100" s="232">
        <v>0</v>
      </c>
      <c r="AG100" s="232">
        <v>0.7</v>
      </c>
      <c r="AH100" s="232">
        <v>0</v>
      </c>
      <c r="AI100" s="232">
        <v>0</v>
      </c>
      <c r="AJ100" s="232">
        <v>0</v>
      </c>
      <c r="AK100" s="232">
        <v>0</v>
      </c>
      <c r="AL100" s="232">
        <v>0</v>
      </c>
      <c r="AM100" s="232">
        <v>0</v>
      </c>
      <c r="AN100" s="233" t="s">
        <v>754</v>
      </c>
      <c r="AO100" s="223">
        <f t="shared" si="41"/>
        <v>33.000000000000007</v>
      </c>
      <c r="AP100" s="223">
        <f t="shared" si="41"/>
        <v>0</v>
      </c>
      <c r="AQ100" s="223">
        <f t="shared" si="41"/>
        <v>0</v>
      </c>
      <c r="AR100" s="223">
        <f t="shared" ref="AR100:AT163" si="79">S100-AF100</f>
        <v>0</v>
      </c>
      <c r="AS100" s="223">
        <f t="shared" si="79"/>
        <v>0</v>
      </c>
      <c r="AT100" s="223">
        <f t="shared" si="79"/>
        <v>0</v>
      </c>
      <c r="AU100" s="223">
        <f t="shared" si="43"/>
        <v>0</v>
      </c>
      <c r="AV100" s="223">
        <f t="shared" si="43"/>
        <v>0</v>
      </c>
      <c r="AW100" s="223">
        <f t="shared" si="43"/>
        <v>0</v>
      </c>
      <c r="AX100" s="223">
        <f t="shared" si="43"/>
        <v>0</v>
      </c>
      <c r="AY100" s="223">
        <f t="shared" si="43"/>
        <v>0</v>
      </c>
      <c r="AZ100" s="242"/>
      <c r="BA100" s="244">
        <f t="shared" si="44"/>
        <v>0.60644461826010354</v>
      </c>
      <c r="BB100" s="244">
        <f t="shared" si="45"/>
        <v>1.1943110644072061E-2</v>
      </c>
      <c r="BC100" s="244">
        <f t="shared" si="46"/>
        <v>0</v>
      </c>
      <c r="BD100" s="244">
        <f t="shared" si="47"/>
        <v>0</v>
      </c>
      <c r="BE100" s="244">
        <f t="shared" si="48"/>
        <v>4.644543028250246E-3</v>
      </c>
      <c r="BF100" s="244">
        <f t="shared" si="49"/>
        <v>0</v>
      </c>
      <c r="BG100" s="244">
        <f t="shared" si="50"/>
        <v>4.0473874960466429E-2</v>
      </c>
      <c r="BH100" s="244">
        <f t="shared" si="51"/>
        <v>0</v>
      </c>
      <c r="BI100" s="244">
        <f t="shared" si="52"/>
        <v>0</v>
      </c>
      <c r="BJ100" s="244">
        <f t="shared" si="53"/>
        <v>0</v>
      </c>
      <c r="BK100" s="244">
        <f t="shared" si="54"/>
        <v>0</v>
      </c>
      <c r="BL100" s="244">
        <f t="shared" si="55"/>
        <v>0</v>
      </c>
      <c r="BM100" s="244">
        <f t="shared" si="56"/>
        <v>0</v>
      </c>
      <c r="BN100" s="244">
        <f t="shared" si="57"/>
        <v>0.38748758978544906</v>
      </c>
      <c r="BO100" s="244">
        <f t="shared" si="58"/>
        <v>1.1943110644072061E-2</v>
      </c>
      <c r="BP100" s="244">
        <f t="shared" si="59"/>
        <v>0</v>
      </c>
      <c r="BQ100" s="244">
        <f t="shared" si="60"/>
        <v>0</v>
      </c>
      <c r="BR100" s="244">
        <f t="shared" si="61"/>
        <v>4.644543028250246E-3</v>
      </c>
      <c r="BS100" s="244">
        <f t="shared" si="62"/>
        <v>0</v>
      </c>
      <c r="BT100" s="244">
        <f t="shared" si="63"/>
        <v>0</v>
      </c>
      <c r="BU100" s="244">
        <f t="shared" si="64"/>
        <v>0</v>
      </c>
      <c r="BV100" s="244">
        <f t="shared" si="65"/>
        <v>0</v>
      </c>
      <c r="BW100" s="244">
        <f t="shared" si="66"/>
        <v>0</v>
      </c>
      <c r="BX100" s="244">
        <f t="shared" si="67"/>
        <v>0</v>
      </c>
      <c r="BY100" s="244"/>
      <c r="BZ100" s="244">
        <f t="shared" si="68"/>
        <v>0.21895702847465451</v>
      </c>
      <c r="CA100" s="244">
        <f t="shared" si="69"/>
        <v>0</v>
      </c>
      <c r="CB100" s="244">
        <f t="shared" si="70"/>
        <v>0</v>
      </c>
      <c r="CC100" s="244">
        <f t="shared" si="71"/>
        <v>0</v>
      </c>
      <c r="CD100" s="244">
        <f t="shared" si="72"/>
        <v>0</v>
      </c>
      <c r="CE100" s="244">
        <f t="shared" si="73"/>
        <v>0</v>
      </c>
      <c r="CF100" s="244">
        <f t="shared" si="74"/>
        <v>0</v>
      </c>
      <c r="CG100" s="244">
        <f t="shared" si="75"/>
        <v>0</v>
      </c>
      <c r="CH100" s="244">
        <f t="shared" si="76"/>
        <v>0</v>
      </c>
      <c r="CI100" s="244">
        <f t="shared" si="77"/>
        <v>0</v>
      </c>
      <c r="CJ100" s="244">
        <f t="shared" si="78"/>
        <v>0</v>
      </c>
    </row>
    <row r="101" spans="1:88" ht="60">
      <c r="A101" s="222" t="s">
        <v>3643</v>
      </c>
      <c r="B101" s="232">
        <v>102148</v>
      </c>
      <c r="C101" s="232" t="s">
        <v>1194</v>
      </c>
      <c r="D101" s="232" t="s">
        <v>1195</v>
      </c>
      <c r="E101" s="232" t="s">
        <v>1196</v>
      </c>
      <c r="F101" s="232" t="s">
        <v>750</v>
      </c>
      <c r="G101" s="232">
        <v>6156</v>
      </c>
      <c r="H101" s="232" t="s">
        <v>1197</v>
      </c>
      <c r="I101" s="232" t="s">
        <v>123</v>
      </c>
      <c r="J101" s="232" t="s">
        <v>700</v>
      </c>
      <c r="K101" s="232" t="s">
        <v>1198</v>
      </c>
      <c r="L101" s="232"/>
      <c r="M101" s="232">
        <v>2022</v>
      </c>
      <c r="N101" s="232">
        <v>8206807</v>
      </c>
      <c r="O101" s="239">
        <f t="shared" si="42"/>
        <v>1.2973812596922998E-3</v>
      </c>
      <c r="P101" s="232">
        <v>0</v>
      </c>
      <c r="Q101" s="232">
        <v>0</v>
      </c>
      <c r="R101" s="232">
        <v>0</v>
      </c>
      <c r="S101" s="232">
        <v>0</v>
      </c>
      <c r="T101" s="232">
        <v>0</v>
      </c>
      <c r="U101" s="232">
        <v>0</v>
      </c>
      <c r="V101" s="232">
        <v>6.1</v>
      </c>
      <c r="W101" s="232">
        <v>93.9</v>
      </c>
      <c r="X101" s="232">
        <v>0</v>
      </c>
      <c r="Y101" s="232">
        <v>0</v>
      </c>
      <c r="Z101" s="232">
        <v>0</v>
      </c>
      <c r="AA101" s="232">
        <v>0</v>
      </c>
      <c r="AB101" s="232"/>
      <c r="AC101" s="232">
        <v>0</v>
      </c>
      <c r="AD101" s="232">
        <v>0</v>
      </c>
      <c r="AE101" s="232">
        <v>0</v>
      </c>
      <c r="AF101" s="232">
        <v>0</v>
      </c>
      <c r="AG101" s="232">
        <v>0</v>
      </c>
      <c r="AH101" s="232">
        <v>0</v>
      </c>
      <c r="AI101" s="232">
        <v>93.9</v>
      </c>
      <c r="AJ101" s="232">
        <v>0</v>
      </c>
      <c r="AK101" s="232">
        <v>0</v>
      </c>
      <c r="AL101" s="232">
        <v>0</v>
      </c>
      <c r="AM101" s="232">
        <v>0</v>
      </c>
      <c r="AN101" s="233"/>
      <c r="AO101" s="223">
        <f t="shared" ref="AO101:AT164" si="80">P101-AC101</f>
        <v>0</v>
      </c>
      <c r="AP101" s="223">
        <f t="shared" si="80"/>
        <v>0</v>
      </c>
      <c r="AQ101" s="223">
        <f t="shared" si="80"/>
        <v>0</v>
      </c>
      <c r="AR101" s="223">
        <f t="shared" si="79"/>
        <v>0</v>
      </c>
      <c r="AS101" s="223">
        <f t="shared" si="79"/>
        <v>0</v>
      </c>
      <c r="AT101" s="223">
        <f t="shared" si="79"/>
        <v>0</v>
      </c>
      <c r="AU101" s="223">
        <f t="shared" si="43"/>
        <v>0</v>
      </c>
      <c r="AV101" s="223">
        <f t="shared" si="43"/>
        <v>0</v>
      </c>
      <c r="AW101" s="223">
        <f t="shared" si="43"/>
        <v>0</v>
      </c>
      <c r="AX101" s="223">
        <f t="shared" si="43"/>
        <v>0</v>
      </c>
      <c r="AY101" s="223">
        <f t="shared" si="43"/>
        <v>0</v>
      </c>
      <c r="AZ101" s="242"/>
      <c r="BA101" s="244">
        <f t="shared" si="44"/>
        <v>0</v>
      </c>
      <c r="BB101" s="244">
        <f t="shared" si="45"/>
        <v>0</v>
      </c>
      <c r="BC101" s="244">
        <f t="shared" si="46"/>
        <v>0</v>
      </c>
      <c r="BD101" s="244">
        <f t="shared" si="47"/>
        <v>0</v>
      </c>
      <c r="BE101" s="244">
        <f t="shared" si="48"/>
        <v>0</v>
      </c>
      <c r="BF101" s="244">
        <f t="shared" si="49"/>
        <v>0</v>
      </c>
      <c r="BG101" s="244">
        <f t="shared" si="50"/>
        <v>7.9140256841230289E-3</v>
      </c>
      <c r="BH101" s="244">
        <f t="shared" si="51"/>
        <v>0.12182410028510696</v>
      </c>
      <c r="BI101" s="244">
        <f t="shared" si="52"/>
        <v>0</v>
      </c>
      <c r="BJ101" s="244">
        <f t="shared" si="53"/>
        <v>0</v>
      </c>
      <c r="BK101" s="244">
        <f t="shared" si="54"/>
        <v>0</v>
      </c>
      <c r="BL101" s="244">
        <f t="shared" si="55"/>
        <v>0</v>
      </c>
      <c r="BM101" s="244">
        <f t="shared" si="56"/>
        <v>0</v>
      </c>
      <c r="BN101" s="244">
        <f t="shared" si="57"/>
        <v>0</v>
      </c>
      <c r="BO101" s="244">
        <f t="shared" si="58"/>
        <v>0</v>
      </c>
      <c r="BP101" s="244">
        <f t="shared" si="59"/>
        <v>0</v>
      </c>
      <c r="BQ101" s="244">
        <f t="shared" si="60"/>
        <v>0</v>
      </c>
      <c r="BR101" s="244">
        <f t="shared" si="61"/>
        <v>0</v>
      </c>
      <c r="BS101" s="244">
        <f t="shared" si="62"/>
        <v>0</v>
      </c>
      <c r="BT101" s="244">
        <f t="shared" si="63"/>
        <v>0.12182410028510696</v>
      </c>
      <c r="BU101" s="244">
        <f t="shared" si="64"/>
        <v>0</v>
      </c>
      <c r="BV101" s="244">
        <f t="shared" si="65"/>
        <v>0</v>
      </c>
      <c r="BW101" s="244">
        <f t="shared" si="66"/>
        <v>0</v>
      </c>
      <c r="BX101" s="244">
        <f t="shared" si="67"/>
        <v>0</v>
      </c>
      <c r="BY101" s="244"/>
      <c r="BZ101" s="244">
        <f t="shared" si="68"/>
        <v>0</v>
      </c>
      <c r="CA101" s="244">
        <f t="shared" si="69"/>
        <v>0</v>
      </c>
      <c r="CB101" s="244">
        <f t="shared" si="70"/>
        <v>0</v>
      </c>
      <c r="CC101" s="244">
        <f t="shared" si="71"/>
        <v>0</v>
      </c>
      <c r="CD101" s="244">
        <f t="shared" si="72"/>
        <v>0</v>
      </c>
      <c r="CE101" s="244">
        <f t="shared" si="73"/>
        <v>0</v>
      </c>
      <c r="CF101" s="244">
        <f t="shared" si="74"/>
        <v>0</v>
      </c>
      <c r="CG101" s="244">
        <f t="shared" si="75"/>
        <v>0</v>
      </c>
      <c r="CH101" s="244">
        <f t="shared" si="76"/>
        <v>0</v>
      </c>
      <c r="CI101" s="244">
        <f t="shared" si="77"/>
        <v>0</v>
      </c>
      <c r="CJ101" s="244">
        <f t="shared" si="78"/>
        <v>0</v>
      </c>
    </row>
    <row r="102" spans="1:88" ht="60">
      <c r="A102" s="222" t="s">
        <v>3643</v>
      </c>
      <c r="B102" s="232">
        <v>102199</v>
      </c>
      <c r="C102" s="232" t="s">
        <v>1199</v>
      </c>
      <c r="D102" s="232"/>
      <c r="E102" s="232" t="s">
        <v>1200</v>
      </c>
      <c r="F102" s="232"/>
      <c r="G102" s="232">
        <v>4464</v>
      </c>
      <c r="H102" s="232" t="s">
        <v>1201</v>
      </c>
      <c r="I102" s="232" t="s">
        <v>942</v>
      </c>
      <c r="J102" s="232" t="s">
        <v>700</v>
      </c>
      <c r="K102" s="232" t="s">
        <v>1202</v>
      </c>
      <c r="L102" s="232"/>
      <c r="M102" s="232">
        <v>2022</v>
      </c>
      <c r="N102" s="232">
        <v>3586861</v>
      </c>
      <c r="O102" s="239">
        <f t="shared" si="42"/>
        <v>1.2711910334887748E-3</v>
      </c>
      <c r="P102" s="232">
        <v>92.72</v>
      </c>
      <c r="Q102" s="232">
        <v>1.18</v>
      </c>
      <c r="R102" s="232">
        <v>0</v>
      </c>
      <c r="S102" s="232">
        <v>0</v>
      </c>
      <c r="T102" s="232">
        <v>0</v>
      </c>
      <c r="U102" s="232">
        <v>0</v>
      </c>
      <c r="V102" s="232">
        <v>6.1</v>
      </c>
      <c r="W102" s="232">
        <v>0</v>
      </c>
      <c r="X102" s="232">
        <v>0</v>
      </c>
      <c r="Y102" s="232">
        <v>0</v>
      </c>
      <c r="Z102" s="232">
        <v>0</v>
      </c>
      <c r="AA102" s="232">
        <v>0</v>
      </c>
      <c r="AB102" s="232"/>
      <c r="AC102" s="232">
        <v>92.72</v>
      </c>
      <c r="AD102" s="232">
        <v>1.18</v>
      </c>
      <c r="AE102" s="232">
        <v>0</v>
      </c>
      <c r="AF102" s="232">
        <v>0</v>
      </c>
      <c r="AG102" s="232">
        <v>0</v>
      </c>
      <c r="AH102" s="232">
        <v>0</v>
      </c>
      <c r="AI102" s="232">
        <v>0</v>
      </c>
      <c r="AJ102" s="232">
        <v>0</v>
      </c>
      <c r="AK102" s="232">
        <v>0</v>
      </c>
      <c r="AL102" s="232">
        <v>0</v>
      </c>
      <c r="AM102" s="232">
        <v>0</v>
      </c>
      <c r="AN102" s="233"/>
      <c r="AO102" s="223">
        <f t="shared" si="80"/>
        <v>0</v>
      </c>
      <c r="AP102" s="223">
        <f t="shared" si="80"/>
        <v>0</v>
      </c>
      <c r="AQ102" s="223">
        <f t="shared" si="80"/>
        <v>0</v>
      </c>
      <c r="AR102" s="223">
        <f t="shared" si="79"/>
        <v>0</v>
      </c>
      <c r="AS102" s="223">
        <f t="shared" si="79"/>
        <v>0</v>
      </c>
      <c r="AT102" s="223">
        <f t="shared" si="79"/>
        <v>0</v>
      </c>
      <c r="AU102" s="223">
        <f t="shared" si="43"/>
        <v>0</v>
      </c>
      <c r="AV102" s="223">
        <f t="shared" si="43"/>
        <v>0</v>
      </c>
      <c r="AW102" s="223">
        <f t="shared" si="43"/>
        <v>0</v>
      </c>
      <c r="AX102" s="223">
        <f t="shared" si="43"/>
        <v>0</v>
      </c>
      <c r="AY102" s="223">
        <f t="shared" si="43"/>
        <v>0</v>
      </c>
      <c r="AZ102" s="242"/>
      <c r="BA102" s="244">
        <f t="shared" si="44"/>
        <v>0.1178648326250792</v>
      </c>
      <c r="BB102" s="244">
        <f t="shared" si="45"/>
        <v>1.5000054195167542E-3</v>
      </c>
      <c r="BC102" s="244">
        <f t="shared" si="46"/>
        <v>0</v>
      </c>
      <c r="BD102" s="244">
        <f t="shared" si="47"/>
        <v>0</v>
      </c>
      <c r="BE102" s="244">
        <f t="shared" si="48"/>
        <v>0</v>
      </c>
      <c r="BF102" s="244">
        <f t="shared" si="49"/>
        <v>0</v>
      </c>
      <c r="BG102" s="244">
        <f t="shared" si="50"/>
        <v>7.754265304281526E-3</v>
      </c>
      <c r="BH102" s="244">
        <f t="shared" si="51"/>
        <v>0</v>
      </c>
      <c r="BI102" s="244">
        <f t="shared" si="52"/>
        <v>0</v>
      </c>
      <c r="BJ102" s="244">
        <f t="shared" si="53"/>
        <v>0</v>
      </c>
      <c r="BK102" s="244">
        <f t="shared" si="54"/>
        <v>0</v>
      </c>
      <c r="BL102" s="244">
        <f t="shared" si="55"/>
        <v>0</v>
      </c>
      <c r="BM102" s="244">
        <f t="shared" si="56"/>
        <v>0</v>
      </c>
      <c r="BN102" s="244">
        <f t="shared" si="57"/>
        <v>0.1178648326250792</v>
      </c>
      <c r="BO102" s="244">
        <f t="shared" si="58"/>
        <v>1.5000054195167542E-3</v>
      </c>
      <c r="BP102" s="244">
        <f t="shared" si="59"/>
        <v>0</v>
      </c>
      <c r="BQ102" s="244">
        <f t="shared" si="60"/>
        <v>0</v>
      </c>
      <c r="BR102" s="244">
        <f t="shared" si="61"/>
        <v>0</v>
      </c>
      <c r="BS102" s="244">
        <f t="shared" si="62"/>
        <v>0</v>
      </c>
      <c r="BT102" s="244">
        <f t="shared" si="63"/>
        <v>0</v>
      </c>
      <c r="BU102" s="244">
        <f t="shared" si="64"/>
        <v>0</v>
      </c>
      <c r="BV102" s="244">
        <f t="shared" si="65"/>
        <v>0</v>
      </c>
      <c r="BW102" s="244">
        <f t="shared" si="66"/>
        <v>0</v>
      </c>
      <c r="BX102" s="244">
        <f t="shared" si="67"/>
        <v>0</v>
      </c>
      <c r="BY102" s="244"/>
      <c r="BZ102" s="244">
        <f t="shared" si="68"/>
        <v>0</v>
      </c>
      <c r="CA102" s="244">
        <f t="shared" si="69"/>
        <v>0</v>
      </c>
      <c r="CB102" s="244">
        <f t="shared" si="70"/>
        <v>0</v>
      </c>
      <c r="CC102" s="244">
        <f t="shared" si="71"/>
        <v>0</v>
      </c>
      <c r="CD102" s="244">
        <f t="shared" si="72"/>
        <v>0</v>
      </c>
      <c r="CE102" s="244">
        <f t="shared" si="73"/>
        <v>0</v>
      </c>
      <c r="CF102" s="244">
        <f t="shared" si="74"/>
        <v>0</v>
      </c>
      <c r="CG102" s="244">
        <f t="shared" si="75"/>
        <v>0</v>
      </c>
      <c r="CH102" s="244">
        <f t="shared" si="76"/>
        <v>0</v>
      </c>
      <c r="CI102" s="244">
        <f t="shared" si="77"/>
        <v>0</v>
      </c>
      <c r="CJ102" s="244">
        <f t="shared" si="78"/>
        <v>0</v>
      </c>
    </row>
    <row r="103" spans="1:88" ht="105">
      <c r="A103" s="222" t="s">
        <v>3643</v>
      </c>
      <c r="B103" s="232">
        <v>131290</v>
      </c>
      <c r="C103" s="232" t="s">
        <v>1203</v>
      </c>
      <c r="D103" s="232" t="s">
        <v>1204</v>
      </c>
      <c r="E103" s="232" t="s">
        <v>1205</v>
      </c>
      <c r="F103" s="232"/>
      <c r="G103" s="232">
        <v>9552</v>
      </c>
      <c r="H103" s="232" t="s">
        <v>902</v>
      </c>
      <c r="I103" s="232" t="s">
        <v>125</v>
      </c>
      <c r="J103" s="232" t="s">
        <v>700</v>
      </c>
      <c r="K103" s="232" t="s">
        <v>1206</v>
      </c>
      <c r="L103" s="232" t="s">
        <v>1207</v>
      </c>
      <c r="M103" s="232">
        <v>2022</v>
      </c>
      <c r="N103" s="232">
        <v>1088821</v>
      </c>
      <c r="O103" s="239">
        <f t="shared" si="42"/>
        <v>3.7588763728034751E-4</v>
      </c>
      <c r="P103" s="232">
        <v>0</v>
      </c>
      <c r="Q103" s="232">
        <v>3.64</v>
      </c>
      <c r="R103" s="232">
        <v>0</v>
      </c>
      <c r="S103" s="232">
        <v>0</v>
      </c>
      <c r="T103" s="232">
        <v>0</v>
      </c>
      <c r="U103" s="232">
        <v>0</v>
      </c>
      <c r="V103" s="232">
        <v>6.1</v>
      </c>
      <c r="W103" s="232">
        <v>90.26</v>
      </c>
      <c r="X103" s="232">
        <v>0</v>
      </c>
      <c r="Y103" s="232">
        <v>0</v>
      </c>
      <c r="Z103" s="232">
        <v>0</v>
      </c>
      <c r="AA103" s="232">
        <v>0</v>
      </c>
      <c r="AB103" s="232"/>
      <c r="AC103" s="232">
        <v>0</v>
      </c>
      <c r="AD103" s="232">
        <v>3.64</v>
      </c>
      <c r="AE103" s="232">
        <v>0</v>
      </c>
      <c r="AF103" s="232">
        <v>0</v>
      </c>
      <c r="AG103" s="232">
        <v>0</v>
      </c>
      <c r="AH103" s="232">
        <v>0</v>
      </c>
      <c r="AI103" s="232">
        <v>90.26</v>
      </c>
      <c r="AJ103" s="232">
        <v>0</v>
      </c>
      <c r="AK103" s="232">
        <v>0</v>
      </c>
      <c r="AL103" s="232">
        <v>0</v>
      </c>
      <c r="AM103" s="232">
        <v>0</v>
      </c>
      <c r="AN103" s="233"/>
      <c r="AO103" s="223">
        <f t="shared" si="80"/>
        <v>0</v>
      </c>
      <c r="AP103" s="223">
        <f t="shared" si="80"/>
        <v>0</v>
      </c>
      <c r="AQ103" s="223">
        <f t="shared" si="80"/>
        <v>0</v>
      </c>
      <c r="AR103" s="223">
        <f t="shared" si="79"/>
        <v>0</v>
      </c>
      <c r="AS103" s="223">
        <f t="shared" si="79"/>
        <v>0</v>
      </c>
      <c r="AT103" s="223">
        <f t="shared" si="79"/>
        <v>0</v>
      </c>
      <c r="AU103" s="223">
        <f t="shared" si="43"/>
        <v>0</v>
      </c>
      <c r="AV103" s="223">
        <f t="shared" si="43"/>
        <v>0</v>
      </c>
      <c r="AW103" s="223">
        <f t="shared" si="43"/>
        <v>0</v>
      </c>
      <c r="AX103" s="223">
        <f t="shared" si="43"/>
        <v>0</v>
      </c>
      <c r="AY103" s="223">
        <f t="shared" si="43"/>
        <v>0</v>
      </c>
      <c r="AZ103" s="242"/>
      <c r="BA103" s="244">
        <f t="shared" si="44"/>
        <v>0</v>
      </c>
      <c r="BB103" s="244">
        <f t="shared" si="45"/>
        <v>1.368230999700465E-3</v>
      </c>
      <c r="BC103" s="244">
        <f t="shared" si="46"/>
        <v>0</v>
      </c>
      <c r="BD103" s="244">
        <f t="shared" si="47"/>
        <v>0</v>
      </c>
      <c r="BE103" s="244">
        <f t="shared" si="48"/>
        <v>0</v>
      </c>
      <c r="BF103" s="244">
        <f t="shared" si="49"/>
        <v>0</v>
      </c>
      <c r="BG103" s="244">
        <f t="shared" si="50"/>
        <v>2.2929145874101197E-3</v>
      </c>
      <c r="BH103" s="244">
        <f t="shared" si="51"/>
        <v>3.3927618140924168E-2</v>
      </c>
      <c r="BI103" s="244">
        <f t="shared" si="52"/>
        <v>0</v>
      </c>
      <c r="BJ103" s="244">
        <f t="shared" si="53"/>
        <v>0</v>
      </c>
      <c r="BK103" s="244">
        <f t="shared" si="54"/>
        <v>0</v>
      </c>
      <c r="BL103" s="244">
        <f t="shared" si="55"/>
        <v>0</v>
      </c>
      <c r="BM103" s="244">
        <f t="shared" si="56"/>
        <v>0</v>
      </c>
      <c r="BN103" s="244">
        <f t="shared" si="57"/>
        <v>0</v>
      </c>
      <c r="BO103" s="244">
        <f t="shared" si="58"/>
        <v>1.368230999700465E-3</v>
      </c>
      <c r="BP103" s="244">
        <f t="shared" si="59"/>
        <v>0</v>
      </c>
      <c r="BQ103" s="244">
        <f t="shared" si="60"/>
        <v>0</v>
      </c>
      <c r="BR103" s="244">
        <f t="shared" si="61"/>
        <v>0</v>
      </c>
      <c r="BS103" s="244">
        <f t="shared" si="62"/>
        <v>0</v>
      </c>
      <c r="BT103" s="244">
        <f t="shared" si="63"/>
        <v>3.3927618140924168E-2</v>
      </c>
      <c r="BU103" s="244">
        <f t="shared" si="64"/>
        <v>0</v>
      </c>
      <c r="BV103" s="244">
        <f t="shared" si="65"/>
        <v>0</v>
      </c>
      <c r="BW103" s="244">
        <f t="shared" si="66"/>
        <v>0</v>
      </c>
      <c r="BX103" s="244">
        <f t="shared" si="67"/>
        <v>0</v>
      </c>
      <c r="BY103" s="244"/>
      <c r="BZ103" s="244">
        <f t="shared" si="68"/>
        <v>0</v>
      </c>
      <c r="CA103" s="244">
        <f t="shared" si="69"/>
        <v>0</v>
      </c>
      <c r="CB103" s="244">
        <f t="shared" si="70"/>
        <v>0</v>
      </c>
      <c r="CC103" s="244">
        <f t="shared" si="71"/>
        <v>0</v>
      </c>
      <c r="CD103" s="244">
        <f t="shared" si="72"/>
        <v>0</v>
      </c>
      <c r="CE103" s="244">
        <f t="shared" si="73"/>
        <v>0</v>
      </c>
      <c r="CF103" s="244">
        <f t="shared" si="74"/>
        <v>0</v>
      </c>
      <c r="CG103" s="244">
        <f t="shared" si="75"/>
        <v>0</v>
      </c>
      <c r="CH103" s="244">
        <f t="shared" si="76"/>
        <v>0</v>
      </c>
      <c r="CI103" s="244">
        <f t="shared" si="77"/>
        <v>0</v>
      </c>
      <c r="CJ103" s="244">
        <f t="shared" si="78"/>
        <v>0</v>
      </c>
    </row>
    <row r="104" spans="1:88" ht="60">
      <c r="A104" s="222" t="s">
        <v>3643</v>
      </c>
      <c r="B104" s="232">
        <v>98328</v>
      </c>
      <c r="C104" s="232" t="s">
        <v>1208</v>
      </c>
      <c r="D104" s="232"/>
      <c r="E104" s="232" t="s">
        <v>1209</v>
      </c>
      <c r="F104" s="232"/>
      <c r="G104" s="232">
        <v>5277</v>
      </c>
      <c r="H104" s="232" t="s">
        <v>1210</v>
      </c>
      <c r="I104" s="232" t="s">
        <v>116</v>
      </c>
      <c r="J104" s="232" t="s">
        <v>700</v>
      </c>
      <c r="K104" s="232" t="s">
        <v>1211</v>
      </c>
      <c r="L104" s="232" t="s">
        <v>1212</v>
      </c>
      <c r="M104" s="232">
        <v>2022</v>
      </c>
      <c r="N104" s="232">
        <v>16470860</v>
      </c>
      <c r="O104" s="239">
        <f t="shared" si="42"/>
        <v>3.3397772427102256E-3</v>
      </c>
      <c r="P104" s="240">
        <v>54.64</v>
      </c>
      <c r="Q104" s="232">
        <v>0.11</v>
      </c>
      <c r="R104" s="232">
        <v>0</v>
      </c>
      <c r="S104" s="232">
        <v>0</v>
      </c>
      <c r="T104" s="232">
        <v>0</v>
      </c>
      <c r="U104" s="232">
        <v>0</v>
      </c>
      <c r="V104" s="232">
        <v>6.1</v>
      </c>
      <c r="W104" s="232">
        <v>39.15</v>
      </c>
      <c r="X104" s="232">
        <v>0</v>
      </c>
      <c r="Y104" s="232">
        <v>0</v>
      </c>
      <c r="Z104" s="232">
        <v>0</v>
      </c>
      <c r="AA104" s="232">
        <v>0</v>
      </c>
      <c r="AB104" s="232"/>
      <c r="AC104" s="232">
        <v>54.64</v>
      </c>
      <c r="AD104" s="232">
        <v>0.11</v>
      </c>
      <c r="AE104" s="232">
        <v>0</v>
      </c>
      <c r="AF104" s="232">
        <v>0</v>
      </c>
      <c r="AG104" s="232">
        <v>0</v>
      </c>
      <c r="AH104" s="232">
        <v>0</v>
      </c>
      <c r="AI104" s="232">
        <v>39.15</v>
      </c>
      <c r="AJ104" s="232">
        <v>0</v>
      </c>
      <c r="AK104" s="232">
        <v>0</v>
      </c>
      <c r="AL104" s="232">
        <v>0</v>
      </c>
      <c r="AM104" s="232">
        <v>0</v>
      </c>
      <c r="AN104" s="233"/>
      <c r="AO104" s="223">
        <f t="shared" si="80"/>
        <v>0</v>
      </c>
      <c r="AP104" s="223">
        <f t="shared" si="80"/>
        <v>0</v>
      </c>
      <c r="AQ104" s="223">
        <f t="shared" si="80"/>
        <v>0</v>
      </c>
      <c r="AR104" s="223">
        <f t="shared" si="79"/>
        <v>0</v>
      </c>
      <c r="AS104" s="223">
        <f t="shared" si="79"/>
        <v>0</v>
      </c>
      <c r="AT104" s="223">
        <f t="shared" si="79"/>
        <v>0</v>
      </c>
      <c r="AU104" s="223">
        <f t="shared" si="43"/>
        <v>0</v>
      </c>
      <c r="AV104" s="223">
        <f t="shared" si="43"/>
        <v>0</v>
      </c>
      <c r="AW104" s="223">
        <f t="shared" si="43"/>
        <v>0</v>
      </c>
      <c r="AX104" s="223">
        <f t="shared" si="43"/>
        <v>0</v>
      </c>
      <c r="AY104" s="223">
        <f t="shared" si="43"/>
        <v>0</v>
      </c>
      <c r="AZ104" s="242"/>
      <c r="BA104" s="244">
        <f t="shared" si="44"/>
        <v>0.18248542854168673</v>
      </c>
      <c r="BB104" s="244">
        <f t="shared" si="45"/>
        <v>3.6737549669812482E-4</v>
      </c>
      <c r="BC104" s="244">
        <f t="shared" si="46"/>
        <v>0</v>
      </c>
      <c r="BD104" s="244">
        <f t="shared" si="47"/>
        <v>0</v>
      </c>
      <c r="BE104" s="244">
        <f t="shared" si="48"/>
        <v>0</v>
      </c>
      <c r="BF104" s="244">
        <f t="shared" si="49"/>
        <v>0</v>
      </c>
      <c r="BG104" s="244">
        <f t="shared" si="50"/>
        <v>2.0372641180532374E-2</v>
      </c>
      <c r="BH104" s="244">
        <f t="shared" si="51"/>
        <v>0.13075227905210532</v>
      </c>
      <c r="BI104" s="244">
        <f t="shared" si="52"/>
        <v>0</v>
      </c>
      <c r="BJ104" s="244">
        <f t="shared" si="53"/>
        <v>0</v>
      </c>
      <c r="BK104" s="244">
        <f t="shared" si="54"/>
        <v>0</v>
      </c>
      <c r="BL104" s="244">
        <f t="shared" si="55"/>
        <v>0</v>
      </c>
      <c r="BM104" s="244">
        <f t="shared" si="56"/>
        <v>0</v>
      </c>
      <c r="BN104" s="244">
        <f t="shared" si="57"/>
        <v>0.18248542854168673</v>
      </c>
      <c r="BO104" s="244">
        <f t="shared" si="58"/>
        <v>3.6737549669812482E-4</v>
      </c>
      <c r="BP104" s="244">
        <f t="shared" si="59"/>
        <v>0</v>
      </c>
      <c r="BQ104" s="244">
        <f t="shared" si="60"/>
        <v>0</v>
      </c>
      <c r="BR104" s="244">
        <f t="shared" si="61"/>
        <v>0</v>
      </c>
      <c r="BS104" s="244">
        <f t="shared" si="62"/>
        <v>0</v>
      </c>
      <c r="BT104" s="244">
        <f t="shared" si="63"/>
        <v>0.13075227905210532</v>
      </c>
      <c r="BU104" s="244">
        <f t="shared" si="64"/>
        <v>0</v>
      </c>
      <c r="BV104" s="244">
        <f t="shared" si="65"/>
        <v>0</v>
      </c>
      <c r="BW104" s="244">
        <f t="shared" si="66"/>
        <v>0</v>
      </c>
      <c r="BX104" s="244">
        <f t="shared" si="67"/>
        <v>0</v>
      </c>
      <c r="BY104" s="244"/>
      <c r="BZ104" s="244">
        <f t="shared" si="68"/>
        <v>0</v>
      </c>
      <c r="CA104" s="244">
        <f t="shared" si="69"/>
        <v>0</v>
      </c>
      <c r="CB104" s="244">
        <f t="shared" si="70"/>
        <v>0</v>
      </c>
      <c r="CC104" s="244">
        <f t="shared" si="71"/>
        <v>0</v>
      </c>
      <c r="CD104" s="244">
        <f t="shared" si="72"/>
        <v>0</v>
      </c>
      <c r="CE104" s="244">
        <f t="shared" si="73"/>
        <v>0</v>
      </c>
      <c r="CF104" s="244">
        <f t="shared" si="74"/>
        <v>0</v>
      </c>
      <c r="CG104" s="244">
        <f t="shared" si="75"/>
        <v>0</v>
      </c>
      <c r="CH104" s="244">
        <f t="shared" si="76"/>
        <v>0</v>
      </c>
      <c r="CI104" s="244">
        <f t="shared" si="77"/>
        <v>0</v>
      </c>
      <c r="CJ104" s="244">
        <f t="shared" si="78"/>
        <v>0</v>
      </c>
    </row>
    <row r="105" spans="1:88" ht="60">
      <c r="A105" s="222" t="s">
        <v>3643</v>
      </c>
      <c r="B105" s="232">
        <v>101499</v>
      </c>
      <c r="C105" s="232" t="s">
        <v>1213</v>
      </c>
      <c r="D105" s="232"/>
      <c r="E105" s="232" t="s">
        <v>1214</v>
      </c>
      <c r="F105" s="232"/>
      <c r="G105" s="232">
        <v>4717</v>
      </c>
      <c r="H105" s="232" t="s">
        <v>1215</v>
      </c>
      <c r="I105" s="232" t="s">
        <v>699</v>
      </c>
      <c r="J105" s="232" t="s">
        <v>700</v>
      </c>
      <c r="K105" s="232" t="s">
        <v>1216</v>
      </c>
      <c r="L105" s="232"/>
      <c r="M105" s="232">
        <v>2022</v>
      </c>
      <c r="N105" s="232">
        <v>10248764</v>
      </c>
      <c r="O105" s="239">
        <f t="shared" si="42"/>
        <v>9.9894371526372001E-3</v>
      </c>
      <c r="P105" s="232">
        <v>93.9</v>
      </c>
      <c r="Q105" s="232">
        <v>0</v>
      </c>
      <c r="R105" s="232">
        <v>0</v>
      </c>
      <c r="S105" s="232">
        <v>0</v>
      </c>
      <c r="T105" s="232">
        <v>0</v>
      </c>
      <c r="U105" s="232">
        <v>0</v>
      </c>
      <c r="V105" s="232">
        <v>6.1</v>
      </c>
      <c r="W105" s="232">
        <v>0</v>
      </c>
      <c r="X105" s="232">
        <v>0</v>
      </c>
      <c r="Y105" s="232">
        <v>0</v>
      </c>
      <c r="Z105" s="232">
        <v>0</v>
      </c>
      <c r="AA105" s="232">
        <v>0</v>
      </c>
      <c r="AB105" s="232"/>
      <c r="AC105" s="232">
        <v>93.9</v>
      </c>
      <c r="AD105" s="232">
        <v>0</v>
      </c>
      <c r="AE105" s="232">
        <v>0</v>
      </c>
      <c r="AF105" s="232">
        <v>0</v>
      </c>
      <c r="AG105" s="232">
        <v>0</v>
      </c>
      <c r="AH105" s="232">
        <v>0</v>
      </c>
      <c r="AI105" s="232">
        <v>0</v>
      </c>
      <c r="AJ105" s="232">
        <v>0</v>
      </c>
      <c r="AK105" s="232">
        <v>0</v>
      </c>
      <c r="AL105" s="232">
        <v>0</v>
      </c>
      <c r="AM105" s="232">
        <v>0</v>
      </c>
      <c r="AN105" s="233"/>
      <c r="AO105" s="223">
        <f t="shared" si="80"/>
        <v>0</v>
      </c>
      <c r="AP105" s="223">
        <f t="shared" si="80"/>
        <v>0</v>
      </c>
      <c r="AQ105" s="223">
        <f t="shared" si="80"/>
        <v>0</v>
      </c>
      <c r="AR105" s="223">
        <f t="shared" si="79"/>
        <v>0</v>
      </c>
      <c r="AS105" s="223">
        <f t="shared" si="79"/>
        <v>0</v>
      </c>
      <c r="AT105" s="223">
        <f t="shared" si="79"/>
        <v>0</v>
      </c>
      <c r="AU105" s="223">
        <f t="shared" si="43"/>
        <v>0</v>
      </c>
      <c r="AV105" s="223">
        <f t="shared" si="43"/>
        <v>0</v>
      </c>
      <c r="AW105" s="223">
        <f t="shared" si="43"/>
        <v>0</v>
      </c>
      <c r="AX105" s="223">
        <f t="shared" si="43"/>
        <v>0</v>
      </c>
      <c r="AY105" s="223">
        <f t="shared" si="43"/>
        <v>0</v>
      </c>
      <c r="AZ105" s="242"/>
      <c r="BA105" s="244">
        <f t="shared" si="44"/>
        <v>0.93800814863263315</v>
      </c>
      <c r="BB105" s="244">
        <f t="shared" si="45"/>
        <v>0</v>
      </c>
      <c r="BC105" s="244">
        <f t="shared" si="46"/>
        <v>0</v>
      </c>
      <c r="BD105" s="244">
        <f t="shared" si="47"/>
        <v>0</v>
      </c>
      <c r="BE105" s="244">
        <f t="shared" si="48"/>
        <v>0</v>
      </c>
      <c r="BF105" s="244">
        <f t="shared" si="49"/>
        <v>0</v>
      </c>
      <c r="BG105" s="244">
        <f t="shared" si="50"/>
        <v>6.0935566631086915E-2</v>
      </c>
      <c r="BH105" s="244">
        <f t="shared" si="51"/>
        <v>0</v>
      </c>
      <c r="BI105" s="244">
        <f t="shared" si="52"/>
        <v>0</v>
      </c>
      <c r="BJ105" s="244">
        <f t="shared" si="53"/>
        <v>0</v>
      </c>
      <c r="BK105" s="244">
        <f t="shared" si="54"/>
        <v>0</v>
      </c>
      <c r="BL105" s="244">
        <f t="shared" si="55"/>
        <v>0</v>
      </c>
      <c r="BM105" s="244">
        <f t="shared" si="56"/>
        <v>0</v>
      </c>
      <c r="BN105" s="244">
        <f t="shared" si="57"/>
        <v>0.93800814863263315</v>
      </c>
      <c r="BO105" s="244">
        <f t="shared" si="58"/>
        <v>0</v>
      </c>
      <c r="BP105" s="244">
        <f t="shared" si="59"/>
        <v>0</v>
      </c>
      <c r="BQ105" s="244">
        <f t="shared" si="60"/>
        <v>0</v>
      </c>
      <c r="BR105" s="244">
        <f t="shared" si="61"/>
        <v>0</v>
      </c>
      <c r="BS105" s="244">
        <f t="shared" si="62"/>
        <v>0</v>
      </c>
      <c r="BT105" s="244">
        <f t="shared" si="63"/>
        <v>0</v>
      </c>
      <c r="BU105" s="244">
        <f t="shared" si="64"/>
        <v>0</v>
      </c>
      <c r="BV105" s="244">
        <f t="shared" si="65"/>
        <v>0</v>
      </c>
      <c r="BW105" s="244">
        <f t="shared" si="66"/>
        <v>0</v>
      </c>
      <c r="BX105" s="244">
        <f t="shared" si="67"/>
        <v>0</v>
      </c>
      <c r="BY105" s="244"/>
      <c r="BZ105" s="244">
        <f t="shared" si="68"/>
        <v>0</v>
      </c>
      <c r="CA105" s="244">
        <f t="shared" si="69"/>
        <v>0</v>
      </c>
      <c r="CB105" s="244">
        <f t="shared" si="70"/>
        <v>0</v>
      </c>
      <c r="CC105" s="244">
        <f t="shared" si="71"/>
        <v>0</v>
      </c>
      <c r="CD105" s="244">
        <f t="shared" si="72"/>
        <v>0</v>
      </c>
      <c r="CE105" s="244">
        <f t="shared" si="73"/>
        <v>0</v>
      </c>
      <c r="CF105" s="244">
        <f t="shared" si="74"/>
        <v>0</v>
      </c>
      <c r="CG105" s="244">
        <f t="shared" si="75"/>
        <v>0</v>
      </c>
      <c r="CH105" s="244">
        <f t="shared" si="76"/>
        <v>0</v>
      </c>
      <c r="CI105" s="244">
        <f t="shared" si="77"/>
        <v>0</v>
      </c>
      <c r="CJ105" s="244">
        <f t="shared" si="78"/>
        <v>0</v>
      </c>
    </row>
    <row r="106" spans="1:88" ht="105">
      <c r="A106" s="222" t="s">
        <v>3643</v>
      </c>
      <c r="B106" s="232">
        <v>113950</v>
      </c>
      <c r="C106" s="232" t="s">
        <v>1217</v>
      </c>
      <c r="D106" s="232" t="s">
        <v>1218</v>
      </c>
      <c r="E106" s="232" t="s">
        <v>1219</v>
      </c>
      <c r="F106" s="232"/>
      <c r="G106" s="232">
        <v>4574</v>
      </c>
      <c r="H106" s="232" t="s">
        <v>1220</v>
      </c>
      <c r="I106" s="232" t="s">
        <v>699</v>
      </c>
      <c r="J106" s="232" t="s">
        <v>700</v>
      </c>
      <c r="K106" s="232" t="s">
        <v>1221</v>
      </c>
      <c r="L106" s="232"/>
      <c r="M106" s="232">
        <v>2022</v>
      </c>
      <c r="N106" s="232">
        <v>2723903</v>
      </c>
      <c r="O106" s="239">
        <f t="shared" si="42"/>
        <v>2.6549794519983021E-3</v>
      </c>
      <c r="P106" s="232">
        <v>59.5</v>
      </c>
      <c r="Q106" s="232">
        <v>1.7</v>
      </c>
      <c r="R106" s="232">
        <v>0</v>
      </c>
      <c r="S106" s="232">
        <v>0</v>
      </c>
      <c r="T106" s="232">
        <v>0</v>
      </c>
      <c r="U106" s="232">
        <v>0</v>
      </c>
      <c r="V106" s="232">
        <v>6.1</v>
      </c>
      <c r="W106" s="232">
        <v>32.700000000000003</v>
      </c>
      <c r="X106" s="232">
        <v>0</v>
      </c>
      <c r="Y106" s="232">
        <v>0</v>
      </c>
      <c r="Z106" s="232">
        <v>0</v>
      </c>
      <c r="AA106" s="232">
        <v>0</v>
      </c>
      <c r="AB106" s="232"/>
      <c r="AC106" s="232">
        <v>0</v>
      </c>
      <c r="AD106" s="232">
        <v>1.7</v>
      </c>
      <c r="AE106" s="232">
        <v>0</v>
      </c>
      <c r="AF106" s="232">
        <v>0</v>
      </c>
      <c r="AG106" s="232">
        <v>0</v>
      </c>
      <c r="AH106" s="232">
        <v>0</v>
      </c>
      <c r="AI106" s="232">
        <v>32.700000000000003</v>
      </c>
      <c r="AJ106" s="232">
        <v>0</v>
      </c>
      <c r="AK106" s="232">
        <v>0</v>
      </c>
      <c r="AL106" s="232">
        <v>0</v>
      </c>
      <c r="AM106" s="232">
        <v>0</v>
      </c>
      <c r="AN106" s="233"/>
      <c r="AO106" s="223">
        <f t="shared" si="80"/>
        <v>59.5</v>
      </c>
      <c r="AP106" s="223">
        <f t="shared" si="80"/>
        <v>0</v>
      </c>
      <c r="AQ106" s="223">
        <f t="shared" si="80"/>
        <v>0</v>
      </c>
      <c r="AR106" s="223">
        <f t="shared" si="79"/>
        <v>0</v>
      </c>
      <c r="AS106" s="223">
        <f t="shared" si="79"/>
        <v>0</v>
      </c>
      <c r="AT106" s="223">
        <f t="shared" si="79"/>
        <v>0</v>
      </c>
      <c r="AU106" s="223">
        <f t="shared" si="43"/>
        <v>0</v>
      </c>
      <c r="AV106" s="223">
        <f t="shared" si="43"/>
        <v>0</v>
      </c>
      <c r="AW106" s="223">
        <f t="shared" si="43"/>
        <v>0</v>
      </c>
      <c r="AX106" s="223">
        <f t="shared" si="43"/>
        <v>0</v>
      </c>
      <c r="AY106" s="223">
        <f t="shared" si="43"/>
        <v>0</v>
      </c>
      <c r="AZ106" s="242"/>
      <c r="BA106" s="244">
        <f t="shared" si="44"/>
        <v>0.15797127739389896</v>
      </c>
      <c r="BB106" s="244">
        <f t="shared" si="45"/>
        <v>4.5134650683971139E-3</v>
      </c>
      <c r="BC106" s="244">
        <f t="shared" si="46"/>
        <v>0</v>
      </c>
      <c r="BD106" s="244">
        <f t="shared" si="47"/>
        <v>0</v>
      </c>
      <c r="BE106" s="244">
        <f t="shared" si="48"/>
        <v>0</v>
      </c>
      <c r="BF106" s="244">
        <f t="shared" si="49"/>
        <v>0</v>
      </c>
      <c r="BG106" s="244">
        <f t="shared" si="50"/>
        <v>1.6195374657189641E-2</v>
      </c>
      <c r="BH106" s="244">
        <f t="shared" si="51"/>
        <v>8.6817828080344481E-2</v>
      </c>
      <c r="BI106" s="244">
        <f t="shared" si="52"/>
        <v>0</v>
      </c>
      <c r="BJ106" s="244">
        <f t="shared" si="53"/>
        <v>0</v>
      </c>
      <c r="BK106" s="244">
        <f t="shared" si="54"/>
        <v>0</v>
      </c>
      <c r="BL106" s="244">
        <f t="shared" si="55"/>
        <v>0</v>
      </c>
      <c r="BM106" s="244">
        <f t="shared" si="56"/>
        <v>0</v>
      </c>
      <c r="BN106" s="244">
        <f t="shared" si="57"/>
        <v>0</v>
      </c>
      <c r="BO106" s="244">
        <f t="shared" si="58"/>
        <v>4.5134650683971139E-3</v>
      </c>
      <c r="BP106" s="244">
        <f t="shared" si="59"/>
        <v>0</v>
      </c>
      <c r="BQ106" s="244">
        <f t="shared" si="60"/>
        <v>0</v>
      </c>
      <c r="BR106" s="244">
        <f t="shared" si="61"/>
        <v>0</v>
      </c>
      <c r="BS106" s="244">
        <f t="shared" si="62"/>
        <v>0</v>
      </c>
      <c r="BT106" s="244">
        <f t="shared" si="63"/>
        <v>8.6817828080344481E-2</v>
      </c>
      <c r="BU106" s="244">
        <f t="shared" si="64"/>
        <v>0</v>
      </c>
      <c r="BV106" s="244">
        <f t="shared" si="65"/>
        <v>0</v>
      </c>
      <c r="BW106" s="244">
        <f t="shared" si="66"/>
        <v>0</v>
      </c>
      <c r="BX106" s="244">
        <f t="shared" si="67"/>
        <v>0</v>
      </c>
      <c r="BY106" s="244"/>
      <c r="BZ106" s="244">
        <f t="shared" si="68"/>
        <v>0.15797127739389896</v>
      </c>
      <c r="CA106" s="244">
        <f t="shared" si="69"/>
        <v>0</v>
      </c>
      <c r="CB106" s="244">
        <f t="shared" si="70"/>
        <v>0</v>
      </c>
      <c r="CC106" s="244">
        <f t="shared" si="71"/>
        <v>0</v>
      </c>
      <c r="CD106" s="244">
        <f t="shared" si="72"/>
        <v>0</v>
      </c>
      <c r="CE106" s="244">
        <f t="shared" si="73"/>
        <v>0</v>
      </c>
      <c r="CF106" s="244">
        <f t="shared" si="74"/>
        <v>0</v>
      </c>
      <c r="CG106" s="244">
        <f t="shared" si="75"/>
        <v>0</v>
      </c>
      <c r="CH106" s="244">
        <f t="shared" si="76"/>
        <v>0</v>
      </c>
      <c r="CI106" s="244">
        <f t="shared" si="77"/>
        <v>0</v>
      </c>
      <c r="CJ106" s="244">
        <f t="shared" si="78"/>
        <v>0</v>
      </c>
    </row>
    <row r="107" spans="1:88" ht="60">
      <c r="A107" s="222" t="s">
        <v>3643</v>
      </c>
      <c r="B107" s="232">
        <v>111317</v>
      </c>
      <c r="C107" s="232" t="s">
        <v>1222</v>
      </c>
      <c r="D107" s="232"/>
      <c r="E107" s="232" t="s">
        <v>1223</v>
      </c>
      <c r="F107" s="232"/>
      <c r="G107" s="232">
        <v>4623</v>
      </c>
      <c r="H107" s="232" t="s">
        <v>1224</v>
      </c>
      <c r="I107" s="232" t="s">
        <v>699</v>
      </c>
      <c r="J107" s="232" t="s">
        <v>700</v>
      </c>
      <c r="K107" s="232" t="s">
        <v>1225</v>
      </c>
      <c r="L107" s="232"/>
      <c r="M107" s="232">
        <v>2022</v>
      </c>
      <c r="N107" s="232">
        <v>12853436</v>
      </c>
      <c r="O107" s="239">
        <f t="shared" si="42"/>
        <v>1.2528202534222125E-2</v>
      </c>
      <c r="P107" s="232">
        <v>23.3</v>
      </c>
      <c r="Q107" s="232">
        <v>0</v>
      </c>
      <c r="R107" s="232">
        <v>0</v>
      </c>
      <c r="S107" s="232">
        <v>0</v>
      </c>
      <c r="T107" s="232">
        <v>0</v>
      </c>
      <c r="U107" s="232">
        <v>0</v>
      </c>
      <c r="V107" s="232">
        <v>6.1</v>
      </c>
      <c r="W107" s="232">
        <v>70.599999999999994</v>
      </c>
      <c r="X107" s="232">
        <v>0</v>
      </c>
      <c r="Y107" s="232">
        <v>0</v>
      </c>
      <c r="Z107" s="232">
        <v>0</v>
      </c>
      <c r="AA107" s="232">
        <v>0</v>
      </c>
      <c r="AB107" s="232"/>
      <c r="AC107" s="232">
        <v>23.3</v>
      </c>
      <c r="AD107" s="232">
        <v>0</v>
      </c>
      <c r="AE107" s="232">
        <v>0</v>
      </c>
      <c r="AF107" s="232">
        <v>0</v>
      </c>
      <c r="AG107" s="232">
        <v>0</v>
      </c>
      <c r="AH107" s="232">
        <v>0</v>
      </c>
      <c r="AI107" s="232">
        <v>70.599999999999994</v>
      </c>
      <c r="AJ107" s="232">
        <v>0</v>
      </c>
      <c r="AK107" s="232">
        <v>0</v>
      </c>
      <c r="AL107" s="232">
        <v>0</v>
      </c>
      <c r="AM107" s="232">
        <v>0</v>
      </c>
      <c r="AN107" s="233"/>
      <c r="AO107" s="223">
        <f t="shared" si="80"/>
        <v>0</v>
      </c>
      <c r="AP107" s="223">
        <f t="shared" si="80"/>
        <v>0</v>
      </c>
      <c r="AQ107" s="223">
        <f t="shared" si="80"/>
        <v>0</v>
      </c>
      <c r="AR107" s="223">
        <f t="shared" si="79"/>
        <v>0</v>
      </c>
      <c r="AS107" s="223">
        <f t="shared" si="79"/>
        <v>0</v>
      </c>
      <c r="AT107" s="223">
        <f t="shared" si="79"/>
        <v>0</v>
      </c>
      <c r="AU107" s="223">
        <f t="shared" si="43"/>
        <v>0</v>
      </c>
      <c r="AV107" s="223">
        <f t="shared" si="43"/>
        <v>0</v>
      </c>
      <c r="AW107" s="223">
        <f t="shared" si="43"/>
        <v>0</v>
      </c>
      <c r="AX107" s="223">
        <f t="shared" si="43"/>
        <v>0</v>
      </c>
      <c r="AY107" s="223">
        <f t="shared" si="43"/>
        <v>0</v>
      </c>
      <c r="AZ107" s="242"/>
      <c r="BA107" s="244">
        <f t="shared" si="44"/>
        <v>0.29190711904737554</v>
      </c>
      <c r="BB107" s="244">
        <f t="shared" si="45"/>
        <v>0</v>
      </c>
      <c r="BC107" s="244">
        <f t="shared" si="46"/>
        <v>0</v>
      </c>
      <c r="BD107" s="244">
        <f t="shared" si="47"/>
        <v>0</v>
      </c>
      <c r="BE107" s="244">
        <f t="shared" si="48"/>
        <v>0</v>
      </c>
      <c r="BF107" s="244">
        <f t="shared" si="49"/>
        <v>0</v>
      </c>
      <c r="BG107" s="244">
        <f t="shared" si="50"/>
        <v>7.6422035458754964E-2</v>
      </c>
      <c r="BH107" s="244">
        <f t="shared" si="51"/>
        <v>0.88449109891608202</v>
      </c>
      <c r="BI107" s="244">
        <f t="shared" si="52"/>
        <v>0</v>
      </c>
      <c r="BJ107" s="244">
        <f t="shared" si="53"/>
        <v>0</v>
      </c>
      <c r="BK107" s="244">
        <f t="shared" si="54"/>
        <v>0</v>
      </c>
      <c r="BL107" s="244">
        <f t="shared" si="55"/>
        <v>0</v>
      </c>
      <c r="BM107" s="244">
        <f t="shared" si="56"/>
        <v>0</v>
      </c>
      <c r="BN107" s="244">
        <f t="shared" si="57"/>
        <v>0.29190711904737554</v>
      </c>
      <c r="BO107" s="244">
        <f t="shared" si="58"/>
        <v>0</v>
      </c>
      <c r="BP107" s="244">
        <f t="shared" si="59"/>
        <v>0</v>
      </c>
      <c r="BQ107" s="244">
        <f t="shared" si="60"/>
        <v>0</v>
      </c>
      <c r="BR107" s="244">
        <f t="shared" si="61"/>
        <v>0</v>
      </c>
      <c r="BS107" s="244">
        <f t="shared" si="62"/>
        <v>0</v>
      </c>
      <c r="BT107" s="244">
        <f t="shared" si="63"/>
        <v>0.88449109891608202</v>
      </c>
      <c r="BU107" s="244">
        <f t="shared" si="64"/>
        <v>0</v>
      </c>
      <c r="BV107" s="244">
        <f t="shared" si="65"/>
        <v>0</v>
      </c>
      <c r="BW107" s="244">
        <f t="shared" si="66"/>
        <v>0</v>
      </c>
      <c r="BX107" s="244">
        <f t="shared" si="67"/>
        <v>0</v>
      </c>
      <c r="BY107" s="244"/>
      <c r="BZ107" s="244">
        <f t="shared" si="68"/>
        <v>0</v>
      </c>
      <c r="CA107" s="244">
        <f t="shared" si="69"/>
        <v>0</v>
      </c>
      <c r="CB107" s="244">
        <f t="shared" si="70"/>
        <v>0</v>
      </c>
      <c r="CC107" s="244">
        <f t="shared" si="71"/>
        <v>0</v>
      </c>
      <c r="CD107" s="244">
        <f t="shared" si="72"/>
        <v>0</v>
      </c>
      <c r="CE107" s="244">
        <f t="shared" si="73"/>
        <v>0</v>
      </c>
      <c r="CF107" s="244">
        <f t="shared" si="74"/>
        <v>0</v>
      </c>
      <c r="CG107" s="244">
        <f t="shared" si="75"/>
        <v>0</v>
      </c>
      <c r="CH107" s="244">
        <f t="shared" si="76"/>
        <v>0</v>
      </c>
      <c r="CI107" s="244">
        <f t="shared" si="77"/>
        <v>0</v>
      </c>
      <c r="CJ107" s="244">
        <f t="shared" si="78"/>
        <v>0</v>
      </c>
    </row>
    <row r="108" spans="1:88" ht="60">
      <c r="A108" s="222" t="s">
        <v>3643</v>
      </c>
      <c r="B108" s="232">
        <v>112579</v>
      </c>
      <c r="C108" s="232" t="s">
        <v>1226</v>
      </c>
      <c r="D108" s="232"/>
      <c r="E108" s="232" t="s">
        <v>1227</v>
      </c>
      <c r="F108" s="232"/>
      <c r="G108" s="232">
        <v>4626</v>
      </c>
      <c r="H108" s="232" t="s">
        <v>1228</v>
      </c>
      <c r="I108" s="232" t="s">
        <v>699</v>
      </c>
      <c r="J108" s="232" t="s">
        <v>700</v>
      </c>
      <c r="K108" s="232" t="s">
        <v>1229</v>
      </c>
      <c r="L108" s="232" t="s">
        <v>1230</v>
      </c>
      <c r="M108" s="232">
        <v>2022</v>
      </c>
      <c r="N108" s="232">
        <v>7358736</v>
      </c>
      <c r="O108" s="239">
        <f t="shared" si="42"/>
        <v>7.1725361999601962E-3</v>
      </c>
      <c r="P108" s="232">
        <v>42.3</v>
      </c>
      <c r="Q108" s="232">
        <v>0</v>
      </c>
      <c r="R108" s="232">
        <v>0</v>
      </c>
      <c r="S108" s="232">
        <v>0</v>
      </c>
      <c r="T108" s="232">
        <v>0</v>
      </c>
      <c r="U108" s="232">
        <v>0</v>
      </c>
      <c r="V108" s="232">
        <v>6.1</v>
      </c>
      <c r="W108" s="232">
        <v>51.6</v>
      </c>
      <c r="X108" s="232">
        <v>0</v>
      </c>
      <c r="Y108" s="232">
        <v>0</v>
      </c>
      <c r="Z108" s="232">
        <v>0</v>
      </c>
      <c r="AA108" s="232">
        <v>0</v>
      </c>
      <c r="AB108" s="232"/>
      <c r="AC108" s="232">
        <v>21.9</v>
      </c>
      <c r="AD108" s="232">
        <v>0</v>
      </c>
      <c r="AE108" s="232">
        <v>0</v>
      </c>
      <c r="AF108" s="232">
        <v>0</v>
      </c>
      <c r="AG108" s="232">
        <v>0</v>
      </c>
      <c r="AH108" s="232">
        <v>0</v>
      </c>
      <c r="AI108" s="232">
        <v>51.6</v>
      </c>
      <c r="AJ108" s="232">
        <v>0</v>
      </c>
      <c r="AK108" s="232">
        <v>0</v>
      </c>
      <c r="AL108" s="232">
        <v>0</v>
      </c>
      <c r="AM108" s="232">
        <v>0</v>
      </c>
      <c r="AN108" s="233"/>
      <c r="AO108" s="223">
        <f t="shared" si="80"/>
        <v>20.399999999999999</v>
      </c>
      <c r="AP108" s="223">
        <f t="shared" si="80"/>
        <v>0</v>
      </c>
      <c r="AQ108" s="223">
        <f t="shared" si="80"/>
        <v>0</v>
      </c>
      <c r="AR108" s="223">
        <f t="shared" si="79"/>
        <v>0</v>
      </c>
      <c r="AS108" s="223">
        <f t="shared" si="79"/>
        <v>0</v>
      </c>
      <c r="AT108" s="223">
        <f t="shared" si="79"/>
        <v>0</v>
      </c>
      <c r="AU108" s="223">
        <f t="shared" si="43"/>
        <v>0</v>
      </c>
      <c r="AV108" s="223">
        <f t="shared" si="43"/>
        <v>0</v>
      </c>
      <c r="AW108" s="223">
        <f t="shared" si="43"/>
        <v>0</v>
      </c>
      <c r="AX108" s="223">
        <f t="shared" si="43"/>
        <v>0</v>
      </c>
      <c r="AY108" s="223">
        <f t="shared" si="43"/>
        <v>0</v>
      </c>
      <c r="AZ108" s="242"/>
      <c r="BA108" s="244">
        <f t="shared" si="44"/>
        <v>0.3033982812583163</v>
      </c>
      <c r="BB108" s="244">
        <f t="shared" si="45"/>
        <v>0</v>
      </c>
      <c r="BC108" s="244">
        <f t="shared" si="46"/>
        <v>0</v>
      </c>
      <c r="BD108" s="244">
        <f t="shared" si="47"/>
        <v>0</v>
      </c>
      <c r="BE108" s="244">
        <f t="shared" si="48"/>
        <v>0</v>
      </c>
      <c r="BF108" s="244">
        <f t="shared" si="49"/>
        <v>0</v>
      </c>
      <c r="BG108" s="244">
        <f t="shared" si="50"/>
        <v>4.3752470819757194E-2</v>
      </c>
      <c r="BH108" s="244">
        <f t="shared" si="51"/>
        <v>0.37010286791794611</v>
      </c>
      <c r="BI108" s="244">
        <f t="shared" si="52"/>
        <v>0</v>
      </c>
      <c r="BJ108" s="244">
        <f t="shared" si="53"/>
        <v>0</v>
      </c>
      <c r="BK108" s="244">
        <f t="shared" si="54"/>
        <v>0</v>
      </c>
      <c r="BL108" s="244">
        <f t="shared" si="55"/>
        <v>0</v>
      </c>
      <c r="BM108" s="244">
        <f t="shared" si="56"/>
        <v>0</v>
      </c>
      <c r="BN108" s="244">
        <f t="shared" si="57"/>
        <v>0.15707854277912828</v>
      </c>
      <c r="BO108" s="244">
        <f t="shared" si="58"/>
        <v>0</v>
      </c>
      <c r="BP108" s="244">
        <f t="shared" si="59"/>
        <v>0</v>
      </c>
      <c r="BQ108" s="244">
        <f t="shared" si="60"/>
        <v>0</v>
      </c>
      <c r="BR108" s="244">
        <f t="shared" si="61"/>
        <v>0</v>
      </c>
      <c r="BS108" s="244">
        <f t="shared" si="62"/>
        <v>0</v>
      </c>
      <c r="BT108" s="244">
        <f t="shared" si="63"/>
        <v>0.37010286791794611</v>
      </c>
      <c r="BU108" s="244">
        <f t="shared" si="64"/>
        <v>0</v>
      </c>
      <c r="BV108" s="244">
        <f t="shared" si="65"/>
        <v>0</v>
      </c>
      <c r="BW108" s="244">
        <f t="shared" si="66"/>
        <v>0</v>
      </c>
      <c r="BX108" s="244">
        <f t="shared" si="67"/>
        <v>0</v>
      </c>
      <c r="BY108" s="244"/>
      <c r="BZ108" s="244">
        <f t="shared" si="68"/>
        <v>0.146319738479188</v>
      </c>
      <c r="CA108" s="244">
        <f t="shared" si="69"/>
        <v>0</v>
      </c>
      <c r="CB108" s="244">
        <f t="shared" si="70"/>
        <v>0</v>
      </c>
      <c r="CC108" s="244">
        <f t="shared" si="71"/>
        <v>0</v>
      </c>
      <c r="CD108" s="244">
        <f t="shared" si="72"/>
        <v>0</v>
      </c>
      <c r="CE108" s="244">
        <f t="shared" si="73"/>
        <v>0</v>
      </c>
      <c r="CF108" s="244">
        <f t="shared" si="74"/>
        <v>0</v>
      </c>
      <c r="CG108" s="244">
        <f t="shared" si="75"/>
        <v>0</v>
      </c>
      <c r="CH108" s="244">
        <f t="shared" si="76"/>
        <v>0</v>
      </c>
      <c r="CI108" s="244">
        <f t="shared" si="77"/>
        <v>0</v>
      </c>
      <c r="CJ108" s="244">
        <f t="shared" si="78"/>
        <v>0</v>
      </c>
    </row>
    <row r="109" spans="1:88" ht="60">
      <c r="A109" s="222" t="s">
        <v>3643</v>
      </c>
      <c r="B109" s="232">
        <v>100306</v>
      </c>
      <c r="C109" s="232" t="s">
        <v>1231</v>
      </c>
      <c r="D109" s="232"/>
      <c r="E109" s="232" t="s">
        <v>1232</v>
      </c>
      <c r="F109" s="232" t="s">
        <v>1037</v>
      </c>
      <c r="G109" s="232">
        <v>9246</v>
      </c>
      <c r="H109" s="232" t="s">
        <v>1233</v>
      </c>
      <c r="I109" s="232" t="s">
        <v>125</v>
      </c>
      <c r="J109" s="232" t="s">
        <v>700</v>
      </c>
      <c r="K109" s="232" t="s">
        <v>1234</v>
      </c>
      <c r="L109" s="232" t="s">
        <v>1235</v>
      </c>
      <c r="M109" s="232">
        <v>2022</v>
      </c>
      <c r="N109" s="232">
        <v>16969441</v>
      </c>
      <c r="O109" s="239">
        <f t="shared" si="42"/>
        <v>5.8582660358849226E-3</v>
      </c>
      <c r="P109" s="232">
        <v>39.44</v>
      </c>
      <c r="Q109" s="232">
        <v>3.52</v>
      </c>
      <c r="R109" s="232">
        <v>0</v>
      </c>
      <c r="S109" s="232">
        <v>0</v>
      </c>
      <c r="T109" s="232">
        <v>0</v>
      </c>
      <c r="U109" s="232">
        <v>0</v>
      </c>
      <c r="V109" s="232">
        <v>6.1</v>
      </c>
      <c r="W109" s="232">
        <v>50.94</v>
      </c>
      <c r="X109" s="232">
        <v>0</v>
      </c>
      <c r="Y109" s="232">
        <v>0</v>
      </c>
      <c r="Z109" s="232">
        <v>0</v>
      </c>
      <c r="AA109" s="232">
        <v>0</v>
      </c>
      <c r="AB109" s="232"/>
      <c r="AC109" s="232">
        <v>29.64</v>
      </c>
      <c r="AD109" s="232">
        <v>3.52</v>
      </c>
      <c r="AE109" s="232">
        <v>0</v>
      </c>
      <c r="AF109" s="232">
        <v>0</v>
      </c>
      <c r="AG109" s="232">
        <v>0</v>
      </c>
      <c r="AH109" s="232">
        <v>0</v>
      </c>
      <c r="AI109" s="232">
        <v>50.94</v>
      </c>
      <c r="AJ109" s="232">
        <v>0</v>
      </c>
      <c r="AK109" s="232">
        <v>0</v>
      </c>
      <c r="AL109" s="232">
        <v>0</v>
      </c>
      <c r="AM109" s="232">
        <v>0</v>
      </c>
      <c r="AN109" s="233"/>
      <c r="AO109" s="223">
        <f t="shared" si="80"/>
        <v>9.7999999999999972</v>
      </c>
      <c r="AP109" s="223">
        <f t="shared" si="80"/>
        <v>0</v>
      </c>
      <c r="AQ109" s="223">
        <f t="shared" si="80"/>
        <v>0</v>
      </c>
      <c r="AR109" s="223">
        <f t="shared" si="79"/>
        <v>0</v>
      </c>
      <c r="AS109" s="223">
        <f t="shared" si="79"/>
        <v>0</v>
      </c>
      <c r="AT109" s="223">
        <f t="shared" si="79"/>
        <v>0</v>
      </c>
      <c r="AU109" s="223">
        <f t="shared" si="43"/>
        <v>0</v>
      </c>
      <c r="AV109" s="223">
        <f t="shared" si="43"/>
        <v>0</v>
      </c>
      <c r="AW109" s="223">
        <f t="shared" si="43"/>
        <v>0</v>
      </c>
      <c r="AX109" s="223">
        <f t="shared" si="43"/>
        <v>0</v>
      </c>
      <c r="AY109" s="223">
        <f t="shared" si="43"/>
        <v>0</v>
      </c>
      <c r="AZ109" s="242"/>
      <c r="BA109" s="244">
        <f t="shared" si="44"/>
        <v>0.23105001245530132</v>
      </c>
      <c r="BB109" s="244">
        <f t="shared" si="45"/>
        <v>2.0621096446314928E-2</v>
      </c>
      <c r="BC109" s="244">
        <f t="shared" si="46"/>
        <v>0</v>
      </c>
      <c r="BD109" s="244">
        <f t="shared" si="47"/>
        <v>0</v>
      </c>
      <c r="BE109" s="244">
        <f t="shared" si="48"/>
        <v>0</v>
      </c>
      <c r="BF109" s="244">
        <f t="shared" si="49"/>
        <v>0</v>
      </c>
      <c r="BG109" s="244">
        <f t="shared" si="50"/>
        <v>3.5735422818898029E-2</v>
      </c>
      <c r="BH109" s="244">
        <f t="shared" si="51"/>
        <v>0.29842007186797792</v>
      </c>
      <c r="BI109" s="244">
        <f t="shared" si="52"/>
        <v>0</v>
      </c>
      <c r="BJ109" s="244">
        <f t="shared" si="53"/>
        <v>0</v>
      </c>
      <c r="BK109" s="244">
        <f t="shared" si="54"/>
        <v>0</v>
      </c>
      <c r="BL109" s="244">
        <f t="shared" si="55"/>
        <v>0</v>
      </c>
      <c r="BM109" s="244">
        <f t="shared" si="56"/>
        <v>0</v>
      </c>
      <c r="BN109" s="244">
        <f t="shared" si="57"/>
        <v>0.17363900530362911</v>
      </c>
      <c r="BO109" s="244">
        <f t="shared" si="58"/>
        <v>2.0621096446314928E-2</v>
      </c>
      <c r="BP109" s="244">
        <f t="shared" si="59"/>
        <v>0</v>
      </c>
      <c r="BQ109" s="244">
        <f t="shared" si="60"/>
        <v>0</v>
      </c>
      <c r="BR109" s="244">
        <f t="shared" si="61"/>
        <v>0</v>
      </c>
      <c r="BS109" s="244">
        <f t="shared" si="62"/>
        <v>0</v>
      </c>
      <c r="BT109" s="244">
        <f t="shared" si="63"/>
        <v>0.29842007186797792</v>
      </c>
      <c r="BU109" s="244">
        <f t="shared" si="64"/>
        <v>0</v>
      </c>
      <c r="BV109" s="244">
        <f t="shared" si="65"/>
        <v>0</v>
      </c>
      <c r="BW109" s="244">
        <f t="shared" si="66"/>
        <v>0</v>
      </c>
      <c r="BX109" s="244">
        <f t="shared" si="67"/>
        <v>0</v>
      </c>
      <c r="BY109" s="244"/>
      <c r="BZ109" s="244">
        <f t="shared" si="68"/>
        <v>5.7411007151672223E-2</v>
      </c>
      <c r="CA109" s="244">
        <f t="shared" si="69"/>
        <v>0</v>
      </c>
      <c r="CB109" s="244">
        <f t="shared" si="70"/>
        <v>0</v>
      </c>
      <c r="CC109" s="244">
        <f t="shared" si="71"/>
        <v>0</v>
      </c>
      <c r="CD109" s="244">
        <f t="shared" si="72"/>
        <v>0</v>
      </c>
      <c r="CE109" s="244">
        <f t="shared" si="73"/>
        <v>0</v>
      </c>
      <c r="CF109" s="244">
        <f t="shared" si="74"/>
        <v>0</v>
      </c>
      <c r="CG109" s="244">
        <f t="shared" si="75"/>
        <v>0</v>
      </c>
      <c r="CH109" s="244">
        <f t="shared" si="76"/>
        <v>0</v>
      </c>
      <c r="CI109" s="244">
        <f t="shared" si="77"/>
        <v>0</v>
      </c>
      <c r="CJ109" s="244">
        <f t="shared" si="78"/>
        <v>0</v>
      </c>
    </row>
    <row r="110" spans="1:88" ht="60">
      <c r="A110" s="222" t="s">
        <v>3643</v>
      </c>
      <c r="B110" s="232">
        <v>101749</v>
      </c>
      <c r="C110" s="232" t="s">
        <v>1236</v>
      </c>
      <c r="D110" s="232"/>
      <c r="E110" s="232" t="s">
        <v>1237</v>
      </c>
      <c r="F110" s="232"/>
      <c r="G110" s="232">
        <v>9413</v>
      </c>
      <c r="H110" s="232" t="s">
        <v>1238</v>
      </c>
      <c r="I110" s="232" t="s">
        <v>1239</v>
      </c>
      <c r="J110" s="232" t="s">
        <v>700</v>
      </c>
      <c r="K110" s="232" t="s">
        <v>1240</v>
      </c>
      <c r="L110" s="232" t="s">
        <v>1241</v>
      </c>
      <c r="M110" s="232">
        <v>2022</v>
      </c>
      <c r="N110" s="232">
        <v>5287655</v>
      </c>
      <c r="O110" s="239">
        <f t="shared" si="42"/>
        <v>6.9892920047473717E-2</v>
      </c>
      <c r="P110" s="232">
        <v>78.739999999999995</v>
      </c>
      <c r="Q110" s="232">
        <v>0</v>
      </c>
      <c r="R110" s="232">
        <v>0</v>
      </c>
      <c r="S110" s="232">
        <v>0</v>
      </c>
      <c r="T110" s="232">
        <v>0</v>
      </c>
      <c r="U110" s="232">
        <v>0</v>
      </c>
      <c r="V110" s="232">
        <v>6.1</v>
      </c>
      <c r="W110" s="232">
        <v>15.16</v>
      </c>
      <c r="X110" s="232">
        <v>0</v>
      </c>
      <c r="Y110" s="232">
        <v>0</v>
      </c>
      <c r="Z110" s="232">
        <v>0</v>
      </c>
      <c r="AA110" s="232">
        <v>0</v>
      </c>
      <c r="AB110" s="232"/>
      <c r="AC110" s="232">
        <v>78.739999999999995</v>
      </c>
      <c r="AD110" s="232">
        <v>0</v>
      </c>
      <c r="AE110" s="232">
        <v>0</v>
      </c>
      <c r="AF110" s="232">
        <v>0</v>
      </c>
      <c r="AG110" s="232">
        <v>0</v>
      </c>
      <c r="AH110" s="232">
        <v>0</v>
      </c>
      <c r="AI110" s="232">
        <v>15.16</v>
      </c>
      <c r="AJ110" s="232">
        <v>0</v>
      </c>
      <c r="AK110" s="232">
        <v>0</v>
      </c>
      <c r="AL110" s="232">
        <v>0</v>
      </c>
      <c r="AM110" s="232">
        <v>0</v>
      </c>
      <c r="AN110" s="233"/>
      <c r="AO110" s="223">
        <f t="shared" si="80"/>
        <v>0</v>
      </c>
      <c r="AP110" s="223">
        <f t="shared" si="80"/>
        <v>0</v>
      </c>
      <c r="AQ110" s="223">
        <f t="shared" si="80"/>
        <v>0</v>
      </c>
      <c r="AR110" s="223">
        <f t="shared" si="79"/>
        <v>0</v>
      </c>
      <c r="AS110" s="223">
        <f t="shared" si="79"/>
        <v>0</v>
      </c>
      <c r="AT110" s="223">
        <f t="shared" si="79"/>
        <v>0</v>
      </c>
      <c r="AU110" s="223">
        <f t="shared" si="43"/>
        <v>0</v>
      </c>
      <c r="AV110" s="223">
        <f t="shared" si="43"/>
        <v>0</v>
      </c>
      <c r="AW110" s="223">
        <f t="shared" si="43"/>
        <v>0</v>
      </c>
      <c r="AX110" s="223">
        <f t="shared" si="43"/>
        <v>0</v>
      </c>
      <c r="AY110" s="223">
        <f t="shared" si="43"/>
        <v>0</v>
      </c>
      <c r="AZ110" s="242"/>
      <c r="BA110" s="244">
        <f t="shared" si="44"/>
        <v>5.5033685245380797</v>
      </c>
      <c r="BB110" s="244">
        <f t="shared" si="45"/>
        <v>0</v>
      </c>
      <c r="BC110" s="244">
        <f t="shared" si="46"/>
        <v>0</v>
      </c>
      <c r="BD110" s="244">
        <f t="shared" si="47"/>
        <v>0</v>
      </c>
      <c r="BE110" s="244">
        <f t="shared" si="48"/>
        <v>0</v>
      </c>
      <c r="BF110" s="244">
        <f t="shared" si="49"/>
        <v>0</v>
      </c>
      <c r="BG110" s="244">
        <f t="shared" si="50"/>
        <v>0.42634681228958965</v>
      </c>
      <c r="BH110" s="244">
        <f t="shared" si="51"/>
        <v>1.0595766679197016</v>
      </c>
      <c r="BI110" s="244">
        <f t="shared" si="52"/>
        <v>0</v>
      </c>
      <c r="BJ110" s="244">
        <f t="shared" si="53"/>
        <v>0</v>
      </c>
      <c r="BK110" s="244">
        <f t="shared" si="54"/>
        <v>0</v>
      </c>
      <c r="BL110" s="244">
        <f t="shared" si="55"/>
        <v>0</v>
      </c>
      <c r="BM110" s="244">
        <f t="shared" si="56"/>
        <v>0</v>
      </c>
      <c r="BN110" s="244">
        <f t="shared" si="57"/>
        <v>5.5033685245380797</v>
      </c>
      <c r="BO110" s="244">
        <f t="shared" si="58"/>
        <v>0</v>
      </c>
      <c r="BP110" s="244">
        <f t="shared" si="59"/>
        <v>0</v>
      </c>
      <c r="BQ110" s="244">
        <f t="shared" si="60"/>
        <v>0</v>
      </c>
      <c r="BR110" s="244">
        <f t="shared" si="61"/>
        <v>0</v>
      </c>
      <c r="BS110" s="244">
        <f t="shared" si="62"/>
        <v>0</v>
      </c>
      <c r="BT110" s="244">
        <f t="shared" si="63"/>
        <v>1.0595766679197016</v>
      </c>
      <c r="BU110" s="244">
        <f t="shared" si="64"/>
        <v>0</v>
      </c>
      <c r="BV110" s="244">
        <f t="shared" si="65"/>
        <v>0</v>
      </c>
      <c r="BW110" s="244">
        <f t="shared" si="66"/>
        <v>0</v>
      </c>
      <c r="BX110" s="244">
        <f t="shared" si="67"/>
        <v>0</v>
      </c>
      <c r="BY110" s="244"/>
      <c r="BZ110" s="244">
        <f t="shared" si="68"/>
        <v>0</v>
      </c>
      <c r="CA110" s="244">
        <f t="shared" si="69"/>
        <v>0</v>
      </c>
      <c r="CB110" s="244">
        <f t="shared" si="70"/>
        <v>0</v>
      </c>
      <c r="CC110" s="244">
        <f t="shared" si="71"/>
        <v>0</v>
      </c>
      <c r="CD110" s="244">
        <f t="shared" si="72"/>
        <v>0</v>
      </c>
      <c r="CE110" s="244">
        <f t="shared" si="73"/>
        <v>0</v>
      </c>
      <c r="CF110" s="244">
        <f t="shared" si="74"/>
        <v>0</v>
      </c>
      <c r="CG110" s="244">
        <f t="shared" si="75"/>
        <v>0</v>
      </c>
      <c r="CH110" s="244">
        <f t="shared" si="76"/>
        <v>0</v>
      </c>
      <c r="CI110" s="244">
        <f t="shared" si="77"/>
        <v>0</v>
      </c>
      <c r="CJ110" s="244">
        <f t="shared" si="78"/>
        <v>0</v>
      </c>
    </row>
    <row r="111" spans="1:88" ht="60">
      <c r="A111" s="222" t="s">
        <v>3643</v>
      </c>
      <c r="B111" s="232">
        <v>114051</v>
      </c>
      <c r="C111" s="232" t="s">
        <v>1242</v>
      </c>
      <c r="D111" s="232"/>
      <c r="E111" s="232" t="s">
        <v>1243</v>
      </c>
      <c r="F111" s="232"/>
      <c r="G111" s="232">
        <v>3298</v>
      </c>
      <c r="H111" s="232" t="s">
        <v>1244</v>
      </c>
      <c r="I111" s="232" t="s">
        <v>117</v>
      </c>
      <c r="J111" s="232" t="s">
        <v>700</v>
      </c>
      <c r="K111" s="232" t="s">
        <v>1245</v>
      </c>
      <c r="L111" s="232"/>
      <c r="M111" s="232">
        <v>2022</v>
      </c>
      <c r="N111" s="232">
        <v>3044584</v>
      </c>
      <c r="O111" s="239">
        <f t="shared" si="42"/>
        <v>4.2793314598901024E-4</v>
      </c>
      <c r="P111" s="232">
        <v>81.2</v>
      </c>
      <c r="Q111" s="232">
        <v>8.1</v>
      </c>
      <c r="R111" s="232">
        <v>0</v>
      </c>
      <c r="S111" s="232">
        <v>0</v>
      </c>
      <c r="T111" s="232">
        <v>0</v>
      </c>
      <c r="U111" s="232">
        <v>0</v>
      </c>
      <c r="V111" s="232">
        <v>6.1</v>
      </c>
      <c r="W111" s="232">
        <v>4.5999999999999996</v>
      </c>
      <c r="X111" s="232">
        <v>0</v>
      </c>
      <c r="Y111" s="232">
        <v>0</v>
      </c>
      <c r="Z111" s="232">
        <v>0</v>
      </c>
      <c r="AA111" s="232">
        <v>0</v>
      </c>
      <c r="AB111" s="232"/>
      <c r="AC111" s="232">
        <v>0</v>
      </c>
      <c r="AD111" s="232">
        <v>8.1</v>
      </c>
      <c r="AE111" s="232">
        <v>0</v>
      </c>
      <c r="AF111" s="232">
        <v>0</v>
      </c>
      <c r="AG111" s="232">
        <v>0</v>
      </c>
      <c r="AH111" s="232">
        <v>0</v>
      </c>
      <c r="AI111" s="232">
        <v>4.5999999999999996</v>
      </c>
      <c r="AJ111" s="232">
        <v>0</v>
      </c>
      <c r="AK111" s="232">
        <v>0</v>
      </c>
      <c r="AL111" s="232">
        <v>0</v>
      </c>
      <c r="AM111" s="232">
        <v>0</v>
      </c>
      <c r="AN111" s="233"/>
      <c r="AO111" s="223">
        <f t="shared" si="80"/>
        <v>81.2</v>
      </c>
      <c r="AP111" s="223">
        <f t="shared" si="80"/>
        <v>0</v>
      </c>
      <c r="AQ111" s="223">
        <f t="shared" si="80"/>
        <v>0</v>
      </c>
      <c r="AR111" s="223">
        <f t="shared" si="79"/>
        <v>0</v>
      </c>
      <c r="AS111" s="223">
        <f t="shared" si="79"/>
        <v>0</v>
      </c>
      <c r="AT111" s="223">
        <f t="shared" si="79"/>
        <v>0</v>
      </c>
      <c r="AU111" s="223">
        <f t="shared" si="43"/>
        <v>0</v>
      </c>
      <c r="AV111" s="223">
        <f t="shared" si="43"/>
        <v>0</v>
      </c>
      <c r="AW111" s="223">
        <f t="shared" si="43"/>
        <v>0</v>
      </c>
      <c r="AX111" s="223">
        <f t="shared" si="43"/>
        <v>0</v>
      </c>
      <c r="AY111" s="223">
        <f t="shared" si="43"/>
        <v>0</v>
      </c>
      <c r="AZ111" s="242"/>
      <c r="BA111" s="244">
        <f t="shared" si="44"/>
        <v>3.4748171454307634E-2</v>
      </c>
      <c r="BB111" s="244">
        <f t="shared" si="45"/>
        <v>3.4662584825109828E-3</v>
      </c>
      <c r="BC111" s="244">
        <f t="shared" si="46"/>
        <v>0</v>
      </c>
      <c r="BD111" s="244">
        <f t="shared" si="47"/>
        <v>0</v>
      </c>
      <c r="BE111" s="244">
        <f t="shared" si="48"/>
        <v>0</v>
      </c>
      <c r="BF111" s="244">
        <f t="shared" si="49"/>
        <v>0</v>
      </c>
      <c r="BG111" s="244">
        <f t="shared" si="50"/>
        <v>2.6103921905329622E-3</v>
      </c>
      <c r="BH111" s="244">
        <f t="shared" si="51"/>
        <v>1.9684924715494471E-3</v>
      </c>
      <c r="BI111" s="244">
        <f t="shared" si="52"/>
        <v>0</v>
      </c>
      <c r="BJ111" s="244">
        <f t="shared" si="53"/>
        <v>0</v>
      </c>
      <c r="BK111" s="244">
        <f t="shared" si="54"/>
        <v>0</v>
      </c>
      <c r="BL111" s="244">
        <f t="shared" si="55"/>
        <v>0</v>
      </c>
      <c r="BM111" s="244">
        <f t="shared" si="56"/>
        <v>0</v>
      </c>
      <c r="BN111" s="244">
        <f t="shared" si="57"/>
        <v>0</v>
      </c>
      <c r="BO111" s="244">
        <f t="shared" si="58"/>
        <v>3.4662584825109828E-3</v>
      </c>
      <c r="BP111" s="244">
        <f t="shared" si="59"/>
        <v>0</v>
      </c>
      <c r="BQ111" s="244">
        <f t="shared" si="60"/>
        <v>0</v>
      </c>
      <c r="BR111" s="244">
        <f t="shared" si="61"/>
        <v>0</v>
      </c>
      <c r="BS111" s="244">
        <f t="shared" si="62"/>
        <v>0</v>
      </c>
      <c r="BT111" s="244">
        <f t="shared" si="63"/>
        <v>1.9684924715494471E-3</v>
      </c>
      <c r="BU111" s="244">
        <f t="shared" si="64"/>
        <v>0</v>
      </c>
      <c r="BV111" s="244">
        <f t="shared" si="65"/>
        <v>0</v>
      </c>
      <c r="BW111" s="244">
        <f t="shared" si="66"/>
        <v>0</v>
      </c>
      <c r="BX111" s="244">
        <f t="shared" si="67"/>
        <v>0</v>
      </c>
      <c r="BY111" s="244"/>
      <c r="BZ111" s="244">
        <f t="shared" si="68"/>
        <v>3.4748171454307634E-2</v>
      </c>
      <c r="CA111" s="244">
        <f t="shared" si="69"/>
        <v>0</v>
      </c>
      <c r="CB111" s="244">
        <f t="shared" si="70"/>
        <v>0</v>
      </c>
      <c r="CC111" s="244">
        <f t="shared" si="71"/>
        <v>0</v>
      </c>
      <c r="CD111" s="244">
        <f t="shared" si="72"/>
        <v>0</v>
      </c>
      <c r="CE111" s="244">
        <f t="shared" si="73"/>
        <v>0</v>
      </c>
      <c r="CF111" s="244">
        <f t="shared" si="74"/>
        <v>0</v>
      </c>
      <c r="CG111" s="244">
        <f t="shared" si="75"/>
        <v>0</v>
      </c>
      <c r="CH111" s="244">
        <f t="shared" si="76"/>
        <v>0</v>
      </c>
      <c r="CI111" s="244">
        <f t="shared" si="77"/>
        <v>0</v>
      </c>
      <c r="CJ111" s="244">
        <f t="shared" si="78"/>
        <v>0</v>
      </c>
    </row>
    <row r="112" spans="1:88" ht="60">
      <c r="A112" s="222" t="s">
        <v>3643</v>
      </c>
      <c r="B112" s="232">
        <v>101682</v>
      </c>
      <c r="C112" s="232" t="s">
        <v>1246</v>
      </c>
      <c r="D112" s="232"/>
      <c r="E112" s="232" t="s">
        <v>1247</v>
      </c>
      <c r="F112" s="232"/>
      <c r="G112" s="232">
        <v>4566</v>
      </c>
      <c r="H112" s="232" t="s">
        <v>1248</v>
      </c>
      <c r="I112" s="232" t="s">
        <v>699</v>
      </c>
      <c r="J112" s="232" t="s">
        <v>700</v>
      </c>
      <c r="K112" s="232" t="s">
        <v>1249</v>
      </c>
      <c r="L112" s="232" t="s">
        <v>1250</v>
      </c>
      <c r="M112" s="232">
        <v>2022</v>
      </c>
      <c r="N112" s="232">
        <v>5691422</v>
      </c>
      <c r="O112" s="239">
        <f t="shared" si="42"/>
        <v>5.5474106319685686E-3</v>
      </c>
      <c r="P112" s="232">
        <v>93.9</v>
      </c>
      <c r="Q112" s="232">
        <v>0</v>
      </c>
      <c r="R112" s="232">
        <v>0</v>
      </c>
      <c r="S112" s="232">
        <v>0</v>
      </c>
      <c r="T112" s="232">
        <v>0</v>
      </c>
      <c r="U112" s="232">
        <v>0</v>
      </c>
      <c r="V112" s="232">
        <v>6.1</v>
      </c>
      <c r="W112" s="232">
        <v>0</v>
      </c>
      <c r="X112" s="232">
        <v>0</v>
      </c>
      <c r="Y112" s="232">
        <v>0</v>
      </c>
      <c r="Z112" s="232">
        <v>0</v>
      </c>
      <c r="AA112" s="232">
        <v>0</v>
      </c>
      <c r="AB112" s="232"/>
      <c r="AC112" s="232">
        <v>93.9</v>
      </c>
      <c r="AD112" s="232">
        <v>0</v>
      </c>
      <c r="AE112" s="232">
        <v>0</v>
      </c>
      <c r="AF112" s="232">
        <v>0</v>
      </c>
      <c r="AG112" s="232">
        <v>0</v>
      </c>
      <c r="AH112" s="232">
        <v>0</v>
      </c>
      <c r="AI112" s="232">
        <v>0</v>
      </c>
      <c r="AJ112" s="232">
        <v>0</v>
      </c>
      <c r="AK112" s="232">
        <v>0</v>
      </c>
      <c r="AL112" s="232">
        <v>0</v>
      </c>
      <c r="AM112" s="232">
        <v>0</v>
      </c>
      <c r="AN112" s="233"/>
      <c r="AO112" s="223">
        <f t="shared" si="80"/>
        <v>0</v>
      </c>
      <c r="AP112" s="223">
        <f t="shared" si="80"/>
        <v>0</v>
      </c>
      <c r="AQ112" s="223">
        <f t="shared" si="80"/>
        <v>0</v>
      </c>
      <c r="AR112" s="223">
        <f t="shared" si="79"/>
        <v>0</v>
      </c>
      <c r="AS112" s="223">
        <f t="shared" si="79"/>
        <v>0</v>
      </c>
      <c r="AT112" s="223">
        <f t="shared" si="79"/>
        <v>0</v>
      </c>
      <c r="AU112" s="223">
        <f t="shared" si="43"/>
        <v>0</v>
      </c>
      <c r="AV112" s="223">
        <f t="shared" si="43"/>
        <v>0</v>
      </c>
      <c r="AW112" s="223">
        <f t="shared" si="43"/>
        <v>0</v>
      </c>
      <c r="AX112" s="223">
        <f t="shared" si="43"/>
        <v>0</v>
      </c>
      <c r="AY112" s="223">
        <f t="shared" si="43"/>
        <v>0</v>
      </c>
      <c r="AZ112" s="242"/>
      <c r="BA112" s="244">
        <f t="shared" si="44"/>
        <v>0.52090185834184866</v>
      </c>
      <c r="BB112" s="244">
        <f t="shared" si="45"/>
        <v>0</v>
      </c>
      <c r="BC112" s="244">
        <f t="shared" si="46"/>
        <v>0</v>
      </c>
      <c r="BD112" s="244">
        <f t="shared" si="47"/>
        <v>0</v>
      </c>
      <c r="BE112" s="244">
        <f t="shared" si="48"/>
        <v>0</v>
      </c>
      <c r="BF112" s="244">
        <f t="shared" si="49"/>
        <v>0</v>
      </c>
      <c r="BG112" s="244">
        <f t="shared" si="50"/>
        <v>3.3839204855008263E-2</v>
      </c>
      <c r="BH112" s="244">
        <f t="shared" si="51"/>
        <v>0</v>
      </c>
      <c r="BI112" s="244">
        <f t="shared" si="52"/>
        <v>0</v>
      </c>
      <c r="BJ112" s="244">
        <f t="shared" si="53"/>
        <v>0</v>
      </c>
      <c r="BK112" s="244">
        <f t="shared" si="54"/>
        <v>0</v>
      </c>
      <c r="BL112" s="244">
        <f t="shared" si="55"/>
        <v>0</v>
      </c>
      <c r="BM112" s="244">
        <f t="shared" si="56"/>
        <v>0</v>
      </c>
      <c r="BN112" s="244">
        <f t="shared" si="57"/>
        <v>0.52090185834184866</v>
      </c>
      <c r="BO112" s="244">
        <f t="shared" si="58"/>
        <v>0</v>
      </c>
      <c r="BP112" s="244">
        <f t="shared" si="59"/>
        <v>0</v>
      </c>
      <c r="BQ112" s="244">
        <f t="shared" si="60"/>
        <v>0</v>
      </c>
      <c r="BR112" s="244">
        <f t="shared" si="61"/>
        <v>0</v>
      </c>
      <c r="BS112" s="244">
        <f t="shared" si="62"/>
        <v>0</v>
      </c>
      <c r="BT112" s="244">
        <f t="shared" si="63"/>
        <v>0</v>
      </c>
      <c r="BU112" s="244">
        <f t="shared" si="64"/>
        <v>0</v>
      </c>
      <c r="BV112" s="244">
        <f t="shared" si="65"/>
        <v>0</v>
      </c>
      <c r="BW112" s="244">
        <f t="shared" si="66"/>
        <v>0</v>
      </c>
      <c r="BX112" s="244">
        <f t="shared" si="67"/>
        <v>0</v>
      </c>
      <c r="BY112" s="244"/>
      <c r="BZ112" s="244">
        <f t="shared" si="68"/>
        <v>0</v>
      </c>
      <c r="CA112" s="244">
        <f t="shared" si="69"/>
        <v>0</v>
      </c>
      <c r="CB112" s="244">
        <f t="shared" si="70"/>
        <v>0</v>
      </c>
      <c r="CC112" s="244">
        <f t="shared" si="71"/>
        <v>0</v>
      </c>
      <c r="CD112" s="244">
        <f t="shared" si="72"/>
        <v>0</v>
      </c>
      <c r="CE112" s="244">
        <f t="shared" si="73"/>
        <v>0</v>
      </c>
      <c r="CF112" s="244">
        <f t="shared" si="74"/>
        <v>0</v>
      </c>
      <c r="CG112" s="244">
        <f t="shared" si="75"/>
        <v>0</v>
      </c>
      <c r="CH112" s="244">
        <f t="shared" si="76"/>
        <v>0</v>
      </c>
      <c r="CI112" s="244">
        <f t="shared" si="77"/>
        <v>0</v>
      </c>
      <c r="CJ112" s="244">
        <f t="shared" si="78"/>
        <v>0</v>
      </c>
    </row>
    <row r="113" spans="1:88" ht="60">
      <c r="A113" s="222" t="s">
        <v>3643</v>
      </c>
      <c r="B113" s="232">
        <v>94888</v>
      </c>
      <c r="C113" s="232" t="s">
        <v>1251</v>
      </c>
      <c r="D113" s="232"/>
      <c r="E113" s="232" t="s">
        <v>1252</v>
      </c>
      <c r="F113" s="232"/>
      <c r="G113" s="232">
        <v>6133</v>
      </c>
      <c r="H113" s="232" t="s">
        <v>1253</v>
      </c>
      <c r="I113" s="232" t="s">
        <v>123</v>
      </c>
      <c r="J113" s="232" t="s">
        <v>700</v>
      </c>
      <c r="K113" s="232" t="s">
        <v>1254</v>
      </c>
      <c r="L113" s="232"/>
      <c r="M113" s="232">
        <v>2022</v>
      </c>
      <c r="N113" s="232">
        <v>3212925</v>
      </c>
      <c r="O113" s="239">
        <f t="shared" si="42"/>
        <v>5.0791844913580667E-4</v>
      </c>
      <c r="P113" s="232">
        <v>0</v>
      </c>
      <c r="Q113" s="232">
        <v>0</v>
      </c>
      <c r="R113" s="232">
        <v>0</v>
      </c>
      <c r="S113" s="232">
        <v>0</v>
      </c>
      <c r="T113" s="232">
        <v>0</v>
      </c>
      <c r="U113" s="232">
        <v>0</v>
      </c>
      <c r="V113" s="232">
        <v>6.1</v>
      </c>
      <c r="W113" s="232">
        <v>93.9</v>
      </c>
      <c r="X113" s="232">
        <v>0</v>
      </c>
      <c r="Y113" s="232">
        <v>0</v>
      </c>
      <c r="Z113" s="232">
        <v>0</v>
      </c>
      <c r="AA113" s="232">
        <v>0</v>
      </c>
      <c r="AB113" s="232"/>
      <c r="AC113" s="232">
        <v>0</v>
      </c>
      <c r="AD113" s="232">
        <v>0</v>
      </c>
      <c r="AE113" s="232">
        <v>0</v>
      </c>
      <c r="AF113" s="232">
        <v>0</v>
      </c>
      <c r="AG113" s="232">
        <v>0</v>
      </c>
      <c r="AH113" s="232">
        <v>0</v>
      </c>
      <c r="AI113" s="232">
        <v>93.9</v>
      </c>
      <c r="AJ113" s="232">
        <v>0</v>
      </c>
      <c r="AK113" s="232">
        <v>0</v>
      </c>
      <c r="AL113" s="232">
        <v>0</v>
      </c>
      <c r="AM113" s="232">
        <v>0</v>
      </c>
      <c r="AN113" s="233"/>
      <c r="AO113" s="223">
        <f t="shared" si="80"/>
        <v>0</v>
      </c>
      <c r="AP113" s="223">
        <f t="shared" si="80"/>
        <v>0</v>
      </c>
      <c r="AQ113" s="223">
        <f t="shared" si="80"/>
        <v>0</v>
      </c>
      <c r="AR113" s="223">
        <f t="shared" si="79"/>
        <v>0</v>
      </c>
      <c r="AS113" s="223">
        <f t="shared" si="79"/>
        <v>0</v>
      </c>
      <c r="AT113" s="223">
        <f t="shared" si="79"/>
        <v>0</v>
      </c>
      <c r="AU113" s="223">
        <f t="shared" si="43"/>
        <v>0</v>
      </c>
      <c r="AV113" s="223">
        <f t="shared" si="43"/>
        <v>0</v>
      </c>
      <c r="AW113" s="223">
        <f t="shared" si="43"/>
        <v>0</v>
      </c>
      <c r="AX113" s="223">
        <f t="shared" si="43"/>
        <v>0</v>
      </c>
      <c r="AY113" s="223">
        <f t="shared" si="43"/>
        <v>0</v>
      </c>
      <c r="AZ113" s="242"/>
      <c r="BA113" s="244">
        <f t="shared" si="44"/>
        <v>0</v>
      </c>
      <c r="BB113" s="244">
        <f t="shared" si="45"/>
        <v>0</v>
      </c>
      <c r="BC113" s="244">
        <f t="shared" si="46"/>
        <v>0</v>
      </c>
      <c r="BD113" s="244">
        <f t="shared" si="47"/>
        <v>0</v>
      </c>
      <c r="BE113" s="244">
        <f t="shared" si="48"/>
        <v>0</v>
      </c>
      <c r="BF113" s="244">
        <f t="shared" si="49"/>
        <v>0</v>
      </c>
      <c r="BG113" s="244">
        <f t="shared" si="50"/>
        <v>3.0983025397284206E-3</v>
      </c>
      <c r="BH113" s="244">
        <f t="shared" si="51"/>
        <v>4.7693542373852246E-2</v>
      </c>
      <c r="BI113" s="244">
        <f t="shared" si="52"/>
        <v>0</v>
      </c>
      <c r="BJ113" s="244">
        <f t="shared" si="53"/>
        <v>0</v>
      </c>
      <c r="BK113" s="244">
        <f t="shared" si="54"/>
        <v>0</v>
      </c>
      <c r="BL113" s="244">
        <f t="shared" si="55"/>
        <v>0</v>
      </c>
      <c r="BM113" s="244">
        <f t="shared" si="56"/>
        <v>0</v>
      </c>
      <c r="BN113" s="244">
        <f t="shared" si="57"/>
        <v>0</v>
      </c>
      <c r="BO113" s="244">
        <f t="shared" si="58"/>
        <v>0</v>
      </c>
      <c r="BP113" s="244">
        <f t="shared" si="59"/>
        <v>0</v>
      </c>
      <c r="BQ113" s="244">
        <f t="shared" si="60"/>
        <v>0</v>
      </c>
      <c r="BR113" s="244">
        <f t="shared" si="61"/>
        <v>0</v>
      </c>
      <c r="BS113" s="244">
        <f t="shared" si="62"/>
        <v>0</v>
      </c>
      <c r="BT113" s="244">
        <f t="shared" si="63"/>
        <v>4.7693542373852246E-2</v>
      </c>
      <c r="BU113" s="244">
        <f t="shared" si="64"/>
        <v>0</v>
      </c>
      <c r="BV113" s="244">
        <f t="shared" si="65"/>
        <v>0</v>
      </c>
      <c r="BW113" s="244">
        <f t="shared" si="66"/>
        <v>0</v>
      </c>
      <c r="BX113" s="244">
        <f t="shared" si="67"/>
        <v>0</v>
      </c>
      <c r="BY113" s="244"/>
      <c r="BZ113" s="244">
        <f t="shared" si="68"/>
        <v>0</v>
      </c>
      <c r="CA113" s="244">
        <f t="shared" si="69"/>
        <v>0</v>
      </c>
      <c r="CB113" s="244">
        <f t="shared" si="70"/>
        <v>0</v>
      </c>
      <c r="CC113" s="244">
        <f t="shared" si="71"/>
        <v>0</v>
      </c>
      <c r="CD113" s="244">
        <f t="shared" si="72"/>
        <v>0</v>
      </c>
      <c r="CE113" s="244">
        <f t="shared" si="73"/>
        <v>0</v>
      </c>
      <c r="CF113" s="244">
        <f t="shared" si="74"/>
        <v>0</v>
      </c>
      <c r="CG113" s="244">
        <f t="shared" si="75"/>
        <v>0</v>
      </c>
      <c r="CH113" s="244">
        <f t="shared" si="76"/>
        <v>0</v>
      </c>
      <c r="CI113" s="244">
        <f t="shared" si="77"/>
        <v>0</v>
      </c>
      <c r="CJ113" s="244">
        <f t="shared" si="78"/>
        <v>0</v>
      </c>
    </row>
    <row r="114" spans="1:88" ht="60">
      <c r="A114" s="222" t="s">
        <v>3643</v>
      </c>
      <c r="B114" s="232">
        <v>112853</v>
      </c>
      <c r="C114" s="232" t="s">
        <v>1255</v>
      </c>
      <c r="D114" s="232"/>
      <c r="E114" s="232" t="s">
        <v>1256</v>
      </c>
      <c r="F114" s="232"/>
      <c r="G114" s="232">
        <v>4418</v>
      </c>
      <c r="H114" s="232" t="s">
        <v>1257</v>
      </c>
      <c r="I114" s="232" t="s">
        <v>942</v>
      </c>
      <c r="J114" s="232" t="s">
        <v>700</v>
      </c>
      <c r="K114" s="232" t="s">
        <v>1258</v>
      </c>
      <c r="L114" s="232" t="s">
        <v>1259</v>
      </c>
      <c r="M114" s="232">
        <v>2022</v>
      </c>
      <c r="N114" s="232">
        <v>6547381</v>
      </c>
      <c r="O114" s="239">
        <f t="shared" si="42"/>
        <v>2.3204055077781847E-3</v>
      </c>
      <c r="P114" s="232">
        <v>90.64</v>
      </c>
      <c r="Q114" s="232">
        <v>3.26</v>
      </c>
      <c r="R114" s="232">
        <v>0</v>
      </c>
      <c r="S114" s="232">
        <v>0</v>
      </c>
      <c r="T114" s="232">
        <v>0</v>
      </c>
      <c r="U114" s="232">
        <v>0</v>
      </c>
      <c r="V114" s="232">
        <v>6.1</v>
      </c>
      <c r="W114" s="232">
        <v>0</v>
      </c>
      <c r="X114" s="232">
        <v>0</v>
      </c>
      <c r="Y114" s="232">
        <v>0</v>
      </c>
      <c r="Z114" s="232">
        <v>0</v>
      </c>
      <c r="AA114" s="232">
        <v>0</v>
      </c>
      <c r="AB114" s="232"/>
      <c r="AC114" s="232">
        <v>90.64</v>
      </c>
      <c r="AD114" s="232">
        <v>3.26</v>
      </c>
      <c r="AE114" s="232">
        <v>0</v>
      </c>
      <c r="AF114" s="232">
        <v>0</v>
      </c>
      <c r="AG114" s="232">
        <v>0</v>
      </c>
      <c r="AH114" s="232">
        <v>0</v>
      </c>
      <c r="AI114" s="232">
        <v>0</v>
      </c>
      <c r="AJ114" s="232">
        <v>0</v>
      </c>
      <c r="AK114" s="232">
        <v>0</v>
      </c>
      <c r="AL114" s="232">
        <v>0</v>
      </c>
      <c r="AM114" s="232">
        <v>0</v>
      </c>
      <c r="AN114" s="233"/>
      <c r="AO114" s="223">
        <f t="shared" si="80"/>
        <v>0</v>
      </c>
      <c r="AP114" s="223">
        <f t="shared" si="80"/>
        <v>0</v>
      </c>
      <c r="AQ114" s="223">
        <f t="shared" si="80"/>
        <v>0</v>
      </c>
      <c r="AR114" s="223">
        <f t="shared" si="79"/>
        <v>0</v>
      </c>
      <c r="AS114" s="223">
        <f t="shared" si="79"/>
        <v>0</v>
      </c>
      <c r="AT114" s="223">
        <f t="shared" si="79"/>
        <v>0</v>
      </c>
      <c r="AU114" s="223">
        <f t="shared" si="43"/>
        <v>0</v>
      </c>
      <c r="AV114" s="223">
        <f t="shared" si="43"/>
        <v>0</v>
      </c>
      <c r="AW114" s="223">
        <f t="shared" si="43"/>
        <v>0</v>
      </c>
      <c r="AX114" s="223">
        <f t="shared" si="43"/>
        <v>0</v>
      </c>
      <c r="AY114" s="223">
        <f t="shared" si="43"/>
        <v>0</v>
      </c>
      <c r="AZ114" s="242"/>
      <c r="BA114" s="244">
        <f t="shared" si="44"/>
        <v>0.21032155522501467</v>
      </c>
      <c r="BB114" s="244">
        <f t="shared" si="45"/>
        <v>7.5645219553568815E-3</v>
      </c>
      <c r="BC114" s="244">
        <f t="shared" si="46"/>
        <v>0</v>
      </c>
      <c r="BD114" s="244">
        <f t="shared" si="47"/>
        <v>0</v>
      </c>
      <c r="BE114" s="244">
        <f t="shared" si="48"/>
        <v>0</v>
      </c>
      <c r="BF114" s="244">
        <f t="shared" si="49"/>
        <v>0</v>
      </c>
      <c r="BG114" s="244">
        <f t="shared" si="50"/>
        <v>1.4154473597446926E-2</v>
      </c>
      <c r="BH114" s="244">
        <f t="shared" si="51"/>
        <v>0</v>
      </c>
      <c r="BI114" s="244">
        <f t="shared" si="52"/>
        <v>0</v>
      </c>
      <c r="BJ114" s="244">
        <f t="shared" si="53"/>
        <v>0</v>
      </c>
      <c r="BK114" s="244">
        <f t="shared" si="54"/>
        <v>0</v>
      </c>
      <c r="BL114" s="244">
        <f t="shared" si="55"/>
        <v>0</v>
      </c>
      <c r="BM114" s="244">
        <f t="shared" si="56"/>
        <v>0</v>
      </c>
      <c r="BN114" s="244">
        <f t="shared" si="57"/>
        <v>0.21032155522501467</v>
      </c>
      <c r="BO114" s="244">
        <f t="shared" si="58"/>
        <v>7.5645219553568815E-3</v>
      </c>
      <c r="BP114" s="244">
        <f t="shared" si="59"/>
        <v>0</v>
      </c>
      <c r="BQ114" s="244">
        <f t="shared" si="60"/>
        <v>0</v>
      </c>
      <c r="BR114" s="244">
        <f t="shared" si="61"/>
        <v>0</v>
      </c>
      <c r="BS114" s="244">
        <f t="shared" si="62"/>
        <v>0</v>
      </c>
      <c r="BT114" s="244">
        <f t="shared" si="63"/>
        <v>0</v>
      </c>
      <c r="BU114" s="244">
        <f t="shared" si="64"/>
        <v>0</v>
      </c>
      <c r="BV114" s="244">
        <f t="shared" si="65"/>
        <v>0</v>
      </c>
      <c r="BW114" s="244">
        <f t="shared" si="66"/>
        <v>0</v>
      </c>
      <c r="BX114" s="244">
        <f t="shared" si="67"/>
        <v>0</v>
      </c>
      <c r="BY114" s="244"/>
      <c r="BZ114" s="244">
        <f t="shared" si="68"/>
        <v>0</v>
      </c>
      <c r="CA114" s="244">
        <f t="shared" si="69"/>
        <v>0</v>
      </c>
      <c r="CB114" s="244">
        <f t="shared" si="70"/>
        <v>0</v>
      </c>
      <c r="CC114" s="244">
        <f t="shared" si="71"/>
        <v>0</v>
      </c>
      <c r="CD114" s="244">
        <f t="shared" si="72"/>
        <v>0</v>
      </c>
      <c r="CE114" s="244">
        <f t="shared" si="73"/>
        <v>0</v>
      </c>
      <c r="CF114" s="244">
        <f t="shared" si="74"/>
        <v>0</v>
      </c>
      <c r="CG114" s="244">
        <f t="shared" si="75"/>
        <v>0</v>
      </c>
      <c r="CH114" s="244">
        <f t="shared" si="76"/>
        <v>0</v>
      </c>
      <c r="CI114" s="244">
        <f t="shared" si="77"/>
        <v>0</v>
      </c>
      <c r="CJ114" s="244">
        <f t="shared" si="78"/>
        <v>0</v>
      </c>
    </row>
    <row r="115" spans="1:88" ht="60">
      <c r="A115" s="222" t="s">
        <v>3643</v>
      </c>
      <c r="B115" s="232">
        <v>101584</v>
      </c>
      <c r="C115" s="232" t="s">
        <v>1260</v>
      </c>
      <c r="D115" s="232" t="s">
        <v>1261</v>
      </c>
      <c r="E115" s="232" t="s">
        <v>1262</v>
      </c>
      <c r="F115" s="232"/>
      <c r="G115" s="232">
        <v>5453</v>
      </c>
      <c r="H115" s="232" t="s">
        <v>1263</v>
      </c>
      <c r="I115" s="232" t="s">
        <v>116</v>
      </c>
      <c r="J115" s="232" t="s">
        <v>700</v>
      </c>
      <c r="K115" s="232" t="s">
        <v>1264</v>
      </c>
      <c r="L115" s="232" t="s">
        <v>1265</v>
      </c>
      <c r="M115" s="232">
        <v>2022</v>
      </c>
      <c r="N115" s="232">
        <v>5355531</v>
      </c>
      <c r="O115" s="239">
        <f t="shared" si="42"/>
        <v>1.0859348301442144E-3</v>
      </c>
      <c r="P115" s="240">
        <v>92.67</v>
      </c>
      <c r="Q115" s="232">
        <v>1.17</v>
      </c>
      <c r="R115" s="232">
        <v>0.06</v>
      </c>
      <c r="S115" s="232">
        <v>0</v>
      </c>
      <c r="T115" s="232">
        <v>0</v>
      </c>
      <c r="U115" s="232">
        <v>0</v>
      </c>
      <c r="V115" s="232">
        <v>6.1</v>
      </c>
      <c r="W115" s="232">
        <v>0</v>
      </c>
      <c r="X115" s="232">
        <v>0</v>
      </c>
      <c r="Y115" s="232">
        <v>0</v>
      </c>
      <c r="Z115" s="232">
        <v>0</v>
      </c>
      <c r="AA115" s="232">
        <v>0</v>
      </c>
      <c r="AB115" s="232"/>
      <c r="AC115" s="232">
        <v>3.62</v>
      </c>
      <c r="AD115" s="232">
        <v>1.17</v>
      </c>
      <c r="AE115" s="232">
        <v>0.06</v>
      </c>
      <c r="AF115" s="232">
        <v>0</v>
      </c>
      <c r="AG115" s="232">
        <v>0</v>
      </c>
      <c r="AH115" s="232">
        <v>0</v>
      </c>
      <c r="AI115" s="232">
        <v>0</v>
      </c>
      <c r="AJ115" s="232">
        <v>0</v>
      </c>
      <c r="AK115" s="232">
        <v>0</v>
      </c>
      <c r="AL115" s="232">
        <v>0</v>
      </c>
      <c r="AM115" s="232">
        <v>0</v>
      </c>
      <c r="AN115" s="233"/>
      <c r="AO115" s="223">
        <f t="shared" si="80"/>
        <v>89.05</v>
      </c>
      <c r="AP115" s="223">
        <f t="shared" si="80"/>
        <v>0</v>
      </c>
      <c r="AQ115" s="223">
        <f t="shared" si="80"/>
        <v>0</v>
      </c>
      <c r="AR115" s="223">
        <f t="shared" si="79"/>
        <v>0</v>
      </c>
      <c r="AS115" s="223">
        <f t="shared" si="79"/>
        <v>0</v>
      </c>
      <c r="AT115" s="223">
        <f t="shared" si="79"/>
        <v>0</v>
      </c>
      <c r="AU115" s="223">
        <f t="shared" si="43"/>
        <v>0</v>
      </c>
      <c r="AV115" s="223">
        <f t="shared" si="43"/>
        <v>0</v>
      </c>
      <c r="AW115" s="223">
        <f t="shared" si="43"/>
        <v>0</v>
      </c>
      <c r="AX115" s="223">
        <f t="shared" si="43"/>
        <v>0</v>
      </c>
      <c r="AY115" s="223">
        <f t="shared" si="43"/>
        <v>0</v>
      </c>
      <c r="AZ115" s="242"/>
      <c r="BA115" s="244">
        <f t="shared" si="44"/>
        <v>0.10063358070946435</v>
      </c>
      <c r="BB115" s="244">
        <f t="shared" si="45"/>
        <v>1.2705437512687309E-3</v>
      </c>
      <c r="BC115" s="244">
        <f t="shared" si="46"/>
        <v>6.5156089808652862E-5</v>
      </c>
      <c r="BD115" s="244">
        <f t="shared" si="47"/>
        <v>0</v>
      </c>
      <c r="BE115" s="244">
        <f t="shared" si="48"/>
        <v>0</v>
      </c>
      <c r="BF115" s="244">
        <f t="shared" si="49"/>
        <v>0</v>
      </c>
      <c r="BG115" s="244">
        <f t="shared" si="50"/>
        <v>6.6242024638797073E-3</v>
      </c>
      <c r="BH115" s="244">
        <f t="shared" si="51"/>
        <v>0</v>
      </c>
      <c r="BI115" s="244">
        <f t="shared" si="52"/>
        <v>0</v>
      </c>
      <c r="BJ115" s="244">
        <f t="shared" si="53"/>
        <v>0</v>
      </c>
      <c r="BK115" s="244">
        <f t="shared" si="54"/>
        <v>0</v>
      </c>
      <c r="BL115" s="244">
        <f t="shared" si="55"/>
        <v>0</v>
      </c>
      <c r="BM115" s="244">
        <f t="shared" si="56"/>
        <v>0</v>
      </c>
      <c r="BN115" s="244">
        <f t="shared" si="57"/>
        <v>3.9310840851220566E-3</v>
      </c>
      <c r="BO115" s="244">
        <f t="shared" si="58"/>
        <v>1.2705437512687309E-3</v>
      </c>
      <c r="BP115" s="244">
        <f t="shared" si="59"/>
        <v>6.5156089808652862E-5</v>
      </c>
      <c r="BQ115" s="244">
        <f t="shared" si="60"/>
        <v>0</v>
      </c>
      <c r="BR115" s="244">
        <f t="shared" si="61"/>
        <v>0</v>
      </c>
      <c r="BS115" s="244">
        <f t="shared" si="62"/>
        <v>0</v>
      </c>
      <c r="BT115" s="244">
        <f t="shared" si="63"/>
        <v>0</v>
      </c>
      <c r="BU115" s="244">
        <f t="shared" si="64"/>
        <v>0</v>
      </c>
      <c r="BV115" s="244">
        <f t="shared" si="65"/>
        <v>0</v>
      </c>
      <c r="BW115" s="244">
        <f t="shared" si="66"/>
        <v>0</v>
      </c>
      <c r="BX115" s="244">
        <f t="shared" si="67"/>
        <v>0</v>
      </c>
      <c r="BY115" s="244"/>
      <c r="BZ115" s="244">
        <f t="shared" si="68"/>
        <v>9.6702496624342285E-2</v>
      </c>
      <c r="CA115" s="244">
        <f t="shared" si="69"/>
        <v>0</v>
      </c>
      <c r="CB115" s="244">
        <f t="shared" si="70"/>
        <v>0</v>
      </c>
      <c r="CC115" s="244">
        <f t="shared" si="71"/>
        <v>0</v>
      </c>
      <c r="CD115" s="244">
        <f t="shared" si="72"/>
        <v>0</v>
      </c>
      <c r="CE115" s="244">
        <f t="shared" si="73"/>
        <v>0</v>
      </c>
      <c r="CF115" s="244">
        <f t="shared" si="74"/>
        <v>0</v>
      </c>
      <c r="CG115" s="244">
        <f t="shared" si="75"/>
        <v>0</v>
      </c>
      <c r="CH115" s="244">
        <f t="shared" si="76"/>
        <v>0</v>
      </c>
      <c r="CI115" s="244">
        <f t="shared" si="77"/>
        <v>0</v>
      </c>
      <c r="CJ115" s="244">
        <f t="shared" si="78"/>
        <v>0</v>
      </c>
    </row>
    <row r="116" spans="1:88" ht="60">
      <c r="A116" s="222" t="s">
        <v>3643</v>
      </c>
      <c r="B116" s="232">
        <v>105049</v>
      </c>
      <c r="C116" s="232" t="s">
        <v>1266</v>
      </c>
      <c r="D116" s="232"/>
      <c r="E116" s="232" t="s">
        <v>1267</v>
      </c>
      <c r="F116" s="232"/>
      <c r="G116" s="232">
        <v>3437</v>
      </c>
      <c r="H116" s="232" t="s">
        <v>1268</v>
      </c>
      <c r="I116" s="232" t="s">
        <v>117</v>
      </c>
      <c r="J116" s="232" t="s">
        <v>700</v>
      </c>
      <c r="K116" s="232"/>
      <c r="L116" s="232"/>
      <c r="M116" s="232">
        <v>2022</v>
      </c>
      <c r="N116" s="232">
        <v>1150886</v>
      </c>
      <c r="O116" s="239">
        <f t="shared" si="42"/>
        <v>1.6176340237441568E-4</v>
      </c>
      <c r="P116" s="232">
        <v>0</v>
      </c>
      <c r="Q116" s="232">
        <v>0</v>
      </c>
      <c r="R116" s="232">
        <v>0</v>
      </c>
      <c r="S116" s="232">
        <v>0</v>
      </c>
      <c r="T116" s="232">
        <v>0</v>
      </c>
      <c r="U116" s="232">
        <v>0</v>
      </c>
      <c r="V116" s="232">
        <v>6.1</v>
      </c>
      <c r="W116" s="232">
        <v>93.9</v>
      </c>
      <c r="X116" s="232">
        <v>0</v>
      </c>
      <c r="Y116" s="232">
        <v>0</v>
      </c>
      <c r="Z116" s="232">
        <v>0</v>
      </c>
      <c r="AA116" s="232">
        <v>0</v>
      </c>
      <c r="AB116" s="232"/>
      <c r="AC116" s="232">
        <v>0</v>
      </c>
      <c r="AD116" s="232">
        <v>0</v>
      </c>
      <c r="AE116" s="232">
        <v>0</v>
      </c>
      <c r="AF116" s="232">
        <v>0</v>
      </c>
      <c r="AG116" s="232">
        <v>0</v>
      </c>
      <c r="AH116" s="232">
        <v>0</v>
      </c>
      <c r="AI116" s="232">
        <v>93.9</v>
      </c>
      <c r="AJ116" s="232">
        <v>0</v>
      </c>
      <c r="AK116" s="232">
        <v>0</v>
      </c>
      <c r="AL116" s="232">
        <v>0</v>
      </c>
      <c r="AM116" s="232">
        <v>0</v>
      </c>
      <c r="AN116" s="233"/>
      <c r="AO116" s="223">
        <f t="shared" si="80"/>
        <v>0</v>
      </c>
      <c r="AP116" s="223">
        <f t="shared" si="80"/>
        <v>0</v>
      </c>
      <c r="AQ116" s="223">
        <f t="shared" si="80"/>
        <v>0</v>
      </c>
      <c r="AR116" s="223">
        <f t="shared" si="79"/>
        <v>0</v>
      </c>
      <c r="AS116" s="223">
        <f t="shared" si="79"/>
        <v>0</v>
      </c>
      <c r="AT116" s="223">
        <f t="shared" si="79"/>
        <v>0</v>
      </c>
      <c r="AU116" s="223">
        <f t="shared" si="43"/>
        <v>0</v>
      </c>
      <c r="AV116" s="223">
        <f t="shared" si="43"/>
        <v>0</v>
      </c>
      <c r="AW116" s="223">
        <f t="shared" si="43"/>
        <v>0</v>
      </c>
      <c r="AX116" s="223">
        <f t="shared" si="43"/>
        <v>0</v>
      </c>
      <c r="AY116" s="223">
        <f t="shared" si="43"/>
        <v>0</v>
      </c>
      <c r="AZ116" s="242"/>
      <c r="BA116" s="244">
        <f t="shared" si="44"/>
        <v>0</v>
      </c>
      <c r="BB116" s="244">
        <f t="shared" si="45"/>
        <v>0</v>
      </c>
      <c r="BC116" s="244">
        <f t="shared" si="46"/>
        <v>0</v>
      </c>
      <c r="BD116" s="244">
        <f t="shared" si="47"/>
        <v>0</v>
      </c>
      <c r="BE116" s="244">
        <f t="shared" si="48"/>
        <v>0</v>
      </c>
      <c r="BF116" s="244">
        <f t="shared" si="49"/>
        <v>0</v>
      </c>
      <c r="BG116" s="244">
        <f t="shared" si="50"/>
        <v>9.8675675448393549E-4</v>
      </c>
      <c r="BH116" s="244">
        <f t="shared" si="51"/>
        <v>1.5189583482957634E-2</v>
      </c>
      <c r="BI116" s="244">
        <f t="shared" si="52"/>
        <v>0</v>
      </c>
      <c r="BJ116" s="244">
        <f t="shared" si="53"/>
        <v>0</v>
      </c>
      <c r="BK116" s="244">
        <f t="shared" si="54"/>
        <v>0</v>
      </c>
      <c r="BL116" s="244">
        <f t="shared" si="55"/>
        <v>0</v>
      </c>
      <c r="BM116" s="244">
        <f t="shared" si="56"/>
        <v>0</v>
      </c>
      <c r="BN116" s="244">
        <f t="shared" si="57"/>
        <v>0</v>
      </c>
      <c r="BO116" s="244">
        <f t="shared" si="58"/>
        <v>0</v>
      </c>
      <c r="BP116" s="244">
        <f t="shared" si="59"/>
        <v>0</v>
      </c>
      <c r="BQ116" s="244">
        <f t="shared" si="60"/>
        <v>0</v>
      </c>
      <c r="BR116" s="244">
        <f t="shared" si="61"/>
        <v>0</v>
      </c>
      <c r="BS116" s="244">
        <f t="shared" si="62"/>
        <v>0</v>
      </c>
      <c r="BT116" s="244">
        <f t="shared" si="63"/>
        <v>1.5189583482957634E-2</v>
      </c>
      <c r="BU116" s="244">
        <f t="shared" si="64"/>
        <v>0</v>
      </c>
      <c r="BV116" s="244">
        <f t="shared" si="65"/>
        <v>0</v>
      </c>
      <c r="BW116" s="244">
        <f t="shared" si="66"/>
        <v>0</v>
      </c>
      <c r="BX116" s="244">
        <f t="shared" si="67"/>
        <v>0</v>
      </c>
      <c r="BY116" s="244"/>
      <c r="BZ116" s="244">
        <f t="shared" si="68"/>
        <v>0</v>
      </c>
      <c r="CA116" s="244">
        <f t="shared" si="69"/>
        <v>0</v>
      </c>
      <c r="CB116" s="244">
        <f t="shared" si="70"/>
        <v>0</v>
      </c>
      <c r="CC116" s="244">
        <f t="shared" si="71"/>
        <v>0</v>
      </c>
      <c r="CD116" s="244">
        <f t="shared" si="72"/>
        <v>0</v>
      </c>
      <c r="CE116" s="244">
        <f t="shared" si="73"/>
        <v>0</v>
      </c>
      <c r="CF116" s="244">
        <f t="shared" si="74"/>
        <v>0</v>
      </c>
      <c r="CG116" s="244">
        <f t="shared" si="75"/>
        <v>0</v>
      </c>
      <c r="CH116" s="244">
        <f t="shared" si="76"/>
        <v>0</v>
      </c>
      <c r="CI116" s="244">
        <f t="shared" si="77"/>
        <v>0</v>
      </c>
      <c r="CJ116" s="244">
        <f t="shared" si="78"/>
        <v>0</v>
      </c>
    </row>
    <row r="117" spans="1:88" ht="60">
      <c r="A117" s="222" t="s">
        <v>3643</v>
      </c>
      <c r="B117" s="232">
        <v>97170</v>
      </c>
      <c r="C117" s="232" t="s">
        <v>1269</v>
      </c>
      <c r="D117" s="232"/>
      <c r="E117" s="232" t="s">
        <v>1270</v>
      </c>
      <c r="F117" s="232"/>
      <c r="G117" s="232">
        <v>8964</v>
      </c>
      <c r="H117" s="232" t="s">
        <v>1271</v>
      </c>
      <c r="I117" s="232" t="s">
        <v>116</v>
      </c>
      <c r="J117" s="232" t="s">
        <v>700</v>
      </c>
      <c r="K117" s="232" t="s">
        <v>1272</v>
      </c>
      <c r="L117" s="232" t="s">
        <v>1273</v>
      </c>
      <c r="M117" s="232">
        <v>2022</v>
      </c>
      <c r="N117" s="232">
        <v>15125391</v>
      </c>
      <c r="O117" s="239">
        <f t="shared" si="42"/>
        <v>3.0669580488750475E-3</v>
      </c>
      <c r="P117" s="240">
        <v>57.52</v>
      </c>
      <c r="Q117" s="232">
        <v>3.86</v>
      </c>
      <c r="R117" s="232">
        <v>0.02</v>
      </c>
      <c r="S117" s="232">
        <v>0</v>
      </c>
      <c r="T117" s="232">
        <v>0</v>
      </c>
      <c r="U117" s="232">
        <v>0</v>
      </c>
      <c r="V117" s="232">
        <v>6.1</v>
      </c>
      <c r="W117" s="232">
        <v>32.5</v>
      </c>
      <c r="X117" s="232">
        <v>0</v>
      </c>
      <c r="Y117" s="232">
        <v>0</v>
      </c>
      <c r="Z117" s="232">
        <v>0</v>
      </c>
      <c r="AA117" s="232">
        <v>0</v>
      </c>
      <c r="AB117" s="232"/>
      <c r="AC117" s="232">
        <v>57.52</v>
      </c>
      <c r="AD117" s="232">
        <v>3.86</v>
      </c>
      <c r="AE117" s="232">
        <v>0.02</v>
      </c>
      <c r="AF117" s="232">
        <v>0</v>
      </c>
      <c r="AG117" s="232">
        <v>0</v>
      </c>
      <c r="AH117" s="232">
        <v>0</v>
      </c>
      <c r="AI117" s="232">
        <v>32.5</v>
      </c>
      <c r="AJ117" s="232">
        <v>0</v>
      </c>
      <c r="AK117" s="232">
        <v>0</v>
      </c>
      <c r="AL117" s="232">
        <v>0</v>
      </c>
      <c r="AM117" s="232">
        <v>0</v>
      </c>
      <c r="AN117" s="233"/>
      <c r="AO117" s="223">
        <f t="shared" si="80"/>
        <v>0</v>
      </c>
      <c r="AP117" s="223">
        <f t="shared" si="80"/>
        <v>0</v>
      </c>
      <c r="AQ117" s="223">
        <f t="shared" si="80"/>
        <v>0</v>
      </c>
      <c r="AR117" s="223">
        <f t="shared" si="79"/>
        <v>0</v>
      </c>
      <c r="AS117" s="223">
        <f t="shared" si="79"/>
        <v>0</v>
      </c>
      <c r="AT117" s="223">
        <f t="shared" si="79"/>
        <v>0</v>
      </c>
      <c r="AU117" s="223">
        <f t="shared" ref="AU117:AY167" si="81">W117-AI117</f>
        <v>0</v>
      </c>
      <c r="AV117" s="223">
        <f t="shared" si="81"/>
        <v>0</v>
      </c>
      <c r="AW117" s="223">
        <f t="shared" si="81"/>
        <v>0</v>
      </c>
      <c r="AX117" s="223">
        <f t="shared" si="81"/>
        <v>0</v>
      </c>
      <c r="AY117" s="223">
        <f t="shared" si="81"/>
        <v>0</v>
      </c>
      <c r="AZ117" s="242"/>
      <c r="BA117" s="244">
        <f t="shared" si="44"/>
        <v>0.17641142697129275</v>
      </c>
      <c r="BB117" s="244">
        <f t="shared" si="45"/>
        <v>1.1838458068657683E-2</v>
      </c>
      <c r="BC117" s="244">
        <f t="shared" si="46"/>
        <v>6.1339160977500945E-5</v>
      </c>
      <c r="BD117" s="244">
        <f t="shared" si="47"/>
        <v>0</v>
      </c>
      <c r="BE117" s="244">
        <f t="shared" si="48"/>
        <v>0</v>
      </c>
      <c r="BF117" s="244">
        <f t="shared" si="49"/>
        <v>0</v>
      </c>
      <c r="BG117" s="244">
        <f t="shared" si="50"/>
        <v>1.8708444098137787E-2</v>
      </c>
      <c r="BH117" s="244">
        <f t="shared" si="51"/>
        <v>9.9676136588439046E-2</v>
      </c>
      <c r="BI117" s="244">
        <f t="shared" si="52"/>
        <v>0</v>
      </c>
      <c r="BJ117" s="244">
        <f t="shared" si="53"/>
        <v>0</v>
      </c>
      <c r="BK117" s="244">
        <f t="shared" si="54"/>
        <v>0</v>
      </c>
      <c r="BL117" s="244">
        <f t="shared" si="55"/>
        <v>0</v>
      </c>
      <c r="BM117" s="244">
        <f t="shared" si="56"/>
        <v>0</v>
      </c>
      <c r="BN117" s="244">
        <f t="shared" si="57"/>
        <v>0.17641142697129275</v>
      </c>
      <c r="BO117" s="244">
        <f t="shared" si="58"/>
        <v>1.1838458068657683E-2</v>
      </c>
      <c r="BP117" s="244">
        <f t="shared" si="59"/>
        <v>6.1339160977500945E-5</v>
      </c>
      <c r="BQ117" s="244">
        <f t="shared" si="60"/>
        <v>0</v>
      </c>
      <c r="BR117" s="244">
        <f t="shared" si="61"/>
        <v>0</v>
      </c>
      <c r="BS117" s="244">
        <f t="shared" si="62"/>
        <v>0</v>
      </c>
      <c r="BT117" s="244">
        <f t="shared" si="63"/>
        <v>9.9676136588439046E-2</v>
      </c>
      <c r="BU117" s="244">
        <f t="shared" si="64"/>
        <v>0</v>
      </c>
      <c r="BV117" s="244">
        <f t="shared" si="65"/>
        <v>0</v>
      </c>
      <c r="BW117" s="244">
        <f t="shared" si="66"/>
        <v>0</v>
      </c>
      <c r="BX117" s="244">
        <f t="shared" si="67"/>
        <v>0</v>
      </c>
      <c r="BY117" s="244"/>
      <c r="BZ117" s="244">
        <f t="shared" si="68"/>
        <v>0</v>
      </c>
      <c r="CA117" s="244">
        <f t="shared" si="69"/>
        <v>0</v>
      </c>
      <c r="CB117" s="244">
        <f t="shared" si="70"/>
        <v>0</v>
      </c>
      <c r="CC117" s="244">
        <f t="shared" si="71"/>
        <v>0</v>
      </c>
      <c r="CD117" s="244">
        <f t="shared" si="72"/>
        <v>0</v>
      </c>
      <c r="CE117" s="244">
        <f t="shared" si="73"/>
        <v>0</v>
      </c>
      <c r="CF117" s="244">
        <f t="shared" si="74"/>
        <v>0</v>
      </c>
      <c r="CG117" s="244">
        <f t="shared" si="75"/>
        <v>0</v>
      </c>
      <c r="CH117" s="244">
        <f t="shared" si="76"/>
        <v>0</v>
      </c>
      <c r="CI117" s="244">
        <f t="shared" si="77"/>
        <v>0</v>
      </c>
      <c r="CJ117" s="244">
        <f t="shared" si="78"/>
        <v>0</v>
      </c>
    </row>
    <row r="118" spans="1:88" ht="60">
      <c r="A118" s="222" t="s">
        <v>3643</v>
      </c>
      <c r="B118" s="232">
        <v>95594</v>
      </c>
      <c r="C118" s="232" t="s">
        <v>1274</v>
      </c>
      <c r="D118" s="232"/>
      <c r="E118" s="232" t="s">
        <v>1275</v>
      </c>
      <c r="F118" s="232" t="s">
        <v>750</v>
      </c>
      <c r="G118" s="232">
        <v>9464</v>
      </c>
      <c r="H118" s="232" t="s">
        <v>1276</v>
      </c>
      <c r="I118" s="232" t="s">
        <v>125</v>
      </c>
      <c r="J118" s="232" t="s">
        <v>700</v>
      </c>
      <c r="K118" s="232" t="s">
        <v>1277</v>
      </c>
      <c r="L118" s="232"/>
      <c r="M118" s="232">
        <v>2022</v>
      </c>
      <c r="N118" s="232">
        <v>11707019</v>
      </c>
      <c r="O118" s="239">
        <f t="shared" si="42"/>
        <v>4.0415492643016042E-3</v>
      </c>
      <c r="P118" s="232">
        <v>33.99</v>
      </c>
      <c r="Q118" s="232">
        <v>0.31</v>
      </c>
      <c r="R118" s="232">
        <v>0</v>
      </c>
      <c r="S118" s="232">
        <v>0</v>
      </c>
      <c r="T118" s="232">
        <v>0</v>
      </c>
      <c r="U118" s="232">
        <v>0</v>
      </c>
      <c r="V118" s="232">
        <v>6.1</v>
      </c>
      <c r="W118" s="232">
        <v>59.6</v>
      </c>
      <c r="X118" s="232">
        <v>0</v>
      </c>
      <c r="Y118" s="232">
        <v>0</v>
      </c>
      <c r="Z118" s="232">
        <v>0</v>
      </c>
      <c r="AA118" s="232">
        <v>0</v>
      </c>
      <c r="AB118" s="232"/>
      <c r="AC118" s="232">
        <v>33.99</v>
      </c>
      <c r="AD118" s="232">
        <v>0.31</v>
      </c>
      <c r="AE118" s="232">
        <v>0</v>
      </c>
      <c r="AF118" s="232">
        <v>0</v>
      </c>
      <c r="AG118" s="232">
        <v>0</v>
      </c>
      <c r="AH118" s="232">
        <v>0</v>
      </c>
      <c r="AI118" s="232">
        <v>59.6</v>
      </c>
      <c r="AJ118" s="232">
        <v>0</v>
      </c>
      <c r="AK118" s="232">
        <v>0</v>
      </c>
      <c r="AL118" s="232">
        <v>0</v>
      </c>
      <c r="AM118" s="232">
        <v>0</v>
      </c>
      <c r="AN118" s="233"/>
      <c r="AO118" s="223">
        <f t="shared" si="80"/>
        <v>0</v>
      </c>
      <c r="AP118" s="223">
        <f t="shared" si="80"/>
        <v>0</v>
      </c>
      <c r="AQ118" s="223">
        <f t="shared" si="80"/>
        <v>0</v>
      </c>
      <c r="AR118" s="223">
        <f t="shared" si="79"/>
        <v>0</v>
      </c>
      <c r="AS118" s="223">
        <f t="shared" si="79"/>
        <v>0</v>
      </c>
      <c r="AT118" s="223">
        <f t="shared" si="79"/>
        <v>0</v>
      </c>
      <c r="AU118" s="223">
        <f t="shared" si="81"/>
        <v>0</v>
      </c>
      <c r="AV118" s="223">
        <f t="shared" si="81"/>
        <v>0</v>
      </c>
      <c r="AW118" s="223">
        <f t="shared" si="81"/>
        <v>0</v>
      </c>
      <c r="AX118" s="223">
        <f t="shared" si="81"/>
        <v>0</v>
      </c>
      <c r="AY118" s="223">
        <f t="shared" si="81"/>
        <v>0</v>
      </c>
      <c r="AZ118" s="242"/>
      <c r="BA118" s="244">
        <f t="shared" si="44"/>
        <v>0.13737225949361154</v>
      </c>
      <c r="BB118" s="244">
        <f t="shared" si="45"/>
        <v>1.2528802719334973E-3</v>
      </c>
      <c r="BC118" s="244">
        <f t="shared" si="46"/>
        <v>0</v>
      </c>
      <c r="BD118" s="244">
        <f t="shared" si="47"/>
        <v>0</v>
      </c>
      <c r="BE118" s="244">
        <f t="shared" si="48"/>
        <v>0</v>
      </c>
      <c r="BF118" s="244">
        <f t="shared" si="49"/>
        <v>0</v>
      </c>
      <c r="BG118" s="244">
        <f t="shared" si="50"/>
        <v>2.4653450512239786E-2</v>
      </c>
      <c r="BH118" s="244">
        <f t="shared" si="51"/>
        <v>0.24087633615237561</v>
      </c>
      <c r="BI118" s="244">
        <f t="shared" si="52"/>
        <v>0</v>
      </c>
      <c r="BJ118" s="244">
        <f t="shared" si="53"/>
        <v>0</v>
      </c>
      <c r="BK118" s="244">
        <f t="shared" si="54"/>
        <v>0</v>
      </c>
      <c r="BL118" s="244">
        <f t="shared" si="55"/>
        <v>0</v>
      </c>
      <c r="BM118" s="244">
        <f t="shared" si="56"/>
        <v>0</v>
      </c>
      <c r="BN118" s="244">
        <f t="shared" si="57"/>
        <v>0.13737225949361154</v>
      </c>
      <c r="BO118" s="244">
        <f t="shared" si="58"/>
        <v>1.2528802719334973E-3</v>
      </c>
      <c r="BP118" s="244">
        <f t="shared" si="59"/>
        <v>0</v>
      </c>
      <c r="BQ118" s="244">
        <f t="shared" si="60"/>
        <v>0</v>
      </c>
      <c r="BR118" s="244">
        <f t="shared" si="61"/>
        <v>0</v>
      </c>
      <c r="BS118" s="244">
        <f t="shared" si="62"/>
        <v>0</v>
      </c>
      <c r="BT118" s="244">
        <f t="shared" si="63"/>
        <v>0.24087633615237561</v>
      </c>
      <c r="BU118" s="244">
        <f t="shared" si="64"/>
        <v>0</v>
      </c>
      <c r="BV118" s="244">
        <f t="shared" si="65"/>
        <v>0</v>
      </c>
      <c r="BW118" s="244">
        <f t="shared" si="66"/>
        <v>0</v>
      </c>
      <c r="BX118" s="244">
        <f t="shared" si="67"/>
        <v>0</v>
      </c>
      <c r="BY118" s="244"/>
      <c r="BZ118" s="244">
        <f t="shared" si="68"/>
        <v>0</v>
      </c>
      <c r="CA118" s="244">
        <f t="shared" si="69"/>
        <v>0</v>
      </c>
      <c r="CB118" s="244">
        <f t="shared" si="70"/>
        <v>0</v>
      </c>
      <c r="CC118" s="244">
        <f t="shared" si="71"/>
        <v>0</v>
      </c>
      <c r="CD118" s="244">
        <f t="shared" si="72"/>
        <v>0</v>
      </c>
      <c r="CE118" s="244">
        <f t="shared" si="73"/>
        <v>0</v>
      </c>
      <c r="CF118" s="244">
        <f t="shared" si="74"/>
        <v>0</v>
      </c>
      <c r="CG118" s="244">
        <f t="shared" si="75"/>
        <v>0</v>
      </c>
      <c r="CH118" s="244">
        <f t="shared" si="76"/>
        <v>0</v>
      </c>
      <c r="CI118" s="244">
        <f t="shared" si="77"/>
        <v>0</v>
      </c>
      <c r="CJ118" s="244">
        <f t="shared" si="78"/>
        <v>0</v>
      </c>
    </row>
    <row r="119" spans="1:88" ht="60">
      <c r="A119" s="222" t="s">
        <v>3643</v>
      </c>
      <c r="B119" s="232">
        <v>113449</v>
      </c>
      <c r="C119" s="232" t="s">
        <v>1278</v>
      </c>
      <c r="D119" s="232"/>
      <c r="E119" s="232" t="s">
        <v>1279</v>
      </c>
      <c r="F119" s="232"/>
      <c r="G119" s="232">
        <v>3433</v>
      </c>
      <c r="H119" s="232" t="s">
        <v>1280</v>
      </c>
      <c r="I119" s="232" t="s">
        <v>117</v>
      </c>
      <c r="J119" s="232" t="s">
        <v>700</v>
      </c>
      <c r="K119" s="232" t="s">
        <v>1281</v>
      </c>
      <c r="L119" s="232"/>
      <c r="M119" s="232">
        <v>2022</v>
      </c>
      <c r="N119" s="232">
        <v>1914224</v>
      </c>
      <c r="O119" s="239">
        <f t="shared" si="42"/>
        <v>2.6905478661375977E-4</v>
      </c>
      <c r="P119" s="232">
        <v>0</v>
      </c>
      <c r="Q119" s="232">
        <v>0</v>
      </c>
      <c r="R119" s="232">
        <v>0</v>
      </c>
      <c r="S119" s="232">
        <v>0</v>
      </c>
      <c r="T119" s="232">
        <v>0</v>
      </c>
      <c r="U119" s="232">
        <v>0</v>
      </c>
      <c r="V119" s="232">
        <v>6.1</v>
      </c>
      <c r="W119" s="232">
        <v>5.2</v>
      </c>
      <c r="X119" s="232">
        <v>0</v>
      </c>
      <c r="Y119" s="232">
        <v>88.7</v>
      </c>
      <c r="Z119" s="232">
        <v>0</v>
      </c>
      <c r="AA119" s="232">
        <v>0</v>
      </c>
      <c r="AB119" s="232"/>
      <c r="AC119" s="232">
        <v>0</v>
      </c>
      <c r="AD119" s="232">
        <v>0</v>
      </c>
      <c r="AE119" s="232">
        <v>0</v>
      </c>
      <c r="AF119" s="232">
        <v>0</v>
      </c>
      <c r="AG119" s="232">
        <v>0</v>
      </c>
      <c r="AH119" s="232">
        <v>0</v>
      </c>
      <c r="AI119" s="232">
        <v>5.2</v>
      </c>
      <c r="AJ119" s="232">
        <v>0</v>
      </c>
      <c r="AK119" s="232">
        <v>0</v>
      </c>
      <c r="AL119" s="232">
        <v>0</v>
      </c>
      <c r="AM119" s="232">
        <v>0</v>
      </c>
      <c r="AN119" s="233"/>
      <c r="AO119" s="223">
        <f t="shared" si="80"/>
        <v>0</v>
      </c>
      <c r="AP119" s="223">
        <f t="shared" si="80"/>
        <v>0</v>
      </c>
      <c r="AQ119" s="223">
        <f t="shared" si="80"/>
        <v>0</v>
      </c>
      <c r="AR119" s="223">
        <f t="shared" si="79"/>
        <v>0</v>
      </c>
      <c r="AS119" s="223">
        <f t="shared" si="79"/>
        <v>0</v>
      </c>
      <c r="AT119" s="223">
        <f t="shared" si="79"/>
        <v>0</v>
      </c>
      <c r="AU119" s="223">
        <f t="shared" si="81"/>
        <v>0</v>
      </c>
      <c r="AV119" s="223">
        <f t="shared" si="81"/>
        <v>0</v>
      </c>
      <c r="AW119" s="223">
        <f t="shared" si="81"/>
        <v>88.7</v>
      </c>
      <c r="AX119" s="223">
        <f t="shared" si="81"/>
        <v>0</v>
      </c>
      <c r="AY119" s="223">
        <f t="shared" si="81"/>
        <v>0</v>
      </c>
      <c r="AZ119" s="242"/>
      <c r="BA119" s="244">
        <f t="shared" si="44"/>
        <v>0</v>
      </c>
      <c r="BB119" s="244">
        <f t="shared" si="45"/>
        <v>0</v>
      </c>
      <c r="BC119" s="244">
        <f t="shared" si="46"/>
        <v>0</v>
      </c>
      <c r="BD119" s="244">
        <f t="shared" si="47"/>
        <v>0</v>
      </c>
      <c r="BE119" s="244">
        <f t="shared" si="48"/>
        <v>0</v>
      </c>
      <c r="BF119" s="244">
        <f t="shared" si="49"/>
        <v>0</v>
      </c>
      <c r="BG119" s="244">
        <f t="shared" si="50"/>
        <v>1.6412341983439345E-3</v>
      </c>
      <c r="BH119" s="244">
        <f t="shared" si="51"/>
        <v>1.3990848903915509E-3</v>
      </c>
      <c r="BI119" s="244">
        <f t="shared" si="52"/>
        <v>0</v>
      </c>
      <c r="BJ119" s="244">
        <f t="shared" si="53"/>
        <v>2.3865159572640491E-2</v>
      </c>
      <c r="BK119" s="244">
        <f t="shared" si="54"/>
        <v>0</v>
      </c>
      <c r="BL119" s="244">
        <f t="shared" si="55"/>
        <v>0</v>
      </c>
      <c r="BM119" s="244">
        <f t="shared" si="56"/>
        <v>0</v>
      </c>
      <c r="BN119" s="244">
        <f t="shared" si="57"/>
        <v>0</v>
      </c>
      <c r="BO119" s="244">
        <f t="shared" si="58"/>
        <v>0</v>
      </c>
      <c r="BP119" s="244">
        <f t="shared" si="59"/>
        <v>0</v>
      </c>
      <c r="BQ119" s="244">
        <f t="shared" si="60"/>
        <v>0</v>
      </c>
      <c r="BR119" s="244">
        <f t="shared" si="61"/>
        <v>0</v>
      </c>
      <c r="BS119" s="244">
        <f t="shared" si="62"/>
        <v>0</v>
      </c>
      <c r="BT119" s="244">
        <f t="shared" si="63"/>
        <v>1.3990848903915509E-3</v>
      </c>
      <c r="BU119" s="244">
        <f t="shared" si="64"/>
        <v>0</v>
      </c>
      <c r="BV119" s="244">
        <f t="shared" si="65"/>
        <v>0</v>
      </c>
      <c r="BW119" s="244">
        <f t="shared" si="66"/>
        <v>0</v>
      </c>
      <c r="BX119" s="244">
        <f t="shared" si="67"/>
        <v>0</v>
      </c>
      <c r="BY119" s="244"/>
      <c r="BZ119" s="244">
        <f t="shared" si="68"/>
        <v>0</v>
      </c>
      <c r="CA119" s="244">
        <f t="shared" si="69"/>
        <v>0</v>
      </c>
      <c r="CB119" s="244">
        <f t="shared" si="70"/>
        <v>0</v>
      </c>
      <c r="CC119" s="244">
        <f t="shared" si="71"/>
        <v>0</v>
      </c>
      <c r="CD119" s="244">
        <f t="shared" si="72"/>
        <v>0</v>
      </c>
      <c r="CE119" s="244">
        <f t="shared" si="73"/>
        <v>0</v>
      </c>
      <c r="CF119" s="244">
        <f t="shared" si="74"/>
        <v>0</v>
      </c>
      <c r="CG119" s="244">
        <f t="shared" si="75"/>
        <v>0</v>
      </c>
      <c r="CH119" s="244">
        <f t="shared" si="76"/>
        <v>2.3865159572640491E-2</v>
      </c>
      <c r="CI119" s="244">
        <f t="shared" si="77"/>
        <v>0</v>
      </c>
      <c r="CJ119" s="244">
        <f t="shared" si="78"/>
        <v>0</v>
      </c>
    </row>
    <row r="120" spans="1:88" ht="60">
      <c r="A120" s="222" t="s">
        <v>3643</v>
      </c>
      <c r="B120" s="232">
        <v>97855</v>
      </c>
      <c r="C120" s="232" t="s">
        <v>1282</v>
      </c>
      <c r="D120" s="232"/>
      <c r="E120" s="232" t="s">
        <v>1283</v>
      </c>
      <c r="F120" s="232"/>
      <c r="G120" s="232">
        <v>3365</v>
      </c>
      <c r="H120" s="232" t="s">
        <v>1284</v>
      </c>
      <c r="I120" s="232" t="s">
        <v>117</v>
      </c>
      <c r="J120" s="232" t="s">
        <v>700</v>
      </c>
      <c r="K120" s="232" t="s">
        <v>1285</v>
      </c>
      <c r="L120" s="232"/>
      <c r="M120" s="232">
        <v>2022</v>
      </c>
      <c r="N120" s="232">
        <v>5701446</v>
      </c>
      <c r="O120" s="239">
        <f t="shared" si="42"/>
        <v>8.0136981717911487E-4</v>
      </c>
      <c r="P120" s="232">
        <v>93.9</v>
      </c>
      <c r="Q120" s="232">
        <v>0</v>
      </c>
      <c r="R120" s="232">
        <v>0</v>
      </c>
      <c r="S120" s="232">
        <v>0</v>
      </c>
      <c r="T120" s="232">
        <v>0</v>
      </c>
      <c r="U120" s="232">
        <v>0</v>
      </c>
      <c r="V120" s="232">
        <v>6.1</v>
      </c>
      <c r="W120" s="232">
        <v>0</v>
      </c>
      <c r="X120" s="232">
        <v>0</v>
      </c>
      <c r="Y120" s="232">
        <v>0</v>
      </c>
      <c r="Z120" s="232">
        <v>0</v>
      </c>
      <c r="AA120" s="232">
        <v>0</v>
      </c>
      <c r="AB120" s="232"/>
      <c r="AC120" s="232">
        <v>93.9</v>
      </c>
      <c r="AD120" s="232">
        <v>0</v>
      </c>
      <c r="AE120" s="232">
        <v>0</v>
      </c>
      <c r="AF120" s="232">
        <v>0</v>
      </c>
      <c r="AG120" s="232">
        <v>0</v>
      </c>
      <c r="AH120" s="232">
        <v>0</v>
      </c>
      <c r="AI120" s="232">
        <v>0</v>
      </c>
      <c r="AJ120" s="232">
        <v>0</v>
      </c>
      <c r="AK120" s="232">
        <v>0</v>
      </c>
      <c r="AL120" s="232">
        <v>0</v>
      </c>
      <c r="AM120" s="232">
        <v>0</v>
      </c>
      <c r="AN120" s="233"/>
      <c r="AO120" s="223">
        <f t="shared" si="80"/>
        <v>0</v>
      </c>
      <c r="AP120" s="223">
        <f t="shared" si="80"/>
        <v>0</v>
      </c>
      <c r="AQ120" s="223">
        <f t="shared" si="80"/>
        <v>0</v>
      </c>
      <c r="AR120" s="223">
        <f t="shared" si="79"/>
        <v>0</v>
      </c>
      <c r="AS120" s="223">
        <f t="shared" si="79"/>
        <v>0</v>
      </c>
      <c r="AT120" s="223">
        <f t="shared" si="79"/>
        <v>0</v>
      </c>
      <c r="AU120" s="223">
        <f t="shared" si="81"/>
        <v>0</v>
      </c>
      <c r="AV120" s="223">
        <f t="shared" si="81"/>
        <v>0</v>
      </c>
      <c r="AW120" s="223">
        <f t="shared" si="81"/>
        <v>0</v>
      </c>
      <c r="AX120" s="223">
        <f t="shared" si="81"/>
        <v>0</v>
      </c>
      <c r="AY120" s="223">
        <f t="shared" si="81"/>
        <v>0</v>
      </c>
      <c r="AZ120" s="242"/>
      <c r="BA120" s="244">
        <f t="shared" si="44"/>
        <v>7.5248625833118893E-2</v>
      </c>
      <c r="BB120" s="244">
        <f t="shared" si="45"/>
        <v>0</v>
      </c>
      <c r="BC120" s="244">
        <f t="shared" si="46"/>
        <v>0</v>
      </c>
      <c r="BD120" s="244">
        <f t="shared" si="47"/>
        <v>0</v>
      </c>
      <c r="BE120" s="244">
        <f t="shared" si="48"/>
        <v>0</v>
      </c>
      <c r="BF120" s="244">
        <f t="shared" si="49"/>
        <v>0</v>
      </c>
      <c r="BG120" s="244">
        <f t="shared" si="50"/>
        <v>4.8883558847926008E-3</v>
      </c>
      <c r="BH120" s="244">
        <f t="shared" si="51"/>
        <v>0</v>
      </c>
      <c r="BI120" s="244">
        <f t="shared" si="52"/>
        <v>0</v>
      </c>
      <c r="BJ120" s="244">
        <f t="shared" si="53"/>
        <v>0</v>
      </c>
      <c r="BK120" s="244">
        <f t="shared" si="54"/>
        <v>0</v>
      </c>
      <c r="BL120" s="244">
        <f t="shared" si="55"/>
        <v>0</v>
      </c>
      <c r="BM120" s="244">
        <f t="shared" si="56"/>
        <v>0</v>
      </c>
      <c r="BN120" s="244">
        <f t="shared" si="57"/>
        <v>7.5248625833118893E-2</v>
      </c>
      <c r="BO120" s="244">
        <f t="shared" si="58"/>
        <v>0</v>
      </c>
      <c r="BP120" s="244">
        <f t="shared" si="59"/>
        <v>0</v>
      </c>
      <c r="BQ120" s="244">
        <f t="shared" si="60"/>
        <v>0</v>
      </c>
      <c r="BR120" s="244">
        <f t="shared" si="61"/>
        <v>0</v>
      </c>
      <c r="BS120" s="244">
        <f t="shared" si="62"/>
        <v>0</v>
      </c>
      <c r="BT120" s="244">
        <f t="shared" si="63"/>
        <v>0</v>
      </c>
      <c r="BU120" s="244">
        <f t="shared" si="64"/>
        <v>0</v>
      </c>
      <c r="BV120" s="244">
        <f t="shared" si="65"/>
        <v>0</v>
      </c>
      <c r="BW120" s="244">
        <f t="shared" si="66"/>
        <v>0</v>
      </c>
      <c r="BX120" s="244">
        <f t="shared" si="67"/>
        <v>0</v>
      </c>
      <c r="BY120" s="244"/>
      <c r="BZ120" s="244">
        <f t="shared" si="68"/>
        <v>0</v>
      </c>
      <c r="CA120" s="244">
        <f t="shared" si="69"/>
        <v>0</v>
      </c>
      <c r="CB120" s="244">
        <f t="shared" si="70"/>
        <v>0</v>
      </c>
      <c r="CC120" s="244">
        <f t="shared" si="71"/>
        <v>0</v>
      </c>
      <c r="CD120" s="244">
        <f t="shared" si="72"/>
        <v>0</v>
      </c>
      <c r="CE120" s="244">
        <f t="shared" si="73"/>
        <v>0</v>
      </c>
      <c r="CF120" s="244">
        <f t="shared" si="74"/>
        <v>0</v>
      </c>
      <c r="CG120" s="244">
        <f t="shared" si="75"/>
        <v>0</v>
      </c>
      <c r="CH120" s="244">
        <f t="shared" si="76"/>
        <v>0</v>
      </c>
      <c r="CI120" s="244">
        <f t="shared" si="77"/>
        <v>0</v>
      </c>
      <c r="CJ120" s="244">
        <f t="shared" si="78"/>
        <v>0</v>
      </c>
    </row>
    <row r="121" spans="1:88" ht="60">
      <c r="A121" s="222" t="s">
        <v>3643</v>
      </c>
      <c r="B121" s="232">
        <v>97165</v>
      </c>
      <c r="C121" s="232" t="s">
        <v>1286</v>
      </c>
      <c r="D121" s="232"/>
      <c r="E121" s="232" t="s">
        <v>1287</v>
      </c>
      <c r="F121" s="232"/>
      <c r="G121" s="232">
        <v>5643</v>
      </c>
      <c r="H121" s="232" t="s">
        <v>1288</v>
      </c>
      <c r="I121" s="232" t="s">
        <v>116</v>
      </c>
      <c r="J121" s="232" t="s">
        <v>700</v>
      </c>
      <c r="K121" s="232" t="s">
        <v>1289</v>
      </c>
      <c r="L121" s="232"/>
      <c r="M121" s="232">
        <v>2022</v>
      </c>
      <c r="N121" s="232">
        <v>19979500</v>
      </c>
      <c r="O121" s="239">
        <f t="shared" si="42"/>
        <v>4.0512201196979975E-3</v>
      </c>
      <c r="P121" s="240">
        <v>85.1</v>
      </c>
      <c r="Q121" s="232">
        <v>7.4</v>
      </c>
      <c r="R121" s="232">
        <v>0</v>
      </c>
      <c r="S121" s="232">
        <v>0</v>
      </c>
      <c r="T121" s="232">
        <v>0</v>
      </c>
      <c r="U121" s="232">
        <v>0</v>
      </c>
      <c r="V121" s="232">
        <v>6.1</v>
      </c>
      <c r="W121" s="232">
        <v>1.4</v>
      </c>
      <c r="X121" s="232">
        <v>0</v>
      </c>
      <c r="Y121" s="232">
        <v>0</v>
      </c>
      <c r="Z121" s="232">
        <v>0</v>
      </c>
      <c r="AA121" s="232">
        <v>0</v>
      </c>
      <c r="AB121" s="232"/>
      <c r="AC121" s="232">
        <v>85.1</v>
      </c>
      <c r="AD121" s="232">
        <v>7.4</v>
      </c>
      <c r="AE121" s="232">
        <v>0</v>
      </c>
      <c r="AF121" s="232">
        <v>0</v>
      </c>
      <c r="AG121" s="232">
        <v>0</v>
      </c>
      <c r="AH121" s="232">
        <v>0</v>
      </c>
      <c r="AI121" s="232">
        <v>1.4</v>
      </c>
      <c r="AJ121" s="232">
        <v>0</v>
      </c>
      <c r="AK121" s="232">
        <v>0</v>
      </c>
      <c r="AL121" s="232">
        <v>0</v>
      </c>
      <c r="AM121" s="232">
        <v>0</v>
      </c>
      <c r="AN121" s="233"/>
      <c r="AO121" s="223">
        <f t="shared" si="80"/>
        <v>0</v>
      </c>
      <c r="AP121" s="223">
        <f t="shared" si="80"/>
        <v>0</v>
      </c>
      <c r="AQ121" s="223">
        <f t="shared" si="80"/>
        <v>0</v>
      </c>
      <c r="AR121" s="223">
        <f t="shared" si="79"/>
        <v>0</v>
      </c>
      <c r="AS121" s="223">
        <f t="shared" si="79"/>
        <v>0</v>
      </c>
      <c r="AT121" s="223">
        <f t="shared" si="79"/>
        <v>0</v>
      </c>
      <c r="AU121" s="223">
        <f t="shared" si="81"/>
        <v>0</v>
      </c>
      <c r="AV121" s="223">
        <f t="shared" si="81"/>
        <v>0</v>
      </c>
      <c r="AW121" s="223">
        <f t="shared" si="81"/>
        <v>0</v>
      </c>
      <c r="AX121" s="223">
        <f t="shared" si="81"/>
        <v>0</v>
      </c>
      <c r="AY121" s="223">
        <f t="shared" si="81"/>
        <v>0</v>
      </c>
      <c r="AZ121" s="242"/>
      <c r="BA121" s="244">
        <f t="shared" si="44"/>
        <v>0.34475883218629955</v>
      </c>
      <c r="BB121" s="244">
        <f t="shared" si="45"/>
        <v>2.9979028885765185E-2</v>
      </c>
      <c r="BC121" s="244">
        <f t="shared" si="46"/>
        <v>0</v>
      </c>
      <c r="BD121" s="244">
        <f t="shared" si="47"/>
        <v>0</v>
      </c>
      <c r="BE121" s="244">
        <f t="shared" si="48"/>
        <v>0</v>
      </c>
      <c r="BF121" s="244">
        <f t="shared" si="49"/>
        <v>0</v>
      </c>
      <c r="BG121" s="244">
        <f t="shared" si="50"/>
        <v>2.4712442730157783E-2</v>
      </c>
      <c r="BH121" s="244">
        <f t="shared" si="51"/>
        <v>5.6717081675771962E-3</v>
      </c>
      <c r="BI121" s="244">
        <f t="shared" si="52"/>
        <v>0</v>
      </c>
      <c r="BJ121" s="244">
        <f t="shared" si="53"/>
        <v>0</v>
      </c>
      <c r="BK121" s="244">
        <f t="shared" si="54"/>
        <v>0</v>
      </c>
      <c r="BL121" s="244">
        <f t="shared" si="55"/>
        <v>0</v>
      </c>
      <c r="BM121" s="244">
        <f t="shared" si="56"/>
        <v>0</v>
      </c>
      <c r="BN121" s="244">
        <f t="shared" si="57"/>
        <v>0.34475883218629955</v>
      </c>
      <c r="BO121" s="244">
        <f t="shared" si="58"/>
        <v>2.9979028885765185E-2</v>
      </c>
      <c r="BP121" s="244">
        <f t="shared" si="59"/>
        <v>0</v>
      </c>
      <c r="BQ121" s="244">
        <f t="shared" si="60"/>
        <v>0</v>
      </c>
      <c r="BR121" s="244">
        <f t="shared" si="61"/>
        <v>0</v>
      </c>
      <c r="BS121" s="244">
        <f t="shared" si="62"/>
        <v>0</v>
      </c>
      <c r="BT121" s="244">
        <f t="shared" si="63"/>
        <v>5.6717081675771962E-3</v>
      </c>
      <c r="BU121" s="244">
        <f t="shared" si="64"/>
        <v>0</v>
      </c>
      <c r="BV121" s="244">
        <f t="shared" si="65"/>
        <v>0</v>
      </c>
      <c r="BW121" s="244">
        <f t="shared" si="66"/>
        <v>0</v>
      </c>
      <c r="BX121" s="244">
        <f t="shared" si="67"/>
        <v>0</v>
      </c>
      <c r="BY121" s="244"/>
      <c r="BZ121" s="244">
        <f t="shared" si="68"/>
        <v>0</v>
      </c>
      <c r="CA121" s="244">
        <f t="shared" si="69"/>
        <v>0</v>
      </c>
      <c r="CB121" s="244">
        <f t="shared" si="70"/>
        <v>0</v>
      </c>
      <c r="CC121" s="244">
        <f t="shared" si="71"/>
        <v>0</v>
      </c>
      <c r="CD121" s="244">
        <f t="shared" si="72"/>
        <v>0</v>
      </c>
      <c r="CE121" s="244">
        <f t="shared" si="73"/>
        <v>0</v>
      </c>
      <c r="CF121" s="244">
        <f t="shared" si="74"/>
        <v>0</v>
      </c>
      <c r="CG121" s="244">
        <f t="shared" si="75"/>
        <v>0</v>
      </c>
      <c r="CH121" s="244">
        <f t="shared" si="76"/>
        <v>0</v>
      </c>
      <c r="CI121" s="244">
        <f t="shared" si="77"/>
        <v>0</v>
      </c>
      <c r="CJ121" s="244">
        <f t="shared" si="78"/>
        <v>0</v>
      </c>
    </row>
    <row r="122" spans="1:88" ht="60">
      <c r="A122" s="222" t="s">
        <v>3643</v>
      </c>
      <c r="B122" s="232">
        <v>89749</v>
      </c>
      <c r="C122" s="232" t="s">
        <v>1290</v>
      </c>
      <c r="D122" s="232"/>
      <c r="E122" s="232" t="s">
        <v>1291</v>
      </c>
      <c r="F122" s="232"/>
      <c r="G122" s="232">
        <v>4450</v>
      </c>
      <c r="H122" s="232" t="s">
        <v>1292</v>
      </c>
      <c r="I122" s="232" t="s">
        <v>942</v>
      </c>
      <c r="J122" s="232" t="s">
        <v>700</v>
      </c>
      <c r="K122" s="232" t="s">
        <v>1293</v>
      </c>
      <c r="L122" s="232" t="s">
        <v>1294</v>
      </c>
      <c r="M122" s="232">
        <v>2022</v>
      </c>
      <c r="N122" s="232">
        <v>30224734</v>
      </c>
      <c r="O122" s="239">
        <f t="shared" si="42"/>
        <v>1.0711708887069587E-2</v>
      </c>
      <c r="P122" s="232">
        <v>85.9</v>
      </c>
      <c r="Q122" s="232">
        <v>8</v>
      </c>
      <c r="R122" s="232">
        <v>0</v>
      </c>
      <c r="S122" s="232">
        <v>0</v>
      </c>
      <c r="T122" s="232">
        <v>0</v>
      </c>
      <c r="U122" s="232">
        <v>0</v>
      </c>
      <c r="V122" s="232">
        <v>6.1</v>
      </c>
      <c r="W122" s="232">
        <v>0</v>
      </c>
      <c r="X122" s="232">
        <v>0</v>
      </c>
      <c r="Y122" s="232">
        <v>0</v>
      </c>
      <c r="Z122" s="232">
        <v>0</v>
      </c>
      <c r="AA122" s="232">
        <v>0</v>
      </c>
      <c r="AB122" s="232"/>
      <c r="AC122" s="232">
        <v>85.9</v>
      </c>
      <c r="AD122" s="232">
        <v>8</v>
      </c>
      <c r="AE122" s="232">
        <v>0</v>
      </c>
      <c r="AF122" s="232">
        <v>0</v>
      </c>
      <c r="AG122" s="232">
        <v>0</v>
      </c>
      <c r="AH122" s="232">
        <v>0</v>
      </c>
      <c r="AI122" s="232">
        <v>0</v>
      </c>
      <c r="AJ122" s="232">
        <v>0</v>
      </c>
      <c r="AK122" s="232">
        <v>0</v>
      </c>
      <c r="AL122" s="232">
        <v>0</v>
      </c>
      <c r="AM122" s="232">
        <v>0</v>
      </c>
      <c r="AN122" s="233"/>
      <c r="AO122" s="223">
        <f t="shared" si="80"/>
        <v>0</v>
      </c>
      <c r="AP122" s="223">
        <f t="shared" si="80"/>
        <v>0</v>
      </c>
      <c r="AQ122" s="223">
        <f t="shared" si="80"/>
        <v>0</v>
      </c>
      <c r="AR122" s="223">
        <f t="shared" si="79"/>
        <v>0</v>
      </c>
      <c r="AS122" s="223">
        <f t="shared" si="79"/>
        <v>0</v>
      </c>
      <c r="AT122" s="223">
        <f t="shared" si="79"/>
        <v>0</v>
      </c>
      <c r="AU122" s="223">
        <f t="shared" si="81"/>
        <v>0</v>
      </c>
      <c r="AV122" s="223">
        <f t="shared" si="81"/>
        <v>0</v>
      </c>
      <c r="AW122" s="223">
        <f t="shared" si="81"/>
        <v>0</v>
      </c>
      <c r="AX122" s="223">
        <f t="shared" si="81"/>
        <v>0</v>
      </c>
      <c r="AY122" s="223">
        <f t="shared" si="81"/>
        <v>0</v>
      </c>
      <c r="AZ122" s="242"/>
      <c r="BA122" s="244">
        <f t="shared" si="44"/>
        <v>0.92013579339927754</v>
      </c>
      <c r="BB122" s="244">
        <f t="shared" si="45"/>
        <v>8.5693671096556692E-2</v>
      </c>
      <c r="BC122" s="244">
        <f t="shared" si="46"/>
        <v>0</v>
      </c>
      <c r="BD122" s="244">
        <f t="shared" si="47"/>
        <v>0</v>
      </c>
      <c r="BE122" s="244">
        <f t="shared" si="48"/>
        <v>0</v>
      </c>
      <c r="BF122" s="244">
        <f t="shared" si="49"/>
        <v>0</v>
      </c>
      <c r="BG122" s="244">
        <f t="shared" si="50"/>
        <v>6.5341424211124474E-2</v>
      </c>
      <c r="BH122" s="244">
        <f t="shared" si="51"/>
        <v>0</v>
      </c>
      <c r="BI122" s="244">
        <f t="shared" si="52"/>
        <v>0</v>
      </c>
      <c r="BJ122" s="244">
        <f t="shared" si="53"/>
        <v>0</v>
      </c>
      <c r="BK122" s="244">
        <f t="shared" si="54"/>
        <v>0</v>
      </c>
      <c r="BL122" s="244">
        <f t="shared" si="55"/>
        <v>0</v>
      </c>
      <c r="BM122" s="244">
        <f t="shared" si="56"/>
        <v>0</v>
      </c>
      <c r="BN122" s="244">
        <f t="shared" si="57"/>
        <v>0.92013579339927754</v>
      </c>
      <c r="BO122" s="244">
        <f t="shared" si="58"/>
        <v>8.5693671096556692E-2</v>
      </c>
      <c r="BP122" s="244">
        <f t="shared" si="59"/>
        <v>0</v>
      </c>
      <c r="BQ122" s="244">
        <f t="shared" si="60"/>
        <v>0</v>
      </c>
      <c r="BR122" s="244">
        <f t="shared" si="61"/>
        <v>0</v>
      </c>
      <c r="BS122" s="244">
        <f t="shared" si="62"/>
        <v>0</v>
      </c>
      <c r="BT122" s="244">
        <f t="shared" si="63"/>
        <v>0</v>
      </c>
      <c r="BU122" s="244">
        <f t="shared" si="64"/>
        <v>0</v>
      </c>
      <c r="BV122" s="244">
        <f t="shared" si="65"/>
        <v>0</v>
      </c>
      <c r="BW122" s="244">
        <f t="shared" si="66"/>
        <v>0</v>
      </c>
      <c r="BX122" s="244">
        <f t="shared" si="67"/>
        <v>0</v>
      </c>
      <c r="BY122" s="244"/>
      <c r="BZ122" s="244">
        <f t="shared" si="68"/>
        <v>0</v>
      </c>
      <c r="CA122" s="244">
        <f t="shared" si="69"/>
        <v>0</v>
      </c>
      <c r="CB122" s="244">
        <f t="shared" si="70"/>
        <v>0</v>
      </c>
      <c r="CC122" s="244">
        <f t="shared" si="71"/>
        <v>0</v>
      </c>
      <c r="CD122" s="244">
        <f t="shared" si="72"/>
        <v>0</v>
      </c>
      <c r="CE122" s="244">
        <f t="shared" si="73"/>
        <v>0</v>
      </c>
      <c r="CF122" s="244">
        <f t="shared" si="74"/>
        <v>0</v>
      </c>
      <c r="CG122" s="244">
        <f t="shared" si="75"/>
        <v>0</v>
      </c>
      <c r="CH122" s="244">
        <f t="shared" si="76"/>
        <v>0</v>
      </c>
      <c r="CI122" s="244">
        <f t="shared" si="77"/>
        <v>0</v>
      </c>
      <c r="CJ122" s="244">
        <f t="shared" si="78"/>
        <v>0</v>
      </c>
    </row>
    <row r="123" spans="1:88" ht="60">
      <c r="A123" s="222" t="s">
        <v>3643</v>
      </c>
      <c r="B123" s="232">
        <v>99017</v>
      </c>
      <c r="C123" s="232" t="s">
        <v>1295</v>
      </c>
      <c r="D123" s="232"/>
      <c r="E123" s="232" t="s">
        <v>1296</v>
      </c>
      <c r="F123" s="232"/>
      <c r="G123" s="232">
        <v>4334</v>
      </c>
      <c r="H123" s="232" t="s">
        <v>1297</v>
      </c>
      <c r="I123" s="232" t="s">
        <v>116</v>
      </c>
      <c r="J123" s="232" t="s">
        <v>700</v>
      </c>
      <c r="K123" s="232" t="s">
        <v>1298</v>
      </c>
      <c r="L123" s="232" t="s">
        <v>1299</v>
      </c>
      <c r="M123" s="232">
        <v>2022</v>
      </c>
      <c r="N123" s="232">
        <v>6755576</v>
      </c>
      <c r="O123" s="239">
        <f t="shared" si="42"/>
        <v>1.3698203364122684E-3</v>
      </c>
      <c r="P123" s="240">
        <v>93.9</v>
      </c>
      <c r="Q123" s="232">
        <v>0</v>
      </c>
      <c r="R123" s="232">
        <v>0</v>
      </c>
      <c r="S123" s="232">
        <v>0</v>
      </c>
      <c r="T123" s="232">
        <v>0</v>
      </c>
      <c r="U123" s="232">
        <v>0</v>
      </c>
      <c r="V123" s="232">
        <v>6.1</v>
      </c>
      <c r="W123" s="232">
        <v>0</v>
      </c>
      <c r="X123" s="232">
        <v>0</v>
      </c>
      <c r="Y123" s="232">
        <v>0</v>
      </c>
      <c r="Z123" s="232">
        <v>0</v>
      </c>
      <c r="AA123" s="232">
        <v>0</v>
      </c>
      <c r="AB123" s="232"/>
      <c r="AC123" s="232">
        <v>0</v>
      </c>
      <c r="AD123" s="232">
        <v>0</v>
      </c>
      <c r="AE123" s="232">
        <v>0</v>
      </c>
      <c r="AF123" s="232">
        <v>0</v>
      </c>
      <c r="AG123" s="232">
        <v>0</v>
      </c>
      <c r="AH123" s="232">
        <v>0</v>
      </c>
      <c r="AI123" s="232">
        <v>0</v>
      </c>
      <c r="AJ123" s="232">
        <v>0</v>
      </c>
      <c r="AK123" s="232">
        <v>0</v>
      </c>
      <c r="AL123" s="232">
        <v>0</v>
      </c>
      <c r="AM123" s="232">
        <v>0</v>
      </c>
      <c r="AN123" s="233"/>
      <c r="AO123" s="223">
        <f t="shared" si="80"/>
        <v>93.9</v>
      </c>
      <c r="AP123" s="223">
        <f t="shared" si="80"/>
        <v>0</v>
      </c>
      <c r="AQ123" s="223">
        <f t="shared" si="80"/>
        <v>0</v>
      </c>
      <c r="AR123" s="223">
        <f t="shared" si="79"/>
        <v>0</v>
      </c>
      <c r="AS123" s="223">
        <f t="shared" si="79"/>
        <v>0</v>
      </c>
      <c r="AT123" s="223">
        <f t="shared" si="79"/>
        <v>0</v>
      </c>
      <c r="AU123" s="223">
        <f t="shared" si="81"/>
        <v>0</v>
      </c>
      <c r="AV123" s="223">
        <f t="shared" si="81"/>
        <v>0</v>
      </c>
      <c r="AW123" s="223">
        <f t="shared" si="81"/>
        <v>0</v>
      </c>
      <c r="AX123" s="223">
        <f t="shared" si="81"/>
        <v>0</v>
      </c>
      <c r="AY123" s="223">
        <f t="shared" si="81"/>
        <v>0</v>
      </c>
      <c r="AZ123" s="242"/>
      <c r="BA123" s="244">
        <f t="shared" si="44"/>
        <v>0.12862612958911201</v>
      </c>
      <c r="BB123" s="244">
        <f t="shared" si="45"/>
        <v>0</v>
      </c>
      <c r="BC123" s="244">
        <f t="shared" si="46"/>
        <v>0</v>
      </c>
      <c r="BD123" s="244">
        <f t="shared" si="47"/>
        <v>0</v>
      </c>
      <c r="BE123" s="244">
        <f t="shared" si="48"/>
        <v>0</v>
      </c>
      <c r="BF123" s="244">
        <f t="shared" si="49"/>
        <v>0</v>
      </c>
      <c r="BG123" s="244">
        <f t="shared" si="50"/>
        <v>8.3559040521148358E-3</v>
      </c>
      <c r="BH123" s="244">
        <f t="shared" si="51"/>
        <v>0</v>
      </c>
      <c r="BI123" s="244">
        <f t="shared" si="52"/>
        <v>0</v>
      </c>
      <c r="BJ123" s="244">
        <f t="shared" si="53"/>
        <v>0</v>
      </c>
      <c r="BK123" s="244">
        <f t="shared" si="54"/>
        <v>0</v>
      </c>
      <c r="BL123" s="244">
        <f t="shared" si="55"/>
        <v>0</v>
      </c>
      <c r="BM123" s="244">
        <f t="shared" si="56"/>
        <v>0</v>
      </c>
      <c r="BN123" s="244">
        <f t="shared" si="57"/>
        <v>0</v>
      </c>
      <c r="BO123" s="244">
        <f t="shared" si="58"/>
        <v>0</v>
      </c>
      <c r="BP123" s="244">
        <f t="shared" si="59"/>
        <v>0</v>
      </c>
      <c r="BQ123" s="244">
        <f t="shared" si="60"/>
        <v>0</v>
      </c>
      <c r="BR123" s="244">
        <f t="shared" si="61"/>
        <v>0</v>
      </c>
      <c r="BS123" s="244">
        <f t="shared" si="62"/>
        <v>0</v>
      </c>
      <c r="BT123" s="244">
        <f t="shared" si="63"/>
        <v>0</v>
      </c>
      <c r="BU123" s="244">
        <f t="shared" si="64"/>
        <v>0</v>
      </c>
      <c r="BV123" s="244">
        <f t="shared" si="65"/>
        <v>0</v>
      </c>
      <c r="BW123" s="244">
        <f t="shared" si="66"/>
        <v>0</v>
      </c>
      <c r="BX123" s="244">
        <f t="shared" si="67"/>
        <v>0</v>
      </c>
      <c r="BY123" s="244"/>
      <c r="BZ123" s="244">
        <f t="shared" si="68"/>
        <v>0.12862612958911201</v>
      </c>
      <c r="CA123" s="244">
        <f t="shared" si="69"/>
        <v>0</v>
      </c>
      <c r="CB123" s="244">
        <f t="shared" si="70"/>
        <v>0</v>
      </c>
      <c r="CC123" s="244">
        <f t="shared" si="71"/>
        <v>0</v>
      </c>
      <c r="CD123" s="244">
        <f t="shared" si="72"/>
        <v>0</v>
      </c>
      <c r="CE123" s="244">
        <f t="shared" si="73"/>
        <v>0</v>
      </c>
      <c r="CF123" s="244">
        <f t="shared" si="74"/>
        <v>0</v>
      </c>
      <c r="CG123" s="244">
        <f t="shared" si="75"/>
        <v>0</v>
      </c>
      <c r="CH123" s="244">
        <f t="shared" si="76"/>
        <v>0</v>
      </c>
      <c r="CI123" s="244">
        <f t="shared" si="77"/>
        <v>0</v>
      </c>
      <c r="CJ123" s="244">
        <f t="shared" si="78"/>
        <v>0</v>
      </c>
    </row>
    <row r="124" spans="1:88" ht="60">
      <c r="A124" s="222" t="s">
        <v>3643</v>
      </c>
      <c r="B124" s="232">
        <v>101700</v>
      </c>
      <c r="C124" s="232" t="s">
        <v>1300</v>
      </c>
      <c r="D124" s="232"/>
      <c r="E124" s="232" t="s">
        <v>1301</v>
      </c>
      <c r="F124" s="232"/>
      <c r="G124" s="232">
        <v>9315</v>
      </c>
      <c r="H124" s="232" t="s">
        <v>1302</v>
      </c>
      <c r="I124" s="232" t="s">
        <v>126</v>
      </c>
      <c r="J124" s="232" t="s">
        <v>700</v>
      </c>
      <c r="K124" s="232" t="s">
        <v>1303</v>
      </c>
      <c r="L124" s="232"/>
      <c r="M124" s="232">
        <v>2022</v>
      </c>
      <c r="N124" s="232">
        <v>3684441</v>
      </c>
      <c r="O124" s="239">
        <f t="shared" si="42"/>
        <v>2.2493749395495607E-3</v>
      </c>
      <c r="P124" s="232">
        <v>63.1</v>
      </c>
      <c r="Q124" s="232">
        <v>2.7</v>
      </c>
      <c r="R124" s="232">
        <v>0</v>
      </c>
      <c r="S124" s="232">
        <v>0</v>
      </c>
      <c r="T124" s="232">
        <v>3.7</v>
      </c>
      <c r="U124" s="232">
        <v>0</v>
      </c>
      <c r="V124" s="232">
        <v>6.1</v>
      </c>
      <c r="W124" s="232">
        <v>24.4</v>
      </c>
      <c r="X124" s="232">
        <v>0</v>
      </c>
      <c r="Y124" s="232">
        <v>0</v>
      </c>
      <c r="Z124" s="232">
        <v>0</v>
      </c>
      <c r="AA124" s="232">
        <v>0</v>
      </c>
      <c r="AB124" s="232"/>
      <c r="AC124" s="232">
        <v>63.1</v>
      </c>
      <c r="AD124" s="232">
        <v>2.7</v>
      </c>
      <c r="AE124" s="232">
        <v>0</v>
      </c>
      <c r="AF124" s="232">
        <v>0</v>
      </c>
      <c r="AG124" s="232">
        <v>3.7</v>
      </c>
      <c r="AH124" s="232">
        <v>0</v>
      </c>
      <c r="AI124" s="232">
        <v>24.4</v>
      </c>
      <c r="AJ124" s="232">
        <v>0</v>
      </c>
      <c r="AK124" s="232">
        <v>0</v>
      </c>
      <c r="AL124" s="232">
        <v>0</v>
      </c>
      <c r="AM124" s="232">
        <v>0</v>
      </c>
      <c r="AN124" s="233"/>
      <c r="AO124" s="223">
        <f t="shared" si="80"/>
        <v>0</v>
      </c>
      <c r="AP124" s="223">
        <f t="shared" si="80"/>
        <v>0</v>
      </c>
      <c r="AQ124" s="223">
        <f t="shared" si="80"/>
        <v>0</v>
      </c>
      <c r="AR124" s="223">
        <f t="shared" si="79"/>
        <v>0</v>
      </c>
      <c r="AS124" s="223">
        <f t="shared" si="79"/>
        <v>0</v>
      </c>
      <c r="AT124" s="223">
        <f t="shared" si="79"/>
        <v>0</v>
      </c>
      <c r="AU124" s="223">
        <f t="shared" si="81"/>
        <v>0</v>
      </c>
      <c r="AV124" s="223">
        <f t="shared" si="81"/>
        <v>0</v>
      </c>
      <c r="AW124" s="223">
        <f t="shared" si="81"/>
        <v>0</v>
      </c>
      <c r="AX124" s="223">
        <f t="shared" si="81"/>
        <v>0</v>
      </c>
      <c r="AY124" s="223">
        <f t="shared" si="81"/>
        <v>0</v>
      </c>
      <c r="AZ124" s="242"/>
      <c r="BA124" s="244">
        <f t="shared" si="44"/>
        <v>0.14193555868557728</v>
      </c>
      <c r="BB124" s="244">
        <f t="shared" si="45"/>
        <v>6.0733123367838144E-3</v>
      </c>
      <c r="BC124" s="244">
        <f t="shared" si="46"/>
        <v>0</v>
      </c>
      <c r="BD124" s="244">
        <f t="shared" si="47"/>
        <v>0</v>
      </c>
      <c r="BE124" s="244">
        <f t="shared" si="48"/>
        <v>8.3226872763333751E-3</v>
      </c>
      <c r="BF124" s="244">
        <f t="shared" si="49"/>
        <v>0</v>
      </c>
      <c r="BG124" s="244">
        <f t="shared" si="50"/>
        <v>1.3721187131252319E-2</v>
      </c>
      <c r="BH124" s="244">
        <f t="shared" si="51"/>
        <v>5.4884748525009276E-2</v>
      </c>
      <c r="BI124" s="244">
        <f t="shared" si="52"/>
        <v>0</v>
      </c>
      <c r="BJ124" s="244">
        <f t="shared" si="53"/>
        <v>0</v>
      </c>
      <c r="BK124" s="244">
        <f t="shared" si="54"/>
        <v>0</v>
      </c>
      <c r="BL124" s="244">
        <f t="shared" si="55"/>
        <v>0</v>
      </c>
      <c r="BM124" s="244">
        <f t="shared" si="56"/>
        <v>0</v>
      </c>
      <c r="BN124" s="244">
        <f t="shared" si="57"/>
        <v>0.14193555868557728</v>
      </c>
      <c r="BO124" s="244">
        <f t="shared" si="58"/>
        <v>6.0733123367838144E-3</v>
      </c>
      <c r="BP124" s="244">
        <f t="shared" si="59"/>
        <v>0</v>
      </c>
      <c r="BQ124" s="244">
        <f t="shared" si="60"/>
        <v>0</v>
      </c>
      <c r="BR124" s="244">
        <f t="shared" si="61"/>
        <v>8.3226872763333751E-3</v>
      </c>
      <c r="BS124" s="244">
        <f t="shared" si="62"/>
        <v>0</v>
      </c>
      <c r="BT124" s="244">
        <f t="shared" si="63"/>
        <v>5.4884748525009276E-2</v>
      </c>
      <c r="BU124" s="244">
        <f t="shared" si="64"/>
        <v>0</v>
      </c>
      <c r="BV124" s="244">
        <f t="shared" si="65"/>
        <v>0</v>
      </c>
      <c r="BW124" s="244">
        <f t="shared" si="66"/>
        <v>0</v>
      </c>
      <c r="BX124" s="244">
        <f t="shared" si="67"/>
        <v>0</v>
      </c>
      <c r="BY124" s="244"/>
      <c r="BZ124" s="244">
        <f t="shared" si="68"/>
        <v>0</v>
      </c>
      <c r="CA124" s="244">
        <f t="shared" si="69"/>
        <v>0</v>
      </c>
      <c r="CB124" s="244">
        <f t="shared" si="70"/>
        <v>0</v>
      </c>
      <c r="CC124" s="244">
        <f t="shared" si="71"/>
        <v>0</v>
      </c>
      <c r="CD124" s="244">
        <f t="shared" si="72"/>
        <v>0</v>
      </c>
      <c r="CE124" s="244">
        <f t="shared" si="73"/>
        <v>0</v>
      </c>
      <c r="CF124" s="244">
        <f t="shared" si="74"/>
        <v>0</v>
      </c>
      <c r="CG124" s="244">
        <f t="shared" si="75"/>
        <v>0</v>
      </c>
      <c r="CH124" s="244">
        <f t="shared" si="76"/>
        <v>0</v>
      </c>
      <c r="CI124" s="244">
        <f t="shared" si="77"/>
        <v>0</v>
      </c>
      <c r="CJ124" s="244">
        <f t="shared" si="78"/>
        <v>0</v>
      </c>
    </row>
    <row r="125" spans="1:88" ht="60">
      <c r="A125" s="222" t="s">
        <v>3643</v>
      </c>
      <c r="B125" s="232">
        <v>102150</v>
      </c>
      <c r="C125" s="232" t="s">
        <v>1304</v>
      </c>
      <c r="D125" s="232"/>
      <c r="E125" s="232" t="s">
        <v>1305</v>
      </c>
      <c r="F125" s="232" t="s">
        <v>1306</v>
      </c>
      <c r="G125" s="232">
        <v>6153</v>
      </c>
      <c r="H125" s="232" t="s">
        <v>1307</v>
      </c>
      <c r="I125" s="232" t="s">
        <v>123</v>
      </c>
      <c r="J125" s="232" t="s">
        <v>700</v>
      </c>
      <c r="K125" s="232" t="s">
        <v>1308</v>
      </c>
      <c r="L125" s="232"/>
      <c r="M125" s="232">
        <v>2022</v>
      </c>
      <c r="N125" s="232">
        <v>4166461</v>
      </c>
      <c r="O125" s="239">
        <f t="shared" si="42"/>
        <v>6.586591375475065E-4</v>
      </c>
      <c r="P125" s="232">
        <v>4.8</v>
      </c>
      <c r="Q125" s="232">
        <v>5.9</v>
      </c>
      <c r="R125" s="232">
        <v>0</v>
      </c>
      <c r="S125" s="232">
        <v>0</v>
      </c>
      <c r="T125" s="232">
        <v>0</v>
      </c>
      <c r="U125" s="232">
        <v>0</v>
      </c>
      <c r="V125" s="232">
        <v>6.1</v>
      </c>
      <c r="W125" s="232">
        <v>83.2</v>
      </c>
      <c r="X125" s="232">
        <v>0</v>
      </c>
      <c r="Y125" s="232">
        <v>0</v>
      </c>
      <c r="Z125" s="232">
        <v>0</v>
      </c>
      <c r="AA125" s="232">
        <v>0</v>
      </c>
      <c r="AB125" s="232"/>
      <c r="AC125" s="232">
        <v>4.8</v>
      </c>
      <c r="AD125" s="232">
        <v>5.9</v>
      </c>
      <c r="AE125" s="232">
        <v>0</v>
      </c>
      <c r="AF125" s="232">
        <v>0</v>
      </c>
      <c r="AG125" s="232">
        <v>0</v>
      </c>
      <c r="AH125" s="232">
        <v>0</v>
      </c>
      <c r="AI125" s="232">
        <v>83.2</v>
      </c>
      <c r="AJ125" s="232">
        <v>0</v>
      </c>
      <c r="AK125" s="232">
        <v>0</v>
      </c>
      <c r="AL125" s="232">
        <v>0</v>
      </c>
      <c r="AM125" s="232">
        <v>0</v>
      </c>
      <c r="AN125" s="233"/>
      <c r="AO125" s="223">
        <f t="shared" si="80"/>
        <v>0</v>
      </c>
      <c r="AP125" s="223">
        <f t="shared" si="80"/>
        <v>0</v>
      </c>
      <c r="AQ125" s="223">
        <f t="shared" si="80"/>
        <v>0</v>
      </c>
      <c r="AR125" s="223">
        <f t="shared" si="79"/>
        <v>0</v>
      </c>
      <c r="AS125" s="223">
        <f t="shared" si="79"/>
        <v>0</v>
      </c>
      <c r="AT125" s="223">
        <f t="shared" si="79"/>
        <v>0</v>
      </c>
      <c r="AU125" s="223">
        <f t="shared" si="81"/>
        <v>0</v>
      </c>
      <c r="AV125" s="223">
        <f t="shared" si="81"/>
        <v>0</v>
      </c>
      <c r="AW125" s="223">
        <f t="shared" si="81"/>
        <v>0</v>
      </c>
      <c r="AX125" s="223">
        <f t="shared" si="81"/>
        <v>0</v>
      </c>
      <c r="AY125" s="223">
        <f t="shared" si="81"/>
        <v>0</v>
      </c>
      <c r="AZ125" s="242"/>
      <c r="BA125" s="244">
        <f t="shared" si="44"/>
        <v>3.1615638602280312E-3</v>
      </c>
      <c r="BB125" s="244">
        <f t="shared" si="45"/>
        <v>3.8860889115302885E-3</v>
      </c>
      <c r="BC125" s="244">
        <f t="shared" si="46"/>
        <v>0</v>
      </c>
      <c r="BD125" s="244">
        <f t="shared" si="47"/>
        <v>0</v>
      </c>
      <c r="BE125" s="244">
        <f t="shared" si="48"/>
        <v>0</v>
      </c>
      <c r="BF125" s="244">
        <f t="shared" si="49"/>
        <v>0</v>
      </c>
      <c r="BG125" s="244">
        <f t="shared" si="50"/>
        <v>4.0178207390397895E-3</v>
      </c>
      <c r="BH125" s="244">
        <f t="shared" si="51"/>
        <v>5.4800440243952545E-2</v>
      </c>
      <c r="BI125" s="244">
        <f t="shared" si="52"/>
        <v>0</v>
      </c>
      <c r="BJ125" s="244">
        <f t="shared" si="53"/>
        <v>0</v>
      </c>
      <c r="BK125" s="244">
        <f t="shared" si="54"/>
        <v>0</v>
      </c>
      <c r="BL125" s="244">
        <f t="shared" si="55"/>
        <v>0</v>
      </c>
      <c r="BM125" s="244">
        <f t="shared" si="56"/>
        <v>0</v>
      </c>
      <c r="BN125" s="244">
        <f t="shared" si="57"/>
        <v>3.1615638602280312E-3</v>
      </c>
      <c r="BO125" s="244">
        <f t="shared" si="58"/>
        <v>3.8860889115302885E-3</v>
      </c>
      <c r="BP125" s="244">
        <f t="shared" si="59"/>
        <v>0</v>
      </c>
      <c r="BQ125" s="244">
        <f t="shared" si="60"/>
        <v>0</v>
      </c>
      <c r="BR125" s="244">
        <f t="shared" si="61"/>
        <v>0</v>
      </c>
      <c r="BS125" s="244">
        <f t="shared" si="62"/>
        <v>0</v>
      </c>
      <c r="BT125" s="244">
        <f t="shared" si="63"/>
        <v>5.4800440243952545E-2</v>
      </c>
      <c r="BU125" s="244">
        <f t="shared" si="64"/>
        <v>0</v>
      </c>
      <c r="BV125" s="244">
        <f t="shared" si="65"/>
        <v>0</v>
      </c>
      <c r="BW125" s="244">
        <f t="shared" si="66"/>
        <v>0</v>
      </c>
      <c r="BX125" s="244">
        <f t="shared" si="67"/>
        <v>0</v>
      </c>
      <c r="BY125" s="244"/>
      <c r="BZ125" s="244">
        <f t="shared" si="68"/>
        <v>0</v>
      </c>
      <c r="CA125" s="244">
        <f t="shared" si="69"/>
        <v>0</v>
      </c>
      <c r="CB125" s="244">
        <f t="shared" si="70"/>
        <v>0</v>
      </c>
      <c r="CC125" s="244">
        <f t="shared" si="71"/>
        <v>0</v>
      </c>
      <c r="CD125" s="244">
        <f t="shared" si="72"/>
        <v>0</v>
      </c>
      <c r="CE125" s="244">
        <f t="shared" si="73"/>
        <v>0</v>
      </c>
      <c r="CF125" s="244">
        <f t="shared" si="74"/>
        <v>0</v>
      </c>
      <c r="CG125" s="244">
        <f t="shared" si="75"/>
        <v>0</v>
      </c>
      <c r="CH125" s="244">
        <f t="shared" si="76"/>
        <v>0</v>
      </c>
      <c r="CI125" s="244">
        <f t="shared" si="77"/>
        <v>0</v>
      </c>
      <c r="CJ125" s="244">
        <f t="shared" si="78"/>
        <v>0</v>
      </c>
    </row>
    <row r="126" spans="1:88" ht="60">
      <c r="A126" s="222" t="s">
        <v>3643</v>
      </c>
      <c r="B126" s="232">
        <v>99129</v>
      </c>
      <c r="C126" s="232" t="s">
        <v>1309</v>
      </c>
      <c r="D126" s="232"/>
      <c r="E126" s="232" t="s">
        <v>1310</v>
      </c>
      <c r="F126" s="232"/>
      <c r="G126" s="232">
        <v>9036</v>
      </c>
      <c r="H126" s="232" t="s">
        <v>1311</v>
      </c>
      <c r="I126" s="232" t="s">
        <v>125</v>
      </c>
      <c r="J126" s="232" t="s">
        <v>700</v>
      </c>
      <c r="K126" s="232" t="s">
        <v>1312</v>
      </c>
      <c r="L126" s="232"/>
      <c r="M126" s="232">
        <v>2022</v>
      </c>
      <c r="N126" s="232">
        <v>1750606</v>
      </c>
      <c r="O126" s="239">
        <f t="shared" si="42"/>
        <v>6.0435200381770749E-4</v>
      </c>
      <c r="P126" s="232">
        <v>93.9</v>
      </c>
      <c r="Q126" s="232">
        <v>0</v>
      </c>
      <c r="R126" s="232">
        <v>0</v>
      </c>
      <c r="S126" s="232">
        <v>0</v>
      </c>
      <c r="T126" s="232">
        <v>0</v>
      </c>
      <c r="U126" s="232">
        <v>0</v>
      </c>
      <c r="V126" s="232">
        <v>6.1</v>
      </c>
      <c r="W126" s="232">
        <v>0</v>
      </c>
      <c r="X126" s="232">
        <v>0</v>
      </c>
      <c r="Y126" s="232">
        <v>0</v>
      </c>
      <c r="Z126" s="232">
        <v>0</v>
      </c>
      <c r="AA126" s="232">
        <v>0</v>
      </c>
      <c r="AB126" s="232"/>
      <c r="AC126" s="232">
        <v>93.9</v>
      </c>
      <c r="AD126" s="232">
        <v>0</v>
      </c>
      <c r="AE126" s="232">
        <v>0</v>
      </c>
      <c r="AF126" s="232">
        <v>0</v>
      </c>
      <c r="AG126" s="232">
        <v>0</v>
      </c>
      <c r="AH126" s="232">
        <v>0</v>
      </c>
      <c r="AI126" s="232">
        <v>0</v>
      </c>
      <c r="AJ126" s="232">
        <v>0</v>
      </c>
      <c r="AK126" s="232">
        <v>0</v>
      </c>
      <c r="AL126" s="232">
        <v>0</v>
      </c>
      <c r="AM126" s="232">
        <v>0</v>
      </c>
      <c r="AN126" s="233"/>
      <c r="AO126" s="223">
        <f t="shared" si="80"/>
        <v>0</v>
      </c>
      <c r="AP126" s="223">
        <f t="shared" si="80"/>
        <v>0</v>
      </c>
      <c r="AQ126" s="223">
        <f t="shared" si="80"/>
        <v>0</v>
      </c>
      <c r="AR126" s="223">
        <f t="shared" si="79"/>
        <v>0</v>
      </c>
      <c r="AS126" s="223">
        <f t="shared" si="79"/>
        <v>0</v>
      </c>
      <c r="AT126" s="223">
        <f t="shared" si="79"/>
        <v>0</v>
      </c>
      <c r="AU126" s="223">
        <f t="shared" si="81"/>
        <v>0</v>
      </c>
      <c r="AV126" s="223">
        <f t="shared" si="81"/>
        <v>0</v>
      </c>
      <c r="AW126" s="223">
        <f t="shared" si="81"/>
        <v>0</v>
      </c>
      <c r="AX126" s="223">
        <f t="shared" si="81"/>
        <v>0</v>
      </c>
      <c r="AY126" s="223">
        <f t="shared" si="81"/>
        <v>0</v>
      </c>
      <c r="AZ126" s="242"/>
      <c r="BA126" s="244">
        <f t="shared" si="44"/>
        <v>5.6748653158482737E-2</v>
      </c>
      <c r="BB126" s="244">
        <f t="shared" si="45"/>
        <v>0</v>
      </c>
      <c r="BC126" s="244">
        <f t="shared" si="46"/>
        <v>0</v>
      </c>
      <c r="BD126" s="244">
        <f t="shared" si="47"/>
        <v>0</v>
      </c>
      <c r="BE126" s="244">
        <f t="shared" si="48"/>
        <v>0</v>
      </c>
      <c r="BF126" s="244">
        <f t="shared" si="49"/>
        <v>0</v>
      </c>
      <c r="BG126" s="244">
        <f t="shared" si="50"/>
        <v>3.6865472232880153E-3</v>
      </c>
      <c r="BH126" s="244">
        <f t="shared" si="51"/>
        <v>0</v>
      </c>
      <c r="BI126" s="244">
        <f t="shared" si="52"/>
        <v>0</v>
      </c>
      <c r="BJ126" s="244">
        <f t="shared" si="53"/>
        <v>0</v>
      </c>
      <c r="BK126" s="244">
        <f t="shared" si="54"/>
        <v>0</v>
      </c>
      <c r="BL126" s="244">
        <f t="shared" si="55"/>
        <v>0</v>
      </c>
      <c r="BM126" s="244">
        <f t="shared" si="56"/>
        <v>0</v>
      </c>
      <c r="BN126" s="244">
        <f t="shared" si="57"/>
        <v>5.6748653158482737E-2</v>
      </c>
      <c r="BO126" s="244">
        <f t="shared" si="58"/>
        <v>0</v>
      </c>
      <c r="BP126" s="244">
        <f t="shared" si="59"/>
        <v>0</v>
      </c>
      <c r="BQ126" s="244">
        <f t="shared" si="60"/>
        <v>0</v>
      </c>
      <c r="BR126" s="244">
        <f t="shared" si="61"/>
        <v>0</v>
      </c>
      <c r="BS126" s="244">
        <f t="shared" si="62"/>
        <v>0</v>
      </c>
      <c r="BT126" s="244">
        <f t="shared" si="63"/>
        <v>0</v>
      </c>
      <c r="BU126" s="244">
        <f t="shared" si="64"/>
        <v>0</v>
      </c>
      <c r="BV126" s="244">
        <f t="shared" si="65"/>
        <v>0</v>
      </c>
      <c r="BW126" s="244">
        <f t="shared" si="66"/>
        <v>0</v>
      </c>
      <c r="BX126" s="244">
        <f t="shared" si="67"/>
        <v>0</v>
      </c>
      <c r="BY126" s="244"/>
      <c r="BZ126" s="244">
        <f t="shared" si="68"/>
        <v>0</v>
      </c>
      <c r="CA126" s="244">
        <f t="shared" si="69"/>
        <v>0</v>
      </c>
      <c r="CB126" s="244">
        <f t="shared" si="70"/>
        <v>0</v>
      </c>
      <c r="CC126" s="244">
        <f t="shared" si="71"/>
        <v>0</v>
      </c>
      <c r="CD126" s="244">
        <f t="shared" si="72"/>
        <v>0</v>
      </c>
      <c r="CE126" s="244">
        <f t="shared" si="73"/>
        <v>0</v>
      </c>
      <c r="CF126" s="244">
        <f t="shared" si="74"/>
        <v>0</v>
      </c>
      <c r="CG126" s="244">
        <f t="shared" si="75"/>
        <v>0</v>
      </c>
      <c r="CH126" s="244">
        <f t="shared" si="76"/>
        <v>0</v>
      </c>
      <c r="CI126" s="244">
        <f t="shared" si="77"/>
        <v>0</v>
      </c>
      <c r="CJ126" s="244">
        <f t="shared" si="78"/>
        <v>0</v>
      </c>
    </row>
    <row r="127" spans="1:88" ht="60">
      <c r="A127" s="222" t="s">
        <v>3643</v>
      </c>
      <c r="B127" s="232">
        <v>100693</v>
      </c>
      <c r="C127" s="232" t="s">
        <v>1313</v>
      </c>
      <c r="D127" s="232"/>
      <c r="E127" s="232" t="s">
        <v>1314</v>
      </c>
      <c r="F127" s="232"/>
      <c r="G127" s="232">
        <v>9033</v>
      </c>
      <c r="H127" s="232" t="s">
        <v>1315</v>
      </c>
      <c r="I127" s="232" t="s">
        <v>125</v>
      </c>
      <c r="J127" s="232" t="s">
        <v>700</v>
      </c>
      <c r="K127" s="232" t="s">
        <v>1316</v>
      </c>
      <c r="L127" s="232" t="s">
        <v>1317</v>
      </c>
      <c r="M127" s="232">
        <v>2022</v>
      </c>
      <c r="N127" s="232">
        <v>3771286</v>
      </c>
      <c r="O127" s="239">
        <f t="shared" si="42"/>
        <v>1.3019401573338984E-3</v>
      </c>
      <c r="P127" s="232">
        <v>89.18</v>
      </c>
      <c r="Q127" s="232">
        <v>4.72</v>
      </c>
      <c r="R127" s="232">
        <v>0</v>
      </c>
      <c r="S127" s="232">
        <v>0</v>
      </c>
      <c r="T127" s="232">
        <v>0</v>
      </c>
      <c r="U127" s="232">
        <v>0</v>
      </c>
      <c r="V127" s="232">
        <v>6.1</v>
      </c>
      <c r="W127" s="232">
        <v>0</v>
      </c>
      <c r="X127" s="232">
        <v>0</v>
      </c>
      <c r="Y127" s="232">
        <v>0</v>
      </c>
      <c r="Z127" s="232">
        <v>0</v>
      </c>
      <c r="AA127" s="232">
        <v>0</v>
      </c>
      <c r="AB127" s="232"/>
      <c r="AC127" s="232">
        <v>4</v>
      </c>
      <c r="AD127" s="232">
        <v>4.72</v>
      </c>
      <c r="AE127" s="232">
        <v>0</v>
      </c>
      <c r="AF127" s="232">
        <v>0</v>
      </c>
      <c r="AG127" s="232">
        <v>0</v>
      </c>
      <c r="AH127" s="232">
        <v>0</v>
      </c>
      <c r="AI127" s="232">
        <v>0</v>
      </c>
      <c r="AJ127" s="232">
        <v>0</v>
      </c>
      <c r="AK127" s="232">
        <v>0</v>
      </c>
      <c r="AL127" s="232">
        <v>0</v>
      </c>
      <c r="AM127" s="232">
        <v>0</v>
      </c>
      <c r="AN127" s="233"/>
      <c r="AO127" s="223">
        <f t="shared" si="80"/>
        <v>85.18</v>
      </c>
      <c r="AP127" s="223">
        <f t="shared" si="80"/>
        <v>0</v>
      </c>
      <c r="AQ127" s="223">
        <f t="shared" si="80"/>
        <v>0</v>
      </c>
      <c r="AR127" s="223">
        <f t="shared" si="79"/>
        <v>0</v>
      </c>
      <c r="AS127" s="223">
        <f t="shared" si="79"/>
        <v>0</v>
      </c>
      <c r="AT127" s="223">
        <f t="shared" si="79"/>
        <v>0</v>
      </c>
      <c r="AU127" s="223">
        <f t="shared" si="81"/>
        <v>0</v>
      </c>
      <c r="AV127" s="223">
        <f t="shared" si="81"/>
        <v>0</v>
      </c>
      <c r="AW127" s="223">
        <f t="shared" si="81"/>
        <v>0</v>
      </c>
      <c r="AX127" s="223">
        <f t="shared" si="81"/>
        <v>0</v>
      </c>
      <c r="AY127" s="223">
        <f t="shared" si="81"/>
        <v>0</v>
      </c>
      <c r="AZ127" s="242"/>
      <c r="BA127" s="244">
        <f t="shared" si="44"/>
        <v>0.11610702323103707</v>
      </c>
      <c r="BB127" s="244">
        <f t="shared" si="45"/>
        <v>6.1451575426159999E-3</v>
      </c>
      <c r="BC127" s="244">
        <f t="shared" si="46"/>
        <v>0</v>
      </c>
      <c r="BD127" s="244">
        <f t="shared" si="47"/>
        <v>0</v>
      </c>
      <c r="BE127" s="244">
        <f t="shared" si="48"/>
        <v>0</v>
      </c>
      <c r="BF127" s="244">
        <f t="shared" si="49"/>
        <v>0</v>
      </c>
      <c r="BG127" s="244">
        <f t="shared" si="50"/>
        <v>7.9418349597367797E-3</v>
      </c>
      <c r="BH127" s="244">
        <f t="shared" si="51"/>
        <v>0</v>
      </c>
      <c r="BI127" s="244">
        <f t="shared" si="52"/>
        <v>0</v>
      </c>
      <c r="BJ127" s="244">
        <f t="shared" si="53"/>
        <v>0</v>
      </c>
      <c r="BK127" s="244">
        <f t="shared" si="54"/>
        <v>0</v>
      </c>
      <c r="BL127" s="244">
        <f t="shared" si="55"/>
        <v>0</v>
      </c>
      <c r="BM127" s="244">
        <f t="shared" si="56"/>
        <v>0</v>
      </c>
      <c r="BN127" s="244">
        <f t="shared" si="57"/>
        <v>5.2077606293355937E-3</v>
      </c>
      <c r="BO127" s="244">
        <f t="shared" si="58"/>
        <v>6.1451575426159999E-3</v>
      </c>
      <c r="BP127" s="244">
        <f t="shared" si="59"/>
        <v>0</v>
      </c>
      <c r="BQ127" s="244">
        <f t="shared" si="60"/>
        <v>0</v>
      </c>
      <c r="BR127" s="244">
        <f t="shared" si="61"/>
        <v>0</v>
      </c>
      <c r="BS127" s="244">
        <f t="shared" si="62"/>
        <v>0</v>
      </c>
      <c r="BT127" s="244">
        <f t="shared" si="63"/>
        <v>0</v>
      </c>
      <c r="BU127" s="244">
        <f t="shared" si="64"/>
        <v>0</v>
      </c>
      <c r="BV127" s="244">
        <f t="shared" si="65"/>
        <v>0</v>
      </c>
      <c r="BW127" s="244">
        <f t="shared" si="66"/>
        <v>0</v>
      </c>
      <c r="BX127" s="244">
        <f t="shared" si="67"/>
        <v>0</v>
      </c>
      <c r="BY127" s="244"/>
      <c r="BZ127" s="244">
        <f t="shared" si="68"/>
        <v>0.11089926260170148</v>
      </c>
      <c r="CA127" s="244">
        <f t="shared" si="69"/>
        <v>0</v>
      </c>
      <c r="CB127" s="244">
        <f t="shared" si="70"/>
        <v>0</v>
      </c>
      <c r="CC127" s="244">
        <f t="shared" si="71"/>
        <v>0</v>
      </c>
      <c r="CD127" s="244">
        <f t="shared" si="72"/>
        <v>0</v>
      </c>
      <c r="CE127" s="244">
        <f t="shared" si="73"/>
        <v>0</v>
      </c>
      <c r="CF127" s="244">
        <f t="shared" si="74"/>
        <v>0</v>
      </c>
      <c r="CG127" s="244">
        <f t="shared" si="75"/>
        <v>0</v>
      </c>
      <c r="CH127" s="244">
        <f t="shared" si="76"/>
        <v>0</v>
      </c>
      <c r="CI127" s="244">
        <f t="shared" si="77"/>
        <v>0</v>
      </c>
      <c r="CJ127" s="244">
        <f t="shared" si="78"/>
        <v>0</v>
      </c>
    </row>
    <row r="128" spans="1:88" ht="60">
      <c r="A128" s="222" t="s">
        <v>3643</v>
      </c>
      <c r="B128" s="232">
        <v>97568</v>
      </c>
      <c r="C128" s="232" t="s">
        <v>1318</v>
      </c>
      <c r="D128" s="232"/>
      <c r="E128" s="232" t="s">
        <v>1319</v>
      </c>
      <c r="F128" s="232"/>
      <c r="G128" s="232">
        <v>8918</v>
      </c>
      <c r="H128" s="232" t="s">
        <v>1320</v>
      </c>
      <c r="I128" s="232" t="s">
        <v>116</v>
      </c>
      <c r="J128" s="232" t="s">
        <v>700</v>
      </c>
      <c r="K128" s="232" t="s">
        <v>1321</v>
      </c>
      <c r="L128" s="232" t="s">
        <v>1322</v>
      </c>
      <c r="M128" s="232">
        <v>2022</v>
      </c>
      <c r="N128" s="232">
        <v>6167712</v>
      </c>
      <c r="O128" s="239">
        <f t="shared" si="42"/>
        <v>1.2506198326736292E-3</v>
      </c>
      <c r="P128" s="240">
        <v>0</v>
      </c>
      <c r="Q128" s="232">
        <v>0</v>
      </c>
      <c r="R128" s="232">
        <v>0</v>
      </c>
      <c r="S128" s="232">
        <v>0</v>
      </c>
      <c r="T128" s="232">
        <v>0</v>
      </c>
      <c r="U128" s="232">
        <v>0</v>
      </c>
      <c r="V128" s="232">
        <v>6.1</v>
      </c>
      <c r="W128" s="232">
        <v>93.9</v>
      </c>
      <c r="X128" s="232">
        <v>0</v>
      </c>
      <c r="Y128" s="232">
        <v>0</v>
      </c>
      <c r="Z128" s="232">
        <v>0</v>
      </c>
      <c r="AA128" s="232">
        <v>0</v>
      </c>
      <c r="AB128" s="232"/>
      <c r="AC128" s="232">
        <v>0</v>
      </c>
      <c r="AD128" s="232">
        <v>0</v>
      </c>
      <c r="AE128" s="232">
        <v>0</v>
      </c>
      <c r="AF128" s="232">
        <v>0</v>
      </c>
      <c r="AG128" s="232">
        <v>0</v>
      </c>
      <c r="AH128" s="232">
        <v>0</v>
      </c>
      <c r="AI128" s="232">
        <v>93.9</v>
      </c>
      <c r="AJ128" s="232">
        <v>0</v>
      </c>
      <c r="AK128" s="232">
        <v>0</v>
      </c>
      <c r="AL128" s="232">
        <v>0</v>
      </c>
      <c r="AM128" s="232">
        <v>0</v>
      </c>
      <c r="AN128" s="233"/>
      <c r="AO128" s="223">
        <f t="shared" si="80"/>
        <v>0</v>
      </c>
      <c r="AP128" s="223">
        <f t="shared" si="80"/>
        <v>0</v>
      </c>
      <c r="AQ128" s="223">
        <f t="shared" si="80"/>
        <v>0</v>
      </c>
      <c r="AR128" s="223">
        <f t="shared" si="79"/>
        <v>0</v>
      </c>
      <c r="AS128" s="223">
        <f t="shared" si="79"/>
        <v>0</v>
      </c>
      <c r="AT128" s="223">
        <f t="shared" si="79"/>
        <v>0</v>
      </c>
      <c r="AU128" s="223">
        <f t="shared" si="81"/>
        <v>0</v>
      </c>
      <c r="AV128" s="223">
        <f t="shared" si="81"/>
        <v>0</v>
      </c>
      <c r="AW128" s="223">
        <f t="shared" si="81"/>
        <v>0</v>
      </c>
      <c r="AX128" s="223">
        <f t="shared" si="81"/>
        <v>0</v>
      </c>
      <c r="AY128" s="223">
        <f t="shared" si="81"/>
        <v>0</v>
      </c>
      <c r="AZ128" s="242"/>
      <c r="BA128" s="244">
        <f t="shared" si="44"/>
        <v>0</v>
      </c>
      <c r="BB128" s="244">
        <f t="shared" si="45"/>
        <v>0</v>
      </c>
      <c r="BC128" s="244">
        <f t="shared" si="46"/>
        <v>0</v>
      </c>
      <c r="BD128" s="244">
        <f t="shared" si="47"/>
        <v>0</v>
      </c>
      <c r="BE128" s="244">
        <f t="shared" si="48"/>
        <v>0</v>
      </c>
      <c r="BF128" s="244">
        <f t="shared" si="49"/>
        <v>0</v>
      </c>
      <c r="BG128" s="244">
        <f t="shared" si="50"/>
        <v>7.6287809793091372E-3</v>
      </c>
      <c r="BH128" s="244">
        <f t="shared" si="51"/>
        <v>0.11743320228805379</v>
      </c>
      <c r="BI128" s="244">
        <f t="shared" si="52"/>
        <v>0</v>
      </c>
      <c r="BJ128" s="244">
        <f t="shared" si="53"/>
        <v>0</v>
      </c>
      <c r="BK128" s="244">
        <f t="shared" si="54"/>
        <v>0</v>
      </c>
      <c r="BL128" s="244">
        <f t="shared" si="55"/>
        <v>0</v>
      </c>
      <c r="BM128" s="244">
        <f t="shared" si="56"/>
        <v>0</v>
      </c>
      <c r="BN128" s="244">
        <f t="shared" si="57"/>
        <v>0</v>
      </c>
      <c r="BO128" s="244">
        <f t="shared" si="58"/>
        <v>0</v>
      </c>
      <c r="BP128" s="244">
        <f t="shared" si="59"/>
        <v>0</v>
      </c>
      <c r="BQ128" s="244">
        <f t="shared" si="60"/>
        <v>0</v>
      </c>
      <c r="BR128" s="244">
        <f t="shared" si="61"/>
        <v>0</v>
      </c>
      <c r="BS128" s="244">
        <f t="shared" si="62"/>
        <v>0</v>
      </c>
      <c r="BT128" s="244">
        <f t="shared" si="63"/>
        <v>0.11743320228805379</v>
      </c>
      <c r="BU128" s="244">
        <f t="shared" si="64"/>
        <v>0</v>
      </c>
      <c r="BV128" s="244">
        <f t="shared" si="65"/>
        <v>0</v>
      </c>
      <c r="BW128" s="244">
        <f t="shared" si="66"/>
        <v>0</v>
      </c>
      <c r="BX128" s="244">
        <f t="shared" si="67"/>
        <v>0</v>
      </c>
      <c r="BY128" s="244"/>
      <c r="BZ128" s="244">
        <f t="shared" si="68"/>
        <v>0</v>
      </c>
      <c r="CA128" s="244">
        <f t="shared" si="69"/>
        <v>0</v>
      </c>
      <c r="CB128" s="244">
        <f t="shared" si="70"/>
        <v>0</v>
      </c>
      <c r="CC128" s="244">
        <f t="shared" si="71"/>
        <v>0</v>
      </c>
      <c r="CD128" s="244">
        <f t="shared" si="72"/>
        <v>0</v>
      </c>
      <c r="CE128" s="244">
        <f t="shared" si="73"/>
        <v>0</v>
      </c>
      <c r="CF128" s="244">
        <f t="shared" si="74"/>
        <v>0</v>
      </c>
      <c r="CG128" s="244">
        <f t="shared" si="75"/>
        <v>0</v>
      </c>
      <c r="CH128" s="244">
        <f t="shared" si="76"/>
        <v>0</v>
      </c>
      <c r="CI128" s="244">
        <f t="shared" si="77"/>
        <v>0</v>
      </c>
      <c r="CJ128" s="244">
        <f t="shared" si="78"/>
        <v>0</v>
      </c>
    </row>
    <row r="129" spans="1:88" ht="60">
      <c r="A129" s="222" t="s">
        <v>3643</v>
      </c>
      <c r="B129" s="232">
        <v>93486</v>
      </c>
      <c r="C129" s="232" t="s">
        <v>1323</v>
      </c>
      <c r="D129" s="232"/>
      <c r="E129" s="232" t="s">
        <v>1324</v>
      </c>
      <c r="F129" s="232"/>
      <c r="G129" s="232">
        <v>9428</v>
      </c>
      <c r="H129" s="232" t="s">
        <v>1325</v>
      </c>
      <c r="I129" s="232" t="s">
        <v>1172</v>
      </c>
      <c r="J129" s="232" t="s">
        <v>700</v>
      </c>
      <c r="K129" s="232" t="s">
        <v>1326</v>
      </c>
      <c r="L129" s="232" t="s">
        <v>1327</v>
      </c>
      <c r="M129" s="232">
        <v>2022</v>
      </c>
      <c r="N129" s="232">
        <v>11436260</v>
      </c>
      <c r="O129" s="239">
        <f t="shared" si="42"/>
        <v>0.19088200620639501</v>
      </c>
      <c r="P129" s="232">
        <v>74.5</v>
      </c>
      <c r="Q129" s="232">
        <v>3.4</v>
      </c>
      <c r="R129" s="232">
        <v>0</v>
      </c>
      <c r="S129" s="232">
        <v>0</v>
      </c>
      <c r="T129" s="232">
        <v>0</v>
      </c>
      <c r="U129" s="232">
        <v>0</v>
      </c>
      <c r="V129" s="232">
        <v>6.1</v>
      </c>
      <c r="W129" s="232">
        <v>16</v>
      </c>
      <c r="X129" s="232">
        <v>0</v>
      </c>
      <c r="Y129" s="232">
        <v>0</v>
      </c>
      <c r="Z129" s="232">
        <v>0</v>
      </c>
      <c r="AA129" s="232">
        <v>0</v>
      </c>
      <c r="AB129" s="232"/>
      <c r="AC129" s="232">
        <v>67.5</v>
      </c>
      <c r="AD129" s="232">
        <v>3.4</v>
      </c>
      <c r="AE129" s="232">
        <v>0</v>
      </c>
      <c r="AF129" s="232">
        <v>0</v>
      </c>
      <c r="AG129" s="232">
        <v>0</v>
      </c>
      <c r="AH129" s="232">
        <v>0</v>
      </c>
      <c r="AI129" s="232">
        <v>16</v>
      </c>
      <c r="AJ129" s="232">
        <v>0</v>
      </c>
      <c r="AK129" s="232">
        <v>0</v>
      </c>
      <c r="AL129" s="232">
        <v>0</v>
      </c>
      <c r="AM129" s="232">
        <v>0</v>
      </c>
      <c r="AN129" s="233"/>
      <c r="AO129" s="223">
        <f t="shared" si="80"/>
        <v>7</v>
      </c>
      <c r="AP129" s="223">
        <f t="shared" si="80"/>
        <v>0</v>
      </c>
      <c r="AQ129" s="223">
        <f t="shared" si="80"/>
        <v>0</v>
      </c>
      <c r="AR129" s="223">
        <f t="shared" si="79"/>
        <v>0</v>
      </c>
      <c r="AS129" s="223">
        <f t="shared" si="79"/>
        <v>0</v>
      </c>
      <c r="AT129" s="223">
        <f t="shared" si="79"/>
        <v>0</v>
      </c>
      <c r="AU129" s="223">
        <f t="shared" si="81"/>
        <v>0</v>
      </c>
      <c r="AV129" s="223">
        <f t="shared" si="81"/>
        <v>0</v>
      </c>
      <c r="AW129" s="223">
        <f t="shared" si="81"/>
        <v>0</v>
      </c>
      <c r="AX129" s="223">
        <f t="shared" si="81"/>
        <v>0</v>
      </c>
      <c r="AY129" s="223">
        <f t="shared" si="81"/>
        <v>0</v>
      </c>
      <c r="AZ129" s="242"/>
      <c r="BA129" s="244">
        <f t="shared" si="44"/>
        <v>14.220709462376428</v>
      </c>
      <c r="BB129" s="244">
        <f t="shared" si="45"/>
        <v>0.64899882110174301</v>
      </c>
      <c r="BC129" s="244">
        <f t="shared" si="46"/>
        <v>0</v>
      </c>
      <c r="BD129" s="244">
        <f t="shared" si="47"/>
        <v>0</v>
      </c>
      <c r="BE129" s="244">
        <f t="shared" si="48"/>
        <v>0</v>
      </c>
      <c r="BF129" s="244">
        <f t="shared" si="49"/>
        <v>0</v>
      </c>
      <c r="BG129" s="244">
        <f t="shared" si="50"/>
        <v>1.1643802378590096</v>
      </c>
      <c r="BH129" s="244">
        <f t="shared" si="51"/>
        <v>3.0541120993023201</v>
      </c>
      <c r="BI129" s="244">
        <f t="shared" si="52"/>
        <v>0</v>
      </c>
      <c r="BJ129" s="244">
        <f t="shared" si="53"/>
        <v>0</v>
      </c>
      <c r="BK129" s="244">
        <f t="shared" si="54"/>
        <v>0</v>
      </c>
      <c r="BL129" s="244">
        <f t="shared" si="55"/>
        <v>0</v>
      </c>
      <c r="BM129" s="244">
        <f t="shared" si="56"/>
        <v>0</v>
      </c>
      <c r="BN129" s="244">
        <f t="shared" si="57"/>
        <v>12.884535418931662</v>
      </c>
      <c r="BO129" s="244">
        <f t="shared" si="58"/>
        <v>0.64899882110174301</v>
      </c>
      <c r="BP129" s="244">
        <f t="shared" si="59"/>
        <v>0</v>
      </c>
      <c r="BQ129" s="244">
        <f t="shared" si="60"/>
        <v>0</v>
      </c>
      <c r="BR129" s="244">
        <f t="shared" si="61"/>
        <v>0</v>
      </c>
      <c r="BS129" s="244">
        <f t="shared" si="62"/>
        <v>0</v>
      </c>
      <c r="BT129" s="244">
        <f t="shared" si="63"/>
        <v>3.0541120993023201</v>
      </c>
      <c r="BU129" s="244">
        <f t="shared" si="64"/>
        <v>0</v>
      </c>
      <c r="BV129" s="244">
        <f t="shared" si="65"/>
        <v>0</v>
      </c>
      <c r="BW129" s="244">
        <f t="shared" si="66"/>
        <v>0</v>
      </c>
      <c r="BX129" s="244">
        <f t="shared" si="67"/>
        <v>0</v>
      </c>
      <c r="BY129" s="244"/>
      <c r="BZ129" s="244">
        <f t="shared" si="68"/>
        <v>1.3361740434447651</v>
      </c>
      <c r="CA129" s="244">
        <f t="shared" si="69"/>
        <v>0</v>
      </c>
      <c r="CB129" s="244">
        <f t="shared" si="70"/>
        <v>0</v>
      </c>
      <c r="CC129" s="244">
        <f t="shared" si="71"/>
        <v>0</v>
      </c>
      <c r="CD129" s="244">
        <f t="shared" si="72"/>
        <v>0</v>
      </c>
      <c r="CE129" s="244">
        <f t="shared" si="73"/>
        <v>0</v>
      </c>
      <c r="CF129" s="244">
        <f t="shared" si="74"/>
        <v>0</v>
      </c>
      <c r="CG129" s="244">
        <f t="shared" si="75"/>
        <v>0</v>
      </c>
      <c r="CH129" s="244">
        <f t="shared" si="76"/>
        <v>0</v>
      </c>
      <c r="CI129" s="244">
        <f t="shared" si="77"/>
        <v>0</v>
      </c>
      <c r="CJ129" s="244">
        <f t="shared" si="78"/>
        <v>0</v>
      </c>
    </row>
    <row r="130" spans="1:88" ht="60">
      <c r="A130" s="222" t="s">
        <v>3643</v>
      </c>
      <c r="B130" s="232">
        <v>97466</v>
      </c>
      <c r="C130" s="232" t="s">
        <v>1328</v>
      </c>
      <c r="D130" s="232"/>
      <c r="E130" s="232" t="s">
        <v>1329</v>
      </c>
      <c r="F130" s="232"/>
      <c r="G130" s="232">
        <v>8967</v>
      </c>
      <c r="H130" s="232" t="s">
        <v>1330</v>
      </c>
      <c r="I130" s="232" t="s">
        <v>116</v>
      </c>
      <c r="J130" s="232" t="s">
        <v>700</v>
      </c>
      <c r="K130" s="232" t="s">
        <v>1331</v>
      </c>
      <c r="L130" s="232"/>
      <c r="M130" s="232">
        <v>2022</v>
      </c>
      <c r="N130" s="232">
        <v>13199953</v>
      </c>
      <c r="O130" s="239">
        <f t="shared" ref="O130:O193" si="82">IF(ISNUMBER(MATCH(I130,I$613:I$638,0)), N130/INDEX(N$613:N$638, MATCH(I130,I$613:I$638,0)), "")</f>
        <v>2.6765392113250047E-3</v>
      </c>
      <c r="P130" s="240">
        <v>78.900000000000006</v>
      </c>
      <c r="Q130" s="232">
        <v>3.6</v>
      </c>
      <c r="R130" s="232">
        <v>0</v>
      </c>
      <c r="S130" s="232">
        <v>0</v>
      </c>
      <c r="T130" s="232">
        <v>0</v>
      </c>
      <c r="U130" s="232">
        <v>0</v>
      </c>
      <c r="V130" s="232">
        <v>6.1</v>
      </c>
      <c r="W130" s="232">
        <v>11.4</v>
      </c>
      <c r="X130" s="232">
        <v>0</v>
      </c>
      <c r="Y130" s="232">
        <v>0</v>
      </c>
      <c r="Z130" s="232">
        <v>0</v>
      </c>
      <c r="AA130" s="232">
        <v>0</v>
      </c>
      <c r="AB130" s="232"/>
      <c r="AC130" s="232">
        <v>1.2</v>
      </c>
      <c r="AD130" s="232">
        <v>3.6</v>
      </c>
      <c r="AE130" s="232">
        <v>0</v>
      </c>
      <c r="AF130" s="232">
        <v>0</v>
      </c>
      <c r="AG130" s="232">
        <v>0</v>
      </c>
      <c r="AH130" s="232">
        <v>0</v>
      </c>
      <c r="AI130" s="232">
        <v>11.4</v>
      </c>
      <c r="AJ130" s="232">
        <v>0</v>
      </c>
      <c r="AK130" s="232">
        <v>0</v>
      </c>
      <c r="AL130" s="232">
        <v>0</v>
      </c>
      <c r="AM130" s="232">
        <v>0</v>
      </c>
      <c r="AN130" s="233"/>
      <c r="AO130" s="223">
        <f t="shared" si="80"/>
        <v>77.7</v>
      </c>
      <c r="AP130" s="223">
        <f t="shared" si="80"/>
        <v>0</v>
      </c>
      <c r="AQ130" s="223">
        <f t="shared" si="80"/>
        <v>0</v>
      </c>
      <c r="AR130" s="223">
        <f t="shared" si="79"/>
        <v>0</v>
      </c>
      <c r="AS130" s="223">
        <f t="shared" si="79"/>
        <v>0</v>
      </c>
      <c r="AT130" s="223">
        <f t="shared" si="79"/>
        <v>0</v>
      </c>
      <c r="AU130" s="223">
        <f t="shared" si="81"/>
        <v>0</v>
      </c>
      <c r="AV130" s="223">
        <f t="shared" si="81"/>
        <v>0</v>
      </c>
      <c r="AW130" s="223">
        <f t="shared" si="81"/>
        <v>0</v>
      </c>
      <c r="AX130" s="223">
        <f t="shared" si="81"/>
        <v>0</v>
      </c>
      <c r="AY130" s="223">
        <f t="shared" si="81"/>
        <v>0</v>
      </c>
      <c r="AZ130" s="242"/>
      <c r="BA130" s="244">
        <f t="shared" si="44"/>
        <v>0.21117894377354288</v>
      </c>
      <c r="BB130" s="244">
        <f t="shared" si="45"/>
        <v>9.635541160770018E-3</v>
      </c>
      <c r="BC130" s="244">
        <f t="shared" si="46"/>
        <v>0</v>
      </c>
      <c r="BD130" s="244">
        <f t="shared" si="47"/>
        <v>0</v>
      </c>
      <c r="BE130" s="244">
        <f t="shared" si="48"/>
        <v>0</v>
      </c>
      <c r="BF130" s="244">
        <f t="shared" si="49"/>
        <v>0</v>
      </c>
      <c r="BG130" s="244">
        <f t="shared" si="50"/>
        <v>1.6326889189082528E-2</v>
      </c>
      <c r="BH130" s="244">
        <f t="shared" si="51"/>
        <v>3.0512547009105054E-2</v>
      </c>
      <c r="BI130" s="244">
        <f t="shared" si="52"/>
        <v>0</v>
      </c>
      <c r="BJ130" s="244">
        <f t="shared" si="53"/>
        <v>0</v>
      </c>
      <c r="BK130" s="244">
        <f t="shared" si="54"/>
        <v>0</v>
      </c>
      <c r="BL130" s="244">
        <f t="shared" si="55"/>
        <v>0</v>
      </c>
      <c r="BM130" s="244">
        <f t="shared" si="56"/>
        <v>0</v>
      </c>
      <c r="BN130" s="244">
        <f t="shared" si="57"/>
        <v>3.2118470535900056E-3</v>
      </c>
      <c r="BO130" s="244">
        <f t="shared" si="58"/>
        <v>9.635541160770018E-3</v>
      </c>
      <c r="BP130" s="244">
        <f t="shared" si="59"/>
        <v>0</v>
      </c>
      <c r="BQ130" s="244">
        <f t="shared" si="60"/>
        <v>0</v>
      </c>
      <c r="BR130" s="244">
        <f t="shared" si="61"/>
        <v>0</v>
      </c>
      <c r="BS130" s="244">
        <f t="shared" si="62"/>
        <v>0</v>
      </c>
      <c r="BT130" s="244">
        <f t="shared" si="63"/>
        <v>3.0512547009105054E-2</v>
      </c>
      <c r="BU130" s="244">
        <f t="shared" si="64"/>
        <v>0</v>
      </c>
      <c r="BV130" s="244">
        <f t="shared" si="65"/>
        <v>0</v>
      </c>
      <c r="BW130" s="244">
        <f t="shared" si="66"/>
        <v>0</v>
      </c>
      <c r="BX130" s="244">
        <f t="shared" si="67"/>
        <v>0</v>
      </c>
      <c r="BY130" s="244"/>
      <c r="BZ130" s="244">
        <f t="shared" si="68"/>
        <v>0.20796709671995287</v>
      </c>
      <c r="CA130" s="244">
        <f t="shared" si="69"/>
        <v>0</v>
      </c>
      <c r="CB130" s="244">
        <f t="shared" si="70"/>
        <v>0</v>
      </c>
      <c r="CC130" s="244">
        <f t="shared" si="71"/>
        <v>0</v>
      </c>
      <c r="CD130" s="244">
        <f t="shared" si="72"/>
        <v>0</v>
      </c>
      <c r="CE130" s="244">
        <f t="shared" si="73"/>
        <v>0</v>
      </c>
      <c r="CF130" s="244">
        <f t="shared" si="74"/>
        <v>0</v>
      </c>
      <c r="CG130" s="244">
        <f t="shared" si="75"/>
        <v>0</v>
      </c>
      <c r="CH130" s="244">
        <f t="shared" si="76"/>
        <v>0</v>
      </c>
      <c r="CI130" s="244">
        <f t="shared" si="77"/>
        <v>0</v>
      </c>
      <c r="CJ130" s="244">
        <f t="shared" si="78"/>
        <v>0</v>
      </c>
    </row>
    <row r="131" spans="1:88" ht="60">
      <c r="A131" s="222" t="s">
        <v>3643</v>
      </c>
      <c r="B131" s="232">
        <v>102248</v>
      </c>
      <c r="C131" s="232" t="s">
        <v>1332</v>
      </c>
      <c r="D131" s="232"/>
      <c r="E131" s="232" t="s">
        <v>1333</v>
      </c>
      <c r="F131" s="232"/>
      <c r="G131" s="232">
        <v>4628</v>
      </c>
      <c r="H131" s="232" t="s">
        <v>1334</v>
      </c>
      <c r="I131" s="232" t="s">
        <v>699</v>
      </c>
      <c r="J131" s="232" t="s">
        <v>700</v>
      </c>
      <c r="K131" s="232" t="s">
        <v>1335</v>
      </c>
      <c r="L131" s="232" t="s">
        <v>1336</v>
      </c>
      <c r="M131" s="232">
        <v>2022</v>
      </c>
      <c r="N131" s="232">
        <v>11501283</v>
      </c>
      <c r="O131" s="239">
        <f t="shared" si="82"/>
        <v>1.1210263374509808E-2</v>
      </c>
      <c r="P131" s="232">
        <v>93.9</v>
      </c>
      <c r="Q131" s="232">
        <v>0</v>
      </c>
      <c r="R131" s="232">
        <v>0</v>
      </c>
      <c r="S131" s="232">
        <v>0</v>
      </c>
      <c r="T131" s="232">
        <v>0</v>
      </c>
      <c r="U131" s="232">
        <v>0</v>
      </c>
      <c r="V131" s="232">
        <v>6.1</v>
      </c>
      <c r="W131" s="232">
        <v>0</v>
      </c>
      <c r="X131" s="232">
        <v>0</v>
      </c>
      <c r="Y131" s="232">
        <v>0</v>
      </c>
      <c r="Z131" s="232">
        <v>0</v>
      </c>
      <c r="AA131" s="232">
        <v>0</v>
      </c>
      <c r="AB131" s="232"/>
      <c r="AC131" s="232">
        <v>93.9</v>
      </c>
      <c r="AD131" s="232">
        <v>0</v>
      </c>
      <c r="AE131" s="232">
        <v>0</v>
      </c>
      <c r="AF131" s="232">
        <v>0</v>
      </c>
      <c r="AG131" s="232">
        <v>0</v>
      </c>
      <c r="AH131" s="232">
        <v>0</v>
      </c>
      <c r="AI131" s="232">
        <v>0</v>
      </c>
      <c r="AJ131" s="232">
        <v>0</v>
      </c>
      <c r="AK131" s="232">
        <v>0</v>
      </c>
      <c r="AL131" s="232">
        <v>0</v>
      </c>
      <c r="AM131" s="232">
        <v>0</v>
      </c>
      <c r="AN131" s="233"/>
      <c r="AO131" s="223">
        <f t="shared" si="80"/>
        <v>0</v>
      </c>
      <c r="AP131" s="223">
        <f t="shared" si="80"/>
        <v>0</v>
      </c>
      <c r="AQ131" s="223">
        <f t="shared" si="80"/>
        <v>0</v>
      </c>
      <c r="AR131" s="223">
        <f t="shared" si="79"/>
        <v>0</v>
      </c>
      <c r="AS131" s="223">
        <f t="shared" si="79"/>
        <v>0</v>
      </c>
      <c r="AT131" s="223">
        <f t="shared" si="79"/>
        <v>0</v>
      </c>
      <c r="AU131" s="223">
        <f t="shared" si="81"/>
        <v>0</v>
      </c>
      <c r="AV131" s="223">
        <f t="shared" si="81"/>
        <v>0</v>
      </c>
      <c r="AW131" s="223">
        <f t="shared" si="81"/>
        <v>0</v>
      </c>
      <c r="AX131" s="223">
        <f t="shared" si="81"/>
        <v>0</v>
      </c>
      <c r="AY131" s="223">
        <f t="shared" si="81"/>
        <v>0</v>
      </c>
      <c r="AZ131" s="242"/>
      <c r="BA131" s="244">
        <f t="shared" ref="BA131:BA194" si="83">P131*$O131</f>
        <v>1.0526437308664711</v>
      </c>
      <c r="BB131" s="244">
        <f t="shared" ref="BB131:BB194" si="84">Q131*$O131</f>
        <v>0</v>
      </c>
      <c r="BC131" s="244">
        <f t="shared" ref="BC131:BC194" si="85">R131*$O131</f>
        <v>0</v>
      </c>
      <c r="BD131" s="244">
        <f t="shared" ref="BD131:BD194" si="86">S131*$O131</f>
        <v>0</v>
      </c>
      <c r="BE131" s="244">
        <f t="shared" ref="BE131:BE194" si="87">T131*$O131</f>
        <v>0</v>
      </c>
      <c r="BF131" s="244">
        <f t="shared" ref="BF131:BF194" si="88">U131*$O131</f>
        <v>0</v>
      </c>
      <c r="BG131" s="244">
        <f t="shared" ref="BG131:BG194" si="89">V131*$O131</f>
        <v>6.8382606584509828E-2</v>
      </c>
      <c r="BH131" s="244">
        <f t="shared" ref="BH131:BH194" si="90">W131*$O131</f>
        <v>0</v>
      </c>
      <c r="BI131" s="244">
        <f t="shared" ref="BI131:BI194" si="91">X131*$O131</f>
        <v>0</v>
      </c>
      <c r="BJ131" s="244">
        <f t="shared" ref="BJ131:BJ194" si="92">Y131*$O131</f>
        <v>0</v>
      </c>
      <c r="BK131" s="244">
        <f t="shared" ref="BK131:BK194" si="93">Z131*$O131</f>
        <v>0</v>
      </c>
      <c r="BL131" s="244">
        <f t="shared" ref="BL131:BL194" si="94">AA131*$O131</f>
        <v>0</v>
      </c>
      <c r="BM131" s="244">
        <f t="shared" ref="BM131:BM194" si="95">AB131*$O131</f>
        <v>0</v>
      </c>
      <c r="BN131" s="244">
        <f t="shared" ref="BN131:BN194" si="96">AC131*$O131</f>
        <v>1.0526437308664711</v>
      </c>
      <c r="BO131" s="244">
        <f t="shared" ref="BO131:BO194" si="97">AD131*$O131</f>
        <v>0</v>
      </c>
      <c r="BP131" s="244">
        <f t="shared" ref="BP131:BP194" si="98">AE131*$O131</f>
        <v>0</v>
      </c>
      <c r="BQ131" s="244">
        <f t="shared" ref="BQ131:BQ194" si="99">AF131*$O131</f>
        <v>0</v>
      </c>
      <c r="BR131" s="244">
        <f t="shared" ref="BR131:BR194" si="100">AG131*$O131</f>
        <v>0</v>
      </c>
      <c r="BS131" s="244">
        <f t="shared" ref="BS131:BS194" si="101">AH131*$O131</f>
        <v>0</v>
      </c>
      <c r="BT131" s="244">
        <f t="shared" ref="BT131:BT194" si="102">AI131*$O131</f>
        <v>0</v>
      </c>
      <c r="BU131" s="244">
        <f t="shared" ref="BU131:BU194" si="103">AJ131*$O131</f>
        <v>0</v>
      </c>
      <c r="BV131" s="244">
        <f t="shared" ref="BV131:BV194" si="104">AK131*$O131</f>
        <v>0</v>
      </c>
      <c r="BW131" s="244">
        <f t="shared" ref="BW131:BW194" si="105">AL131*$O131</f>
        <v>0</v>
      </c>
      <c r="BX131" s="244">
        <f t="shared" ref="BX131:BX194" si="106">AM131*$O131</f>
        <v>0</v>
      </c>
      <c r="BY131" s="244"/>
      <c r="BZ131" s="244">
        <f t="shared" ref="BZ131:BZ194" si="107">AO131*$O131</f>
        <v>0</v>
      </c>
      <c r="CA131" s="244">
        <f t="shared" ref="CA131:CA194" si="108">AP131*$O131</f>
        <v>0</v>
      </c>
      <c r="CB131" s="244">
        <f t="shared" ref="CB131:CB194" si="109">AQ131*$O131</f>
        <v>0</v>
      </c>
      <c r="CC131" s="244">
        <f t="shared" ref="CC131:CC194" si="110">AR131*$O131</f>
        <v>0</v>
      </c>
      <c r="CD131" s="244">
        <f t="shared" ref="CD131:CD194" si="111">AS131*$O131</f>
        <v>0</v>
      </c>
      <c r="CE131" s="244">
        <f t="shared" ref="CE131:CE194" si="112">AT131*$O131</f>
        <v>0</v>
      </c>
      <c r="CF131" s="244">
        <f t="shared" ref="CF131:CF194" si="113">AU131*$O131</f>
        <v>0</v>
      </c>
      <c r="CG131" s="244">
        <f t="shared" ref="CG131:CG194" si="114">AV131*$O131</f>
        <v>0</v>
      </c>
      <c r="CH131" s="244">
        <f t="shared" ref="CH131:CH194" si="115">AW131*$O131</f>
        <v>0</v>
      </c>
      <c r="CI131" s="244">
        <f t="shared" ref="CI131:CI194" si="116">AX131*$O131</f>
        <v>0</v>
      </c>
      <c r="CJ131" s="244">
        <f t="shared" ref="CJ131:CJ194" si="117">AY131*$O131</f>
        <v>0</v>
      </c>
    </row>
    <row r="132" spans="1:88" ht="60">
      <c r="A132" s="222" t="s">
        <v>3643</v>
      </c>
      <c r="B132" s="232">
        <v>93949</v>
      </c>
      <c r="C132" s="232" t="s">
        <v>1337</v>
      </c>
      <c r="D132" s="232"/>
      <c r="E132" s="232" t="s">
        <v>1338</v>
      </c>
      <c r="F132" s="232"/>
      <c r="G132" s="232">
        <v>8588</v>
      </c>
      <c r="H132" s="232" t="s">
        <v>1339</v>
      </c>
      <c r="I132" s="232" t="s">
        <v>126</v>
      </c>
      <c r="J132" s="232" t="s">
        <v>700</v>
      </c>
      <c r="K132" s="232" t="s">
        <v>1340</v>
      </c>
      <c r="L132" s="232" t="s">
        <v>1341</v>
      </c>
      <c r="M132" s="232">
        <v>2022</v>
      </c>
      <c r="N132" s="232">
        <v>6806617</v>
      </c>
      <c r="O132" s="239">
        <f t="shared" si="82"/>
        <v>4.1554834784739425E-3</v>
      </c>
      <c r="P132" s="232">
        <v>88.3</v>
      </c>
      <c r="Q132" s="232">
        <v>4.0999999999999996</v>
      </c>
      <c r="R132" s="232">
        <v>0</v>
      </c>
      <c r="S132" s="232">
        <v>0</v>
      </c>
      <c r="T132" s="232">
        <v>1.5</v>
      </c>
      <c r="U132" s="232">
        <v>0</v>
      </c>
      <c r="V132" s="232">
        <v>6.1</v>
      </c>
      <c r="W132" s="232">
        <v>0</v>
      </c>
      <c r="X132" s="232">
        <v>0</v>
      </c>
      <c r="Y132" s="232">
        <v>0</v>
      </c>
      <c r="Z132" s="232">
        <v>0</v>
      </c>
      <c r="AA132" s="232">
        <v>0</v>
      </c>
      <c r="AB132" s="232"/>
      <c r="AC132" s="232">
        <v>85.1</v>
      </c>
      <c r="AD132" s="232">
        <v>4.0999999999999996</v>
      </c>
      <c r="AE132" s="232">
        <v>0</v>
      </c>
      <c r="AF132" s="232">
        <v>0</v>
      </c>
      <c r="AG132" s="232">
        <v>1.5</v>
      </c>
      <c r="AH132" s="232">
        <v>0</v>
      </c>
      <c r="AI132" s="232">
        <v>0</v>
      </c>
      <c r="AJ132" s="232">
        <v>0</v>
      </c>
      <c r="AK132" s="232">
        <v>0</v>
      </c>
      <c r="AL132" s="232">
        <v>0</v>
      </c>
      <c r="AM132" s="232">
        <v>0</v>
      </c>
      <c r="AN132" s="233"/>
      <c r="AO132" s="223">
        <f t="shared" si="80"/>
        <v>3.2000000000000028</v>
      </c>
      <c r="AP132" s="223">
        <f t="shared" si="80"/>
        <v>0</v>
      </c>
      <c r="AQ132" s="223">
        <f t="shared" si="80"/>
        <v>0</v>
      </c>
      <c r="AR132" s="223">
        <f t="shared" si="79"/>
        <v>0</v>
      </c>
      <c r="AS132" s="223">
        <f t="shared" si="79"/>
        <v>0</v>
      </c>
      <c r="AT132" s="223">
        <f t="shared" si="79"/>
        <v>0</v>
      </c>
      <c r="AU132" s="223">
        <f t="shared" si="81"/>
        <v>0</v>
      </c>
      <c r="AV132" s="223">
        <f t="shared" si="81"/>
        <v>0</v>
      </c>
      <c r="AW132" s="223">
        <f t="shared" si="81"/>
        <v>0</v>
      </c>
      <c r="AX132" s="223">
        <f t="shared" si="81"/>
        <v>0</v>
      </c>
      <c r="AY132" s="223">
        <f t="shared" si="81"/>
        <v>0</v>
      </c>
      <c r="AZ132" s="242"/>
      <c r="BA132" s="244">
        <f t="shared" si="83"/>
        <v>0.3669291911492491</v>
      </c>
      <c r="BB132" s="244">
        <f t="shared" si="84"/>
        <v>1.7037482261743161E-2</v>
      </c>
      <c r="BC132" s="244">
        <f t="shared" si="85"/>
        <v>0</v>
      </c>
      <c r="BD132" s="244">
        <f t="shared" si="86"/>
        <v>0</v>
      </c>
      <c r="BE132" s="244">
        <f t="shared" si="87"/>
        <v>6.2332252177109138E-3</v>
      </c>
      <c r="BF132" s="244">
        <f t="shared" si="88"/>
        <v>0</v>
      </c>
      <c r="BG132" s="244">
        <f t="shared" si="89"/>
        <v>2.5348449218691047E-2</v>
      </c>
      <c r="BH132" s="244">
        <f t="shared" si="90"/>
        <v>0</v>
      </c>
      <c r="BI132" s="244">
        <f t="shared" si="91"/>
        <v>0</v>
      </c>
      <c r="BJ132" s="244">
        <f t="shared" si="92"/>
        <v>0</v>
      </c>
      <c r="BK132" s="244">
        <f t="shared" si="93"/>
        <v>0</v>
      </c>
      <c r="BL132" s="244">
        <f t="shared" si="94"/>
        <v>0</v>
      </c>
      <c r="BM132" s="244">
        <f t="shared" si="95"/>
        <v>0</v>
      </c>
      <c r="BN132" s="244">
        <f t="shared" si="96"/>
        <v>0.35363164401813246</v>
      </c>
      <c r="BO132" s="244">
        <f t="shared" si="97"/>
        <v>1.7037482261743161E-2</v>
      </c>
      <c r="BP132" s="244">
        <f t="shared" si="98"/>
        <v>0</v>
      </c>
      <c r="BQ132" s="244">
        <f t="shared" si="99"/>
        <v>0</v>
      </c>
      <c r="BR132" s="244">
        <f t="shared" si="100"/>
        <v>6.2332252177109138E-3</v>
      </c>
      <c r="BS132" s="244">
        <f t="shared" si="101"/>
        <v>0</v>
      </c>
      <c r="BT132" s="244">
        <f t="shared" si="102"/>
        <v>0</v>
      </c>
      <c r="BU132" s="244">
        <f t="shared" si="103"/>
        <v>0</v>
      </c>
      <c r="BV132" s="244">
        <f t="shared" si="104"/>
        <v>0</v>
      </c>
      <c r="BW132" s="244">
        <f t="shared" si="105"/>
        <v>0</v>
      </c>
      <c r="BX132" s="244">
        <f t="shared" si="106"/>
        <v>0</v>
      </c>
      <c r="BY132" s="244"/>
      <c r="BZ132" s="244">
        <f t="shared" si="107"/>
        <v>1.3297547131116628E-2</v>
      </c>
      <c r="CA132" s="244">
        <f t="shared" si="108"/>
        <v>0</v>
      </c>
      <c r="CB132" s="244">
        <f t="shared" si="109"/>
        <v>0</v>
      </c>
      <c r="CC132" s="244">
        <f t="shared" si="110"/>
        <v>0</v>
      </c>
      <c r="CD132" s="244">
        <f t="shared" si="111"/>
        <v>0</v>
      </c>
      <c r="CE132" s="244">
        <f t="shared" si="112"/>
        <v>0</v>
      </c>
      <c r="CF132" s="244">
        <f t="shared" si="113"/>
        <v>0</v>
      </c>
      <c r="CG132" s="244">
        <f t="shared" si="114"/>
        <v>0</v>
      </c>
      <c r="CH132" s="244">
        <f t="shared" si="115"/>
        <v>0</v>
      </c>
      <c r="CI132" s="244">
        <f t="shared" si="116"/>
        <v>0</v>
      </c>
      <c r="CJ132" s="244">
        <f t="shared" si="117"/>
        <v>0</v>
      </c>
    </row>
    <row r="133" spans="1:88" ht="60">
      <c r="A133" s="222" t="s">
        <v>3643</v>
      </c>
      <c r="B133" s="232">
        <v>98310</v>
      </c>
      <c r="C133" s="232" t="s">
        <v>1342</v>
      </c>
      <c r="D133" s="232"/>
      <c r="E133" s="232" t="s">
        <v>1343</v>
      </c>
      <c r="F133" s="232"/>
      <c r="G133" s="232">
        <v>5621</v>
      </c>
      <c r="H133" s="232" t="s">
        <v>1344</v>
      </c>
      <c r="I133" s="232" t="s">
        <v>116</v>
      </c>
      <c r="J133" s="232" t="s">
        <v>700</v>
      </c>
      <c r="K133" s="232" t="s">
        <v>1345</v>
      </c>
      <c r="L133" s="232"/>
      <c r="M133" s="232">
        <v>2022</v>
      </c>
      <c r="N133" s="232">
        <v>19129274</v>
      </c>
      <c r="O133" s="239">
        <f t="shared" si="82"/>
        <v>3.8788207764966984E-3</v>
      </c>
      <c r="P133" s="240">
        <v>89.9</v>
      </c>
      <c r="Q133" s="232">
        <v>2.2999999999999998</v>
      </c>
      <c r="R133" s="232">
        <v>0</v>
      </c>
      <c r="S133" s="232">
        <v>0</v>
      </c>
      <c r="T133" s="232">
        <v>0</v>
      </c>
      <c r="U133" s="232">
        <v>0</v>
      </c>
      <c r="V133" s="232">
        <v>6.1</v>
      </c>
      <c r="W133" s="232">
        <v>1.7</v>
      </c>
      <c r="X133" s="232">
        <v>0</v>
      </c>
      <c r="Y133" s="232">
        <v>0</v>
      </c>
      <c r="Z133" s="232">
        <v>0</v>
      </c>
      <c r="AA133" s="232">
        <v>0</v>
      </c>
      <c r="AB133" s="232"/>
      <c r="AC133" s="232">
        <v>89.9</v>
      </c>
      <c r="AD133" s="232">
        <v>2.2999999999999998</v>
      </c>
      <c r="AE133" s="232">
        <v>0</v>
      </c>
      <c r="AF133" s="232">
        <v>0</v>
      </c>
      <c r="AG133" s="232">
        <v>0</v>
      </c>
      <c r="AH133" s="232">
        <v>0</v>
      </c>
      <c r="AI133" s="232">
        <v>1.7</v>
      </c>
      <c r="AJ133" s="232">
        <v>0</v>
      </c>
      <c r="AK133" s="232">
        <v>0</v>
      </c>
      <c r="AL133" s="232">
        <v>0</v>
      </c>
      <c r="AM133" s="232">
        <v>0</v>
      </c>
      <c r="AN133" s="233"/>
      <c r="AO133" s="223">
        <f t="shared" si="80"/>
        <v>0</v>
      </c>
      <c r="AP133" s="223">
        <f t="shared" si="80"/>
        <v>0</v>
      </c>
      <c r="AQ133" s="223">
        <f t="shared" si="80"/>
        <v>0</v>
      </c>
      <c r="AR133" s="223">
        <f t="shared" si="79"/>
        <v>0</v>
      </c>
      <c r="AS133" s="223">
        <f t="shared" si="79"/>
        <v>0</v>
      </c>
      <c r="AT133" s="223">
        <f t="shared" si="79"/>
        <v>0</v>
      </c>
      <c r="AU133" s="223">
        <f t="shared" si="81"/>
        <v>0</v>
      </c>
      <c r="AV133" s="223">
        <f t="shared" si="81"/>
        <v>0</v>
      </c>
      <c r="AW133" s="223">
        <f t="shared" si="81"/>
        <v>0</v>
      </c>
      <c r="AX133" s="223">
        <f t="shared" si="81"/>
        <v>0</v>
      </c>
      <c r="AY133" s="223">
        <f t="shared" si="81"/>
        <v>0</v>
      </c>
      <c r="AZ133" s="242"/>
      <c r="BA133" s="244">
        <f t="shared" si="83"/>
        <v>0.3487059878070532</v>
      </c>
      <c r="BB133" s="244">
        <f t="shared" si="84"/>
        <v>8.9212877859424049E-3</v>
      </c>
      <c r="BC133" s="244">
        <f t="shared" si="85"/>
        <v>0</v>
      </c>
      <c r="BD133" s="244">
        <f t="shared" si="86"/>
        <v>0</v>
      </c>
      <c r="BE133" s="244">
        <f t="shared" si="87"/>
        <v>0</v>
      </c>
      <c r="BF133" s="244">
        <f t="shared" si="88"/>
        <v>0</v>
      </c>
      <c r="BG133" s="244">
        <f t="shared" si="89"/>
        <v>2.3660806736629857E-2</v>
      </c>
      <c r="BH133" s="244">
        <f t="shared" si="90"/>
        <v>6.5939953200443869E-3</v>
      </c>
      <c r="BI133" s="244">
        <f t="shared" si="91"/>
        <v>0</v>
      </c>
      <c r="BJ133" s="244">
        <f t="shared" si="92"/>
        <v>0</v>
      </c>
      <c r="BK133" s="244">
        <f t="shared" si="93"/>
        <v>0</v>
      </c>
      <c r="BL133" s="244">
        <f t="shared" si="94"/>
        <v>0</v>
      </c>
      <c r="BM133" s="244">
        <f t="shared" si="95"/>
        <v>0</v>
      </c>
      <c r="BN133" s="244">
        <f t="shared" si="96"/>
        <v>0.3487059878070532</v>
      </c>
      <c r="BO133" s="244">
        <f t="shared" si="97"/>
        <v>8.9212877859424049E-3</v>
      </c>
      <c r="BP133" s="244">
        <f t="shared" si="98"/>
        <v>0</v>
      </c>
      <c r="BQ133" s="244">
        <f t="shared" si="99"/>
        <v>0</v>
      </c>
      <c r="BR133" s="244">
        <f t="shared" si="100"/>
        <v>0</v>
      </c>
      <c r="BS133" s="244">
        <f t="shared" si="101"/>
        <v>0</v>
      </c>
      <c r="BT133" s="244">
        <f t="shared" si="102"/>
        <v>6.5939953200443869E-3</v>
      </c>
      <c r="BU133" s="244">
        <f t="shared" si="103"/>
        <v>0</v>
      </c>
      <c r="BV133" s="244">
        <f t="shared" si="104"/>
        <v>0</v>
      </c>
      <c r="BW133" s="244">
        <f t="shared" si="105"/>
        <v>0</v>
      </c>
      <c r="BX133" s="244">
        <f t="shared" si="106"/>
        <v>0</v>
      </c>
      <c r="BY133" s="244"/>
      <c r="BZ133" s="244">
        <f t="shared" si="107"/>
        <v>0</v>
      </c>
      <c r="CA133" s="244">
        <f t="shared" si="108"/>
        <v>0</v>
      </c>
      <c r="CB133" s="244">
        <f t="shared" si="109"/>
        <v>0</v>
      </c>
      <c r="CC133" s="244">
        <f t="shared" si="110"/>
        <v>0</v>
      </c>
      <c r="CD133" s="244">
        <f t="shared" si="111"/>
        <v>0</v>
      </c>
      <c r="CE133" s="244">
        <f t="shared" si="112"/>
        <v>0</v>
      </c>
      <c r="CF133" s="244">
        <f t="shared" si="113"/>
        <v>0</v>
      </c>
      <c r="CG133" s="244">
        <f t="shared" si="114"/>
        <v>0</v>
      </c>
      <c r="CH133" s="244">
        <f t="shared" si="115"/>
        <v>0</v>
      </c>
      <c r="CI133" s="244">
        <f t="shared" si="116"/>
        <v>0</v>
      </c>
      <c r="CJ133" s="244">
        <f t="shared" si="117"/>
        <v>0</v>
      </c>
    </row>
    <row r="134" spans="1:88" ht="60">
      <c r="A134" s="222" t="s">
        <v>3643</v>
      </c>
      <c r="B134" s="232">
        <v>90709</v>
      </c>
      <c r="C134" s="232" t="s">
        <v>1346</v>
      </c>
      <c r="D134" s="232"/>
      <c r="E134" s="232" t="s">
        <v>1347</v>
      </c>
      <c r="F134" s="232"/>
      <c r="G134" s="232">
        <v>8905</v>
      </c>
      <c r="H134" s="232" t="s">
        <v>1348</v>
      </c>
      <c r="I134" s="232" t="s">
        <v>116</v>
      </c>
      <c r="J134" s="232" t="s">
        <v>700</v>
      </c>
      <c r="K134" s="232" t="s">
        <v>1349</v>
      </c>
      <c r="L134" s="232" t="s">
        <v>1350</v>
      </c>
      <c r="M134" s="232">
        <v>2022</v>
      </c>
      <c r="N134" s="232">
        <v>9352251</v>
      </c>
      <c r="O134" s="239">
        <f t="shared" si="82"/>
        <v>1.896345124535935E-3</v>
      </c>
      <c r="P134" s="240">
        <v>93.36</v>
      </c>
      <c r="Q134" s="232">
        <v>0.54</v>
      </c>
      <c r="R134" s="232">
        <v>0</v>
      </c>
      <c r="S134" s="232">
        <v>0</v>
      </c>
      <c r="T134" s="232">
        <v>0</v>
      </c>
      <c r="U134" s="232">
        <v>0</v>
      </c>
      <c r="V134" s="232">
        <v>6.1</v>
      </c>
      <c r="W134" s="232">
        <v>0</v>
      </c>
      <c r="X134" s="232">
        <v>0</v>
      </c>
      <c r="Y134" s="232">
        <v>0</v>
      </c>
      <c r="Z134" s="232">
        <v>0</v>
      </c>
      <c r="AA134" s="232">
        <v>0</v>
      </c>
      <c r="AB134" s="232"/>
      <c r="AC134" s="232">
        <v>1.42</v>
      </c>
      <c r="AD134" s="232">
        <v>0.54</v>
      </c>
      <c r="AE134" s="232">
        <v>0</v>
      </c>
      <c r="AF134" s="232">
        <v>0</v>
      </c>
      <c r="AG134" s="232">
        <v>0</v>
      </c>
      <c r="AH134" s="232">
        <v>0</v>
      </c>
      <c r="AI134" s="232">
        <v>0</v>
      </c>
      <c r="AJ134" s="232">
        <v>0</v>
      </c>
      <c r="AK134" s="232">
        <v>0</v>
      </c>
      <c r="AL134" s="232">
        <v>0</v>
      </c>
      <c r="AM134" s="232">
        <v>0</v>
      </c>
      <c r="AN134" s="233"/>
      <c r="AO134" s="223">
        <f t="shared" si="80"/>
        <v>91.94</v>
      </c>
      <c r="AP134" s="223">
        <f t="shared" si="80"/>
        <v>0</v>
      </c>
      <c r="AQ134" s="223">
        <f t="shared" si="80"/>
        <v>0</v>
      </c>
      <c r="AR134" s="223">
        <f t="shared" si="79"/>
        <v>0</v>
      </c>
      <c r="AS134" s="223">
        <f t="shared" si="79"/>
        <v>0</v>
      </c>
      <c r="AT134" s="223">
        <f t="shared" si="79"/>
        <v>0</v>
      </c>
      <c r="AU134" s="223">
        <f t="shared" si="81"/>
        <v>0</v>
      </c>
      <c r="AV134" s="223">
        <f t="shared" si="81"/>
        <v>0</v>
      </c>
      <c r="AW134" s="223">
        <f t="shared" si="81"/>
        <v>0</v>
      </c>
      <c r="AX134" s="223">
        <f t="shared" si="81"/>
        <v>0</v>
      </c>
      <c r="AY134" s="223">
        <f t="shared" si="81"/>
        <v>0</v>
      </c>
      <c r="AZ134" s="242"/>
      <c r="BA134" s="244">
        <f t="shared" si="83"/>
        <v>0.17704278082667488</v>
      </c>
      <c r="BB134" s="244">
        <f t="shared" si="84"/>
        <v>1.0240263672494049E-3</v>
      </c>
      <c r="BC134" s="244">
        <f t="shared" si="85"/>
        <v>0</v>
      </c>
      <c r="BD134" s="244">
        <f t="shared" si="86"/>
        <v>0</v>
      </c>
      <c r="BE134" s="244">
        <f t="shared" si="87"/>
        <v>0</v>
      </c>
      <c r="BF134" s="244">
        <f t="shared" si="88"/>
        <v>0</v>
      </c>
      <c r="BG134" s="244">
        <f t="shared" si="89"/>
        <v>1.1567705259669202E-2</v>
      </c>
      <c r="BH134" s="244">
        <f t="shared" si="90"/>
        <v>0</v>
      </c>
      <c r="BI134" s="244">
        <f t="shared" si="91"/>
        <v>0</v>
      </c>
      <c r="BJ134" s="244">
        <f t="shared" si="92"/>
        <v>0</v>
      </c>
      <c r="BK134" s="244">
        <f t="shared" si="93"/>
        <v>0</v>
      </c>
      <c r="BL134" s="244">
        <f t="shared" si="94"/>
        <v>0</v>
      </c>
      <c r="BM134" s="244">
        <f t="shared" si="95"/>
        <v>0</v>
      </c>
      <c r="BN134" s="244">
        <f t="shared" si="96"/>
        <v>2.6928100768410274E-3</v>
      </c>
      <c r="BO134" s="244">
        <f t="shared" si="97"/>
        <v>1.0240263672494049E-3</v>
      </c>
      <c r="BP134" s="244">
        <f t="shared" si="98"/>
        <v>0</v>
      </c>
      <c r="BQ134" s="244">
        <f t="shared" si="99"/>
        <v>0</v>
      </c>
      <c r="BR134" s="244">
        <f t="shared" si="100"/>
        <v>0</v>
      </c>
      <c r="BS134" s="244">
        <f t="shared" si="101"/>
        <v>0</v>
      </c>
      <c r="BT134" s="244">
        <f t="shared" si="102"/>
        <v>0</v>
      </c>
      <c r="BU134" s="244">
        <f t="shared" si="103"/>
        <v>0</v>
      </c>
      <c r="BV134" s="244">
        <f t="shared" si="104"/>
        <v>0</v>
      </c>
      <c r="BW134" s="244">
        <f t="shared" si="105"/>
        <v>0</v>
      </c>
      <c r="BX134" s="244">
        <f t="shared" si="106"/>
        <v>0</v>
      </c>
      <c r="BY134" s="244"/>
      <c r="BZ134" s="244">
        <f t="shared" si="107"/>
        <v>0.17434997074983385</v>
      </c>
      <c r="CA134" s="244">
        <f t="shared" si="108"/>
        <v>0</v>
      </c>
      <c r="CB134" s="244">
        <f t="shared" si="109"/>
        <v>0</v>
      </c>
      <c r="CC134" s="244">
        <f t="shared" si="110"/>
        <v>0</v>
      </c>
      <c r="CD134" s="244">
        <f t="shared" si="111"/>
        <v>0</v>
      </c>
      <c r="CE134" s="244">
        <f t="shared" si="112"/>
        <v>0</v>
      </c>
      <c r="CF134" s="244">
        <f t="shared" si="113"/>
        <v>0</v>
      </c>
      <c r="CG134" s="244">
        <f t="shared" si="114"/>
        <v>0</v>
      </c>
      <c r="CH134" s="244">
        <f t="shared" si="115"/>
        <v>0</v>
      </c>
      <c r="CI134" s="244">
        <f t="shared" si="116"/>
        <v>0</v>
      </c>
      <c r="CJ134" s="244">
        <f t="shared" si="117"/>
        <v>0</v>
      </c>
    </row>
    <row r="135" spans="1:88" ht="60">
      <c r="A135" s="222" t="s">
        <v>3643</v>
      </c>
      <c r="B135" s="232">
        <v>126311</v>
      </c>
      <c r="C135" s="232" t="s">
        <v>1351</v>
      </c>
      <c r="D135" s="232"/>
      <c r="E135" s="232" t="s">
        <v>1352</v>
      </c>
      <c r="F135" s="232"/>
      <c r="G135" s="232">
        <v>5454</v>
      </c>
      <c r="H135" s="232" t="s">
        <v>1353</v>
      </c>
      <c r="I135" s="232" t="s">
        <v>116</v>
      </c>
      <c r="J135" s="232" t="s">
        <v>700</v>
      </c>
      <c r="K135" s="232" t="s">
        <v>1354</v>
      </c>
      <c r="L135" s="232"/>
      <c r="M135" s="232">
        <v>2022</v>
      </c>
      <c r="N135" s="232">
        <v>11038600</v>
      </c>
      <c r="O135" s="239">
        <f t="shared" si="82"/>
        <v>2.2382841619308946E-3</v>
      </c>
      <c r="P135" s="240">
        <v>48.01</v>
      </c>
      <c r="Q135" s="232">
        <v>0</v>
      </c>
      <c r="R135" s="232">
        <v>0</v>
      </c>
      <c r="S135" s="232">
        <v>0</v>
      </c>
      <c r="T135" s="232">
        <v>0</v>
      </c>
      <c r="U135" s="232">
        <v>0</v>
      </c>
      <c r="V135" s="232">
        <v>6.1</v>
      </c>
      <c r="W135" s="232">
        <v>45.89</v>
      </c>
      <c r="X135" s="232">
        <v>0</v>
      </c>
      <c r="Y135" s="232">
        <v>0</v>
      </c>
      <c r="Z135" s="232">
        <v>0</v>
      </c>
      <c r="AA135" s="232">
        <v>0</v>
      </c>
      <c r="AB135" s="232"/>
      <c r="AC135" s="232">
        <v>0</v>
      </c>
      <c r="AD135" s="232">
        <v>0</v>
      </c>
      <c r="AE135" s="232">
        <v>0</v>
      </c>
      <c r="AF135" s="232">
        <v>0</v>
      </c>
      <c r="AG135" s="232">
        <v>0</v>
      </c>
      <c r="AH135" s="232">
        <v>0</v>
      </c>
      <c r="AI135" s="232">
        <v>45.89</v>
      </c>
      <c r="AJ135" s="232">
        <v>0</v>
      </c>
      <c r="AK135" s="232">
        <v>0</v>
      </c>
      <c r="AL135" s="232">
        <v>0</v>
      </c>
      <c r="AM135" s="232">
        <v>0</v>
      </c>
      <c r="AN135" s="233"/>
      <c r="AO135" s="223">
        <f t="shared" si="80"/>
        <v>48.01</v>
      </c>
      <c r="AP135" s="223">
        <f t="shared" si="80"/>
        <v>0</v>
      </c>
      <c r="AQ135" s="223">
        <f t="shared" si="80"/>
        <v>0</v>
      </c>
      <c r="AR135" s="223">
        <f t="shared" si="79"/>
        <v>0</v>
      </c>
      <c r="AS135" s="223">
        <f t="shared" si="79"/>
        <v>0</v>
      </c>
      <c r="AT135" s="223">
        <f t="shared" si="79"/>
        <v>0</v>
      </c>
      <c r="AU135" s="223">
        <f t="shared" si="81"/>
        <v>0</v>
      </c>
      <c r="AV135" s="223">
        <f t="shared" si="81"/>
        <v>0</v>
      </c>
      <c r="AW135" s="223">
        <f t="shared" si="81"/>
        <v>0</v>
      </c>
      <c r="AX135" s="223">
        <f t="shared" si="81"/>
        <v>0</v>
      </c>
      <c r="AY135" s="223">
        <f t="shared" si="81"/>
        <v>0</v>
      </c>
      <c r="AZ135" s="242"/>
      <c r="BA135" s="244">
        <f t="shared" si="83"/>
        <v>0.10746002261430225</v>
      </c>
      <c r="BB135" s="244">
        <f t="shared" si="84"/>
        <v>0</v>
      </c>
      <c r="BC135" s="244">
        <f t="shared" si="85"/>
        <v>0</v>
      </c>
      <c r="BD135" s="244">
        <f t="shared" si="86"/>
        <v>0</v>
      </c>
      <c r="BE135" s="244">
        <f t="shared" si="87"/>
        <v>0</v>
      </c>
      <c r="BF135" s="244">
        <f t="shared" si="88"/>
        <v>0</v>
      </c>
      <c r="BG135" s="244">
        <f t="shared" si="89"/>
        <v>1.3653533387778456E-2</v>
      </c>
      <c r="BH135" s="244">
        <f t="shared" si="90"/>
        <v>0.10271486019100876</v>
      </c>
      <c r="BI135" s="244">
        <f t="shared" si="91"/>
        <v>0</v>
      </c>
      <c r="BJ135" s="244">
        <f t="shared" si="92"/>
        <v>0</v>
      </c>
      <c r="BK135" s="244">
        <f t="shared" si="93"/>
        <v>0</v>
      </c>
      <c r="BL135" s="244">
        <f t="shared" si="94"/>
        <v>0</v>
      </c>
      <c r="BM135" s="244">
        <f t="shared" si="95"/>
        <v>0</v>
      </c>
      <c r="BN135" s="244">
        <f t="shared" si="96"/>
        <v>0</v>
      </c>
      <c r="BO135" s="244">
        <f t="shared" si="97"/>
        <v>0</v>
      </c>
      <c r="BP135" s="244">
        <f t="shared" si="98"/>
        <v>0</v>
      </c>
      <c r="BQ135" s="244">
        <f t="shared" si="99"/>
        <v>0</v>
      </c>
      <c r="BR135" s="244">
        <f t="shared" si="100"/>
        <v>0</v>
      </c>
      <c r="BS135" s="244">
        <f t="shared" si="101"/>
        <v>0</v>
      </c>
      <c r="BT135" s="244">
        <f t="shared" si="102"/>
        <v>0.10271486019100876</v>
      </c>
      <c r="BU135" s="244">
        <f t="shared" si="103"/>
        <v>0</v>
      </c>
      <c r="BV135" s="244">
        <f t="shared" si="104"/>
        <v>0</v>
      </c>
      <c r="BW135" s="244">
        <f t="shared" si="105"/>
        <v>0</v>
      </c>
      <c r="BX135" s="244">
        <f t="shared" si="106"/>
        <v>0</v>
      </c>
      <c r="BY135" s="244"/>
      <c r="BZ135" s="244">
        <f t="shared" si="107"/>
        <v>0.10746002261430225</v>
      </c>
      <c r="CA135" s="244">
        <f t="shared" si="108"/>
        <v>0</v>
      </c>
      <c r="CB135" s="244">
        <f t="shared" si="109"/>
        <v>0</v>
      </c>
      <c r="CC135" s="244">
        <f t="shared" si="110"/>
        <v>0</v>
      </c>
      <c r="CD135" s="244">
        <f t="shared" si="111"/>
        <v>0</v>
      </c>
      <c r="CE135" s="244">
        <f t="shared" si="112"/>
        <v>0</v>
      </c>
      <c r="CF135" s="244">
        <f t="shared" si="113"/>
        <v>0</v>
      </c>
      <c r="CG135" s="244">
        <f t="shared" si="114"/>
        <v>0</v>
      </c>
      <c r="CH135" s="244">
        <f t="shared" si="115"/>
        <v>0</v>
      </c>
      <c r="CI135" s="244">
        <f t="shared" si="116"/>
        <v>0</v>
      </c>
      <c r="CJ135" s="244">
        <f t="shared" si="117"/>
        <v>0</v>
      </c>
    </row>
    <row r="136" spans="1:88" ht="60">
      <c r="A136" s="222" t="s">
        <v>3643</v>
      </c>
      <c r="B136" s="232">
        <v>94296</v>
      </c>
      <c r="C136" s="232" t="s">
        <v>1355</v>
      </c>
      <c r="D136" s="232"/>
      <c r="E136" s="232" t="s">
        <v>1356</v>
      </c>
      <c r="F136" s="232"/>
      <c r="G136" s="232">
        <v>5525</v>
      </c>
      <c r="H136" s="232" t="s">
        <v>1357</v>
      </c>
      <c r="I136" s="232" t="s">
        <v>116</v>
      </c>
      <c r="J136" s="232" t="s">
        <v>700</v>
      </c>
      <c r="K136" s="232" t="s">
        <v>1358</v>
      </c>
      <c r="L136" s="232" t="s">
        <v>1359</v>
      </c>
      <c r="M136" s="232">
        <v>2022</v>
      </c>
      <c r="N136" s="232">
        <v>7150880</v>
      </c>
      <c r="O136" s="239">
        <f t="shared" si="82"/>
        <v>1.4499756715406298E-3</v>
      </c>
      <c r="P136" s="240">
        <v>93.65</v>
      </c>
      <c r="Q136" s="232">
        <v>0.24</v>
      </c>
      <c r="R136" s="232">
        <v>0.01</v>
      </c>
      <c r="S136" s="232">
        <v>0</v>
      </c>
      <c r="T136" s="232">
        <v>0</v>
      </c>
      <c r="U136" s="232">
        <v>0</v>
      </c>
      <c r="V136" s="232">
        <v>6.1</v>
      </c>
      <c r="W136" s="232">
        <v>0</v>
      </c>
      <c r="X136" s="232">
        <v>0</v>
      </c>
      <c r="Y136" s="232">
        <v>0</v>
      </c>
      <c r="Z136" s="232">
        <v>0</v>
      </c>
      <c r="AA136" s="232">
        <v>0</v>
      </c>
      <c r="AB136" s="232"/>
      <c r="AC136" s="232">
        <v>93.65</v>
      </c>
      <c r="AD136" s="232">
        <v>0.24</v>
      </c>
      <c r="AE136" s="232">
        <v>0.01</v>
      </c>
      <c r="AF136" s="232">
        <v>0</v>
      </c>
      <c r="AG136" s="232">
        <v>0</v>
      </c>
      <c r="AH136" s="232">
        <v>0</v>
      </c>
      <c r="AI136" s="232">
        <v>0</v>
      </c>
      <c r="AJ136" s="232">
        <v>0</v>
      </c>
      <c r="AK136" s="232">
        <v>0</v>
      </c>
      <c r="AL136" s="232">
        <v>0</v>
      </c>
      <c r="AM136" s="232">
        <v>0</v>
      </c>
      <c r="AN136" s="233"/>
      <c r="AO136" s="223">
        <f t="shared" si="80"/>
        <v>0</v>
      </c>
      <c r="AP136" s="223">
        <f t="shared" si="80"/>
        <v>0</v>
      </c>
      <c r="AQ136" s="223">
        <f t="shared" si="80"/>
        <v>0</v>
      </c>
      <c r="AR136" s="223">
        <f t="shared" si="79"/>
        <v>0</v>
      </c>
      <c r="AS136" s="223">
        <f t="shared" si="79"/>
        <v>0</v>
      </c>
      <c r="AT136" s="223">
        <f t="shared" si="79"/>
        <v>0</v>
      </c>
      <c r="AU136" s="223">
        <f t="shared" si="81"/>
        <v>0</v>
      </c>
      <c r="AV136" s="223">
        <f t="shared" si="81"/>
        <v>0</v>
      </c>
      <c r="AW136" s="223">
        <f t="shared" si="81"/>
        <v>0</v>
      </c>
      <c r="AX136" s="223">
        <f t="shared" si="81"/>
        <v>0</v>
      </c>
      <c r="AY136" s="223">
        <f t="shared" si="81"/>
        <v>0</v>
      </c>
      <c r="AZ136" s="242"/>
      <c r="BA136" s="244">
        <f t="shared" si="83"/>
        <v>0.13579022163978</v>
      </c>
      <c r="BB136" s="244">
        <f t="shared" si="84"/>
        <v>3.4799416116975112E-4</v>
      </c>
      <c r="BC136" s="244">
        <f t="shared" si="85"/>
        <v>1.4499756715406298E-5</v>
      </c>
      <c r="BD136" s="244">
        <f t="shared" si="86"/>
        <v>0</v>
      </c>
      <c r="BE136" s="244">
        <f t="shared" si="87"/>
        <v>0</v>
      </c>
      <c r="BF136" s="244">
        <f t="shared" si="88"/>
        <v>0</v>
      </c>
      <c r="BG136" s="244">
        <f t="shared" si="89"/>
        <v>8.8448515963978416E-3</v>
      </c>
      <c r="BH136" s="244">
        <f t="shared" si="90"/>
        <v>0</v>
      </c>
      <c r="BI136" s="244">
        <f t="shared" si="91"/>
        <v>0</v>
      </c>
      <c r="BJ136" s="244">
        <f t="shared" si="92"/>
        <v>0</v>
      </c>
      <c r="BK136" s="244">
        <f t="shared" si="93"/>
        <v>0</v>
      </c>
      <c r="BL136" s="244">
        <f t="shared" si="94"/>
        <v>0</v>
      </c>
      <c r="BM136" s="244">
        <f t="shared" si="95"/>
        <v>0</v>
      </c>
      <c r="BN136" s="244">
        <f t="shared" si="96"/>
        <v>0.13579022163978</v>
      </c>
      <c r="BO136" s="244">
        <f t="shared" si="97"/>
        <v>3.4799416116975112E-4</v>
      </c>
      <c r="BP136" s="244">
        <f t="shared" si="98"/>
        <v>1.4499756715406298E-5</v>
      </c>
      <c r="BQ136" s="244">
        <f t="shared" si="99"/>
        <v>0</v>
      </c>
      <c r="BR136" s="244">
        <f t="shared" si="100"/>
        <v>0</v>
      </c>
      <c r="BS136" s="244">
        <f t="shared" si="101"/>
        <v>0</v>
      </c>
      <c r="BT136" s="244">
        <f t="shared" si="102"/>
        <v>0</v>
      </c>
      <c r="BU136" s="244">
        <f t="shared" si="103"/>
        <v>0</v>
      </c>
      <c r="BV136" s="244">
        <f t="shared" si="104"/>
        <v>0</v>
      </c>
      <c r="BW136" s="244">
        <f t="shared" si="105"/>
        <v>0</v>
      </c>
      <c r="BX136" s="244">
        <f t="shared" si="106"/>
        <v>0</v>
      </c>
      <c r="BY136" s="244"/>
      <c r="BZ136" s="244">
        <f t="shared" si="107"/>
        <v>0</v>
      </c>
      <c r="CA136" s="244">
        <f t="shared" si="108"/>
        <v>0</v>
      </c>
      <c r="CB136" s="244">
        <f t="shared" si="109"/>
        <v>0</v>
      </c>
      <c r="CC136" s="244">
        <f t="shared" si="110"/>
        <v>0</v>
      </c>
      <c r="CD136" s="244">
        <f t="shared" si="111"/>
        <v>0</v>
      </c>
      <c r="CE136" s="244">
        <f t="shared" si="112"/>
        <v>0</v>
      </c>
      <c r="CF136" s="244">
        <f t="shared" si="113"/>
        <v>0</v>
      </c>
      <c r="CG136" s="244">
        <f t="shared" si="114"/>
        <v>0</v>
      </c>
      <c r="CH136" s="244">
        <f t="shared" si="115"/>
        <v>0</v>
      </c>
      <c r="CI136" s="244">
        <f t="shared" si="116"/>
        <v>0</v>
      </c>
      <c r="CJ136" s="244">
        <f t="shared" si="117"/>
        <v>0</v>
      </c>
    </row>
    <row r="137" spans="1:88" ht="60">
      <c r="A137" s="222" t="s">
        <v>3643</v>
      </c>
      <c r="B137" s="232">
        <v>98122</v>
      </c>
      <c r="C137" s="232" t="s">
        <v>1360</v>
      </c>
      <c r="D137" s="232"/>
      <c r="E137" s="232" t="s">
        <v>1361</v>
      </c>
      <c r="F137" s="232"/>
      <c r="G137" s="232">
        <v>5444</v>
      </c>
      <c r="H137" s="232" t="s">
        <v>1362</v>
      </c>
      <c r="I137" s="232" t="s">
        <v>116</v>
      </c>
      <c r="J137" s="232" t="s">
        <v>700</v>
      </c>
      <c r="K137" s="232" t="s">
        <v>1363</v>
      </c>
      <c r="L137" s="232"/>
      <c r="M137" s="232">
        <v>2022</v>
      </c>
      <c r="N137" s="232">
        <v>7676827</v>
      </c>
      <c r="O137" s="239">
        <f t="shared" si="82"/>
        <v>1.5566213367622221E-3</v>
      </c>
      <c r="P137" s="240">
        <v>93.9</v>
      </c>
      <c r="Q137" s="232">
        <v>0</v>
      </c>
      <c r="R137" s="232">
        <v>0</v>
      </c>
      <c r="S137" s="232">
        <v>0</v>
      </c>
      <c r="T137" s="232">
        <v>0</v>
      </c>
      <c r="U137" s="232">
        <v>0</v>
      </c>
      <c r="V137" s="232">
        <v>6.1</v>
      </c>
      <c r="W137" s="232">
        <v>0</v>
      </c>
      <c r="X137" s="232">
        <v>0</v>
      </c>
      <c r="Y137" s="232">
        <v>0</v>
      </c>
      <c r="Z137" s="232">
        <v>0</v>
      </c>
      <c r="AA137" s="232">
        <v>0</v>
      </c>
      <c r="AB137" s="232"/>
      <c r="AC137" s="232">
        <v>93.9</v>
      </c>
      <c r="AD137" s="232">
        <v>0</v>
      </c>
      <c r="AE137" s="232">
        <v>0</v>
      </c>
      <c r="AF137" s="232">
        <v>0</v>
      </c>
      <c r="AG137" s="232">
        <v>0</v>
      </c>
      <c r="AH137" s="232">
        <v>0</v>
      </c>
      <c r="AI137" s="232">
        <v>0</v>
      </c>
      <c r="AJ137" s="232">
        <v>0</v>
      </c>
      <c r="AK137" s="232">
        <v>0</v>
      </c>
      <c r="AL137" s="232">
        <v>0</v>
      </c>
      <c r="AM137" s="232">
        <v>0</v>
      </c>
      <c r="AN137" s="233"/>
      <c r="AO137" s="223">
        <f t="shared" si="80"/>
        <v>0</v>
      </c>
      <c r="AP137" s="223">
        <f t="shared" si="80"/>
        <v>0</v>
      </c>
      <c r="AQ137" s="223">
        <f t="shared" si="80"/>
        <v>0</v>
      </c>
      <c r="AR137" s="223">
        <f t="shared" si="79"/>
        <v>0</v>
      </c>
      <c r="AS137" s="223">
        <f t="shared" si="79"/>
        <v>0</v>
      </c>
      <c r="AT137" s="223">
        <f t="shared" si="79"/>
        <v>0</v>
      </c>
      <c r="AU137" s="223">
        <f t="shared" si="81"/>
        <v>0</v>
      </c>
      <c r="AV137" s="223">
        <f t="shared" si="81"/>
        <v>0</v>
      </c>
      <c r="AW137" s="223">
        <f t="shared" si="81"/>
        <v>0</v>
      </c>
      <c r="AX137" s="223">
        <f t="shared" si="81"/>
        <v>0</v>
      </c>
      <c r="AY137" s="223">
        <f t="shared" si="81"/>
        <v>0</v>
      </c>
      <c r="AZ137" s="242"/>
      <c r="BA137" s="244">
        <f t="shared" si="83"/>
        <v>0.14616674352197265</v>
      </c>
      <c r="BB137" s="244">
        <f t="shared" si="84"/>
        <v>0</v>
      </c>
      <c r="BC137" s="244">
        <f t="shared" si="85"/>
        <v>0</v>
      </c>
      <c r="BD137" s="244">
        <f t="shared" si="86"/>
        <v>0</v>
      </c>
      <c r="BE137" s="244">
        <f t="shared" si="87"/>
        <v>0</v>
      </c>
      <c r="BF137" s="244">
        <f t="shared" si="88"/>
        <v>0</v>
      </c>
      <c r="BG137" s="244">
        <f t="shared" si="89"/>
        <v>9.4953901542495535E-3</v>
      </c>
      <c r="BH137" s="244">
        <f t="shared" si="90"/>
        <v>0</v>
      </c>
      <c r="BI137" s="244">
        <f t="shared" si="91"/>
        <v>0</v>
      </c>
      <c r="BJ137" s="244">
        <f t="shared" si="92"/>
        <v>0</v>
      </c>
      <c r="BK137" s="244">
        <f t="shared" si="93"/>
        <v>0</v>
      </c>
      <c r="BL137" s="244">
        <f t="shared" si="94"/>
        <v>0</v>
      </c>
      <c r="BM137" s="244">
        <f t="shared" si="95"/>
        <v>0</v>
      </c>
      <c r="BN137" s="244">
        <f t="shared" si="96"/>
        <v>0.14616674352197265</v>
      </c>
      <c r="BO137" s="244">
        <f t="shared" si="97"/>
        <v>0</v>
      </c>
      <c r="BP137" s="244">
        <f t="shared" si="98"/>
        <v>0</v>
      </c>
      <c r="BQ137" s="244">
        <f t="shared" si="99"/>
        <v>0</v>
      </c>
      <c r="BR137" s="244">
        <f t="shared" si="100"/>
        <v>0</v>
      </c>
      <c r="BS137" s="244">
        <f t="shared" si="101"/>
        <v>0</v>
      </c>
      <c r="BT137" s="244">
        <f t="shared" si="102"/>
        <v>0</v>
      </c>
      <c r="BU137" s="244">
        <f t="shared" si="103"/>
        <v>0</v>
      </c>
      <c r="BV137" s="244">
        <f t="shared" si="104"/>
        <v>0</v>
      </c>
      <c r="BW137" s="244">
        <f t="shared" si="105"/>
        <v>0</v>
      </c>
      <c r="BX137" s="244">
        <f t="shared" si="106"/>
        <v>0</v>
      </c>
      <c r="BY137" s="244"/>
      <c r="BZ137" s="244">
        <f t="shared" si="107"/>
        <v>0</v>
      </c>
      <c r="CA137" s="244">
        <f t="shared" si="108"/>
        <v>0</v>
      </c>
      <c r="CB137" s="244">
        <f t="shared" si="109"/>
        <v>0</v>
      </c>
      <c r="CC137" s="244">
        <f t="shared" si="110"/>
        <v>0</v>
      </c>
      <c r="CD137" s="244">
        <f t="shared" si="111"/>
        <v>0</v>
      </c>
      <c r="CE137" s="244">
        <f t="shared" si="112"/>
        <v>0</v>
      </c>
      <c r="CF137" s="244">
        <f t="shared" si="113"/>
        <v>0</v>
      </c>
      <c r="CG137" s="244">
        <f t="shared" si="114"/>
        <v>0</v>
      </c>
      <c r="CH137" s="244">
        <f t="shared" si="115"/>
        <v>0</v>
      </c>
      <c r="CI137" s="244">
        <f t="shared" si="116"/>
        <v>0</v>
      </c>
      <c r="CJ137" s="244">
        <f t="shared" si="117"/>
        <v>0</v>
      </c>
    </row>
    <row r="138" spans="1:88" ht="60">
      <c r="A138" s="222" t="s">
        <v>3643</v>
      </c>
      <c r="B138" s="232">
        <v>113807</v>
      </c>
      <c r="C138" s="232" t="s">
        <v>1364</v>
      </c>
      <c r="D138" s="232" t="s">
        <v>1365</v>
      </c>
      <c r="E138" s="232" t="s">
        <v>1136</v>
      </c>
      <c r="F138" s="232"/>
      <c r="G138" s="232">
        <v>5415</v>
      </c>
      <c r="H138" s="232" t="s">
        <v>1137</v>
      </c>
      <c r="I138" s="232" t="s">
        <v>116</v>
      </c>
      <c r="J138" s="232" t="s">
        <v>700</v>
      </c>
      <c r="K138" s="232" t="s">
        <v>1138</v>
      </c>
      <c r="L138" s="232"/>
      <c r="M138" s="232">
        <v>2022</v>
      </c>
      <c r="N138" s="232">
        <v>1167301</v>
      </c>
      <c r="O138" s="239">
        <f t="shared" si="82"/>
        <v>2.3669227442846876E-4</v>
      </c>
      <c r="P138" s="240">
        <v>45.4</v>
      </c>
      <c r="Q138" s="232">
        <v>3.1</v>
      </c>
      <c r="R138" s="232">
        <v>0</v>
      </c>
      <c r="S138" s="232">
        <v>0</v>
      </c>
      <c r="T138" s="232">
        <v>0</v>
      </c>
      <c r="U138" s="232">
        <v>0</v>
      </c>
      <c r="V138" s="232">
        <v>6.1</v>
      </c>
      <c r="W138" s="232">
        <v>45.4</v>
      </c>
      <c r="X138" s="232">
        <v>0</v>
      </c>
      <c r="Y138" s="232">
        <v>0</v>
      </c>
      <c r="Z138" s="232">
        <v>0</v>
      </c>
      <c r="AA138" s="232">
        <v>0</v>
      </c>
      <c r="AB138" s="232"/>
      <c r="AC138" s="232">
        <v>45.4</v>
      </c>
      <c r="AD138" s="232">
        <v>3.1</v>
      </c>
      <c r="AE138" s="232">
        <v>0</v>
      </c>
      <c r="AF138" s="232">
        <v>0</v>
      </c>
      <c r="AG138" s="232">
        <v>0</v>
      </c>
      <c r="AH138" s="232">
        <v>0</v>
      </c>
      <c r="AI138" s="232">
        <v>45.4</v>
      </c>
      <c r="AJ138" s="232">
        <v>0</v>
      </c>
      <c r="AK138" s="232">
        <v>0</v>
      </c>
      <c r="AL138" s="232">
        <v>0</v>
      </c>
      <c r="AM138" s="232">
        <v>0</v>
      </c>
      <c r="AN138" s="233"/>
      <c r="AO138" s="223">
        <f t="shared" si="80"/>
        <v>0</v>
      </c>
      <c r="AP138" s="223">
        <f t="shared" si="80"/>
        <v>0</v>
      </c>
      <c r="AQ138" s="223">
        <f t="shared" si="80"/>
        <v>0</v>
      </c>
      <c r="AR138" s="223">
        <f t="shared" si="79"/>
        <v>0</v>
      </c>
      <c r="AS138" s="223">
        <f t="shared" si="79"/>
        <v>0</v>
      </c>
      <c r="AT138" s="223">
        <f t="shared" si="79"/>
        <v>0</v>
      </c>
      <c r="AU138" s="223">
        <f t="shared" si="81"/>
        <v>0</v>
      </c>
      <c r="AV138" s="223">
        <f t="shared" si="81"/>
        <v>0</v>
      </c>
      <c r="AW138" s="223">
        <f t="shared" si="81"/>
        <v>0</v>
      </c>
      <c r="AX138" s="223">
        <f t="shared" si="81"/>
        <v>0</v>
      </c>
      <c r="AY138" s="223">
        <f t="shared" si="81"/>
        <v>0</v>
      </c>
      <c r="AZ138" s="242"/>
      <c r="BA138" s="244">
        <f t="shared" si="83"/>
        <v>1.0745829259052481E-2</v>
      </c>
      <c r="BB138" s="244">
        <f t="shared" si="84"/>
        <v>7.3374605072825316E-4</v>
      </c>
      <c r="BC138" s="244">
        <f t="shared" si="85"/>
        <v>0</v>
      </c>
      <c r="BD138" s="244">
        <f t="shared" si="86"/>
        <v>0</v>
      </c>
      <c r="BE138" s="244">
        <f t="shared" si="87"/>
        <v>0</v>
      </c>
      <c r="BF138" s="244">
        <f t="shared" si="88"/>
        <v>0</v>
      </c>
      <c r="BG138" s="244">
        <f t="shared" si="89"/>
        <v>1.4438228740136594E-3</v>
      </c>
      <c r="BH138" s="244">
        <f t="shared" si="90"/>
        <v>1.0745829259052481E-2</v>
      </c>
      <c r="BI138" s="244">
        <f t="shared" si="91"/>
        <v>0</v>
      </c>
      <c r="BJ138" s="244">
        <f t="shared" si="92"/>
        <v>0</v>
      </c>
      <c r="BK138" s="244">
        <f t="shared" si="93"/>
        <v>0</v>
      </c>
      <c r="BL138" s="244">
        <f t="shared" si="94"/>
        <v>0</v>
      </c>
      <c r="BM138" s="244">
        <f t="shared" si="95"/>
        <v>0</v>
      </c>
      <c r="BN138" s="244">
        <f t="shared" si="96"/>
        <v>1.0745829259052481E-2</v>
      </c>
      <c r="BO138" s="244">
        <f t="shared" si="97"/>
        <v>7.3374605072825316E-4</v>
      </c>
      <c r="BP138" s="244">
        <f t="shared" si="98"/>
        <v>0</v>
      </c>
      <c r="BQ138" s="244">
        <f t="shared" si="99"/>
        <v>0</v>
      </c>
      <c r="BR138" s="244">
        <f t="shared" si="100"/>
        <v>0</v>
      </c>
      <c r="BS138" s="244">
        <f t="shared" si="101"/>
        <v>0</v>
      </c>
      <c r="BT138" s="244">
        <f t="shared" si="102"/>
        <v>1.0745829259052481E-2</v>
      </c>
      <c r="BU138" s="244">
        <f t="shared" si="103"/>
        <v>0</v>
      </c>
      <c r="BV138" s="244">
        <f t="shared" si="104"/>
        <v>0</v>
      </c>
      <c r="BW138" s="244">
        <f t="shared" si="105"/>
        <v>0</v>
      </c>
      <c r="BX138" s="244">
        <f t="shared" si="106"/>
        <v>0</v>
      </c>
      <c r="BY138" s="244"/>
      <c r="BZ138" s="244">
        <f t="shared" si="107"/>
        <v>0</v>
      </c>
      <c r="CA138" s="244">
        <f t="shared" si="108"/>
        <v>0</v>
      </c>
      <c r="CB138" s="244">
        <f t="shared" si="109"/>
        <v>0</v>
      </c>
      <c r="CC138" s="244">
        <f t="shared" si="110"/>
        <v>0</v>
      </c>
      <c r="CD138" s="244">
        <f t="shared" si="111"/>
        <v>0</v>
      </c>
      <c r="CE138" s="244">
        <f t="shared" si="112"/>
        <v>0</v>
      </c>
      <c r="CF138" s="244">
        <f t="shared" si="113"/>
        <v>0</v>
      </c>
      <c r="CG138" s="244">
        <f t="shared" si="114"/>
        <v>0</v>
      </c>
      <c r="CH138" s="244">
        <f t="shared" si="115"/>
        <v>0</v>
      </c>
      <c r="CI138" s="244">
        <f t="shared" si="116"/>
        <v>0</v>
      </c>
      <c r="CJ138" s="244">
        <f t="shared" si="117"/>
        <v>0</v>
      </c>
    </row>
    <row r="139" spans="1:88" ht="60">
      <c r="A139" s="222" t="s">
        <v>3643</v>
      </c>
      <c r="B139" s="232">
        <v>101557</v>
      </c>
      <c r="C139" s="232" t="s">
        <v>1366</v>
      </c>
      <c r="D139" s="232"/>
      <c r="E139" s="232" t="s">
        <v>1367</v>
      </c>
      <c r="F139" s="232" t="s">
        <v>1368</v>
      </c>
      <c r="G139" s="232">
        <v>4305</v>
      </c>
      <c r="H139" s="232" t="s">
        <v>1369</v>
      </c>
      <c r="I139" s="232" t="s">
        <v>116</v>
      </c>
      <c r="J139" s="232" t="s">
        <v>700</v>
      </c>
      <c r="K139" s="232" t="s">
        <v>1370</v>
      </c>
      <c r="L139" s="232"/>
      <c r="M139" s="232">
        <v>2022</v>
      </c>
      <c r="N139" s="232">
        <v>1975680</v>
      </c>
      <c r="O139" s="239">
        <f t="shared" si="82"/>
        <v>4.0060634981280504E-4</v>
      </c>
      <c r="P139" s="240">
        <v>0</v>
      </c>
      <c r="Q139" s="232">
        <v>2.7</v>
      </c>
      <c r="R139" s="232">
        <v>0</v>
      </c>
      <c r="S139" s="232">
        <v>0</v>
      </c>
      <c r="T139" s="232">
        <v>0</v>
      </c>
      <c r="U139" s="232">
        <v>0</v>
      </c>
      <c r="V139" s="232">
        <v>6.1</v>
      </c>
      <c r="W139" s="232">
        <v>91.2</v>
      </c>
      <c r="X139" s="232">
        <v>0</v>
      </c>
      <c r="Y139" s="232">
        <v>0</v>
      </c>
      <c r="Z139" s="232">
        <v>0</v>
      </c>
      <c r="AA139" s="232">
        <v>0</v>
      </c>
      <c r="AB139" s="232"/>
      <c r="AC139" s="232">
        <v>0</v>
      </c>
      <c r="AD139" s="232">
        <v>2.7</v>
      </c>
      <c r="AE139" s="232">
        <v>0</v>
      </c>
      <c r="AF139" s="232">
        <v>0</v>
      </c>
      <c r="AG139" s="232">
        <v>0</v>
      </c>
      <c r="AH139" s="232">
        <v>0</v>
      </c>
      <c r="AI139" s="232">
        <v>91.2</v>
      </c>
      <c r="AJ139" s="232">
        <v>0</v>
      </c>
      <c r="AK139" s="232">
        <v>0</v>
      </c>
      <c r="AL139" s="232">
        <v>0</v>
      </c>
      <c r="AM139" s="232">
        <v>0</v>
      </c>
      <c r="AN139" s="233"/>
      <c r="AO139" s="223">
        <f t="shared" si="80"/>
        <v>0</v>
      </c>
      <c r="AP139" s="223">
        <f t="shared" si="80"/>
        <v>0</v>
      </c>
      <c r="AQ139" s="223">
        <f t="shared" si="80"/>
        <v>0</v>
      </c>
      <c r="AR139" s="223">
        <f t="shared" si="79"/>
        <v>0</v>
      </c>
      <c r="AS139" s="223">
        <f t="shared" si="79"/>
        <v>0</v>
      </c>
      <c r="AT139" s="223">
        <f t="shared" si="79"/>
        <v>0</v>
      </c>
      <c r="AU139" s="223">
        <f t="shared" si="81"/>
        <v>0</v>
      </c>
      <c r="AV139" s="223">
        <f t="shared" si="81"/>
        <v>0</v>
      </c>
      <c r="AW139" s="223">
        <f t="shared" si="81"/>
        <v>0</v>
      </c>
      <c r="AX139" s="223">
        <f t="shared" si="81"/>
        <v>0</v>
      </c>
      <c r="AY139" s="223">
        <f t="shared" si="81"/>
        <v>0</v>
      </c>
      <c r="AZ139" s="242"/>
      <c r="BA139" s="244">
        <f t="shared" si="83"/>
        <v>0</v>
      </c>
      <c r="BB139" s="244">
        <f t="shared" si="84"/>
        <v>1.0816371444945737E-3</v>
      </c>
      <c r="BC139" s="244">
        <f t="shared" si="85"/>
        <v>0</v>
      </c>
      <c r="BD139" s="244">
        <f t="shared" si="86"/>
        <v>0</v>
      </c>
      <c r="BE139" s="244">
        <f t="shared" si="87"/>
        <v>0</v>
      </c>
      <c r="BF139" s="244">
        <f t="shared" si="88"/>
        <v>0</v>
      </c>
      <c r="BG139" s="244">
        <f t="shared" si="89"/>
        <v>2.4436987338581108E-3</v>
      </c>
      <c r="BH139" s="244">
        <f t="shared" si="90"/>
        <v>3.6535299102927819E-2</v>
      </c>
      <c r="BI139" s="244">
        <f t="shared" si="91"/>
        <v>0</v>
      </c>
      <c r="BJ139" s="244">
        <f t="shared" si="92"/>
        <v>0</v>
      </c>
      <c r="BK139" s="244">
        <f t="shared" si="93"/>
        <v>0</v>
      </c>
      <c r="BL139" s="244">
        <f t="shared" si="94"/>
        <v>0</v>
      </c>
      <c r="BM139" s="244">
        <f t="shared" si="95"/>
        <v>0</v>
      </c>
      <c r="BN139" s="244">
        <f t="shared" si="96"/>
        <v>0</v>
      </c>
      <c r="BO139" s="244">
        <f t="shared" si="97"/>
        <v>1.0816371444945737E-3</v>
      </c>
      <c r="BP139" s="244">
        <f t="shared" si="98"/>
        <v>0</v>
      </c>
      <c r="BQ139" s="244">
        <f t="shared" si="99"/>
        <v>0</v>
      </c>
      <c r="BR139" s="244">
        <f t="shared" si="100"/>
        <v>0</v>
      </c>
      <c r="BS139" s="244">
        <f t="shared" si="101"/>
        <v>0</v>
      </c>
      <c r="BT139" s="244">
        <f t="shared" si="102"/>
        <v>3.6535299102927819E-2</v>
      </c>
      <c r="BU139" s="244">
        <f t="shared" si="103"/>
        <v>0</v>
      </c>
      <c r="BV139" s="244">
        <f t="shared" si="104"/>
        <v>0</v>
      </c>
      <c r="BW139" s="244">
        <f t="shared" si="105"/>
        <v>0</v>
      </c>
      <c r="BX139" s="244">
        <f t="shared" si="106"/>
        <v>0</v>
      </c>
      <c r="BY139" s="244"/>
      <c r="BZ139" s="244">
        <f t="shared" si="107"/>
        <v>0</v>
      </c>
      <c r="CA139" s="244">
        <f t="shared" si="108"/>
        <v>0</v>
      </c>
      <c r="CB139" s="244">
        <f t="shared" si="109"/>
        <v>0</v>
      </c>
      <c r="CC139" s="244">
        <f t="shared" si="110"/>
        <v>0</v>
      </c>
      <c r="CD139" s="244">
        <f t="shared" si="111"/>
        <v>0</v>
      </c>
      <c r="CE139" s="244">
        <f t="shared" si="112"/>
        <v>0</v>
      </c>
      <c r="CF139" s="244">
        <f t="shared" si="113"/>
        <v>0</v>
      </c>
      <c r="CG139" s="244">
        <f t="shared" si="114"/>
        <v>0</v>
      </c>
      <c r="CH139" s="244">
        <f t="shared" si="115"/>
        <v>0</v>
      </c>
      <c r="CI139" s="244">
        <f t="shared" si="116"/>
        <v>0</v>
      </c>
      <c r="CJ139" s="244">
        <f t="shared" si="117"/>
        <v>0</v>
      </c>
    </row>
    <row r="140" spans="1:88" ht="75">
      <c r="A140" s="222" t="s">
        <v>3643</v>
      </c>
      <c r="B140" s="232">
        <v>131978</v>
      </c>
      <c r="C140" s="232" t="s">
        <v>1371</v>
      </c>
      <c r="D140" s="232" t="s">
        <v>1372</v>
      </c>
      <c r="E140" s="232" t="s">
        <v>1373</v>
      </c>
      <c r="F140" s="232"/>
      <c r="G140" s="232">
        <v>5462</v>
      </c>
      <c r="H140" s="232" t="s">
        <v>1374</v>
      </c>
      <c r="I140" s="232" t="s">
        <v>116</v>
      </c>
      <c r="J140" s="232" t="s">
        <v>700</v>
      </c>
      <c r="K140" s="232" t="s">
        <v>1375</v>
      </c>
      <c r="L140" s="232" t="s">
        <v>1376</v>
      </c>
      <c r="M140" s="232">
        <v>2022</v>
      </c>
      <c r="N140" s="232">
        <v>4247399</v>
      </c>
      <c r="O140" s="239">
        <f t="shared" si="82"/>
        <v>8.6124018544934326E-4</v>
      </c>
      <c r="P140" s="240">
        <v>6.7</v>
      </c>
      <c r="Q140" s="232">
        <v>0.57999999999999996</v>
      </c>
      <c r="R140" s="232">
        <v>0.02</v>
      </c>
      <c r="S140" s="232">
        <v>0</v>
      </c>
      <c r="T140" s="232">
        <v>0</v>
      </c>
      <c r="U140" s="232">
        <v>0</v>
      </c>
      <c r="V140" s="232">
        <v>6.1</v>
      </c>
      <c r="W140" s="232">
        <v>86.6</v>
      </c>
      <c r="X140" s="232">
        <v>0</v>
      </c>
      <c r="Y140" s="232">
        <v>0</v>
      </c>
      <c r="Z140" s="232">
        <v>0</v>
      </c>
      <c r="AA140" s="232">
        <v>0</v>
      </c>
      <c r="AB140" s="232"/>
      <c r="AC140" s="232">
        <v>6.7</v>
      </c>
      <c r="AD140" s="232">
        <v>0.57999999999999996</v>
      </c>
      <c r="AE140" s="232">
        <v>0.02</v>
      </c>
      <c r="AF140" s="232">
        <v>0</v>
      </c>
      <c r="AG140" s="232">
        <v>0</v>
      </c>
      <c r="AH140" s="232">
        <v>0</v>
      </c>
      <c r="AI140" s="232">
        <v>86.6</v>
      </c>
      <c r="AJ140" s="232">
        <v>0</v>
      </c>
      <c r="AK140" s="232">
        <v>0</v>
      </c>
      <c r="AL140" s="232">
        <v>0</v>
      </c>
      <c r="AM140" s="232">
        <v>0</v>
      </c>
      <c r="AN140" s="233"/>
      <c r="AO140" s="223">
        <f t="shared" si="80"/>
        <v>0</v>
      </c>
      <c r="AP140" s="223">
        <f t="shared" si="80"/>
        <v>0</v>
      </c>
      <c r="AQ140" s="223">
        <f t="shared" si="80"/>
        <v>0</v>
      </c>
      <c r="AR140" s="223">
        <f t="shared" si="79"/>
        <v>0</v>
      </c>
      <c r="AS140" s="223">
        <f t="shared" si="79"/>
        <v>0</v>
      </c>
      <c r="AT140" s="223">
        <f t="shared" si="79"/>
        <v>0</v>
      </c>
      <c r="AU140" s="223">
        <f t="shared" si="81"/>
        <v>0</v>
      </c>
      <c r="AV140" s="223">
        <f t="shared" si="81"/>
        <v>0</v>
      </c>
      <c r="AW140" s="223">
        <f t="shared" si="81"/>
        <v>0</v>
      </c>
      <c r="AX140" s="223">
        <f t="shared" si="81"/>
        <v>0</v>
      </c>
      <c r="AY140" s="223">
        <f t="shared" si="81"/>
        <v>0</v>
      </c>
      <c r="AZ140" s="242"/>
      <c r="BA140" s="244">
        <f t="shared" si="83"/>
        <v>5.7703092425105997E-3</v>
      </c>
      <c r="BB140" s="244">
        <f t="shared" si="84"/>
        <v>4.9951930756061903E-4</v>
      </c>
      <c r="BC140" s="244">
        <f t="shared" si="85"/>
        <v>1.7224803708986865E-5</v>
      </c>
      <c r="BD140" s="244">
        <f t="shared" si="86"/>
        <v>0</v>
      </c>
      <c r="BE140" s="244">
        <f t="shared" si="87"/>
        <v>0</v>
      </c>
      <c r="BF140" s="244">
        <f t="shared" si="88"/>
        <v>0</v>
      </c>
      <c r="BG140" s="244">
        <f t="shared" si="89"/>
        <v>5.2535651312409937E-3</v>
      </c>
      <c r="BH140" s="244">
        <f t="shared" si="90"/>
        <v>7.4583400059913124E-2</v>
      </c>
      <c r="BI140" s="244">
        <f t="shared" si="91"/>
        <v>0</v>
      </c>
      <c r="BJ140" s="244">
        <f t="shared" si="92"/>
        <v>0</v>
      </c>
      <c r="BK140" s="244">
        <f t="shared" si="93"/>
        <v>0</v>
      </c>
      <c r="BL140" s="244">
        <f t="shared" si="94"/>
        <v>0</v>
      </c>
      <c r="BM140" s="244">
        <f t="shared" si="95"/>
        <v>0</v>
      </c>
      <c r="BN140" s="244">
        <f t="shared" si="96"/>
        <v>5.7703092425105997E-3</v>
      </c>
      <c r="BO140" s="244">
        <f t="shared" si="97"/>
        <v>4.9951930756061903E-4</v>
      </c>
      <c r="BP140" s="244">
        <f t="shared" si="98"/>
        <v>1.7224803708986865E-5</v>
      </c>
      <c r="BQ140" s="244">
        <f t="shared" si="99"/>
        <v>0</v>
      </c>
      <c r="BR140" s="244">
        <f t="shared" si="100"/>
        <v>0</v>
      </c>
      <c r="BS140" s="244">
        <f t="shared" si="101"/>
        <v>0</v>
      </c>
      <c r="BT140" s="244">
        <f t="shared" si="102"/>
        <v>7.4583400059913124E-2</v>
      </c>
      <c r="BU140" s="244">
        <f t="shared" si="103"/>
        <v>0</v>
      </c>
      <c r="BV140" s="244">
        <f t="shared" si="104"/>
        <v>0</v>
      </c>
      <c r="BW140" s="244">
        <f t="shared" si="105"/>
        <v>0</v>
      </c>
      <c r="BX140" s="244">
        <f t="shared" si="106"/>
        <v>0</v>
      </c>
      <c r="BY140" s="244"/>
      <c r="BZ140" s="244">
        <f t="shared" si="107"/>
        <v>0</v>
      </c>
      <c r="CA140" s="244">
        <f t="shared" si="108"/>
        <v>0</v>
      </c>
      <c r="CB140" s="244">
        <f t="shared" si="109"/>
        <v>0</v>
      </c>
      <c r="CC140" s="244">
        <f t="shared" si="110"/>
        <v>0</v>
      </c>
      <c r="CD140" s="244">
        <f t="shared" si="111"/>
        <v>0</v>
      </c>
      <c r="CE140" s="244">
        <f t="shared" si="112"/>
        <v>0</v>
      </c>
      <c r="CF140" s="244">
        <f t="shared" si="113"/>
        <v>0</v>
      </c>
      <c r="CG140" s="244">
        <f t="shared" si="114"/>
        <v>0</v>
      </c>
      <c r="CH140" s="244">
        <f t="shared" si="115"/>
        <v>0</v>
      </c>
      <c r="CI140" s="244">
        <f t="shared" si="116"/>
        <v>0</v>
      </c>
      <c r="CJ140" s="244">
        <f t="shared" si="117"/>
        <v>0</v>
      </c>
    </row>
    <row r="141" spans="1:88" ht="90">
      <c r="A141" s="222" t="s">
        <v>3643</v>
      </c>
      <c r="B141" s="232">
        <v>115239</v>
      </c>
      <c r="C141" s="232" t="s">
        <v>1377</v>
      </c>
      <c r="D141" s="232"/>
      <c r="E141" s="232" t="s">
        <v>1378</v>
      </c>
      <c r="F141" s="232"/>
      <c r="G141" s="232">
        <v>8586</v>
      </c>
      <c r="H141" s="232" t="s">
        <v>1379</v>
      </c>
      <c r="I141" s="232" t="s">
        <v>126</v>
      </c>
      <c r="J141" s="232" t="s">
        <v>700</v>
      </c>
      <c r="K141" s="232" t="s">
        <v>1380</v>
      </c>
      <c r="L141" s="232"/>
      <c r="M141" s="232">
        <v>2022</v>
      </c>
      <c r="N141" s="232">
        <v>1025824</v>
      </c>
      <c r="O141" s="239">
        <f t="shared" si="82"/>
        <v>6.2627215308604166E-4</v>
      </c>
      <c r="P141" s="232">
        <v>92.67</v>
      </c>
      <c r="Q141" s="232">
        <v>0.46</v>
      </c>
      <c r="R141" s="232">
        <v>0</v>
      </c>
      <c r="S141" s="232">
        <v>0</v>
      </c>
      <c r="T141" s="232">
        <v>0.77</v>
      </c>
      <c r="U141" s="232">
        <v>0</v>
      </c>
      <c r="V141" s="232">
        <v>6.1</v>
      </c>
      <c r="W141" s="232">
        <v>0</v>
      </c>
      <c r="X141" s="232">
        <v>0</v>
      </c>
      <c r="Y141" s="232">
        <v>0</v>
      </c>
      <c r="Z141" s="232">
        <v>0</v>
      </c>
      <c r="AA141" s="232">
        <v>0</v>
      </c>
      <c r="AB141" s="232"/>
      <c r="AC141" s="232">
        <v>38.9</v>
      </c>
      <c r="AD141" s="232">
        <v>0.46</v>
      </c>
      <c r="AE141" s="232">
        <v>0</v>
      </c>
      <c r="AF141" s="232">
        <v>0</v>
      </c>
      <c r="AG141" s="232">
        <v>0.77</v>
      </c>
      <c r="AH141" s="232">
        <v>0</v>
      </c>
      <c r="AI141" s="232">
        <v>0</v>
      </c>
      <c r="AJ141" s="232">
        <v>0</v>
      </c>
      <c r="AK141" s="232">
        <v>0</v>
      </c>
      <c r="AL141" s="232">
        <v>0</v>
      </c>
      <c r="AM141" s="232">
        <v>0</v>
      </c>
      <c r="AN141" s="233"/>
      <c r="AO141" s="223">
        <f t="shared" si="80"/>
        <v>53.77</v>
      </c>
      <c r="AP141" s="223">
        <f t="shared" si="80"/>
        <v>0</v>
      </c>
      <c r="AQ141" s="223">
        <f t="shared" si="80"/>
        <v>0</v>
      </c>
      <c r="AR141" s="223">
        <f t="shared" si="79"/>
        <v>0</v>
      </c>
      <c r="AS141" s="223">
        <f t="shared" si="79"/>
        <v>0</v>
      </c>
      <c r="AT141" s="223">
        <f t="shared" si="79"/>
        <v>0</v>
      </c>
      <c r="AU141" s="223">
        <f t="shared" si="81"/>
        <v>0</v>
      </c>
      <c r="AV141" s="223">
        <f t="shared" si="81"/>
        <v>0</v>
      </c>
      <c r="AW141" s="223">
        <f t="shared" si="81"/>
        <v>0</v>
      </c>
      <c r="AX141" s="223">
        <f t="shared" si="81"/>
        <v>0</v>
      </c>
      <c r="AY141" s="223">
        <f t="shared" si="81"/>
        <v>0</v>
      </c>
      <c r="AZ141" s="242"/>
      <c r="BA141" s="244">
        <f t="shared" si="83"/>
        <v>5.8036640426483481E-2</v>
      </c>
      <c r="BB141" s="244">
        <f t="shared" si="84"/>
        <v>2.8808519041957918E-4</v>
      </c>
      <c r="BC141" s="244">
        <f t="shared" si="85"/>
        <v>0</v>
      </c>
      <c r="BD141" s="244">
        <f t="shared" si="86"/>
        <v>0</v>
      </c>
      <c r="BE141" s="244">
        <f t="shared" si="87"/>
        <v>4.8222955787625206E-4</v>
      </c>
      <c r="BF141" s="244">
        <f t="shared" si="88"/>
        <v>0</v>
      </c>
      <c r="BG141" s="244">
        <f t="shared" si="89"/>
        <v>3.8202601338248538E-3</v>
      </c>
      <c r="BH141" s="244">
        <f t="shared" si="90"/>
        <v>0</v>
      </c>
      <c r="BI141" s="244">
        <f t="shared" si="91"/>
        <v>0</v>
      </c>
      <c r="BJ141" s="244">
        <f t="shared" si="92"/>
        <v>0</v>
      </c>
      <c r="BK141" s="244">
        <f t="shared" si="93"/>
        <v>0</v>
      </c>
      <c r="BL141" s="244">
        <f t="shared" si="94"/>
        <v>0</v>
      </c>
      <c r="BM141" s="244">
        <f t="shared" si="95"/>
        <v>0</v>
      </c>
      <c r="BN141" s="244">
        <f t="shared" si="96"/>
        <v>2.436198675504702E-2</v>
      </c>
      <c r="BO141" s="244">
        <f t="shared" si="97"/>
        <v>2.8808519041957918E-4</v>
      </c>
      <c r="BP141" s="244">
        <f t="shared" si="98"/>
        <v>0</v>
      </c>
      <c r="BQ141" s="244">
        <f t="shared" si="99"/>
        <v>0</v>
      </c>
      <c r="BR141" s="244">
        <f t="shared" si="100"/>
        <v>4.8222955787625206E-4</v>
      </c>
      <c r="BS141" s="244">
        <f t="shared" si="101"/>
        <v>0</v>
      </c>
      <c r="BT141" s="244">
        <f t="shared" si="102"/>
        <v>0</v>
      </c>
      <c r="BU141" s="244">
        <f t="shared" si="103"/>
        <v>0</v>
      </c>
      <c r="BV141" s="244">
        <f t="shared" si="104"/>
        <v>0</v>
      </c>
      <c r="BW141" s="244">
        <f t="shared" si="105"/>
        <v>0</v>
      </c>
      <c r="BX141" s="244">
        <f t="shared" si="106"/>
        <v>0</v>
      </c>
      <c r="BY141" s="244"/>
      <c r="BZ141" s="244">
        <f t="shared" si="107"/>
        <v>3.3674653671436461E-2</v>
      </c>
      <c r="CA141" s="244">
        <f t="shared" si="108"/>
        <v>0</v>
      </c>
      <c r="CB141" s="244">
        <f t="shared" si="109"/>
        <v>0</v>
      </c>
      <c r="CC141" s="244">
        <f t="shared" si="110"/>
        <v>0</v>
      </c>
      <c r="CD141" s="244">
        <f t="shared" si="111"/>
        <v>0</v>
      </c>
      <c r="CE141" s="244">
        <f t="shared" si="112"/>
        <v>0</v>
      </c>
      <c r="CF141" s="244">
        <f t="shared" si="113"/>
        <v>0</v>
      </c>
      <c r="CG141" s="244">
        <f t="shared" si="114"/>
        <v>0</v>
      </c>
      <c r="CH141" s="244">
        <f t="shared" si="115"/>
        <v>0</v>
      </c>
      <c r="CI141" s="244">
        <f t="shared" si="116"/>
        <v>0</v>
      </c>
      <c r="CJ141" s="244">
        <f t="shared" si="117"/>
        <v>0</v>
      </c>
    </row>
    <row r="142" spans="1:88" ht="60">
      <c r="A142" s="222" t="s">
        <v>3643</v>
      </c>
      <c r="B142" s="232">
        <v>102267</v>
      </c>
      <c r="C142" s="232" t="s">
        <v>1381</v>
      </c>
      <c r="D142" s="232"/>
      <c r="E142" s="232" t="s">
        <v>1382</v>
      </c>
      <c r="F142" s="232"/>
      <c r="G142" s="232">
        <v>9411</v>
      </c>
      <c r="H142" s="232" t="s">
        <v>1383</v>
      </c>
      <c r="I142" s="232" t="s">
        <v>1172</v>
      </c>
      <c r="J142" s="232" t="s">
        <v>700</v>
      </c>
      <c r="K142" s="232" t="s">
        <v>1384</v>
      </c>
      <c r="L142" s="232"/>
      <c r="M142" s="232">
        <v>2022</v>
      </c>
      <c r="N142" s="232">
        <v>1033793</v>
      </c>
      <c r="O142" s="239">
        <f t="shared" si="82"/>
        <v>1.7254983870787104E-2</v>
      </c>
      <c r="P142" s="232">
        <v>93.9</v>
      </c>
      <c r="Q142" s="232">
        <v>0</v>
      </c>
      <c r="R142" s="232">
        <v>0</v>
      </c>
      <c r="S142" s="232">
        <v>0</v>
      </c>
      <c r="T142" s="232">
        <v>0</v>
      </c>
      <c r="U142" s="232">
        <v>0</v>
      </c>
      <c r="V142" s="232">
        <v>6.1</v>
      </c>
      <c r="W142" s="232">
        <v>0</v>
      </c>
      <c r="X142" s="232">
        <v>0</v>
      </c>
      <c r="Y142" s="232">
        <v>0</v>
      </c>
      <c r="Z142" s="232">
        <v>0</v>
      </c>
      <c r="AA142" s="232">
        <v>0</v>
      </c>
      <c r="AB142" s="232"/>
      <c r="AC142" s="232">
        <v>93.9</v>
      </c>
      <c r="AD142" s="232">
        <v>0</v>
      </c>
      <c r="AE142" s="232">
        <v>0</v>
      </c>
      <c r="AF142" s="232">
        <v>0</v>
      </c>
      <c r="AG142" s="232">
        <v>0</v>
      </c>
      <c r="AH142" s="232">
        <v>0</v>
      </c>
      <c r="AI142" s="232">
        <v>0</v>
      </c>
      <c r="AJ142" s="232">
        <v>0</v>
      </c>
      <c r="AK142" s="232">
        <v>0</v>
      </c>
      <c r="AL142" s="232">
        <v>0</v>
      </c>
      <c r="AM142" s="232">
        <v>0</v>
      </c>
      <c r="AN142" s="233"/>
      <c r="AO142" s="223">
        <f t="shared" si="80"/>
        <v>0</v>
      </c>
      <c r="AP142" s="223">
        <f t="shared" si="80"/>
        <v>0</v>
      </c>
      <c r="AQ142" s="223">
        <f t="shared" si="80"/>
        <v>0</v>
      </c>
      <c r="AR142" s="223">
        <f t="shared" si="79"/>
        <v>0</v>
      </c>
      <c r="AS142" s="223">
        <f t="shared" si="79"/>
        <v>0</v>
      </c>
      <c r="AT142" s="223">
        <f t="shared" si="79"/>
        <v>0</v>
      </c>
      <c r="AU142" s="223">
        <f t="shared" si="81"/>
        <v>0</v>
      </c>
      <c r="AV142" s="223">
        <f t="shared" si="81"/>
        <v>0</v>
      </c>
      <c r="AW142" s="223">
        <f t="shared" si="81"/>
        <v>0</v>
      </c>
      <c r="AX142" s="223">
        <f t="shared" si="81"/>
        <v>0</v>
      </c>
      <c r="AY142" s="223">
        <f t="shared" si="81"/>
        <v>0</v>
      </c>
      <c r="AZ142" s="242"/>
      <c r="BA142" s="244">
        <f t="shared" si="83"/>
        <v>1.6202429854669091</v>
      </c>
      <c r="BB142" s="244">
        <f t="shared" si="84"/>
        <v>0</v>
      </c>
      <c r="BC142" s="244">
        <f t="shared" si="85"/>
        <v>0</v>
      </c>
      <c r="BD142" s="244">
        <f t="shared" si="86"/>
        <v>0</v>
      </c>
      <c r="BE142" s="244">
        <f t="shared" si="87"/>
        <v>0</v>
      </c>
      <c r="BF142" s="244">
        <f t="shared" si="88"/>
        <v>0</v>
      </c>
      <c r="BG142" s="244">
        <f t="shared" si="89"/>
        <v>0.10525540161180133</v>
      </c>
      <c r="BH142" s="244">
        <f t="shared" si="90"/>
        <v>0</v>
      </c>
      <c r="BI142" s="244">
        <f t="shared" si="91"/>
        <v>0</v>
      </c>
      <c r="BJ142" s="244">
        <f t="shared" si="92"/>
        <v>0</v>
      </c>
      <c r="BK142" s="244">
        <f t="shared" si="93"/>
        <v>0</v>
      </c>
      <c r="BL142" s="244">
        <f t="shared" si="94"/>
        <v>0</v>
      </c>
      <c r="BM142" s="244">
        <f t="shared" si="95"/>
        <v>0</v>
      </c>
      <c r="BN142" s="244">
        <f t="shared" si="96"/>
        <v>1.6202429854669091</v>
      </c>
      <c r="BO142" s="244">
        <f t="shared" si="97"/>
        <v>0</v>
      </c>
      <c r="BP142" s="244">
        <f t="shared" si="98"/>
        <v>0</v>
      </c>
      <c r="BQ142" s="244">
        <f t="shared" si="99"/>
        <v>0</v>
      </c>
      <c r="BR142" s="244">
        <f t="shared" si="100"/>
        <v>0</v>
      </c>
      <c r="BS142" s="244">
        <f t="shared" si="101"/>
        <v>0</v>
      </c>
      <c r="BT142" s="244">
        <f t="shared" si="102"/>
        <v>0</v>
      </c>
      <c r="BU142" s="244">
        <f t="shared" si="103"/>
        <v>0</v>
      </c>
      <c r="BV142" s="244">
        <f t="shared" si="104"/>
        <v>0</v>
      </c>
      <c r="BW142" s="244">
        <f t="shared" si="105"/>
        <v>0</v>
      </c>
      <c r="BX142" s="244">
        <f t="shared" si="106"/>
        <v>0</v>
      </c>
      <c r="BY142" s="244"/>
      <c r="BZ142" s="244">
        <f t="shared" si="107"/>
        <v>0</v>
      </c>
      <c r="CA142" s="244">
        <f t="shared" si="108"/>
        <v>0</v>
      </c>
      <c r="CB142" s="244">
        <f t="shared" si="109"/>
        <v>0</v>
      </c>
      <c r="CC142" s="244">
        <f t="shared" si="110"/>
        <v>0</v>
      </c>
      <c r="CD142" s="244">
        <f t="shared" si="111"/>
        <v>0</v>
      </c>
      <c r="CE142" s="244">
        <f t="shared" si="112"/>
        <v>0</v>
      </c>
      <c r="CF142" s="244">
        <f t="shared" si="113"/>
        <v>0</v>
      </c>
      <c r="CG142" s="244">
        <f t="shared" si="114"/>
        <v>0</v>
      </c>
      <c r="CH142" s="244">
        <f t="shared" si="115"/>
        <v>0</v>
      </c>
      <c r="CI142" s="244">
        <f t="shared" si="116"/>
        <v>0</v>
      </c>
      <c r="CJ142" s="244">
        <f t="shared" si="117"/>
        <v>0</v>
      </c>
    </row>
    <row r="143" spans="1:88" ht="60">
      <c r="A143" s="222" t="s">
        <v>3643</v>
      </c>
      <c r="B143" s="232">
        <v>101741</v>
      </c>
      <c r="C143" s="232" t="s">
        <v>1385</v>
      </c>
      <c r="D143" s="232"/>
      <c r="E143" s="232" t="s">
        <v>1386</v>
      </c>
      <c r="F143" s="232"/>
      <c r="G143" s="232">
        <v>9411</v>
      </c>
      <c r="H143" s="232" t="s">
        <v>1387</v>
      </c>
      <c r="I143" s="232" t="s">
        <v>1172</v>
      </c>
      <c r="J143" s="232" t="s">
        <v>700</v>
      </c>
      <c r="K143" s="232" t="s">
        <v>1388</v>
      </c>
      <c r="L143" s="232"/>
      <c r="M143" s="232">
        <v>2022</v>
      </c>
      <c r="N143" s="232">
        <v>1256206</v>
      </c>
      <c r="O143" s="239">
        <f t="shared" si="82"/>
        <v>2.0967267401100591E-2</v>
      </c>
      <c r="P143" s="232">
        <v>86</v>
      </c>
      <c r="Q143" s="232">
        <v>0</v>
      </c>
      <c r="R143" s="232">
        <v>0</v>
      </c>
      <c r="S143" s="232">
        <v>0</v>
      </c>
      <c r="T143" s="232">
        <v>0</v>
      </c>
      <c r="U143" s="232">
        <v>0</v>
      </c>
      <c r="V143" s="232">
        <v>6.1</v>
      </c>
      <c r="W143" s="232">
        <v>7.9</v>
      </c>
      <c r="X143" s="232">
        <v>0</v>
      </c>
      <c r="Y143" s="232">
        <v>0</v>
      </c>
      <c r="Z143" s="232">
        <v>0</v>
      </c>
      <c r="AA143" s="232">
        <v>0</v>
      </c>
      <c r="AB143" s="232"/>
      <c r="AC143" s="232">
        <v>86</v>
      </c>
      <c r="AD143" s="232">
        <v>0</v>
      </c>
      <c r="AE143" s="232">
        <v>0</v>
      </c>
      <c r="AF143" s="232">
        <v>0</v>
      </c>
      <c r="AG143" s="232">
        <v>0</v>
      </c>
      <c r="AH143" s="232">
        <v>0</v>
      </c>
      <c r="AI143" s="232">
        <v>7.9</v>
      </c>
      <c r="AJ143" s="232">
        <v>0</v>
      </c>
      <c r="AK143" s="232">
        <v>0</v>
      </c>
      <c r="AL143" s="232">
        <v>0</v>
      </c>
      <c r="AM143" s="232">
        <v>0</v>
      </c>
      <c r="AN143" s="233"/>
      <c r="AO143" s="223">
        <f t="shared" si="80"/>
        <v>0</v>
      </c>
      <c r="AP143" s="223">
        <f t="shared" si="80"/>
        <v>0</v>
      </c>
      <c r="AQ143" s="223">
        <f t="shared" si="80"/>
        <v>0</v>
      </c>
      <c r="AR143" s="223">
        <f t="shared" si="79"/>
        <v>0</v>
      </c>
      <c r="AS143" s="223">
        <f t="shared" si="79"/>
        <v>0</v>
      </c>
      <c r="AT143" s="223">
        <f t="shared" si="79"/>
        <v>0</v>
      </c>
      <c r="AU143" s="223">
        <f t="shared" si="81"/>
        <v>0</v>
      </c>
      <c r="AV143" s="223">
        <f t="shared" si="81"/>
        <v>0</v>
      </c>
      <c r="AW143" s="223">
        <f t="shared" si="81"/>
        <v>0</v>
      </c>
      <c r="AX143" s="223">
        <f t="shared" si="81"/>
        <v>0</v>
      </c>
      <c r="AY143" s="223">
        <f t="shared" si="81"/>
        <v>0</v>
      </c>
      <c r="AZ143" s="242"/>
      <c r="BA143" s="244">
        <f t="shared" si="83"/>
        <v>1.8031849964946509</v>
      </c>
      <c r="BB143" s="244">
        <f t="shared" si="84"/>
        <v>0</v>
      </c>
      <c r="BC143" s="244">
        <f t="shared" si="85"/>
        <v>0</v>
      </c>
      <c r="BD143" s="244">
        <f t="shared" si="86"/>
        <v>0</v>
      </c>
      <c r="BE143" s="244">
        <f t="shared" si="87"/>
        <v>0</v>
      </c>
      <c r="BF143" s="244">
        <f t="shared" si="88"/>
        <v>0</v>
      </c>
      <c r="BG143" s="244">
        <f t="shared" si="89"/>
        <v>0.12790033114671359</v>
      </c>
      <c r="BH143" s="244">
        <f t="shared" si="90"/>
        <v>0.16564141246869468</v>
      </c>
      <c r="BI143" s="244">
        <f t="shared" si="91"/>
        <v>0</v>
      </c>
      <c r="BJ143" s="244">
        <f t="shared" si="92"/>
        <v>0</v>
      </c>
      <c r="BK143" s="244">
        <f t="shared" si="93"/>
        <v>0</v>
      </c>
      <c r="BL143" s="244">
        <f t="shared" si="94"/>
        <v>0</v>
      </c>
      <c r="BM143" s="244">
        <f t="shared" si="95"/>
        <v>0</v>
      </c>
      <c r="BN143" s="244">
        <f t="shared" si="96"/>
        <v>1.8031849964946509</v>
      </c>
      <c r="BO143" s="244">
        <f t="shared" si="97"/>
        <v>0</v>
      </c>
      <c r="BP143" s="244">
        <f t="shared" si="98"/>
        <v>0</v>
      </c>
      <c r="BQ143" s="244">
        <f t="shared" si="99"/>
        <v>0</v>
      </c>
      <c r="BR143" s="244">
        <f t="shared" si="100"/>
        <v>0</v>
      </c>
      <c r="BS143" s="244">
        <f t="shared" si="101"/>
        <v>0</v>
      </c>
      <c r="BT143" s="244">
        <f t="shared" si="102"/>
        <v>0.16564141246869468</v>
      </c>
      <c r="BU143" s="244">
        <f t="shared" si="103"/>
        <v>0</v>
      </c>
      <c r="BV143" s="244">
        <f t="shared" si="104"/>
        <v>0</v>
      </c>
      <c r="BW143" s="244">
        <f t="shared" si="105"/>
        <v>0</v>
      </c>
      <c r="BX143" s="244">
        <f t="shared" si="106"/>
        <v>0</v>
      </c>
      <c r="BY143" s="244"/>
      <c r="BZ143" s="244">
        <f t="shared" si="107"/>
        <v>0</v>
      </c>
      <c r="CA143" s="244">
        <f t="shared" si="108"/>
        <v>0</v>
      </c>
      <c r="CB143" s="244">
        <f t="shared" si="109"/>
        <v>0</v>
      </c>
      <c r="CC143" s="244">
        <f t="shared" si="110"/>
        <v>0</v>
      </c>
      <c r="CD143" s="244">
        <f t="shared" si="111"/>
        <v>0</v>
      </c>
      <c r="CE143" s="244">
        <f t="shared" si="112"/>
        <v>0</v>
      </c>
      <c r="CF143" s="244">
        <f t="shared" si="113"/>
        <v>0</v>
      </c>
      <c r="CG143" s="244">
        <f t="shared" si="114"/>
        <v>0</v>
      </c>
      <c r="CH143" s="244">
        <f t="shared" si="115"/>
        <v>0</v>
      </c>
      <c r="CI143" s="244">
        <f t="shared" si="116"/>
        <v>0</v>
      </c>
      <c r="CJ143" s="244">
        <f t="shared" si="117"/>
        <v>0</v>
      </c>
    </row>
    <row r="144" spans="1:88" ht="60">
      <c r="A144" s="222" t="s">
        <v>3643</v>
      </c>
      <c r="B144" s="232">
        <v>113915</v>
      </c>
      <c r="C144" s="232" t="s">
        <v>1389</v>
      </c>
      <c r="D144" s="232"/>
      <c r="E144" s="232" t="s">
        <v>1390</v>
      </c>
      <c r="F144" s="232"/>
      <c r="G144" s="232">
        <v>8564</v>
      </c>
      <c r="H144" s="232" t="s">
        <v>1391</v>
      </c>
      <c r="I144" s="232" t="s">
        <v>126</v>
      </c>
      <c r="J144" s="232" t="s">
        <v>700</v>
      </c>
      <c r="K144" s="232" t="s">
        <v>1392</v>
      </c>
      <c r="L144" s="232"/>
      <c r="M144" s="232">
        <v>2022</v>
      </c>
      <c r="N144" s="232">
        <v>920077</v>
      </c>
      <c r="O144" s="239">
        <f t="shared" si="82"/>
        <v>5.6171292911351845E-4</v>
      </c>
      <c r="P144" s="232">
        <v>58.5</v>
      </c>
      <c r="Q144" s="232">
        <v>0</v>
      </c>
      <c r="R144" s="232">
        <v>0</v>
      </c>
      <c r="S144" s="232">
        <v>0</v>
      </c>
      <c r="T144" s="232">
        <v>0</v>
      </c>
      <c r="U144" s="232">
        <v>0</v>
      </c>
      <c r="V144" s="232">
        <v>6.1</v>
      </c>
      <c r="W144" s="232">
        <v>35.4</v>
      </c>
      <c r="X144" s="232">
        <v>0</v>
      </c>
      <c r="Y144" s="232">
        <v>0</v>
      </c>
      <c r="Z144" s="232">
        <v>0</v>
      </c>
      <c r="AA144" s="232">
        <v>0</v>
      </c>
      <c r="AB144" s="232"/>
      <c r="AC144" s="232">
        <v>58.5</v>
      </c>
      <c r="AD144" s="232">
        <v>0</v>
      </c>
      <c r="AE144" s="232">
        <v>0</v>
      </c>
      <c r="AF144" s="232">
        <v>0</v>
      </c>
      <c r="AG144" s="232">
        <v>0</v>
      </c>
      <c r="AH144" s="232">
        <v>0</v>
      </c>
      <c r="AI144" s="232">
        <v>35.4</v>
      </c>
      <c r="AJ144" s="232">
        <v>0</v>
      </c>
      <c r="AK144" s="232">
        <v>0</v>
      </c>
      <c r="AL144" s="232">
        <v>0</v>
      </c>
      <c r="AM144" s="232">
        <v>0</v>
      </c>
      <c r="AN144" s="233"/>
      <c r="AO144" s="223">
        <f t="shared" si="80"/>
        <v>0</v>
      </c>
      <c r="AP144" s="223">
        <f t="shared" si="80"/>
        <v>0</v>
      </c>
      <c r="AQ144" s="223">
        <f t="shared" si="80"/>
        <v>0</v>
      </c>
      <c r="AR144" s="223">
        <f t="shared" si="79"/>
        <v>0</v>
      </c>
      <c r="AS144" s="223">
        <f t="shared" si="79"/>
        <v>0</v>
      </c>
      <c r="AT144" s="223">
        <f t="shared" si="79"/>
        <v>0</v>
      </c>
      <c r="AU144" s="223">
        <f t="shared" si="81"/>
        <v>0</v>
      </c>
      <c r="AV144" s="223">
        <f t="shared" si="81"/>
        <v>0</v>
      </c>
      <c r="AW144" s="223">
        <f t="shared" si="81"/>
        <v>0</v>
      </c>
      <c r="AX144" s="223">
        <f t="shared" si="81"/>
        <v>0</v>
      </c>
      <c r="AY144" s="223">
        <f t="shared" si="81"/>
        <v>0</v>
      </c>
      <c r="AZ144" s="242"/>
      <c r="BA144" s="244">
        <f t="shared" si="83"/>
        <v>3.2860206353140832E-2</v>
      </c>
      <c r="BB144" s="244">
        <f t="shared" si="84"/>
        <v>0</v>
      </c>
      <c r="BC144" s="244">
        <f t="shared" si="85"/>
        <v>0</v>
      </c>
      <c r="BD144" s="244">
        <f t="shared" si="86"/>
        <v>0</v>
      </c>
      <c r="BE144" s="244">
        <f t="shared" si="87"/>
        <v>0</v>
      </c>
      <c r="BF144" s="244">
        <f t="shared" si="88"/>
        <v>0</v>
      </c>
      <c r="BG144" s="244">
        <f t="shared" si="89"/>
        <v>3.4264488675924622E-3</v>
      </c>
      <c r="BH144" s="244">
        <f t="shared" si="90"/>
        <v>1.9884637690618552E-2</v>
      </c>
      <c r="BI144" s="244">
        <f t="shared" si="91"/>
        <v>0</v>
      </c>
      <c r="BJ144" s="244">
        <f t="shared" si="92"/>
        <v>0</v>
      </c>
      <c r="BK144" s="244">
        <f t="shared" si="93"/>
        <v>0</v>
      </c>
      <c r="BL144" s="244">
        <f t="shared" si="94"/>
        <v>0</v>
      </c>
      <c r="BM144" s="244">
        <f t="shared" si="95"/>
        <v>0</v>
      </c>
      <c r="BN144" s="244">
        <f t="shared" si="96"/>
        <v>3.2860206353140832E-2</v>
      </c>
      <c r="BO144" s="244">
        <f t="shared" si="97"/>
        <v>0</v>
      </c>
      <c r="BP144" s="244">
        <f t="shared" si="98"/>
        <v>0</v>
      </c>
      <c r="BQ144" s="244">
        <f t="shared" si="99"/>
        <v>0</v>
      </c>
      <c r="BR144" s="244">
        <f t="shared" si="100"/>
        <v>0</v>
      </c>
      <c r="BS144" s="244">
        <f t="shared" si="101"/>
        <v>0</v>
      </c>
      <c r="BT144" s="244">
        <f t="shared" si="102"/>
        <v>1.9884637690618552E-2</v>
      </c>
      <c r="BU144" s="244">
        <f t="shared" si="103"/>
        <v>0</v>
      </c>
      <c r="BV144" s="244">
        <f t="shared" si="104"/>
        <v>0</v>
      </c>
      <c r="BW144" s="244">
        <f t="shared" si="105"/>
        <v>0</v>
      </c>
      <c r="BX144" s="244">
        <f t="shared" si="106"/>
        <v>0</v>
      </c>
      <c r="BY144" s="244"/>
      <c r="BZ144" s="244">
        <f t="shared" si="107"/>
        <v>0</v>
      </c>
      <c r="CA144" s="244">
        <f t="shared" si="108"/>
        <v>0</v>
      </c>
      <c r="CB144" s="244">
        <f t="shared" si="109"/>
        <v>0</v>
      </c>
      <c r="CC144" s="244">
        <f t="shared" si="110"/>
        <v>0</v>
      </c>
      <c r="CD144" s="244">
        <f t="shared" si="111"/>
        <v>0</v>
      </c>
      <c r="CE144" s="244">
        <f t="shared" si="112"/>
        <v>0</v>
      </c>
      <c r="CF144" s="244">
        <f t="shared" si="113"/>
        <v>0</v>
      </c>
      <c r="CG144" s="244">
        <f t="shared" si="114"/>
        <v>0</v>
      </c>
      <c r="CH144" s="244">
        <f t="shared" si="115"/>
        <v>0</v>
      </c>
      <c r="CI144" s="244">
        <f t="shared" si="116"/>
        <v>0</v>
      </c>
      <c r="CJ144" s="244">
        <f t="shared" si="117"/>
        <v>0</v>
      </c>
    </row>
    <row r="145" spans="1:88" ht="60">
      <c r="A145" s="222" t="s">
        <v>3643</v>
      </c>
      <c r="B145" s="232">
        <v>99953</v>
      </c>
      <c r="C145" s="232" t="s">
        <v>1393</v>
      </c>
      <c r="D145" s="232" t="s">
        <v>1394</v>
      </c>
      <c r="E145" s="232" t="s">
        <v>1395</v>
      </c>
      <c r="F145" s="232"/>
      <c r="G145" s="232">
        <v>9427</v>
      </c>
      <c r="H145" s="232" t="s">
        <v>1396</v>
      </c>
      <c r="I145" s="232" t="s">
        <v>1172</v>
      </c>
      <c r="J145" s="232" t="s">
        <v>700</v>
      </c>
      <c r="K145" s="232" t="s">
        <v>1397</v>
      </c>
      <c r="L145" s="232" t="s">
        <v>1398</v>
      </c>
      <c r="M145" s="232">
        <v>2022</v>
      </c>
      <c r="N145" s="232">
        <v>6958578</v>
      </c>
      <c r="O145" s="239">
        <f t="shared" si="82"/>
        <v>0.11614525456606301</v>
      </c>
      <c r="P145" s="232">
        <v>76</v>
      </c>
      <c r="Q145" s="232">
        <v>2.9</v>
      </c>
      <c r="R145" s="232">
        <v>0</v>
      </c>
      <c r="S145" s="232">
        <v>0</v>
      </c>
      <c r="T145" s="232">
        <v>0</v>
      </c>
      <c r="U145" s="232">
        <v>0</v>
      </c>
      <c r="V145" s="232">
        <v>6.1</v>
      </c>
      <c r="W145" s="232">
        <v>15</v>
      </c>
      <c r="X145" s="232">
        <v>0</v>
      </c>
      <c r="Y145" s="232">
        <v>0</v>
      </c>
      <c r="Z145" s="232">
        <v>0</v>
      </c>
      <c r="AA145" s="232">
        <v>0</v>
      </c>
      <c r="AB145" s="232"/>
      <c r="AC145" s="232">
        <v>76</v>
      </c>
      <c r="AD145" s="232">
        <v>2.9</v>
      </c>
      <c r="AE145" s="232">
        <v>0</v>
      </c>
      <c r="AF145" s="232">
        <v>0</v>
      </c>
      <c r="AG145" s="232">
        <v>0</v>
      </c>
      <c r="AH145" s="232">
        <v>0</v>
      </c>
      <c r="AI145" s="232">
        <v>15</v>
      </c>
      <c r="AJ145" s="232">
        <v>0</v>
      </c>
      <c r="AK145" s="232">
        <v>0</v>
      </c>
      <c r="AL145" s="232">
        <v>0</v>
      </c>
      <c r="AM145" s="232">
        <v>0</v>
      </c>
      <c r="AN145" s="233"/>
      <c r="AO145" s="223">
        <f t="shared" si="80"/>
        <v>0</v>
      </c>
      <c r="AP145" s="223">
        <f t="shared" si="80"/>
        <v>0</v>
      </c>
      <c r="AQ145" s="223">
        <f t="shared" si="80"/>
        <v>0</v>
      </c>
      <c r="AR145" s="223">
        <f t="shared" si="79"/>
        <v>0</v>
      </c>
      <c r="AS145" s="223">
        <f t="shared" si="79"/>
        <v>0</v>
      </c>
      <c r="AT145" s="223">
        <f t="shared" si="79"/>
        <v>0</v>
      </c>
      <c r="AU145" s="223">
        <f t="shared" si="81"/>
        <v>0</v>
      </c>
      <c r="AV145" s="223">
        <f t="shared" si="81"/>
        <v>0</v>
      </c>
      <c r="AW145" s="223">
        <f t="shared" si="81"/>
        <v>0</v>
      </c>
      <c r="AX145" s="223">
        <f t="shared" si="81"/>
        <v>0</v>
      </c>
      <c r="AY145" s="223">
        <f t="shared" si="81"/>
        <v>0</v>
      </c>
      <c r="AZ145" s="242"/>
      <c r="BA145" s="244">
        <f t="shared" si="83"/>
        <v>8.8270393470207882</v>
      </c>
      <c r="BB145" s="244">
        <f t="shared" si="84"/>
        <v>0.33682123824158272</v>
      </c>
      <c r="BC145" s="244">
        <f t="shared" si="85"/>
        <v>0</v>
      </c>
      <c r="BD145" s="244">
        <f t="shared" si="86"/>
        <v>0</v>
      </c>
      <c r="BE145" s="244">
        <f t="shared" si="87"/>
        <v>0</v>
      </c>
      <c r="BF145" s="244">
        <f t="shared" si="88"/>
        <v>0</v>
      </c>
      <c r="BG145" s="244">
        <f t="shared" si="89"/>
        <v>0.70848605285298427</v>
      </c>
      <c r="BH145" s="244">
        <f t="shared" si="90"/>
        <v>1.742178818490945</v>
      </c>
      <c r="BI145" s="244">
        <f t="shared" si="91"/>
        <v>0</v>
      </c>
      <c r="BJ145" s="244">
        <f t="shared" si="92"/>
        <v>0</v>
      </c>
      <c r="BK145" s="244">
        <f t="shared" si="93"/>
        <v>0</v>
      </c>
      <c r="BL145" s="244">
        <f t="shared" si="94"/>
        <v>0</v>
      </c>
      <c r="BM145" s="244">
        <f t="shared" si="95"/>
        <v>0</v>
      </c>
      <c r="BN145" s="244">
        <f t="shared" si="96"/>
        <v>8.8270393470207882</v>
      </c>
      <c r="BO145" s="244">
        <f t="shared" si="97"/>
        <v>0.33682123824158272</v>
      </c>
      <c r="BP145" s="244">
        <f t="shared" si="98"/>
        <v>0</v>
      </c>
      <c r="BQ145" s="244">
        <f t="shared" si="99"/>
        <v>0</v>
      </c>
      <c r="BR145" s="244">
        <f t="shared" si="100"/>
        <v>0</v>
      </c>
      <c r="BS145" s="244">
        <f t="shared" si="101"/>
        <v>0</v>
      </c>
      <c r="BT145" s="244">
        <f t="shared" si="102"/>
        <v>1.742178818490945</v>
      </c>
      <c r="BU145" s="244">
        <f t="shared" si="103"/>
        <v>0</v>
      </c>
      <c r="BV145" s="244">
        <f t="shared" si="104"/>
        <v>0</v>
      </c>
      <c r="BW145" s="244">
        <f t="shared" si="105"/>
        <v>0</v>
      </c>
      <c r="BX145" s="244">
        <f t="shared" si="106"/>
        <v>0</v>
      </c>
      <c r="BY145" s="244"/>
      <c r="BZ145" s="244">
        <f t="shared" si="107"/>
        <v>0</v>
      </c>
      <c r="CA145" s="244">
        <f t="shared" si="108"/>
        <v>0</v>
      </c>
      <c r="CB145" s="244">
        <f t="shared" si="109"/>
        <v>0</v>
      </c>
      <c r="CC145" s="244">
        <f t="shared" si="110"/>
        <v>0</v>
      </c>
      <c r="CD145" s="244">
        <f t="shared" si="111"/>
        <v>0</v>
      </c>
      <c r="CE145" s="244">
        <f t="shared" si="112"/>
        <v>0</v>
      </c>
      <c r="CF145" s="244">
        <f t="shared" si="113"/>
        <v>0</v>
      </c>
      <c r="CG145" s="244">
        <f t="shared" si="114"/>
        <v>0</v>
      </c>
      <c r="CH145" s="244">
        <f t="shared" si="115"/>
        <v>0</v>
      </c>
      <c r="CI145" s="244">
        <f t="shared" si="116"/>
        <v>0</v>
      </c>
      <c r="CJ145" s="244">
        <f t="shared" si="117"/>
        <v>0</v>
      </c>
    </row>
    <row r="146" spans="1:88" ht="90">
      <c r="A146" s="222" t="s">
        <v>3643</v>
      </c>
      <c r="B146" s="232">
        <v>97785</v>
      </c>
      <c r="C146" s="232" t="s">
        <v>1399</v>
      </c>
      <c r="D146" s="232"/>
      <c r="E146" s="232" t="s">
        <v>1400</v>
      </c>
      <c r="F146" s="232"/>
      <c r="G146" s="232">
        <v>5401</v>
      </c>
      <c r="H146" s="232" t="s">
        <v>773</v>
      </c>
      <c r="I146" s="232" t="s">
        <v>116</v>
      </c>
      <c r="J146" s="232" t="s">
        <v>700</v>
      </c>
      <c r="K146" s="232" t="s">
        <v>1401</v>
      </c>
      <c r="L146" s="232"/>
      <c r="M146" s="232">
        <v>2022</v>
      </c>
      <c r="N146" s="232">
        <v>24349358</v>
      </c>
      <c r="O146" s="239">
        <f t="shared" si="82"/>
        <v>4.9372911750208658E-3</v>
      </c>
      <c r="P146" s="240">
        <v>85.5</v>
      </c>
      <c r="Q146" s="232">
        <v>0.2</v>
      </c>
      <c r="R146" s="232">
        <v>0</v>
      </c>
      <c r="S146" s="232">
        <v>0</v>
      </c>
      <c r="T146" s="232">
        <v>0</v>
      </c>
      <c r="U146" s="232">
        <v>0</v>
      </c>
      <c r="V146" s="232">
        <v>6.1</v>
      </c>
      <c r="W146" s="232">
        <v>8.1999999999999993</v>
      </c>
      <c r="X146" s="232">
        <v>0</v>
      </c>
      <c r="Y146" s="232">
        <v>0</v>
      </c>
      <c r="Z146" s="232">
        <v>0</v>
      </c>
      <c r="AA146" s="232">
        <v>0</v>
      </c>
      <c r="AB146" s="232"/>
      <c r="AC146" s="232">
        <v>39.5</v>
      </c>
      <c r="AD146" s="232">
        <v>0.2</v>
      </c>
      <c r="AE146" s="232">
        <v>0</v>
      </c>
      <c r="AF146" s="232">
        <v>0</v>
      </c>
      <c r="AG146" s="232">
        <v>0</v>
      </c>
      <c r="AH146" s="232">
        <v>0</v>
      </c>
      <c r="AI146" s="232">
        <v>8.1999999999999993</v>
      </c>
      <c r="AJ146" s="232">
        <v>0</v>
      </c>
      <c r="AK146" s="232">
        <v>0</v>
      </c>
      <c r="AL146" s="232">
        <v>0</v>
      </c>
      <c r="AM146" s="232">
        <v>0</v>
      </c>
      <c r="AN146" s="233"/>
      <c r="AO146" s="223">
        <f t="shared" si="80"/>
        <v>46</v>
      </c>
      <c r="AP146" s="223">
        <f t="shared" si="80"/>
        <v>0</v>
      </c>
      <c r="AQ146" s="223">
        <f t="shared" si="80"/>
        <v>0</v>
      </c>
      <c r="AR146" s="223">
        <f t="shared" si="79"/>
        <v>0</v>
      </c>
      <c r="AS146" s="223">
        <f t="shared" si="79"/>
        <v>0</v>
      </c>
      <c r="AT146" s="223">
        <f t="shared" si="79"/>
        <v>0</v>
      </c>
      <c r="AU146" s="223">
        <f t="shared" si="81"/>
        <v>0</v>
      </c>
      <c r="AV146" s="223">
        <f t="shared" si="81"/>
        <v>0</v>
      </c>
      <c r="AW146" s="223">
        <f t="shared" si="81"/>
        <v>0</v>
      </c>
      <c r="AX146" s="223">
        <f t="shared" si="81"/>
        <v>0</v>
      </c>
      <c r="AY146" s="223">
        <f t="shared" si="81"/>
        <v>0</v>
      </c>
      <c r="AZ146" s="242"/>
      <c r="BA146" s="244">
        <f t="shared" si="83"/>
        <v>0.422138395464284</v>
      </c>
      <c r="BB146" s="244">
        <f t="shared" si="84"/>
        <v>9.8745823500417311E-4</v>
      </c>
      <c r="BC146" s="244">
        <f t="shared" si="85"/>
        <v>0</v>
      </c>
      <c r="BD146" s="244">
        <f t="shared" si="86"/>
        <v>0</v>
      </c>
      <c r="BE146" s="244">
        <f t="shared" si="87"/>
        <v>0</v>
      </c>
      <c r="BF146" s="244">
        <f t="shared" si="88"/>
        <v>0</v>
      </c>
      <c r="BG146" s="244">
        <f t="shared" si="89"/>
        <v>3.0117476167627281E-2</v>
      </c>
      <c r="BH146" s="244">
        <f t="shared" si="90"/>
        <v>4.0485787635171099E-2</v>
      </c>
      <c r="BI146" s="244">
        <f t="shared" si="91"/>
        <v>0</v>
      </c>
      <c r="BJ146" s="244">
        <f t="shared" si="92"/>
        <v>0</v>
      </c>
      <c r="BK146" s="244">
        <f t="shared" si="93"/>
        <v>0</v>
      </c>
      <c r="BL146" s="244">
        <f t="shared" si="94"/>
        <v>0</v>
      </c>
      <c r="BM146" s="244">
        <f t="shared" si="95"/>
        <v>0</v>
      </c>
      <c r="BN146" s="244">
        <f t="shared" si="96"/>
        <v>0.19502300141332421</v>
      </c>
      <c r="BO146" s="244">
        <f t="shared" si="97"/>
        <v>9.8745823500417311E-4</v>
      </c>
      <c r="BP146" s="244">
        <f t="shared" si="98"/>
        <v>0</v>
      </c>
      <c r="BQ146" s="244">
        <f t="shared" si="99"/>
        <v>0</v>
      </c>
      <c r="BR146" s="244">
        <f t="shared" si="100"/>
        <v>0</v>
      </c>
      <c r="BS146" s="244">
        <f t="shared" si="101"/>
        <v>0</v>
      </c>
      <c r="BT146" s="244">
        <f t="shared" si="102"/>
        <v>4.0485787635171099E-2</v>
      </c>
      <c r="BU146" s="244">
        <f t="shared" si="103"/>
        <v>0</v>
      </c>
      <c r="BV146" s="244">
        <f t="shared" si="104"/>
        <v>0</v>
      </c>
      <c r="BW146" s="244">
        <f t="shared" si="105"/>
        <v>0</v>
      </c>
      <c r="BX146" s="244">
        <f t="shared" si="106"/>
        <v>0</v>
      </c>
      <c r="BY146" s="244"/>
      <c r="BZ146" s="244">
        <f t="shared" si="107"/>
        <v>0.22711539405095982</v>
      </c>
      <c r="CA146" s="244">
        <f t="shared" si="108"/>
        <v>0</v>
      </c>
      <c r="CB146" s="244">
        <f t="shared" si="109"/>
        <v>0</v>
      </c>
      <c r="CC146" s="244">
        <f t="shared" si="110"/>
        <v>0</v>
      </c>
      <c r="CD146" s="244">
        <f t="shared" si="111"/>
        <v>0</v>
      </c>
      <c r="CE146" s="244">
        <f t="shared" si="112"/>
        <v>0</v>
      </c>
      <c r="CF146" s="244">
        <f t="shared" si="113"/>
        <v>0</v>
      </c>
      <c r="CG146" s="244">
        <f t="shared" si="114"/>
        <v>0</v>
      </c>
      <c r="CH146" s="244">
        <f t="shared" si="115"/>
        <v>0</v>
      </c>
      <c r="CI146" s="244">
        <f t="shared" si="116"/>
        <v>0</v>
      </c>
      <c r="CJ146" s="244">
        <f t="shared" si="117"/>
        <v>0</v>
      </c>
    </row>
    <row r="147" spans="1:88" ht="60">
      <c r="A147" s="222" t="s">
        <v>3643</v>
      </c>
      <c r="B147" s="232">
        <v>98312</v>
      </c>
      <c r="C147" s="232" t="s">
        <v>1402</v>
      </c>
      <c r="D147" s="232"/>
      <c r="E147" s="232" t="s">
        <v>1403</v>
      </c>
      <c r="F147" s="232"/>
      <c r="G147" s="232">
        <v>5628</v>
      </c>
      <c r="H147" s="232" t="s">
        <v>1404</v>
      </c>
      <c r="I147" s="232" t="s">
        <v>116</v>
      </c>
      <c r="J147" s="232" t="s">
        <v>700</v>
      </c>
      <c r="K147" s="232" t="s">
        <v>1405</v>
      </c>
      <c r="L147" s="232"/>
      <c r="M147" s="232">
        <v>2022</v>
      </c>
      <c r="N147" s="232">
        <v>6569472</v>
      </c>
      <c r="O147" s="239">
        <f t="shared" si="82"/>
        <v>1.3320842434591776E-3</v>
      </c>
      <c r="P147" s="240">
        <v>93.25</v>
      </c>
      <c r="Q147" s="232">
        <v>0.65</v>
      </c>
      <c r="R147" s="232">
        <v>0</v>
      </c>
      <c r="S147" s="232">
        <v>0</v>
      </c>
      <c r="T147" s="232">
        <v>0</v>
      </c>
      <c r="U147" s="232">
        <v>0</v>
      </c>
      <c r="V147" s="232">
        <v>6.1</v>
      </c>
      <c r="W147" s="232">
        <v>0</v>
      </c>
      <c r="X147" s="232">
        <v>0</v>
      </c>
      <c r="Y147" s="232">
        <v>0</v>
      </c>
      <c r="Z147" s="232">
        <v>0</v>
      </c>
      <c r="AA147" s="232">
        <v>0</v>
      </c>
      <c r="AB147" s="232"/>
      <c r="AC147" s="232">
        <v>93.25</v>
      </c>
      <c r="AD147" s="232">
        <v>0.65</v>
      </c>
      <c r="AE147" s="232">
        <v>0</v>
      </c>
      <c r="AF147" s="232">
        <v>0</v>
      </c>
      <c r="AG147" s="232">
        <v>0</v>
      </c>
      <c r="AH147" s="232">
        <v>0</v>
      </c>
      <c r="AI147" s="232">
        <v>0</v>
      </c>
      <c r="AJ147" s="232">
        <v>0</v>
      </c>
      <c r="AK147" s="232">
        <v>0</v>
      </c>
      <c r="AL147" s="232">
        <v>0</v>
      </c>
      <c r="AM147" s="232">
        <v>0</v>
      </c>
      <c r="AN147" s="233"/>
      <c r="AO147" s="223">
        <f t="shared" si="80"/>
        <v>0</v>
      </c>
      <c r="AP147" s="223">
        <f t="shared" si="80"/>
        <v>0</v>
      </c>
      <c r="AQ147" s="223">
        <f t="shared" si="80"/>
        <v>0</v>
      </c>
      <c r="AR147" s="223">
        <f t="shared" si="79"/>
        <v>0</v>
      </c>
      <c r="AS147" s="223">
        <f t="shared" si="79"/>
        <v>0</v>
      </c>
      <c r="AT147" s="223">
        <f t="shared" si="79"/>
        <v>0</v>
      </c>
      <c r="AU147" s="223">
        <f t="shared" si="81"/>
        <v>0</v>
      </c>
      <c r="AV147" s="223">
        <f t="shared" si="81"/>
        <v>0</v>
      </c>
      <c r="AW147" s="223">
        <f t="shared" si="81"/>
        <v>0</v>
      </c>
      <c r="AX147" s="223">
        <f t="shared" si="81"/>
        <v>0</v>
      </c>
      <c r="AY147" s="223">
        <f t="shared" si="81"/>
        <v>0</v>
      </c>
      <c r="AZ147" s="242"/>
      <c r="BA147" s="244">
        <f t="shared" si="83"/>
        <v>0.12421685570256831</v>
      </c>
      <c r="BB147" s="244">
        <f t="shared" si="84"/>
        <v>8.6585475824846542E-4</v>
      </c>
      <c r="BC147" s="244">
        <f t="shared" si="85"/>
        <v>0</v>
      </c>
      <c r="BD147" s="244">
        <f t="shared" si="86"/>
        <v>0</v>
      </c>
      <c r="BE147" s="244">
        <f t="shared" si="87"/>
        <v>0</v>
      </c>
      <c r="BF147" s="244">
        <f t="shared" si="88"/>
        <v>0</v>
      </c>
      <c r="BG147" s="244">
        <f t="shared" si="89"/>
        <v>8.1257138851009835E-3</v>
      </c>
      <c r="BH147" s="244">
        <f t="shared" si="90"/>
        <v>0</v>
      </c>
      <c r="BI147" s="244">
        <f t="shared" si="91"/>
        <v>0</v>
      </c>
      <c r="BJ147" s="244">
        <f t="shared" si="92"/>
        <v>0</v>
      </c>
      <c r="BK147" s="244">
        <f t="shared" si="93"/>
        <v>0</v>
      </c>
      <c r="BL147" s="244">
        <f t="shared" si="94"/>
        <v>0</v>
      </c>
      <c r="BM147" s="244">
        <f t="shared" si="95"/>
        <v>0</v>
      </c>
      <c r="BN147" s="244">
        <f t="shared" si="96"/>
        <v>0.12421685570256831</v>
      </c>
      <c r="BO147" s="244">
        <f t="shared" si="97"/>
        <v>8.6585475824846542E-4</v>
      </c>
      <c r="BP147" s="244">
        <f t="shared" si="98"/>
        <v>0</v>
      </c>
      <c r="BQ147" s="244">
        <f t="shared" si="99"/>
        <v>0</v>
      </c>
      <c r="BR147" s="244">
        <f t="shared" si="100"/>
        <v>0</v>
      </c>
      <c r="BS147" s="244">
        <f t="shared" si="101"/>
        <v>0</v>
      </c>
      <c r="BT147" s="244">
        <f t="shared" si="102"/>
        <v>0</v>
      </c>
      <c r="BU147" s="244">
        <f t="shared" si="103"/>
        <v>0</v>
      </c>
      <c r="BV147" s="244">
        <f t="shared" si="104"/>
        <v>0</v>
      </c>
      <c r="BW147" s="244">
        <f t="shared" si="105"/>
        <v>0</v>
      </c>
      <c r="BX147" s="244">
        <f t="shared" si="106"/>
        <v>0</v>
      </c>
      <c r="BY147" s="244"/>
      <c r="BZ147" s="244">
        <f t="shared" si="107"/>
        <v>0</v>
      </c>
      <c r="CA147" s="244">
        <f t="shared" si="108"/>
        <v>0</v>
      </c>
      <c r="CB147" s="244">
        <f t="shared" si="109"/>
        <v>0</v>
      </c>
      <c r="CC147" s="244">
        <f t="shared" si="110"/>
        <v>0</v>
      </c>
      <c r="CD147" s="244">
        <f t="shared" si="111"/>
        <v>0</v>
      </c>
      <c r="CE147" s="244">
        <f t="shared" si="112"/>
        <v>0</v>
      </c>
      <c r="CF147" s="244">
        <f t="shared" si="113"/>
        <v>0</v>
      </c>
      <c r="CG147" s="244">
        <f t="shared" si="114"/>
        <v>0</v>
      </c>
      <c r="CH147" s="244">
        <f t="shared" si="115"/>
        <v>0</v>
      </c>
      <c r="CI147" s="244">
        <f t="shared" si="116"/>
        <v>0</v>
      </c>
      <c r="CJ147" s="244">
        <f t="shared" si="117"/>
        <v>0</v>
      </c>
    </row>
    <row r="148" spans="1:88" ht="60">
      <c r="A148" s="222" t="s">
        <v>3643</v>
      </c>
      <c r="B148" s="232">
        <v>97547</v>
      </c>
      <c r="C148" s="232" t="s">
        <v>1406</v>
      </c>
      <c r="D148" s="232"/>
      <c r="E148" s="232" t="s">
        <v>1407</v>
      </c>
      <c r="F148" s="232"/>
      <c r="G148" s="232">
        <v>5079</v>
      </c>
      <c r="H148" s="232" t="s">
        <v>1408</v>
      </c>
      <c r="I148" s="232" t="s">
        <v>116</v>
      </c>
      <c r="J148" s="232" t="s">
        <v>700</v>
      </c>
      <c r="K148" s="232" t="s">
        <v>1409</v>
      </c>
      <c r="L148" s="232"/>
      <c r="M148" s="232">
        <v>2022</v>
      </c>
      <c r="N148" s="232">
        <v>4960617</v>
      </c>
      <c r="O148" s="239">
        <f t="shared" si="82"/>
        <v>1.0058585748650326E-3</v>
      </c>
      <c r="P148" s="240">
        <v>84.33</v>
      </c>
      <c r="Q148" s="232">
        <v>9.57</v>
      </c>
      <c r="R148" s="232">
        <v>0</v>
      </c>
      <c r="S148" s="232">
        <v>0</v>
      </c>
      <c r="T148" s="232">
        <v>0</v>
      </c>
      <c r="U148" s="232">
        <v>0</v>
      </c>
      <c r="V148" s="232">
        <v>6.1</v>
      </c>
      <c r="W148" s="232">
        <v>0</v>
      </c>
      <c r="X148" s="232">
        <v>0</v>
      </c>
      <c r="Y148" s="232">
        <v>0</v>
      </c>
      <c r="Z148" s="232">
        <v>0</v>
      </c>
      <c r="AA148" s="232">
        <v>0</v>
      </c>
      <c r="AB148" s="232"/>
      <c r="AC148" s="232">
        <v>0</v>
      </c>
      <c r="AD148" s="232">
        <v>9.57</v>
      </c>
      <c r="AE148" s="232">
        <v>0</v>
      </c>
      <c r="AF148" s="232">
        <v>0</v>
      </c>
      <c r="AG148" s="232">
        <v>0</v>
      </c>
      <c r="AH148" s="232">
        <v>0</v>
      </c>
      <c r="AI148" s="232">
        <v>0</v>
      </c>
      <c r="AJ148" s="232">
        <v>0</v>
      </c>
      <c r="AK148" s="232">
        <v>0</v>
      </c>
      <c r="AL148" s="232">
        <v>0</v>
      </c>
      <c r="AM148" s="232">
        <v>0</v>
      </c>
      <c r="AN148" s="233"/>
      <c r="AO148" s="223">
        <f t="shared" si="80"/>
        <v>84.33</v>
      </c>
      <c r="AP148" s="223">
        <f t="shared" si="80"/>
        <v>0</v>
      </c>
      <c r="AQ148" s="223">
        <f t="shared" si="80"/>
        <v>0</v>
      </c>
      <c r="AR148" s="223">
        <f t="shared" si="79"/>
        <v>0</v>
      </c>
      <c r="AS148" s="223">
        <f t="shared" si="79"/>
        <v>0</v>
      </c>
      <c r="AT148" s="223">
        <f t="shared" si="79"/>
        <v>0</v>
      </c>
      <c r="AU148" s="223">
        <f t="shared" si="81"/>
        <v>0</v>
      </c>
      <c r="AV148" s="223">
        <f t="shared" si="81"/>
        <v>0</v>
      </c>
      <c r="AW148" s="223">
        <f t="shared" si="81"/>
        <v>0</v>
      </c>
      <c r="AX148" s="223">
        <f t="shared" si="81"/>
        <v>0</v>
      </c>
      <c r="AY148" s="223">
        <f t="shared" si="81"/>
        <v>0</v>
      </c>
      <c r="AZ148" s="242"/>
      <c r="BA148" s="244">
        <f t="shared" si="83"/>
        <v>8.48240536183682E-2</v>
      </c>
      <c r="BB148" s="244">
        <f t="shared" si="84"/>
        <v>9.6260665614583633E-3</v>
      </c>
      <c r="BC148" s="244">
        <f t="shared" si="85"/>
        <v>0</v>
      </c>
      <c r="BD148" s="244">
        <f t="shared" si="86"/>
        <v>0</v>
      </c>
      <c r="BE148" s="244">
        <f t="shared" si="87"/>
        <v>0</v>
      </c>
      <c r="BF148" s="244">
        <f t="shared" si="88"/>
        <v>0</v>
      </c>
      <c r="BG148" s="244">
        <f t="shared" si="89"/>
        <v>6.1357373066766984E-3</v>
      </c>
      <c r="BH148" s="244">
        <f t="shared" si="90"/>
        <v>0</v>
      </c>
      <c r="BI148" s="244">
        <f t="shared" si="91"/>
        <v>0</v>
      </c>
      <c r="BJ148" s="244">
        <f t="shared" si="92"/>
        <v>0</v>
      </c>
      <c r="BK148" s="244">
        <f t="shared" si="93"/>
        <v>0</v>
      </c>
      <c r="BL148" s="244">
        <f t="shared" si="94"/>
        <v>0</v>
      </c>
      <c r="BM148" s="244">
        <f t="shared" si="95"/>
        <v>0</v>
      </c>
      <c r="BN148" s="244">
        <f t="shared" si="96"/>
        <v>0</v>
      </c>
      <c r="BO148" s="244">
        <f t="shared" si="97"/>
        <v>9.6260665614583633E-3</v>
      </c>
      <c r="BP148" s="244">
        <f t="shared" si="98"/>
        <v>0</v>
      </c>
      <c r="BQ148" s="244">
        <f t="shared" si="99"/>
        <v>0</v>
      </c>
      <c r="BR148" s="244">
        <f t="shared" si="100"/>
        <v>0</v>
      </c>
      <c r="BS148" s="244">
        <f t="shared" si="101"/>
        <v>0</v>
      </c>
      <c r="BT148" s="244">
        <f t="shared" si="102"/>
        <v>0</v>
      </c>
      <c r="BU148" s="244">
        <f t="shared" si="103"/>
        <v>0</v>
      </c>
      <c r="BV148" s="244">
        <f t="shared" si="104"/>
        <v>0</v>
      </c>
      <c r="BW148" s="244">
        <f t="shared" si="105"/>
        <v>0</v>
      </c>
      <c r="BX148" s="244">
        <f t="shared" si="106"/>
        <v>0</v>
      </c>
      <c r="BY148" s="244"/>
      <c r="BZ148" s="244">
        <f t="shared" si="107"/>
        <v>8.48240536183682E-2</v>
      </c>
      <c r="CA148" s="244">
        <f t="shared" si="108"/>
        <v>0</v>
      </c>
      <c r="CB148" s="244">
        <f t="shared" si="109"/>
        <v>0</v>
      </c>
      <c r="CC148" s="244">
        <f t="shared" si="110"/>
        <v>0</v>
      </c>
      <c r="CD148" s="244">
        <f t="shared" si="111"/>
        <v>0</v>
      </c>
      <c r="CE148" s="244">
        <f t="shared" si="112"/>
        <v>0</v>
      </c>
      <c r="CF148" s="244">
        <f t="shared" si="113"/>
        <v>0</v>
      </c>
      <c r="CG148" s="244">
        <f t="shared" si="114"/>
        <v>0</v>
      </c>
      <c r="CH148" s="244">
        <f t="shared" si="115"/>
        <v>0</v>
      </c>
      <c r="CI148" s="244">
        <f t="shared" si="116"/>
        <v>0</v>
      </c>
      <c r="CJ148" s="244">
        <f t="shared" si="117"/>
        <v>0</v>
      </c>
    </row>
    <row r="149" spans="1:88" ht="60">
      <c r="A149" s="222" t="s">
        <v>3643</v>
      </c>
      <c r="B149" s="232">
        <v>97576</v>
      </c>
      <c r="C149" s="232" t="s">
        <v>1410</v>
      </c>
      <c r="D149" s="232"/>
      <c r="E149" s="232" t="s">
        <v>1411</v>
      </c>
      <c r="F149" s="232"/>
      <c r="G149" s="232">
        <v>2562</v>
      </c>
      <c r="H149" s="232" t="s">
        <v>1412</v>
      </c>
      <c r="I149" s="232" t="s">
        <v>117</v>
      </c>
      <c r="J149" s="232" t="s">
        <v>700</v>
      </c>
      <c r="K149" s="232" t="s">
        <v>1413</v>
      </c>
      <c r="L149" s="232" t="s">
        <v>1414</v>
      </c>
      <c r="M149" s="232">
        <v>2022</v>
      </c>
      <c r="N149" s="232">
        <v>14778602</v>
      </c>
      <c r="O149" s="239">
        <f t="shared" si="82"/>
        <v>2.0772143738453197E-3</v>
      </c>
      <c r="P149" s="232">
        <v>77.099999999999994</v>
      </c>
      <c r="Q149" s="232">
        <v>4.3</v>
      </c>
      <c r="R149" s="232">
        <v>0</v>
      </c>
      <c r="S149" s="232">
        <v>0</v>
      </c>
      <c r="T149" s="232">
        <v>0</v>
      </c>
      <c r="U149" s="232">
        <v>0</v>
      </c>
      <c r="V149" s="232">
        <v>6.1</v>
      </c>
      <c r="W149" s="232">
        <v>12.5</v>
      </c>
      <c r="X149" s="232">
        <v>0</v>
      </c>
      <c r="Y149" s="232">
        <v>0</v>
      </c>
      <c r="Z149" s="232">
        <v>0</v>
      </c>
      <c r="AA149" s="232">
        <v>0</v>
      </c>
      <c r="AB149" s="232"/>
      <c r="AC149" s="232">
        <v>77.099999999999994</v>
      </c>
      <c r="AD149" s="232">
        <v>4.3</v>
      </c>
      <c r="AE149" s="232">
        <v>0</v>
      </c>
      <c r="AF149" s="232">
        <v>0</v>
      </c>
      <c r="AG149" s="232">
        <v>0</v>
      </c>
      <c r="AH149" s="232">
        <v>0</v>
      </c>
      <c r="AI149" s="232">
        <v>12.5</v>
      </c>
      <c r="AJ149" s="232">
        <v>0</v>
      </c>
      <c r="AK149" s="232">
        <v>0</v>
      </c>
      <c r="AL149" s="232">
        <v>0</v>
      </c>
      <c r="AM149" s="232">
        <v>0</v>
      </c>
      <c r="AN149" s="233"/>
      <c r="AO149" s="223">
        <f t="shared" si="80"/>
        <v>0</v>
      </c>
      <c r="AP149" s="223">
        <f t="shared" si="80"/>
        <v>0</v>
      </c>
      <c r="AQ149" s="223">
        <f t="shared" si="80"/>
        <v>0</v>
      </c>
      <c r="AR149" s="223">
        <f t="shared" si="79"/>
        <v>0</v>
      </c>
      <c r="AS149" s="223">
        <f t="shared" si="79"/>
        <v>0</v>
      </c>
      <c r="AT149" s="223">
        <f t="shared" si="79"/>
        <v>0</v>
      </c>
      <c r="AU149" s="223">
        <f t="shared" si="81"/>
        <v>0</v>
      </c>
      <c r="AV149" s="223">
        <f t="shared" si="81"/>
        <v>0</v>
      </c>
      <c r="AW149" s="223">
        <f t="shared" si="81"/>
        <v>0</v>
      </c>
      <c r="AX149" s="223">
        <f t="shared" si="81"/>
        <v>0</v>
      </c>
      <c r="AY149" s="223">
        <f t="shared" si="81"/>
        <v>0</v>
      </c>
      <c r="AZ149" s="242"/>
      <c r="BA149" s="244">
        <f t="shared" si="83"/>
        <v>0.16015322822347414</v>
      </c>
      <c r="BB149" s="244">
        <f t="shared" si="84"/>
        <v>8.9320218075348741E-3</v>
      </c>
      <c r="BC149" s="244">
        <f t="shared" si="85"/>
        <v>0</v>
      </c>
      <c r="BD149" s="244">
        <f t="shared" si="86"/>
        <v>0</v>
      </c>
      <c r="BE149" s="244">
        <f t="shared" si="87"/>
        <v>0</v>
      </c>
      <c r="BF149" s="244">
        <f t="shared" si="88"/>
        <v>0</v>
      </c>
      <c r="BG149" s="244">
        <f t="shared" si="89"/>
        <v>1.267100768045645E-2</v>
      </c>
      <c r="BH149" s="244">
        <f t="shared" si="90"/>
        <v>2.5965179673066496E-2</v>
      </c>
      <c r="BI149" s="244">
        <f t="shared" si="91"/>
        <v>0</v>
      </c>
      <c r="BJ149" s="244">
        <f t="shared" si="92"/>
        <v>0</v>
      </c>
      <c r="BK149" s="244">
        <f t="shared" si="93"/>
        <v>0</v>
      </c>
      <c r="BL149" s="244">
        <f t="shared" si="94"/>
        <v>0</v>
      </c>
      <c r="BM149" s="244">
        <f t="shared" si="95"/>
        <v>0</v>
      </c>
      <c r="BN149" s="244">
        <f t="shared" si="96"/>
        <v>0.16015322822347414</v>
      </c>
      <c r="BO149" s="244">
        <f t="shared" si="97"/>
        <v>8.9320218075348741E-3</v>
      </c>
      <c r="BP149" s="244">
        <f t="shared" si="98"/>
        <v>0</v>
      </c>
      <c r="BQ149" s="244">
        <f t="shared" si="99"/>
        <v>0</v>
      </c>
      <c r="BR149" s="244">
        <f t="shared" si="100"/>
        <v>0</v>
      </c>
      <c r="BS149" s="244">
        <f t="shared" si="101"/>
        <v>0</v>
      </c>
      <c r="BT149" s="244">
        <f t="shared" si="102"/>
        <v>2.5965179673066496E-2</v>
      </c>
      <c r="BU149" s="244">
        <f t="shared" si="103"/>
        <v>0</v>
      </c>
      <c r="BV149" s="244">
        <f t="shared" si="104"/>
        <v>0</v>
      </c>
      <c r="BW149" s="244">
        <f t="shared" si="105"/>
        <v>0</v>
      </c>
      <c r="BX149" s="244">
        <f t="shared" si="106"/>
        <v>0</v>
      </c>
      <c r="BY149" s="244"/>
      <c r="BZ149" s="244">
        <f t="shared" si="107"/>
        <v>0</v>
      </c>
      <c r="CA149" s="244">
        <f t="shared" si="108"/>
        <v>0</v>
      </c>
      <c r="CB149" s="244">
        <f t="shared" si="109"/>
        <v>0</v>
      </c>
      <c r="CC149" s="244">
        <f t="shared" si="110"/>
        <v>0</v>
      </c>
      <c r="CD149" s="244">
        <f t="shared" si="111"/>
        <v>0</v>
      </c>
      <c r="CE149" s="244">
        <f t="shared" si="112"/>
        <v>0</v>
      </c>
      <c r="CF149" s="244">
        <f t="shared" si="113"/>
        <v>0</v>
      </c>
      <c r="CG149" s="244">
        <f t="shared" si="114"/>
        <v>0</v>
      </c>
      <c r="CH149" s="244">
        <f t="shared" si="115"/>
        <v>0</v>
      </c>
      <c r="CI149" s="244">
        <f t="shared" si="116"/>
        <v>0</v>
      </c>
      <c r="CJ149" s="244">
        <f t="shared" si="117"/>
        <v>0</v>
      </c>
    </row>
    <row r="150" spans="1:88" ht="60">
      <c r="A150" s="222" t="s">
        <v>3643</v>
      </c>
      <c r="B150" s="232">
        <v>101867</v>
      </c>
      <c r="C150" s="232" t="s">
        <v>1415</v>
      </c>
      <c r="D150" s="232"/>
      <c r="E150" s="232" t="s">
        <v>1416</v>
      </c>
      <c r="F150" s="232" t="s">
        <v>750</v>
      </c>
      <c r="G150" s="232">
        <v>9471</v>
      </c>
      <c r="H150" s="232" t="s">
        <v>131</v>
      </c>
      <c r="I150" s="232" t="s">
        <v>125</v>
      </c>
      <c r="J150" s="232" t="s">
        <v>700</v>
      </c>
      <c r="K150" s="232" t="s">
        <v>1417</v>
      </c>
      <c r="L150" s="232" t="s">
        <v>1418</v>
      </c>
      <c r="M150" s="232">
        <v>2022</v>
      </c>
      <c r="N150" s="232">
        <v>72136975</v>
      </c>
      <c r="O150" s="239">
        <f t="shared" si="82"/>
        <v>2.4903447943510914E-2</v>
      </c>
      <c r="P150" s="232">
        <v>74.2</v>
      </c>
      <c r="Q150" s="232">
        <v>4.0999999999999996</v>
      </c>
      <c r="R150" s="232">
        <v>0</v>
      </c>
      <c r="S150" s="232">
        <v>15.6</v>
      </c>
      <c r="T150" s="232">
        <v>0</v>
      </c>
      <c r="U150" s="232">
        <v>0</v>
      </c>
      <c r="V150" s="232">
        <v>6.1</v>
      </c>
      <c r="W150" s="232">
        <v>0</v>
      </c>
      <c r="X150" s="232">
        <v>0</v>
      </c>
      <c r="Y150" s="232">
        <v>0</v>
      </c>
      <c r="Z150" s="232">
        <v>0</v>
      </c>
      <c r="AA150" s="232">
        <v>0</v>
      </c>
      <c r="AB150" s="232"/>
      <c r="AC150" s="232">
        <v>36.799999999999997</v>
      </c>
      <c r="AD150" s="232">
        <v>4.0999999999999996</v>
      </c>
      <c r="AE150" s="232">
        <v>0</v>
      </c>
      <c r="AF150" s="232">
        <v>15.6</v>
      </c>
      <c r="AG150" s="232">
        <v>0</v>
      </c>
      <c r="AH150" s="232">
        <v>0</v>
      </c>
      <c r="AI150" s="232">
        <v>0</v>
      </c>
      <c r="AJ150" s="232">
        <v>0</v>
      </c>
      <c r="AK150" s="232">
        <v>0</v>
      </c>
      <c r="AL150" s="232">
        <v>0</v>
      </c>
      <c r="AM150" s="232">
        <v>0</v>
      </c>
      <c r="AN150" s="233"/>
      <c r="AO150" s="223">
        <f t="shared" si="80"/>
        <v>37.400000000000006</v>
      </c>
      <c r="AP150" s="223">
        <f t="shared" si="80"/>
        <v>0</v>
      </c>
      <c r="AQ150" s="223">
        <f t="shared" si="80"/>
        <v>0</v>
      </c>
      <c r="AR150" s="223">
        <f t="shared" si="79"/>
        <v>0</v>
      </c>
      <c r="AS150" s="223">
        <f t="shared" si="79"/>
        <v>0</v>
      </c>
      <c r="AT150" s="223">
        <f t="shared" si="79"/>
        <v>0</v>
      </c>
      <c r="AU150" s="223">
        <f t="shared" si="81"/>
        <v>0</v>
      </c>
      <c r="AV150" s="223">
        <f t="shared" si="81"/>
        <v>0</v>
      </c>
      <c r="AW150" s="223">
        <f t="shared" si="81"/>
        <v>0</v>
      </c>
      <c r="AX150" s="223">
        <f t="shared" si="81"/>
        <v>0</v>
      </c>
      <c r="AY150" s="223">
        <f t="shared" si="81"/>
        <v>0</v>
      </c>
      <c r="AZ150" s="242"/>
      <c r="BA150" s="244">
        <f t="shared" si="83"/>
        <v>1.84783583740851</v>
      </c>
      <c r="BB150" s="244">
        <f t="shared" si="84"/>
        <v>0.10210413656839473</v>
      </c>
      <c r="BC150" s="244">
        <f t="shared" si="85"/>
        <v>0</v>
      </c>
      <c r="BD150" s="244">
        <f t="shared" si="86"/>
        <v>0.38849378791877026</v>
      </c>
      <c r="BE150" s="244">
        <f t="shared" si="87"/>
        <v>0</v>
      </c>
      <c r="BF150" s="244">
        <f t="shared" si="88"/>
        <v>0</v>
      </c>
      <c r="BG150" s="244">
        <f t="shared" si="89"/>
        <v>0.15191103245541657</v>
      </c>
      <c r="BH150" s="244">
        <f t="shared" si="90"/>
        <v>0</v>
      </c>
      <c r="BI150" s="244">
        <f t="shared" si="91"/>
        <v>0</v>
      </c>
      <c r="BJ150" s="244">
        <f t="shared" si="92"/>
        <v>0</v>
      </c>
      <c r="BK150" s="244">
        <f t="shared" si="93"/>
        <v>0</v>
      </c>
      <c r="BL150" s="244">
        <f t="shared" si="94"/>
        <v>0</v>
      </c>
      <c r="BM150" s="244">
        <f t="shared" si="95"/>
        <v>0</v>
      </c>
      <c r="BN150" s="244">
        <f t="shared" si="96"/>
        <v>0.91644688432120158</v>
      </c>
      <c r="BO150" s="244">
        <f t="shared" si="97"/>
        <v>0.10210413656839473</v>
      </c>
      <c r="BP150" s="244">
        <f t="shared" si="98"/>
        <v>0</v>
      </c>
      <c r="BQ150" s="244">
        <f t="shared" si="99"/>
        <v>0.38849378791877026</v>
      </c>
      <c r="BR150" s="244">
        <f t="shared" si="100"/>
        <v>0</v>
      </c>
      <c r="BS150" s="244">
        <f t="shared" si="101"/>
        <v>0</v>
      </c>
      <c r="BT150" s="244">
        <f t="shared" si="102"/>
        <v>0</v>
      </c>
      <c r="BU150" s="244">
        <f t="shared" si="103"/>
        <v>0</v>
      </c>
      <c r="BV150" s="244">
        <f t="shared" si="104"/>
        <v>0</v>
      </c>
      <c r="BW150" s="244">
        <f t="shared" si="105"/>
        <v>0</v>
      </c>
      <c r="BX150" s="244">
        <f t="shared" si="106"/>
        <v>0</v>
      </c>
      <c r="BY150" s="244"/>
      <c r="BZ150" s="244">
        <f t="shared" si="107"/>
        <v>0.93138895308730829</v>
      </c>
      <c r="CA150" s="244">
        <f t="shared" si="108"/>
        <v>0</v>
      </c>
      <c r="CB150" s="244">
        <f t="shared" si="109"/>
        <v>0</v>
      </c>
      <c r="CC150" s="244">
        <f t="shared" si="110"/>
        <v>0</v>
      </c>
      <c r="CD150" s="244">
        <f t="shared" si="111"/>
        <v>0</v>
      </c>
      <c r="CE150" s="244">
        <f t="shared" si="112"/>
        <v>0</v>
      </c>
      <c r="CF150" s="244">
        <f t="shared" si="113"/>
        <v>0</v>
      </c>
      <c r="CG150" s="244">
        <f t="shared" si="114"/>
        <v>0</v>
      </c>
      <c r="CH150" s="244">
        <f t="shared" si="115"/>
        <v>0</v>
      </c>
      <c r="CI150" s="244">
        <f t="shared" si="116"/>
        <v>0</v>
      </c>
      <c r="CJ150" s="244">
        <f t="shared" si="117"/>
        <v>0</v>
      </c>
    </row>
    <row r="151" spans="1:88" ht="60">
      <c r="A151" s="222" t="s">
        <v>3643</v>
      </c>
      <c r="B151" s="232">
        <v>102317</v>
      </c>
      <c r="C151" s="232" t="s">
        <v>1419</v>
      </c>
      <c r="D151" s="232"/>
      <c r="E151" s="232" t="s">
        <v>1420</v>
      </c>
      <c r="F151" s="232"/>
      <c r="G151" s="232">
        <v>9475</v>
      </c>
      <c r="H151" s="232" t="s">
        <v>1421</v>
      </c>
      <c r="I151" s="232" t="s">
        <v>125</v>
      </c>
      <c r="J151" s="232" t="s">
        <v>700</v>
      </c>
      <c r="K151" s="232" t="s">
        <v>1422</v>
      </c>
      <c r="L151" s="232"/>
      <c r="M151" s="232">
        <v>2022</v>
      </c>
      <c r="N151" s="232">
        <v>20188523</v>
      </c>
      <c r="O151" s="239">
        <f t="shared" si="82"/>
        <v>6.9695718677817136E-3</v>
      </c>
      <c r="P151" s="232">
        <v>75.44</v>
      </c>
      <c r="Q151" s="232">
        <v>0.22</v>
      </c>
      <c r="R151" s="232">
        <v>0</v>
      </c>
      <c r="S151" s="232">
        <v>0</v>
      </c>
      <c r="T151" s="232">
        <v>0</v>
      </c>
      <c r="U151" s="232">
        <v>0</v>
      </c>
      <c r="V151" s="232">
        <v>6.1</v>
      </c>
      <c r="W151" s="232">
        <v>18.239999999999998</v>
      </c>
      <c r="X151" s="232">
        <v>0</v>
      </c>
      <c r="Y151" s="232">
        <v>0</v>
      </c>
      <c r="Z151" s="232">
        <v>0</v>
      </c>
      <c r="AA151" s="232">
        <v>0</v>
      </c>
      <c r="AB151" s="232"/>
      <c r="AC151" s="232">
        <v>73.08</v>
      </c>
      <c r="AD151" s="232">
        <v>0.22</v>
      </c>
      <c r="AE151" s="232">
        <v>0</v>
      </c>
      <c r="AF151" s="232">
        <v>0</v>
      </c>
      <c r="AG151" s="232">
        <v>0</v>
      </c>
      <c r="AH151" s="232">
        <v>0</v>
      </c>
      <c r="AI151" s="232">
        <v>18.239999999999998</v>
      </c>
      <c r="AJ151" s="232">
        <v>0</v>
      </c>
      <c r="AK151" s="232">
        <v>0</v>
      </c>
      <c r="AL151" s="232">
        <v>0</v>
      </c>
      <c r="AM151" s="232">
        <v>0</v>
      </c>
      <c r="AN151" s="233"/>
      <c r="AO151" s="223">
        <f t="shared" si="80"/>
        <v>2.3599999999999994</v>
      </c>
      <c r="AP151" s="223">
        <f t="shared" si="80"/>
        <v>0</v>
      </c>
      <c r="AQ151" s="223">
        <f t="shared" si="80"/>
        <v>0</v>
      </c>
      <c r="AR151" s="223">
        <f t="shared" si="79"/>
        <v>0</v>
      </c>
      <c r="AS151" s="223">
        <f t="shared" si="79"/>
        <v>0</v>
      </c>
      <c r="AT151" s="223">
        <f t="shared" si="79"/>
        <v>0</v>
      </c>
      <c r="AU151" s="223">
        <f t="shared" si="81"/>
        <v>0</v>
      </c>
      <c r="AV151" s="223">
        <f t="shared" si="81"/>
        <v>0</v>
      </c>
      <c r="AW151" s="223">
        <f t="shared" si="81"/>
        <v>0</v>
      </c>
      <c r="AX151" s="223">
        <f t="shared" si="81"/>
        <v>0</v>
      </c>
      <c r="AY151" s="223">
        <f t="shared" si="81"/>
        <v>0</v>
      </c>
      <c r="AZ151" s="242"/>
      <c r="BA151" s="244">
        <f t="shared" si="83"/>
        <v>0.52578450170545243</v>
      </c>
      <c r="BB151" s="244">
        <f t="shared" si="84"/>
        <v>1.5333058109119771E-3</v>
      </c>
      <c r="BC151" s="244">
        <f t="shared" si="85"/>
        <v>0</v>
      </c>
      <c r="BD151" s="244">
        <f t="shared" si="86"/>
        <v>0</v>
      </c>
      <c r="BE151" s="244">
        <f t="shared" si="87"/>
        <v>0</v>
      </c>
      <c r="BF151" s="244">
        <f t="shared" si="88"/>
        <v>0</v>
      </c>
      <c r="BG151" s="244">
        <f t="shared" si="89"/>
        <v>4.2514388393468452E-2</v>
      </c>
      <c r="BH151" s="244">
        <f t="shared" si="90"/>
        <v>0.12712499086833845</v>
      </c>
      <c r="BI151" s="244">
        <f t="shared" si="91"/>
        <v>0</v>
      </c>
      <c r="BJ151" s="244">
        <f t="shared" si="92"/>
        <v>0</v>
      </c>
      <c r="BK151" s="244">
        <f t="shared" si="93"/>
        <v>0</v>
      </c>
      <c r="BL151" s="244">
        <f t="shared" si="94"/>
        <v>0</v>
      </c>
      <c r="BM151" s="244">
        <f t="shared" si="95"/>
        <v>0</v>
      </c>
      <c r="BN151" s="244">
        <f t="shared" si="96"/>
        <v>0.50933631209748764</v>
      </c>
      <c r="BO151" s="244">
        <f t="shared" si="97"/>
        <v>1.5333058109119771E-3</v>
      </c>
      <c r="BP151" s="244">
        <f t="shared" si="98"/>
        <v>0</v>
      </c>
      <c r="BQ151" s="244">
        <f t="shared" si="99"/>
        <v>0</v>
      </c>
      <c r="BR151" s="244">
        <f t="shared" si="100"/>
        <v>0</v>
      </c>
      <c r="BS151" s="244">
        <f t="shared" si="101"/>
        <v>0</v>
      </c>
      <c r="BT151" s="244">
        <f t="shared" si="102"/>
        <v>0.12712499086833845</v>
      </c>
      <c r="BU151" s="244">
        <f t="shared" si="103"/>
        <v>0</v>
      </c>
      <c r="BV151" s="244">
        <f t="shared" si="104"/>
        <v>0</v>
      </c>
      <c r="BW151" s="244">
        <f t="shared" si="105"/>
        <v>0</v>
      </c>
      <c r="BX151" s="244">
        <f t="shared" si="106"/>
        <v>0</v>
      </c>
      <c r="BY151" s="244"/>
      <c r="BZ151" s="244">
        <f t="shared" si="107"/>
        <v>1.644818960796484E-2</v>
      </c>
      <c r="CA151" s="244">
        <f t="shared" si="108"/>
        <v>0</v>
      </c>
      <c r="CB151" s="244">
        <f t="shared" si="109"/>
        <v>0</v>
      </c>
      <c r="CC151" s="244">
        <f t="shared" si="110"/>
        <v>0</v>
      </c>
      <c r="CD151" s="244">
        <f t="shared" si="111"/>
        <v>0</v>
      </c>
      <c r="CE151" s="244">
        <f t="shared" si="112"/>
        <v>0</v>
      </c>
      <c r="CF151" s="244">
        <f t="shared" si="113"/>
        <v>0</v>
      </c>
      <c r="CG151" s="244">
        <f t="shared" si="114"/>
        <v>0</v>
      </c>
      <c r="CH151" s="244">
        <f t="shared" si="115"/>
        <v>0</v>
      </c>
      <c r="CI151" s="244">
        <f t="shared" si="116"/>
        <v>0</v>
      </c>
      <c r="CJ151" s="244">
        <f t="shared" si="117"/>
        <v>0</v>
      </c>
    </row>
    <row r="152" spans="1:88" ht="60">
      <c r="A152" s="222" t="s">
        <v>3643</v>
      </c>
      <c r="B152" s="232">
        <v>131670</v>
      </c>
      <c r="C152" s="232" t="s">
        <v>1423</v>
      </c>
      <c r="D152" s="232"/>
      <c r="E152" s="232" t="s">
        <v>1424</v>
      </c>
      <c r="F152" s="232"/>
      <c r="G152" s="232">
        <v>5645</v>
      </c>
      <c r="H152" s="232" t="s">
        <v>1425</v>
      </c>
      <c r="I152" s="232" t="s">
        <v>116</v>
      </c>
      <c r="J152" s="232" t="s">
        <v>700</v>
      </c>
      <c r="K152" s="232" t="s">
        <v>1426</v>
      </c>
      <c r="L152" s="232"/>
      <c r="M152" s="232">
        <v>2022</v>
      </c>
      <c r="N152" s="232">
        <v>1054155</v>
      </c>
      <c r="O152" s="239">
        <f t="shared" si="82"/>
        <v>2.1374979079958169E-4</v>
      </c>
      <c r="P152" s="240">
        <v>56.9</v>
      </c>
      <c r="Q152" s="232">
        <v>0</v>
      </c>
      <c r="R152" s="232">
        <v>0</v>
      </c>
      <c r="S152" s="232">
        <v>0</v>
      </c>
      <c r="T152" s="232">
        <v>0</v>
      </c>
      <c r="U152" s="232">
        <v>0</v>
      </c>
      <c r="V152" s="232">
        <v>6.1</v>
      </c>
      <c r="W152" s="232">
        <v>37</v>
      </c>
      <c r="X152" s="232">
        <v>0</v>
      </c>
      <c r="Y152" s="232">
        <v>0</v>
      </c>
      <c r="Z152" s="232">
        <v>0</v>
      </c>
      <c r="AA152" s="232">
        <v>0</v>
      </c>
      <c r="AB152" s="232"/>
      <c r="AC152" s="232">
        <v>56.9</v>
      </c>
      <c r="AD152" s="232">
        <v>0</v>
      </c>
      <c r="AE152" s="232">
        <v>0</v>
      </c>
      <c r="AF152" s="232">
        <v>0</v>
      </c>
      <c r="AG152" s="232">
        <v>0</v>
      </c>
      <c r="AH152" s="232">
        <v>0</v>
      </c>
      <c r="AI152" s="232">
        <v>37</v>
      </c>
      <c r="AJ152" s="232">
        <v>0</v>
      </c>
      <c r="AK152" s="232">
        <v>0</v>
      </c>
      <c r="AL152" s="232">
        <v>0</v>
      </c>
      <c r="AM152" s="232">
        <v>0</v>
      </c>
      <c r="AN152" s="233"/>
      <c r="AO152" s="223">
        <f t="shared" si="80"/>
        <v>0</v>
      </c>
      <c r="AP152" s="223">
        <f t="shared" si="80"/>
        <v>0</v>
      </c>
      <c r="AQ152" s="223">
        <f t="shared" si="80"/>
        <v>0</v>
      </c>
      <c r="AR152" s="223">
        <f t="shared" si="79"/>
        <v>0</v>
      </c>
      <c r="AS152" s="223">
        <f t="shared" si="79"/>
        <v>0</v>
      </c>
      <c r="AT152" s="223">
        <f t="shared" si="79"/>
        <v>0</v>
      </c>
      <c r="AU152" s="223">
        <f t="shared" si="81"/>
        <v>0</v>
      </c>
      <c r="AV152" s="223">
        <f t="shared" si="81"/>
        <v>0</v>
      </c>
      <c r="AW152" s="223">
        <f t="shared" si="81"/>
        <v>0</v>
      </c>
      <c r="AX152" s="223">
        <f t="shared" si="81"/>
        <v>0</v>
      </c>
      <c r="AY152" s="223">
        <f t="shared" si="81"/>
        <v>0</v>
      </c>
      <c r="AZ152" s="242"/>
      <c r="BA152" s="244">
        <f t="shared" si="83"/>
        <v>1.2162363096496197E-2</v>
      </c>
      <c r="BB152" s="244">
        <f t="shared" si="84"/>
        <v>0</v>
      </c>
      <c r="BC152" s="244">
        <f t="shared" si="85"/>
        <v>0</v>
      </c>
      <c r="BD152" s="244">
        <f t="shared" si="86"/>
        <v>0</v>
      </c>
      <c r="BE152" s="244">
        <f t="shared" si="87"/>
        <v>0</v>
      </c>
      <c r="BF152" s="244">
        <f t="shared" si="88"/>
        <v>0</v>
      </c>
      <c r="BG152" s="244">
        <f t="shared" si="89"/>
        <v>1.3038737238774483E-3</v>
      </c>
      <c r="BH152" s="244">
        <f t="shared" si="90"/>
        <v>7.9087422595845221E-3</v>
      </c>
      <c r="BI152" s="244">
        <f t="shared" si="91"/>
        <v>0</v>
      </c>
      <c r="BJ152" s="244">
        <f t="shared" si="92"/>
        <v>0</v>
      </c>
      <c r="BK152" s="244">
        <f t="shared" si="93"/>
        <v>0</v>
      </c>
      <c r="BL152" s="244">
        <f t="shared" si="94"/>
        <v>0</v>
      </c>
      <c r="BM152" s="244">
        <f t="shared" si="95"/>
        <v>0</v>
      </c>
      <c r="BN152" s="244">
        <f t="shared" si="96"/>
        <v>1.2162363096496197E-2</v>
      </c>
      <c r="BO152" s="244">
        <f t="shared" si="97"/>
        <v>0</v>
      </c>
      <c r="BP152" s="244">
        <f t="shared" si="98"/>
        <v>0</v>
      </c>
      <c r="BQ152" s="244">
        <f t="shared" si="99"/>
        <v>0</v>
      </c>
      <c r="BR152" s="244">
        <f t="shared" si="100"/>
        <v>0</v>
      </c>
      <c r="BS152" s="244">
        <f t="shared" si="101"/>
        <v>0</v>
      </c>
      <c r="BT152" s="244">
        <f t="shared" si="102"/>
        <v>7.9087422595845221E-3</v>
      </c>
      <c r="BU152" s="244">
        <f t="shared" si="103"/>
        <v>0</v>
      </c>
      <c r="BV152" s="244">
        <f t="shared" si="104"/>
        <v>0</v>
      </c>
      <c r="BW152" s="244">
        <f t="shared" si="105"/>
        <v>0</v>
      </c>
      <c r="BX152" s="244">
        <f t="shared" si="106"/>
        <v>0</v>
      </c>
      <c r="BY152" s="244"/>
      <c r="BZ152" s="244">
        <f t="shared" si="107"/>
        <v>0</v>
      </c>
      <c r="CA152" s="244">
        <f t="shared" si="108"/>
        <v>0</v>
      </c>
      <c r="CB152" s="244">
        <f t="shared" si="109"/>
        <v>0</v>
      </c>
      <c r="CC152" s="244">
        <f t="shared" si="110"/>
        <v>0</v>
      </c>
      <c r="CD152" s="244">
        <f t="shared" si="111"/>
        <v>0</v>
      </c>
      <c r="CE152" s="244">
        <f t="shared" si="112"/>
        <v>0</v>
      </c>
      <c r="CF152" s="244">
        <f t="shared" si="113"/>
        <v>0</v>
      </c>
      <c r="CG152" s="244">
        <f t="shared" si="114"/>
        <v>0</v>
      </c>
      <c r="CH152" s="244">
        <f t="shared" si="115"/>
        <v>0</v>
      </c>
      <c r="CI152" s="244">
        <f t="shared" si="116"/>
        <v>0</v>
      </c>
      <c r="CJ152" s="244">
        <f t="shared" si="117"/>
        <v>0</v>
      </c>
    </row>
    <row r="153" spans="1:88" ht="75">
      <c r="A153" s="222" t="s">
        <v>3643</v>
      </c>
      <c r="B153" s="232">
        <v>111784</v>
      </c>
      <c r="C153" s="232" t="s">
        <v>1427</v>
      </c>
      <c r="D153" s="232"/>
      <c r="E153" s="232" t="s">
        <v>1428</v>
      </c>
      <c r="F153" s="232"/>
      <c r="G153" s="232">
        <v>6319</v>
      </c>
      <c r="H153" s="232" t="s">
        <v>1429</v>
      </c>
      <c r="I153" s="232" t="s">
        <v>726</v>
      </c>
      <c r="J153" s="232" t="s">
        <v>700</v>
      </c>
      <c r="K153" s="232" t="s">
        <v>1430</v>
      </c>
      <c r="L153" s="232" t="s">
        <v>1431</v>
      </c>
      <c r="M153" s="232">
        <v>2022</v>
      </c>
      <c r="N153" s="232">
        <v>3901706</v>
      </c>
      <c r="O153" s="239">
        <f t="shared" si="82"/>
        <v>5.1468181064526636E-3</v>
      </c>
      <c r="P153" s="232">
        <v>88.38</v>
      </c>
      <c r="Q153" s="232">
        <v>1.39</v>
      </c>
      <c r="R153" s="232">
        <v>0</v>
      </c>
      <c r="S153" s="232">
        <v>0</v>
      </c>
      <c r="T153" s="232">
        <v>0</v>
      </c>
      <c r="U153" s="232">
        <v>0</v>
      </c>
      <c r="V153" s="232">
        <v>6.1</v>
      </c>
      <c r="W153" s="232">
        <v>4.13</v>
      </c>
      <c r="X153" s="232">
        <v>0</v>
      </c>
      <c r="Y153" s="232">
        <v>0</v>
      </c>
      <c r="Z153" s="232">
        <v>0</v>
      </c>
      <c r="AA153" s="232">
        <v>0</v>
      </c>
      <c r="AB153" s="232"/>
      <c r="AC153" s="232">
        <v>88.38</v>
      </c>
      <c r="AD153" s="232">
        <v>1.39</v>
      </c>
      <c r="AE153" s="232">
        <v>0</v>
      </c>
      <c r="AF153" s="232">
        <v>0</v>
      </c>
      <c r="AG153" s="232">
        <v>0</v>
      </c>
      <c r="AH153" s="232">
        <v>0</v>
      </c>
      <c r="AI153" s="232">
        <v>4.13</v>
      </c>
      <c r="AJ153" s="232">
        <v>0</v>
      </c>
      <c r="AK153" s="232">
        <v>0</v>
      </c>
      <c r="AL153" s="232">
        <v>0</v>
      </c>
      <c r="AM153" s="232">
        <v>0</v>
      </c>
      <c r="AN153" s="233"/>
      <c r="AO153" s="223">
        <f t="shared" si="80"/>
        <v>0</v>
      </c>
      <c r="AP153" s="223">
        <f t="shared" si="80"/>
        <v>0</v>
      </c>
      <c r="AQ153" s="223">
        <f t="shared" si="80"/>
        <v>0</v>
      </c>
      <c r="AR153" s="223">
        <f t="shared" si="79"/>
        <v>0</v>
      </c>
      <c r="AS153" s="223">
        <f t="shared" si="79"/>
        <v>0</v>
      </c>
      <c r="AT153" s="223">
        <f t="shared" si="79"/>
        <v>0</v>
      </c>
      <c r="AU153" s="223">
        <f t="shared" si="81"/>
        <v>0</v>
      </c>
      <c r="AV153" s="223">
        <f t="shared" si="81"/>
        <v>0</v>
      </c>
      <c r="AW153" s="223">
        <f t="shared" si="81"/>
        <v>0</v>
      </c>
      <c r="AX153" s="223">
        <f t="shared" si="81"/>
        <v>0</v>
      </c>
      <c r="AY153" s="223">
        <f t="shared" si="81"/>
        <v>0</v>
      </c>
      <c r="AZ153" s="242"/>
      <c r="BA153" s="244">
        <f t="shared" si="83"/>
        <v>0.4548757842482864</v>
      </c>
      <c r="BB153" s="244">
        <f t="shared" si="84"/>
        <v>7.1540771679692019E-3</v>
      </c>
      <c r="BC153" s="244">
        <f t="shared" si="85"/>
        <v>0</v>
      </c>
      <c r="BD153" s="244">
        <f t="shared" si="86"/>
        <v>0</v>
      </c>
      <c r="BE153" s="244">
        <f t="shared" si="87"/>
        <v>0</v>
      </c>
      <c r="BF153" s="244">
        <f t="shared" si="88"/>
        <v>0</v>
      </c>
      <c r="BG153" s="244">
        <f t="shared" si="89"/>
        <v>3.1395590449361244E-2</v>
      </c>
      <c r="BH153" s="244">
        <f t="shared" si="90"/>
        <v>2.1256358779649501E-2</v>
      </c>
      <c r="BI153" s="244">
        <f t="shared" si="91"/>
        <v>0</v>
      </c>
      <c r="BJ153" s="244">
        <f t="shared" si="92"/>
        <v>0</v>
      </c>
      <c r="BK153" s="244">
        <f t="shared" si="93"/>
        <v>0</v>
      </c>
      <c r="BL153" s="244">
        <f t="shared" si="94"/>
        <v>0</v>
      </c>
      <c r="BM153" s="244">
        <f t="shared" si="95"/>
        <v>0</v>
      </c>
      <c r="BN153" s="244">
        <f t="shared" si="96"/>
        <v>0.4548757842482864</v>
      </c>
      <c r="BO153" s="244">
        <f t="shared" si="97"/>
        <v>7.1540771679692019E-3</v>
      </c>
      <c r="BP153" s="244">
        <f t="shared" si="98"/>
        <v>0</v>
      </c>
      <c r="BQ153" s="244">
        <f t="shared" si="99"/>
        <v>0</v>
      </c>
      <c r="BR153" s="244">
        <f t="shared" si="100"/>
        <v>0</v>
      </c>
      <c r="BS153" s="244">
        <f t="shared" si="101"/>
        <v>0</v>
      </c>
      <c r="BT153" s="244">
        <f t="shared" si="102"/>
        <v>2.1256358779649501E-2</v>
      </c>
      <c r="BU153" s="244">
        <f t="shared" si="103"/>
        <v>0</v>
      </c>
      <c r="BV153" s="244">
        <f t="shared" si="104"/>
        <v>0</v>
      </c>
      <c r="BW153" s="244">
        <f t="shared" si="105"/>
        <v>0</v>
      </c>
      <c r="BX153" s="244">
        <f t="shared" si="106"/>
        <v>0</v>
      </c>
      <c r="BY153" s="244"/>
      <c r="BZ153" s="244">
        <f t="shared" si="107"/>
        <v>0</v>
      </c>
      <c r="CA153" s="244">
        <f t="shared" si="108"/>
        <v>0</v>
      </c>
      <c r="CB153" s="244">
        <f t="shared" si="109"/>
        <v>0</v>
      </c>
      <c r="CC153" s="244">
        <f t="shared" si="110"/>
        <v>0</v>
      </c>
      <c r="CD153" s="244">
        <f t="shared" si="111"/>
        <v>0</v>
      </c>
      <c r="CE153" s="244">
        <f t="shared" si="112"/>
        <v>0</v>
      </c>
      <c r="CF153" s="244">
        <f t="shared" si="113"/>
        <v>0</v>
      </c>
      <c r="CG153" s="244">
        <f t="shared" si="114"/>
        <v>0</v>
      </c>
      <c r="CH153" s="244">
        <f t="shared" si="115"/>
        <v>0</v>
      </c>
      <c r="CI153" s="244">
        <f t="shared" si="116"/>
        <v>0</v>
      </c>
      <c r="CJ153" s="244">
        <f t="shared" si="117"/>
        <v>0</v>
      </c>
    </row>
    <row r="154" spans="1:88" ht="60">
      <c r="A154" s="222" t="s">
        <v>3643</v>
      </c>
      <c r="B154" s="232">
        <v>97546</v>
      </c>
      <c r="C154" s="232" t="s">
        <v>1432</v>
      </c>
      <c r="D154" s="232"/>
      <c r="E154" s="232" t="s">
        <v>1433</v>
      </c>
      <c r="F154" s="232" t="s">
        <v>1434</v>
      </c>
      <c r="G154" s="232">
        <v>5637</v>
      </c>
      <c r="H154" s="232" t="s">
        <v>1435</v>
      </c>
      <c r="I154" s="232" t="s">
        <v>116</v>
      </c>
      <c r="J154" s="232" t="s">
        <v>700</v>
      </c>
      <c r="K154" s="232" t="s">
        <v>1436</v>
      </c>
      <c r="L154" s="232" t="s">
        <v>1437</v>
      </c>
      <c r="M154" s="232">
        <v>2022</v>
      </c>
      <c r="N154" s="232">
        <v>4877900</v>
      </c>
      <c r="O154" s="239">
        <f t="shared" si="82"/>
        <v>9.8908614439174457E-4</v>
      </c>
      <c r="P154" s="240">
        <v>93.9</v>
      </c>
      <c r="Q154" s="232">
        <v>0</v>
      </c>
      <c r="R154" s="232">
        <v>0</v>
      </c>
      <c r="S154" s="232">
        <v>0</v>
      </c>
      <c r="T154" s="232">
        <v>0</v>
      </c>
      <c r="U154" s="232">
        <v>0</v>
      </c>
      <c r="V154" s="232">
        <v>6.1</v>
      </c>
      <c r="W154" s="232">
        <v>0</v>
      </c>
      <c r="X154" s="232">
        <v>0</v>
      </c>
      <c r="Y154" s="232">
        <v>0</v>
      </c>
      <c r="Z154" s="232">
        <v>0</v>
      </c>
      <c r="AA154" s="232">
        <v>0</v>
      </c>
      <c r="AB154" s="232"/>
      <c r="AC154" s="232">
        <v>0</v>
      </c>
      <c r="AD154" s="232">
        <v>0</v>
      </c>
      <c r="AE154" s="232">
        <v>0</v>
      </c>
      <c r="AF154" s="232">
        <v>0</v>
      </c>
      <c r="AG154" s="232">
        <v>0</v>
      </c>
      <c r="AH154" s="232">
        <v>0</v>
      </c>
      <c r="AI154" s="232">
        <v>0</v>
      </c>
      <c r="AJ154" s="232">
        <v>0</v>
      </c>
      <c r="AK154" s="232">
        <v>0</v>
      </c>
      <c r="AL154" s="232">
        <v>0</v>
      </c>
      <c r="AM154" s="232">
        <v>0</v>
      </c>
      <c r="AN154" s="233"/>
      <c r="AO154" s="223">
        <f t="shared" si="80"/>
        <v>93.9</v>
      </c>
      <c r="AP154" s="223">
        <f t="shared" si="80"/>
        <v>0</v>
      </c>
      <c r="AQ154" s="223">
        <f t="shared" si="80"/>
        <v>0</v>
      </c>
      <c r="AR154" s="223">
        <f t="shared" si="79"/>
        <v>0</v>
      </c>
      <c r="AS154" s="223">
        <f t="shared" si="79"/>
        <v>0</v>
      </c>
      <c r="AT154" s="223">
        <f t="shared" si="79"/>
        <v>0</v>
      </c>
      <c r="AU154" s="223">
        <f t="shared" si="81"/>
        <v>0</v>
      </c>
      <c r="AV154" s="223">
        <f t="shared" si="81"/>
        <v>0</v>
      </c>
      <c r="AW154" s="223">
        <f t="shared" si="81"/>
        <v>0</v>
      </c>
      <c r="AX154" s="223">
        <f t="shared" si="81"/>
        <v>0</v>
      </c>
      <c r="AY154" s="223">
        <f t="shared" si="81"/>
        <v>0</v>
      </c>
      <c r="AZ154" s="242"/>
      <c r="BA154" s="244">
        <f t="shared" si="83"/>
        <v>9.2875188958384827E-2</v>
      </c>
      <c r="BB154" s="244">
        <f t="shared" si="84"/>
        <v>0</v>
      </c>
      <c r="BC154" s="244">
        <f t="shared" si="85"/>
        <v>0</v>
      </c>
      <c r="BD154" s="244">
        <f t="shared" si="86"/>
        <v>0</v>
      </c>
      <c r="BE154" s="244">
        <f t="shared" si="87"/>
        <v>0</v>
      </c>
      <c r="BF154" s="244">
        <f t="shared" si="88"/>
        <v>0</v>
      </c>
      <c r="BG154" s="244">
        <f t="shared" si="89"/>
        <v>6.0334254807896419E-3</v>
      </c>
      <c r="BH154" s="244">
        <f t="shared" si="90"/>
        <v>0</v>
      </c>
      <c r="BI154" s="244">
        <f t="shared" si="91"/>
        <v>0</v>
      </c>
      <c r="BJ154" s="244">
        <f t="shared" si="92"/>
        <v>0</v>
      </c>
      <c r="BK154" s="244">
        <f t="shared" si="93"/>
        <v>0</v>
      </c>
      <c r="BL154" s="244">
        <f t="shared" si="94"/>
        <v>0</v>
      </c>
      <c r="BM154" s="244">
        <f t="shared" si="95"/>
        <v>0</v>
      </c>
      <c r="BN154" s="244">
        <f t="shared" si="96"/>
        <v>0</v>
      </c>
      <c r="BO154" s="244">
        <f t="shared" si="97"/>
        <v>0</v>
      </c>
      <c r="BP154" s="244">
        <f t="shared" si="98"/>
        <v>0</v>
      </c>
      <c r="BQ154" s="244">
        <f t="shared" si="99"/>
        <v>0</v>
      </c>
      <c r="BR154" s="244">
        <f t="shared" si="100"/>
        <v>0</v>
      </c>
      <c r="BS154" s="244">
        <f t="shared" si="101"/>
        <v>0</v>
      </c>
      <c r="BT154" s="244">
        <f t="shared" si="102"/>
        <v>0</v>
      </c>
      <c r="BU154" s="244">
        <f t="shared" si="103"/>
        <v>0</v>
      </c>
      <c r="BV154" s="244">
        <f t="shared" si="104"/>
        <v>0</v>
      </c>
      <c r="BW154" s="244">
        <f t="shared" si="105"/>
        <v>0</v>
      </c>
      <c r="BX154" s="244">
        <f t="shared" si="106"/>
        <v>0</v>
      </c>
      <c r="BY154" s="244"/>
      <c r="BZ154" s="244">
        <f t="shared" si="107"/>
        <v>9.2875188958384827E-2</v>
      </c>
      <c r="CA154" s="244">
        <f t="shared" si="108"/>
        <v>0</v>
      </c>
      <c r="CB154" s="244">
        <f t="shared" si="109"/>
        <v>0</v>
      </c>
      <c r="CC154" s="244">
        <f t="shared" si="110"/>
        <v>0</v>
      </c>
      <c r="CD154" s="244">
        <f t="shared" si="111"/>
        <v>0</v>
      </c>
      <c r="CE154" s="244">
        <f t="shared" si="112"/>
        <v>0</v>
      </c>
      <c r="CF154" s="244">
        <f t="shared" si="113"/>
        <v>0</v>
      </c>
      <c r="CG154" s="244">
        <f t="shared" si="114"/>
        <v>0</v>
      </c>
      <c r="CH154" s="244">
        <f t="shared" si="115"/>
        <v>0</v>
      </c>
      <c r="CI154" s="244">
        <f t="shared" si="116"/>
        <v>0</v>
      </c>
      <c r="CJ154" s="244">
        <f t="shared" si="117"/>
        <v>0</v>
      </c>
    </row>
    <row r="155" spans="1:88" ht="60">
      <c r="A155" s="222" t="s">
        <v>3643</v>
      </c>
      <c r="B155" s="232">
        <v>80258</v>
      </c>
      <c r="C155" s="232" t="s">
        <v>1438</v>
      </c>
      <c r="D155" s="232"/>
      <c r="E155" s="232" t="s">
        <v>1439</v>
      </c>
      <c r="F155" s="232"/>
      <c r="G155" s="232">
        <v>5636</v>
      </c>
      <c r="H155" s="232" t="s">
        <v>1440</v>
      </c>
      <c r="I155" s="232" t="s">
        <v>116</v>
      </c>
      <c r="J155" s="232" t="s">
        <v>700</v>
      </c>
      <c r="K155" s="232" t="s">
        <v>1441</v>
      </c>
      <c r="L155" s="232" t="s">
        <v>1442</v>
      </c>
      <c r="M155" s="232">
        <v>2022</v>
      </c>
      <c r="N155" s="232">
        <v>3001708</v>
      </c>
      <c r="O155" s="239">
        <f t="shared" si="82"/>
        <v>6.0865286133579099E-4</v>
      </c>
      <c r="P155" s="240">
        <v>20.96</v>
      </c>
      <c r="Q155" s="232">
        <v>0.56999999999999995</v>
      </c>
      <c r="R155" s="232">
        <v>0.02</v>
      </c>
      <c r="S155" s="232">
        <v>0</v>
      </c>
      <c r="T155" s="232">
        <v>0</v>
      </c>
      <c r="U155" s="232">
        <v>0</v>
      </c>
      <c r="V155" s="232">
        <v>6.1</v>
      </c>
      <c r="W155" s="232">
        <v>72.349999999999994</v>
      </c>
      <c r="X155" s="232">
        <v>0</v>
      </c>
      <c r="Y155" s="232">
        <v>0</v>
      </c>
      <c r="Z155" s="232">
        <v>0</v>
      </c>
      <c r="AA155" s="232">
        <v>0</v>
      </c>
      <c r="AB155" s="232"/>
      <c r="AC155" s="232">
        <v>20.96</v>
      </c>
      <c r="AD155" s="232">
        <v>0.56999999999999995</v>
      </c>
      <c r="AE155" s="232">
        <v>0.02</v>
      </c>
      <c r="AF155" s="232">
        <v>0</v>
      </c>
      <c r="AG155" s="232">
        <v>0</v>
      </c>
      <c r="AH155" s="232">
        <v>0</v>
      </c>
      <c r="AI155" s="232">
        <v>72.349999999999994</v>
      </c>
      <c r="AJ155" s="232">
        <v>0</v>
      </c>
      <c r="AK155" s="232">
        <v>0</v>
      </c>
      <c r="AL155" s="232">
        <v>0</v>
      </c>
      <c r="AM155" s="232">
        <v>0</v>
      </c>
      <c r="AN155" s="233"/>
      <c r="AO155" s="223">
        <f t="shared" si="80"/>
        <v>0</v>
      </c>
      <c r="AP155" s="223">
        <f t="shared" si="80"/>
        <v>0</v>
      </c>
      <c r="AQ155" s="223">
        <f t="shared" si="80"/>
        <v>0</v>
      </c>
      <c r="AR155" s="223">
        <f t="shared" si="79"/>
        <v>0</v>
      </c>
      <c r="AS155" s="223">
        <f t="shared" si="79"/>
        <v>0</v>
      </c>
      <c r="AT155" s="223">
        <f t="shared" si="79"/>
        <v>0</v>
      </c>
      <c r="AU155" s="223">
        <f t="shared" si="81"/>
        <v>0</v>
      </c>
      <c r="AV155" s="223">
        <f t="shared" si="81"/>
        <v>0</v>
      </c>
      <c r="AW155" s="223">
        <f t="shared" si="81"/>
        <v>0</v>
      </c>
      <c r="AX155" s="223">
        <f t="shared" si="81"/>
        <v>0</v>
      </c>
      <c r="AY155" s="223">
        <f t="shared" si="81"/>
        <v>0</v>
      </c>
      <c r="AZ155" s="242"/>
      <c r="BA155" s="244">
        <f t="shared" si="83"/>
        <v>1.275736397359818E-2</v>
      </c>
      <c r="BB155" s="244">
        <f t="shared" si="84"/>
        <v>3.4693213096140084E-4</v>
      </c>
      <c r="BC155" s="244">
        <f t="shared" si="85"/>
        <v>1.217305722671582E-5</v>
      </c>
      <c r="BD155" s="244">
        <f t="shared" si="86"/>
        <v>0</v>
      </c>
      <c r="BE155" s="244">
        <f t="shared" si="87"/>
        <v>0</v>
      </c>
      <c r="BF155" s="244">
        <f t="shared" si="88"/>
        <v>0</v>
      </c>
      <c r="BG155" s="244">
        <f t="shared" si="89"/>
        <v>3.7127824541483248E-3</v>
      </c>
      <c r="BH155" s="244">
        <f t="shared" si="90"/>
        <v>4.4036034517644478E-2</v>
      </c>
      <c r="BI155" s="244">
        <f t="shared" si="91"/>
        <v>0</v>
      </c>
      <c r="BJ155" s="244">
        <f t="shared" si="92"/>
        <v>0</v>
      </c>
      <c r="BK155" s="244">
        <f t="shared" si="93"/>
        <v>0</v>
      </c>
      <c r="BL155" s="244">
        <f t="shared" si="94"/>
        <v>0</v>
      </c>
      <c r="BM155" s="244">
        <f t="shared" si="95"/>
        <v>0</v>
      </c>
      <c r="BN155" s="244">
        <f t="shared" si="96"/>
        <v>1.275736397359818E-2</v>
      </c>
      <c r="BO155" s="244">
        <f t="shared" si="97"/>
        <v>3.4693213096140084E-4</v>
      </c>
      <c r="BP155" s="244">
        <f t="shared" si="98"/>
        <v>1.217305722671582E-5</v>
      </c>
      <c r="BQ155" s="244">
        <f t="shared" si="99"/>
        <v>0</v>
      </c>
      <c r="BR155" s="244">
        <f t="shared" si="100"/>
        <v>0</v>
      </c>
      <c r="BS155" s="244">
        <f t="shared" si="101"/>
        <v>0</v>
      </c>
      <c r="BT155" s="244">
        <f t="shared" si="102"/>
        <v>4.4036034517644478E-2</v>
      </c>
      <c r="BU155" s="244">
        <f t="shared" si="103"/>
        <v>0</v>
      </c>
      <c r="BV155" s="244">
        <f t="shared" si="104"/>
        <v>0</v>
      </c>
      <c r="BW155" s="244">
        <f t="shared" si="105"/>
        <v>0</v>
      </c>
      <c r="BX155" s="244">
        <f t="shared" si="106"/>
        <v>0</v>
      </c>
      <c r="BY155" s="244"/>
      <c r="BZ155" s="244">
        <f t="shared" si="107"/>
        <v>0</v>
      </c>
      <c r="CA155" s="244">
        <f t="shared" si="108"/>
        <v>0</v>
      </c>
      <c r="CB155" s="244">
        <f t="shared" si="109"/>
        <v>0</v>
      </c>
      <c r="CC155" s="244">
        <f t="shared" si="110"/>
        <v>0</v>
      </c>
      <c r="CD155" s="244">
        <f t="shared" si="111"/>
        <v>0</v>
      </c>
      <c r="CE155" s="244">
        <f t="shared" si="112"/>
        <v>0</v>
      </c>
      <c r="CF155" s="244">
        <f t="shared" si="113"/>
        <v>0</v>
      </c>
      <c r="CG155" s="244">
        <f t="shared" si="114"/>
        <v>0</v>
      </c>
      <c r="CH155" s="244">
        <f t="shared" si="115"/>
        <v>0</v>
      </c>
      <c r="CI155" s="244">
        <f t="shared" si="116"/>
        <v>0</v>
      </c>
      <c r="CJ155" s="244">
        <f t="shared" si="117"/>
        <v>0</v>
      </c>
    </row>
    <row r="156" spans="1:88" ht="60">
      <c r="A156" s="222" t="s">
        <v>3643</v>
      </c>
      <c r="B156" s="232">
        <v>122656</v>
      </c>
      <c r="C156" s="232" t="s">
        <v>1443</v>
      </c>
      <c r="D156" s="232"/>
      <c r="E156" s="232" t="s">
        <v>1444</v>
      </c>
      <c r="F156" s="232"/>
      <c r="G156" s="232">
        <v>3996</v>
      </c>
      <c r="H156" s="232" t="s">
        <v>1445</v>
      </c>
      <c r="I156" s="232" t="s">
        <v>128</v>
      </c>
      <c r="J156" s="232" t="s">
        <v>700</v>
      </c>
      <c r="K156" s="232" t="s">
        <v>1446</v>
      </c>
      <c r="L156" s="232"/>
      <c r="M156" s="232">
        <v>2022</v>
      </c>
      <c r="N156" s="232">
        <v>1375673</v>
      </c>
      <c r="O156" s="239">
        <f t="shared" si="82"/>
        <v>6.2228503290438189E-4</v>
      </c>
      <c r="P156" s="232">
        <v>93.9</v>
      </c>
      <c r="Q156" s="232">
        <v>0</v>
      </c>
      <c r="R156" s="232">
        <v>0</v>
      </c>
      <c r="S156" s="232">
        <v>0</v>
      </c>
      <c r="T156" s="232">
        <v>0</v>
      </c>
      <c r="U156" s="232">
        <v>0</v>
      </c>
      <c r="V156" s="232">
        <v>6.1</v>
      </c>
      <c r="W156" s="232">
        <v>0</v>
      </c>
      <c r="X156" s="232">
        <v>0</v>
      </c>
      <c r="Y156" s="232">
        <v>0</v>
      </c>
      <c r="Z156" s="232">
        <v>0</v>
      </c>
      <c r="AA156" s="232">
        <v>0</v>
      </c>
      <c r="AB156" s="232"/>
      <c r="AC156" s="232">
        <v>93.9</v>
      </c>
      <c r="AD156" s="232">
        <v>0</v>
      </c>
      <c r="AE156" s="232">
        <v>0</v>
      </c>
      <c r="AF156" s="232">
        <v>0</v>
      </c>
      <c r="AG156" s="232">
        <v>0</v>
      </c>
      <c r="AH156" s="232">
        <v>0</v>
      </c>
      <c r="AI156" s="232">
        <v>0</v>
      </c>
      <c r="AJ156" s="232">
        <v>0</v>
      </c>
      <c r="AK156" s="232">
        <v>0</v>
      </c>
      <c r="AL156" s="232">
        <v>0</v>
      </c>
      <c r="AM156" s="232">
        <v>0</v>
      </c>
      <c r="AN156" s="233"/>
      <c r="AO156" s="223">
        <f t="shared" si="80"/>
        <v>0</v>
      </c>
      <c r="AP156" s="223">
        <f t="shared" si="80"/>
        <v>0</v>
      </c>
      <c r="AQ156" s="223">
        <f t="shared" si="80"/>
        <v>0</v>
      </c>
      <c r="AR156" s="223">
        <f t="shared" si="79"/>
        <v>0</v>
      </c>
      <c r="AS156" s="223">
        <f t="shared" si="79"/>
        <v>0</v>
      </c>
      <c r="AT156" s="223">
        <f t="shared" si="79"/>
        <v>0</v>
      </c>
      <c r="AU156" s="223">
        <f t="shared" si="81"/>
        <v>0</v>
      </c>
      <c r="AV156" s="223">
        <f t="shared" si="81"/>
        <v>0</v>
      </c>
      <c r="AW156" s="223">
        <f t="shared" si="81"/>
        <v>0</v>
      </c>
      <c r="AX156" s="223">
        <f t="shared" si="81"/>
        <v>0</v>
      </c>
      <c r="AY156" s="223">
        <f t="shared" si="81"/>
        <v>0</v>
      </c>
      <c r="AZ156" s="242"/>
      <c r="BA156" s="244">
        <f t="shared" si="83"/>
        <v>5.8432564589721465E-2</v>
      </c>
      <c r="BB156" s="244">
        <f t="shared" si="84"/>
        <v>0</v>
      </c>
      <c r="BC156" s="244">
        <f t="shared" si="85"/>
        <v>0</v>
      </c>
      <c r="BD156" s="244">
        <f t="shared" si="86"/>
        <v>0</v>
      </c>
      <c r="BE156" s="244">
        <f t="shared" si="87"/>
        <v>0</v>
      </c>
      <c r="BF156" s="244">
        <f t="shared" si="88"/>
        <v>0</v>
      </c>
      <c r="BG156" s="244">
        <f t="shared" si="89"/>
        <v>3.7959387007167294E-3</v>
      </c>
      <c r="BH156" s="244">
        <f t="shared" si="90"/>
        <v>0</v>
      </c>
      <c r="BI156" s="244">
        <f t="shared" si="91"/>
        <v>0</v>
      </c>
      <c r="BJ156" s="244">
        <f t="shared" si="92"/>
        <v>0</v>
      </c>
      <c r="BK156" s="244">
        <f t="shared" si="93"/>
        <v>0</v>
      </c>
      <c r="BL156" s="244">
        <f t="shared" si="94"/>
        <v>0</v>
      </c>
      <c r="BM156" s="244">
        <f t="shared" si="95"/>
        <v>0</v>
      </c>
      <c r="BN156" s="244">
        <f t="shared" si="96"/>
        <v>5.8432564589721465E-2</v>
      </c>
      <c r="BO156" s="244">
        <f t="shared" si="97"/>
        <v>0</v>
      </c>
      <c r="BP156" s="244">
        <f t="shared" si="98"/>
        <v>0</v>
      </c>
      <c r="BQ156" s="244">
        <f t="shared" si="99"/>
        <v>0</v>
      </c>
      <c r="BR156" s="244">
        <f t="shared" si="100"/>
        <v>0</v>
      </c>
      <c r="BS156" s="244">
        <f t="shared" si="101"/>
        <v>0</v>
      </c>
      <c r="BT156" s="244">
        <f t="shared" si="102"/>
        <v>0</v>
      </c>
      <c r="BU156" s="244">
        <f t="shared" si="103"/>
        <v>0</v>
      </c>
      <c r="BV156" s="244">
        <f t="shared" si="104"/>
        <v>0</v>
      </c>
      <c r="BW156" s="244">
        <f t="shared" si="105"/>
        <v>0</v>
      </c>
      <c r="BX156" s="244">
        <f t="shared" si="106"/>
        <v>0</v>
      </c>
      <c r="BY156" s="244"/>
      <c r="BZ156" s="244">
        <f t="shared" si="107"/>
        <v>0</v>
      </c>
      <c r="CA156" s="244">
        <f t="shared" si="108"/>
        <v>0</v>
      </c>
      <c r="CB156" s="244">
        <f t="shared" si="109"/>
        <v>0</v>
      </c>
      <c r="CC156" s="244">
        <f t="shared" si="110"/>
        <v>0</v>
      </c>
      <c r="CD156" s="244">
        <f t="shared" si="111"/>
        <v>0</v>
      </c>
      <c r="CE156" s="244">
        <f t="shared" si="112"/>
        <v>0</v>
      </c>
      <c r="CF156" s="244">
        <f t="shared" si="113"/>
        <v>0</v>
      </c>
      <c r="CG156" s="244">
        <f t="shared" si="114"/>
        <v>0</v>
      </c>
      <c r="CH156" s="244">
        <f t="shared" si="115"/>
        <v>0</v>
      </c>
      <c r="CI156" s="244">
        <f t="shared" si="116"/>
        <v>0</v>
      </c>
      <c r="CJ156" s="244">
        <f t="shared" si="117"/>
        <v>0</v>
      </c>
    </row>
    <row r="157" spans="1:88" ht="60">
      <c r="A157" s="222" t="s">
        <v>3643</v>
      </c>
      <c r="B157" s="232">
        <v>93516</v>
      </c>
      <c r="C157" s="232" t="s">
        <v>1447</v>
      </c>
      <c r="D157" s="232"/>
      <c r="E157" s="232" t="s">
        <v>1031</v>
      </c>
      <c r="F157" s="232"/>
      <c r="G157" s="232">
        <v>5623</v>
      </c>
      <c r="H157" s="232" t="s">
        <v>1032</v>
      </c>
      <c r="I157" s="232" t="s">
        <v>116</v>
      </c>
      <c r="J157" s="232" t="s">
        <v>700</v>
      </c>
      <c r="K157" s="232" t="s">
        <v>1033</v>
      </c>
      <c r="L157" s="232" t="s">
        <v>1034</v>
      </c>
      <c r="M157" s="232">
        <v>2022</v>
      </c>
      <c r="N157" s="232">
        <v>29007446</v>
      </c>
      <c r="O157" s="239">
        <f t="shared" si="82"/>
        <v>5.8818062942642803E-3</v>
      </c>
      <c r="P157" s="240">
        <v>0.96</v>
      </c>
      <c r="Q157" s="232">
        <v>1.76</v>
      </c>
      <c r="R157" s="232">
        <v>0.02</v>
      </c>
      <c r="S157" s="232">
        <v>0</v>
      </c>
      <c r="T157" s="232">
        <v>0</v>
      </c>
      <c r="U157" s="232">
        <v>0</v>
      </c>
      <c r="V157" s="232">
        <v>6.1</v>
      </c>
      <c r="W157" s="232">
        <v>91.16</v>
      </c>
      <c r="X157" s="232">
        <v>0</v>
      </c>
      <c r="Y157" s="232">
        <v>0</v>
      </c>
      <c r="Z157" s="232">
        <v>0</v>
      </c>
      <c r="AA157" s="232">
        <v>0</v>
      </c>
      <c r="AB157" s="232"/>
      <c r="AC157" s="232">
        <v>0.96</v>
      </c>
      <c r="AD157" s="232">
        <v>1.76</v>
      </c>
      <c r="AE157" s="232">
        <v>0.02</v>
      </c>
      <c r="AF157" s="232">
        <v>0</v>
      </c>
      <c r="AG157" s="232">
        <v>0</v>
      </c>
      <c r="AH157" s="232">
        <v>0</v>
      </c>
      <c r="AI157" s="232">
        <v>91.16</v>
      </c>
      <c r="AJ157" s="232">
        <v>0</v>
      </c>
      <c r="AK157" s="232">
        <v>0</v>
      </c>
      <c r="AL157" s="232">
        <v>0</v>
      </c>
      <c r="AM157" s="232">
        <v>0</v>
      </c>
      <c r="AN157" s="233"/>
      <c r="AO157" s="223">
        <f t="shared" si="80"/>
        <v>0</v>
      </c>
      <c r="AP157" s="223">
        <f t="shared" si="80"/>
        <v>0</v>
      </c>
      <c r="AQ157" s="223">
        <f t="shared" si="80"/>
        <v>0</v>
      </c>
      <c r="AR157" s="223">
        <f t="shared" si="79"/>
        <v>0</v>
      </c>
      <c r="AS157" s="223">
        <f t="shared" si="79"/>
        <v>0</v>
      </c>
      <c r="AT157" s="223">
        <f t="shared" si="79"/>
        <v>0</v>
      </c>
      <c r="AU157" s="223">
        <f t="shared" si="81"/>
        <v>0</v>
      </c>
      <c r="AV157" s="223">
        <f t="shared" si="81"/>
        <v>0</v>
      </c>
      <c r="AW157" s="223">
        <f t="shared" si="81"/>
        <v>0</v>
      </c>
      <c r="AX157" s="223">
        <f t="shared" si="81"/>
        <v>0</v>
      </c>
      <c r="AY157" s="223">
        <f t="shared" si="81"/>
        <v>0</v>
      </c>
      <c r="AZ157" s="242"/>
      <c r="BA157" s="244">
        <f t="shared" si="83"/>
        <v>5.646534042493709E-3</v>
      </c>
      <c r="BB157" s="244">
        <f t="shared" si="84"/>
        <v>1.0351979077905133E-2</v>
      </c>
      <c r="BC157" s="244">
        <f t="shared" si="85"/>
        <v>1.176361258852856E-4</v>
      </c>
      <c r="BD157" s="244">
        <f t="shared" si="86"/>
        <v>0</v>
      </c>
      <c r="BE157" s="244">
        <f t="shared" si="87"/>
        <v>0</v>
      </c>
      <c r="BF157" s="244">
        <f t="shared" si="88"/>
        <v>0</v>
      </c>
      <c r="BG157" s="244">
        <f t="shared" si="89"/>
        <v>3.5879018395012105E-2</v>
      </c>
      <c r="BH157" s="244">
        <f t="shared" si="90"/>
        <v>0.53618546178513182</v>
      </c>
      <c r="BI157" s="244">
        <f t="shared" si="91"/>
        <v>0</v>
      </c>
      <c r="BJ157" s="244">
        <f t="shared" si="92"/>
        <v>0</v>
      </c>
      <c r="BK157" s="244">
        <f t="shared" si="93"/>
        <v>0</v>
      </c>
      <c r="BL157" s="244">
        <f t="shared" si="94"/>
        <v>0</v>
      </c>
      <c r="BM157" s="244">
        <f t="shared" si="95"/>
        <v>0</v>
      </c>
      <c r="BN157" s="244">
        <f t="shared" si="96"/>
        <v>5.646534042493709E-3</v>
      </c>
      <c r="BO157" s="244">
        <f t="shared" si="97"/>
        <v>1.0351979077905133E-2</v>
      </c>
      <c r="BP157" s="244">
        <f t="shared" si="98"/>
        <v>1.176361258852856E-4</v>
      </c>
      <c r="BQ157" s="244">
        <f t="shared" si="99"/>
        <v>0</v>
      </c>
      <c r="BR157" s="244">
        <f t="shared" si="100"/>
        <v>0</v>
      </c>
      <c r="BS157" s="244">
        <f t="shared" si="101"/>
        <v>0</v>
      </c>
      <c r="BT157" s="244">
        <f t="shared" si="102"/>
        <v>0.53618546178513182</v>
      </c>
      <c r="BU157" s="244">
        <f t="shared" si="103"/>
        <v>0</v>
      </c>
      <c r="BV157" s="244">
        <f t="shared" si="104"/>
        <v>0</v>
      </c>
      <c r="BW157" s="244">
        <f t="shared" si="105"/>
        <v>0</v>
      </c>
      <c r="BX157" s="244">
        <f t="shared" si="106"/>
        <v>0</v>
      </c>
      <c r="BY157" s="244"/>
      <c r="BZ157" s="244">
        <f t="shared" si="107"/>
        <v>0</v>
      </c>
      <c r="CA157" s="244">
        <f t="shared" si="108"/>
        <v>0</v>
      </c>
      <c r="CB157" s="244">
        <f t="shared" si="109"/>
        <v>0</v>
      </c>
      <c r="CC157" s="244">
        <f t="shared" si="110"/>
        <v>0</v>
      </c>
      <c r="CD157" s="244">
        <f t="shared" si="111"/>
        <v>0</v>
      </c>
      <c r="CE157" s="244">
        <f t="shared" si="112"/>
        <v>0</v>
      </c>
      <c r="CF157" s="244">
        <f t="shared" si="113"/>
        <v>0</v>
      </c>
      <c r="CG157" s="244">
        <f t="shared" si="114"/>
        <v>0</v>
      </c>
      <c r="CH157" s="244">
        <f t="shared" si="115"/>
        <v>0</v>
      </c>
      <c r="CI157" s="244">
        <f t="shared" si="116"/>
        <v>0</v>
      </c>
      <c r="CJ157" s="244">
        <f t="shared" si="117"/>
        <v>0</v>
      </c>
    </row>
    <row r="158" spans="1:88" ht="60">
      <c r="A158" s="222" t="s">
        <v>3643</v>
      </c>
      <c r="B158" s="232">
        <v>98347</v>
      </c>
      <c r="C158" s="232" t="s">
        <v>1448</v>
      </c>
      <c r="D158" s="232"/>
      <c r="E158" s="232" t="s">
        <v>1449</v>
      </c>
      <c r="F158" s="232"/>
      <c r="G158" s="232">
        <v>8580</v>
      </c>
      <c r="H158" s="232" t="s">
        <v>1450</v>
      </c>
      <c r="I158" s="232" t="s">
        <v>126</v>
      </c>
      <c r="J158" s="232" t="s">
        <v>700</v>
      </c>
      <c r="K158" s="232" t="s">
        <v>1451</v>
      </c>
      <c r="L158" s="232"/>
      <c r="M158" s="232">
        <v>2022</v>
      </c>
      <c r="N158" s="232">
        <v>731143</v>
      </c>
      <c r="O158" s="239">
        <f t="shared" si="82"/>
        <v>4.4636750634006203E-4</v>
      </c>
      <c r="P158" s="232">
        <v>90.89</v>
      </c>
      <c r="Q158" s="232">
        <v>2.96</v>
      </c>
      <c r="R158" s="232">
        <v>0</v>
      </c>
      <c r="S158" s="232">
        <v>0</v>
      </c>
      <c r="T158" s="232">
        <v>0.05</v>
      </c>
      <c r="U158" s="232">
        <v>0</v>
      </c>
      <c r="V158" s="232">
        <v>6.1</v>
      </c>
      <c r="W158" s="232">
        <v>0</v>
      </c>
      <c r="X158" s="232">
        <v>0</v>
      </c>
      <c r="Y158" s="232">
        <v>0</v>
      </c>
      <c r="Z158" s="232">
        <v>0</v>
      </c>
      <c r="AA158" s="232">
        <v>0</v>
      </c>
      <c r="AB158" s="232"/>
      <c r="AC158" s="232">
        <v>90.89</v>
      </c>
      <c r="AD158" s="232">
        <v>2.96</v>
      </c>
      <c r="AE158" s="232">
        <v>0</v>
      </c>
      <c r="AF158" s="232">
        <v>0</v>
      </c>
      <c r="AG158" s="232">
        <v>0.05</v>
      </c>
      <c r="AH158" s="232">
        <v>0</v>
      </c>
      <c r="AI158" s="232">
        <v>0</v>
      </c>
      <c r="AJ158" s="232">
        <v>0</v>
      </c>
      <c r="AK158" s="232">
        <v>0</v>
      </c>
      <c r="AL158" s="232">
        <v>0</v>
      </c>
      <c r="AM158" s="232">
        <v>0</v>
      </c>
      <c r="AN158" s="233"/>
      <c r="AO158" s="223">
        <f t="shared" si="80"/>
        <v>0</v>
      </c>
      <c r="AP158" s="223">
        <f t="shared" si="80"/>
        <v>0</v>
      </c>
      <c r="AQ158" s="223">
        <f t="shared" si="80"/>
        <v>0</v>
      </c>
      <c r="AR158" s="223">
        <f t="shared" si="79"/>
        <v>0</v>
      </c>
      <c r="AS158" s="223">
        <f t="shared" si="79"/>
        <v>0</v>
      </c>
      <c r="AT158" s="223">
        <f t="shared" si="79"/>
        <v>0</v>
      </c>
      <c r="AU158" s="223">
        <f t="shared" si="81"/>
        <v>0</v>
      </c>
      <c r="AV158" s="223">
        <f t="shared" si="81"/>
        <v>0</v>
      </c>
      <c r="AW158" s="223">
        <f t="shared" si="81"/>
        <v>0</v>
      </c>
      <c r="AX158" s="223">
        <f t="shared" si="81"/>
        <v>0</v>
      </c>
      <c r="AY158" s="223">
        <f t="shared" si="81"/>
        <v>0</v>
      </c>
      <c r="AZ158" s="242"/>
      <c r="BA158" s="244">
        <f t="shared" si="83"/>
        <v>4.0570342651248238E-2</v>
      </c>
      <c r="BB158" s="244">
        <f t="shared" si="84"/>
        <v>1.3212478187665836E-3</v>
      </c>
      <c r="BC158" s="244">
        <f t="shared" si="85"/>
        <v>0</v>
      </c>
      <c r="BD158" s="244">
        <f t="shared" si="86"/>
        <v>0</v>
      </c>
      <c r="BE158" s="244">
        <f t="shared" si="87"/>
        <v>2.2318375317003102E-5</v>
      </c>
      <c r="BF158" s="244">
        <f t="shared" si="88"/>
        <v>0</v>
      </c>
      <c r="BG158" s="244">
        <f t="shared" si="89"/>
        <v>2.7228417886743781E-3</v>
      </c>
      <c r="BH158" s="244">
        <f t="shared" si="90"/>
        <v>0</v>
      </c>
      <c r="BI158" s="244">
        <f t="shared" si="91"/>
        <v>0</v>
      </c>
      <c r="BJ158" s="244">
        <f t="shared" si="92"/>
        <v>0</v>
      </c>
      <c r="BK158" s="244">
        <f t="shared" si="93"/>
        <v>0</v>
      </c>
      <c r="BL158" s="244">
        <f t="shared" si="94"/>
        <v>0</v>
      </c>
      <c r="BM158" s="244">
        <f t="shared" si="95"/>
        <v>0</v>
      </c>
      <c r="BN158" s="244">
        <f t="shared" si="96"/>
        <v>4.0570342651248238E-2</v>
      </c>
      <c r="BO158" s="244">
        <f t="shared" si="97"/>
        <v>1.3212478187665836E-3</v>
      </c>
      <c r="BP158" s="244">
        <f t="shared" si="98"/>
        <v>0</v>
      </c>
      <c r="BQ158" s="244">
        <f t="shared" si="99"/>
        <v>0</v>
      </c>
      <c r="BR158" s="244">
        <f t="shared" si="100"/>
        <v>2.2318375317003102E-5</v>
      </c>
      <c r="BS158" s="244">
        <f t="shared" si="101"/>
        <v>0</v>
      </c>
      <c r="BT158" s="244">
        <f t="shared" si="102"/>
        <v>0</v>
      </c>
      <c r="BU158" s="244">
        <f t="shared" si="103"/>
        <v>0</v>
      </c>
      <c r="BV158" s="244">
        <f t="shared" si="104"/>
        <v>0</v>
      </c>
      <c r="BW158" s="244">
        <f t="shared" si="105"/>
        <v>0</v>
      </c>
      <c r="BX158" s="244">
        <f t="shared" si="106"/>
        <v>0</v>
      </c>
      <c r="BY158" s="244"/>
      <c r="BZ158" s="244">
        <f t="shared" si="107"/>
        <v>0</v>
      </c>
      <c r="CA158" s="244">
        <f t="shared" si="108"/>
        <v>0</v>
      </c>
      <c r="CB158" s="244">
        <f t="shared" si="109"/>
        <v>0</v>
      </c>
      <c r="CC158" s="244">
        <f t="shared" si="110"/>
        <v>0</v>
      </c>
      <c r="CD158" s="244">
        <f t="shared" si="111"/>
        <v>0</v>
      </c>
      <c r="CE158" s="244">
        <f t="shared" si="112"/>
        <v>0</v>
      </c>
      <c r="CF158" s="244">
        <f t="shared" si="113"/>
        <v>0</v>
      </c>
      <c r="CG158" s="244">
        <f t="shared" si="114"/>
        <v>0</v>
      </c>
      <c r="CH158" s="244">
        <f t="shared" si="115"/>
        <v>0</v>
      </c>
      <c r="CI158" s="244">
        <f t="shared" si="116"/>
        <v>0</v>
      </c>
      <c r="CJ158" s="244">
        <f t="shared" si="117"/>
        <v>0</v>
      </c>
    </row>
    <row r="159" spans="1:88" ht="60">
      <c r="A159" s="222" t="s">
        <v>3643</v>
      </c>
      <c r="B159" s="232">
        <v>101758</v>
      </c>
      <c r="C159" s="232" t="s">
        <v>1452</v>
      </c>
      <c r="D159" s="232"/>
      <c r="E159" s="232" t="s">
        <v>1453</v>
      </c>
      <c r="F159" s="232" t="s">
        <v>1454</v>
      </c>
      <c r="G159" s="232">
        <v>8608</v>
      </c>
      <c r="H159" s="232" t="s">
        <v>1455</v>
      </c>
      <c r="I159" s="232" t="s">
        <v>129</v>
      </c>
      <c r="J159" s="232" t="s">
        <v>700</v>
      </c>
      <c r="K159" s="232" t="s">
        <v>1456</v>
      </c>
      <c r="L159" s="232" t="s">
        <v>1457</v>
      </c>
      <c r="M159" s="232">
        <v>2022</v>
      </c>
      <c r="N159" s="232">
        <v>11140112</v>
      </c>
      <c r="O159" s="239">
        <f t="shared" si="82"/>
        <v>1.3006070839157752E-3</v>
      </c>
      <c r="P159" s="232">
        <v>91.3</v>
      </c>
      <c r="Q159" s="232">
        <v>2.6</v>
      </c>
      <c r="R159" s="232">
        <v>0</v>
      </c>
      <c r="S159" s="232">
        <v>0</v>
      </c>
      <c r="T159" s="232">
        <v>0</v>
      </c>
      <c r="U159" s="232">
        <v>0</v>
      </c>
      <c r="V159" s="232">
        <v>6.1</v>
      </c>
      <c r="W159" s="232">
        <v>0</v>
      </c>
      <c r="X159" s="232">
        <v>0</v>
      </c>
      <c r="Y159" s="232">
        <v>0</v>
      </c>
      <c r="Z159" s="232">
        <v>0</v>
      </c>
      <c r="AA159" s="232">
        <v>0</v>
      </c>
      <c r="AB159" s="232"/>
      <c r="AC159" s="232">
        <v>0.1</v>
      </c>
      <c r="AD159" s="232">
        <v>2.6</v>
      </c>
      <c r="AE159" s="232">
        <v>0</v>
      </c>
      <c r="AF159" s="232">
        <v>0</v>
      </c>
      <c r="AG159" s="232">
        <v>0</v>
      </c>
      <c r="AH159" s="232">
        <v>0</v>
      </c>
      <c r="AI159" s="232">
        <v>0</v>
      </c>
      <c r="AJ159" s="232">
        <v>0</v>
      </c>
      <c r="AK159" s="232">
        <v>0</v>
      </c>
      <c r="AL159" s="232">
        <v>0</v>
      </c>
      <c r="AM159" s="232">
        <v>0</v>
      </c>
      <c r="AN159" s="233"/>
      <c r="AO159" s="223">
        <f t="shared" si="80"/>
        <v>91.2</v>
      </c>
      <c r="AP159" s="223">
        <f t="shared" si="80"/>
        <v>0</v>
      </c>
      <c r="AQ159" s="223">
        <f t="shared" si="80"/>
        <v>0</v>
      </c>
      <c r="AR159" s="223">
        <f t="shared" si="79"/>
        <v>0</v>
      </c>
      <c r="AS159" s="223">
        <f t="shared" si="79"/>
        <v>0</v>
      </c>
      <c r="AT159" s="223">
        <f t="shared" si="79"/>
        <v>0</v>
      </c>
      <c r="AU159" s="223">
        <f t="shared" si="81"/>
        <v>0</v>
      </c>
      <c r="AV159" s="223">
        <f t="shared" si="81"/>
        <v>0</v>
      </c>
      <c r="AW159" s="223">
        <f t="shared" si="81"/>
        <v>0</v>
      </c>
      <c r="AX159" s="223">
        <f t="shared" si="81"/>
        <v>0</v>
      </c>
      <c r="AY159" s="223">
        <f t="shared" si="81"/>
        <v>0</v>
      </c>
      <c r="AZ159" s="242"/>
      <c r="BA159" s="244">
        <f t="shared" si="83"/>
        <v>0.11874542676151027</v>
      </c>
      <c r="BB159" s="244">
        <f t="shared" si="84"/>
        <v>3.3815784181810155E-3</v>
      </c>
      <c r="BC159" s="244">
        <f t="shared" si="85"/>
        <v>0</v>
      </c>
      <c r="BD159" s="244">
        <f t="shared" si="86"/>
        <v>0</v>
      </c>
      <c r="BE159" s="244">
        <f t="shared" si="87"/>
        <v>0</v>
      </c>
      <c r="BF159" s="244">
        <f t="shared" si="88"/>
        <v>0</v>
      </c>
      <c r="BG159" s="244">
        <f t="shared" si="89"/>
        <v>7.9337032118862276E-3</v>
      </c>
      <c r="BH159" s="244">
        <f t="shared" si="90"/>
        <v>0</v>
      </c>
      <c r="BI159" s="244">
        <f t="shared" si="91"/>
        <v>0</v>
      </c>
      <c r="BJ159" s="244">
        <f t="shared" si="92"/>
        <v>0</v>
      </c>
      <c r="BK159" s="244">
        <f t="shared" si="93"/>
        <v>0</v>
      </c>
      <c r="BL159" s="244">
        <f t="shared" si="94"/>
        <v>0</v>
      </c>
      <c r="BM159" s="244">
        <f t="shared" si="95"/>
        <v>0</v>
      </c>
      <c r="BN159" s="244">
        <f t="shared" si="96"/>
        <v>1.3006070839157753E-4</v>
      </c>
      <c r="BO159" s="244">
        <f t="shared" si="97"/>
        <v>3.3815784181810155E-3</v>
      </c>
      <c r="BP159" s="244">
        <f t="shared" si="98"/>
        <v>0</v>
      </c>
      <c r="BQ159" s="244">
        <f t="shared" si="99"/>
        <v>0</v>
      </c>
      <c r="BR159" s="244">
        <f t="shared" si="100"/>
        <v>0</v>
      </c>
      <c r="BS159" s="244">
        <f t="shared" si="101"/>
        <v>0</v>
      </c>
      <c r="BT159" s="244">
        <f t="shared" si="102"/>
        <v>0</v>
      </c>
      <c r="BU159" s="244">
        <f t="shared" si="103"/>
        <v>0</v>
      </c>
      <c r="BV159" s="244">
        <f t="shared" si="104"/>
        <v>0</v>
      </c>
      <c r="BW159" s="244">
        <f t="shared" si="105"/>
        <v>0</v>
      </c>
      <c r="BX159" s="244">
        <f t="shared" si="106"/>
        <v>0</v>
      </c>
      <c r="BY159" s="244"/>
      <c r="BZ159" s="244">
        <f t="shared" si="107"/>
        <v>0.1186153660531187</v>
      </c>
      <c r="CA159" s="244">
        <f t="shared" si="108"/>
        <v>0</v>
      </c>
      <c r="CB159" s="244">
        <f t="shared" si="109"/>
        <v>0</v>
      </c>
      <c r="CC159" s="244">
        <f t="shared" si="110"/>
        <v>0</v>
      </c>
      <c r="CD159" s="244">
        <f t="shared" si="111"/>
        <v>0</v>
      </c>
      <c r="CE159" s="244">
        <f t="shared" si="112"/>
        <v>0</v>
      </c>
      <c r="CF159" s="244">
        <f t="shared" si="113"/>
        <v>0</v>
      </c>
      <c r="CG159" s="244">
        <f t="shared" si="114"/>
        <v>0</v>
      </c>
      <c r="CH159" s="244">
        <f t="shared" si="115"/>
        <v>0</v>
      </c>
      <c r="CI159" s="244">
        <f t="shared" si="116"/>
        <v>0</v>
      </c>
      <c r="CJ159" s="244">
        <f t="shared" si="117"/>
        <v>0</v>
      </c>
    </row>
    <row r="160" spans="1:88" ht="60">
      <c r="A160" s="222" t="s">
        <v>3643</v>
      </c>
      <c r="B160" s="232">
        <v>118239</v>
      </c>
      <c r="C160" s="232" t="s">
        <v>1458</v>
      </c>
      <c r="D160" s="232"/>
      <c r="E160" s="232" t="s">
        <v>1459</v>
      </c>
      <c r="F160" s="232"/>
      <c r="G160" s="232">
        <v>3757</v>
      </c>
      <c r="H160" s="232" t="s">
        <v>1460</v>
      </c>
      <c r="I160" s="232" t="s">
        <v>117</v>
      </c>
      <c r="J160" s="232" t="s">
        <v>700</v>
      </c>
      <c r="K160" s="232" t="s">
        <v>1461</v>
      </c>
      <c r="L160" s="232"/>
      <c r="M160" s="232">
        <v>2022</v>
      </c>
      <c r="N160" s="232">
        <v>2009535</v>
      </c>
      <c r="O160" s="239">
        <f t="shared" si="82"/>
        <v>2.8245127561762976E-4</v>
      </c>
      <c r="P160" s="232">
        <v>93.2</v>
      </c>
      <c r="Q160" s="232">
        <v>0.7</v>
      </c>
      <c r="R160" s="232">
        <v>0</v>
      </c>
      <c r="S160" s="232">
        <v>0</v>
      </c>
      <c r="T160" s="232">
        <v>0</v>
      </c>
      <c r="U160" s="232">
        <v>0</v>
      </c>
      <c r="V160" s="232">
        <v>6.1</v>
      </c>
      <c r="W160" s="232">
        <v>0</v>
      </c>
      <c r="X160" s="232">
        <v>0</v>
      </c>
      <c r="Y160" s="232">
        <v>0</v>
      </c>
      <c r="Z160" s="232">
        <v>0</v>
      </c>
      <c r="AA160" s="232">
        <v>0</v>
      </c>
      <c r="AB160" s="232"/>
      <c r="AC160" s="232">
        <v>93.2</v>
      </c>
      <c r="AD160" s="232">
        <v>0.7</v>
      </c>
      <c r="AE160" s="232">
        <v>0</v>
      </c>
      <c r="AF160" s="232">
        <v>0</v>
      </c>
      <c r="AG160" s="232">
        <v>0</v>
      </c>
      <c r="AH160" s="232">
        <v>0</v>
      </c>
      <c r="AI160" s="232">
        <v>0</v>
      </c>
      <c r="AJ160" s="232">
        <v>0</v>
      </c>
      <c r="AK160" s="232">
        <v>0</v>
      </c>
      <c r="AL160" s="232">
        <v>0</v>
      </c>
      <c r="AM160" s="232">
        <v>0</v>
      </c>
      <c r="AN160" s="233"/>
      <c r="AO160" s="223">
        <f t="shared" si="80"/>
        <v>0</v>
      </c>
      <c r="AP160" s="223">
        <f t="shared" si="80"/>
        <v>0</v>
      </c>
      <c r="AQ160" s="223">
        <f t="shared" si="80"/>
        <v>0</v>
      </c>
      <c r="AR160" s="223">
        <f t="shared" si="79"/>
        <v>0</v>
      </c>
      <c r="AS160" s="223">
        <f t="shared" si="79"/>
        <v>0</v>
      </c>
      <c r="AT160" s="223">
        <f t="shared" si="79"/>
        <v>0</v>
      </c>
      <c r="AU160" s="223">
        <f t="shared" si="81"/>
        <v>0</v>
      </c>
      <c r="AV160" s="223">
        <f t="shared" si="81"/>
        <v>0</v>
      </c>
      <c r="AW160" s="223">
        <f t="shared" si="81"/>
        <v>0</v>
      </c>
      <c r="AX160" s="223">
        <f t="shared" si="81"/>
        <v>0</v>
      </c>
      <c r="AY160" s="223">
        <f t="shared" si="81"/>
        <v>0</v>
      </c>
      <c r="AZ160" s="242"/>
      <c r="BA160" s="244">
        <f t="shared" si="83"/>
        <v>2.6324458887563094E-2</v>
      </c>
      <c r="BB160" s="244">
        <f t="shared" si="84"/>
        <v>1.9771589293234083E-4</v>
      </c>
      <c r="BC160" s="244">
        <f t="shared" si="85"/>
        <v>0</v>
      </c>
      <c r="BD160" s="244">
        <f t="shared" si="86"/>
        <v>0</v>
      </c>
      <c r="BE160" s="244">
        <f t="shared" si="87"/>
        <v>0</v>
      </c>
      <c r="BF160" s="244">
        <f t="shared" si="88"/>
        <v>0</v>
      </c>
      <c r="BG160" s="244">
        <f t="shared" si="89"/>
        <v>1.7229527812675414E-3</v>
      </c>
      <c r="BH160" s="244">
        <f t="shared" si="90"/>
        <v>0</v>
      </c>
      <c r="BI160" s="244">
        <f t="shared" si="91"/>
        <v>0</v>
      </c>
      <c r="BJ160" s="244">
        <f t="shared" si="92"/>
        <v>0</v>
      </c>
      <c r="BK160" s="244">
        <f t="shared" si="93"/>
        <v>0</v>
      </c>
      <c r="BL160" s="244">
        <f t="shared" si="94"/>
        <v>0</v>
      </c>
      <c r="BM160" s="244">
        <f t="shared" si="95"/>
        <v>0</v>
      </c>
      <c r="BN160" s="244">
        <f t="shared" si="96"/>
        <v>2.6324458887563094E-2</v>
      </c>
      <c r="BO160" s="244">
        <f t="shared" si="97"/>
        <v>1.9771589293234083E-4</v>
      </c>
      <c r="BP160" s="244">
        <f t="shared" si="98"/>
        <v>0</v>
      </c>
      <c r="BQ160" s="244">
        <f t="shared" si="99"/>
        <v>0</v>
      </c>
      <c r="BR160" s="244">
        <f t="shared" si="100"/>
        <v>0</v>
      </c>
      <c r="BS160" s="244">
        <f t="shared" si="101"/>
        <v>0</v>
      </c>
      <c r="BT160" s="244">
        <f t="shared" si="102"/>
        <v>0</v>
      </c>
      <c r="BU160" s="244">
        <f t="shared" si="103"/>
        <v>0</v>
      </c>
      <c r="BV160" s="244">
        <f t="shared" si="104"/>
        <v>0</v>
      </c>
      <c r="BW160" s="244">
        <f t="shared" si="105"/>
        <v>0</v>
      </c>
      <c r="BX160" s="244">
        <f t="shared" si="106"/>
        <v>0</v>
      </c>
      <c r="BY160" s="244"/>
      <c r="BZ160" s="244">
        <f t="shared" si="107"/>
        <v>0</v>
      </c>
      <c r="CA160" s="244">
        <f t="shared" si="108"/>
        <v>0</v>
      </c>
      <c r="CB160" s="244">
        <f t="shared" si="109"/>
        <v>0</v>
      </c>
      <c r="CC160" s="244">
        <f t="shared" si="110"/>
        <v>0</v>
      </c>
      <c r="CD160" s="244">
        <f t="shared" si="111"/>
        <v>0</v>
      </c>
      <c r="CE160" s="244">
        <f t="shared" si="112"/>
        <v>0</v>
      </c>
      <c r="CF160" s="244">
        <f t="shared" si="113"/>
        <v>0</v>
      </c>
      <c r="CG160" s="244">
        <f t="shared" si="114"/>
        <v>0</v>
      </c>
      <c r="CH160" s="244">
        <f t="shared" si="115"/>
        <v>0</v>
      </c>
      <c r="CI160" s="244">
        <f t="shared" si="116"/>
        <v>0</v>
      </c>
      <c r="CJ160" s="244">
        <f t="shared" si="117"/>
        <v>0</v>
      </c>
    </row>
    <row r="161" spans="1:88" ht="90">
      <c r="A161" s="222" t="s">
        <v>3643</v>
      </c>
      <c r="B161" s="232">
        <v>190350</v>
      </c>
      <c r="C161" s="232" t="s">
        <v>1462</v>
      </c>
      <c r="D161" s="232"/>
      <c r="E161" s="232" t="s">
        <v>1463</v>
      </c>
      <c r="F161" s="232"/>
      <c r="G161" s="232">
        <v>8556</v>
      </c>
      <c r="H161" s="232" t="s">
        <v>1464</v>
      </c>
      <c r="I161" s="232" t="s">
        <v>126</v>
      </c>
      <c r="J161" s="232" t="s">
        <v>700</v>
      </c>
      <c r="K161" s="232" t="s">
        <v>1465</v>
      </c>
      <c r="L161" s="232" t="s">
        <v>1466</v>
      </c>
      <c r="M161" s="232">
        <v>2022</v>
      </c>
      <c r="N161" s="232">
        <v>1609031</v>
      </c>
      <c r="O161" s="239">
        <f t="shared" si="82"/>
        <v>9.8232377947112437E-4</v>
      </c>
      <c r="P161" s="232">
        <v>93</v>
      </c>
      <c r="Q161" s="232">
        <v>0.9</v>
      </c>
      <c r="R161" s="232">
        <v>0</v>
      </c>
      <c r="S161" s="232">
        <v>0</v>
      </c>
      <c r="T161" s="232">
        <v>0</v>
      </c>
      <c r="U161" s="232">
        <v>0</v>
      </c>
      <c r="V161" s="232">
        <v>6.1</v>
      </c>
      <c r="W161" s="232">
        <v>0</v>
      </c>
      <c r="X161" s="232">
        <v>0</v>
      </c>
      <c r="Y161" s="232">
        <v>0</v>
      </c>
      <c r="Z161" s="232">
        <v>0</v>
      </c>
      <c r="AA161" s="232">
        <v>0</v>
      </c>
      <c r="AB161" s="232"/>
      <c r="AC161" s="232">
        <v>93</v>
      </c>
      <c r="AD161" s="232">
        <v>0.9</v>
      </c>
      <c r="AE161" s="232">
        <v>0</v>
      </c>
      <c r="AF161" s="232">
        <v>0</v>
      </c>
      <c r="AG161" s="232">
        <v>0</v>
      </c>
      <c r="AH161" s="232">
        <v>0</v>
      </c>
      <c r="AI161" s="232">
        <v>0</v>
      </c>
      <c r="AJ161" s="232">
        <v>0</v>
      </c>
      <c r="AK161" s="232">
        <v>0</v>
      </c>
      <c r="AL161" s="232">
        <v>0</v>
      </c>
      <c r="AM161" s="232">
        <v>0</v>
      </c>
      <c r="AN161" s="233"/>
      <c r="AO161" s="223">
        <f t="shared" si="80"/>
        <v>0</v>
      </c>
      <c r="AP161" s="223">
        <f t="shared" si="80"/>
        <v>0</v>
      </c>
      <c r="AQ161" s="223">
        <f t="shared" si="80"/>
        <v>0</v>
      </c>
      <c r="AR161" s="223">
        <f t="shared" si="79"/>
        <v>0</v>
      </c>
      <c r="AS161" s="223">
        <f t="shared" si="79"/>
        <v>0</v>
      </c>
      <c r="AT161" s="223">
        <f t="shared" si="79"/>
        <v>0</v>
      </c>
      <c r="AU161" s="223">
        <f t="shared" si="81"/>
        <v>0</v>
      </c>
      <c r="AV161" s="223">
        <f t="shared" si="81"/>
        <v>0</v>
      </c>
      <c r="AW161" s="223">
        <f t="shared" si="81"/>
        <v>0</v>
      </c>
      <c r="AX161" s="223">
        <f t="shared" si="81"/>
        <v>0</v>
      </c>
      <c r="AY161" s="223">
        <f t="shared" si="81"/>
        <v>0</v>
      </c>
      <c r="AZ161" s="242"/>
      <c r="BA161" s="244">
        <f t="shared" si="83"/>
        <v>9.1356111490814573E-2</v>
      </c>
      <c r="BB161" s="244">
        <f t="shared" si="84"/>
        <v>8.84091401524012E-4</v>
      </c>
      <c r="BC161" s="244">
        <f t="shared" si="85"/>
        <v>0</v>
      </c>
      <c r="BD161" s="244">
        <f t="shared" si="86"/>
        <v>0</v>
      </c>
      <c r="BE161" s="244">
        <f t="shared" si="87"/>
        <v>0</v>
      </c>
      <c r="BF161" s="244">
        <f t="shared" si="88"/>
        <v>0</v>
      </c>
      <c r="BG161" s="244">
        <f t="shared" si="89"/>
        <v>5.992175054773858E-3</v>
      </c>
      <c r="BH161" s="244">
        <f t="shared" si="90"/>
        <v>0</v>
      </c>
      <c r="BI161" s="244">
        <f t="shared" si="91"/>
        <v>0</v>
      </c>
      <c r="BJ161" s="244">
        <f t="shared" si="92"/>
        <v>0</v>
      </c>
      <c r="BK161" s="244">
        <f t="shared" si="93"/>
        <v>0</v>
      </c>
      <c r="BL161" s="244">
        <f t="shared" si="94"/>
        <v>0</v>
      </c>
      <c r="BM161" s="244">
        <f t="shared" si="95"/>
        <v>0</v>
      </c>
      <c r="BN161" s="244">
        <f t="shared" si="96"/>
        <v>9.1356111490814573E-2</v>
      </c>
      <c r="BO161" s="244">
        <f t="shared" si="97"/>
        <v>8.84091401524012E-4</v>
      </c>
      <c r="BP161" s="244">
        <f t="shared" si="98"/>
        <v>0</v>
      </c>
      <c r="BQ161" s="244">
        <f t="shared" si="99"/>
        <v>0</v>
      </c>
      <c r="BR161" s="244">
        <f t="shared" si="100"/>
        <v>0</v>
      </c>
      <c r="BS161" s="244">
        <f t="shared" si="101"/>
        <v>0</v>
      </c>
      <c r="BT161" s="244">
        <f t="shared" si="102"/>
        <v>0</v>
      </c>
      <c r="BU161" s="244">
        <f t="shared" si="103"/>
        <v>0</v>
      </c>
      <c r="BV161" s="244">
        <f t="shared" si="104"/>
        <v>0</v>
      </c>
      <c r="BW161" s="244">
        <f t="shared" si="105"/>
        <v>0</v>
      </c>
      <c r="BX161" s="244">
        <f t="shared" si="106"/>
        <v>0</v>
      </c>
      <c r="BY161" s="244"/>
      <c r="BZ161" s="244">
        <f t="shared" si="107"/>
        <v>0</v>
      </c>
      <c r="CA161" s="244">
        <f t="shared" si="108"/>
        <v>0</v>
      </c>
      <c r="CB161" s="244">
        <f t="shared" si="109"/>
        <v>0</v>
      </c>
      <c r="CC161" s="244">
        <f t="shared" si="110"/>
        <v>0</v>
      </c>
      <c r="CD161" s="244">
        <f t="shared" si="111"/>
        <v>0</v>
      </c>
      <c r="CE161" s="244">
        <f t="shared" si="112"/>
        <v>0</v>
      </c>
      <c r="CF161" s="244">
        <f t="shared" si="113"/>
        <v>0</v>
      </c>
      <c r="CG161" s="244">
        <f t="shared" si="114"/>
        <v>0</v>
      </c>
      <c r="CH161" s="244">
        <f t="shared" si="115"/>
        <v>0</v>
      </c>
      <c r="CI161" s="244">
        <f t="shared" si="116"/>
        <v>0</v>
      </c>
      <c r="CJ161" s="244">
        <f t="shared" si="117"/>
        <v>0</v>
      </c>
    </row>
    <row r="162" spans="1:88" ht="60">
      <c r="A162" s="222" t="s">
        <v>3643</v>
      </c>
      <c r="B162" s="232">
        <v>97407</v>
      </c>
      <c r="C162" s="232" t="s">
        <v>1467</v>
      </c>
      <c r="D162" s="232"/>
      <c r="E162" s="232" t="s">
        <v>1468</v>
      </c>
      <c r="F162" s="232"/>
      <c r="G162" s="232">
        <v>3785</v>
      </c>
      <c r="H162" s="232" t="s">
        <v>1469</v>
      </c>
      <c r="I162" s="232" t="s">
        <v>117</v>
      </c>
      <c r="J162" s="232" t="s">
        <v>700</v>
      </c>
      <c r="K162" s="232" t="s">
        <v>1470</v>
      </c>
      <c r="L162" s="232" t="s">
        <v>1471</v>
      </c>
      <c r="M162" s="232">
        <v>2022</v>
      </c>
      <c r="N162" s="232">
        <v>4890291</v>
      </c>
      <c r="O162" s="239">
        <f t="shared" si="82"/>
        <v>6.8735748871824283E-4</v>
      </c>
      <c r="P162" s="232">
        <v>91</v>
      </c>
      <c r="Q162" s="232">
        <v>2.9</v>
      </c>
      <c r="R162" s="232">
        <v>0</v>
      </c>
      <c r="S162" s="232">
        <v>0</v>
      </c>
      <c r="T162" s="232">
        <v>0</v>
      </c>
      <c r="U162" s="232">
        <v>0</v>
      </c>
      <c r="V162" s="232">
        <v>6.1</v>
      </c>
      <c r="W162" s="232">
        <v>0</v>
      </c>
      <c r="X162" s="232">
        <v>0</v>
      </c>
      <c r="Y162" s="232">
        <v>0</v>
      </c>
      <c r="Z162" s="232">
        <v>0</v>
      </c>
      <c r="AA162" s="232">
        <v>0</v>
      </c>
      <c r="AB162" s="232"/>
      <c r="AC162" s="232">
        <v>91</v>
      </c>
      <c r="AD162" s="232">
        <v>2.9</v>
      </c>
      <c r="AE162" s="232">
        <v>0</v>
      </c>
      <c r="AF162" s="232">
        <v>0</v>
      </c>
      <c r="AG162" s="232">
        <v>0</v>
      </c>
      <c r="AH162" s="232">
        <v>0</v>
      </c>
      <c r="AI162" s="232">
        <v>0</v>
      </c>
      <c r="AJ162" s="232">
        <v>0</v>
      </c>
      <c r="AK162" s="232">
        <v>0</v>
      </c>
      <c r="AL162" s="232">
        <v>0</v>
      </c>
      <c r="AM162" s="232">
        <v>0</v>
      </c>
      <c r="AN162" s="233"/>
      <c r="AO162" s="223">
        <f t="shared" si="80"/>
        <v>0</v>
      </c>
      <c r="AP162" s="223">
        <f t="shared" si="80"/>
        <v>0</v>
      </c>
      <c r="AQ162" s="223">
        <f t="shared" si="80"/>
        <v>0</v>
      </c>
      <c r="AR162" s="223">
        <f t="shared" si="79"/>
        <v>0</v>
      </c>
      <c r="AS162" s="223">
        <f t="shared" si="79"/>
        <v>0</v>
      </c>
      <c r="AT162" s="223">
        <f t="shared" si="79"/>
        <v>0</v>
      </c>
      <c r="AU162" s="223">
        <f t="shared" si="81"/>
        <v>0</v>
      </c>
      <c r="AV162" s="223">
        <f t="shared" si="81"/>
        <v>0</v>
      </c>
      <c r="AW162" s="223">
        <f t="shared" si="81"/>
        <v>0</v>
      </c>
      <c r="AX162" s="223">
        <f t="shared" si="81"/>
        <v>0</v>
      </c>
      <c r="AY162" s="223">
        <f t="shared" si="81"/>
        <v>0</v>
      </c>
      <c r="AZ162" s="242"/>
      <c r="BA162" s="244">
        <f t="shared" si="83"/>
        <v>6.2549531473360093E-2</v>
      </c>
      <c r="BB162" s="244">
        <f t="shared" si="84"/>
        <v>1.9933367172829041E-3</v>
      </c>
      <c r="BC162" s="244">
        <f t="shared" si="85"/>
        <v>0</v>
      </c>
      <c r="BD162" s="244">
        <f t="shared" si="86"/>
        <v>0</v>
      </c>
      <c r="BE162" s="244">
        <f t="shared" si="87"/>
        <v>0</v>
      </c>
      <c r="BF162" s="244">
        <f t="shared" si="88"/>
        <v>0</v>
      </c>
      <c r="BG162" s="244">
        <f t="shared" si="89"/>
        <v>4.192880681181281E-3</v>
      </c>
      <c r="BH162" s="244">
        <f t="shared" si="90"/>
        <v>0</v>
      </c>
      <c r="BI162" s="244">
        <f t="shared" si="91"/>
        <v>0</v>
      </c>
      <c r="BJ162" s="244">
        <f t="shared" si="92"/>
        <v>0</v>
      </c>
      <c r="BK162" s="244">
        <f t="shared" si="93"/>
        <v>0</v>
      </c>
      <c r="BL162" s="244">
        <f t="shared" si="94"/>
        <v>0</v>
      </c>
      <c r="BM162" s="244">
        <f t="shared" si="95"/>
        <v>0</v>
      </c>
      <c r="BN162" s="244">
        <f t="shared" si="96"/>
        <v>6.2549531473360093E-2</v>
      </c>
      <c r="BO162" s="244">
        <f t="shared" si="97"/>
        <v>1.9933367172829041E-3</v>
      </c>
      <c r="BP162" s="244">
        <f t="shared" si="98"/>
        <v>0</v>
      </c>
      <c r="BQ162" s="244">
        <f t="shared" si="99"/>
        <v>0</v>
      </c>
      <c r="BR162" s="244">
        <f t="shared" si="100"/>
        <v>0</v>
      </c>
      <c r="BS162" s="244">
        <f t="shared" si="101"/>
        <v>0</v>
      </c>
      <c r="BT162" s="244">
        <f t="shared" si="102"/>
        <v>0</v>
      </c>
      <c r="BU162" s="244">
        <f t="shared" si="103"/>
        <v>0</v>
      </c>
      <c r="BV162" s="244">
        <f t="shared" si="104"/>
        <v>0</v>
      </c>
      <c r="BW162" s="244">
        <f t="shared" si="105"/>
        <v>0</v>
      </c>
      <c r="BX162" s="244">
        <f t="shared" si="106"/>
        <v>0</v>
      </c>
      <c r="BY162" s="244"/>
      <c r="BZ162" s="244">
        <f t="shared" si="107"/>
        <v>0</v>
      </c>
      <c r="CA162" s="244">
        <f t="shared" si="108"/>
        <v>0</v>
      </c>
      <c r="CB162" s="244">
        <f t="shared" si="109"/>
        <v>0</v>
      </c>
      <c r="CC162" s="244">
        <f t="shared" si="110"/>
        <v>0</v>
      </c>
      <c r="CD162" s="244">
        <f t="shared" si="111"/>
        <v>0</v>
      </c>
      <c r="CE162" s="244">
        <f t="shared" si="112"/>
        <v>0</v>
      </c>
      <c r="CF162" s="244">
        <f t="shared" si="113"/>
        <v>0</v>
      </c>
      <c r="CG162" s="244">
        <f t="shared" si="114"/>
        <v>0</v>
      </c>
      <c r="CH162" s="244">
        <f t="shared" si="115"/>
        <v>0</v>
      </c>
      <c r="CI162" s="244">
        <f t="shared" si="116"/>
        <v>0</v>
      </c>
      <c r="CJ162" s="244">
        <f t="shared" si="117"/>
        <v>0</v>
      </c>
    </row>
    <row r="163" spans="1:88" ht="105">
      <c r="A163" s="222" t="s">
        <v>3643</v>
      </c>
      <c r="B163" s="232">
        <v>95084</v>
      </c>
      <c r="C163" s="232" t="s">
        <v>1472</v>
      </c>
      <c r="D163" s="232"/>
      <c r="E163" s="232" t="s">
        <v>1473</v>
      </c>
      <c r="F163" s="232"/>
      <c r="G163" s="232">
        <v>8916</v>
      </c>
      <c r="H163" s="232" t="s">
        <v>1474</v>
      </c>
      <c r="I163" s="232" t="s">
        <v>116</v>
      </c>
      <c r="J163" s="232" t="s">
        <v>700</v>
      </c>
      <c r="K163" s="232" t="s">
        <v>1475</v>
      </c>
      <c r="L163" s="232" t="s">
        <v>1476</v>
      </c>
      <c r="M163" s="232">
        <v>2022</v>
      </c>
      <c r="N163" s="232">
        <v>8859341</v>
      </c>
      <c r="O163" s="239">
        <f t="shared" si="82"/>
        <v>1.7963983336152243E-3</v>
      </c>
      <c r="P163" s="240">
        <v>2.2999999999999998</v>
      </c>
      <c r="Q163" s="232">
        <v>1.2</v>
      </c>
      <c r="R163" s="232">
        <v>0.1</v>
      </c>
      <c r="S163" s="232">
        <v>0</v>
      </c>
      <c r="T163" s="232">
        <v>0</v>
      </c>
      <c r="U163" s="232">
        <v>0</v>
      </c>
      <c r="V163" s="232">
        <v>6.1</v>
      </c>
      <c r="W163" s="232">
        <v>90.3</v>
      </c>
      <c r="X163" s="232">
        <v>0</v>
      </c>
      <c r="Y163" s="232">
        <v>0</v>
      </c>
      <c r="Z163" s="232">
        <v>0</v>
      </c>
      <c r="AA163" s="232">
        <v>0</v>
      </c>
      <c r="AB163" s="232"/>
      <c r="AC163" s="232">
        <v>2.2999999999999998</v>
      </c>
      <c r="AD163" s="232">
        <v>1.2</v>
      </c>
      <c r="AE163" s="232">
        <v>0.1</v>
      </c>
      <c r="AF163" s="232">
        <v>0</v>
      </c>
      <c r="AG163" s="232">
        <v>0</v>
      </c>
      <c r="AH163" s="232">
        <v>0</v>
      </c>
      <c r="AI163" s="232">
        <v>90.3</v>
      </c>
      <c r="AJ163" s="232">
        <v>0</v>
      </c>
      <c r="AK163" s="232">
        <v>0</v>
      </c>
      <c r="AL163" s="232">
        <v>0</v>
      </c>
      <c r="AM163" s="232">
        <v>0</v>
      </c>
      <c r="AN163" s="233" t="s">
        <v>1477</v>
      </c>
      <c r="AO163" s="223">
        <f t="shared" si="80"/>
        <v>0</v>
      </c>
      <c r="AP163" s="223">
        <f t="shared" si="80"/>
        <v>0</v>
      </c>
      <c r="AQ163" s="223">
        <f t="shared" si="80"/>
        <v>0</v>
      </c>
      <c r="AR163" s="223">
        <f t="shared" si="79"/>
        <v>0</v>
      </c>
      <c r="AS163" s="223">
        <f t="shared" si="79"/>
        <v>0</v>
      </c>
      <c r="AT163" s="223">
        <f t="shared" si="79"/>
        <v>0</v>
      </c>
      <c r="AU163" s="223">
        <f t="shared" si="81"/>
        <v>0</v>
      </c>
      <c r="AV163" s="223">
        <f t="shared" si="81"/>
        <v>0</v>
      </c>
      <c r="AW163" s="223">
        <f t="shared" si="81"/>
        <v>0</v>
      </c>
      <c r="AX163" s="223">
        <f t="shared" si="81"/>
        <v>0</v>
      </c>
      <c r="AY163" s="223">
        <f t="shared" si="81"/>
        <v>0</v>
      </c>
      <c r="AZ163" s="242"/>
      <c r="BA163" s="244">
        <f t="shared" si="83"/>
        <v>4.1317161673150157E-3</v>
      </c>
      <c r="BB163" s="244">
        <f t="shared" si="84"/>
        <v>2.1556780003382692E-3</v>
      </c>
      <c r="BC163" s="244">
        <f t="shared" si="85"/>
        <v>1.7963983336152244E-4</v>
      </c>
      <c r="BD163" s="244">
        <f t="shared" si="86"/>
        <v>0</v>
      </c>
      <c r="BE163" s="244">
        <f t="shared" si="87"/>
        <v>0</v>
      </c>
      <c r="BF163" s="244">
        <f t="shared" si="88"/>
        <v>0</v>
      </c>
      <c r="BG163" s="244">
        <f t="shared" si="89"/>
        <v>1.0958029835052866E-2</v>
      </c>
      <c r="BH163" s="244">
        <f t="shared" si="90"/>
        <v>0.16221476952545474</v>
      </c>
      <c r="BI163" s="244">
        <f t="shared" si="91"/>
        <v>0</v>
      </c>
      <c r="BJ163" s="244">
        <f t="shared" si="92"/>
        <v>0</v>
      </c>
      <c r="BK163" s="244">
        <f t="shared" si="93"/>
        <v>0</v>
      </c>
      <c r="BL163" s="244">
        <f t="shared" si="94"/>
        <v>0</v>
      </c>
      <c r="BM163" s="244">
        <f t="shared" si="95"/>
        <v>0</v>
      </c>
      <c r="BN163" s="244">
        <f t="shared" si="96"/>
        <v>4.1317161673150157E-3</v>
      </c>
      <c r="BO163" s="244">
        <f t="shared" si="97"/>
        <v>2.1556780003382692E-3</v>
      </c>
      <c r="BP163" s="244">
        <f t="shared" si="98"/>
        <v>1.7963983336152244E-4</v>
      </c>
      <c r="BQ163" s="244">
        <f t="shared" si="99"/>
        <v>0</v>
      </c>
      <c r="BR163" s="244">
        <f t="shared" si="100"/>
        <v>0</v>
      </c>
      <c r="BS163" s="244">
        <f t="shared" si="101"/>
        <v>0</v>
      </c>
      <c r="BT163" s="244">
        <f t="shared" si="102"/>
        <v>0.16221476952545474</v>
      </c>
      <c r="BU163" s="244">
        <f t="shared" si="103"/>
        <v>0</v>
      </c>
      <c r="BV163" s="244">
        <f t="shared" si="104"/>
        <v>0</v>
      </c>
      <c r="BW163" s="244">
        <f t="shared" si="105"/>
        <v>0</v>
      </c>
      <c r="BX163" s="244">
        <f t="shared" si="106"/>
        <v>0</v>
      </c>
      <c r="BY163" s="244"/>
      <c r="BZ163" s="244">
        <f t="shared" si="107"/>
        <v>0</v>
      </c>
      <c r="CA163" s="244">
        <f t="shared" si="108"/>
        <v>0</v>
      </c>
      <c r="CB163" s="244">
        <f t="shared" si="109"/>
        <v>0</v>
      </c>
      <c r="CC163" s="244">
        <f t="shared" si="110"/>
        <v>0</v>
      </c>
      <c r="CD163" s="244">
        <f t="shared" si="111"/>
        <v>0</v>
      </c>
      <c r="CE163" s="244">
        <f t="shared" si="112"/>
        <v>0</v>
      </c>
      <c r="CF163" s="244">
        <f t="shared" si="113"/>
        <v>0</v>
      </c>
      <c r="CG163" s="244">
        <f t="shared" si="114"/>
        <v>0</v>
      </c>
      <c r="CH163" s="244">
        <f t="shared" si="115"/>
        <v>0</v>
      </c>
      <c r="CI163" s="244">
        <f t="shared" si="116"/>
        <v>0</v>
      </c>
      <c r="CJ163" s="244">
        <f t="shared" si="117"/>
        <v>0</v>
      </c>
    </row>
    <row r="164" spans="1:88" ht="60">
      <c r="A164" s="222" t="s">
        <v>3643</v>
      </c>
      <c r="B164" s="232">
        <v>101511</v>
      </c>
      <c r="C164" s="232" t="s">
        <v>1478</v>
      </c>
      <c r="D164" s="232"/>
      <c r="E164" s="232" t="s">
        <v>1479</v>
      </c>
      <c r="F164" s="232"/>
      <c r="G164" s="232">
        <v>8460</v>
      </c>
      <c r="H164" s="232" t="s">
        <v>1480</v>
      </c>
      <c r="I164" s="232" t="s">
        <v>129</v>
      </c>
      <c r="J164" s="232" t="s">
        <v>700</v>
      </c>
      <c r="K164" s="232" t="s">
        <v>1481</v>
      </c>
      <c r="L164" s="232" t="s">
        <v>1482</v>
      </c>
      <c r="M164" s="232">
        <v>2022</v>
      </c>
      <c r="N164" s="232">
        <v>9923366</v>
      </c>
      <c r="O164" s="239">
        <f t="shared" si="82"/>
        <v>1.1585520967732595E-3</v>
      </c>
      <c r="P164" s="232">
        <v>91.5</v>
      </c>
      <c r="Q164" s="232">
        <v>0</v>
      </c>
      <c r="R164" s="232">
        <v>2.4</v>
      </c>
      <c r="S164" s="232">
        <v>0</v>
      </c>
      <c r="T164" s="232">
        <v>0</v>
      </c>
      <c r="U164" s="232">
        <v>0</v>
      </c>
      <c r="V164" s="232">
        <v>6.1</v>
      </c>
      <c r="W164" s="232">
        <v>0</v>
      </c>
      <c r="X164" s="232">
        <v>0</v>
      </c>
      <c r="Y164" s="232">
        <v>0</v>
      </c>
      <c r="Z164" s="232">
        <v>0</v>
      </c>
      <c r="AA164" s="232">
        <v>0</v>
      </c>
      <c r="AB164" s="232"/>
      <c r="AC164" s="232">
        <v>0</v>
      </c>
      <c r="AD164" s="232">
        <v>0</v>
      </c>
      <c r="AE164" s="232">
        <v>0.1</v>
      </c>
      <c r="AF164" s="232">
        <v>0</v>
      </c>
      <c r="AG164" s="232">
        <v>0</v>
      </c>
      <c r="AH164" s="232">
        <v>0</v>
      </c>
      <c r="AI164" s="232">
        <v>0</v>
      </c>
      <c r="AJ164" s="232">
        <v>0</v>
      </c>
      <c r="AK164" s="232">
        <v>0</v>
      </c>
      <c r="AL164" s="232">
        <v>0</v>
      </c>
      <c r="AM164" s="232">
        <v>0</v>
      </c>
      <c r="AN164" s="233"/>
      <c r="AO164" s="223">
        <f t="shared" si="80"/>
        <v>91.5</v>
      </c>
      <c r="AP164" s="223">
        <f t="shared" si="80"/>
        <v>0</v>
      </c>
      <c r="AQ164" s="223">
        <f t="shared" si="80"/>
        <v>2.2999999999999998</v>
      </c>
      <c r="AR164" s="223">
        <f t="shared" si="80"/>
        <v>0</v>
      </c>
      <c r="AS164" s="223">
        <f t="shared" si="80"/>
        <v>0</v>
      </c>
      <c r="AT164" s="223">
        <f t="shared" si="80"/>
        <v>0</v>
      </c>
      <c r="AU164" s="223">
        <f t="shared" si="81"/>
        <v>0</v>
      </c>
      <c r="AV164" s="223">
        <f t="shared" si="81"/>
        <v>0</v>
      </c>
      <c r="AW164" s="223">
        <f t="shared" si="81"/>
        <v>0</v>
      </c>
      <c r="AX164" s="223">
        <f t="shared" si="81"/>
        <v>0</v>
      </c>
      <c r="AY164" s="223">
        <f t="shared" si="81"/>
        <v>0</v>
      </c>
      <c r="AZ164" s="242"/>
      <c r="BA164" s="244">
        <f t="shared" si="83"/>
        <v>0.10600751685475325</v>
      </c>
      <c r="BB164" s="244">
        <f t="shared" si="84"/>
        <v>0</v>
      </c>
      <c r="BC164" s="244">
        <f t="shared" si="85"/>
        <v>2.7805250322558228E-3</v>
      </c>
      <c r="BD164" s="244">
        <f t="shared" si="86"/>
        <v>0</v>
      </c>
      <c r="BE164" s="244">
        <f t="shared" si="87"/>
        <v>0</v>
      </c>
      <c r="BF164" s="244">
        <f t="shared" si="88"/>
        <v>0</v>
      </c>
      <c r="BG164" s="244">
        <f t="shared" si="89"/>
        <v>7.0671677903168823E-3</v>
      </c>
      <c r="BH164" s="244">
        <f t="shared" si="90"/>
        <v>0</v>
      </c>
      <c r="BI164" s="244">
        <f t="shared" si="91"/>
        <v>0</v>
      </c>
      <c r="BJ164" s="244">
        <f t="shared" si="92"/>
        <v>0</v>
      </c>
      <c r="BK164" s="244">
        <f t="shared" si="93"/>
        <v>0</v>
      </c>
      <c r="BL164" s="244">
        <f t="shared" si="94"/>
        <v>0</v>
      </c>
      <c r="BM164" s="244">
        <f t="shared" si="95"/>
        <v>0</v>
      </c>
      <c r="BN164" s="244">
        <f t="shared" si="96"/>
        <v>0</v>
      </c>
      <c r="BO164" s="244">
        <f t="shared" si="97"/>
        <v>0</v>
      </c>
      <c r="BP164" s="244">
        <f t="shared" si="98"/>
        <v>1.1585520967732595E-4</v>
      </c>
      <c r="BQ164" s="244">
        <f t="shared" si="99"/>
        <v>0</v>
      </c>
      <c r="BR164" s="244">
        <f t="shared" si="100"/>
        <v>0</v>
      </c>
      <c r="BS164" s="244">
        <f t="shared" si="101"/>
        <v>0</v>
      </c>
      <c r="BT164" s="244">
        <f t="shared" si="102"/>
        <v>0</v>
      </c>
      <c r="BU164" s="244">
        <f t="shared" si="103"/>
        <v>0</v>
      </c>
      <c r="BV164" s="244">
        <f t="shared" si="104"/>
        <v>0</v>
      </c>
      <c r="BW164" s="244">
        <f t="shared" si="105"/>
        <v>0</v>
      </c>
      <c r="BX164" s="244">
        <f t="shared" si="106"/>
        <v>0</v>
      </c>
      <c r="BY164" s="244"/>
      <c r="BZ164" s="244">
        <f t="shared" si="107"/>
        <v>0.10600751685475325</v>
      </c>
      <c r="CA164" s="244">
        <f t="shared" si="108"/>
        <v>0</v>
      </c>
      <c r="CB164" s="244">
        <f t="shared" si="109"/>
        <v>2.6646698225784968E-3</v>
      </c>
      <c r="CC164" s="244">
        <f t="shared" si="110"/>
        <v>0</v>
      </c>
      <c r="CD164" s="244">
        <f t="shared" si="111"/>
        <v>0</v>
      </c>
      <c r="CE164" s="244">
        <f t="shared" si="112"/>
        <v>0</v>
      </c>
      <c r="CF164" s="244">
        <f t="shared" si="113"/>
        <v>0</v>
      </c>
      <c r="CG164" s="244">
        <f t="shared" si="114"/>
        <v>0</v>
      </c>
      <c r="CH164" s="244">
        <f t="shared" si="115"/>
        <v>0</v>
      </c>
      <c r="CI164" s="244">
        <f t="shared" si="116"/>
        <v>0</v>
      </c>
      <c r="CJ164" s="244">
        <f t="shared" si="117"/>
        <v>0</v>
      </c>
    </row>
    <row r="165" spans="1:88" ht="165">
      <c r="A165" s="222" t="s">
        <v>3643</v>
      </c>
      <c r="B165" s="232">
        <v>98503</v>
      </c>
      <c r="C165" s="232" t="s">
        <v>1483</v>
      </c>
      <c r="D165" s="232" t="s">
        <v>1484</v>
      </c>
      <c r="E165" s="232" t="s">
        <v>1485</v>
      </c>
      <c r="F165" s="232" t="s">
        <v>1486</v>
      </c>
      <c r="G165" s="232">
        <v>5634</v>
      </c>
      <c r="H165" s="232" t="s">
        <v>1487</v>
      </c>
      <c r="I165" s="232" t="s">
        <v>116</v>
      </c>
      <c r="J165" s="232" t="s">
        <v>700</v>
      </c>
      <c r="K165" s="232" t="s">
        <v>1488</v>
      </c>
      <c r="L165" s="232" t="s">
        <v>1489</v>
      </c>
      <c r="M165" s="232">
        <v>2022</v>
      </c>
      <c r="N165" s="232">
        <v>29114937</v>
      </c>
      <c r="O165" s="239">
        <f t="shared" si="82"/>
        <v>5.9036021200800639E-3</v>
      </c>
      <c r="P165" s="240">
        <v>5.72</v>
      </c>
      <c r="Q165" s="232">
        <v>2.2400000000000002</v>
      </c>
      <c r="R165" s="232">
        <v>0</v>
      </c>
      <c r="S165" s="232">
        <v>0</v>
      </c>
      <c r="T165" s="232">
        <v>0</v>
      </c>
      <c r="U165" s="232">
        <v>0</v>
      </c>
      <c r="V165" s="232">
        <v>6.1</v>
      </c>
      <c r="W165" s="232">
        <v>85.94</v>
      </c>
      <c r="X165" s="232">
        <v>0</v>
      </c>
      <c r="Y165" s="232">
        <v>0</v>
      </c>
      <c r="Z165" s="232">
        <v>0</v>
      </c>
      <c r="AA165" s="232">
        <v>0</v>
      </c>
      <c r="AB165" s="232"/>
      <c r="AC165" s="232">
        <v>5.72</v>
      </c>
      <c r="AD165" s="232">
        <v>2.2400000000000002</v>
      </c>
      <c r="AE165" s="232">
        <v>0</v>
      </c>
      <c r="AF165" s="232">
        <v>0</v>
      </c>
      <c r="AG165" s="232">
        <v>0</v>
      </c>
      <c r="AH165" s="232">
        <v>0</v>
      </c>
      <c r="AI165" s="232">
        <v>85.94</v>
      </c>
      <c r="AJ165" s="232">
        <v>0</v>
      </c>
      <c r="AK165" s="232">
        <v>0</v>
      </c>
      <c r="AL165" s="232">
        <v>0</v>
      </c>
      <c r="AM165" s="232">
        <v>0</v>
      </c>
      <c r="AN165" s="233" t="s">
        <v>1490</v>
      </c>
      <c r="AO165" s="223">
        <f t="shared" ref="AO165:AT207" si="118">P165-AC165</f>
        <v>0</v>
      </c>
      <c r="AP165" s="223">
        <f t="shared" si="118"/>
        <v>0</v>
      </c>
      <c r="AQ165" s="223">
        <f t="shared" si="118"/>
        <v>0</v>
      </c>
      <c r="AR165" s="223">
        <f t="shared" si="118"/>
        <v>0</v>
      </c>
      <c r="AS165" s="223">
        <f t="shared" si="118"/>
        <v>0</v>
      </c>
      <c r="AT165" s="223">
        <f t="shared" si="118"/>
        <v>0</v>
      </c>
      <c r="AU165" s="223">
        <f t="shared" si="81"/>
        <v>0</v>
      </c>
      <c r="AV165" s="223">
        <f t="shared" si="81"/>
        <v>0</v>
      </c>
      <c r="AW165" s="223">
        <f t="shared" si="81"/>
        <v>0</v>
      </c>
      <c r="AX165" s="223">
        <f t="shared" si="81"/>
        <v>0</v>
      </c>
      <c r="AY165" s="223">
        <f t="shared" si="81"/>
        <v>0</v>
      </c>
      <c r="AZ165" s="242"/>
      <c r="BA165" s="244">
        <f t="shared" si="83"/>
        <v>3.3768604126857962E-2</v>
      </c>
      <c r="BB165" s="244">
        <f t="shared" si="84"/>
        <v>1.3224068748979344E-2</v>
      </c>
      <c r="BC165" s="244">
        <f t="shared" si="85"/>
        <v>0</v>
      </c>
      <c r="BD165" s="244">
        <f t="shared" si="86"/>
        <v>0</v>
      </c>
      <c r="BE165" s="244">
        <f t="shared" si="87"/>
        <v>0</v>
      </c>
      <c r="BF165" s="244">
        <f t="shared" si="88"/>
        <v>0</v>
      </c>
      <c r="BG165" s="244">
        <f t="shared" si="89"/>
        <v>3.6011972932488388E-2</v>
      </c>
      <c r="BH165" s="244">
        <f t="shared" si="90"/>
        <v>0.5073555661996807</v>
      </c>
      <c r="BI165" s="244">
        <f t="shared" si="91"/>
        <v>0</v>
      </c>
      <c r="BJ165" s="244">
        <f t="shared" si="92"/>
        <v>0</v>
      </c>
      <c r="BK165" s="244">
        <f t="shared" si="93"/>
        <v>0</v>
      </c>
      <c r="BL165" s="244">
        <f t="shared" si="94"/>
        <v>0</v>
      </c>
      <c r="BM165" s="244">
        <f t="shared" si="95"/>
        <v>0</v>
      </c>
      <c r="BN165" s="244">
        <f t="shared" si="96"/>
        <v>3.3768604126857962E-2</v>
      </c>
      <c r="BO165" s="244">
        <f t="shared" si="97"/>
        <v>1.3224068748979344E-2</v>
      </c>
      <c r="BP165" s="244">
        <f t="shared" si="98"/>
        <v>0</v>
      </c>
      <c r="BQ165" s="244">
        <f t="shared" si="99"/>
        <v>0</v>
      </c>
      <c r="BR165" s="244">
        <f t="shared" si="100"/>
        <v>0</v>
      </c>
      <c r="BS165" s="244">
        <f t="shared" si="101"/>
        <v>0</v>
      </c>
      <c r="BT165" s="244">
        <f t="shared" si="102"/>
        <v>0.5073555661996807</v>
      </c>
      <c r="BU165" s="244">
        <f t="shared" si="103"/>
        <v>0</v>
      </c>
      <c r="BV165" s="244">
        <f t="shared" si="104"/>
        <v>0</v>
      </c>
      <c r="BW165" s="244">
        <f t="shared" si="105"/>
        <v>0</v>
      </c>
      <c r="BX165" s="244">
        <f t="shared" si="106"/>
        <v>0</v>
      </c>
      <c r="BY165" s="244"/>
      <c r="BZ165" s="244">
        <f t="shared" si="107"/>
        <v>0</v>
      </c>
      <c r="CA165" s="244">
        <f t="shared" si="108"/>
        <v>0</v>
      </c>
      <c r="CB165" s="244">
        <f t="shared" si="109"/>
        <v>0</v>
      </c>
      <c r="CC165" s="244">
        <f t="shared" si="110"/>
        <v>0</v>
      </c>
      <c r="CD165" s="244">
        <f t="shared" si="111"/>
        <v>0</v>
      </c>
      <c r="CE165" s="244">
        <f t="shared" si="112"/>
        <v>0</v>
      </c>
      <c r="CF165" s="244">
        <f t="shared" si="113"/>
        <v>0</v>
      </c>
      <c r="CG165" s="244">
        <f t="shared" si="114"/>
        <v>0</v>
      </c>
      <c r="CH165" s="244">
        <f t="shared" si="115"/>
        <v>0</v>
      </c>
      <c r="CI165" s="244">
        <f t="shared" si="116"/>
        <v>0</v>
      </c>
      <c r="CJ165" s="244">
        <f t="shared" si="117"/>
        <v>0</v>
      </c>
    </row>
    <row r="166" spans="1:88" ht="105">
      <c r="A166" s="222" t="s">
        <v>3643</v>
      </c>
      <c r="B166" s="232">
        <v>95107</v>
      </c>
      <c r="C166" s="232" t="s">
        <v>1491</v>
      </c>
      <c r="D166" s="232"/>
      <c r="E166" s="232" t="s">
        <v>1492</v>
      </c>
      <c r="F166" s="232"/>
      <c r="G166" s="232">
        <v>3543</v>
      </c>
      <c r="H166" s="232" t="s">
        <v>1086</v>
      </c>
      <c r="I166" s="232" t="s">
        <v>117</v>
      </c>
      <c r="J166" s="232" t="s">
        <v>700</v>
      </c>
      <c r="K166" s="232" t="s">
        <v>1493</v>
      </c>
      <c r="L166" s="232" t="s">
        <v>1494</v>
      </c>
      <c r="M166" s="232">
        <v>2022</v>
      </c>
      <c r="N166" s="232">
        <v>854236</v>
      </c>
      <c r="O166" s="239">
        <f t="shared" si="82"/>
        <v>1.2006760164839208E-4</v>
      </c>
      <c r="P166" s="232">
        <v>26.3</v>
      </c>
      <c r="Q166" s="232">
        <v>0</v>
      </c>
      <c r="R166" s="232">
        <v>0</v>
      </c>
      <c r="S166" s="232">
        <v>0</v>
      </c>
      <c r="T166" s="232">
        <v>0</v>
      </c>
      <c r="U166" s="232">
        <v>0</v>
      </c>
      <c r="V166" s="232">
        <v>6.1</v>
      </c>
      <c r="W166" s="232">
        <v>67.599999999999994</v>
      </c>
      <c r="X166" s="232">
        <v>0</v>
      </c>
      <c r="Y166" s="232">
        <v>0</v>
      </c>
      <c r="Z166" s="232">
        <v>0</v>
      </c>
      <c r="AA166" s="232">
        <v>0</v>
      </c>
      <c r="AB166" s="232"/>
      <c r="AC166" s="232">
        <v>20.5</v>
      </c>
      <c r="AD166" s="232">
        <v>0</v>
      </c>
      <c r="AE166" s="232">
        <v>0</v>
      </c>
      <c r="AF166" s="232">
        <v>0</v>
      </c>
      <c r="AG166" s="232">
        <v>0</v>
      </c>
      <c r="AH166" s="232">
        <v>0</v>
      </c>
      <c r="AI166" s="232">
        <v>67.599999999999994</v>
      </c>
      <c r="AJ166" s="232">
        <v>0</v>
      </c>
      <c r="AK166" s="232">
        <v>0</v>
      </c>
      <c r="AL166" s="232">
        <v>0</v>
      </c>
      <c r="AM166" s="232">
        <v>0</v>
      </c>
      <c r="AN166" s="233"/>
      <c r="AO166" s="223">
        <f t="shared" si="118"/>
        <v>5.8000000000000007</v>
      </c>
      <c r="AP166" s="223">
        <f t="shared" si="118"/>
        <v>0</v>
      </c>
      <c r="AQ166" s="223">
        <f t="shared" si="118"/>
        <v>0</v>
      </c>
      <c r="AR166" s="223">
        <f t="shared" si="118"/>
        <v>0</v>
      </c>
      <c r="AS166" s="223">
        <f t="shared" si="118"/>
        <v>0</v>
      </c>
      <c r="AT166" s="223">
        <f t="shared" si="118"/>
        <v>0</v>
      </c>
      <c r="AU166" s="223">
        <f t="shared" si="81"/>
        <v>0</v>
      </c>
      <c r="AV166" s="223">
        <f t="shared" si="81"/>
        <v>0</v>
      </c>
      <c r="AW166" s="223">
        <f t="shared" si="81"/>
        <v>0</v>
      </c>
      <c r="AX166" s="223">
        <f t="shared" si="81"/>
        <v>0</v>
      </c>
      <c r="AY166" s="223">
        <f t="shared" si="81"/>
        <v>0</v>
      </c>
      <c r="AZ166" s="242"/>
      <c r="BA166" s="244">
        <f t="shared" si="83"/>
        <v>3.1577779233527116E-3</v>
      </c>
      <c r="BB166" s="244">
        <f t="shared" si="84"/>
        <v>0</v>
      </c>
      <c r="BC166" s="244">
        <f t="shared" si="85"/>
        <v>0</v>
      </c>
      <c r="BD166" s="244">
        <f t="shared" si="86"/>
        <v>0</v>
      </c>
      <c r="BE166" s="244">
        <f t="shared" si="87"/>
        <v>0</v>
      </c>
      <c r="BF166" s="244">
        <f t="shared" si="88"/>
        <v>0</v>
      </c>
      <c r="BG166" s="244">
        <f t="shared" si="89"/>
        <v>7.3241237005519167E-4</v>
      </c>
      <c r="BH166" s="244">
        <f t="shared" si="90"/>
        <v>8.1165698714313044E-3</v>
      </c>
      <c r="BI166" s="244">
        <f t="shared" si="91"/>
        <v>0</v>
      </c>
      <c r="BJ166" s="244">
        <f t="shared" si="92"/>
        <v>0</v>
      </c>
      <c r="BK166" s="244">
        <f t="shared" si="93"/>
        <v>0</v>
      </c>
      <c r="BL166" s="244">
        <f t="shared" si="94"/>
        <v>0</v>
      </c>
      <c r="BM166" s="244">
        <f t="shared" si="95"/>
        <v>0</v>
      </c>
      <c r="BN166" s="244">
        <f t="shared" si="96"/>
        <v>2.4613858337920375E-3</v>
      </c>
      <c r="BO166" s="244">
        <f t="shared" si="97"/>
        <v>0</v>
      </c>
      <c r="BP166" s="244">
        <f t="shared" si="98"/>
        <v>0</v>
      </c>
      <c r="BQ166" s="244">
        <f t="shared" si="99"/>
        <v>0</v>
      </c>
      <c r="BR166" s="244">
        <f t="shared" si="100"/>
        <v>0</v>
      </c>
      <c r="BS166" s="244">
        <f t="shared" si="101"/>
        <v>0</v>
      </c>
      <c r="BT166" s="244">
        <f t="shared" si="102"/>
        <v>8.1165698714313044E-3</v>
      </c>
      <c r="BU166" s="244">
        <f t="shared" si="103"/>
        <v>0</v>
      </c>
      <c r="BV166" s="244">
        <f t="shared" si="104"/>
        <v>0</v>
      </c>
      <c r="BW166" s="244">
        <f t="shared" si="105"/>
        <v>0</v>
      </c>
      <c r="BX166" s="244">
        <f t="shared" si="106"/>
        <v>0</v>
      </c>
      <c r="BY166" s="244"/>
      <c r="BZ166" s="244">
        <f t="shared" si="107"/>
        <v>6.9639208956067409E-4</v>
      </c>
      <c r="CA166" s="244">
        <f t="shared" si="108"/>
        <v>0</v>
      </c>
      <c r="CB166" s="244">
        <f t="shared" si="109"/>
        <v>0</v>
      </c>
      <c r="CC166" s="244">
        <f t="shared" si="110"/>
        <v>0</v>
      </c>
      <c r="CD166" s="244">
        <f t="shared" si="111"/>
        <v>0</v>
      </c>
      <c r="CE166" s="244">
        <f t="shared" si="112"/>
        <v>0</v>
      </c>
      <c r="CF166" s="244">
        <f t="shared" si="113"/>
        <v>0</v>
      </c>
      <c r="CG166" s="244">
        <f t="shared" si="114"/>
        <v>0</v>
      </c>
      <c r="CH166" s="244">
        <f t="shared" si="115"/>
        <v>0</v>
      </c>
      <c r="CI166" s="244">
        <f t="shared" si="116"/>
        <v>0</v>
      </c>
      <c r="CJ166" s="244">
        <f t="shared" si="117"/>
        <v>0</v>
      </c>
    </row>
    <row r="167" spans="1:88" ht="345">
      <c r="A167" s="222" t="s">
        <v>3643</v>
      </c>
      <c r="B167" s="232">
        <v>94557</v>
      </c>
      <c r="C167" s="232" t="s">
        <v>1495</v>
      </c>
      <c r="D167" s="232"/>
      <c r="E167" s="232" t="s">
        <v>1496</v>
      </c>
      <c r="F167" s="232"/>
      <c r="G167" s="232">
        <v>5642</v>
      </c>
      <c r="H167" s="232" t="s">
        <v>1497</v>
      </c>
      <c r="I167" s="232" t="s">
        <v>116</v>
      </c>
      <c r="J167" s="232" t="s">
        <v>700</v>
      </c>
      <c r="K167" s="232" t="s">
        <v>1498</v>
      </c>
      <c r="L167" s="232" t="s">
        <v>1499</v>
      </c>
      <c r="M167" s="232">
        <v>2022</v>
      </c>
      <c r="N167" s="232">
        <v>4907362</v>
      </c>
      <c r="O167" s="239">
        <f t="shared" si="82"/>
        <v>9.9506012007514718E-4</v>
      </c>
      <c r="P167" s="240">
        <v>88.3</v>
      </c>
      <c r="Q167" s="232">
        <v>5.6</v>
      </c>
      <c r="R167" s="232">
        <v>0</v>
      </c>
      <c r="S167" s="232">
        <v>0</v>
      </c>
      <c r="T167" s="232">
        <v>0</v>
      </c>
      <c r="U167" s="232">
        <v>0</v>
      </c>
      <c r="V167" s="232">
        <v>6.1</v>
      </c>
      <c r="W167" s="232">
        <v>0</v>
      </c>
      <c r="X167" s="232">
        <v>0</v>
      </c>
      <c r="Y167" s="232">
        <v>0</v>
      </c>
      <c r="Z167" s="232">
        <v>0</v>
      </c>
      <c r="AA167" s="232">
        <v>0</v>
      </c>
      <c r="AB167" s="232"/>
      <c r="AC167" s="232">
        <v>88.3</v>
      </c>
      <c r="AD167" s="232">
        <v>5.6</v>
      </c>
      <c r="AE167" s="232">
        <v>0</v>
      </c>
      <c r="AF167" s="232">
        <v>0</v>
      </c>
      <c r="AG167" s="232">
        <v>0</v>
      </c>
      <c r="AH167" s="232">
        <v>0</v>
      </c>
      <c r="AI167" s="232">
        <v>0</v>
      </c>
      <c r="AJ167" s="232">
        <v>0</v>
      </c>
      <c r="AK167" s="232">
        <v>0</v>
      </c>
      <c r="AL167" s="232">
        <v>0</v>
      </c>
      <c r="AM167" s="232">
        <v>0</v>
      </c>
      <c r="AN167" s="233" t="s">
        <v>1500</v>
      </c>
      <c r="AO167" s="223">
        <f t="shared" si="118"/>
        <v>0</v>
      </c>
      <c r="AP167" s="223">
        <f t="shared" si="118"/>
        <v>0</v>
      </c>
      <c r="AQ167" s="223">
        <f t="shared" si="118"/>
        <v>0</v>
      </c>
      <c r="AR167" s="223">
        <f t="shared" si="118"/>
        <v>0</v>
      </c>
      <c r="AS167" s="223">
        <f t="shared" si="118"/>
        <v>0</v>
      </c>
      <c r="AT167" s="223">
        <f t="shared" si="118"/>
        <v>0</v>
      </c>
      <c r="AU167" s="223">
        <f t="shared" si="81"/>
        <v>0</v>
      </c>
      <c r="AV167" s="223">
        <f t="shared" si="81"/>
        <v>0</v>
      </c>
      <c r="AW167" s="223">
        <f t="shared" si="81"/>
        <v>0</v>
      </c>
      <c r="AX167" s="223">
        <f t="shared" si="81"/>
        <v>0</v>
      </c>
      <c r="AY167" s="223">
        <f t="shared" si="81"/>
        <v>0</v>
      </c>
      <c r="AZ167" s="242"/>
      <c r="BA167" s="244">
        <f t="shared" si="83"/>
        <v>8.7863808602635499E-2</v>
      </c>
      <c r="BB167" s="244">
        <f t="shared" si="84"/>
        <v>5.5723366724208237E-3</v>
      </c>
      <c r="BC167" s="244">
        <f t="shared" si="85"/>
        <v>0</v>
      </c>
      <c r="BD167" s="244">
        <f t="shared" si="86"/>
        <v>0</v>
      </c>
      <c r="BE167" s="244">
        <f t="shared" si="87"/>
        <v>0</v>
      </c>
      <c r="BF167" s="244">
        <f t="shared" si="88"/>
        <v>0</v>
      </c>
      <c r="BG167" s="244">
        <f t="shared" si="89"/>
        <v>6.069866732458397E-3</v>
      </c>
      <c r="BH167" s="244">
        <f t="shared" si="90"/>
        <v>0</v>
      </c>
      <c r="BI167" s="244">
        <f t="shared" si="91"/>
        <v>0</v>
      </c>
      <c r="BJ167" s="244">
        <f t="shared" si="92"/>
        <v>0</v>
      </c>
      <c r="BK167" s="244">
        <f t="shared" si="93"/>
        <v>0</v>
      </c>
      <c r="BL167" s="244">
        <f t="shared" si="94"/>
        <v>0</v>
      </c>
      <c r="BM167" s="244">
        <f t="shared" si="95"/>
        <v>0</v>
      </c>
      <c r="BN167" s="244">
        <f t="shared" si="96"/>
        <v>8.7863808602635499E-2</v>
      </c>
      <c r="BO167" s="244">
        <f t="shared" si="97"/>
        <v>5.5723366724208237E-3</v>
      </c>
      <c r="BP167" s="244">
        <f t="shared" si="98"/>
        <v>0</v>
      </c>
      <c r="BQ167" s="244">
        <f t="shared" si="99"/>
        <v>0</v>
      </c>
      <c r="BR167" s="244">
        <f t="shared" si="100"/>
        <v>0</v>
      </c>
      <c r="BS167" s="244">
        <f t="shared" si="101"/>
        <v>0</v>
      </c>
      <c r="BT167" s="244">
        <f t="shared" si="102"/>
        <v>0</v>
      </c>
      <c r="BU167" s="244">
        <f t="shared" si="103"/>
        <v>0</v>
      </c>
      <c r="BV167" s="244">
        <f t="shared" si="104"/>
        <v>0</v>
      </c>
      <c r="BW167" s="244">
        <f t="shared" si="105"/>
        <v>0</v>
      </c>
      <c r="BX167" s="244">
        <f t="shared" si="106"/>
        <v>0</v>
      </c>
      <c r="BY167" s="244"/>
      <c r="BZ167" s="244">
        <f t="shared" si="107"/>
        <v>0</v>
      </c>
      <c r="CA167" s="244">
        <f t="shared" si="108"/>
        <v>0</v>
      </c>
      <c r="CB167" s="244">
        <f t="shared" si="109"/>
        <v>0</v>
      </c>
      <c r="CC167" s="244">
        <f t="shared" si="110"/>
        <v>0</v>
      </c>
      <c r="CD167" s="244">
        <f t="shared" si="111"/>
        <v>0</v>
      </c>
      <c r="CE167" s="244">
        <f t="shared" si="112"/>
        <v>0</v>
      </c>
      <c r="CF167" s="244">
        <f t="shared" si="113"/>
        <v>0</v>
      </c>
      <c r="CG167" s="244">
        <f t="shared" si="114"/>
        <v>0</v>
      </c>
      <c r="CH167" s="244">
        <f t="shared" si="115"/>
        <v>0</v>
      </c>
      <c r="CI167" s="244">
        <f t="shared" si="116"/>
        <v>0</v>
      </c>
      <c r="CJ167" s="244">
        <f t="shared" si="117"/>
        <v>0</v>
      </c>
    </row>
    <row r="168" spans="1:88" ht="60">
      <c r="A168" s="222" t="s">
        <v>3643</v>
      </c>
      <c r="B168" s="232">
        <v>97369</v>
      </c>
      <c r="C168" s="232" t="s">
        <v>1501</v>
      </c>
      <c r="D168" s="232" t="s">
        <v>1502</v>
      </c>
      <c r="E168" s="232" t="s">
        <v>1503</v>
      </c>
      <c r="F168" s="232"/>
      <c r="G168" s="232">
        <v>5243</v>
      </c>
      <c r="H168" s="232" t="s">
        <v>1504</v>
      </c>
      <c r="I168" s="232" t="s">
        <v>116</v>
      </c>
      <c r="J168" s="232" t="s">
        <v>700</v>
      </c>
      <c r="K168" s="232" t="s">
        <v>1505</v>
      </c>
      <c r="L168" s="232" t="s">
        <v>1506</v>
      </c>
      <c r="M168" s="232">
        <v>2022</v>
      </c>
      <c r="N168" s="232">
        <v>4543885</v>
      </c>
      <c r="O168" s="239">
        <f t="shared" si="82"/>
        <v>9.213583089463667E-4</v>
      </c>
      <c r="P168" s="240">
        <v>79.81</v>
      </c>
      <c r="Q168" s="232">
        <v>14.09</v>
      </c>
      <c r="R168" s="232">
        <v>0</v>
      </c>
      <c r="S168" s="232">
        <v>0</v>
      </c>
      <c r="T168" s="232">
        <v>0</v>
      </c>
      <c r="U168" s="232">
        <v>0</v>
      </c>
      <c r="V168" s="232">
        <v>6.1</v>
      </c>
      <c r="W168" s="232">
        <v>0</v>
      </c>
      <c r="X168" s="232">
        <v>0</v>
      </c>
      <c r="Y168" s="232">
        <v>0</v>
      </c>
      <c r="Z168" s="232">
        <v>0</v>
      </c>
      <c r="AA168" s="232">
        <v>0</v>
      </c>
      <c r="AB168" s="232"/>
      <c r="AC168" s="232">
        <v>79.81</v>
      </c>
      <c r="AD168" s="232">
        <v>14.09</v>
      </c>
      <c r="AE168" s="232">
        <v>0</v>
      </c>
      <c r="AF168" s="232">
        <v>0</v>
      </c>
      <c r="AG168" s="232">
        <v>0</v>
      </c>
      <c r="AH168" s="232">
        <v>0</v>
      </c>
      <c r="AI168" s="232">
        <v>0</v>
      </c>
      <c r="AJ168" s="232">
        <v>0</v>
      </c>
      <c r="AK168" s="232">
        <v>0</v>
      </c>
      <c r="AL168" s="232">
        <v>0</v>
      </c>
      <c r="AM168" s="232">
        <v>0</v>
      </c>
      <c r="AN168" s="233"/>
      <c r="AO168" s="223">
        <f t="shared" si="118"/>
        <v>0</v>
      </c>
      <c r="AP168" s="223">
        <f t="shared" si="118"/>
        <v>0</v>
      </c>
      <c r="AQ168" s="223">
        <f t="shared" si="118"/>
        <v>0</v>
      </c>
      <c r="AR168" s="223">
        <f t="shared" si="118"/>
        <v>0</v>
      </c>
      <c r="AS168" s="223">
        <f t="shared" si="118"/>
        <v>0</v>
      </c>
      <c r="AT168" s="223">
        <f t="shared" si="118"/>
        <v>0</v>
      </c>
      <c r="AU168" s="223">
        <f t="shared" ref="AU168:AY218" si="119">W168-AI168</f>
        <v>0</v>
      </c>
      <c r="AV168" s="223">
        <f t="shared" si="119"/>
        <v>0</v>
      </c>
      <c r="AW168" s="223">
        <f t="shared" si="119"/>
        <v>0</v>
      </c>
      <c r="AX168" s="223">
        <f t="shared" si="119"/>
        <v>0</v>
      </c>
      <c r="AY168" s="223">
        <f t="shared" si="119"/>
        <v>0</v>
      </c>
      <c r="AZ168" s="242"/>
      <c r="BA168" s="244">
        <f t="shared" si="83"/>
        <v>7.353360663700953E-2</v>
      </c>
      <c r="BB168" s="244">
        <f t="shared" si="84"/>
        <v>1.2981938573054307E-2</v>
      </c>
      <c r="BC168" s="244">
        <f t="shared" si="85"/>
        <v>0</v>
      </c>
      <c r="BD168" s="244">
        <f t="shared" si="86"/>
        <v>0</v>
      </c>
      <c r="BE168" s="244">
        <f t="shared" si="87"/>
        <v>0</v>
      </c>
      <c r="BF168" s="244">
        <f t="shared" si="88"/>
        <v>0</v>
      </c>
      <c r="BG168" s="244">
        <f t="shared" si="89"/>
        <v>5.6202856845728368E-3</v>
      </c>
      <c r="BH168" s="244">
        <f t="shared" si="90"/>
        <v>0</v>
      </c>
      <c r="BI168" s="244">
        <f t="shared" si="91"/>
        <v>0</v>
      </c>
      <c r="BJ168" s="244">
        <f t="shared" si="92"/>
        <v>0</v>
      </c>
      <c r="BK168" s="244">
        <f t="shared" si="93"/>
        <v>0</v>
      </c>
      <c r="BL168" s="244">
        <f t="shared" si="94"/>
        <v>0</v>
      </c>
      <c r="BM168" s="244">
        <f t="shared" si="95"/>
        <v>0</v>
      </c>
      <c r="BN168" s="244">
        <f t="shared" si="96"/>
        <v>7.353360663700953E-2</v>
      </c>
      <c r="BO168" s="244">
        <f t="shared" si="97"/>
        <v>1.2981938573054307E-2</v>
      </c>
      <c r="BP168" s="244">
        <f t="shared" si="98"/>
        <v>0</v>
      </c>
      <c r="BQ168" s="244">
        <f t="shared" si="99"/>
        <v>0</v>
      </c>
      <c r="BR168" s="244">
        <f t="shared" si="100"/>
        <v>0</v>
      </c>
      <c r="BS168" s="244">
        <f t="shared" si="101"/>
        <v>0</v>
      </c>
      <c r="BT168" s="244">
        <f t="shared" si="102"/>
        <v>0</v>
      </c>
      <c r="BU168" s="244">
        <f t="shared" si="103"/>
        <v>0</v>
      </c>
      <c r="BV168" s="244">
        <f t="shared" si="104"/>
        <v>0</v>
      </c>
      <c r="BW168" s="244">
        <f t="shared" si="105"/>
        <v>0</v>
      </c>
      <c r="BX168" s="244">
        <f t="shared" si="106"/>
        <v>0</v>
      </c>
      <c r="BY168" s="244"/>
      <c r="BZ168" s="244">
        <f t="shared" si="107"/>
        <v>0</v>
      </c>
      <c r="CA168" s="244">
        <f t="shared" si="108"/>
        <v>0</v>
      </c>
      <c r="CB168" s="244">
        <f t="shared" si="109"/>
        <v>0</v>
      </c>
      <c r="CC168" s="244">
        <f t="shared" si="110"/>
        <v>0</v>
      </c>
      <c r="CD168" s="244">
        <f t="shared" si="111"/>
        <v>0</v>
      </c>
      <c r="CE168" s="244">
        <f t="shared" si="112"/>
        <v>0</v>
      </c>
      <c r="CF168" s="244">
        <f t="shared" si="113"/>
        <v>0</v>
      </c>
      <c r="CG168" s="244">
        <f t="shared" si="114"/>
        <v>0</v>
      </c>
      <c r="CH168" s="244">
        <f t="shared" si="115"/>
        <v>0</v>
      </c>
      <c r="CI168" s="244">
        <f t="shared" si="116"/>
        <v>0</v>
      </c>
      <c r="CJ168" s="244">
        <f t="shared" si="117"/>
        <v>0</v>
      </c>
    </row>
    <row r="169" spans="1:88" ht="60">
      <c r="A169" s="222" t="s">
        <v>3643</v>
      </c>
      <c r="B169" s="232">
        <v>122016</v>
      </c>
      <c r="C169" s="232" t="s">
        <v>1507</v>
      </c>
      <c r="D169" s="232" t="s">
        <v>1508</v>
      </c>
      <c r="E169" s="232" t="s">
        <v>1509</v>
      </c>
      <c r="F169" s="232"/>
      <c r="G169" s="232">
        <v>3765</v>
      </c>
      <c r="H169" s="232" t="s">
        <v>1510</v>
      </c>
      <c r="I169" s="232" t="s">
        <v>117</v>
      </c>
      <c r="J169" s="232" t="s">
        <v>700</v>
      </c>
      <c r="K169" s="232" t="s">
        <v>1511</v>
      </c>
      <c r="L169" s="232"/>
      <c r="M169" s="232">
        <v>2022</v>
      </c>
      <c r="N169" s="232">
        <v>3353681</v>
      </c>
      <c r="O169" s="239">
        <f t="shared" si="82"/>
        <v>4.7137844151239376E-4</v>
      </c>
      <c r="P169" s="232">
        <v>92.6</v>
      </c>
      <c r="Q169" s="232">
        <v>1.3</v>
      </c>
      <c r="R169" s="232">
        <v>0</v>
      </c>
      <c r="S169" s="232">
        <v>0</v>
      </c>
      <c r="T169" s="232">
        <v>0</v>
      </c>
      <c r="U169" s="232">
        <v>0</v>
      </c>
      <c r="V169" s="232">
        <v>6.1</v>
      </c>
      <c r="W169" s="232">
        <v>0</v>
      </c>
      <c r="X169" s="232">
        <v>0</v>
      </c>
      <c r="Y169" s="232">
        <v>0</v>
      </c>
      <c r="Z169" s="232">
        <v>0</v>
      </c>
      <c r="AA169" s="232">
        <v>0</v>
      </c>
      <c r="AB169" s="232"/>
      <c r="AC169" s="232">
        <v>0</v>
      </c>
      <c r="AD169" s="232">
        <v>1.3</v>
      </c>
      <c r="AE169" s="232">
        <v>0</v>
      </c>
      <c r="AF169" s="232">
        <v>0</v>
      </c>
      <c r="AG169" s="232">
        <v>0</v>
      </c>
      <c r="AH169" s="232">
        <v>0</v>
      </c>
      <c r="AI169" s="232">
        <v>0</v>
      </c>
      <c r="AJ169" s="232">
        <v>0</v>
      </c>
      <c r="AK169" s="232">
        <v>0</v>
      </c>
      <c r="AL169" s="232">
        <v>0</v>
      </c>
      <c r="AM169" s="232">
        <v>0</v>
      </c>
      <c r="AN169" s="233"/>
      <c r="AO169" s="223">
        <f t="shared" si="118"/>
        <v>92.6</v>
      </c>
      <c r="AP169" s="223">
        <f t="shared" si="118"/>
        <v>0</v>
      </c>
      <c r="AQ169" s="223">
        <f t="shared" si="118"/>
        <v>0</v>
      </c>
      <c r="AR169" s="223">
        <f t="shared" si="118"/>
        <v>0</v>
      </c>
      <c r="AS169" s="223">
        <f t="shared" si="118"/>
        <v>0</v>
      </c>
      <c r="AT169" s="223">
        <f t="shared" si="118"/>
        <v>0</v>
      </c>
      <c r="AU169" s="223">
        <f t="shared" si="119"/>
        <v>0</v>
      </c>
      <c r="AV169" s="223">
        <f t="shared" si="119"/>
        <v>0</v>
      </c>
      <c r="AW169" s="223">
        <f t="shared" si="119"/>
        <v>0</v>
      </c>
      <c r="AX169" s="223">
        <f t="shared" si="119"/>
        <v>0</v>
      </c>
      <c r="AY169" s="223">
        <f t="shared" si="119"/>
        <v>0</v>
      </c>
      <c r="AZ169" s="242"/>
      <c r="BA169" s="244">
        <f t="shared" si="83"/>
        <v>4.3649643684047661E-2</v>
      </c>
      <c r="BB169" s="244">
        <f t="shared" si="84"/>
        <v>6.1279197396611187E-4</v>
      </c>
      <c r="BC169" s="244">
        <f t="shared" si="85"/>
        <v>0</v>
      </c>
      <c r="BD169" s="244">
        <f t="shared" si="86"/>
        <v>0</v>
      </c>
      <c r="BE169" s="244">
        <f t="shared" si="87"/>
        <v>0</v>
      </c>
      <c r="BF169" s="244">
        <f t="shared" si="88"/>
        <v>0</v>
      </c>
      <c r="BG169" s="244">
        <f t="shared" si="89"/>
        <v>2.8754084932256017E-3</v>
      </c>
      <c r="BH169" s="244">
        <f t="shared" si="90"/>
        <v>0</v>
      </c>
      <c r="BI169" s="244">
        <f t="shared" si="91"/>
        <v>0</v>
      </c>
      <c r="BJ169" s="244">
        <f t="shared" si="92"/>
        <v>0</v>
      </c>
      <c r="BK169" s="244">
        <f t="shared" si="93"/>
        <v>0</v>
      </c>
      <c r="BL169" s="244">
        <f t="shared" si="94"/>
        <v>0</v>
      </c>
      <c r="BM169" s="244">
        <f t="shared" si="95"/>
        <v>0</v>
      </c>
      <c r="BN169" s="244">
        <f t="shared" si="96"/>
        <v>0</v>
      </c>
      <c r="BO169" s="244">
        <f t="shared" si="97"/>
        <v>6.1279197396611187E-4</v>
      </c>
      <c r="BP169" s="244">
        <f t="shared" si="98"/>
        <v>0</v>
      </c>
      <c r="BQ169" s="244">
        <f t="shared" si="99"/>
        <v>0</v>
      </c>
      <c r="BR169" s="244">
        <f t="shared" si="100"/>
        <v>0</v>
      </c>
      <c r="BS169" s="244">
        <f t="shared" si="101"/>
        <v>0</v>
      </c>
      <c r="BT169" s="244">
        <f t="shared" si="102"/>
        <v>0</v>
      </c>
      <c r="BU169" s="244">
        <f t="shared" si="103"/>
        <v>0</v>
      </c>
      <c r="BV169" s="244">
        <f t="shared" si="104"/>
        <v>0</v>
      </c>
      <c r="BW169" s="244">
        <f t="shared" si="105"/>
        <v>0</v>
      </c>
      <c r="BX169" s="244">
        <f t="shared" si="106"/>
        <v>0</v>
      </c>
      <c r="BY169" s="244"/>
      <c r="BZ169" s="244">
        <f t="shared" si="107"/>
        <v>4.3649643684047661E-2</v>
      </c>
      <c r="CA169" s="244">
        <f t="shared" si="108"/>
        <v>0</v>
      </c>
      <c r="CB169" s="244">
        <f t="shared" si="109"/>
        <v>0</v>
      </c>
      <c r="CC169" s="244">
        <f t="shared" si="110"/>
        <v>0</v>
      </c>
      <c r="CD169" s="244">
        <f t="shared" si="111"/>
        <v>0</v>
      </c>
      <c r="CE169" s="244">
        <f t="shared" si="112"/>
        <v>0</v>
      </c>
      <c r="CF169" s="244">
        <f t="shared" si="113"/>
        <v>0</v>
      </c>
      <c r="CG169" s="244">
        <f t="shared" si="114"/>
        <v>0</v>
      </c>
      <c r="CH169" s="244">
        <f t="shared" si="115"/>
        <v>0</v>
      </c>
      <c r="CI169" s="244">
        <f t="shared" si="116"/>
        <v>0</v>
      </c>
      <c r="CJ169" s="244">
        <f t="shared" si="117"/>
        <v>0</v>
      </c>
    </row>
    <row r="170" spans="1:88" ht="60">
      <c r="A170" s="222" t="s">
        <v>3643</v>
      </c>
      <c r="B170" s="232">
        <v>96599</v>
      </c>
      <c r="C170" s="232" t="s">
        <v>1512</v>
      </c>
      <c r="D170" s="232"/>
      <c r="E170" s="232" t="s">
        <v>1513</v>
      </c>
      <c r="F170" s="232"/>
      <c r="G170" s="232">
        <v>8112</v>
      </c>
      <c r="H170" s="232" t="s">
        <v>1514</v>
      </c>
      <c r="I170" s="232" t="s">
        <v>129</v>
      </c>
      <c r="J170" s="232" t="s">
        <v>700</v>
      </c>
      <c r="K170" s="232" t="s">
        <v>1515</v>
      </c>
      <c r="L170" s="232" t="s">
        <v>1516</v>
      </c>
      <c r="M170" s="232">
        <v>2022</v>
      </c>
      <c r="N170" s="232">
        <v>15169526</v>
      </c>
      <c r="O170" s="239">
        <f t="shared" si="82"/>
        <v>1.7710408095757506E-3</v>
      </c>
      <c r="P170" s="232">
        <v>93.6</v>
      </c>
      <c r="Q170" s="232">
        <v>0.3</v>
      </c>
      <c r="R170" s="232">
        <v>0</v>
      </c>
      <c r="S170" s="232">
        <v>0</v>
      </c>
      <c r="T170" s="232">
        <v>0</v>
      </c>
      <c r="U170" s="232">
        <v>0</v>
      </c>
      <c r="V170" s="232">
        <v>6.1</v>
      </c>
      <c r="W170" s="232">
        <v>0</v>
      </c>
      <c r="X170" s="232">
        <v>0</v>
      </c>
      <c r="Y170" s="232">
        <v>0</v>
      </c>
      <c r="Z170" s="232">
        <v>0</v>
      </c>
      <c r="AA170" s="232">
        <v>0</v>
      </c>
      <c r="AB170" s="232"/>
      <c r="AC170" s="232">
        <v>0.3</v>
      </c>
      <c r="AD170" s="232">
        <v>0.3</v>
      </c>
      <c r="AE170" s="232">
        <v>0</v>
      </c>
      <c r="AF170" s="232">
        <v>0</v>
      </c>
      <c r="AG170" s="232">
        <v>0</v>
      </c>
      <c r="AH170" s="232">
        <v>0</v>
      </c>
      <c r="AI170" s="232">
        <v>0</v>
      </c>
      <c r="AJ170" s="232">
        <v>0</v>
      </c>
      <c r="AK170" s="232">
        <v>0</v>
      </c>
      <c r="AL170" s="232">
        <v>0</v>
      </c>
      <c r="AM170" s="232">
        <v>0</v>
      </c>
      <c r="AN170" s="233"/>
      <c r="AO170" s="223">
        <f t="shared" si="118"/>
        <v>93.3</v>
      </c>
      <c r="AP170" s="223">
        <f t="shared" si="118"/>
        <v>0</v>
      </c>
      <c r="AQ170" s="223">
        <f t="shared" si="118"/>
        <v>0</v>
      </c>
      <c r="AR170" s="223">
        <f t="shared" si="118"/>
        <v>0</v>
      </c>
      <c r="AS170" s="223">
        <f t="shared" si="118"/>
        <v>0</v>
      </c>
      <c r="AT170" s="223">
        <f t="shared" si="118"/>
        <v>0</v>
      </c>
      <c r="AU170" s="223">
        <f t="shared" si="119"/>
        <v>0</v>
      </c>
      <c r="AV170" s="223">
        <f t="shared" si="119"/>
        <v>0</v>
      </c>
      <c r="AW170" s="223">
        <f t="shared" si="119"/>
        <v>0</v>
      </c>
      <c r="AX170" s="223">
        <f t="shared" si="119"/>
        <v>0</v>
      </c>
      <c r="AY170" s="223">
        <f t="shared" si="119"/>
        <v>0</v>
      </c>
      <c r="AZ170" s="242"/>
      <c r="BA170" s="244">
        <f t="shared" si="83"/>
        <v>0.16576941977629026</v>
      </c>
      <c r="BB170" s="244">
        <f t="shared" si="84"/>
        <v>5.3131224287272512E-4</v>
      </c>
      <c r="BC170" s="244">
        <f t="shared" si="85"/>
        <v>0</v>
      </c>
      <c r="BD170" s="244">
        <f t="shared" si="86"/>
        <v>0</v>
      </c>
      <c r="BE170" s="244">
        <f t="shared" si="87"/>
        <v>0</v>
      </c>
      <c r="BF170" s="244">
        <f t="shared" si="88"/>
        <v>0</v>
      </c>
      <c r="BG170" s="244">
        <f t="shared" si="89"/>
        <v>1.0803348938412078E-2</v>
      </c>
      <c r="BH170" s="244">
        <f t="shared" si="90"/>
        <v>0</v>
      </c>
      <c r="BI170" s="244">
        <f t="shared" si="91"/>
        <v>0</v>
      </c>
      <c r="BJ170" s="244">
        <f t="shared" si="92"/>
        <v>0</v>
      </c>
      <c r="BK170" s="244">
        <f t="shared" si="93"/>
        <v>0</v>
      </c>
      <c r="BL170" s="244">
        <f t="shared" si="94"/>
        <v>0</v>
      </c>
      <c r="BM170" s="244">
        <f t="shared" si="95"/>
        <v>0</v>
      </c>
      <c r="BN170" s="244">
        <f t="shared" si="96"/>
        <v>5.3131224287272512E-4</v>
      </c>
      <c r="BO170" s="244">
        <f t="shared" si="97"/>
        <v>5.3131224287272512E-4</v>
      </c>
      <c r="BP170" s="244">
        <f t="shared" si="98"/>
        <v>0</v>
      </c>
      <c r="BQ170" s="244">
        <f t="shared" si="99"/>
        <v>0</v>
      </c>
      <c r="BR170" s="244">
        <f t="shared" si="100"/>
        <v>0</v>
      </c>
      <c r="BS170" s="244">
        <f t="shared" si="101"/>
        <v>0</v>
      </c>
      <c r="BT170" s="244">
        <f t="shared" si="102"/>
        <v>0</v>
      </c>
      <c r="BU170" s="244">
        <f t="shared" si="103"/>
        <v>0</v>
      </c>
      <c r="BV170" s="244">
        <f t="shared" si="104"/>
        <v>0</v>
      </c>
      <c r="BW170" s="244">
        <f t="shared" si="105"/>
        <v>0</v>
      </c>
      <c r="BX170" s="244">
        <f t="shared" si="106"/>
        <v>0</v>
      </c>
      <c r="BY170" s="244"/>
      <c r="BZ170" s="244">
        <f t="shared" si="107"/>
        <v>0.16523810753341753</v>
      </c>
      <c r="CA170" s="244">
        <f t="shared" si="108"/>
        <v>0</v>
      </c>
      <c r="CB170" s="244">
        <f t="shared" si="109"/>
        <v>0</v>
      </c>
      <c r="CC170" s="244">
        <f t="shared" si="110"/>
        <v>0</v>
      </c>
      <c r="CD170" s="244">
        <f t="shared" si="111"/>
        <v>0</v>
      </c>
      <c r="CE170" s="244">
        <f t="shared" si="112"/>
        <v>0</v>
      </c>
      <c r="CF170" s="244">
        <f t="shared" si="113"/>
        <v>0</v>
      </c>
      <c r="CG170" s="244">
        <f t="shared" si="114"/>
        <v>0</v>
      </c>
      <c r="CH170" s="244">
        <f t="shared" si="115"/>
        <v>0</v>
      </c>
      <c r="CI170" s="244">
        <f t="shared" si="116"/>
        <v>0</v>
      </c>
      <c r="CJ170" s="244">
        <f t="shared" si="117"/>
        <v>0</v>
      </c>
    </row>
    <row r="171" spans="1:88" ht="255">
      <c r="A171" s="222" t="s">
        <v>3643</v>
      </c>
      <c r="B171" s="232">
        <v>98267</v>
      </c>
      <c r="C171" s="232" t="s">
        <v>1517</v>
      </c>
      <c r="D171" s="232" t="s">
        <v>1518</v>
      </c>
      <c r="E171" s="232" t="s">
        <v>1519</v>
      </c>
      <c r="F171" s="232"/>
      <c r="G171" s="232">
        <v>5200</v>
      </c>
      <c r="H171" s="232" t="s">
        <v>1520</v>
      </c>
      <c r="I171" s="232" t="s">
        <v>116</v>
      </c>
      <c r="J171" s="232" t="s">
        <v>700</v>
      </c>
      <c r="K171" s="232" t="s">
        <v>1521</v>
      </c>
      <c r="L171" s="232"/>
      <c r="M171" s="232">
        <v>2022</v>
      </c>
      <c r="N171" s="232">
        <v>4101441</v>
      </c>
      <c r="O171" s="239">
        <f t="shared" si="82"/>
        <v>8.3164445050948582E-4</v>
      </c>
      <c r="P171" s="240">
        <v>91.6</v>
      </c>
      <c r="Q171" s="232">
        <v>2.2999999999999998</v>
      </c>
      <c r="R171" s="232">
        <v>0</v>
      </c>
      <c r="S171" s="232">
        <v>0</v>
      </c>
      <c r="T171" s="232">
        <v>0</v>
      </c>
      <c r="U171" s="232">
        <v>0</v>
      </c>
      <c r="V171" s="232">
        <v>6.1</v>
      </c>
      <c r="W171" s="232">
        <v>0</v>
      </c>
      <c r="X171" s="232">
        <v>0</v>
      </c>
      <c r="Y171" s="232">
        <v>0</v>
      </c>
      <c r="Z171" s="232">
        <v>0</v>
      </c>
      <c r="AA171" s="232">
        <v>0</v>
      </c>
      <c r="AB171" s="232"/>
      <c r="AC171" s="232">
        <v>91.6</v>
      </c>
      <c r="AD171" s="232">
        <v>2.2999999999999998</v>
      </c>
      <c r="AE171" s="232">
        <v>0</v>
      </c>
      <c r="AF171" s="232">
        <v>0</v>
      </c>
      <c r="AG171" s="232">
        <v>0</v>
      </c>
      <c r="AH171" s="232">
        <v>0</v>
      </c>
      <c r="AI171" s="232">
        <v>0</v>
      </c>
      <c r="AJ171" s="232">
        <v>0</v>
      </c>
      <c r="AK171" s="232">
        <v>0</v>
      </c>
      <c r="AL171" s="232">
        <v>0</v>
      </c>
      <c r="AM171" s="232">
        <v>0</v>
      </c>
      <c r="AN171" s="233" t="s">
        <v>754</v>
      </c>
      <c r="AO171" s="223">
        <f t="shared" si="118"/>
        <v>0</v>
      </c>
      <c r="AP171" s="223">
        <f t="shared" si="118"/>
        <v>0</v>
      </c>
      <c r="AQ171" s="223">
        <f t="shared" si="118"/>
        <v>0</v>
      </c>
      <c r="AR171" s="223">
        <f t="shared" si="118"/>
        <v>0</v>
      </c>
      <c r="AS171" s="223">
        <f t="shared" si="118"/>
        <v>0</v>
      </c>
      <c r="AT171" s="223">
        <f t="shared" si="118"/>
        <v>0</v>
      </c>
      <c r="AU171" s="223">
        <f t="shared" si="119"/>
        <v>0</v>
      </c>
      <c r="AV171" s="223">
        <f t="shared" si="119"/>
        <v>0</v>
      </c>
      <c r="AW171" s="223">
        <f t="shared" si="119"/>
        <v>0</v>
      </c>
      <c r="AX171" s="223">
        <f t="shared" si="119"/>
        <v>0</v>
      </c>
      <c r="AY171" s="223">
        <f t="shared" si="119"/>
        <v>0</v>
      </c>
      <c r="AZ171" s="242"/>
      <c r="BA171" s="244">
        <f t="shared" si="83"/>
        <v>7.6178631666668897E-2</v>
      </c>
      <c r="BB171" s="244">
        <f t="shared" si="84"/>
        <v>1.9127822361718172E-3</v>
      </c>
      <c r="BC171" s="244">
        <f t="shared" si="85"/>
        <v>0</v>
      </c>
      <c r="BD171" s="244">
        <f t="shared" si="86"/>
        <v>0</v>
      </c>
      <c r="BE171" s="244">
        <f t="shared" si="87"/>
        <v>0</v>
      </c>
      <c r="BF171" s="244">
        <f t="shared" si="88"/>
        <v>0</v>
      </c>
      <c r="BG171" s="244">
        <f t="shared" si="89"/>
        <v>5.0730311481078632E-3</v>
      </c>
      <c r="BH171" s="244">
        <f t="shared" si="90"/>
        <v>0</v>
      </c>
      <c r="BI171" s="244">
        <f t="shared" si="91"/>
        <v>0</v>
      </c>
      <c r="BJ171" s="244">
        <f t="shared" si="92"/>
        <v>0</v>
      </c>
      <c r="BK171" s="244">
        <f t="shared" si="93"/>
        <v>0</v>
      </c>
      <c r="BL171" s="244">
        <f t="shared" si="94"/>
        <v>0</v>
      </c>
      <c r="BM171" s="244">
        <f t="shared" si="95"/>
        <v>0</v>
      </c>
      <c r="BN171" s="244">
        <f t="shared" si="96"/>
        <v>7.6178631666668897E-2</v>
      </c>
      <c r="BO171" s="244">
        <f t="shared" si="97"/>
        <v>1.9127822361718172E-3</v>
      </c>
      <c r="BP171" s="244">
        <f t="shared" si="98"/>
        <v>0</v>
      </c>
      <c r="BQ171" s="244">
        <f t="shared" si="99"/>
        <v>0</v>
      </c>
      <c r="BR171" s="244">
        <f t="shared" si="100"/>
        <v>0</v>
      </c>
      <c r="BS171" s="244">
        <f t="shared" si="101"/>
        <v>0</v>
      </c>
      <c r="BT171" s="244">
        <f t="shared" si="102"/>
        <v>0</v>
      </c>
      <c r="BU171" s="244">
        <f t="shared" si="103"/>
        <v>0</v>
      </c>
      <c r="BV171" s="244">
        <f t="shared" si="104"/>
        <v>0</v>
      </c>
      <c r="BW171" s="244">
        <f t="shared" si="105"/>
        <v>0</v>
      </c>
      <c r="BX171" s="244">
        <f t="shared" si="106"/>
        <v>0</v>
      </c>
      <c r="BY171" s="244"/>
      <c r="BZ171" s="244">
        <f t="shared" si="107"/>
        <v>0</v>
      </c>
      <c r="CA171" s="244">
        <f t="shared" si="108"/>
        <v>0</v>
      </c>
      <c r="CB171" s="244">
        <f t="shared" si="109"/>
        <v>0</v>
      </c>
      <c r="CC171" s="244">
        <f t="shared" si="110"/>
        <v>0</v>
      </c>
      <c r="CD171" s="244">
        <f t="shared" si="111"/>
        <v>0</v>
      </c>
      <c r="CE171" s="244">
        <f t="shared" si="112"/>
        <v>0</v>
      </c>
      <c r="CF171" s="244">
        <f t="shared" si="113"/>
        <v>0</v>
      </c>
      <c r="CG171" s="244">
        <f t="shared" si="114"/>
        <v>0</v>
      </c>
      <c r="CH171" s="244">
        <f t="shared" si="115"/>
        <v>0</v>
      </c>
      <c r="CI171" s="244">
        <f t="shared" si="116"/>
        <v>0</v>
      </c>
      <c r="CJ171" s="244">
        <f t="shared" si="117"/>
        <v>0</v>
      </c>
    </row>
    <row r="172" spans="1:88" ht="60">
      <c r="A172" s="222" t="s">
        <v>3643</v>
      </c>
      <c r="B172" s="232">
        <v>97841</v>
      </c>
      <c r="C172" s="232" t="s">
        <v>1522</v>
      </c>
      <c r="D172" s="232"/>
      <c r="E172" s="232" t="s">
        <v>1523</v>
      </c>
      <c r="F172" s="232"/>
      <c r="G172" s="232">
        <v>8352</v>
      </c>
      <c r="H172" s="232" t="s">
        <v>1524</v>
      </c>
      <c r="I172" s="232" t="s">
        <v>129</v>
      </c>
      <c r="J172" s="232" t="s">
        <v>700</v>
      </c>
      <c r="K172" s="232" t="s">
        <v>1525</v>
      </c>
      <c r="L172" s="232" t="s">
        <v>1526</v>
      </c>
      <c r="M172" s="232">
        <v>2022</v>
      </c>
      <c r="N172" s="232">
        <v>3439857</v>
      </c>
      <c r="O172" s="239">
        <f t="shared" si="82"/>
        <v>4.0160299841305604E-4</v>
      </c>
      <c r="P172" s="232">
        <v>86.9</v>
      </c>
      <c r="Q172" s="232">
        <v>7</v>
      </c>
      <c r="R172" s="232">
        <v>0</v>
      </c>
      <c r="S172" s="232">
        <v>0</v>
      </c>
      <c r="T172" s="232">
        <v>0</v>
      </c>
      <c r="U172" s="232">
        <v>0</v>
      </c>
      <c r="V172" s="232">
        <v>6.1</v>
      </c>
      <c r="W172" s="232">
        <v>0</v>
      </c>
      <c r="X172" s="232">
        <v>0</v>
      </c>
      <c r="Y172" s="232">
        <v>0</v>
      </c>
      <c r="Z172" s="232">
        <v>0</v>
      </c>
      <c r="AA172" s="232">
        <v>0</v>
      </c>
      <c r="AB172" s="232"/>
      <c r="AC172" s="232">
        <v>84.3</v>
      </c>
      <c r="AD172" s="232">
        <v>7</v>
      </c>
      <c r="AE172" s="232">
        <v>0</v>
      </c>
      <c r="AF172" s="232">
        <v>0</v>
      </c>
      <c r="AG172" s="232">
        <v>0</v>
      </c>
      <c r="AH172" s="232">
        <v>0</v>
      </c>
      <c r="AI172" s="232">
        <v>0</v>
      </c>
      <c r="AJ172" s="232">
        <v>0</v>
      </c>
      <c r="AK172" s="232">
        <v>0</v>
      </c>
      <c r="AL172" s="232">
        <v>0</v>
      </c>
      <c r="AM172" s="232">
        <v>0</v>
      </c>
      <c r="AN172" s="233"/>
      <c r="AO172" s="223">
        <f t="shared" si="118"/>
        <v>2.6000000000000085</v>
      </c>
      <c r="AP172" s="223">
        <f t="shared" si="118"/>
        <v>0</v>
      </c>
      <c r="AQ172" s="223">
        <f t="shared" si="118"/>
        <v>0</v>
      </c>
      <c r="AR172" s="223">
        <f t="shared" si="118"/>
        <v>0</v>
      </c>
      <c r="AS172" s="223">
        <f t="shared" si="118"/>
        <v>0</v>
      </c>
      <c r="AT172" s="223">
        <f t="shared" si="118"/>
        <v>0</v>
      </c>
      <c r="AU172" s="223">
        <f t="shared" si="119"/>
        <v>0</v>
      </c>
      <c r="AV172" s="223">
        <f t="shared" si="119"/>
        <v>0</v>
      </c>
      <c r="AW172" s="223">
        <f t="shared" si="119"/>
        <v>0</v>
      </c>
      <c r="AX172" s="223">
        <f t="shared" si="119"/>
        <v>0</v>
      </c>
      <c r="AY172" s="223">
        <f t="shared" si="119"/>
        <v>0</v>
      </c>
      <c r="AZ172" s="242"/>
      <c r="BA172" s="244">
        <f t="shared" si="83"/>
        <v>3.4899300562094573E-2</v>
      </c>
      <c r="BB172" s="244">
        <f t="shared" si="84"/>
        <v>2.8112209888913921E-3</v>
      </c>
      <c r="BC172" s="244">
        <f t="shared" si="85"/>
        <v>0</v>
      </c>
      <c r="BD172" s="244">
        <f t="shared" si="86"/>
        <v>0</v>
      </c>
      <c r="BE172" s="244">
        <f t="shared" si="87"/>
        <v>0</v>
      </c>
      <c r="BF172" s="244">
        <f t="shared" si="88"/>
        <v>0</v>
      </c>
      <c r="BG172" s="244">
        <f t="shared" si="89"/>
        <v>2.4497782903196417E-3</v>
      </c>
      <c r="BH172" s="244">
        <f t="shared" si="90"/>
        <v>0</v>
      </c>
      <c r="BI172" s="244">
        <f t="shared" si="91"/>
        <v>0</v>
      </c>
      <c r="BJ172" s="244">
        <f t="shared" si="92"/>
        <v>0</v>
      </c>
      <c r="BK172" s="244">
        <f t="shared" si="93"/>
        <v>0</v>
      </c>
      <c r="BL172" s="244">
        <f t="shared" si="94"/>
        <v>0</v>
      </c>
      <c r="BM172" s="244">
        <f t="shared" si="95"/>
        <v>0</v>
      </c>
      <c r="BN172" s="244">
        <f t="shared" si="96"/>
        <v>3.3855132766220625E-2</v>
      </c>
      <c r="BO172" s="244">
        <f t="shared" si="97"/>
        <v>2.8112209888913921E-3</v>
      </c>
      <c r="BP172" s="244">
        <f t="shared" si="98"/>
        <v>0</v>
      </c>
      <c r="BQ172" s="244">
        <f t="shared" si="99"/>
        <v>0</v>
      </c>
      <c r="BR172" s="244">
        <f t="shared" si="100"/>
        <v>0</v>
      </c>
      <c r="BS172" s="244">
        <f t="shared" si="101"/>
        <v>0</v>
      </c>
      <c r="BT172" s="244">
        <f t="shared" si="102"/>
        <v>0</v>
      </c>
      <c r="BU172" s="244">
        <f t="shared" si="103"/>
        <v>0</v>
      </c>
      <c r="BV172" s="244">
        <f t="shared" si="104"/>
        <v>0</v>
      </c>
      <c r="BW172" s="244">
        <f t="shared" si="105"/>
        <v>0</v>
      </c>
      <c r="BX172" s="244">
        <f t="shared" si="106"/>
        <v>0</v>
      </c>
      <c r="BY172" s="244"/>
      <c r="BZ172" s="244">
        <f t="shared" si="107"/>
        <v>1.0441677958739491E-3</v>
      </c>
      <c r="CA172" s="244">
        <f t="shared" si="108"/>
        <v>0</v>
      </c>
      <c r="CB172" s="244">
        <f t="shared" si="109"/>
        <v>0</v>
      </c>
      <c r="CC172" s="244">
        <f t="shared" si="110"/>
        <v>0</v>
      </c>
      <c r="CD172" s="244">
        <f t="shared" si="111"/>
        <v>0</v>
      </c>
      <c r="CE172" s="244">
        <f t="shared" si="112"/>
        <v>0</v>
      </c>
      <c r="CF172" s="244">
        <f t="shared" si="113"/>
        <v>0</v>
      </c>
      <c r="CG172" s="244">
        <f t="shared" si="114"/>
        <v>0</v>
      </c>
      <c r="CH172" s="244">
        <f t="shared" si="115"/>
        <v>0</v>
      </c>
      <c r="CI172" s="244">
        <f t="shared" si="116"/>
        <v>0</v>
      </c>
      <c r="CJ172" s="244">
        <f t="shared" si="117"/>
        <v>0</v>
      </c>
    </row>
    <row r="173" spans="1:88" ht="60">
      <c r="A173" s="222" t="s">
        <v>3643</v>
      </c>
      <c r="B173" s="232">
        <v>112824</v>
      </c>
      <c r="C173" s="232" t="s">
        <v>1527</v>
      </c>
      <c r="D173" s="232" t="s">
        <v>1528</v>
      </c>
      <c r="E173" s="232" t="s">
        <v>1529</v>
      </c>
      <c r="F173" s="232"/>
      <c r="G173" s="232">
        <v>3908</v>
      </c>
      <c r="H173" s="232" t="s">
        <v>1530</v>
      </c>
      <c r="I173" s="232" t="s">
        <v>128</v>
      </c>
      <c r="J173" s="232" t="s">
        <v>700</v>
      </c>
      <c r="K173" s="232" t="s">
        <v>1531</v>
      </c>
      <c r="L173" s="232"/>
      <c r="M173" s="232">
        <v>2022</v>
      </c>
      <c r="N173" s="232">
        <v>1412929</v>
      </c>
      <c r="O173" s="239">
        <f t="shared" si="82"/>
        <v>6.3913776693775009E-4</v>
      </c>
      <c r="P173" s="232">
        <v>93.9</v>
      </c>
      <c r="Q173" s="232">
        <v>0</v>
      </c>
      <c r="R173" s="232">
        <v>0</v>
      </c>
      <c r="S173" s="232">
        <v>0</v>
      </c>
      <c r="T173" s="232">
        <v>0</v>
      </c>
      <c r="U173" s="232">
        <v>0</v>
      </c>
      <c r="V173" s="232">
        <v>6.1</v>
      </c>
      <c r="W173" s="232">
        <v>0</v>
      </c>
      <c r="X173" s="232">
        <v>0</v>
      </c>
      <c r="Y173" s="232">
        <v>0</v>
      </c>
      <c r="Z173" s="232">
        <v>0</v>
      </c>
      <c r="AA173" s="232">
        <v>0</v>
      </c>
      <c r="AB173" s="232"/>
      <c r="AC173" s="232">
        <v>93.9</v>
      </c>
      <c r="AD173" s="232">
        <v>0</v>
      </c>
      <c r="AE173" s="232">
        <v>0</v>
      </c>
      <c r="AF173" s="232">
        <v>0</v>
      </c>
      <c r="AG173" s="232">
        <v>0</v>
      </c>
      <c r="AH173" s="232">
        <v>0</v>
      </c>
      <c r="AI173" s="232">
        <v>0</v>
      </c>
      <c r="AJ173" s="232">
        <v>0</v>
      </c>
      <c r="AK173" s="232">
        <v>0</v>
      </c>
      <c r="AL173" s="232">
        <v>0</v>
      </c>
      <c r="AM173" s="232">
        <v>0</v>
      </c>
      <c r="AN173" s="233"/>
      <c r="AO173" s="223">
        <f t="shared" si="118"/>
        <v>0</v>
      </c>
      <c r="AP173" s="223">
        <f t="shared" si="118"/>
        <v>0</v>
      </c>
      <c r="AQ173" s="223">
        <f t="shared" si="118"/>
        <v>0</v>
      </c>
      <c r="AR173" s="223">
        <f t="shared" si="118"/>
        <v>0</v>
      </c>
      <c r="AS173" s="223">
        <f t="shared" si="118"/>
        <v>0</v>
      </c>
      <c r="AT173" s="223">
        <f t="shared" si="118"/>
        <v>0</v>
      </c>
      <c r="AU173" s="223">
        <f t="shared" si="119"/>
        <v>0</v>
      </c>
      <c r="AV173" s="223">
        <f t="shared" si="119"/>
        <v>0</v>
      </c>
      <c r="AW173" s="223">
        <f t="shared" si="119"/>
        <v>0</v>
      </c>
      <c r="AX173" s="223">
        <f t="shared" si="119"/>
        <v>0</v>
      </c>
      <c r="AY173" s="223">
        <f t="shared" si="119"/>
        <v>0</v>
      </c>
      <c r="AZ173" s="242"/>
      <c r="BA173" s="244">
        <f t="shared" si="83"/>
        <v>6.0015036315454739E-2</v>
      </c>
      <c r="BB173" s="244">
        <f t="shared" si="84"/>
        <v>0</v>
      </c>
      <c r="BC173" s="244">
        <f t="shared" si="85"/>
        <v>0</v>
      </c>
      <c r="BD173" s="244">
        <f t="shared" si="86"/>
        <v>0</v>
      </c>
      <c r="BE173" s="244">
        <f t="shared" si="87"/>
        <v>0</v>
      </c>
      <c r="BF173" s="244">
        <f t="shared" si="88"/>
        <v>0</v>
      </c>
      <c r="BG173" s="244">
        <f t="shared" si="89"/>
        <v>3.8987403783202752E-3</v>
      </c>
      <c r="BH173" s="244">
        <f t="shared" si="90"/>
        <v>0</v>
      </c>
      <c r="BI173" s="244">
        <f t="shared" si="91"/>
        <v>0</v>
      </c>
      <c r="BJ173" s="244">
        <f t="shared" si="92"/>
        <v>0</v>
      </c>
      <c r="BK173" s="244">
        <f t="shared" si="93"/>
        <v>0</v>
      </c>
      <c r="BL173" s="244">
        <f t="shared" si="94"/>
        <v>0</v>
      </c>
      <c r="BM173" s="244">
        <f t="shared" si="95"/>
        <v>0</v>
      </c>
      <c r="BN173" s="244">
        <f t="shared" si="96"/>
        <v>6.0015036315454739E-2</v>
      </c>
      <c r="BO173" s="244">
        <f t="shared" si="97"/>
        <v>0</v>
      </c>
      <c r="BP173" s="244">
        <f t="shared" si="98"/>
        <v>0</v>
      </c>
      <c r="BQ173" s="244">
        <f t="shared" si="99"/>
        <v>0</v>
      </c>
      <c r="BR173" s="244">
        <f t="shared" si="100"/>
        <v>0</v>
      </c>
      <c r="BS173" s="244">
        <f t="shared" si="101"/>
        <v>0</v>
      </c>
      <c r="BT173" s="244">
        <f t="shared" si="102"/>
        <v>0</v>
      </c>
      <c r="BU173" s="244">
        <f t="shared" si="103"/>
        <v>0</v>
      </c>
      <c r="BV173" s="244">
        <f t="shared" si="104"/>
        <v>0</v>
      </c>
      <c r="BW173" s="244">
        <f t="shared" si="105"/>
        <v>0</v>
      </c>
      <c r="BX173" s="244">
        <f t="shared" si="106"/>
        <v>0</v>
      </c>
      <c r="BY173" s="244"/>
      <c r="BZ173" s="244">
        <f t="shared" si="107"/>
        <v>0</v>
      </c>
      <c r="CA173" s="244">
        <f t="shared" si="108"/>
        <v>0</v>
      </c>
      <c r="CB173" s="244">
        <f t="shared" si="109"/>
        <v>0</v>
      </c>
      <c r="CC173" s="244">
        <f t="shared" si="110"/>
        <v>0</v>
      </c>
      <c r="CD173" s="244">
        <f t="shared" si="111"/>
        <v>0</v>
      </c>
      <c r="CE173" s="244">
        <f t="shared" si="112"/>
        <v>0</v>
      </c>
      <c r="CF173" s="244">
        <f t="shared" si="113"/>
        <v>0</v>
      </c>
      <c r="CG173" s="244">
        <f t="shared" si="114"/>
        <v>0</v>
      </c>
      <c r="CH173" s="244">
        <f t="shared" si="115"/>
        <v>0</v>
      </c>
      <c r="CI173" s="244">
        <f t="shared" si="116"/>
        <v>0</v>
      </c>
      <c r="CJ173" s="244">
        <f t="shared" si="117"/>
        <v>0</v>
      </c>
    </row>
    <row r="174" spans="1:88" ht="60">
      <c r="A174" s="222" t="s">
        <v>3643</v>
      </c>
      <c r="B174" s="232">
        <v>98326</v>
      </c>
      <c r="C174" s="232" t="s">
        <v>1532</v>
      </c>
      <c r="D174" s="232"/>
      <c r="E174" s="232"/>
      <c r="F174" s="232"/>
      <c r="G174" s="232">
        <v>6197</v>
      </c>
      <c r="H174" s="232" t="s">
        <v>1533</v>
      </c>
      <c r="I174" s="232" t="s">
        <v>117</v>
      </c>
      <c r="J174" s="232" t="s">
        <v>700</v>
      </c>
      <c r="K174" s="232" t="s">
        <v>1534</v>
      </c>
      <c r="L174" s="232" t="s">
        <v>1535</v>
      </c>
      <c r="M174" s="232">
        <v>2022</v>
      </c>
      <c r="N174" s="232">
        <v>4043452</v>
      </c>
      <c r="O174" s="239">
        <f t="shared" si="82"/>
        <v>5.6832957639387036E-4</v>
      </c>
      <c r="P174" s="232">
        <v>0</v>
      </c>
      <c r="Q174" s="232">
        <v>0</v>
      </c>
      <c r="R174" s="232">
        <v>0</v>
      </c>
      <c r="S174" s="232">
        <v>0</v>
      </c>
      <c r="T174" s="232">
        <v>0</v>
      </c>
      <c r="U174" s="232">
        <v>0</v>
      </c>
      <c r="V174" s="232">
        <v>6.1</v>
      </c>
      <c r="W174" s="232">
        <v>93.9</v>
      </c>
      <c r="X174" s="232">
        <v>0</v>
      </c>
      <c r="Y174" s="232">
        <v>0</v>
      </c>
      <c r="Z174" s="232">
        <v>0</v>
      </c>
      <c r="AA174" s="232">
        <v>0</v>
      </c>
      <c r="AB174" s="232"/>
      <c r="AC174" s="232">
        <v>0</v>
      </c>
      <c r="AD174" s="232">
        <v>0</v>
      </c>
      <c r="AE174" s="232">
        <v>0</v>
      </c>
      <c r="AF174" s="232">
        <v>0</v>
      </c>
      <c r="AG174" s="232">
        <v>0</v>
      </c>
      <c r="AH174" s="232">
        <v>0</v>
      </c>
      <c r="AI174" s="232">
        <v>0</v>
      </c>
      <c r="AJ174" s="232">
        <v>0</v>
      </c>
      <c r="AK174" s="232">
        <v>0</v>
      </c>
      <c r="AL174" s="232">
        <v>0</v>
      </c>
      <c r="AM174" s="232">
        <v>0</v>
      </c>
      <c r="AN174" s="233"/>
      <c r="AO174" s="223">
        <f t="shared" si="118"/>
        <v>0</v>
      </c>
      <c r="AP174" s="223">
        <f t="shared" si="118"/>
        <v>0</v>
      </c>
      <c r="AQ174" s="223">
        <f t="shared" si="118"/>
        <v>0</v>
      </c>
      <c r="AR174" s="223">
        <f t="shared" si="118"/>
        <v>0</v>
      </c>
      <c r="AS174" s="223">
        <f t="shared" si="118"/>
        <v>0</v>
      </c>
      <c r="AT174" s="223">
        <f t="shared" si="118"/>
        <v>0</v>
      </c>
      <c r="AU174" s="223">
        <f t="shared" si="119"/>
        <v>93.9</v>
      </c>
      <c r="AV174" s="223">
        <f t="shared" si="119"/>
        <v>0</v>
      </c>
      <c r="AW174" s="223">
        <f t="shared" si="119"/>
        <v>0</v>
      </c>
      <c r="AX174" s="223">
        <f t="shared" si="119"/>
        <v>0</v>
      </c>
      <c r="AY174" s="223">
        <f t="shared" si="119"/>
        <v>0</v>
      </c>
      <c r="AZ174" s="242"/>
      <c r="BA174" s="244">
        <f t="shared" si="83"/>
        <v>0</v>
      </c>
      <c r="BB174" s="244">
        <f t="shared" si="84"/>
        <v>0</v>
      </c>
      <c r="BC174" s="244">
        <f t="shared" si="85"/>
        <v>0</v>
      </c>
      <c r="BD174" s="244">
        <f t="shared" si="86"/>
        <v>0</v>
      </c>
      <c r="BE174" s="244">
        <f t="shared" si="87"/>
        <v>0</v>
      </c>
      <c r="BF174" s="244">
        <f t="shared" si="88"/>
        <v>0</v>
      </c>
      <c r="BG174" s="244">
        <f t="shared" si="89"/>
        <v>3.466810416002609E-3</v>
      </c>
      <c r="BH174" s="244">
        <f t="shared" si="90"/>
        <v>5.3366147223384432E-2</v>
      </c>
      <c r="BI174" s="244">
        <f t="shared" si="91"/>
        <v>0</v>
      </c>
      <c r="BJ174" s="244">
        <f t="shared" si="92"/>
        <v>0</v>
      </c>
      <c r="BK174" s="244">
        <f t="shared" si="93"/>
        <v>0</v>
      </c>
      <c r="BL174" s="244">
        <f t="shared" si="94"/>
        <v>0</v>
      </c>
      <c r="BM174" s="244">
        <f t="shared" si="95"/>
        <v>0</v>
      </c>
      <c r="BN174" s="244">
        <f t="shared" si="96"/>
        <v>0</v>
      </c>
      <c r="BO174" s="244">
        <f t="shared" si="97"/>
        <v>0</v>
      </c>
      <c r="BP174" s="244">
        <f t="shared" si="98"/>
        <v>0</v>
      </c>
      <c r="BQ174" s="244">
        <f t="shared" si="99"/>
        <v>0</v>
      </c>
      <c r="BR174" s="244">
        <f t="shared" si="100"/>
        <v>0</v>
      </c>
      <c r="BS174" s="244">
        <f t="shared" si="101"/>
        <v>0</v>
      </c>
      <c r="BT174" s="244">
        <f t="shared" si="102"/>
        <v>0</v>
      </c>
      <c r="BU174" s="244">
        <f t="shared" si="103"/>
        <v>0</v>
      </c>
      <c r="BV174" s="244">
        <f t="shared" si="104"/>
        <v>0</v>
      </c>
      <c r="BW174" s="244">
        <f t="shared" si="105"/>
        <v>0</v>
      </c>
      <c r="BX174" s="244">
        <f t="shared" si="106"/>
        <v>0</v>
      </c>
      <c r="BY174" s="244"/>
      <c r="BZ174" s="244">
        <f t="shared" si="107"/>
        <v>0</v>
      </c>
      <c r="CA174" s="244">
        <f t="shared" si="108"/>
        <v>0</v>
      </c>
      <c r="CB174" s="244">
        <f t="shared" si="109"/>
        <v>0</v>
      </c>
      <c r="CC174" s="244">
        <f t="shared" si="110"/>
        <v>0</v>
      </c>
      <c r="CD174" s="244">
        <f t="shared" si="111"/>
        <v>0</v>
      </c>
      <c r="CE174" s="244">
        <f t="shared" si="112"/>
        <v>0</v>
      </c>
      <c r="CF174" s="244">
        <f t="shared" si="113"/>
        <v>5.3366147223384432E-2</v>
      </c>
      <c r="CG174" s="244">
        <f t="shared" si="114"/>
        <v>0</v>
      </c>
      <c r="CH174" s="244">
        <f t="shared" si="115"/>
        <v>0</v>
      </c>
      <c r="CI174" s="244">
        <f t="shared" si="116"/>
        <v>0</v>
      </c>
      <c r="CJ174" s="244">
        <f t="shared" si="117"/>
        <v>0</v>
      </c>
    </row>
    <row r="175" spans="1:88" ht="60">
      <c r="A175" s="222" t="s">
        <v>3643</v>
      </c>
      <c r="B175" s="232">
        <v>97840</v>
      </c>
      <c r="C175" s="232" t="s">
        <v>1536</v>
      </c>
      <c r="D175" s="232" t="s">
        <v>1537</v>
      </c>
      <c r="E175" s="232" t="s">
        <v>1538</v>
      </c>
      <c r="F175" s="232"/>
      <c r="G175" s="232">
        <v>3535</v>
      </c>
      <c r="H175" s="232" t="s">
        <v>1539</v>
      </c>
      <c r="I175" s="232" t="s">
        <v>117</v>
      </c>
      <c r="J175" s="232" t="s">
        <v>700</v>
      </c>
      <c r="K175" s="232" t="s">
        <v>1540</v>
      </c>
      <c r="L175" s="232" t="s">
        <v>1541</v>
      </c>
      <c r="M175" s="232">
        <v>2022</v>
      </c>
      <c r="N175" s="232">
        <v>3932473</v>
      </c>
      <c r="O175" s="239">
        <f t="shared" si="82"/>
        <v>5.5273086320063464E-4</v>
      </c>
      <c r="P175" s="232">
        <v>20.7</v>
      </c>
      <c r="Q175" s="232">
        <v>0.3</v>
      </c>
      <c r="R175" s="232">
        <v>0.1</v>
      </c>
      <c r="S175" s="232">
        <v>0</v>
      </c>
      <c r="T175" s="232">
        <v>0</v>
      </c>
      <c r="U175" s="232">
        <v>0</v>
      </c>
      <c r="V175" s="232">
        <v>6.1</v>
      </c>
      <c r="W175" s="232">
        <v>72.8</v>
      </c>
      <c r="X175" s="232">
        <v>0</v>
      </c>
      <c r="Y175" s="232">
        <v>0</v>
      </c>
      <c r="Z175" s="232">
        <v>0</v>
      </c>
      <c r="AA175" s="232">
        <v>0</v>
      </c>
      <c r="AB175" s="232"/>
      <c r="AC175" s="232">
        <v>20.7</v>
      </c>
      <c r="AD175" s="232">
        <v>0.3</v>
      </c>
      <c r="AE175" s="232">
        <v>0.1</v>
      </c>
      <c r="AF175" s="232">
        <v>0</v>
      </c>
      <c r="AG175" s="232">
        <v>0</v>
      </c>
      <c r="AH175" s="232">
        <v>0</v>
      </c>
      <c r="AI175" s="232">
        <v>72.8</v>
      </c>
      <c r="AJ175" s="232">
        <v>0</v>
      </c>
      <c r="AK175" s="232">
        <v>0</v>
      </c>
      <c r="AL175" s="232">
        <v>0</v>
      </c>
      <c r="AM175" s="232">
        <v>0</v>
      </c>
      <c r="AN175" s="233"/>
      <c r="AO175" s="223">
        <f t="shared" si="118"/>
        <v>0</v>
      </c>
      <c r="AP175" s="223">
        <f t="shared" si="118"/>
        <v>0</v>
      </c>
      <c r="AQ175" s="223">
        <f t="shared" si="118"/>
        <v>0</v>
      </c>
      <c r="AR175" s="223">
        <f t="shared" si="118"/>
        <v>0</v>
      </c>
      <c r="AS175" s="223">
        <f t="shared" si="118"/>
        <v>0</v>
      </c>
      <c r="AT175" s="223">
        <f t="shared" si="118"/>
        <v>0</v>
      </c>
      <c r="AU175" s="223">
        <f t="shared" si="119"/>
        <v>0</v>
      </c>
      <c r="AV175" s="223">
        <f t="shared" si="119"/>
        <v>0</v>
      </c>
      <c r="AW175" s="223">
        <f t="shared" si="119"/>
        <v>0</v>
      </c>
      <c r="AX175" s="223">
        <f t="shared" si="119"/>
        <v>0</v>
      </c>
      <c r="AY175" s="223">
        <f t="shared" si="119"/>
        <v>0</v>
      </c>
      <c r="AZ175" s="242"/>
      <c r="BA175" s="244">
        <f t="shared" si="83"/>
        <v>1.1441528868253137E-2</v>
      </c>
      <c r="BB175" s="244">
        <f t="shared" si="84"/>
        <v>1.6581925896019039E-4</v>
      </c>
      <c r="BC175" s="244">
        <f t="shared" si="85"/>
        <v>5.5273086320063467E-5</v>
      </c>
      <c r="BD175" s="244">
        <f t="shared" si="86"/>
        <v>0</v>
      </c>
      <c r="BE175" s="244">
        <f t="shared" si="87"/>
        <v>0</v>
      </c>
      <c r="BF175" s="244">
        <f t="shared" si="88"/>
        <v>0</v>
      </c>
      <c r="BG175" s="244">
        <f t="shared" si="89"/>
        <v>3.3716582655238712E-3</v>
      </c>
      <c r="BH175" s="244">
        <f t="shared" si="90"/>
        <v>4.0238806841006197E-2</v>
      </c>
      <c r="BI175" s="244">
        <f t="shared" si="91"/>
        <v>0</v>
      </c>
      <c r="BJ175" s="244">
        <f t="shared" si="92"/>
        <v>0</v>
      </c>
      <c r="BK175" s="244">
        <f t="shared" si="93"/>
        <v>0</v>
      </c>
      <c r="BL175" s="244">
        <f t="shared" si="94"/>
        <v>0</v>
      </c>
      <c r="BM175" s="244">
        <f t="shared" si="95"/>
        <v>0</v>
      </c>
      <c r="BN175" s="244">
        <f t="shared" si="96"/>
        <v>1.1441528868253137E-2</v>
      </c>
      <c r="BO175" s="244">
        <f t="shared" si="97"/>
        <v>1.6581925896019039E-4</v>
      </c>
      <c r="BP175" s="244">
        <f t="shared" si="98"/>
        <v>5.5273086320063467E-5</v>
      </c>
      <c r="BQ175" s="244">
        <f t="shared" si="99"/>
        <v>0</v>
      </c>
      <c r="BR175" s="244">
        <f t="shared" si="100"/>
        <v>0</v>
      </c>
      <c r="BS175" s="244">
        <f t="shared" si="101"/>
        <v>0</v>
      </c>
      <c r="BT175" s="244">
        <f t="shared" si="102"/>
        <v>4.0238806841006197E-2</v>
      </c>
      <c r="BU175" s="244">
        <f t="shared" si="103"/>
        <v>0</v>
      </c>
      <c r="BV175" s="244">
        <f t="shared" si="104"/>
        <v>0</v>
      </c>
      <c r="BW175" s="244">
        <f t="shared" si="105"/>
        <v>0</v>
      </c>
      <c r="BX175" s="244">
        <f t="shared" si="106"/>
        <v>0</v>
      </c>
      <c r="BY175" s="244"/>
      <c r="BZ175" s="244">
        <f t="shared" si="107"/>
        <v>0</v>
      </c>
      <c r="CA175" s="244">
        <f t="shared" si="108"/>
        <v>0</v>
      </c>
      <c r="CB175" s="244">
        <f t="shared" si="109"/>
        <v>0</v>
      </c>
      <c r="CC175" s="244">
        <f t="shared" si="110"/>
        <v>0</v>
      </c>
      <c r="CD175" s="244">
        <f t="shared" si="111"/>
        <v>0</v>
      </c>
      <c r="CE175" s="244">
        <f t="shared" si="112"/>
        <v>0</v>
      </c>
      <c r="CF175" s="244">
        <f t="shared" si="113"/>
        <v>0</v>
      </c>
      <c r="CG175" s="244">
        <f t="shared" si="114"/>
        <v>0</v>
      </c>
      <c r="CH175" s="244">
        <f t="shared" si="115"/>
        <v>0</v>
      </c>
      <c r="CI175" s="244">
        <f t="shared" si="116"/>
        <v>0</v>
      </c>
      <c r="CJ175" s="244">
        <f t="shared" si="117"/>
        <v>0</v>
      </c>
    </row>
    <row r="176" spans="1:88" ht="60">
      <c r="A176" s="222" t="s">
        <v>3643</v>
      </c>
      <c r="B176" s="232">
        <v>118231</v>
      </c>
      <c r="C176" s="232" t="s">
        <v>1542</v>
      </c>
      <c r="D176" s="232"/>
      <c r="E176" s="232" t="s">
        <v>1459</v>
      </c>
      <c r="F176" s="232"/>
      <c r="G176" s="232">
        <v>3757</v>
      </c>
      <c r="H176" s="232" t="s">
        <v>1460</v>
      </c>
      <c r="I176" s="232" t="s">
        <v>117</v>
      </c>
      <c r="J176" s="232" t="s">
        <v>700</v>
      </c>
      <c r="K176" s="232" t="s">
        <v>1461</v>
      </c>
      <c r="L176" s="232"/>
      <c r="M176" s="232">
        <v>2022</v>
      </c>
      <c r="N176" s="232">
        <v>1437423</v>
      </c>
      <c r="O176" s="239">
        <f t="shared" si="82"/>
        <v>2.0203776493174801E-4</v>
      </c>
      <c r="P176" s="232">
        <v>93.9</v>
      </c>
      <c r="Q176" s="232">
        <v>0</v>
      </c>
      <c r="R176" s="232">
        <v>0</v>
      </c>
      <c r="S176" s="232">
        <v>0</v>
      </c>
      <c r="T176" s="232">
        <v>0</v>
      </c>
      <c r="U176" s="232">
        <v>0</v>
      </c>
      <c r="V176" s="232">
        <v>6.1</v>
      </c>
      <c r="W176" s="232">
        <v>0</v>
      </c>
      <c r="X176" s="232">
        <v>0</v>
      </c>
      <c r="Y176" s="232">
        <v>0</v>
      </c>
      <c r="Z176" s="232">
        <v>0</v>
      </c>
      <c r="AA176" s="232">
        <v>0</v>
      </c>
      <c r="AB176" s="232"/>
      <c r="AC176" s="232">
        <v>93.9</v>
      </c>
      <c r="AD176" s="232">
        <v>0</v>
      </c>
      <c r="AE176" s="232">
        <v>0</v>
      </c>
      <c r="AF176" s="232">
        <v>0</v>
      </c>
      <c r="AG176" s="232">
        <v>0</v>
      </c>
      <c r="AH176" s="232">
        <v>0</v>
      </c>
      <c r="AI176" s="232">
        <v>0</v>
      </c>
      <c r="AJ176" s="232">
        <v>0</v>
      </c>
      <c r="AK176" s="232">
        <v>0</v>
      </c>
      <c r="AL176" s="232">
        <v>0</v>
      </c>
      <c r="AM176" s="232">
        <v>0</v>
      </c>
      <c r="AN176" s="233"/>
      <c r="AO176" s="223">
        <f t="shared" si="118"/>
        <v>0</v>
      </c>
      <c r="AP176" s="223">
        <f t="shared" si="118"/>
        <v>0</v>
      </c>
      <c r="AQ176" s="223">
        <f t="shared" si="118"/>
        <v>0</v>
      </c>
      <c r="AR176" s="223">
        <f t="shared" si="118"/>
        <v>0</v>
      </c>
      <c r="AS176" s="223">
        <f t="shared" si="118"/>
        <v>0</v>
      </c>
      <c r="AT176" s="223">
        <f t="shared" si="118"/>
        <v>0</v>
      </c>
      <c r="AU176" s="223">
        <f t="shared" si="119"/>
        <v>0</v>
      </c>
      <c r="AV176" s="223">
        <f t="shared" si="119"/>
        <v>0</v>
      </c>
      <c r="AW176" s="223">
        <f t="shared" si="119"/>
        <v>0</v>
      </c>
      <c r="AX176" s="223">
        <f t="shared" si="119"/>
        <v>0</v>
      </c>
      <c r="AY176" s="223">
        <f t="shared" si="119"/>
        <v>0</v>
      </c>
      <c r="AZ176" s="242"/>
      <c r="BA176" s="244">
        <f t="shared" si="83"/>
        <v>1.897134612709114E-2</v>
      </c>
      <c r="BB176" s="244">
        <f t="shared" si="84"/>
        <v>0</v>
      </c>
      <c r="BC176" s="244">
        <f t="shared" si="85"/>
        <v>0</v>
      </c>
      <c r="BD176" s="244">
        <f t="shared" si="86"/>
        <v>0</v>
      </c>
      <c r="BE176" s="244">
        <f t="shared" si="87"/>
        <v>0</v>
      </c>
      <c r="BF176" s="244">
        <f t="shared" si="88"/>
        <v>0</v>
      </c>
      <c r="BG176" s="244">
        <f t="shared" si="89"/>
        <v>1.2324303660836628E-3</v>
      </c>
      <c r="BH176" s="244">
        <f t="shared" si="90"/>
        <v>0</v>
      </c>
      <c r="BI176" s="244">
        <f t="shared" si="91"/>
        <v>0</v>
      </c>
      <c r="BJ176" s="244">
        <f t="shared" si="92"/>
        <v>0</v>
      </c>
      <c r="BK176" s="244">
        <f t="shared" si="93"/>
        <v>0</v>
      </c>
      <c r="BL176" s="244">
        <f t="shared" si="94"/>
        <v>0</v>
      </c>
      <c r="BM176" s="244">
        <f t="shared" si="95"/>
        <v>0</v>
      </c>
      <c r="BN176" s="244">
        <f t="shared" si="96"/>
        <v>1.897134612709114E-2</v>
      </c>
      <c r="BO176" s="244">
        <f t="shared" si="97"/>
        <v>0</v>
      </c>
      <c r="BP176" s="244">
        <f t="shared" si="98"/>
        <v>0</v>
      </c>
      <c r="BQ176" s="244">
        <f t="shared" si="99"/>
        <v>0</v>
      </c>
      <c r="BR176" s="244">
        <f t="shared" si="100"/>
        <v>0</v>
      </c>
      <c r="BS176" s="244">
        <f t="shared" si="101"/>
        <v>0</v>
      </c>
      <c r="BT176" s="244">
        <f t="shared" si="102"/>
        <v>0</v>
      </c>
      <c r="BU176" s="244">
        <f t="shared" si="103"/>
        <v>0</v>
      </c>
      <c r="BV176" s="244">
        <f t="shared" si="104"/>
        <v>0</v>
      </c>
      <c r="BW176" s="244">
        <f t="shared" si="105"/>
        <v>0</v>
      </c>
      <c r="BX176" s="244">
        <f t="shared" si="106"/>
        <v>0</v>
      </c>
      <c r="BY176" s="244"/>
      <c r="BZ176" s="244">
        <f t="shared" si="107"/>
        <v>0</v>
      </c>
      <c r="CA176" s="244">
        <f t="shared" si="108"/>
        <v>0</v>
      </c>
      <c r="CB176" s="244">
        <f t="shared" si="109"/>
        <v>0</v>
      </c>
      <c r="CC176" s="244">
        <f t="shared" si="110"/>
        <v>0</v>
      </c>
      <c r="CD176" s="244">
        <f t="shared" si="111"/>
        <v>0</v>
      </c>
      <c r="CE176" s="244">
        <f t="shared" si="112"/>
        <v>0</v>
      </c>
      <c r="CF176" s="244">
        <f t="shared" si="113"/>
        <v>0</v>
      </c>
      <c r="CG176" s="244">
        <f t="shared" si="114"/>
        <v>0</v>
      </c>
      <c r="CH176" s="244">
        <f t="shared" si="115"/>
        <v>0</v>
      </c>
      <c r="CI176" s="244">
        <f t="shared" si="116"/>
        <v>0</v>
      </c>
      <c r="CJ176" s="244">
        <f t="shared" si="117"/>
        <v>0</v>
      </c>
    </row>
    <row r="177" spans="1:88" ht="60">
      <c r="A177" s="222" t="s">
        <v>3643</v>
      </c>
      <c r="B177" s="232">
        <v>79818</v>
      </c>
      <c r="C177" s="232" t="s">
        <v>1543</v>
      </c>
      <c r="D177" s="232"/>
      <c r="E177" s="232" t="s">
        <v>1136</v>
      </c>
      <c r="F177" s="232"/>
      <c r="G177" s="232">
        <v>5415</v>
      </c>
      <c r="H177" s="232" t="s">
        <v>1137</v>
      </c>
      <c r="I177" s="232" t="s">
        <v>116</v>
      </c>
      <c r="J177" s="232" t="s">
        <v>700</v>
      </c>
      <c r="K177" s="232" t="s">
        <v>1138</v>
      </c>
      <c r="L177" s="232" t="s">
        <v>1544</v>
      </c>
      <c r="M177" s="232">
        <v>2022</v>
      </c>
      <c r="N177" s="232">
        <v>45538974</v>
      </c>
      <c r="O177" s="239">
        <f t="shared" si="82"/>
        <v>9.2338851172053347E-3</v>
      </c>
      <c r="P177" s="240">
        <v>60.1</v>
      </c>
      <c r="Q177" s="232">
        <v>0.8</v>
      </c>
      <c r="R177" s="232">
        <v>0</v>
      </c>
      <c r="S177" s="232">
        <v>0.3</v>
      </c>
      <c r="T177" s="232">
        <v>0</v>
      </c>
      <c r="U177" s="232">
        <v>0</v>
      </c>
      <c r="V177" s="232">
        <v>6.1</v>
      </c>
      <c r="W177" s="232">
        <v>32.700000000000003</v>
      </c>
      <c r="X177" s="232">
        <v>0</v>
      </c>
      <c r="Y177" s="232">
        <v>0</v>
      </c>
      <c r="Z177" s="232">
        <v>0</v>
      </c>
      <c r="AA177" s="232">
        <v>0</v>
      </c>
      <c r="AB177" s="232"/>
      <c r="AC177" s="232">
        <v>40.299999999999997</v>
      </c>
      <c r="AD177" s="232">
        <v>0.8</v>
      </c>
      <c r="AE177" s="232">
        <v>0</v>
      </c>
      <c r="AF177" s="232">
        <v>0.3</v>
      </c>
      <c r="AG177" s="232">
        <v>0</v>
      </c>
      <c r="AH177" s="232">
        <v>0</v>
      </c>
      <c r="AI177" s="232">
        <v>32.700000000000003</v>
      </c>
      <c r="AJ177" s="232">
        <v>0</v>
      </c>
      <c r="AK177" s="232">
        <v>0</v>
      </c>
      <c r="AL177" s="232">
        <v>0</v>
      </c>
      <c r="AM177" s="232">
        <v>0</v>
      </c>
      <c r="AN177" s="233"/>
      <c r="AO177" s="223">
        <f t="shared" si="118"/>
        <v>19.800000000000004</v>
      </c>
      <c r="AP177" s="223">
        <f t="shared" si="118"/>
        <v>0</v>
      </c>
      <c r="AQ177" s="223">
        <f t="shared" si="118"/>
        <v>0</v>
      </c>
      <c r="AR177" s="223">
        <f t="shared" si="118"/>
        <v>0</v>
      </c>
      <c r="AS177" s="223">
        <f t="shared" si="118"/>
        <v>0</v>
      </c>
      <c r="AT177" s="223">
        <f t="shared" si="118"/>
        <v>0</v>
      </c>
      <c r="AU177" s="223">
        <f t="shared" si="119"/>
        <v>0</v>
      </c>
      <c r="AV177" s="223">
        <f t="shared" si="119"/>
        <v>0</v>
      </c>
      <c r="AW177" s="223">
        <f t="shared" si="119"/>
        <v>0</v>
      </c>
      <c r="AX177" s="223">
        <f t="shared" si="119"/>
        <v>0</v>
      </c>
      <c r="AY177" s="223">
        <f t="shared" si="119"/>
        <v>0</v>
      </c>
      <c r="AZ177" s="242"/>
      <c r="BA177" s="244">
        <f t="shared" si="83"/>
        <v>0.55495649554404058</v>
      </c>
      <c r="BB177" s="244">
        <f t="shared" si="84"/>
        <v>7.3871080937642679E-3</v>
      </c>
      <c r="BC177" s="244">
        <f t="shared" si="85"/>
        <v>0</v>
      </c>
      <c r="BD177" s="244">
        <f t="shared" si="86"/>
        <v>2.7701655351616001E-3</v>
      </c>
      <c r="BE177" s="244">
        <f t="shared" si="87"/>
        <v>0</v>
      </c>
      <c r="BF177" s="244">
        <f t="shared" si="88"/>
        <v>0</v>
      </c>
      <c r="BG177" s="244">
        <f t="shared" si="89"/>
        <v>5.6326699214952536E-2</v>
      </c>
      <c r="BH177" s="244">
        <f t="shared" si="90"/>
        <v>0.30194804333261449</v>
      </c>
      <c r="BI177" s="244">
        <f t="shared" si="91"/>
        <v>0</v>
      </c>
      <c r="BJ177" s="244">
        <f t="shared" si="92"/>
        <v>0</v>
      </c>
      <c r="BK177" s="244">
        <f t="shared" si="93"/>
        <v>0</v>
      </c>
      <c r="BL177" s="244">
        <f t="shared" si="94"/>
        <v>0</v>
      </c>
      <c r="BM177" s="244">
        <f t="shared" si="95"/>
        <v>0</v>
      </c>
      <c r="BN177" s="244">
        <f t="shared" si="96"/>
        <v>0.37212557022337495</v>
      </c>
      <c r="BO177" s="244">
        <f t="shared" si="97"/>
        <v>7.3871080937642679E-3</v>
      </c>
      <c r="BP177" s="244">
        <f t="shared" si="98"/>
        <v>0</v>
      </c>
      <c r="BQ177" s="244">
        <f t="shared" si="99"/>
        <v>2.7701655351616001E-3</v>
      </c>
      <c r="BR177" s="244">
        <f t="shared" si="100"/>
        <v>0</v>
      </c>
      <c r="BS177" s="244">
        <f t="shared" si="101"/>
        <v>0</v>
      </c>
      <c r="BT177" s="244">
        <f t="shared" si="102"/>
        <v>0.30194804333261449</v>
      </c>
      <c r="BU177" s="244">
        <f t="shared" si="103"/>
        <v>0</v>
      </c>
      <c r="BV177" s="244">
        <f t="shared" si="104"/>
        <v>0</v>
      </c>
      <c r="BW177" s="244">
        <f t="shared" si="105"/>
        <v>0</v>
      </c>
      <c r="BX177" s="244">
        <f t="shared" si="106"/>
        <v>0</v>
      </c>
      <c r="BY177" s="244"/>
      <c r="BZ177" s="244">
        <f t="shared" si="107"/>
        <v>0.18283092532066567</v>
      </c>
      <c r="CA177" s="244">
        <f t="shared" si="108"/>
        <v>0</v>
      </c>
      <c r="CB177" s="244">
        <f t="shared" si="109"/>
        <v>0</v>
      </c>
      <c r="CC177" s="244">
        <f t="shared" si="110"/>
        <v>0</v>
      </c>
      <c r="CD177" s="244">
        <f t="shared" si="111"/>
        <v>0</v>
      </c>
      <c r="CE177" s="244">
        <f t="shared" si="112"/>
        <v>0</v>
      </c>
      <c r="CF177" s="244">
        <f t="shared" si="113"/>
        <v>0</v>
      </c>
      <c r="CG177" s="244">
        <f t="shared" si="114"/>
        <v>0</v>
      </c>
      <c r="CH177" s="244">
        <f t="shared" si="115"/>
        <v>0</v>
      </c>
      <c r="CI177" s="244">
        <f t="shared" si="116"/>
        <v>0</v>
      </c>
      <c r="CJ177" s="244">
        <f t="shared" si="117"/>
        <v>0</v>
      </c>
    </row>
    <row r="178" spans="1:88" ht="60">
      <c r="A178" s="222" t="s">
        <v>3643</v>
      </c>
      <c r="B178" s="232">
        <v>95362</v>
      </c>
      <c r="C178" s="232" t="s">
        <v>1545</v>
      </c>
      <c r="D178" s="232"/>
      <c r="E178" s="232" t="s">
        <v>1546</v>
      </c>
      <c r="F178" s="232"/>
      <c r="G178" s="232">
        <v>8580</v>
      </c>
      <c r="H178" s="232" t="s">
        <v>1547</v>
      </c>
      <c r="I178" s="232" t="s">
        <v>126</v>
      </c>
      <c r="J178" s="232" t="s">
        <v>700</v>
      </c>
      <c r="K178" s="232" t="s">
        <v>1548</v>
      </c>
      <c r="L178" s="232"/>
      <c r="M178" s="232">
        <v>2022</v>
      </c>
      <c r="N178" s="232">
        <v>3880841</v>
      </c>
      <c r="O178" s="239">
        <f t="shared" si="82"/>
        <v>2.3692784033660617E-3</v>
      </c>
      <c r="P178" s="232">
        <v>93.9</v>
      </c>
      <c r="Q178" s="232">
        <v>0</v>
      </c>
      <c r="R178" s="232">
        <v>0</v>
      </c>
      <c r="S178" s="232">
        <v>0</v>
      </c>
      <c r="T178" s="232">
        <v>0</v>
      </c>
      <c r="U178" s="232">
        <v>0</v>
      </c>
      <c r="V178" s="232">
        <v>6.1</v>
      </c>
      <c r="W178" s="232">
        <v>0</v>
      </c>
      <c r="X178" s="232">
        <v>0</v>
      </c>
      <c r="Y178" s="232">
        <v>0</v>
      </c>
      <c r="Z178" s="232">
        <v>0</v>
      </c>
      <c r="AA178" s="232">
        <v>0</v>
      </c>
      <c r="AB178" s="232"/>
      <c r="AC178" s="232">
        <v>0</v>
      </c>
      <c r="AD178" s="232">
        <v>0</v>
      </c>
      <c r="AE178" s="232">
        <v>0</v>
      </c>
      <c r="AF178" s="232">
        <v>0</v>
      </c>
      <c r="AG178" s="232">
        <v>0</v>
      </c>
      <c r="AH178" s="232">
        <v>0</v>
      </c>
      <c r="AI178" s="232">
        <v>0</v>
      </c>
      <c r="AJ178" s="232">
        <v>0</v>
      </c>
      <c r="AK178" s="232">
        <v>0</v>
      </c>
      <c r="AL178" s="232">
        <v>0</v>
      </c>
      <c r="AM178" s="232">
        <v>0</v>
      </c>
      <c r="AN178" s="233"/>
      <c r="AO178" s="223">
        <f t="shared" si="118"/>
        <v>93.9</v>
      </c>
      <c r="AP178" s="223">
        <f t="shared" si="118"/>
        <v>0</v>
      </c>
      <c r="AQ178" s="223">
        <f t="shared" si="118"/>
        <v>0</v>
      </c>
      <c r="AR178" s="223">
        <f t="shared" si="118"/>
        <v>0</v>
      </c>
      <c r="AS178" s="223">
        <f t="shared" si="118"/>
        <v>0</v>
      </c>
      <c r="AT178" s="223">
        <f t="shared" si="118"/>
        <v>0</v>
      </c>
      <c r="AU178" s="223">
        <f t="shared" si="119"/>
        <v>0</v>
      </c>
      <c r="AV178" s="223">
        <f t="shared" si="119"/>
        <v>0</v>
      </c>
      <c r="AW178" s="223">
        <f t="shared" si="119"/>
        <v>0</v>
      </c>
      <c r="AX178" s="223">
        <f t="shared" si="119"/>
        <v>0</v>
      </c>
      <c r="AY178" s="223">
        <f t="shared" si="119"/>
        <v>0</v>
      </c>
      <c r="AZ178" s="242"/>
      <c r="BA178" s="244">
        <f t="shared" si="83"/>
        <v>0.22247524207607322</v>
      </c>
      <c r="BB178" s="244">
        <f t="shared" si="84"/>
        <v>0</v>
      </c>
      <c r="BC178" s="244">
        <f t="shared" si="85"/>
        <v>0</v>
      </c>
      <c r="BD178" s="244">
        <f t="shared" si="86"/>
        <v>0</v>
      </c>
      <c r="BE178" s="244">
        <f t="shared" si="87"/>
        <v>0</v>
      </c>
      <c r="BF178" s="244">
        <f t="shared" si="88"/>
        <v>0</v>
      </c>
      <c r="BG178" s="244">
        <f t="shared" si="89"/>
        <v>1.4452598260532976E-2</v>
      </c>
      <c r="BH178" s="244">
        <f t="shared" si="90"/>
        <v>0</v>
      </c>
      <c r="BI178" s="244">
        <f t="shared" si="91"/>
        <v>0</v>
      </c>
      <c r="BJ178" s="244">
        <f t="shared" si="92"/>
        <v>0</v>
      </c>
      <c r="BK178" s="244">
        <f t="shared" si="93"/>
        <v>0</v>
      </c>
      <c r="BL178" s="244">
        <f t="shared" si="94"/>
        <v>0</v>
      </c>
      <c r="BM178" s="244">
        <f t="shared" si="95"/>
        <v>0</v>
      </c>
      <c r="BN178" s="244">
        <f t="shared" si="96"/>
        <v>0</v>
      </c>
      <c r="BO178" s="244">
        <f t="shared" si="97"/>
        <v>0</v>
      </c>
      <c r="BP178" s="244">
        <f t="shared" si="98"/>
        <v>0</v>
      </c>
      <c r="BQ178" s="244">
        <f t="shared" si="99"/>
        <v>0</v>
      </c>
      <c r="BR178" s="244">
        <f t="shared" si="100"/>
        <v>0</v>
      </c>
      <c r="BS178" s="244">
        <f t="shared" si="101"/>
        <v>0</v>
      </c>
      <c r="BT178" s="244">
        <f t="shared" si="102"/>
        <v>0</v>
      </c>
      <c r="BU178" s="244">
        <f t="shared" si="103"/>
        <v>0</v>
      </c>
      <c r="BV178" s="244">
        <f t="shared" si="104"/>
        <v>0</v>
      </c>
      <c r="BW178" s="244">
        <f t="shared" si="105"/>
        <v>0</v>
      </c>
      <c r="BX178" s="244">
        <f t="shared" si="106"/>
        <v>0</v>
      </c>
      <c r="BY178" s="244"/>
      <c r="BZ178" s="244">
        <f t="shared" si="107"/>
        <v>0.22247524207607322</v>
      </c>
      <c r="CA178" s="244">
        <f t="shared" si="108"/>
        <v>0</v>
      </c>
      <c r="CB178" s="244">
        <f t="shared" si="109"/>
        <v>0</v>
      </c>
      <c r="CC178" s="244">
        <f t="shared" si="110"/>
        <v>0</v>
      </c>
      <c r="CD178" s="244">
        <f t="shared" si="111"/>
        <v>0</v>
      </c>
      <c r="CE178" s="244">
        <f t="shared" si="112"/>
        <v>0</v>
      </c>
      <c r="CF178" s="244">
        <f t="shared" si="113"/>
        <v>0</v>
      </c>
      <c r="CG178" s="244">
        <f t="shared" si="114"/>
        <v>0</v>
      </c>
      <c r="CH178" s="244">
        <f t="shared" si="115"/>
        <v>0</v>
      </c>
      <c r="CI178" s="244">
        <f t="shared" si="116"/>
        <v>0</v>
      </c>
      <c r="CJ178" s="244">
        <f t="shared" si="117"/>
        <v>0</v>
      </c>
    </row>
    <row r="179" spans="1:88" ht="60">
      <c r="A179" s="222" t="s">
        <v>3643</v>
      </c>
      <c r="B179" s="232">
        <v>101820</v>
      </c>
      <c r="C179" s="232" t="s">
        <v>1549</v>
      </c>
      <c r="D179" s="232" t="s">
        <v>1550</v>
      </c>
      <c r="E179" s="232" t="s">
        <v>1551</v>
      </c>
      <c r="F179" s="232"/>
      <c r="G179" s="232">
        <v>3934</v>
      </c>
      <c r="H179" s="232" t="s">
        <v>1552</v>
      </c>
      <c r="I179" s="232" t="s">
        <v>128</v>
      </c>
      <c r="J179" s="232" t="s">
        <v>700</v>
      </c>
      <c r="K179" s="232" t="s">
        <v>1553</v>
      </c>
      <c r="L179" s="232"/>
      <c r="M179" s="232">
        <v>2022</v>
      </c>
      <c r="N179" s="232">
        <v>1662242</v>
      </c>
      <c r="O179" s="239">
        <f t="shared" si="82"/>
        <v>7.5191438493380739E-4</v>
      </c>
      <c r="P179" s="232">
        <v>81.16</v>
      </c>
      <c r="Q179" s="232">
        <v>4.33</v>
      </c>
      <c r="R179" s="232">
        <v>0</v>
      </c>
      <c r="S179" s="232">
        <v>0</v>
      </c>
      <c r="T179" s="232">
        <v>0</v>
      </c>
      <c r="U179" s="232">
        <v>0</v>
      </c>
      <c r="V179" s="232">
        <v>6.1</v>
      </c>
      <c r="W179" s="232">
        <v>8.41</v>
      </c>
      <c r="X179" s="232">
        <v>0</v>
      </c>
      <c r="Y179" s="232">
        <v>0</v>
      </c>
      <c r="Z179" s="232">
        <v>0</v>
      </c>
      <c r="AA179" s="232">
        <v>0</v>
      </c>
      <c r="AB179" s="232"/>
      <c r="AC179" s="232">
        <v>81.16</v>
      </c>
      <c r="AD179" s="232">
        <v>4.33</v>
      </c>
      <c r="AE179" s="232">
        <v>0</v>
      </c>
      <c r="AF179" s="232">
        <v>0</v>
      </c>
      <c r="AG179" s="232">
        <v>0</v>
      </c>
      <c r="AH179" s="232">
        <v>0</v>
      </c>
      <c r="AI179" s="232">
        <v>8.41</v>
      </c>
      <c r="AJ179" s="232">
        <v>0</v>
      </c>
      <c r="AK179" s="232">
        <v>0</v>
      </c>
      <c r="AL179" s="232">
        <v>0</v>
      </c>
      <c r="AM179" s="232">
        <v>0</v>
      </c>
      <c r="AN179" s="233"/>
      <c r="AO179" s="223">
        <f t="shared" si="118"/>
        <v>0</v>
      </c>
      <c r="AP179" s="223">
        <f t="shared" si="118"/>
        <v>0</v>
      </c>
      <c r="AQ179" s="223">
        <f t="shared" si="118"/>
        <v>0</v>
      </c>
      <c r="AR179" s="223">
        <f t="shared" si="118"/>
        <v>0</v>
      </c>
      <c r="AS179" s="223">
        <f t="shared" si="118"/>
        <v>0</v>
      </c>
      <c r="AT179" s="223">
        <f t="shared" si="118"/>
        <v>0</v>
      </c>
      <c r="AU179" s="223">
        <f t="shared" si="119"/>
        <v>0</v>
      </c>
      <c r="AV179" s="223">
        <f t="shared" si="119"/>
        <v>0</v>
      </c>
      <c r="AW179" s="223">
        <f t="shared" si="119"/>
        <v>0</v>
      </c>
      <c r="AX179" s="223">
        <f t="shared" si="119"/>
        <v>0</v>
      </c>
      <c r="AY179" s="223">
        <f t="shared" si="119"/>
        <v>0</v>
      </c>
      <c r="AZ179" s="242"/>
      <c r="BA179" s="244">
        <f t="shared" si="83"/>
        <v>6.1025371481227803E-2</v>
      </c>
      <c r="BB179" s="244">
        <f t="shared" si="84"/>
        <v>3.2557892867633859E-3</v>
      </c>
      <c r="BC179" s="244">
        <f t="shared" si="85"/>
        <v>0</v>
      </c>
      <c r="BD179" s="244">
        <f t="shared" si="86"/>
        <v>0</v>
      </c>
      <c r="BE179" s="244">
        <f t="shared" si="87"/>
        <v>0</v>
      </c>
      <c r="BF179" s="244">
        <f t="shared" si="88"/>
        <v>0</v>
      </c>
      <c r="BG179" s="244">
        <f t="shared" si="89"/>
        <v>4.5866777480962247E-3</v>
      </c>
      <c r="BH179" s="244">
        <f t="shared" si="90"/>
        <v>6.3235999772933201E-3</v>
      </c>
      <c r="BI179" s="244">
        <f t="shared" si="91"/>
        <v>0</v>
      </c>
      <c r="BJ179" s="244">
        <f t="shared" si="92"/>
        <v>0</v>
      </c>
      <c r="BK179" s="244">
        <f t="shared" si="93"/>
        <v>0</v>
      </c>
      <c r="BL179" s="244">
        <f t="shared" si="94"/>
        <v>0</v>
      </c>
      <c r="BM179" s="244">
        <f t="shared" si="95"/>
        <v>0</v>
      </c>
      <c r="BN179" s="244">
        <f t="shared" si="96"/>
        <v>6.1025371481227803E-2</v>
      </c>
      <c r="BO179" s="244">
        <f t="shared" si="97"/>
        <v>3.2557892867633859E-3</v>
      </c>
      <c r="BP179" s="244">
        <f t="shared" si="98"/>
        <v>0</v>
      </c>
      <c r="BQ179" s="244">
        <f t="shared" si="99"/>
        <v>0</v>
      </c>
      <c r="BR179" s="244">
        <f t="shared" si="100"/>
        <v>0</v>
      </c>
      <c r="BS179" s="244">
        <f t="shared" si="101"/>
        <v>0</v>
      </c>
      <c r="BT179" s="244">
        <f t="shared" si="102"/>
        <v>6.3235999772933201E-3</v>
      </c>
      <c r="BU179" s="244">
        <f t="shared" si="103"/>
        <v>0</v>
      </c>
      <c r="BV179" s="244">
        <f t="shared" si="104"/>
        <v>0</v>
      </c>
      <c r="BW179" s="244">
        <f t="shared" si="105"/>
        <v>0</v>
      </c>
      <c r="BX179" s="244">
        <f t="shared" si="106"/>
        <v>0</v>
      </c>
      <c r="BY179" s="244"/>
      <c r="BZ179" s="244">
        <f t="shared" si="107"/>
        <v>0</v>
      </c>
      <c r="CA179" s="244">
        <f t="shared" si="108"/>
        <v>0</v>
      </c>
      <c r="CB179" s="244">
        <f t="shared" si="109"/>
        <v>0</v>
      </c>
      <c r="CC179" s="244">
        <f t="shared" si="110"/>
        <v>0</v>
      </c>
      <c r="CD179" s="244">
        <f t="shared" si="111"/>
        <v>0</v>
      </c>
      <c r="CE179" s="244">
        <f t="shared" si="112"/>
        <v>0</v>
      </c>
      <c r="CF179" s="244">
        <f t="shared" si="113"/>
        <v>0</v>
      </c>
      <c r="CG179" s="244">
        <f t="shared" si="114"/>
        <v>0</v>
      </c>
      <c r="CH179" s="244">
        <f t="shared" si="115"/>
        <v>0</v>
      </c>
      <c r="CI179" s="244">
        <f t="shared" si="116"/>
        <v>0</v>
      </c>
      <c r="CJ179" s="244">
        <f t="shared" si="117"/>
        <v>0</v>
      </c>
    </row>
    <row r="180" spans="1:88" ht="60">
      <c r="A180" s="222" t="s">
        <v>3643</v>
      </c>
      <c r="B180" s="232">
        <v>98128</v>
      </c>
      <c r="C180" s="232" t="s">
        <v>1554</v>
      </c>
      <c r="D180" s="232" t="s">
        <v>1555</v>
      </c>
      <c r="E180" s="232" t="s">
        <v>1556</v>
      </c>
      <c r="F180" s="232"/>
      <c r="G180" s="232">
        <v>3756</v>
      </c>
      <c r="H180" s="232" t="s">
        <v>1557</v>
      </c>
      <c r="I180" s="232" t="s">
        <v>117</v>
      </c>
      <c r="J180" s="232" t="s">
        <v>700</v>
      </c>
      <c r="K180" s="232" t="s">
        <v>1558</v>
      </c>
      <c r="L180" s="232"/>
      <c r="M180" s="232">
        <v>2022</v>
      </c>
      <c r="N180" s="232">
        <v>1344307</v>
      </c>
      <c r="O180" s="239">
        <f t="shared" si="82"/>
        <v>1.8894979533658733E-4</v>
      </c>
      <c r="P180" s="232">
        <v>92.4</v>
      </c>
      <c r="Q180" s="232">
        <v>1.5</v>
      </c>
      <c r="R180" s="232">
        <v>0</v>
      </c>
      <c r="S180" s="232">
        <v>0</v>
      </c>
      <c r="T180" s="232">
        <v>0</v>
      </c>
      <c r="U180" s="232">
        <v>0</v>
      </c>
      <c r="V180" s="232">
        <v>6.1</v>
      </c>
      <c r="W180" s="232">
        <v>0</v>
      </c>
      <c r="X180" s="232">
        <v>0</v>
      </c>
      <c r="Y180" s="232">
        <v>0</v>
      </c>
      <c r="Z180" s="232">
        <v>0</v>
      </c>
      <c r="AA180" s="232">
        <v>0</v>
      </c>
      <c r="AB180" s="232"/>
      <c r="AC180" s="232">
        <v>92.4</v>
      </c>
      <c r="AD180" s="232">
        <v>1.5</v>
      </c>
      <c r="AE180" s="232">
        <v>0</v>
      </c>
      <c r="AF180" s="232">
        <v>0</v>
      </c>
      <c r="AG180" s="232">
        <v>0</v>
      </c>
      <c r="AH180" s="232">
        <v>0</v>
      </c>
      <c r="AI180" s="232">
        <v>0</v>
      </c>
      <c r="AJ180" s="232">
        <v>0</v>
      </c>
      <c r="AK180" s="232">
        <v>0</v>
      </c>
      <c r="AL180" s="232">
        <v>0</v>
      </c>
      <c r="AM180" s="232">
        <v>0</v>
      </c>
      <c r="AN180" s="233"/>
      <c r="AO180" s="223">
        <f t="shared" si="118"/>
        <v>0</v>
      </c>
      <c r="AP180" s="223">
        <f t="shared" si="118"/>
        <v>0</v>
      </c>
      <c r="AQ180" s="223">
        <f t="shared" si="118"/>
        <v>0</v>
      </c>
      <c r="AR180" s="223">
        <f t="shared" si="118"/>
        <v>0</v>
      </c>
      <c r="AS180" s="223">
        <f t="shared" si="118"/>
        <v>0</v>
      </c>
      <c r="AT180" s="223">
        <f t="shared" si="118"/>
        <v>0</v>
      </c>
      <c r="AU180" s="223">
        <f t="shared" si="119"/>
        <v>0</v>
      </c>
      <c r="AV180" s="223">
        <f t="shared" si="119"/>
        <v>0</v>
      </c>
      <c r="AW180" s="223">
        <f t="shared" si="119"/>
        <v>0</v>
      </c>
      <c r="AX180" s="223">
        <f t="shared" si="119"/>
        <v>0</v>
      </c>
      <c r="AY180" s="223">
        <f t="shared" si="119"/>
        <v>0</v>
      </c>
      <c r="AZ180" s="242"/>
      <c r="BA180" s="244">
        <f t="shared" si="83"/>
        <v>1.745896108910067E-2</v>
      </c>
      <c r="BB180" s="244">
        <f t="shared" si="84"/>
        <v>2.8342469300488102E-4</v>
      </c>
      <c r="BC180" s="244">
        <f t="shared" si="85"/>
        <v>0</v>
      </c>
      <c r="BD180" s="244">
        <f t="shared" si="86"/>
        <v>0</v>
      </c>
      <c r="BE180" s="244">
        <f t="shared" si="87"/>
        <v>0</v>
      </c>
      <c r="BF180" s="244">
        <f t="shared" si="88"/>
        <v>0</v>
      </c>
      <c r="BG180" s="244">
        <f t="shared" si="89"/>
        <v>1.1525937515531827E-3</v>
      </c>
      <c r="BH180" s="244">
        <f t="shared" si="90"/>
        <v>0</v>
      </c>
      <c r="BI180" s="244">
        <f t="shared" si="91"/>
        <v>0</v>
      </c>
      <c r="BJ180" s="244">
        <f t="shared" si="92"/>
        <v>0</v>
      </c>
      <c r="BK180" s="244">
        <f t="shared" si="93"/>
        <v>0</v>
      </c>
      <c r="BL180" s="244">
        <f t="shared" si="94"/>
        <v>0</v>
      </c>
      <c r="BM180" s="244">
        <f t="shared" si="95"/>
        <v>0</v>
      </c>
      <c r="BN180" s="244">
        <f t="shared" si="96"/>
        <v>1.745896108910067E-2</v>
      </c>
      <c r="BO180" s="244">
        <f t="shared" si="97"/>
        <v>2.8342469300488102E-4</v>
      </c>
      <c r="BP180" s="244">
        <f t="shared" si="98"/>
        <v>0</v>
      </c>
      <c r="BQ180" s="244">
        <f t="shared" si="99"/>
        <v>0</v>
      </c>
      <c r="BR180" s="244">
        <f t="shared" si="100"/>
        <v>0</v>
      </c>
      <c r="BS180" s="244">
        <f t="shared" si="101"/>
        <v>0</v>
      </c>
      <c r="BT180" s="244">
        <f t="shared" si="102"/>
        <v>0</v>
      </c>
      <c r="BU180" s="244">
        <f t="shared" si="103"/>
        <v>0</v>
      </c>
      <c r="BV180" s="244">
        <f t="shared" si="104"/>
        <v>0</v>
      </c>
      <c r="BW180" s="244">
        <f t="shared" si="105"/>
        <v>0</v>
      </c>
      <c r="BX180" s="244">
        <f t="shared" si="106"/>
        <v>0</v>
      </c>
      <c r="BY180" s="244"/>
      <c r="BZ180" s="244">
        <f t="shared" si="107"/>
        <v>0</v>
      </c>
      <c r="CA180" s="244">
        <f t="shared" si="108"/>
        <v>0</v>
      </c>
      <c r="CB180" s="244">
        <f t="shared" si="109"/>
        <v>0</v>
      </c>
      <c r="CC180" s="244">
        <f t="shared" si="110"/>
        <v>0</v>
      </c>
      <c r="CD180" s="244">
        <f t="shared" si="111"/>
        <v>0</v>
      </c>
      <c r="CE180" s="244">
        <f t="shared" si="112"/>
        <v>0</v>
      </c>
      <c r="CF180" s="244">
        <f t="shared" si="113"/>
        <v>0</v>
      </c>
      <c r="CG180" s="244">
        <f t="shared" si="114"/>
        <v>0</v>
      </c>
      <c r="CH180" s="244">
        <f t="shared" si="115"/>
        <v>0</v>
      </c>
      <c r="CI180" s="244">
        <f t="shared" si="116"/>
        <v>0</v>
      </c>
      <c r="CJ180" s="244">
        <f t="shared" si="117"/>
        <v>0</v>
      </c>
    </row>
    <row r="181" spans="1:88" ht="90">
      <c r="A181" s="222" t="s">
        <v>3643</v>
      </c>
      <c r="B181" s="232">
        <v>140782</v>
      </c>
      <c r="C181" s="232" t="s">
        <v>1559</v>
      </c>
      <c r="D181" s="232" t="s">
        <v>1104</v>
      </c>
      <c r="E181" s="232" t="s">
        <v>1560</v>
      </c>
      <c r="F181" s="232"/>
      <c r="G181" s="232">
        <v>7450</v>
      </c>
      <c r="H181" s="232" t="s">
        <v>1561</v>
      </c>
      <c r="I181" s="232" t="s">
        <v>122</v>
      </c>
      <c r="J181" s="232" t="s">
        <v>700</v>
      </c>
      <c r="K181" s="232" t="s">
        <v>1562</v>
      </c>
      <c r="L181" s="232" t="s">
        <v>1563</v>
      </c>
      <c r="M181" s="232">
        <v>2022</v>
      </c>
      <c r="N181" s="232">
        <v>12382361</v>
      </c>
      <c r="O181" s="239">
        <f t="shared" si="82"/>
        <v>7.3916491196129794E-3</v>
      </c>
      <c r="P181" s="232">
        <v>93.5</v>
      </c>
      <c r="Q181" s="232">
        <v>0.4</v>
      </c>
      <c r="R181" s="232">
        <v>0</v>
      </c>
      <c r="S181" s="232">
        <v>0</v>
      </c>
      <c r="T181" s="232">
        <v>0</v>
      </c>
      <c r="U181" s="232">
        <v>0</v>
      </c>
      <c r="V181" s="232">
        <v>6.1</v>
      </c>
      <c r="W181" s="232">
        <v>0</v>
      </c>
      <c r="X181" s="232">
        <v>0</v>
      </c>
      <c r="Y181" s="232">
        <v>0</v>
      </c>
      <c r="Z181" s="232">
        <v>0</v>
      </c>
      <c r="AA181" s="232">
        <v>0</v>
      </c>
      <c r="AB181" s="232"/>
      <c r="AC181" s="232">
        <v>93.5</v>
      </c>
      <c r="AD181" s="232">
        <v>0.4</v>
      </c>
      <c r="AE181" s="232">
        <v>0</v>
      </c>
      <c r="AF181" s="232">
        <v>0</v>
      </c>
      <c r="AG181" s="232">
        <v>0</v>
      </c>
      <c r="AH181" s="232">
        <v>0</v>
      </c>
      <c r="AI181" s="232">
        <v>0</v>
      </c>
      <c r="AJ181" s="232">
        <v>0</v>
      </c>
      <c r="AK181" s="232">
        <v>0</v>
      </c>
      <c r="AL181" s="232">
        <v>0</v>
      </c>
      <c r="AM181" s="232">
        <v>0</v>
      </c>
      <c r="AN181" s="233"/>
      <c r="AO181" s="223">
        <f t="shared" si="118"/>
        <v>0</v>
      </c>
      <c r="AP181" s="223">
        <f t="shared" si="118"/>
        <v>0</v>
      </c>
      <c r="AQ181" s="223">
        <f t="shared" si="118"/>
        <v>0</v>
      </c>
      <c r="AR181" s="223">
        <f t="shared" si="118"/>
        <v>0</v>
      </c>
      <c r="AS181" s="223">
        <f t="shared" si="118"/>
        <v>0</v>
      </c>
      <c r="AT181" s="223">
        <f t="shared" si="118"/>
        <v>0</v>
      </c>
      <c r="AU181" s="223">
        <f t="shared" si="119"/>
        <v>0</v>
      </c>
      <c r="AV181" s="223">
        <f t="shared" si="119"/>
        <v>0</v>
      </c>
      <c r="AW181" s="223">
        <f t="shared" si="119"/>
        <v>0</v>
      </c>
      <c r="AX181" s="223">
        <f t="shared" si="119"/>
        <v>0</v>
      </c>
      <c r="AY181" s="223">
        <f t="shared" si="119"/>
        <v>0</v>
      </c>
      <c r="AZ181" s="242"/>
      <c r="BA181" s="244">
        <f t="shared" si="83"/>
        <v>0.69111919268381361</v>
      </c>
      <c r="BB181" s="244">
        <f t="shared" si="84"/>
        <v>2.9566596478451919E-3</v>
      </c>
      <c r="BC181" s="244">
        <f t="shared" si="85"/>
        <v>0</v>
      </c>
      <c r="BD181" s="244">
        <f t="shared" si="86"/>
        <v>0</v>
      </c>
      <c r="BE181" s="244">
        <f t="shared" si="87"/>
        <v>0</v>
      </c>
      <c r="BF181" s="244">
        <f t="shared" si="88"/>
        <v>0</v>
      </c>
      <c r="BG181" s="244">
        <f t="shared" si="89"/>
        <v>4.5089059629639175E-2</v>
      </c>
      <c r="BH181" s="244">
        <f t="shared" si="90"/>
        <v>0</v>
      </c>
      <c r="BI181" s="244">
        <f t="shared" si="91"/>
        <v>0</v>
      </c>
      <c r="BJ181" s="244">
        <f t="shared" si="92"/>
        <v>0</v>
      </c>
      <c r="BK181" s="244">
        <f t="shared" si="93"/>
        <v>0</v>
      </c>
      <c r="BL181" s="244">
        <f t="shared" si="94"/>
        <v>0</v>
      </c>
      <c r="BM181" s="244">
        <f t="shared" si="95"/>
        <v>0</v>
      </c>
      <c r="BN181" s="244">
        <f t="shared" si="96"/>
        <v>0.69111919268381361</v>
      </c>
      <c r="BO181" s="244">
        <f t="shared" si="97"/>
        <v>2.9566596478451919E-3</v>
      </c>
      <c r="BP181" s="244">
        <f t="shared" si="98"/>
        <v>0</v>
      </c>
      <c r="BQ181" s="244">
        <f t="shared" si="99"/>
        <v>0</v>
      </c>
      <c r="BR181" s="244">
        <f t="shared" si="100"/>
        <v>0</v>
      </c>
      <c r="BS181" s="244">
        <f t="shared" si="101"/>
        <v>0</v>
      </c>
      <c r="BT181" s="244">
        <f t="shared" si="102"/>
        <v>0</v>
      </c>
      <c r="BU181" s="244">
        <f t="shared" si="103"/>
        <v>0</v>
      </c>
      <c r="BV181" s="244">
        <f t="shared" si="104"/>
        <v>0</v>
      </c>
      <c r="BW181" s="244">
        <f t="shared" si="105"/>
        <v>0</v>
      </c>
      <c r="BX181" s="244">
        <f t="shared" si="106"/>
        <v>0</v>
      </c>
      <c r="BY181" s="244"/>
      <c r="BZ181" s="244">
        <f t="shared" si="107"/>
        <v>0</v>
      </c>
      <c r="CA181" s="244">
        <f t="shared" si="108"/>
        <v>0</v>
      </c>
      <c r="CB181" s="244">
        <f t="shared" si="109"/>
        <v>0</v>
      </c>
      <c r="CC181" s="244">
        <f t="shared" si="110"/>
        <v>0</v>
      </c>
      <c r="CD181" s="244">
        <f t="shared" si="111"/>
        <v>0</v>
      </c>
      <c r="CE181" s="244">
        <f t="shared" si="112"/>
        <v>0</v>
      </c>
      <c r="CF181" s="244">
        <f t="shared" si="113"/>
        <v>0</v>
      </c>
      <c r="CG181" s="244">
        <f t="shared" si="114"/>
        <v>0</v>
      </c>
      <c r="CH181" s="244">
        <f t="shared" si="115"/>
        <v>0</v>
      </c>
      <c r="CI181" s="244">
        <f t="shared" si="116"/>
        <v>0</v>
      </c>
      <c r="CJ181" s="244">
        <f t="shared" si="117"/>
        <v>0</v>
      </c>
    </row>
    <row r="182" spans="1:88" ht="409.5">
      <c r="A182" s="222" t="s">
        <v>3643</v>
      </c>
      <c r="B182" s="232">
        <v>101861</v>
      </c>
      <c r="C182" s="232" t="s">
        <v>1564</v>
      </c>
      <c r="D182" s="232"/>
      <c r="E182" s="232" t="s">
        <v>1565</v>
      </c>
      <c r="F182" s="232"/>
      <c r="G182" s="232">
        <v>8852</v>
      </c>
      <c r="H182" s="232" t="s">
        <v>1566</v>
      </c>
      <c r="I182" s="232" t="s">
        <v>949</v>
      </c>
      <c r="J182" s="232" t="s">
        <v>700</v>
      </c>
      <c r="K182" s="232" t="s">
        <v>1567</v>
      </c>
      <c r="L182" s="232" t="s">
        <v>1568</v>
      </c>
      <c r="M182" s="232">
        <v>2022</v>
      </c>
      <c r="N182" s="232">
        <v>33880136</v>
      </c>
      <c r="O182" s="239">
        <f t="shared" si="82"/>
        <v>4.2210611219419061E-2</v>
      </c>
      <c r="P182" s="232">
        <v>93.9</v>
      </c>
      <c r="Q182" s="232">
        <v>0</v>
      </c>
      <c r="R182" s="232">
        <v>0</v>
      </c>
      <c r="S182" s="232">
        <v>0</v>
      </c>
      <c r="T182" s="232">
        <v>0</v>
      </c>
      <c r="U182" s="232">
        <v>0</v>
      </c>
      <c r="V182" s="232">
        <v>6.1</v>
      </c>
      <c r="W182" s="232">
        <v>0</v>
      </c>
      <c r="X182" s="232">
        <v>0</v>
      </c>
      <c r="Y182" s="232">
        <v>0</v>
      </c>
      <c r="Z182" s="232">
        <v>0</v>
      </c>
      <c r="AA182" s="232">
        <v>0</v>
      </c>
      <c r="AB182" s="232"/>
      <c r="AC182" s="232">
        <v>0.3</v>
      </c>
      <c r="AD182" s="232">
        <v>0</v>
      </c>
      <c r="AE182" s="232">
        <v>0</v>
      </c>
      <c r="AF182" s="232">
        <v>0</v>
      </c>
      <c r="AG182" s="232">
        <v>0</v>
      </c>
      <c r="AH182" s="232">
        <v>0</v>
      </c>
      <c r="AI182" s="232">
        <v>0</v>
      </c>
      <c r="AJ182" s="232">
        <v>0</v>
      </c>
      <c r="AK182" s="232">
        <v>0</v>
      </c>
      <c r="AL182" s="232">
        <v>0</v>
      </c>
      <c r="AM182" s="232">
        <v>0</v>
      </c>
      <c r="AN182" s="233" t="s">
        <v>1569</v>
      </c>
      <c r="AO182" s="223">
        <f t="shared" si="118"/>
        <v>93.600000000000009</v>
      </c>
      <c r="AP182" s="223">
        <f t="shared" si="118"/>
        <v>0</v>
      </c>
      <c r="AQ182" s="223">
        <f t="shared" si="118"/>
        <v>0</v>
      </c>
      <c r="AR182" s="223">
        <f t="shared" si="118"/>
        <v>0</v>
      </c>
      <c r="AS182" s="223">
        <f t="shared" si="118"/>
        <v>0</v>
      </c>
      <c r="AT182" s="223">
        <f t="shared" si="118"/>
        <v>0</v>
      </c>
      <c r="AU182" s="223">
        <f t="shared" si="119"/>
        <v>0</v>
      </c>
      <c r="AV182" s="223">
        <f t="shared" si="119"/>
        <v>0</v>
      </c>
      <c r="AW182" s="223">
        <f t="shared" si="119"/>
        <v>0</v>
      </c>
      <c r="AX182" s="223">
        <f t="shared" si="119"/>
        <v>0</v>
      </c>
      <c r="AY182" s="223">
        <f t="shared" si="119"/>
        <v>0</v>
      </c>
      <c r="AZ182" s="242"/>
      <c r="BA182" s="244">
        <f t="shared" si="83"/>
        <v>3.96357639350345</v>
      </c>
      <c r="BB182" s="244">
        <f t="shared" si="84"/>
        <v>0</v>
      </c>
      <c r="BC182" s="244">
        <f t="shared" si="85"/>
        <v>0</v>
      </c>
      <c r="BD182" s="244">
        <f t="shared" si="86"/>
        <v>0</v>
      </c>
      <c r="BE182" s="244">
        <f t="shared" si="87"/>
        <v>0</v>
      </c>
      <c r="BF182" s="244">
        <f t="shared" si="88"/>
        <v>0</v>
      </c>
      <c r="BG182" s="244">
        <f t="shared" si="89"/>
        <v>0.25748472843845627</v>
      </c>
      <c r="BH182" s="244">
        <f t="shared" si="90"/>
        <v>0</v>
      </c>
      <c r="BI182" s="244">
        <f t="shared" si="91"/>
        <v>0</v>
      </c>
      <c r="BJ182" s="244">
        <f t="shared" si="92"/>
        <v>0</v>
      </c>
      <c r="BK182" s="244">
        <f t="shared" si="93"/>
        <v>0</v>
      </c>
      <c r="BL182" s="244">
        <f t="shared" si="94"/>
        <v>0</v>
      </c>
      <c r="BM182" s="244">
        <f t="shared" si="95"/>
        <v>0</v>
      </c>
      <c r="BN182" s="244">
        <f t="shared" si="96"/>
        <v>1.2663183365825718E-2</v>
      </c>
      <c r="BO182" s="244">
        <f t="shared" si="97"/>
        <v>0</v>
      </c>
      <c r="BP182" s="244">
        <f t="shared" si="98"/>
        <v>0</v>
      </c>
      <c r="BQ182" s="244">
        <f t="shared" si="99"/>
        <v>0</v>
      </c>
      <c r="BR182" s="244">
        <f t="shared" si="100"/>
        <v>0</v>
      </c>
      <c r="BS182" s="244">
        <f t="shared" si="101"/>
        <v>0</v>
      </c>
      <c r="BT182" s="244">
        <f t="shared" si="102"/>
        <v>0</v>
      </c>
      <c r="BU182" s="244">
        <f t="shared" si="103"/>
        <v>0</v>
      </c>
      <c r="BV182" s="244">
        <f t="shared" si="104"/>
        <v>0</v>
      </c>
      <c r="BW182" s="244">
        <f t="shared" si="105"/>
        <v>0</v>
      </c>
      <c r="BX182" s="244">
        <f t="shared" si="106"/>
        <v>0</v>
      </c>
      <c r="BY182" s="244"/>
      <c r="BZ182" s="244">
        <f t="shared" si="107"/>
        <v>3.9509132101376245</v>
      </c>
      <c r="CA182" s="244">
        <f t="shared" si="108"/>
        <v>0</v>
      </c>
      <c r="CB182" s="244">
        <f t="shared" si="109"/>
        <v>0</v>
      </c>
      <c r="CC182" s="244">
        <f t="shared" si="110"/>
        <v>0</v>
      </c>
      <c r="CD182" s="244">
        <f t="shared" si="111"/>
        <v>0</v>
      </c>
      <c r="CE182" s="244">
        <f t="shared" si="112"/>
        <v>0</v>
      </c>
      <c r="CF182" s="244">
        <f t="shared" si="113"/>
        <v>0</v>
      </c>
      <c r="CG182" s="244">
        <f t="shared" si="114"/>
        <v>0</v>
      </c>
      <c r="CH182" s="244">
        <f t="shared" si="115"/>
        <v>0</v>
      </c>
      <c r="CI182" s="244">
        <f t="shared" si="116"/>
        <v>0</v>
      </c>
      <c r="CJ182" s="244">
        <f t="shared" si="117"/>
        <v>0</v>
      </c>
    </row>
    <row r="183" spans="1:88" ht="60">
      <c r="A183" s="222" t="s">
        <v>3643</v>
      </c>
      <c r="B183" s="232">
        <v>112714</v>
      </c>
      <c r="C183" s="232" t="s">
        <v>1570</v>
      </c>
      <c r="D183" s="232"/>
      <c r="E183" s="232" t="s">
        <v>1571</v>
      </c>
      <c r="F183" s="232"/>
      <c r="G183" s="232">
        <v>9434</v>
      </c>
      <c r="H183" s="232" t="s">
        <v>1572</v>
      </c>
      <c r="I183" s="232" t="s">
        <v>125</v>
      </c>
      <c r="J183" s="232" t="s">
        <v>700</v>
      </c>
      <c r="K183" s="232" t="s">
        <v>1573</v>
      </c>
      <c r="L183" s="232" t="s">
        <v>1574</v>
      </c>
      <c r="M183" s="232">
        <v>2022</v>
      </c>
      <c r="N183" s="232">
        <v>36909453</v>
      </c>
      <c r="O183" s="239">
        <f t="shared" si="82"/>
        <v>1.2742045828910385E-2</v>
      </c>
      <c r="P183" s="232">
        <v>90.6</v>
      </c>
      <c r="Q183" s="232">
        <v>3.3</v>
      </c>
      <c r="R183" s="232">
        <v>0</v>
      </c>
      <c r="S183" s="232">
        <v>0</v>
      </c>
      <c r="T183" s="232">
        <v>0</v>
      </c>
      <c r="U183" s="232">
        <v>0</v>
      </c>
      <c r="V183" s="232">
        <v>6.1</v>
      </c>
      <c r="W183" s="232">
        <v>0</v>
      </c>
      <c r="X183" s="232">
        <v>0</v>
      </c>
      <c r="Y183" s="232">
        <v>0</v>
      </c>
      <c r="Z183" s="232">
        <v>0</v>
      </c>
      <c r="AA183" s="232">
        <v>0</v>
      </c>
      <c r="AB183" s="232"/>
      <c r="AC183" s="232">
        <v>90.6</v>
      </c>
      <c r="AD183" s="232">
        <v>3.3</v>
      </c>
      <c r="AE183" s="232">
        <v>0</v>
      </c>
      <c r="AF183" s="232">
        <v>0</v>
      </c>
      <c r="AG183" s="232">
        <v>0</v>
      </c>
      <c r="AH183" s="232">
        <v>0</v>
      </c>
      <c r="AI183" s="232">
        <v>0</v>
      </c>
      <c r="AJ183" s="232">
        <v>0</v>
      </c>
      <c r="AK183" s="232">
        <v>0</v>
      </c>
      <c r="AL183" s="232">
        <v>0</v>
      </c>
      <c r="AM183" s="232">
        <v>0</v>
      </c>
      <c r="AN183" s="233"/>
      <c r="AO183" s="223">
        <f t="shared" si="118"/>
        <v>0</v>
      </c>
      <c r="AP183" s="223">
        <f t="shared" si="118"/>
        <v>0</v>
      </c>
      <c r="AQ183" s="223">
        <f t="shared" si="118"/>
        <v>0</v>
      </c>
      <c r="AR183" s="223">
        <f t="shared" si="118"/>
        <v>0</v>
      </c>
      <c r="AS183" s="223">
        <f t="shared" si="118"/>
        <v>0</v>
      </c>
      <c r="AT183" s="223">
        <f t="shared" si="118"/>
        <v>0</v>
      </c>
      <c r="AU183" s="223">
        <f t="shared" si="119"/>
        <v>0</v>
      </c>
      <c r="AV183" s="223">
        <f t="shared" si="119"/>
        <v>0</v>
      </c>
      <c r="AW183" s="223">
        <f t="shared" si="119"/>
        <v>0</v>
      </c>
      <c r="AX183" s="223">
        <f t="shared" si="119"/>
        <v>0</v>
      </c>
      <c r="AY183" s="223">
        <f t="shared" si="119"/>
        <v>0</v>
      </c>
      <c r="AZ183" s="242"/>
      <c r="BA183" s="244">
        <f t="shared" si="83"/>
        <v>1.1544293520992808</v>
      </c>
      <c r="BB183" s="244">
        <f t="shared" si="84"/>
        <v>4.2048751235404268E-2</v>
      </c>
      <c r="BC183" s="244">
        <f t="shared" si="85"/>
        <v>0</v>
      </c>
      <c r="BD183" s="244">
        <f t="shared" si="86"/>
        <v>0</v>
      </c>
      <c r="BE183" s="244">
        <f t="shared" si="87"/>
        <v>0</v>
      </c>
      <c r="BF183" s="244">
        <f t="shared" si="88"/>
        <v>0</v>
      </c>
      <c r="BG183" s="244">
        <f t="shared" si="89"/>
        <v>7.7726479556353339E-2</v>
      </c>
      <c r="BH183" s="244">
        <f t="shared" si="90"/>
        <v>0</v>
      </c>
      <c r="BI183" s="244">
        <f t="shared" si="91"/>
        <v>0</v>
      </c>
      <c r="BJ183" s="244">
        <f t="shared" si="92"/>
        <v>0</v>
      </c>
      <c r="BK183" s="244">
        <f t="shared" si="93"/>
        <v>0</v>
      </c>
      <c r="BL183" s="244">
        <f t="shared" si="94"/>
        <v>0</v>
      </c>
      <c r="BM183" s="244">
        <f t="shared" si="95"/>
        <v>0</v>
      </c>
      <c r="BN183" s="244">
        <f t="shared" si="96"/>
        <v>1.1544293520992808</v>
      </c>
      <c r="BO183" s="244">
        <f t="shared" si="97"/>
        <v>4.2048751235404268E-2</v>
      </c>
      <c r="BP183" s="244">
        <f t="shared" si="98"/>
        <v>0</v>
      </c>
      <c r="BQ183" s="244">
        <f t="shared" si="99"/>
        <v>0</v>
      </c>
      <c r="BR183" s="244">
        <f t="shared" si="100"/>
        <v>0</v>
      </c>
      <c r="BS183" s="244">
        <f t="shared" si="101"/>
        <v>0</v>
      </c>
      <c r="BT183" s="244">
        <f t="shared" si="102"/>
        <v>0</v>
      </c>
      <c r="BU183" s="244">
        <f t="shared" si="103"/>
        <v>0</v>
      </c>
      <c r="BV183" s="244">
        <f t="shared" si="104"/>
        <v>0</v>
      </c>
      <c r="BW183" s="244">
        <f t="shared" si="105"/>
        <v>0</v>
      </c>
      <c r="BX183" s="244">
        <f t="shared" si="106"/>
        <v>0</v>
      </c>
      <c r="BY183" s="244"/>
      <c r="BZ183" s="244">
        <f t="shared" si="107"/>
        <v>0</v>
      </c>
      <c r="CA183" s="244">
        <f t="shared" si="108"/>
        <v>0</v>
      </c>
      <c r="CB183" s="244">
        <f t="shared" si="109"/>
        <v>0</v>
      </c>
      <c r="CC183" s="244">
        <f t="shared" si="110"/>
        <v>0</v>
      </c>
      <c r="CD183" s="244">
        <f t="shared" si="111"/>
        <v>0</v>
      </c>
      <c r="CE183" s="244">
        <f t="shared" si="112"/>
        <v>0</v>
      </c>
      <c r="CF183" s="244">
        <f t="shared" si="113"/>
        <v>0</v>
      </c>
      <c r="CG183" s="244">
        <f t="shared" si="114"/>
        <v>0</v>
      </c>
      <c r="CH183" s="244">
        <f t="shared" si="115"/>
        <v>0</v>
      </c>
      <c r="CI183" s="244">
        <f t="shared" si="116"/>
        <v>0</v>
      </c>
      <c r="CJ183" s="244">
        <f t="shared" si="117"/>
        <v>0</v>
      </c>
    </row>
    <row r="184" spans="1:88" ht="60">
      <c r="A184" s="222" t="s">
        <v>3643</v>
      </c>
      <c r="B184" s="232">
        <v>101762</v>
      </c>
      <c r="C184" s="232" t="s">
        <v>1575</v>
      </c>
      <c r="D184" s="232"/>
      <c r="E184" s="232" t="s">
        <v>1576</v>
      </c>
      <c r="F184" s="232"/>
      <c r="G184" s="232">
        <v>8717</v>
      </c>
      <c r="H184" s="232" t="s">
        <v>1577</v>
      </c>
      <c r="I184" s="232" t="s">
        <v>125</v>
      </c>
      <c r="J184" s="232" t="s">
        <v>700</v>
      </c>
      <c r="K184" s="232" t="s">
        <v>1578</v>
      </c>
      <c r="L184" s="232" t="s">
        <v>1579</v>
      </c>
      <c r="M184" s="232">
        <v>2022</v>
      </c>
      <c r="N184" s="232">
        <v>13727239</v>
      </c>
      <c r="O184" s="239">
        <f t="shared" si="82"/>
        <v>4.7389786145680879E-3</v>
      </c>
      <c r="P184" s="232">
        <v>93.8</v>
      </c>
      <c r="Q184" s="232">
        <v>0.1</v>
      </c>
      <c r="R184" s="232">
        <v>0</v>
      </c>
      <c r="S184" s="232">
        <v>0</v>
      </c>
      <c r="T184" s="232">
        <v>0</v>
      </c>
      <c r="U184" s="232">
        <v>0</v>
      </c>
      <c r="V184" s="232">
        <v>6.1</v>
      </c>
      <c r="W184" s="232">
        <v>0</v>
      </c>
      <c r="X184" s="232">
        <v>0</v>
      </c>
      <c r="Y184" s="232">
        <v>0</v>
      </c>
      <c r="Z184" s="232">
        <v>0</v>
      </c>
      <c r="AA184" s="232">
        <v>0</v>
      </c>
      <c r="AB184" s="232"/>
      <c r="AC184" s="232">
        <v>93.8</v>
      </c>
      <c r="AD184" s="232">
        <v>0.1</v>
      </c>
      <c r="AE184" s="232">
        <v>0</v>
      </c>
      <c r="AF184" s="232">
        <v>0</v>
      </c>
      <c r="AG184" s="232">
        <v>0</v>
      </c>
      <c r="AH184" s="232">
        <v>0</v>
      </c>
      <c r="AI184" s="232">
        <v>0</v>
      </c>
      <c r="AJ184" s="232">
        <v>0</v>
      </c>
      <c r="AK184" s="232">
        <v>0</v>
      </c>
      <c r="AL184" s="232">
        <v>0</v>
      </c>
      <c r="AM184" s="232">
        <v>0</v>
      </c>
      <c r="AN184" s="233"/>
      <c r="AO184" s="223">
        <f t="shared" si="118"/>
        <v>0</v>
      </c>
      <c r="AP184" s="223">
        <f t="shared" si="118"/>
        <v>0</v>
      </c>
      <c r="AQ184" s="223">
        <f t="shared" si="118"/>
        <v>0</v>
      </c>
      <c r="AR184" s="223">
        <f t="shared" si="118"/>
        <v>0</v>
      </c>
      <c r="AS184" s="223">
        <f t="shared" si="118"/>
        <v>0</v>
      </c>
      <c r="AT184" s="223">
        <f t="shared" si="118"/>
        <v>0</v>
      </c>
      <c r="AU184" s="223">
        <f t="shared" si="119"/>
        <v>0</v>
      </c>
      <c r="AV184" s="223">
        <f t="shared" si="119"/>
        <v>0</v>
      </c>
      <c r="AW184" s="223">
        <f t="shared" si="119"/>
        <v>0</v>
      </c>
      <c r="AX184" s="223">
        <f t="shared" si="119"/>
        <v>0</v>
      </c>
      <c r="AY184" s="223">
        <f t="shared" si="119"/>
        <v>0</v>
      </c>
      <c r="AZ184" s="242"/>
      <c r="BA184" s="244">
        <f t="shared" si="83"/>
        <v>0.44451619404648662</v>
      </c>
      <c r="BB184" s="244">
        <f t="shared" si="84"/>
        <v>4.7389786145680881E-4</v>
      </c>
      <c r="BC184" s="244">
        <f t="shared" si="85"/>
        <v>0</v>
      </c>
      <c r="BD184" s="244">
        <f t="shared" si="86"/>
        <v>0</v>
      </c>
      <c r="BE184" s="244">
        <f t="shared" si="87"/>
        <v>0</v>
      </c>
      <c r="BF184" s="244">
        <f t="shared" si="88"/>
        <v>0</v>
      </c>
      <c r="BG184" s="244">
        <f t="shared" si="89"/>
        <v>2.8907769548865335E-2</v>
      </c>
      <c r="BH184" s="244">
        <f t="shared" si="90"/>
        <v>0</v>
      </c>
      <c r="BI184" s="244">
        <f t="shared" si="91"/>
        <v>0</v>
      </c>
      <c r="BJ184" s="244">
        <f t="shared" si="92"/>
        <v>0</v>
      </c>
      <c r="BK184" s="244">
        <f t="shared" si="93"/>
        <v>0</v>
      </c>
      <c r="BL184" s="244">
        <f t="shared" si="94"/>
        <v>0</v>
      </c>
      <c r="BM184" s="244">
        <f t="shared" si="95"/>
        <v>0</v>
      </c>
      <c r="BN184" s="244">
        <f t="shared" si="96"/>
        <v>0.44451619404648662</v>
      </c>
      <c r="BO184" s="244">
        <f t="shared" si="97"/>
        <v>4.7389786145680881E-4</v>
      </c>
      <c r="BP184" s="244">
        <f t="shared" si="98"/>
        <v>0</v>
      </c>
      <c r="BQ184" s="244">
        <f t="shared" si="99"/>
        <v>0</v>
      </c>
      <c r="BR184" s="244">
        <f t="shared" si="100"/>
        <v>0</v>
      </c>
      <c r="BS184" s="244">
        <f t="shared" si="101"/>
        <v>0</v>
      </c>
      <c r="BT184" s="244">
        <f t="shared" si="102"/>
        <v>0</v>
      </c>
      <c r="BU184" s="244">
        <f t="shared" si="103"/>
        <v>0</v>
      </c>
      <c r="BV184" s="244">
        <f t="shared" si="104"/>
        <v>0</v>
      </c>
      <c r="BW184" s="244">
        <f t="shared" si="105"/>
        <v>0</v>
      </c>
      <c r="BX184" s="244">
        <f t="shared" si="106"/>
        <v>0</v>
      </c>
      <c r="BY184" s="244"/>
      <c r="BZ184" s="244">
        <f t="shared" si="107"/>
        <v>0</v>
      </c>
      <c r="CA184" s="244">
        <f t="shared" si="108"/>
        <v>0</v>
      </c>
      <c r="CB184" s="244">
        <f t="shared" si="109"/>
        <v>0</v>
      </c>
      <c r="CC184" s="244">
        <f t="shared" si="110"/>
        <v>0</v>
      </c>
      <c r="CD184" s="244">
        <f t="shared" si="111"/>
        <v>0</v>
      </c>
      <c r="CE184" s="244">
        <f t="shared" si="112"/>
        <v>0</v>
      </c>
      <c r="CF184" s="244">
        <f t="shared" si="113"/>
        <v>0</v>
      </c>
      <c r="CG184" s="244">
        <f t="shared" si="114"/>
        <v>0</v>
      </c>
      <c r="CH184" s="244">
        <f t="shared" si="115"/>
        <v>0</v>
      </c>
      <c r="CI184" s="244">
        <f t="shared" si="116"/>
        <v>0</v>
      </c>
      <c r="CJ184" s="244">
        <f t="shared" si="117"/>
        <v>0</v>
      </c>
    </row>
    <row r="185" spans="1:88" ht="60">
      <c r="A185" s="222" t="s">
        <v>3643</v>
      </c>
      <c r="B185" s="232">
        <v>102937</v>
      </c>
      <c r="C185" s="232" t="s">
        <v>1580</v>
      </c>
      <c r="D185" s="232" t="s">
        <v>1104</v>
      </c>
      <c r="E185" s="232" t="s">
        <v>1581</v>
      </c>
      <c r="F185" s="232"/>
      <c r="G185" s="232">
        <v>8463</v>
      </c>
      <c r="H185" s="232" t="s">
        <v>1577</v>
      </c>
      <c r="I185" s="232" t="s">
        <v>129</v>
      </c>
      <c r="J185" s="232" t="s">
        <v>700</v>
      </c>
      <c r="K185" s="232" t="s">
        <v>1582</v>
      </c>
      <c r="L185" s="232" t="s">
        <v>1583</v>
      </c>
      <c r="M185" s="232">
        <v>2022</v>
      </c>
      <c r="N185" s="232">
        <v>3864091</v>
      </c>
      <c r="O185" s="239">
        <f t="shared" si="82"/>
        <v>4.5113228013283813E-4</v>
      </c>
      <c r="P185" s="232">
        <v>69.3</v>
      </c>
      <c r="Q185" s="232">
        <v>1.8</v>
      </c>
      <c r="R185" s="232">
        <v>22.8</v>
      </c>
      <c r="S185" s="232">
        <v>0</v>
      </c>
      <c r="T185" s="232">
        <v>0</v>
      </c>
      <c r="U185" s="232">
        <v>0</v>
      </c>
      <c r="V185" s="232">
        <v>6.1</v>
      </c>
      <c r="W185" s="232">
        <v>0</v>
      </c>
      <c r="X185" s="232">
        <v>0</v>
      </c>
      <c r="Y185" s="232">
        <v>0</v>
      </c>
      <c r="Z185" s="232">
        <v>0</v>
      </c>
      <c r="AA185" s="232">
        <v>0</v>
      </c>
      <c r="AB185" s="232"/>
      <c r="AC185" s="232">
        <v>67.400000000000006</v>
      </c>
      <c r="AD185" s="232">
        <v>1.8</v>
      </c>
      <c r="AE185" s="232">
        <v>0</v>
      </c>
      <c r="AF185" s="232">
        <v>0</v>
      </c>
      <c r="AG185" s="232">
        <v>0</v>
      </c>
      <c r="AH185" s="232">
        <v>0</v>
      </c>
      <c r="AI185" s="232">
        <v>0</v>
      </c>
      <c r="AJ185" s="232">
        <v>0</v>
      </c>
      <c r="AK185" s="232">
        <v>0</v>
      </c>
      <c r="AL185" s="232">
        <v>0</v>
      </c>
      <c r="AM185" s="232">
        <v>0</v>
      </c>
      <c r="AN185" s="233"/>
      <c r="AO185" s="223">
        <f t="shared" si="118"/>
        <v>1.8999999999999915</v>
      </c>
      <c r="AP185" s="223">
        <f t="shared" si="118"/>
        <v>0</v>
      </c>
      <c r="AQ185" s="223">
        <f t="shared" si="118"/>
        <v>22.8</v>
      </c>
      <c r="AR185" s="223">
        <f t="shared" si="118"/>
        <v>0</v>
      </c>
      <c r="AS185" s="223">
        <f t="shared" si="118"/>
        <v>0</v>
      </c>
      <c r="AT185" s="223">
        <f t="shared" si="118"/>
        <v>0</v>
      </c>
      <c r="AU185" s="223">
        <f t="shared" si="119"/>
        <v>0</v>
      </c>
      <c r="AV185" s="223">
        <f t="shared" si="119"/>
        <v>0</v>
      </c>
      <c r="AW185" s="223">
        <f t="shared" si="119"/>
        <v>0</v>
      </c>
      <c r="AX185" s="223">
        <f t="shared" si="119"/>
        <v>0</v>
      </c>
      <c r="AY185" s="223">
        <f t="shared" si="119"/>
        <v>0</v>
      </c>
      <c r="AZ185" s="242"/>
      <c r="BA185" s="244">
        <f t="shared" si="83"/>
        <v>3.1263467013205683E-2</v>
      </c>
      <c r="BB185" s="244">
        <f t="shared" si="84"/>
        <v>8.1203810423910862E-4</v>
      </c>
      <c r="BC185" s="244">
        <f t="shared" si="85"/>
        <v>1.0285815987028709E-2</v>
      </c>
      <c r="BD185" s="244">
        <f t="shared" si="86"/>
        <v>0</v>
      </c>
      <c r="BE185" s="244">
        <f t="shared" si="87"/>
        <v>0</v>
      </c>
      <c r="BF185" s="244">
        <f t="shared" si="88"/>
        <v>0</v>
      </c>
      <c r="BG185" s="244">
        <f t="shared" si="89"/>
        <v>2.7519069088103123E-3</v>
      </c>
      <c r="BH185" s="244">
        <f t="shared" si="90"/>
        <v>0</v>
      </c>
      <c r="BI185" s="244">
        <f t="shared" si="91"/>
        <v>0</v>
      </c>
      <c r="BJ185" s="244">
        <f t="shared" si="92"/>
        <v>0</v>
      </c>
      <c r="BK185" s="244">
        <f t="shared" si="93"/>
        <v>0</v>
      </c>
      <c r="BL185" s="244">
        <f t="shared" si="94"/>
        <v>0</v>
      </c>
      <c r="BM185" s="244">
        <f t="shared" si="95"/>
        <v>0</v>
      </c>
      <c r="BN185" s="244">
        <f t="shared" si="96"/>
        <v>3.0406315680953293E-2</v>
      </c>
      <c r="BO185" s="244">
        <f t="shared" si="97"/>
        <v>8.1203810423910862E-4</v>
      </c>
      <c r="BP185" s="244">
        <f t="shared" si="98"/>
        <v>0</v>
      </c>
      <c r="BQ185" s="244">
        <f t="shared" si="99"/>
        <v>0</v>
      </c>
      <c r="BR185" s="244">
        <f t="shared" si="100"/>
        <v>0</v>
      </c>
      <c r="BS185" s="244">
        <f t="shared" si="101"/>
        <v>0</v>
      </c>
      <c r="BT185" s="244">
        <f t="shared" si="102"/>
        <v>0</v>
      </c>
      <c r="BU185" s="244">
        <f t="shared" si="103"/>
        <v>0</v>
      </c>
      <c r="BV185" s="244">
        <f t="shared" si="104"/>
        <v>0</v>
      </c>
      <c r="BW185" s="244">
        <f t="shared" si="105"/>
        <v>0</v>
      </c>
      <c r="BX185" s="244">
        <f t="shared" si="106"/>
        <v>0</v>
      </c>
      <c r="BY185" s="244"/>
      <c r="BZ185" s="244">
        <f t="shared" si="107"/>
        <v>8.5715133225238859E-4</v>
      </c>
      <c r="CA185" s="244">
        <f t="shared" si="108"/>
        <v>0</v>
      </c>
      <c r="CB185" s="244">
        <f t="shared" si="109"/>
        <v>1.0285815987028709E-2</v>
      </c>
      <c r="CC185" s="244">
        <f t="shared" si="110"/>
        <v>0</v>
      </c>
      <c r="CD185" s="244">
        <f t="shared" si="111"/>
        <v>0</v>
      </c>
      <c r="CE185" s="244">
        <f t="shared" si="112"/>
        <v>0</v>
      </c>
      <c r="CF185" s="244">
        <f t="shared" si="113"/>
        <v>0</v>
      </c>
      <c r="CG185" s="244">
        <f t="shared" si="114"/>
        <v>0</v>
      </c>
      <c r="CH185" s="244">
        <f t="shared" si="115"/>
        <v>0</v>
      </c>
      <c r="CI185" s="244">
        <f t="shared" si="116"/>
        <v>0</v>
      </c>
      <c r="CJ185" s="244">
        <f t="shared" si="117"/>
        <v>0</v>
      </c>
    </row>
    <row r="186" spans="1:88" ht="60">
      <c r="A186" s="222" t="s">
        <v>3643</v>
      </c>
      <c r="B186" s="232">
        <v>97386</v>
      </c>
      <c r="C186" s="232" t="s">
        <v>1584</v>
      </c>
      <c r="D186" s="232"/>
      <c r="E186" s="232" t="s">
        <v>1585</v>
      </c>
      <c r="F186" s="232"/>
      <c r="G186" s="232">
        <v>8965</v>
      </c>
      <c r="H186" s="232" t="s">
        <v>1586</v>
      </c>
      <c r="I186" s="232" t="s">
        <v>116</v>
      </c>
      <c r="J186" s="232" t="s">
        <v>700</v>
      </c>
      <c r="K186" s="232" t="s">
        <v>1587</v>
      </c>
      <c r="L186" s="232" t="s">
        <v>1588</v>
      </c>
      <c r="M186" s="232">
        <v>2022</v>
      </c>
      <c r="N186" s="232">
        <v>17283913</v>
      </c>
      <c r="O186" s="239">
        <f t="shared" si="82"/>
        <v>3.5046390596716517E-3</v>
      </c>
      <c r="P186" s="240">
        <v>93</v>
      </c>
      <c r="Q186" s="232">
        <v>0.88</v>
      </c>
      <c r="R186" s="232">
        <v>0.02</v>
      </c>
      <c r="S186" s="232">
        <v>0</v>
      </c>
      <c r="T186" s="232">
        <v>0</v>
      </c>
      <c r="U186" s="232">
        <v>0</v>
      </c>
      <c r="V186" s="232">
        <v>6.1</v>
      </c>
      <c r="W186" s="232">
        <v>0</v>
      </c>
      <c r="X186" s="232">
        <v>0</v>
      </c>
      <c r="Y186" s="232">
        <v>0</v>
      </c>
      <c r="Z186" s="232">
        <v>0</v>
      </c>
      <c r="AA186" s="232">
        <v>0</v>
      </c>
      <c r="AB186" s="232"/>
      <c r="AC186" s="232">
        <v>93</v>
      </c>
      <c r="AD186" s="232">
        <v>0.88</v>
      </c>
      <c r="AE186" s="232">
        <v>0.02</v>
      </c>
      <c r="AF186" s="232">
        <v>0</v>
      </c>
      <c r="AG186" s="232">
        <v>0</v>
      </c>
      <c r="AH186" s="232">
        <v>0</v>
      </c>
      <c r="AI186" s="232">
        <v>0</v>
      </c>
      <c r="AJ186" s="232">
        <v>0</v>
      </c>
      <c r="AK186" s="232">
        <v>0</v>
      </c>
      <c r="AL186" s="232">
        <v>0</v>
      </c>
      <c r="AM186" s="232">
        <v>0</v>
      </c>
      <c r="AN186" s="233"/>
      <c r="AO186" s="223">
        <f t="shared" si="118"/>
        <v>0</v>
      </c>
      <c r="AP186" s="223">
        <f t="shared" si="118"/>
        <v>0</v>
      </c>
      <c r="AQ186" s="223">
        <f t="shared" si="118"/>
        <v>0</v>
      </c>
      <c r="AR186" s="223">
        <f t="shared" si="118"/>
        <v>0</v>
      </c>
      <c r="AS186" s="223">
        <f t="shared" si="118"/>
        <v>0</v>
      </c>
      <c r="AT186" s="223">
        <f t="shared" si="118"/>
        <v>0</v>
      </c>
      <c r="AU186" s="223">
        <f t="shared" si="119"/>
        <v>0</v>
      </c>
      <c r="AV186" s="223">
        <f t="shared" si="119"/>
        <v>0</v>
      </c>
      <c r="AW186" s="223">
        <f t="shared" si="119"/>
        <v>0</v>
      </c>
      <c r="AX186" s="223">
        <f t="shared" si="119"/>
        <v>0</v>
      </c>
      <c r="AY186" s="223">
        <f t="shared" si="119"/>
        <v>0</v>
      </c>
      <c r="AZ186" s="242"/>
      <c r="BA186" s="244">
        <f t="shared" si="83"/>
        <v>0.32593143254946361</v>
      </c>
      <c r="BB186" s="244">
        <f t="shared" si="84"/>
        <v>3.0840823725110534E-3</v>
      </c>
      <c r="BC186" s="244">
        <f t="shared" si="85"/>
        <v>7.009278119343304E-5</v>
      </c>
      <c r="BD186" s="244">
        <f t="shared" si="86"/>
        <v>0</v>
      </c>
      <c r="BE186" s="244">
        <f t="shared" si="87"/>
        <v>0</v>
      </c>
      <c r="BF186" s="244">
        <f t="shared" si="88"/>
        <v>0</v>
      </c>
      <c r="BG186" s="244">
        <f t="shared" si="89"/>
        <v>2.1378298263997075E-2</v>
      </c>
      <c r="BH186" s="244">
        <f t="shared" si="90"/>
        <v>0</v>
      </c>
      <c r="BI186" s="244">
        <f t="shared" si="91"/>
        <v>0</v>
      </c>
      <c r="BJ186" s="244">
        <f t="shared" si="92"/>
        <v>0</v>
      </c>
      <c r="BK186" s="244">
        <f t="shared" si="93"/>
        <v>0</v>
      </c>
      <c r="BL186" s="244">
        <f t="shared" si="94"/>
        <v>0</v>
      </c>
      <c r="BM186" s="244">
        <f t="shared" si="95"/>
        <v>0</v>
      </c>
      <c r="BN186" s="244">
        <f t="shared" si="96"/>
        <v>0.32593143254946361</v>
      </c>
      <c r="BO186" s="244">
        <f t="shared" si="97"/>
        <v>3.0840823725110534E-3</v>
      </c>
      <c r="BP186" s="244">
        <f t="shared" si="98"/>
        <v>7.009278119343304E-5</v>
      </c>
      <c r="BQ186" s="244">
        <f t="shared" si="99"/>
        <v>0</v>
      </c>
      <c r="BR186" s="244">
        <f t="shared" si="100"/>
        <v>0</v>
      </c>
      <c r="BS186" s="244">
        <f t="shared" si="101"/>
        <v>0</v>
      </c>
      <c r="BT186" s="244">
        <f t="shared" si="102"/>
        <v>0</v>
      </c>
      <c r="BU186" s="244">
        <f t="shared" si="103"/>
        <v>0</v>
      </c>
      <c r="BV186" s="244">
        <f t="shared" si="104"/>
        <v>0</v>
      </c>
      <c r="BW186" s="244">
        <f t="shared" si="105"/>
        <v>0</v>
      </c>
      <c r="BX186" s="244">
        <f t="shared" si="106"/>
        <v>0</v>
      </c>
      <c r="BY186" s="244"/>
      <c r="BZ186" s="244">
        <f t="shared" si="107"/>
        <v>0</v>
      </c>
      <c r="CA186" s="244">
        <f t="shared" si="108"/>
        <v>0</v>
      </c>
      <c r="CB186" s="244">
        <f t="shared" si="109"/>
        <v>0</v>
      </c>
      <c r="CC186" s="244">
        <f t="shared" si="110"/>
        <v>0</v>
      </c>
      <c r="CD186" s="244">
        <f t="shared" si="111"/>
        <v>0</v>
      </c>
      <c r="CE186" s="244">
        <f t="shared" si="112"/>
        <v>0</v>
      </c>
      <c r="CF186" s="244">
        <f t="shared" si="113"/>
        <v>0</v>
      </c>
      <c r="CG186" s="244">
        <f t="shared" si="114"/>
        <v>0</v>
      </c>
      <c r="CH186" s="244">
        <f t="shared" si="115"/>
        <v>0</v>
      </c>
      <c r="CI186" s="244">
        <f t="shared" si="116"/>
        <v>0</v>
      </c>
      <c r="CJ186" s="244">
        <f t="shared" si="117"/>
        <v>0</v>
      </c>
    </row>
    <row r="187" spans="1:88" ht="60">
      <c r="A187" s="222" t="s">
        <v>3643</v>
      </c>
      <c r="B187" s="232">
        <v>100382</v>
      </c>
      <c r="C187" s="232" t="s">
        <v>1589</v>
      </c>
      <c r="D187" s="232"/>
      <c r="E187" s="232" t="s">
        <v>1590</v>
      </c>
      <c r="F187" s="232"/>
      <c r="G187" s="232">
        <v>2555</v>
      </c>
      <c r="H187" s="232" t="s">
        <v>1591</v>
      </c>
      <c r="I187" s="232" t="s">
        <v>117</v>
      </c>
      <c r="J187" s="232" t="s">
        <v>700</v>
      </c>
      <c r="K187" s="232" t="s">
        <v>1592</v>
      </c>
      <c r="L187" s="232" t="s">
        <v>1593</v>
      </c>
      <c r="M187" s="232">
        <v>2022</v>
      </c>
      <c r="N187" s="232">
        <v>26485027</v>
      </c>
      <c r="O187" s="239">
        <f t="shared" si="82"/>
        <v>3.722617252706405E-3</v>
      </c>
      <c r="P187" s="232">
        <v>26.4</v>
      </c>
      <c r="Q187" s="232">
        <v>7.1</v>
      </c>
      <c r="R187" s="232">
        <v>0</v>
      </c>
      <c r="S187" s="232">
        <v>0</v>
      </c>
      <c r="T187" s="232">
        <v>34.4</v>
      </c>
      <c r="U187" s="232">
        <v>0</v>
      </c>
      <c r="V187" s="232">
        <v>6.1</v>
      </c>
      <c r="W187" s="232">
        <v>0</v>
      </c>
      <c r="X187" s="232">
        <v>0</v>
      </c>
      <c r="Y187" s="232">
        <v>0</v>
      </c>
      <c r="Z187" s="232">
        <v>0</v>
      </c>
      <c r="AA187" s="232">
        <v>26</v>
      </c>
      <c r="AB187" s="232"/>
      <c r="AC187" s="232">
        <v>26.4</v>
      </c>
      <c r="AD187" s="232">
        <v>7.1</v>
      </c>
      <c r="AE187" s="232">
        <v>0</v>
      </c>
      <c r="AF187" s="232">
        <v>0</v>
      </c>
      <c r="AG187" s="232">
        <v>34.4</v>
      </c>
      <c r="AH187" s="232">
        <v>0</v>
      </c>
      <c r="AI187" s="232">
        <v>0</v>
      </c>
      <c r="AJ187" s="232">
        <v>0</v>
      </c>
      <c r="AK187" s="232">
        <v>0</v>
      </c>
      <c r="AL187" s="232">
        <v>0</v>
      </c>
      <c r="AM187" s="232">
        <v>26</v>
      </c>
      <c r="AN187" s="233"/>
      <c r="AO187" s="223">
        <f t="shared" si="118"/>
        <v>0</v>
      </c>
      <c r="AP187" s="223">
        <f t="shared" si="118"/>
        <v>0</v>
      </c>
      <c r="AQ187" s="223">
        <f t="shared" si="118"/>
        <v>0</v>
      </c>
      <c r="AR187" s="223">
        <f t="shared" si="118"/>
        <v>0</v>
      </c>
      <c r="AS187" s="223">
        <f t="shared" si="118"/>
        <v>0</v>
      </c>
      <c r="AT187" s="223">
        <f t="shared" si="118"/>
        <v>0</v>
      </c>
      <c r="AU187" s="223">
        <f t="shared" si="119"/>
        <v>0</v>
      </c>
      <c r="AV187" s="223">
        <f t="shared" si="119"/>
        <v>0</v>
      </c>
      <c r="AW187" s="223">
        <f t="shared" si="119"/>
        <v>0</v>
      </c>
      <c r="AX187" s="223">
        <f t="shared" si="119"/>
        <v>0</v>
      </c>
      <c r="AY187" s="223">
        <f t="shared" si="119"/>
        <v>0</v>
      </c>
      <c r="AZ187" s="242"/>
      <c r="BA187" s="244">
        <f t="shared" si="83"/>
        <v>9.8277095471449083E-2</v>
      </c>
      <c r="BB187" s="244">
        <f t="shared" si="84"/>
        <v>2.6430582494215475E-2</v>
      </c>
      <c r="BC187" s="244">
        <f t="shared" si="85"/>
        <v>0</v>
      </c>
      <c r="BD187" s="244">
        <f t="shared" si="86"/>
        <v>0</v>
      </c>
      <c r="BE187" s="244">
        <f t="shared" si="87"/>
        <v>0.12805803349310033</v>
      </c>
      <c r="BF187" s="244">
        <f t="shared" si="88"/>
        <v>0</v>
      </c>
      <c r="BG187" s="244">
        <f t="shared" si="89"/>
        <v>2.270796524150907E-2</v>
      </c>
      <c r="BH187" s="244">
        <f t="shared" si="90"/>
        <v>0</v>
      </c>
      <c r="BI187" s="244">
        <f t="shared" si="91"/>
        <v>0</v>
      </c>
      <c r="BJ187" s="244">
        <f t="shared" si="92"/>
        <v>0</v>
      </c>
      <c r="BK187" s="244">
        <f t="shared" si="93"/>
        <v>0</v>
      </c>
      <c r="BL187" s="244">
        <f t="shared" si="94"/>
        <v>9.6788048570366533E-2</v>
      </c>
      <c r="BM187" s="244">
        <f t="shared" si="95"/>
        <v>0</v>
      </c>
      <c r="BN187" s="244">
        <f t="shared" si="96"/>
        <v>9.8277095471449083E-2</v>
      </c>
      <c r="BO187" s="244">
        <f t="shared" si="97"/>
        <v>2.6430582494215475E-2</v>
      </c>
      <c r="BP187" s="244">
        <f t="shared" si="98"/>
        <v>0</v>
      </c>
      <c r="BQ187" s="244">
        <f t="shared" si="99"/>
        <v>0</v>
      </c>
      <c r="BR187" s="244">
        <f t="shared" si="100"/>
        <v>0.12805803349310033</v>
      </c>
      <c r="BS187" s="244">
        <f t="shared" si="101"/>
        <v>0</v>
      </c>
      <c r="BT187" s="244">
        <f t="shared" si="102"/>
        <v>0</v>
      </c>
      <c r="BU187" s="244">
        <f t="shared" si="103"/>
        <v>0</v>
      </c>
      <c r="BV187" s="244">
        <f t="shared" si="104"/>
        <v>0</v>
      </c>
      <c r="BW187" s="244">
        <f t="shared" si="105"/>
        <v>0</v>
      </c>
      <c r="BX187" s="244">
        <f t="shared" si="106"/>
        <v>9.6788048570366533E-2</v>
      </c>
      <c r="BY187" s="244"/>
      <c r="BZ187" s="244">
        <f t="shared" si="107"/>
        <v>0</v>
      </c>
      <c r="CA187" s="244">
        <f t="shared" si="108"/>
        <v>0</v>
      </c>
      <c r="CB187" s="244">
        <f t="shared" si="109"/>
        <v>0</v>
      </c>
      <c r="CC187" s="244">
        <f t="shared" si="110"/>
        <v>0</v>
      </c>
      <c r="CD187" s="244">
        <f t="shared" si="111"/>
        <v>0</v>
      </c>
      <c r="CE187" s="244">
        <f t="shared" si="112"/>
        <v>0</v>
      </c>
      <c r="CF187" s="244">
        <f t="shared" si="113"/>
        <v>0</v>
      </c>
      <c r="CG187" s="244">
        <f t="shared" si="114"/>
        <v>0</v>
      </c>
      <c r="CH187" s="244">
        <f t="shared" si="115"/>
        <v>0</v>
      </c>
      <c r="CI187" s="244">
        <f t="shared" si="116"/>
        <v>0</v>
      </c>
      <c r="CJ187" s="244">
        <f t="shared" si="117"/>
        <v>0</v>
      </c>
    </row>
    <row r="188" spans="1:88" ht="60">
      <c r="A188" s="222" t="s">
        <v>3643</v>
      </c>
      <c r="B188" s="232">
        <v>97171</v>
      </c>
      <c r="C188" s="232" t="s">
        <v>1594</v>
      </c>
      <c r="D188" s="232"/>
      <c r="E188" s="232" t="s">
        <v>1595</v>
      </c>
      <c r="F188" s="232"/>
      <c r="G188" s="232">
        <v>5619</v>
      </c>
      <c r="H188" s="232" t="s">
        <v>1596</v>
      </c>
      <c r="I188" s="232" t="s">
        <v>116</v>
      </c>
      <c r="J188" s="232" t="s">
        <v>700</v>
      </c>
      <c r="K188" s="232" t="s">
        <v>1597</v>
      </c>
      <c r="L188" s="232"/>
      <c r="M188" s="232">
        <v>2022</v>
      </c>
      <c r="N188" s="232">
        <v>3319608</v>
      </c>
      <c r="O188" s="239">
        <f t="shared" si="82"/>
        <v>6.7311307685930227E-4</v>
      </c>
      <c r="P188" s="240">
        <v>0</v>
      </c>
      <c r="Q188" s="232">
        <v>0</v>
      </c>
      <c r="R188" s="232">
        <v>0</v>
      </c>
      <c r="S188" s="232">
        <v>0</v>
      </c>
      <c r="T188" s="232">
        <v>0</v>
      </c>
      <c r="U188" s="232">
        <v>0</v>
      </c>
      <c r="V188" s="232">
        <v>6.1</v>
      </c>
      <c r="W188" s="232">
        <v>93.9</v>
      </c>
      <c r="X188" s="232">
        <v>0</v>
      </c>
      <c r="Y188" s="232">
        <v>0</v>
      </c>
      <c r="Z188" s="232">
        <v>0</v>
      </c>
      <c r="AA188" s="232">
        <v>0</v>
      </c>
      <c r="AB188" s="232"/>
      <c r="AC188" s="232">
        <v>0</v>
      </c>
      <c r="AD188" s="232">
        <v>0</v>
      </c>
      <c r="AE188" s="232">
        <v>0</v>
      </c>
      <c r="AF188" s="232">
        <v>0</v>
      </c>
      <c r="AG188" s="232">
        <v>0</v>
      </c>
      <c r="AH188" s="232">
        <v>0</v>
      </c>
      <c r="AI188" s="232">
        <v>93.9</v>
      </c>
      <c r="AJ188" s="232">
        <v>0</v>
      </c>
      <c r="AK188" s="232">
        <v>0</v>
      </c>
      <c r="AL188" s="232">
        <v>0</v>
      </c>
      <c r="AM188" s="232">
        <v>0</v>
      </c>
      <c r="AN188" s="233"/>
      <c r="AO188" s="223">
        <f t="shared" si="118"/>
        <v>0</v>
      </c>
      <c r="AP188" s="223">
        <f t="shared" si="118"/>
        <v>0</v>
      </c>
      <c r="AQ188" s="223">
        <f t="shared" si="118"/>
        <v>0</v>
      </c>
      <c r="AR188" s="223">
        <f t="shared" si="118"/>
        <v>0</v>
      </c>
      <c r="AS188" s="223">
        <f t="shared" si="118"/>
        <v>0</v>
      </c>
      <c r="AT188" s="223">
        <f t="shared" si="118"/>
        <v>0</v>
      </c>
      <c r="AU188" s="223">
        <f t="shared" si="119"/>
        <v>0</v>
      </c>
      <c r="AV188" s="223">
        <f t="shared" si="119"/>
        <v>0</v>
      </c>
      <c r="AW188" s="223">
        <f t="shared" si="119"/>
        <v>0</v>
      </c>
      <c r="AX188" s="223">
        <f t="shared" si="119"/>
        <v>0</v>
      </c>
      <c r="AY188" s="223">
        <f t="shared" si="119"/>
        <v>0</v>
      </c>
      <c r="AZ188" s="242"/>
      <c r="BA188" s="244">
        <f t="shared" si="83"/>
        <v>0</v>
      </c>
      <c r="BB188" s="244">
        <f t="shared" si="84"/>
        <v>0</v>
      </c>
      <c r="BC188" s="244">
        <f t="shared" si="85"/>
        <v>0</v>
      </c>
      <c r="BD188" s="244">
        <f t="shared" si="86"/>
        <v>0</v>
      </c>
      <c r="BE188" s="244">
        <f t="shared" si="87"/>
        <v>0</v>
      </c>
      <c r="BF188" s="244">
        <f t="shared" si="88"/>
        <v>0</v>
      </c>
      <c r="BG188" s="244">
        <f t="shared" si="89"/>
        <v>4.1059897688417437E-3</v>
      </c>
      <c r="BH188" s="244">
        <f t="shared" si="90"/>
        <v>6.3205317917088485E-2</v>
      </c>
      <c r="BI188" s="244">
        <f t="shared" si="91"/>
        <v>0</v>
      </c>
      <c r="BJ188" s="244">
        <f t="shared" si="92"/>
        <v>0</v>
      </c>
      <c r="BK188" s="244">
        <f t="shared" si="93"/>
        <v>0</v>
      </c>
      <c r="BL188" s="244">
        <f t="shared" si="94"/>
        <v>0</v>
      </c>
      <c r="BM188" s="244">
        <f t="shared" si="95"/>
        <v>0</v>
      </c>
      <c r="BN188" s="244">
        <f t="shared" si="96"/>
        <v>0</v>
      </c>
      <c r="BO188" s="244">
        <f t="shared" si="97"/>
        <v>0</v>
      </c>
      <c r="BP188" s="244">
        <f t="shared" si="98"/>
        <v>0</v>
      </c>
      <c r="BQ188" s="244">
        <f t="shared" si="99"/>
        <v>0</v>
      </c>
      <c r="BR188" s="244">
        <f t="shared" si="100"/>
        <v>0</v>
      </c>
      <c r="BS188" s="244">
        <f t="shared" si="101"/>
        <v>0</v>
      </c>
      <c r="BT188" s="244">
        <f t="shared" si="102"/>
        <v>6.3205317917088485E-2</v>
      </c>
      <c r="BU188" s="244">
        <f t="shared" si="103"/>
        <v>0</v>
      </c>
      <c r="BV188" s="244">
        <f t="shared" si="104"/>
        <v>0</v>
      </c>
      <c r="BW188" s="244">
        <f t="shared" si="105"/>
        <v>0</v>
      </c>
      <c r="BX188" s="244">
        <f t="shared" si="106"/>
        <v>0</v>
      </c>
      <c r="BY188" s="244"/>
      <c r="BZ188" s="244">
        <f t="shared" si="107"/>
        <v>0</v>
      </c>
      <c r="CA188" s="244">
        <f t="shared" si="108"/>
        <v>0</v>
      </c>
      <c r="CB188" s="244">
        <f t="shared" si="109"/>
        <v>0</v>
      </c>
      <c r="CC188" s="244">
        <f t="shared" si="110"/>
        <v>0</v>
      </c>
      <c r="CD188" s="244">
        <f t="shared" si="111"/>
        <v>0</v>
      </c>
      <c r="CE188" s="244">
        <f t="shared" si="112"/>
        <v>0</v>
      </c>
      <c r="CF188" s="244">
        <f t="shared" si="113"/>
        <v>0</v>
      </c>
      <c r="CG188" s="244">
        <f t="shared" si="114"/>
        <v>0</v>
      </c>
      <c r="CH188" s="244">
        <f t="shared" si="115"/>
        <v>0</v>
      </c>
      <c r="CI188" s="244">
        <f t="shared" si="116"/>
        <v>0</v>
      </c>
      <c r="CJ188" s="244">
        <f t="shared" si="117"/>
        <v>0</v>
      </c>
    </row>
    <row r="189" spans="1:88" ht="60">
      <c r="A189" s="222" t="s">
        <v>3643</v>
      </c>
      <c r="B189" s="232">
        <v>112712</v>
      </c>
      <c r="C189" s="232" t="s">
        <v>1598</v>
      </c>
      <c r="D189" s="232"/>
      <c r="E189" s="232" t="s">
        <v>1599</v>
      </c>
      <c r="F189" s="232"/>
      <c r="G189" s="232">
        <v>9443</v>
      </c>
      <c r="H189" s="232" t="s">
        <v>1600</v>
      </c>
      <c r="I189" s="232" t="s">
        <v>125</v>
      </c>
      <c r="J189" s="232" t="s">
        <v>700</v>
      </c>
      <c r="K189" s="232" t="s">
        <v>1601</v>
      </c>
      <c r="L189" s="232" t="s">
        <v>1602</v>
      </c>
      <c r="M189" s="232">
        <v>2022</v>
      </c>
      <c r="N189" s="232">
        <v>39634006</v>
      </c>
      <c r="O189" s="239">
        <f t="shared" si="82"/>
        <v>1.3682628155863193E-2</v>
      </c>
      <c r="P189" s="232">
        <v>89.8</v>
      </c>
      <c r="Q189" s="232">
        <v>4.0999999999999996</v>
      </c>
      <c r="R189" s="232">
        <v>0</v>
      </c>
      <c r="S189" s="232">
        <v>0</v>
      </c>
      <c r="T189" s="232">
        <v>0</v>
      </c>
      <c r="U189" s="232">
        <v>0</v>
      </c>
      <c r="V189" s="232">
        <v>6.1</v>
      </c>
      <c r="W189" s="232">
        <v>0</v>
      </c>
      <c r="X189" s="232">
        <v>0</v>
      </c>
      <c r="Y189" s="232">
        <v>0</v>
      </c>
      <c r="Z189" s="232">
        <v>0</v>
      </c>
      <c r="AA189" s="232">
        <v>0</v>
      </c>
      <c r="AB189" s="232"/>
      <c r="AC189" s="232">
        <v>82</v>
      </c>
      <c r="AD189" s="232">
        <v>4.0999999999999996</v>
      </c>
      <c r="AE189" s="232">
        <v>0</v>
      </c>
      <c r="AF189" s="232">
        <v>0</v>
      </c>
      <c r="AG189" s="232">
        <v>0</v>
      </c>
      <c r="AH189" s="232">
        <v>0</v>
      </c>
      <c r="AI189" s="232">
        <v>0</v>
      </c>
      <c r="AJ189" s="232">
        <v>0</v>
      </c>
      <c r="AK189" s="232">
        <v>0</v>
      </c>
      <c r="AL189" s="232">
        <v>0</v>
      </c>
      <c r="AM189" s="232">
        <v>0</v>
      </c>
      <c r="AN189" s="233"/>
      <c r="AO189" s="223">
        <f t="shared" si="118"/>
        <v>7.7999999999999972</v>
      </c>
      <c r="AP189" s="223">
        <f t="shared" si="118"/>
        <v>0</v>
      </c>
      <c r="AQ189" s="223">
        <f t="shared" si="118"/>
        <v>0</v>
      </c>
      <c r="AR189" s="223">
        <f t="shared" si="118"/>
        <v>0</v>
      </c>
      <c r="AS189" s="223">
        <f t="shared" si="118"/>
        <v>0</v>
      </c>
      <c r="AT189" s="223">
        <f t="shared" si="118"/>
        <v>0</v>
      </c>
      <c r="AU189" s="223">
        <f t="shared" si="119"/>
        <v>0</v>
      </c>
      <c r="AV189" s="223">
        <f t="shared" si="119"/>
        <v>0</v>
      </c>
      <c r="AW189" s="223">
        <f t="shared" si="119"/>
        <v>0</v>
      </c>
      <c r="AX189" s="223">
        <f t="shared" si="119"/>
        <v>0</v>
      </c>
      <c r="AY189" s="223">
        <f t="shared" si="119"/>
        <v>0</v>
      </c>
      <c r="AZ189" s="242"/>
      <c r="BA189" s="244">
        <f t="shared" si="83"/>
        <v>1.2287000083965147</v>
      </c>
      <c r="BB189" s="244">
        <f t="shared" si="84"/>
        <v>5.6098775439039086E-2</v>
      </c>
      <c r="BC189" s="244">
        <f t="shared" si="85"/>
        <v>0</v>
      </c>
      <c r="BD189" s="244">
        <f t="shared" si="86"/>
        <v>0</v>
      </c>
      <c r="BE189" s="244">
        <f t="shared" si="87"/>
        <v>0</v>
      </c>
      <c r="BF189" s="244">
        <f t="shared" si="88"/>
        <v>0</v>
      </c>
      <c r="BG189" s="244">
        <f t="shared" si="89"/>
        <v>8.3464031750765472E-2</v>
      </c>
      <c r="BH189" s="244">
        <f t="shared" si="90"/>
        <v>0</v>
      </c>
      <c r="BI189" s="244">
        <f t="shared" si="91"/>
        <v>0</v>
      </c>
      <c r="BJ189" s="244">
        <f t="shared" si="92"/>
        <v>0</v>
      </c>
      <c r="BK189" s="244">
        <f t="shared" si="93"/>
        <v>0</v>
      </c>
      <c r="BL189" s="244">
        <f t="shared" si="94"/>
        <v>0</v>
      </c>
      <c r="BM189" s="244">
        <f t="shared" si="95"/>
        <v>0</v>
      </c>
      <c r="BN189" s="244">
        <f t="shared" si="96"/>
        <v>1.1219755087807819</v>
      </c>
      <c r="BO189" s="244">
        <f t="shared" si="97"/>
        <v>5.6098775439039086E-2</v>
      </c>
      <c r="BP189" s="244">
        <f t="shared" si="98"/>
        <v>0</v>
      </c>
      <c r="BQ189" s="244">
        <f t="shared" si="99"/>
        <v>0</v>
      </c>
      <c r="BR189" s="244">
        <f t="shared" si="100"/>
        <v>0</v>
      </c>
      <c r="BS189" s="244">
        <f t="shared" si="101"/>
        <v>0</v>
      </c>
      <c r="BT189" s="244">
        <f t="shared" si="102"/>
        <v>0</v>
      </c>
      <c r="BU189" s="244">
        <f t="shared" si="103"/>
        <v>0</v>
      </c>
      <c r="BV189" s="244">
        <f t="shared" si="104"/>
        <v>0</v>
      </c>
      <c r="BW189" s="244">
        <f t="shared" si="105"/>
        <v>0</v>
      </c>
      <c r="BX189" s="244">
        <f t="shared" si="106"/>
        <v>0</v>
      </c>
      <c r="BY189" s="244"/>
      <c r="BZ189" s="244">
        <f t="shared" si="107"/>
        <v>0.10672449961573287</v>
      </c>
      <c r="CA189" s="244">
        <f t="shared" si="108"/>
        <v>0</v>
      </c>
      <c r="CB189" s="244">
        <f t="shared" si="109"/>
        <v>0</v>
      </c>
      <c r="CC189" s="244">
        <f t="shared" si="110"/>
        <v>0</v>
      </c>
      <c r="CD189" s="244">
        <f t="shared" si="111"/>
        <v>0</v>
      </c>
      <c r="CE189" s="244">
        <f t="shared" si="112"/>
        <v>0</v>
      </c>
      <c r="CF189" s="244">
        <f t="shared" si="113"/>
        <v>0</v>
      </c>
      <c r="CG189" s="244">
        <f t="shared" si="114"/>
        <v>0</v>
      </c>
      <c r="CH189" s="244">
        <f t="shared" si="115"/>
        <v>0</v>
      </c>
      <c r="CI189" s="244">
        <f t="shared" si="116"/>
        <v>0</v>
      </c>
      <c r="CJ189" s="244">
        <f t="shared" si="117"/>
        <v>0</v>
      </c>
    </row>
    <row r="190" spans="1:88" ht="75">
      <c r="A190" s="222" t="s">
        <v>3643</v>
      </c>
      <c r="B190" s="232">
        <v>101532</v>
      </c>
      <c r="C190" s="232" t="s">
        <v>1603</v>
      </c>
      <c r="D190" s="232"/>
      <c r="E190" s="232" t="s">
        <v>1604</v>
      </c>
      <c r="F190" s="232"/>
      <c r="G190" s="232">
        <v>8252</v>
      </c>
      <c r="H190" s="232" t="s">
        <v>1605</v>
      </c>
      <c r="I190" s="232" t="s">
        <v>126</v>
      </c>
      <c r="J190" s="232" t="s">
        <v>700</v>
      </c>
      <c r="K190" s="232" t="s">
        <v>1606</v>
      </c>
      <c r="L190" s="232" t="s">
        <v>1607</v>
      </c>
      <c r="M190" s="232">
        <v>2022</v>
      </c>
      <c r="N190" s="232">
        <v>9529967</v>
      </c>
      <c r="O190" s="239">
        <f t="shared" si="82"/>
        <v>5.8181061779885492E-3</v>
      </c>
      <c r="P190" s="232">
        <v>72.5</v>
      </c>
      <c r="Q190" s="232">
        <v>5</v>
      </c>
      <c r="R190" s="232">
        <v>0</v>
      </c>
      <c r="S190" s="232">
        <v>0</v>
      </c>
      <c r="T190" s="232">
        <v>0</v>
      </c>
      <c r="U190" s="232">
        <v>0</v>
      </c>
      <c r="V190" s="232">
        <v>6.1</v>
      </c>
      <c r="W190" s="232">
        <v>16.399999999999999</v>
      </c>
      <c r="X190" s="232">
        <v>0</v>
      </c>
      <c r="Y190" s="232">
        <v>0</v>
      </c>
      <c r="Z190" s="232">
        <v>0</v>
      </c>
      <c r="AA190" s="232">
        <v>0</v>
      </c>
      <c r="AB190" s="232"/>
      <c r="AC190" s="232">
        <v>0</v>
      </c>
      <c r="AD190" s="232">
        <v>5</v>
      </c>
      <c r="AE190" s="232">
        <v>0</v>
      </c>
      <c r="AF190" s="232">
        <v>0</v>
      </c>
      <c r="AG190" s="232">
        <v>0</v>
      </c>
      <c r="AH190" s="232">
        <v>0</v>
      </c>
      <c r="AI190" s="232">
        <v>16.399999999999999</v>
      </c>
      <c r="AJ190" s="232">
        <v>0</v>
      </c>
      <c r="AK190" s="232">
        <v>0</v>
      </c>
      <c r="AL190" s="232">
        <v>0</v>
      </c>
      <c r="AM190" s="232">
        <v>0</v>
      </c>
      <c r="AN190" s="233"/>
      <c r="AO190" s="223">
        <f t="shared" si="118"/>
        <v>72.5</v>
      </c>
      <c r="AP190" s="223">
        <f t="shared" si="118"/>
        <v>0</v>
      </c>
      <c r="AQ190" s="223">
        <f t="shared" si="118"/>
        <v>0</v>
      </c>
      <c r="AR190" s="223">
        <f t="shared" si="118"/>
        <v>0</v>
      </c>
      <c r="AS190" s="223">
        <f t="shared" si="118"/>
        <v>0</v>
      </c>
      <c r="AT190" s="223">
        <f t="shared" si="118"/>
        <v>0</v>
      </c>
      <c r="AU190" s="223">
        <f t="shared" si="119"/>
        <v>0</v>
      </c>
      <c r="AV190" s="223">
        <f t="shared" si="119"/>
        <v>0</v>
      </c>
      <c r="AW190" s="223">
        <f t="shared" si="119"/>
        <v>0</v>
      </c>
      <c r="AX190" s="223">
        <f t="shared" si="119"/>
        <v>0</v>
      </c>
      <c r="AY190" s="223">
        <f t="shared" si="119"/>
        <v>0</v>
      </c>
      <c r="AZ190" s="242"/>
      <c r="BA190" s="244">
        <f t="shared" si="83"/>
        <v>0.42181269790416981</v>
      </c>
      <c r="BB190" s="244">
        <f t="shared" si="84"/>
        <v>2.9090530889942748E-2</v>
      </c>
      <c r="BC190" s="244">
        <f t="shared" si="85"/>
        <v>0</v>
      </c>
      <c r="BD190" s="244">
        <f t="shared" si="86"/>
        <v>0</v>
      </c>
      <c r="BE190" s="244">
        <f t="shared" si="87"/>
        <v>0</v>
      </c>
      <c r="BF190" s="244">
        <f t="shared" si="88"/>
        <v>0</v>
      </c>
      <c r="BG190" s="244">
        <f t="shared" si="89"/>
        <v>3.5490447685730148E-2</v>
      </c>
      <c r="BH190" s="244">
        <f t="shared" si="90"/>
        <v>9.5416941319012197E-2</v>
      </c>
      <c r="BI190" s="244">
        <f t="shared" si="91"/>
        <v>0</v>
      </c>
      <c r="BJ190" s="244">
        <f t="shared" si="92"/>
        <v>0</v>
      </c>
      <c r="BK190" s="244">
        <f t="shared" si="93"/>
        <v>0</v>
      </c>
      <c r="BL190" s="244">
        <f t="shared" si="94"/>
        <v>0</v>
      </c>
      <c r="BM190" s="244">
        <f t="shared" si="95"/>
        <v>0</v>
      </c>
      <c r="BN190" s="244">
        <f t="shared" si="96"/>
        <v>0</v>
      </c>
      <c r="BO190" s="244">
        <f t="shared" si="97"/>
        <v>2.9090530889942748E-2</v>
      </c>
      <c r="BP190" s="244">
        <f t="shared" si="98"/>
        <v>0</v>
      </c>
      <c r="BQ190" s="244">
        <f t="shared" si="99"/>
        <v>0</v>
      </c>
      <c r="BR190" s="244">
        <f t="shared" si="100"/>
        <v>0</v>
      </c>
      <c r="BS190" s="244">
        <f t="shared" si="101"/>
        <v>0</v>
      </c>
      <c r="BT190" s="244">
        <f t="shared" si="102"/>
        <v>9.5416941319012197E-2</v>
      </c>
      <c r="BU190" s="244">
        <f t="shared" si="103"/>
        <v>0</v>
      </c>
      <c r="BV190" s="244">
        <f t="shared" si="104"/>
        <v>0</v>
      </c>
      <c r="BW190" s="244">
        <f t="shared" si="105"/>
        <v>0</v>
      </c>
      <c r="BX190" s="244">
        <f t="shared" si="106"/>
        <v>0</v>
      </c>
      <c r="BY190" s="244"/>
      <c r="BZ190" s="244">
        <f t="shared" si="107"/>
        <v>0.42181269790416981</v>
      </c>
      <c r="CA190" s="244">
        <f t="shared" si="108"/>
        <v>0</v>
      </c>
      <c r="CB190" s="244">
        <f t="shared" si="109"/>
        <v>0</v>
      </c>
      <c r="CC190" s="244">
        <f t="shared" si="110"/>
        <v>0</v>
      </c>
      <c r="CD190" s="244">
        <f t="shared" si="111"/>
        <v>0</v>
      </c>
      <c r="CE190" s="244">
        <f t="shared" si="112"/>
        <v>0</v>
      </c>
      <c r="CF190" s="244">
        <f t="shared" si="113"/>
        <v>0</v>
      </c>
      <c r="CG190" s="244">
        <f t="shared" si="114"/>
        <v>0</v>
      </c>
      <c r="CH190" s="244">
        <f t="shared" si="115"/>
        <v>0</v>
      </c>
      <c r="CI190" s="244">
        <f t="shared" si="116"/>
        <v>0</v>
      </c>
      <c r="CJ190" s="244">
        <f t="shared" si="117"/>
        <v>0</v>
      </c>
    </row>
    <row r="191" spans="1:88" ht="60">
      <c r="A191" s="222" t="s">
        <v>3643</v>
      </c>
      <c r="B191" s="232">
        <v>98197</v>
      </c>
      <c r="C191" s="232" t="s">
        <v>1608</v>
      </c>
      <c r="D191" s="232"/>
      <c r="E191" s="232" t="s">
        <v>1609</v>
      </c>
      <c r="F191" s="232"/>
      <c r="G191" s="232">
        <v>9444</v>
      </c>
      <c r="H191" s="232" t="s">
        <v>1610</v>
      </c>
      <c r="I191" s="232" t="s">
        <v>125</v>
      </c>
      <c r="J191" s="232" t="s">
        <v>700</v>
      </c>
      <c r="K191" s="232" t="s">
        <v>1611</v>
      </c>
      <c r="L191" s="232" t="s">
        <v>1612</v>
      </c>
      <c r="M191" s="232">
        <v>2022</v>
      </c>
      <c r="N191" s="232">
        <v>56700478</v>
      </c>
      <c r="O191" s="239">
        <f t="shared" si="82"/>
        <v>1.9574391665927022E-2</v>
      </c>
      <c r="P191" s="232">
        <v>27.97</v>
      </c>
      <c r="Q191" s="232">
        <v>1</v>
      </c>
      <c r="R191" s="232">
        <v>0</v>
      </c>
      <c r="S191" s="232">
        <v>0</v>
      </c>
      <c r="T191" s="232">
        <v>0</v>
      </c>
      <c r="U191" s="232">
        <v>0</v>
      </c>
      <c r="V191" s="232">
        <v>6.1</v>
      </c>
      <c r="W191" s="232">
        <v>64.930000000000007</v>
      </c>
      <c r="X191" s="232">
        <v>0</v>
      </c>
      <c r="Y191" s="232">
        <v>0</v>
      </c>
      <c r="Z191" s="232">
        <v>0</v>
      </c>
      <c r="AA191" s="232">
        <v>0</v>
      </c>
      <c r="AB191" s="232"/>
      <c r="AC191" s="232">
        <v>27.97</v>
      </c>
      <c r="AD191" s="232">
        <v>1</v>
      </c>
      <c r="AE191" s="232">
        <v>0</v>
      </c>
      <c r="AF191" s="232">
        <v>0</v>
      </c>
      <c r="AG191" s="232">
        <v>0</v>
      </c>
      <c r="AH191" s="232">
        <v>0</v>
      </c>
      <c r="AI191" s="232">
        <v>64.930000000000007</v>
      </c>
      <c r="AJ191" s="232">
        <v>0</v>
      </c>
      <c r="AK191" s="232">
        <v>0</v>
      </c>
      <c r="AL191" s="232">
        <v>0</v>
      </c>
      <c r="AM191" s="232">
        <v>0</v>
      </c>
      <c r="AN191" s="233"/>
      <c r="AO191" s="223">
        <f t="shared" si="118"/>
        <v>0</v>
      </c>
      <c r="AP191" s="223">
        <f t="shared" si="118"/>
        <v>0</v>
      </c>
      <c r="AQ191" s="223">
        <f t="shared" si="118"/>
        <v>0</v>
      </c>
      <c r="AR191" s="223">
        <f t="shared" si="118"/>
        <v>0</v>
      </c>
      <c r="AS191" s="223">
        <f t="shared" si="118"/>
        <v>0</v>
      </c>
      <c r="AT191" s="223">
        <f t="shared" si="118"/>
        <v>0</v>
      </c>
      <c r="AU191" s="223">
        <f t="shared" si="119"/>
        <v>0</v>
      </c>
      <c r="AV191" s="223">
        <f t="shared" si="119"/>
        <v>0</v>
      </c>
      <c r="AW191" s="223">
        <f t="shared" si="119"/>
        <v>0</v>
      </c>
      <c r="AX191" s="223">
        <f t="shared" si="119"/>
        <v>0</v>
      </c>
      <c r="AY191" s="223">
        <f t="shared" si="119"/>
        <v>0</v>
      </c>
      <c r="AZ191" s="242"/>
      <c r="BA191" s="244">
        <f t="shared" si="83"/>
        <v>0.5474957348959788</v>
      </c>
      <c r="BB191" s="244">
        <f t="shared" si="84"/>
        <v>1.9574391665927022E-2</v>
      </c>
      <c r="BC191" s="244">
        <f t="shared" si="85"/>
        <v>0</v>
      </c>
      <c r="BD191" s="244">
        <f t="shared" si="86"/>
        <v>0</v>
      </c>
      <c r="BE191" s="244">
        <f t="shared" si="87"/>
        <v>0</v>
      </c>
      <c r="BF191" s="244">
        <f t="shared" si="88"/>
        <v>0</v>
      </c>
      <c r="BG191" s="244">
        <f t="shared" si="89"/>
        <v>0.11940378916215483</v>
      </c>
      <c r="BH191" s="244">
        <f t="shared" si="90"/>
        <v>1.2709652508686418</v>
      </c>
      <c r="BI191" s="244">
        <f t="shared" si="91"/>
        <v>0</v>
      </c>
      <c r="BJ191" s="244">
        <f t="shared" si="92"/>
        <v>0</v>
      </c>
      <c r="BK191" s="244">
        <f t="shared" si="93"/>
        <v>0</v>
      </c>
      <c r="BL191" s="244">
        <f t="shared" si="94"/>
        <v>0</v>
      </c>
      <c r="BM191" s="244">
        <f t="shared" si="95"/>
        <v>0</v>
      </c>
      <c r="BN191" s="244">
        <f t="shared" si="96"/>
        <v>0.5474957348959788</v>
      </c>
      <c r="BO191" s="244">
        <f t="shared" si="97"/>
        <v>1.9574391665927022E-2</v>
      </c>
      <c r="BP191" s="244">
        <f t="shared" si="98"/>
        <v>0</v>
      </c>
      <c r="BQ191" s="244">
        <f t="shared" si="99"/>
        <v>0</v>
      </c>
      <c r="BR191" s="244">
        <f t="shared" si="100"/>
        <v>0</v>
      </c>
      <c r="BS191" s="244">
        <f t="shared" si="101"/>
        <v>0</v>
      </c>
      <c r="BT191" s="244">
        <f t="shared" si="102"/>
        <v>1.2709652508686418</v>
      </c>
      <c r="BU191" s="244">
        <f t="shared" si="103"/>
        <v>0</v>
      </c>
      <c r="BV191" s="244">
        <f t="shared" si="104"/>
        <v>0</v>
      </c>
      <c r="BW191" s="244">
        <f t="shared" si="105"/>
        <v>0</v>
      </c>
      <c r="BX191" s="244">
        <f t="shared" si="106"/>
        <v>0</v>
      </c>
      <c r="BY191" s="244"/>
      <c r="BZ191" s="244">
        <f t="shared" si="107"/>
        <v>0</v>
      </c>
      <c r="CA191" s="244">
        <f t="shared" si="108"/>
        <v>0</v>
      </c>
      <c r="CB191" s="244">
        <f t="shared" si="109"/>
        <v>0</v>
      </c>
      <c r="CC191" s="244">
        <f t="shared" si="110"/>
        <v>0</v>
      </c>
      <c r="CD191" s="244">
        <f t="shared" si="111"/>
        <v>0</v>
      </c>
      <c r="CE191" s="244">
        <f t="shared" si="112"/>
        <v>0</v>
      </c>
      <c r="CF191" s="244">
        <f t="shared" si="113"/>
        <v>0</v>
      </c>
      <c r="CG191" s="244">
        <f t="shared" si="114"/>
        <v>0</v>
      </c>
      <c r="CH191" s="244">
        <f t="shared" si="115"/>
        <v>0</v>
      </c>
      <c r="CI191" s="244">
        <f t="shared" si="116"/>
        <v>0</v>
      </c>
      <c r="CJ191" s="244">
        <f t="shared" si="117"/>
        <v>0</v>
      </c>
    </row>
    <row r="192" spans="1:88" ht="60">
      <c r="A192" s="222" t="s">
        <v>3643</v>
      </c>
      <c r="B192" s="232">
        <v>101533</v>
      </c>
      <c r="C192" s="232" t="s">
        <v>1613</v>
      </c>
      <c r="D192" s="232"/>
      <c r="E192" s="232" t="s">
        <v>1614</v>
      </c>
      <c r="F192" s="232" t="s">
        <v>1615</v>
      </c>
      <c r="G192" s="232">
        <v>8253</v>
      </c>
      <c r="H192" s="232" t="s">
        <v>1616</v>
      </c>
      <c r="I192" s="232" t="s">
        <v>126</v>
      </c>
      <c r="J192" s="232" t="s">
        <v>700</v>
      </c>
      <c r="K192" s="232" t="s">
        <v>1617</v>
      </c>
      <c r="L192" s="232"/>
      <c r="M192" s="232">
        <v>2022</v>
      </c>
      <c r="N192" s="232">
        <v>24835321</v>
      </c>
      <c r="O192" s="239">
        <f t="shared" si="82"/>
        <v>1.5162123283577871E-2</v>
      </c>
      <c r="P192" s="232">
        <v>80.790000000000006</v>
      </c>
      <c r="Q192" s="232">
        <v>3.22</v>
      </c>
      <c r="R192" s="232">
        <v>0</v>
      </c>
      <c r="S192" s="232">
        <v>0</v>
      </c>
      <c r="T192" s="232">
        <v>0.21</v>
      </c>
      <c r="U192" s="232">
        <v>0</v>
      </c>
      <c r="V192" s="232">
        <v>6.1</v>
      </c>
      <c r="W192" s="232">
        <v>9.68</v>
      </c>
      <c r="X192" s="232">
        <v>0</v>
      </c>
      <c r="Y192" s="232">
        <v>0</v>
      </c>
      <c r="Z192" s="232">
        <v>0</v>
      </c>
      <c r="AA192" s="232">
        <v>0</v>
      </c>
      <c r="AB192" s="232"/>
      <c r="AC192" s="232">
        <v>0.26</v>
      </c>
      <c r="AD192" s="232">
        <v>3.22</v>
      </c>
      <c r="AE192" s="232">
        <v>0</v>
      </c>
      <c r="AF192" s="232">
        <v>0</v>
      </c>
      <c r="AG192" s="232">
        <v>0.21</v>
      </c>
      <c r="AH192" s="232">
        <v>0</v>
      </c>
      <c r="AI192" s="232">
        <v>9.68</v>
      </c>
      <c r="AJ192" s="232">
        <v>0</v>
      </c>
      <c r="AK192" s="232">
        <v>0</v>
      </c>
      <c r="AL192" s="232">
        <v>0</v>
      </c>
      <c r="AM192" s="232">
        <v>0</v>
      </c>
      <c r="AN192" s="233"/>
      <c r="AO192" s="223">
        <f t="shared" si="118"/>
        <v>80.53</v>
      </c>
      <c r="AP192" s="223">
        <f t="shared" si="118"/>
        <v>0</v>
      </c>
      <c r="AQ192" s="223">
        <f t="shared" si="118"/>
        <v>0</v>
      </c>
      <c r="AR192" s="223">
        <f t="shared" si="118"/>
        <v>0</v>
      </c>
      <c r="AS192" s="223">
        <f t="shared" si="118"/>
        <v>0</v>
      </c>
      <c r="AT192" s="223">
        <f t="shared" si="118"/>
        <v>0</v>
      </c>
      <c r="AU192" s="223">
        <f t="shared" si="119"/>
        <v>0</v>
      </c>
      <c r="AV192" s="223">
        <f t="shared" si="119"/>
        <v>0</v>
      </c>
      <c r="AW192" s="223">
        <f t="shared" si="119"/>
        <v>0</v>
      </c>
      <c r="AX192" s="223">
        <f t="shared" si="119"/>
        <v>0</v>
      </c>
      <c r="AY192" s="223">
        <f t="shared" si="119"/>
        <v>0</v>
      </c>
      <c r="AZ192" s="242"/>
      <c r="BA192" s="244">
        <f t="shared" si="83"/>
        <v>1.2249479400802563</v>
      </c>
      <c r="BB192" s="244">
        <f t="shared" si="84"/>
        <v>4.882203697312075E-2</v>
      </c>
      <c r="BC192" s="244">
        <f t="shared" si="85"/>
        <v>0</v>
      </c>
      <c r="BD192" s="244">
        <f t="shared" si="86"/>
        <v>0</v>
      </c>
      <c r="BE192" s="244">
        <f t="shared" si="87"/>
        <v>3.1840458895513526E-3</v>
      </c>
      <c r="BF192" s="244">
        <f t="shared" si="88"/>
        <v>0</v>
      </c>
      <c r="BG192" s="244">
        <f t="shared" si="89"/>
        <v>9.2488952029825003E-2</v>
      </c>
      <c r="BH192" s="244">
        <f t="shared" si="90"/>
        <v>0.14676935338503377</v>
      </c>
      <c r="BI192" s="244">
        <f t="shared" si="91"/>
        <v>0</v>
      </c>
      <c r="BJ192" s="244">
        <f t="shared" si="92"/>
        <v>0</v>
      </c>
      <c r="BK192" s="244">
        <f t="shared" si="93"/>
        <v>0</v>
      </c>
      <c r="BL192" s="244">
        <f t="shared" si="94"/>
        <v>0</v>
      </c>
      <c r="BM192" s="244">
        <f t="shared" si="95"/>
        <v>0</v>
      </c>
      <c r="BN192" s="244">
        <f t="shared" si="96"/>
        <v>3.9421520537302468E-3</v>
      </c>
      <c r="BO192" s="244">
        <f t="shared" si="97"/>
        <v>4.882203697312075E-2</v>
      </c>
      <c r="BP192" s="244">
        <f t="shared" si="98"/>
        <v>0</v>
      </c>
      <c r="BQ192" s="244">
        <f t="shared" si="99"/>
        <v>0</v>
      </c>
      <c r="BR192" s="244">
        <f t="shared" si="100"/>
        <v>3.1840458895513526E-3</v>
      </c>
      <c r="BS192" s="244">
        <f t="shared" si="101"/>
        <v>0</v>
      </c>
      <c r="BT192" s="244">
        <f t="shared" si="102"/>
        <v>0.14676935338503377</v>
      </c>
      <c r="BU192" s="244">
        <f t="shared" si="103"/>
        <v>0</v>
      </c>
      <c r="BV192" s="244">
        <f t="shared" si="104"/>
        <v>0</v>
      </c>
      <c r="BW192" s="244">
        <f t="shared" si="105"/>
        <v>0</v>
      </c>
      <c r="BX192" s="244">
        <f t="shared" si="106"/>
        <v>0</v>
      </c>
      <c r="BY192" s="244"/>
      <c r="BZ192" s="244">
        <f t="shared" si="107"/>
        <v>1.2210057880265259</v>
      </c>
      <c r="CA192" s="244">
        <f t="shared" si="108"/>
        <v>0</v>
      </c>
      <c r="CB192" s="244">
        <f t="shared" si="109"/>
        <v>0</v>
      </c>
      <c r="CC192" s="244">
        <f t="shared" si="110"/>
        <v>0</v>
      </c>
      <c r="CD192" s="244">
        <f t="shared" si="111"/>
        <v>0</v>
      </c>
      <c r="CE192" s="244">
        <f t="shared" si="112"/>
        <v>0</v>
      </c>
      <c r="CF192" s="244">
        <f t="shared" si="113"/>
        <v>0</v>
      </c>
      <c r="CG192" s="244">
        <f t="shared" si="114"/>
        <v>0</v>
      </c>
      <c r="CH192" s="244">
        <f t="shared" si="115"/>
        <v>0</v>
      </c>
      <c r="CI192" s="244">
        <f t="shared" si="116"/>
        <v>0</v>
      </c>
      <c r="CJ192" s="244">
        <f t="shared" si="117"/>
        <v>0</v>
      </c>
    </row>
    <row r="193" spans="1:88" ht="60">
      <c r="A193" s="222" t="s">
        <v>3643</v>
      </c>
      <c r="B193" s="232">
        <v>97173</v>
      </c>
      <c r="C193" s="232" t="s">
        <v>1618</v>
      </c>
      <c r="D193" s="232"/>
      <c r="E193" s="232" t="s">
        <v>1619</v>
      </c>
      <c r="F193" s="232"/>
      <c r="G193" s="232">
        <v>5606</v>
      </c>
      <c r="H193" s="232" t="s">
        <v>1620</v>
      </c>
      <c r="I193" s="232" t="s">
        <v>116</v>
      </c>
      <c r="J193" s="232" t="s">
        <v>700</v>
      </c>
      <c r="K193" s="232" t="s">
        <v>1621</v>
      </c>
      <c r="L193" s="232" t="s">
        <v>1622</v>
      </c>
      <c r="M193" s="232">
        <v>2022</v>
      </c>
      <c r="N193" s="232">
        <v>12109294</v>
      </c>
      <c r="O193" s="239">
        <f t="shared" si="82"/>
        <v>2.4553875466422201E-3</v>
      </c>
      <c r="P193" s="240">
        <v>88.8</v>
      </c>
      <c r="Q193" s="232">
        <v>0.6</v>
      </c>
      <c r="R193" s="232">
        <v>0.1</v>
      </c>
      <c r="S193" s="232">
        <v>0</v>
      </c>
      <c r="T193" s="232">
        <v>0</v>
      </c>
      <c r="U193" s="232">
        <v>0</v>
      </c>
      <c r="V193" s="232">
        <v>6.1</v>
      </c>
      <c r="W193" s="232">
        <v>4.4000000000000004</v>
      </c>
      <c r="X193" s="232">
        <v>0</v>
      </c>
      <c r="Y193" s="232">
        <v>0</v>
      </c>
      <c r="Z193" s="232">
        <v>0</v>
      </c>
      <c r="AA193" s="232">
        <v>0</v>
      </c>
      <c r="AB193" s="232"/>
      <c r="AC193" s="232">
        <v>0.2</v>
      </c>
      <c r="AD193" s="232">
        <v>0.6</v>
      </c>
      <c r="AE193" s="232">
        <v>0.1</v>
      </c>
      <c r="AF193" s="232">
        <v>0</v>
      </c>
      <c r="AG193" s="232">
        <v>0</v>
      </c>
      <c r="AH193" s="232">
        <v>0</v>
      </c>
      <c r="AI193" s="232">
        <v>4.4000000000000004</v>
      </c>
      <c r="AJ193" s="232">
        <v>0</v>
      </c>
      <c r="AK193" s="232">
        <v>0</v>
      </c>
      <c r="AL193" s="232">
        <v>0</v>
      </c>
      <c r="AM193" s="232">
        <v>0</v>
      </c>
      <c r="AN193" s="233"/>
      <c r="AO193" s="223">
        <f t="shared" si="118"/>
        <v>88.6</v>
      </c>
      <c r="AP193" s="223">
        <f t="shared" si="118"/>
        <v>0</v>
      </c>
      <c r="AQ193" s="223">
        <f t="shared" si="118"/>
        <v>0</v>
      </c>
      <c r="AR193" s="223">
        <f t="shared" si="118"/>
        <v>0</v>
      </c>
      <c r="AS193" s="223">
        <f t="shared" si="118"/>
        <v>0</v>
      </c>
      <c r="AT193" s="223">
        <f t="shared" si="118"/>
        <v>0</v>
      </c>
      <c r="AU193" s="223">
        <f t="shared" si="119"/>
        <v>0</v>
      </c>
      <c r="AV193" s="223">
        <f t="shared" si="119"/>
        <v>0</v>
      </c>
      <c r="AW193" s="223">
        <f t="shared" si="119"/>
        <v>0</v>
      </c>
      <c r="AX193" s="223">
        <f t="shared" si="119"/>
        <v>0</v>
      </c>
      <c r="AY193" s="223">
        <f t="shared" si="119"/>
        <v>0</v>
      </c>
      <c r="AZ193" s="242"/>
      <c r="BA193" s="244">
        <f t="shared" si="83"/>
        <v>0.21803841414182915</v>
      </c>
      <c r="BB193" s="244">
        <f t="shared" si="84"/>
        <v>1.473232527985332E-3</v>
      </c>
      <c r="BC193" s="244">
        <f t="shared" si="85"/>
        <v>2.4553875466422202E-4</v>
      </c>
      <c r="BD193" s="244">
        <f t="shared" si="86"/>
        <v>0</v>
      </c>
      <c r="BE193" s="244">
        <f t="shared" si="87"/>
        <v>0</v>
      </c>
      <c r="BF193" s="244">
        <f t="shared" si="88"/>
        <v>0</v>
      </c>
      <c r="BG193" s="244">
        <f t="shared" si="89"/>
        <v>1.4977864034517542E-2</v>
      </c>
      <c r="BH193" s="244">
        <f t="shared" si="90"/>
        <v>1.0803705205225769E-2</v>
      </c>
      <c r="BI193" s="244">
        <f t="shared" si="91"/>
        <v>0</v>
      </c>
      <c r="BJ193" s="244">
        <f t="shared" si="92"/>
        <v>0</v>
      </c>
      <c r="BK193" s="244">
        <f t="shared" si="93"/>
        <v>0</v>
      </c>
      <c r="BL193" s="244">
        <f t="shared" si="94"/>
        <v>0</v>
      </c>
      <c r="BM193" s="244">
        <f t="shared" si="95"/>
        <v>0</v>
      </c>
      <c r="BN193" s="244">
        <f t="shared" si="96"/>
        <v>4.9107750932844403E-4</v>
      </c>
      <c r="BO193" s="244">
        <f t="shared" si="97"/>
        <v>1.473232527985332E-3</v>
      </c>
      <c r="BP193" s="244">
        <f t="shared" si="98"/>
        <v>2.4553875466422202E-4</v>
      </c>
      <c r="BQ193" s="244">
        <f t="shared" si="99"/>
        <v>0</v>
      </c>
      <c r="BR193" s="244">
        <f t="shared" si="100"/>
        <v>0</v>
      </c>
      <c r="BS193" s="244">
        <f t="shared" si="101"/>
        <v>0</v>
      </c>
      <c r="BT193" s="244">
        <f t="shared" si="102"/>
        <v>1.0803705205225769E-2</v>
      </c>
      <c r="BU193" s="244">
        <f t="shared" si="103"/>
        <v>0</v>
      </c>
      <c r="BV193" s="244">
        <f t="shared" si="104"/>
        <v>0</v>
      </c>
      <c r="BW193" s="244">
        <f t="shared" si="105"/>
        <v>0</v>
      </c>
      <c r="BX193" s="244">
        <f t="shared" si="106"/>
        <v>0</v>
      </c>
      <c r="BY193" s="244"/>
      <c r="BZ193" s="244">
        <f t="shared" si="107"/>
        <v>0.21754733663250067</v>
      </c>
      <c r="CA193" s="244">
        <f t="shared" si="108"/>
        <v>0</v>
      </c>
      <c r="CB193" s="244">
        <f t="shared" si="109"/>
        <v>0</v>
      </c>
      <c r="CC193" s="244">
        <f t="shared" si="110"/>
        <v>0</v>
      </c>
      <c r="CD193" s="244">
        <f t="shared" si="111"/>
        <v>0</v>
      </c>
      <c r="CE193" s="244">
        <f t="shared" si="112"/>
        <v>0</v>
      </c>
      <c r="CF193" s="244">
        <f t="shared" si="113"/>
        <v>0</v>
      </c>
      <c r="CG193" s="244">
        <f t="shared" si="114"/>
        <v>0</v>
      </c>
      <c r="CH193" s="244">
        <f t="shared" si="115"/>
        <v>0</v>
      </c>
      <c r="CI193" s="244">
        <f t="shared" si="116"/>
        <v>0</v>
      </c>
      <c r="CJ193" s="244">
        <f t="shared" si="117"/>
        <v>0</v>
      </c>
    </row>
    <row r="194" spans="1:88" ht="105">
      <c r="A194" s="222" t="s">
        <v>3643</v>
      </c>
      <c r="B194" s="232">
        <v>112411</v>
      </c>
      <c r="C194" s="232" t="s">
        <v>1623</v>
      </c>
      <c r="D194" s="232"/>
      <c r="E194" s="232" t="s">
        <v>1624</v>
      </c>
      <c r="F194" s="232"/>
      <c r="G194" s="232">
        <v>3537</v>
      </c>
      <c r="H194" s="232" t="s">
        <v>1625</v>
      </c>
      <c r="I194" s="232" t="s">
        <v>117</v>
      </c>
      <c r="J194" s="232" t="s">
        <v>700</v>
      </c>
      <c r="K194" s="232" t="s">
        <v>1626</v>
      </c>
      <c r="L194" s="232" t="s">
        <v>1627</v>
      </c>
      <c r="M194" s="232">
        <v>2022</v>
      </c>
      <c r="N194" s="232">
        <v>1796887</v>
      </c>
      <c r="O194" s="239">
        <f t="shared" ref="O194:O257" si="120">IF(ISNUMBER(MATCH(I194,I$613:I$638,0)), N194/INDEX(N$613:N$638, MATCH(I194,I$613:I$638,0)), "")</f>
        <v>2.5256242130181154E-4</v>
      </c>
      <c r="P194" s="232">
        <v>93.9</v>
      </c>
      <c r="Q194" s="232">
        <v>0</v>
      </c>
      <c r="R194" s="232">
        <v>0</v>
      </c>
      <c r="S194" s="232">
        <v>0</v>
      </c>
      <c r="T194" s="232">
        <v>0</v>
      </c>
      <c r="U194" s="232">
        <v>0</v>
      </c>
      <c r="V194" s="232">
        <v>6.1</v>
      </c>
      <c r="W194" s="232">
        <v>0</v>
      </c>
      <c r="X194" s="232">
        <v>0</v>
      </c>
      <c r="Y194" s="232">
        <v>0</v>
      </c>
      <c r="Z194" s="232">
        <v>0</v>
      </c>
      <c r="AA194" s="232">
        <v>0</v>
      </c>
      <c r="AB194" s="232"/>
      <c r="AC194" s="232">
        <v>93.9</v>
      </c>
      <c r="AD194" s="232">
        <v>0</v>
      </c>
      <c r="AE194" s="232">
        <v>0</v>
      </c>
      <c r="AF194" s="232">
        <v>0</v>
      </c>
      <c r="AG194" s="232">
        <v>0</v>
      </c>
      <c r="AH194" s="232">
        <v>0</v>
      </c>
      <c r="AI194" s="232">
        <v>0</v>
      </c>
      <c r="AJ194" s="232">
        <v>0</v>
      </c>
      <c r="AK194" s="232">
        <v>0</v>
      </c>
      <c r="AL194" s="232">
        <v>0</v>
      </c>
      <c r="AM194" s="232">
        <v>0</v>
      </c>
      <c r="AN194" s="233"/>
      <c r="AO194" s="223">
        <f t="shared" si="118"/>
        <v>0</v>
      </c>
      <c r="AP194" s="223">
        <f t="shared" si="118"/>
        <v>0</v>
      </c>
      <c r="AQ194" s="223">
        <f t="shared" si="118"/>
        <v>0</v>
      </c>
      <c r="AR194" s="223">
        <f t="shared" si="118"/>
        <v>0</v>
      </c>
      <c r="AS194" s="223">
        <f t="shared" si="118"/>
        <v>0</v>
      </c>
      <c r="AT194" s="223">
        <f t="shared" si="118"/>
        <v>0</v>
      </c>
      <c r="AU194" s="223">
        <f t="shared" si="119"/>
        <v>0</v>
      </c>
      <c r="AV194" s="223">
        <f t="shared" si="119"/>
        <v>0</v>
      </c>
      <c r="AW194" s="223">
        <f t="shared" si="119"/>
        <v>0</v>
      </c>
      <c r="AX194" s="223">
        <f t="shared" si="119"/>
        <v>0</v>
      </c>
      <c r="AY194" s="223">
        <f t="shared" si="119"/>
        <v>0</v>
      </c>
      <c r="AZ194" s="242"/>
      <c r="BA194" s="244">
        <f t="shared" si="83"/>
        <v>2.3715611360240106E-2</v>
      </c>
      <c r="BB194" s="244">
        <f t="shared" si="84"/>
        <v>0</v>
      </c>
      <c r="BC194" s="244">
        <f t="shared" si="85"/>
        <v>0</v>
      </c>
      <c r="BD194" s="244">
        <f t="shared" si="86"/>
        <v>0</v>
      </c>
      <c r="BE194" s="244">
        <f t="shared" si="87"/>
        <v>0</v>
      </c>
      <c r="BF194" s="244">
        <f t="shared" si="88"/>
        <v>0</v>
      </c>
      <c r="BG194" s="244">
        <f t="shared" si="89"/>
        <v>1.5406307699410502E-3</v>
      </c>
      <c r="BH194" s="244">
        <f t="shared" si="90"/>
        <v>0</v>
      </c>
      <c r="BI194" s="244">
        <f t="shared" si="91"/>
        <v>0</v>
      </c>
      <c r="BJ194" s="244">
        <f t="shared" si="92"/>
        <v>0</v>
      </c>
      <c r="BK194" s="244">
        <f t="shared" si="93"/>
        <v>0</v>
      </c>
      <c r="BL194" s="244">
        <f t="shared" si="94"/>
        <v>0</v>
      </c>
      <c r="BM194" s="244">
        <f t="shared" si="95"/>
        <v>0</v>
      </c>
      <c r="BN194" s="244">
        <f t="shared" si="96"/>
        <v>2.3715611360240106E-2</v>
      </c>
      <c r="BO194" s="244">
        <f t="shared" si="97"/>
        <v>0</v>
      </c>
      <c r="BP194" s="244">
        <f t="shared" si="98"/>
        <v>0</v>
      </c>
      <c r="BQ194" s="244">
        <f t="shared" si="99"/>
        <v>0</v>
      </c>
      <c r="BR194" s="244">
        <f t="shared" si="100"/>
        <v>0</v>
      </c>
      <c r="BS194" s="244">
        <f t="shared" si="101"/>
        <v>0</v>
      </c>
      <c r="BT194" s="244">
        <f t="shared" si="102"/>
        <v>0</v>
      </c>
      <c r="BU194" s="244">
        <f t="shared" si="103"/>
        <v>0</v>
      </c>
      <c r="BV194" s="244">
        <f t="shared" si="104"/>
        <v>0</v>
      </c>
      <c r="BW194" s="244">
        <f t="shared" si="105"/>
        <v>0</v>
      </c>
      <c r="BX194" s="244">
        <f t="shared" si="106"/>
        <v>0</v>
      </c>
      <c r="BY194" s="244"/>
      <c r="BZ194" s="244">
        <f t="shared" si="107"/>
        <v>0</v>
      </c>
      <c r="CA194" s="244">
        <f t="shared" si="108"/>
        <v>0</v>
      </c>
      <c r="CB194" s="244">
        <f t="shared" si="109"/>
        <v>0</v>
      </c>
      <c r="CC194" s="244">
        <f t="shared" si="110"/>
        <v>0</v>
      </c>
      <c r="CD194" s="244">
        <f t="shared" si="111"/>
        <v>0</v>
      </c>
      <c r="CE194" s="244">
        <f t="shared" si="112"/>
        <v>0</v>
      </c>
      <c r="CF194" s="244">
        <f t="shared" si="113"/>
        <v>0</v>
      </c>
      <c r="CG194" s="244">
        <f t="shared" si="114"/>
        <v>0</v>
      </c>
      <c r="CH194" s="244">
        <f t="shared" si="115"/>
        <v>0</v>
      </c>
      <c r="CI194" s="244">
        <f t="shared" si="116"/>
        <v>0</v>
      </c>
      <c r="CJ194" s="244">
        <f t="shared" si="117"/>
        <v>0</v>
      </c>
    </row>
    <row r="195" spans="1:88" ht="60">
      <c r="A195" s="222" t="s">
        <v>3643</v>
      </c>
      <c r="B195" s="232">
        <v>101671</v>
      </c>
      <c r="C195" s="232" t="s">
        <v>1628</v>
      </c>
      <c r="D195" s="232"/>
      <c r="E195" s="232" t="s">
        <v>1629</v>
      </c>
      <c r="F195" s="232"/>
      <c r="G195" s="232">
        <v>9312</v>
      </c>
      <c r="H195" s="232" t="s">
        <v>1630</v>
      </c>
      <c r="I195" s="232" t="s">
        <v>125</v>
      </c>
      <c r="J195" s="232" t="s">
        <v>700</v>
      </c>
      <c r="K195" s="232" t="s">
        <v>1631</v>
      </c>
      <c r="L195" s="232"/>
      <c r="M195" s="232">
        <v>2022</v>
      </c>
      <c r="N195" s="232">
        <v>5358915</v>
      </c>
      <c r="O195" s="239">
        <f t="shared" si="120"/>
        <v>1.850028515004958E-3</v>
      </c>
      <c r="P195" s="232">
        <v>73.27</v>
      </c>
      <c r="Q195" s="232">
        <v>20.63</v>
      </c>
      <c r="R195" s="232">
        <v>0</v>
      </c>
      <c r="S195" s="232">
        <v>0</v>
      </c>
      <c r="T195" s="232">
        <v>0</v>
      </c>
      <c r="U195" s="232">
        <v>0</v>
      </c>
      <c r="V195" s="232">
        <v>6.1</v>
      </c>
      <c r="W195" s="232">
        <v>0</v>
      </c>
      <c r="X195" s="232">
        <v>0</v>
      </c>
      <c r="Y195" s="232">
        <v>0</v>
      </c>
      <c r="Z195" s="232">
        <v>0</v>
      </c>
      <c r="AA195" s="232">
        <v>0</v>
      </c>
      <c r="AB195" s="232"/>
      <c r="AC195" s="232">
        <v>73.27</v>
      </c>
      <c r="AD195" s="232">
        <v>20.63</v>
      </c>
      <c r="AE195" s="232">
        <v>0</v>
      </c>
      <c r="AF195" s="232">
        <v>0</v>
      </c>
      <c r="AG195" s="232">
        <v>0</v>
      </c>
      <c r="AH195" s="232">
        <v>0</v>
      </c>
      <c r="AI195" s="232">
        <v>0</v>
      </c>
      <c r="AJ195" s="232">
        <v>0</v>
      </c>
      <c r="AK195" s="232">
        <v>0</v>
      </c>
      <c r="AL195" s="232">
        <v>0</v>
      </c>
      <c r="AM195" s="232">
        <v>0</v>
      </c>
      <c r="AN195" s="233"/>
      <c r="AO195" s="223">
        <f t="shared" si="118"/>
        <v>0</v>
      </c>
      <c r="AP195" s="223">
        <f t="shared" si="118"/>
        <v>0</v>
      </c>
      <c r="AQ195" s="223">
        <f t="shared" si="118"/>
        <v>0</v>
      </c>
      <c r="AR195" s="223">
        <f t="shared" si="118"/>
        <v>0</v>
      </c>
      <c r="AS195" s="223">
        <f t="shared" si="118"/>
        <v>0</v>
      </c>
      <c r="AT195" s="223">
        <f t="shared" si="118"/>
        <v>0</v>
      </c>
      <c r="AU195" s="223">
        <f t="shared" si="119"/>
        <v>0</v>
      </c>
      <c r="AV195" s="223">
        <f t="shared" si="119"/>
        <v>0</v>
      </c>
      <c r="AW195" s="223">
        <f t="shared" si="119"/>
        <v>0</v>
      </c>
      <c r="AX195" s="223">
        <f t="shared" si="119"/>
        <v>0</v>
      </c>
      <c r="AY195" s="223">
        <f t="shared" si="119"/>
        <v>0</v>
      </c>
      <c r="AZ195" s="242"/>
      <c r="BA195" s="244">
        <f t="shared" ref="BA195:BA258" si="121">P195*$O195</f>
        <v>0.13555158929441327</v>
      </c>
      <c r="BB195" s="244">
        <f t="shared" ref="BB195:BB258" si="122">Q195*$O195</f>
        <v>3.8166088264552284E-2</v>
      </c>
      <c r="BC195" s="244">
        <f t="shared" ref="BC195:BC258" si="123">R195*$O195</f>
        <v>0</v>
      </c>
      <c r="BD195" s="244">
        <f t="shared" ref="BD195:BD258" si="124">S195*$O195</f>
        <v>0</v>
      </c>
      <c r="BE195" s="244">
        <f t="shared" ref="BE195:BE258" si="125">T195*$O195</f>
        <v>0</v>
      </c>
      <c r="BF195" s="244">
        <f t="shared" ref="BF195:BF258" si="126">U195*$O195</f>
        <v>0</v>
      </c>
      <c r="BG195" s="244">
        <f t="shared" ref="BG195:BG258" si="127">V195*$O195</f>
        <v>1.1285173941530243E-2</v>
      </c>
      <c r="BH195" s="244">
        <f t="shared" ref="BH195:BH258" si="128">W195*$O195</f>
        <v>0</v>
      </c>
      <c r="BI195" s="244">
        <f t="shared" ref="BI195:BI258" si="129">X195*$O195</f>
        <v>0</v>
      </c>
      <c r="BJ195" s="244">
        <f t="shared" ref="BJ195:BJ258" si="130">Y195*$O195</f>
        <v>0</v>
      </c>
      <c r="BK195" s="244">
        <f t="shared" ref="BK195:BK258" si="131">Z195*$O195</f>
        <v>0</v>
      </c>
      <c r="BL195" s="244">
        <f t="shared" ref="BL195:BL258" si="132">AA195*$O195</f>
        <v>0</v>
      </c>
      <c r="BM195" s="244">
        <f t="shared" ref="BM195:BM258" si="133">AB195*$O195</f>
        <v>0</v>
      </c>
      <c r="BN195" s="244">
        <f t="shared" ref="BN195:BN258" si="134">AC195*$O195</f>
        <v>0.13555158929441327</v>
      </c>
      <c r="BO195" s="244">
        <f t="shared" ref="BO195:BO258" si="135">AD195*$O195</f>
        <v>3.8166088264552284E-2</v>
      </c>
      <c r="BP195" s="244">
        <f t="shared" ref="BP195:BP258" si="136">AE195*$O195</f>
        <v>0</v>
      </c>
      <c r="BQ195" s="244">
        <f t="shared" ref="BQ195:BQ258" si="137">AF195*$O195</f>
        <v>0</v>
      </c>
      <c r="BR195" s="244">
        <f t="shared" ref="BR195:BR258" si="138">AG195*$O195</f>
        <v>0</v>
      </c>
      <c r="BS195" s="244">
        <f t="shared" ref="BS195:BS258" si="139">AH195*$O195</f>
        <v>0</v>
      </c>
      <c r="BT195" s="244">
        <f t="shared" ref="BT195:BT258" si="140">AI195*$O195</f>
        <v>0</v>
      </c>
      <c r="BU195" s="244">
        <f t="shared" ref="BU195:BU258" si="141">AJ195*$O195</f>
        <v>0</v>
      </c>
      <c r="BV195" s="244">
        <f t="shared" ref="BV195:BV258" si="142">AK195*$O195</f>
        <v>0</v>
      </c>
      <c r="BW195" s="244">
        <f t="shared" ref="BW195:BW258" si="143">AL195*$O195</f>
        <v>0</v>
      </c>
      <c r="BX195" s="244">
        <f t="shared" ref="BX195:BX258" si="144">AM195*$O195</f>
        <v>0</v>
      </c>
      <c r="BY195" s="244"/>
      <c r="BZ195" s="244">
        <f t="shared" ref="BZ195:BZ258" si="145">AO195*$O195</f>
        <v>0</v>
      </c>
      <c r="CA195" s="244">
        <f t="shared" ref="CA195:CA258" si="146">AP195*$O195</f>
        <v>0</v>
      </c>
      <c r="CB195" s="244">
        <f t="shared" ref="CB195:CB258" si="147">AQ195*$O195</f>
        <v>0</v>
      </c>
      <c r="CC195" s="244">
        <f t="shared" ref="CC195:CC258" si="148">AR195*$O195</f>
        <v>0</v>
      </c>
      <c r="CD195" s="244">
        <f t="shared" ref="CD195:CD258" si="149">AS195*$O195</f>
        <v>0</v>
      </c>
      <c r="CE195" s="244">
        <f t="shared" ref="CE195:CE258" si="150">AT195*$O195</f>
        <v>0</v>
      </c>
      <c r="CF195" s="244">
        <f t="shared" ref="CF195:CF258" si="151">AU195*$O195</f>
        <v>0</v>
      </c>
      <c r="CG195" s="244">
        <f t="shared" ref="CG195:CG258" si="152">AV195*$O195</f>
        <v>0</v>
      </c>
      <c r="CH195" s="244">
        <f t="shared" ref="CH195:CH258" si="153">AW195*$O195</f>
        <v>0</v>
      </c>
      <c r="CI195" s="244">
        <f t="shared" ref="CI195:CI258" si="154">AX195*$O195</f>
        <v>0</v>
      </c>
      <c r="CJ195" s="244">
        <f t="shared" ref="CJ195:CJ258" si="155">AY195*$O195</f>
        <v>0</v>
      </c>
    </row>
    <row r="196" spans="1:88" ht="60">
      <c r="A196" s="222" t="s">
        <v>3643</v>
      </c>
      <c r="B196" s="232">
        <v>112355</v>
      </c>
      <c r="C196" s="232" t="s">
        <v>1632</v>
      </c>
      <c r="D196" s="232" t="s">
        <v>1633</v>
      </c>
      <c r="E196" s="232" t="s">
        <v>1634</v>
      </c>
      <c r="F196" s="232"/>
      <c r="G196" s="232">
        <v>8858</v>
      </c>
      <c r="H196" s="232" t="s">
        <v>1635</v>
      </c>
      <c r="I196" s="232" t="s">
        <v>949</v>
      </c>
      <c r="J196" s="232" t="s">
        <v>700</v>
      </c>
      <c r="K196" s="232" t="s">
        <v>1636</v>
      </c>
      <c r="L196" s="232"/>
      <c r="M196" s="232">
        <v>2022</v>
      </c>
      <c r="N196" s="232">
        <v>888635</v>
      </c>
      <c r="O196" s="239">
        <f t="shared" si="120"/>
        <v>1.1071332919374483E-3</v>
      </c>
      <c r="P196" s="232">
        <v>93.9</v>
      </c>
      <c r="Q196" s="232">
        <v>0</v>
      </c>
      <c r="R196" s="232">
        <v>0</v>
      </c>
      <c r="S196" s="232">
        <v>0</v>
      </c>
      <c r="T196" s="232">
        <v>0</v>
      </c>
      <c r="U196" s="232">
        <v>0</v>
      </c>
      <c r="V196" s="232">
        <v>6.1</v>
      </c>
      <c r="W196" s="232">
        <v>0</v>
      </c>
      <c r="X196" s="232">
        <v>0</v>
      </c>
      <c r="Y196" s="232">
        <v>0</v>
      </c>
      <c r="Z196" s="232">
        <v>0</v>
      </c>
      <c r="AA196" s="232">
        <v>0</v>
      </c>
      <c r="AB196" s="232"/>
      <c r="AC196" s="232">
        <v>0</v>
      </c>
      <c r="AD196" s="232">
        <v>0</v>
      </c>
      <c r="AE196" s="232">
        <v>0</v>
      </c>
      <c r="AF196" s="232">
        <v>0</v>
      </c>
      <c r="AG196" s="232">
        <v>0</v>
      </c>
      <c r="AH196" s="232">
        <v>0</v>
      </c>
      <c r="AI196" s="232">
        <v>0</v>
      </c>
      <c r="AJ196" s="232">
        <v>0</v>
      </c>
      <c r="AK196" s="232">
        <v>0</v>
      </c>
      <c r="AL196" s="232">
        <v>0</v>
      </c>
      <c r="AM196" s="232">
        <v>0</v>
      </c>
      <c r="AN196" s="233"/>
      <c r="AO196" s="223">
        <f t="shared" si="118"/>
        <v>93.9</v>
      </c>
      <c r="AP196" s="223">
        <f t="shared" si="118"/>
        <v>0</v>
      </c>
      <c r="AQ196" s="223">
        <f t="shared" si="118"/>
        <v>0</v>
      </c>
      <c r="AR196" s="223">
        <f t="shared" si="118"/>
        <v>0</v>
      </c>
      <c r="AS196" s="223">
        <f t="shared" si="118"/>
        <v>0</v>
      </c>
      <c r="AT196" s="223">
        <f t="shared" si="118"/>
        <v>0</v>
      </c>
      <c r="AU196" s="223">
        <f t="shared" si="119"/>
        <v>0</v>
      </c>
      <c r="AV196" s="223">
        <f t="shared" si="119"/>
        <v>0</v>
      </c>
      <c r="AW196" s="223">
        <f t="shared" si="119"/>
        <v>0</v>
      </c>
      <c r="AX196" s="223">
        <f t="shared" si="119"/>
        <v>0</v>
      </c>
      <c r="AY196" s="223">
        <f t="shared" si="119"/>
        <v>0</v>
      </c>
      <c r="AZ196" s="242"/>
      <c r="BA196" s="244">
        <f t="shared" si="121"/>
        <v>0.1039598161129264</v>
      </c>
      <c r="BB196" s="244">
        <f t="shared" si="122"/>
        <v>0</v>
      </c>
      <c r="BC196" s="244">
        <f t="shared" si="123"/>
        <v>0</v>
      </c>
      <c r="BD196" s="244">
        <f t="shared" si="124"/>
        <v>0</v>
      </c>
      <c r="BE196" s="244">
        <f t="shared" si="125"/>
        <v>0</v>
      </c>
      <c r="BF196" s="244">
        <f t="shared" si="126"/>
        <v>0</v>
      </c>
      <c r="BG196" s="244">
        <f t="shared" si="127"/>
        <v>6.7535130808184345E-3</v>
      </c>
      <c r="BH196" s="244">
        <f t="shared" si="128"/>
        <v>0</v>
      </c>
      <c r="BI196" s="244">
        <f t="shared" si="129"/>
        <v>0</v>
      </c>
      <c r="BJ196" s="244">
        <f t="shared" si="130"/>
        <v>0</v>
      </c>
      <c r="BK196" s="244">
        <f t="shared" si="131"/>
        <v>0</v>
      </c>
      <c r="BL196" s="244">
        <f t="shared" si="132"/>
        <v>0</v>
      </c>
      <c r="BM196" s="244">
        <f t="shared" si="133"/>
        <v>0</v>
      </c>
      <c r="BN196" s="244">
        <f t="shared" si="134"/>
        <v>0</v>
      </c>
      <c r="BO196" s="244">
        <f t="shared" si="135"/>
        <v>0</v>
      </c>
      <c r="BP196" s="244">
        <f t="shared" si="136"/>
        <v>0</v>
      </c>
      <c r="BQ196" s="244">
        <f t="shared" si="137"/>
        <v>0</v>
      </c>
      <c r="BR196" s="244">
        <f t="shared" si="138"/>
        <v>0</v>
      </c>
      <c r="BS196" s="244">
        <f t="shared" si="139"/>
        <v>0</v>
      </c>
      <c r="BT196" s="244">
        <f t="shared" si="140"/>
        <v>0</v>
      </c>
      <c r="BU196" s="244">
        <f t="shared" si="141"/>
        <v>0</v>
      </c>
      <c r="BV196" s="244">
        <f t="shared" si="142"/>
        <v>0</v>
      </c>
      <c r="BW196" s="244">
        <f t="shared" si="143"/>
        <v>0</v>
      </c>
      <c r="BX196" s="244">
        <f t="shared" si="144"/>
        <v>0</v>
      </c>
      <c r="BY196" s="244"/>
      <c r="BZ196" s="244">
        <f t="shared" si="145"/>
        <v>0.1039598161129264</v>
      </c>
      <c r="CA196" s="244">
        <f t="shared" si="146"/>
        <v>0</v>
      </c>
      <c r="CB196" s="244">
        <f t="shared" si="147"/>
        <v>0</v>
      </c>
      <c r="CC196" s="244">
        <f t="shared" si="148"/>
        <v>0</v>
      </c>
      <c r="CD196" s="244">
        <f t="shared" si="149"/>
        <v>0</v>
      </c>
      <c r="CE196" s="244">
        <f t="shared" si="150"/>
        <v>0</v>
      </c>
      <c r="CF196" s="244">
        <f t="shared" si="151"/>
        <v>0</v>
      </c>
      <c r="CG196" s="244">
        <f t="shared" si="152"/>
        <v>0</v>
      </c>
      <c r="CH196" s="244">
        <f t="shared" si="153"/>
        <v>0</v>
      </c>
      <c r="CI196" s="244">
        <f t="shared" si="154"/>
        <v>0</v>
      </c>
      <c r="CJ196" s="244">
        <f t="shared" si="155"/>
        <v>0</v>
      </c>
    </row>
    <row r="197" spans="1:88" ht="255">
      <c r="A197" s="222" t="s">
        <v>3643</v>
      </c>
      <c r="B197" s="232">
        <v>127225</v>
      </c>
      <c r="C197" s="232" t="s">
        <v>1637</v>
      </c>
      <c r="D197" s="232"/>
      <c r="E197" s="232" t="s">
        <v>1638</v>
      </c>
      <c r="F197" s="232"/>
      <c r="G197" s="232">
        <v>5082</v>
      </c>
      <c r="H197" s="232" t="s">
        <v>1639</v>
      </c>
      <c r="I197" s="232" t="s">
        <v>116</v>
      </c>
      <c r="J197" s="232" t="s">
        <v>700</v>
      </c>
      <c r="K197" s="232" t="s">
        <v>1640</v>
      </c>
      <c r="L197" s="232" t="s">
        <v>1641</v>
      </c>
      <c r="M197" s="232">
        <v>2022</v>
      </c>
      <c r="N197" s="232">
        <v>11396267</v>
      </c>
      <c r="O197" s="239">
        <f t="shared" si="120"/>
        <v>2.3108078860757443E-3</v>
      </c>
      <c r="P197" s="240">
        <v>90.1</v>
      </c>
      <c r="Q197" s="232">
        <v>3.8</v>
      </c>
      <c r="R197" s="232">
        <v>0</v>
      </c>
      <c r="S197" s="232">
        <v>0</v>
      </c>
      <c r="T197" s="232">
        <v>0</v>
      </c>
      <c r="U197" s="232">
        <v>0</v>
      </c>
      <c r="V197" s="232">
        <v>6.1</v>
      </c>
      <c r="W197" s="232">
        <v>0</v>
      </c>
      <c r="X197" s="232">
        <v>0</v>
      </c>
      <c r="Y197" s="232">
        <v>0</v>
      </c>
      <c r="Z197" s="232">
        <v>0</v>
      </c>
      <c r="AA197" s="232">
        <v>0</v>
      </c>
      <c r="AB197" s="232"/>
      <c r="AC197" s="232">
        <v>90.1</v>
      </c>
      <c r="AD197" s="232">
        <v>3.8</v>
      </c>
      <c r="AE197" s="232">
        <v>0</v>
      </c>
      <c r="AF197" s="232">
        <v>0</v>
      </c>
      <c r="AG197" s="232">
        <v>0</v>
      </c>
      <c r="AH197" s="232">
        <v>0</v>
      </c>
      <c r="AI197" s="232">
        <v>0</v>
      </c>
      <c r="AJ197" s="232">
        <v>0</v>
      </c>
      <c r="AK197" s="232">
        <v>0</v>
      </c>
      <c r="AL197" s="232">
        <v>0</v>
      </c>
      <c r="AM197" s="232">
        <v>0</v>
      </c>
      <c r="AN197" s="233" t="s">
        <v>754</v>
      </c>
      <c r="AO197" s="223">
        <f t="shared" si="118"/>
        <v>0</v>
      </c>
      <c r="AP197" s="223">
        <f t="shared" si="118"/>
        <v>0</v>
      </c>
      <c r="AQ197" s="223">
        <f t="shared" si="118"/>
        <v>0</v>
      </c>
      <c r="AR197" s="223">
        <f t="shared" si="118"/>
        <v>0</v>
      </c>
      <c r="AS197" s="223">
        <f t="shared" si="118"/>
        <v>0</v>
      </c>
      <c r="AT197" s="223">
        <f t="shared" si="118"/>
        <v>0</v>
      </c>
      <c r="AU197" s="223">
        <f t="shared" si="119"/>
        <v>0</v>
      </c>
      <c r="AV197" s="223">
        <f t="shared" si="119"/>
        <v>0</v>
      </c>
      <c r="AW197" s="223">
        <f t="shared" si="119"/>
        <v>0</v>
      </c>
      <c r="AX197" s="223">
        <f t="shared" si="119"/>
        <v>0</v>
      </c>
      <c r="AY197" s="223">
        <f t="shared" si="119"/>
        <v>0</v>
      </c>
      <c r="AZ197" s="242"/>
      <c r="BA197" s="244">
        <f t="shared" si="121"/>
        <v>0.20820379053542454</v>
      </c>
      <c r="BB197" s="244">
        <f t="shared" si="122"/>
        <v>8.7810699670878272E-3</v>
      </c>
      <c r="BC197" s="244">
        <f t="shared" si="123"/>
        <v>0</v>
      </c>
      <c r="BD197" s="244">
        <f t="shared" si="124"/>
        <v>0</v>
      </c>
      <c r="BE197" s="244">
        <f t="shared" si="125"/>
        <v>0</v>
      </c>
      <c r="BF197" s="244">
        <f t="shared" si="126"/>
        <v>0</v>
      </c>
      <c r="BG197" s="244">
        <f t="shared" si="127"/>
        <v>1.409592810506204E-2</v>
      </c>
      <c r="BH197" s="244">
        <f t="shared" si="128"/>
        <v>0</v>
      </c>
      <c r="BI197" s="244">
        <f t="shared" si="129"/>
        <v>0</v>
      </c>
      <c r="BJ197" s="244">
        <f t="shared" si="130"/>
        <v>0</v>
      </c>
      <c r="BK197" s="244">
        <f t="shared" si="131"/>
        <v>0</v>
      </c>
      <c r="BL197" s="244">
        <f t="shared" si="132"/>
        <v>0</v>
      </c>
      <c r="BM197" s="244">
        <f t="shared" si="133"/>
        <v>0</v>
      </c>
      <c r="BN197" s="244">
        <f t="shared" si="134"/>
        <v>0.20820379053542454</v>
      </c>
      <c r="BO197" s="244">
        <f t="shared" si="135"/>
        <v>8.7810699670878272E-3</v>
      </c>
      <c r="BP197" s="244">
        <f t="shared" si="136"/>
        <v>0</v>
      </c>
      <c r="BQ197" s="244">
        <f t="shared" si="137"/>
        <v>0</v>
      </c>
      <c r="BR197" s="244">
        <f t="shared" si="138"/>
        <v>0</v>
      </c>
      <c r="BS197" s="244">
        <f t="shared" si="139"/>
        <v>0</v>
      </c>
      <c r="BT197" s="244">
        <f t="shared" si="140"/>
        <v>0</v>
      </c>
      <c r="BU197" s="244">
        <f t="shared" si="141"/>
        <v>0</v>
      </c>
      <c r="BV197" s="244">
        <f t="shared" si="142"/>
        <v>0</v>
      </c>
      <c r="BW197" s="244">
        <f t="shared" si="143"/>
        <v>0</v>
      </c>
      <c r="BX197" s="244">
        <f t="shared" si="144"/>
        <v>0</v>
      </c>
      <c r="BY197" s="244"/>
      <c r="BZ197" s="244">
        <f t="shared" si="145"/>
        <v>0</v>
      </c>
      <c r="CA197" s="244">
        <f t="shared" si="146"/>
        <v>0</v>
      </c>
      <c r="CB197" s="244">
        <f t="shared" si="147"/>
        <v>0</v>
      </c>
      <c r="CC197" s="244">
        <f t="shared" si="148"/>
        <v>0</v>
      </c>
      <c r="CD197" s="244">
        <f t="shared" si="149"/>
        <v>0</v>
      </c>
      <c r="CE197" s="244">
        <f t="shared" si="150"/>
        <v>0</v>
      </c>
      <c r="CF197" s="244">
        <f t="shared" si="151"/>
        <v>0</v>
      </c>
      <c r="CG197" s="244">
        <f t="shared" si="152"/>
        <v>0</v>
      </c>
      <c r="CH197" s="244">
        <f t="shared" si="153"/>
        <v>0</v>
      </c>
      <c r="CI197" s="244">
        <f t="shared" si="154"/>
        <v>0</v>
      </c>
      <c r="CJ197" s="244">
        <f t="shared" si="155"/>
        <v>0</v>
      </c>
    </row>
    <row r="198" spans="1:88" ht="60">
      <c r="A198" s="222" t="s">
        <v>3643</v>
      </c>
      <c r="B198" s="232">
        <v>101761</v>
      </c>
      <c r="C198" s="232" t="s">
        <v>1642</v>
      </c>
      <c r="D198" s="232"/>
      <c r="E198" s="232" t="s">
        <v>1643</v>
      </c>
      <c r="F198" s="232"/>
      <c r="G198" s="232">
        <v>8722</v>
      </c>
      <c r="H198" s="232" t="s">
        <v>1644</v>
      </c>
      <c r="I198" s="232" t="s">
        <v>125</v>
      </c>
      <c r="J198" s="232" t="s">
        <v>700</v>
      </c>
      <c r="K198" s="232" t="s">
        <v>1645</v>
      </c>
      <c r="L198" s="232" t="s">
        <v>1646</v>
      </c>
      <c r="M198" s="232">
        <v>2022</v>
      </c>
      <c r="N198" s="232">
        <v>19165778</v>
      </c>
      <c r="O198" s="239">
        <f t="shared" si="120"/>
        <v>6.6164952816483739E-3</v>
      </c>
      <c r="P198" s="232">
        <v>93.9</v>
      </c>
      <c r="Q198" s="232">
        <v>0</v>
      </c>
      <c r="R198" s="232">
        <v>0</v>
      </c>
      <c r="S198" s="232">
        <v>0</v>
      </c>
      <c r="T198" s="232">
        <v>0</v>
      </c>
      <c r="U198" s="232">
        <v>0</v>
      </c>
      <c r="V198" s="232">
        <v>6.1</v>
      </c>
      <c r="W198" s="232">
        <v>0</v>
      </c>
      <c r="X198" s="232">
        <v>0</v>
      </c>
      <c r="Y198" s="232">
        <v>0</v>
      </c>
      <c r="Z198" s="232">
        <v>0</v>
      </c>
      <c r="AA198" s="232">
        <v>0</v>
      </c>
      <c r="AB198" s="232"/>
      <c r="AC198" s="232">
        <v>93.9</v>
      </c>
      <c r="AD198" s="232">
        <v>0</v>
      </c>
      <c r="AE198" s="232">
        <v>0</v>
      </c>
      <c r="AF198" s="232">
        <v>0</v>
      </c>
      <c r="AG198" s="232">
        <v>0</v>
      </c>
      <c r="AH198" s="232">
        <v>0</v>
      </c>
      <c r="AI198" s="232">
        <v>0</v>
      </c>
      <c r="AJ198" s="232">
        <v>0</v>
      </c>
      <c r="AK198" s="232">
        <v>0</v>
      </c>
      <c r="AL198" s="232">
        <v>0</v>
      </c>
      <c r="AM198" s="232">
        <v>0</v>
      </c>
      <c r="AN198" s="233"/>
      <c r="AO198" s="223">
        <f t="shared" si="118"/>
        <v>0</v>
      </c>
      <c r="AP198" s="223">
        <f t="shared" si="118"/>
        <v>0</v>
      </c>
      <c r="AQ198" s="223">
        <f t="shared" si="118"/>
        <v>0</v>
      </c>
      <c r="AR198" s="223">
        <f t="shared" si="118"/>
        <v>0</v>
      </c>
      <c r="AS198" s="223">
        <f t="shared" si="118"/>
        <v>0</v>
      </c>
      <c r="AT198" s="223">
        <f t="shared" si="118"/>
        <v>0</v>
      </c>
      <c r="AU198" s="223">
        <f t="shared" si="119"/>
        <v>0</v>
      </c>
      <c r="AV198" s="223">
        <f t="shared" si="119"/>
        <v>0</v>
      </c>
      <c r="AW198" s="223">
        <f t="shared" si="119"/>
        <v>0</v>
      </c>
      <c r="AX198" s="223">
        <f t="shared" si="119"/>
        <v>0</v>
      </c>
      <c r="AY198" s="223">
        <f t="shared" si="119"/>
        <v>0</v>
      </c>
      <c r="AZ198" s="242"/>
      <c r="BA198" s="244">
        <f t="shared" si="121"/>
        <v>0.62128890694678229</v>
      </c>
      <c r="BB198" s="244">
        <f t="shared" si="122"/>
        <v>0</v>
      </c>
      <c r="BC198" s="244">
        <f t="shared" si="123"/>
        <v>0</v>
      </c>
      <c r="BD198" s="244">
        <f t="shared" si="124"/>
        <v>0</v>
      </c>
      <c r="BE198" s="244">
        <f t="shared" si="125"/>
        <v>0</v>
      </c>
      <c r="BF198" s="244">
        <f t="shared" si="126"/>
        <v>0</v>
      </c>
      <c r="BG198" s="244">
        <f t="shared" si="127"/>
        <v>4.036062121805508E-2</v>
      </c>
      <c r="BH198" s="244">
        <f t="shared" si="128"/>
        <v>0</v>
      </c>
      <c r="BI198" s="244">
        <f t="shared" si="129"/>
        <v>0</v>
      </c>
      <c r="BJ198" s="244">
        <f t="shared" si="130"/>
        <v>0</v>
      </c>
      <c r="BK198" s="244">
        <f t="shared" si="131"/>
        <v>0</v>
      </c>
      <c r="BL198" s="244">
        <f t="shared" si="132"/>
        <v>0</v>
      </c>
      <c r="BM198" s="244">
        <f t="shared" si="133"/>
        <v>0</v>
      </c>
      <c r="BN198" s="244">
        <f t="shared" si="134"/>
        <v>0.62128890694678229</v>
      </c>
      <c r="BO198" s="244">
        <f t="shared" si="135"/>
        <v>0</v>
      </c>
      <c r="BP198" s="244">
        <f t="shared" si="136"/>
        <v>0</v>
      </c>
      <c r="BQ198" s="244">
        <f t="shared" si="137"/>
        <v>0</v>
      </c>
      <c r="BR198" s="244">
        <f t="shared" si="138"/>
        <v>0</v>
      </c>
      <c r="BS198" s="244">
        <f t="shared" si="139"/>
        <v>0</v>
      </c>
      <c r="BT198" s="244">
        <f t="shared" si="140"/>
        <v>0</v>
      </c>
      <c r="BU198" s="244">
        <f t="shared" si="141"/>
        <v>0</v>
      </c>
      <c r="BV198" s="244">
        <f t="shared" si="142"/>
        <v>0</v>
      </c>
      <c r="BW198" s="244">
        <f t="shared" si="143"/>
        <v>0</v>
      </c>
      <c r="BX198" s="244">
        <f t="shared" si="144"/>
        <v>0</v>
      </c>
      <c r="BY198" s="244"/>
      <c r="BZ198" s="244">
        <f t="shared" si="145"/>
        <v>0</v>
      </c>
      <c r="CA198" s="244">
        <f t="shared" si="146"/>
        <v>0</v>
      </c>
      <c r="CB198" s="244">
        <f t="shared" si="147"/>
        <v>0</v>
      </c>
      <c r="CC198" s="244">
        <f t="shared" si="148"/>
        <v>0</v>
      </c>
      <c r="CD198" s="244">
        <f t="shared" si="149"/>
        <v>0</v>
      </c>
      <c r="CE198" s="244">
        <f t="shared" si="150"/>
        <v>0</v>
      </c>
      <c r="CF198" s="244">
        <f t="shared" si="151"/>
        <v>0</v>
      </c>
      <c r="CG198" s="244">
        <f t="shared" si="152"/>
        <v>0</v>
      </c>
      <c r="CH198" s="244">
        <f t="shared" si="153"/>
        <v>0</v>
      </c>
      <c r="CI198" s="244">
        <f t="shared" si="154"/>
        <v>0</v>
      </c>
      <c r="CJ198" s="244">
        <f t="shared" si="155"/>
        <v>0</v>
      </c>
    </row>
    <row r="199" spans="1:88" ht="60">
      <c r="A199" s="222" t="s">
        <v>3643</v>
      </c>
      <c r="B199" s="232">
        <v>102929</v>
      </c>
      <c r="C199" s="232" t="s">
        <v>1647</v>
      </c>
      <c r="D199" s="232"/>
      <c r="E199" s="232" t="s">
        <v>1648</v>
      </c>
      <c r="F199" s="232"/>
      <c r="G199" s="232">
        <v>8574</v>
      </c>
      <c r="H199" s="232" t="s">
        <v>1649</v>
      </c>
      <c r="I199" s="232" t="s">
        <v>126</v>
      </c>
      <c r="J199" s="232" t="s">
        <v>700</v>
      </c>
      <c r="K199" s="232" t="s">
        <v>1650</v>
      </c>
      <c r="L199" s="232" t="s">
        <v>1651</v>
      </c>
      <c r="M199" s="232">
        <v>2022</v>
      </c>
      <c r="N199" s="232">
        <v>9007158</v>
      </c>
      <c r="O199" s="239">
        <f t="shared" si="120"/>
        <v>5.4989279192592154E-3</v>
      </c>
      <c r="P199" s="232">
        <v>27.8</v>
      </c>
      <c r="Q199" s="232">
        <v>26</v>
      </c>
      <c r="R199" s="232">
        <v>0</v>
      </c>
      <c r="S199" s="232">
        <v>0</v>
      </c>
      <c r="T199" s="232">
        <v>40.1</v>
      </c>
      <c r="U199" s="232">
        <v>0</v>
      </c>
      <c r="V199" s="232">
        <v>6.1</v>
      </c>
      <c r="W199" s="232">
        <v>0</v>
      </c>
      <c r="X199" s="232">
        <v>0</v>
      </c>
      <c r="Y199" s="232">
        <v>0</v>
      </c>
      <c r="Z199" s="232">
        <v>0</v>
      </c>
      <c r="AA199" s="232">
        <v>0</v>
      </c>
      <c r="AB199" s="232"/>
      <c r="AC199" s="232">
        <v>27.8</v>
      </c>
      <c r="AD199" s="232">
        <v>26</v>
      </c>
      <c r="AE199" s="232">
        <v>0</v>
      </c>
      <c r="AF199" s="232">
        <v>0</v>
      </c>
      <c r="AG199" s="232">
        <v>40.1</v>
      </c>
      <c r="AH199" s="232">
        <v>0</v>
      </c>
      <c r="AI199" s="232">
        <v>0</v>
      </c>
      <c r="AJ199" s="232">
        <v>0</v>
      </c>
      <c r="AK199" s="232">
        <v>0</v>
      </c>
      <c r="AL199" s="232">
        <v>0</v>
      </c>
      <c r="AM199" s="232">
        <v>0</v>
      </c>
      <c r="AN199" s="233"/>
      <c r="AO199" s="223">
        <f t="shared" si="118"/>
        <v>0</v>
      </c>
      <c r="AP199" s="223">
        <f t="shared" si="118"/>
        <v>0</v>
      </c>
      <c r="AQ199" s="223">
        <f t="shared" si="118"/>
        <v>0</v>
      </c>
      <c r="AR199" s="223">
        <f t="shared" si="118"/>
        <v>0</v>
      </c>
      <c r="AS199" s="223">
        <f t="shared" si="118"/>
        <v>0</v>
      </c>
      <c r="AT199" s="223">
        <f t="shared" si="118"/>
        <v>0</v>
      </c>
      <c r="AU199" s="223">
        <f t="shared" si="119"/>
        <v>0</v>
      </c>
      <c r="AV199" s="223">
        <f t="shared" si="119"/>
        <v>0</v>
      </c>
      <c r="AW199" s="223">
        <f t="shared" si="119"/>
        <v>0</v>
      </c>
      <c r="AX199" s="223">
        <f t="shared" si="119"/>
        <v>0</v>
      </c>
      <c r="AY199" s="223">
        <f t="shared" si="119"/>
        <v>0</v>
      </c>
      <c r="AZ199" s="242"/>
      <c r="BA199" s="244">
        <f t="shared" si="121"/>
        <v>0.1528701961554062</v>
      </c>
      <c r="BB199" s="244">
        <f t="shared" si="122"/>
        <v>0.1429721259007396</v>
      </c>
      <c r="BC199" s="244">
        <f t="shared" si="123"/>
        <v>0</v>
      </c>
      <c r="BD199" s="244">
        <f t="shared" si="124"/>
        <v>0</v>
      </c>
      <c r="BE199" s="244">
        <f t="shared" si="125"/>
        <v>0.22050700956229455</v>
      </c>
      <c r="BF199" s="244">
        <f t="shared" si="126"/>
        <v>0</v>
      </c>
      <c r="BG199" s="244">
        <f t="shared" si="127"/>
        <v>3.3543460307481211E-2</v>
      </c>
      <c r="BH199" s="244">
        <f t="shared" si="128"/>
        <v>0</v>
      </c>
      <c r="BI199" s="244">
        <f t="shared" si="129"/>
        <v>0</v>
      </c>
      <c r="BJ199" s="244">
        <f t="shared" si="130"/>
        <v>0</v>
      </c>
      <c r="BK199" s="244">
        <f t="shared" si="131"/>
        <v>0</v>
      </c>
      <c r="BL199" s="244">
        <f t="shared" si="132"/>
        <v>0</v>
      </c>
      <c r="BM199" s="244">
        <f t="shared" si="133"/>
        <v>0</v>
      </c>
      <c r="BN199" s="244">
        <f t="shared" si="134"/>
        <v>0.1528701961554062</v>
      </c>
      <c r="BO199" s="244">
        <f t="shared" si="135"/>
        <v>0.1429721259007396</v>
      </c>
      <c r="BP199" s="244">
        <f t="shared" si="136"/>
        <v>0</v>
      </c>
      <c r="BQ199" s="244">
        <f t="shared" si="137"/>
        <v>0</v>
      </c>
      <c r="BR199" s="244">
        <f t="shared" si="138"/>
        <v>0.22050700956229455</v>
      </c>
      <c r="BS199" s="244">
        <f t="shared" si="139"/>
        <v>0</v>
      </c>
      <c r="BT199" s="244">
        <f t="shared" si="140"/>
        <v>0</v>
      </c>
      <c r="BU199" s="244">
        <f t="shared" si="141"/>
        <v>0</v>
      </c>
      <c r="BV199" s="244">
        <f t="shared" si="142"/>
        <v>0</v>
      </c>
      <c r="BW199" s="244">
        <f t="shared" si="143"/>
        <v>0</v>
      </c>
      <c r="BX199" s="244">
        <f t="shared" si="144"/>
        <v>0</v>
      </c>
      <c r="BY199" s="244"/>
      <c r="BZ199" s="244">
        <f t="shared" si="145"/>
        <v>0</v>
      </c>
      <c r="CA199" s="244">
        <f t="shared" si="146"/>
        <v>0</v>
      </c>
      <c r="CB199" s="244">
        <f t="shared" si="147"/>
        <v>0</v>
      </c>
      <c r="CC199" s="244">
        <f t="shared" si="148"/>
        <v>0</v>
      </c>
      <c r="CD199" s="244">
        <f t="shared" si="149"/>
        <v>0</v>
      </c>
      <c r="CE199" s="244">
        <f t="shared" si="150"/>
        <v>0</v>
      </c>
      <c r="CF199" s="244">
        <f t="shared" si="151"/>
        <v>0</v>
      </c>
      <c r="CG199" s="244">
        <f t="shared" si="152"/>
        <v>0</v>
      </c>
      <c r="CH199" s="244">
        <f t="shared" si="153"/>
        <v>0</v>
      </c>
      <c r="CI199" s="244">
        <f t="shared" si="154"/>
        <v>0</v>
      </c>
      <c r="CJ199" s="244">
        <f t="shared" si="155"/>
        <v>0</v>
      </c>
    </row>
    <row r="200" spans="1:88" ht="60">
      <c r="A200" s="222" t="s">
        <v>3643</v>
      </c>
      <c r="B200" s="232">
        <v>118611</v>
      </c>
      <c r="C200" s="232" t="s">
        <v>1652</v>
      </c>
      <c r="D200" s="232" t="s">
        <v>1653</v>
      </c>
      <c r="E200" s="232" t="s">
        <v>1654</v>
      </c>
      <c r="F200" s="232" t="s">
        <v>1655</v>
      </c>
      <c r="G200" s="232">
        <v>4934</v>
      </c>
      <c r="H200" s="232" t="s">
        <v>1656</v>
      </c>
      <c r="I200" s="232" t="s">
        <v>117</v>
      </c>
      <c r="J200" s="232" t="s">
        <v>700</v>
      </c>
      <c r="K200" s="232" t="s">
        <v>1657</v>
      </c>
      <c r="L200" s="232" t="s">
        <v>1658</v>
      </c>
      <c r="M200" s="232">
        <v>2022</v>
      </c>
      <c r="N200" s="232">
        <v>8763981</v>
      </c>
      <c r="O200" s="239">
        <f t="shared" si="120"/>
        <v>1.2318260756536564E-3</v>
      </c>
      <c r="P200" s="232">
        <v>41.6</v>
      </c>
      <c r="Q200" s="232">
        <v>0</v>
      </c>
      <c r="R200" s="232">
        <v>0</v>
      </c>
      <c r="S200" s="232">
        <v>0</v>
      </c>
      <c r="T200" s="232">
        <v>0</v>
      </c>
      <c r="U200" s="232">
        <v>0</v>
      </c>
      <c r="V200" s="232">
        <v>6.1</v>
      </c>
      <c r="W200" s="232">
        <v>52.3</v>
      </c>
      <c r="X200" s="232">
        <v>0</v>
      </c>
      <c r="Y200" s="232">
        <v>0</v>
      </c>
      <c r="Z200" s="232">
        <v>0</v>
      </c>
      <c r="AA200" s="232">
        <v>0</v>
      </c>
      <c r="AB200" s="232"/>
      <c r="AC200" s="232">
        <v>0</v>
      </c>
      <c r="AD200" s="232">
        <v>0</v>
      </c>
      <c r="AE200" s="232">
        <v>0</v>
      </c>
      <c r="AF200" s="232">
        <v>0</v>
      </c>
      <c r="AG200" s="232">
        <v>0</v>
      </c>
      <c r="AH200" s="232">
        <v>0</v>
      </c>
      <c r="AI200" s="232">
        <v>52.3</v>
      </c>
      <c r="AJ200" s="232">
        <v>0</v>
      </c>
      <c r="AK200" s="232">
        <v>0</v>
      </c>
      <c r="AL200" s="232">
        <v>0</v>
      </c>
      <c r="AM200" s="232">
        <v>0</v>
      </c>
      <c r="AN200" s="233"/>
      <c r="AO200" s="223">
        <f t="shared" si="118"/>
        <v>41.6</v>
      </c>
      <c r="AP200" s="223">
        <f t="shared" si="118"/>
        <v>0</v>
      </c>
      <c r="AQ200" s="223">
        <f t="shared" si="118"/>
        <v>0</v>
      </c>
      <c r="AR200" s="223">
        <f t="shared" si="118"/>
        <v>0</v>
      </c>
      <c r="AS200" s="223">
        <f t="shared" si="118"/>
        <v>0</v>
      </c>
      <c r="AT200" s="223">
        <f t="shared" si="118"/>
        <v>0</v>
      </c>
      <c r="AU200" s="223">
        <f t="shared" si="119"/>
        <v>0</v>
      </c>
      <c r="AV200" s="223">
        <f t="shared" si="119"/>
        <v>0</v>
      </c>
      <c r="AW200" s="223">
        <f t="shared" si="119"/>
        <v>0</v>
      </c>
      <c r="AX200" s="223">
        <f t="shared" si="119"/>
        <v>0</v>
      </c>
      <c r="AY200" s="223">
        <f t="shared" si="119"/>
        <v>0</v>
      </c>
      <c r="AZ200" s="242"/>
      <c r="BA200" s="244">
        <f t="shared" si="121"/>
        <v>5.124396474719211E-2</v>
      </c>
      <c r="BB200" s="244">
        <f t="shared" si="122"/>
        <v>0</v>
      </c>
      <c r="BC200" s="244">
        <f t="shared" si="123"/>
        <v>0</v>
      </c>
      <c r="BD200" s="244">
        <f t="shared" si="124"/>
        <v>0</v>
      </c>
      <c r="BE200" s="244">
        <f t="shared" si="125"/>
        <v>0</v>
      </c>
      <c r="BF200" s="244">
        <f t="shared" si="126"/>
        <v>0</v>
      </c>
      <c r="BG200" s="244">
        <f t="shared" si="127"/>
        <v>7.5141390614873035E-3</v>
      </c>
      <c r="BH200" s="244">
        <f t="shared" si="128"/>
        <v>6.4424503756686222E-2</v>
      </c>
      <c r="BI200" s="244">
        <f t="shared" si="129"/>
        <v>0</v>
      </c>
      <c r="BJ200" s="244">
        <f t="shared" si="130"/>
        <v>0</v>
      </c>
      <c r="BK200" s="244">
        <f t="shared" si="131"/>
        <v>0</v>
      </c>
      <c r="BL200" s="244">
        <f t="shared" si="132"/>
        <v>0</v>
      </c>
      <c r="BM200" s="244">
        <f t="shared" si="133"/>
        <v>0</v>
      </c>
      <c r="BN200" s="244">
        <f t="shared" si="134"/>
        <v>0</v>
      </c>
      <c r="BO200" s="244">
        <f t="shared" si="135"/>
        <v>0</v>
      </c>
      <c r="BP200" s="244">
        <f t="shared" si="136"/>
        <v>0</v>
      </c>
      <c r="BQ200" s="244">
        <f t="shared" si="137"/>
        <v>0</v>
      </c>
      <c r="BR200" s="244">
        <f t="shared" si="138"/>
        <v>0</v>
      </c>
      <c r="BS200" s="244">
        <f t="shared" si="139"/>
        <v>0</v>
      </c>
      <c r="BT200" s="244">
        <f t="shared" si="140"/>
        <v>6.4424503756686222E-2</v>
      </c>
      <c r="BU200" s="244">
        <f t="shared" si="141"/>
        <v>0</v>
      </c>
      <c r="BV200" s="244">
        <f t="shared" si="142"/>
        <v>0</v>
      </c>
      <c r="BW200" s="244">
        <f t="shared" si="143"/>
        <v>0</v>
      </c>
      <c r="BX200" s="244">
        <f t="shared" si="144"/>
        <v>0</v>
      </c>
      <c r="BY200" s="244"/>
      <c r="BZ200" s="244">
        <f t="shared" si="145"/>
        <v>5.124396474719211E-2</v>
      </c>
      <c r="CA200" s="244">
        <f t="shared" si="146"/>
        <v>0</v>
      </c>
      <c r="CB200" s="244">
        <f t="shared" si="147"/>
        <v>0</v>
      </c>
      <c r="CC200" s="244">
        <f t="shared" si="148"/>
        <v>0</v>
      </c>
      <c r="CD200" s="244">
        <f t="shared" si="149"/>
        <v>0</v>
      </c>
      <c r="CE200" s="244">
        <f t="shared" si="150"/>
        <v>0</v>
      </c>
      <c r="CF200" s="244">
        <f t="shared" si="151"/>
        <v>0</v>
      </c>
      <c r="CG200" s="244">
        <f t="shared" si="152"/>
        <v>0</v>
      </c>
      <c r="CH200" s="244">
        <f t="shared" si="153"/>
        <v>0</v>
      </c>
      <c r="CI200" s="244">
        <f t="shared" si="154"/>
        <v>0</v>
      </c>
      <c r="CJ200" s="244">
        <f t="shared" si="155"/>
        <v>0</v>
      </c>
    </row>
    <row r="201" spans="1:88" ht="60">
      <c r="A201" s="222" t="s">
        <v>3643</v>
      </c>
      <c r="B201" s="232">
        <v>100730</v>
      </c>
      <c r="C201" s="232" t="s">
        <v>1659</v>
      </c>
      <c r="D201" s="232"/>
      <c r="E201" s="232" t="s">
        <v>1660</v>
      </c>
      <c r="F201" s="232"/>
      <c r="G201" s="232">
        <v>9437</v>
      </c>
      <c r="H201" s="232" t="s">
        <v>1661</v>
      </c>
      <c r="I201" s="232" t="s">
        <v>125</v>
      </c>
      <c r="J201" s="232" t="s">
        <v>700</v>
      </c>
      <c r="K201" s="232" t="s">
        <v>1662</v>
      </c>
      <c r="L201" s="232"/>
      <c r="M201" s="232">
        <v>2022</v>
      </c>
      <c r="N201" s="232">
        <v>8994310</v>
      </c>
      <c r="O201" s="239">
        <f t="shared" si="120"/>
        <v>3.1050557758042895E-3</v>
      </c>
      <c r="P201" s="232">
        <v>4.9000000000000004</v>
      </c>
      <c r="Q201" s="232">
        <v>0.1</v>
      </c>
      <c r="R201" s="232">
        <v>0</v>
      </c>
      <c r="S201" s="232">
        <v>0</v>
      </c>
      <c r="T201" s="232">
        <v>88.9</v>
      </c>
      <c r="U201" s="232">
        <v>0</v>
      </c>
      <c r="V201" s="232">
        <v>6.1</v>
      </c>
      <c r="W201" s="232">
        <v>0</v>
      </c>
      <c r="X201" s="232">
        <v>0</v>
      </c>
      <c r="Y201" s="232">
        <v>0</v>
      </c>
      <c r="Z201" s="232">
        <v>0</v>
      </c>
      <c r="AA201" s="232">
        <v>0</v>
      </c>
      <c r="AB201" s="232"/>
      <c r="AC201" s="232">
        <v>4.9000000000000004</v>
      </c>
      <c r="AD201" s="232">
        <v>0.1</v>
      </c>
      <c r="AE201" s="232">
        <v>0</v>
      </c>
      <c r="AF201" s="232">
        <v>0</v>
      </c>
      <c r="AG201" s="232">
        <v>88.9</v>
      </c>
      <c r="AH201" s="232">
        <v>0</v>
      </c>
      <c r="AI201" s="232">
        <v>0</v>
      </c>
      <c r="AJ201" s="232">
        <v>0</v>
      </c>
      <c r="AK201" s="232">
        <v>0</v>
      </c>
      <c r="AL201" s="232">
        <v>0</v>
      </c>
      <c r="AM201" s="232">
        <v>0</v>
      </c>
      <c r="AN201" s="233"/>
      <c r="AO201" s="223">
        <f t="shared" si="118"/>
        <v>0</v>
      </c>
      <c r="AP201" s="223">
        <f t="shared" si="118"/>
        <v>0</v>
      </c>
      <c r="AQ201" s="223">
        <f t="shared" si="118"/>
        <v>0</v>
      </c>
      <c r="AR201" s="223">
        <f t="shared" si="118"/>
        <v>0</v>
      </c>
      <c r="AS201" s="223">
        <f t="shared" si="118"/>
        <v>0</v>
      </c>
      <c r="AT201" s="223">
        <f t="shared" si="118"/>
        <v>0</v>
      </c>
      <c r="AU201" s="223">
        <f t="shared" si="119"/>
        <v>0</v>
      </c>
      <c r="AV201" s="223">
        <f t="shared" si="119"/>
        <v>0</v>
      </c>
      <c r="AW201" s="223">
        <f t="shared" si="119"/>
        <v>0</v>
      </c>
      <c r="AX201" s="223">
        <f t="shared" si="119"/>
        <v>0</v>
      </c>
      <c r="AY201" s="223">
        <f t="shared" si="119"/>
        <v>0</v>
      </c>
      <c r="AZ201" s="242"/>
      <c r="BA201" s="244">
        <f t="shared" si="121"/>
        <v>1.5214773301441021E-2</v>
      </c>
      <c r="BB201" s="244">
        <f t="shared" si="122"/>
        <v>3.10505577580429E-4</v>
      </c>
      <c r="BC201" s="244">
        <f t="shared" si="123"/>
        <v>0</v>
      </c>
      <c r="BD201" s="244">
        <f t="shared" si="124"/>
        <v>0</v>
      </c>
      <c r="BE201" s="244">
        <f t="shared" si="125"/>
        <v>0.27603945846900135</v>
      </c>
      <c r="BF201" s="244">
        <f t="shared" si="126"/>
        <v>0</v>
      </c>
      <c r="BG201" s="244">
        <f t="shared" si="127"/>
        <v>1.8940840232406164E-2</v>
      </c>
      <c r="BH201" s="244">
        <f t="shared" si="128"/>
        <v>0</v>
      </c>
      <c r="BI201" s="244">
        <f t="shared" si="129"/>
        <v>0</v>
      </c>
      <c r="BJ201" s="244">
        <f t="shared" si="130"/>
        <v>0</v>
      </c>
      <c r="BK201" s="244">
        <f t="shared" si="131"/>
        <v>0</v>
      </c>
      <c r="BL201" s="244">
        <f t="shared" si="132"/>
        <v>0</v>
      </c>
      <c r="BM201" s="244">
        <f t="shared" si="133"/>
        <v>0</v>
      </c>
      <c r="BN201" s="244">
        <f t="shared" si="134"/>
        <v>1.5214773301441021E-2</v>
      </c>
      <c r="BO201" s="244">
        <f t="shared" si="135"/>
        <v>3.10505577580429E-4</v>
      </c>
      <c r="BP201" s="244">
        <f t="shared" si="136"/>
        <v>0</v>
      </c>
      <c r="BQ201" s="244">
        <f t="shared" si="137"/>
        <v>0</v>
      </c>
      <c r="BR201" s="244">
        <f t="shared" si="138"/>
        <v>0.27603945846900135</v>
      </c>
      <c r="BS201" s="244">
        <f t="shared" si="139"/>
        <v>0</v>
      </c>
      <c r="BT201" s="244">
        <f t="shared" si="140"/>
        <v>0</v>
      </c>
      <c r="BU201" s="244">
        <f t="shared" si="141"/>
        <v>0</v>
      </c>
      <c r="BV201" s="244">
        <f t="shared" si="142"/>
        <v>0</v>
      </c>
      <c r="BW201" s="244">
        <f t="shared" si="143"/>
        <v>0</v>
      </c>
      <c r="BX201" s="244">
        <f t="shared" si="144"/>
        <v>0</v>
      </c>
      <c r="BY201" s="244"/>
      <c r="BZ201" s="244">
        <f t="shared" si="145"/>
        <v>0</v>
      </c>
      <c r="CA201" s="244">
        <f t="shared" si="146"/>
        <v>0</v>
      </c>
      <c r="CB201" s="244">
        <f t="shared" si="147"/>
        <v>0</v>
      </c>
      <c r="CC201" s="244">
        <f t="shared" si="148"/>
        <v>0</v>
      </c>
      <c r="CD201" s="244">
        <f t="shared" si="149"/>
        <v>0</v>
      </c>
      <c r="CE201" s="244">
        <f t="shared" si="150"/>
        <v>0</v>
      </c>
      <c r="CF201" s="244">
        <f t="shared" si="151"/>
        <v>0</v>
      </c>
      <c r="CG201" s="244">
        <f t="shared" si="152"/>
        <v>0</v>
      </c>
      <c r="CH201" s="244">
        <f t="shared" si="153"/>
        <v>0</v>
      </c>
      <c r="CI201" s="244">
        <f t="shared" si="154"/>
        <v>0</v>
      </c>
      <c r="CJ201" s="244">
        <f t="shared" si="155"/>
        <v>0</v>
      </c>
    </row>
    <row r="202" spans="1:88" ht="60">
      <c r="A202" s="222" t="s">
        <v>3643</v>
      </c>
      <c r="B202" s="232">
        <v>98349</v>
      </c>
      <c r="C202" s="232" t="s">
        <v>1663</v>
      </c>
      <c r="D202" s="232"/>
      <c r="E202" s="232" t="s">
        <v>1664</v>
      </c>
      <c r="F202" s="232"/>
      <c r="G202" s="232">
        <v>9402</v>
      </c>
      <c r="H202" s="232" t="s">
        <v>1665</v>
      </c>
      <c r="I202" s="232" t="s">
        <v>125</v>
      </c>
      <c r="J202" s="232" t="s">
        <v>700</v>
      </c>
      <c r="K202" s="232" t="s">
        <v>1666</v>
      </c>
      <c r="L202" s="232" t="s">
        <v>1667</v>
      </c>
      <c r="M202" s="232">
        <v>2022</v>
      </c>
      <c r="N202" s="232">
        <v>18846505</v>
      </c>
      <c r="O202" s="239">
        <f t="shared" si="120"/>
        <v>6.5062744339448413E-3</v>
      </c>
      <c r="P202" s="232">
        <v>60.4</v>
      </c>
      <c r="Q202" s="232">
        <v>5.3</v>
      </c>
      <c r="R202" s="232">
        <v>0</v>
      </c>
      <c r="S202" s="232">
        <v>0</v>
      </c>
      <c r="T202" s="232">
        <v>0</v>
      </c>
      <c r="U202" s="232">
        <v>0</v>
      </c>
      <c r="V202" s="232">
        <v>6.1</v>
      </c>
      <c r="W202" s="232">
        <v>28.2</v>
      </c>
      <c r="X202" s="232">
        <v>0</v>
      </c>
      <c r="Y202" s="232">
        <v>0</v>
      </c>
      <c r="Z202" s="232">
        <v>0</v>
      </c>
      <c r="AA202" s="232">
        <v>0</v>
      </c>
      <c r="AB202" s="232"/>
      <c r="AC202" s="232">
        <v>60.4</v>
      </c>
      <c r="AD202" s="232">
        <v>5.3</v>
      </c>
      <c r="AE202" s="232">
        <v>0</v>
      </c>
      <c r="AF202" s="232">
        <v>0</v>
      </c>
      <c r="AG202" s="232">
        <v>0</v>
      </c>
      <c r="AH202" s="232">
        <v>0</v>
      </c>
      <c r="AI202" s="232">
        <v>28.2</v>
      </c>
      <c r="AJ202" s="232">
        <v>0</v>
      </c>
      <c r="AK202" s="232">
        <v>0</v>
      </c>
      <c r="AL202" s="232">
        <v>0</v>
      </c>
      <c r="AM202" s="232">
        <v>0</v>
      </c>
      <c r="AN202" s="233"/>
      <c r="AO202" s="223">
        <f t="shared" si="118"/>
        <v>0</v>
      </c>
      <c r="AP202" s="223">
        <f t="shared" si="118"/>
        <v>0</v>
      </c>
      <c r="AQ202" s="223">
        <f t="shared" si="118"/>
        <v>0</v>
      </c>
      <c r="AR202" s="223">
        <f t="shared" si="118"/>
        <v>0</v>
      </c>
      <c r="AS202" s="223">
        <f t="shared" si="118"/>
        <v>0</v>
      </c>
      <c r="AT202" s="223">
        <f t="shared" si="118"/>
        <v>0</v>
      </c>
      <c r="AU202" s="223">
        <f t="shared" si="119"/>
        <v>0</v>
      </c>
      <c r="AV202" s="223">
        <f t="shared" si="119"/>
        <v>0</v>
      </c>
      <c r="AW202" s="223">
        <f t="shared" si="119"/>
        <v>0</v>
      </c>
      <c r="AX202" s="223">
        <f t="shared" si="119"/>
        <v>0</v>
      </c>
      <c r="AY202" s="223">
        <f t="shared" si="119"/>
        <v>0</v>
      </c>
      <c r="AZ202" s="242"/>
      <c r="BA202" s="244">
        <f t="shared" si="121"/>
        <v>0.39297897581026842</v>
      </c>
      <c r="BB202" s="244">
        <f t="shared" si="122"/>
        <v>3.4483254499907655E-2</v>
      </c>
      <c r="BC202" s="244">
        <f t="shared" si="123"/>
        <v>0</v>
      </c>
      <c r="BD202" s="244">
        <f t="shared" si="124"/>
        <v>0</v>
      </c>
      <c r="BE202" s="244">
        <f t="shared" si="125"/>
        <v>0</v>
      </c>
      <c r="BF202" s="244">
        <f t="shared" si="126"/>
        <v>0</v>
      </c>
      <c r="BG202" s="244">
        <f t="shared" si="127"/>
        <v>3.9688274047063529E-2</v>
      </c>
      <c r="BH202" s="244">
        <f t="shared" si="128"/>
        <v>0.18347693903724452</v>
      </c>
      <c r="BI202" s="244">
        <f t="shared" si="129"/>
        <v>0</v>
      </c>
      <c r="BJ202" s="244">
        <f t="shared" si="130"/>
        <v>0</v>
      </c>
      <c r="BK202" s="244">
        <f t="shared" si="131"/>
        <v>0</v>
      </c>
      <c r="BL202" s="244">
        <f t="shared" si="132"/>
        <v>0</v>
      </c>
      <c r="BM202" s="244">
        <f t="shared" si="133"/>
        <v>0</v>
      </c>
      <c r="BN202" s="244">
        <f t="shared" si="134"/>
        <v>0.39297897581026842</v>
      </c>
      <c r="BO202" s="244">
        <f t="shared" si="135"/>
        <v>3.4483254499907655E-2</v>
      </c>
      <c r="BP202" s="244">
        <f t="shared" si="136"/>
        <v>0</v>
      </c>
      <c r="BQ202" s="244">
        <f t="shared" si="137"/>
        <v>0</v>
      </c>
      <c r="BR202" s="244">
        <f t="shared" si="138"/>
        <v>0</v>
      </c>
      <c r="BS202" s="244">
        <f t="shared" si="139"/>
        <v>0</v>
      </c>
      <c r="BT202" s="244">
        <f t="shared" si="140"/>
        <v>0.18347693903724452</v>
      </c>
      <c r="BU202" s="244">
        <f t="shared" si="141"/>
        <v>0</v>
      </c>
      <c r="BV202" s="244">
        <f t="shared" si="142"/>
        <v>0</v>
      </c>
      <c r="BW202" s="244">
        <f t="shared" si="143"/>
        <v>0</v>
      </c>
      <c r="BX202" s="244">
        <f t="shared" si="144"/>
        <v>0</v>
      </c>
      <c r="BY202" s="244"/>
      <c r="BZ202" s="244">
        <f t="shared" si="145"/>
        <v>0</v>
      </c>
      <c r="CA202" s="244">
        <f t="shared" si="146"/>
        <v>0</v>
      </c>
      <c r="CB202" s="244">
        <f t="shared" si="147"/>
        <v>0</v>
      </c>
      <c r="CC202" s="244">
        <f t="shared" si="148"/>
        <v>0</v>
      </c>
      <c r="CD202" s="244">
        <f t="shared" si="149"/>
        <v>0</v>
      </c>
      <c r="CE202" s="244">
        <f t="shared" si="150"/>
        <v>0</v>
      </c>
      <c r="CF202" s="244">
        <f t="shared" si="151"/>
        <v>0</v>
      </c>
      <c r="CG202" s="244">
        <f t="shared" si="152"/>
        <v>0</v>
      </c>
      <c r="CH202" s="244">
        <f t="shared" si="153"/>
        <v>0</v>
      </c>
      <c r="CI202" s="244">
        <f t="shared" si="154"/>
        <v>0</v>
      </c>
      <c r="CJ202" s="244">
        <f t="shared" si="155"/>
        <v>0</v>
      </c>
    </row>
    <row r="203" spans="1:88" ht="60">
      <c r="A203" s="222" t="s">
        <v>3643</v>
      </c>
      <c r="B203" s="232">
        <v>112309</v>
      </c>
      <c r="C203" s="232" t="s">
        <v>1668</v>
      </c>
      <c r="D203" s="232"/>
      <c r="E203" s="232" t="s">
        <v>1669</v>
      </c>
      <c r="F203" s="232"/>
      <c r="G203" s="232">
        <v>4853</v>
      </c>
      <c r="H203" s="232" t="s">
        <v>1670</v>
      </c>
      <c r="I203" s="232" t="s">
        <v>116</v>
      </c>
      <c r="J203" s="232" t="s">
        <v>700</v>
      </c>
      <c r="K203" s="232" t="s">
        <v>1671</v>
      </c>
      <c r="L203" s="232" t="s">
        <v>1672</v>
      </c>
      <c r="M203" s="232">
        <v>2022</v>
      </c>
      <c r="N203" s="232">
        <v>14064962</v>
      </c>
      <c r="O203" s="239">
        <f t="shared" si="120"/>
        <v>2.8519360863478956E-3</v>
      </c>
      <c r="P203" s="240">
        <v>35.5</v>
      </c>
      <c r="Q203" s="232">
        <v>0</v>
      </c>
      <c r="R203" s="232">
        <v>0</v>
      </c>
      <c r="S203" s="232">
        <v>0</v>
      </c>
      <c r="T203" s="232">
        <v>0</v>
      </c>
      <c r="U203" s="232">
        <v>0</v>
      </c>
      <c r="V203" s="232">
        <v>6.1</v>
      </c>
      <c r="W203" s="232">
        <v>58.4</v>
      </c>
      <c r="X203" s="232">
        <v>0</v>
      </c>
      <c r="Y203" s="232">
        <v>0</v>
      </c>
      <c r="Z203" s="232">
        <v>0</v>
      </c>
      <c r="AA203" s="232">
        <v>0</v>
      </c>
      <c r="AB203" s="232"/>
      <c r="AC203" s="232">
        <v>0</v>
      </c>
      <c r="AD203" s="232">
        <v>0</v>
      </c>
      <c r="AE203" s="232">
        <v>0</v>
      </c>
      <c r="AF203" s="232">
        <v>0</v>
      </c>
      <c r="AG203" s="232">
        <v>0</v>
      </c>
      <c r="AH203" s="232">
        <v>0</v>
      </c>
      <c r="AI203" s="232">
        <v>58.4</v>
      </c>
      <c r="AJ203" s="232">
        <v>0</v>
      </c>
      <c r="AK203" s="232">
        <v>0</v>
      </c>
      <c r="AL203" s="232">
        <v>0</v>
      </c>
      <c r="AM203" s="232">
        <v>0</v>
      </c>
      <c r="AN203" s="233"/>
      <c r="AO203" s="223">
        <f t="shared" si="118"/>
        <v>35.5</v>
      </c>
      <c r="AP203" s="223">
        <f t="shared" si="118"/>
        <v>0</v>
      </c>
      <c r="AQ203" s="223">
        <f t="shared" si="118"/>
        <v>0</v>
      </c>
      <c r="AR203" s="223">
        <f t="shared" si="118"/>
        <v>0</v>
      </c>
      <c r="AS203" s="223">
        <f t="shared" si="118"/>
        <v>0</v>
      </c>
      <c r="AT203" s="223">
        <f t="shared" si="118"/>
        <v>0</v>
      </c>
      <c r="AU203" s="223">
        <f t="shared" si="119"/>
        <v>0</v>
      </c>
      <c r="AV203" s="223">
        <f t="shared" si="119"/>
        <v>0</v>
      </c>
      <c r="AW203" s="223">
        <f t="shared" si="119"/>
        <v>0</v>
      </c>
      <c r="AX203" s="223">
        <f t="shared" si="119"/>
        <v>0</v>
      </c>
      <c r="AY203" s="223">
        <f t="shared" si="119"/>
        <v>0</v>
      </c>
      <c r="AZ203" s="242"/>
      <c r="BA203" s="244">
        <f t="shared" si="121"/>
        <v>0.1012437310653503</v>
      </c>
      <c r="BB203" s="244">
        <f t="shared" si="122"/>
        <v>0</v>
      </c>
      <c r="BC203" s="244">
        <f t="shared" si="123"/>
        <v>0</v>
      </c>
      <c r="BD203" s="244">
        <f t="shared" si="124"/>
        <v>0</v>
      </c>
      <c r="BE203" s="244">
        <f t="shared" si="125"/>
        <v>0</v>
      </c>
      <c r="BF203" s="244">
        <f t="shared" si="126"/>
        <v>0</v>
      </c>
      <c r="BG203" s="244">
        <f t="shared" si="127"/>
        <v>1.7396810126722163E-2</v>
      </c>
      <c r="BH203" s="244">
        <f t="shared" si="128"/>
        <v>0.16655306744271711</v>
      </c>
      <c r="BI203" s="244">
        <f t="shared" si="129"/>
        <v>0</v>
      </c>
      <c r="BJ203" s="244">
        <f t="shared" si="130"/>
        <v>0</v>
      </c>
      <c r="BK203" s="244">
        <f t="shared" si="131"/>
        <v>0</v>
      </c>
      <c r="BL203" s="244">
        <f t="shared" si="132"/>
        <v>0</v>
      </c>
      <c r="BM203" s="244">
        <f t="shared" si="133"/>
        <v>0</v>
      </c>
      <c r="BN203" s="244">
        <f t="shared" si="134"/>
        <v>0</v>
      </c>
      <c r="BO203" s="244">
        <f t="shared" si="135"/>
        <v>0</v>
      </c>
      <c r="BP203" s="244">
        <f t="shared" si="136"/>
        <v>0</v>
      </c>
      <c r="BQ203" s="244">
        <f t="shared" si="137"/>
        <v>0</v>
      </c>
      <c r="BR203" s="244">
        <f t="shared" si="138"/>
        <v>0</v>
      </c>
      <c r="BS203" s="244">
        <f t="shared" si="139"/>
        <v>0</v>
      </c>
      <c r="BT203" s="244">
        <f t="shared" si="140"/>
        <v>0.16655306744271711</v>
      </c>
      <c r="BU203" s="244">
        <f t="shared" si="141"/>
        <v>0</v>
      </c>
      <c r="BV203" s="244">
        <f t="shared" si="142"/>
        <v>0</v>
      </c>
      <c r="BW203" s="244">
        <f t="shared" si="143"/>
        <v>0</v>
      </c>
      <c r="BX203" s="244">
        <f t="shared" si="144"/>
        <v>0</v>
      </c>
      <c r="BY203" s="244"/>
      <c r="BZ203" s="244">
        <f t="shared" si="145"/>
        <v>0.1012437310653503</v>
      </c>
      <c r="CA203" s="244">
        <f t="shared" si="146"/>
        <v>0</v>
      </c>
      <c r="CB203" s="244">
        <f t="shared" si="147"/>
        <v>0</v>
      </c>
      <c r="CC203" s="244">
        <f t="shared" si="148"/>
        <v>0</v>
      </c>
      <c r="CD203" s="244">
        <f t="shared" si="149"/>
        <v>0</v>
      </c>
      <c r="CE203" s="244">
        <f t="shared" si="150"/>
        <v>0</v>
      </c>
      <c r="CF203" s="244">
        <f t="shared" si="151"/>
        <v>0</v>
      </c>
      <c r="CG203" s="244">
        <f t="shared" si="152"/>
        <v>0</v>
      </c>
      <c r="CH203" s="244">
        <f t="shared" si="153"/>
        <v>0</v>
      </c>
      <c r="CI203" s="244">
        <f t="shared" si="154"/>
        <v>0</v>
      </c>
      <c r="CJ203" s="244">
        <f t="shared" si="155"/>
        <v>0</v>
      </c>
    </row>
    <row r="204" spans="1:88" ht="60">
      <c r="A204" s="222" t="s">
        <v>3643</v>
      </c>
      <c r="B204" s="232">
        <v>95222</v>
      </c>
      <c r="C204" s="232" t="s">
        <v>1673</v>
      </c>
      <c r="D204" s="232"/>
      <c r="E204" s="232" t="s">
        <v>1352</v>
      </c>
      <c r="F204" s="232" t="s">
        <v>1674</v>
      </c>
      <c r="G204" s="232">
        <v>4704</v>
      </c>
      <c r="H204" s="232" t="s">
        <v>1675</v>
      </c>
      <c r="I204" s="232" t="s">
        <v>117</v>
      </c>
      <c r="J204" s="232" t="s">
        <v>700</v>
      </c>
      <c r="K204" s="232" t="s">
        <v>1676</v>
      </c>
      <c r="L204" s="232"/>
      <c r="M204" s="232">
        <v>2022</v>
      </c>
      <c r="N204" s="232">
        <v>17585233</v>
      </c>
      <c r="O204" s="239">
        <f t="shared" si="120"/>
        <v>2.4717019075971495E-3</v>
      </c>
      <c r="P204" s="232">
        <v>0.1</v>
      </c>
      <c r="Q204" s="232">
        <v>0</v>
      </c>
      <c r="R204" s="232">
        <v>0</v>
      </c>
      <c r="S204" s="232">
        <v>0</v>
      </c>
      <c r="T204" s="232">
        <v>0</v>
      </c>
      <c r="U204" s="232">
        <v>0</v>
      </c>
      <c r="V204" s="232">
        <v>6.1</v>
      </c>
      <c r="W204" s="232">
        <v>93.8</v>
      </c>
      <c r="X204" s="232">
        <v>0</v>
      </c>
      <c r="Y204" s="232">
        <v>0</v>
      </c>
      <c r="Z204" s="232">
        <v>0</v>
      </c>
      <c r="AA204" s="232">
        <v>0</v>
      </c>
      <c r="AB204" s="232"/>
      <c r="AC204" s="232">
        <v>0.1</v>
      </c>
      <c r="AD204" s="232">
        <v>0</v>
      </c>
      <c r="AE204" s="232">
        <v>0</v>
      </c>
      <c r="AF204" s="232">
        <v>0</v>
      </c>
      <c r="AG204" s="232">
        <v>0</v>
      </c>
      <c r="AH204" s="232">
        <v>0</v>
      </c>
      <c r="AI204" s="232">
        <v>93.8</v>
      </c>
      <c r="AJ204" s="232">
        <v>0</v>
      </c>
      <c r="AK204" s="232">
        <v>0</v>
      </c>
      <c r="AL204" s="232">
        <v>0</v>
      </c>
      <c r="AM204" s="232">
        <v>0</v>
      </c>
      <c r="AN204" s="233"/>
      <c r="AO204" s="223">
        <f t="shared" si="118"/>
        <v>0</v>
      </c>
      <c r="AP204" s="223">
        <f t="shared" si="118"/>
        <v>0</v>
      </c>
      <c r="AQ204" s="223">
        <f t="shared" si="118"/>
        <v>0</v>
      </c>
      <c r="AR204" s="223">
        <f t="shared" si="118"/>
        <v>0</v>
      </c>
      <c r="AS204" s="223">
        <f t="shared" si="118"/>
        <v>0</v>
      </c>
      <c r="AT204" s="223">
        <f t="shared" si="118"/>
        <v>0</v>
      </c>
      <c r="AU204" s="223">
        <f t="shared" si="119"/>
        <v>0</v>
      </c>
      <c r="AV204" s="223">
        <f t="shared" si="119"/>
        <v>0</v>
      </c>
      <c r="AW204" s="223">
        <f t="shared" si="119"/>
        <v>0</v>
      </c>
      <c r="AX204" s="223">
        <f t="shared" si="119"/>
        <v>0</v>
      </c>
      <c r="AY204" s="223">
        <f t="shared" si="119"/>
        <v>0</v>
      </c>
      <c r="AZ204" s="242"/>
      <c r="BA204" s="244">
        <f t="shared" si="121"/>
        <v>2.4717019075971494E-4</v>
      </c>
      <c r="BB204" s="244">
        <f t="shared" si="122"/>
        <v>0</v>
      </c>
      <c r="BC204" s="244">
        <f t="shared" si="123"/>
        <v>0</v>
      </c>
      <c r="BD204" s="244">
        <f t="shared" si="124"/>
        <v>0</v>
      </c>
      <c r="BE204" s="244">
        <f t="shared" si="125"/>
        <v>0</v>
      </c>
      <c r="BF204" s="244">
        <f t="shared" si="126"/>
        <v>0</v>
      </c>
      <c r="BG204" s="244">
        <f t="shared" si="127"/>
        <v>1.5077381636342611E-2</v>
      </c>
      <c r="BH204" s="244">
        <f t="shared" si="128"/>
        <v>0.23184563893261262</v>
      </c>
      <c r="BI204" s="244">
        <f t="shared" si="129"/>
        <v>0</v>
      </c>
      <c r="BJ204" s="244">
        <f t="shared" si="130"/>
        <v>0</v>
      </c>
      <c r="BK204" s="244">
        <f t="shared" si="131"/>
        <v>0</v>
      </c>
      <c r="BL204" s="244">
        <f t="shared" si="132"/>
        <v>0</v>
      </c>
      <c r="BM204" s="244">
        <f t="shared" si="133"/>
        <v>0</v>
      </c>
      <c r="BN204" s="244">
        <f t="shared" si="134"/>
        <v>2.4717019075971494E-4</v>
      </c>
      <c r="BO204" s="244">
        <f t="shared" si="135"/>
        <v>0</v>
      </c>
      <c r="BP204" s="244">
        <f t="shared" si="136"/>
        <v>0</v>
      </c>
      <c r="BQ204" s="244">
        <f t="shared" si="137"/>
        <v>0</v>
      </c>
      <c r="BR204" s="244">
        <f t="shared" si="138"/>
        <v>0</v>
      </c>
      <c r="BS204" s="244">
        <f t="shared" si="139"/>
        <v>0</v>
      </c>
      <c r="BT204" s="244">
        <f t="shared" si="140"/>
        <v>0.23184563893261262</v>
      </c>
      <c r="BU204" s="244">
        <f t="shared" si="141"/>
        <v>0</v>
      </c>
      <c r="BV204" s="244">
        <f t="shared" si="142"/>
        <v>0</v>
      </c>
      <c r="BW204" s="244">
        <f t="shared" si="143"/>
        <v>0</v>
      </c>
      <c r="BX204" s="244">
        <f t="shared" si="144"/>
        <v>0</v>
      </c>
      <c r="BY204" s="244"/>
      <c r="BZ204" s="244">
        <f t="shared" si="145"/>
        <v>0</v>
      </c>
      <c r="CA204" s="244">
        <f t="shared" si="146"/>
        <v>0</v>
      </c>
      <c r="CB204" s="244">
        <f t="shared" si="147"/>
        <v>0</v>
      </c>
      <c r="CC204" s="244">
        <f t="shared" si="148"/>
        <v>0</v>
      </c>
      <c r="CD204" s="244">
        <f t="shared" si="149"/>
        <v>0</v>
      </c>
      <c r="CE204" s="244">
        <f t="shared" si="150"/>
        <v>0</v>
      </c>
      <c r="CF204" s="244">
        <f t="shared" si="151"/>
        <v>0</v>
      </c>
      <c r="CG204" s="244">
        <f t="shared" si="152"/>
        <v>0</v>
      </c>
      <c r="CH204" s="244">
        <f t="shared" si="153"/>
        <v>0</v>
      </c>
      <c r="CI204" s="244">
        <f t="shared" si="154"/>
        <v>0</v>
      </c>
      <c r="CJ204" s="244">
        <f t="shared" si="155"/>
        <v>0</v>
      </c>
    </row>
    <row r="205" spans="1:88" ht="60">
      <c r="A205" s="222" t="s">
        <v>3643</v>
      </c>
      <c r="B205" s="232">
        <v>95217</v>
      </c>
      <c r="C205" s="232" t="s">
        <v>1677</v>
      </c>
      <c r="D205" s="232"/>
      <c r="E205" s="232" t="s">
        <v>1678</v>
      </c>
      <c r="F205" s="232"/>
      <c r="G205" s="232">
        <v>4625</v>
      </c>
      <c r="H205" s="232" t="s">
        <v>1679</v>
      </c>
      <c r="I205" s="232" t="s">
        <v>699</v>
      </c>
      <c r="J205" s="232" t="s">
        <v>700</v>
      </c>
      <c r="K205" s="232" t="s">
        <v>1680</v>
      </c>
      <c r="L205" s="232" t="s">
        <v>1681</v>
      </c>
      <c r="M205" s="232">
        <v>2022</v>
      </c>
      <c r="N205" s="232">
        <v>9497627</v>
      </c>
      <c r="O205" s="239">
        <f t="shared" si="120"/>
        <v>9.2573063459837884E-3</v>
      </c>
      <c r="P205" s="232">
        <v>26.3</v>
      </c>
      <c r="Q205" s="232">
        <v>0</v>
      </c>
      <c r="R205" s="232">
        <v>0</v>
      </c>
      <c r="S205" s="232">
        <v>0</v>
      </c>
      <c r="T205" s="232">
        <v>0</v>
      </c>
      <c r="U205" s="232">
        <v>0</v>
      </c>
      <c r="V205" s="232">
        <v>6.1</v>
      </c>
      <c r="W205" s="232">
        <v>67.599999999999994</v>
      </c>
      <c r="X205" s="232">
        <v>0</v>
      </c>
      <c r="Y205" s="232">
        <v>0</v>
      </c>
      <c r="Z205" s="232">
        <v>0</v>
      </c>
      <c r="AA205" s="232">
        <v>0</v>
      </c>
      <c r="AB205" s="232"/>
      <c r="AC205" s="232">
        <v>26.3</v>
      </c>
      <c r="AD205" s="232">
        <v>0</v>
      </c>
      <c r="AE205" s="232">
        <v>0</v>
      </c>
      <c r="AF205" s="232">
        <v>0</v>
      </c>
      <c r="AG205" s="232">
        <v>0</v>
      </c>
      <c r="AH205" s="232">
        <v>0</v>
      </c>
      <c r="AI205" s="232">
        <v>67.599999999999994</v>
      </c>
      <c r="AJ205" s="232">
        <v>0</v>
      </c>
      <c r="AK205" s="232">
        <v>0</v>
      </c>
      <c r="AL205" s="232">
        <v>0</v>
      </c>
      <c r="AM205" s="232">
        <v>0</v>
      </c>
      <c r="AN205" s="233"/>
      <c r="AO205" s="223">
        <f t="shared" si="118"/>
        <v>0</v>
      </c>
      <c r="AP205" s="223">
        <f t="shared" si="118"/>
        <v>0</v>
      </c>
      <c r="AQ205" s="223">
        <f t="shared" si="118"/>
        <v>0</v>
      </c>
      <c r="AR205" s="223">
        <f t="shared" si="118"/>
        <v>0</v>
      </c>
      <c r="AS205" s="223">
        <f t="shared" si="118"/>
        <v>0</v>
      </c>
      <c r="AT205" s="223">
        <f t="shared" si="118"/>
        <v>0</v>
      </c>
      <c r="AU205" s="223">
        <f t="shared" si="119"/>
        <v>0</v>
      </c>
      <c r="AV205" s="223">
        <f t="shared" si="119"/>
        <v>0</v>
      </c>
      <c r="AW205" s="223">
        <f t="shared" si="119"/>
        <v>0</v>
      </c>
      <c r="AX205" s="223">
        <f t="shared" si="119"/>
        <v>0</v>
      </c>
      <c r="AY205" s="223">
        <f t="shared" si="119"/>
        <v>0</v>
      </c>
      <c r="AZ205" s="242"/>
      <c r="BA205" s="244">
        <f t="shared" si="121"/>
        <v>0.24346715689937365</v>
      </c>
      <c r="BB205" s="244">
        <f t="shared" si="122"/>
        <v>0</v>
      </c>
      <c r="BC205" s="244">
        <f t="shared" si="123"/>
        <v>0</v>
      </c>
      <c r="BD205" s="244">
        <f t="shared" si="124"/>
        <v>0</v>
      </c>
      <c r="BE205" s="244">
        <f t="shared" si="125"/>
        <v>0</v>
      </c>
      <c r="BF205" s="244">
        <f t="shared" si="126"/>
        <v>0</v>
      </c>
      <c r="BG205" s="244">
        <f t="shared" si="127"/>
        <v>5.6469568710501107E-2</v>
      </c>
      <c r="BH205" s="244">
        <f t="shared" si="128"/>
        <v>0.62579390898850407</v>
      </c>
      <c r="BI205" s="244">
        <f t="shared" si="129"/>
        <v>0</v>
      </c>
      <c r="BJ205" s="244">
        <f t="shared" si="130"/>
        <v>0</v>
      </c>
      <c r="BK205" s="244">
        <f t="shared" si="131"/>
        <v>0</v>
      </c>
      <c r="BL205" s="244">
        <f t="shared" si="132"/>
        <v>0</v>
      </c>
      <c r="BM205" s="244">
        <f t="shared" si="133"/>
        <v>0</v>
      </c>
      <c r="BN205" s="244">
        <f t="shared" si="134"/>
        <v>0.24346715689937365</v>
      </c>
      <c r="BO205" s="244">
        <f t="shared" si="135"/>
        <v>0</v>
      </c>
      <c r="BP205" s="244">
        <f t="shared" si="136"/>
        <v>0</v>
      </c>
      <c r="BQ205" s="244">
        <f t="shared" si="137"/>
        <v>0</v>
      </c>
      <c r="BR205" s="244">
        <f t="shared" si="138"/>
        <v>0</v>
      </c>
      <c r="BS205" s="244">
        <f t="shared" si="139"/>
        <v>0</v>
      </c>
      <c r="BT205" s="244">
        <f t="shared" si="140"/>
        <v>0.62579390898850407</v>
      </c>
      <c r="BU205" s="244">
        <f t="shared" si="141"/>
        <v>0</v>
      </c>
      <c r="BV205" s="244">
        <f t="shared" si="142"/>
        <v>0</v>
      </c>
      <c r="BW205" s="244">
        <f t="shared" si="143"/>
        <v>0</v>
      </c>
      <c r="BX205" s="244">
        <f t="shared" si="144"/>
        <v>0</v>
      </c>
      <c r="BY205" s="244"/>
      <c r="BZ205" s="244">
        <f t="shared" si="145"/>
        <v>0</v>
      </c>
      <c r="CA205" s="244">
        <f t="shared" si="146"/>
        <v>0</v>
      </c>
      <c r="CB205" s="244">
        <f t="shared" si="147"/>
        <v>0</v>
      </c>
      <c r="CC205" s="244">
        <f t="shared" si="148"/>
        <v>0</v>
      </c>
      <c r="CD205" s="244">
        <f t="shared" si="149"/>
        <v>0</v>
      </c>
      <c r="CE205" s="244">
        <f t="shared" si="150"/>
        <v>0</v>
      </c>
      <c r="CF205" s="244">
        <f t="shared" si="151"/>
        <v>0</v>
      </c>
      <c r="CG205" s="244">
        <f t="shared" si="152"/>
        <v>0</v>
      </c>
      <c r="CH205" s="244">
        <f t="shared" si="153"/>
        <v>0</v>
      </c>
      <c r="CI205" s="244">
        <f t="shared" si="154"/>
        <v>0</v>
      </c>
      <c r="CJ205" s="244">
        <f t="shared" si="155"/>
        <v>0</v>
      </c>
    </row>
    <row r="206" spans="1:88" ht="60">
      <c r="A206" s="222" t="s">
        <v>3643</v>
      </c>
      <c r="B206" s="232">
        <v>95950</v>
      </c>
      <c r="C206" s="232" t="s">
        <v>1682</v>
      </c>
      <c r="D206" s="232"/>
      <c r="E206" s="232" t="s">
        <v>1683</v>
      </c>
      <c r="F206" s="232"/>
      <c r="G206" s="232">
        <v>9245</v>
      </c>
      <c r="H206" s="232" t="s">
        <v>1684</v>
      </c>
      <c r="I206" s="232" t="s">
        <v>125</v>
      </c>
      <c r="J206" s="232" t="s">
        <v>700</v>
      </c>
      <c r="K206" s="232" t="s">
        <v>1685</v>
      </c>
      <c r="L206" s="232" t="s">
        <v>1686</v>
      </c>
      <c r="M206" s="232">
        <v>2022</v>
      </c>
      <c r="N206" s="232">
        <v>20600185</v>
      </c>
      <c r="O206" s="239">
        <f t="shared" si="120"/>
        <v>7.1116876577399365E-3</v>
      </c>
      <c r="P206" s="232">
        <v>60.3</v>
      </c>
      <c r="Q206" s="232">
        <v>7.9</v>
      </c>
      <c r="R206" s="232">
        <v>0</v>
      </c>
      <c r="S206" s="232">
        <v>1.3</v>
      </c>
      <c r="T206" s="232">
        <v>0</v>
      </c>
      <c r="U206" s="232">
        <v>0</v>
      </c>
      <c r="V206" s="232">
        <v>6.1</v>
      </c>
      <c r="W206" s="232">
        <v>24.4</v>
      </c>
      <c r="X206" s="232">
        <v>0</v>
      </c>
      <c r="Y206" s="232">
        <v>0</v>
      </c>
      <c r="Z206" s="232">
        <v>0</v>
      </c>
      <c r="AA206" s="232">
        <v>0</v>
      </c>
      <c r="AB206" s="232"/>
      <c r="AC206" s="232">
        <v>19.3</v>
      </c>
      <c r="AD206" s="232">
        <v>7.9</v>
      </c>
      <c r="AE206" s="232">
        <v>0</v>
      </c>
      <c r="AF206" s="232">
        <v>1.3</v>
      </c>
      <c r="AG206" s="232">
        <v>0</v>
      </c>
      <c r="AH206" s="232">
        <v>0</v>
      </c>
      <c r="AI206" s="232">
        <v>24.4</v>
      </c>
      <c r="AJ206" s="232">
        <v>0</v>
      </c>
      <c r="AK206" s="232">
        <v>0</v>
      </c>
      <c r="AL206" s="232">
        <v>0</v>
      </c>
      <c r="AM206" s="232">
        <v>0</v>
      </c>
      <c r="AN206" s="233"/>
      <c r="AO206" s="223">
        <f t="shared" si="118"/>
        <v>41</v>
      </c>
      <c r="AP206" s="223">
        <f t="shared" si="118"/>
        <v>0</v>
      </c>
      <c r="AQ206" s="223">
        <f t="shared" si="118"/>
        <v>0</v>
      </c>
      <c r="AR206" s="223">
        <f t="shared" si="118"/>
        <v>0</v>
      </c>
      <c r="AS206" s="223">
        <f t="shared" si="118"/>
        <v>0</v>
      </c>
      <c r="AT206" s="223">
        <f t="shared" si="118"/>
        <v>0</v>
      </c>
      <c r="AU206" s="223">
        <f t="shared" si="119"/>
        <v>0</v>
      </c>
      <c r="AV206" s="223">
        <f t="shared" si="119"/>
        <v>0</v>
      </c>
      <c r="AW206" s="223">
        <f t="shared" si="119"/>
        <v>0</v>
      </c>
      <c r="AX206" s="223">
        <f t="shared" si="119"/>
        <v>0</v>
      </c>
      <c r="AY206" s="223">
        <f t="shared" si="119"/>
        <v>0</v>
      </c>
      <c r="AZ206" s="242"/>
      <c r="BA206" s="244">
        <f t="shared" si="121"/>
        <v>0.42883476576171814</v>
      </c>
      <c r="BB206" s="244">
        <f t="shared" si="122"/>
        <v>5.6182332496145501E-2</v>
      </c>
      <c r="BC206" s="244">
        <f t="shared" si="123"/>
        <v>0</v>
      </c>
      <c r="BD206" s="244">
        <f t="shared" si="124"/>
        <v>9.2451939550619172E-3</v>
      </c>
      <c r="BE206" s="244">
        <f t="shared" si="125"/>
        <v>0</v>
      </c>
      <c r="BF206" s="244">
        <f t="shared" si="126"/>
        <v>0</v>
      </c>
      <c r="BG206" s="244">
        <f t="shared" si="127"/>
        <v>4.3381294712213608E-2</v>
      </c>
      <c r="BH206" s="244">
        <f t="shared" si="128"/>
        <v>0.17352517884885443</v>
      </c>
      <c r="BI206" s="244">
        <f t="shared" si="129"/>
        <v>0</v>
      </c>
      <c r="BJ206" s="244">
        <f t="shared" si="130"/>
        <v>0</v>
      </c>
      <c r="BK206" s="244">
        <f t="shared" si="131"/>
        <v>0</v>
      </c>
      <c r="BL206" s="244">
        <f t="shared" si="132"/>
        <v>0</v>
      </c>
      <c r="BM206" s="244">
        <f t="shared" si="133"/>
        <v>0</v>
      </c>
      <c r="BN206" s="244">
        <f t="shared" si="134"/>
        <v>0.13725557179438078</v>
      </c>
      <c r="BO206" s="244">
        <f t="shared" si="135"/>
        <v>5.6182332496145501E-2</v>
      </c>
      <c r="BP206" s="244">
        <f t="shared" si="136"/>
        <v>0</v>
      </c>
      <c r="BQ206" s="244">
        <f t="shared" si="137"/>
        <v>9.2451939550619172E-3</v>
      </c>
      <c r="BR206" s="244">
        <f t="shared" si="138"/>
        <v>0</v>
      </c>
      <c r="BS206" s="244">
        <f t="shared" si="139"/>
        <v>0</v>
      </c>
      <c r="BT206" s="244">
        <f t="shared" si="140"/>
        <v>0.17352517884885443</v>
      </c>
      <c r="BU206" s="244">
        <f t="shared" si="141"/>
        <v>0</v>
      </c>
      <c r="BV206" s="244">
        <f t="shared" si="142"/>
        <v>0</v>
      </c>
      <c r="BW206" s="244">
        <f t="shared" si="143"/>
        <v>0</v>
      </c>
      <c r="BX206" s="244">
        <f t="shared" si="144"/>
        <v>0</v>
      </c>
      <c r="BY206" s="244"/>
      <c r="BZ206" s="244">
        <f t="shared" si="145"/>
        <v>0.29157919396733739</v>
      </c>
      <c r="CA206" s="244">
        <f t="shared" si="146"/>
        <v>0</v>
      </c>
      <c r="CB206" s="244">
        <f t="shared" si="147"/>
        <v>0</v>
      </c>
      <c r="CC206" s="244">
        <f t="shared" si="148"/>
        <v>0</v>
      </c>
      <c r="CD206" s="244">
        <f t="shared" si="149"/>
        <v>0</v>
      </c>
      <c r="CE206" s="244">
        <f t="shared" si="150"/>
        <v>0</v>
      </c>
      <c r="CF206" s="244">
        <f t="shared" si="151"/>
        <v>0</v>
      </c>
      <c r="CG206" s="244">
        <f t="shared" si="152"/>
        <v>0</v>
      </c>
      <c r="CH206" s="244">
        <f t="shared" si="153"/>
        <v>0</v>
      </c>
      <c r="CI206" s="244">
        <f t="shared" si="154"/>
        <v>0</v>
      </c>
      <c r="CJ206" s="244">
        <f t="shared" si="155"/>
        <v>0</v>
      </c>
    </row>
    <row r="207" spans="1:88" ht="60">
      <c r="A207" s="222" t="s">
        <v>3643</v>
      </c>
      <c r="B207" s="232">
        <v>101243</v>
      </c>
      <c r="C207" s="232" t="s">
        <v>1687</v>
      </c>
      <c r="D207" s="232"/>
      <c r="E207" s="232" t="s">
        <v>1688</v>
      </c>
      <c r="F207" s="232" t="s">
        <v>1689</v>
      </c>
      <c r="G207" s="232">
        <v>3672</v>
      </c>
      <c r="H207" s="232" t="s">
        <v>1690</v>
      </c>
      <c r="I207" s="232" t="s">
        <v>117</v>
      </c>
      <c r="J207" s="232" t="s">
        <v>700</v>
      </c>
      <c r="K207" s="232" t="s">
        <v>1691</v>
      </c>
      <c r="L207" s="232" t="s">
        <v>1692</v>
      </c>
      <c r="M207" s="232">
        <v>2022</v>
      </c>
      <c r="N207" s="232">
        <v>11276377</v>
      </c>
      <c r="O207" s="239">
        <f t="shared" si="120"/>
        <v>1.5849572503068127E-3</v>
      </c>
      <c r="P207" s="232">
        <v>59.93</v>
      </c>
      <c r="Q207" s="232">
        <v>7.36</v>
      </c>
      <c r="R207" s="232">
        <v>0.01</v>
      </c>
      <c r="S207" s="232">
        <v>0</v>
      </c>
      <c r="T207" s="232">
        <v>0</v>
      </c>
      <c r="U207" s="232">
        <v>0</v>
      </c>
      <c r="V207" s="232">
        <v>6.1</v>
      </c>
      <c r="W207" s="232">
        <v>26.6</v>
      </c>
      <c r="X207" s="232">
        <v>0</v>
      </c>
      <c r="Y207" s="232">
        <v>0</v>
      </c>
      <c r="Z207" s="232">
        <v>0</v>
      </c>
      <c r="AA207" s="232">
        <v>0</v>
      </c>
      <c r="AB207" s="232"/>
      <c r="AC207" s="232">
        <v>59.93</v>
      </c>
      <c r="AD207" s="232">
        <v>7.36</v>
      </c>
      <c r="AE207" s="232">
        <v>0.01</v>
      </c>
      <c r="AF207" s="232">
        <v>0</v>
      </c>
      <c r="AG207" s="232">
        <v>0</v>
      </c>
      <c r="AH207" s="232">
        <v>0</v>
      </c>
      <c r="AI207" s="232">
        <v>26.6</v>
      </c>
      <c r="AJ207" s="232">
        <v>0</v>
      </c>
      <c r="AK207" s="232">
        <v>0</v>
      </c>
      <c r="AL207" s="232">
        <v>0</v>
      </c>
      <c r="AM207" s="232">
        <v>0</v>
      </c>
      <c r="AN207" s="233"/>
      <c r="AO207" s="223">
        <f t="shared" si="118"/>
        <v>0</v>
      </c>
      <c r="AP207" s="223">
        <f t="shared" si="118"/>
        <v>0</v>
      </c>
      <c r="AQ207" s="223">
        <f t="shared" si="118"/>
        <v>0</v>
      </c>
      <c r="AR207" s="223">
        <f t="shared" ref="AR207:AT270" si="156">S207-AF207</f>
        <v>0</v>
      </c>
      <c r="AS207" s="223">
        <f t="shared" si="156"/>
        <v>0</v>
      </c>
      <c r="AT207" s="223">
        <f t="shared" si="156"/>
        <v>0</v>
      </c>
      <c r="AU207" s="223">
        <f t="shared" si="119"/>
        <v>0</v>
      </c>
      <c r="AV207" s="223">
        <f t="shared" si="119"/>
        <v>0</v>
      </c>
      <c r="AW207" s="223">
        <f t="shared" si="119"/>
        <v>0</v>
      </c>
      <c r="AX207" s="223">
        <f t="shared" si="119"/>
        <v>0</v>
      </c>
      <c r="AY207" s="223">
        <f t="shared" si="119"/>
        <v>0</v>
      </c>
      <c r="AZ207" s="242"/>
      <c r="BA207" s="244">
        <f t="shared" si="121"/>
        <v>9.4986488010887285E-2</v>
      </c>
      <c r="BB207" s="244">
        <f t="shared" si="122"/>
        <v>1.1665285362258143E-2</v>
      </c>
      <c r="BC207" s="244">
        <f t="shared" si="123"/>
        <v>1.5849572503068129E-5</v>
      </c>
      <c r="BD207" s="244">
        <f t="shared" si="124"/>
        <v>0</v>
      </c>
      <c r="BE207" s="244">
        <f t="shared" si="125"/>
        <v>0</v>
      </c>
      <c r="BF207" s="244">
        <f t="shared" si="126"/>
        <v>0</v>
      </c>
      <c r="BG207" s="244">
        <f t="shared" si="127"/>
        <v>9.6682392268715566E-3</v>
      </c>
      <c r="BH207" s="244">
        <f t="shared" si="128"/>
        <v>4.2159862858161222E-2</v>
      </c>
      <c r="BI207" s="244">
        <f t="shared" si="129"/>
        <v>0</v>
      </c>
      <c r="BJ207" s="244">
        <f t="shared" si="130"/>
        <v>0</v>
      </c>
      <c r="BK207" s="244">
        <f t="shared" si="131"/>
        <v>0</v>
      </c>
      <c r="BL207" s="244">
        <f t="shared" si="132"/>
        <v>0</v>
      </c>
      <c r="BM207" s="244">
        <f t="shared" si="133"/>
        <v>0</v>
      </c>
      <c r="BN207" s="244">
        <f t="shared" si="134"/>
        <v>9.4986488010887285E-2</v>
      </c>
      <c r="BO207" s="244">
        <f t="shared" si="135"/>
        <v>1.1665285362258143E-2</v>
      </c>
      <c r="BP207" s="244">
        <f t="shared" si="136"/>
        <v>1.5849572503068129E-5</v>
      </c>
      <c r="BQ207" s="244">
        <f t="shared" si="137"/>
        <v>0</v>
      </c>
      <c r="BR207" s="244">
        <f t="shared" si="138"/>
        <v>0</v>
      </c>
      <c r="BS207" s="244">
        <f t="shared" si="139"/>
        <v>0</v>
      </c>
      <c r="BT207" s="244">
        <f t="shared" si="140"/>
        <v>4.2159862858161222E-2</v>
      </c>
      <c r="BU207" s="244">
        <f t="shared" si="141"/>
        <v>0</v>
      </c>
      <c r="BV207" s="244">
        <f t="shared" si="142"/>
        <v>0</v>
      </c>
      <c r="BW207" s="244">
        <f t="shared" si="143"/>
        <v>0</v>
      </c>
      <c r="BX207" s="244">
        <f t="shared" si="144"/>
        <v>0</v>
      </c>
      <c r="BY207" s="244"/>
      <c r="BZ207" s="244">
        <f t="shared" si="145"/>
        <v>0</v>
      </c>
      <c r="CA207" s="244">
        <f t="shared" si="146"/>
        <v>0</v>
      </c>
      <c r="CB207" s="244">
        <f t="shared" si="147"/>
        <v>0</v>
      </c>
      <c r="CC207" s="244">
        <f t="shared" si="148"/>
        <v>0</v>
      </c>
      <c r="CD207" s="244">
        <f t="shared" si="149"/>
        <v>0</v>
      </c>
      <c r="CE207" s="244">
        <f t="shared" si="150"/>
        <v>0</v>
      </c>
      <c r="CF207" s="244">
        <f t="shared" si="151"/>
        <v>0</v>
      </c>
      <c r="CG207" s="244">
        <f t="shared" si="152"/>
        <v>0</v>
      </c>
      <c r="CH207" s="244">
        <f t="shared" si="153"/>
        <v>0</v>
      </c>
      <c r="CI207" s="244">
        <f t="shared" si="154"/>
        <v>0</v>
      </c>
      <c r="CJ207" s="244">
        <f t="shared" si="155"/>
        <v>0</v>
      </c>
    </row>
    <row r="208" spans="1:88" ht="60">
      <c r="A208" s="222" t="s">
        <v>3643</v>
      </c>
      <c r="B208" s="232">
        <v>111553</v>
      </c>
      <c r="C208" s="232" t="s">
        <v>1693</v>
      </c>
      <c r="D208" s="232"/>
      <c r="E208" s="232" t="s">
        <v>1694</v>
      </c>
      <c r="F208" s="232"/>
      <c r="G208" s="232">
        <v>9463</v>
      </c>
      <c r="H208" s="232" t="s">
        <v>1695</v>
      </c>
      <c r="I208" s="232" t="s">
        <v>125</v>
      </c>
      <c r="J208" s="232" t="s">
        <v>700</v>
      </c>
      <c r="K208" s="232" t="s">
        <v>1696</v>
      </c>
      <c r="L208" s="232" t="s">
        <v>1697</v>
      </c>
      <c r="M208" s="232">
        <v>2022</v>
      </c>
      <c r="N208" s="232">
        <v>62925450</v>
      </c>
      <c r="O208" s="239">
        <f t="shared" si="120"/>
        <v>2.1723404237521726E-2</v>
      </c>
      <c r="P208" s="232">
        <v>43.57</v>
      </c>
      <c r="Q208" s="232">
        <v>0</v>
      </c>
      <c r="R208" s="232">
        <v>0</v>
      </c>
      <c r="S208" s="232">
        <v>0</v>
      </c>
      <c r="T208" s="232">
        <v>0</v>
      </c>
      <c r="U208" s="232">
        <v>0</v>
      </c>
      <c r="V208" s="232">
        <v>6.1</v>
      </c>
      <c r="W208" s="232">
        <v>50.33</v>
      </c>
      <c r="X208" s="232">
        <v>0</v>
      </c>
      <c r="Y208" s="232">
        <v>0</v>
      </c>
      <c r="Z208" s="232">
        <v>0</v>
      </c>
      <c r="AA208" s="232">
        <v>0</v>
      </c>
      <c r="AB208" s="232"/>
      <c r="AC208" s="232">
        <v>43.57</v>
      </c>
      <c r="AD208" s="232">
        <v>0</v>
      </c>
      <c r="AE208" s="232">
        <v>0</v>
      </c>
      <c r="AF208" s="232">
        <v>0</v>
      </c>
      <c r="AG208" s="232">
        <v>0</v>
      </c>
      <c r="AH208" s="232">
        <v>0</v>
      </c>
      <c r="AI208" s="232">
        <v>50.33</v>
      </c>
      <c r="AJ208" s="232">
        <v>0</v>
      </c>
      <c r="AK208" s="232">
        <v>0</v>
      </c>
      <c r="AL208" s="232">
        <v>0</v>
      </c>
      <c r="AM208" s="232">
        <v>0</v>
      </c>
      <c r="AN208" s="233"/>
      <c r="AO208" s="223">
        <f t="shared" ref="AO208:AT271" si="157">P208-AC208</f>
        <v>0</v>
      </c>
      <c r="AP208" s="223">
        <f t="shared" si="157"/>
        <v>0</v>
      </c>
      <c r="AQ208" s="223">
        <f t="shared" si="157"/>
        <v>0</v>
      </c>
      <c r="AR208" s="223">
        <f t="shared" si="156"/>
        <v>0</v>
      </c>
      <c r="AS208" s="223">
        <f t="shared" si="156"/>
        <v>0</v>
      </c>
      <c r="AT208" s="223">
        <f t="shared" si="156"/>
        <v>0</v>
      </c>
      <c r="AU208" s="223">
        <f t="shared" si="119"/>
        <v>0</v>
      </c>
      <c r="AV208" s="223">
        <f t="shared" si="119"/>
        <v>0</v>
      </c>
      <c r="AW208" s="223">
        <f t="shared" si="119"/>
        <v>0</v>
      </c>
      <c r="AX208" s="223">
        <f t="shared" si="119"/>
        <v>0</v>
      </c>
      <c r="AY208" s="223">
        <f t="shared" si="119"/>
        <v>0</v>
      </c>
      <c r="AZ208" s="242"/>
      <c r="BA208" s="244">
        <f t="shared" si="121"/>
        <v>0.94648872262882167</v>
      </c>
      <c r="BB208" s="244">
        <f t="shared" si="122"/>
        <v>0</v>
      </c>
      <c r="BC208" s="244">
        <f t="shared" si="123"/>
        <v>0</v>
      </c>
      <c r="BD208" s="244">
        <f t="shared" si="124"/>
        <v>0</v>
      </c>
      <c r="BE208" s="244">
        <f t="shared" si="125"/>
        <v>0</v>
      </c>
      <c r="BF208" s="244">
        <f t="shared" si="126"/>
        <v>0</v>
      </c>
      <c r="BG208" s="244">
        <f t="shared" si="127"/>
        <v>0.13251276584888252</v>
      </c>
      <c r="BH208" s="244">
        <f t="shared" si="128"/>
        <v>1.0933389352744685</v>
      </c>
      <c r="BI208" s="244">
        <f t="shared" si="129"/>
        <v>0</v>
      </c>
      <c r="BJ208" s="244">
        <f t="shared" si="130"/>
        <v>0</v>
      </c>
      <c r="BK208" s="244">
        <f t="shared" si="131"/>
        <v>0</v>
      </c>
      <c r="BL208" s="244">
        <f t="shared" si="132"/>
        <v>0</v>
      </c>
      <c r="BM208" s="244">
        <f t="shared" si="133"/>
        <v>0</v>
      </c>
      <c r="BN208" s="244">
        <f t="shared" si="134"/>
        <v>0.94648872262882167</v>
      </c>
      <c r="BO208" s="244">
        <f t="shared" si="135"/>
        <v>0</v>
      </c>
      <c r="BP208" s="244">
        <f t="shared" si="136"/>
        <v>0</v>
      </c>
      <c r="BQ208" s="244">
        <f t="shared" si="137"/>
        <v>0</v>
      </c>
      <c r="BR208" s="244">
        <f t="shared" si="138"/>
        <v>0</v>
      </c>
      <c r="BS208" s="244">
        <f t="shared" si="139"/>
        <v>0</v>
      </c>
      <c r="BT208" s="244">
        <f t="shared" si="140"/>
        <v>1.0933389352744685</v>
      </c>
      <c r="BU208" s="244">
        <f t="shared" si="141"/>
        <v>0</v>
      </c>
      <c r="BV208" s="244">
        <f t="shared" si="142"/>
        <v>0</v>
      </c>
      <c r="BW208" s="244">
        <f t="shared" si="143"/>
        <v>0</v>
      </c>
      <c r="BX208" s="244">
        <f t="shared" si="144"/>
        <v>0</v>
      </c>
      <c r="BY208" s="244"/>
      <c r="BZ208" s="244">
        <f t="shared" si="145"/>
        <v>0</v>
      </c>
      <c r="CA208" s="244">
        <f t="shared" si="146"/>
        <v>0</v>
      </c>
      <c r="CB208" s="244">
        <f t="shared" si="147"/>
        <v>0</v>
      </c>
      <c r="CC208" s="244">
        <f t="shared" si="148"/>
        <v>0</v>
      </c>
      <c r="CD208" s="244">
        <f t="shared" si="149"/>
        <v>0</v>
      </c>
      <c r="CE208" s="244">
        <f t="shared" si="150"/>
        <v>0</v>
      </c>
      <c r="CF208" s="244">
        <f t="shared" si="151"/>
        <v>0</v>
      </c>
      <c r="CG208" s="244">
        <f t="shared" si="152"/>
        <v>0</v>
      </c>
      <c r="CH208" s="244">
        <f t="shared" si="153"/>
        <v>0</v>
      </c>
      <c r="CI208" s="244">
        <f t="shared" si="154"/>
        <v>0</v>
      </c>
      <c r="CJ208" s="244">
        <f t="shared" si="155"/>
        <v>0</v>
      </c>
    </row>
    <row r="209" spans="1:88" ht="60">
      <c r="A209" s="222" t="s">
        <v>3643</v>
      </c>
      <c r="B209" s="232">
        <v>100729</v>
      </c>
      <c r="C209" s="232" t="s">
        <v>1698</v>
      </c>
      <c r="D209" s="232"/>
      <c r="E209" s="232" t="s">
        <v>1699</v>
      </c>
      <c r="F209" s="232"/>
      <c r="G209" s="232">
        <v>9445</v>
      </c>
      <c r="H209" s="232" t="s">
        <v>1700</v>
      </c>
      <c r="I209" s="232" t="s">
        <v>125</v>
      </c>
      <c r="J209" s="232" t="s">
        <v>700</v>
      </c>
      <c r="K209" s="232" t="s">
        <v>1662</v>
      </c>
      <c r="L209" s="232"/>
      <c r="M209" s="232">
        <v>2022</v>
      </c>
      <c r="N209" s="232">
        <v>18346640</v>
      </c>
      <c r="O209" s="239">
        <f t="shared" si="120"/>
        <v>6.3337088113042594E-3</v>
      </c>
      <c r="P209" s="232">
        <v>1.2</v>
      </c>
      <c r="Q209" s="232">
        <v>0</v>
      </c>
      <c r="R209" s="232">
        <v>0</v>
      </c>
      <c r="S209" s="232">
        <v>0</v>
      </c>
      <c r="T209" s="232">
        <v>92.7</v>
      </c>
      <c r="U209" s="232">
        <v>0</v>
      </c>
      <c r="V209" s="232">
        <v>6.1</v>
      </c>
      <c r="W209" s="232">
        <v>0</v>
      </c>
      <c r="X209" s="232">
        <v>0</v>
      </c>
      <c r="Y209" s="232">
        <v>0</v>
      </c>
      <c r="Z209" s="232">
        <v>0</v>
      </c>
      <c r="AA209" s="232">
        <v>0</v>
      </c>
      <c r="AB209" s="232"/>
      <c r="AC209" s="232">
        <v>1.2</v>
      </c>
      <c r="AD209" s="232">
        <v>0</v>
      </c>
      <c r="AE209" s="232">
        <v>0</v>
      </c>
      <c r="AF209" s="232">
        <v>0</v>
      </c>
      <c r="AG209" s="232">
        <v>92.7</v>
      </c>
      <c r="AH209" s="232">
        <v>0</v>
      </c>
      <c r="AI209" s="232">
        <v>0</v>
      </c>
      <c r="AJ209" s="232">
        <v>0</v>
      </c>
      <c r="AK209" s="232">
        <v>0</v>
      </c>
      <c r="AL209" s="232">
        <v>0</v>
      </c>
      <c r="AM209" s="232">
        <v>0</v>
      </c>
      <c r="AN209" s="233"/>
      <c r="AO209" s="223">
        <f t="shared" si="157"/>
        <v>0</v>
      </c>
      <c r="AP209" s="223">
        <f t="shared" si="157"/>
        <v>0</v>
      </c>
      <c r="AQ209" s="223">
        <f t="shared" si="157"/>
        <v>0</v>
      </c>
      <c r="AR209" s="223">
        <f t="shared" si="156"/>
        <v>0</v>
      </c>
      <c r="AS209" s="223">
        <f t="shared" si="156"/>
        <v>0</v>
      </c>
      <c r="AT209" s="223">
        <f t="shared" si="156"/>
        <v>0</v>
      </c>
      <c r="AU209" s="223">
        <f t="shared" si="119"/>
        <v>0</v>
      </c>
      <c r="AV209" s="223">
        <f t="shared" si="119"/>
        <v>0</v>
      </c>
      <c r="AW209" s="223">
        <f t="shared" si="119"/>
        <v>0</v>
      </c>
      <c r="AX209" s="223">
        <f t="shared" si="119"/>
        <v>0</v>
      </c>
      <c r="AY209" s="223">
        <f t="shared" si="119"/>
        <v>0</v>
      </c>
      <c r="AZ209" s="242"/>
      <c r="BA209" s="244">
        <f t="shared" si="121"/>
        <v>7.6004505735651111E-3</v>
      </c>
      <c r="BB209" s="244">
        <f t="shared" si="122"/>
        <v>0</v>
      </c>
      <c r="BC209" s="244">
        <f t="shared" si="123"/>
        <v>0</v>
      </c>
      <c r="BD209" s="244">
        <f t="shared" si="124"/>
        <v>0</v>
      </c>
      <c r="BE209" s="244">
        <f t="shared" si="125"/>
        <v>0.58713480680790486</v>
      </c>
      <c r="BF209" s="244">
        <f t="shared" si="126"/>
        <v>0</v>
      </c>
      <c r="BG209" s="244">
        <f t="shared" si="127"/>
        <v>3.8635623748955981E-2</v>
      </c>
      <c r="BH209" s="244">
        <f t="shared" si="128"/>
        <v>0</v>
      </c>
      <c r="BI209" s="244">
        <f t="shared" si="129"/>
        <v>0</v>
      </c>
      <c r="BJ209" s="244">
        <f t="shared" si="130"/>
        <v>0</v>
      </c>
      <c r="BK209" s="244">
        <f t="shared" si="131"/>
        <v>0</v>
      </c>
      <c r="BL209" s="244">
        <f t="shared" si="132"/>
        <v>0</v>
      </c>
      <c r="BM209" s="244">
        <f t="shared" si="133"/>
        <v>0</v>
      </c>
      <c r="BN209" s="244">
        <f t="shared" si="134"/>
        <v>7.6004505735651111E-3</v>
      </c>
      <c r="BO209" s="244">
        <f t="shared" si="135"/>
        <v>0</v>
      </c>
      <c r="BP209" s="244">
        <f t="shared" si="136"/>
        <v>0</v>
      </c>
      <c r="BQ209" s="244">
        <f t="shared" si="137"/>
        <v>0</v>
      </c>
      <c r="BR209" s="244">
        <f t="shared" si="138"/>
        <v>0.58713480680790486</v>
      </c>
      <c r="BS209" s="244">
        <f t="shared" si="139"/>
        <v>0</v>
      </c>
      <c r="BT209" s="244">
        <f t="shared" si="140"/>
        <v>0</v>
      </c>
      <c r="BU209" s="244">
        <f t="shared" si="141"/>
        <v>0</v>
      </c>
      <c r="BV209" s="244">
        <f t="shared" si="142"/>
        <v>0</v>
      </c>
      <c r="BW209" s="244">
        <f t="shared" si="143"/>
        <v>0</v>
      </c>
      <c r="BX209" s="244">
        <f t="shared" si="144"/>
        <v>0</v>
      </c>
      <c r="BY209" s="244"/>
      <c r="BZ209" s="244">
        <f t="shared" si="145"/>
        <v>0</v>
      </c>
      <c r="CA209" s="244">
        <f t="shared" si="146"/>
        <v>0</v>
      </c>
      <c r="CB209" s="244">
        <f t="shared" si="147"/>
        <v>0</v>
      </c>
      <c r="CC209" s="244">
        <f t="shared" si="148"/>
        <v>0</v>
      </c>
      <c r="CD209" s="244">
        <f t="shared" si="149"/>
        <v>0</v>
      </c>
      <c r="CE209" s="244">
        <f t="shared" si="150"/>
        <v>0</v>
      </c>
      <c r="CF209" s="244">
        <f t="shared" si="151"/>
        <v>0</v>
      </c>
      <c r="CG209" s="244">
        <f t="shared" si="152"/>
        <v>0</v>
      </c>
      <c r="CH209" s="244">
        <f t="shared" si="153"/>
        <v>0</v>
      </c>
      <c r="CI209" s="244">
        <f t="shared" si="154"/>
        <v>0</v>
      </c>
      <c r="CJ209" s="244">
        <f t="shared" si="155"/>
        <v>0</v>
      </c>
    </row>
    <row r="210" spans="1:88" ht="60">
      <c r="A210" s="222" t="s">
        <v>3643</v>
      </c>
      <c r="B210" s="232">
        <v>98317</v>
      </c>
      <c r="C210" s="232" t="s">
        <v>1701</v>
      </c>
      <c r="D210" s="232"/>
      <c r="E210" s="232" t="s">
        <v>1702</v>
      </c>
      <c r="F210" s="232"/>
      <c r="G210" s="232">
        <v>3772</v>
      </c>
      <c r="H210" s="232" t="s">
        <v>1703</v>
      </c>
      <c r="I210" s="232" t="s">
        <v>117</v>
      </c>
      <c r="J210" s="232" t="s">
        <v>700</v>
      </c>
      <c r="K210" s="232" t="s">
        <v>1704</v>
      </c>
      <c r="L210" s="232"/>
      <c r="M210" s="232">
        <v>2022</v>
      </c>
      <c r="N210" s="232">
        <v>2344798</v>
      </c>
      <c r="O210" s="239">
        <f t="shared" si="120"/>
        <v>3.295743473816913E-4</v>
      </c>
      <c r="P210" s="232">
        <v>93.9</v>
      </c>
      <c r="Q210" s="232">
        <v>0</v>
      </c>
      <c r="R210" s="232">
        <v>0</v>
      </c>
      <c r="S210" s="232">
        <v>0</v>
      </c>
      <c r="T210" s="232">
        <v>0</v>
      </c>
      <c r="U210" s="232">
        <v>0</v>
      </c>
      <c r="V210" s="232">
        <v>6.1</v>
      </c>
      <c r="W210" s="232">
        <v>0</v>
      </c>
      <c r="X210" s="232">
        <v>0</v>
      </c>
      <c r="Y210" s="232">
        <v>0</v>
      </c>
      <c r="Z210" s="232">
        <v>0</v>
      </c>
      <c r="AA210" s="232">
        <v>0</v>
      </c>
      <c r="AB210" s="232"/>
      <c r="AC210" s="232">
        <v>93.9</v>
      </c>
      <c r="AD210" s="232">
        <v>0</v>
      </c>
      <c r="AE210" s="232">
        <v>0</v>
      </c>
      <c r="AF210" s="232">
        <v>0</v>
      </c>
      <c r="AG210" s="232">
        <v>0</v>
      </c>
      <c r="AH210" s="232">
        <v>0</v>
      </c>
      <c r="AI210" s="232">
        <v>0</v>
      </c>
      <c r="AJ210" s="232">
        <v>0</v>
      </c>
      <c r="AK210" s="232">
        <v>0</v>
      </c>
      <c r="AL210" s="232">
        <v>0</v>
      </c>
      <c r="AM210" s="232">
        <v>0</v>
      </c>
      <c r="AN210" s="233"/>
      <c r="AO210" s="223">
        <f t="shared" si="157"/>
        <v>0</v>
      </c>
      <c r="AP210" s="223">
        <f t="shared" si="157"/>
        <v>0</v>
      </c>
      <c r="AQ210" s="223">
        <f t="shared" si="157"/>
        <v>0</v>
      </c>
      <c r="AR210" s="223">
        <f t="shared" si="156"/>
        <v>0</v>
      </c>
      <c r="AS210" s="223">
        <f t="shared" si="156"/>
        <v>0</v>
      </c>
      <c r="AT210" s="223">
        <f t="shared" si="156"/>
        <v>0</v>
      </c>
      <c r="AU210" s="223">
        <f t="shared" si="119"/>
        <v>0</v>
      </c>
      <c r="AV210" s="223">
        <f t="shared" si="119"/>
        <v>0</v>
      </c>
      <c r="AW210" s="223">
        <f t="shared" si="119"/>
        <v>0</v>
      </c>
      <c r="AX210" s="223">
        <f t="shared" si="119"/>
        <v>0</v>
      </c>
      <c r="AY210" s="223">
        <f t="shared" si="119"/>
        <v>0</v>
      </c>
      <c r="AZ210" s="242"/>
      <c r="BA210" s="244">
        <f t="shared" si="121"/>
        <v>3.0947031219140813E-2</v>
      </c>
      <c r="BB210" s="244">
        <f t="shared" si="122"/>
        <v>0</v>
      </c>
      <c r="BC210" s="244">
        <f t="shared" si="123"/>
        <v>0</v>
      </c>
      <c r="BD210" s="244">
        <f t="shared" si="124"/>
        <v>0</v>
      </c>
      <c r="BE210" s="244">
        <f t="shared" si="125"/>
        <v>0</v>
      </c>
      <c r="BF210" s="244">
        <f t="shared" si="126"/>
        <v>0</v>
      </c>
      <c r="BG210" s="244">
        <f t="shared" si="127"/>
        <v>2.0104035190283169E-3</v>
      </c>
      <c r="BH210" s="244">
        <f t="shared" si="128"/>
        <v>0</v>
      </c>
      <c r="BI210" s="244">
        <f t="shared" si="129"/>
        <v>0</v>
      </c>
      <c r="BJ210" s="244">
        <f t="shared" si="130"/>
        <v>0</v>
      </c>
      <c r="BK210" s="244">
        <f t="shared" si="131"/>
        <v>0</v>
      </c>
      <c r="BL210" s="244">
        <f t="shared" si="132"/>
        <v>0</v>
      </c>
      <c r="BM210" s="244">
        <f t="shared" si="133"/>
        <v>0</v>
      </c>
      <c r="BN210" s="244">
        <f t="shared" si="134"/>
        <v>3.0947031219140813E-2</v>
      </c>
      <c r="BO210" s="244">
        <f t="shared" si="135"/>
        <v>0</v>
      </c>
      <c r="BP210" s="244">
        <f t="shared" si="136"/>
        <v>0</v>
      </c>
      <c r="BQ210" s="244">
        <f t="shared" si="137"/>
        <v>0</v>
      </c>
      <c r="BR210" s="244">
        <f t="shared" si="138"/>
        <v>0</v>
      </c>
      <c r="BS210" s="244">
        <f t="shared" si="139"/>
        <v>0</v>
      </c>
      <c r="BT210" s="244">
        <f t="shared" si="140"/>
        <v>0</v>
      </c>
      <c r="BU210" s="244">
        <f t="shared" si="141"/>
        <v>0</v>
      </c>
      <c r="BV210" s="244">
        <f t="shared" si="142"/>
        <v>0</v>
      </c>
      <c r="BW210" s="244">
        <f t="shared" si="143"/>
        <v>0</v>
      </c>
      <c r="BX210" s="244">
        <f t="shared" si="144"/>
        <v>0</v>
      </c>
      <c r="BY210" s="244"/>
      <c r="BZ210" s="244">
        <f t="shared" si="145"/>
        <v>0</v>
      </c>
      <c r="CA210" s="244">
        <f t="shared" si="146"/>
        <v>0</v>
      </c>
      <c r="CB210" s="244">
        <f t="shared" si="147"/>
        <v>0</v>
      </c>
      <c r="CC210" s="244">
        <f t="shared" si="148"/>
        <v>0</v>
      </c>
      <c r="CD210" s="244">
        <f t="shared" si="149"/>
        <v>0</v>
      </c>
      <c r="CE210" s="244">
        <f t="shared" si="150"/>
        <v>0</v>
      </c>
      <c r="CF210" s="244">
        <f t="shared" si="151"/>
        <v>0</v>
      </c>
      <c r="CG210" s="244">
        <f t="shared" si="152"/>
        <v>0</v>
      </c>
      <c r="CH210" s="244">
        <f t="shared" si="153"/>
        <v>0</v>
      </c>
      <c r="CI210" s="244">
        <f t="shared" si="154"/>
        <v>0</v>
      </c>
      <c r="CJ210" s="244">
        <f t="shared" si="155"/>
        <v>0</v>
      </c>
    </row>
    <row r="211" spans="1:88" ht="60">
      <c r="A211" s="222" t="s">
        <v>3643</v>
      </c>
      <c r="B211" s="232">
        <v>100189</v>
      </c>
      <c r="C211" s="232" t="s">
        <v>1705</v>
      </c>
      <c r="D211" s="232"/>
      <c r="E211" s="232" t="s">
        <v>1706</v>
      </c>
      <c r="F211" s="232"/>
      <c r="G211" s="232">
        <v>9404</v>
      </c>
      <c r="H211" s="232" t="s">
        <v>1707</v>
      </c>
      <c r="I211" s="232" t="s">
        <v>125</v>
      </c>
      <c r="J211" s="232" t="s">
        <v>700</v>
      </c>
      <c r="K211" s="232" t="s">
        <v>1708</v>
      </c>
      <c r="L211" s="232" t="s">
        <v>1709</v>
      </c>
      <c r="M211" s="232">
        <v>2022</v>
      </c>
      <c r="N211" s="232">
        <v>19546749</v>
      </c>
      <c r="O211" s="239">
        <f t="shared" si="120"/>
        <v>6.7480157878310534E-3</v>
      </c>
      <c r="P211" s="232">
        <v>92.81</v>
      </c>
      <c r="Q211" s="232">
        <v>1.0900000000000001</v>
      </c>
      <c r="R211" s="232">
        <v>0</v>
      </c>
      <c r="S211" s="232">
        <v>0</v>
      </c>
      <c r="T211" s="232">
        <v>0</v>
      </c>
      <c r="U211" s="232">
        <v>0</v>
      </c>
      <c r="V211" s="232">
        <v>6.1</v>
      </c>
      <c r="W211" s="232">
        <v>0</v>
      </c>
      <c r="X211" s="232">
        <v>0</v>
      </c>
      <c r="Y211" s="232">
        <v>0</v>
      </c>
      <c r="Z211" s="232">
        <v>0</v>
      </c>
      <c r="AA211" s="232">
        <v>0</v>
      </c>
      <c r="AB211" s="232"/>
      <c r="AC211" s="232">
        <v>68.400000000000006</v>
      </c>
      <c r="AD211" s="232">
        <v>1.0900000000000001</v>
      </c>
      <c r="AE211" s="232">
        <v>0</v>
      </c>
      <c r="AF211" s="232">
        <v>0</v>
      </c>
      <c r="AG211" s="232">
        <v>0</v>
      </c>
      <c r="AH211" s="232">
        <v>0</v>
      </c>
      <c r="AI211" s="232">
        <v>0</v>
      </c>
      <c r="AJ211" s="232">
        <v>0</v>
      </c>
      <c r="AK211" s="232">
        <v>0</v>
      </c>
      <c r="AL211" s="232">
        <v>0</v>
      </c>
      <c r="AM211" s="232">
        <v>0</v>
      </c>
      <c r="AN211" s="233"/>
      <c r="AO211" s="223">
        <f t="shared" si="157"/>
        <v>24.409999999999997</v>
      </c>
      <c r="AP211" s="223">
        <f t="shared" si="157"/>
        <v>0</v>
      </c>
      <c r="AQ211" s="223">
        <f t="shared" si="157"/>
        <v>0</v>
      </c>
      <c r="AR211" s="223">
        <f t="shared" si="156"/>
        <v>0</v>
      </c>
      <c r="AS211" s="223">
        <f t="shared" si="156"/>
        <v>0</v>
      </c>
      <c r="AT211" s="223">
        <f t="shared" si="156"/>
        <v>0</v>
      </c>
      <c r="AU211" s="223">
        <f t="shared" si="119"/>
        <v>0</v>
      </c>
      <c r="AV211" s="223">
        <f t="shared" si="119"/>
        <v>0</v>
      </c>
      <c r="AW211" s="223">
        <f t="shared" si="119"/>
        <v>0</v>
      </c>
      <c r="AX211" s="223">
        <f t="shared" si="119"/>
        <v>0</v>
      </c>
      <c r="AY211" s="223">
        <f t="shared" si="119"/>
        <v>0</v>
      </c>
      <c r="AZ211" s="242"/>
      <c r="BA211" s="244">
        <f t="shared" si="121"/>
        <v>0.62628334526860008</v>
      </c>
      <c r="BB211" s="244">
        <f t="shared" si="122"/>
        <v>7.3553372087358489E-3</v>
      </c>
      <c r="BC211" s="244">
        <f t="shared" si="123"/>
        <v>0</v>
      </c>
      <c r="BD211" s="244">
        <f t="shared" si="124"/>
        <v>0</v>
      </c>
      <c r="BE211" s="244">
        <f t="shared" si="125"/>
        <v>0</v>
      </c>
      <c r="BF211" s="244">
        <f t="shared" si="126"/>
        <v>0</v>
      </c>
      <c r="BG211" s="244">
        <f t="shared" si="127"/>
        <v>4.1162896305769421E-2</v>
      </c>
      <c r="BH211" s="244">
        <f t="shared" si="128"/>
        <v>0</v>
      </c>
      <c r="BI211" s="244">
        <f t="shared" si="129"/>
        <v>0</v>
      </c>
      <c r="BJ211" s="244">
        <f t="shared" si="130"/>
        <v>0</v>
      </c>
      <c r="BK211" s="244">
        <f t="shared" si="131"/>
        <v>0</v>
      </c>
      <c r="BL211" s="244">
        <f t="shared" si="132"/>
        <v>0</v>
      </c>
      <c r="BM211" s="244">
        <f t="shared" si="133"/>
        <v>0</v>
      </c>
      <c r="BN211" s="244">
        <f t="shared" si="134"/>
        <v>0.46156427988764409</v>
      </c>
      <c r="BO211" s="244">
        <f t="shared" si="135"/>
        <v>7.3553372087358489E-3</v>
      </c>
      <c r="BP211" s="244">
        <f t="shared" si="136"/>
        <v>0</v>
      </c>
      <c r="BQ211" s="244">
        <f t="shared" si="137"/>
        <v>0</v>
      </c>
      <c r="BR211" s="244">
        <f t="shared" si="138"/>
        <v>0</v>
      </c>
      <c r="BS211" s="244">
        <f t="shared" si="139"/>
        <v>0</v>
      </c>
      <c r="BT211" s="244">
        <f t="shared" si="140"/>
        <v>0</v>
      </c>
      <c r="BU211" s="244">
        <f t="shared" si="141"/>
        <v>0</v>
      </c>
      <c r="BV211" s="244">
        <f t="shared" si="142"/>
        <v>0</v>
      </c>
      <c r="BW211" s="244">
        <f t="shared" si="143"/>
        <v>0</v>
      </c>
      <c r="BX211" s="244">
        <f t="shared" si="144"/>
        <v>0</v>
      </c>
      <c r="BY211" s="244"/>
      <c r="BZ211" s="244">
        <f t="shared" si="145"/>
        <v>0.16471906538095599</v>
      </c>
      <c r="CA211" s="244">
        <f t="shared" si="146"/>
        <v>0</v>
      </c>
      <c r="CB211" s="244">
        <f t="shared" si="147"/>
        <v>0</v>
      </c>
      <c r="CC211" s="244">
        <f t="shared" si="148"/>
        <v>0</v>
      </c>
      <c r="CD211" s="244">
        <f t="shared" si="149"/>
        <v>0</v>
      </c>
      <c r="CE211" s="244">
        <f t="shared" si="150"/>
        <v>0</v>
      </c>
      <c r="CF211" s="244">
        <f t="shared" si="151"/>
        <v>0</v>
      </c>
      <c r="CG211" s="244">
        <f t="shared" si="152"/>
        <v>0</v>
      </c>
      <c r="CH211" s="244">
        <f t="shared" si="153"/>
        <v>0</v>
      </c>
      <c r="CI211" s="244">
        <f t="shared" si="154"/>
        <v>0</v>
      </c>
      <c r="CJ211" s="244">
        <f t="shared" si="155"/>
        <v>0</v>
      </c>
    </row>
    <row r="212" spans="1:88" ht="60">
      <c r="A212" s="222" t="s">
        <v>3643</v>
      </c>
      <c r="B212" s="232">
        <v>118260</v>
      </c>
      <c r="C212" s="232" t="s">
        <v>1710</v>
      </c>
      <c r="D212" s="232" t="s">
        <v>1711</v>
      </c>
      <c r="E212" s="232" t="s">
        <v>1712</v>
      </c>
      <c r="F212" s="232"/>
      <c r="G212" s="232">
        <v>3910</v>
      </c>
      <c r="H212" s="232" t="s">
        <v>1713</v>
      </c>
      <c r="I212" s="232" t="s">
        <v>128</v>
      </c>
      <c r="J212" s="232" t="s">
        <v>700</v>
      </c>
      <c r="K212" s="232" t="s">
        <v>1714</v>
      </c>
      <c r="L212" s="232"/>
      <c r="M212" s="232">
        <v>2022</v>
      </c>
      <c r="N212" s="232">
        <v>6749540</v>
      </c>
      <c r="O212" s="239">
        <f t="shared" si="120"/>
        <v>3.0531512365143767E-3</v>
      </c>
      <c r="P212" s="232">
        <v>90.07</v>
      </c>
      <c r="Q212" s="232">
        <v>3.83</v>
      </c>
      <c r="R212" s="232">
        <v>0</v>
      </c>
      <c r="S212" s="232">
        <v>0</v>
      </c>
      <c r="T212" s="232">
        <v>0</v>
      </c>
      <c r="U212" s="232">
        <v>0</v>
      </c>
      <c r="V212" s="232">
        <v>6.1</v>
      </c>
      <c r="W212" s="232">
        <v>0</v>
      </c>
      <c r="X212" s="232">
        <v>0</v>
      </c>
      <c r="Y212" s="232">
        <v>0</v>
      </c>
      <c r="Z212" s="232">
        <v>0</v>
      </c>
      <c r="AA212" s="232">
        <v>0</v>
      </c>
      <c r="AB212" s="232"/>
      <c r="AC212" s="232">
        <v>90.07</v>
      </c>
      <c r="AD212" s="232">
        <v>3.83</v>
      </c>
      <c r="AE212" s="232">
        <v>0</v>
      </c>
      <c r="AF212" s="232">
        <v>0</v>
      </c>
      <c r="AG212" s="232">
        <v>0</v>
      </c>
      <c r="AH212" s="232">
        <v>0</v>
      </c>
      <c r="AI212" s="232">
        <v>0</v>
      </c>
      <c r="AJ212" s="232">
        <v>0</v>
      </c>
      <c r="AK212" s="232">
        <v>0</v>
      </c>
      <c r="AL212" s="232">
        <v>0</v>
      </c>
      <c r="AM212" s="232">
        <v>0</v>
      </c>
      <c r="AN212" s="233"/>
      <c r="AO212" s="223">
        <f t="shared" si="157"/>
        <v>0</v>
      </c>
      <c r="AP212" s="223">
        <f t="shared" si="157"/>
        <v>0</v>
      </c>
      <c r="AQ212" s="223">
        <f t="shared" si="157"/>
        <v>0</v>
      </c>
      <c r="AR212" s="223">
        <f t="shared" si="156"/>
        <v>0</v>
      </c>
      <c r="AS212" s="223">
        <f t="shared" si="156"/>
        <v>0</v>
      </c>
      <c r="AT212" s="223">
        <f t="shared" si="156"/>
        <v>0</v>
      </c>
      <c r="AU212" s="223">
        <f t="shared" si="119"/>
        <v>0</v>
      </c>
      <c r="AV212" s="223">
        <f t="shared" si="119"/>
        <v>0</v>
      </c>
      <c r="AW212" s="223">
        <f t="shared" si="119"/>
        <v>0</v>
      </c>
      <c r="AX212" s="223">
        <f t="shared" si="119"/>
        <v>0</v>
      </c>
      <c r="AY212" s="223">
        <f t="shared" si="119"/>
        <v>0</v>
      </c>
      <c r="AZ212" s="242"/>
      <c r="BA212" s="244">
        <f t="shared" si="121"/>
        <v>0.27499733187284991</v>
      </c>
      <c r="BB212" s="244">
        <f t="shared" si="122"/>
        <v>1.1693569235850063E-2</v>
      </c>
      <c r="BC212" s="244">
        <f t="shared" si="123"/>
        <v>0</v>
      </c>
      <c r="BD212" s="244">
        <f t="shared" si="124"/>
        <v>0</v>
      </c>
      <c r="BE212" s="244">
        <f t="shared" si="125"/>
        <v>0</v>
      </c>
      <c r="BF212" s="244">
        <f t="shared" si="126"/>
        <v>0</v>
      </c>
      <c r="BG212" s="244">
        <f t="shared" si="127"/>
        <v>1.8624222542737698E-2</v>
      </c>
      <c r="BH212" s="244">
        <f t="shared" si="128"/>
        <v>0</v>
      </c>
      <c r="BI212" s="244">
        <f t="shared" si="129"/>
        <v>0</v>
      </c>
      <c r="BJ212" s="244">
        <f t="shared" si="130"/>
        <v>0</v>
      </c>
      <c r="BK212" s="244">
        <f t="shared" si="131"/>
        <v>0</v>
      </c>
      <c r="BL212" s="244">
        <f t="shared" si="132"/>
        <v>0</v>
      </c>
      <c r="BM212" s="244">
        <f t="shared" si="133"/>
        <v>0</v>
      </c>
      <c r="BN212" s="244">
        <f t="shared" si="134"/>
        <v>0.27499733187284991</v>
      </c>
      <c r="BO212" s="244">
        <f t="shared" si="135"/>
        <v>1.1693569235850063E-2</v>
      </c>
      <c r="BP212" s="244">
        <f t="shared" si="136"/>
        <v>0</v>
      </c>
      <c r="BQ212" s="244">
        <f t="shared" si="137"/>
        <v>0</v>
      </c>
      <c r="BR212" s="244">
        <f t="shared" si="138"/>
        <v>0</v>
      </c>
      <c r="BS212" s="244">
        <f t="shared" si="139"/>
        <v>0</v>
      </c>
      <c r="BT212" s="244">
        <f t="shared" si="140"/>
        <v>0</v>
      </c>
      <c r="BU212" s="244">
        <f t="shared" si="141"/>
        <v>0</v>
      </c>
      <c r="BV212" s="244">
        <f t="shared" si="142"/>
        <v>0</v>
      </c>
      <c r="BW212" s="244">
        <f t="shared" si="143"/>
        <v>0</v>
      </c>
      <c r="BX212" s="244">
        <f t="shared" si="144"/>
        <v>0</v>
      </c>
      <c r="BY212" s="244"/>
      <c r="BZ212" s="244">
        <f t="shared" si="145"/>
        <v>0</v>
      </c>
      <c r="CA212" s="244">
        <f t="shared" si="146"/>
        <v>0</v>
      </c>
      <c r="CB212" s="244">
        <f t="shared" si="147"/>
        <v>0</v>
      </c>
      <c r="CC212" s="244">
        <f t="shared" si="148"/>
        <v>0</v>
      </c>
      <c r="CD212" s="244">
        <f t="shared" si="149"/>
        <v>0</v>
      </c>
      <c r="CE212" s="244">
        <f t="shared" si="150"/>
        <v>0</v>
      </c>
      <c r="CF212" s="244">
        <f t="shared" si="151"/>
        <v>0</v>
      </c>
      <c r="CG212" s="244">
        <f t="shared" si="152"/>
        <v>0</v>
      </c>
      <c r="CH212" s="244">
        <f t="shared" si="153"/>
        <v>0</v>
      </c>
      <c r="CI212" s="244">
        <f t="shared" si="154"/>
        <v>0</v>
      </c>
      <c r="CJ212" s="244">
        <f t="shared" si="155"/>
        <v>0</v>
      </c>
    </row>
    <row r="213" spans="1:88" ht="60">
      <c r="A213" s="222" t="s">
        <v>3643</v>
      </c>
      <c r="B213" s="232">
        <v>94948</v>
      </c>
      <c r="C213" s="232" t="s">
        <v>1715</v>
      </c>
      <c r="D213" s="232" t="s">
        <v>1104</v>
      </c>
      <c r="E213" s="232" t="s">
        <v>1716</v>
      </c>
      <c r="F213" s="232" t="s">
        <v>1717</v>
      </c>
      <c r="G213" s="232">
        <v>3905</v>
      </c>
      <c r="H213" s="232" t="s">
        <v>1718</v>
      </c>
      <c r="I213" s="232" t="s">
        <v>128</v>
      </c>
      <c r="J213" s="232" t="s">
        <v>700</v>
      </c>
      <c r="K213" s="232" t="s">
        <v>1719</v>
      </c>
      <c r="L213" s="232" t="s">
        <v>1720</v>
      </c>
      <c r="M213" s="232">
        <v>2022</v>
      </c>
      <c r="N213" s="232">
        <v>3953348</v>
      </c>
      <c r="O213" s="239">
        <f t="shared" si="120"/>
        <v>1.7882951037510168E-3</v>
      </c>
      <c r="P213" s="232">
        <v>93.9</v>
      </c>
      <c r="Q213" s="232">
        <v>0</v>
      </c>
      <c r="R213" s="232">
        <v>0</v>
      </c>
      <c r="S213" s="232">
        <v>0</v>
      </c>
      <c r="T213" s="232">
        <v>0</v>
      </c>
      <c r="U213" s="232">
        <v>0</v>
      </c>
      <c r="V213" s="232">
        <v>6.1</v>
      </c>
      <c r="W213" s="232">
        <v>0</v>
      </c>
      <c r="X213" s="232">
        <v>0</v>
      </c>
      <c r="Y213" s="232">
        <v>0</v>
      </c>
      <c r="Z213" s="232">
        <v>0</v>
      </c>
      <c r="AA213" s="232">
        <v>0</v>
      </c>
      <c r="AB213" s="232"/>
      <c r="AC213" s="232">
        <v>93.9</v>
      </c>
      <c r="AD213" s="232">
        <v>0</v>
      </c>
      <c r="AE213" s="232">
        <v>0</v>
      </c>
      <c r="AF213" s="232">
        <v>0</v>
      </c>
      <c r="AG213" s="232">
        <v>0</v>
      </c>
      <c r="AH213" s="232">
        <v>0</v>
      </c>
      <c r="AI213" s="232">
        <v>0</v>
      </c>
      <c r="AJ213" s="232">
        <v>0</v>
      </c>
      <c r="AK213" s="232">
        <v>0</v>
      </c>
      <c r="AL213" s="232">
        <v>0</v>
      </c>
      <c r="AM213" s="232">
        <v>0</v>
      </c>
      <c r="AN213" s="233"/>
      <c r="AO213" s="223">
        <f t="shared" si="157"/>
        <v>0</v>
      </c>
      <c r="AP213" s="223">
        <f t="shared" si="157"/>
        <v>0</v>
      </c>
      <c r="AQ213" s="223">
        <f t="shared" si="157"/>
        <v>0</v>
      </c>
      <c r="AR213" s="223">
        <f t="shared" si="156"/>
        <v>0</v>
      </c>
      <c r="AS213" s="223">
        <f t="shared" si="156"/>
        <v>0</v>
      </c>
      <c r="AT213" s="223">
        <f t="shared" si="156"/>
        <v>0</v>
      </c>
      <c r="AU213" s="223">
        <f t="shared" si="119"/>
        <v>0</v>
      </c>
      <c r="AV213" s="223">
        <f t="shared" si="119"/>
        <v>0</v>
      </c>
      <c r="AW213" s="223">
        <f t="shared" si="119"/>
        <v>0</v>
      </c>
      <c r="AX213" s="223">
        <f t="shared" si="119"/>
        <v>0</v>
      </c>
      <c r="AY213" s="223">
        <f t="shared" si="119"/>
        <v>0</v>
      </c>
      <c r="AZ213" s="242"/>
      <c r="BA213" s="244">
        <f t="shared" si="121"/>
        <v>0.16792091024222047</v>
      </c>
      <c r="BB213" s="244">
        <f t="shared" si="122"/>
        <v>0</v>
      </c>
      <c r="BC213" s="244">
        <f t="shared" si="123"/>
        <v>0</v>
      </c>
      <c r="BD213" s="244">
        <f t="shared" si="124"/>
        <v>0</v>
      </c>
      <c r="BE213" s="244">
        <f t="shared" si="125"/>
        <v>0</v>
      </c>
      <c r="BF213" s="244">
        <f t="shared" si="126"/>
        <v>0</v>
      </c>
      <c r="BG213" s="244">
        <f t="shared" si="127"/>
        <v>1.0908600132881202E-2</v>
      </c>
      <c r="BH213" s="244">
        <f t="shared" si="128"/>
        <v>0</v>
      </c>
      <c r="BI213" s="244">
        <f t="shared" si="129"/>
        <v>0</v>
      </c>
      <c r="BJ213" s="244">
        <f t="shared" si="130"/>
        <v>0</v>
      </c>
      <c r="BK213" s="244">
        <f t="shared" si="131"/>
        <v>0</v>
      </c>
      <c r="BL213" s="244">
        <f t="shared" si="132"/>
        <v>0</v>
      </c>
      <c r="BM213" s="244">
        <f t="shared" si="133"/>
        <v>0</v>
      </c>
      <c r="BN213" s="244">
        <f t="shared" si="134"/>
        <v>0.16792091024222047</v>
      </c>
      <c r="BO213" s="244">
        <f t="shared" si="135"/>
        <v>0</v>
      </c>
      <c r="BP213" s="244">
        <f t="shared" si="136"/>
        <v>0</v>
      </c>
      <c r="BQ213" s="244">
        <f t="shared" si="137"/>
        <v>0</v>
      </c>
      <c r="BR213" s="244">
        <f t="shared" si="138"/>
        <v>0</v>
      </c>
      <c r="BS213" s="244">
        <f t="shared" si="139"/>
        <v>0</v>
      </c>
      <c r="BT213" s="244">
        <f t="shared" si="140"/>
        <v>0</v>
      </c>
      <c r="BU213" s="244">
        <f t="shared" si="141"/>
        <v>0</v>
      </c>
      <c r="BV213" s="244">
        <f t="shared" si="142"/>
        <v>0</v>
      </c>
      <c r="BW213" s="244">
        <f t="shared" si="143"/>
        <v>0</v>
      </c>
      <c r="BX213" s="244">
        <f t="shared" si="144"/>
        <v>0</v>
      </c>
      <c r="BY213" s="244"/>
      <c r="BZ213" s="244">
        <f t="shared" si="145"/>
        <v>0</v>
      </c>
      <c r="CA213" s="244">
        <f t="shared" si="146"/>
        <v>0</v>
      </c>
      <c r="CB213" s="244">
        <f t="shared" si="147"/>
        <v>0</v>
      </c>
      <c r="CC213" s="244">
        <f t="shared" si="148"/>
        <v>0</v>
      </c>
      <c r="CD213" s="244">
        <f t="shared" si="149"/>
        <v>0</v>
      </c>
      <c r="CE213" s="244">
        <f t="shared" si="150"/>
        <v>0</v>
      </c>
      <c r="CF213" s="244">
        <f t="shared" si="151"/>
        <v>0</v>
      </c>
      <c r="CG213" s="244">
        <f t="shared" si="152"/>
        <v>0</v>
      </c>
      <c r="CH213" s="244">
        <f t="shared" si="153"/>
        <v>0</v>
      </c>
      <c r="CI213" s="244">
        <f t="shared" si="154"/>
        <v>0</v>
      </c>
      <c r="CJ213" s="244">
        <f t="shared" si="155"/>
        <v>0</v>
      </c>
    </row>
    <row r="214" spans="1:88" ht="60">
      <c r="A214" s="222" t="s">
        <v>3643</v>
      </c>
      <c r="B214" s="232">
        <v>101351</v>
      </c>
      <c r="C214" s="232" t="s">
        <v>1721</v>
      </c>
      <c r="D214" s="232"/>
      <c r="E214" s="232" t="s">
        <v>1722</v>
      </c>
      <c r="F214" s="232"/>
      <c r="G214" s="232">
        <v>5040</v>
      </c>
      <c r="H214" s="232" t="s">
        <v>1723</v>
      </c>
      <c r="I214" s="232" t="s">
        <v>116</v>
      </c>
      <c r="J214" s="232" t="s">
        <v>700</v>
      </c>
      <c r="K214" s="232" t="s">
        <v>1724</v>
      </c>
      <c r="L214" s="232"/>
      <c r="M214" s="232">
        <v>2022</v>
      </c>
      <c r="N214" s="232">
        <v>20547387</v>
      </c>
      <c r="O214" s="239">
        <f t="shared" si="120"/>
        <v>4.1663699102390487E-3</v>
      </c>
      <c r="P214" s="240">
        <v>93.9</v>
      </c>
      <c r="Q214" s="232">
        <v>0</v>
      </c>
      <c r="R214" s="232">
        <v>0</v>
      </c>
      <c r="S214" s="232">
        <v>0</v>
      </c>
      <c r="T214" s="232">
        <v>0</v>
      </c>
      <c r="U214" s="232">
        <v>0</v>
      </c>
      <c r="V214" s="232">
        <v>6.1</v>
      </c>
      <c r="W214" s="232">
        <v>0</v>
      </c>
      <c r="X214" s="232">
        <v>0</v>
      </c>
      <c r="Y214" s="232">
        <v>0</v>
      </c>
      <c r="Z214" s="232">
        <v>0</v>
      </c>
      <c r="AA214" s="232">
        <v>0</v>
      </c>
      <c r="AB214" s="232"/>
      <c r="AC214" s="232">
        <v>93.9</v>
      </c>
      <c r="AD214" s="232">
        <v>0</v>
      </c>
      <c r="AE214" s="232">
        <v>0</v>
      </c>
      <c r="AF214" s="232">
        <v>0</v>
      </c>
      <c r="AG214" s="232">
        <v>0</v>
      </c>
      <c r="AH214" s="232">
        <v>0</v>
      </c>
      <c r="AI214" s="232">
        <v>0</v>
      </c>
      <c r="AJ214" s="232">
        <v>0</v>
      </c>
      <c r="AK214" s="232">
        <v>0</v>
      </c>
      <c r="AL214" s="232">
        <v>0</v>
      </c>
      <c r="AM214" s="232">
        <v>0</v>
      </c>
      <c r="AN214" s="233"/>
      <c r="AO214" s="223">
        <f t="shared" si="157"/>
        <v>0</v>
      </c>
      <c r="AP214" s="223">
        <f t="shared" si="157"/>
        <v>0</v>
      </c>
      <c r="AQ214" s="223">
        <f t="shared" si="157"/>
        <v>0</v>
      </c>
      <c r="AR214" s="223">
        <f t="shared" si="156"/>
        <v>0</v>
      </c>
      <c r="AS214" s="223">
        <f t="shared" si="156"/>
        <v>0</v>
      </c>
      <c r="AT214" s="223">
        <f t="shared" si="156"/>
        <v>0</v>
      </c>
      <c r="AU214" s="223">
        <f t="shared" si="119"/>
        <v>0</v>
      </c>
      <c r="AV214" s="223">
        <f t="shared" si="119"/>
        <v>0</v>
      </c>
      <c r="AW214" s="223">
        <f t="shared" si="119"/>
        <v>0</v>
      </c>
      <c r="AX214" s="223">
        <f t="shared" si="119"/>
        <v>0</v>
      </c>
      <c r="AY214" s="223">
        <f t="shared" si="119"/>
        <v>0</v>
      </c>
      <c r="AZ214" s="242"/>
      <c r="BA214" s="244">
        <f t="shared" si="121"/>
        <v>0.39122213457144672</v>
      </c>
      <c r="BB214" s="244">
        <f t="shared" si="122"/>
        <v>0</v>
      </c>
      <c r="BC214" s="244">
        <f t="shared" si="123"/>
        <v>0</v>
      </c>
      <c r="BD214" s="244">
        <f t="shared" si="124"/>
        <v>0</v>
      </c>
      <c r="BE214" s="244">
        <f t="shared" si="125"/>
        <v>0</v>
      </c>
      <c r="BF214" s="244">
        <f t="shared" si="126"/>
        <v>0</v>
      </c>
      <c r="BG214" s="244">
        <f t="shared" si="127"/>
        <v>2.5414856452458195E-2</v>
      </c>
      <c r="BH214" s="244">
        <f t="shared" si="128"/>
        <v>0</v>
      </c>
      <c r="BI214" s="244">
        <f t="shared" si="129"/>
        <v>0</v>
      </c>
      <c r="BJ214" s="244">
        <f t="shared" si="130"/>
        <v>0</v>
      </c>
      <c r="BK214" s="244">
        <f t="shared" si="131"/>
        <v>0</v>
      </c>
      <c r="BL214" s="244">
        <f t="shared" si="132"/>
        <v>0</v>
      </c>
      <c r="BM214" s="244">
        <f t="shared" si="133"/>
        <v>0</v>
      </c>
      <c r="BN214" s="244">
        <f t="shared" si="134"/>
        <v>0.39122213457144672</v>
      </c>
      <c r="BO214" s="244">
        <f t="shared" si="135"/>
        <v>0</v>
      </c>
      <c r="BP214" s="244">
        <f t="shared" si="136"/>
        <v>0</v>
      </c>
      <c r="BQ214" s="244">
        <f t="shared" si="137"/>
        <v>0</v>
      </c>
      <c r="BR214" s="244">
        <f t="shared" si="138"/>
        <v>0</v>
      </c>
      <c r="BS214" s="244">
        <f t="shared" si="139"/>
        <v>0</v>
      </c>
      <c r="BT214" s="244">
        <f t="shared" si="140"/>
        <v>0</v>
      </c>
      <c r="BU214" s="244">
        <f t="shared" si="141"/>
        <v>0</v>
      </c>
      <c r="BV214" s="244">
        <f t="shared" si="142"/>
        <v>0</v>
      </c>
      <c r="BW214" s="244">
        <f t="shared" si="143"/>
        <v>0</v>
      </c>
      <c r="BX214" s="244">
        <f t="shared" si="144"/>
        <v>0</v>
      </c>
      <c r="BY214" s="244"/>
      <c r="BZ214" s="244">
        <f t="shared" si="145"/>
        <v>0</v>
      </c>
      <c r="CA214" s="244">
        <f t="shared" si="146"/>
        <v>0</v>
      </c>
      <c r="CB214" s="244">
        <f t="shared" si="147"/>
        <v>0</v>
      </c>
      <c r="CC214" s="244">
        <f t="shared" si="148"/>
        <v>0</v>
      </c>
      <c r="CD214" s="244">
        <f t="shared" si="149"/>
        <v>0</v>
      </c>
      <c r="CE214" s="244">
        <f t="shared" si="150"/>
        <v>0</v>
      </c>
      <c r="CF214" s="244">
        <f t="shared" si="151"/>
        <v>0</v>
      </c>
      <c r="CG214" s="244">
        <f t="shared" si="152"/>
        <v>0</v>
      </c>
      <c r="CH214" s="244">
        <f t="shared" si="153"/>
        <v>0</v>
      </c>
      <c r="CI214" s="244">
        <f t="shared" si="154"/>
        <v>0</v>
      </c>
      <c r="CJ214" s="244">
        <f t="shared" si="155"/>
        <v>0</v>
      </c>
    </row>
    <row r="215" spans="1:88" ht="60">
      <c r="A215" s="222" t="s">
        <v>3643</v>
      </c>
      <c r="B215" s="232">
        <v>118623</v>
      </c>
      <c r="C215" s="232" t="s">
        <v>1725</v>
      </c>
      <c r="D215" s="232"/>
      <c r="E215" s="232" t="s">
        <v>1726</v>
      </c>
      <c r="F215" s="232"/>
      <c r="G215" s="232">
        <v>8862</v>
      </c>
      <c r="H215" s="232" t="s">
        <v>1727</v>
      </c>
      <c r="I215" s="232" t="s">
        <v>949</v>
      </c>
      <c r="J215" s="232" t="s">
        <v>700</v>
      </c>
      <c r="K215" s="232" t="s">
        <v>1728</v>
      </c>
      <c r="L215" s="232" t="s">
        <v>1729</v>
      </c>
      <c r="M215" s="232">
        <v>2022</v>
      </c>
      <c r="N215" s="232">
        <v>32646865</v>
      </c>
      <c r="O215" s="239">
        <f t="shared" si="120"/>
        <v>4.0674102549289042E-2</v>
      </c>
      <c r="P215" s="232">
        <v>93.8</v>
      </c>
      <c r="Q215" s="232">
        <v>0.1</v>
      </c>
      <c r="R215" s="232">
        <v>0</v>
      </c>
      <c r="S215" s="232">
        <v>0</v>
      </c>
      <c r="T215" s="232">
        <v>0</v>
      </c>
      <c r="U215" s="232">
        <v>0</v>
      </c>
      <c r="V215" s="232">
        <v>6.1</v>
      </c>
      <c r="W215" s="232">
        <v>0</v>
      </c>
      <c r="X215" s="232">
        <v>0</v>
      </c>
      <c r="Y215" s="232">
        <v>0</v>
      </c>
      <c r="Z215" s="232">
        <v>0</v>
      </c>
      <c r="AA215" s="232">
        <v>0</v>
      </c>
      <c r="AB215" s="232"/>
      <c r="AC215" s="232">
        <v>93.8</v>
      </c>
      <c r="AD215" s="232">
        <v>0.1</v>
      </c>
      <c r="AE215" s="232">
        <v>0</v>
      </c>
      <c r="AF215" s="232">
        <v>0</v>
      </c>
      <c r="AG215" s="232">
        <v>0</v>
      </c>
      <c r="AH215" s="232">
        <v>0</v>
      </c>
      <c r="AI215" s="232">
        <v>0</v>
      </c>
      <c r="AJ215" s="232">
        <v>0</v>
      </c>
      <c r="AK215" s="232">
        <v>0</v>
      </c>
      <c r="AL215" s="232">
        <v>0</v>
      </c>
      <c r="AM215" s="232">
        <v>0</v>
      </c>
      <c r="AN215" s="233"/>
      <c r="AO215" s="223">
        <f t="shared" si="157"/>
        <v>0</v>
      </c>
      <c r="AP215" s="223">
        <f t="shared" si="157"/>
        <v>0</v>
      </c>
      <c r="AQ215" s="223">
        <f t="shared" si="157"/>
        <v>0</v>
      </c>
      <c r="AR215" s="223">
        <f t="shared" si="156"/>
        <v>0</v>
      </c>
      <c r="AS215" s="223">
        <f t="shared" si="156"/>
        <v>0</v>
      </c>
      <c r="AT215" s="223">
        <f t="shared" si="156"/>
        <v>0</v>
      </c>
      <c r="AU215" s="223">
        <f t="shared" si="119"/>
        <v>0</v>
      </c>
      <c r="AV215" s="223">
        <f t="shared" si="119"/>
        <v>0</v>
      </c>
      <c r="AW215" s="223">
        <f t="shared" si="119"/>
        <v>0</v>
      </c>
      <c r="AX215" s="223">
        <f t="shared" si="119"/>
        <v>0</v>
      </c>
      <c r="AY215" s="223">
        <f t="shared" si="119"/>
        <v>0</v>
      </c>
      <c r="AZ215" s="242"/>
      <c r="BA215" s="244">
        <f t="shared" si="121"/>
        <v>3.815230819123312</v>
      </c>
      <c r="BB215" s="244">
        <f t="shared" si="122"/>
        <v>4.067410254928904E-3</v>
      </c>
      <c r="BC215" s="244">
        <f t="shared" si="123"/>
        <v>0</v>
      </c>
      <c r="BD215" s="244">
        <f t="shared" si="124"/>
        <v>0</v>
      </c>
      <c r="BE215" s="244">
        <f t="shared" si="125"/>
        <v>0</v>
      </c>
      <c r="BF215" s="244">
        <f t="shared" si="126"/>
        <v>0</v>
      </c>
      <c r="BG215" s="244">
        <f t="shared" si="127"/>
        <v>0.24811202555066314</v>
      </c>
      <c r="BH215" s="244">
        <f t="shared" si="128"/>
        <v>0</v>
      </c>
      <c r="BI215" s="244">
        <f t="shared" si="129"/>
        <v>0</v>
      </c>
      <c r="BJ215" s="244">
        <f t="shared" si="130"/>
        <v>0</v>
      </c>
      <c r="BK215" s="244">
        <f t="shared" si="131"/>
        <v>0</v>
      </c>
      <c r="BL215" s="244">
        <f t="shared" si="132"/>
        <v>0</v>
      </c>
      <c r="BM215" s="244">
        <f t="shared" si="133"/>
        <v>0</v>
      </c>
      <c r="BN215" s="244">
        <f t="shared" si="134"/>
        <v>3.815230819123312</v>
      </c>
      <c r="BO215" s="244">
        <f t="shared" si="135"/>
        <v>4.067410254928904E-3</v>
      </c>
      <c r="BP215" s="244">
        <f t="shared" si="136"/>
        <v>0</v>
      </c>
      <c r="BQ215" s="244">
        <f t="shared" si="137"/>
        <v>0</v>
      </c>
      <c r="BR215" s="244">
        <f t="shared" si="138"/>
        <v>0</v>
      </c>
      <c r="BS215" s="244">
        <f t="shared" si="139"/>
        <v>0</v>
      </c>
      <c r="BT215" s="244">
        <f t="shared" si="140"/>
        <v>0</v>
      </c>
      <c r="BU215" s="244">
        <f t="shared" si="141"/>
        <v>0</v>
      </c>
      <c r="BV215" s="244">
        <f t="shared" si="142"/>
        <v>0</v>
      </c>
      <c r="BW215" s="244">
        <f t="shared" si="143"/>
        <v>0</v>
      </c>
      <c r="BX215" s="244">
        <f t="shared" si="144"/>
        <v>0</v>
      </c>
      <c r="BY215" s="244"/>
      <c r="BZ215" s="244">
        <f t="shared" si="145"/>
        <v>0</v>
      </c>
      <c r="CA215" s="244">
        <f t="shared" si="146"/>
        <v>0</v>
      </c>
      <c r="CB215" s="244">
        <f t="shared" si="147"/>
        <v>0</v>
      </c>
      <c r="CC215" s="244">
        <f t="shared" si="148"/>
        <v>0</v>
      </c>
      <c r="CD215" s="244">
        <f t="shared" si="149"/>
        <v>0</v>
      </c>
      <c r="CE215" s="244">
        <f t="shared" si="150"/>
        <v>0</v>
      </c>
      <c r="CF215" s="244">
        <f t="shared" si="151"/>
        <v>0</v>
      </c>
      <c r="CG215" s="244">
        <f t="shared" si="152"/>
        <v>0</v>
      </c>
      <c r="CH215" s="244">
        <f t="shared" si="153"/>
        <v>0</v>
      </c>
      <c r="CI215" s="244">
        <f t="shared" si="154"/>
        <v>0</v>
      </c>
      <c r="CJ215" s="244">
        <f t="shared" si="155"/>
        <v>0</v>
      </c>
    </row>
    <row r="216" spans="1:88" ht="60">
      <c r="A216" s="222" t="s">
        <v>3643</v>
      </c>
      <c r="B216" s="232">
        <v>96179</v>
      </c>
      <c r="C216" s="232" t="s">
        <v>1730</v>
      </c>
      <c r="D216" s="232"/>
      <c r="E216" s="232" t="s">
        <v>1731</v>
      </c>
      <c r="F216" s="232" t="s">
        <v>750</v>
      </c>
      <c r="G216" s="232">
        <v>3267</v>
      </c>
      <c r="H216" s="232" t="s">
        <v>1732</v>
      </c>
      <c r="I216" s="232" t="s">
        <v>117</v>
      </c>
      <c r="J216" s="232" t="s">
        <v>700</v>
      </c>
      <c r="K216" s="232" t="s">
        <v>1733</v>
      </c>
      <c r="L216" s="232" t="s">
        <v>1734</v>
      </c>
      <c r="M216" s="232">
        <v>2022</v>
      </c>
      <c r="N216" s="232">
        <v>10177728</v>
      </c>
      <c r="O216" s="239">
        <f t="shared" si="120"/>
        <v>1.430536047637522E-3</v>
      </c>
      <c r="P216" s="232">
        <v>83.87</v>
      </c>
      <c r="Q216" s="232">
        <v>10.029999999999999</v>
      </c>
      <c r="R216" s="232">
        <v>0</v>
      </c>
      <c r="S216" s="232">
        <v>0</v>
      </c>
      <c r="T216" s="232">
        <v>0</v>
      </c>
      <c r="U216" s="232">
        <v>0</v>
      </c>
      <c r="V216" s="232">
        <v>6.1</v>
      </c>
      <c r="W216" s="232">
        <v>0</v>
      </c>
      <c r="X216" s="232">
        <v>0</v>
      </c>
      <c r="Y216" s="232">
        <v>0</v>
      </c>
      <c r="Z216" s="232">
        <v>0</v>
      </c>
      <c r="AA216" s="232">
        <v>0</v>
      </c>
      <c r="AB216" s="232"/>
      <c r="AC216" s="232">
        <v>19.649999999999999</v>
      </c>
      <c r="AD216" s="232">
        <v>10.029999999999999</v>
      </c>
      <c r="AE216" s="232">
        <v>0</v>
      </c>
      <c r="AF216" s="232">
        <v>0</v>
      </c>
      <c r="AG216" s="232">
        <v>0</v>
      </c>
      <c r="AH216" s="232">
        <v>0</v>
      </c>
      <c r="AI216" s="232">
        <v>0</v>
      </c>
      <c r="AJ216" s="232">
        <v>0</v>
      </c>
      <c r="AK216" s="232">
        <v>0</v>
      </c>
      <c r="AL216" s="232">
        <v>0</v>
      </c>
      <c r="AM216" s="232">
        <v>0</v>
      </c>
      <c r="AN216" s="233"/>
      <c r="AO216" s="223">
        <f t="shared" si="157"/>
        <v>64.22</v>
      </c>
      <c r="AP216" s="223">
        <f t="shared" si="157"/>
        <v>0</v>
      </c>
      <c r="AQ216" s="223">
        <f t="shared" si="157"/>
        <v>0</v>
      </c>
      <c r="AR216" s="223">
        <f t="shared" si="156"/>
        <v>0</v>
      </c>
      <c r="AS216" s="223">
        <f t="shared" si="156"/>
        <v>0</v>
      </c>
      <c r="AT216" s="223">
        <f t="shared" si="156"/>
        <v>0</v>
      </c>
      <c r="AU216" s="223">
        <f t="shared" si="119"/>
        <v>0</v>
      </c>
      <c r="AV216" s="223">
        <f t="shared" si="119"/>
        <v>0</v>
      </c>
      <c r="AW216" s="223">
        <f t="shared" si="119"/>
        <v>0</v>
      </c>
      <c r="AX216" s="223">
        <f t="shared" si="119"/>
        <v>0</v>
      </c>
      <c r="AY216" s="223">
        <f t="shared" si="119"/>
        <v>0</v>
      </c>
      <c r="AZ216" s="242"/>
      <c r="BA216" s="244">
        <f t="shared" si="121"/>
        <v>0.11997905831535897</v>
      </c>
      <c r="BB216" s="244">
        <f t="shared" si="122"/>
        <v>1.4348276557804344E-2</v>
      </c>
      <c r="BC216" s="244">
        <f t="shared" si="123"/>
        <v>0</v>
      </c>
      <c r="BD216" s="244">
        <f t="shared" si="124"/>
        <v>0</v>
      </c>
      <c r="BE216" s="244">
        <f t="shared" si="125"/>
        <v>0</v>
      </c>
      <c r="BF216" s="244">
        <f t="shared" si="126"/>
        <v>0</v>
      </c>
      <c r="BG216" s="244">
        <f t="shared" si="127"/>
        <v>8.7262698905888839E-3</v>
      </c>
      <c r="BH216" s="244">
        <f t="shared" si="128"/>
        <v>0</v>
      </c>
      <c r="BI216" s="244">
        <f t="shared" si="129"/>
        <v>0</v>
      </c>
      <c r="BJ216" s="244">
        <f t="shared" si="130"/>
        <v>0</v>
      </c>
      <c r="BK216" s="244">
        <f t="shared" si="131"/>
        <v>0</v>
      </c>
      <c r="BL216" s="244">
        <f t="shared" si="132"/>
        <v>0</v>
      </c>
      <c r="BM216" s="244">
        <f t="shared" si="133"/>
        <v>0</v>
      </c>
      <c r="BN216" s="244">
        <f t="shared" si="134"/>
        <v>2.8110033336077304E-2</v>
      </c>
      <c r="BO216" s="244">
        <f t="shared" si="135"/>
        <v>1.4348276557804344E-2</v>
      </c>
      <c r="BP216" s="244">
        <f t="shared" si="136"/>
        <v>0</v>
      </c>
      <c r="BQ216" s="244">
        <f t="shared" si="137"/>
        <v>0</v>
      </c>
      <c r="BR216" s="244">
        <f t="shared" si="138"/>
        <v>0</v>
      </c>
      <c r="BS216" s="244">
        <f t="shared" si="139"/>
        <v>0</v>
      </c>
      <c r="BT216" s="244">
        <f t="shared" si="140"/>
        <v>0</v>
      </c>
      <c r="BU216" s="244">
        <f t="shared" si="141"/>
        <v>0</v>
      </c>
      <c r="BV216" s="244">
        <f t="shared" si="142"/>
        <v>0</v>
      </c>
      <c r="BW216" s="244">
        <f t="shared" si="143"/>
        <v>0</v>
      </c>
      <c r="BX216" s="244">
        <f t="shared" si="144"/>
        <v>0</v>
      </c>
      <c r="BY216" s="244"/>
      <c r="BZ216" s="244">
        <f t="shared" si="145"/>
        <v>9.1869024979281663E-2</v>
      </c>
      <c r="CA216" s="244">
        <f t="shared" si="146"/>
        <v>0</v>
      </c>
      <c r="CB216" s="244">
        <f t="shared" si="147"/>
        <v>0</v>
      </c>
      <c r="CC216" s="244">
        <f t="shared" si="148"/>
        <v>0</v>
      </c>
      <c r="CD216" s="244">
        <f t="shared" si="149"/>
        <v>0</v>
      </c>
      <c r="CE216" s="244">
        <f t="shared" si="150"/>
        <v>0</v>
      </c>
      <c r="CF216" s="244">
        <f t="shared" si="151"/>
        <v>0</v>
      </c>
      <c r="CG216" s="244">
        <f t="shared" si="152"/>
        <v>0</v>
      </c>
      <c r="CH216" s="244">
        <f t="shared" si="153"/>
        <v>0</v>
      </c>
      <c r="CI216" s="244">
        <f t="shared" si="154"/>
        <v>0</v>
      </c>
      <c r="CJ216" s="244">
        <f t="shared" si="155"/>
        <v>0</v>
      </c>
    </row>
    <row r="217" spans="1:88" ht="60">
      <c r="A217" s="222" t="s">
        <v>3643</v>
      </c>
      <c r="B217" s="232">
        <v>112949</v>
      </c>
      <c r="C217" s="232" t="s">
        <v>1735</v>
      </c>
      <c r="D217" s="232"/>
      <c r="E217" s="232" t="s">
        <v>1736</v>
      </c>
      <c r="F217" s="232"/>
      <c r="G217" s="232">
        <v>2577</v>
      </c>
      <c r="H217" s="232" t="s">
        <v>1737</v>
      </c>
      <c r="I217" s="232" t="s">
        <v>117</v>
      </c>
      <c r="J217" s="232" t="s">
        <v>700</v>
      </c>
      <c r="K217" s="232" t="s">
        <v>1738</v>
      </c>
      <c r="L217" s="232"/>
      <c r="M217" s="232">
        <v>2022</v>
      </c>
      <c r="N217" s="232">
        <v>2586064</v>
      </c>
      <c r="O217" s="239">
        <f t="shared" si="120"/>
        <v>3.6348562012049058E-4</v>
      </c>
      <c r="P217" s="232">
        <v>85.6</v>
      </c>
      <c r="Q217" s="232">
        <v>8.3000000000000007</v>
      </c>
      <c r="R217" s="232">
        <v>0</v>
      </c>
      <c r="S217" s="232">
        <v>0</v>
      </c>
      <c r="T217" s="232">
        <v>0</v>
      </c>
      <c r="U217" s="232">
        <v>0</v>
      </c>
      <c r="V217" s="232">
        <v>6.1</v>
      </c>
      <c r="W217" s="232">
        <v>0</v>
      </c>
      <c r="X217" s="232">
        <v>0</v>
      </c>
      <c r="Y217" s="232">
        <v>0</v>
      </c>
      <c r="Z217" s="232">
        <v>0</v>
      </c>
      <c r="AA217" s="232">
        <v>0</v>
      </c>
      <c r="AB217" s="232"/>
      <c r="AC217" s="232">
        <v>85.6</v>
      </c>
      <c r="AD217" s="232">
        <v>8.3000000000000007</v>
      </c>
      <c r="AE217" s="232">
        <v>0</v>
      </c>
      <c r="AF217" s="232">
        <v>0</v>
      </c>
      <c r="AG217" s="232">
        <v>0</v>
      </c>
      <c r="AH217" s="232">
        <v>0</v>
      </c>
      <c r="AI217" s="232">
        <v>0</v>
      </c>
      <c r="AJ217" s="232">
        <v>0</v>
      </c>
      <c r="AK217" s="232">
        <v>0</v>
      </c>
      <c r="AL217" s="232">
        <v>0</v>
      </c>
      <c r="AM217" s="232">
        <v>0</v>
      </c>
      <c r="AN217" s="233"/>
      <c r="AO217" s="223">
        <f t="shared" si="157"/>
        <v>0</v>
      </c>
      <c r="AP217" s="223">
        <f t="shared" si="157"/>
        <v>0</v>
      </c>
      <c r="AQ217" s="223">
        <f t="shared" si="157"/>
        <v>0</v>
      </c>
      <c r="AR217" s="223">
        <f t="shared" si="156"/>
        <v>0</v>
      </c>
      <c r="AS217" s="223">
        <f t="shared" si="156"/>
        <v>0</v>
      </c>
      <c r="AT217" s="223">
        <f t="shared" si="156"/>
        <v>0</v>
      </c>
      <c r="AU217" s="223">
        <f t="shared" si="119"/>
        <v>0</v>
      </c>
      <c r="AV217" s="223">
        <f t="shared" si="119"/>
        <v>0</v>
      </c>
      <c r="AW217" s="223">
        <f t="shared" si="119"/>
        <v>0</v>
      </c>
      <c r="AX217" s="223">
        <f t="shared" si="119"/>
        <v>0</v>
      </c>
      <c r="AY217" s="223">
        <f t="shared" si="119"/>
        <v>0</v>
      </c>
      <c r="AZ217" s="242"/>
      <c r="BA217" s="244">
        <f t="shared" si="121"/>
        <v>3.1114369082313992E-2</v>
      </c>
      <c r="BB217" s="244">
        <f t="shared" si="122"/>
        <v>3.0169306470000721E-3</v>
      </c>
      <c r="BC217" s="244">
        <f t="shared" si="123"/>
        <v>0</v>
      </c>
      <c r="BD217" s="244">
        <f t="shared" si="124"/>
        <v>0</v>
      </c>
      <c r="BE217" s="244">
        <f t="shared" si="125"/>
        <v>0</v>
      </c>
      <c r="BF217" s="244">
        <f t="shared" si="126"/>
        <v>0</v>
      </c>
      <c r="BG217" s="244">
        <f t="shared" si="127"/>
        <v>2.2172622827349923E-3</v>
      </c>
      <c r="BH217" s="244">
        <f t="shared" si="128"/>
        <v>0</v>
      </c>
      <c r="BI217" s="244">
        <f t="shared" si="129"/>
        <v>0</v>
      </c>
      <c r="BJ217" s="244">
        <f t="shared" si="130"/>
        <v>0</v>
      </c>
      <c r="BK217" s="244">
        <f t="shared" si="131"/>
        <v>0</v>
      </c>
      <c r="BL217" s="244">
        <f t="shared" si="132"/>
        <v>0</v>
      </c>
      <c r="BM217" s="244">
        <f t="shared" si="133"/>
        <v>0</v>
      </c>
      <c r="BN217" s="244">
        <f t="shared" si="134"/>
        <v>3.1114369082313992E-2</v>
      </c>
      <c r="BO217" s="244">
        <f t="shared" si="135"/>
        <v>3.0169306470000721E-3</v>
      </c>
      <c r="BP217" s="244">
        <f t="shared" si="136"/>
        <v>0</v>
      </c>
      <c r="BQ217" s="244">
        <f t="shared" si="137"/>
        <v>0</v>
      </c>
      <c r="BR217" s="244">
        <f t="shared" si="138"/>
        <v>0</v>
      </c>
      <c r="BS217" s="244">
        <f t="shared" si="139"/>
        <v>0</v>
      </c>
      <c r="BT217" s="244">
        <f t="shared" si="140"/>
        <v>0</v>
      </c>
      <c r="BU217" s="244">
        <f t="shared" si="141"/>
        <v>0</v>
      </c>
      <c r="BV217" s="244">
        <f t="shared" si="142"/>
        <v>0</v>
      </c>
      <c r="BW217" s="244">
        <f t="shared" si="143"/>
        <v>0</v>
      </c>
      <c r="BX217" s="244">
        <f t="shared" si="144"/>
        <v>0</v>
      </c>
      <c r="BY217" s="244"/>
      <c r="BZ217" s="244">
        <f t="shared" si="145"/>
        <v>0</v>
      </c>
      <c r="CA217" s="244">
        <f t="shared" si="146"/>
        <v>0</v>
      </c>
      <c r="CB217" s="244">
        <f t="shared" si="147"/>
        <v>0</v>
      </c>
      <c r="CC217" s="244">
        <f t="shared" si="148"/>
        <v>0</v>
      </c>
      <c r="CD217" s="244">
        <f t="shared" si="149"/>
        <v>0</v>
      </c>
      <c r="CE217" s="244">
        <f t="shared" si="150"/>
        <v>0</v>
      </c>
      <c r="CF217" s="244">
        <f t="shared" si="151"/>
        <v>0</v>
      </c>
      <c r="CG217" s="244">
        <f t="shared" si="152"/>
        <v>0</v>
      </c>
      <c r="CH217" s="244">
        <f t="shared" si="153"/>
        <v>0</v>
      </c>
      <c r="CI217" s="244">
        <f t="shared" si="154"/>
        <v>0</v>
      </c>
      <c r="CJ217" s="244">
        <f t="shared" si="155"/>
        <v>0</v>
      </c>
    </row>
    <row r="218" spans="1:88" ht="60">
      <c r="A218" s="222" t="s">
        <v>3643</v>
      </c>
      <c r="B218" s="232">
        <v>101539</v>
      </c>
      <c r="C218" s="232" t="s">
        <v>1739</v>
      </c>
      <c r="D218" s="232"/>
      <c r="E218" s="232" t="s">
        <v>1740</v>
      </c>
      <c r="F218" s="232"/>
      <c r="G218" s="232">
        <v>8957</v>
      </c>
      <c r="H218" s="232" t="s">
        <v>1741</v>
      </c>
      <c r="I218" s="232" t="s">
        <v>116</v>
      </c>
      <c r="J218" s="232" t="s">
        <v>700</v>
      </c>
      <c r="K218" s="232" t="s">
        <v>1742</v>
      </c>
      <c r="L218" s="232"/>
      <c r="M218" s="232">
        <v>2022</v>
      </c>
      <c r="N218" s="232">
        <v>68018286</v>
      </c>
      <c r="O218" s="239">
        <f t="shared" si="120"/>
        <v>1.3791989226485777E-2</v>
      </c>
      <c r="P218" s="240">
        <v>91.3</v>
      </c>
      <c r="Q218" s="232">
        <v>0</v>
      </c>
      <c r="R218" s="232">
        <v>0</v>
      </c>
      <c r="S218" s="232">
        <v>0</v>
      </c>
      <c r="T218" s="232">
        <v>0</v>
      </c>
      <c r="U218" s="232">
        <v>0</v>
      </c>
      <c r="V218" s="232">
        <v>6.1</v>
      </c>
      <c r="W218" s="232">
        <v>2.6</v>
      </c>
      <c r="X218" s="232">
        <v>0</v>
      </c>
      <c r="Y218" s="232">
        <v>0</v>
      </c>
      <c r="Z218" s="232">
        <v>0</v>
      </c>
      <c r="AA218" s="232">
        <v>0</v>
      </c>
      <c r="AB218" s="232"/>
      <c r="AC218" s="232">
        <v>15.5</v>
      </c>
      <c r="AD218" s="232">
        <v>0</v>
      </c>
      <c r="AE218" s="232">
        <v>0</v>
      </c>
      <c r="AF218" s="232">
        <v>0</v>
      </c>
      <c r="AG218" s="232">
        <v>0</v>
      </c>
      <c r="AH218" s="232">
        <v>0</v>
      </c>
      <c r="AI218" s="232">
        <v>2.6</v>
      </c>
      <c r="AJ218" s="232">
        <v>0</v>
      </c>
      <c r="AK218" s="232">
        <v>0</v>
      </c>
      <c r="AL218" s="232">
        <v>0</v>
      </c>
      <c r="AM218" s="232">
        <v>0</v>
      </c>
      <c r="AN218" s="233"/>
      <c r="AO218" s="223">
        <f t="shared" si="157"/>
        <v>75.8</v>
      </c>
      <c r="AP218" s="223">
        <f t="shared" si="157"/>
        <v>0</v>
      </c>
      <c r="AQ218" s="223">
        <f t="shared" si="157"/>
        <v>0</v>
      </c>
      <c r="AR218" s="223">
        <f t="shared" si="156"/>
        <v>0</v>
      </c>
      <c r="AS218" s="223">
        <f t="shared" si="156"/>
        <v>0</v>
      </c>
      <c r="AT218" s="223">
        <f t="shared" si="156"/>
        <v>0</v>
      </c>
      <c r="AU218" s="223">
        <f t="shared" si="119"/>
        <v>0</v>
      </c>
      <c r="AV218" s="223">
        <f t="shared" si="119"/>
        <v>0</v>
      </c>
      <c r="AW218" s="223">
        <f t="shared" si="119"/>
        <v>0</v>
      </c>
      <c r="AX218" s="223">
        <f t="shared" si="119"/>
        <v>0</v>
      </c>
      <c r="AY218" s="223">
        <f t="shared" si="119"/>
        <v>0</v>
      </c>
      <c r="AZ218" s="242"/>
      <c r="BA218" s="244">
        <f t="shared" si="121"/>
        <v>1.2592086163781515</v>
      </c>
      <c r="BB218" s="244">
        <f t="shared" si="122"/>
        <v>0</v>
      </c>
      <c r="BC218" s="244">
        <f t="shared" si="123"/>
        <v>0</v>
      </c>
      <c r="BD218" s="244">
        <f t="shared" si="124"/>
        <v>0</v>
      </c>
      <c r="BE218" s="244">
        <f t="shared" si="125"/>
        <v>0</v>
      </c>
      <c r="BF218" s="244">
        <f t="shared" si="126"/>
        <v>0</v>
      </c>
      <c r="BG218" s="244">
        <f t="shared" si="127"/>
        <v>8.4131134281563241E-2</v>
      </c>
      <c r="BH218" s="244">
        <f t="shared" si="128"/>
        <v>3.5859171988863021E-2</v>
      </c>
      <c r="BI218" s="244">
        <f t="shared" si="129"/>
        <v>0</v>
      </c>
      <c r="BJ218" s="244">
        <f t="shared" si="130"/>
        <v>0</v>
      </c>
      <c r="BK218" s="244">
        <f t="shared" si="131"/>
        <v>0</v>
      </c>
      <c r="BL218" s="244">
        <f t="shared" si="132"/>
        <v>0</v>
      </c>
      <c r="BM218" s="244">
        <f t="shared" si="133"/>
        <v>0</v>
      </c>
      <c r="BN218" s="244">
        <f t="shared" si="134"/>
        <v>0.21377583301052955</v>
      </c>
      <c r="BO218" s="244">
        <f t="shared" si="135"/>
        <v>0</v>
      </c>
      <c r="BP218" s="244">
        <f t="shared" si="136"/>
        <v>0</v>
      </c>
      <c r="BQ218" s="244">
        <f t="shared" si="137"/>
        <v>0</v>
      </c>
      <c r="BR218" s="244">
        <f t="shared" si="138"/>
        <v>0</v>
      </c>
      <c r="BS218" s="244">
        <f t="shared" si="139"/>
        <v>0</v>
      </c>
      <c r="BT218" s="244">
        <f t="shared" si="140"/>
        <v>3.5859171988863021E-2</v>
      </c>
      <c r="BU218" s="244">
        <f t="shared" si="141"/>
        <v>0</v>
      </c>
      <c r="BV218" s="244">
        <f t="shared" si="142"/>
        <v>0</v>
      </c>
      <c r="BW218" s="244">
        <f t="shared" si="143"/>
        <v>0</v>
      </c>
      <c r="BX218" s="244">
        <f t="shared" si="144"/>
        <v>0</v>
      </c>
      <c r="BY218" s="244"/>
      <c r="BZ218" s="244">
        <f t="shared" si="145"/>
        <v>1.0454327833676218</v>
      </c>
      <c r="CA218" s="244">
        <f t="shared" si="146"/>
        <v>0</v>
      </c>
      <c r="CB218" s="244">
        <f t="shared" si="147"/>
        <v>0</v>
      </c>
      <c r="CC218" s="244">
        <f t="shared" si="148"/>
        <v>0</v>
      </c>
      <c r="CD218" s="244">
        <f t="shared" si="149"/>
        <v>0</v>
      </c>
      <c r="CE218" s="244">
        <f t="shared" si="150"/>
        <v>0</v>
      </c>
      <c r="CF218" s="244">
        <f t="shared" si="151"/>
        <v>0</v>
      </c>
      <c r="CG218" s="244">
        <f t="shared" si="152"/>
        <v>0</v>
      </c>
      <c r="CH218" s="244">
        <f t="shared" si="153"/>
        <v>0</v>
      </c>
      <c r="CI218" s="244">
        <f t="shared" si="154"/>
        <v>0</v>
      </c>
      <c r="CJ218" s="244">
        <f t="shared" si="155"/>
        <v>0</v>
      </c>
    </row>
    <row r="219" spans="1:88" ht="60">
      <c r="A219" s="222" t="s">
        <v>3643</v>
      </c>
      <c r="B219" s="232">
        <v>97951</v>
      </c>
      <c r="C219" s="232" t="s">
        <v>1743</v>
      </c>
      <c r="D219" s="232"/>
      <c r="E219" s="232" t="s">
        <v>1744</v>
      </c>
      <c r="F219" s="232" t="s">
        <v>1745</v>
      </c>
      <c r="G219" s="232">
        <v>9323</v>
      </c>
      <c r="H219" s="232" t="s">
        <v>1746</v>
      </c>
      <c r="I219" s="232" t="s">
        <v>125</v>
      </c>
      <c r="J219" s="232" t="s">
        <v>700</v>
      </c>
      <c r="K219" s="232" t="s">
        <v>1747</v>
      </c>
      <c r="L219" s="232" t="s">
        <v>1748</v>
      </c>
      <c r="M219" s="232">
        <v>2022</v>
      </c>
      <c r="N219" s="232">
        <v>15594893</v>
      </c>
      <c r="O219" s="239">
        <f t="shared" si="120"/>
        <v>5.3837384504981352E-3</v>
      </c>
      <c r="P219" s="232">
        <v>68.760000000000005</v>
      </c>
      <c r="Q219" s="232">
        <v>10.130000000000001</v>
      </c>
      <c r="R219" s="232">
        <v>0</v>
      </c>
      <c r="S219" s="232">
        <v>0</v>
      </c>
      <c r="T219" s="232">
        <v>0</v>
      </c>
      <c r="U219" s="232">
        <v>0</v>
      </c>
      <c r="V219" s="232">
        <v>6.1</v>
      </c>
      <c r="W219" s="232">
        <v>15.01</v>
      </c>
      <c r="X219" s="232">
        <v>0</v>
      </c>
      <c r="Y219" s="232">
        <v>0</v>
      </c>
      <c r="Z219" s="232">
        <v>0</v>
      </c>
      <c r="AA219" s="232">
        <v>0</v>
      </c>
      <c r="AB219" s="232"/>
      <c r="AC219" s="232">
        <v>68.760000000000005</v>
      </c>
      <c r="AD219" s="232">
        <v>10.130000000000001</v>
      </c>
      <c r="AE219" s="232">
        <v>0</v>
      </c>
      <c r="AF219" s="232">
        <v>0</v>
      </c>
      <c r="AG219" s="232">
        <v>0</v>
      </c>
      <c r="AH219" s="232">
        <v>0</v>
      </c>
      <c r="AI219" s="232">
        <v>15.01</v>
      </c>
      <c r="AJ219" s="232">
        <v>0</v>
      </c>
      <c r="AK219" s="232">
        <v>0</v>
      </c>
      <c r="AL219" s="232">
        <v>0</v>
      </c>
      <c r="AM219" s="232">
        <v>0</v>
      </c>
      <c r="AN219" s="233"/>
      <c r="AO219" s="223">
        <f t="shared" si="157"/>
        <v>0</v>
      </c>
      <c r="AP219" s="223">
        <f t="shared" si="157"/>
        <v>0</v>
      </c>
      <c r="AQ219" s="223">
        <f t="shared" si="157"/>
        <v>0</v>
      </c>
      <c r="AR219" s="223">
        <f t="shared" si="156"/>
        <v>0</v>
      </c>
      <c r="AS219" s="223">
        <f t="shared" si="156"/>
        <v>0</v>
      </c>
      <c r="AT219" s="223">
        <f t="shared" si="156"/>
        <v>0</v>
      </c>
      <c r="AU219" s="223">
        <f t="shared" ref="AU219:AY269" si="158">W219-AI219</f>
        <v>0</v>
      </c>
      <c r="AV219" s="223">
        <f t="shared" si="158"/>
        <v>0</v>
      </c>
      <c r="AW219" s="223">
        <f t="shared" si="158"/>
        <v>0</v>
      </c>
      <c r="AX219" s="223">
        <f t="shared" si="158"/>
        <v>0</v>
      </c>
      <c r="AY219" s="223">
        <f t="shared" si="158"/>
        <v>0</v>
      </c>
      <c r="AZ219" s="242"/>
      <c r="BA219" s="244">
        <f t="shared" si="121"/>
        <v>0.3701858558562518</v>
      </c>
      <c r="BB219" s="244">
        <f t="shared" si="122"/>
        <v>5.4537270503546113E-2</v>
      </c>
      <c r="BC219" s="244">
        <f t="shared" si="123"/>
        <v>0</v>
      </c>
      <c r="BD219" s="244">
        <f t="shared" si="124"/>
        <v>0</v>
      </c>
      <c r="BE219" s="244">
        <f t="shared" si="125"/>
        <v>0</v>
      </c>
      <c r="BF219" s="244">
        <f t="shared" si="126"/>
        <v>0</v>
      </c>
      <c r="BG219" s="244">
        <f t="shared" si="127"/>
        <v>3.2840804548038623E-2</v>
      </c>
      <c r="BH219" s="244">
        <f t="shared" si="128"/>
        <v>8.080991414197701E-2</v>
      </c>
      <c r="BI219" s="244">
        <f t="shared" si="129"/>
        <v>0</v>
      </c>
      <c r="BJ219" s="244">
        <f t="shared" si="130"/>
        <v>0</v>
      </c>
      <c r="BK219" s="244">
        <f t="shared" si="131"/>
        <v>0</v>
      </c>
      <c r="BL219" s="244">
        <f t="shared" si="132"/>
        <v>0</v>
      </c>
      <c r="BM219" s="244">
        <f t="shared" si="133"/>
        <v>0</v>
      </c>
      <c r="BN219" s="244">
        <f t="shared" si="134"/>
        <v>0.3701858558562518</v>
      </c>
      <c r="BO219" s="244">
        <f t="shared" si="135"/>
        <v>5.4537270503546113E-2</v>
      </c>
      <c r="BP219" s="244">
        <f t="shared" si="136"/>
        <v>0</v>
      </c>
      <c r="BQ219" s="244">
        <f t="shared" si="137"/>
        <v>0</v>
      </c>
      <c r="BR219" s="244">
        <f t="shared" si="138"/>
        <v>0</v>
      </c>
      <c r="BS219" s="244">
        <f t="shared" si="139"/>
        <v>0</v>
      </c>
      <c r="BT219" s="244">
        <f t="shared" si="140"/>
        <v>8.080991414197701E-2</v>
      </c>
      <c r="BU219" s="244">
        <f t="shared" si="141"/>
        <v>0</v>
      </c>
      <c r="BV219" s="244">
        <f t="shared" si="142"/>
        <v>0</v>
      </c>
      <c r="BW219" s="244">
        <f t="shared" si="143"/>
        <v>0</v>
      </c>
      <c r="BX219" s="244">
        <f t="shared" si="144"/>
        <v>0</v>
      </c>
      <c r="BY219" s="244"/>
      <c r="BZ219" s="244">
        <f t="shared" si="145"/>
        <v>0</v>
      </c>
      <c r="CA219" s="244">
        <f t="shared" si="146"/>
        <v>0</v>
      </c>
      <c r="CB219" s="244">
        <f t="shared" si="147"/>
        <v>0</v>
      </c>
      <c r="CC219" s="244">
        <f t="shared" si="148"/>
        <v>0</v>
      </c>
      <c r="CD219" s="244">
        <f t="shared" si="149"/>
        <v>0</v>
      </c>
      <c r="CE219" s="244">
        <f t="shared" si="150"/>
        <v>0</v>
      </c>
      <c r="CF219" s="244">
        <f t="shared" si="151"/>
        <v>0</v>
      </c>
      <c r="CG219" s="244">
        <f t="shared" si="152"/>
        <v>0</v>
      </c>
      <c r="CH219" s="244">
        <f t="shared" si="153"/>
        <v>0</v>
      </c>
      <c r="CI219" s="244">
        <f t="shared" si="154"/>
        <v>0</v>
      </c>
      <c r="CJ219" s="244">
        <f t="shared" si="155"/>
        <v>0</v>
      </c>
    </row>
    <row r="220" spans="1:88" ht="60">
      <c r="A220" s="222" t="s">
        <v>3643</v>
      </c>
      <c r="B220" s="232">
        <v>98311</v>
      </c>
      <c r="C220" s="232" t="s">
        <v>1749</v>
      </c>
      <c r="D220" s="232"/>
      <c r="E220" s="232" t="s">
        <v>1750</v>
      </c>
      <c r="F220" s="232"/>
      <c r="G220" s="232">
        <v>5723</v>
      </c>
      <c r="H220" s="232" t="s">
        <v>1751</v>
      </c>
      <c r="I220" s="232" t="s">
        <v>116</v>
      </c>
      <c r="J220" s="232" t="s">
        <v>700</v>
      </c>
      <c r="K220" s="232" t="s">
        <v>1752</v>
      </c>
      <c r="L220" s="232" t="s">
        <v>1753</v>
      </c>
      <c r="M220" s="232">
        <v>2022</v>
      </c>
      <c r="N220" s="232">
        <v>6244893</v>
      </c>
      <c r="O220" s="239">
        <f t="shared" si="120"/>
        <v>1.266269734826256E-3</v>
      </c>
      <c r="P220" s="240">
        <v>93.9</v>
      </c>
      <c r="Q220" s="232">
        <v>0</v>
      </c>
      <c r="R220" s="232">
        <v>0</v>
      </c>
      <c r="S220" s="232">
        <v>0</v>
      </c>
      <c r="T220" s="232">
        <v>0</v>
      </c>
      <c r="U220" s="232">
        <v>0</v>
      </c>
      <c r="V220" s="232">
        <v>6.1</v>
      </c>
      <c r="W220" s="232">
        <v>0</v>
      </c>
      <c r="X220" s="232">
        <v>0</v>
      </c>
      <c r="Y220" s="232">
        <v>0</v>
      </c>
      <c r="Z220" s="232">
        <v>0</v>
      </c>
      <c r="AA220" s="232">
        <v>0</v>
      </c>
      <c r="AB220" s="232"/>
      <c r="AC220" s="232">
        <v>31.1</v>
      </c>
      <c r="AD220" s="232">
        <v>0</v>
      </c>
      <c r="AE220" s="232">
        <v>0</v>
      </c>
      <c r="AF220" s="232">
        <v>0</v>
      </c>
      <c r="AG220" s="232">
        <v>0</v>
      </c>
      <c r="AH220" s="232">
        <v>0</v>
      </c>
      <c r="AI220" s="232">
        <v>0</v>
      </c>
      <c r="AJ220" s="232">
        <v>0</v>
      </c>
      <c r="AK220" s="232">
        <v>0</v>
      </c>
      <c r="AL220" s="232">
        <v>0</v>
      </c>
      <c r="AM220" s="232">
        <v>0</v>
      </c>
      <c r="AN220" s="233"/>
      <c r="AO220" s="223">
        <f t="shared" si="157"/>
        <v>62.800000000000004</v>
      </c>
      <c r="AP220" s="223">
        <f t="shared" si="157"/>
        <v>0</v>
      </c>
      <c r="AQ220" s="223">
        <f t="shared" si="157"/>
        <v>0</v>
      </c>
      <c r="AR220" s="223">
        <f t="shared" si="156"/>
        <v>0</v>
      </c>
      <c r="AS220" s="223">
        <f t="shared" si="156"/>
        <v>0</v>
      </c>
      <c r="AT220" s="223">
        <f t="shared" si="156"/>
        <v>0</v>
      </c>
      <c r="AU220" s="223">
        <f t="shared" si="158"/>
        <v>0</v>
      </c>
      <c r="AV220" s="223">
        <f t="shared" si="158"/>
        <v>0</v>
      </c>
      <c r="AW220" s="223">
        <f t="shared" si="158"/>
        <v>0</v>
      </c>
      <c r="AX220" s="223">
        <f t="shared" si="158"/>
        <v>0</v>
      </c>
      <c r="AY220" s="223">
        <f t="shared" si="158"/>
        <v>0</v>
      </c>
      <c r="AZ220" s="242"/>
      <c r="BA220" s="244">
        <f t="shared" si="121"/>
        <v>0.11890272810018544</v>
      </c>
      <c r="BB220" s="244">
        <f t="shared" si="122"/>
        <v>0</v>
      </c>
      <c r="BC220" s="244">
        <f t="shared" si="123"/>
        <v>0</v>
      </c>
      <c r="BD220" s="244">
        <f t="shared" si="124"/>
        <v>0</v>
      </c>
      <c r="BE220" s="244">
        <f t="shared" si="125"/>
        <v>0</v>
      </c>
      <c r="BF220" s="244">
        <f t="shared" si="126"/>
        <v>0</v>
      </c>
      <c r="BG220" s="244">
        <f t="shared" si="127"/>
        <v>7.7242453824401614E-3</v>
      </c>
      <c r="BH220" s="244">
        <f t="shared" si="128"/>
        <v>0</v>
      </c>
      <c r="BI220" s="244">
        <f t="shared" si="129"/>
        <v>0</v>
      </c>
      <c r="BJ220" s="244">
        <f t="shared" si="130"/>
        <v>0</v>
      </c>
      <c r="BK220" s="244">
        <f t="shared" si="131"/>
        <v>0</v>
      </c>
      <c r="BL220" s="244">
        <f t="shared" si="132"/>
        <v>0</v>
      </c>
      <c r="BM220" s="244">
        <f t="shared" si="133"/>
        <v>0</v>
      </c>
      <c r="BN220" s="244">
        <f t="shared" si="134"/>
        <v>3.9380988753096563E-2</v>
      </c>
      <c r="BO220" s="244">
        <f t="shared" si="135"/>
        <v>0</v>
      </c>
      <c r="BP220" s="244">
        <f t="shared" si="136"/>
        <v>0</v>
      </c>
      <c r="BQ220" s="244">
        <f t="shared" si="137"/>
        <v>0</v>
      </c>
      <c r="BR220" s="244">
        <f t="shared" si="138"/>
        <v>0</v>
      </c>
      <c r="BS220" s="244">
        <f t="shared" si="139"/>
        <v>0</v>
      </c>
      <c r="BT220" s="244">
        <f t="shared" si="140"/>
        <v>0</v>
      </c>
      <c r="BU220" s="244">
        <f t="shared" si="141"/>
        <v>0</v>
      </c>
      <c r="BV220" s="244">
        <f t="shared" si="142"/>
        <v>0</v>
      </c>
      <c r="BW220" s="244">
        <f t="shared" si="143"/>
        <v>0</v>
      </c>
      <c r="BX220" s="244">
        <f t="shared" si="144"/>
        <v>0</v>
      </c>
      <c r="BY220" s="244"/>
      <c r="BZ220" s="244">
        <f t="shared" si="145"/>
        <v>7.9521739347088879E-2</v>
      </c>
      <c r="CA220" s="244">
        <f t="shared" si="146"/>
        <v>0</v>
      </c>
      <c r="CB220" s="244">
        <f t="shared" si="147"/>
        <v>0</v>
      </c>
      <c r="CC220" s="244">
        <f t="shared" si="148"/>
        <v>0</v>
      </c>
      <c r="CD220" s="244">
        <f t="shared" si="149"/>
        <v>0</v>
      </c>
      <c r="CE220" s="244">
        <f t="shared" si="150"/>
        <v>0</v>
      </c>
      <c r="CF220" s="244">
        <f t="shared" si="151"/>
        <v>0</v>
      </c>
      <c r="CG220" s="244">
        <f t="shared" si="152"/>
        <v>0</v>
      </c>
      <c r="CH220" s="244">
        <f t="shared" si="153"/>
        <v>0</v>
      </c>
      <c r="CI220" s="244">
        <f t="shared" si="154"/>
        <v>0</v>
      </c>
      <c r="CJ220" s="244">
        <f t="shared" si="155"/>
        <v>0</v>
      </c>
    </row>
    <row r="221" spans="1:88" ht="60">
      <c r="A221" s="222" t="s">
        <v>3643</v>
      </c>
      <c r="B221" s="232">
        <v>96601</v>
      </c>
      <c r="C221" s="232" t="s">
        <v>1754</v>
      </c>
      <c r="D221" s="232" t="s">
        <v>1755</v>
      </c>
      <c r="E221" s="232" t="s">
        <v>1756</v>
      </c>
      <c r="F221" s="232"/>
      <c r="G221" s="232">
        <v>5112</v>
      </c>
      <c r="H221" s="232" t="s">
        <v>1757</v>
      </c>
      <c r="I221" s="232" t="s">
        <v>116</v>
      </c>
      <c r="J221" s="232" t="s">
        <v>700</v>
      </c>
      <c r="K221" s="232" t="s">
        <v>1758</v>
      </c>
      <c r="L221" s="232"/>
      <c r="M221" s="232">
        <v>2022</v>
      </c>
      <c r="N221" s="232">
        <v>3403679</v>
      </c>
      <c r="O221" s="239">
        <f t="shared" si="120"/>
        <v>6.9016005634743409E-4</v>
      </c>
      <c r="P221" s="240">
        <v>1.18</v>
      </c>
      <c r="Q221" s="232">
        <v>5.72</v>
      </c>
      <c r="R221" s="232">
        <v>0.15</v>
      </c>
      <c r="S221" s="232">
        <v>0</v>
      </c>
      <c r="T221" s="232">
        <v>0</v>
      </c>
      <c r="U221" s="232">
        <v>0</v>
      </c>
      <c r="V221" s="232">
        <v>6.1</v>
      </c>
      <c r="W221" s="232">
        <v>86.85</v>
      </c>
      <c r="X221" s="232">
        <v>0</v>
      </c>
      <c r="Y221" s="232">
        <v>0</v>
      </c>
      <c r="Z221" s="232">
        <v>0</v>
      </c>
      <c r="AA221" s="232">
        <v>0</v>
      </c>
      <c r="AB221" s="232"/>
      <c r="AC221" s="232">
        <v>1.18</v>
      </c>
      <c r="AD221" s="232">
        <v>5.72</v>
      </c>
      <c r="AE221" s="232">
        <v>0.15</v>
      </c>
      <c r="AF221" s="232">
        <v>0</v>
      </c>
      <c r="AG221" s="232">
        <v>0</v>
      </c>
      <c r="AH221" s="232">
        <v>0</v>
      </c>
      <c r="AI221" s="232">
        <v>86.85</v>
      </c>
      <c r="AJ221" s="232">
        <v>0</v>
      </c>
      <c r="AK221" s="232">
        <v>0</v>
      </c>
      <c r="AL221" s="232">
        <v>0</v>
      </c>
      <c r="AM221" s="232">
        <v>0</v>
      </c>
      <c r="AN221" s="233"/>
      <c r="AO221" s="223">
        <f t="shared" si="157"/>
        <v>0</v>
      </c>
      <c r="AP221" s="223">
        <f t="shared" si="157"/>
        <v>0</v>
      </c>
      <c r="AQ221" s="223">
        <f t="shared" si="157"/>
        <v>0</v>
      </c>
      <c r="AR221" s="223">
        <f t="shared" si="156"/>
        <v>0</v>
      </c>
      <c r="AS221" s="223">
        <f t="shared" si="156"/>
        <v>0</v>
      </c>
      <c r="AT221" s="223">
        <f t="shared" si="156"/>
        <v>0</v>
      </c>
      <c r="AU221" s="223">
        <f t="shared" si="158"/>
        <v>0</v>
      </c>
      <c r="AV221" s="223">
        <f t="shared" si="158"/>
        <v>0</v>
      </c>
      <c r="AW221" s="223">
        <f t="shared" si="158"/>
        <v>0</v>
      </c>
      <c r="AX221" s="223">
        <f t="shared" si="158"/>
        <v>0</v>
      </c>
      <c r="AY221" s="223">
        <f t="shared" si="158"/>
        <v>0</v>
      </c>
      <c r="AZ221" s="242"/>
      <c r="BA221" s="244">
        <f t="shared" si="121"/>
        <v>8.143888664899722E-4</v>
      </c>
      <c r="BB221" s="244">
        <f t="shared" si="122"/>
        <v>3.9477155223073225E-3</v>
      </c>
      <c r="BC221" s="244">
        <f t="shared" si="123"/>
        <v>1.0352400845211511E-4</v>
      </c>
      <c r="BD221" s="244">
        <f t="shared" si="124"/>
        <v>0</v>
      </c>
      <c r="BE221" s="244">
        <f t="shared" si="125"/>
        <v>0</v>
      </c>
      <c r="BF221" s="244">
        <f t="shared" si="126"/>
        <v>0</v>
      </c>
      <c r="BG221" s="244">
        <f t="shared" si="127"/>
        <v>4.2099763437193479E-3</v>
      </c>
      <c r="BH221" s="244">
        <f t="shared" si="128"/>
        <v>5.9940400893774649E-2</v>
      </c>
      <c r="BI221" s="244">
        <f t="shared" si="129"/>
        <v>0</v>
      </c>
      <c r="BJ221" s="244">
        <f t="shared" si="130"/>
        <v>0</v>
      </c>
      <c r="BK221" s="244">
        <f t="shared" si="131"/>
        <v>0</v>
      </c>
      <c r="BL221" s="244">
        <f t="shared" si="132"/>
        <v>0</v>
      </c>
      <c r="BM221" s="244">
        <f t="shared" si="133"/>
        <v>0</v>
      </c>
      <c r="BN221" s="244">
        <f t="shared" si="134"/>
        <v>8.143888664899722E-4</v>
      </c>
      <c r="BO221" s="244">
        <f t="shared" si="135"/>
        <v>3.9477155223073225E-3</v>
      </c>
      <c r="BP221" s="244">
        <f t="shared" si="136"/>
        <v>1.0352400845211511E-4</v>
      </c>
      <c r="BQ221" s="244">
        <f t="shared" si="137"/>
        <v>0</v>
      </c>
      <c r="BR221" s="244">
        <f t="shared" si="138"/>
        <v>0</v>
      </c>
      <c r="BS221" s="244">
        <f t="shared" si="139"/>
        <v>0</v>
      </c>
      <c r="BT221" s="244">
        <f t="shared" si="140"/>
        <v>5.9940400893774649E-2</v>
      </c>
      <c r="BU221" s="244">
        <f t="shared" si="141"/>
        <v>0</v>
      </c>
      <c r="BV221" s="244">
        <f t="shared" si="142"/>
        <v>0</v>
      </c>
      <c r="BW221" s="244">
        <f t="shared" si="143"/>
        <v>0</v>
      </c>
      <c r="BX221" s="244">
        <f t="shared" si="144"/>
        <v>0</v>
      </c>
      <c r="BY221" s="244"/>
      <c r="BZ221" s="244">
        <f t="shared" si="145"/>
        <v>0</v>
      </c>
      <c r="CA221" s="244">
        <f t="shared" si="146"/>
        <v>0</v>
      </c>
      <c r="CB221" s="244">
        <f t="shared" si="147"/>
        <v>0</v>
      </c>
      <c r="CC221" s="244">
        <f t="shared" si="148"/>
        <v>0</v>
      </c>
      <c r="CD221" s="244">
        <f t="shared" si="149"/>
        <v>0</v>
      </c>
      <c r="CE221" s="244">
        <f t="shared" si="150"/>
        <v>0</v>
      </c>
      <c r="CF221" s="244">
        <f t="shared" si="151"/>
        <v>0</v>
      </c>
      <c r="CG221" s="244">
        <f t="shared" si="152"/>
        <v>0</v>
      </c>
      <c r="CH221" s="244">
        <f t="shared" si="153"/>
        <v>0</v>
      </c>
      <c r="CI221" s="244">
        <f t="shared" si="154"/>
        <v>0</v>
      </c>
      <c r="CJ221" s="244">
        <f t="shared" si="155"/>
        <v>0</v>
      </c>
    </row>
    <row r="222" spans="1:88" ht="60">
      <c r="A222" s="222" t="s">
        <v>3643</v>
      </c>
      <c r="B222" s="232">
        <v>100960</v>
      </c>
      <c r="C222" s="232" t="s">
        <v>1759</v>
      </c>
      <c r="D222" s="232"/>
      <c r="E222" s="232" t="s">
        <v>1760</v>
      </c>
      <c r="F222" s="232"/>
      <c r="G222" s="232">
        <v>9327</v>
      </c>
      <c r="H222" s="232" t="s">
        <v>1761</v>
      </c>
      <c r="I222" s="232" t="s">
        <v>125</v>
      </c>
      <c r="J222" s="232" t="s">
        <v>700</v>
      </c>
      <c r="K222" s="232" t="s">
        <v>1762</v>
      </c>
      <c r="L222" s="232"/>
      <c r="M222" s="232">
        <v>2022</v>
      </c>
      <c r="N222" s="232">
        <v>6506277</v>
      </c>
      <c r="O222" s="239">
        <f t="shared" si="120"/>
        <v>2.2461259371572258E-3</v>
      </c>
      <c r="P222" s="232">
        <v>77.599999999999994</v>
      </c>
      <c r="Q222" s="232">
        <v>6.2</v>
      </c>
      <c r="R222" s="232">
        <v>0</v>
      </c>
      <c r="S222" s="232">
        <v>0</v>
      </c>
      <c r="T222" s="232">
        <v>0</v>
      </c>
      <c r="U222" s="232">
        <v>0</v>
      </c>
      <c r="V222" s="232">
        <v>6.1</v>
      </c>
      <c r="W222" s="232">
        <v>10.1</v>
      </c>
      <c r="X222" s="232">
        <v>0</v>
      </c>
      <c r="Y222" s="232">
        <v>0</v>
      </c>
      <c r="Z222" s="232">
        <v>0</v>
      </c>
      <c r="AA222" s="232">
        <v>0</v>
      </c>
      <c r="AB222" s="232"/>
      <c r="AC222" s="232">
        <v>48</v>
      </c>
      <c r="AD222" s="232">
        <v>6.2</v>
      </c>
      <c r="AE222" s="232">
        <v>0</v>
      </c>
      <c r="AF222" s="232">
        <v>0</v>
      </c>
      <c r="AG222" s="232">
        <v>0</v>
      </c>
      <c r="AH222" s="232">
        <v>0</v>
      </c>
      <c r="AI222" s="232">
        <v>10.1</v>
      </c>
      <c r="AJ222" s="232">
        <v>0</v>
      </c>
      <c r="AK222" s="232">
        <v>0</v>
      </c>
      <c r="AL222" s="232">
        <v>0</v>
      </c>
      <c r="AM222" s="232">
        <v>0</v>
      </c>
      <c r="AN222" s="233"/>
      <c r="AO222" s="223">
        <f t="shared" si="157"/>
        <v>29.599999999999994</v>
      </c>
      <c r="AP222" s="223">
        <f t="shared" si="157"/>
        <v>0</v>
      </c>
      <c r="AQ222" s="223">
        <f t="shared" si="157"/>
        <v>0</v>
      </c>
      <c r="AR222" s="223">
        <f t="shared" si="156"/>
        <v>0</v>
      </c>
      <c r="AS222" s="223">
        <f t="shared" si="156"/>
        <v>0</v>
      </c>
      <c r="AT222" s="223">
        <f t="shared" si="156"/>
        <v>0</v>
      </c>
      <c r="AU222" s="223">
        <f t="shared" si="158"/>
        <v>0</v>
      </c>
      <c r="AV222" s="223">
        <f t="shared" si="158"/>
        <v>0</v>
      </c>
      <c r="AW222" s="223">
        <f t="shared" si="158"/>
        <v>0</v>
      </c>
      <c r="AX222" s="223">
        <f t="shared" si="158"/>
        <v>0</v>
      </c>
      <c r="AY222" s="223">
        <f t="shared" si="158"/>
        <v>0</v>
      </c>
      <c r="AZ222" s="242"/>
      <c r="BA222" s="244">
        <f t="shared" si="121"/>
        <v>0.17429937272340071</v>
      </c>
      <c r="BB222" s="244">
        <f t="shared" si="122"/>
        <v>1.3925980810374801E-2</v>
      </c>
      <c r="BC222" s="244">
        <f t="shared" si="123"/>
        <v>0</v>
      </c>
      <c r="BD222" s="244">
        <f t="shared" si="124"/>
        <v>0</v>
      </c>
      <c r="BE222" s="244">
        <f t="shared" si="125"/>
        <v>0</v>
      </c>
      <c r="BF222" s="244">
        <f t="shared" si="126"/>
        <v>0</v>
      </c>
      <c r="BG222" s="244">
        <f t="shared" si="127"/>
        <v>1.3701368216659076E-2</v>
      </c>
      <c r="BH222" s="244">
        <f t="shared" si="128"/>
        <v>2.2685871965287981E-2</v>
      </c>
      <c r="BI222" s="244">
        <f t="shared" si="129"/>
        <v>0</v>
      </c>
      <c r="BJ222" s="244">
        <f t="shared" si="130"/>
        <v>0</v>
      </c>
      <c r="BK222" s="244">
        <f t="shared" si="131"/>
        <v>0</v>
      </c>
      <c r="BL222" s="244">
        <f t="shared" si="132"/>
        <v>0</v>
      </c>
      <c r="BM222" s="244">
        <f t="shared" si="133"/>
        <v>0</v>
      </c>
      <c r="BN222" s="244">
        <f t="shared" si="134"/>
        <v>0.10781404498354684</v>
      </c>
      <c r="BO222" s="244">
        <f t="shared" si="135"/>
        <v>1.3925980810374801E-2</v>
      </c>
      <c r="BP222" s="244">
        <f t="shared" si="136"/>
        <v>0</v>
      </c>
      <c r="BQ222" s="244">
        <f t="shared" si="137"/>
        <v>0</v>
      </c>
      <c r="BR222" s="244">
        <f t="shared" si="138"/>
        <v>0</v>
      </c>
      <c r="BS222" s="244">
        <f t="shared" si="139"/>
        <v>0</v>
      </c>
      <c r="BT222" s="244">
        <f t="shared" si="140"/>
        <v>2.2685871965287981E-2</v>
      </c>
      <c r="BU222" s="244">
        <f t="shared" si="141"/>
        <v>0</v>
      </c>
      <c r="BV222" s="244">
        <f t="shared" si="142"/>
        <v>0</v>
      </c>
      <c r="BW222" s="244">
        <f t="shared" si="143"/>
        <v>0</v>
      </c>
      <c r="BX222" s="244">
        <f t="shared" si="144"/>
        <v>0</v>
      </c>
      <c r="BY222" s="244"/>
      <c r="BZ222" s="244">
        <f t="shared" si="145"/>
        <v>6.6485327739853869E-2</v>
      </c>
      <c r="CA222" s="244">
        <f t="shared" si="146"/>
        <v>0</v>
      </c>
      <c r="CB222" s="244">
        <f t="shared" si="147"/>
        <v>0</v>
      </c>
      <c r="CC222" s="244">
        <f t="shared" si="148"/>
        <v>0</v>
      </c>
      <c r="CD222" s="244">
        <f t="shared" si="149"/>
        <v>0</v>
      </c>
      <c r="CE222" s="244">
        <f t="shared" si="150"/>
        <v>0</v>
      </c>
      <c r="CF222" s="244">
        <f t="shared" si="151"/>
        <v>0</v>
      </c>
      <c r="CG222" s="244">
        <f t="shared" si="152"/>
        <v>0</v>
      </c>
      <c r="CH222" s="244">
        <f t="shared" si="153"/>
        <v>0</v>
      </c>
      <c r="CI222" s="244">
        <f t="shared" si="154"/>
        <v>0</v>
      </c>
      <c r="CJ222" s="244">
        <f t="shared" si="155"/>
        <v>0</v>
      </c>
    </row>
    <row r="223" spans="1:88" ht="105">
      <c r="A223" s="222" t="s">
        <v>3643</v>
      </c>
      <c r="B223" s="232">
        <v>97384</v>
      </c>
      <c r="C223" s="232" t="s">
        <v>1763</v>
      </c>
      <c r="D223" s="232" t="s">
        <v>1764</v>
      </c>
      <c r="E223" s="232" t="s">
        <v>1765</v>
      </c>
      <c r="F223" s="232"/>
      <c r="G223" s="232">
        <v>5027</v>
      </c>
      <c r="H223" s="232" t="s">
        <v>1766</v>
      </c>
      <c r="I223" s="232" t="s">
        <v>116</v>
      </c>
      <c r="J223" s="232" t="s">
        <v>700</v>
      </c>
      <c r="K223" s="232" t="s">
        <v>1767</v>
      </c>
      <c r="L223" s="232" t="s">
        <v>1768</v>
      </c>
      <c r="M223" s="232">
        <v>2022</v>
      </c>
      <c r="N223" s="232">
        <v>3203692</v>
      </c>
      <c r="O223" s="239">
        <f t="shared" si="120"/>
        <v>6.4960892353239648E-4</v>
      </c>
      <c r="P223" s="240">
        <v>71.8</v>
      </c>
      <c r="Q223" s="232">
        <v>4.2</v>
      </c>
      <c r="R223" s="232">
        <v>0</v>
      </c>
      <c r="S223" s="232">
        <v>0</v>
      </c>
      <c r="T223" s="232">
        <v>0</v>
      </c>
      <c r="U223" s="232">
        <v>0</v>
      </c>
      <c r="V223" s="232">
        <v>6.1</v>
      </c>
      <c r="W223" s="232">
        <v>17.899999999999999</v>
      </c>
      <c r="X223" s="232">
        <v>0</v>
      </c>
      <c r="Y223" s="232">
        <v>0</v>
      </c>
      <c r="Z223" s="232">
        <v>0</v>
      </c>
      <c r="AA223" s="232">
        <v>0</v>
      </c>
      <c r="AB223" s="232"/>
      <c r="AC223" s="232">
        <v>35.9</v>
      </c>
      <c r="AD223" s="232">
        <v>4.2</v>
      </c>
      <c r="AE223" s="232">
        <v>0</v>
      </c>
      <c r="AF223" s="232">
        <v>0</v>
      </c>
      <c r="AG223" s="232">
        <v>0</v>
      </c>
      <c r="AH223" s="232">
        <v>0</v>
      </c>
      <c r="AI223" s="232">
        <v>17.899999999999999</v>
      </c>
      <c r="AJ223" s="232">
        <v>0</v>
      </c>
      <c r="AK223" s="232">
        <v>0</v>
      </c>
      <c r="AL223" s="232">
        <v>0</v>
      </c>
      <c r="AM223" s="232">
        <v>0</v>
      </c>
      <c r="AN223" s="233" t="s">
        <v>1769</v>
      </c>
      <c r="AO223" s="223">
        <f t="shared" si="157"/>
        <v>35.9</v>
      </c>
      <c r="AP223" s="223">
        <f t="shared" si="157"/>
        <v>0</v>
      </c>
      <c r="AQ223" s="223">
        <f t="shared" si="157"/>
        <v>0</v>
      </c>
      <c r="AR223" s="223">
        <f t="shared" si="156"/>
        <v>0</v>
      </c>
      <c r="AS223" s="223">
        <f t="shared" si="156"/>
        <v>0</v>
      </c>
      <c r="AT223" s="223">
        <f t="shared" si="156"/>
        <v>0</v>
      </c>
      <c r="AU223" s="223">
        <f t="shared" si="158"/>
        <v>0</v>
      </c>
      <c r="AV223" s="223">
        <f t="shared" si="158"/>
        <v>0</v>
      </c>
      <c r="AW223" s="223">
        <f t="shared" si="158"/>
        <v>0</v>
      </c>
      <c r="AX223" s="223">
        <f t="shared" si="158"/>
        <v>0</v>
      </c>
      <c r="AY223" s="223">
        <f t="shared" si="158"/>
        <v>0</v>
      </c>
      <c r="AZ223" s="242"/>
      <c r="BA223" s="244">
        <f t="shared" si="121"/>
        <v>4.6641920709626063E-2</v>
      </c>
      <c r="BB223" s="244">
        <f t="shared" si="122"/>
        <v>2.7283574788360652E-3</v>
      </c>
      <c r="BC223" s="244">
        <f t="shared" si="123"/>
        <v>0</v>
      </c>
      <c r="BD223" s="244">
        <f t="shared" si="124"/>
        <v>0</v>
      </c>
      <c r="BE223" s="244">
        <f t="shared" si="125"/>
        <v>0</v>
      </c>
      <c r="BF223" s="244">
        <f t="shared" si="126"/>
        <v>0</v>
      </c>
      <c r="BG223" s="244">
        <f t="shared" si="127"/>
        <v>3.9626144335476185E-3</v>
      </c>
      <c r="BH223" s="244">
        <f t="shared" si="128"/>
        <v>1.1627999731229896E-2</v>
      </c>
      <c r="BI223" s="244">
        <f t="shared" si="129"/>
        <v>0</v>
      </c>
      <c r="BJ223" s="244">
        <f t="shared" si="130"/>
        <v>0</v>
      </c>
      <c r="BK223" s="244">
        <f t="shared" si="131"/>
        <v>0</v>
      </c>
      <c r="BL223" s="244">
        <f t="shared" si="132"/>
        <v>0</v>
      </c>
      <c r="BM223" s="244">
        <f t="shared" si="133"/>
        <v>0</v>
      </c>
      <c r="BN223" s="244">
        <f t="shared" si="134"/>
        <v>2.3320960354813031E-2</v>
      </c>
      <c r="BO223" s="244">
        <f t="shared" si="135"/>
        <v>2.7283574788360652E-3</v>
      </c>
      <c r="BP223" s="244">
        <f t="shared" si="136"/>
        <v>0</v>
      </c>
      <c r="BQ223" s="244">
        <f t="shared" si="137"/>
        <v>0</v>
      </c>
      <c r="BR223" s="244">
        <f t="shared" si="138"/>
        <v>0</v>
      </c>
      <c r="BS223" s="244">
        <f t="shared" si="139"/>
        <v>0</v>
      </c>
      <c r="BT223" s="244">
        <f t="shared" si="140"/>
        <v>1.1627999731229896E-2</v>
      </c>
      <c r="BU223" s="244">
        <f t="shared" si="141"/>
        <v>0</v>
      </c>
      <c r="BV223" s="244">
        <f t="shared" si="142"/>
        <v>0</v>
      </c>
      <c r="BW223" s="244">
        <f t="shared" si="143"/>
        <v>0</v>
      </c>
      <c r="BX223" s="244">
        <f t="shared" si="144"/>
        <v>0</v>
      </c>
      <c r="BY223" s="244"/>
      <c r="BZ223" s="244">
        <f t="shared" si="145"/>
        <v>2.3320960354813031E-2</v>
      </c>
      <c r="CA223" s="244">
        <f t="shared" si="146"/>
        <v>0</v>
      </c>
      <c r="CB223" s="244">
        <f t="shared" si="147"/>
        <v>0</v>
      </c>
      <c r="CC223" s="244">
        <f t="shared" si="148"/>
        <v>0</v>
      </c>
      <c r="CD223" s="244">
        <f t="shared" si="149"/>
        <v>0</v>
      </c>
      <c r="CE223" s="244">
        <f t="shared" si="150"/>
        <v>0</v>
      </c>
      <c r="CF223" s="244">
        <f t="shared" si="151"/>
        <v>0</v>
      </c>
      <c r="CG223" s="244">
        <f t="shared" si="152"/>
        <v>0</v>
      </c>
      <c r="CH223" s="244">
        <f t="shared" si="153"/>
        <v>0</v>
      </c>
      <c r="CI223" s="244">
        <f t="shared" si="154"/>
        <v>0</v>
      </c>
      <c r="CJ223" s="244">
        <f t="shared" si="155"/>
        <v>0</v>
      </c>
    </row>
    <row r="224" spans="1:88" ht="60">
      <c r="A224" s="222" t="s">
        <v>3643</v>
      </c>
      <c r="B224" s="232">
        <v>102353</v>
      </c>
      <c r="C224" s="232" t="s">
        <v>1770</v>
      </c>
      <c r="D224" s="232"/>
      <c r="E224" s="232" t="s">
        <v>1771</v>
      </c>
      <c r="F224" s="232"/>
      <c r="G224" s="232">
        <v>4937</v>
      </c>
      <c r="H224" s="232" t="s">
        <v>1772</v>
      </c>
      <c r="I224" s="232" t="s">
        <v>117</v>
      </c>
      <c r="J224" s="232" t="s">
        <v>700</v>
      </c>
      <c r="K224" s="232" t="s">
        <v>1773</v>
      </c>
      <c r="L224" s="232"/>
      <c r="M224" s="232">
        <v>2022</v>
      </c>
      <c r="N224" s="232">
        <v>3436854</v>
      </c>
      <c r="O224" s="239">
        <f t="shared" si="120"/>
        <v>4.8306886738053991E-4</v>
      </c>
      <c r="P224" s="232">
        <v>72.7</v>
      </c>
      <c r="Q224" s="232">
        <v>3.5</v>
      </c>
      <c r="R224" s="232">
        <v>0</v>
      </c>
      <c r="S224" s="232">
        <v>0</v>
      </c>
      <c r="T224" s="232">
        <v>0</v>
      </c>
      <c r="U224" s="232">
        <v>0</v>
      </c>
      <c r="V224" s="232">
        <v>6.1</v>
      </c>
      <c r="W224" s="232">
        <v>17.7</v>
      </c>
      <c r="X224" s="232">
        <v>0</v>
      </c>
      <c r="Y224" s="232">
        <v>0</v>
      </c>
      <c r="Z224" s="232">
        <v>0</v>
      </c>
      <c r="AA224" s="232">
        <v>0</v>
      </c>
      <c r="AB224" s="232"/>
      <c r="AC224" s="232">
        <v>72.7</v>
      </c>
      <c r="AD224" s="232">
        <v>3.5</v>
      </c>
      <c r="AE224" s="232">
        <v>0</v>
      </c>
      <c r="AF224" s="232">
        <v>0</v>
      </c>
      <c r="AG224" s="232">
        <v>0</v>
      </c>
      <c r="AH224" s="232">
        <v>0</v>
      </c>
      <c r="AI224" s="232">
        <v>17.7</v>
      </c>
      <c r="AJ224" s="232">
        <v>0</v>
      </c>
      <c r="AK224" s="232">
        <v>0</v>
      </c>
      <c r="AL224" s="232">
        <v>0</v>
      </c>
      <c r="AM224" s="232">
        <v>0</v>
      </c>
      <c r="AN224" s="233"/>
      <c r="AO224" s="223">
        <f t="shared" si="157"/>
        <v>0</v>
      </c>
      <c r="AP224" s="223">
        <f t="shared" si="157"/>
        <v>0</v>
      </c>
      <c r="AQ224" s="223">
        <f t="shared" si="157"/>
        <v>0</v>
      </c>
      <c r="AR224" s="223">
        <f t="shared" si="156"/>
        <v>0</v>
      </c>
      <c r="AS224" s="223">
        <f t="shared" si="156"/>
        <v>0</v>
      </c>
      <c r="AT224" s="223">
        <f t="shared" si="156"/>
        <v>0</v>
      </c>
      <c r="AU224" s="223">
        <f t="shared" si="158"/>
        <v>0</v>
      </c>
      <c r="AV224" s="223">
        <f t="shared" si="158"/>
        <v>0</v>
      </c>
      <c r="AW224" s="223">
        <f t="shared" si="158"/>
        <v>0</v>
      </c>
      <c r="AX224" s="223">
        <f t="shared" si="158"/>
        <v>0</v>
      </c>
      <c r="AY224" s="223">
        <f t="shared" si="158"/>
        <v>0</v>
      </c>
      <c r="AZ224" s="242"/>
      <c r="BA224" s="244">
        <f t="shared" si="121"/>
        <v>3.5119106658565255E-2</v>
      </c>
      <c r="BB224" s="244">
        <f t="shared" si="122"/>
        <v>1.6907410358318897E-3</v>
      </c>
      <c r="BC224" s="244">
        <f t="shared" si="123"/>
        <v>0</v>
      </c>
      <c r="BD224" s="244">
        <f t="shared" si="124"/>
        <v>0</v>
      </c>
      <c r="BE224" s="244">
        <f t="shared" si="125"/>
        <v>0</v>
      </c>
      <c r="BF224" s="244">
        <f t="shared" si="126"/>
        <v>0</v>
      </c>
      <c r="BG224" s="244">
        <f t="shared" si="127"/>
        <v>2.9467200910212933E-3</v>
      </c>
      <c r="BH224" s="244">
        <f t="shared" si="128"/>
        <v>8.5503189526355567E-3</v>
      </c>
      <c r="BI224" s="244">
        <f t="shared" si="129"/>
        <v>0</v>
      </c>
      <c r="BJ224" s="244">
        <f t="shared" si="130"/>
        <v>0</v>
      </c>
      <c r="BK224" s="244">
        <f t="shared" si="131"/>
        <v>0</v>
      </c>
      <c r="BL224" s="244">
        <f t="shared" si="132"/>
        <v>0</v>
      </c>
      <c r="BM224" s="244">
        <f t="shared" si="133"/>
        <v>0</v>
      </c>
      <c r="BN224" s="244">
        <f t="shared" si="134"/>
        <v>3.5119106658565255E-2</v>
      </c>
      <c r="BO224" s="244">
        <f t="shared" si="135"/>
        <v>1.6907410358318897E-3</v>
      </c>
      <c r="BP224" s="244">
        <f t="shared" si="136"/>
        <v>0</v>
      </c>
      <c r="BQ224" s="244">
        <f t="shared" si="137"/>
        <v>0</v>
      </c>
      <c r="BR224" s="244">
        <f t="shared" si="138"/>
        <v>0</v>
      </c>
      <c r="BS224" s="244">
        <f t="shared" si="139"/>
        <v>0</v>
      </c>
      <c r="BT224" s="244">
        <f t="shared" si="140"/>
        <v>8.5503189526355567E-3</v>
      </c>
      <c r="BU224" s="244">
        <f t="shared" si="141"/>
        <v>0</v>
      </c>
      <c r="BV224" s="244">
        <f t="shared" si="142"/>
        <v>0</v>
      </c>
      <c r="BW224" s="244">
        <f t="shared" si="143"/>
        <v>0</v>
      </c>
      <c r="BX224" s="244">
        <f t="shared" si="144"/>
        <v>0</v>
      </c>
      <c r="BY224" s="244"/>
      <c r="BZ224" s="244">
        <f t="shared" si="145"/>
        <v>0</v>
      </c>
      <c r="CA224" s="244">
        <f t="shared" si="146"/>
        <v>0</v>
      </c>
      <c r="CB224" s="244">
        <f t="shared" si="147"/>
        <v>0</v>
      </c>
      <c r="CC224" s="244">
        <f t="shared" si="148"/>
        <v>0</v>
      </c>
      <c r="CD224" s="244">
        <f t="shared" si="149"/>
        <v>0</v>
      </c>
      <c r="CE224" s="244">
        <f t="shared" si="150"/>
        <v>0</v>
      </c>
      <c r="CF224" s="244">
        <f t="shared" si="151"/>
        <v>0</v>
      </c>
      <c r="CG224" s="244">
        <f t="shared" si="152"/>
        <v>0</v>
      </c>
      <c r="CH224" s="244">
        <f t="shared" si="153"/>
        <v>0</v>
      </c>
      <c r="CI224" s="244">
        <f t="shared" si="154"/>
        <v>0</v>
      </c>
      <c r="CJ224" s="244">
        <f t="shared" si="155"/>
        <v>0</v>
      </c>
    </row>
    <row r="225" spans="1:88" ht="255">
      <c r="A225" s="222" t="s">
        <v>3643</v>
      </c>
      <c r="B225" s="232">
        <v>97156</v>
      </c>
      <c r="C225" s="232" t="s">
        <v>1774</v>
      </c>
      <c r="D225" s="232"/>
      <c r="E225" s="232" t="s">
        <v>1775</v>
      </c>
      <c r="F225" s="232"/>
      <c r="G225" s="232">
        <v>5234</v>
      </c>
      <c r="H225" s="232" t="s">
        <v>1776</v>
      </c>
      <c r="I225" s="232" t="s">
        <v>116</v>
      </c>
      <c r="J225" s="232" t="s">
        <v>700</v>
      </c>
      <c r="K225" s="232" t="s">
        <v>1777</v>
      </c>
      <c r="L225" s="232" t="s">
        <v>1778</v>
      </c>
      <c r="M225" s="232">
        <v>2022</v>
      </c>
      <c r="N225" s="232">
        <v>7233012</v>
      </c>
      <c r="O225" s="239">
        <f t="shared" si="120"/>
        <v>1.4666294822401485E-3</v>
      </c>
      <c r="P225" s="240">
        <v>18.7</v>
      </c>
      <c r="Q225" s="232">
        <v>0</v>
      </c>
      <c r="R225" s="232">
        <v>0</v>
      </c>
      <c r="S225" s="232">
        <v>0</v>
      </c>
      <c r="T225" s="232">
        <v>0</v>
      </c>
      <c r="U225" s="232">
        <v>0</v>
      </c>
      <c r="V225" s="232">
        <v>6.1</v>
      </c>
      <c r="W225" s="232">
        <v>75.2</v>
      </c>
      <c r="X225" s="232">
        <v>0</v>
      </c>
      <c r="Y225" s="232">
        <v>0</v>
      </c>
      <c r="Z225" s="232">
        <v>0</v>
      </c>
      <c r="AA225" s="232">
        <v>0</v>
      </c>
      <c r="AB225" s="232"/>
      <c r="AC225" s="232">
        <v>18.7</v>
      </c>
      <c r="AD225" s="232">
        <v>0</v>
      </c>
      <c r="AE225" s="232">
        <v>0</v>
      </c>
      <c r="AF225" s="232">
        <v>0</v>
      </c>
      <c r="AG225" s="232">
        <v>0</v>
      </c>
      <c r="AH225" s="232">
        <v>0</v>
      </c>
      <c r="AI225" s="232">
        <v>75.2</v>
      </c>
      <c r="AJ225" s="232">
        <v>0</v>
      </c>
      <c r="AK225" s="232">
        <v>0</v>
      </c>
      <c r="AL225" s="232">
        <v>0</v>
      </c>
      <c r="AM225" s="232">
        <v>0</v>
      </c>
      <c r="AN225" s="233" t="s">
        <v>754</v>
      </c>
      <c r="AO225" s="223">
        <f t="shared" si="157"/>
        <v>0</v>
      </c>
      <c r="AP225" s="223">
        <f t="shared" si="157"/>
        <v>0</v>
      </c>
      <c r="AQ225" s="223">
        <f t="shared" si="157"/>
        <v>0</v>
      </c>
      <c r="AR225" s="223">
        <f t="shared" si="156"/>
        <v>0</v>
      </c>
      <c r="AS225" s="223">
        <f t="shared" si="156"/>
        <v>0</v>
      </c>
      <c r="AT225" s="223">
        <f t="shared" si="156"/>
        <v>0</v>
      </c>
      <c r="AU225" s="223">
        <f t="shared" si="158"/>
        <v>0</v>
      </c>
      <c r="AV225" s="223">
        <f t="shared" si="158"/>
        <v>0</v>
      </c>
      <c r="AW225" s="223">
        <f t="shared" si="158"/>
        <v>0</v>
      </c>
      <c r="AX225" s="223">
        <f t="shared" si="158"/>
        <v>0</v>
      </c>
      <c r="AY225" s="223">
        <f t="shared" si="158"/>
        <v>0</v>
      </c>
      <c r="AZ225" s="242"/>
      <c r="BA225" s="244">
        <f t="shared" si="121"/>
        <v>2.7425971317890777E-2</v>
      </c>
      <c r="BB225" s="244">
        <f t="shared" si="122"/>
        <v>0</v>
      </c>
      <c r="BC225" s="244">
        <f t="shared" si="123"/>
        <v>0</v>
      </c>
      <c r="BD225" s="244">
        <f t="shared" si="124"/>
        <v>0</v>
      </c>
      <c r="BE225" s="244">
        <f t="shared" si="125"/>
        <v>0</v>
      </c>
      <c r="BF225" s="244">
        <f t="shared" si="126"/>
        <v>0</v>
      </c>
      <c r="BG225" s="244">
        <f t="shared" si="127"/>
        <v>8.9464398416649049E-3</v>
      </c>
      <c r="BH225" s="244">
        <f t="shared" si="128"/>
        <v>0.11029053706445917</v>
      </c>
      <c r="BI225" s="244">
        <f t="shared" si="129"/>
        <v>0</v>
      </c>
      <c r="BJ225" s="244">
        <f t="shared" si="130"/>
        <v>0</v>
      </c>
      <c r="BK225" s="244">
        <f t="shared" si="131"/>
        <v>0</v>
      </c>
      <c r="BL225" s="244">
        <f t="shared" si="132"/>
        <v>0</v>
      </c>
      <c r="BM225" s="244">
        <f t="shared" si="133"/>
        <v>0</v>
      </c>
      <c r="BN225" s="244">
        <f t="shared" si="134"/>
        <v>2.7425971317890777E-2</v>
      </c>
      <c r="BO225" s="244">
        <f t="shared" si="135"/>
        <v>0</v>
      </c>
      <c r="BP225" s="244">
        <f t="shared" si="136"/>
        <v>0</v>
      </c>
      <c r="BQ225" s="244">
        <f t="shared" si="137"/>
        <v>0</v>
      </c>
      <c r="BR225" s="244">
        <f t="shared" si="138"/>
        <v>0</v>
      </c>
      <c r="BS225" s="244">
        <f t="shared" si="139"/>
        <v>0</v>
      </c>
      <c r="BT225" s="244">
        <f t="shared" si="140"/>
        <v>0.11029053706445917</v>
      </c>
      <c r="BU225" s="244">
        <f t="shared" si="141"/>
        <v>0</v>
      </c>
      <c r="BV225" s="244">
        <f t="shared" si="142"/>
        <v>0</v>
      </c>
      <c r="BW225" s="244">
        <f t="shared" si="143"/>
        <v>0</v>
      </c>
      <c r="BX225" s="244">
        <f t="shared" si="144"/>
        <v>0</v>
      </c>
      <c r="BY225" s="244"/>
      <c r="BZ225" s="244">
        <f t="shared" si="145"/>
        <v>0</v>
      </c>
      <c r="CA225" s="244">
        <f t="shared" si="146"/>
        <v>0</v>
      </c>
      <c r="CB225" s="244">
        <f t="shared" si="147"/>
        <v>0</v>
      </c>
      <c r="CC225" s="244">
        <f t="shared" si="148"/>
        <v>0</v>
      </c>
      <c r="CD225" s="244">
        <f t="shared" si="149"/>
        <v>0</v>
      </c>
      <c r="CE225" s="244">
        <f t="shared" si="150"/>
        <v>0</v>
      </c>
      <c r="CF225" s="244">
        <f t="shared" si="151"/>
        <v>0</v>
      </c>
      <c r="CG225" s="244">
        <f t="shared" si="152"/>
        <v>0</v>
      </c>
      <c r="CH225" s="244">
        <f t="shared" si="153"/>
        <v>0</v>
      </c>
      <c r="CI225" s="244">
        <f t="shared" si="154"/>
        <v>0</v>
      </c>
      <c r="CJ225" s="244">
        <f t="shared" si="155"/>
        <v>0</v>
      </c>
    </row>
    <row r="226" spans="1:88" ht="60">
      <c r="A226" s="222" t="s">
        <v>3643</v>
      </c>
      <c r="B226" s="232">
        <v>100839</v>
      </c>
      <c r="C226" s="232" t="s">
        <v>1779</v>
      </c>
      <c r="D226" s="232"/>
      <c r="E226" s="232" t="s">
        <v>1780</v>
      </c>
      <c r="F226" s="232"/>
      <c r="G226" s="232">
        <v>9301</v>
      </c>
      <c r="H226" s="232" t="s">
        <v>1781</v>
      </c>
      <c r="I226" s="232" t="s">
        <v>125</v>
      </c>
      <c r="J226" s="232" t="s">
        <v>700</v>
      </c>
      <c r="K226" s="232" t="s">
        <v>1782</v>
      </c>
      <c r="L226" s="232" t="s">
        <v>1783</v>
      </c>
      <c r="M226" s="232">
        <v>2022</v>
      </c>
      <c r="N226" s="232">
        <v>30072154</v>
      </c>
      <c r="O226" s="239">
        <f t="shared" si="120"/>
        <v>1.0381643001917443E-2</v>
      </c>
      <c r="P226" s="232">
        <v>88.7</v>
      </c>
      <c r="Q226" s="232">
        <v>5.2</v>
      </c>
      <c r="R226" s="232">
        <v>0</v>
      </c>
      <c r="S226" s="232">
        <v>0</v>
      </c>
      <c r="T226" s="232">
        <v>0</v>
      </c>
      <c r="U226" s="232">
        <v>0</v>
      </c>
      <c r="V226" s="232">
        <v>6.1</v>
      </c>
      <c r="W226" s="232">
        <v>0</v>
      </c>
      <c r="X226" s="232">
        <v>0</v>
      </c>
      <c r="Y226" s="232">
        <v>0</v>
      </c>
      <c r="Z226" s="232">
        <v>0</v>
      </c>
      <c r="AA226" s="232">
        <v>0</v>
      </c>
      <c r="AB226" s="232"/>
      <c r="AC226" s="232">
        <v>0</v>
      </c>
      <c r="AD226" s="232">
        <v>0</v>
      </c>
      <c r="AE226" s="232">
        <v>0</v>
      </c>
      <c r="AF226" s="232">
        <v>0</v>
      </c>
      <c r="AG226" s="232">
        <v>0</v>
      </c>
      <c r="AH226" s="232">
        <v>0</v>
      </c>
      <c r="AI226" s="232">
        <v>0</v>
      </c>
      <c r="AJ226" s="232">
        <v>0</v>
      </c>
      <c r="AK226" s="232">
        <v>0</v>
      </c>
      <c r="AL226" s="232">
        <v>0</v>
      </c>
      <c r="AM226" s="232">
        <v>0</v>
      </c>
      <c r="AN226" s="233"/>
      <c r="AO226" s="223">
        <f t="shared" si="157"/>
        <v>88.7</v>
      </c>
      <c r="AP226" s="223">
        <f t="shared" si="157"/>
        <v>5.2</v>
      </c>
      <c r="AQ226" s="223">
        <f t="shared" si="157"/>
        <v>0</v>
      </c>
      <c r="AR226" s="223">
        <f t="shared" si="156"/>
        <v>0</v>
      </c>
      <c r="AS226" s="223">
        <f t="shared" si="156"/>
        <v>0</v>
      </c>
      <c r="AT226" s="223">
        <f t="shared" si="156"/>
        <v>0</v>
      </c>
      <c r="AU226" s="223">
        <f t="shared" si="158"/>
        <v>0</v>
      </c>
      <c r="AV226" s="223">
        <f t="shared" si="158"/>
        <v>0</v>
      </c>
      <c r="AW226" s="223">
        <f t="shared" si="158"/>
        <v>0</v>
      </c>
      <c r="AX226" s="223">
        <f t="shared" si="158"/>
        <v>0</v>
      </c>
      <c r="AY226" s="223">
        <f t="shared" si="158"/>
        <v>0</v>
      </c>
      <c r="AZ226" s="242"/>
      <c r="BA226" s="244">
        <f t="shared" si="121"/>
        <v>0.92085173427007727</v>
      </c>
      <c r="BB226" s="244">
        <f t="shared" si="122"/>
        <v>5.3984543609970709E-2</v>
      </c>
      <c r="BC226" s="244">
        <f t="shared" si="123"/>
        <v>0</v>
      </c>
      <c r="BD226" s="244">
        <f t="shared" si="124"/>
        <v>0</v>
      </c>
      <c r="BE226" s="244">
        <f t="shared" si="125"/>
        <v>0</v>
      </c>
      <c r="BF226" s="244">
        <f t="shared" si="126"/>
        <v>0</v>
      </c>
      <c r="BG226" s="244">
        <f t="shared" si="127"/>
        <v>6.3328022311696403E-2</v>
      </c>
      <c r="BH226" s="244">
        <f t="shared" si="128"/>
        <v>0</v>
      </c>
      <c r="BI226" s="244">
        <f t="shared" si="129"/>
        <v>0</v>
      </c>
      <c r="BJ226" s="244">
        <f t="shared" si="130"/>
        <v>0</v>
      </c>
      <c r="BK226" s="244">
        <f t="shared" si="131"/>
        <v>0</v>
      </c>
      <c r="BL226" s="244">
        <f t="shared" si="132"/>
        <v>0</v>
      </c>
      <c r="BM226" s="244">
        <f t="shared" si="133"/>
        <v>0</v>
      </c>
      <c r="BN226" s="244">
        <f t="shared" si="134"/>
        <v>0</v>
      </c>
      <c r="BO226" s="244">
        <f t="shared" si="135"/>
        <v>0</v>
      </c>
      <c r="BP226" s="244">
        <f t="shared" si="136"/>
        <v>0</v>
      </c>
      <c r="BQ226" s="244">
        <f t="shared" si="137"/>
        <v>0</v>
      </c>
      <c r="BR226" s="244">
        <f t="shared" si="138"/>
        <v>0</v>
      </c>
      <c r="BS226" s="244">
        <f t="shared" si="139"/>
        <v>0</v>
      </c>
      <c r="BT226" s="244">
        <f t="shared" si="140"/>
        <v>0</v>
      </c>
      <c r="BU226" s="244">
        <f t="shared" si="141"/>
        <v>0</v>
      </c>
      <c r="BV226" s="244">
        <f t="shared" si="142"/>
        <v>0</v>
      </c>
      <c r="BW226" s="244">
        <f t="shared" si="143"/>
        <v>0</v>
      </c>
      <c r="BX226" s="244">
        <f t="shared" si="144"/>
        <v>0</v>
      </c>
      <c r="BY226" s="244"/>
      <c r="BZ226" s="244">
        <f t="shared" si="145"/>
        <v>0.92085173427007727</v>
      </c>
      <c r="CA226" s="244">
        <f t="shared" si="146"/>
        <v>5.3984543609970709E-2</v>
      </c>
      <c r="CB226" s="244">
        <f t="shared" si="147"/>
        <v>0</v>
      </c>
      <c r="CC226" s="244">
        <f t="shared" si="148"/>
        <v>0</v>
      </c>
      <c r="CD226" s="244">
        <f t="shared" si="149"/>
        <v>0</v>
      </c>
      <c r="CE226" s="244">
        <f t="shared" si="150"/>
        <v>0</v>
      </c>
      <c r="CF226" s="244">
        <f t="shared" si="151"/>
        <v>0</v>
      </c>
      <c r="CG226" s="244">
        <f t="shared" si="152"/>
        <v>0</v>
      </c>
      <c r="CH226" s="244">
        <f t="shared" si="153"/>
        <v>0</v>
      </c>
      <c r="CI226" s="244">
        <f t="shared" si="154"/>
        <v>0</v>
      </c>
      <c r="CJ226" s="244">
        <f t="shared" si="155"/>
        <v>0</v>
      </c>
    </row>
    <row r="227" spans="1:88" ht="60">
      <c r="A227" s="222" t="s">
        <v>3643</v>
      </c>
      <c r="B227" s="232">
        <v>97674</v>
      </c>
      <c r="C227" s="232" t="s">
        <v>1784</v>
      </c>
      <c r="D227" s="232"/>
      <c r="E227" s="232" t="s">
        <v>1785</v>
      </c>
      <c r="F227" s="232"/>
      <c r="G227" s="232">
        <v>5303</v>
      </c>
      <c r="H227" s="232" t="s">
        <v>1786</v>
      </c>
      <c r="I227" s="232" t="s">
        <v>116</v>
      </c>
      <c r="J227" s="232" t="s">
        <v>700</v>
      </c>
      <c r="K227" s="232" t="s">
        <v>1787</v>
      </c>
      <c r="L227" s="232" t="s">
        <v>1788</v>
      </c>
      <c r="M227" s="232">
        <v>2022</v>
      </c>
      <c r="N227" s="232">
        <v>24049211</v>
      </c>
      <c r="O227" s="239">
        <f t="shared" si="120"/>
        <v>4.876430714785775E-3</v>
      </c>
      <c r="P227" s="240">
        <v>44.9</v>
      </c>
      <c r="Q227" s="232">
        <v>0.1</v>
      </c>
      <c r="R227" s="232">
        <v>0</v>
      </c>
      <c r="S227" s="232">
        <v>0</v>
      </c>
      <c r="T227" s="232">
        <v>0</v>
      </c>
      <c r="U227" s="232">
        <v>0</v>
      </c>
      <c r="V227" s="232">
        <v>6.1</v>
      </c>
      <c r="W227" s="232">
        <v>48.9</v>
      </c>
      <c r="X227" s="232">
        <v>0</v>
      </c>
      <c r="Y227" s="232">
        <v>0</v>
      </c>
      <c r="Z227" s="232">
        <v>0</v>
      </c>
      <c r="AA227" s="232">
        <v>0</v>
      </c>
      <c r="AB227" s="232"/>
      <c r="AC227" s="232">
        <v>44.9</v>
      </c>
      <c r="AD227" s="232">
        <v>0.1</v>
      </c>
      <c r="AE227" s="232">
        <v>0</v>
      </c>
      <c r="AF227" s="232">
        <v>0</v>
      </c>
      <c r="AG227" s="232">
        <v>0</v>
      </c>
      <c r="AH227" s="232">
        <v>0</v>
      </c>
      <c r="AI227" s="232">
        <v>48.9</v>
      </c>
      <c r="AJ227" s="232">
        <v>0</v>
      </c>
      <c r="AK227" s="232">
        <v>0</v>
      </c>
      <c r="AL227" s="232">
        <v>0</v>
      </c>
      <c r="AM227" s="232">
        <v>0</v>
      </c>
      <c r="AN227" s="233"/>
      <c r="AO227" s="223">
        <f t="shared" si="157"/>
        <v>0</v>
      </c>
      <c r="AP227" s="223">
        <f t="shared" si="157"/>
        <v>0</v>
      </c>
      <c r="AQ227" s="223">
        <f t="shared" si="157"/>
        <v>0</v>
      </c>
      <c r="AR227" s="223">
        <f t="shared" si="156"/>
        <v>0</v>
      </c>
      <c r="AS227" s="223">
        <f t="shared" si="156"/>
        <v>0</v>
      </c>
      <c r="AT227" s="223">
        <f t="shared" si="156"/>
        <v>0</v>
      </c>
      <c r="AU227" s="223">
        <f t="shared" si="158"/>
        <v>0</v>
      </c>
      <c r="AV227" s="223">
        <f t="shared" si="158"/>
        <v>0</v>
      </c>
      <c r="AW227" s="223">
        <f t="shared" si="158"/>
        <v>0</v>
      </c>
      <c r="AX227" s="223">
        <f t="shared" si="158"/>
        <v>0</v>
      </c>
      <c r="AY227" s="223">
        <f t="shared" si="158"/>
        <v>0</v>
      </c>
      <c r="AZ227" s="242"/>
      <c r="BA227" s="244">
        <f t="shared" si="121"/>
        <v>0.2189517390938813</v>
      </c>
      <c r="BB227" s="244">
        <f t="shared" si="122"/>
        <v>4.8764307147857751E-4</v>
      </c>
      <c r="BC227" s="244">
        <f t="shared" si="123"/>
        <v>0</v>
      </c>
      <c r="BD227" s="244">
        <f t="shared" si="124"/>
        <v>0</v>
      </c>
      <c r="BE227" s="244">
        <f t="shared" si="125"/>
        <v>0</v>
      </c>
      <c r="BF227" s="244">
        <f t="shared" si="126"/>
        <v>0</v>
      </c>
      <c r="BG227" s="244">
        <f t="shared" si="127"/>
        <v>2.9746227360193226E-2</v>
      </c>
      <c r="BH227" s="244">
        <f t="shared" si="128"/>
        <v>0.23845746195302439</v>
      </c>
      <c r="BI227" s="244">
        <f t="shared" si="129"/>
        <v>0</v>
      </c>
      <c r="BJ227" s="244">
        <f t="shared" si="130"/>
        <v>0</v>
      </c>
      <c r="BK227" s="244">
        <f t="shared" si="131"/>
        <v>0</v>
      </c>
      <c r="BL227" s="244">
        <f t="shared" si="132"/>
        <v>0</v>
      </c>
      <c r="BM227" s="244">
        <f t="shared" si="133"/>
        <v>0</v>
      </c>
      <c r="BN227" s="244">
        <f t="shared" si="134"/>
        <v>0.2189517390938813</v>
      </c>
      <c r="BO227" s="244">
        <f t="shared" si="135"/>
        <v>4.8764307147857751E-4</v>
      </c>
      <c r="BP227" s="244">
        <f t="shared" si="136"/>
        <v>0</v>
      </c>
      <c r="BQ227" s="244">
        <f t="shared" si="137"/>
        <v>0</v>
      </c>
      <c r="BR227" s="244">
        <f t="shared" si="138"/>
        <v>0</v>
      </c>
      <c r="BS227" s="244">
        <f t="shared" si="139"/>
        <v>0</v>
      </c>
      <c r="BT227" s="244">
        <f t="shared" si="140"/>
        <v>0.23845746195302439</v>
      </c>
      <c r="BU227" s="244">
        <f t="shared" si="141"/>
        <v>0</v>
      </c>
      <c r="BV227" s="244">
        <f t="shared" si="142"/>
        <v>0</v>
      </c>
      <c r="BW227" s="244">
        <f t="shared" si="143"/>
        <v>0</v>
      </c>
      <c r="BX227" s="244">
        <f t="shared" si="144"/>
        <v>0</v>
      </c>
      <c r="BY227" s="244"/>
      <c r="BZ227" s="244">
        <f t="shared" si="145"/>
        <v>0</v>
      </c>
      <c r="CA227" s="244">
        <f t="shared" si="146"/>
        <v>0</v>
      </c>
      <c r="CB227" s="244">
        <f t="shared" si="147"/>
        <v>0</v>
      </c>
      <c r="CC227" s="244">
        <f t="shared" si="148"/>
        <v>0</v>
      </c>
      <c r="CD227" s="244">
        <f t="shared" si="149"/>
        <v>0</v>
      </c>
      <c r="CE227" s="244">
        <f t="shared" si="150"/>
        <v>0</v>
      </c>
      <c r="CF227" s="244">
        <f t="shared" si="151"/>
        <v>0</v>
      </c>
      <c r="CG227" s="244">
        <f t="shared" si="152"/>
        <v>0</v>
      </c>
      <c r="CH227" s="244">
        <f t="shared" si="153"/>
        <v>0</v>
      </c>
      <c r="CI227" s="244">
        <f t="shared" si="154"/>
        <v>0</v>
      </c>
      <c r="CJ227" s="244">
        <f t="shared" si="155"/>
        <v>0</v>
      </c>
    </row>
    <row r="228" spans="1:88" ht="60">
      <c r="A228" s="222" t="s">
        <v>3643</v>
      </c>
      <c r="B228" s="232">
        <v>97583</v>
      </c>
      <c r="C228" s="232" t="s">
        <v>1789</v>
      </c>
      <c r="D228" s="232"/>
      <c r="E228" s="232" t="s">
        <v>1790</v>
      </c>
      <c r="F228" s="232"/>
      <c r="G228" s="232">
        <v>3283</v>
      </c>
      <c r="H228" s="232" t="s">
        <v>1791</v>
      </c>
      <c r="I228" s="232" t="s">
        <v>117</v>
      </c>
      <c r="J228" s="232" t="s">
        <v>700</v>
      </c>
      <c r="K228" s="232" t="s">
        <v>1792</v>
      </c>
      <c r="L228" s="232" t="s">
        <v>1793</v>
      </c>
      <c r="M228" s="232">
        <v>2022</v>
      </c>
      <c r="N228" s="232">
        <v>5761248</v>
      </c>
      <c r="O228" s="239">
        <f t="shared" si="120"/>
        <v>8.097753195388576E-4</v>
      </c>
      <c r="P228" s="232">
        <v>91.5</v>
      </c>
      <c r="Q228" s="232">
        <v>2.4</v>
      </c>
      <c r="R228" s="232">
        <v>0</v>
      </c>
      <c r="S228" s="232">
        <v>0</v>
      </c>
      <c r="T228" s="232">
        <v>0</v>
      </c>
      <c r="U228" s="232">
        <v>0</v>
      </c>
      <c r="V228" s="232">
        <v>6.1</v>
      </c>
      <c r="W228" s="232">
        <v>0</v>
      </c>
      <c r="X228" s="232">
        <v>0</v>
      </c>
      <c r="Y228" s="232">
        <v>0</v>
      </c>
      <c r="Z228" s="232">
        <v>0</v>
      </c>
      <c r="AA228" s="232">
        <v>0</v>
      </c>
      <c r="AB228" s="232"/>
      <c r="AC228" s="232">
        <v>91.5</v>
      </c>
      <c r="AD228" s="232">
        <v>2.4</v>
      </c>
      <c r="AE228" s="232">
        <v>0</v>
      </c>
      <c r="AF228" s="232">
        <v>0</v>
      </c>
      <c r="AG228" s="232">
        <v>0</v>
      </c>
      <c r="AH228" s="232">
        <v>0</v>
      </c>
      <c r="AI228" s="232">
        <v>0</v>
      </c>
      <c r="AJ228" s="232">
        <v>0</v>
      </c>
      <c r="AK228" s="232">
        <v>0</v>
      </c>
      <c r="AL228" s="232">
        <v>0</v>
      </c>
      <c r="AM228" s="232">
        <v>0</v>
      </c>
      <c r="AN228" s="233"/>
      <c r="AO228" s="223">
        <f t="shared" si="157"/>
        <v>0</v>
      </c>
      <c r="AP228" s="223">
        <f t="shared" si="157"/>
        <v>0</v>
      </c>
      <c r="AQ228" s="223">
        <f t="shared" si="157"/>
        <v>0</v>
      </c>
      <c r="AR228" s="223">
        <f t="shared" si="156"/>
        <v>0</v>
      </c>
      <c r="AS228" s="223">
        <f t="shared" si="156"/>
        <v>0</v>
      </c>
      <c r="AT228" s="223">
        <f t="shared" si="156"/>
        <v>0</v>
      </c>
      <c r="AU228" s="223">
        <f t="shared" si="158"/>
        <v>0</v>
      </c>
      <c r="AV228" s="223">
        <f t="shared" si="158"/>
        <v>0</v>
      </c>
      <c r="AW228" s="223">
        <f t="shared" si="158"/>
        <v>0</v>
      </c>
      <c r="AX228" s="223">
        <f t="shared" si="158"/>
        <v>0</v>
      </c>
      <c r="AY228" s="223">
        <f t="shared" si="158"/>
        <v>0</v>
      </c>
      <c r="AZ228" s="242"/>
      <c r="BA228" s="244">
        <f t="shared" si="121"/>
        <v>7.4094441737805466E-2</v>
      </c>
      <c r="BB228" s="244">
        <f t="shared" si="122"/>
        <v>1.9434607668932583E-3</v>
      </c>
      <c r="BC228" s="244">
        <f t="shared" si="123"/>
        <v>0</v>
      </c>
      <c r="BD228" s="244">
        <f t="shared" si="124"/>
        <v>0</v>
      </c>
      <c r="BE228" s="244">
        <f t="shared" si="125"/>
        <v>0</v>
      </c>
      <c r="BF228" s="244">
        <f t="shared" si="126"/>
        <v>0</v>
      </c>
      <c r="BG228" s="244">
        <f t="shared" si="127"/>
        <v>4.9396294491870314E-3</v>
      </c>
      <c r="BH228" s="244">
        <f t="shared" si="128"/>
        <v>0</v>
      </c>
      <c r="BI228" s="244">
        <f t="shared" si="129"/>
        <v>0</v>
      </c>
      <c r="BJ228" s="244">
        <f t="shared" si="130"/>
        <v>0</v>
      </c>
      <c r="BK228" s="244">
        <f t="shared" si="131"/>
        <v>0</v>
      </c>
      <c r="BL228" s="244">
        <f t="shared" si="132"/>
        <v>0</v>
      </c>
      <c r="BM228" s="244">
        <f t="shared" si="133"/>
        <v>0</v>
      </c>
      <c r="BN228" s="244">
        <f t="shared" si="134"/>
        <v>7.4094441737805466E-2</v>
      </c>
      <c r="BO228" s="244">
        <f t="shared" si="135"/>
        <v>1.9434607668932583E-3</v>
      </c>
      <c r="BP228" s="244">
        <f t="shared" si="136"/>
        <v>0</v>
      </c>
      <c r="BQ228" s="244">
        <f t="shared" si="137"/>
        <v>0</v>
      </c>
      <c r="BR228" s="244">
        <f t="shared" si="138"/>
        <v>0</v>
      </c>
      <c r="BS228" s="244">
        <f t="shared" si="139"/>
        <v>0</v>
      </c>
      <c r="BT228" s="244">
        <f t="shared" si="140"/>
        <v>0</v>
      </c>
      <c r="BU228" s="244">
        <f t="shared" si="141"/>
        <v>0</v>
      </c>
      <c r="BV228" s="244">
        <f t="shared" si="142"/>
        <v>0</v>
      </c>
      <c r="BW228" s="244">
        <f t="shared" si="143"/>
        <v>0</v>
      </c>
      <c r="BX228" s="244">
        <f t="shared" si="144"/>
        <v>0</v>
      </c>
      <c r="BY228" s="244"/>
      <c r="BZ228" s="244">
        <f t="shared" si="145"/>
        <v>0</v>
      </c>
      <c r="CA228" s="244">
        <f t="shared" si="146"/>
        <v>0</v>
      </c>
      <c r="CB228" s="244">
        <f t="shared" si="147"/>
        <v>0</v>
      </c>
      <c r="CC228" s="244">
        <f t="shared" si="148"/>
        <v>0</v>
      </c>
      <c r="CD228" s="244">
        <f t="shared" si="149"/>
        <v>0</v>
      </c>
      <c r="CE228" s="244">
        <f t="shared" si="150"/>
        <v>0</v>
      </c>
      <c r="CF228" s="244">
        <f t="shared" si="151"/>
        <v>0</v>
      </c>
      <c r="CG228" s="244">
        <f t="shared" si="152"/>
        <v>0</v>
      </c>
      <c r="CH228" s="244">
        <f t="shared" si="153"/>
        <v>0</v>
      </c>
      <c r="CI228" s="244">
        <f t="shared" si="154"/>
        <v>0</v>
      </c>
      <c r="CJ228" s="244">
        <f t="shared" si="155"/>
        <v>0</v>
      </c>
    </row>
    <row r="229" spans="1:88" ht="60">
      <c r="A229" s="222" t="s">
        <v>3643</v>
      </c>
      <c r="B229" s="232">
        <v>123412</v>
      </c>
      <c r="C229" s="232" t="s">
        <v>1794</v>
      </c>
      <c r="D229" s="232"/>
      <c r="E229" s="232" t="s">
        <v>1795</v>
      </c>
      <c r="F229" s="232" t="s">
        <v>1796</v>
      </c>
      <c r="G229" s="232">
        <v>8450</v>
      </c>
      <c r="H229" s="232" t="s">
        <v>1797</v>
      </c>
      <c r="I229" s="232" t="s">
        <v>129</v>
      </c>
      <c r="J229" s="232" t="s">
        <v>700</v>
      </c>
      <c r="K229" s="232" t="s">
        <v>1798</v>
      </c>
      <c r="L229" s="232" t="s">
        <v>1799</v>
      </c>
      <c r="M229" s="232">
        <v>2022</v>
      </c>
      <c r="N229" s="232">
        <v>13683826</v>
      </c>
      <c r="O229" s="239">
        <f t="shared" si="120"/>
        <v>1.5975854668849709E-3</v>
      </c>
      <c r="P229" s="232">
        <v>93.9</v>
      </c>
      <c r="Q229" s="232">
        <v>0</v>
      </c>
      <c r="R229" s="232">
        <v>0</v>
      </c>
      <c r="S229" s="232">
        <v>0</v>
      </c>
      <c r="T229" s="232">
        <v>0</v>
      </c>
      <c r="U229" s="232">
        <v>0</v>
      </c>
      <c r="V229" s="232">
        <v>6.1</v>
      </c>
      <c r="W229" s="232">
        <v>0</v>
      </c>
      <c r="X229" s="232">
        <v>0</v>
      </c>
      <c r="Y229" s="232">
        <v>0</v>
      </c>
      <c r="Z229" s="232">
        <v>0</v>
      </c>
      <c r="AA229" s="232">
        <v>0</v>
      </c>
      <c r="AB229" s="232"/>
      <c r="AC229" s="232">
        <v>0</v>
      </c>
      <c r="AD229" s="232">
        <v>0</v>
      </c>
      <c r="AE229" s="232">
        <v>0</v>
      </c>
      <c r="AF229" s="232">
        <v>0</v>
      </c>
      <c r="AG229" s="232">
        <v>0</v>
      </c>
      <c r="AH229" s="232">
        <v>0</v>
      </c>
      <c r="AI229" s="232">
        <v>0</v>
      </c>
      <c r="AJ229" s="232">
        <v>0</v>
      </c>
      <c r="AK229" s="232">
        <v>0</v>
      </c>
      <c r="AL229" s="232">
        <v>0</v>
      </c>
      <c r="AM229" s="232">
        <v>0</v>
      </c>
      <c r="AN229" s="233" t="s">
        <v>1800</v>
      </c>
      <c r="AO229" s="223">
        <f t="shared" si="157"/>
        <v>93.9</v>
      </c>
      <c r="AP229" s="223">
        <f t="shared" si="157"/>
        <v>0</v>
      </c>
      <c r="AQ229" s="223">
        <f t="shared" si="157"/>
        <v>0</v>
      </c>
      <c r="AR229" s="223">
        <f t="shared" si="156"/>
        <v>0</v>
      </c>
      <c r="AS229" s="223">
        <f t="shared" si="156"/>
        <v>0</v>
      </c>
      <c r="AT229" s="223">
        <f t="shared" si="156"/>
        <v>0</v>
      </c>
      <c r="AU229" s="223">
        <f t="shared" si="158"/>
        <v>0</v>
      </c>
      <c r="AV229" s="223">
        <f t="shared" si="158"/>
        <v>0</v>
      </c>
      <c r="AW229" s="223">
        <f t="shared" si="158"/>
        <v>0</v>
      </c>
      <c r="AX229" s="223">
        <f t="shared" si="158"/>
        <v>0</v>
      </c>
      <c r="AY229" s="223">
        <f t="shared" si="158"/>
        <v>0</v>
      </c>
      <c r="AZ229" s="242"/>
      <c r="BA229" s="244">
        <f t="shared" si="121"/>
        <v>0.15001327534049877</v>
      </c>
      <c r="BB229" s="244">
        <f t="shared" si="122"/>
        <v>0</v>
      </c>
      <c r="BC229" s="244">
        <f t="shared" si="123"/>
        <v>0</v>
      </c>
      <c r="BD229" s="244">
        <f t="shared" si="124"/>
        <v>0</v>
      </c>
      <c r="BE229" s="244">
        <f t="shared" si="125"/>
        <v>0</v>
      </c>
      <c r="BF229" s="244">
        <f t="shared" si="126"/>
        <v>0</v>
      </c>
      <c r="BG229" s="244">
        <f t="shared" si="127"/>
        <v>9.7452713479983227E-3</v>
      </c>
      <c r="BH229" s="244">
        <f t="shared" si="128"/>
        <v>0</v>
      </c>
      <c r="BI229" s="244">
        <f t="shared" si="129"/>
        <v>0</v>
      </c>
      <c r="BJ229" s="244">
        <f t="shared" si="130"/>
        <v>0</v>
      </c>
      <c r="BK229" s="244">
        <f t="shared" si="131"/>
        <v>0</v>
      </c>
      <c r="BL229" s="244">
        <f t="shared" si="132"/>
        <v>0</v>
      </c>
      <c r="BM229" s="244">
        <f t="shared" si="133"/>
        <v>0</v>
      </c>
      <c r="BN229" s="244">
        <f t="shared" si="134"/>
        <v>0</v>
      </c>
      <c r="BO229" s="244">
        <f t="shared" si="135"/>
        <v>0</v>
      </c>
      <c r="BP229" s="244">
        <f t="shared" si="136"/>
        <v>0</v>
      </c>
      <c r="BQ229" s="244">
        <f t="shared" si="137"/>
        <v>0</v>
      </c>
      <c r="BR229" s="244">
        <f t="shared" si="138"/>
        <v>0</v>
      </c>
      <c r="BS229" s="244">
        <f t="shared" si="139"/>
        <v>0</v>
      </c>
      <c r="BT229" s="244">
        <f t="shared" si="140"/>
        <v>0</v>
      </c>
      <c r="BU229" s="244">
        <f t="shared" si="141"/>
        <v>0</v>
      </c>
      <c r="BV229" s="244">
        <f t="shared" si="142"/>
        <v>0</v>
      </c>
      <c r="BW229" s="244">
        <f t="shared" si="143"/>
        <v>0</v>
      </c>
      <c r="BX229" s="244">
        <f t="shared" si="144"/>
        <v>0</v>
      </c>
      <c r="BY229" s="244"/>
      <c r="BZ229" s="244">
        <f t="shared" si="145"/>
        <v>0.15001327534049877</v>
      </c>
      <c r="CA229" s="244">
        <f t="shared" si="146"/>
        <v>0</v>
      </c>
      <c r="CB229" s="244">
        <f t="shared" si="147"/>
        <v>0</v>
      </c>
      <c r="CC229" s="244">
        <f t="shared" si="148"/>
        <v>0</v>
      </c>
      <c r="CD229" s="244">
        <f t="shared" si="149"/>
        <v>0</v>
      </c>
      <c r="CE229" s="244">
        <f t="shared" si="150"/>
        <v>0</v>
      </c>
      <c r="CF229" s="244">
        <f t="shared" si="151"/>
        <v>0</v>
      </c>
      <c r="CG229" s="244">
        <f t="shared" si="152"/>
        <v>0</v>
      </c>
      <c r="CH229" s="244">
        <f t="shared" si="153"/>
        <v>0</v>
      </c>
      <c r="CI229" s="244">
        <f t="shared" si="154"/>
        <v>0</v>
      </c>
      <c r="CJ229" s="244">
        <f t="shared" si="155"/>
        <v>0</v>
      </c>
    </row>
    <row r="230" spans="1:88" ht="90">
      <c r="A230" s="222" t="s">
        <v>3643</v>
      </c>
      <c r="B230" s="232">
        <v>101594</v>
      </c>
      <c r="C230" s="232" t="s">
        <v>1801</v>
      </c>
      <c r="D230" s="232"/>
      <c r="E230" s="232" t="s">
        <v>1802</v>
      </c>
      <c r="F230" s="232"/>
      <c r="G230" s="232">
        <v>9478</v>
      </c>
      <c r="H230" s="232" t="s">
        <v>1803</v>
      </c>
      <c r="I230" s="232" t="s">
        <v>125</v>
      </c>
      <c r="J230" s="232" t="s">
        <v>700</v>
      </c>
      <c r="K230" s="232" t="s">
        <v>1804</v>
      </c>
      <c r="L230" s="232"/>
      <c r="M230" s="232">
        <v>2022</v>
      </c>
      <c r="N230" s="232">
        <v>5425199</v>
      </c>
      <c r="O230" s="239">
        <f t="shared" si="120"/>
        <v>1.8729113728387899E-3</v>
      </c>
      <c r="P230" s="232">
        <v>85.1</v>
      </c>
      <c r="Q230" s="232">
        <v>6.4</v>
      </c>
      <c r="R230" s="232">
        <v>2.4</v>
      </c>
      <c r="S230" s="232">
        <v>0</v>
      </c>
      <c r="T230" s="232">
        <v>0</v>
      </c>
      <c r="U230" s="232">
        <v>0</v>
      </c>
      <c r="V230" s="232">
        <v>6.1</v>
      </c>
      <c r="W230" s="232">
        <v>0</v>
      </c>
      <c r="X230" s="232">
        <v>0</v>
      </c>
      <c r="Y230" s="232">
        <v>0</v>
      </c>
      <c r="Z230" s="232">
        <v>0</v>
      </c>
      <c r="AA230" s="232">
        <v>0</v>
      </c>
      <c r="AB230" s="232"/>
      <c r="AC230" s="232">
        <v>33.4</v>
      </c>
      <c r="AD230" s="232">
        <v>4.5</v>
      </c>
      <c r="AE230" s="232">
        <v>0</v>
      </c>
      <c r="AF230" s="232">
        <v>0</v>
      </c>
      <c r="AG230" s="232">
        <v>0</v>
      </c>
      <c r="AH230" s="232">
        <v>0</v>
      </c>
      <c r="AI230" s="232">
        <v>0</v>
      </c>
      <c r="AJ230" s="232">
        <v>0</v>
      </c>
      <c r="AK230" s="232">
        <v>0</v>
      </c>
      <c r="AL230" s="232">
        <v>0</v>
      </c>
      <c r="AM230" s="232">
        <v>0</v>
      </c>
      <c r="AN230" s="233"/>
      <c r="AO230" s="223">
        <f t="shared" si="157"/>
        <v>51.699999999999996</v>
      </c>
      <c r="AP230" s="223">
        <f t="shared" si="157"/>
        <v>1.9000000000000004</v>
      </c>
      <c r="AQ230" s="223">
        <f t="shared" si="157"/>
        <v>2.4</v>
      </c>
      <c r="AR230" s="223">
        <f t="shared" si="156"/>
        <v>0</v>
      </c>
      <c r="AS230" s="223">
        <f t="shared" si="156"/>
        <v>0</v>
      </c>
      <c r="AT230" s="223">
        <f t="shared" si="156"/>
        <v>0</v>
      </c>
      <c r="AU230" s="223">
        <f t="shared" si="158"/>
        <v>0</v>
      </c>
      <c r="AV230" s="223">
        <f t="shared" si="158"/>
        <v>0</v>
      </c>
      <c r="AW230" s="223">
        <f t="shared" si="158"/>
        <v>0</v>
      </c>
      <c r="AX230" s="223">
        <f t="shared" si="158"/>
        <v>0</v>
      </c>
      <c r="AY230" s="223">
        <f t="shared" si="158"/>
        <v>0</v>
      </c>
      <c r="AZ230" s="242"/>
      <c r="BA230" s="244">
        <f t="shared" si="121"/>
        <v>0.159384757828581</v>
      </c>
      <c r="BB230" s="244">
        <f t="shared" si="122"/>
        <v>1.1986632786168256E-2</v>
      </c>
      <c r="BC230" s="244">
        <f t="shared" si="123"/>
        <v>4.4949872948130956E-3</v>
      </c>
      <c r="BD230" s="244">
        <f t="shared" si="124"/>
        <v>0</v>
      </c>
      <c r="BE230" s="244">
        <f t="shared" si="125"/>
        <v>0</v>
      </c>
      <c r="BF230" s="244">
        <f t="shared" si="126"/>
        <v>0</v>
      </c>
      <c r="BG230" s="244">
        <f t="shared" si="127"/>
        <v>1.1424759374316617E-2</v>
      </c>
      <c r="BH230" s="244">
        <f t="shared" si="128"/>
        <v>0</v>
      </c>
      <c r="BI230" s="244">
        <f t="shared" si="129"/>
        <v>0</v>
      </c>
      <c r="BJ230" s="244">
        <f t="shared" si="130"/>
        <v>0</v>
      </c>
      <c r="BK230" s="244">
        <f t="shared" si="131"/>
        <v>0</v>
      </c>
      <c r="BL230" s="244">
        <f t="shared" si="132"/>
        <v>0</v>
      </c>
      <c r="BM230" s="244">
        <f t="shared" si="133"/>
        <v>0</v>
      </c>
      <c r="BN230" s="244">
        <f t="shared" si="134"/>
        <v>6.2555239852815581E-2</v>
      </c>
      <c r="BO230" s="244">
        <f t="shared" si="135"/>
        <v>8.4281011777745541E-3</v>
      </c>
      <c r="BP230" s="244">
        <f t="shared" si="136"/>
        <v>0</v>
      </c>
      <c r="BQ230" s="244">
        <f t="shared" si="137"/>
        <v>0</v>
      </c>
      <c r="BR230" s="244">
        <f t="shared" si="138"/>
        <v>0</v>
      </c>
      <c r="BS230" s="244">
        <f t="shared" si="139"/>
        <v>0</v>
      </c>
      <c r="BT230" s="244">
        <f t="shared" si="140"/>
        <v>0</v>
      </c>
      <c r="BU230" s="244">
        <f t="shared" si="141"/>
        <v>0</v>
      </c>
      <c r="BV230" s="244">
        <f t="shared" si="142"/>
        <v>0</v>
      </c>
      <c r="BW230" s="244">
        <f t="shared" si="143"/>
        <v>0</v>
      </c>
      <c r="BX230" s="244">
        <f t="shared" si="144"/>
        <v>0</v>
      </c>
      <c r="BY230" s="244"/>
      <c r="BZ230" s="244">
        <f t="shared" si="145"/>
        <v>9.6829517975765431E-2</v>
      </c>
      <c r="CA230" s="244">
        <f t="shared" si="146"/>
        <v>3.5585316083937015E-3</v>
      </c>
      <c r="CB230" s="244">
        <f t="shared" si="147"/>
        <v>4.4949872948130956E-3</v>
      </c>
      <c r="CC230" s="244">
        <f t="shared" si="148"/>
        <v>0</v>
      </c>
      <c r="CD230" s="244">
        <f t="shared" si="149"/>
        <v>0</v>
      </c>
      <c r="CE230" s="244">
        <f t="shared" si="150"/>
        <v>0</v>
      </c>
      <c r="CF230" s="244">
        <f t="shared" si="151"/>
        <v>0</v>
      </c>
      <c r="CG230" s="244">
        <f t="shared" si="152"/>
        <v>0</v>
      </c>
      <c r="CH230" s="244">
        <f t="shared" si="153"/>
        <v>0</v>
      </c>
      <c r="CI230" s="244">
        <f t="shared" si="154"/>
        <v>0</v>
      </c>
      <c r="CJ230" s="244">
        <f t="shared" si="155"/>
        <v>0</v>
      </c>
    </row>
    <row r="231" spans="1:88" ht="75">
      <c r="A231" s="222" t="s">
        <v>3643</v>
      </c>
      <c r="B231" s="232">
        <v>167592</v>
      </c>
      <c r="C231" s="232" t="s">
        <v>1805</v>
      </c>
      <c r="D231" s="232"/>
      <c r="E231" s="232" t="s">
        <v>1806</v>
      </c>
      <c r="F231" s="232"/>
      <c r="G231" s="232">
        <v>7477</v>
      </c>
      <c r="H231" s="232" t="s">
        <v>1807</v>
      </c>
      <c r="I231" s="232" t="s">
        <v>122</v>
      </c>
      <c r="J231" s="232" t="s">
        <v>700</v>
      </c>
      <c r="K231" s="232" t="s">
        <v>1808</v>
      </c>
      <c r="L231" s="232"/>
      <c r="M231" s="232">
        <v>2022</v>
      </c>
      <c r="N231" s="232">
        <v>10362605</v>
      </c>
      <c r="O231" s="239">
        <f t="shared" si="120"/>
        <v>6.1859559840927803E-3</v>
      </c>
      <c r="P231" s="232">
        <v>93.9</v>
      </c>
      <c r="Q231" s="232">
        <v>0</v>
      </c>
      <c r="R231" s="232">
        <v>0</v>
      </c>
      <c r="S231" s="232">
        <v>0</v>
      </c>
      <c r="T231" s="232">
        <v>0</v>
      </c>
      <c r="U231" s="232">
        <v>0</v>
      </c>
      <c r="V231" s="232">
        <v>6.1</v>
      </c>
      <c r="W231" s="232">
        <v>0</v>
      </c>
      <c r="X231" s="232">
        <v>0</v>
      </c>
      <c r="Y231" s="232">
        <v>0</v>
      </c>
      <c r="Z231" s="232">
        <v>0</v>
      </c>
      <c r="AA231" s="232">
        <v>0</v>
      </c>
      <c r="AB231" s="232"/>
      <c r="AC231" s="232">
        <v>93.9</v>
      </c>
      <c r="AD231" s="232">
        <v>0</v>
      </c>
      <c r="AE231" s="232">
        <v>0</v>
      </c>
      <c r="AF231" s="232">
        <v>0</v>
      </c>
      <c r="AG231" s="232">
        <v>0</v>
      </c>
      <c r="AH231" s="232">
        <v>0</v>
      </c>
      <c r="AI231" s="232">
        <v>0</v>
      </c>
      <c r="AJ231" s="232">
        <v>0</v>
      </c>
      <c r="AK231" s="232">
        <v>0</v>
      </c>
      <c r="AL231" s="232">
        <v>0</v>
      </c>
      <c r="AM231" s="232">
        <v>0</v>
      </c>
      <c r="AN231" s="233"/>
      <c r="AO231" s="223">
        <f t="shared" si="157"/>
        <v>0</v>
      </c>
      <c r="AP231" s="223">
        <f t="shared" si="157"/>
        <v>0</v>
      </c>
      <c r="AQ231" s="223">
        <f t="shared" si="157"/>
        <v>0</v>
      </c>
      <c r="AR231" s="223">
        <f t="shared" si="156"/>
        <v>0</v>
      </c>
      <c r="AS231" s="223">
        <f t="shared" si="156"/>
        <v>0</v>
      </c>
      <c r="AT231" s="223">
        <f t="shared" si="156"/>
        <v>0</v>
      </c>
      <c r="AU231" s="223">
        <f t="shared" si="158"/>
        <v>0</v>
      </c>
      <c r="AV231" s="223">
        <f t="shared" si="158"/>
        <v>0</v>
      </c>
      <c r="AW231" s="223">
        <f t="shared" si="158"/>
        <v>0</v>
      </c>
      <c r="AX231" s="223">
        <f t="shared" si="158"/>
        <v>0</v>
      </c>
      <c r="AY231" s="223">
        <f t="shared" si="158"/>
        <v>0</v>
      </c>
      <c r="AZ231" s="242"/>
      <c r="BA231" s="244">
        <f t="shared" si="121"/>
        <v>0.58086126690631212</v>
      </c>
      <c r="BB231" s="244">
        <f t="shared" si="122"/>
        <v>0</v>
      </c>
      <c r="BC231" s="244">
        <f t="shared" si="123"/>
        <v>0</v>
      </c>
      <c r="BD231" s="244">
        <f t="shared" si="124"/>
        <v>0</v>
      </c>
      <c r="BE231" s="244">
        <f t="shared" si="125"/>
        <v>0</v>
      </c>
      <c r="BF231" s="244">
        <f t="shared" si="126"/>
        <v>0</v>
      </c>
      <c r="BG231" s="244">
        <f t="shared" si="127"/>
        <v>3.7734331502965957E-2</v>
      </c>
      <c r="BH231" s="244">
        <f t="shared" si="128"/>
        <v>0</v>
      </c>
      <c r="BI231" s="244">
        <f t="shared" si="129"/>
        <v>0</v>
      </c>
      <c r="BJ231" s="244">
        <f t="shared" si="130"/>
        <v>0</v>
      </c>
      <c r="BK231" s="244">
        <f t="shared" si="131"/>
        <v>0</v>
      </c>
      <c r="BL231" s="244">
        <f t="shared" si="132"/>
        <v>0</v>
      </c>
      <c r="BM231" s="244">
        <f t="shared" si="133"/>
        <v>0</v>
      </c>
      <c r="BN231" s="244">
        <f t="shared" si="134"/>
        <v>0.58086126690631212</v>
      </c>
      <c r="BO231" s="244">
        <f t="shared" si="135"/>
        <v>0</v>
      </c>
      <c r="BP231" s="244">
        <f t="shared" si="136"/>
        <v>0</v>
      </c>
      <c r="BQ231" s="244">
        <f t="shared" si="137"/>
        <v>0</v>
      </c>
      <c r="BR231" s="244">
        <f t="shared" si="138"/>
        <v>0</v>
      </c>
      <c r="BS231" s="244">
        <f t="shared" si="139"/>
        <v>0</v>
      </c>
      <c r="BT231" s="244">
        <f t="shared" si="140"/>
        <v>0</v>
      </c>
      <c r="BU231" s="244">
        <f t="shared" si="141"/>
        <v>0</v>
      </c>
      <c r="BV231" s="244">
        <f t="shared" si="142"/>
        <v>0</v>
      </c>
      <c r="BW231" s="244">
        <f t="shared" si="143"/>
        <v>0</v>
      </c>
      <c r="BX231" s="244">
        <f t="shared" si="144"/>
        <v>0</v>
      </c>
      <c r="BY231" s="244"/>
      <c r="BZ231" s="244">
        <f t="shared" si="145"/>
        <v>0</v>
      </c>
      <c r="CA231" s="244">
        <f t="shared" si="146"/>
        <v>0</v>
      </c>
      <c r="CB231" s="244">
        <f t="shared" si="147"/>
        <v>0</v>
      </c>
      <c r="CC231" s="244">
        <f t="shared" si="148"/>
        <v>0</v>
      </c>
      <c r="CD231" s="244">
        <f t="shared" si="149"/>
        <v>0</v>
      </c>
      <c r="CE231" s="244">
        <f t="shared" si="150"/>
        <v>0</v>
      </c>
      <c r="CF231" s="244">
        <f t="shared" si="151"/>
        <v>0</v>
      </c>
      <c r="CG231" s="244">
        <f t="shared" si="152"/>
        <v>0</v>
      </c>
      <c r="CH231" s="244">
        <f t="shared" si="153"/>
        <v>0</v>
      </c>
      <c r="CI231" s="244">
        <f t="shared" si="154"/>
        <v>0</v>
      </c>
      <c r="CJ231" s="244">
        <f t="shared" si="155"/>
        <v>0</v>
      </c>
    </row>
    <row r="232" spans="1:88" ht="60">
      <c r="A232" s="222" t="s">
        <v>3643</v>
      </c>
      <c r="B232" s="232">
        <v>108984</v>
      </c>
      <c r="C232" s="232" t="s">
        <v>1809</v>
      </c>
      <c r="D232" s="232"/>
      <c r="E232" s="232" t="s">
        <v>1810</v>
      </c>
      <c r="F232" s="232"/>
      <c r="G232" s="232">
        <v>7457</v>
      </c>
      <c r="H232" s="232" t="s">
        <v>1811</v>
      </c>
      <c r="I232" s="232" t="s">
        <v>122</v>
      </c>
      <c r="J232" s="232" t="s">
        <v>700</v>
      </c>
      <c r="K232" s="232" t="s">
        <v>1812</v>
      </c>
      <c r="L232" s="232"/>
      <c r="M232" s="232">
        <v>2022</v>
      </c>
      <c r="N232" s="232">
        <v>4662355</v>
      </c>
      <c r="O232" s="239">
        <f t="shared" si="120"/>
        <v>2.7831923355386887E-3</v>
      </c>
      <c r="P232" s="232">
        <v>93.7</v>
      </c>
      <c r="Q232" s="232">
        <v>0.2</v>
      </c>
      <c r="R232" s="232">
        <v>0</v>
      </c>
      <c r="S232" s="232">
        <v>0</v>
      </c>
      <c r="T232" s="232">
        <v>0</v>
      </c>
      <c r="U232" s="232">
        <v>0</v>
      </c>
      <c r="V232" s="232">
        <v>6.1</v>
      </c>
      <c r="W232" s="232">
        <v>0</v>
      </c>
      <c r="X232" s="232">
        <v>0</v>
      </c>
      <c r="Y232" s="232">
        <v>0</v>
      </c>
      <c r="Z232" s="232">
        <v>0</v>
      </c>
      <c r="AA232" s="232">
        <v>0</v>
      </c>
      <c r="AB232" s="232"/>
      <c r="AC232" s="232">
        <v>93.7</v>
      </c>
      <c r="AD232" s="232">
        <v>0.2</v>
      </c>
      <c r="AE232" s="232">
        <v>0</v>
      </c>
      <c r="AF232" s="232">
        <v>0</v>
      </c>
      <c r="AG232" s="232">
        <v>0</v>
      </c>
      <c r="AH232" s="232">
        <v>0</v>
      </c>
      <c r="AI232" s="232">
        <v>0</v>
      </c>
      <c r="AJ232" s="232">
        <v>0</v>
      </c>
      <c r="AK232" s="232">
        <v>0</v>
      </c>
      <c r="AL232" s="232">
        <v>0</v>
      </c>
      <c r="AM232" s="232">
        <v>0</v>
      </c>
      <c r="AN232" s="233"/>
      <c r="AO232" s="223">
        <f t="shared" si="157"/>
        <v>0</v>
      </c>
      <c r="AP232" s="223">
        <f t="shared" si="157"/>
        <v>0</v>
      </c>
      <c r="AQ232" s="223">
        <f t="shared" si="157"/>
        <v>0</v>
      </c>
      <c r="AR232" s="223">
        <f t="shared" si="156"/>
        <v>0</v>
      </c>
      <c r="AS232" s="223">
        <f t="shared" si="156"/>
        <v>0</v>
      </c>
      <c r="AT232" s="223">
        <f t="shared" si="156"/>
        <v>0</v>
      </c>
      <c r="AU232" s="223">
        <f t="shared" si="158"/>
        <v>0</v>
      </c>
      <c r="AV232" s="223">
        <f t="shared" si="158"/>
        <v>0</v>
      </c>
      <c r="AW232" s="223">
        <f t="shared" si="158"/>
        <v>0</v>
      </c>
      <c r="AX232" s="223">
        <f t="shared" si="158"/>
        <v>0</v>
      </c>
      <c r="AY232" s="223">
        <f t="shared" si="158"/>
        <v>0</v>
      </c>
      <c r="AZ232" s="242"/>
      <c r="BA232" s="244">
        <f t="shared" si="121"/>
        <v>0.26078512183997515</v>
      </c>
      <c r="BB232" s="244">
        <f t="shared" si="122"/>
        <v>5.5663846710773772E-4</v>
      </c>
      <c r="BC232" s="244">
        <f t="shared" si="123"/>
        <v>0</v>
      </c>
      <c r="BD232" s="244">
        <f t="shared" si="124"/>
        <v>0</v>
      </c>
      <c r="BE232" s="244">
        <f t="shared" si="125"/>
        <v>0</v>
      </c>
      <c r="BF232" s="244">
        <f t="shared" si="126"/>
        <v>0</v>
      </c>
      <c r="BG232" s="244">
        <f t="shared" si="127"/>
        <v>1.6977473246786001E-2</v>
      </c>
      <c r="BH232" s="244">
        <f t="shared" si="128"/>
        <v>0</v>
      </c>
      <c r="BI232" s="244">
        <f t="shared" si="129"/>
        <v>0</v>
      </c>
      <c r="BJ232" s="244">
        <f t="shared" si="130"/>
        <v>0</v>
      </c>
      <c r="BK232" s="244">
        <f t="shared" si="131"/>
        <v>0</v>
      </c>
      <c r="BL232" s="244">
        <f t="shared" si="132"/>
        <v>0</v>
      </c>
      <c r="BM232" s="244">
        <f t="shared" si="133"/>
        <v>0</v>
      </c>
      <c r="BN232" s="244">
        <f t="shared" si="134"/>
        <v>0.26078512183997515</v>
      </c>
      <c r="BO232" s="244">
        <f t="shared" si="135"/>
        <v>5.5663846710773772E-4</v>
      </c>
      <c r="BP232" s="244">
        <f t="shared" si="136"/>
        <v>0</v>
      </c>
      <c r="BQ232" s="244">
        <f t="shared" si="137"/>
        <v>0</v>
      </c>
      <c r="BR232" s="244">
        <f t="shared" si="138"/>
        <v>0</v>
      </c>
      <c r="BS232" s="244">
        <f t="shared" si="139"/>
        <v>0</v>
      </c>
      <c r="BT232" s="244">
        <f t="shared" si="140"/>
        <v>0</v>
      </c>
      <c r="BU232" s="244">
        <f t="shared" si="141"/>
        <v>0</v>
      </c>
      <c r="BV232" s="244">
        <f t="shared" si="142"/>
        <v>0</v>
      </c>
      <c r="BW232" s="244">
        <f t="shared" si="143"/>
        <v>0</v>
      </c>
      <c r="BX232" s="244">
        <f t="shared" si="144"/>
        <v>0</v>
      </c>
      <c r="BY232" s="244"/>
      <c r="BZ232" s="244">
        <f t="shared" si="145"/>
        <v>0</v>
      </c>
      <c r="CA232" s="244">
        <f t="shared" si="146"/>
        <v>0</v>
      </c>
      <c r="CB232" s="244">
        <f t="shared" si="147"/>
        <v>0</v>
      </c>
      <c r="CC232" s="244">
        <f t="shared" si="148"/>
        <v>0</v>
      </c>
      <c r="CD232" s="244">
        <f t="shared" si="149"/>
        <v>0</v>
      </c>
      <c r="CE232" s="244">
        <f t="shared" si="150"/>
        <v>0</v>
      </c>
      <c r="CF232" s="244">
        <f t="shared" si="151"/>
        <v>0</v>
      </c>
      <c r="CG232" s="244">
        <f t="shared" si="152"/>
        <v>0</v>
      </c>
      <c r="CH232" s="244">
        <f t="shared" si="153"/>
        <v>0</v>
      </c>
      <c r="CI232" s="244">
        <f t="shared" si="154"/>
        <v>0</v>
      </c>
      <c r="CJ232" s="244">
        <f t="shared" si="155"/>
        <v>0</v>
      </c>
    </row>
    <row r="233" spans="1:88" ht="60">
      <c r="A233" s="222" t="s">
        <v>3643</v>
      </c>
      <c r="B233" s="232">
        <v>101545</v>
      </c>
      <c r="C233" s="232" t="s">
        <v>1813</v>
      </c>
      <c r="D233" s="232"/>
      <c r="E233" s="232" t="s">
        <v>1814</v>
      </c>
      <c r="F233" s="232"/>
      <c r="G233" s="232">
        <v>8575</v>
      </c>
      <c r="H233" s="232" t="s">
        <v>1815</v>
      </c>
      <c r="I233" s="232" t="s">
        <v>126</v>
      </c>
      <c r="J233" s="232" t="s">
        <v>700</v>
      </c>
      <c r="K233" s="232" t="s">
        <v>1816</v>
      </c>
      <c r="L233" s="232" t="s">
        <v>1817</v>
      </c>
      <c r="M233" s="232">
        <v>2022</v>
      </c>
      <c r="N233" s="232">
        <v>2101622</v>
      </c>
      <c r="O233" s="239">
        <f t="shared" si="120"/>
        <v>1.2830537547503208E-3</v>
      </c>
      <c r="P233" s="232">
        <v>90.9</v>
      </c>
      <c r="Q233" s="232">
        <v>1.38</v>
      </c>
      <c r="R233" s="232">
        <v>0</v>
      </c>
      <c r="S233" s="232">
        <v>0</v>
      </c>
      <c r="T233" s="232">
        <v>1.62</v>
      </c>
      <c r="U233" s="232">
        <v>0</v>
      </c>
      <c r="V233" s="232">
        <v>6.1</v>
      </c>
      <c r="W233" s="232">
        <v>0</v>
      </c>
      <c r="X233" s="232">
        <v>0</v>
      </c>
      <c r="Y233" s="232">
        <v>0</v>
      </c>
      <c r="Z233" s="232">
        <v>0</v>
      </c>
      <c r="AA233" s="232">
        <v>0</v>
      </c>
      <c r="AB233" s="232"/>
      <c r="AC233" s="232">
        <v>90.9</v>
      </c>
      <c r="AD233" s="232">
        <v>1.38</v>
      </c>
      <c r="AE233" s="232">
        <v>0</v>
      </c>
      <c r="AF233" s="232">
        <v>0</v>
      </c>
      <c r="AG233" s="232">
        <v>1.62</v>
      </c>
      <c r="AH233" s="232">
        <v>0</v>
      </c>
      <c r="AI233" s="232">
        <v>0</v>
      </c>
      <c r="AJ233" s="232">
        <v>0</v>
      </c>
      <c r="AK233" s="232">
        <v>0</v>
      </c>
      <c r="AL233" s="232">
        <v>0</v>
      </c>
      <c r="AM233" s="232">
        <v>0</v>
      </c>
      <c r="AN233" s="233"/>
      <c r="AO233" s="223">
        <f t="shared" si="157"/>
        <v>0</v>
      </c>
      <c r="AP233" s="223">
        <f t="shared" si="157"/>
        <v>0</v>
      </c>
      <c r="AQ233" s="223">
        <f t="shared" si="157"/>
        <v>0</v>
      </c>
      <c r="AR233" s="223">
        <f t="shared" si="156"/>
        <v>0</v>
      </c>
      <c r="AS233" s="223">
        <f t="shared" si="156"/>
        <v>0</v>
      </c>
      <c r="AT233" s="223">
        <f t="shared" si="156"/>
        <v>0</v>
      </c>
      <c r="AU233" s="223">
        <f t="shared" si="158"/>
        <v>0</v>
      </c>
      <c r="AV233" s="223">
        <f t="shared" si="158"/>
        <v>0</v>
      </c>
      <c r="AW233" s="223">
        <f t="shared" si="158"/>
        <v>0</v>
      </c>
      <c r="AX233" s="223">
        <f t="shared" si="158"/>
        <v>0</v>
      </c>
      <c r="AY233" s="223">
        <f t="shared" si="158"/>
        <v>0</v>
      </c>
      <c r="AZ233" s="242"/>
      <c r="BA233" s="244">
        <f t="shared" si="121"/>
        <v>0.11662958630680416</v>
      </c>
      <c r="BB233" s="244">
        <f t="shared" si="122"/>
        <v>1.7706141815554426E-3</v>
      </c>
      <c r="BC233" s="244">
        <f t="shared" si="123"/>
        <v>0</v>
      </c>
      <c r="BD233" s="244">
        <f t="shared" si="124"/>
        <v>0</v>
      </c>
      <c r="BE233" s="244">
        <f t="shared" si="125"/>
        <v>2.0785470826955197E-3</v>
      </c>
      <c r="BF233" s="244">
        <f t="shared" si="126"/>
        <v>0</v>
      </c>
      <c r="BG233" s="244">
        <f t="shared" si="127"/>
        <v>7.8266279039769567E-3</v>
      </c>
      <c r="BH233" s="244">
        <f t="shared" si="128"/>
        <v>0</v>
      </c>
      <c r="BI233" s="244">
        <f t="shared" si="129"/>
        <v>0</v>
      </c>
      <c r="BJ233" s="244">
        <f t="shared" si="130"/>
        <v>0</v>
      </c>
      <c r="BK233" s="244">
        <f t="shared" si="131"/>
        <v>0</v>
      </c>
      <c r="BL233" s="244">
        <f t="shared" si="132"/>
        <v>0</v>
      </c>
      <c r="BM233" s="244">
        <f t="shared" si="133"/>
        <v>0</v>
      </c>
      <c r="BN233" s="244">
        <f t="shared" si="134"/>
        <v>0.11662958630680416</v>
      </c>
      <c r="BO233" s="244">
        <f t="shared" si="135"/>
        <v>1.7706141815554426E-3</v>
      </c>
      <c r="BP233" s="244">
        <f t="shared" si="136"/>
        <v>0</v>
      </c>
      <c r="BQ233" s="244">
        <f t="shared" si="137"/>
        <v>0</v>
      </c>
      <c r="BR233" s="244">
        <f t="shared" si="138"/>
        <v>2.0785470826955197E-3</v>
      </c>
      <c r="BS233" s="244">
        <f t="shared" si="139"/>
        <v>0</v>
      </c>
      <c r="BT233" s="244">
        <f t="shared" si="140"/>
        <v>0</v>
      </c>
      <c r="BU233" s="244">
        <f t="shared" si="141"/>
        <v>0</v>
      </c>
      <c r="BV233" s="244">
        <f t="shared" si="142"/>
        <v>0</v>
      </c>
      <c r="BW233" s="244">
        <f t="shared" si="143"/>
        <v>0</v>
      </c>
      <c r="BX233" s="244">
        <f t="shared" si="144"/>
        <v>0</v>
      </c>
      <c r="BY233" s="244"/>
      <c r="BZ233" s="244">
        <f t="shared" si="145"/>
        <v>0</v>
      </c>
      <c r="CA233" s="244">
        <f t="shared" si="146"/>
        <v>0</v>
      </c>
      <c r="CB233" s="244">
        <f t="shared" si="147"/>
        <v>0</v>
      </c>
      <c r="CC233" s="244">
        <f t="shared" si="148"/>
        <v>0</v>
      </c>
      <c r="CD233" s="244">
        <f t="shared" si="149"/>
        <v>0</v>
      </c>
      <c r="CE233" s="244">
        <f t="shared" si="150"/>
        <v>0</v>
      </c>
      <c r="CF233" s="244">
        <f t="shared" si="151"/>
        <v>0</v>
      </c>
      <c r="CG233" s="244">
        <f t="shared" si="152"/>
        <v>0</v>
      </c>
      <c r="CH233" s="244">
        <f t="shared" si="153"/>
        <v>0</v>
      </c>
      <c r="CI233" s="244">
        <f t="shared" si="154"/>
        <v>0</v>
      </c>
      <c r="CJ233" s="244">
        <f t="shared" si="155"/>
        <v>0</v>
      </c>
    </row>
    <row r="234" spans="1:88" ht="60">
      <c r="A234" s="222" t="s">
        <v>3643</v>
      </c>
      <c r="B234" s="232">
        <v>104103</v>
      </c>
      <c r="C234" s="232" t="s">
        <v>1818</v>
      </c>
      <c r="D234" s="232"/>
      <c r="E234" s="232" t="s">
        <v>1819</v>
      </c>
      <c r="F234" s="232"/>
      <c r="G234" s="232">
        <v>8268</v>
      </c>
      <c r="H234" s="232" t="s">
        <v>1820</v>
      </c>
      <c r="I234" s="232" t="s">
        <v>126</v>
      </c>
      <c r="J234" s="232" t="s">
        <v>700</v>
      </c>
      <c r="K234" s="232" t="s">
        <v>1821</v>
      </c>
      <c r="L234" s="232" t="s">
        <v>1822</v>
      </c>
      <c r="M234" s="232">
        <v>2022</v>
      </c>
      <c r="N234" s="232">
        <v>6336094</v>
      </c>
      <c r="O234" s="239">
        <f t="shared" si="120"/>
        <v>3.8682261592003601E-3</v>
      </c>
      <c r="P234" s="232">
        <v>87.5</v>
      </c>
      <c r="Q234" s="232">
        <v>6.4</v>
      </c>
      <c r="R234" s="232">
        <v>0</v>
      </c>
      <c r="S234" s="232">
        <v>0</v>
      </c>
      <c r="T234" s="232">
        <v>0</v>
      </c>
      <c r="U234" s="232">
        <v>0</v>
      </c>
      <c r="V234" s="232">
        <v>6.1</v>
      </c>
      <c r="W234" s="232">
        <v>0</v>
      </c>
      <c r="X234" s="232">
        <v>0</v>
      </c>
      <c r="Y234" s="232">
        <v>0</v>
      </c>
      <c r="Z234" s="232">
        <v>0</v>
      </c>
      <c r="AA234" s="232">
        <v>0</v>
      </c>
      <c r="AB234" s="232"/>
      <c r="AC234" s="232">
        <v>8.6</v>
      </c>
      <c r="AD234" s="232">
        <v>6.4</v>
      </c>
      <c r="AE234" s="232">
        <v>0</v>
      </c>
      <c r="AF234" s="232">
        <v>0</v>
      </c>
      <c r="AG234" s="232">
        <v>0</v>
      </c>
      <c r="AH234" s="232">
        <v>0</v>
      </c>
      <c r="AI234" s="232">
        <v>0</v>
      </c>
      <c r="AJ234" s="232">
        <v>0</v>
      </c>
      <c r="AK234" s="232">
        <v>0</v>
      </c>
      <c r="AL234" s="232">
        <v>0</v>
      </c>
      <c r="AM234" s="232">
        <v>0</v>
      </c>
      <c r="AN234" s="233"/>
      <c r="AO234" s="223">
        <f t="shared" si="157"/>
        <v>78.900000000000006</v>
      </c>
      <c r="AP234" s="223">
        <f t="shared" si="157"/>
        <v>0</v>
      </c>
      <c r="AQ234" s="223">
        <f t="shared" si="157"/>
        <v>0</v>
      </c>
      <c r="AR234" s="223">
        <f t="shared" si="156"/>
        <v>0</v>
      </c>
      <c r="AS234" s="223">
        <f t="shared" si="156"/>
        <v>0</v>
      </c>
      <c r="AT234" s="223">
        <f t="shared" si="156"/>
        <v>0</v>
      </c>
      <c r="AU234" s="223">
        <f t="shared" si="158"/>
        <v>0</v>
      </c>
      <c r="AV234" s="223">
        <f t="shared" si="158"/>
        <v>0</v>
      </c>
      <c r="AW234" s="223">
        <f t="shared" si="158"/>
        <v>0</v>
      </c>
      <c r="AX234" s="223">
        <f t="shared" si="158"/>
        <v>0</v>
      </c>
      <c r="AY234" s="223">
        <f t="shared" si="158"/>
        <v>0</v>
      </c>
      <c r="AZ234" s="242"/>
      <c r="BA234" s="244">
        <f t="shared" si="121"/>
        <v>0.33846978893003149</v>
      </c>
      <c r="BB234" s="244">
        <f t="shared" si="122"/>
        <v>2.4756647418882307E-2</v>
      </c>
      <c r="BC234" s="244">
        <f t="shared" si="123"/>
        <v>0</v>
      </c>
      <c r="BD234" s="244">
        <f t="shared" si="124"/>
        <v>0</v>
      </c>
      <c r="BE234" s="244">
        <f t="shared" si="125"/>
        <v>0</v>
      </c>
      <c r="BF234" s="244">
        <f t="shared" si="126"/>
        <v>0</v>
      </c>
      <c r="BG234" s="244">
        <f t="shared" si="127"/>
        <v>2.3596179571122197E-2</v>
      </c>
      <c r="BH234" s="244">
        <f t="shared" si="128"/>
        <v>0</v>
      </c>
      <c r="BI234" s="244">
        <f t="shared" si="129"/>
        <v>0</v>
      </c>
      <c r="BJ234" s="244">
        <f t="shared" si="130"/>
        <v>0</v>
      </c>
      <c r="BK234" s="244">
        <f t="shared" si="131"/>
        <v>0</v>
      </c>
      <c r="BL234" s="244">
        <f t="shared" si="132"/>
        <v>0</v>
      </c>
      <c r="BM234" s="244">
        <f t="shared" si="133"/>
        <v>0</v>
      </c>
      <c r="BN234" s="244">
        <f t="shared" si="134"/>
        <v>3.3266744969123095E-2</v>
      </c>
      <c r="BO234" s="244">
        <f t="shared" si="135"/>
        <v>2.4756647418882307E-2</v>
      </c>
      <c r="BP234" s="244">
        <f t="shared" si="136"/>
        <v>0</v>
      </c>
      <c r="BQ234" s="244">
        <f t="shared" si="137"/>
        <v>0</v>
      </c>
      <c r="BR234" s="244">
        <f t="shared" si="138"/>
        <v>0</v>
      </c>
      <c r="BS234" s="244">
        <f t="shared" si="139"/>
        <v>0</v>
      </c>
      <c r="BT234" s="244">
        <f t="shared" si="140"/>
        <v>0</v>
      </c>
      <c r="BU234" s="244">
        <f t="shared" si="141"/>
        <v>0</v>
      </c>
      <c r="BV234" s="244">
        <f t="shared" si="142"/>
        <v>0</v>
      </c>
      <c r="BW234" s="244">
        <f t="shared" si="143"/>
        <v>0</v>
      </c>
      <c r="BX234" s="244">
        <f t="shared" si="144"/>
        <v>0</v>
      </c>
      <c r="BY234" s="244"/>
      <c r="BZ234" s="244">
        <f t="shared" si="145"/>
        <v>0.30520304396090842</v>
      </c>
      <c r="CA234" s="244">
        <f t="shared" si="146"/>
        <v>0</v>
      </c>
      <c r="CB234" s="244">
        <f t="shared" si="147"/>
        <v>0</v>
      </c>
      <c r="CC234" s="244">
        <f t="shared" si="148"/>
        <v>0</v>
      </c>
      <c r="CD234" s="244">
        <f t="shared" si="149"/>
        <v>0</v>
      </c>
      <c r="CE234" s="244">
        <f t="shared" si="150"/>
        <v>0</v>
      </c>
      <c r="CF234" s="244">
        <f t="shared" si="151"/>
        <v>0</v>
      </c>
      <c r="CG234" s="244">
        <f t="shared" si="152"/>
        <v>0</v>
      </c>
      <c r="CH234" s="244">
        <f t="shared" si="153"/>
        <v>0</v>
      </c>
      <c r="CI234" s="244">
        <f t="shared" si="154"/>
        <v>0</v>
      </c>
      <c r="CJ234" s="244">
        <f t="shared" si="155"/>
        <v>0</v>
      </c>
    </row>
    <row r="235" spans="1:88" ht="60">
      <c r="A235" s="222" t="s">
        <v>3643</v>
      </c>
      <c r="B235" s="232">
        <v>101760</v>
      </c>
      <c r="C235" s="232" t="s">
        <v>1823</v>
      </c>
      <c r="D235" s="232"/>
      <c r="E235" s="232" t="s">
        <v>1824</v>
      </c>
      <c r="F235" s="232"/>
      <c r="G235" s="232">
        <v>8267</v>
      </c>
      <c r="H235" s="232" t="s">
        <v>1825</v>
      </c>
      <c r="I235" s="232" t="s">
        <v>126</v>
      </c>
      <c r="J235" s="232" t="s">
        <v>700</v>
      </c>
      <c r="K235" s="232" t="s">
        <v>1826</v>
      </c>
      <c r="L235" s="232" t="s">
        <v>1827</v>
      </c>
      <c r="M235" s="232">
        <v>2022</v>
      </c>
      <c r="N235" s="232">
        <v>3606916</v>
      </c>
      <c r="O235" s="239">
        <f t="shared" si="120"/>
        <v>2.2020454281830928E-3</v>
      </c>
      <c r="P235" s="232">
        <v>60.06</v>
      </c>
      <c r="Q235" s="232">
        <v>10.55</v>
      </c>
      <c r="R235" s="232">
        <v>0</v>
      </c>
      <c r="S235" s="232">
        <v>0</v>
      </c>
      <c r="T235" s="232">
        <v>0</v>
      </c>
      <c r="U235" s="232">
        <v>0</v>
      </c>
      <c r="V235" s="232">
        <v>6.1</v>
      </c>
      <c r="W235" s="232">
        <v>23.29</v>
      </c>
      <c r="X235" s="232">
        <v>0</v>
      </c>
      <c r="Y235" s="232">
        <v>0</v>
      </c>
      <c r="Z235" s="232">
        <v>0</v>
      </c>
      <c r="AA235" s="232">
        <v>0</v>
      </c>
      <c r="AB235" s="232"/>
      <c r="AC235" s="232">
        <v>60.06</v>
      </c>
      <c r="AD235" s="232">
        <v>10.55</v>
      </c>
      <c r="AE235" s="232">
        <v>0</v>
      </c>
      <c r="AF235" s="232">
        <v>0</v>
      </c>
      <c r="AG235" s="232">
        <v>0</v>
      </c>
      <c r="AH235" s="232">
        <v>0</v>
      </c>
      <c r="AI235" s="232">
        <v>23.29</v>
      </c>
      <c r="AJ235" s="232">
        <v>0</v>
      </c>
      <c r="AK235" s="232">
        <v>0</v>
      </c>
      <c r="AL235" s="232">
        <v>0</v>
      </c>
      <c r="AM235" s="232">
        <v>0</v>
      </c>
      <c r="AN235" s="233"/>
      <c r="AO235" s="223">
        <f t="shared" si="157"/>
        <v>0</v>
      </c>
      <c r="AP235" s="223">
        <f t="shared" si="157"/>
        <v>0</v>
      </c>
      <c r="AQ235" s="223">
        <f t="shared" si="157"/>
        <v>0</v>
      </c>
      <c r="AR235" s="223">
        <f t="shared" si="156"/>
        <v>0</v>
      </c>
      <c r="AS235" s="223">
        <f t="shared" si="156"/>
        <v>0</v>
      </c>
      <c r="AT235" s="223">
        <f t="shared" si="156"/>
        <v>0</v>
      </c>
      <c r="AU235" s="223">
        <f t="shared" si="158"/>
        <v>0</v>
      </c>
      <c r="AV235" s="223">
        <f t="shared" si="158"/>
        <v>0</v>
      </c>
      <c r="AW235" s="223">
        <f t="shared" si="158"/>
        <v>0</v>
      </c>
      <c r="AX235" s="223">
        <f t="shared" si="158"/>
        <v>0</v>
      </c>
      <c r="AY235" s="223">
        <f t="shared" si="158"/>
        <v>0</v>
      </c>
      <c r="AZ235" s="242"/>
      <c r="BA235" s="244">
        <f t="shared" si="121"/>
        <v>0.13225484841667656</v>
      </c>
      <c r="BB235" s="244">
        <f t="shared" si="122"/>
        <v>2.3231579267331631E-2</v>
      </c>
      <c r="BC235" s="244">
        <f t="shared" si="123"/>
        <v>0</v>
      </c>
      <c r="BD235" s="244">
        <f t="shared" si="124"/>
        <v>0</v>
      </c>
      <c r="BE235" s="244">
        <f t="shared" si="125"/>
        <v>0</v>
      </c>
      <c r="BF235" s="244">
        <f t="shared" si="126"/>
        <v>0</v>
      </c>
      <c r="BG235" s="244">
        <f t="shared" si="127"/>
        <v>1.3432477111916866E-2</v>
      </c>
      <c r="BH235" s="244">
        <f t="shared" si="128"/>
        <v>5.1285638022384228E-2</v>
      </c>
      <c r="BI235" s="244">
        <f t="shared" si="129"/>
        <v>0</v>
      </c>
      <c r="BJ235" s="244">
        <f t="shared" si="130"/>
        <v>0</v>
      </c>
      <c r="BK235" s="244">
        <f t="shared" si="131"/>
        <v>0</v>
      </c>
      <c r="BL235" s="244">
        <f t="shared" si="132"/>
        <v>0</v>
      </c>
      <c r="BM235" s="244">
        <f t="shared" si="133"/>
        <v>0</v>
      </c>
      <c r="BN235" s="244">
        <f t="shared" si="134"/>
        <v>0.13225484841667656</v>
      </c>
      <c r="BO235" s="244">
        <f t="shared" si="135"/>
        <v>2.3231579267331631E-2</v>
      </c>
      <c r="BP235" s="244">
        <f t="shared" si="136"/>
        <v>0</v>
      </c>
      <c r="BQ235" s="244">
        <f t="shared" si="137"/>
        <v>0</v>
      </c>
      <c r="BR235" s="244">
        <f t="shared" si="138"/>
        <v>0</v>
      </c>
      <c r="BS235" s="244">
        <f t="shared" si="139"/>
        <v>0</v>
      </c>
      <c r="BT235" s="244">
        <f t="shared" si="140"/>
        <v>5.1285638022384228E-2</v>
      </c>
      <c r="BU235" s="244">
        <f t="shared" si="141"/>
        <v>0</v>
      </c>
      <c r="BV235" s="244">
        <f t="shared" si="142"/>
        <v>0</v>
      </c>
      <c r="BW235" s="244">
        <f t="shared" si="143"/>
        <v>0</v>
      </c>
      <c r="BX235" s="244">
        <f t="shared" si="144"/>
        <v>0</v>
      </c>
      <c r="BY235" s="244"/>
      <c r="BZ235" s="244">
        <f t="shared" si="145"/>
        <v>0</v>
      </c>
      <c r="CA235" s="244">
        <f t="shared" si="146"/>
        <v>0</v>
      </c>
      <c r="CB235" s="244">
        <f t="shared" si="147"/>
        <v>0</v>
      </c>
      <c r="CC235" s="244">
        <f t="shared" si="148"/>
        <v>0</v>
      </c>
      <c r="CD235" s="244">
        <f t="shared" si="149"/>
        <v>0</v>
      </c>
      <c r="CE235" s="244">
        <f t="shared" si="150"/>
        <v>0</v>
      </c>
      <c r="CF235" s="244">
        <f t="shared" si="151"/>
        <v>0</v>
      </c>
      <c r="CG235" s="244">
        <f t="shared" si="152"/>
        <v>0</v>
      </c>
      <c r="CH235" s="244">
        <f t="shared" si="153"/>
        <v>0</v>
      </c>
      <c r="CI235" s="244">
        <f t="shared" si="154"/>
        <v>0</v>
      </c>
      <c r="CJ235" s="244">
        <f t="shared" si="155"/>
        <v>0</v>
      </c>
    </row>
    <row r="236" spans="1:88" ht="60">
      <c r="A236" s="222" t="s">
        <v>3643</v>
      </c>
      <c r="B236" s="232">
        <v>93529</v>
      </c>
      <c r="C236" s="232" t="s">
        <v>1828</v>
      </c>
      <c r="D236" s="232"/>
      <c r="E236" s="232" t="s">
        <v>1829</v>
      </c>
      <c r="F236" s="232"/>
      <c r="G236" s="232">
        <v>9565</v>
      </c>
      <c r="H236" s="232" t="s">
        <v>1830</v>
      </c>
      <c r="I236" s="232" t="s">
        <v>126</v>
      </c>
      <c r="J236" s="232" t="s">
        <v>700</v>
      </c>
      <c r="K236" s="232" t="s">
        <v>1831</v>
      </c>
      <c r="L236" s="232" t="s">
        <v>1832</v>
      </c>
      <c r="M236" s="232">
        <v>2022</v>
      </c>
      <c r="N236" s="232">
        <v>18475625</v>
      </c>
      <c r="O236" s="239">
        <f t="shared" si="120"/>
        <v>1.1279487951500744E-2</v>
      </c>
      <c r="P236" s="232">
        <v>89.7</v>
      </c>
      <c r="Q236" s="232">
        <v>2.5</v>
      </c>
      <c r="R236" s="232">
        <v>0</v>
      </c>
      <c r="S236" s="232">
        <v>0.1</v>
      </c>
      <c r="T236" s="232">
        <v>1.6</v>
      </c>
      <c r="U236" s="232">
        <v>0</v>
      </c>
      <c r="V236" s="232">
        <v>6.1</v>
      </c>
      <c r="W236" s="232">
        <v>0</v>
      </c>
      <c r="X236" s="232">
        <v>0</v>
      </c>
      <c r="Y236" s="232">
        <v>0</v>
      </c>
      <c r="Z236" s="232">
        <v>0</v>
      </c>
      <c r="AA236" s="232">
        <v>0</v>
      </c>
      <c r="AB236" s="232"/>
      <c r="AC236" s="232">
        <v>1.6</v>
      </c>
      <c r="AD236" s="232">
        <v>2.5</v>
      </c>
      <c r="AE236" s="232">
        <v>0</v>
      </c>
      <c r="AF236" s="232">
        <v>0.1</v>
      </c>
      <c r="AG236" s="232">
        <v>1.6</v>
      </c>
      <c r="AH236" s="232">
        <v>0</v>
      </c>
      <c r="AI236" s="232">
        <v>0</v>
      </c>
      <c r="AJ236" s="232">
        <v>0</v>
      </c>
      <c r="AK236" s="232">
        <v>0</v>
      </c>
      <c r="AL236" s="232">
        <v>0</v>
      </c>
      <c r="AM236" s="232">
        <v>0</v>
      </c>
      <c r="AN236" s="233"/>
      <c r="AO236" s="223">
        <f t="shared" si="157"/>
        <v>88.100000000000009</v>
      </c>
      <c r="AP236" s="223">
        <f t="shared" si="157"/>
        <v>0</v>
      </c>
      <c r="AQ236" s="223">
        <f t="shared" si="157"/>
        <v>0</v>
      </c>
      <c r="AR236" s="223">
        <f t="shared" si="156"/>
        <v>0</v>
      </c>
      <c r="AS236" s="223">
        <f t="shared" si="156"/>
        <v>0</v>
      </c>
      <c r="AT236" s="223">
        <f t="shared" si="156"/>
        <v>0</v>
      </c>
      <c r="AU236" s="223">
        <f t="shared" si="158"/>
        <v>0</v>
      </c>
      <c r="AV236" s="223">
        <f t="shared" si="158"/>
        <v>0</v>
      </c>
      <c r="AW236" s="223">
        <f t="shared" si="158"/>
        <v>0</v>
      </c>
      <c r="AX236" s="223">
        <f t="shared" si="158"/>
        <v>0</v>
      </c>
      <c r="AY236" s="223">
        <f t="shared" si="158"/>
        <v>0</v>
      </c>
      <c r="AZ236" s="242"/>
      <c r="BA236" s="244">
        <f t="shared" si="121"/>
        <v>1.0117700692496168</v>
      </c>
      <c r="BB236" s="244">
        <f t="shared" si="122"/>
        <v>2.819871987875186E-2</v>
      </c>
      <c r="BC236" s="244">
        <f t="shared" si="123"/>
        <v>0</v>
      </c>
      <c r="BD236" s="244">
        <f t="shared" si="124"/>
        <v>1.1279487951500744E-3</v>
      </c>
      <c r="BE236" s="244">
        <f t="shared" si="125"/>
        <v>1.804718072240119E-2</v>
      </c>
      <c r="BF236" s="244">
        <f t="shared" si="126"/>
        <v>0</v>
      </c>
      <c r="BG236" s="244">
        <f t="shared" si="127"/>
        <v>6.8804876504154538E-2</v>
      </c>
      <c r="BH236" s="244">
        <f t="shared" si="128"/>
        <v>0</v>
      </c>
      <c r="BI236" s="244">
        <f t="shared" si="129"/>
        <v>0</v>
      </c>
      <c r="BJ236" s="244">
        <f t="shared" si="130"/>
        <v>0</v>
      </c>
      <c r="BK236" s="244">
        <f t="shared" si="131"/>
        <v>0</v>
      </c>
      <c r="BL236" s="244">
        <f t="shared" si="132"/>
        <v>0</v>
      </c>
      <c r="BM236" s="244">
        <f t="shared" si="133"/>
        <v>0</v>
      </c>
      <c r="BN236" s="244">
        <f t="shared" si="134"/>
        <v>1.804718072240119E-2</v>
      </c>
      <c r="BO236" s="244">
        <f t="shared" si="135"/>
        <v>2.819871987875186E-2</v>
      </c>
      <c r="BP236" s="244">
        <f t="shared" si="136"/>
        <v>0</v>
      </c>
      <c r="BQ236" s="244">
        <f t="shared" si="137"/>
        <v>1.1279487951500744E-3</v>
      </c>
      <c r="BR236" s="244">
        <f t="shared" si="138"/>
        <v>1.804718072240119E-2</v>
      </c>
      <c r="BS236" s="244">
        <f t="shared" si="139"/>
        <v>0</v>
      </c>
      <c r="BT236" s="244">
        <f t="shared" si="140"/>
        <v>0</v>
      </c>
      <c r="BU236" s="244">
        <f t="shared" si="141"/>
        <v>0</v>
      </c>
      <c r="BV236" s="244">
        <f t="shared" si="142"/>
        <v>0</v>
      </c>
      <c r="BW236" s="244">
        <f t="shared" si="143"/>
        <v>0</v>
      </c>
      <c r="BX236" s="244">
        <f t="shared" si="144"/>
        <v>0</v>
      </c>
      <c r="BY236" s="244"/>
      <c r="BZ236" s="244">
        <f t="shared" si="145"/>
        <v>0.99372288852721569</v>
      </c>
      <c r="CA236" s="244">
        <f t="shared" si="146"/>
        <v>0</v>
      </c>
      <c r="CB236" s="244">
        <f t="shared" si="147"/>
        <v>0</v>
      </c>
      <c r="CC236" s="244">
        <f t="shared" si="148"/>
        <v>0</v>
      </c>
      <c r="CD236" s="244">
        <f t="shared" si="149"/>
        <v>0</v>
      </c>
      <c r="CE236" s="244">
        <f t="shared" si="150"/>
        <v>0</v>
      </c>
      <c r="CF236" s="244">
        <f t="shared" si="151"/>
        <v>0</v>
      </c>
      <c r="CG236" s="244">
        <f t="shared" si="152"/>
        <v>0</v>
      </c>
      <c r="CH236" s="244">
        <f t="shared" si="153"/>
        <v>0</v>
      </c>
      <c r="CI236" s="244">
        <f t="shared" si="154"/>
        <v>0</v>
      </c>
      <c r="CJ236" s="244">
        <f t="shared" si="155"/>
        <v>0</v>
      </c>
    </row>
    <row r="237" spans="1:88" ht="60">
      <c r="A237" s="222" t="s">
        <v>3643</v>
      </c>
      <c r="B237" s="232">
        <v>101802</v>
      </c>
      <c r="C237" s="232" t="s">
        <v>1833</v>
      </c>
      <c r="D237" s="232"/>
      <c r="E237" s="232" t="s">
        <v>1834</v>
      </c>
      <c r="F237" s="232" t="s">
        <v>1835</v>
      </c>
      <c r="G237" s="232">
        <v>3943</v>
      </c>
      <c r="H237" s="232" t="s">
        <v>1836</v>
      </c>
      <c r="I237" s="232" t="s">
        <v>128</v>
      </c>
      <c r="J237" s="232" t="s">
        <v>700</v>
      </c>
      <c r="K237" s="232" t="s">
        <v>1837</v>
      </c>
      <c r="L237" s="232" t="s">
        <v>1838</v>
      </c>
      <c r="M237" s="232">
        <v>2022</v>
      </c>
      <c r="N237" s="232">
        <v>2655862</v>
      </c>
      <c r="O237" s="239">
        <f t="shared" si="120"/>
        <v>1.2013779234305664E-3</v>
      </c>
      <c r="P237" s="232">
        <v>93.8</v>
      </c>
      <c r="Q237" s="232">
        <v>0.1</v>
      </c>
      <c r="R237" s="232">
        <v>0</v>
      </c>
      <c r="S237" s="232">
        <v>0</v>
      </c>
      <c r="T237" s="232">
        <v>0</v>
      </c>
      <c r="U237" s="232">
        <v>0</v>
      </c>
      <c r="V237" s="232">
        <v>6.1</v>
      </c>
      <c r="W237" s="232">
        <v>0</v>
      </c>
      <c r="X237" s="232">
        <v>0</v>
      </c>
      <c r="Y237" s="232">
        <v>0</v>
      </c>
      <c r="Z237" s="232">
        <v>0</v>
      </c>
      <c r="AA237" s="232">
        <v>0</v>
      </c>
      <c r="AB237" s="232"/>
      <c r="AC237" s="232">
        <v>93.8</v>
      </c>
      <c r="AD237" s="232">
        <v>0.1</v>
      </c>
      <c r="AE237" s="232">
        <v>0</v>
      </c>
      <c r="AF237" s="232">
        <v>0</v>
      </c>
      <c r="AG237" s="232">
        <v>0</v>
      </c>
      <c r="AH237" s="232">
        <v>0</v>
      </c>
      <c r="AI237" s="232">
        <v>0</v>
      </c>
      <c r="AJ237" s="232">
        <v>0</v>
      </c>
      <c r="AK237" s="232">
        <v>0</v>
      </c>
      <c r="AL237" s="232">
        <v>0</v>
      </c>
      <c r="AM237" s="232">
        <v>0</v>
      </c>
      <c r="AN237" s="233"/>
      <c r="AO237" s="223">
        <f t="shared" si="157"/>
        <v>0</v>
      </c>
      <c r="AP237" s="223">
        <f t="shared" si="157"/>
        <v>0</v>
      </c>
      <c r="AQ237" s="223">
        <f t="shared" si="157"/>
        <v>0</v>
      </c>
      <c r="AR237" s="223">
        <f t="shared" si="156"/>
        <v>0</v>
      </c>
      <c r="AS237" s="223">
        <f t="shared" si="156"/>
        <v>0</v>
      </c>
      <c r="AT237" s="223">
        <f t="shared" si="156"/>
        <v>0</v>
      </c>
      <c r="AU237" s="223">
        <f t="shared" si="158"/>
        <v>0</v>
      </c>
      <c r="AV237" s="223">
        <f t="shared" si="158"/>
        <v>0</v>
      </c>
      <c r="AW237" s="223">
        <f t="shared" si="158"/>
        <v>0</v>
      </c>
      <c r="AX237" s="223">
        <f t="shared" si="158"/>
        <v>0</v>
      </c>
      <c r="AY237" s="223">
        <f t="shared" si="158"/>
        <v>0</v>
      </c>
      <c r="AZ237" s="242"/>
      <c r="BA237" s="244">
        <f t="shared" si="121"/>
        <v>0.11268924921778713</v>
      </c>
      <c r="BB237" s="244">
        <f t="shared" si="122"/>
        <v>1.2013779234305665E-4</v>
      </c>
      <c r="BC237" s="244">
        <f t="shared" si="123"/>
        <v>0</v>
      </c>
      <c r="BD237" s="244">
        <f t="shared" si="124"/>
        <v>0</v>
      </c>
      <c r="BE237" s="244">
        <f t="shared" si="125"/>
        <v>0</v>
      </c>
      <c r="BF237" s="244">
        <f t="shared" si="126"/>
        <v>0</v>
      </c>
      <c r="BG237" s="244">
        <f t="shared" si="127"/>
        <v>7.3284053329264543E-3</v>
      </c>
      <c r="BH237" s="244">
        <f t="shared" si="128"/>
        <v>0</v>
      </c>
      <c r="BI237" s="244">
        <f t="shared" si="129"/>
        <v>0</v>
      </c>
      <c r="BJ237" s="244">
        <f t="shared" si="130"/>
        <v>0</v>
      </c>
      <c r="BK237" s="244">
        <f t="shared" si="131"/>
        <v>0</v>
      </c>
      <c r="BL237" s="244">
        <f t="shared" si="132"/>
        <v>0</v>
      </c>
      <c r="BM237" s="244">
        <f t="shared" si="133"/>
        <v>0</v>
      </c>
      <c r="BN237" s="244">
        <f t="shared" si="134"/>
        <v>0.11268924921778713</v>
      </c>
      <c r="BO237" s="244">
        <f t="shared" si="135"/>
        <v>1.2013779234305665E-4</v>
      </c>
      <c r="BP237" s="244">
        <f t="shared" si="136"/>
        <v>0</v>
      </c>
      <c r="BQ237" s="244">
        <f t="shared" si="137"/>
        <v>0</v>
      </c>
      <c r="BR237" s="244">
        <f t="shared" si="138"/>
        <v>0</v>
      </c>
      <c r="BS237" s="244">
        <f t="shared" si="139"/>
        <v>0</v>
      </c>
      <c r="BT237" s="244">
        <f t="shared" si="140"/>
        <v>0</v>
      </c>
      <c r="BU237" s="244">
        <f t="shared" si="141"/>
        <v>0</v>
      </c>
      <c r="BV237" s="244">
        <f t="shared" si="142"/>
        <v>0</v>
      </c>
      <c r="BW237" s="244">
        <f t="shared" si="143"/>
        <v>0</v>
      </c>
      <c r="BX237" s="244">
        <f t="shared" si="144"/>
        <v>0</v>
      </c>
      <c r="BY237" s="244"/>
      <c r="BZ237" s="244">
        <f t="shared" si="145"/>
        <v>0</v>
      </c>
      <c r="CA237" s="244">
        <f t="shared" si="146"/>
        <v>0</v>
      </c>
      <c r="CB237" s="244">
        <f t="shared" si="147"/>
        <v>0</v>
      </c>
      <c r="CC237" s="244">
        <f t="shared" si="148"/>
        <v>0</v>
      </c>
      <c r="CD237" s="244">
        <f t="shared" si="149"/>
        <v>0</v>
      </c>
      <c r="CE237" s="244">
        <f t="shared" si="150"/>
        <v>0</v>
      </c>
      <c r="CF237" s="244">
        <f t="shared" si="151"/>
        <v>0</v>
      </c>
      <c r="CG237" s="244">
        <f t="shared" si="152"/>
        <v>0</v>
      </c>
      <c r="CH237" s="244">
        <f t="shared" si="153"/>
        <v>0</v>
      </c>
      <c r="CI237" s="244">
        <f t="shared" si="154"/>
        <v>0</v>
      </c>
      <c r="CJ237" s="244">
        <f t="shared" si="155"/>
        <v>0</v>
      </c>
    </row>
    <row r="238" spans="1:88" ht="60">
      <c r="A238" s="222" t="s">
        <v>3643</v>
      </c>
      <c r="B238" s="232">
        <v>101675</v>
      </c>
      <c r="C238" s="232" t="s">
        <v>1839</v>
      </c>
      <c r="D238" s="232"/>
      <c r="E238" s="232" t="s">
        <v>1840</v>
      </c>
      <c r="F238" s="232"/>
      <c r="G238" s="232">
        <v>8274</v>
      </c>
      <c r="H238" s="232" t="s">
        <v>1841</v>
      </c>
      <c r="I238" s="232" t="s">
        <v>126</v>
      </c>
      <c r="J238" s="232" t="s">
        <v>700</v>
      </c>
      <c r="K238" s="232" t="s">
        <v>1842</v>
      </c>
      <c r="L238" s="232"/>
      <c r="M238" s="232">
        <v>2022</v>
      </c>
      <c r="N238" s="232">
        <v>1195953</v>
      </c>
      <c r="O238" s="239">
        <f t="shared" si="120"/>
        <v>7.3013700235099858E-4</v>
      </c>
      <c r="P238" s="232">
        <v>93.9</v>
      </c>
      <c r="Q238" s="232">
        <v>0</v>
      </c>
      <c r="R238" s="232">
        <v>0</v>
      </c>
      <c r="S238" s="232">
        <v>0</v>
      </c>
      <c r="T238" s="232">
        <v>0</v>
      </c>
      <c r="U238" s="232">
        <v>0</v>
      </c>
      <c r="V238" s="232">
        <v>6.1</v>
      </c>
      <c r="W238" s="232">
        <v>0</v>
      </c>
      <c r="X238" s="232">
        <v>0</v>
      </c>
      <c r="Y238" s="232">
        <v>0</v>
      </c>
      <c r="Z238" s="232">
        <v>0</v>
      </c>
      <c r="AA238" s="232">
        <v>0</v>
      </c>
      <c r="AB238" s="232"/>
      <c r="AC238" s="232">
        <v>0</v>
      </c>
      <c r="AD238" s="232">
        <v>0</v>
      </c>
      <c r="AE238" s="232">
        <v>0</v>
      </c>
      <c r="AF238" s="232">
        <v>0</v>
      </c>
      <c r="AG238" s="232">
        <v>0</v>
      </c>
      <c r="AH238" s="232">
        <v>0</v>
      </c>
      <c r="AI238" s="232">
        <v>0</v>
      </c>
      <c r="AJ238" s="232">
        <v>0</v>
      </c>
      <c r="AK238" s="232">
        <v>0</v>
      </c>
      <c r="AL238" s="232">
        <v>0</v>
      </c>
      <c r="AM238" s="232">
        <v>0</v>
      </c>
      <c r="AN238" s="233"/>
      <c r="AO238" s="223">
        <f t="shared" si="157"/>
        <v>93.9</v>
      </c>
      <c r="AP238" s="223">
        <f t="shared" si="157"/>
        <v>0</v>
      </c>
      <c r="AQ238" s="223">
        <f t="shared" si="157"/>
        <v>0</v>
      </c>
      <c r="AR238" s="223">
        <f t="shared" si="156"/>
        <v>0</v>
      </c>
      <c r="AS238" s="223">
        <f t="shared" si="156"/>
        <v>0</v>
      </c>
      <c r="AT238" s="223">
        <f t="shared" si="156"/>
        <v>0</v>
      </c>
      <c r="AU238" s="223">
        <f t="shared" si="158"/>
        <v>0</v>
      </c>
      <c r="AV238" s="223">
        <f t="shared" si="158"/>
        <v>0</v>
      </c>
      <c r="AW238" s="223">
        <f t="shared" si="158"/>
        <v>0</v>
      </c>
      <c r="AX238" s="223">
        <f t="shared" si="158"/>
        <v>0</v>
      </c>
      <c r="AY238" s="223">
        <f t="shared" si="158"/>
        <v>0</v>
      </c>
      <c r="AZ238" s="242"/>
      <c r="BA238" s="244">
        <f t="shared" si="121"/>
        <v>6.8559864520758768E-2</v>
      </c>
      <c r="BB238" s="244">
        <f t="shared" si="122"/>
        <v>0</v>
      </c>
      <c r="BC238" s="244">
        <f t="shared" si="123"/>
        <v>0</v>
      </c>
      <c r="BD238" s="244">
        <f t="shared" si="124"/>
        <v>0</v>
      </c>
      <c r="BE238" s="244">
        <f t="shared" si="125"/>
        <v>0</v>
      </c>
      <c r="BF238" s="244">
        <f t="shared" si="126"/>
        <v>0</v>
      </c>
      <c r="BG238" s="244">
        <f t="shared" si="127"/>
        <v>4.4538357143410912E-3</v>
      </c>
      <c r="BH238" s="244">
        <f t="shared" si="128"/>
        <v>0</v>
      </c>
      <c r="BI238" s="244">
        <f t="shared" si="129"/>
        <v>0</v>
      </c>
      <c r="BJ238" s="244">
        <f t="shared" si="130"/>
        <v>0</v>
      </c>
      <c r="BK238" s="244">
        <f t="shared" si="131"/>
        <v>0</v>
      </c>
      <c r="BL238" s="244">
        <f t="shared" si="132"/>
        <v>0</v>
      </c>
      <c r="BM238" s="244">
        <f t="shared" si="133"/>
        <v>0</v>
      </c>
      <c r="BN238" s="244">
        <f t="shared" si="134"/>
        <v>0</v>
      </c>
      <c r="BO238" s="244">
        <f t="shared" si="135"/>
        <v>0</v>
      </c>
      <c r="BP238" s="244">
        <f t="shared" si="136"/>
        <v>0</v>
      </c>
      <c r="BQ238" s="244">
        <f t="shared" si="137"/>
        <v>0</v>
      </c>
      <c r="BR238" s="244">
        <f t="shared" si="138"/>
        <v>0</v>
      </c>
      <c r="BS238" s="244">
        <f t="shared" si="139"/>
        <v>0</v>
      </c>
      <c r="BT238" s="244">
        <f t="shared" si="140"/>
        <v>0</v>
      </c>
      <c r="BU238" s="244">
        <f t="shared" si="141"/>
        <v>0</v>
      </c>
      <c r="BV238" s="244">
        <f t="shared" si="142"/>
        <v>0</v>
      </c>
      <c r="BW238" s="244">
        <f t="shared" si="143"/>
        <v>0</v>
      </c>
      <c r="BX238" s="244">
        <f t="shared" si="144"/>
        <v>0</v>
      </c>
      <c r="BY238" s="244"/>
      <c r="BZ238" s="244">
        <f t="shared" si="145"/>
        <v>6.8559864520758768E-2</v>
      </c>
      <c r="CA238" s="244">
        <f t="shared" si="146"/>
        <v>0</v>
      </c>
      <c r="CB238" s="244">
        <f t="shared" si="147"/>
        <v>0</v>
      </c>
      <c r="CC238" s="244">
        <f t="shared" si="148"/>
        <v>0</v>
      </c>
      <c r="CD238" s="244">
        <f t="shared" si="149"/>
        <v>0</v>
      </c>
      <c r="CE238" s="244">
        <f t="shared" si="150"/>
        <v>0</v>
      </c>
      <c r="CF238" s="244">
        <f t="shared" si="151"/>
        <v>0</v>
      </c>
      <c r="CG238" s="244">
        <f t="shared" si="152"/>
        <v>0</v>
      </c>
      <c r="CH238" s="244">
        <f t="shared" si="153"/>
        <v>0</v>
      </c>
      <c r="CI238" s="244">
        <f t="shared" si="154"/>
        <v>0</v>
      </c>
      <c r="CJ238" s="244">
        <f t="shared" si="155"/>
        <v>0</v>
      </c>
    </row>
    <row r="239" spans="1:88" ht="60">
      <c r="A239" s="222" t="s">
        <v>3643</v>
      </c>
      <c r="B239" s="232">
        <v>104426</v>
      </c>
      <c r="C239" s="232" t="s">
        <v>1843</v>
      </c>
      <c r="D239" s="232"/>
      <c r="E239" s="232" t="s">
        <v>1844</v>
      </c>
      <c r="F239" s="232"/>
      <c r="G239" s="232">
        <v>8594</v>
      </c>
      <c r="H239" s="232" t="s">
        <v>1845</v>
      </c>
      <c r="I239" s="232" t="s">
        <v>126</v>
      </c>
      <c r="J239" s="232" t="s">
        <v>700</v>
      </c>
      <c r="K239" s="232" t="s">
        <v>1846</v>
      </c>
      <c r="L239" s="232" t="s">
        <v>1847</v>
      </c>
      <c r="M239" s="232">
        <v>2022</v>
      </c>
      <c r="N239" s="232">
        <v>8234428</v>
      </c>
      <c r="O239" s="239">
        <f t="shared" si="120"/>
        <v>5.0271712818105137E-3</v>
      </c>
      <c r="P239" s="232">
        <v>81.73</v>
      </c>
      <c r="Q239" s="232">
        <v>11.86</v>
      </c>
      <c r="R239" s="232">
        <v>0</v>
      </c>
      <c r="S239" s="232">
        <v>0.01</v>
      </c>
      <c r="T239" s="232">
        <v>0.3</v>
      </c>
      <c r="U239" s="232">
        <v>0</v>
      </c>
      <c r="V239" s="232">
        <v>6.1</v>
      </c>
      <c r="W239" s="232">
        <v>0</v>
      </c>
      <c r="X239" s="232">
        <v>0</v>
      </c>
      <c r="Y239" s="232">
        <v>0</v>
      </c>
      <c r="Z239" s="232">
        <v>0</v>
      </c>
      <c r="AA239" s="232">
        <v>0</v>
      </c>
      <c r="AB239" s="232"/>
      <c r="AC239" s="232">
        <v>0.28999999999999998</v>
      </c>
      <c r="AD239" s="232">
        <v>11.86</v>
      </c>
      <c r="AE239" s="232">
        <v>0</v>
      </c>
      <c r="AF239" s="232">
        <v>0.01</v>
      </c>
      <c r="AG239" s="232">
        <v>0.3</v>
      </c>
      <c r="AH239" s="232">
        <v>0</v>
      </c>
      <c r="AI239" s="232">
        <v>0</v>
      </c>
      <c r="AJ239" s="232">
        <v>0</v>
      </c>
      <c r="AK239" s="232">
        <v>0</v>
      </c>
      <c r="AL239" s="232">
        <v>0</v>
      </c>
      <c r="AM239" s="232">
        <v>0</v>
      </c>
      <c r="AN239" s="233"/>
      <c r="AO239" s="223">
        <f t="shared" si="157"/>
        <v>81.44</v>
      </c>
      <c r="AP239" s="223">
        <f t="shared" si="157"/>
        <v>0</v>
      </c>
      <c r="AQ239" s="223">
        <f t="shared" si="157"/>
        <v>0</v>
      </c>
      <c r="AR239" s="223">
        <f t="shared" si="156"/>
        <v>0</v>
      </c>
      <c r="AS239" s="223">
        <f t="shared" si="156"/>
        <v>0</v>
      </c>
      <c r="AT239" s="223">
        <f t="shared" si="156"/>
        <v>0</v>
      </c>
      <c r="AU239" s="223">
        <f t="shared" si="158"/>
        <v>0</v>
      </c>
      <c r="AV239" s="223">
        <f t="shared" si="158"/>
        <v>0</v>
      </c>
      <c r="AW239" s="223">
        <f t="shared" si="158"/>
        <v>0</v>
      </c>
      <c r="AX239" s="223">
        <f t="shared" si="158"/>
        <v>0</v>
      </c>
      <c r="AY239" s="223">
        <f t="shared" si="158"/>
        <v>0</v>
      </c>
      <c r="AZ239" s="242"/>
      <c r="BA239" s="244">
        <f t="shared" si="121"/>
        <v>0.41087070886237331</v>
      </c>
      <c r="BB239" s="244">
        <f t="shared" si="122"/>
        <v>5.9622251402272688E-2</v>
      </c>
      <c r="BC239" s="244">
        <f t="shared" si="123"/>
        <v>0</v>
      </c>
      <c r="BD239" s="244">
        <f t="shared" si="124"/>
        <v>5.027171281810514E-5</v>
      </c>
      <c r="BE239" s="244">
        <f t="shared" si="125"/>
        <v>1.5081513845431542E-3</v>
      </c>
      <c r="BF239" s="244">
        <f t="shared" si="126"/>
        <v>0</v>
      </c>
      <c r="BG239" s="244">
        <f t="shared" si="127"/>
        <v>3.0665744819044133E-2</v>
      </c>
      <c r="BH239" s="244">
        <f t="shared" si="128"/>
        <v>0</v>
      </c>
      <c r="BI239" s="244">
        <f t="shared" si="129"/>
        <v>0</v>
      </c>
      <c r="BJ239" s="244">
        <f t="shared" si="130"/>
        <v>0</v>
      </c>
      <c r="BK239" s="244">
        <f t="shared" si="131"/>
        <v>0</v>
      </c>
      <c r="BL239" s="244">
        <f t="shared" si="132"/>
        <v>0</v>
      </c>
      <c r="BM239" s="244">
        <f t="shared" si="133"/>
        <v>0</v>
      </c>
      <c r="BN239" s="244">
        <f t="shared" si="134"/>
        <v>1.4578796717250489E-3</v>
      </c>
      <c r="BO239" s="244">
        <f t="shared" si="135"/>
        <v>5.9622251402272688E-2</v>
      </c>
      <c r="BP239" s="244">
        <f t="shared" si="136"/>
        <v>0</v>
      </c>
      <c r="BQ239" s="244">
        <f t="shared" si="137"/>
        <v>5.027171281810514E-5</v>
      </c>
      <c r="BR239" s="244">
        <f t="shared" si="138"/>
        <v>1.5081513845431542E-3</v>
      </c>
      <c r="BS239" s="244">
        <f t="shared" si="139"/>
        <v>0</v>
      </c>
      <c r="BT239" s="244">
        <f t="shared" si="140"/>
        <v>0</v>
      </c>
      <c r="BU239" s="244">
        <f t="shared" si="141"/>
        <v>0</v>
      </c>
      <c r="BV239" s="244">
        <f t="shared" si="142"/>
        <v>0</v>
      </c>
      <c r="BW239" s="244">
        <f t="shared" si="143"/>
        <v>0</v>
      </c>
      <c r="BX239" s="244">
        <f t="shared" si="144"/>
        <v>0</v>
      </c>
      <c r="BY239" s="244"/>
      <c r="BZ239" s="244">
        <f t="shared" si="145"/>
        <v>0.4094128291906482</v>
      </c>
      <c r="CA239" s="244">
        <f t="shared" si="146"/>
        <v>0</v>
      </c>
      <c r="CB239" s="244">
        <f t="shared" si="147"/>
        <v>0</v>
      </c>
      <c r="CC239" s="244">
        <f t="shared" si="148"/>
        <v>0</v>
      </c>
      <c r="CD239" s="244">
        <f t="shared" si="149"/>
        <v>0</v>
      </c>
      <c r="CE239" s="244">
        <f t="shared" si="150"/>
        <v>0</v>
      </c>
      <c r="CF239" s="244">
        <f t="shared" si="151"/>
        <v>0</v>
      </c>
      <c r="CG239" s="244">
        <f t="shared" si="152"/>
        <v>0</v>
      </c>
      <c r="CH239" s="244">
        <f t="shared" si="153"/>
        <v>0</v>
      </c>
      <c r="CI239" s="244">
        <f t="shared" si="154"/>
        <v>0</v>
      </c>
      <c r="CJ239" s="244">
        <f t="shared" si="155"/>
        <v>0</v>
      </c>
    </row>
    <row r="240" spans="1:88" ht="60">
      <c r="A240" s="222" t="s">
        <v>3643</v>
      </c>
      <c r="B240" s="232">
        <v>106889</v>
      </c>
      <c r="C240" s="232" t="s">
        <v>1848</v>
      </c>
      <c r="D240" s="232"/>
      <c r="E240" s="232" t="s">
        <v>1849</v>
      </c>
      <c r="F240" s="232"/>
      <c r="G240" s="232">
        <v>9216</v>
      </c>
      <c r="H240" s="232" t="s">
        <v>1850</v>
      </c>
      <c r="I240" s="232" t="s">
        <v>126</v>
      </c>
      <c r="J240" s="232" t="s">
        <v>700</v>
      </c>
      <c r="K240" s="232" t="s">
        <v>1851</v>
      </c>
      <c r="L240" s="232" t="s">
        <v>1852</v>
      </c>
      <c r="M240" s="232">
        <v>2022</v>
      </c>
      <c r="N240" s="232">
        <v>3538402</v>
      </c>
      <c r="O240" s="239">
        <f t="shared" si="120"/>
        <v>2.1602171903016072E-3</v>
      </c>
      <c r="P240" s="232">
        <v>85.8</v>
      </c>
      <c r="Q240" s="232">
        <v>8.1</v>
      </c>
      <c r="R240" s="232">
        <v>0</v>
      </c>
      <c r="S240" s="232">
        <v>0</v>
      </c>
      <c r="T240" s="232">
        <v>0</v>
      </c>
      <c r="U240" s="232">
        <v>0</v>
      </c>
      <c r="V240" s="232">
        <v>6.1</v>
      </c>
      <c r="W240" s="232">
        <v>0</v>
      </c>
      <c r="X240" s="232">
        <v>0</v>
      </c>
      <c r="Y240" s="232">
        <v>0</v>
      </c>
      <c r="Z240" s="232">
        <v>0</v>
      </c>
      <c r="AA240" s="232">
        <v>0</v>
      </c>
      <c r="AB240" s="232"/>
      <c r="AC240" s="232">
        <v>0</v>
      </c>
      <c r="AD240" s="232">
        <v>8.1</v>
      </c>
      <c r="AE240" s="232">
        <v>0</v>
      </c>
      <c r="AF240" s="232">
        <v>0</v>
      </c>
      <c r="AG240" s="232">
        <v>0</v>
      </c>
      <c r="AH240" s="232">
        <v>0</v>
      </c>
      <c r="AI240" s="232">
        <v>0</v>
      </c>
      <c r="AJ240" s="232">
        <v>0</v>
      </c>
      <c r="AK240" s="232">
        <v>0</v>
      </c>
      <c r="AL240" s="232">
        <v>0</v>
      </c>
      <c r="AM240" s="232">
        <v>0</v>
      </c>
      <c r="AN240" s="233"/>
      <c r="AO240" s="223">
        <f t="shared" si="157"/>
        <v>85.8</v>
      </c>
      <c r="AP240" s="223">
        <f t="shared" si="157"/>
        <v>0</v>
      </c>
      <c r="AQ240" s="223">
        <f t="shared" si="157"/>
        <v>0</v>
      </c>
      <c r="AR240" s="223">
        <f t="shared" si="156"/>
        <v>0</v>
      </c>
      <c r="AS240" s="223">
        <f t="shared" si="156"/>
        <v>0</v>
      </c>
      <c r="AT240" s="223">
        <f t="shared" si="156"/>
        <v>0</v>
      </c>
      <c r="AU240" s="223">
        <f t="shared" si="158"/>
        <v>0</v>
      </c>
      <c r="AV240" s="223">
        <f t="shared" si="158"/>
        <v>0</v>
      </c>
      <c r="AW240" s="223">
        <f t="shared" si="158"/>
        <v>0</v>
      </c>
      <c r="AX240" s="223">
        <f t="shared" si="158"/>
        <v>0</v>
      </c>
      <c r="AY240" s="223">
        <f t="shared" si="158"/>
        <v>0</v>
      </c>
      <c r="AZ240" s="242"/>
      <c r="BA240" s="244">
        <f t="shared" si="121"/>
        <v>0.1853466349278779</v>
      </c>
      <c r="BB240" s="244">
        <f t="shared" si="122"/>
        <v>1.7497759241443017E-2</v>
      </c>
      <c r="BC240" s="244">
        <f t="shared" si="123"/>
        <v>0</v>
      </c>
      <c r="BD240" s="244">
        <f t="shared" si="124"/>
        <v>0</v>
      </c>
      <c r="BE240" s="244">
        <f t="shared" si="125"/>
        <v>0</v>
      </c>
      <c r="BF240" s="244">
        <f t="shared" si="126"/>
        <v>0</v>
      </c>
      <c r="BG240" s="244">
        <f t="shared" si="127"/>
        <v>1.3177324860839803E-2</v>
      </c>
      <c r="BH240" s="244">
        <f t="shared" si="128"/>
        <v>0</v>
      </c>
      <c r="BI240" s="244">
        <f t="shared" si="129"/>
        <v>0</v>
      </c>
      <c r="BJ240" s="244">
        <f t="shared" si="130"/>
        <v>0</v>
      </c>
      <c r="BK240" s="244">
        <f t="shared" si="131"/>
        <v>0</v>
      </c>
      <c r="BL240" s="244">
        <f t="shared" si="132"/>
        <v>0</v>
      </c>
      <c r="BM240" s="244">
        <f t="shared" si="133"/>
        <v>0</v>
      </c>
      <c r="BN240" s="244">
        <f t="shared" si="134"/>
        <v>0</v>
      </c>
      <c r="BO240" s="244">
        <f t="shared" si="135"/>
        <v>1.7497759241443017E-2</v>
      </c>
      <c r="BP240" s="244">
        <f t="shared" si="136"/>
        <v>0</v>
      </c>
      <c r="BQ240" s="244">
        <f t="shared" si="137"/>
        <v>0</v>
      </c>
      <c r="BR240" s="244">
        <f t="shared" si="138"/>
        <v>0</v>
      </c>
      <c r="BS240" s="244">
        <f t="shared" si="139"/>
        <v>0</v>
      </c>
      <c r="BT240" s="244">
        <f t="shared" si="140"/>
        <v>0</v>
      </c>
      <c r="BU240" s="244">
        <f t="shared" si="141"/>
        <v>0</v>
      </c>
      <c r="BV240" s="244">
        <f t="shared" si="142"/>
        <v>0</v>
      </c>
      <c r="BW240" s="244">
        <f t="shared" si="143"/>
        <v>0</v>
      </c>
      <c r="BX240" s="244">
        <f t="shared" si="144"/>
        <v>0</v>
      </c>
      <c r="BY240" s="244"/>
      <c r="BZ240" s="244">
        <f t="shared" si="145"/>
        <v>0.1853466349278779</v>
      </c>
      <c r="CA240" s="244">
        <f t="shared" si="146"/>
        <v>0</v>
      </c>
      <c r="CB240" s="244">
        <f t="shared" si="147"/>
        <v>0</v>
      </c>
      <c r="CC240" s="244">
        <f t="shared" si="148"/>
        <v>0</v>
      </c>
      <c r="CD240" s="244">
        <f t="shared" si="149"/>
        <v>0</v>
      </c>
      <c r="CE240" s="244">
        <f t="shared" si="150"/>
        <v>0</v>
      </c>
      <c r="CF240" s="244">
        <f t="shared" si="151"/>
        <v>0</v>
      </c>
      <c r="CG240" s="244">
        <f t="shared" si="152"/>
        <v>0</v>
      </c>
      <c r="CH240" s="244">
        <f t="shared" si="153"/>
        <v>0</v>
      </c>
      <c r="CI240" s="244">
        <f t="shared" si="154"/>
        <v>0</v>
      </c>
      <c r="CJ240" s="244">
        <f t="shared" si="155"/>
        <v>0</v>
      </c>
    </row>
    <row r="241" spans="1:88" ht="60">
      <c r="A241" s="222" t="s">
        <v>3643</v>
      </c>
      <c r="B241" s="232">
        <v>111195</v>
      </c>
      <c r="C241" s="232" t="s">
        <v>1853</v>
      </c>
      <c r="D241" s="232"/>
      <c r="E241" s="232" t="s">
        <v>1854</v>
      </c>
      <c r="F241" s="232"/>
      <c r="G241" s="232">
        <v>8585</v>
      </c>
      <c r="H241" s="232" t="s">
        <v>1855</v>
      </c>
      <c r="I241" s="232" t="s">
        <v>126</v>
      </c>
      <c r="J241" s="232" t="s">
        <v>700</v>
      </c>
      <c r="K241" s="232" t="s">
        <v>1856</v>
      </c>
      <c r="L241" s="232" t="s">
        <v>1857</v>
      </c>
      <c r="M241" s="232">
        <v>2022</v>
      </c>
      <c r="N241" s="232">
        <v>6673751</v>
      </c>
      <c r="O241" s="239">
        <f t="shared" si="120"/>
        <v>4.0743679304930704E-3</v>
      </c>
      <c r="P241" s="232">
        <v>84.5</v>
      </c>
      <c r="Q241" s="232">
        <v>8.3000000000000007</v>
      </c>
      <c r="R241" s="232">
        <v>0</v>
      </c>
      <c r="S241" s="232">
        <v>0</v>
      </c>
      <c r="T241" s="232">
        <v>1.1000000000000001</v>
      </c>
      <c r="U241" s="232">
        <v>0</v>
      </c>
      <c r="V241" s="232">
        <v>6.1</v>
      </c>
      <c r="W241" s="232">
        <v>0</v>
      </c>
      <c r="X241" s="232">
        <v>0</v>
      </c>
      <c r="Y241" s="232">
        <v>0</v>
      </c>
      <c r="Z241" s="232">
        <v>0</v>
      </c>
      <c r="AA241" s="232">
        <v>0</v>
      </c>
      <c r="AB241" s="232"/>
      <c r="AC241" s="232">
        <v>84.5</v>
      </c>
      <c r="AD241" s="232">
        <v>8.3000000000000007</v>
      </c>
      <c r="AE241" s="232">
        <v>0</v>
      </c>
      <c r="AF241" s="232">
        <v>0</v>
      </c>
      <c r="AG241" s="232">
        <v>1.1000000000000001</v>
      </c>
      <c r="AH241" s="232">
        <v>0</v>
      </c>
      <c r="AI241" s="232">
        <v>0</v>
      </c>
      <c r="AJ241" s="232">
        <v>0</v>
      </c>
      <c r="AK241" s="232">
        <v>0</v>
      </c>
      <c r="AL241" s="232">
        <v>0</v>
      </c>
      <c r="AM241" s="232">
        <v>0</v>
      </c>
      <c r="AN241" s="233"/>
      <c r="AO241" s="223">
        <f t="shared" si="157"/>
        <v>0</v>
      </c>
      <c r="AP241" s="223">
        <f t="shared" si="157"/>
        <v>0</v>
      </c>
      <c r="AQ241" s="223">
        <f t="shared" si="157"/>
        <v>0</v>
      </c>
      <c r="AR241" s="223">
        <f t="shared" si="156"/>
        <v>0</v>
      </c>
      <c r="AS241" s="223">
        <f t="shared" si="156"/>
        <v>0</v>
      </c>
      <c r="AT241" s="223">
        <f t="shared" si="156"/>
        <v>0</v>
      </c>
      <c r="AU241" s="223">
        <f t="shared" si="158"/>
        <v>0</v>
      </c>
      <c r="AV241" s="223">
        <f t="shared" si="158"/>
        <v>0</v>
      </c>
      <c r="AW241" s="223">
        <f t="shared" si="158"/>
        <v>0</v>
      </c>
      <c r="AX241" s="223">
        <f t="shared" si="158"/>
        <v>0</v>
      </c>
      <c r="AY241" s="223">
        <f t="shared" si="158"/>
        <v>0</v>
      </c>
      <c r="AZ241" s="242"/>
      <c r="BA241" s="244">
        <f t="shared" si="121"/>
        <v>0.34428409012666444</v>
      </c>
      <c r="BB241" s="244">
        <f t="shared" si="122"/>
        <v>3.3817253823092489E-2</v>
      </c>
      <c r="BC241" s="244">
        <f t="shared" si="123"/>
        <v>0</v>
      </c>
      <c r="BD241" s="244">
        <f t="shared" si="124"/>
        <v>0</v>
      </c>
      <c r="BE241" s="244">
        <f t="shared" si="125"/>
        <v>4.4818047235423777E-3</v>
      </c>
      <c r="BF241" s="244">
        <f t="shared" si="126"/>
        <v>0</v>
      </c>
      <c r="BG241" s="244">
        <f t="shared" si="127"/>
        <v>2.4853644376007726E-2</v>
      </c>
      <c r="BH241" s="244">
        <f t="shared" si="128"/>
        <v>0</v>
      </c>
      <c r="BI241" s="244">
        <f t="shared" si="129"/>
        <v>0</v>
      </c>
      <c r="BJ241" s="244">
        <f t="shared" si="130"/>
        <v>0</v>
      </c>
      <c r="BK241" s="244">
        <f t="shared" si="131"/>
        <v>0</v>
      </c>
      <c r="BL241" s="244">
        <f t="shared" si="132"/>
        <v>0</v>
      </c>
      <c r="BM241" s="244">
        <f t="shared" si="133"/>
        <v>0</v>
      </c>
      <c r="BN241" s="244">
        <f t="shared" si="134"/>
        <v>0.34428409012666444</v>
      </c>
      <c r="BO241" s="244">
        <f t="shared" si="135"/>
        <v>3.3817253823092489E-2</v>
      </c>
      <c r="BP241" s="244">
        <f t="shared" si="136"/>
        <v>0</v>
      </c>
      <c r="BQ241" s="244">
        <f t="shared" si="137"/>
        <v>0</v>
      </c>
      <c r="BR241" s="244">
        <f t="shared" si="138"/>
        <v>4.4818047235423777E-3</v>
      </c>
      <c r="BS241" s="244">
        <f t="shared" si="139"/>
        <v>0</v>
      </c>
      <c r="BT241" s="244">
        <f t="shared" si="140"/>
        <v>0</v>
      </c>
      <c r="BU241" s="244">
        <f t="shared" si="141"/>
        <v>0</v>
      </c>
      <c r="BV241" s="244">
        <f t="shared" si="142"/>
        <v>0</v>
      </c>
      <c r="BW241" s="244">
        <f t="shared" si="143"/>
        <v>0</v>
      </c>
      <c r="BX241" s="244">
        <f t="shared" si="144"/>
        <v>0</v>
      </c>
      <c r="BY241" s="244"/>
      <c r="BZ241" s="244">
        <f t="shared" si="145"/>
        <v>0</v>
      </c>
      <c r="CA241" s="244">
        <f t="shared" si="146"/>
        <v>0</v>
      </c>
      <c r="CB241" s="244">
        <f t="shared" si="147"/>
        <v>0</v>
      </c>
      <c r="CC241" s="244">
        <f t="shared" si="148"/>
        <v>0</v>
      </c>
      <c r="CD241" s="244">
        <f t="shared" si="149"/>
        <v>0</v>
      </c>
      <c r="CE241" s="244">
        <f t="shared" si="150"/>
        <v>0</v>
      </c>
      <c r="CF241" s="244">
        <f t="shared" si="151"/>
        <v>0</v>
      </c>
      <c r="CG241" s="244">
        <f t="shared" si="152"/>
        <v>0</v>
      </c>
      <c r="CH241" s="244">
        <f t="shared" si="153"/>
        <v>0</v>
      </c>
      <c r="CI241" s="244">
        <f t="shared" si="154"/>
        <v>0</v>
      </c>
      <c r="CJ241" s="244">
        <f t="shared" si="155"/>
        <v>0</v>
      </c>
    </row>
    <row r="242" spans="1:88" ht="60">
      <c r="A242" s="222" t="s">
        <v>3643</v>
      </c>
      <c r="B242" s="232">
        <v>101541</v>
      </c>
      <c r="C242" s="232" t="s">
        <v>1858</v>
      </c>
      <c r="D242" s="232"/>
      <c r="E242" s="232" t="s">
        <v>1859</v>
      </c>
      <c r="F242" s="232"/>
      <c r="G242" s="232">
        <v>8265</v>
      </c>
      <c r="H242" s="232" t="s">
        <v>1860</v>
      </c>
      <c r="I242" s="232" t="s">
        <v>126</v>
      </c>
      <c r="J242" s="232" t="s">
        <v>700</v>
      </c>
      <c r="K242" s="232" t="s">
        <v>1861</v>
      </c>
      <c r="L242" s="232"/>
      <c r="M242" s="232">
        <v>2022</v>
      </c>
      <c r="N242" s="232">
        <v>2985460</v>
      </c>
      <c r="O242" s="239">
        <f t="shared" si="120"/>
        <v>1.822642541169103E-3</v>
      </c>
      <c r="P242" s="232">
        <v>82.74</v>
      </c>
      <c r="Q242" s="232">
        <v>8.44</v>
      </c>
      <c r="R242" s="232">
        <v>0</v>
      </c>
      <c r="S242" s="232">
        <v>0</v>
      </c>
      <c r="T242" s="232">
        <v>2.72</v>
      </c>
      <c r="U242" s="232">
        <v>0</v>
      </c>
      <c r="V242" s="232">
        <v>6.1</v>
      </c>
      <c r="W242" s="232">
        <v>0</v>
      </c>
      <c r="X242" s="232">
        <v>0</v>
      </c>
      <c r="Y242" s="232">
        <v>0</v>
      </c>
      <c r="Z242" s="232">
        <v>0</v>
      </c>
      <c r="AA242" s="232">
        <v>0</v>
      </c>
      <c r="AB242" s="232"/>
      <c r="AC242" s="232">
        <v>82.74</v>
      </c>
      <c r="AD242" s="232">
        <v>8.44</v>
      </c>
      <c r="AE242" s="232">
        <v>0</v>
      </c>
      <c r="AF242" s="232">
        <v>0</v>
      </c>
      <c r="AG242" s="232">
        <v>2.72</v>
      </c>
      <c r="AH242" s="232">
        <v>0</v>
      </c>
      <c r="AI242" s="232">
        <v>0</v>
      </c>
      <c r="AJ242" s="232">
        <v>0</v>
      </c>
      <c r="AK242" s="232">
        <v>0</v>
      </c>
      <c r="AL242" s="232">
        <v>0</v>
      </c>
      <c r="AM242" s="232">
        <v>0</v>
      </c>
      <c r="AN242" s="233"/>
      <c r="AO242" s="223">
        <f t="shared" si="157"/>
        <v>0</v>
      </c>
      <c r="AP242" s="223">
        <f t="shared" si="157"/>
        <v>0</v>
      </c>
      <c r="AQ242" s="223">
        <f t="shared" si="157"/>
        <v>0</v>
      </c>
      <c r="AR242" s="223">
        <f t="shared" si="156"/>
        <v>0</v>
      </c>
      <c r="AS242" s="223">
        <f t="shared" si="156"/>
        <v>0</v>
      </c>
      <c r="AT242" s="223">
        <f t="shared" si="156"/>
        <v>0</v>
      </c>
      <c r="AU242" s="223">
        <f t="shared" si="158"/>
        <v>0</v>
      </c>
      <c r="AV242" s="223">
        <f t="shared" si="158"/>
        <v>0</v>
      </c>
      <c r="AW242" s="223">
        <f t="shared" si="158"/>
        <v>0</v>
      </c>
      <c r="AX242" s="223">
        <f t="shared" si="158"/>
        <v>0</v>
      </c>
      <c r="AY242" s="223">
        <f t="shared" si="158"/>
        <v>0</v>
      </c>
      <c r="AZ242" s="242"/>
      <c r="BA242" s="244">
        <f t="shared" si="121"/>
        <v>0.15080544385633157</v>
      </c>
      <c r="BB242" s="244">
        <f t="shared" si="122"/>
        <v>1.5383103047467228E-2</v>
      </c>
      <c r="BC242" s="244">
        <f t="shared" si="123"/>
        <v>0</v>
      </c>
      <c r="BD242" s="244">
        <f t="shared" si="124"/>
        <v>0</v>
      </c>
      <c r="BE242" s="244">
        <f t="shared" si="125"/>
        <v>4.9575877119799605E-3</v>
      </c>
      <c r="BF242" s="244">
        <f t="shared" si="126"/>
        <v>0</v>
      </c>
      <c r="BG242" s="244">
        <f t="shared" si="127"/>
        <v>1.1118119501131528E-2</v>
      </c>
      <c r="BH242" s="244">
        <f t="shared" si="128"/>
        <v>0</v>
      </c>
      <c r="BI242" s="244">
        <f t="shared" si="129"/>
        <v>0</v>
      </c>
      <c r="BJ242" s="244">
        <f t="shared" si="130"/>
        <v>0</v>
      </c>
      <c r="BK242" s="244">
        <f t="shared" si="131"/>
        <v>0</v>
      </c>
      <c r="BL242" s="244">
        <f t="shared" si="132"/>
        <v>0</v>
      </c>
      <c r="BM242" s="244">
        <f t="shared" si="133"/>
        <v>0</v>
      </c>
      <c r="BN242" s="244">
        <f t="shared" si="134"/>
        <v>0.15080544385633157</v>
      </c>
      <c r="BO242" s="244">
        <f t="shared" si="135"/>
        <v>1.5383103047467228E-2</v>
      </c>
      <c r="BP242" s="244">
        <f t="shared" si="136"/>
        <v>0</v>
      </c>
      <c r="BQ242" s="244">
        <f t="shared" si="137"/>
        <v>0</v>
      </c>
      <c r="BR242" s="244">
        <f t="shared" si="138"/>
        <v>4.9575877119799605E-3</v>
      </c>
      <c r="BS242" s="244">
        <f t="shared" si="139"/>
        <v>0</v>
      </c>
      <c r="BT242" s="244">
        <f t="shared" si="140"/>
        <v>0</v>
      </c>
      <c r="BU242" s="244">
        <f t="shared" si="141"/>
        <v>0</v>
      </c>
      <c r="BV242" s="244">
        <f t="shared" si="142"/>
        <v>0</v>
      </c>
      <c r="BW242" s="244">
        <f t="shared" si="143"/>
        <v>0</v>
      </c>
      <c r="BX242" s="244">
        <f t="shared" si="144"/>
        <v>0</v>
      </c>
      <c r="BY242" s="244"/>
      <c r="BZ242" s="244">
        <f t="shared" si="145"/>
        <v>0</v>
      </c>
      <c r="CA242" s="244">
        <f t="shared" si="146"/>
        <v>0</v>
      </c>
      <c r="CB242" s="244">
        <f t="shared" si="147"/>
        <v>0</v>
      </c>
      <c r="CC242" s="244">
        <f t="shared" si="148"/>
        <v>0</v>
      </c>
      <c r="CD242" s="244">
        <f t="shared" si="149"/>
        <v>0</v>
      </c>
      <c r="CE242" s="244">
        <f t="shared" si="150"/>
        <v>0</v>
      </c>
      <c r="CF242" s="244">
        <f t="shared" si="151"/>
        <v>0</v>
      </c>
      <c r="CG242" s="244">
        <f t="shared" si="152"/>
        <v>0</v>
      </c>
      <c r="CH242" s="244">
        <f t="shared" si="153"/>
        <v>0</v>
      </c>
      <c r="CI242" s="244">
        <f t="shared" si="154"/>
        <v>0</v>
      </c>
      <c r="CJ242" s="244">
        <f t="shared" si="155"/>
        <v>0</v>
      </c>
    </row>
    <row r="243" spans="1:88" ht="60">
      <c r="A243" s="222" t="s">
        <v>3643</v>
      </c>
      <c r="B243" s="232">
        <v>102037</v>
      </c>
      <c r="C243" s="232" t="s">
        <v>1862</v>
      </c>
      <c r="D243" s="232"/>
      <c r="E243" s="232" t="s">
        <v>1863</v>
      </c>
      <c r="F243" s="232"/>
      <c r="G243" s="232">
        <v>8505</v>
      </c>
      <c r="H243" s="232" t="s">
        <v>1864</v>
      </c>
      <c r="I243" s="232" t="s">
        <v>126</v>
      </c>
      <c r="J243" s="232" t="s">
        <v>700</v>
      </c>
      <c r="K243" s="232" t="s">
        <v>1865</v>
      </c>
      <c r="L243" s="232" t="s">
        <v>1866</v>
      </c>
      <c r="M243" s="232">
        <v>2022</v>
      </c>
      <c r="N243" s="232">
        <v>7884430</v>
      </c>
      <c r="O243" s="239">
        <f t="shared" si="120"/>
        <v>4.8134952506045676E-3</v>
      </c>
      <c r="P243" s="232">
        <v>74.36</v>
      </c>
      <c r="Q243" s="232">
        <v>11.87</v>
      </c>
      <c r="R243" s="232">
        <v>0</v>
      </c>
      <c r="S243" s="232">
        <v>0</v>
      </c>
      <c r="T243" s="232">
        <v>7.67</v>
      </c>
      <c r="U243" s="232">
        <v>0</v>
      </c>
      <c r="V243" s="232">
        <v>6.1</v>
      </c>
      <c r="W243" s="232">
        <v>0</v>
      </c>
      <c r="X243" s="232">
        <v>0</v>
      </c>
      <c r="Y243" s="232">
        <v>0</v>
      </c>
      <c r="Z243" s="232">
        <v>0</v>
      </c>
      <c r="AA243" s="232">
        <v>0</v>
      </c>
      <c r="AB243" s="232"/>
      <c r="AC243" s="232">
        <v>74.36</v>
      </c>
      <c r="AD243" s="232">
        <v>11.87</v>
      </c>
      <c r="AE243" s="232">
        <v>0</v>
      </c>
      <c r="AF243" s="232">
        <v>0</v>
      </c>
      <c r="AG243" s="232">
        <v>7.67</v>
      </c>
      <c r="AH243" s="232">
        <v>0</v>
      </c>
      <c r="AI243" s="232">
        <v>0</v>
      </c>
      <c r="AJ243" s="232">
        <v>0</v>
      </c>
      <c r="AK243" s="232">
        <v>0</v>
      </c>
      <c r="AL243" s="232">
        <v>0</v>
      </c>
      <c r="AM243" s="232">
        <v>0</v>
      </c>
      <c r="AN243" s="233"/>
      <c r="AO243" s="223">
        <f t="shared" si="157"/>
        <v>0</v>
      </c>
      <c r="AP243" s="223">
        <f t="shared" si="157"/>
        <v>0</v>
      </c>
      <c r="AQ243" s="223">
        <f t="shared" si="157"/>
        <v>0</v>
      </c>
      <c r="AR243" s="223">
        <f t="shared" si="156"/>
        <v>0</v>
      </c>
      <c r="AS243" s="223">
        <f t="shared" si="156"/>
        <v>0</v>
      </c>
      <c r="AT243" s="223">
        <f t="shared" si="156"/>
        <v>0</v>
      </c>
      <c r="AU243" s="223">
        <f t="shared" si="158"/>
        <v>0</v>
      </c>
      <c r="AV243" s="223">
        <f t="shared" si="158"/>
        <v>0</v>
      </c>
      <c r="AW243" s="223">
        <f t="shared" si="158"/>
        <v>0</v>
      </c>
      <c r="AX243" s="223">
        <f t="shared" si="158"/>
        <v>0</v>
      </c>
      <c r="AY243" s="223">
        <f t="shared" si="158"/>
        <v>0</v>
      </c>
      <c r="AZ243" s="242"/>
      <c r="BA243" s="244">
        <f t="shared" si="121"/>
        <v>0.35793150683495562</v>
      </c>
      <c r="BB243" s="244">
        <f t="shared" si="122"/>
        <v>5.7136188624676211E-2</v>
      </c>
      <c r="BC243" s="244">
        <f t="shared" si="123"/>
        <v>0</v>
      </c>
      <c r="BD243" s="244">
        <f t="shared" si="124"/>
        <v>0</v>
      </c>
      <c r="BE243" s="244">
        <f t="shared" si="125"/>
        <v>3.6919508572137036E-2</v>
      </c>
      <c r="BF243" s="244">
        <f t="shared" si="126"/>
        <v>0</v>
      </c>
      <c r="BG243" s="244">
        <f t="shared" si="127"/>
        <v>2.9362321028687861E-2</v>
      </c>
      <c r="BH243" s="244">
        <f t="shared" si="128"/>
        <v>0</v>
      </c>
      <c r="BI243" s="244">
        <f t="shared" si="129"/>
        <v>0</v>
      </c>
      <c r="BJ243" s="244">
        <f t="shared" si="130"/>
        <v>0</v>
      </c>
      <c r="BK243" s="244">
        <f t="shared" si="131"/>
        <v>0</v>
      </c>
      <c r="BL243" s="244">
        <f t="shared" si="132"/>
        <v>0</v>
      </c>
      <c r="BM243" s="244">
        <f t="shared" si="133"/>
        <v>0</v>
      </c>
      <c r="BN243" s="244">
        <f t="shared" si="134"/>
        <v>0.35793150683495562</v>
      </c>
      <c r="BO243" s="244">
        <f t="shared" si="135"/>
        <v>5.7136188624676211E-2</v>
      </c>
      <c r="BP243" s="244">
        <f t="shared" si="136"/>
        <v>0</v>
      </c>
      <c r="BQ243" s="244">
        <f t="shared" si="137"/>
        <v>0</v>
      </c>
      <c r="BR243" s="244">
        <f t="shared" si="138"/>
        <v>3.6919508572137036E-2</v>
      </c>
      <c r="BS243" s="244">
        <f t="shared" si="139"/>
        <v>0</v>
      </c>
      <c r="BT243" s="244">
        <f t="shared" si="140"/>
        <v>0</v>
      </c>
      <c r="BU243" s="244">
        <f t="shared" si="141"/>
        <v>0</v>
      </c>
      <c r="BV243" s="244">
        <f t="shared" si="142"/>
        <v>0</v>
      </c>
      <c r="BW243" s="244">
        <f t="shared" si="143"/>
        <v>0</v>
      </c>
      <c r="BX243" s="244">
        <f t="shared" si="144"/>
        <v>0</v>
      </c>
      <c r="BY243" s="244"/>
      <c r="BZ243" s="244">
        <f t="shared" si="145"/>
        <v>0</v>
      </c>
      <c r="CA243" s="244">
        <f t="shared" si="146"/>
        <v>0</v>
      </c>
      <c r="CB243" s="244">
        <f t="shared" si="147"/>
        <v>0</v>
      </c>
      <c r="CC243" s="244">
        <f t="shared" si="148"/>
        <v>0</v>
      </c>
      <c r="CD243" s="244">
        <f t="shared" si="149"/>
        <v>0</v>
      </c>
      <c r="CE243" s="244">
        <f t="shared" si="150"/>
        <v>0</v>
      </c>
      <c r="CF243" s="244">
        <f t="shared" si="151"/>
        <v>0</v>
      </c>
      <c r="CG243" s="244">
        <f t="shared" si="152"/>
        <v>0</v>
      </c>
      <c r="CH243" s="244">
        <f t="shared" si="153"/>
        <v>0</v>
      </c>
      <c r="CI243" s="244">
        <f t="shared" si="154"/>
        <v>0</v>
      </c>
      <c r="CJ243" s="244">
        <f t="shared" si="155"/>
        <v>0</v>
      </c>
    </row>
    <row r="244" spans="1:88" ht="60">
      <c r="A244" s="222" t="s">
        <v>3643</v>
      </c>
      <c r="B244" s="232">
        <v>103722</v>
      </c>
      <c r="C244" s="232" t="s">
        <v>1867</v>
      </c>
      <c r="D244" s="232"/>
      <c r="E244" s="232" t="s">
        <v>1868</v>
      </c>
      <c r="F244" s="232"/>
      <c r="G244" s="232">
        <v>7412</v>
      </c>
      <c r="H244" s="232" t="s">
        <v>1869</v>
      </c>
      <c r="I244" s="232" t="s">
        <v>122</v>
      </c>
      <c r="J244" s="232" t="s">
        <v>700</v>
      </c>
      <c r="K244" s="232" t="s">
        <v>1870</v>
      </c>
      <c r="L244" s="232" t="s">
        <v>1871</v>
      </c>
      <c r="M244" s="232">
        <v>2022</v>
      </c>
      <c r="N244" s="232">
        <v>3495115</v>
      </c>
      <c r="O244" s="239">
        <f t="shared" si="120"/>
        <v>2.0864085381371226E-3</v>
      </c>
      <c r="P244" s="232">
        <v>93.4</v>
      </c>
      <c r="Q244" s="232">
        <v>0.5</v>
      </c>
      <c r="R244" s="232">
        <v>0</v>
      </c>
      <c r="S244" s="232">
        <v>0</v>
      </c>
      <c r="T244" s="232">
        <v>0</v>
      </c>
      <c r="U244" s="232">
        <v>0</v>
      </c>
      <c r="V244" s="232">
        <v>6.1</v>
      </c>
      <c r="W244" s="232">
        <v>0</v>
      </c>
      <c r="X244" s="232">
        <v>0</v>
      </c>
      <c r="Y244" s="232">
        <v>0</v>
      </c>
      <c r="Z244" s="232">
        <v>0</v>
      </c>
      <c r="AA244" s="232">
        <v>0</v>
      </c>
      <c r="AB244" s="232"/>
      <c r="AC244" s="232">
        <v>93.4</v>
      </c>
      <c r="AD244" s="232">
        <v>0.5</v>
      </c>
      <c r="AE244" s="232">
        <v>0</v>
      </c>
      <c r="AF244" s="232">
        <v>0</v>
      </c>
      <c r="AG244" s="232">
        <v>0</v>
      </c>
      <c r="AH244" s="232">
        <v>0</v>
      </c>
      <c r="AI244" s="232">
        <v>0</v>
      </c>
      <c r="AJ244" s="232">
        <v>0</v>
      </c>
      <c r="AK244" s="232">
        <v>0</v>
      </c>
      <c r="AL244" s="232">
        <v>0</v>
      </c>
      <c r="AM244" s="232">
        <v>0</v>
      </c>
      <c r="AN244" s="233"/>
      <c r="AO244" s="223">
        <f t="shared" si="157"/>
        <v>0</v>
      </c>
      <c r="AP244" s="223">
        <f t="shared" si="157"/>
        <v>0</v>
      </c>
      <c r="AQ244" s="223">
        <f t="shared" si="157"/>
        <v>0</v>
      </c>
      <c r="AR244" s="223">
        <f t="shared" si="156"/>
        <v>0</v>
      </c>
      <c r="AS244" s="223">
        <f t="shared" si="156"/>
        <v>0</v>
      </c>
      <c r="AT244" s="223">
        <f t="shared" si="156"/>
        <v>0</v>
      </c>
      <c r="AU244" s="223">
        <f t="shared" si="158"/>
        <v>0</v>
      </c>
      <c r="AV244" s="223">
        <f t="shared" si="158"/>
        <v>0</v>
      </c>
      <c r="AW244" s="223">
        <f t="shared" si="158"/>
        <v>0</v>
      </c>
      <c r="AX244" s="223">
        <f t="shared" si="158"/>
        <v>0</v>
      </c>
      <c r="AY244" s="223">
        <f t="shared" si="158"/>
        <v>0</v>
      </c>
      <c r="AZ244" s="242"/>
      <c r="BA244" s="244">
        <f t="shared" si="121"/>
        <v>0.19487055746200727</v>
      </c>
      <c r="BB244" s="244">
        <f t="shared" si="122"/>
        <v>1.0432042690685613E-3</v>
      </c>
      <c r="BC244" s="244">
        <f t="shared" si="123"/>
        <v>0</v>
      </c>
      <c r="BD244" s="244">
        <f t="shared" si="124"/>
        <v>0</v>
      </c>
      <c r="BE244" s="244">
        <f t="shared" si="125"/>
        <v>0</v>
      </c>
      <c r="BF244" s="244">
        <f t="shared" si="126"/>
        <v>0</v>
      </c>
      <c r="BG244" s="244">
        <f t="shared" si="127"/>
        <v>1.2727092082636447E-2</v>
      </c>
      <c r="BH244" s="244">
        <f t="shared" si="128"/>
        <v>0</v>
      </c>
      <c r="BI244" s="244">
        <f t="shared" si="129"/>
        <v>0</v>
      </c>
      <c r="BJ244" s="244">
        <f t="shared" si="130"/>
        <v>0</v>
      </c>
      <c r="BK244" s="244">
        <f t="shared" si="131"/>
        <v>0</v>
      </c>
      <c r="BL244" s="244">
        <f t="shared" si="132"/>
        <v>0</v>
      </c>
      <c r="BM244" s="244">
        <f t="shared" si="133"/>
        <v>0</v>
      </c>
      <c r="BN244" s="244">
        <f t="shared" si="134"/>
        <v>0.19487055746200727</v>
      </c>
      <c r="BO244" s="244">
        <f t="shared" si="135"/>
        <v>1.0432042690685613E-3</v>
      </c>
      <c r="BP244" s="244">
        <f t="shared" si="136"/>
        <v>0</v>
      </c>
      <c r="BQ244" s="244">
        <f t="shared" si="137"/>
        <v>0</v>
      </c>
      <c r="BR244" s="244">
        <f t="shared" si="138"/>
        <v>0</v>
      </c>
      <c r="BS244" s="244">
        <f t="shared" si="139"/>
        <v>0</v>
      </c>
      <c r="BT244" s="244">
        <f t="shared" si="140"/>
        <v>0</v>
      </c>
      <c r="BU244" s="244">
        <f t="shared" si="141"/>
        <v>0</v>
      </c>
      <c r="BV244" s="244">
        <f t="shared" si="142"/>
        <v>0</v>
      </c>
      <c r="BW244" s="244">
        <f t="shared" si="143"/>
        <v>0</v>
      </c>
      <c r="BX244" s="244">
        <f t="shared" si="144"/>
        <v>0</v>
      </c>
      <c r="BY244" s="244"/>
      <c r="BZ244" s="244">
        <f t="shared" si="145"/>
        <v>0</v>
      </c>
      <c r="CA244" s="244">
        <f t="shared" si="146"/>
        <v>0</v>
      </c>
      <c r="CB244" s="244">
        <f t="shared" si="147"/>
        <v>0</v>
      </c>
      <c r="CC244" s="244">
        <f t="shared" si="148"/>
        <v>0</v>
      </c>
      <c r="CD244" s="244">
        <f t="shared" si="149"/>
        <v>0</v>
      </c>
      <c r="CE244" s="244">
        <f t="shared" si="150"/>
        <v>0</v>
      </c>
      <c r="CF244" s="244">
        <f t="shared" si="151"/>
        <v>0</v>
      </c>
      <c r="CG244" s="244">
        <f t="shared" si="152"/>
        <v>0</v>
      </c>
      <c r="CH244" s="244">
        <f t="shared" si="153"/>
        <v>0</v>
      </c>
      <c r="CI244" s="244">
        <f t="shared" si="154"/>
        <v>0</v>
      </c>
      <c r="CJ244" s="244">
        <f t="shared" si="155"/>
        <v>0</v>
      </c>
    </row>
    <row r="245" spans="1:88" ht="60">
      <c r="A245" s="222" t="s">
        <v>3643</v>
      </c>
      <c r="B245" s="232">
        <v>121312</v>
      </c>
      <c r="C245" s="232" t="s">
        <v>1872</v>
      </c>
      <c r="D245" s="232"/>
      <c r="E245" s="232" t="s">
        <v>1873</v>
      </c>
      <c r="F245" s="232" t="s">
        <v>1874</v>
      </c>
      <c r="G245" s="232">
        <v>8583</v>
      </c>
      <c r="H245" s="232" t="s">
        <v>1875</v>
      </c>
      <c r="I245" s="232" t="s">
        <v>126</v>
      </c>
      <c r="J245" s="232" t="s">
        <v>700</v>
      </c>
      <c r="K245" s="232" t="s">
        <v>1876</v>
      </c>
      <c r="L245" s="232"/>
      <c r="M245" s="232">
        <v>2022</v>
      </c>
      <c r="N245" s="232">
        <v>19463526</v>
      </c>
      <c r="O245" s="239">
        <f t="shared" si="120"/>
        <v>1.1882607869055659E-2</v>
      </c>
      <c r="P245" s="232">
        <v>76.8</v>
      </c>
      <c r="Q245" s="232">
        <v>4.7</v>
      </c>
      <c r="R245" s="232">
        <v>0</v>
      </c>
      <c r="S245" s="232">
        <v>0</v>
      </c>
      <c r="T245" s="232">
        <v>0.2</v>
      </c>
      <c r="U245" s="232">
        <v>0</v>
      </c>
      <c r="V245" s="232">
        <v>6.1</v>
      </c>
      <c r="W245" s="232">
        <v>12.2</v>
      </c>
      <c r="X245" s="232">
        <v>0</v>
      </c>
      <c r="Y245" s="232">
        <v>0</v>
      </c>
      <c r="Z245" s="232">
        <v>0</v>
      </c>
      <c r="AA245" s="232">
        <v>0</v>
      </c>
      <c r="AB245" s="232"/>
      <c r="AC245" s="232">
        <v>0.3</v>
      </c>
      <c r="AD245" s="232">
        <v>4.7</v>
      </c>
      <c r="AE245" s="232">
        <v>0</v>
      </c>
      <c r="AF245" s="232">
        <v>0</v>
      </c>
      <c r="AG245" s="232">
        <v>0.2</v>
      </c>
      <c r="AH245" s="232">
        <v>0</v>
      </c>
      <c r="AI245" s="232">
        <v>12.2</v>
      </c>
      <c r="AJ245" s="232">
        <v>0</v>
      </c>
      <c r="AK245" s="232">
        <v>0</v>
      </c>
      <c r="AL245" s="232">
        <v>0</v>
      </c>
      <c r="AM245" s="232">
        <v>0</v>
      </c>
      <c r="AN245" s="233"/>
      <c r="AO245" s="223">
        <f t="shared" si="157"/>
        <v>76.5</v>
      </c>
      <c r="AP245" s="223">
        <f t="shared" si="157"/>
        <v>0</v>
      </c>
      <c r="AQ245" s="223">
        <f t="shared" si="157"/>
        <v>0</v>
      </c>
      <c r="AR245" s="223">
        <f t="shared" si="156"/>
        <v>0</v>
      </c>
      <c r="AS245" s="223">
        <f t="shared" si="156"/>
        <v>0</v>
      </c>
      <c r="AT245" s="223">
        <f t="shared" si="156"/>
        <v>0</v>
      </c>
      <c r="AU245" s="223">
        <f t="shared" si="158"/>
        <v>0</v>
      </c>
      <c r="AV245" s="223">
        <f t="shared" si="158"/>
        <v>0</v>
      </c>
      <c r="AW245" s="223">
        <f t="shared" si="158"/>
        <v>0</v>
      </c>
      <c r="AX245" s="223">
        <f t="shared" si="158"/>
        <v>0</v>
      </c>
      <c r="AY245" s="223">
        <f t="shared" si="158"/>
        <v>0</v>
      </c>
      <c r="AZ245" s="242"/>
      <c r="BA245" s="244">
        <f t="shared" si="121"/>
        <v>0.91258428434347461</v>
      </c>
      <c r="BB245" s="244">
        <f t="shared" si="122"/>
        <v>5.5848256984561598E-2</v>
      </c>
      <c r="BC245" s="244">
        <f t="shared" si="123"/>
        <v>0</v>
      </c>
      <c r="BD245" s="244">
        <f t="shared" si="124"/>
        <v>0</v>
      </c>
      <c r="BE245" s="244">
        <f t="shared" si="125"/>
        <v>2.3765215738111318E-3</v>
      </c>
      <c r="BF245" s="244">
        <f t="shared" si="126"/>
        <v>0</v>
      </c>
      <c r="BG245" s="244">
        <f t="shared" si="127"/>
        <v>7.2483908001239522E-2</v>
      </c>
      <c r="BH245" s="244">
        <f t="shared" si="128"/>
        <v>0.14496781600247904</v>
      </c>
      <c r="BI245" s="244">
        <f t="shared" si="129"/>
        <v>0</v>
      </c>
      <c r="BJ245" s="244">
        <f t="shared" si="130"/>
        <v>0</v>
      </c>
      <c r="BK245" s="244">
        <f t="shared" si="131"/>
        <v>0</v>
      </c>
      <c r="BL245" s="244">
        <f t="shared" si="132"/>
        <v>0</v>
      </c>
      <c r="BM245" s="244">
        <f t="shared" si="133"/>
        <v>0</v>
      </c>
      <c r="BN245" s="244">
        <f t="shared" si="134"/>
        <v>3.5647823607166977E-3</v>
      </c>
      <c r="BO245" s="244">
        <f t="shared" si="135"/>
        <v>5.5848256984561598E-2</v>
      </c>
      <c r="BP245" s="244">
        <f t="shared" si="136"/>
        <v>0</v>
      </c>
      <c r="BQ245" s="244">
        <f t="shared" si="137"/>
        <v>0</v>
      </c>
      <c r="BR245" s="244">
        <f t="shared" si="138"/>
        <v>2.3765215738111318E-3</v>
      </c>
      <c r="BS245" s="244">
        <f t="shared" si="139"/>
        <v>0</v>
      </c>
      <c r="BT245" s="244">
        <f t="shared" si="140"/>
        <v>0.14496781600247904</v>
      </c>
      <c r="BU245" s="244">
        <f t="shared" si="141"/>
        <v>0</v>
      </c>
      <c r="BV245" s="244">
        <f t="shared" si="142"/>
        <v>0</v>
      </c>
      <c r="BW245" s="244">
        <f t="shared" si="143"/>
        <v>0</v>
      </c>
      <c r="BX245" s="244">
        <f t="shared" si="144"/>
        <v>0</v>
      </c>
      <c r="BY245" s="244"/>
      <c r="BZ245" s="244">
        <f t="shared" si="145"/>
        <v>0.90901950198275794</v>
      </c>
      <c r="CA245" s="244">
        <f t="shared" si="146"/>
        <v>0</v>
      </c>
      <c r="CB245" s="244">
        <f t="shared" si="147"/>
        <v>0</v>
      </c>
      <c r="CC245" s="244">
        <f t="shared" si="148"/>
        <v>0</v>
      </c>
      <c r="CD245" s="244">
        <f t="shared" si="149"/>
        <v>0</v>
      </c>
      <c r="CE245" s="244">
        <f t="shared" si="150"/>
        <v>0</v>
      </c>
      <c r="CF245" s="244">
        <f t="shared" si="151"/>
        <v>0</v>
      </c>
      <c r="CG245" s="244">
        <f t="shared" si="152"/>
        <v>0</v>
      </c>
      <c r="CH245" s="244">
        <f t="shared" si="153"/>
        <v>0</v>
      </c>
      <c r="CI245" s="244">
        <f t="shared" si="154"/>
        <v>0</v>
      </c>
      <c r="CJ245" s="244">
        <f t="shared" si="155"/>
        <v>0</v>
      </c>
    </row>
    <row r="246" spans="1:88" ht="60">
      <c r="A246" s="222" t="s">
        <v>3643</v>
      </c>
      <c r="B246" s="232">
        <v>101821</v>
      </c>
      <c r="C246" s="232" t="s">
        <v>1877</v>
      </c>
      <c r="D246" s="232"/>
      <c r="E246" s="232" t="s">
        <v>1878</v>
      </c>
      <c r="F246" s="232"/>
      <c r="G246" s="232">
        <v>3923</v>
      </c>
      <c r="H246" s="232" t="s">
        <v>1879</v>
      </c>
      <c r="I246" s="232" t="s">
        <v>128</v>
      </c>
      <c r="J246" s="232" t="s">
        <v>700</v>
      </c>
      <c r="K246" s="232" t="s">
        <v>1880</v>
      </c>
      <c r="L246" s="232" t="s">
        <v>1881</v>
      </c>
      <c r="M246" s="232">
        <v>2022</v>
      </c>
      <c r="N246" s="232">
        <v>2148941</v>
      </c>
      <c r="O246" s="239">
        <f t="shared" si="120"/>
        <v>9.7207244809963957E-4</v>
      </c>
      <c r="P246" s="232">
        <v>93.21</v>
      </c>
      <c r="Q246" s="232">
        <v>0.69</v>
      </c>
      <c r="R246" s="232">
        <v>0</v>
      </c>
      <c r="S246" s="232">
        <v>0</v>
      </c>
      <c r="T246" s="232">
        <v>0</v>
      </c>
      <c r="U246" s="232">
        <v>0</v>
      </c>
      <c r="V246" s="232">
        <v>6.1</v>
      </c>
      <c r="W246" s="232">
        <v>0</v>
      </c>
      <c r="X246" s="232">
        <v>0</v>
      </c>
      <c r="Y246" s="232">
        <v>0</v>
      </c>
      <c r="Z246" s="232">
        <v>0</v>
      </c>
      <c r="AA246" s="232">
        <v>0</v>
      </c>
      <c r="AB246" s="232"/>
      <c r="AC246" s="232">
        <v>93.21</v>
      </c>
      <c r="AD246" s="232">
        <v>0.69</v>
      </c>
      <c r="AE246" s="232">
        <v>0</v>
      </c>
      <c r="AF246" s="232">
        <v>0</v>
      </c>
      <c r="AG246" s="232">
        <v>0</v>
      </c>
      <c r="AH246" s="232">
        <v>0</v>
      </c>
      <c r="AI246" s="232">
        <v>0</v>
      </c>
      <c r="AJ246" s="232">
        <v>0</v>
      </c>
      <c r="AK246" s="232">
        <v>0</v>
      </c>
      <c r="AL246" s="232">
        <v>0</v>
      </c>
      <c r="AM246" s="232">
        <v>0</v>
      </c>
      <c r="AN246" s="233"/>
      <c r="AO246" s="223">
        <f t="shared" si="157"/>
        <v>0</v>
      </c>
      <c r="AP246" s="223">
        <f t="shared" si="157"/>
        <v>0</v>
      </c>
      <c r="AQ246" s="223">
        <f t="shared" si="157"/>
        <v>0</v>
      </c>
      <c r="AR246" s="223">
        <f t="shared" si="156"/>
        <v>0</v>
      </c>
      <c r="AS246" s="223">
        <f t="shared" si="156"/>
        <v>0</v>
      </c>
      <c r="AT246" s="223">
        <f t="shared" si="156"/>
        <v>0</v>
      </c>
      <c r="AU246" s="223">
        <f t="shared" si="158"/>
        <v>0</v>
      </c>
      <c r="AV246" s="223">
        <f t="shared" si="158"/>
        <v>0</v>
      </c>
      <c r="AW246" s="223">
        <f t="shared" si="158"/>
        <v>0</v>
      </c>
      <c r="AX246" s="223">
        <f t="shared" si="158"/>
        <v>0</v>
      </c>
      <c r="AY246" s="223">
        <f t="shared" si="158"/>
        <v>0</v>
      </c>
      <c r="AZ246" s="242"/>
      <c r="BA246" s="244">
        <f t="shared" si="121"/>
        <v>9.0606872887367393E-2</v>
      </c>
      <c r="BB246" s="244">
        <f t="shared" si="122"/>
        <v>6.7072998918875121E-4</v>
      </c>
      <c r="BC246" s="244">
        <f t="shared" si="123"/>
        <v>0</v>
      </c>
      <c r="BD246" s="244">
        <f t="shared" si="124"/>
        <v>0</v>
      </c>
      <c r="BE246" s="244">
        <f t="shared" si="125"/>
        <v>0</v>
      </c>
      <c r="BF246" s="244">
        <f t="shared" si="126"/>
        <v>0</v>
      </c>
      <c r="BG246" s="244">
        <f t="shared" si="127"/>
        <v>5.929641933407801E-3</v>
      </c>
      <c r="BH246" s="244">
        <f t="shared" si="128"/>
        <v>0</v>
      </c>
      <c r="BI246" s="244">
        <f t="shared" si="129"/>
        <v>0</v>
      </c>
      <c r="BJ246" s="244">
        <f t="shared" si="130"/>
        <v>0</v>
      </c>
      <c r="BK246" s="244">
        <f t="shared" si="131"/>
        <v>0</v>
      </c>
      <c r="BL246" s="244">
        <f t="shared" si="132"/>
        <v>0</v>
      </c>
      <c r="BM246" s="244">
        <f t="shared" si="133"/>
        <v>0</v>
      </c>
      <c r="BN246" s="244">
        <f t="shared" si="134"/>
        <v>9.0606872887367393E-2</v>
      </c>
      <c r="BO246" s="244">
        <f t="shared" si="135"/>
        <v>6.7072998918875121E-4</v>
      </c>
      <c r="BP246" s="244">
        <f t="shared" si="136"/>
        <v>0</v>
      </c>
      <c r="BQ246" s="244">
        <f t="shared" si="137"/>
        <v>0</v>
      </c>
      <c r="BR246" s="244">
        <f t="shared" si="138"/>
        <v>0</v>
      </c>
      <c r="BS246" s="244">
        <f t="shared" si="139"/>
        <v>0</v>
      </c>
      <c r="BT246" s="244">
        <f t="shared" si="140"/>
        <v>0</v>
      </c>
      <c r="BU246" s="244">
        <f t="shared" si="141"/>
        <v>0</v>
      </c>
      <c r="BV246" s="244">
        <f t="shared" si="142"/>
        <v>0</v>
      </c>
      <c r="BW246" s="244">
        <f t="shared" si="143"/>
        <v>0</v>
      </c>
      <c r="BX246" s="244">
        <f t="shared" si="144"/>
        <v>0</v>
      </c>
      <c r="BY246" s="244"/>
      <c r="BZ246" s="244">
        <f t="shared" si="145"/>
        <v>0</v>
      </c>
      <c r="CA246" s="244">
        <f t="shared" si="146"/>
        <v>0</v>
      </c>
      <c r="CB246" s="244">
        <f t="shared" si="147"/>
        <v>0</v>
      </c>
      <c r="CC246" s="244">
        <f t="shared" si="148"/>
        <v>0</v>
      </c>
      <c r="CD246" s="244">
        <f t="shared" si="149"/>
        <v>0</v>
      </c>
      <c r="CE246" s="244">
        <f t="shared" si="150"/>
        <v>0</v>
      </c>
      <c r="CF246" s="244">
        <f t="shared" si="151"/>
        <v>0</v>
      </c>
      <c r="CG246" s="244">
        <f t="shared" si="152"/>
        <v>0</v>
      </c>
      <c r="CH246" s="244">
        <f t="shared" si="153"/>
        <v>0</v>
      </c>
      <c r="CI246" s="244">
        <f t="shared" si="154"/>
        <v>0</v>
      </c>
      <c r="CJ246" s="244">
        <f t="shared" si="155"/>
        <v>0</v>
      </c>
    </row>
    <row r="247" spans="1:88" ht="60">
      <c r="A247" s="222" t="s">
        <v>3643</v>
      </c>
      <c r="B247" s="232">
        <v>112385</v>
      </c>
      <c r="C247" s="232" t="s">
        <v>1882</v>
      </c>
      <c r="D247" s="232" t="s">
        <v>1104</v>
      </c>
      <c r="E247" s="232" t="s">
        <v>1834</v>
      </c>
      <c r="F247" s="232"/>
      <c r="G247" s="232">
        <v>7063</v>
      </c>
      <c r="H247" s="232" t="s">
        <v>1883</v>
      </c>
      <c r="I247" s="232" t="s">
        <v>122</v>
      </c>
      <c r="J247" s="232" t="s">
        <v>700</v>
      </c>
      <c r="K247" s="232" t="s">
        <v>1884</v>
      </c>
      <c r="L247" s="232" t="s">
        <v>1885</v>
      </c>
      <c r="M247" s="232">
        <v>2022</v>
      </c>
      <c r="N247" s="232">
        <v>4253915</v>
      </c>
      <c r="O247" s="239">
        <f t="shared" si="120"/>
        <v>2.5393741197384284E-3</v>
      </c>
      <c r="P247" s="232">
        <v>93.8</v>
      </c>
      <c r="Q247" s="232">
        <v>0.1</v>
      </c>
      <c r="R247" s="232">
        <v>0</v>
      </c>
      <c r="S247" s="232">
        <v>0</v>
      </c>
      <c r="T247" s="232">
        <v>0</v>
      </c>
      <c r="U247" s="232">
        <v>0</v>
      </c>
      <c r="V247" s="232">
        <v>6.1</v>
      </c>
      <c r="W247" s="232">
        <v>0</v>
      </c>
      <c r="X247" s="232">
        <v>0</v>
      </c>
      <c r="Y247" s="232">
        <v>0</v>
      </c>
      <c r="Z247" s="232">
        <v>0</v>
      </c>
      <c r="AA247" s="232">
        <v>0</v>
      </c>
      <c r="AB247" s="232"/>
      <c r="AC247" s="232">
        <v>93.8</v>
      </c>
      <c r="AD247" s="232">
        <v>0.1</v>
      </c>
      <c r="AE247" s="232">
        <v>0</v>
      </c>
      <c r="AF247" s="232">
        <v>0</v>
      </c>
      <c r="AG247" s="232">
        <v>0</v>
      </c>
      <c r="AH247" s="232">
        <v>0</v>
      </c>
      <c r="AI247" s="232">
        <v>0</v>
      </c>
      <c r="AJ247" s="232">
        <v>0</v>
      </c>
      <c r="AK247" s="232">
        <v>0</v>
      </c>
      <c r="AL247" s="232">
        <v>0</v>
      </c>
      <c r="AM247" s="232">
        <v>0</v>
      </c>
      <c r="AN247" s="233"/>
      <c r="AO247" s="223">
        <f t="shared" si="157"/>
        <v>0</v>
      </c>
      <c r="AP247" s="223">
        <f t="shared" si="157"/>
        <v>0</v>
      </c>
      <c r="AQ247" s="223">
        <f t="shared" si="157"/>
        <v>0</v>
      </c>
      <c r="AR247" s="223">
        <f t="shared" si="156"/>
        <v>0</v>
      </c>
      <c r="AS247" s="223">
        <f t="shared" si="156"/>
        <v>0</v>
      </c>
      <c r="AT247" s="223">
        <f t="shared" si="156"/>
        <v>0</v>
      </c>
      <c r="AU247" s="223">
        <f t="shared" si="158"/>
        <v>0</v>
      </c>
      <c r="AV247" s="223">
        <f t="shared" si="158"/>
        <v>0</v>
      </c>
      <c r="AW247" s="223">
        <f t="shared" si="158"/>
        <v>0</v>
      </c>
      <c r="AX247" s="223">
        <f t="shared" si="158"/>
        <v>0</v>
      </c>
      <c r="AY247" s="223">
        <f t="shared" si="158"/>
        <v>0</v>
      </c>
      <c r="AZ247" s="242"/>
      <c r="BA247" s="244">
        <f t="shared" si="121"/>
        <v>0.23819329243146459</v>
      </c>
      <c r="BB247" s="244">
        <f t="shared" si="122"/>
        <v>2.5393741197384288E-4</v>
      </c>
      <c r="BC247" s="244">
        <f t="shared" si="123"/>
        <v>0</v>
      </c>
      <c r="BD247" s="244">
        <f t="shared" si="124"/>
        <v>0</v>
      </c>
      <c r="BE247" s="244">
        <f t="shared" si="125"/>
        <v>0</v>
      </c>
      <c r="BF247" s="244">
        <f t="shared" si="126"/>
        <v>0</v>
      </c>
      <c r="BG247" s="244">
        <f t="shared" si="127"/>
        <v>1.5490182130404413E-2</v>
      </c>
      <c r="BH247" s="244">
        <f t="shared" si="128"/>
        <v>0</v>
      </c>
      <c r="BI247" s="244">
        <f t="shared" si="129"/>
        <v>0</v>
      </c>
      <c r="BJ247" s="244">
        <f t="shared" si="130"/>
        <v>0</v>
      </c>
      <c r="BK247" s="244">
        <f t="shared" si="131"/>
        <v>0</v>
      </c>
      <c r="BL247" s="244">
        <f t="shared" si="132"/>
        <v>0</v>
      </c>
      <c r="BM247" s="244">
        <f t="shared" si="133"/>
        <v>0</v>
      </c>
      <c r="BN247" s="244">
        <f t="shared" si="134"/>
        <v>0.23819329243146459</v>
      </c>
      <c r="BO247" s="244">
        <f t="shared" si="135"/>
        <v>2.5393741197384288E-4</v>
      </c>
      <c r="BP247" s="244">
        <f t="shared" si="136"/>
        <v>0</v>
      </c>
      <c r="BQ247" s="244">
        <f t="shared" si="137"/>
        <v>0</v>
      </c>
      <c r="BR247" s="244">
        <f t="shared" si="138"/>
        <v>0</v>
      </c>
      <c r="BS247" s="244">
        <f t="shared" si="139"/>
        <v>0</v>
      </c>
      <c r="BT247" s="244">
        <f t="shared" si="140"/>
        <v>0</v>
      </c>
      <c r="BU247" s="244">
        <f t="shared" si="141"/>
        <v>0</v>
      </c>
      <c r="BV247" s="244">
        <f t="shared" si="142"/>
        <v>0</v>
      </c>
      <c r="BW247" s="244">
        <f t="shared" si="143"/>
        <v>0</v>
      </c>
      <c r="BX247" s="244">
        <f t="shared" si="144"/>
        <v>0</v>
      </c>
      <c r="BY247" s="244"/>
      <c r="BZ247" s="244">
        <f t="shared" si="145"/>
        <v>0</v>
      </c>
      <c r="CA247" s="244">
        <f t="shared" si="146"/>
        <v>0</v>
      </c>
      <c r="CB247" s="244">
        <f t="shared" si="147"/>
        <v>0</v>
      </c>
      <c r="CC247" s="244">
        <f t="shared" si="148"/>
        <v>0</v>
      </c>
      <c r="CD247" s="244">
        <f t="shared" si="149"/>
        <v>0</v>
      </c>
      <c r="CE247" s="244">
        <f t="shared" si="150"/>
        <v>0</v>
      </c>
      <c r="CF247" s="244">
        <f t="shared" si="151"/>
        <v>0</v>
      </c>
      <c r="CG247" s="244">
        <f t="shared" si="152"/>
        <v>0</v>
      </c>
      <c r="CH247" s="244">
        <f t="shared" si="153"/>
        <v>0</v>
      </c>
      <c r="CI247" s="244">
        <f t="shared" si="154"/>
        <v>0</v>
      </c>
      <c r="CJ247" s="244">
        <f t="shared" si="155"/>
        <v>0</v>
      </c>
    </row>
    <row r="248" spans="1:88" ht="60">
      <c r="A248" s="222" t="s">
        <v>3643</v>
      </c>
      <c r="B248" s="232">
        <v>101826</v>
      </c>
      <c r="C248" s="232" t="s">
        <v>1886</v>
      </c>
      <c r="D248" s="232"/>
      <c r="E248" s="232" t="s">
        <v>1887</v>
      </c>
      <c r="F248" s="232" t="s">
        <v>1888</v>
      </c>
      <c r="G248" s="232">
        <v>8856</v>
      </c>
      <c r="H248" s="232" t="s">
        <v>1889</v>
      </c>
      <c r="I248" s="232" t="s">
        <v>949</v>
      </c>
      <c r="J248" s="232" t="s">
        <v>700</v>
      </c>
      <c r="K248" s="232" t="s">
        <v>1890</v>
      </c>
      <c r="L248" s="232" t="s">
        <v>1891</v>
      </c>
      <c r="M248" s="232">
        <v>2022</v>
      </c>
      <c r="N248" s="232">
        <v>17032751</v>
      </c>
      <c r="O248" s="239">
        <f t="shared" si="120"/>
        <v>2.1220777580649948E-2</v>
      </c>
      <c r="P248" s="232">
        <v>89.6</v>
      </c>
      <c r="Q248" s="232">
        <v>4.3</v>
      </c>
      <c r="R248" s="232">
        <v>0</v>
      </c>
      <c r="S248" s="232">
        <v>0</v>
      </c>
      <c r="T248" s="232">
        <v>0</v>
      </c>
      <c r="U248" s="232">
        <v>0</v>
      </c>
      <c r="V248" s="232">
        <v>6.1</v>
      </c>
      <c r="W248" s="232">
        <v>0</v>
      </c>
      <c r="X248" s="232">
        <v>0</v>
      </c>
      <c r="Y248" s="232">
        <v>0</v>
      </c>
      <c r="Z248" s="232">
        <v>0</v>
      </c>
      <c r="AA248" s="232">
        <v>0</v>
      </c>
      <c r="AB248" s="232"/>
      <c r="AC248" s="232">
        <v>0</v>
      </c>
      <c r="AD248" s="232">
        <v>4.3</v>
      </c>
      <c r="AE248" s="232">
        <v>0</v>
      </c>
      <c r="AF248" s="232">
        <v>0</v>
      </c>
      <c r="AG248" s="232">
        <v>0</v>
      </c>
      <c r="AH248" s="232">
        <v>0</v>
      </c>
      <c r="AI248" s="232">
        <v>0</v>
      </c>
      <c r="AJ248" s="232">
        <v>0</v>
      </c>
      <c r="AK248" s="232">
        <v>0</v>
      </c>
      <c r="AL248" s="232">
        <v>0</v>
      </c>
      <c r="AM248" s="232">
        <v>0</v>
      </c>
      <c r="AN248" s="233"/>
      <c r="AO248" s="223">
        <f t="shared" si="157"/>
        <v>89.6</v>
      </c>
      <c r="AP248" s="223">
        <f t="shared" si="157"/>
        <v>0</v>
      </c>
      <c r="AQ248" s="223">
        <f t="shared" si="157"/>
        <v>0</v>
      </c>
      <c r="AR248" s="223">
        <f t="shared" si="156"/>
        <v>0</v>
      </c>
      <c r="AS248" s="223">
        <f t="shared" si="156"/>
        <v>0</v>
      </c>
      <c r="AT248" s="223">
        <f t="shared" si="156"/>
        <v>0</v>
      </c>
      <c r="AU248" s="223">
        <f t="shared" si="158"/>
        <v>0</v>
      </c>
      <c r="AV248" s="223">
        <f t="shared" si="158"/>
        <v>0</v>
      </c>
      <c r="AW248" s="223">
        <f t="shared" si="158"/>
        <v>0</v>
      </c>
      <c r="AX248" s="223">
        <f t="shared" si="158"/>
        <v>0</v>
      </c>
      <c r="AY248" s="223">
        <f t="shared" si="158"/>
        <v>0</v>
      </c>
      <c r="AZ248" s="242"/>
      <c r="BA248" s="244">
        <f t="shared" si="121"/>
        <v>1.9013816712262352</v>
      </c>
      <c r="BB248" s="244">
        <f t="shared" si="122"/>
        <v>9.1249343596794777E-2</v>
      </c>
      <c r="BC248" s="244">
        <f t="shared" si="123"/>
        <v>0</v>
      </c>
      <c r="BD248" s="244">
        <f t="shared" si="124"/>
        <v>0</v>
      </c>
      <c r="BE248" s="244">
        <f t="shared" si="125"/>
        <v>0</v>
      </c>
      <c r="BF248" s="244">
        <f t="shared" si="126"/>
        <v>0</v>
      </c>
      <c r="BG248" s="244">
        <f t="shared" si="127"/>
        <v>0.12944674324196467</v>
      </c>
      <c r="BH248" s="244">
        <f t="shared" si="128"/>
        <v>0</v>
      </c>
      <c r="BI248" s="244">
        <f t="shared" si="129"/>
        <v>0</v>
      </c>
      <c r="BJ248" s="244">
        <f t="shared" si="130"/>
        <v>0</v>
      </c>
      <c r="BK248" s="244">
        <f t="shared" si="131"/>
        <v>0</v>
      </c>
      <c r="BL248" s="244">
        <f t="shared" si="132"/>
        <v>0</v>
      </c>
      <c r="BM248" s="244">
        <f t="shared" si="133"/>
        <v>0</v>
      </c>
      <c r="BN248" s="244">
        <f t="shared" si="134"/>
        <v>0</v>
      </c>
      <c r="BO248" s="244">
        <f t="shared" si="135"/>
        <v>9.1249343596794777E-2</v>
      </c>
      <c r="BP248" s="244">
        <f t="shared" si="136"/>
        <v>0</v>
      </c>
      <c r="BQ248" s="244">
        <f t="shared" si="137"/>
        <v>0</v>
      </c>
      <c r="BR248" s="244">
        <f t="shared" si="138"/>
        <v>0</v>
      </c>
      <c r="BS248" s="244">
        <f t="shared" si="139"/>
        <v>0</v>
      </c>
      <c r="BT248" s="244">
        <f t="shared" si="140"/>
        <v>0</v>
      </c>
      <c r="BU248" s="244">
        <f t="shared" si="141"/>
        <v>0</v>
      </c>
      <c r="BV248" s="244">
        <f t="shared" si="142"/>
        <v>0</v>
      </c>
      <c r="BW248" s="244">
        <f t="shared" si="143"/>
        <v>0</v>
      </c>
      <c r="BX248" s="244">
        <f t="shared" si="144"/>
        <v>0</v>
      </c>
      <c r="BY248" s="244"/>
      <c r="BZ248" s="244">
        <f t="shared" si="145"/>
        <v>1.9013816712262352</v>
      </c>
      <c r="CA248" s="244">
        <f t="shared" si="146"/>
        <v>0</v>
      </c>
      <c r="CB248" s="244">
        <f t="shared" si="147"/>
        <v>0</v>
      </c>
      <c r="CC248" s="244">
        <f t="shared" si="148"/>
        <v>0</v>
      </c>
      <c r="CD248" s="244">
        <f t="shared" si="149"/>
        <v>0</v>
      </c>
      <c r="CE248" s="244">
        <f t="shared" si="150"/>
        <v>0</v>
      </c>
      <c r="CF248" s="244">
        <f t="shared" si="151"/>
        <v>0</v>
      </c>
      <c r="CG248" s="244">
        <f t="shared" si="152"/>
        <v>0</v>
      </c>
      <c r="CH248" s="244">
        <f t="shared" si="153"/>
        <v>0</v>
      </c>
      <c r="CI248" s="244">
        <f t="shared" si="154"/>
        <v>0</v>
      </c>
      <c r="CJ248" s="244">
        <f t="shared" si="155"/>
        <v>0</v>
      </c>
    </row>
    <row r="249" spans="1:88" ht="60">
      <c r="A249" s="222" t="s">
        <v>3643</v>
      </c>
      <c r="B249" s="232">
        <v>85355</v>
      </c>
      <c r="C249" s="232" t="s">
        <v>1892</v>
      </c>
      <c r="D249" s="232"/>
      <c r="E249" s="232" t="s">
        <v>1893</v>
      </c>
      <c r="F249" s="232"/>
      <c r="G249" s="232">
        <v>8259</v>
      </c>
      <c r="H249" s="232" t="s">
        <v>1894</v>
      </c>
      <c r="I249" s="232" t="s">
        <v>126</v>
      </c>
      <c r="J249" s="232" t="s">
        <v>700</v>
      </c>
      <c r="K249" s="232" t="s">
        <v>1895</v>
      </c>
      <c r="L249" s="232" t="s">
        <v>1896</v>
      </c>
      <c r="M249" s="232">
        <v>2022</v>
      </c>
      <c r="N249" s="232">
        <v>7049900</v>
      </c>
      <c r="O249" s="239">
        <f t="shared" si="120"/>
        <v>4.3040093154783719E-3</v>
      </c>
      <c r="P249" s="232">
        <v>87.28</v>
      </c>
      <c r="Q249" s="232">
        <v>4.7300000000000004</v>
      </c>
      <c r="R249" s="232">
        <v>0</v>
      </c>
      <c r="S249" s="232">
        <v>0.03</v>
      </c>
      <c r="T249" s="232">
        <v>1.86</v>
      </c>
      <c r="U249" s="232">
        <v>0</v>
      </c>
      <c r="V249" s="232">
        <v>6.1</v>
      </c>
      <c r="W249" s="232">
        <v>0</v>
      </c>
      <c r="X249" s="232">
        <v>0</v>
      </c>
      <c r="Y249" s="232">
        <v>0</v>
      </c>
      <c r="Z249" s="232">
        <v>0</v>
      </c>
      <c r="AA249" s="232">
        <v>0</v>
      </c>
      <c r="AB249" s="232"/>
      <c r="AC249" s="232">
        <v>87.28</v>
      </c>
      <c r="AD249" s="232">
        <v>4.7300000000000004</v>
      </c>
      <c r="AE249" s="232">
        <v>0</v>
      </c>
      <c r="AF249" s="232">
        <v>0.03</v>
      </c>
      <c r="AG249" s="232">
        <v>1.86</v>
      </c>
      <c r="AH249" s="232">
        <v>0</v>
      </c>
      <c r="AI249" s="232">
        <v>0</v>
      </c>
      <c r="AJ249" s="232">
        <v>0</v>
      </c>
      <c r="AK249" s="232">
        <v>0</v>
      </c>
      <c r="AL249" s="232">
        <v>0</v>
      </c>
      <c r="AM249" s="232">
        <v>0</v>
      </c>
      <c r="AN249" s="233"/>
      <c r="AO249" s="223">
        <f t="shared" si="157"/>
        <v>0</v>
      </c>
      <c r="AP249" s="223">
        <f t="shared" si="157"/>
        <v>0</v>
      </c>
      <c r="AQ249" s="223">
        <f t="shared" si="157"/>
        <v>0</v>
      </c>
      <c r="AR249" s="223">
        <f t="shared" si="156"/>
        <v>0</v>
      </c>
      <c r="AS249" s="223">
        <f t="shared" si="156"/>
        <v>0</v>
      </c>
      <c r="AT249" s="223">
        <f t="shared" si="156"/>
        <v>0</v>
      </c>
      <c r="AU249" s="223">
        <f t="shared" si="158"/>
        <v>0</v>
      </c>
      <c r="AV249" s="223">
        <f t="shared" si="158"/>
        <v>0</v>
      </c>
      <c r="AW249" s="223">
        <f t="shared" si="158"/>
        <v>0</v>
      </c>
      <c r="AX249" s="223">
        <f t="shared" si="158"/>
        <v>0</v>
      </c>
      <c r="AY249" s="223">
        <f t="shared" si="158"/>
        <v>0</v>
      </c>
      <c r="AZ249" s="242"/>
      <c r="BA249" s="244">
        <f t="shared" si="121"/>
        <v>0.37565393305495232</v>
      </c>
      <c r="BB249" s="244">
        <f t="shared" si="122"/>
        <v>2.0357964062212699E-2</v>
      </c>
      <c r="BC249" s="244">
        <f t="shared" si="123"/>
        <v>0</v>
      </c>
      <c r="BD249" s="244">
        <f t="shared" si="124"/>
        <v>1.2912027946435114E-4</v>
      </c>
      <c r="BE249" s="244">
        <f t="shared" si="125"/>
        <v>8.0054573267897729E-3</v>
      </c>
      <c r="BF249" s="244">
        <f t="shared" si="126"/>
        <v>0</v>
      </c>
      <c r="BG249" s="244">
        <f t="shared" si="127"/>
        <v>2.6254456824418067E-2</v>
      </c>
      <c r="BH249" s="244">
        <f t="shared" si="128"/>
        <v>0</v>
      </c>
      <c r="BI249" s="244">
        <f t="shared" si="129"/>
        <v>0</v>
      </c>
      <c r="BJ249" s="244">
        <f t="shared" si="130"/>
        <v>0</v>
      </c>
      <c r="BK249" s="244">
        <f t="shared" si="131"/>
        <v>0</v>
      </c>
      <c r="BL249" s="244">
        <f t="shared" si="132"/>
        <v>0</v>
      </c>
      <c r="BM249" s="244">
        <f t="shared" si="133"/>
        <v>0</v>
      </c>
      <c r="BN249" s="244">
        <f t="shared" si="134"/>
        <v>0.37565393305495232</v>
      </c>
      <c r="BO249" s="244">
        <f t="shared" si="135"/>
        <v>2.0357964062212699E-2</v>
      </c>
      <c r="BP249" s="244">
        <f t="shared" si="136"/>
        <v>0</v>
      </c>
      <c r="BQ249" s="244">
        <f t="shared" si="137"/>
        <v>1.2912027946435114E-4</v>
      </c>
      <c r="BR249" s="244">
        <f t="shared" si="138"/>
        <v>8.0054573267897729E-3</v>
      </c>
      <c r="BS249" s="244">
        <f t="shared" si="139"/>
        <v>0</v>
      </c>
      <c r="BT249" s="244">
        <f t="shared" si="140"/>
        <v>0</v>
      </c>
      <c r="BU249" s="244">
        <f t="shared" si="141"/>
        <v>0</v>
      </c>
      <c r="BV249" s="244">
        <f t="shared" si="142"/>
        <v>0</v>
      </c>
      <c r="BW249" s="244">
        <f t="shared" si="143"/>
        <v>0</v>
      </c>
      <c r="BX249" s="244">
        <f t="shared" si="144"/>
        <v>0</v>
      </c>
      <c r="BY249" s="244"/>
      <c r="BZ249" s="244">
        <f t="shared" si="145"/>
        <v>0</v>
      </c>
      <c r="CA249" s="244">
        <f t="shared" si="146"/>
        <v>0</v>
      </c>
      <c r="CB249" s="244">
        <f t="shared" si="147"/>
        <v>0</v>
      </c>
      <c r="CC249" s="244">
        <f t="shared" si="148"/>
        <v>0</v>
      </c>
      <c r="CD249" s="244">
        <f t="shared" si="149"/>
        <v>0</v>
      </c>
      <c r="CE249" s="244">
        <f t="shared" si="150"/>
        <v>0</v>
      </c>
      <c r="CF249" s="244">
        <f t="shared" si="151"/>
        <v>0</v>
      </c>
      <c r="CG249" s="244">
        <f t="shared" si="152"/>
        <v>0</v>
      </c>
      <c r="CH249" s="244">
        <f t="shared" si="153"/>
        <v>0</v>
      </c>
      <c r="CI249" s="244">
        <f t="shared" si="154"/>
        <v>0</v>
      </c>
      <c r="CJ249" s="244">
        <f t="shared" si="155"/>
        <v>0</v>
      </c>
    </row>
    <row r="250" spans="1:88" ht="60">
      <c r="A250" s="222" t="s">
        <v>3643</v>
      </c>
      <c r="B250" s="232">
        <v>101580</v>
      </c>
      <c r="C250" s="232" t="s">
        <v>1897</v>
      </c>
      <c r="D250" s="232"/>
      <c r="E250" s="232" t="s">
        <v>1898</v>
      </c>
      <c r="F250" s="232" t="s">
        <v>1899</v>
      </c>
      <c r="G250" s="232">
        <v>8855</v>
      </c>
      <c r="H250" s="232" t="s">
        <v>1900</v>
      </c>
      <c r="I250" s="232" t="s">
        <v>949</v>
      </c>
      <c r="J250" s="232" t="s">
        <v>700</v>
      </c>
      <c r="K250" s="232" t="s">
        <v>1901</v>
      </c>
      <c r="L250" s="232" t="s">
        <v>1902</v>
      </c>
      <c r="M250" s="232">
        <v>2022</v>
      </c>
      <c r="N250" s="232">
        <v>23285269</v>
      </c>
      <c r="O250" s="239">
        <f t="shared" si="120"/>
        <v>2.9010669759371416E-2</v>
      </c>
      <c r="P250" s="232">
        <v>93.44</v>
      </c>
      <c r="Q250" s="232">
        <v>0.46</v>
      </c>
      <c r="R250" s="232">
        <v>0</v>
      </c>
      <c r="S250" s="232">
        <v>0</v>
      </c>
      <c r="T250" s="232">
        <v>0</v>
      </c>
      <c r="U250" s="232">
        <v>0</v>
      </c>
      <c r="V250" s="232">
        <v>6.1</v>
      </c>
      <c r="W250" s="232">
        <v>0</v>
      </c>
      <c r="X250" s="232">
        <v>0</v>
      </c>
      <c r="Y250" s="232">
        <v>0</v>
      </c>
      <c r="Z250" s="232">
        <v>0</v>
      </c>
      <c r="AA250" s="232">
        <v>0</v>
      </c>
      <c r="AB250" s="232"/>
      <c r="AC250" s="232">
        <v>0.84</v>
      </c>
      <c r="AD250" s="232">
        <v>0.46</v>
      </c>
      <c r="AE250" s="232">
        <v>0</v>
      </c>
      <c r="AF250" s="232">
        <v>0</v>
      </c>
      <c r="AG250" s="232">
        <v>0</v>
      </c>
      <c r="AH250" s="232">
        <v>0</v>
      </c>
      <c r="AI250" s="232">
        <v>0</v>
      </c>
      <c r="AJ250" s="232">
        <v>0</v>
      </c>
      <c r="AK250" s="232">
        <v>0</v>
      </c>
      <c r="AL250" s="232">
        <v>0</v>
      </c>
      <c r="AM250" s="232">
        <v>0</v>
      </c>
      <c r="AN250" s="233"/>
      <c r="AO250" s="223">
        <f t="shared" si="157"/>
        <v>92.6</v>
      </c>
      <c r="AP250" s="223">
        <f t="shared" si="157"/>
        <v>0</v>
      </c>
      <c r="AQ250" s="223">
        <f t="shared" si="157"/>
        <v>0</v>
      </c>
      <c r="AR250" s="223">
        <f t="shared" si="156"/>
        <v>0</v>
      </c>
      <c r="AS250" s="223">
        <f t="shared" si="156"/>
        <v>0</v>
      </c>
      <c r="AT250" s="223">
        <f t="shared" si="156"/>
        <v>0</v>
      </c>
      <c r="AU250" s="223">
        <f t="shared" si="158"/>
        <v>0</v>
      </c>
      <c r="AV250" s="223">
        <f t="shared" si="158"/>
        <v>0</v>
      </c>
      <c r="AW250" s="223">
        <f t="shared" si="158"/>
        <v>0</v>
      </c>
      <c r="AX250" s="223">
        <f t="shared" si="158"/>
        <v>0</v>
      </c>
      <c r="AY250" s="223">
        <f t="shared" si="158"/>
        <v>0</v>
      </c>
      <c r="AZ250" s="242"/>
      <c r="BA250" s="244">
        <f t="shared" si="121"/>
        <v>2.7107569823156652</v>
      </c>
      <c r="BB250" s="244">
        <f t="shared" si="122"/>
        <v>1.3344908089310851E-2</v>
      </c>
      <c r="BC250" s="244">
        <f t="shared" si="123"/>
        <v>0</v>
      </c>
      <c r="BD250" s="244">
        <f t="shared" si="124"/>
        <v>0</v>
      </c>
      <c r="BE250" s="244">
        <f t="shared" si="125"/>
        <v>0</v>
      </c>
      <c r="BF250" s="244">
        <f t="shared" si="126"/>
        <v>0</v>
      </c>
      <c r="BG250" s="244">
        <f t="shared" si="127"/>
        <v>0.17696508553216564</v>
      </c>
      <c r="BH250" s="244">
        <f t="shared" si="128"/>
        <v>0</v>
      </c>
      <c r="BI250" s="244">
        <f t="shared" si="129"/>
        <v>0</v>
      </c>
      <c r="BJ250" s="244">
        <f t="shared" si="130"/>
        <v>0</v>
      </c>
      <c r="BK250" s="244">
        <f t="shared" si="131"/>
        <v>0</v>
      </c>
      <c r="BL250" s="244">
        <f t="shared" si="132"/>
        <v>0</v>
      </c>
      <c r="BM250" s="244">
        <f t="shared" si="133"/>
        <v>0</v>
      </c>
      <c r="BN250" s="244">
        <f t="shared" si="134"/>
        <v>2.4368962597871989E-2</v>
      </c>
      <c r="BO250" s="244">
        <f t="shared" si="135"/>
        <v>1.3344908089310851E-2</v>
      </c>
      <c r="BP250" s="244">
        <f t="shared" si="136"/>
        <v>0</v>
      </c>
      <c r="BQ250" s="244">
        <f t="shared" si="137"/>
        <v>0</v>
      </c>
      <c r="BR250" s="244">
        <f t="shared" si="138"/>
        <v>0</v>
      </c>
      <c r="BS250" s="244">
        <f t="shared" si="139"/>
        <v>0</v>
      </c>
      <c r="BT250" s="244">
        <f t="shared" si="140"/>
        <v>0</v>
      </c>
      <c r="BU250" s="244">
        <f t="shared" si="141"/>
        <v>0</v>
      </c>
      <c r="BV250" s="244">
        <f t="shared" si="142"/>
        <v>0</v>
      </c>
      <c r="BW250" s="244">
        <f t="shared" si="143"/>
        <v>0</v>
      </c>
      <c r="BX250" s="244">
        <f t="shared" si="144"/>
        <v>0</v>
      </c>
      <c r="BY250" s="244"/>
      <c r="BZ250" s="244">
        <f t="shared" si="145"/>
        <v>2.6863880197177927</v>
      </c>
      <c r="CA250" s="244">
        <f t="shared" si="146"/>
        <v>0</v>
      </c>
      <c r="CB250" s="244">
        <f t="shared" si="147"/>
        <v>0</v>
      </c>
      <c r="CC250" s="244">
        <f t="shared" si="148"/>
        <v>0</v>
      </c>
      <c r="CD250" s="244">
        <f t="shared" si="149"/>
        <v>0</v>
      </c>
      <c r="CE250" s="244">
        <f t="shared" si="150"/>
        <v>0</v>
      </c>
      <c r="CF250" s="244">
        <f t="shared" si="151"/>
        <v>0</v>
      </c>
      <c r="CG250" s="244">
        <f t="shared" si="152"/>
        <v>0</v>
      </c>
      <c r="CH250" s="244">
        <f t="shared" si="153"/>
        <v>0</v>
      </c>
      <c r="CI250" s="244">
        <f t="shared" si="154"/>
        <v>0</v>
      </c>
      <c r="CJ250" s="244">
        <f t="shared" si="155"/>
        <v>0</v>
      </c>
    </row>
    <row r="251" spans="1:88" ht="60">
      <c r="A251" s="222" t="s">
        <v>3643</v>
      </c>
      <c r="B251" s="232">
        <v>94826</v>
      </c>
      <c r="C251" s="232" t="s">
        <v>1903</v>
      </c>
      <c r="D251" s="232"/>
      <c r="E251" s="232" t="s">
        <v>1904</v>
      </c>
      <c r="F251" s="232"/>
      <c r="G251" s="232">
        <v>8882</v>
      </c>
      <c r="H251" s="232" t="s">
        <v>1905</v>
      </c>
      <c r="I251" s="232" t="s">
        <v>125</v>
      </c>
      <c r="J251" s="232" t="s">
        <v>700</v>
      </c>
      <c r="K251" s="232" t="s">
        <v>1906</v>
      </c>
      <c r="L251" s="232" t="s">
        <v>1907</v>
      </c>
      <c r="M251" s="232">
        <v>2022</v>
      </c>
      <c r="N251" s="232">
        <v>11420620</v>
      </c>
      <c r="O251" s="239">
        <f t="shared" si="120"/>
        <v>3.9426773253608098E-3</v>
      </c>
      <c r="P251" s="232">
        <v>63.43</v>
      </c>
      <c r="Q251" s="232">
        <v>5.6</v>
      </c>
      <c r="R251" s="232">
        <v>0</v>
      </c>
      <c r="S251" s="232">
        <v>0</v>
      </c>
      <c r="T251" s="232">
        <v>0</v>
      </c>
      <c r="U251" s="232">
        <v>0</v>
      </c>
      <c r="V251" s="232">
        <v>6.1</v>
      </c>
      <c r="W251" s="232">
        <v>24.87</v>
      </c>
      <c r="X251" s="232">
        <v>0</v>
      </c>
      <c r="Y251" s="232">
        <v>0</v>
      </c>
      <c r="Z251" s="232">
        <v>0</v>
      </c>
      <c r="AA251" s="232">
        <v>0</v>
      </c>
      <c r="AB251" s="232"/>
      <c r="AC251" s="232">
        <v>35.409999999999997</v>
      </c>
      <c r="AD251" s="232">
        <v>5.6</v>
      </c>
      <c r="AE251" s="232">
        <v>0</v>
      </c>
      <c r="AF251" s="232">
        <v>0</v>
      </c>
      <c r="AG251" s="232">
        <v>0</v>
      </c>
      <c r="AH251" s="232">
        <v>0</v>
      </c>
      <c r="AI251" s="232">
        <v>24.87</v>
      </c>
      <c r="AJ251" s="232">
        <v>0</v>
      </c>
      <c r="AK251" s="232">
        <v>0</v>
      </c>
      <c r="AL251" s="232">
        <v>0</v>
      </c>
      <c r="AM251" s="232">
        <v>0</v>
      </c>
      <c r="AN251" s="233"/>
      <c r="AO251" s="223">
        <f t="shared" si="157"/>
        <v>28.020000000000003</v>
      </c>
      <c r="AP251" s="223">
        <f t="shared" si="157"/>
        <v>0</v>
      </c>
      <c r="AQ251" s="223">
        <f t="shared" si="157"/>
        <v>0</v>
      </c>
      <c r="AR251" s="223">
        <f t="shared" si="156"/>
        <v>0</v>
      </c>
      <c r="AS251" s="223">
        <f t="shared" si="156"/>
        <v>0</v>
      </c>
      <c r="AT251" s="223">
        <f t="shared" si="156"/>
        <v>0</v>
      </c>
      <c r="AU251" s="223">
        <f t="shared" si="158"/>
        <v>0</v>
      </c>
      <c r="AV251" s="223">
        <f t="shared" si="158"/>
        <v>0</v>
      </c>
      <c r="AW251" s="223">
        <f t="shared" si="158"/>
        <v>0</v>
      </c>
      <c r="AX251" s="223">
        <f t="shared" si="158"/>
        <v>0</v>
      </c>
      <c r="AY251" s="223">
        <f t="shared" si="158"/>
        <v>0</v>
      </c>
      <c r="AZ251" s="242"/>
      <c r="BA251" s="244">
        <f t="shared" si="121"/>
        <v>0.25008402274763619</v>
      </c>
      <c r="BB251" s="244">
        <f t="shared" si="122"/>
        <v>2.2078993022020533E-2</v>
      </c>
      <c r="BC251" s="244">
        <f t="shared" si="123"/>
        <v>0</v>
      </c>
      <c r="BD251" s="244">
        <f t="shared" si="124"/>
        <v>0</v>
      </c>
      <c r="BE251" s="244">
        <f t="shared" si="125"/>
        <v>0</v>
      </c>
      <c r="BF251" s="244">
        <f t="shared" si="126"/>
        <v>0</v>
      </c>
      <c r="BG251" s="244">
        <f t="shared" si="127"/>
        <v>2.4050331684700939E-2</v>
      </c>
      <c r="BH251" s="244">
        <f t="shared" si="128"/>
        <v>9.8054385081723344E-2</v>
      </c>
      <c r="BI251" s="244">
        <f t="shared" si="129"/>
        <v>0</v>
      </c>
      <c r="BJ251" s="244">
        <f t="shared" si="130"/>
        <v>0</v>
      </c>
      <c r="BK251" s="244">
        <f t="shared" si="131"/>
        <v>0</v>
      </c>
      <c r="BL251" s="244">
        <f t="shared" si="132"/>
        <v>0</v>
      </c>
      <c r="BM251" s="244">
        <f t="shared" si="133"/>
        <v>0</v>
      </c>
      <c r="BN251" s="244">
        <f t="shared" si="134"/>
        <v>0.13961020409102626</v>
      </c>
      <c r="BO251" s="244">
        <f t="shared" si="135"/>
        <v>2.2078993022020533E-2</v>
      </c>
      <c r="BP251" s="244">
        <f t="shared" si="136"/>
        <v>0</v>
      </c>
      <c r="BQ251" s="244">
        <f t="shared" si="137"/>
        <v>0</v>
      </c>
      <c r="BR251" s="244">
        <f t="shared" si="138"/>
        <v>0</v>
      </c>
      <c r="BS251" s="244">
        <f t="shared" si="139"/>
        <v>0</v>
      </c>
      <c r="BT251" s="244">
        <f t="shared" si="140"/>
        <v>9.8054385081723344E-2</v>
      </c>
      <c r="BU251" s="244">
        <f t="shared" si="141"/>
        <v>0</v>
      </c>
      <c r="BV251" s="244">
        <f t="shared" si="142"/>
        <v>0</v>
      </c>
      <c r="BW251" s="244">
        <f t="shared" si="143"/>
        <v>0</v>
      </c>
      <c r="BX251" s="244">
        <f t="shared" si="144"/>
        <v>0</v>
      </c>
      <c r="BY251" s="244"/>
      <c r="BZ251" s="244">
        <f t="shared" si="145"/>
        <v>0.11047381865660991</v>
      </c>
      <c r="CA251" s="244">
        <f t="shared" si="146"/>
        <v>0</v>
      </c>
      <c r="CB251" s="244">
        <f t="shared" si="147"/>
        <v>0</v>
      </c>
      <c r="CC251" s="244">
        <f t="shared" si="148"/>
        <v>0</v>
      </c>
      <c r="CD251" s="244">
        <f t="shared" si="149"/>
        <v>0</v>
      </c>
      <c r="CE251" s="244">
        <f t="shared" si="150"/>
        <v>0</v>
      </c>
      <c r="CF251" s="244">
        <f t="shared" si="151"/>
        <v>0</v>
      </c>
      <c r="CG251" s="244">
        <f t="shared" si="152"/>
        <v>0</v>
      </c>
      <c r="CH251" s="244">
        <f t="shared" si="153"/>
        <v>0</v>
      </c>
      <c r="CI251" s="244">
        <f t="shared" si="154"/>
        <v>0</v>
      </c>
      <c r="CJ251" s="244">
        <f t="shared" si="155"/>
        <v>0</v>
      </c>
    </row>
    <row r="252" spans="1:88" ht="60">
      <c r="A252" s="222" t="s">
        <v>3643</v>
      </c>
      <c r="B252" s="232">
        <v>127760</v>
      </c>
      <c r="C252" s="232" t="s">
        <v>1908</v>
      </c>
      <c r="D252" s="232"/>
      <c r="E252" s="232" t="s">
        <v>1909</v>
      </c>
      <c r="F252" s="232"/>
      <c r="G252" s="232">
        <v>8536</v>
      </c>
      <c r="H252" s="232" t="s">
        <v>1910</v>
      </c>
      <c r="I252" s="232" t="s">
        <v>126</v>
      </c>
      <c r="J252" s="232" t="s">
        <v>700</v>
      </c>
      <c r="K252" s="232" t="s">
        <v>1911</v>
      </c>
      <c r="L252" s="232" t="s">
        <v>1912</v>
      </c>
      <c r="M252" s="232">
        <v>2022</v>
      </c>
      <c r="N252" s="232">
        <v>8288113</v>
      </c>
      <c r="O252" s="239">
        <f t="shared" si="120"/>
        <v>5.0599463197687055E-3</v>
      </c>
      <c r="P252" s="232">
        <v>54.7</v>
      </c>
      <c r="Q252" s="232">
        <v>15.3</v>
      </c>
      <c r="R252" s="232">
        <v>0</v>
      </c>
      <c r="S252" s="232">
        <v>0</v>
      </c>
      <c r="T252" s="232">
        <v>23.9</v>
      </c>
      <c r="U252" s="232">
        <v>0</v>
      </c>
      <c r="V252" s="232">
        <v>6.1</v>
      </c>
      <c r="W252" s="232">
        <v>0</v>
      </c>
      <c r="X252" s="232">
        <v>0</v>
      </c>
      <c r="Y252" s="232">
        <v>0</v>
      </c>
      <c r="Z252" s="232">
        <v>0</v>
      </c>
      <c r="AA252" s="232">
        <v>0</v>
      </c>
      <c r="AB252" s="232"/>
      <c r="AC252" s="232">
        <v>54.7</v>
      </c>
      <c r="AD252" s="232">
        <v>15.3</v>
      </c>
      <c r="AE252" s="232">
        <v>0</v>
      </c>
      <c r="AF252" s="232">
        <v>0</v>
      </c>
      <c r="AG252" s="232">
        <v>23.9</v>
      </c>
      <c r="AH252" s="232">
        <v>0</v>
      </c>
      <c r="AI252" s="232">
        <v>0</v>
      </c>
      <c r="AJ252" s="232">
        <v>0</v>
      </c>
      <c r="AK252" s="232">
        <v>0</v>
      </c>
      <c r="AL252" s="232">
        <v>0</v>
      </c>
      <c r="AM252" s="232">
        <v>0</v>
      </c>
      <c r="AN252" s="233"/>
      <c r="AO252" s="223">
        <f t="shared" si="157"/>
        <v>0</v>
      </c>
      <c r="AP252" s="223">
        <f t="shared" si="157"/>
        <v>0</v>
      </c>
      <c r="AQ252" s="223">
        <f t="shared" si="157"/>
        <v>0</v>
      </c>
      <c r="AR252" s="223">
        <f t="shared" si="156"/>
        <v>0</v>
      </c>
      <c r="AS252" s="223">
        <f t="shared" si="156"/>
        <v>0</v>
      </c>
      <c r="AT252" s="223">
        <f t="shared" si="156"/>
        <v>0</v>
      </c>
      <c r="AU252" s="223">
        <f t="shared" si="158"/>
        <v>0</v>
      </c>
      <c r="AV252" s="223">
        <f t="shared" si="158"/>
        <v>0</v>
      </c>
      <c r="AW252" s="223">
        <f t="shared" si="158"/>
        <v>0</v>
      </c>
      <c r="AX252" s="223">
        <f t="shared" si="158"/>
        <v>0</v>
      </c>
      <c r="AY252" s="223">
        <f t="shared" si="158"/>
        <v>0</v>
      </c>
      <c r="AZ252" s="242"/>
      <c r="BA252" s="244">
        <f t="shared" si="121"/>
        <v>0.27677906369134819</v>
      </c>
      <c r="BB252" s="244">
        <f t="shared" si="122"/>
        <v>7.7417178692461203E-2</v>
      </c>
      <c r="BC252" s="244">
        <f t="shared" si="123"/>
        <v>0</v>
      </c>
      <c r="BD252" s="244">
        <f t="shared" si="124"/>
        <v>0</v>
      </c>
      <c r="BE252" s="244">
        <f t="shared" si="125"/>
        <v>0.12093271704247205</v>
      </c>
      <c r="BF252" s="244">
        <f t="shared" si="126"/>
        <v>0</v>
      </c>
      <c r="BG252" s="244">
        <f t="shared" si="127"/>
        <v>3.0865672550589102E-2</v>
      </c>
      <c r="BH252" s="244">
        <f t="shared" si="128"/>
        <v>0</v>
      </c>
      <c r="BI252" s="244">
        <f t="shared" si="129"/>
        <v>0</v>
      </c>
      <c r="BJ252" s="244">
        <f t="shared" si="130"/>
        <v>0</v>
      </c>
      <c r="BK252" s="244">
        <f t="shared" si="131"/>
        <v>0</v>
      </c>
      <c r="BL252" s="244">
        <f t="shared" si="132"/>
        <v>0</v>
      </c>
      <c r="BM252" s="244">
        <f t="shared" si="133"/>
        <v>0</v>
      </c>
      <c r="BN252" s="244">
        <f t="shared" si="134"/>
        <v>0.27677906369134819</v>
      </c>
      <c r="BO252" s="244">
        <f t="shared" si="135"/>
        <v>7.7417178692461203E-2</v>
      </c>
      <c r="BP252" s="244">
        <f t="shared" si="136"/>
        <v>0</v>
      </c>
      <c r="BQ252" s="244">
        <f t="shared" si="137"/>
        <v>0</v>
      </c>
      <c r="BR252" s="244">
        <f t="shared" si="138"/>
        <v>0.12093271704247205</v>
      </c>
      <c r="BS252" s="244">
        <f t="shared" si="139"/>
        <v>0</v>
      </c>
      <c r="BT252" s="244">
        <f t="shared" si="140"/>
        <v>0</v>
      </c>
      <c r="BU252" s="244">
        <f t="shared" si="141"/>
        <v>0</v>
      </c>
      <c r="BV252" s="244">
        <f t="shared" si="142"/>
        <v>0</v>
      </c>
      <c r="BW252" s="244">
        <f t="shared" si="143"/>
        <v>0</v>
      </c>
      <c r="BX252" s="244">
        <f t="shared" si="144"/>
        <v>0</v>
      </c>
      <c r="BY252" s="244"/>
      <c r="BZ252" s="244">
        <f t="shared" si="145"/>
        <v>0</v>
      </c>
      <c r="CA252" s="244">
        <f t="shared" si="146"/>
        <v>0</v>
      </c>
      <c r="CB252" s="244">
        <f t="shared" si="147"/>
        <v>0</v>
      </c>
      <c r="CC252" s="244">
        <f t="shared" si="148"/>
        <v>0</v>
      </c>
      <c r="CD252" s="244">
        <f t="shared" si="149"/>
        <v>0</v>
      </c>
      <c r="CE252" s="244">
        <f t="shared" si="150"/>
        <v>0</v>
      </c>
      <c r="CF252" s="244">
        <f t="shared" si="151"/>
        <v>0</v>
      </c>
      <c r="CG252" s="244">
        <f t="shared" si="152"/>
        <v>0</v>
      </c>
      <c r="CH252" s="244">
        <f t="shared" si="153"/>
        <v>0</v>
      </c>
      <c r="CI252" s="244">
        <f t="shared" si="154"/>
        <v>0</v>
      </c>
      <c r="CJ252" s="244">
        <f t="shared" si="155"/>
        <v>0</v>
      </c>
    </row>
    <row r="253" spans="1:88" ht="120">
      <c r="A253" s="222" t="s">
        <v>3643</v>
      </c>
      <c r="B253" s="232">
        <v>114013</v>
      </c>
      <c r="C253" s="232" t="s">
        <v>1913</v>
      </c>
      <c r="D253" s="232"/>
      <c r="E253" s="232" t="s">
        <v>1914</v>
      </c>
      <c r="F253" s="232"/>
      <c r="G253" s="232">
        <v>9506</v>
      </c>
      <c r="H253" s="232" t="s">
        <v>1915</v>
      </c>
      <c r="I253" s="232" t="s">
        <v>126</v>
      </c>
      <c r="J253" s="232" t="s">
        <v>700</v>
      </c>
      <c r="K253" s="232" t="s">
        <v>1916</v>
      </c>
      <c r="L253" s="232" t="s">
        <v>1917</v>
      </c>
      <c r="M253" s="232">
        <v>2022</v>
      </c>
      <c r="N253" s="232">
        <v>4688711</v>
      </c>
      <c r="O253" s="239">
        <f t="shared" si="120"/>
        <v>2.8624882369375328E-3</v>
      </c>
      <c r="P253" s="232">
        <v>93.9</v>
      </c>
      <c r="Q253" s="232">
        <v>0</v>
      </c>
      <c r="R253" s="232">
        <v>0</v>
      </c>
      <c r="S253" s="232">
        <v>0</v>
      </c>
      <c r="T253" s="232">
        <v>0</v>
      </c>
      <c r="U253" s="232">
        <v>0</v>
      </c>
      <c r="V253" s="232">
        <v>6.1</v>
      </c>
      <c r="W253" s="232">
        <v>0</v>
      </c>
      <c r="X253" s="232">
        <v>0</v>
      </c>
      <c r="Y253" s="232">
        <v>0</v>
      </c>
      <c r="Z253" s="232">
        <v>0</v>
      </c>
      <c r="AA253" s="232">
        <v>0</v>
      </c>
      <c r="AB253" s="232"/>
      <c r="AC253" s="232">
        <v>93.9</v>
      </c>
      <c r="AD253" s="232">
        <v>0</v>
      </c>
      <c r="AE253" s="232">
        <v>0</v>
      </c>
      <c r="AF253" s="232">
        <v>0</v>
      </c>
      <c r="AG253" s="232">
        <v>0</v>
      </c>
      <c r="AH253" s="232">
        <v>0</v>
      </c>
      <c r="AI253" s="232">
        <v>0</v>
      </c>
      <c r="AJ253" s="232">
        <v>0</v>
      </c>
      <c r="AK253" s="232">
        <v>0</v>
      </c>
      <c r="AL253" s="232">
        <v>0</v>
      </c>
      <c r="AM253" s="232">
        <v>0</v>
      </c>
      <c r="AN253" s="233"/>
      <c r="AO253" s="223">
        <f t="shared" si="157"/>
        <v>0</v>
      </c>
      <c r="AP253" s="223">
        <f t="shared" si="157"/>
        <v>0</v>
      </c>
      <c r="AQ253" s="223">
        <f t="shared" si="157"/>
        <v>0</v>
      </c>
      <c r="AR253" s="223">
        <f t="shared" si="156"/>
        <v>0</v>
      </c>
      <c r="AS253" s="223">
        <f t="shared" si="156"/>
        <v>0</v>
      </c>
      <c r="AT253" s="223">
        <f t="shared" si="156"/>
        <v>0</v>
      </c>
      <c r="AU253" s="223">
        <f t="shared" si="158"/>
        <v>0</v>
      </c>
      <c r="AV253" s="223">
        <f t="shared" si="158"/>
        <v>0</v>
      </c>
      <c r="AW253" s="223">
        <f t="shared" si="158"/>
        <v>0</v>
      </c>
      <c r="AX253" s="223">
        <f t="shared" si="158"/>
        <v>0</v>
      </c>
      <c r="AY253" s="223">
        <f t="shared" si="158"/>
        <v>0</v>
      </c>
      <c r="AZ253" s="242"/>
      <c r="BA253" s="244">
        <f t="shared" si="121"/>
        <v>0.26878764544843436</v>
      </c>
      <c r="BB253" s="244">
        <f t="shared" si="122"/>
        <v>0</v>
      </c>
      <c r="BC253" s="244">
        <f t="shared" si="123"/>
        <v>0</v>
      </c>
      <c r="BD253" s="244">
        <f t="shared" si="124"/>
        <v>0</v>
      </c>
      <c r="BE253" s="244">
        <f t="shared" si="125"/>
        <v>0</v>
      </c>
      <c r="BF253" s="244">
        <f t="shared" si="126"/>
        <v>0</v>
      </c>
      <c r="BG253" s="244">
        <f t="shared" si="127"/>
        <v>1.746117824531895E-2</v>
      </c>
      <c r="BH253" s="244">
        <f t="shared" si="128"/>
        <v>0</v>
      </c>
      <c r="BI253" s="244">
        <f t="shared" si="129"/>
        <v>0</v>
      </c>
      <c r="BJ253" s="244">
        <f t="shared" si="130"/>
        <v>0</v>
      </c>
      <c r="BK253" s="244">
        <f t="shared" si="131"/>
        <v>0</v>
      </c>
      <c r="BL253" s="244">
        <f t="shared" si="132"/>
        <v>0</v>
      </c>
      <c r="BM253" s="244">
        <f t="shared" si="133"/>
        <v>0</v>
      </c>
      <c r="BN253" s="244">
        <f t="shared" si="134"/>
        <v>0.26878764544843436</v>
      </c>
      <c r="BO253" s="244">
        <f t="shared" si="135"/>
        <v>0</v>
      </c>
      <c r="BP253" s="244">
        <f t="shared" si="136"/>
        <v>0</v>
      </c>
      <c r="BQ253" s="244">
        <f t="shared" si="137"/>
        <v>0</v>
      </c>
      <c r="BR253" s="244">
        <f t="shared" si="138"/>
        <v>0</v>
      </c>
      <c r="BS253" s="244">
        <f t="shared" si="139"/>
        <v>0</v>
      </c>
      <c r="BT253" s="244">
        <f t="shared" si="140"/>
        <v>0</v>
      </c>
      <c r="BU253" s="244">
        <f t="shared" si="141"/>
        <v>0</v>
      </c>
      <c r="BV253" s="244">
        <f t="shared" si="142"/>
        <v>0</v>
      </c>
      <c r="BW253" s="244">
        <f t="shared" si="143"/>
        <v>0</v>
      </c>
      <c r="BX253" s="244">
        <f t="shared" si="144"/>
        <v>0</v>
      </c>
      <c r="BY253" s="244"/>
      <c r="BZ253" s="244">
        <f t="shared" si="145"/>
        <v>0</v>
      </c>
      <c r="CA253" s="244">
        <f t="shared" si="146"/>
        <v>0</v>
      </c>
      <c r="CB253" s="244">
        <f t="shared" si="147"/>
        <v>0</v>
      </c>
      <c r="CC253" s="244">
        <f t="shared" si="148"/>
        <v>0</v>
      </c>
      <c r="CD253" s="244">
        <f t="shared" si="149"/>
        <v>0</v>
      </c>
      <c r="CE253" s="244">
        <f t="shared" si="150"/>
        <v>0</v>
      </c>
      <c r="CF253" s="244">
        <f t="shared" si="151"/>
        <v>0</v>
      </c>
      <c r="CG253" s="244">
        <f t="shared" si="152"/>
        <v>0</v>
      </c>
      <c r="CH253" s="244">
        <f t="shared" si="153"/>
        <v>0</v>
      </c>
      <c r="CI253" s="244">
        <f t="shared" si="154"/>
        <v>0</v>
      </c>
      <c r="CJ253" s="244">
        <f t="shared" si="155"/>
        <v>0</v>
      </c>
    </row>
    <row r="254" spans="1:88" ht="60">
      <c r="A254" s="222" t="s">
        <v>3643</v>
      </c>
      <c r="B254" s="232">
        <v>87067</v>
      </c>
      <c r="C254" s="232" t="s">
        <v>1918</v>
      </c>
      <c r="D254" s="232"/>
      <c r="E254" s="232" t="s">
        <v>1919</v>
      </c>
      <c r="F254" s="232"/>
      <c r="G254" s="232">
        <v>8564</v>
      </c>
      <c r="H254" s="232" t="s">
        <v>1920</v>
      </c>
      <c r="I254" s="232" t="s">
        <v>126</v>
      </c>
      <c r="J254" s="232" t="s">
        <v>700</v>
      </c>
      <c r="K254" s="232" t="s">
        <v>1921</v>
      </c>
      <c r="L254" s="232" t="s">
        <v>1922</v>
      </c>
      <c r="M254" s="232">
        <v>2022</v>
      </c>
      <c r="N254" s="232">
        <v>7196596</v>
      </c>
      <c r="O254" s="239">
        <f t="shared" si="120"/>
        <v>4.3935681674540615E-3</v>
      </c>
      <c r="P254" s="232">
        <v>72.8</v>
      </c>
      <c r="Q254" s="232">
        <v>6.5</v>
      </c>
      <c r="R254" s="232">
        <v>0</v>
      </c>
      <c r="S254" s="232">
        <v>0</v>
      </c>
      <c r="T254" s="232">
        <v>0.5</v>
      </c>
      <c r="U254" s="232">
        <v>0</v>
      </c>
      <c r="V254" s="232">
        <v>6.1</v>
      </c>
      <c r="W254" s="232">
        <v>14.1</v>
      </c>
      <c r="X254" s="232">
        <v>0</v>
      </c>
      <c r="Y254" s="232">
        <v>0</v>
      </c>
      <c r="Z254" s="232">
        <v>0</v>
      </c>
      <c r="AA254" s="232">
        <v>0</v>
      </c>
      <c r="AB254" s="232"/>
      <c r="AC254" s="232">
        <v>0.4</v>
      </c>
      <c r="AD254" s="232">
        <v>6.5</v>
      </c>
      <c r="AE254" s="232">
        <v>0</v>
      </c>
      <c r="AF254" s="232">
        <v>0</v>
      </c>
      <c r="AG254" s="232">
        <v>0.5</v>
      </c>
      <c r="AH254" s="232">
        <v>0</v>
      </c>
      <c r="AI254" s="232">
        <v>14.1</v>
      </c>
      <c r="AJ254" s="232">
        <v>0</v>
      </c>
      <c r="AK254" s="232">
        <v>0</v>
      </c>
      <c r="AL254" s="232">
        <v>0</v>
      </c>
      <c r="AM254" s="232">
        <v>0</v>
      </c>
      <c r="AN254" s="233"/>
      <c r="AO254" s="223">
        <f t="shared" si="157"/>
        <v>72.399999999999991</v>
      </c>
      <c r="AP254" s="223">
        <f t="shared" si="157"/>
        <v>0</v>
      </c>
      <c r="AQ254" s="223">
        <f t="shared" si="157"/>
        <v>0</v>
      </c>
      <c r="AR254" s="223">
        <f t="shared" si="156"/>
        <v>0</v>
      </c>
      <c r="AS254" s="223">
        <f t="shared" si="156"/>
        <v>0</v>
      </c>
      <c r="AT254" s="223">
        <f t="shared" si="156"/>
        <v>0</v>
      </c>
      <c r="AU254" s="223">
        <f t="shared" si="158"/>
        <v>0</v>
      </c>
      <c r="AV254" s="223">
        <f t="shared" si="158"/>
        <v>0</v>
      </c>
      <c r="AW254" s="223">
        <f t="shared" si="158"/>
        <v>0</v>
      </c>
      <c r="AX254" s="223">
        <f t="shared" si="158"/>
        <v>0</v>
      </c>
      <c r="AY254" s="223">
        <f t="shared" si="158"/>
        <v>0</v>
      </c>
      <c r="AZ254" s="242"/>
      <c r="BA254" s="244">
        <f t="shared" si="121"/>
        <v>0.31985176259065567</v>
      </c>
      <c r="BB254" s="244">
        <f t="shared" si="122"/>
        <v>2.8558193088451402E-2</v>
      </c>
      <c r="BC254" s="244">
        <f t="shared" si="123"/>
        <v>0</v>
      </c>
      <c r="BD254" s="244">
        <f t="shared" si="124"/>
        <v>0</v>
      </c>
      <c r="BE254" s="244">
        <f t="shared" si="125"/>
        <v>2.1967840837270308E-3</v>
      </c>
      <c r="BF254" s="244">
        <f t="shared" si="126"/>
        <v>0</v>
      </c>
      <c r="BG254" s="244">
        <f t="shared" si="127"/>
        <v>2.6800765821469775E-2</v>
      </c>
      <c r="BH254" s="244">
        <f t="shared" si="128"/>
        <v>6.1949311161102263E-2</v>
      </c>
      <c r="BI254" s="244">
        <f t="shared" si="129"/>
        <v>0</v>
      </c>
      <c r="BJ254" s="244">
        <f t="shared" si="130"/>
        <v>0</v>
      </c>
      <c r="BK254" s="244">
        <f t="shared" si="131"/>
        <v>0</v>
      </c>
      <c r="BL254" s="244">
        <f t="shared" si="132"/>
        <v>0</v>
      </c>
      <c r="BM254" s="244">
        <f t="shared" si="133"/>
        <v>0</v>
      </c>
      <c r="BN254" s="244">
        <f t="shared" si="134"/>
        <v>1.7574272669816247E-3</v>
      </c>
      <c r="BO254" s="244">
        <f t="shared" si="135"/>
        <v>2.8558193088451402E-2</v>
      </c>
      <c r="BP254" s="244">
        <f t="shared" si="136"/>
        <v>0</v>
      </c>
      <c r="BQ254" s="244">
        <f t="shared" si="137"/>
        <v>0</v>
      </c>
      <c r="BR254" s="244">
        <f t="shared" si="138"/>
        <v>2.1967840837270308E-3</v>
      </c>
      <c r="BS254" s="244">
        <f t="shared" si="139"/>
        <v>0</v>
      </c>
      <c r="BT254" s="244">
        <f t="shared" si="140"/>
        <v>6.1949311161102263E-2</v>
      </c>
      <c r="BU254" s="244">
        <f t="shared" si="141"/>
        <v>0</v>
      </c>
      <c r="BV254" s="244">
        <f t="shared" si="142"/>
        <v>0</v>
      </c>
      <c r="BW254" s="244">
        <f t="shared" si="143"/>
        <v>0</v>
      </c>
      <c r="BX254" s="244">
        <f t="shared" si="144"/>
        <v>0</v>
      </c>
      <c r="BY254" s="244"/>
      <c r="BZ254" s="244">
        <f t="shared" si="145"/>
        <v>0.31809433532367404</v>
      </c>
      <c r="CA254" s="244">
        <f t="shared" si="146"/>
        <v>0</v>
      </c>
      <c r="CB254" s="244">
        <f t="shared" si="147"/>
        <v>0</v>
      </c>
      <c r="CC254" s="244">
        <f t="shared" si="148"/>
        <v>0</v>
      </c>
      <c r="CD254" s="244">
        <f t="shared" si="149"/>
        <v>0</v>
      </c>
      <c r="CE254" s="244">
        <f t="shared" si="150"/>
        <v>0</v>
      </c>
      <c r="CF254" s="244">
        <f t="shared" si="151"/>
        <v>0</v>
      </c>
      <c r="CG254" s="244">
        <f t="shared" si="152"/>
        <v>0</v>
      </c>
      <c r="CH254" s="244">
        <f t="shared" si="153"/>
        <v>0</v>
      </c>
      <c r="CI254" s="244">
        <f t="shared" si="154"/>
        <v>0</v>
      </c>
      <c r="CJ254" s="244">
        <f t="shared" si="155"/>
        <v>0</v>
      </c>
    </row>
    <row r="255" spans="1:88" ht="60">
      <c r="A255" s="222" t="s">
        <v>3643</v>
      </c>
      <c r="B255" s="232">
        <v>102448</v>
      </c>
      <c r="C255" s="232" t="s">
        <v>1923</v>
      </c>
      <c r="D255" s="232"/>
      <c r="E255" s="232" t="s">
        <v>1924</v>
      </c>
      <c r="F255" s="232" t="s">
        <v>1925</v>
      </c>
      <c r="G255" s="232">
        <v>8200</v>
      </c>
      <c r="H255" s="232" t="s">
        <v>1926</v>
      </c>
      <c r="I255" s="232" t="s">
        <v>1927</v>
      </c>
      <c r="J255" s="232" t="s">
        <v>700</v>
      </c>
      <c r="K255" s="232" t="s">
        <v>1928</v>
      </c>
      <c r="L255" s="232" t="s">
        <v>1929</v>
      </c>
      <c r="M255" s="232">
        <v>2022</v>
      </c>
      <c r="N255" s="232">
        <v>270094291</v>
      </c>
      <c r="O255" s="239">
        <f t="shared" si="120"/>
        <v>0.48464586131731885</v>
      </c>
      <c r="P255" s="232">
        <v>90.67</v>
      </c>
      <c r="Q255" s="232">
        <v>3.09</v>
      </c>
      <c r="R255" s="232">
        <v>0</v>
      </c>
      <c r="S255" s="232">
        <v>0.14000000000000001</v>
      </c>
      <c r="T255" s="232">
        <v>0</v>
      </c>
      <c r="U255" s="232">
        <v>0</v>
      </c>
      <c r="V255" s="232">
        <v>6.1</v>
      </c>
      <c r="W255" s="232">
        <v>0</v>
      </c>
      <c r="X255" s="232">
        <v>0</v>
      </c>
      <c r="Y255" s="232">
        <v>0</v>
      </c>
      <c r="Z255" s="232">
        <v>0</v>
      </c>
      <c r="AA255" s="232">
        <v>0</v>
      </c>
      <c r="AB255" s="232"/>
      <c r="AC255" s="232">
        <v>61.32</v>
      </c>
      <c r="AD255" s="232">
        <v>3.09</v>
      </c>
      <c r="AE255" s="232">
        <v>0</v>
      </c>
      <c r="AF255" s="232">
        <v>0.14000000000000001</v>
      </c>
      <c r="AG255" s="232">
        <v>0</v>
      </c>
      <c r="AH255" s="232">
        <v>0</v>
      </c>
      <c r="AI255" s="232">
        <v>0</v>
      </c>
      <c r="AJ255" s="232">
        <v>0</v>
      </c>
      <c r="AK255" s="232">
        <v>0</v>
      </c>
      <c r="AL255" s="232">
        <v>0</v>
      </c>
      <c r="AM255" s="232">
        <v>0</v>
      </c>
      <c r="AN255" s="233"/>
      <c r="AO255" s="223">
        <f t="shared" si="157"/>
        <v>29.35</v>
      </c>
      <c r="AP255" s="223">
        <f t="shared" si="157"/>
        <v>0</v>
      </c>
      <c r="AQ255" s="223">
        <f t="shared" si="157"/>
        <v>0</v>
      </c>
      <c r="AR255" s="223">
        <f t="shared" si="156"/>
        <v>0</v>
      </c>
      <c r="AS255" s="223">
        <f t="shared" si="156"/>
        <v>0</v>
      </c>
      <c r="AT255" s="223">
        <f t="shared" si="156"/>
        <v>0</v>
      </c>
      <c r="AU255" s="223">
        <f t="shared" si="158"/>
        <v>0</v>
      </c>
      <c r="AV255" s="223">
        <f t="shared" si="158"/>
        <v>0</v>
      </c>
      <c r="AW255" s="223">
        <f t="shared" si="158"/>
        <v>0</v>
      </c>
      <c r="AX255" s="223">
        <f t="shared" si="158"/>
        <v>0</v>
      </c>
      <c r="AY255" s="223">
        <f t="shared" si="158"/>
        <v>0</v>
      </c>
      <c r="AZ255" s="242"/>
      <c r="BA255" s="244">
        <f t="shared" si="121"/>
        <v>43.9428402456413</v>
      </c>
      <c r="BB255" s="244">
        <f t="shared" si="122"/>
        <v>1.4975557114705151</v>
      </c>
      <c r="BC255" s="244">
        <f t="shared" si="123"/>
        <v>0</v>
      </c>
      <c r="BD255" s="244">
        <f t="shared" si="124"/>
        <v>6.7850420584424642E-2</v>
      </c>
      <c r="BE255" s="244">
        <f t="shared" si="125"/>
        <v>0</v>
      </c>
      <c r="BF255" s="244">
        <f t="shared" si="126"/>
        <v>0</v>
      </c>
      <c r="BG255" s="244">
        <f t="shared" si="127"/>
        <v>2.9563397540356449</v>
      </c>
      <c r="BH255" s="244">
        <f t="shared" si="128"/>
        <v>0</v>
      </c>
      <c r="BI255" s="244">
        <f t="shared" si="129"/>
        <v>0</v>
      </c>
      <c r="BJ255" s="244">
        <f t="shared" si="130"/>
        <v>0</v>
      </c>
      <c r="BK255" s="244">
        <f t="shared" si="131"/>
        <v>0</v>
      </c>
      <c r="BL255" s="244">
        <f t="shared" si="132"/>
        <v>0</v>
      </c>
      <c r="BM255" s="244">
        <f t="shared" si="133"/>
        <v>0</v>
      </c>
      <c r="BN255" s="244">
        <f t="shared" si="134"/>
        <v>29.718484215977991</v>
      </c>
      <c r="BO255" s="244">
        <f t="shared" si="135"/>
        <v>1.4975557114705151</v>
      </c>
      <c r="BP255" s="244">
        <f t="shared" si="136"/>
        <v>0</v>
      </c>
      <c r="BQ255" s="244">
        <f t="shared" si="137"/>
        <v>6.7850420584424642E-2</v>
      </c>
      <c r="BR255" s="244">
        <f t="shared" si="138"/>
        <v>0</v>
      </c>
      <c r="BS255" s="244">
        <f t="shared" si="139"/>
        <v>0</v>
      </c>
      <c r="BT255" s="244">
        <f t="shared" si="140"/>
        <v>0</v>
      </c>
      <c r="BU255" s="244">
        <f t="shared" si="141"/>
        <v>0</v>
      </c>
      <c r="BV255" s="244">
        <f t="shared" si="142"/>
        <v>0</v>
      </c>
      <c r="BW255" s="244">
        <f t="shared" si="143"/>
        <v>0</v>
      </c>
      <c r="BX255" s="244">
        <f t="shared" si="144"/>
        <v>0</v>
      </c>
      <c r="BY255" s="244"/>
      <c r="BZ255" s="244">
        <f t="shared" si="145"/>
        <v>14.224356029663308</v>
      </c>
      <c r="CA255" s="244">
        <f t="shared" si="146"/>
        <v>0</v>
      </c>
      <c r="CB255" s="244">
        <f t="shared" si="147"/>
        <v>0</v>
      </c>
      <c r="CC255" s="244">
        <f t="shared" si="148"/>
        <v>0</v>
      </c>
      <c r="CD255" s="244">
        <f t="shared" si="149"/>
        <v>0</v>
      </c>
      <c r="CE255" s="244">
        <f t="shared" si="150"/>
        <v>0</v>
      </c>
      <c r="CF255" s="244">
        <f t="shared" si="151"/>
        <v>0</v>
      </c>
      <c r="CG255" s="244">
        <f t="shared" si="152"/>
        <v>0</v>
      </c>
      <c r="CH255" s="244">
        <f t="shared" si="153"/>
        <v>0</v>
      </c>
      <c r="CI255" s="244">
        <f t="shared" si="154"/>
        <v>0</v>
      </c>
      <c r="CJ255" s="244">
        <f t="shared" si="155"/>
        <v>0</v>
      </c>
    </row>
    <row r="256" spans="1:88" ht="60">
      <c r="A256" s="222" t="s">
        <v>3643</v>
      </c>
      <c r="B256" s="232">
        <v>110772</v>
      </c>
      <c r="C256" s="232" t="s">
        <v>1930</v>
      </c>
      <c r="D256" s="232"/>
      <c r="E256" s="232" t="s">
        <v>1931</v>
      </c>
      <c r="F256" s="232"/>
      <c r="G256" s="232">
        <v>5724</v>
      </c>
      <c r="H256" s="232" t="s">
        <v>1932</v>
      </c>
      <c r="I256" s="232" t="s">
        <v>116</v>
      </c>
      <c r="J256" s="232" t="s">
        <v>700</v>
      </c>
      <c r="K256" s="232" t="s">
        <v>1933</v>
      </c>
      <c r="L256" s="232"/>
      <c r="M256" s="232">
        <v>2022</v>
      </c>
      <c r="N256" s="232">
        <v>7135934</v>
      </c>
      <c r="O256" s="239">
        <f t="shared" si="120"/>
        <v>1.4469450883974578E-3</v>
      </c>
      <c r="P256" s="240">
        <v>93.9</v>
      </c>
      <c r="Q256" s="232">
        <v>0</v>
      </c>
      <c r="R256" s="232">
        <v>0</v>
      </c>
      <c r="S256" s="232">
        <v>0</v>
      </c>
      <c r="T256" s="232">
        <v>0</v>
      </c>
      <c r="U256" s="232">
        <v>0</v>
      </c>
      <c r="V256" s="232">
        <v>6.1</v>
      </c>
      <c r="W256" s="232">
        <v>0</v>
      </c>
      <c r="X256" s="232">
        <v>0</v>
      </c>
      <c r="Y256" s="232">
        <v>0</v>
      </c>
      <c r="Z256" s="232">
        <v>0</v>
      </c>
      <c r="AA256" s="232">
        <v>0</v>
      </c>
      <c r="AB256" s="232"/>
      <c r="AC256" s="232">
        <v>32.9</v>
      </c>
      <c r="AD256" s="232">
        <v>0</v>
      </c>
      <c r="AE256" s="232">
        <v>0</v>
      </c>
      <c r="AF256" s="232">
        <v>0</v>
      </c>
      <c r="AG256" s="232">
        <v>0</v>
      </c>
      <c r="AH256" s="232">
        <v>0</v>
      </c>
      <c r="AI256" s="232">
        <v>0</v>
      </c>
      <c r="AJ256" s="232">
        <v>0</v>
      </c>
      <c r="AK256" s="232">
        <v>0</v>
      </c>
      <c r="AL256" s="232">
        <v>0</v>
      </c>
      <c r="AM256" s="232">
        <v>0</v>
      </c>
      <c r="AN256" s="233"/>
      <c r="AO256" s="223">
        <f t="shared" si="157"/>
        <v>61.000000000000007</v>
      </c>
      <c r="AP256" s="223">
        <f t="shared" si="157"/>
        <v>0</v>
      </c>
      <c r="AQ256" s="223">
        <f t="shared" si="157"/>
        <v>0</v>
      </c>
      <c r="AR256" s="223">
        <f t="shared" si="156"/>
        <v>0</v>
      </c>
      <c r="AS256" s="223">
        <f t="shared" si="156"/>
        <v>0</v>
      </c>
      <c r="AT256" s="223">
        <f t="shared" si="156"/>
        <v>0</v>
      </c>
      <c r="AU256" s="223">
        <f t="shared" si="158"/>
        <v>0</v>
      </c>
      <c r="AV256" s="223">
        <f t="shared" si="158"/>
        <v>0</v>
      </c>
      <c r="AW256" s="223">
        <f t="shared" si="158"/>
        <v>0</v>
      </c>
      <c r="AX256" s="223">
        <f t="shared" si="158"/>
        <v>0</v>
      </c>
      <c r="AY256" s="223">
        <f t="shared" si="158"/>
        <v>0</v>
      </c>
      <c r="AZ256" s="242"/>
      <c r="BA256" s="244">
        <f t="shared" si="121"/>
        <v>0.13586814380052128</v>
      </c>
      <c r="BB256" s="244">
        <f t="shared" si="122"/>
        <v>0</v>
      </c>
      <c r="BC256" s="244">
        <f t="shared" si="123"/>
        <v>0</v>
      </c>
      <c r="BD256" s="244">
        <f t="shared" si="124"/>
        <v>0</v>
      </c>
      <c r="BE256" s="244">
        <f t="shared" si="125"/>
        <v>0</v>
      </c>
      <c r="BF256" s="244">
        <f t="shared" si="126"/>
        <v>0</v>
      </c>
      <c r="BG256" s="244">
        <f t="shared" si="127"/>
        <v>8.8263650392244927E-3</v>
      </c>
      <c r="BH256" s="244">
        <f t="shared" si="128"/>
        <v>0</v>
      </c>
      <c r="BI256" s="244">
        <f t="shared" si="129"/>
        <v>0</v>
      </c>
      <c r="BJ256" s="244">
        <f t="shared" si="130"/>
        <v>0</v>
      </c>
      <c r="BK256" s="244">
        <f t="shared" si="131"/>
        <v>0</v>
      </c>
      <c r="BL256" s="244">
        <f t="shared" si="132"/>
        <v>0</v>
      </c>
      <c r="BM256" s="244">
        <f t="shared" si="133"/>
        <v>0</v>
      </c>
      <c r="BN256" s="244">
        <f t="shared" si="134"/>
        <v>4.7604493408276362E-2</v>
      </c>
      <c r="BO256" s="244">
        <f t="shared" si="135"/>
        <v>0</v>
      </c>
      <c r="BP256" s="244">
        <f t="shared" si="136"/>
        <v>0</v>
      </c>
      <c r="BQ256" s="244">
        <f t="shared" si="137"/>
        <v>0</v>
      </c>
      <c r="BR256" s="244">
        <f t="shared" si="138"/>
        <v>0</v>
      </c>
      <c r="BS256" s="244">
        <f t="shared" si="139"/>
        <v>0</v>
      </c>
      <c r="BT256" s="244">
        <f t="shared" si="140"/>
        <v>0</v>
      </c>
      <c r="BU256" s="244">
        <f t="shared" si="141"/>
        <v>0</v>
      </c>
      <c r="BV256" s="244">
        <f t="shared" si="142"/>
        <v>0</v>
      </c>
      <c r="BW256" s="244">
        <f t="shared" si="143"/>
        <v>0</v>
      </c>
      <c r="BX256" s="244">
        <f t="shared" si="144"/>
        <v>0</v>
      </c>
      <c r="BY256" s="244"/>
      <c r="BZ256" s="244">
        <f t="shared" si="145"/>
        <v>8.826365039224493E-2</v>
      </c>
      <c r="CA256" s="244">
        <f t="shared" si="146"/>
        <v>0</v>
      </c>
      <c r="CB256" s="244">
        <f t="shared" si="147"/>
        <v>0</v>
      </c>
      <c r="CC256" s="244">
        <f t="shared" si="148"/>
        <v>0</v>
      </c>
      <c r="CD256" s="244">
        <f t="shared" si="149"/>
        <v>0</v>
      </c>
      <c r="CE256" s="244">
        <f t="shared" si="150"/>
        <v>0</v>
      </c>
      <c r="CF256" s="244">
        <f t="shared" si="151"/>
        <v>0</v>
      </c>
      <c r="CG256" s="244">
        <f t="shared" si="152"/>
        <v>0</v>
      </c>
      <c r="CH256" s="244">
        <f t="shared" si="153"/>
        <v>0</v>
      </c>
      <c r="CI256" s="244">
        <f t="shared" si="154"/>
        <v>0</v>
      </c>
      <c r="CJ256" s="244">
        <f t="shared" si="155"/>
        <v>0</v>
      </c>
    </row>
    <row r="257" spans="1:88" ht="60">
      <c r="A257" s="222" t="s">
        <v>3643</v>
      </c>
      <c r="B257" s="232">
        <v>95250</v>
      </c>
      <c r="C257" s="232" t="s">
        <v>1934</v>
      </c>
      <c r="D257" s="232"/>
      <c r="E257" s="232" t="s">
        <v>1935</v>
      </c>
      <c r="F257" s="232"/>
      <c r="G257" s="232">
        <v>8272</v>
      </c>
      <c r="H257" s="232" t="s">
        <v>1936</v>
      </c>
      <c r="I257" s="232" t="s">
        <v>126</v>
      </c>
      <c r="J257" s="232" t="s">
        <v>700</v>
      </c>
      <c r="K257" s="232" t="s">
        <v>1937</v>
      </c>
      <c r="L257" s="232" t="s">
        <v>1938</v>
      </c>
      <c r="M257" s="232">
        <v>2022</v>
      </c>
      <c r="N257" s="232">
        <v>15448260</v>
      </c>
      <c r="O257" s="239">
        <f t="shared" si="120"/>
        <v>9.4312621381766985E-3</v>
      </c>
      <c r="P257" s="232">
        <v>88.3</v>
      </c>
      <c r="Q257" s="232">
        <v>2.6</v>
      </c>
      <c r="R257" s="232">
        <v>0</v>
      </c>
      <c r="S257" s="232">
        <v>0</v>
      </c>
      <c r="T257" s="232">
        <v>0.9</v>
      </c>
      <c r="U257" s="232">
        <v>0</v>
      </c>
      <c r="V257" s="232">
        <v>6.1</v>
      </c>
      <c r="W257" s="232">
        <v>2.1</v>
      </c>
      <c r="X257" s="232">
        <v>0</v>
      </c>
      <c r="Y257" s="232">
        <v>0</v>
      </c>
      <c r="Z257" s="232">
        <v>0</v>
      </c>
      <c r="AA257" s="232">
        <v>0</v>
      </c>
      <c r="AB257" s="232"/>
      <c r="AC257" s="232">
        <v>18.899999999999999</v>
      </c>
      <c r="AD257" s="232">
        <v>2.6</v>
      </c>
      <c r="AE257" s="232">
        <v>0</v>
      </c>
      <c r="AF257" s="232">
        <v>0</v>
      </c>
      <c r="AG257" s="232">
        <v>0.9</v>
      </c>
      <c r="AH257" s="232">
        <v>0</v>
      </c>
      <c r="AI257" s="232">
        <v>2.1</v>
      </c>
      <c r="AJ257" s="232">
        <v>0</v>
      </c>
      <c r="AK257" s="232">
        <v>0</v>
      </c>
      <c r="AL257" s="232">
        <v>0</v>
      </c>
      <c r="AM257" s="232">
        <v>0</v>
      </c>
      <c r="AN257" s="233"/>
      <c r="AO257" s="223">
        <f t="shared" si="157"/>
        <v>69.400000000000006</v>
      </c>
      <c r="AP257" s="223">
        <f t="shared" si="157"/>
        <v>0</v>
      </c>
      <c r="AQ257" s="223">
        <f t="shared" si="157"/>
        <v>0</v>
      </c>
      <c r="AR257" s="223">
        <f t="shared" si="156"/>
        <v>0</v>
      </c>
      <c r="AS257" s="223">
        <f t="shared" si="156"/>
        <v>0</v>
      </c>
      <c r="AT257" s="223">
        <f t="shared" si="156"/>
        <v>0</v>
      </c>
      <c r="AU257" s="223">
        <f t="shared" si="158"/>
        <v>0</v>
      </c>
      <c r="AV257" s="223">
        <f t="shared" si="158"/>
        <v>0</v>
      </c>
      <c r="AW257" s="223">
        <f t="shared" si="158"/>
        <v>0</v>
      </c>
      <c r="AX257" s="223">
        <f t="shared" si="158"/>
        <v>0</v>
      </c>
      <c r="AY257" s="223">
        <f t="shared" si="158"/>
        <v>0</v>
      </c>
      <c r="AZ257" s="242"/>
      <c r="BA257" s="244">
        <f t="shared" si="121"/>
        <v>0.83278044680100249</v>
      </c>
      <c r="BB257" s="244">
        <f t="shared" si="122"/>
        <v>2.4521281559259415E-2</v>
      </c>
      <c r="BC257" s="244">
        <f t="shared" si="123"/>
        <v>0</v>
      </c>
      <c r="BD257" s="244">
        <f t="shared" si="124"/>
        <v>0</v>
      </c>
      <c r="BE257" s="244">
        <f t="shared" si="125"/>
        <v>8.4881359243590294E-3</v>
      </c>
      <c r="BF257" s="244">
        <f t="shared" si="126"/>
        <v>0</v>
      </c>
      <c r="BG257" s="244">
        <f t="shared" si="127"/>
        <v>5.7530699042877859E-2</v>
      </c>
      <c r="BH257" s="244">
        <f t="shared" si="128"/>
        <v>1.9805650490171068E-2</v>
      </c>
      <c r="BI257" s="244">
        <f t="shared" si="129"/>
        <v>0</v>
      </c>
      <c r="BJ257" s="244">
        <f t="shared" si="130"/>
        <v>0</v>
      </c>
      <c r="BK257" s="244">
        <f t="shared" si="131"/>
        <v>0</v>
      </c>
      <c r="BL257" s="244">
        <f t="shared" si="132"/>
        <v>0</v>
      </c>
      <c r="BM257" s="244">
        <f t="shared" si="133"/>
        <v>0</v>
      </c>
      <c r="BN257" s="244">
        <f t="shared" si="134"/>
        <v>0.17825085441153959</v>
      </c>
      <c r="BO257" s="244">
        <f t="shared" si="135"/>
        <v>2.4521281559259415E-2</v>
      </c>
      <c r="BP257" s="244">
        <f t="shared" si="136"/>
        <v>0</v>
      </c>
      <c r="BQ257" s="244">
        <f t="shared" si="137"/>
        <v>0</v>
      </c>
      <c r="BR257" s="244">
        <f t="shared" si="138"/>
        <v>8.4881359243590294E-3</v>
      </c>
      <c r="BS257" s="244">
        <f t="shared" si="139"/>
        <v>0</v>
      </c>
      <c r="BT257" s="244">
        <f t="shared" si="140"/>
        <v>1.9805650490171068E-2</v>
      </c>
      <c r="BU257" s="244">
        <f t="shared" si="141"/>
        <v>0</v>
      </c>
      <c r="BV257" s="244">
        <f t="shared" si="142"/>
        <v>0</v>
      </c>
      <c r="BW257" s="244">
        <f t="shared" si="143"/>
        <v>0</v>
      </c>
      <c r="BX257" s="244">
        <f t="shared" si="144"/>
        <v>0</v>
      </c>
      <c r="BY257" s="244"/>
      <c r="BZ257" s="244">
        <f t="shared" si="145"/>
        <v>0.65452959238946296</v>
      </c>
      <c r="CA257" s="244">
        <f t="shared" si="146"/>
        <v>0</v>
      </c>
      <c r="CB257" s="244">
        <f t="shared" si="147"/>
        <v>0</v>
      </c>
      <c r="CC257" s="244">
        <f t="shared" si="148"/>
        <v>0</v>
      </c>
      <c r="CD257" s="244">
        <f t="shared" si="149"/>
        <v>0</v>
      </c>
      <c r="CE257" s="244">
        <f t="shared" si="150"/>
        <v>0</v>
      </c>
      <c r="CF257" s="244">
        <f t="shared" si="151"/>
        <v>0</v>
      </c>
      <c r="CG257" s="244">
        <f t="shared" si="152"/>
        <v>0</v>
      </c>
      <c r="CH257" s="244">
        <f t="shared" si="153"/>
        <v>0</v>
      </c>
      <c r="CI257" s="244">
        <f t="shared" si="154"/>
        <v>0</v>
      </c>
      <c r="CJ257" s="244">
        <f t="shared" si="155"/>
        <v>0</v>
      </c>
    </row>
    <row r="258" spans="1:88" ht="60">
      <c r="A258" s="222" t="s">
        <v>3643</v>
      </c>
      <c r="B258" s="232">
        <v>99923</v>
      </c>
      <c r="C258" s="232" t="s">
        <v>1939</v>
      </c>
      <c r="D258" s="232"/>
      <c r="E258" s="232" t="s">
        <v>1935</v>
      </c>
      <c r="F258" s="232" t="s">
        <v>750</v>
      </c>
      <c r="G258" s="232">
        <v>8264</v>
      </c>
      <c r="H258" s="232" t="s">
        <v>1940</v>
      </c>
      <c r="I258" s="232" t="s">
        <v>126</v>
      </c>
      <c r="J258" s="232" t="s">
        <v>700</v>
      </c>
      <c r="K258" s="232" t="s">
        <v>1941</v>
      </c>
      <c r="L258" s="232"/>
      <c r="M258" s="232">
        <v>2022</v>
      </c>
      <c r="N258" s="232">
        <v>10248983</v>
      </c>
      <c r="O258" s="239">
        <f t="shared" ref="O258:O321" si="159">IF(ISNUMBER(MATCH(I258,I$613:I$638,0)), N258/INDEX(N$613:N$638, MATCH(I258,I$613:I$638,0)), "")</f>
        <v>6.2570700727924465E-3</v>
      </c>
      <c r="P258" s="232">
        <v>12.34</v>
      </c>
      <c r="Q258" s="232">
        <v>9.6199999999999992</v>
      </c>
      <c r="R258" s="232">
        <v>0</v>
      </c>
      <c r="S258" s="232">
        <v>0.01</v>
      </c>
      <c r="T258" s="232">
        <v>15.43</v>
      </c>
      <c r="U258" s="232">
        <v>0</v>
      </c>
      <c r="V258" s="232">
        <v>6.1</v>
      </c>
      <c r="W258" s="232">
        <v>56.5</v>
      </c>
      <c r="X258" s="232">
        <v>0</v>
      </c>
      <c r="Y258" s="232">
        <v>0</v>
      </c>
      <c r="Z258" s="232">
        <v>0</v>
      </c>
      <c r="AA258" s="232">
        <v>0</v>
      </c>
      <c r="AB258" s="232"/>
      <c r="AC258" s="232">
        <v>12.34</v>
      </c>
      <c r="AD258" s="232">
        <v>9.6199999999999992</v>
      </c>
      <c r="AE258" s="232">
        <v>0</v>
      </c>
      <c r="AF258" s="232">
        <v>0.01</v>
      </c>
      <c r="AG258" s="232">
        <v>15.43</v>
      </c>
      <c r="AH258" s="232">
        <v>0</v>
      </c>
      <c r="AI258" s="232">
        <v>56.5</v>
      </c>
      <c r="AJ258" s="232">
        <v>0</v>
      </c>
      <c r="AK258" s="232">
        <v>0</v>
      </c>
      <c r="AL258" s="232">
        <v>0</v>
      </c>
      <c r="AM258" s="232">
        <v>0</v>
      </c>
      <c r="AN258" s="233"/>
      <c r="AO258" s="223">
        <f t="shared" si="157"/>
        <v>0</v>
      </c>
      <c r="AP258" s="223">
        <f t="shared" si="157"/>
        <v>0</v>
      </c>
      <c r="AQ258" s="223">
        <f t="shared" si="157"/>
        <v>0</v>
      </c>
      <c r="AR258" s="223">
        <f t="shared" si="156"/>
        <v>0</v>
      </c>
      <c r="AS258" s="223">
        <f t="shared" si="156"/>
        <v>0</v>
      </c>
      <c r="AT258" s="223">
        <f t="shared" si="156"/>
        <v>0</v>
      </c>
      <c r="AU258" s="223">
        <f t="shared" si="158"/>
        <v>0</v>
      </c>
      <c r="AV258" s="223">
        <f t="shared" si="158"/>
        <v>0</v>
      </c>
      <c r="AW258" s="223">
        <f t="shared" si="158"/>
        <v>0</v>
      </c>
      <c r="AX258" s="223">
        <f t="shared" si="158"/>
        <v>0</v>
      </c>
      <c r="AY258" s="223">
        <f t="shared" si="158"/>
        <v>0</v>
      </c>
      <c r="AZ258" s="242"/>
      <c r="BA258" s="244">
        <f t="shared" si="121"/>
        <v>7.7212244698258783E-2</v>
      </c>
      <c r="BB258" s="244">
        <f t="shared" si="122"/>
        <v>6.0193014100263328E-2</v>
      </c>
      <c r="BC258" s="244">
        <f t="shared" si="123"/>
        <v>0</v>
      </c>
      <c r="BD258" s="244">
        <f t="shared" si="124"/>
        <v>6.2570700727924462E-5</v>
      </c>
      <c r="BE258" s="244">
        <f t="shared" si="125"/>
        <v>9.6546591223187442E-2</v>
      </c>
      <c r="BF258" s="244">
        <f t="shared" si="126"/>
        <v>0</v>
      </c>
      <c r="BG258" s="244">
        <f t="shared" si="127"/>
        <v>3.8168127444033924E-2</v>
      </c>
      <c r="BH258" s="244">
        <f t="shared" si="128"/>
        <v>0.35352445911277325</v>
      </c>
      <c r="BI258" s="244">
        <f t="shared" si="129"/>
        <v>0</v>
      </c>
      <c r="BJ258" s="244">
        <f t="shared" si="130"/>
        <v>0</v>
      </c>
      <c r="BK258" s="244">
        <f t="shared" si="131"/>
        <v>0</v>
      </c>
      <c r="BL258" s="244">
        <f t="shared" si="132"/>
        <v>0</v>
      </c>
      <c r="BM258" s="244">
        <f t="shared" si="133"/>
        <v>0</v>
      </c>
      <c r="BN258" s="244">
        <f t="shared" si="134"/>
        <v>7.7212244698258783E-2</v>
      </c>
      <c r="BO258" s="244">
        <f t="shared" si="135"/>
        <v>6.0193014100263328E-2</v>
      </c>
      <c r="BP258" s="244">
        <f t="shared" si="136"/>
        <v>0</v>
      </c>
      <c r="BQ258" s="244">
        <f t="shared" si="137"/>
        <v>6.2570700727924462E-5</v>
      </c>
      <c r="BR258" s="244">
        <f t="shared" si="138"/>
        <v>9.6546591223187442E-2</v>
      </c>
      <c r="BS258" s="244">
        <f t="shared" si="139"/>
        <v>0</v>
      </c>
      <c r="BT258" s="244">
        <f t="shared" si="140"/>
        <v>0.35352445911277325</v>
      </c>
      <c r="BU258" s="244">
        <f t="shared" si="141"/>
        <v>0</v>
      </c>
      <c r="BV258" s="244">
        <f t="shared" si="142"/>
        <v>0</v>
      </c>
      <c r="BW258" s="244">
        <f t="shared" si="143"/>
        <v>0</v>
      </c>
      <c r="BX258" s="244">
        <f t="shared" si="144"/>
        <v>0</v>
      </c>
      <c r="BY258" s="244"/>
      <c r="BZ258" s="244">
        <f t="shared" si="145"/>
        <v>0</v>
      </c>
      <c r="CA258" s="244">
        <f t="shared" si="146"/>
        <v>0</v>
      </c>
      <c r="CB258" s="244">
        <f t="shared" si="147"/>
        <v>0</v>
      </c>
      <c r="CC258" s="244">
        <f t="shared" si="148"/>
        <v>0</v>
      </c>
      <c r="CD258" s="244">
        <f t="shared" si="149"/>
        <v>0</v>
      </c>
      <c r="CE258" s="244">
        <f t="shared" si="150"/>
        <v>0</v>
      </c>
      <c r="CF258" s="244">
        <f t="shared" si="151"/>
        <v>0</v>
      </c>
      <c r="CG258" s="244">
        <f t="shared" si="152"/>
        <v>0</v>
      </c>
      <c r="CH258" s="244">
        <f t="shared" si="153"/>
        <v>0</v>
      </c>
      <c r="CI258" s="244">
        <f t="shared" si="154"/>
        <v>0</v>
      </c>
      <c r="CJ258" s="244">
        <f t="shared" si="155"/>
        <v>0</v>
      </c>
    </row>
    <row r="259" spans="1:88" ht="60">
      <c r="A259" s="222" t="s">
        <v>3643</v>
      </c>
      <c r="B259" s="232">
        <v>94853</v>
      </c>
      <c r="C259" s="232" t="s">
        <v>1942</v>
      </c>
      <c r="D259" s="232"/>
      <c r="E259" s="232" t="s">
        <v>1943</v>
      </c>
      <c r="F259" s="232" t="s">
        <v>750</v>
      </c>
      <c r="G259" s="232">
        <v>8117</v>
      </c>
      <c r="H259" s="232" t="s">
        <v>1944</v>
      </c>
      <c r="I259" s="232" t="s">
        <v>129</v>
      </c>
      <c r="J259" s="232" t="s">
        <v>700</v>
      </c>
      <c r="K259" s="232" t="s">
        <v>1945</v>
      </c>
      <c r="L259" s="232" t="s">
        <v>1946</v>
      </c>
      <c r="M259" s="232">
        <v>2022</v>
      </c>
      <c r="N259" s="232">
        <v>36125524</v>
      </c>
      <c r="O259" s="239">
        <f t="shared" si="159"/>
        <v>4.217651709836432E-3</v>
      </c>
      <c r="P259" s="232">
        <v>75.650000000000006</v>
      </c>
      <c r="Q259" s="232">
        <v>1.4</v>
      </c>
      <c r="R259" s="232">
        <v>0</v>
      </c>
      <c r="S259" s="232">
        <v>0</v>
      </c>
      <c r="T259" s="232">
        <v>0</v>
      </c>
      <c r="U259" s="232">
        <v>0</v>
      </c>
      <c r="V259" s="232">
        <v>6.1</v>
      </c>
      <c r="W259" s="232">
        <v>16.850000000000001</v>
      </c>
      <c r="X259" s="232">
        <v>0</v>
      </c>
      <c r="Y259" s="232">
        <v>0</v>
      </c>
      <c r="Z259" s="232">
        <v>0</v>
      </c>
      <c r="AA259" s="232">
        <v>0</v>
      </c>
      <c r="AB259" s="232"/>
      <c r="AC259" s="232">
        <v>75.650000000000006</v>
      </c>
      <c r="AD259" s="232">
        <v>1.4</v>
      </c>
      <c r="AE259" s="232">
        <v>0</v>
      </c>
      <c r="AF259" s="232">
        <v>0</v>
      </c>
      <c r="AG259" s="232">
        <v>0</v>
      </c>
      <c r="AH259" s="232">
        <v>0</v>
      </c>
      <c r="AI259" s="232">
        <v>16.850000000000001</v>
      </c>
      <c r="AJ259" s="232">
        <v>0</v>
      </c>
      <c r="AK259" s="232">
        <v>0</v>
      </c>
      <c r="AL259" s="232">
        <v>0</v>
      </c>
      <c r="AM259" s="232">
        <v>0</v>
      </c>
      <c r="AN259" s="233"/>
      <c r="AO259" s="223">
        <f t="shared" si="157"/>
        <v>0</v>
      </c>
      <c r="AP259" s="223">
        <f t="shared" si="157"/>
        <v>0</v>
      </c>
      <c r="AQ259" s="223">
        <f t="shared" si="157"/>
        <v>0</v>
      </c>
      <c r="AR259" s="223">
        <f t="shared" si="156"/>
        <v>0</v>
      </c>
      <c r="AS259" s="223">
        <f t="shared" si="156"/>
        <v>0</v>
      </c>
      <c r="AT259" s="223">
        <f t="shared" si="156"/>
        <v>0</v>
      </c>
      <c r="AU259" s="223">
        <f t="shared" si="158"/>
        <v>0</v>
      </c>
      <c r="AV259" s="223">
        <f t="shared" si="158"/>
        <v>0</v>
      </c>
      <c r="AW259" s="223">
        <f t="shared" si="158"/>
        <v>0</v>
      </c>
      <c r="AX259" s="223">
        <f t="shared" si="158"/>
        <v>0</v>
      </c>
      <c r="AY259" s="223">
        <f t="shared" si="158"/>
        <v>0</v>
      </c>
      <c r="AZ259" s="242"/>
      <c r="BA259" s="244">
        <f t="shared" ref="BA259:BA322" si="160">P259*$O259</f>
        <v>0.3190653518491261</v>
      </c>
      <c r="BB259" s="244">
        <f t="shared" ref="BB259:BB322" si="161">Q259*$O259</f>
        <v>5.9047123937710048E-3</v>
      </c>
      <c r="BC259" s="244">
        <f t="shared" ref="BC259:BC322" si="162">R259*$O259</f>
        <v>0</v>
      </c>
      <c r="BD259" s="244">
        <f t="shared" ref="BD259:BD322" si="163">S259*$O259</f>
        <v>0</v>
      </c>
      <c r="BE259" s="244">
        <f t="shared" ref="BE259:BE322" si="164">T259*$O259</f>
        <v>0</v>
      </c>
      <c r="BF259" s="244">
        <f t="shared" ref="BF259:BF322" si="165">U259*$O259</f>
        <v>0</v>
      </c>
      <c r="BG259" s="244">
        <f t="shared" ref="BG259:BG322" si="166">V259*$O259</f>
        <v>2.5727675430002234E-2</v>
      </c>
      <c r="BH259" s="244">
        <f t="shared" ref="BH259:BH322" si="167">W259*$O259</f>
        <v>7.1067431310743889E-2</v>
      </c>
      <c r="BI259" s="244">
        <f t="shared" ref="BI259:BI322" si="168">X259*$O259</f>
        <v>0</v>
      </c>
      <c r="BJ259" s="244">
        <f t="shared" ref="BJ259:BJ322" si="169">Y259*$O259</f>
        <v>0</v>
      </c>
      <c r="BK259" s="244">
        <f t="shared" ref="BK259:BK322" si="170">Z259*$O259</f>
        <v>0</v>
      </c>
      <c r="BL259" s="244">
        <f t="shared" ref="BL259:BL322" si="171">AA259*$O259</f>
        <v>0</v>
      </c>
      <c r="BM259" s="244">
        <f t="shared" ref="BM259:BM322" si="172">AB259*$O259</f>
        <v>0</v>
      </c>
      <c r="BN259" s="244">
        <f t="shared" ref="BN259:BN322" si="173">AC259*$O259</f>
        <v>0.3190653518491261</v>
      </c>
      <c r="BO259" s="244">
        <f t="shared" ref="BO259:BO322" si="174">AD259*$O259</f>
        <v>5.9047123937710048E-3</v>
      </c>
      <c r="BP259" s="244">
        <f t="shared" ref="BP259:BP322" si="175">AE259*$O259</f>
        <v>0</v>
      </c>
      <c r="BQ259" s="244">
        <f t="shared" ref="BQ259:BQ322" si="176">AF259*$O259</f>
        <v>0</v>
      </c>
      <c r="BR259" s="244">
        <f t="shared" ref="BR259:BR322" si="177">AG259*$O259</f>
        <v>0</v>
      </c>
      <c r="BS259" s="244">
        <f t="shared" ref="BS259:BS322" si="178">AH259*$O259</f>
        <v>0</v>
      </c>
      <c r="BT259" s="244">
        <f t="shared" ref="BT259:BT322" si="179">AI259*$O259</f>
        <v>7.1067431310743889E-2</v>
      </c>
      <c r="BU259" s="244">
        <f t="shared" ref="BU259:BU322" si="180">AJ259*$O259</f>
        <v>0</v>
      </c>
      <c r="BV259" s="244">
        <f t="shared" ref="BV259:BV322" si="181">AK259*$O259</f>
        <v>0</v>
      </c>
      <c r="BW259" s="244">
        <f t="shared" ref="BW259:BW322" si="182">AL259*$O259</f>
        <v>0</v>
      </c>
      <c r="BX259" s="244">
        <f t="shared" ref="BX259:BX322" si="183">AM259*$O259</f>
        <v>0</v>
      </c>
      <c r="BY259" s="244"/>
      <c r="BZ259" s="244">
        <f t="shared" ref="BZ259:BZ322" si="184">AO259*$O259</f>
        <v>0</v>
      </c>
      <c r="CA259" s="244">
        <f t="shared" ref="CA259:CA322" si="185">AP259*$O259</f>
        <v>0</v>
      </c>
      <c r="CB259" s="244">
        <f t="shared" ref="CB259:CB322" si="186">AQ259*$O259</f>
        <v>0</v>
      </c>
      <c r="CC259" s="244">
        <f t="shared" ref="CC259:CC322" si="187">AR259*$O259</f>
        <v>0</v>
      </c>
      <c r="CD259" s="244">
        <f t="shared" ref="CD259:CD322" si="188">AS259*$O259</f>
        <v>0</v>
      </c>
      <c r="CE259" s="244">
        <f t="shared" ref="CE259:CE322" si="189">AT259*$O259</f>
        <v>0</v>
      </c>
      <c r="CF259" s="244">
        <f t="shared" ref="CF259:CF322" si="190">AU259*$O259</f>
        <v>0</v>
      </c>
      <c r="CG259" s="244">
        <f t="shared" ref="CG259:CG322" si="191">AV259*$O259</f>
        <v>0</v>
      </c>
      <c r="CH259" s="244">
        <f t="shared" ref="CH259:CH322" si="192">AW259*$O259</f>
        <v>0</v>
      </c>
      <c r="CI259" s="244">
        <f t="shared" ref="CI259:CI322" si="193">AX259*$O259</f>
        <v>0</v>
      </c>
      <c r="CJ259" s="244">
        <f t="shared" ref="CJ259:CJ322" si="194">AY259*$O259</f>
        <v>0</v>
      </c>
    </row>
    <row r="260" spans="1:88" ht="210">
      <c r="A260" s="222" t="s">
        <v>3643</v>
      </c>
      <c r="B260" s="232">
        <v>95177</v>
      </c>
      <c r="C260" s="232" t="s">
        <v>1947</v>
      </c>
      <c r="D260" s="232"/>
      <c r="E260" s="232" t="s">
        <v>1948</v>
      </c>
      <c r="F260" s="232"/>
      <c r="G260" s="232">
        <v>8320</v>
      </c>
      <c r="H260" s="232" t="s">
        <v>1949</v>
      </c>
      <c r="I260" s="232" t="s">
        <v>129</v>
      </c>
      <c r="J260" s="232" t="s">
        <v>700</v>
      </c>
      <c r="K260" s="232" t="s">
        <v>1950</v>
      </c>
      <c r="L260" s="232" t="s">
        <v>1951</v>
      </c>
      <c r="M260" s="232">
        <v>2022</v>
      </c>
      <c r="N260" s="232">
        <v>34253882</v>
      </c>
      <c r="O260" s="239">
        <f t="shared" si="159"/>
        <v>3.9991376730157705E-3</v>
      </c>
      <c r="P260" s="232">
        <v>68.8</v>
      </c>
      <c r="Q260" s="232">
        <v>3</v>
      </c>
      <c r="R260" s="232">
        <v>0</v>
      </c>
      <c r="S260" s="232">
        <v>0</v>
      </c>
      <c r="T260" s="232">
        <v>0</v>
      </c>
      <c r="U260" s="232">
        <v>0</v>
      </c>
      <c r="V260" s="232">
        <v>6.1</v>
      </c>
      <c r="W260" s="232">
        <v>22.1</v>
      </c>
      <c r="X260" s="232">
        <v>0</v>
      </c>
      <c r="Y260" s="232">
        <v>0</v>
      </c>
      <c r="Z260" s="232">
        <v>0</v>
      </c>
      <c r="AA260" s="232">
        <v>0</v>
      </c>
      <c r="AB260" s="232"/>
      <c r="AC260" s="232">
        <v>68.8</v>
      </c>
      <c r="AD260" s="232">
        <v>3</v>
      </c>
      <c r="AE260" s="232">
        <v>0</v>
      </c>
      <c r="AF260" s="232">
        <v>0</v>
      </c>
      <c r="AG260" s="232">
        <v>0</v>
      </c>
      <c r="AH260" s="232">
        <v>0</v>
      </c>
      <c r="AI260" s="232">
        <v>22.1</v>
      </c>
      <c r="AJ260" s="232">
        <v>0</v>
      </c>
      <c r="AK260" s="232">
        <v>0</v>
      </c>
      <c r="AL260" s="232">
        <v>0</v>
      </c>
      <c r="AM260" s="232">
        <v>0</v>
      </c>
      <c r="AN260" s="233" t="s">
        <v>1952</v>
      </c>
      <c r="AO260" s="223">
        <f t="shared" si="157"/>
        <v>0</v>
      </c>
      <c r="AP260" s="223">
        <f t="shared" si="157"/>
        <v>0</v>
      </c>
      <c r="AQ260" s="223">
        <f t="shared" si="157"/>
        <v>0</v>
      </c>
      <c r="AR260" s="223">
        <f t="shared" si="156"/>
        <v>0</v>
      </c>
      <c r="AS260" s="223">
        <f t="shared" si="156"/>
        <v>0</v>
      </c>
      <c r="AT260" s="223">
        <f t="shared" si="156"/>
        <v>0</v>
      </c>
      <c r="AU260" s="223">
        <f t="shared" si="158"/>
        <v>0</v>
      </c>
      <c r="AV260" s="223">
        <f t="shared" si="158"/>
        <v>0</v>
      </c>
      <c r="AW260" s="223">
        <f t="shared" si="158"/>
        <v>0</v>
      </c>
      <c r="AX260" s="223">
        <f t="shared" si="158"/>
        <v>0</v>
      </c>
      <c r="AY260" s="223">
        <f t="shared" si="158"/>
        <v>0</v>
      </c>
      <c r="AZ260" s="242"/>
      <c r="BA260" s="244">
        <f t="shared" si="160"/>
        <v>0.27514067190348501</v>
      </c>
      <c r="BB260" s="244">
        <f t="shared" si="161"/>
        <v>1.1997413019047311E-2</v>
      </c>
      <c r="BC260" s="244">
        <f t="shared" si="162"/>
        <v>0</v>
      </c>
      <c r="BD260" s="244">
        <f t="shared" si="163"/>
        <v>0</v>
      </c>
      <c r="BE260" s="244">
        <f t="shared" si="164"/>
        <v>0</v>
      </c>
      <c r="BF260" s="244">
        <f t="shared" si="165"/>
        <v>0</v>
      </c>
      <c r="BG260" s="244">
        <f t="shared" si="166"/>
        <v>2.43947398053962E-2</v>
      </c>
      <c r="BH260" s="244">
        <f t="shared" si="167"/>
        <v>8.8380942573648535E-2</v>
      </c>
      <c r="BI260" s="244">
        <f t="shared" si="168"/>
        <v>0</v>
      </c>
      <c r="BJ260" s="244">
        <f t="shared" si="169"/>
        <v>0</v>
      </c>
      <c r="BK260" s="244">
        <f t="shared" si="170"/>
        <v>0</v>
      </c>
      <c r="BL260" s="244">
        <f t="shared" si="171"/>
        <v>0</v>
      </c>
      <c r="BM260" s="244">
        <f t="shared" si="172"/>
        <v>0</v>
      </c>
      <c r="BN260" s="244">
        <f t="shared" si="173"/>
        <v>0.27514067190348501</v>
      </c>
      <c r="BO260" s="244">
        <f t="shared" si="174"/>
        <v>1.1997413019047311E-2</v>
      </c>
      <c r="BP260" s="244">
        <f t="shared" si="175"/>
        <v>0</v>
      </c>
      <c r="BQ260" s="244">
        <f t="shared" si="176"/>
        <v>0</v>
      </c>
      <c r="BR260" s="244">
        <f t="shared" si="177"/>
        <v>0</v>
      </c>
      <c r="BS260" s="244">
        <f t="shared" si="178"/>
        <v>0</v>
      </c>
      <c r="BT260" s="244">
        <f t="shared" si="179"/>
        <v>8.8380942573648535E-2</v>
      </c>
      <c r="BU260" s="244">
        <f t="shared" si="180"/>
        <v>0</v>
      </c>
      <c r="BV260" s="244">
        <f t="shared" si="181"/>
        <v>0</v>
      </c>
      <c r="BW260" s="244">
        <f t="shared" si="182"/>
        <v>0</v>
      </c>
      <c r="BX260" s="244">
        <f t="shared" si="183"/>
        <v>0</v>
      </c>
      <c r="BY260" s="244"/>
      <c r="BZ260" s="244">
        <f t="shared" si="184"/>
        <v>0</v>
      </c>
      <c r="CA260" s="244">
        <f t="shared" si="185"/>
        <v>0</v>
      </c>
      <c r="CB260" s="244">
        <f t="shared" si="186"/>
        <v>0</v>
      </c>
      <c r="CC260" s="244">
        <f t="shared" si="187"/>
        <v>0</v>
      </c>
      <c r="CD260" s="244">
        <f t="shared" si="188"/>
        <v>0</v>
      </c>
      <c r="CE260" s="244">
        <f t="shared" si="189"/>
        <v>0</v>
      </c>
      <c r="CF260" s="244">
        <f t="shared" si="190"/>
        <v>0</v>
      </c>
      <c r="CG260" s="244">
        <f t="shared" si="191"/>
        <v>0</v>
      </c>
      <c r="CH260" s="244">
        <f t="shared" si="192"/>
        <v>0</v>
      </c>
      <c r="CI260" s="244">
        <f t="shared" si="193"/>
        <v>0</v>
      </c>
      <c r="CJ260" s="244">
        <f t="shared" si="194"/>
        <v>0</v>
      </c>
    </row>
    <row r="261" spans="1:88" ht="60">
      <c r="A261" s="222" t="s">
        <v>3643</v>
      </c>
      <c r="B261" s="232">
        <v>101891</v>
      </c>
      <c r="C261" s="232" t="s">
        <v>1953</v>
      </c>
      <c r="D261" s="232"/>
      <c r="E261" s="232" t="s">
        <v>1954</v>
      </c>
      <c r="F261" s="232"/>
      <c r="G261" s="232">
        <v>6487</v>
      </c>
      <c r="H261" s="232" t="s">
        <v>1955</v>
      </c>
      <c r="I261" s="232" t="s">
        <v>1956</v>
      </c>
      <c r="J261" s="232" t="s">
        <v>700</v>
      </c>
      <c r="K261" s="232" t="s">
        <v>1957</v>
      </c>
      <c r="L261" s="232" t="s">
        <v>1958</v>
      </c>
      <c r="M261" s="232">
        <v>2022</v>
      </c>
      <c r="N261" s="232">
        <v>3455049</v>
      </c>
      <c r="O261" s="239">
        <f t="shared" si="159"/>
        <v>1.1793423077700411E-2</v>
      </c>
      <c r="P261" s="232">
        <v>93.9</v>
      </c>
      <c r="Q261" s="232">
        <v>0</v>
      </c>
      <c r="R261" s="232">
        <v>0</v>
      </c>
      <c r="S261" s="232">
        <v>0</v>
      </c>
      <c r="T261" s="232">
        <v>0</v>
      </c>
      <c r="U261" s="232">
        <v>0</v>
      </c>
      <c r="V261" s="232">
        <v>6.1</v>
      </c>
      <c r="W261" s="232">
        <v>0</v>
      </c>
      <c r="X261" s="232">
        <v>0</v>
      </c>
      <c r="Y261" s="232">
        <v>0</v>
      </c>
      <c r="Z261" s="232">
        <v>0</v>
      </c>
      <c r="AA261" s="232">
        <v>0</v>
      </c>
      <c r="AB261" s="232"/>
      <c r="AC261" s="232">
        <v>93.9</v>
      </c>
      <c r="AD261" s="232">
        <v>0</v>
      </c>
      <c r="AE261" s="232">
        <v>0</v>
      </c>
      <c r="AF261" s="232">
        <v>0</v>
      </c>
      <c r="AG261" s="232">
        <v>0</v>
      </c>
      <c r="AH261" s="232">
        <v>0</v>
      </c>
      <c r="AI261" s="232">
        <v>0</v>
      </c>
      <c r="AJ261" s="232">
        <v>0</v>
      </c>
      <c r="AK261" s="232">
        <v>0</v>
      </c>
      <c r="AL261" s="232">
        <v>0</v>
      </c>
      <c r="AM261" s="232">
        <v>0</v>
      </c>
      <c r="AN261" s="233"/>
      <c r="AO261" s="223">
        <f t="shared" si="157"/>
        <v>0</v>
      </c>
      <c r="AP261" s="223">
        <f t="shared" si="157"/>
        <v>0</v>
      </c>
      <c r="AQ261" s="223">
        <f t="shared" si="157"/>
        <v>0</v>
      </c>
      <c r="AR261" s="223">
        <f t="shared" si="156"/>
        <v>0</v>
      </c>
      <c r="AS261" s="223">
        <f t="shared" si="156"/>
        <v>0</v>
      </c>
      <c r="AT261" s="223">
        <f t="shared" si="156"/>
        <v>0</v>
      </c>
      <c r="AU261" s="223">
        <f t="shared" si="158"/>
        <v>0</v>
      </c>
      <c r="AV261" s="223">
        <f t="shared" si="158"/>
        <v>0</v>
      </c>
      <c r="AW261" s="223">
        <f t="shared" si="158"/>
        <v>0</v>
      </c>
      <c r="AX261" s="223">
        <f t="shared" si="158"/>
        <v>0</v>
      </c>
      <c r="AY261" s="223">
        <f t="shared" si="158"/>
        <v>0</v>
      </c>
      <c r="AZ261" s="242"/>
      <c r="BA261" s="244">
        <f t="shared" si="160"/>
        <v>1.1074024269960687</v>
      </c>
      <c r="BB261" s="244">
        <f t="shared" si="161"/>
        <v>0</v>
      </c>
      <c r="BC261" s="244">
        <f t="shared" si="162"/>
        <v>0</v>
      </c>
      <c r="BD261" s="244">
        <f t="shared" si="163"/>
        <v>0</v>
      </c>
      <c r="BE261" s="244">
        <f t="shared" si="164"/>
        <v>0</v>
      </c>
      <c r="BF261" s="244">
        <f t="shared" si="165"/>
        <v>0</v>
      </c>
      <c r="BG261" s="244">
        <f t="shared" si="166"/>
        <v>7.1939880773972509E-2</v>
      </c>
      <c r="BH261" s="244">
        <f t="shared" si="167"/>
        <v>0</v>
      </c>
      <c r="BI261" s="244">
        <f t="shared" si="168"/>
        <v>0</v>
      </c>
      <c r="BJ261" s="244">
        <f t="shared" si="169"/>
        <v>0</v>
      </c>
      <c r="BK261" s="244">
        <f t="shared" si="170"/>
        <v>0</v>
      </c>
      <c r="BL261" s="244">
        <f t="shared" si="171"/>
        <v>0</v>
      </c>
      <c r="BM261" s="244">
        <f t="shared" si="172"/>
        <v>0</v>
      </c>
      <c r="BN261" s="244">
        <f t="shared" si="173"/>
        <v>1.1074024269960687</v>
      </c>
      <c r="BO261" s="244">
        <f t="shared" si="174"/>
        <v>0</v>
      </c>
      <c r="BP261" s="244">
        <f t="shared" si="175"/>
        <v>0</v>
      </c>
      <c r="BQ261" s="244">
        <f t="shared" si="176"/>
        <v>0</v>
      </c>
      <c r="BR261" s="244">
        <f t="shared" si="177"/>
        <v>0</v>
      </c>
      <c r="BS261" s="244">
        <f t="shared" si="178"/>
        <v>0</v>
      </c>
      <c r="BT261" s="244">
        <f t="shared" si="179"/>
        <v>0</v>
      </c>
      <c r="BU261" s="244">
        <f t="shared" si="180"/>
        <v>0</v>
      </c>
      <c r="BV261" s="244">
        <f t="shared" si="181"/>
        <v>0</v>
      </c>
      <c r="BW261" s="244">
        <f t="shared" si="182"/>
        <v>0</v>
      </c>
      <c r="BX261" s="244">
        <f t="shared" si="183"/>
        <v>0</v>
      </c>
      <c r="BY261" s="244"/>
      <c r="BZ261" s="244">
        <f t="shared" si="184"/>
        <v>0</v>
      </c>
      <c r="CA261" s="244">
        <f t="shared" si="185"/>
        <v>0</v>
      </c>
      <c r="CB261" s="244">
        <f t="shared" si="186"/>
        <v>0</v>
      </c>
      <c r="CC261" s="244">
        <f t="shared" si="187"/>
        <v>0</v>
      </c>
      <c r="CD261" s="244">
        <f t="shared" si="188"/>
        <v>0</v>
      </c>
      <c r="CE261" s="244">
        <f t="shared" si="189"/>
        <v>0</v>
      </c>
      <c r="CF261" s="244">
        <f t="shared" si="190"/>
        <v>0</v>
      </c>
      <c r="CG261" s="244">
        <f t="shared" si="191"/>
        <v>0</v>
      </c>
      <c r="CH261" s="244">
        <f t="shared" si="192"/>
        <v>0</v>
      </c>
      <c r="CI261" s="244">
        <f t="shared" si="193"/>
        <v>0</v>
      </c>
      <c r="CJ261" s="244">
        <f t="shared" si="194"/>
        <v>0</v>
      </c>
    </row>
    <row r="262" spans="1:88" ht="60">
      <c r="A262" s="222" t="s">
        <v>3643</v>
      </c>
      <c r="B262" s="232">
        <v>97360</v>
      </c>
      <c r="C262" s="232" t="s">
        <v>1959</v>
      </c>
      <c r="D262" s="232"/>
      <c r="E262" s="232" t="s">
        <v>1960</v>
      </c>
      <c r="F262" s="232"/>
      <c r="G262" s="232">
        <v>9410</v>
      </c>
      <c r="H262" s="232" t="s">
        <v>1961</v>
      </c>
      <c r="I262" s="232" t="s">
        <v>1172</v>
      </c>
      <c r="J262" s="232" t="s">
        <v>700</v>
      </c>
      <c r="K262" s="232" t="s">
        <v>1962</v>
      </c>
      <c r="L262" s="232" t="s">
        <v>1963</v>
      </c>
      <c r="M262" s="232">
        <v>2022</v>
      </c>
      <c r="N262" s="232">
        <v>22266014</v>
      </c>
      <c r="O262" s="239">
        <f t="shared" si="159"/>
        <v>0.37164085308830669</v>
      </c>
      <c r="P262" s="232">
        <v>63.1</v>
      </c>
      <c r="Q262" s="232">
        <v>4.0999999999999996</v>
      </c>
      <c r="R262" s="232">
        <v>0</v>
      </c>
      <c r="S262" s="232">
        <v>0</v>
      </c>
      <c r="T262" s="232">
        <v>0</v>
      </c>
      <c r="U262" s="232">
        <v>0</v>
      </c>
      <c r="V262" s="232">
        <v>6.1</v>
      </c>
      <c r="W262" s="232">
        <v>24.7</v>
      </c>
      <c r="X262" s="232">
        <v>0</v>
      </c>
      <c r="Y262" s="232">
        <v>0</v>
      </c>
      <c r="Z262" s="232">
        <v>0</v>
      </c>
      <c r="AA262" s="232">
        <v>2</v>
      </c>
      <c r="AB262" s="232"/>
      <c r="AC262" s="232">
        <v>63.1</v>
      </c>
      <c r="AD262" s="232">
        <v>4.0999999999999996</v>
      </c>
      <c r="AE262" s="232">
        <v>0</v>
      </c>
      <c r="AF262" s="232">
        <v>0</v>
      </c>
      <c r="AG262" s="232">
        <v>0</v>
      </c>
      <c r="AH262" s="232">
        <v>0</v>
      </c>
      <c r="AI262" s="232">
        <v>24.7</v>
      </c>
      <c r="AJ262" s="232">
        <v>0</v>
      </c>
      <c r="AK262" s="232">
        <v>0</v>
      </c>
      <c r="AL262" s="232">
        <v>0</v>
      </c>
      <c r="AM262" s="232">
        <v>2</v>
      </c>
      <c r="AN262" s="233"/>
      <c r="AO262" s="223">
        <f t="shared" si="157"/>
        <v>0</v>
      </c>
      <c r="AP262" s="223">
        <f t="shared" si="157"/>
        <v>0</v>
      </c>
      <c r="AQ262" s="223">
        <f t="shared" si="157"/>
        <v>0</v>
      </c>
      <c r="AR262" s="223">
        <f t="shared" si="156"/>
        <v>0</v>
      </c>
      <c r="AS262" s="223">
        <f t="shared" si="156"/>
        <v>0</v>
      </c>
      <c r="AT262" s="223">
        <f t="shared" si="156"/>
        <v>0</v>
      </c>
      <c r="AU262" s="223">
        <f t="shared" si="158"/>
        <v>0</v>
      </c>
      <c r="AV262" s="223">
        <f t="shared" si="158"/>
        <v>0</v>
      </c>
      <c r="AW262" s="223">
        <f t="shared" si="158"/>
        <v>0</v>
      </c>
      <c r="AX262" s="223">
        <f t="shared" si="158"/>
        <v>0</v>
      </c>
      <c r="AY262" s="223">
        <f t="shared" si="158"/>
        <v>0</v>
      </c>
      <c r="AZ262" s="242"/>
      <c r="BA262" s="244">
        <f t="shared" si="160"/>
        <v>23.450537829872154</v>
      </c>
      <c r="BB262" s="244">
        <f t="shared" si="161"/>
        <v>1.5237274976620574</v>
      </c>
      <c r="BC262" s="244">
        <f t="shared" si="162"/>
        <v>0</v>
      </c>
      <c r="BD262" s="244">
        <f t="shared" si="163"/>
        <v>0</v>
      </c>
      <c r="BE262" s="244">
        <f t="shared" si="164"/>
        <v>0</v>
      </c>
      <c r="BF262" s="244">
        <f t="shared" si="165"/>
        <v>0</v>
      </c>
      <c r="BG262" s="244">
        <f t="shared" si="166"/>
        <v>2.2670092038386707</v>
      </c>
      <c r="BH262" s="244">
        <f t="shared" si="167"/>
        <v>9.1795290712811752</v>
      </c>
      <c r="BI262" s="244">
        <f t="shared" si="168"/>
        <v>0</v>
      </c>
      <c r="BJ262" s="244">
        <f t="shared" si="169"/>
        <v>0</v>
      </c>
      <c r="BK262" s="244">
        <f t="shared" si="170"/>
        <v>0</v>
      </c>
      <c r="BL262" s="244">
        <f t="shared" si="171"/>
        <v>0.74328170617661338</v>
      </c>
      <c r="BM262" s="244">
        <f t="shared" si="172"/>
        <v>0</v>
      </c>
      <c r="BN262" s="244">
        <f t="shared" si="173"/>
        <v>23.450537829872154</v>
      </c>
      <c r="BO262" s="244">
        <f t="shared" si="174"/>
        <v>1.5237274976620574</v>
      </c>
      <c r="BP262" s="244">
        <f t="shared" si="175"/>
        <v>0</v>
      </c>
      <c r="BQ262" s="244">
        <f t="shared" si="176"/>
        <v>0</v>
      </c>
      <c r="BR262" s="244">
        <f t="shared" si="177"/>
        <v>0</v>
      </c>
      <c r="BS262" s="244">
        <f t="shared" si="178"/>
        <v>0</v>
      </c>
      <c r="BT262" s="244">
        <f t="shared" si="179"/>
        <v>9.1795290712811752</v>
      </c>
      <c r="BU262" s="244">
        <f t="shared" si="180"/>
        <v>0</v>
      </c>
      <c r="BV262" s="244">
        <f t="shared" si="181"/>
        <v>0</v>
      </c>
      <c r="BW262" s="244">
        <f t="shared" si="182"/>
        <v>0</v>
      </c>
      <c r="BX262" s="244">
        <f t="shared" si="183"/>
        <v>0.74328170617661338</v>
      </c>
      <c r="BY262" s="244"/>
      <c r="BZ262" s="244">
        <f t="shared" si="184"/>
        <v>0</v>
      </c>
      <c r="CA262" s="244">
        <f t="shared" si="185"/>
        <v>0</v>
      </c>
      <c r="CB262" s="244">
        <f t="shared" si="186"/>
        <v>0</v>
      </c>
      <c r="CC262" s="244">
        <f t="shared" si="187"/>
        <v>0</v>
      </c>
      <c r="CD262" s="244">
        <f t="shared" si="188"/>
        <v>0</v>
      </c>
      <c r="CE262" s="244">
        <f t="shared" si="189"/>
        <v>0</v>
      </c>
      <c r="CF262" s="244">
        <f t="shared" si="190"/>
        <v>0</v>
      </c>
      <c r="CG262" s="244">
        <f t="shared" si="191"/>
        <v>0</v>
      </c>
      <c r="CH262" s="244">
        <f t="shared" si="192"/>
        <v>0</v>
      </c>
      <c r="CI262" s="244">
        <f t="shared" si="193"/>
        <v>0</v>
      </c>
      <c r="CJ262" s="244">
        <f t="shared" si="194"/>
        <v>0</v>
      </c>
    </row>
    <row r="263" spans="1:88" ht="60">
      <c r="A263" s="222" t="s">
        <v>3643</v>
      </c>
      <c r="B263" s="232">
        <v>95302</v>
      </c>
      <c r="C263" s="232" t="s">
        <v>1964</v>
      </c>
      <c r="D263" s="232"/>
      <c r="E263" s="232" t="s">
        <v>1965</v>
      </c>
      <c r="F263" s="232"/>
      <c r="G263" s="232">
        <v>8704</v>
      </c>
      <c r="H263" s="232" t="s">
        <v>1966</v>
      </c>
      <c r="I263" s="232" t="s">
        <v>129</v>
      </c>
      <c r="J263" s="232" t="s">
        <v>700</v>
      </c>
      <c r="K263" s="232" t="s">
        <v>1967</v>
      </c>
      <c r="L263" s="232" t="s">
        <v>1968</v>
      </c>
      <c r="M263" s="232">
        <v>2022</v>
      </c>
      <c r="N263" s="232">
        <v>24881394</v>
      </c>
      <c r="O263" s="239">
        <f t="shared" si="159"/>
        <v>2.9049005336839939E-3</v>
      </c>
      <c r="P263" s="232">
        <v>91.7</v>
      </c>
      <c r="Q263" s="232">
        <v>2.2000000000000002</v>
      </c>
      <c r="R263" s="232">
        <v>0</v>
      </c>
      <c r="S263" s="232">
        <v>0</v>
      </c>
      <c r="T263" s="232">
        <v>0</v>
      </c>
      <c r="U263" s="232">
        <v>0</v>
      </c>
      <c r="V263" s="232">
        <v>6.1</v>
      </c>
      <c r="W263" s="232">
        <v>0</v>
      </c>
      <c r="X263" s="232">
        <v>0</v>
      </c>
      <c r="Y263" s="232">
        <v>0</v>
      </c>
      <c r="Z263" s="232">
        <v>0</v>
      </c>
      <c r="AA263" s="232">
        <v>0</v>
      </c>
      <c r="AB263" s="232"/>
      <c r="AC263" s="232">
        <v>45.9</v>
      </c>
      <c r="AD263" s="232">
        <v>2.2000000000000002</v>
      </c>
      <c r="AE263" s="232">
        <v>0</v>
      </c>
      <c r="AF263" s="232">
        <v>0</v>
      </c>
      <c r="AG263" s="232">
        <v>0</v>
      </c>
      <c r="AH263" s="232">
        <v>0</v>
      </c>
      <c r="AI263" s="232">
        <v>0</v>
      </c>
      <c r="AJ263" s="232">
        <v>0</v>
      </c>
      <c r="AK263" s="232">
        <v>0</v>
      </c>
      <c r="AL263" s="232">
        <v>0</v>
      </c>
      <c r="AM263" s="232">
        <v>0</v>
      </c>
      <c r="AN263" s="233"/>
      <c r="AO263" s="223">
        <f t="shared" si="157"/>
        <v>45.800000000000004</v>
      </c>
      <c r="AP263" s="223">
        <f t="shared" si="157"/>
        <v>0</v>
      </c>
      <c r="AQ263" s="223">
        <f t="shared" si="157"/>
        <v>0</v>
      </c>
      <c r="AR263" s="223">
        <f t="shared" si="156"/>
        <v>0</v>
      </c>
      <c r="AS263" s="223">
        <f t="shared" si="156"/>
        <v>0</v>
      </c>
      <c r="AT263" s="223">
        <f t="shared" si="156"/>
        <v>0</v>
      </c>
      <c r="AU263" s="223">
        <f t="shared" si="158"/>
        <v>0</v>
      </c>
      <c r="AV263" s="223">
        <f t="shared" si="158"/>
        <v>0</v>
      </c>
      <c r="AW263" s="223">
        <f t="shared" si="158"/>
        <v>0</v>
      </c>
      <c r="AX263" s="223">
        <f t="shared" si="158"/>
        <v>0</v>
      </c>
      <c r="AY263" s="223">
        <f t="shared" si="158"/>
        <v>0</v>
      </c>
      <c r="AZ263" s="242"/>
      <c r="BA263" s="244">
        <f t="shared" si="160"/>
        <v>0.26637937893882224</v>
      </c>
      <c r="BB263" s="244">
        <f t="shared" si="161"/>
        <v>6.3907811741047869E-3</v>
      </c>
      <c r="BC263" s="244">
        <f t="shared" si="162"/>
        <v>0</v>
      </c>
      <c r="BD263" s="244">
        <f t="shared" si="163"/>
        <v>0</v>
      </c>
      <c r="BE263" s="244">
        <f t="shared" si="164"/>
        <v>0</v>
      </c>
      <c r="BF263" s="244">
        <f t="shared" si="165"/>
        <v>0</v>
      </c>
      <c r="BG263" s="244">
        <f t="shared" si="166"/>
        <v>1.7719893255472362E-2</v>
      </c>
      <c r="BH263" s="244">
        <f t="shared" si="167"/>
        <v>0</v>
      </c>
      <c r="BI263" s="244">
        <f t="shared" si="168"/>
        <v>0</v>
      </c>
      <c r="BJ263" s="244">
        <f t="shared" si="169"/>
        <v>0</v>
      </c>
      <c r="BK263" s="244">
        <f t="shared" si="170"/>
        <v>0</v>
      </c>
      <c r="BL263" s="244">
        <f t="shared" si="171"/>
        <v>0</v>
      </c>
      <c r="BM263" s="244">
        <f t="shared" si="172"/>
        <v>0</v>
      </c>
      <c r="BN263" s="244">
        <f t="shared" si="173"/>
        <v>0.13333493449609532</v>
      </c>
      <c r="BO263" s="244">
        <f t="shared" si="174"/>
        <v>6.3907811741047869E-3</v>
      </c>
      <c r="BP263" s="244">
        <f t="shared" si="175"/>
        <v>0</v>
      </c>
      <c r="BQ263" s="244">
        <f t="shared" si="176"/>
        <v>0</v>
      </c>
      <c r="BR263" s="244">
        <f t="shared" si="177"/>
        <v>0</v>
      </c>
      <c r="BS263" s="244">
        <f t="shared" si="178"/>
        <v>0</v>
      </c>
      <c r="BT263" s="244">
        <f t="shared" si="179"/>
        <v>0</v>
      </c>
      <c r="BU263" s="244">
        <f t="shared" si="180"/>
        <v>0</v>
      </c>
      <c r="BV263" s="244">
        <f t="shared" si="181"/>
        <v>0</v>
      </c>
      <c r="BW263" s="244">
        <f t="shared" si="182"/>
        <v>0</v>
      </c>
      <c r="BX263" s="244">
        <f t="shared" si="183"/>
        <v>0</v>
      </c>
      <c r="BY263" s="244"/>
      <c r="BZ263" s="244">
        <f t="shared" si="184"/>
        <v>0.13304444444272692</v>
      </c>
      <c r="CA263" s="244">
        <f t="shared" si="185"/>
        <v>0</v>
      </c>
      <c r="CB263" s="244">
        <f t="shared" si="186"/>
        <v>0</v>
      </c>
      <c r="CC263" s="244">
        <f t="shared" si="187"/>
        <v>0</v>
      </c>
      <c r="CD263" s="244">
        <f t="shared" si="188"/>
        <v>0</v>
      </c>
      <c r="CE263" s="244">
        <f t="shared" si="189"/>
        <v>0</v>
      </c>
      <c r="CF263" s="244">
        <f t="shared" si="190"/>
        <v>0</v>
      </c>
      <c r="CG263" s="244">
        <f t="shared" si="191"/>
        <v>0</v>
      </c>
      <c r="CH263" s="244">
        <f t="shared" si="192"/>
        <v>0</v>
      </c>
      <c r="CI263" s="244">
        <f t="shared" si="193"/>
        <v>0</v>
      </c>
      <c r="CJ263" s="244">
        <f t="shared" si="194"/>
        <v>0</v>
      </c>
    </row>
    <row r="264" spans="1:88" ht="60">
      <c r="A264" s="222" t="s">
        <v>3643</v>
      </c>
      <c r="B264" s="232">
        <v>95990</v>
      </c>
      <c r="C264" s="232" t="s">
        <v>1969</v>
      </c>
      <c r="D264" s="232"/>
      <c r="E264" s="232" t="s">
        <v>1970</v>
      </c>
      <c r="F264" s="232"/>
      <c r="G264" s="232">
        <v>8645</v>
      </c>
      <c r="H264" s="232" t="s">
        <v>1971</v>
      </c>
      <c r="I264" s="232" t="s">
        <v>125</v>
      </c>
      <c r="J264" s="232" t="s">
        <v>700</v>
      </c>
      <c r="K264" s="232" t="s">
        <v>1972</v>
      </c>
      <c r="L264" s="232"/>
      <c r="M264" s="232">
        <v>2022</v>
      </c>
      <c r="N264" s="232">
        <v>137889495</v>
      </c>
      <c r="O264" s="239">
        <f t="shared" si="159"/>
        <v>4.7602825883529334E-2</v>
      </c>
      <c r="P264" s="232">
        <v>63.5</v>
      </c>
      <c r="Q264" s="232">
        <v>7.1</v>
      </c>
      <c r="R264" s="232">
        <v>3.4</v>
      </c>
      <c r="S264" s="232">
        <v>0</v>
      </c>
      <c r="T264" s="232">
        <v>0</v>
      </c>
      <c r="U264" s="232">
        <v>0</v>
      </c>
      <c r="V264" s="232">
        <v>6.1</v>
      </c>
      <c r="W264" s="232">
        <v>19.899999999999999</v>
      </c>
      <c r="X264" s="232">
        <v>0</v>
      </c>
      <c r="Y264" s="232">
        <v>0</v>
      </c>
      <c r="Z264" s="232">
        <v>0</v>
      </c>
      <c r="AA264" s="232">
        <v>0</v>
      </c>
      <c r="AB264" s="232"/>
      <c r="AC264" s="232">
        <v>49</v>
      </c>
      <c r="AD264" s="232">
        <v>2.7</v>
      </c>
      <c r="AE264" s="232">
        <v>0.5</v>
      </c>
      <c r="AF264" s="232">
        <v>0</v>
      </c>
      <c r="AG264" s="232">
        <v>0</v>
      </c>
      <c r="AH264" s="232">
        <v>0</v>
      </c>
      <c r="AI264" s="232">
        <v>19.899999999999999</v>
      </c>
      <c r="AJ264" s="232">
        <v>0</v>
      </c>
      <c r="AK264" s="232">
        <v>0</v>
      </c>
      <c r="AL264" s="232">
        <v>0</v>
      </c>
      <c r="AM264" s="232">
        <v>0</v>
      </c>
      <c r="AN264" s="233"/>
      <c r="AO264" s="223">
        <f t="shared" si="157"/>
        <v>14.5</v>
      </c>
      <c r="AP264" s="223">
        <f t="shared" si="157"/>
        <v>4.3999999999999995</v>
      </c>
      <c r="AQ264" s="223">
        <f t="shared" si="157"/>
        <v>2.9</v>
      </c>
      <c r="AR264" s="223">
        <f t="shared" si="156"/>
        <v>0</v>
      </c>
      <c r="AS264" s="223">
        <f t="shared" si="156"/>
        <v>0</v>
      </c>
      <c r="AT264" s="223">
        <f t="shared" si="156"/>
        <v>0</v>
      </c>
      <c r="AU264" s="223">
        <f t="shared" si="158"/>
        <v>0</v>
      </c>
      <c r="AV264" s="223">
        <f t="shared" si="158"/>
        <v>0</v>
      </c>
      <c r="AW264" s="223">
        <f t="shared" si="158"/>
        <v>0</v>
      </c>
      <c r="AX264" s="223">
        <f t="shared" si="158"/>
        <v>0</v>
      </c>
      <c r="AY264" s="223">
        <f t="shared" si="158"/>
        <v>0</v>
      </c>
      <c r="AZ264" s="242"/>
      <c r="BA264" s="244">
        <f t="shared" si="160"/>
        <v>3.0227794436041129</v>
      </c>
      <c r="BB264" s="244">
        <f t="shared" si="161"/>
        <v>0.33798006377305828</v>
      </c>
      <c r="BC264" s="244">
        <f t="shared" si="162"/>
        <v>0.16184960800399972</v>
      </c>
      <c r="BD264" s="244">
        <f t="shared" si="163"/>
        <v>0</v>
      </c>
      <c r="BE264" s="244">
        <f t="shared" si="164"/>
        <v>0</v>
      </c>
      <c r="BF264" s="244">
        <f t="shared" si="165"/>
        <v>0</v>
      </c>
      <c r="BG264" s="244">
        <f t="shared" si="166"/>
        <v>0.29037723788952891</v>
      </c>
      <c r="BH264" s="244">
        <f t="shared" si="167"/>
        <v>0.94729623508223371</v>
      </c>
      <c r="BI264" s="244">
        <f t="shared" si="168"/>
        <v>0</v>
      </c>
      <c r="BJ264" s="244">
        <f t="shared" si="169"/>
        <v>0</v>
      </c>
      <c r="BK264" s="244">
        <f t="shared" si="170"/>
        <v>0</v>
      </c>
      <c r="BL264" s="244">
        <f t="shared" si="171"/>
        <v>0</v>
      </c>
      <c r="BM264" s="244">
        <f t="shared" si="172"/>
        <v>0</v>
      </c>
      <c r="BN264" s="244">
        <f t="shared" si="173"/>
        <v>2.3325384682929373</v>
      </c>
      <c r="BO264" s="244">
        <f t="shared" si="174"/>
        <v>0.12852762988552921</v>
      </c>
      <c r="BP264" s="244">
        <f t="shared" si="175"/>
        <v>2.3801412941764667E-2</v>
      </c>
      <c r="BQ264" s="244">
        <f t="shared" si="176"/>
        <v>0</v>
      </c>
      <c r="BR264" s="244">
        <f t="shared" si="177"/>
        <v>0</v>
      </c>
      <c r="BS264" s="244">
        <f t="shared" si="178"/>
        <v>0</v>
      </c>
      <c r="BT264" s="244">
        <f t="shared" si="179"/>
        <v>0.94729623508223371</v>
      </c>
      <c r="BU264" s="244">
        <f t="shared" si="180"/>
        <v>0</v>
      </c>
      <c r="BV264" s="244">
        <f t="shared" si="181"/>
        <v>0</v>
      </c>
      <c r="BW264" s="244">
        <f t="shared" si="182"/>
        <v>0</v>
      </c>
      <c r="BX264" s="244">
        <f t="shared" si="183"/>
        <v>0</v>
      </c>
      <c r="BY264" s="244"/>
      <c r="BZ264" s="244">
        <f t="shared" si="184"/>
        <v>0.69024097531117534</v>
      </c>
      <c r="CA264" s="244">
        <f t="shared" si="185"/>
        <v>0.20945243388752904</v>
      </c>
      <c r="CB264" s="244">
        <f t="shared" si="186"/>
        <v>0.13804819506223506</v>
      </c>
      <c r="CC264" s="244">
        <f t="shared" si="187"/>
        <v>0</v>
      </c>
      <c r="CD264" s="244">
        <f t="shared" si="188"/>
        <v>0</v>
      </c>
      <c r="CE264" s="244">
        <f t="shared" si="189"/>
        <v>0</v>
      </c>
      <c r="CF264" s="244">
        <f t="shared" si="190"/>
        <v>0</v>
      </c>
      <c r="CG264" s="244">
        <f t="shared" si="191"/>
        <v>0</v>
      </c>
      <c r="CH264" s="244">
        <f t="shared" si="192"/>
        <v>0</v>
      </c>
      <c r="CI264" s="244">
        <f t="shared" si="193"/>
        <v>0</v>
      </c>
      <c r="CJ264" s="244">
        <f t="shared" si="194"/>
        <v>0</v>
      </c>
    </row>
    <row r="265" spans="1:88" ht="60">
      <c r="A265" s="222" t="s">
        <v>3643</v>
      </c>
      <c r="B265" s="232">
        <v>97471</v>
      </c>
      <c r="C265" s="232" t="s">
        <v>1973</v>
      </c>
      <c r="D265" s="232"/>
      <c r="E265" s="232" t="s">
        <v>1400</v>
      </c>
      <c r="F265" s="232"/>
      <c r="G265" s="232">
        <v>5401</v>
      </c>
      <c r="H265" s="232" t="s">
        <v>773</v>
      </c>
      <c r="I265" s="232" t="s">
        <v>116</v>
      </c>
      <c r="J265" s="232" t="s">
        <v>700</v>
      </c>
      <c r="K265" s="232" t="s">
        <v>1974</v>
      </c>
      <c r="L265" s="232" t="s">
        <v>1975</v>
      </c>
      <c r="M265" s="232">
        <v>2022</v>
      </c>
      <c r="N265" s="232">
        <v>25339345</v>
      </c>
      <c r="O265" s="239">
        <f t="shared" si="159"/>
        <v>5.1380296946354435E-3</v>
      </c>
      <c r="P265" s="240">
        <v>76.900000000000006</v>
      </c>
      <c r="Q265" s="232">
        <v>0.1</v>
      </c>
      <c r="R265" s="232">
        <v>0</v>
      </c>
      <c r="S265" s="232">
        <v>0</v>
      </c>
      <c r="T265" s="232">
        <v>0</v>
      </c>
      <c r="U265" s="232">
        <v>0</v>
      </c>
      <c r="V265" s="232">
        <v>6.1</v>
      </c>
      <c r="W265" s="232">
        <v>16.899999999999999</v>
      </c>
      <c r="X265" s="232">
        <v>0</v>
      </c>
      <c r="Y265" s="232">
        <v>0</v>
      </c>
      <c r="Z265" s="232">
        <v>0</v>
      </c>
      <c r="AA265" s="232">
        <v>0</v>
      </c>
      <c r="AB265" s="232"/>
      <c r="AC265" s="232">
        <v>35.799999999999997</v>
      </c>
      <c r="AD265" s="232">
        <v>0.1</v>
      </c>
      <c r="AE265" s="232">
        <v>0</v>
      </c>
      <c r="AF265" s="232">
        <v>0</v>
      </c>
      <c r="AG265" s="232">
        <v>0</v>
      </c>
      <c r="AH265" s="232">
        <v>0</v>
      </c>
      <c r="AI265" s="232">
        <v>16.899999999999999</v>
      </c>
      <c r="AJ265" s="232">
        <v>0</v>
      </c>
      <c r="AK265" s="232">
        <v>0</v>
      </c>
      <c r="AL265" s="232">
        <v>0</v>
      </c>
      <c r="AM265" s="232">
        <v>0</v>
      </c>
      <c r="AN265" s="233"/>
      <c r="AO265" s="223">
        <f t="shared" si="157"/>
        <v>41.100000000000009</v>
      </c>
      <c r="AP265" s="223">
        <f t="shared" si="157"/>
        <v>0</v>
      </c>
      <c r="AQ265" s="223">
        <f t="shared" si="157"/>
        <v>0</v>
      </c>
      <c r="AR265" s="223">
        <f t="shared" si="156"/>
        <v>0</v>
      </c>
      <c r="AS265" s="223">
        <f t="shared" si="156"/>
        <v>0</v>
      </c>
      <c r="AT265" s="223">
        <f t="shared" si="156"/>
        <v>0</v>
      </c>
      <c r="AU265" s="223">
        <f t="shared" si="158"/>
        <v>0</v>
      </c>
      <c r="AV265" s="223">
        <f t="shared" si="158"/>
        <v>0</v>
      </c>
      <c r="AW265" s="223">
        <f t="shared" si="158"/>
        <v>0</v>
      </c>
      <c r="AX265" s="223">
        <f t="shared" si="158"/>
        <v>0</v>
      </c>
      <c r="AY265" s="223">
        <f t="shared" si="158"/>
        <v>0</v>
      </c>
      <c r="AZ265" s="242"/>
      <c r="BA265" s="244">
        <f t="shared" si="160"/>
        <v>0.39511448351746564</v>
      </c>
      <c r="BB265" s="244">
        <f t="shared" si="161"/>
        <v>5.1380296946354433E-4</v>
      </c>
      <c r="BC265" s="244">
        <f t="shared" si="162"/>
        <v>0</v>
      </c>
      <c r="BD265" s="244">
        <f t="shared" si="163"/>
        <v>0</v>
      </c>
      <c r="BE265" s="244">
        <f t="shared" si="164"/>
        <v>0</v>
      </c>
      <c r="BF265" s="244">
        <f t="shared" si="165"/>
        <v>0</v>
      </c>
      <c r="BG265" s="244">
        <f t="shared" si="166"/>
        <v>3.1341981137276202E-2</v>
      </c>
      <c r="BH265" s="244">
        <f t="shared" si="167"/>
        <v>8.6832701839338985E-2</v>
      </c>
      <c r="BI265" s="244">
        <f t="shared" si="168"/>
        <v>0</v>
      </c>
      <c r="BJ265" s="244">
        <f t="shared" si="169"/>
        <v>0</v>
      </c>
      <c r="BK265" s="244">
        <f t="shared" si="170"/>
        <v>0</v>
      </c>
      <c r="BL265" s="244">
        <f t="shared" si="171"/>
        <v>0</v>
      </c>
      <c r="BM265" s="244">
        <f t="shared" si="172"/>
        <v>0</v>
      </c>
      <c r="BN265" s="244">
        <f t="shared" si="173"/>
        <v>0.18394146306794887</v>
      </c>
      <c r="BO265" s="244">
        <f t="shared" si="174"/>
        <v>5.1380296946354433E-4</v>
      </c>
      <c r="BP265" s="244">
        <f t="shared" si="175"/>
        <v>0</v>
      </c>
      <c r="BQ265" s="244">
        <f t="shared" si="176"/>
        <v>0</v>
      </c>
      <c r="BR265" s="244">
        <f t="shared" si="177"/>
        <v>0</v>
      </c>
      <c r="BS265" s="244">
        <f t="shared" si="178"/>
        <v>0</v>
      </c>
      <c r="BT265" s="244">
        <f t="shared" si="179"/>
        <v>8.6832701839338985E-2</v>
      </c>
      <c r="BU265" s="244">
        <f t="shared" si="180"/>
        <v>0</v>
      </c>
      <c r="BV265" s="244">
        <f t="shared" si="181"/>
        <v>0</v>
      </c>
      <c r="BW265" s="244">
        <f t="shared" si="182"/>
        <v>0</v>
      </c>
      <c r="BX265" s="244">
        <f t="shared" si="183"/>
        <v>0</v>
      </c>
      <c r="BY265" s="244"/>
      <c r="BZ265" s="244">
        <f t="shared" si="184"/>
        <v>0.21117302044951677</v>
      </c>
      <c r="CA265" s="244">
        <f t="shared" si="185"/>
        <v>0</v>
      </c>
      <c r="CB265" s="244">
        <f t="shared" si="186"/>
        <v>0</v>
      </c>
      <c r="CC265" s="244">
        <f t="shared" si="187"/>
        <v>0</v>
      </c>
      <c r="CD265" s="244">
        <f t="shared" si="188"/>
        <v>0</v>
      </c>
      <c r="CE265" s="244">
        <f t="shared" si="189"/>
        <v>0</v>
      </c>
      <c r="CF265" s="244">
        <f t="shared" si="190"/>
        <v>0</v>
      </c>
      <c r="CG265" s="244">
        <f t="shared" si="191"/>
        <v>0</v>
      </c>
      <c r="CH265" s="244">
        <f t="shared" si="192"/>
        <v>0</v>
      </c>
      <c r="CI265" s="244">
        <f t="shared" si="193"/>
        <v>0</v>
      </c>
      <c r="CJ265" s="244">
        <f t="shared" si="194"/>
        <v>0</v>
      </c>
    </row>
    <row r="266" spans="1:88" ht="60">
      <c r="A266" s="222" t="s">
        <v>3643</v>
      </c>
      <c r="B266" s="232">
        <v>94849</v>
      </c>
      <c r="C266" s="232" t="s">
        <v>1976</v>
      </c>
      <c r="D266" s="232"/>
      <c r="E266" s="232" t="s">
        <v>1977</v>
      </c>
      <c r="F266" s="232"/>
      <c r="G266" s="232">
        <v>9527</v>
      </c>
      <c r="H266" s="232" t="s">
        <v>1978</v>
      </c>
      <c r="I266" s="232" t="s">
        <v>125</v>
      </c>
      <c r="J266" s="232" t="s">
        <v>700</v>
      </c>
      <c r="K266" s="232" t="s">
        <v>1979</v>
      </c>
      <c r="L266" s="232" t="s">
        <v>1980</v>
      </c>
      <c r="M266" s="232">
        <v>2022</v>
      </c>
      <c r="N266" s="232">
        <v>12727527</v>
      </c>
      <c r="O266" s="239">
        <f t="shared" si="159"/>
        <v>4.3938535833271302E-3</v>
      </c>
      <c r="P266" s="232">
        <v>89.06</v>
      </c>
      <c r="Q266" s="232">
        <v>4.84</v>
      </c>
      <c r="R266" s="232">
        <v>0</v>
      </c>
      <c r="S266" s="232">
        <v>0</v>
      </c>
      <c r="T266" s="232">
        <v>0</v>
      </c>
      <c r="U266" s="232">
        <v>0</v>
      </c>
      <c r="V266" s="232">
        <v>6.1</v>
      </c>
      <c r="W266" s="232">
        <v>0</v>
      </c>
      <c r="X266" s="232">
        <v>0</v>
      </c>
      <c r="Y266" s="232">
        <v>0</v>
      </c>
      <c r="Z266" s="232">
        <v>0</v>
      </c>
      <c r="AA266" s="232">
        <v>0</v>
      </c>
      <c r="AB266" s="232"/>
      <c r="AC266" s="232">
        <v>66.8</v>
      </c>
      <c r="AD266" s="232">
        <v>4.84</v>
      </c>
      <c r="AE266" s="232">
        <v>0</v>
      </c>
      <c r="AF266" s="232">
        <v>0</v>
      </c>
      <c r="AG266" s="232">
        <v>0</v>
      </c>
      <c r="AH266" s="232">
        <v>0</v>
      </c>
      <c r="AI266" s="232">
        <v>0</v>
      </c>
      <c r="AJ266" s="232">
        <v>0</v>
      </c>
      <c r="AK266" s="232">
        <v>0</v>
      </c>
      <c r="AL266" s="232">
        <v>0</v>
      </c>
      <c r="AM266" s="232">
        <v>0</v>
      </c>
      <c r="AN266" s="233"/>
      <c r="AO266" s="223">
        <f t="shared" si="157"/>
        <v>22.260000000000005</v>
      </c>
      <c r="AP266" s="223">
        <f t="shared" si="157"/>
        <v>0</v>
      </c>
      <c r="AQ266" s="223">
        <f t="shared" si="157"/>
        <v>0</v>
      </c>
      <c r="AR266" s="223">
        <f t="shared" si="156"/>
        <v>0</v>
      </c>
      <c r="AS266" s="223">
        <f t="shared" si="156"/>
        <v>0</v>
      </c>
      <c r="AT266" s="223">
        <f t="shared" si="156"/>
        <v>0</v>
      </c>
      <c r="AU266" s="223">
        <f t="shared" si="158"/>
        <v>0</v>
      </c>
      <c r="AV266" s="223">
        <f t="shared" si="158"/>
        <v>0</v>
      </c>
      <c r="AW266" s="223">
        <f t="shared" si="158"/>
        <v>0</v>
      </c>
      <c r="AX266" s="223">
        <f t="shared" si="158"/>
        <v>0</v>
      </c>
      <c r="AY266" s="223">
        <f t="shared" si="158"/>
        <v>0</v>
      </c>
      <c r="AZ266" s="242"/>
      <c r="BA266" s="244">
        <f t="shared" si="160"/>
        <v>0.39131660013111425</v>
      </c>
      <c r="BB266" s="244">
        <f t="shared" si="161"/>
        <v>2.1266251343303309E-2</v>
      </c>
      <c r="BC266" s="244">
        <f t="shared" si="162"/>
        <v>0</v>
      </c>
      <c r="BD266" s="244">
        <f t="shared" si="163"/>
        <v>0</v>
      </c>
      <c r="BE266" s="244">
        <f t="shared" si="164"/>
        <v>0</v>
      </c>
      <c r="BF266" s="244">
        <f t="shared" si="165"/>
        <v>0</v>
      </c>
      <c r="BG266" s="244">
        <f t="shared" si="166"/>
        <v>2.6802506858295494E-2</v>
      </c>
      <c r="BH266" s="244">
        <f t="shared" si="167"/>
        <v>0</v>
      </c>
      <c r="BI266" s="244">
        <f t="shared" si="168"/>
        <v>0</v>
      </c>
      <c r="BJ266" s="244">
        <f t="shared" si="169"/>
        <v>0</v>
      </c>
      <c r="BK266" s="244">
        <f t="shared" si="170"/>
        <v>0</v>
      </c>
      <c r="BL266" s="244">
        <f t="shared" si="171"/>
        <v>0</v>
      </c>
      <c r="BM266" s="244">
        <f t="shared" si="172"/>
        <v>0</v>
      </c>
      <c r="BN266" s="244">
        <f t="shared" si="173"/>
        <v>0.2935094193662523</v>
      </c>
      <c r="BO266" s="244">
        <f t="shared" si="174"/>
        <v>2.1266251343303309E-2</v>
      </c>
      <c r="BP266" s="244">
        <f t="shared" si="175"/>
        <v>0</v>
      </c>
      <c r="BQ266" s="244">
        <f t="shared" si="176"/>
        <v>0</v>
      </c>
      <c r="BR266" s="244">
        <f t="shared" si="177"/>
        <v>0</v>
      </c>
      <c r="BS266" s="244">
        <f t="shared" si="178"/>
        <v>0</v>
      </c>
      <c r="BT266" s="244">
        <f t="shared" si="179"/>
        <v>0</v>
      </c>
      <c r="BU266" s="244">
        <f t="shared" si="180"/>
        <v>0</v>
      </c>
      <c r="BV266" s="244">
        <f t="shared" si="181"/>
        <v>0</v>
      </c>
      <c r="BW266" s="244">
        <f t="shared" si="182"/>
        <v>0</v>
      </c>
      <c r="BX266" s="244">
        <f t="shared" si="183"/>
        <v>0</v>
      </c>
      <c r="BY266" s="244"/>
      <c r="BZ266" s="244">
        <f t="shared" si="184"/>
        <v>9.7807180764861945E-2</v>
      </c>
      <c r="CA266" s="244">
        <f t="shared" si="185"/>
        <v>0</v>
      </c>
      <c r="CB266" s="244">
        <f t="shared" si="186"/>
        <v>0</v>
      </c>
      <c r="CC266" s="244">
        <f t="shared" si="187"/>
        <v>0</v>
      </c>
      <c r="CD266" s="244">
        <f t="shared" si="188"/>
        <v>0</v>
      </c>
      <c r="CE266" s="244">
        <f t="shared" si="189"/>
        <v>0</v>
      </c>
      <c r="CF266" s="244">
        <f t="shared" si="190"/>
        <v>0</v>
      </c>
      <c r="CG266" s="244">
        <f t="shared" si="191"/>
        <v>0</v>
      </c>
      <c r="CH266" s="244">
        <f t="shared" si="192"/>
        <v>0</v>
      </c>
      <c r="CI266" s="244">
        <f t="shared" si="193"/>
        <v>0</v>
      </c>
      <c r="CJ266" s="244">
        <f t="shared" si="194"/>
        <v>0</v>
      </c>
    </row>
    <row r="267" spans="1:88" ht="60">
      <c r="A267" s="222" t="s">
        <v>3643</v>
      </c>
      <c r="B267" s="232">
        <v>97426</v>
      </c>
      <c r="C267" s="232" t="s">
        <v>1981</v>
      </c>
      <c r="D267" s="232"/>
      <c r="E267" s="232" t="s">
        <v>1982</v>
      </c>
      <c r="F267" s="232"/>
      <c r="G267" s="232">
        <v>5524</v>
      </c>
      <c r="H267" s="232" t="s">
        <v>1983</v>
      </c>
      <c r="I267" s="232" t="s">
        <v>116</v>
      </c>
      <c r="J267" s="232" t="s">
        <v>700</v>
      </c>
      <c r="K267" s="232" t="s">
        <v>1984</v>
      </c>
      <c r="L267" s="232"/>
      <c r="M267" s="232">
        <v>2022</v>
      </c>
      <c r="N267" s="232">
        <v>14590123</v>
      </c>
      <c r="O267" s="239">
        <f t="shared" si="159"/>
        <v>2.9584223752580647E-3</v>
      </c>
      <c r="P267" s="240">
        <v>0.5</v>
      </c>
      <c r="Q267" s="232">
        <v>0.2</v>
      </c>
      <c r="R267" s="232">
        <v>0</v>
      </c>
      <c r="S267" s="232">
        <v>0</v>
      </c>
      <c r="T267" s="232">
        <v>0</v>
      </c>
      <c r="U267" s="232">
        <v>0</v>
      </c>
      <c r="V267" s="232">
        <v>6.1</v>
      </c>
      <c r="W267" s="232">
        <v>93.2</v>
      </c>
      <c r="X267" s="232">
        <v>0</v>
      </c>
      <c r="Y267" s="232">
        <v>0</v>
      </c>
      <c r="Z267" s="232">
        <v>0</v>
      </c>
      <c r="AA267" s="232">
        <v>0</v>
      </c>
      <c r="AB267" s="232"/>
      <c r="AC267" s="232">
        <v>0.5</v>
      </c>
      <c r="AD267" s="232">
        <v>0.2</v>
      </c>
      <c r="AE267" s="232">
        <v>0</v>
      </c>
      <c r="AF267" s="232">
        <v>0</v>
      </c>
      <c r="AG267" s="232">
        <v>0</v>
      </c>
      <c r="AH267" s="232">
        <v>0</v>
      </c>
      <c r="AI267" s="232">
        <v>93.2</v>
      </c>
      <c r="AJ267" s="232">
        <v>0</v>
      </c>
      <c r="AK267" s="232">
        <v>0</v>
      </c>
      <c r="AL267" s="232">
        <v>0</v>
      </c>
      <c r="AM267" s="232">
        <v>0</v>
      </c>
      <c r="AN267" s="233"/>
      <c r="AO267" s="223">
        <f t="shared" si="157"/>
        <v>0</v>
      </c>
      <c r="AP267" s="223">
        <f t="shared" si="157"/>
        <v>0</v>
      </c>
      <c r="AQ267" s="223">
        <f t="shared" si="157"/>
        <v>0</v>
      </c>
      <c r="AR267" s="223">
        <f t="shared" si="156"/>
        <v>0</v>
      </c>
      <c r="AS267" s="223">
        <f t="shared" si="156"/>
        <v>0</v>
      </c>
      <c r="AT267" s="223">
        <f t="shared" si="156"/>
        <v>0</v>
      </c>
      <c r="AU267" s="223">
        <f t="shared" si="158"/>
        <v>0</v>
      </c>
      <c r="AV267" s="223">
        <f t="shared" si="158"/>
        <v>0</v>
      </c>
      <c r="AW267" s="223">
        <f t="shared" si="158"/>
        <v>0</v>
      </c>
      <c r="AX267" s="223">
        <f t="shared" si="158"/>
        <v>0</v>
      </c>
      <c r="AY267" s="223">
        <f t="shared" si="158"/>
        <v>0</v>
      </c>
      <c r="AZ267" s="242"/>
      <c r="BA267" s="244">
        <f t="shared" si="160"/>
        <v>1.4792111876290323E-3</v>
      </c>
      <c r="BB267" s="244">
        <f t="shared" si="161"/>
        <v>5.9168447505161294E-4</v>
      </c>
      <c r="BC267" s="244">
        <f t="shared" si="162"/>
        <v>0</v>
      </c>
      <c r="BD267" s="244">
        <f t="shared" si="163"/>
        <v>0</v>
      </c>
      <c r="BE267" s="244">
        <f t="shared" si="164"/>
        <v>0</v>
      </c>
      <c r="BF267" s="244">
        <f t="shared" si="165"/>
        <v>0</v>
      </c>
      <c r="BG267" s="244">
        <f t="shared" si="166"/>
        <v>1.8046376489074194E-2</v>
      </c>
      <c r="BH267" s="244">
        <f t="shared" si="167"/>
        <v>0.27572496537405161</v>
      </c>
      <c r="BI267" s="244">
        <f t="shared" si="168"/>
        <v>0</v>
      </c>
      <c r="BJ267" s="244">
        <f t="shared" si="169"/>
        <v>0</v>
      </c>
      <c r="BK267" s="244">
        <f t="shared" si="170"/>
        <v>0</v>
      </c>
      <c r="BL267" s="244">
        <f t="shared" si="171"/>
        <v>0</v>
      </c>
      <c r="BM267" s="244">
        <f t="shared" si="172"/>
        <v>0</v>
      </c>
      <c r="BN267" s="244">
        <f t="shared" si="173"/>
        <v>1.4792111876290323E-3</v>
      </c>
      <c r="BO267" s="244">
        <f t="shared" si="174"/>
        <v>5.9168447505161294E-4</v>
      </c>
      <c r="BP267" s="244">
        <f t="shared" si="175"/>
        <v>0</v>
      </c>
      <c r="BQ267" s="244">
        <f t="shared" si="176"/>
        <v>0</v>
      </c>
      <c r="BR267" s="244">
        <f t="shared" si="177"/>
        <v>0</v>
      </c>
      <c r="BS267" s="244">
        <f t="shared" si="178"/>
        <v>0</v>
      </c>
      <c r="BT267" s="244">
        <f t="shared" si="179"/>
        <v>0.27572496537405161</v>
      </c>
      <c r="BU267" s="244">
        <f t="shared" si="180"/>
        <v>0</v>
      </c>
      <c r="BV267" s="244">
        <f t="shared" si="181"/>
        <v>0</v>
      </c>
      <c r="BW267" s="244">
        <f t="shared" si="182"/>
        <v>0</v>
      </c>
      <c r="BX267" s="244">
        <f t="shared" si="183"/>
        <v>0</v>
      </c>
      <c r="BY267" s="244"/>
      <c r="BZ267" s="244">
        <f t="shared" si="184"/>
        <v>0</v>
      </c>
      <c r="CA267" s="244">
        <f t="shared" si="185"/>
        <v>0</v>
      </c>
      <c r="CB267" s="244">
        <f t="shared" si="186"/>
        <v>0</v>
      </c>
      <c r="CC267" s="244">
        <f t="shared" si="187"/>
        <v>0</v>
      </c>
      <c r="CD267" s="244">
        <f t="shared" si="188"/>
        <v>0</v>
      </c>
      <c r="CE267" s="244">
        <f t="shared" si="189"/>
        <v>0</v>
      </c>
      <c r="CF267" s="244">
        <f t="shared" si="190"/>
        <v>0</v>
      </c>
      <c r="CG267" s="244">
        <f t="shared" si="191"/>
        <v>0</v>
      </c>
      <c r="CH267" s="244">
        <f t="shared" si="192"/>
        <v>0</v>
      </c>
      <c r="CI267" s="244">
        <f t="shared" si="193"/>
        <v>0</v>
      </c>
      <c r="CJ267" s="244">
        <f t="shared" si="194"/>
        <v>0</v>
      </c>
    </row>
    <row r="268" spans="1:88" ht="60">
      <c r="A268" s="222" t="s">
        <v>3643</v>
      </c>
      <c r="B268" s="232">
        <v>109025</v>
      </c>
      <c r="C268" s="232" t="s">
        <v>1985</v>
      </c>
      <c r="D268" s="232"/>
      <c r="E268" s="232" t="s">
        <v>1986</v>
      </c>
      <c r="F268" s="232" t="s">
        <v>1987</v>
      </c>
      <c r="G268" s="232">
        <v>3985</v>
      </c>
      <c r="H268" s="232" t="s">
        <v>1988</v>
      </c>
      <c r="I268" s="232" t="s">
        <v>128</v>
      </c>
      <c r="J268" s="232" t="s">
        <v>700</v>
      </c>
      <c r="K268" s="232" t="s">
        <v>1989</v>
      </c>
      <c r="L268" s="232"/>
      <c r="M268" s="232">
        <v>2022</v>
      </c>
      <c r="N268" s="232">
        <v>18048664</v>
      </c>
      <c r="O268" s="239">
        <f t="shared" si="159"/>
        <v>8.1643046502476481E-3</v>
      </c>
      <c r="P268" s="232">
        <v>93.32</v>
      </c>
      <c r="Q268" s="232">
        <v>0.57999999999999996</v>
      </c>
      <c r="R268" s="232">
        <v>0</v>
      </c>
      <c r="S268" s="232">
        <v>0</v>
      </c>
      <c r="T268" s="232">
        <v>0</v>
      </c>
      <c r="U268" s="232">
        <v>0</v>
      </c>
      <c r="V268" s="232">
        <v>6.1</v>
      </c>
      <c r="W268" s="232">
        <v>0</v>
      </c>
      <c r="X268" s="232">
        <v>0</v>
      </c>
      <c r="Y268" s="232">
        <v>0</v>
      </c>
      <c r="Z268" s="232">
        <v>0</v>
      </c>
      <c r="AA268" s="232">
        <v>0</v>
      </c>
      <c r="AB268" s="232"/>
      <c r="AC268" s="232">
        <v>93.32</v>
      </c>
      <c r="AD268" s="232">
        <v>0.57999999999999996</v>
      </c>
      <c r="AE268" s="232">
        <v>0</v>
      </c>
      <c r="AF268" s="232">
        <v>0</v>
      </c>
      <c r="AG268" s="232">
        <v>0</v>
      </c>
      <c r="AH268" s="232">
        <v>0</v>
      </c>
      <c r="AI268" s="232">
        <v>0</v>
      </c>
      <c r="AJ268" s="232">
        <v>0</v>
      </c>
      <c r="AK268" s="232">
        <v>0</v>
      </c>
      <c r="AL268" s="232">
        <v>0</v>
      </c>
      <c r="AM268" s="232">
        <v>0</v>
      </c>
      <c r="AN268" s="233"/>
      <c r="AO268" s="223">
        <f t="shared" si="157"/>
        <v>0</v>
      </c>
      <c r="AP268" s="223">
        <f t="shared" si="157"/>
        <v>0</v>
      </c>
      <c r="AQ268" s="223">
        <f t="shared" si="157"/>
        <v>0</v>
      </c>
      <c r="AR268" s="223">
        <f t="shared" si="156"/>
        <v>0</v>
      </c>
      <c r="AS268" s="223">
        <f t="shared" si="156"/>
        <v>0</v>
      </c>
      <c r="AT268" s="223">
        <f t="shared" si="156"/>
        <v>0</v>
      </c>
      <c r="AU268" s="223">
        <f t="shared" si="158"/>
        <v>0</v>
      </c>
      <c r="AV268" s="223">
        <f t="shared" si="158"/>
        <v>0</v>
      </c>
      <c r="AW268" s="223">
        <f t="shared" si="158"/>
        <v>0</v>
      </c>
      <c r="AX268" s="223">
        <f t="shared" si="158"/>
        <v>0</v>
      </c>
      <c r="AY268" s="223">
        <f t="shared" si="158"/>
        <v>0</v>
      </c>
      <c r="AZ268" s="242"/>
      <c r="BA268" s="244">
        <f t="shared" si="160"/>
        <v>0.76189290996111048</v>
      </c>
      <c r="BB268" s="244">
        <f t="shared" si="161"/>
        <v>4.7352966971436353E-3</v>
      </c>
      <c r="BC268" s="244">
        <f t="shared" si="162"/>
        <v>0</v>
      </c>
      <c r="BD268" s="244">
        <f t="shared" si="163"/>
        <v>0</v>
      </c>
      <c r="BE268" s="244">
        <f t="shared" si="164"/>
        <v>0</v>
      </c>
      <c r="BF268" s="244">
        <f t="shared" si="165"/>
        <v>0</v>
      </c>
      <c r="BG268" s="244">
        <f t="shared" si="166"/>
        <v>4.980225836651065E-2</v>
      </c>
      <c r="BH268" s="244">
        <f t="shared" si="167"/>
        <v>0</v>
      </c>
      <c r="BI268" s="244">
        <f t="shared" si="168"/>
        <v>0</v>
      </c>
      <c r="BJ268" s="244">
        <f t="shared" si="169"/>
        <v>0</v>
      </c>
      <c r="BK268" s="244">
        <f t="shared" si="170"/>
        <v>0</v>
      </c>
      <c r="BL268" s="244">
        <f t="shared" si="171"/>
        <v>0</v>
      </c>
      <c r="BM268" s="244">
        <f t="shared" si="172"/>
        <v>0</v>
      </c>
      <c r="BN268" s="244">
        <f t="shared" si="173"/>
        <v>0.76189290996111048</v>
      </c>
      <c r="BO268" s="244">
        <f t="shared" si="174"/>
        <v>4.7352966971436353E-3</v>
      </c>
      <c r="BP268" s="244">
        <f t="shared" si="175"/>
        <v>0</v>
      </c>
      <c r="BQ268" s="244">
        <f t="shared" si="176"/>
        <v>0</v>
      </c>
      <c r="BR268" s="244">
        <f t="shared" si="177"/>
        <v>0</v>
      </c>
      <c r="BS268" s="244">
        <f t="shared" si="178"/>
        <v>0</v>
      </c>
      <c r="BT268" s="244">
        <f t="shared" si="179"/>
        <v>0</v>
      </c>
      <c r="BU268" s="244">
        <f t="shared" si="180"/>
        <v>0</v>
      </c>
      <c r="BV268" s="244">
        <f t="shared" si="181"/>
        <v>0</v>
      </c>
      <c r="BW268" s="244">
        <f t="shared" si="182"/>
        <v>0</v>
      </c>
      <c r="BX268" s="244">
        <f t="shared" si="183"/>
        <v>0</v>
      </c>
      <c r="BY268" s="244"/>
      <c r="BZ268" s="244">
        <f t="shared" si="184"/>
        <v>0</v>
      </c>
      <c r="CA268" s="244">
        <f t="shared" si="185"/>
        <v>0</v>
      </c>
      <c r="CB268" s="244">
        <f t="shared" si="186"/>
        <v>0</v>
      </c>
      <c r="CC268" s="244">
        <f t="shared" si="187"/>
        <v>0</v>
      </c>
      <c r="CD268" s="244">
        <f t="shared" si="188"/>
        <v>0</v>
      </c>
      <c r="CE268" s="244">
        <f t="shared" si="189"/>
        <v>0</v>
      </c>
      <c r="CF268" s="244">
        <f t="shared" si="190"/>
        <v>0</v>
      </c>
      <c r="CG268" s="244">
        <f t="shared" si="191"/>
        <v>0</v>
      </c>
      <c r="CH268" s="244">
        <f t="shared" si="192"/>
        <v>0</v>
      </c>
      <c r="CI268" s="244">
        <f t="shared" si="193"/>
        <v>0</v>
      </c>
      <c r="CJ268" s="244">
        <f t="shared" si="194"/>
        <v>0</v>
      </c>
    </row>
    <row r="269" spans="1:88" ht="60">
      <c r="A269" s="222" t="s">
        <v>3643</v>
      </c>
      <c r="B269" s="232">
        <v>113847</v>
      </c>
      <c r="C269" s="232" t="s">
        <v>1990</v>
      </c>
      <c r="D269" s="232"/>
      <c r="E269" s="232" t="s">
        <v>1991</v>
      </c>
      <c r="F269" s="232"/>
      <c r="G269" s="232">
        <v>3928</v>
      </c>
      <c r="H269" s="232" t="s">
        <v>1992</v>
      </c>
      <c r="I269" s="232" t="s">
        <v>128</v>
      </c>
      <c r="J269" s="232" t="s">
        <v>700</v>
      </c>
      <c r="K269" s="232" t="s">
        <v>1993</v>
      </c>
      <c r="L269" s="232"/>
      <c r="M269" s="232">
        <v>2022</v>
      </c>
      <c r="N269" s="232">
        <v>2459455</v>
      </c>
      <c r="O269" s="239">
        <f t="shared" si="159"/>
        <v>1.1125333095887225E-3</v>
      </c>
      <c r="P269" s="232">
        <v>93.9</v>
      </c>
      <c r="Q269" s="232">
        <v>0</v>
      </c>
      <c r="R269" s="232">
        <v>0</v>
      </c>
      <c r="S269" s="232">
        <v>0</v>
      </c>
      <c r="T269" s="232">
        <v>0</v>
      </c>
      <c r="U269" s="232">
        <v>0</v>
      </c>
      <c r="V269" s="232">
        <v>6.1</v>
      </c>
      <c r="W269" s="232">
        <v>0</v>
      </c>
      <c r="X269" s="232">
        <v>0</v>
      </c>
      <c r="Y269" s="232">
        <v>0</v>
      </c>
      <c r="Z269" s="232">
        <v>0</v>
      </c>
      <c r="AA269" s="232">
        <v>0</v>
      </c>
      <c r="AB269" s="232"/>
      <c r="AC269" s="232">
        <v>93.9</v>
      </c>
      <c r="AD269" s="232">
        <v>0</v>
      </c>
      <c r="AE269" s="232">
        <v>0</v>
      </c>
      <c r="AF269" s="232">
        <v>0</v>
      </c>
      <c r="AG269" s="232">
        <v>0</v>
      </c>
      <c r="AH269" s="232">
        <v>0</v>
      </c>
      <c r="AI269" s="232">
        <v>0</v>
      </c>
      <c r="AJ269" s="232">
        <v>0</v>
      </c>
      <c r="AK269" s="232">
        <v>0</v>
      </c>
      <c r="AL269" s="232">
        <v>0</v>
      </c>
      <c r="AM269" s="232">
        <v>0</v>
      </c>
      <c r="AN269" s="233"/>
      <c r="AO269" s="223">
        <f t="shared" si="157"/>
        <v>0</v>
      </c>
      <c r="AP269" s="223">
        <f t="shared" si="157"/>
        <v>0</v>
      </c>
      <c r="AQ269" s="223">
        <f t="shared" si="157"/>
        <v>0</v>
      </c>
      <c r="AR269" s="223">
        <f t="shared" si="156"/>
        <v>0</v>
      </c>
      <c r="AS269" s="223">
        <f t="shared" si="156"/>
        <v>0</v>
      </c>
      <c r="AT269" s="223">
        <f t="shared" si="156"/>
        <v>0</v>
      </c>
      <c r="AU269" s="223">
        <f t="shared" si="158"/>
        <v>0</v>
      </c>
      <c r="AV269" s="223">
        <f t="shared" si="158"/>
        <v>0</v>
      </c>
      <c r="AW269" s="223">
        <f t="shared" si="158"/>
        <v>0</v>
      </c>
      <c r="AX269" s="223">
        <f t="shared" si="158"/>
        <v>0</v>
      </c>
      <c r="AY269" s="223">
        <f t="shared" si="158"/>
        <v>0</v>
      </c>
      <c r="AZ269" s="242"/>
      <c r="BA269" s="244">
        <f t="shared" si="160"/>
        <v>0.10446687777038105</v>
      </c>
      <c r="BB269" s="244">
        <f t="shared" si="161"/>
        <v>0</v>
      </c>
      <c r="BC269" s="244">
        <f t="shared" si="162"/>
        <v>0</v>
      </c>
      <c r="BD269" s="244">
        <f t="shared" si="163"/>
        <v>0</v>
      </c>
      <c r="BE269" s="244">
        <f t="shared" si="164"/>
        <v>0</v>
      </c>
      <c r="BF269" s="244">
        <f t="shared" si="165"/>
        <v>0</v>
      </c>
      <c r="BG269" s="244">
        <f t="shared" si="166"/>
        <v>6.7864531884912066E-3</v>
      </c>
      <c r="BH269" s="244">
        <f t="shared" si="167"/>
        <v>0</v>
      </c>
      <c r="BI269" s="244">
        <f t="shared" si="168"/>
        <v>0</v>
      </c>
      <c r="BJ269" s="244">
        <f t="shared" si="169"/>
        <v>0</v>
      </c>
      <c r="BK269" s="244">
        <f t="shared" si="170"/>
        <v>0</v>
      </c>
      <c r="BL269" s="244">
        <f t="shared" si="171"/>
        <v>0</v>
      </c>
      <c r="BM269" s="244">
        <f t="shared" si="172"/>
        <v>0</v>
      </c>
      <c r="BN269" s="244">
        <f t="shared" si="173"/>
        <v>0.10446687777038105</v>
      </c>
      <c r="BO269" s="244">
        <f t="shared" si="174"/>
        <v>0</v>
      </c>
      <c r="BP269" s="244">
        <f t="shared" si="175"/>
        <v>0</v>
      </c>
      <c r="BQ269" s="244">
        <f t="shared" si="176"/>
        <v>0</v>
      </c>
      <c r="BR269" s="244">
        <f t="shared" si="177"/>
        <v>0</v>
      </c>
      <c r="BS269" s="244">
        <f t="shared" si="178"/>
        <v>0</v>
      </c>
      <c r="BT269" s="244">
        <f t="shared" si="179"/>
        <v>0</v>
      </c>
      <c r="BU269" s="244">
        <f t="shared" si="180"/>
        <v>0</v>
      </c>
      <c r="BV269" s="244">
        <f t="shared" si="181"/>
        <v>0</v>
      </c>
      <c r="BW269" s="244">
        <f t="shared" si="182"/>
        <v>0</v>
      </c>
      <c r="BX269" s="244">
        <f t="shared" si="183"/>
        <v>0</v>
      </c>
      <c r="BY269" s="244"/>
      <c r="BZ269" s="244">
        <f t="shared" si="184"/>
        <v>0</v>
      </c>
      <c r="CA269" s="244">
        <f t="shared" si="185"/>
        <v>0</v>
      </c>
      <c r="CB269" s="244">
        <f t="shared" si="186"/>
        <v>0</v>
      </c>
      <c r="CC269" s="244">
        <f t="shared" si="187"/>
        <v>0</v>
      </c>
      <c r="CD269" s="244">
        <f t="shared" si="188"/>
        <v>0</v>
      </c>
      <c r="CE269" s="244">
        <f t="shared" si="189"/>
        <v>0</v>
      </c>
      <c r="CF269" s="244">
        <f t="shared" si="190"/>
        <v>0</v>
      </c>
      <c r="CG269" s="244">
        <f t="shared" si="191"/>
        <v>0</v>
      </c>
      <c r="CH269" s="244">
        <f t="shared" si="192"/>
        <v>0</v>
      </c>
      <c r="CI269" s="244">
        <f t="shared" si="193"/>
        <v>0</v>
      </c>
      <c r="CJ269" s="244">
        <f t="shared" si="194"/>
        <v>0</v>
      </c>
    </row>
    <row r="270" spans="1:88" ht="60">
      <c r="A270" s="222" t="s">
        <v>3643</v>
      </c>
      <c r="B270" s="232">
        <v>88872</v>
      </c>
      <c r="C270" s="232" t="s">
        <v>1994</v>
      </c>
      <c r="D270" s="232"/>
      <c r="E270" s="232" t="s">
        <v>1995</v>
      </c>
      <c r="F270" s="232"/>
      <c r="G270" s="232">
        <v>8558</v>
      </c>
      <c r="H270" s="232" t="s">
        <v>1996</v>
      </c>
      <c r="I270" s="232" t="s">
        <v>126</v>
      </c>
      <c r="J270" s="232" t="s">
        <v>700</v>
      </c>
      <c r="K270" s="232" t="s">
        <v>1997</v>
      </c>
      <c r="L270" s="232" t="s">
        <v>1998</v>
      </c>
      <c r="M270" s="232">
        <v>2022</v>
      </c>
      <c r="N270" s="232">
        <v>2190469</v>
      </c>
      <c r="O270" s="239">
        <f t="shared" si="159"/>
        <v>1.3372954199728497E-3</v>
      </c>
      <c r="P270" s="232">
        <v>85.7</v>
      </c>
      <c r="Q270" s="232">
        <v>8.1999999999999993</v>
      </c>
      <c r="R270" s="232">
        <v>0</v>
      </c>
      <c r="S270" s="232">
        <v>0</v>
      </c>
      <c r="T270" s="232">
        <v>0</v>
      </c>
      <c r="U270" s="232">
        <v>0</v>
      </c>
      <c r="V270" s="232">
        <v>6.1</v>
      </c>
      <c r="W270" s="232">
        <v>0</v>
      </c>
      <c r="X270" s="232">
        <v>0</v>
      </c>
      <c r="Y270" s="232">
        <v>0</v>
      </c>
      <c r="Z270" s="232">
        <v>0</v>
      </c>
      <c r="AA270" s="232">
        <v>0</v>
      </c>
      <c r="AB270" s="232"/>
      <c r="AC270" s="232">
        <v>0</v>
      </c>
      <c r="AD270" s="232">
        <v>8.1999999999999993</v>
      </c>
      <c r="AE270" s="232">
        <v>0</v>
      </c>
      <c r="AF270" s="232">
        <v>0</v>
      </c>
      <c r="AG270" s="232">
        <v>0</v>
      </c>
      <c r="AH270" s="232">
        <v>0</v>
      </c>
      <c r="AI270" s="232">
        <v>0</v>
      </c>
      <c r="AJ270" s="232">
        <v>0</v>
      </c>
      <c r="AK270" s="232">
        <v>0</v>
      </c>
      <c r="AL270" s="232">
        <v>0</v>
      </c>
      <c r="AM270" s="232">
        <v>0</v>
      </c>
      <c r="AN270" s="233"/>
      <c r="AO270" s="223">
        <f t="shared" si="157"/>
        <v>85.7</v>
      </c>
      <c r="AP270" s="223">
        <f t="shared" si="157"/>
        <v>0</v>
      </c>
      <c r="AQ270" s="223">
        <f t="shared" si="157"/>
        <v>0</v>
      </c>
      <c r="AR270" s="223">
        <f t="shared" si="156"/>
        <v>0</v>
      </c>
      <c r="AS270" s="223">
        <f t="shared" si="156"/>
        <v>0</v>
      </c>
      <c r="AT270" s="223">
        <f t="shared" si="156"/>
        <v>0</v>
      </c>
      <c r="AU270" s="223">
        <f t="shared" ref="AU270:AY320" si="195">W270-AI270</f>
        <v>0</v>
      </c>
      <c r="AV270" s="223">
        <f t="shared" si="195"/>
        <v>0</v>
      </c>
      <c r="AW270" s="223">
        <f t="shared" si="195"/>
        <v>0</v>
      </c>
      <c r="AX270" s="223">
        <f t="shared" si="195"/>
        <v>0</v>
      </c>
      <c r="AY270" s="223">
        <f t="shared" si="195"/>
        <v>0</v>
      </c>
      <c r="AZ270" s="242"/>
      <c r="BA270" s="244">
        <f t="shared" si="160"/>
        <v>0.11460621749167323</v>
      </c>
      <c r="BB270" s="244">
        <f t="shared" si="161"/>
        <v>1.0965822443777367E-2</v>
      </c>
      <c r="BC270" s="244">
        <f t="shared" si="162"/>
        <v>0</v>
      </c>
      <c r="BD270" s="244">
        <f t="shared" si="163"/>
        <v>0</v>
      </c>
      <c r="BE270" s="244">
        <f t="shared" si="164"/>
        <v>0</v>
      </c>
      <c r="BF270" s="244">
        <f t="shared" si="165"/>
        <v>0</v>
      </c>
      <c r="BG270" s="244">
        <f t="shared" si="166"/>
        <v>8.1575020618343836E-3</v>
      </c>
      <c r="BH270" s="244">
        <f t="shared" si="167"/>
        <v>0</v>
      </c>
      <c r="BI270" s="244">
        <f t="shared" si="168"/>
        <v>0</v>
      </c>
      <c r="BJ270" s="244">
        <f t="shared" si="169"/>
        <v>0</v>
      </c>
      <c r="BK270" s="244">
        <f t="shared" si="170"/>
        <v>0</v>
      </c>
      <c r="BL270" s="244">
        <f t="shared" si="171"/>
        <v>0</v>
      </c>
      <c r="BM270" s="244">
        <f t="shared" si="172"/>
        <v>0</v>
      </c>
      <c r="BN270" s="244">
        <f t="shared" si="173"/>
        <v>0</v>
      </c>
      <c r="BO270" s="244">
        <f t="shared" si="174"/>
        <v>1.0965822443777367E-2</v>
      </c>
      <c r="BP270" s="244">
        <f t="shared" si="175"/>
        <v>0</v>
      </c>
      <c r="BQ270" s="244">
        <f t="shared" si="176"/>
        <v>0</v>
      </c>
      <c r="BR270" s="244">
        <f t="shared" si="177"/>
        <v>0</v>
      </c>
      <c r="BS270" s="244">
        <f t="shared" si="178"/>
        <v>0</v>
      </c>
      <c r="BT270" s="244">
        <f t="shared" si="179"/>
        <v>0</v>
      </c>
      <c r="BU270" s="244">
        <f t="shared" si="180"/>
        <v>0</v>
      </c>
      <c r="BV270" s="244">
        <f t="shared" si="181"/>
        <v>0</v>
      </c>
      <c r="BW270" s="244">
        <f t="shared" si="182"/>
        <v>0</v>
      </c>
      <c r="BX270" s="244">
        <f t="shared" si="183"/>
        <v>0</v>
      </c>
      <c r="BY270" s="244"/>
      <c r="BZ270" s="244">
        <f t="shared" si="184"/>
        <v>0.11460621749167323</v>
      </c>
      <c r="CA270" s="244">
        <f t="shared" si="185"/>
        <v>0</v>
      </c>
      <c r="CB270" s="244">
        <f t="shared" si="186"/>
        <v>0</v>
      </c>
      <c r="CC270" s="244">
        <f t="shared" si="187"/>
        <v>0</v>
      </c>
      <c r="CD270" s="244">
        <f t="shared" si="188"/>
        <v>0</v>
      </c>
      <c r="CE270" s="244">
        <f t="shared" si="189"/>
        <v>0</v>
      </c>
      <c r="CF270" s="244">
        <f t="shared" si="190"/>
        <v>0</v>
      </c>
      <c r="CG270" s="244">
        <f t="shared" si="191"/>
        <v>0</v>
      </c>
      <c r="CH270" s="244">
        <f t="shared" si="192"/>
        <v>0</v>
      </c>
      <c r="CI270" s="244">
        <f t="shared" si="193"/>
        <v>0</v>
      </c>
      <c r="CJ270" s="244">
        <f t="shared" si="194"/>
        <v>0</v>
      </c>
    </row>
    <row r="271" spans="1:88" ht="60">
      <c r="A271" s="222" t="s">
        <v>3643</v>
      </c>
      <c r="B271" s="232">
        <v>97896</v>
      </c>
      <c r="C271" s="232" t="s">
        <v>1999</v>
      </c>
      <c r="D271" s="232"/>
      <c r="E271" s="232" t="s">
        <v>2000</v>
      </c>
      <c r="F271" s="232" t="s">
        <v>2001</v>
      </c>
      <c r="G271" s="232">
        <v>8864</v>
      </c>
      <c r="H271" s="232" t="s">
        <v>2002</v>
      </c>
      <c r="I271" s="232" t="s">
        <v>949</v>
      </c>
      <c r="J271" s="232" t="s">
        <v>700</v>
      </c>
      <c r="K271" s="232" t="s">
        <v>2003</v>
      </c>
      <c r="L271" s="232" t="s">
        <v>2004</v>
      </c>
      <c r="M271" s="232">
        <v>2022</v>
      </c>
      <c r="N271" s="232">
        <v>15897815</v>
      </c>
      <c r="O271" s="239">
        <f t="shared" si="159"/>
        <v>1.980678259978793E-2</v>
      </c>
      <c r="P271" s="232">
        <v>92.4</v>
      </c>
      <c r="Q271" s="232">
        <v>1.5</v>
      </c>
      <c r="R271" s="232">
        <v>0</v>
      </c>
      <c r="S271" s="232">
        <v>0</v>
      </c>
      <c r="T271" s="232">
        <v>0</v>
      </c>
      <c r="U271" s="232">
        <v>0</v>
      </c>
      <c r="V271" s="232">
        <v>6.1</v>
      </c>
      <c r="W271" s="232">
        <v>0</v>
      </c>
      <c r="X271" s="232">
        <v>0</v>
      </c>
      <c r="Y271" s="232">
        <v>0</v>
      </c>
      <c r="Z271" s="232">
        <v>0</v>
      </c>
      <c r="AA271" s="232">
        <v>0</v>
      </c>
      <c r="AB271" s="232"/>
      <c r="AC271" s="232">
        <v>0.5</v>
      </c>
      <c r="AD271" s="232">
        <v>1.5</v>
      </c>
      <c r="AE271" s="232">
        <v>0</v>
      </c>
      <c r="AF271" s="232">
        <v>0</v>
      </c>
      <c r="AG271" s="232">
        <v>0</v>
      </c>
      <c r="AH271" s="232">
        <v>0</v>
      </c>
      <c r="AI271" s="232">
        <v>0</v>
      </c>
      <c r="AJ271" s="232">
        <v>0</v>
      </c>
      <c r="AK271" s="232">
        <v>0</v>
      </c>
      <c r="AL271" s="232">
        <v>0</v>
      </c>
      <c r="AM271" s="232">
        <v>0</v>
      </c>
      <c r="AN271" s="233"/>
      <c r="AO271" s="223">
        <f t="shared" si="157"/>
        <v>91.9</v>
      </c>
      <c r="AP271" s="223">
        <f t="shared" si="157"/>
        <v>0</v>
      </c>
      <c r="AQ271" s="223">
        <f t="shared" si="157"/>
        <v>0</v>
      </c>
      <c r="AR271" s="223">
        <f t="shared" si="157"/>
        <v>0</v>
      </c>
      <c r="AS271" s="223">
        <f t="shared" si="157"/>
        <v>0</v>
      </c>
      <c r="AT271" s="223">
        <f t="shared" si="157"/>
        <v>0</v>
      </c>
      <c r="AU271" s="223">
        <f t="shared" si="195"/>
        <v>0</v>
      </c>
      <c r="AV271" s="223">
        <f t="shared" si="195"/>
        <v>0</v>
      </c>
      <c r="AW271" s="223">
        <f t="shared" si="195"/>
        <v>0</v>
      </c>
      <c r="AX271" s="223">
        <f t="shared" si="195"/>
        <v>0</v>
      </c>
      <c r="AY271" s="223">
        <f t="shared" si="195"/>
        <v>0</v>
      </c>
      <c r="AZ271" s="242"/>
      <c r="BA271" s="244">
        <f t="shared" si="160"/>
        <v>1.8301467122204047</v>
      </c>
      <c r="BB271" s="244">
        <f t="shared" si="161"/>
        <v>2.9710173899681894E-2</v>
      </c>
      <c r="BC271" s="244">
        <f t="shared" si="162"/>
        <v>0</v>
      </c>
      <c r="BD271" s="244">
        <f t="shared" si="163"/>
        <v>0</v>
      </c>
      <c r="BE271" s="244">
        <f t="shared" si="164"/>
        <v>0</v>
      </c>
      <c r="BF271" s="244">
        <f t="shared" si="165"/>
        <v>0</v>
      </c>
      <c r="BG271" s="244">
        <f t="shared" si="166"/>
        <v>0.12082137385870637</v>
      </c>
      <c r="BH271" s="244">
        <f t="shared" si="167"/>
        <v>0</v>
      </c>
      <c r="BI271" s="244">
        <f t="shared" si="168"/>
        <v>0</v>
      </c>
      <c r="BJ271" s="244">
        <f t="shared" si="169"/>
        <v>0</v>
      </c>
      <c r="BK271" s="244">
        <f t="shared" si="170"/>
        <v>0</v>
      </c>
      <c r="BL271" s="244">
        <f t="shared" si="171"/>
        <v>0</v>
      </c>
      <c r="BM271" s="244">
        <f t="shared" si="172"/>
        <v>0</v>
      </c>
      <c r="BN271" s="244">
        <f t="shared" si="173"/>
        <v>9.9033912998939648E-3</v>
      </c>
      <c r="BO271" s="244">
        <f t="shared" si="174"/>
        <v>2.9710173899681894E-2</v>
      </c>
      <c r="BP271" s="244">
        <f t="shared" si="175"/>
        <v>0</v>
      </c>
      <c r="BQ271" s="244">
        <f t="shared" si="176"/>
        <v>0</v>
      </c>
      <c r="BR271" s="244">
        <f t="shared" si="177"/>
        <v>0</v>
      </c>
      <c r="BS271" s="244">
        <f t="shared" si="178"/>
        <v>0</v>
      </c>
      <c r="BT271" s="244">
        <f t="shared" si="179"/>
        <v>0</v>
      </c>
      <c r="BU271" s="244">
        <f t="shared" si="180"/>
        <v>0</v>
      </c>
      <c r="BV271" s="244">
        <f t="shared" si="181"/>
        <v>0</v>
      </c>
      <c r="BW271" s="244">
        <f t="shared" si="182"/>
        <v>0</v>
      </c>
      <c r="BX271" s="244">
        <f t="shared" si="183"/>
        <v>0</v>
      </c>
      <c r="BY271" s="244"/>
      <c r="BZ271" s="244">
        <f t="shared" si="184"/>
        <v>1.8202433209205109</v>
      </c>
      <c r="CA271" s="244">
        <f t="shared" si="185"/>
        <v>0</v>
      </c>
      <c r="CB271" s="244">
        <f t="shared" si="186"/>
        <v>0</v>
      </c>
      <c r="CC271" s="244">
        <f t="shared" si="187"/>
        <v>0</v>
      </c>
      <c r="CD271" s="244">
        <f t="shared" si="188"/>
        <v>0</v>
      </c>
      <c r="CE271" s="244">
        <f t="shared" si="189"/>
        <v>0</v>
      </c>
      <c r="CF271" s="244">
        <f t="shared" si="190"/>
        <v>0</v>
      </c>
      <c r="CG271" s="244">
        <f t="shared" si="191"/>
        <v>0</v>
      </c>
      <c r="CH271" s="244">
        <f t="shared" si="192"/>
        <v>0</v>
      </c>
      <c r="CI271" s="244">
        <f t="shared" si="193"/>
        <v>0</v>
      </c>
      <c r="CJ271" s="244">
        <f t="shared" si="194"/>
        <v>0</v>
      </c>
    </row>
    <row r="272" spans="1:88" ht="60">
      <c r="A272" s="222" t="s">
        <v>3643</v>
      </c>
      <c r="B272" s="232">
        <v>101485</v>
      </c>
      <c r="C272" s="232" t="s">
        <v>2005</v>
      </c>
      <c r="D272" s="232"/>
      <c r="E272" s="232" t="s">
        <v>2006</v>
      </c>
      <c r="F272" s="232"/>
      <c r="G272" s="232">
        <v>8153</v>
      </c>
      <c r="H272" s="232" t="s">
        <v>2007</v>
      </c>
      <c r="I272" s="232" t="s">
        <v>129</v>
      </c>
      <c r="J272" s="232" t="s">
        <v>700</v>
      </c>
      <c r="K272" s="232" t="s">
        <v>2008</v>
      </c>
      <c r="L272" s="232" t="s">
        <v>2009</v>
      </c>
      <c r="M272" s="232">
        <v>2022</v>
      </c>
      <c r="N272" s="232">
        <v>36937500</v>
      </c>
      <c r="O272" s="239">
        <f t="shared" si="159"/>
        <v>4.3124498355257956E-3</v>
      </c>
      <c r="P272" s="232">
        <v>93</v>
      </c>
      <c r="Q272" s="232">
        <v>0.8</v>
      </c>
      <c r="R272" s="232">
        <v>0.1</v>
      </c>
      <c r="S272" s="232">
        <v>0</v>
      </c>
      <c r="T272" s="232">
        <v>0</v>
      </c>
      <c r="U272" s="232">
        <v>0</v>
      </c>
      <c r="V272" s="232">
        <v>6.1</v>
      </c>
      <c r="W272" s="232">
        <v>0</v>
      </c>
      <c r="X272" s="232">
        <v>0</v>
      </c>
      <c r="Y272" s="232">
        <v>0</v>
      </c>
      <c r="Z272" s="232">
        <v>0</v>
      </c>
      <c r="AA272" s="232">
        <v>0</v>
      </c>
      <c r="AB272" s="232"/>
      <c r="AC272" s="232">
        <v>16.8</v>
      </c>
      <c r="AD272" s="232">
        <v>0.8</v>
      </c>
      <c r="AE272" s="232">
        <v>0</v>
      </c>
      <c r="AF272" s="232">
        <v>0</v>
      </c>
      <c r="AG272" s="232">
        <v>0</v>
      </c>
      <c r="AH272" s="232">
        <v>0</v>
      </c>
      <c r="AI272" s="232">
        <v>0</v>
      </c>
      <c r="AJ272" s="232">
        <v>0</v>
      </c>
      <c r="AK272" s="232">
        <v>0</v>
      </c>
      <c r="AL272" s="232">
        <v>0</v>
      </c>
      <c r="AM272" s="232">
        <v>0</v>
      </c>
      <c r="AN272" s="233" t="s">
        <v>2010</v>
      </c>
      <c r="AO272" s="223">
        <f t="shared" ref="AO272:AT314" si="196">P272-AC272</f>
        <v>76.2</v>
      </c>
      <c r="AP272" s="223">
        <f t="shared" si="196"/>
        <v>0</v>
      </c>
      <c r="AQ272" s="223">
        <f t="shared" si="196"/>
        <v>0.1</v>
      </c>
      <c r="AR272" s="223">
        <f t="shared" si="196"/>
        <v>0</v>
      </c>
      <c r="AS272" s="223">
        <f t="shared" si="196"/>
        <v>0</v>
      </c>
      <c r="AT272" s="223">
        <f t="shared" si="196"/>
        <v>0</v>
      </c>
      <c r="AU272" s="223">
        <f t="shared" si="195"/>
        <v>0</v>
      </c>
      <c r="AV272" s="223">
        <f t="shared" si="195"/>
        <v>0</v>
      </c>
      <c r="AW272" s="223">
        <f t="shared" si="195"/>
        <v>0</v>
      </c>
      <c r="AX272" s="223">
        <f t="shared" si="195"/>
        <v>0</v>
      </c>
      <c r="AY272" s="223">
        <f t="shared" si="195"/>
        <v>0</v>
      </c>
      <c r="AZ272" s="242"/>
      <c r="BA272" s="244">
        <f t="shared" si="160"/>
        <v>0.401057834703899</v>
      </c>
      <c r="BB272" s="244">
        <f t="shared" si="161"/>
        <v>3.4499598684206365E-3</v>
      </c>
      <c r="BC272" s="244">
        <f t="shared" si="162"/>
        <v>4.3124498355257956E-4</v>
      </c>
      <c r="BD272" s="244">
        <f t="shared" si="163"/>
        <v>0</v>
      </c>
      <c r="BE272" s="244">
        <f t="shared" si="164"/>
        <v>0</v>
      </c>
      <c r="BF272" s="244">
        <f t="shared" si="165"/>
        <v>0</v>
      </c>
      <c r="BG272" s="244">
        <f t="shared" si="166"/>
        <v>2.630594399670735E-2</v>
      </c>
      <c r="BH272" s="244">
        <f t="shared" si="167"/>
        <v>0</v>
      </c>
      <c r="BI272" s="244">
        <f t="shared" si="168"/>
        <v>0</v>
      </c>
      <c r="BJ272" s="244">
        <f t="shared" si="169"/>
        <v>0</v>
      </c>
      <c r="BK272" s="244">
        <f t="shared" si="170"/>
        <v>0</v>
      </c>
      <c r="BL272" s="244">
        <f t="shared" si="171"/>
        <v>0</v>
      </c>
      <c r="BM272" s="244">
        <f t="shared" si="172"/>
        <v>0</v>
      </c>
      <c r="BN272" s="244">
        <f t="shared" si="173"/>
        <v>7.2449157236833372E-2</v>
      </c>
      <c r="BO272" s="244">
        <f t="shared" si="174"/>
        <v>3.4499598684206365E-3</v>
      </c>
      <c r="BP272" s="244">
        <f t="shared" si="175"/>
        <v>0</v>
      </c>
      <c r="BQ272" s="244">
        <f t="shared" si="176"/>
        <v>0</v>
      </c>
      <c r="BR272" s="244">
        <f t="shared" si="177"/>
        <v>0</v>
      </c>
      <c r="BS272" s="244">
        <f t="shared" si="178"/>
        <v>0</v>
      </c>
      <c r="BT272" s="244">
        <f t="shared" si="179"/>
        <v>0</v>
      </c>
      <c r="BU272" s="244">
        <f t="shared" si="180"/>
        <v>0</v>
      </c>
      <c r="BV272" s="244">
        <f t="shared" si="181"/>
        <v>0</v>
      </c>
      <c r="BW272" s="244">
        <f t="shared" si="182"/>
        <v>0</v>
      </c>
      <c r="BX272" s="244">
        <f t="shared" si="183"/>
        <v>0</v>
      </c>
      <c r="BY272" s="244"/>
      <c r="BZ272" s="244">
        <f t="shared" si="184"/>
        <v>0.32860867746706562</v>
      </c>
      <c r="CA272" s="244">
        <f t="shared" si="185"/>
        <v>0</v>
      </c>
      <c r="CB272" s="244">
        <f t="shared" si="186"/>
        <v>4.3124498355257956E-4</v>
      </c>
      <c r="CC272" s="244">
        <f t="shared" si="187"/>
        <v>0</v>
      </c>
      <c r="CD272" s="244">
        <f t="shared" si="188"/>
        <v>0</v>
      </c>
      <c r="CE272" s="244">
        <f t="shared" si="189"/>
        <v>0</v>
      </c>
      <c r="CF272" s="244">
        <f t="shared" si="190"/>
        <v>0</v>
      </c>
      <c r="CG272" s="244">
        <f t="shared" si="191"/>
        <v>0</v>
      </c>
      <c r="CH272" s="244">
        <f t="shared" si="192"/>
        <v>0</v>
      </c>
      <c r="CI272" s="244">
        <f t="shared" si="193"/>
        <v>0</v>
      </c>
      <c r="CJ272" s="244">
        <f t="shared" si="194"/>
        <v>0</v>
      </c>
    </row>
    <row r="273" spans="1:88" ht="60">
      <c r="A273" s="222" t="s">
        <v>3643</v>
      </c>
      <c r="B273" s="232">
        <v>97751</v>
      </c>
      <c r="C273" s="232" t="s">
        <v>2011</v>
      </c>
      <c r="D273" s="232" t="s">
        <v>1633</v>
      </c>
      <c r="E273" s="232" t="s">
        <v>2012</v>
      </c>
      <c r="F273" s="232"/>
      <c r="G273" s="232">
        <v>5503</v>
      </c>
      <c r="H273" s="232" t="s">
        <v>2013</v>
      </c>
      <c r="I273" s="232" t="s">
        <v>116</v>
      </c>
      <c r="J273" s="232" t="s">
        <v>700</v>
      </c>
      <c r="K273" s="232" t="s">
        <v>2014</v>
      </c>
      <c r="L273" s="232" t="s">
        <v>2015</v>
      </c>
      <c r="M273" s="232">
        <v>2022</v>
      </c>
      <c r="N273" s="232">
        <v>15522120</v>
      </c>
      <c r="O273" s="239">
        <f t="shared" si="159"/>
        <v>3.1474023296061801E-3</v>
      </c>
      <c r="P273" s="240">
        <v>93.9</v>
      </c>
      <c r="Q273" s="232">
        <v>0</v>
      </c>
      <c r="R273" s="232">
        <v>0</v>
      </c>
      <c r="S273" s="232">
        <v>0</v>
      </c>
      <c r="T273" s="232">
        <v>0</v>
      </c>
      <c r="U273" s="232">
        <v>0</v>
      </c>
      <c r="V273" s="232">
        <v>6.1</v>
      </c>
      <c r="W273" s="232">
        <v>0</v>
      </c>
      <c r="X273" s="232">
        <v>0</v>
      </c>
      <c r="Y273" s="232">
        <v>0</v>
      </c>
      <c r="Z273" s="232">
        <v>0</v>
      </c>
      <c r="AA273" s="232">
        <v>0</v>
      </c>
      <c r="AB273" s="232"/>
      <c r="AC273" s="232">
        <v>31.4</v>
      </c>
      <c r="AD273" s="232">
        <v>0</v>
      </c>
      <c r="AE273" s="232">
        <v>0</v>
      </c>
      <c r="AF273" s="232">
        <v>0</v>
      </c>
      <c r="AG273" s="232">
        <v>0</v>
      </c>
      <c r="AH273" s="232">
        <v>0</v>
      </c>
      <c r="AI273" s="232">
        <v>0</v>
      </c>
      <c r="AJ273" s="232">
        <v>0</v>
      </c>
      <c r="AK273" s="232">
        <v>0</v>
      </c>
      <c r="AL273" s="232">
        <v>0</v>
      </c>
      <c r="AM273" s="232">
        <v>0</v>
      </c>
      <c r="AN273" s="233"/>
      <c r="AO273" s="223">
        <f t="shared" si="196"/>
        <v>62.500000000000007</v>
      </c>
      <c r="AP273" s="223">
        <f t="shared" si="196"/>
        <v>0</v>
      </c>
      <c r="AQ273" s="223">
        <f t="shared" si="196"/>
        <v>0</v>
      </c>
      <c r="AR273" s="223">
        <f t="shared" si="196"/>
        <v>0</v>
      </c>
      <c r="AS273" s="223">
        <f t="shared" si="196"/>
        <v>0</v>
      </c>
      <c r="AT273" s="223">
        <f t="shared" si="196"/>
        <v>0</v>
      </c>
      <c r="AU273" s="223">
        <f t="shared" si="195"/>
        <v>0</v>
      </c>
      <c r="AV273" s="223">
        <f t="shared" si="195"/>
        <v>0</v>
      </c>
      <c r="AW273" s="223">
        <f t="shared" si="195"/>
        <v>0</v>
      </c>
      <c r="AX273" s="223">
        <f t="shared" si="195"/>
        <v>0</v>
      </c>
      <c r="AY273" s="223">
        <f t="shared" si="195"/>
        <v>0</v>
      </c>
      <c r="AZ273" s="242"/>
      <c r="BA273" s="244">
        <f t="shared" si="160"/>
        <v>0.29554107875002034</v>
      </c>
      <c r="BB273" s="244">
        <f t="shared" si="161"/>
        <v>0</v>
      </c>
      <c r="BC273" s="244">
        <f t="shared" si="162"/>
        <v>0</v>
      </c>
      <c r="BD273" s="244">
        <f t="shared" si="163"/>
        <v>0</v>
      </c>
      <c r="BE273" s="244">
        <f t="shared" si="164"/>
        <v>0</v>
      </c>
      <c r="BF273" s="244">
        <f t="shared" si="165"/>
        <v>0</v>
      </c>
      <c r="BG273" s="244">
        <f t="shared" si="166"/>
        <v>1.9199154210597699E-2</v>
      </c>
      <c r="BH273" s="244">
        <f t="shared" si="167"/>
        <v>0</v>
      </c>
      <c r="BI273" s="244">
        <f t="shared" si="168"/>
        <v>0</v>
      </c>
      <c r="BJ273" s="244">
        <f t="shared" si="169"/>
        <v>0</v>
      </c>
      <c r="BK273" s="244">
        <f t="shared" si="170"/>
        <v>0</v>
      </c>
      <c r="BL273" s="244">
        <f t="shared" si="171"/>
        <v>0</v>
      </c>
      <c r="BM273" s="244">
        <f t="shared" si="172"/>
        <v>0</v>
      </c>
      <c r="BN273" s="244">
        <f t="shared" si="173"/>
        <v>9.8828433149634048E-2</v>
      </c>
      <c r="BO273" s="244">
        <f t="shared" si="174"/>
        <v>0</v>
      </c>
      <c r="BP273" s="244">
        <f t="shared" si="175"/>
        <v>0</v>
      </c>
      <c r="BQ273" s="244">
        <f t="shared" si="176"/>
        <v>0</v>
      </c>
      <c r="BR273" s="244">
        <f t="shared" si="177"/>
        <v>0</v>
      </c>
      <c r="BS273" s="244">
        <f t="shared" si="178"/>
        <v>0</v>
      </c>
      <c r="BT273" s="244">
        <f t="shared" si="179"/>
        <v>0</v>
      </c>
      <c r="BU273" s="244">
        <f t="shared" si="180"/>
        <v>0</v>
      </c>
      <c r="BV273" s="244">
        <f t="shared" si="181"/>
        <v>0</v>
      </c>
      <c r="BW273" s="244">
        <f t="shared" si="182"/>
        <v>0</v>
      </c>
      <c r="BX273" s="244">
        <f t="shared" si="183"/>
        <v>0</v>
      </c>
      <c r="BY273" s="244"/>
      <c r="BZ273" s="244">
        <f t="shared" si="184"/>
        <v>0.19671264560038629</v>
      </c>
      <c r="CA273" s="244">
        <f t="shared" si="185"/>
        <v>0</v>
      </c>
      <c r="CB273" s="244">
        <f t="shared" si="186"/>
        <v>0</v>
      </c>
      <c r="CC273" s="244">
        <f t="shared" si="187"/>
        <v>0</v>
      </c>
      <c r="CD273" s="244">
        <f t="shared" si="188"/>
        <v>0</v>
      </c>
      <c r="CE273" s="244">
        <f t="shared" si="189"/>
        <v>0</v>
      </c>
      <c r="CF273" s="244">
        <f t="shared" si="190"/>
        <v>0</v>
      </c>
      <c r="CG273" s="244">
        <f t="shared" si="191"/>
        <v>0</v>
      </c>
      <c r="CH273" s="244">
        <f t="shared" si="192"/>
        <v>0</v>
      </c>
      <c r="CI273" s="244">
        <f t="shared" si="193"/>
        <v>0</v>
      </c>
      <c r="CJ273" s="244">
        <f t="shared" si="194"/>
        <v>0</v>
      </c>
    </row>
    <row r="274" spans="1:88" ht="60">
      <c r="A274" s="222" t="s">
        <v>3643</v>
      </c>
      <c r="B274" s="232">
        <v>101690</v>
      </c>
      <c r="C274" s="232" t="s">
        <v>2016</v>
      </c>
      <c r="D274" s="232"/>
      <c r="E274" s="232" t="s">
        <v>1806</v>
      </c>
      <c r="F274" s="232" t="s">
        <v>2017</v>
      </c>
      <c r="G274" s="232">
        <v>8835</v>
      </c>
      <c r="H274" s="232" t="s">
        <v>2018</v>
      </c>
      <c r="I274" s="232" t="s">
        <v>949</v>
      </c>
      <c r="J274" s="232" t="s">
        <v>700</v>
      </c>
      <c r="K274" s="232" t="s">
        <v>2019</v>
      </c>
      <c r="L274" s="232" t="s">
        <v>2020</v>
      </c>
      <c r="M274" s="232">
        <v>2022</v>
      </c>
      <c r="N274" s="232">
        <v>16566398</v>
      </c>
      <c r="O274" s="239">
        <f t="shared" si="159"/>
        <v>2.0639757328133557E-2</v>
      </c>
      <c r="P274" s="232">
        <v>89.6</v>
      </c>
      <c r="Q274" s="232">
        <v>0.1</v>
      </c>
      <c r="R274" s="232">
        <v>0</v>
      </c>
      <c r="S274" s="232">
        <v>0</v>
      </c>
      <c r="T274" s="232">
        <v>0</v>
      </c>
      <c r="U274" s="232">
        <v>0</v>
      </c>
      <c r="V274" s="232">
        <v>6.1</v>
      </c>
      <c r="W274" s="232">
        <v>4.2</v>
      </c>
      <c r="X274" s="232">
        <v>0</v>
      </c>
      <c r="Y274" s="232">
        <v>0</v>
      </c>
      <c r="Z274" s="232">
        <v>0</v>
      </c>
      <c r="AA274" s="232">
        <v>0</v>
      </c>
      <c r="AB274" s="232"/>
      <c r="AC274" s="232">
        <v>89.6</v>
      </c>
      <c r="AD274" s="232">
        <v>0.1</v>
      </c>
      <c r="AE274" s="232">
        <v>0</v>
      </c>
      <c r="AF274" s="232">
        <v>0</v>
      </c>
      <c r="AG274" s="232">
        <v>0</v>
      </c>
      <c r="AH274" s="232">
        <v>0</v>
      </c>
      <c r="AI274" s="232">
        <v>4.2</v>
      </c>
      <c r="AJ274" s="232">
        <v>0</v>
      </c>
      <c r="AK274" s="232">
        <v>0</v>
      </c>
      <c r="AL274" s="232">
        <v>0</v>
      </c>
      <c r="AM274" s="232">
        <v>0</v>
      </c>
      <c r="AN274" s="233"/>
      <c r="AO274" s="223">
        <f t="shared" si="196"/>
        <v>0</v>
      </c>
      <c r="AP274" s="223">
        <f t="shared" si="196"/>
        <v>0</v>
      </c>
      <c r="AQ274" s="223">
        <f t="shared" si="196"/>
        <v>0</v>
      </c>
      <c r="AR274" s="223">
        <f t="shared" si="196"/>
        <v>0</v>
      </c>
      <c r="AS274" s="223">
        <f t="shared" si="196"/>
        <v>0</v>
      </c>
      <c r="AT274" s="223">
        <f t="shared" si="196"/>
        <v>0</v>
      </c>
      <c r="AU274" s="223">
        <f t="shared" si="195"/>
        <v>0</v>
      </c>
      <c r="AV274" s="223">
        <f t="shared" si="195"/>
        <v>0</v>
      </c>
      <c r="AW274" s="223">
        <f t="shared" si="195"/>
        <v>0</v>
      </c>
      <c r="AX274" s="223">
        <f t="shared" si="195"/>
        <v>0</v>
      </c>
      <c r="AY274" s="223">
        <f t="shared" si="195"/>
        <v>0</v>
      </c>
      <c r="AZ274" s="242"/>
      <c r="BA274" s="244">
        <f t="shared" si="160"/>
        <v>1.8493222566007665</v>
      </c>
      <c r="BB274" s="244">
        <f t="shared" si="161"/>
        <v>2.0639757328133556E-3</v>
      </c>
      <c r="BC274" s="244">
        <f t="shared" si="162"/>
        <v>0</v>
      </c>
      <c r="BD274" s="244">
        <f t="shared" si="163"/>
        <v>0</v>
      </c>
      <c r="BE274" s="244">
        <f t="shared" si="164"/>
        <v>0</v>
      </c>
      <c r="BF274" s="244">
        <f t="shared" si="165"/>
        <v>0</v>
      </c>
      <c r="BG274" s="244">
        <f t="shared" si="166"/>
        <v>0.1259025197016147</v>
      </c>
      <c r="BH274" s="244">
        <f t="shared" si="167"/>
        <v>8.6686980778160935E-2</v>
      </c>
      <c r="BI274" s="244">
        <f t="shared" si="168"/>
        <v>0</v>
      </c>
      <c r="BJ274" s="244">
        <f t="shared" si="169"/>
        <v>0</v>
      </c>
      <c r="BK274" s="244">
        <f t="shared" si="170"/>
        <v>0</v>
      </c>
      <c r="BL274" s="244">
        <f t="shared" si="171"/>
        <v>0</v>
      </c>
      <c r="BM274" s="244">
        <f t="shared" si="172"/>
        <v>0</v>
      </c>
      <c r="BN274" s="244">
        <f t="shared" si="173"/>
        <v>1.8493222566007665</v>
      </c>
      <c r="BO274" s="244">
        <f t="shared" si="174"/>
        <v>2.0639757328133556E-3</v>
      </c>
      <c r="BP274" s="244">
        <f t="shared" si="175"/>
        <v>0</v>
      </c>
      <c r="BQ274" s="244">
        <f t="shared" si="176"/>
        <v>0</v>
      </c>
      <c r="BR274" s="244">
        <f t="shared" si="177"/>
        <v>0</v>
      </c>
      <c r="BS274" s="244">
        <f t="shared" si="178"/>
        <v>0</v>
      </c>
      <c r="BT274" s="244">
        <f t="shared" si="179"/>
        <v>8.6686980778160935E-2</v>
      </c>
      <c r="BU274" s="244">
        <f t="shared" si="180"/>
        <v>0</v>
      </c>
      <c r="BV274" s="244">
        <f t="shared" si="181"/>
        <v>0</v>
      </c>
      <c r="BW274" s="244">
        <f t="shared" si="182"/>
        <v>0</v>
      </c>
      <c r="BX274" s="244">
        <f t="shared" si="183"/>
        <v>0</v>
      </c>
      <c r="BY274" s="244"/>
      <c r="BZ274" s="244">
        <f t="shared" si="184"/>
        <v>0</v>
      </c>
      <c r="CA274" s="244">
        <f t="shared" si="185"/>
        <v>0</v>
      </c>
      <c r="CB274" s="244">
        <f t="shared" si="186"/>
        <v>0</v>
      </c>
      <c r="CC274" s="244">
        <f t="shared" si="187"/>
        <v>0</v>
      </c>
      <c r="CD274" s="244">
        <f t="shared" si="188"/>
        <v>0</v>
      </c>
      <c r="CE274" s="244">
        <f t="shared" si="189"/>
        <v>0</v>
      </c>
      <c r="CF274" s="244">
        <f t="shared" si="190"/>
        <v>0</v>
      </c>
      <c r="CG274" s="244">
        <f t="shared" si="191"/>
        <v>0</v>
      </c>
      <c r="CH274" s="244">
        <f t="shared" si="192"/>
        <v>0</v>
      </c>
      <c r="CI274" s="244">
        <f t="shared" si="193"/>
        <v>0</v>
      </c>
      <c r="CJ274" s="244">
        <f t="shared" si="194"/>
        <v>0</v>
      </c>
    </row>
    <row r="275" spans="1:88" ht="60">
      <c r="A275" s="222" t="s">
        <v>3643</v>
      </c>
      <c r="B275" s="232">
        <v>111654</v>
      </c>
      <c r="C275" s="232" t="s">
        <v>2021</v>
      </c>
      <c r="D275" s="232"/>
      <c r="E275" s="232" t="s">
        <v>821</v>
      </c>
      <c r="F275" s="232" t="s">
        <v>2022</v>
      </c>
      <c r="G275" s="232">
        <v>9466</v>
      </c>
      <c r="H275" s="232" t="s">
        <v>2023</v>
      </c>
      <c r="I275" s="232" t="s">
        <v>125</v>
      </c>
      <c r="J275" s="232" t="s">
        <v>700</v>
      </c>
      <c r="K275" s="232" t="s">
        <v>2024</v>
      </c>
      <c r="L275" s="232" t="s">
        <v>2025</v>
      </c>
      <c r="M275" s="232">
        <v>2022</v>
      </c>
      <c r="N275" s="232">
        <v>21906327</v>
      </c>
      <c r="O275" s="239">
        <f t="shared" si="159"/>
        <v>7.5625998189975058E-3</v>
      </c>
      <c r="P275" s="232">
        <v>23.47</v>
      </c>
      <c r="Q275" s="232">
        <v>1.82</v>
      </c>
      <c r="R275" s="232">
        <v>0</v>
      </c>
      <c r="S275" s="232">
        <v>0</v>
      </c>
      <c r="T275" s="232">
        <v>41.81</v>
      </c>
      <c r="U275" s="232">
        <v>0</v>
      </c>
      <c r="V275" s="232">
        <v>6.1</v>
      </c>
      <c r="W275" s="232">
        <v>26.8</v>
      </c>
      <c r="X275" s="232">
        <v>0</v>
      </c>
      <c r="Y275" s="232">
        <v>0</v>
      </c>
      <c r="Z275" s="232">
        <v>0</v>
      </c>
      <c r="AA275" s="232">
        <v>0</v>
      </c>
      <c r="AB275" s="232"/>
      <c r="AC275" s="232">
        <v>23.47</v>
      </c>
      <c r="AD275" s="232">
        <v>1.82</v>
      </c>
      <c r="AE275" s="232">
        <v>0</v>
      </c>
      <c r="AF275" s="232">
        <v>0</v>
      </c>
      <c r="AG275" s="232">
        <v>41.81</v>
      </c>
      <c r="AH275" s="232">
        <v>0</v>
      </c>
      <c r="AI275" s="232">
        <v>26.8</v>
      </c>
      <c r="AJ275" s="232">
        <v>0</v>
      </c>
      <c r="AK275" s="232">
        <v>0</v>
      </c>
      <c r="AL275" s="232">
        <v>0</v>
      </c>
      <c r="AM275" s="232">
        <v>0</v>
      </c>
      <c r="AN275" s="233"/>
      <c r="AO275" s="223">
        <f t="shared" si="196"/>
        <v>0</v>
      </c>
      <c r="AP275" s="223">
        <f t="shared" si="196"/>
        <v>0</v>
      </c>
      <c r="AQ275" s="223">
        <f t="shared" si="196"/>
        <v>0</v>
      </c>
      <c r="AR275" s="223">
        <f t="shared" si="196"/>
        <v>0</v>
      </c>
      <c r="AS275" s="223">
        <f t="shared" si="196"/>
        <v>0</v>
      </c>
      <c r="AT275" s="223">
        <f t="shared" si="196"/>
        <v>0</v>
      </c>
      <c r="AU275" s="223">
        <f t="shared" si="195"/>
        <v>0</v>
      </c>
      <c r="AV275" s="223">
        <f t="shared" si="195"/>
        <v>0</v>
      </c>
      <c r="AW275" s="223">
        <f t="shared" si="195"/>
        <v>0</v>
      </c>
      <c r="AX275" s="223">
        <f t="shared" si="195"/>
        <v>0</v>
      </c>
      <c r="AY275" s="223">
        <f t="shared" si="195"/>
        <v>0</v>
      </c>
      <c r="AZ275" s="242"/>
      <c r="BA275" s="244">
        <f t="shared" si="160"/>
        <v>0.17749421775187146</v>
      </c>
      <c r="BB275" s="244">
        <f t="shared" si="161"/>
        <v>1.3763931670575462E-2</v>
      </c>
      <c r="BC275" s="244">
        <f t="shared" si="162"/>
        <v>0</v>
      </c>
      <c r="BD275" s="244">
        <f t="shared" si="163"/>
        <v>0</v>
      </c>
      <c r="BE275" s="244">
        <f t="shared" si="164"/>
        <v>0.31619229843228575</v>
      </c>
      <c r="BF275" s="244">
        <f t="shared" si="165"/>
        <v>0</v>
      </c>
      <c r="BG275" s="244">
        <f t="shared" si="166"/>
        <v>4.6131858895884781E-2</v>
      </c>
      <c r="BH275" s="244">
        <f t="shared" si="167"/>
        <v>0.20267767514913315</v>
      </c>
      <c r="BI275" s="244">
        <f t="shared" si="168"/>
        <v>0</v>
      </c>
      <c r="BJ275" s="244">
        <f t="shared" si="169"/>
        <v>0</v>
      </c>
      <c r="BK275" s="244">
        <f t="shared" si="170"/>
        <v>0</v>
      </c>
      <c r="BL275" s="244">
        <f t="shared" si="171"/>
        <v>0</v>
      </c>
      <c r="BM275" s="244">
        <f t="shared" si="172"/>
        <v>0</v>
      </c>
      <c r="BN275" s="244">
        <f t="shared" si="173"/>
        <v>0.17749421775187146</v>
      </c>
      <c r="BO275" s="244">
        <f t="shared" si="174"/>
        <v>1.3763931670575462E-2</v>
      </c>
      <c r="BP275" s="244">
        <f t="shared" si="175"/>
        <v>0</v>
      </c>
      <c r="BQ275" s="244">
        <f t="shared" si="176"/>
        <v>0</v>
      </c>
      <c r="BR275" s="244">
        <f t="shared" si="177"/>
        <v>0.31619229843228575</v>
      </c>
      <c r="BS275" s="244">
        <f t="shared" si="178"/>
        <v>0</v>
      </c>
      <c r="BT275" s="244">
        <f t="shared" si="179"/>
        <v>0.20267767514913315</v>
      </c>
      <c r="BU275" s="244">
        <f t="shared" si="180"/>
        <v>0</v>
      </c>
      <c r="BV275" s="244">
        <f t="shared" si="181"/>
        <v>0</v>
      </c>
      <c r="BW275" s="244">
        <f t="shared" si="182"/>
        <v>0</v>
      </c>
      <c r="BX275" s="244">
        <f t="shared" si="183"/>
        <v>0</v>
      </c>
      <c r="BY275" s="244"/>
      <c r="BZ275" s="244">
        <f t="shared" si="184"/>
        <v>0</v>
      </c>
      <c r="CA275" s="244">
        <f t="shared" si="185"/>
        <v>0</v>
      </c>
      <c r="CB275" s="244">
        <f t="shared" si="186"/>
        <v>0</v>
      </c>
      <c r="CC275" s="244">
        <f t="shared" si="187"/>
        <v>0</v>
      </c>
      <c r="CD275" s="244">
        <f t="shared" si="188"/>
        <v>0</v>
      </c>
      <c r="CE275" s="244">
        <f t="shared" si="189"/>
        <v>0</v>
      </c>
      <c r="CF275" s="244">
        <f t="shared" si="190"/>
        <v>0</v>
      </c>
      <c r="CG275" s="244">
        <f t="shared" si="191"/>
        <v>0</v>
      </c>
      <c r="CH275" s="244">
        <f t="shared" si="192"/>
        <v>0</v>
      </c>
      <c r="CI275" s="244">
        <f t="shared" si="193"/>
        <v>0</v>
      </c>
      <c r="CJ275" s="244">
        <f t="shared" si="194"/>
        <v>0</v>
      </c>
    </row>
    <row r="276" spans="1:88" ht="60">
      <c r="A276" s="222" t="s">
        <v>3643</v>
      </c>
      <c r="B276" s="232">
        <v>93513</v>
      </c>
      <c r="C276" s="232" t="s">
        <v>2026</v>
      </c>
      <c r="D276" s="232"/>
      <c r="E276" s="232" t="s">
        <v>2027</v>
      </c>
      <c r="F276" s="232"/>
      <c r="G276" s="232">
        <v>9107</v>
      </c>
      <c r="H276" s="232" t="s">
        <v>2028</v>
      </c>
      <c r="I276" s="232" t="s">
        <v>1172</v>
      </c>
      <c r="J276" s="232" t="s">
        <v>700</v>
      </c>
      <c r="K276" s="232" t="s">
        <v>2029</v>
      </c>
      <c r="L276" s="232"/>
      <c r="M276" s="232">
        <v>2022</v>
      </c>
      <c r="N276" s="232">
        <v>10249217</v>
      </c>
      <c r="O276" s="239">
        <f t="shared" si="159"/>
        <v>0.17106913475250557</v>
      </c>
      <c r="P276" s="232">
        <v>62.1</v>
      </c>
      <c r="Q276" s="232">
        <v>0.8</v>
      </c>
      <c r="R276" s="232">
        <v>0</v>
      </c>
      <c r="S276" s="232">
        <v>0</v>
      </c>
      <c r="T276" s="232">
        <v>0</v>
      </c>
      <c r="U276" s="232">
        <v>0</v>
      </c>
      <c r="V276" s="232">
        <v>6.1</v>
      </c>
      <c r="W276" s="232">
        <v>31</v>
      </c>
      <c r="X276" s="232">
        <v>0</v>
      </c>
      <c r="Y276" s="232">
        <v>0</v>
      </c>
      <c r="Z276" s="232">
        <v>0</v>
      </c>
      <c r="AA276" s="232">
        <v>0</v>
      </c>
      <c r="AB276" s="232"/>
      <c r="AC276" s="232">
        <v>62.1</v>
      </c>
      <c r="AD276" s="232">
        <v>0.8</v>
      </c>
      <c r="AE276" s="232">
        <v>0</v>
      </c>
      <c r="AF276" s="232">
        <v>0</v>
      </c>
      <c r="AG276" s="232">
        <v>0</v>
      </c>
      <c r="AH276" s="232">
        <v>0</v>
      </c>
      <c r="AI276" s="232">
        <v>31</v>
      </c>
      <c r="AJ276" s="232">
        <v>0</v>
      </c>
      <c r="AK276" s="232">
        <v>0</v>
      </c>
      <c r="AL276" s="232">
        <v>0</v>
      </c>
      <c r="AM276" s="232">
        <v>0</v>
      </c>
      <c r="AN276" s="233"/>
      <c r="AO276" s="223">
        <f t="shared" si="196"/>
        <v>0</v>
      </c>
      <c r="AP276" s="223">
        <f t="shared" si="196"/>
        <v>0</v>
      </c>
      <c r="AQ276" s="223">
        <f t="shared" si="196"/>
        <v>0</v>
      </c>
      <c r="AR276" s="223">
        <f t="shared" si="196"/>
        <v>0</v>
      </c>
      <c r="AS276" s="223">
        <f t="shared" si="196"/>
        <v>0</v>
      </c>
      <c r="AT276" s="223">
        <f t="shared" si="196"/>
        <v>0</v>
      </c>
      <c r="AU276" s="223">
        <f t="shared" si="195"/>
        <v>0</v>
      </c>
      <c r="AV276" s="223">
        <f t="shared" si="195"/>
        <v>0</v>
      </c>
      <c r="AW276" s="223">
        <f t="shared" si="195"/>
        <v>0</v>
      </c>
      <c r="AX276" s="223">
        <f t="shared" si="195"/>
        <v>0</v>
      </c>
      <c r="AY276" s="223">
        <f t="shared" si="195"/>
        <v>0</v>
      </c>
      <c r="AZ276" s="242"/>
      <c r="BA276" s="244">
        <f t="shared" si="160"/>
        <v>10.623393268130597</v>
      </c>
      <c r="BB276" s="244">
        <f t="shared" si="161"/>
        <v>0.13685530780200447</v>
      </c>
      <c r="BC276" s="244">
        <f t="shared" si="162"/>
        <v>0</v>
      </c>
      <c r="BD276" s="244">
        <f t="shared" si="163"/>
        <v>0</v>
      </c>
      <c r="BE276" s="244">
        <f t="shared" si="164"/>
        <v>0</v>
      </c>
      <c r="BF276" s="244">
        <f t="shared" si="165"/>
        <v>0</v>
      </c>
      <c r="BG276" s="244">
        <f t="shared" si="166"/>
        <v>1.0435217219902839</v>
      </c>
      <c r="BH276" s="244">
        <f t="shared" si="167"/>
        <v>5.3031431773276729</v>
      </c>
      <c r="BI276" s="244">
        <f t="shared" si="168"/>
        <v>0</v>
      </c>
      <c r="BJ276" s="244">
        <f t="shared" si="169"/>
        <v>0</v>
      </c>
      <c r="BK276" s="244">
        <f t="shared" si="170"/>
        <v>0</v>
      </c>
      <c r="BL276" s="244">
        <f t="shared" si="171"/>
        <v>0</v>
      </c>
      <c r="BM276" s="244">
        <f t="shared" si="172"/>
        <v>0</v>
      </c>
      <c r="BN276" s="244">
        <f t="shared" si="173"/>
        <v>10.623393268130597</v>
      </c>
      <c r="BO276" s="244">
        <f t="shared" si="174"/>
        <v>0.13685530780200447</v>
      </c>
      <c r="BP276" s="244">
        <f t="shared" si="175"/>
        <v>0</v>
      </c>
      <c r="BQ276" s="244">
        <f t="shared" si="176"/>
        <v>0</v>
      </c>
      <c r="BR276" s="244">
        <f t="shared" si="177"/>
        <v>0</v>
      </c>
      <c r="BS276" s="244">
        <f t="shared" si="178"/>
        <v>0</v>
      </c>
      <c r="BT276" s="244">
        <f t="shared" si="179"/>
        <v>5.3031431773276729</v>
      </c>
      <c r="BU276" s="244">
        <f t="shared" si="180"/>
        <v>0</v>
      </c>
      <c r="BV276" s="244">
        <f t="shared" si="181"/>
        <v>0</v>
      </c>
      <c r="BW276" s="244">
        <f t="shared" si="182"/>
        <v>0</v>
      </c>
      <c r="BX276" s="244">
        <f t="shared" si="183"/>
        <v>0</v>
      </c>
      <c r="BY276" s="244"/>
      <c r="BZ276" s="244">
        <f t="shared" si="184"/>
        <v>0</v>
      </c>
      <c r="CA276" s="244">
        <f t="shared" si="185"/>
        <v>0</v>
      </c>
      <c r="CB276" s="244">
        <f t="shared" si="186"/>
        <v>0</v>
      </c>
      <c r="CC276" s="244">
        <f t="shared" si="187"/>
        <v>0</v>
      </c>
      <c r="CD276" s="244">
        <f t="shared" si="188"/>
        <v>0</v>
      </c>
      <c r="CE276" s="244">
        <f t="shared" si="189"/>
        <v>0</v>
      </c>
      <c r="CF276" s="244">
        <f t="shared" si="190"/>
        <v>0</v>
      </c>
      <c r="CG276" s="244">
        <f t="shared" si="191"/>
        <v>0</v>
      </c>
      <c r="CH276" s="244">
        <f t="shared" si="192"/>
        <v>0</v>
      </c>
      <c r="CI276" s="244">
        <f t="shared" si="193"/>
        <v>0</v>
      </c>
      <c r="CJ276" s="244">
        <f t="shared" si="194"/>
        <v>0</v>
      </c>
    </row>
    <row r="277" spans="1:88" ht="60">
      <c r="A277" s="222" t="s">
        <v>3643</v>
      </c>
      <c r="B277" s="232">
        <v>98082</v>
      </c>
      <c r="C277" s="232" t="s">
        <v>2030</v>
      </c>
      <c r="D277" s="232"/>
      <c r="E277" s="232" t="s">
        <v>2031</v>
      </c>
      <c r="F277" s="232" t="s">
        <v>2032</v>
      </c>
      <c r="G277" s="232">
        <v>6490</v>
      </c>
      <c r="H277" s="232" t="s">
        <v>2033</v>
      </c>
      <c r="I277" s="232" t="s">
        <v>1956</v>
      </c>
      <c r="J277" s="232" t="s">
        <v>700</v>
      </c>
      <c r="K277" s="232" t="s">
        <v>2034</v>
      </c>
      <c r="L277" s="232" t="s">
        <v>2035</v>
      </c>
      <c r="M277" s="232">
        <v>2022</v>
      </c>
      <c r="N277" s="232">
        <v>29716776</v>
      </c>
      <c r="O277" s="239">
        <f t="shared" si="159"/>
        <v>0.10143488901988183</v>
      </c>
      <c r="P277" s="232">
        <v>92.48</v>
      </c>
      <c r="Q277" s="232">
        <v>0</v>
      </c>
      <c r="R277" s="232">
        <v>1.42</v>
      </c>
      <c r="S277" s="232">
        <v>0</v>
      </c>
      <c r="T277" s="232">
        <v>0</v>
      </c>
      <c r="U277" s="232">
        <v>0</v>
      </c>
      <c r="V277" s="232">
        <v>6.1</v>
      </c>
      <c r="W277" s="232">
        <v>0</v>
      </c>
      <c r="X277" s="232">
        <v>0</v>
      </c>
      <c r="Y277" s="232">
        <v>0</v>
      </c>
      <c r="Z277" s="232">
        <v>0</v>
      </c>
      <c r="AA277" s="232">
        <v>0</v>
      </c>
      <c r="AB277" s="232"/>
      <c r="AC277" s="232">
        <v>92.48</v>
      </c>
      <c r="AD277" s="232">
        <v>0</v>
      </c>
      <c r="AE277" s="232">
        <v>1.42</v>
      </c>
      <c r="AF277" s="232">
        <v>0</v>
      </c>
      <c r="AG277" s="232">
        <v>0</v>
      </c>
      <c r="AH277" s="232">
        <v>0</v>
      </c>
      <c r="AI277" s="232">
        <v>0</v>
      </c>
      <c r="AJ277" s="232">
        <v>0</v>
      </c>
      <c r="AK277" s="232">
        <v>0</v>
      </c>
      <c r="AL277" s="232">
        <v>0</v>
      </c>
      <c r="AM277" s="232">
        <v>0</v>
      </c>
      <c r="AN277" s="233"/>
      <c r="AO277" s="223">
        <f t="shared" si="196"/>
        <v>0</v>
      </c>
      <c r="AP277" s="223">
        <f t="shared" si="196"/>
        <v>0</v>
      </c>
      <c r="AQ277" s="223">
        <f t="shared" si="196"/>
        <v>0</v>
      </c>
      <c r="AR277" s="223">
        <f t="shared" si="196"/>
        <v>0</v>
      </c>
      <c r="AS277" s="223">
        <f t="shared" si="196"/>
        <v>0</v>
      </c>
      <c r="AT277" s="223">
        <f t="shared" si="196"/>
        <v>0</v>
      </c>
      <c r="AU277" s="223">
        <f t="shared" si="195"/>
        <v>0</v>
      </c>
      <c r="AV277" s="223">
        <f t="shared" si="195"/>
        <v>0</v>
      </c>
      <c r="AW277" s="223">
        <f t="shared" si="195"/>
        <v>0</v>
      </c>
      <c r="AX277" s="223">
        <f t="shared" si="195"/>
        <v>0</v>
      </c>
      <c r="AY277" s="223">
        <f t="shared" si="195"/>
        <v>0</v>
      </c>
      <c r="AZ277" s="242"/>
      <c r="BA277" s="244">
        <f t="shared" si="160"/>
        <v>9.3806985365586719</v>
      </c>
      <c r="BB277" s="244">
        <f t="shared" si="161"/>
        <v>0</v>
      </c>
      <c r="BC277" s="244">
        <f t="shared" si="162"/>
        <v>0.14403754240823219</v>
      </c>
      <c r="BD277" s="244">
        <f t="shared" si="163"/>
        <v>0</v>
      </c>
      <c r="BE277" s="244">
        <f t="shared" si="164"/>
        <v>0</v>
      </c>
      <c r="BF277" s="244">
        <f t="shared" si="165"/>
        <v>0</v>
      </c>
      <c r="BG277" s="244">
        <f t="shared" si="166"/>
        <v>0.6187528230212791</v>
      </c>
      <c r="BH277" s="244">
        <f t="shared" si="167"/>
        <v>0</v>
      </c>
      <c r="BI277" s="244">
        <f t="shared" si="168"/>
        <v>0</v>
      </c>
      <c r="BJ277" s="244">
        <f t="shared" si="169"/>
        <v>0</v>
      </c>
      <c r="BK277" s="244">
        <f t="shared" si="170"/>
        <v>0</v>
      </c>
      <c r="BL277" s="244">
        <f t="shared" si="171"/>
        <v>0</v>
      </c>
      <c r="BM277" s="244">
        <f t="shared" si="172"/>
        <v>0</v>
      </c>
      <c r="BN277" s="244">
        <f t="shared" si="173"/>
        <v>9.3806985365586719</v>
      </c>
      <c r="BO277" s="244">
        <f t="shared" si="174"/>
        <v>0</v>
      </c>
      <c r="BP277" s="244">
        <f t="shared" si="175"/>
        <v>0.14403754240823219</v>
      </c>
      <c r="BQ277" s="244">
        <f t="shared" si="176"/>
        <v>0</v>
      </c>
      <c r="BR277" s="244">
        <f t="shared" si="177"/>
        <v>0</v>
      </c>
      <c r="BS277" s="244">
        <f t="shared" si="178"/>
        <v>0</v>
      </c>
      <c r="BT277" s="244">
        <f t="shared" si="179"/>
        <v>0</v>
      </c>
      <c r="BU277" s="244">
        <f t="shared" si="180"/>
        <v>0</v>
      </c>
      <c r="BV277" s="244">
        <f t="shared" si="181"/>
        <v>0</v>
      </c>
      <c r="BW277" s="244">
        <f t="shared" si="182"/>
        <v>0</v>
      </c>
      <c r="BX277" s="244">
        <f t="shared" si="183"/>
        <v>0</v>
      </c>
      <c r="BY277" s="244"/>
      <c r="BZ277" s="244">
        <f t="shared" si="184"/>
        <v>0</v>
      </c>
      <c r="CA277" s="244">
        <f t="shared" si="185"/>
        <v>0</v>
      </c>
      <c r="CB277" s="244">
        <f t="shared" si="186"/>
        <v>0</v>
      </c>
      <c r="CC277" s="244">
        <f t="shared" si="187"/>
        <v>0</v>
      </c>
      <c r="CD277" s="244">
        <f t="shared" si="188"/>
        <v>0</v>
      </c>
      <c r="CE277" s="244">
        <f t="shared" si="189"/>
        <v>0</v>
      </c>
      <c r="CF277" s="244">
        <f t="shared" si="190"/>
        <v>0</v>
      </c>
      <c r="CG277" s="244">
        <f t="shared" si="191"/>
        <v>0</v>
      </c>
      <c r="CH277" s="244">
        <f t="shared" si="192"/>
        <v>0</v>
      </c>
      <c r="CI277" s="244">
        <f t="shared" si="193"/>
        <v>0</v>
      </c>
      <c r="CJ277" s="244">
        <f t="shared" si="194"/>
        <v>0</v>
      </c>
    </row>
    <row r="278" spans="1:88" ht="60">
      <c r="A278" s="222" t="s">
        <v>3643</v>
      </c>
      <c r="B278" s="232">
        <v>98302</v>
      </c>
      <c r="C278" s="232" t="s">
        <v>2036</v>
      </c>
      <c r="D278" s="232"/>
      <c r="E278" s="232" t="s">
        <v>2037</v>
      </c>
      <c r="F278" s="232"/>
      <c r="G278" s="232">
        <v>8730</v>
      </c>
      <c r="H278" s="232" t="s">
        <v>2038</v>
      </c>
      <c r="I278" s="232" t="s">
        <v>125</v>
      </c>
      <c r="J278" s="232" t="s">
        <v>700</v>
      </c>
      <c r="K278" s="232" t="s">
        <v>2039</v>
      </c>
      <c r="L278" s="232"/>
      <c r="M278" s="232">
        <v>2022</v>
      </c>
      <c r="N278" s="232">
        <v>24201935</v>
      </c>
      <c r="O278" s="239">
        <f t="shared" si="159"/>
        <v>8.3550998417210431E-3</v>
      </c>
      <c r="P278" s="232">
        <v>90.9</v>
      </c>
      <c r="Q278" s="232">
        <v>3</v>
      </c>
      <c r="R278" s="232">
        <v>0</v>
      </c>
      <c r="S278" s="232">
        <v>0</v>
      </c>
      <c r="T278" s="232">
        <v>0</v>
      </c>
      <c r="U278" s="232">
        <v>0</v>
      </c>
      <c r="V278" s="232">
        <v>6.1</v>
      </c>
      <c r="W278" s="232">
        <v>0</v>
      </c>
      <c r="X278" s="232">
        <v>0</v>
      </c>
      <c r="Y278" s="232">
        <v>0</v>
      </c>
      <c r="Z278" s="232">
        <v>0</v>
      </c>
      <c r="AA278" s="232">
        <v>0</v>
      </c>
      <c r="AB278" s="232"/>
      <c r="AC278" s="232">
        <v>90.9</v>
      </c>
      <c r="AD278" s="232">
        <v>3</v>
      </c>
      <c r="AE278" s="232">
        <v>0</v>
      </c>
      <c r="AF278" s="232">
        <v>0</v>
      </c>
      <c r="AG278" s="232">
        <v>0</v>
      </c>
      <c r="AH278" s="232">
        <v>0</v>
      </c>
      <c r="AI278" s="232">
        <v>0</v>
      </c>
      <c r="AJ278" s="232">
        <v>0</v>
      </c>
      <c r="AK278" s="232">
        <v>0</v>
      </c>
      <c r="AL278" s="232">
        <v>0</v>
      </c>
      <c r="AM278" s="232">
        <v>0</v>
      </c>
      <c r="AN278" s="233" t="s">
        <v>2040</v>
      </c>
      <c r="AO278" s="223">
        <f t="shared" si="196"/>
        <v>0</v>
      </c>
      <c r="AP278" s="223">
        <f t="shared" si="196"/>
        <v>0</v>
      </c>
      <c r="AQ278" s="223">
        <f t="shared" si="196"/>
        <v>0</v>
      </c>
      <c r="AR278" s="223">
        <f t="shared" si="196"/>
        <v>0</v>
      </c>
      <c r="AS278" s="223">
        <f t="shared" si="196"/>
        <v>0</v>
      </c>
      <c r="AT278" s="223">
        <f t="shared" si="196"/>
        <v>0</v>
      </c>
      <c r="AU278" s="223">
        <f t="shared" si="195"/>
        <v>0</v>
      </c>
      <c r="AV278" s="223">
        <f t="shared" si="195"/>
        <v>0</v>
      </c>
      <c r="AW278" s="223">
        <f t="shared" si="195"/>
        <v>0</v>
      </c>
      <c r="AX278" s="223">
        <f t="shared" si="195"/>
        <v>0</v>
      </c>
      <c r="AY278" s="223">
        <f t="shared" si="195"/>
        <v>0</v>
      </c>
      <c r="AZ278" s="242"/>
      <c r="BA278" s="244">
        <f t="shared" si="160"/>
        <v>0.75947857561244281</v>
      </c>
      <c r="BB278" s="244">
        <f t="shared" si="161"/>
        <v>2.5065299525163127E-2</v>
      </c>
      <c r="BC278" s="244">
        <f t="shared" si="162"/>
        <v>0</v>
      </c>
      <c r="BD278" s="244">
        <f t="shared" si="163"/>
        <v>0</v>
      </c>
      <c r="BE278" s="244">
        <f t="shared" si="164"/>
        <v>0</v>
      </c>
      <c r="BF278" s="244">
        <f t="shared" si="165"/>
        <v>0</v>
      </c>
      <c r="BG278" s="244">
        <f t="shared" si="166"/>
        <v>5.0966109034498358E-2</v>
      </c>
      <c r="BH278" s="244">
        <f t="shared" si="167"/>
        <v>0</v>
      </c>
      <c r="BI278" s="244">
        <f t="shared" si="168"/>
        <v>0</v>
      </c>
      <c r="BJ278" s="244">
        <f t="shared" si="169"/>
        <v>0</v>
      </c>
      <c r="BK278" s="244">
        <f t="shared" si="170"/>
        <v>0</v>
      </c>
      <c r="BL278" s="244">
        <f t="shared" si="171"/>
        <v>0</v>
      </c>
      <c r="BM278" s="244">
        <f t="shared" si="172"/>
        <v>0</v>
      </c>
      <c r="BN278" s="244">
        <f t="shared" si="173"/>
        <v>0.75947857561244281</v>
      </c>
      <c r="BO278" s="244">
        <f t="shared" si="174"/>
        <v>2.5065299525163127E-2</v>
      </c>
      <c r="BP278" s="244">
        <f t="shared" si="175"/>
        <v>0</v>
      </c>
      <c r="BQ278" s="244">
        <f t="shared" si="176"/>
        <v>0</v>
      </c>
      <c r="BR278" s="244">
        <f t="shared" si="177"/>
        <v>0</v>
      </c>
      <c r="BS278" s="244">
        <f t="shared" si="178"/>
        <v>0</v>
      </c>
      <c r="BT278" s="244">
        <f t="shared" si="179"/>
        <v>0</v>
      </c>
      <c r="BU278" s="244">
        <f t="shared" si="180"/>
        <v>0</v>
      </c>
      <c r="BV278" s="244">
        <f t="shared" si="181"/>
        <v>0</v>
      </c>
      <c r="BW278" s="244">
        <f t="shared" si="182"/>
        <v>0</v>
      </c>
      <c r="BX278" s="244">
        <f t="shared" si="183"/>
        <v>0</v>
      </c>
      <c r="BY278" s="244"/>
      <c r="BZ278" s="244">
        <f t="shared" si="184"/>
        <v>0</v>
      </c>
      <c r="CA278" s="244">
        <f t="shared" si="185"/>
        <v>0</v>
      </c>
      <c r="CB278" s="244">
        <f t="shared" si="186"/>
        <v>0</v>
      </c>
      <c r="CC278" s="244">
        <f t="shared" si="187"/>
        <v>0</v>
      </c>
      <c r="CD278" s="244">
        <f t="shared" si="188"/>
        <v>0</v>
      </c>
      <c r="CE278" s="244">
        <f t="shared" si="189"/>
        <v>0</v>
      </c>
      <c r="CF278" s="244">
        <f t="shared" si="190"/>
        <v>0</v>
      </c>
      <c r="CG278" s="244">
        <f t="shared" si="191"/>
        <v>0</v>
      </c>
      <c r="CH278" s="244">
        <f t="shared" si="192"/>
        <v>0</v>
      </c>
      <c r="CI278" s="244">
        <f t="shared" si="193"/>
        <v>0</v>
      </c>
      <c r="CJ278" s="244">
        <f t="shared" si="194"/>
        <v>0</v>
      </c>
    </row>
    <row r="279" spans="1:88" ht="60">
      <c r="A279" s="222" t="s">
        <v>3643</v>
      </c>
      <c r="B279" s="232">
        <v>109426</v>
      </c>
      <c r="C279" s="232" t="s">
        <v>2041</v>
      </c>
      <c r="D279" s="232"/>
      <c r="E279" s="232" t="s">
        <v>2042</v>
      </c>
      <c r="F279" s="232"/>
      <c r="G279" s="232">
        <v>7132</v>
      </c>
      <c r="H279" s="232" t="s">
        <v>2043</v>
      </c>
      <c r="I279" s="232" t="s">
        <v>122</v>
      </c>
      <c r="J279" s="232" t="s">
        <v>700</v>
      </c>
      <c r="K279" s="232" t="s">
        <v>2044</v>
      </c>
      <c r="L279" s="232"/>
      <c r="M279" s="232">
        <v>2022</v>
      </c>
      <c r="N279" s="232">
        <v>16362065</v>
      </c>
      <c r="O279" s="239">
        <f t="shared" si="159"/>
        <v>9.7673330112327001E-3</v>
      </c>
      <c r="P279" s="232">
        <v>93.9</v>
      </c>
      <c r="Q279" s="232">
        <v>0</v>
      </c>
      <c r="R279" s="232">
        <v>0</v>
      </c>
      <c r="S279" s="232">
        <v>0</v>
      </c>
      <c r="T279" s="232">
        <v>0</v>
      </c>
      <c r="U279" s="232">
        <v>0</v>
      </c>
      <c r="V279" s="232">
        <v>6.1</v>
      </c>
      <c r="W279" s="232">
        <v>0</v>
      </c>
      <c r="X279" s="232">
        <v>0</v>
      </c>
      <c r="Y279" s="232">
        <v>0</v>
      </c>
      <c r="Z279" s="232">
        <v>0</v>
      </c>
      <c r="AA279" s="232">
        <v>0</v>
      </c>
      <c r="AB279" s="232"/>
      <c r="AC279" s="232">
        <v>93.9</v>
      </c>
      <c r="AD279" s="232">
        <v>0</v>
      </c>
      <c r="AE279" s="232">
        <v>0</v>
      </c>
      <c r="AF279" s="232">
        <v>0</v>
      </c>
      <c r="AG279" s="232">
        <v>0</v>
      </c>
      <c r="AH279" s="232">
        <v>0</v>
      </c>
      <c r="AI279" s="232">
        <v>0</v>
      </c>
      <c r="AJ279" s="232">
        <v>0</v>
      </c>
      <c r="AK279" s="232">
        <v>0</v>
      </c>
      <c r="AL279" s="232">
        <v>0</v>
      </c>
      <c r="AM279" s="232">
        <v>0</v>
      </c>
      <c r="AN279" s="233"/>
      <c r="AO279" s="223">
        <f t="shared" si="196"/>
        <v>0</v>
      </c>
      <c r="AP279" s="223">
        <f t="shared" si="196"/>
        <v>0</v>
      </c>
      <c r="AQ279" s="223">
        <f t="shared" si="196"/>
        <v>0</v>
      </c>
      <c r="AR279" s="223">
        <f t="shared" si="196"/>
        <v>0</v>
      </c>
      <c r="AS279" s="223">
        <f t="shared" si="196"/>
        <v>0</v>
      </c>
      <c r="AT279" s="223">
        <f t="shared" si="196"/>
        <v>0</v>
      </c>
      <c r="AU279" s="223">
        <f t="shared" si="195"/>
        <v>0</v>
      </c>
      <c r="AV279" s="223">
        <f t="shared" si="195"/>
        <v>0</v>
      </c>
      <c r="AW279" s="223">
        <f t="shared" si="195"/>
        <v>0</v>
      </c>
      <c r="AX279" s="223">
        <f t="shared" si="195"/>
        <v>0</v>
      </c>
      <c r="AY279" s="223">
        <f t="shared" si="195"/>
        <v>0</v>
      </c>
      <c r="AZ279" s="242"/>
      <c r="BA279" s="244">
        <f t="shared" si="160"/>
        <v>0.91715256975475057</v>
      </c>
      <c r="BB279" s="244">
        <f t="shared" si="161"/>
        <v>0</v>
      </c>
      <c r="BC279" s="244">
        <f t="shared" si="162"/>
        <v>0</v>
      </c>
      <c r="BD279" s="244">
        <f t="shared" si="163"/>
        <v>0</v>
      </c>
      <c r="BE279" s="244">
        <f t="shared" si="164"/>
        <v>0</v>
      </c>
      <c r="BF279" s="244">
        <f t="shared" si="165"/>
        <v>0</v>
      </c>
      <c r="BG279" s="244">
        <f t="shared" si="166"/>
        <v>5.958073136851947E-2</v>
      </c>
      <c r="BH279" s="244">
        <f t="shared" si="167"/>
        <v>0</v>
      </c>
      <c r="BI279" s="244">
        <f t="shared" si="168"/>
        <v>0</v>
      </c>
      <c r="BJ279" s="244">
        <f t="shared" si="169"/>
        <v>0</v>
      </c>
      <c r="BK279" s="244">
        <f t="shared" si="170"/>
        <v>0</v>
      </c>
      <c r="BL279" s="244">
        <f t="shared" si="171"/>
        <v>0</v>
      </c>
      <c r="BM279" s="244">
        <f t="shared" si="172"/>
        <v>0</v>
      </c>
      <c r="BN279" s="244">
        <f t="shared" si="173"/>
        <v>0.91715256975475057</v>
      </c>
      <c r="BO279" s="244">
        <f t="shared" si="174"/>
        <v>0</v>
      </c>
      <c r="BP279" s="244">
        <f t="shared" si="175"/>
        <v>0</v>
      </c>
      <c r="BQ279" s="244">
        <f t="shared" si="176"/>
        <v>0</v>
      </c>
      <c r="BR279" s="244">
        <f t="shared" si="177"/>
        <v>0</v>
      </c>
      <c r="BS279" s="244">
        <f t="shared" si="178"/>
        <v>0</v>
      </c>
      <c r="BT279" s="244">
        <f t="shared" si="179"/>
        <v>0</v>
      </c>
      <c r="BU279" s="244">
        <f t="shared" si="180"/>
        <v>0</v>
      </c>
      <c r="BV279" s="244">
        <f t="shared" si="181"/>
        <v>0</v>
      </c>
      <c r="BW279" s="244">
        <f t="shared" si="182"/>
        <v>0</v>
      </c>
      <c r="BX279" s="244">
        <f t="shared" si="183"/>
        <v>0</v>
      </c>
      <c r="BY279" s="244"/>
      <c r="BZ279" s="244">
        <f t="shared" si="184"/>
        <v>0</v>
      </c>
      <c r="CA279" s="244">
        <f t="shared" si="185"/>
        <v>0</v>
      </c>
      <c r="CB279" s="244">
        <f t="shared" si="186"/>
        <v>0</v>
      </c>
      <c r="CC279" s="244">
        <f t="shared" si="187"/>
        <v>0</v>
      </c>
      <c r="CD279" s="244">
        <f t="shared" si="188"/>
        <v>0</v>
      </c>
      <c r="CE279" s="244">
        <f t="shared" si="189"/>
        <v>0</v>
      </c>
      <c r="CF279" s="244">
        <f t="shared" si="190"/>
        <v>0</v>
      </c>
      <c r="CG279" s="244">
        <f t="shared" si="191"/>
        <v>0</v>
      </c>
      <c r="CH279" s="244">
        <f t="shared" si="192"/>
        <v>0</v>
      </c>
      <c r="CI279" s="244">
        <f t="shared" si="193"/>
        <v>0</v>
      </c>
      <c r="CJ279" s="244">
        <f t="shared" si="194"/>
        <v>0</v>
      </c>
    </row>
    <row r="280" spans="1:88" ht="60">
      <c r="A280" s="222" t="s">
        <v>3643</v>
      </c>
      <c r="B280" s="232">
        <v>95195</v>
      </c>
      <c r="C280" s="232" t="s">
        <v>2045</v>
      </c>
      <c r="D280" s="232"/>
      <c r="E280" s="232" t="s">
        <v>2046</v>
      </c>
      <c r="F280" s="232"/>
      <c r="G280" s="232">
        <v>7078</v>
      </c>
      <c r="H280" s="232" t="s">
        <v>2047</v>
      </c>
      <c r="I280" s="232" t="s">
        <v>122</v>
      </c>
      <c r="J280" s="232" t="s">
        <v>700</v>
      </c>
      <c r="K280" s="232" t="s">
        <v>2048</v>
      </c>
      <c r="L280" s="232"/>
      <c r="M280" s="232">
        <v>2022</v>
      </c>
      <c r="N280" s="232">
        <v>51248386</v>
      </c>
      <c r="O280" s="239">
        <f t="shared" si="159"/>
        <v>3.0592718727752013E-2</v>
      </c>
      <c r="P280" s="232">
        <v>92.6</v>
      </c>
      <c r="Q280" s="232">
        <v>1.3</v>
      </c>
      <c r="R280" s="232">
        <v>0</v>
      </c>
      <c r="S280" s="232">
        <v>0</v>
      </c>
      <c r="T280" s="232">
        <v>0</v>
      </c>
      <c r="U280" s="232">
        <v>0</v>
      </c>
      <c r="V280" s="232">
        <v>6.1</v>
      </c>
      <c r="W280" s="232">
        <v>0</v>
      </c>
      <c r="X280" s="232">
        <v>0</v>
      </c>
      <c r="Y280" s="232">
        <v>0</v>
      </c>
      <c r="Z280" s="232">
        <v>0</v>
      </c>
      <c r="AA280" s="232">
        <v>0</v>
      </c>
      <c r="AB280" s="232"/>
      <c r="AC280" s="232">
        <v>43.7</v>
      </c>
      <c r="AD280" s="232">
        <v>1.3</v>
      </c>
      <c r="AE280" s="232">
        <v>0</v>
      </c>
      <c r="AF280" s="232">
        <v>0</v>
      </c>
      <c r="AG280" s="232">
        <v>0</v>
      </c>
      <c r="AH280" s="232">
        <v>0</v>
      </c>
      <c r="AI280" s="232">
        <v>0</v>
      </c>
      <c r="AJ280" s="232">
        <v>0</v>
      </c>
      <c r="AK280" s="232">
        <v>0</v>
      </c>
      <c r="AL280" s="232">
        <v>0</v>
      </c>
      <c r="AM280" s="232">
        <v>0</v>
      </c>
      <c r="AN280" s="233"/>
      <c r="AO280" s="223">
        <f t="shared" si="196"/>
        <v>48.899999999999991</v>
      </c>
      <c r="AP280" s="223">
        <f t="shared" si="196"/>
        <v>0</v>
      </c>
      <c r="AQ280" s="223">
        <f t="shared" si="196"/>
        <v>0</v>
      </c>
      <c r="AR280" s="223">
        <f t="shared" si="196"/>
        <v>0</v>
      </c>
      <c r="AS280" s="223">
        <f t="shared" si="196"/>
        <v>0</v>
      </c>
      <c r="AT280" s="223">
        <f t="shared" si="196"/>
        <v>0</v>
      </c>
      <c r="AU280" s="223">
        <f t="shared" si="195"/>
        <v>0</v>
      </c>
      <c r="AV280" s="223">
        <f t="shared" si="195"/>
        <v>0</v>
      </c>
      <c r="AW280" s="223">
        <f t="shared" si="195"/>
        <v>0</v>
      </c>
      <c r="AX280" s="223">
        <f t="shared" si="195"/>
        <v>0</v>
      </c>
      <c r="AY280" s="223">
        <f t="shared" si="195"/>
        <v>0</v>
      </c>
      <c r="AZ280" s="242"/>
      <c r="BA280" s="244">
        <f t="shared" si="160"/>
        <v>2.832885754189836</v>
      </c>
      <c r="BB280" s="244">
        <f t="shared" si="161"/>
        <v>3.9770534346077621E-2</v>
      </c>
      <c r="BC280" s="244">
        <f t="shared" si="162"/>
        <v>0</v>
      </c>
      <c r="BD280" s="244">
        <f t="shared" si="163"/>
        <v>0</v>
      </c>
      <c r="BE280" s="244">
        <f t="shared" si="164"/>
        <v>0</v>
      </c>
      <c r="BF280" s="244">
        <f t="shared" si="165"/>
        <v>0</v>
      </c>
      <c r="BG280" s="244">
        <f t="shared" si="166"/>
        <v>0.18661558423928726</v>
      </c>
      <c r="BH280" s="244">
        <f t="shared" si="167"/>
        <v>0</v>
      </c>
      <c r="BI280" s="244">
        <f t="shared" si="168"/>
        <v>0</v>
      </c>
      <c r="BJ280" s="244">
        <f t="shared" si="169"/>
        <v>0</v>
      </c>
      <c r="BK280" s="244">
        <f t="shared" si="170"/>
        <v>0</v>
      </c>
      <c r="BL280" s="244">
        <f t="shared" si="171"/>
        <v>0</v>
      </c>
      <c r="BM280" s="244">
        <f t="shared" si="172"/>
        <v>0</v>
      </c>
      <c r="BN280" s="244">
        <f t="shared" si="173"/>
        <v>1.3369018084027631</v>
      </c>
      <c r="BO280" s="244">
        <f t="shared" si="174"/>
        <v>3.9770534346077621E-2</v>
      </c>
      <c r="BP280" s="244">
        <f t="shared" si="175"/>
        <v>0</v>
      </c>
      <c r="BQ280" s="244">
        <f t="shared" si="176"/>
        <v>0</v>
      </c>
      <c r="BR280" s="244">
        <f t="shared" si="177"/>
        <v>0</v>
      </c>
      <c r="BS280" s="244">
        <f t="shared" si="178"/>
        <v>0</v>
      </c>
      <c r="BT280" s="244">
        <f t="shared" si="179"/>
        <v>0</v>
      </c>
      <c r="BU280" s="244">
        <f t="shared" si="180"/>
        <v>0</v>
      </c>
      <c r="BV280" s="244">
        <f t="shared" si="181"/>
        <v>0</v>
      </c>
      <c r="BW280" s="244">
        <f t="shared" si="182"/>
        <v>0</v>
      </c>
      <c r="BX280" s="244">
        <f t="shared" si="183"/>
        <v>0</v>
      </c>
      <c r="BY280" s="244"/>
      <c r="BZ280" s="244">
        <f t="shared" si="184"/>
        <v>1.4959839457870732</v>
      </c>
      <c r="CA280" s="244">
        <f t="shared" si="185"/>
        <v>0</v>
      </c>
      <c r="CB280" s="244">
        <f t="shared" si="186"/>
        <v>0</v>
      </c>
      <c r="CC280" s="244">
        <f t="shared" si="187"/>
        <v>0</v>
      </c>
      <c r="CD280" s="244">
        <f t="shared" si="188"/>
        <v>0</v>
      </c>
      <c r="CE280" s="244">
        <f t="shared" si="189"/>
        <v>0</v>
      </c>
      <c r="CF280" s="244">
        <f t="shared" si="190"/>
        <v>0</v>
      </c>
      <c r="CG280" s="244">
        <f t="shared" si="191"/>
        <v>0</v>
      </c>
      <c r="CH280" s="244">
        <f t="shared" si="192"/>
        <v>0</v>
      </c>
      <c r="CI280" s="244">
        <f t="shared" si="193"/>
        <v>0</v>
      </c>
      <c r="CJ280" s="244">
        <f t="shared" si="194"/>
        <v>0</v>
      </c>
    </row>
    <row r="281" spans="1:88" ht="60">
      <c r="A281" s="222" t="s">
        <v>3643</v>
      </c>
      <c r="B281" s="232">
        <v>103388</v>
      </c>
      <c r="C281" s="232" t="s">
        <v>2049</v>
      </c>
      <c r="D281" s="232"/>
      <c r="E281" s="232" t="s">
        <v>2050</v>
      </c>
      <c r="F281" s="232"/>
      <c r="G281" s="232">
        <v>8556</v>
      </c>
      <c r="H281" s="232" t="s">
        <v>1464</v>
      </c>
      <c r="I281" s="232" t="s">
        <v>126</v>
      </c>
      <c r="J281" s="232" t="s">
        <v>700</v>
      </c>
      <c r="K281" s="232" t="s">
        <v>2051</v>
      </c>
      <c r="L281" s="232" t="s">
        <v>2052</v>
      </c>
      <c r="M281" s="232">
        <v>2022</v>
      </c>
      <c r="N281" s="232">
        <v>6640240</v>
      </c>
      <c r="O281" s="239">
        <f t="shared" si="159"/>
        <v>4.0539092493527716E-3</v>
      </c>
      <c r="P281" s="232">
        <v>84.7</v>
      </c>
      <c r="Q281" s="232">
        <v>8.6</v>
      </c>
      <c r="R281" s="232">
        <v>0</v>
      </c>
      <c r="S281" s="232">
        <v>0</v>
      </c>
      <c r="T281" s="232">
        <v>0.6</v>
      </c>
      <c r="U281" s="232">
        <v>0</v>
      </c>
      <c r="V281" s="232">
        <v>6.1</v>
      </c>
      <c r="W281" s="232">
        <v>0</v>
      </c>
      <c r="X281" s="232">
        <v>0</v>
      </c>
      <c r="Y281" s="232">
        <v>0</v>
      </c>
      <c r="Z281" s="232">
        <v>0</v>
      </c>
      <c r="AA281" s="232">
        <v>0</v>
      </c>
      <c r="AB281" s="232"/>
      <c r="AC281" s="232">
        <v>84.7</v>
      </c>
      <c r="AD281" s="232">
        <v>8.6</v>
      </c>
      <c r="AE281" s="232">
        <v>0</v>
      </c>
      <c r="AF281" s="232">
        <v>0</v>
      </c>
      <c r="AG281" s="232">
        <v>0.6</v>
      </c>
      <c r="AH281" s="232">
        <v>0</v>
      </c>
      <c r="AI281" s="232">
        <v>0</v>
      </c>
      <c r="AJ281" s="232">
        <v>0</v>
      </c>
      <c r="AK281" s="232">
        <v>0</v>
      </c>
      <c r="AL281" s="232">
        <v>0</v>
      </c>
      <c r="AM281" s="232">
        <v>0</v>
      </c>
      <c r="AN281" s="233"/>
      <c r="AO281" s="223">
        <f t="shared" si="196"/>
        <v>0</v>
      </c>
      <c r="AP281" s="223">
        <f t="shared" si="196"/>
        <v>0</v>
      </c>
      <c r="AQ281" s="223">
        <f t="shared" si="196"/>
        <v>0</v>
      </c>
      <c r="AR281" s="223">
        <f t="shared" si="196"/>
        <v>0</v>
      </c>
      <c r="AS281" s="223">
        <f t="shared" si="196"/>
        <v>0</v>
      </c>
      <c r="AT281" s="223">
        <f t="shared" si="196"/>
        <v>0</v>
      </c>
      <c r="AU281" s="223">
        <f t="shared" si="195"/>
        <v>0</v>
      </c>
      <c r="AV281" s="223">
        <f t="shared" si="195"/>
        <v>0</v>
      </c>
      <c r="AW281" s="223">
        <f t="shared" si="195"/>
        <v>0</v>
      </c>
      <c r="AX281" s="223">
        <f t="shared" si="195"/>
        <v>0</v>
      </c>
      <c r="AY281" s="223">
        <f t="shared" si="195"/>
        <v>0</v>
      </c>
      <c r="AZ281" s="242"/>
      <c r="BA281" s="244">
        <f t="shared" si="160"/>
        <v>0.34336611342017975</v>
      </c>
      <c r="BB281" s="244">
        <f t="shared" si="161"/>
        <v>3.4863619544433837E-2</v>
      </c>
      <c r="BC281" s="244">
        <f t="shared" si="162"/>
        <v>0</v>
      </c>
      <c r="BD281" s="244">
        <f t="shared" si="163"/>
        <v>0</v>
      </c>
      <c r="BE281" s="244">
        <f t="shared" si="164"/>
        <v>2.4323455496116629E-3</v>
      </c>
      <c r="BF281" s="244">
        <f t="shared" si="165"/>
        <v>0</v>
      </c>
      <c r="BG281" s="244">
        <f t="shared" si="166"/>
        <v>2.4728846421051904E-2</v>
      </c>
      <c r="BH281" s="244">
        <f t="shared" si="167"/>
        <v>0</v>
      </c>
      <c r="BI281" s="244">
        <f t="shared" si="168"/>
        <v>0</v>
      </c>
      <c r="BJ281" s="244">
        <f t="shared" si="169"/>
        <v>0</v>
      </c>
      <c r="BK281" s="244">
        <f t="shared" si="170"/>
        <v>0</v>
      </c>
      <c r="BL281" s="244">
        <f t="shared" si="171"/>
        <v>0</v>
      </c>
      <c r="BM281" s="244">
        <f t="shared" si="172"/>
        <v>0</v>
      </c>
      <c r="BN281" s="244">
        <f t="shared" si="173"/>
        <v>0.34336611342017975</v>
      </c>
      <c r="BO281" s="244">
        <f t="shared" si="174"/>
        <v>3.4863619544433837E-2</v>
      </c>
      <c r="BP281" s="244">
        <f t="shared" si="175"/>
        <v>0</v>
      </c>
      <c r="BQ281" s="244">
        <f t="shared" si="176"/>
        <v>0</v>
      </c>
      <c r="BR281" s="244">
        <f t="shared" si="177"/>
        <v>2.4323455496116629E-3</v>
      </c>
      <c r="BS281" s="244">
        <f t="shared" si="178"/>
        <v>0</v>
      </c>
      <c r="BT281" s="244">
        <f t="shared" si="179"/>
        <v>0</v>
      </c>
      <c r="BU281" s="244">
        <f t="shared" si="180"/>
        <v>0</v>
      </c>
      <c r="BV281" s="244">
        <f t="shared" si="181"/>
        <v>0</v>
      </c>
      <c r="BW281" s="244">
        <f t="shared" si="182"/>
        <v>0</v>
      </c>
      <c r="BX281" s="244">
        <f t="shared" si="183"/>
        <v>0</v>
      </c>
      <c r="BY281" s="244"/>
      <c r="BZ281" s="244">
        <f t="shared" si="184"/>
        <v>0</v>
      </c>
      <c r="CA281" s="244">
        <f t="shared" si="185"/>
        <v>0</v>
      </c>
      <c r="CB281" s="244">
        <f t="shared" si="186"/>
        <v>0</v>
      </c>
      <c r="CC281" s="244">
        <f t="shared" si="187"/>
        <v>0</v>
      </c>
      <c r="CD281" s="244">
        <f t="shared" si="188"/>
        <v>0</v>
      </c>
      <c r="CE281" s="244">
        <f t="shared" si="189"/>
        <v>0</v>
      </c>
      <c r="CF281" s="244">
        <f t="shared" si="190"/>
        <v>0</v>
      </c>
      <c r="CG281" s="244">
        <f t="shared" si="191"/>
        <v>0</v>
      </c>
      <c r="CH281" s="244">
        <f t="shared" si="192"/>
        <v>0</v>
      </c>
      <c r="CI281" s="244">
        <f t="shared" si="193"/>
        <v>0</v>
      </c>
      <c r="CJ281" s="244">
        <f t="shared" si="194"/>
        <v>0</v>
      </c>
    </row>
    <row r="282" spans="1:88" ht="60">
      <c r="A282" s="222" t="s">
        <v>3643</v>
      </c>
      <c r="B282" s="232">
        <v>97169</v>
      </c>
      <c r="C282" s="232" t="s">
        <v>2053</v>
      </c>
      <c r="D282" s="232"/>
      <c r="E282" s="232" t="s">
        <v>2054</v>
      </c>
      <c r="F282" s="232"/>
      <c r="G282" s="232">
        <v>5512</v>
      </c>
      <c r="H282" s="232" t="s">
        <v>2055</v>
      </c>
      <c r="I282" s="232" t="s">
        <v>116</v>
      </c>
      <c r="J282" s="232" t="s">
        <v>700</v>
      </c>
      <c r="K282" s="232" t="s">
        <v>2056</v>
      </c>
      <c r="L282" s="232"/>
      <c r="M282" s="232">
        <v>2022</v>
      </c>
      <c r="N282" s="232">
        <v>7261873</v>
      </c>
      <c r="O282" s="239">
        <f t="shared" si="159"/>
        <v>1.4724815938482771E-3</v>
      </c>
      <c r="P282" s="240">
        <v>93.9</v>
      </c>
      <c r="Q282" s="232">
        <v>0</v>
      </c>
      <c r="R282" s="232">
        <v>0</v>
      </c>
      <c r="S282" s="232">
        <v>0</v>
      </c>
      <c r="T282" s="232">
        <v>0</v>
      </c>
      <c r="U282" s="232">
        <v>0</v>
      </c>
      <c r="V282" s="232">
        <v>6.1</v>
      </c>
      <c r="W282" s="232">
        <v>0</v>
      </c>
      <c r="X282" s="232">
        <v>0</v>
      </c>
      <c r="Y282" s="232">
        <v>0</v>
      </c>
      <c r="Z282" s="232">
        <v>0</v>
      </c>
      <c r="AA282" s="232">
        <v>0</v>
      </c>
      <c r="AB282" s="232"/>
      <c r="AC282" s="232">
        <v>93.9</v>
      </c>
      <c r="AD282" s="232">
        <v>0</v>
      </c>
      <c r="AE282" s="232">
        <v>0</v>
      </c>
      <c r="AF282" s="232">
        <v>0</v>
      </c>
      <c r="AG282" s="232">
        <v>0</v>
      </c>
      <c r="AH282" s="232">
        <v>0</v>
      </c>
      <c r="AI282" s="232">
        <v>0</v>
      </c>
      <c r="AJ282" s="232">
        <v>0</v>
      </c>
      <c r="AK282" s="232">
        <v>0</v>
      </c>
      <c r="AL282" s="232">
        <v>0</v>
      </c>
      <c r="AM282" s="232">
        <v>0</v>
      </c>
      <c r="AN282" s="233"/>
      <c r="AO282" s="223">
        <f t="shared" si="196"/>
        <v>0</v>
      </c>
      <c r="AP282" s="223">
        <f t="shared" si="196"/>
        <v>0</v>
      </c>
      <c r="AQ282" s="223">
        <f t="shared" si="196"/>
        <v>0</v>
      </c>
      <c r="AR282" s="223">
        <f t="shared" si="196"/>
        <v>0</v>
      </c>
      <c r="AS282" s="223">
        <f t="shared" si="196"/>
        <v>0</v>
      </c>
      <c r="AT282" s="223">
        <f t="shared" si="196"/>
        <v>0</v>
      </c>
      <c r="AU282" s="223">
        <f t="shared" si="195"/>
        <v>0</v>
      </c>
      <c r="AV282" s="223">
        <f t="shared" si="195"/>
        <v>0</v>
      </c>
      <c r="AW282" s="223">
        <f t="shared" si="195"/>
        <v>0</v>
      </c>
      <c r="AX282" s="223">
        <f t="shared" si="195"/>
        <v>0</v>
      </c>
      <c r="AY282" s="223">
        <f t="shared" si="195"/>
        <v>0</v>
      </c>
      <c r="AZ282" s="242"/>
      <c r="BA282" s="244">
        <f t="shared" si="160"/>
        <v>0.13826602166235322</v>
      </c>
      <c r="BB282" s="244">
        <f t="shared" si="161"/>
        <v>0</v>
      </c>
      <c r="BC282" s="244">
        <f t="shared" si="162"/>
        <v>0</v>
      </c>
      <c r="BD282" s="244">
        <f t="shared" si="163"/>
        <v>0</v>
      </c>
      <c r="BE282" s="244">
        <f t="shared" si="164"/>
        <v>0</v>
      </c>
      <c r="BF282" s="244">
        <f t="shared" si="165"/>
        <v>0</v>
      </c>
      <c r="BG282" s="244">
        <f t="shared" si="166"/>
        <v>8.9821377224744894E-3</v>
      </c>
      <c r="BH282" s="244">
        <f t="shared" si="167"/>
        <v>0</v>
      </c>
      <c r="BI282" s="244">
        <f t="shared" si="168"/>
        <v>0</v>
      </c>
      <c r="BJ282" s="244">
        <f t="shared" si="169"/>
        <v>0</v>
      </c>
      <c r="BK282" s="244">
        <f t="shared" si="170"/>
        <v>0</v>
      </c>
      <c r="BL282" s="244">
        <f t="shared" si="171"/>
        <v>0</v>
      </c>
      <c r="BM282" s="244">
        <f t="shared" si="172"/>
        <v>0</v>
      </c>
      <c r="BN282" s="244">
        <f t="shared" si="173"/>
        <v>0.13826602166235322</v>
      </c>
      <c r="BO282" s="244">
        <f t="shared" si="174"/>
        <v>0</v>
      </c>
      <c r="BP282" s="244">
        <f t="shared" si="175"/>
        <v>0</v>
      </c>
      <c r="BQ282" s="244">
        <f t="shared" si="176"/>
        <v>0</v>
      </c>
      <c r="BR282" s="244">
        <f t="shared" si="177"/>
        <v>0</v>
      </c>
      <c r="BS282" s="244">
        <f t="shared" si="178"/>
        <v>0</v>
      </c>
      <c r="BT282" s="244">
        <f t="shared" si="179"/>
        <v>0</v>
      </c>
      <c r="BU282" s="244">
        <f t="shared" si="180"/>
        <v>0</v>
      </c>
      <c r="BV282" s="244">
        <f t="shared" si="181"/>
        <v>0</v>
      </c>
      <c r="BW282" s="244">
        <f t="shared" si="182"/>
        <v>0</v>
      </c>
      <c r="BX282" s="244">
        <f t="shared" si="183"/>
        <v>0</v>
      </c>
      <c r="BY282" s="244"/>
      <c r="BZ282" s="244">
        <f t="shared" si="184"/>
        <v>0</v>
      </c>
      <c r="CA282" s="244">
        <f t="shared" si="185"/>
        <v>0</v>
      </c>
      <c r="CB282" s="244">
        <f t="shared" si="186"/>
        <v>0</v>
      </c>
      <c r="CC282" s="244">
        <f t="shared" si="187"/>
        <v>0</v>
      </c>
      <c r="CD282" s="244">
        <f t="shared" si="188"/>
        <v>0</v>
      </c>
      <c r="CE282" s="244">
        <f t="shared" si="189"/>
        <v>0</v>
      </c>
      <c r="CF282" s="244">
        <f t="shared" si="190"/>
        <v>0</v>
      </c>
      <c r="CG282" s="244">
        <f t="shared" si="191"/>
        <v>0</v>
      </c>
      <c r="CH282" s="244">
        <f t="shared" si="192"/>
        <v>0</v>
      </c>
      <c r="CI282" s="244">
        <f t="shared" si="193"/>
        <v>0</v>
      </c>
      <c r="CJ282" s="244">
        <f t="shared" si="194"/>
        <v>0</v>
      </c>
    </row>
    <row r="283" spans="1:88" ht="60">
      <c r="A283" s="222" t="s">
        <v>3643</v>
      </c>
      <c r="B283" s="232">
        <v>84335</v>
      </c>
      <c r="C283" s="232" t="s">
        <v>2057</v>
      </c>
      <c r="D283" s="232"/>
      <c r="E283" s="232" t="s">
        <v>2058</v>
      </c>
      <c r="F283" s="232" t="s">
        <v>2059</v>
      </c>
      <c r="G283" s="232">
        <v>3920</v>
      </c>
      <c r="H283" s="232" t="s">
        <v>2060</v>
      </c>
      <c r="I283" s="232" t="s">
        <v>128</v>
      </c>
      <c r="J283" s="232" t="s">
        <v>700</v>
      </c>
      <c r="K283" s="232" t="s">
        <v>2061</v>
      </c>
      <c r="L283" s="232"/>
      <c r="M283" s="232">
        <v>2022</v>
      </c>
      <c r="N283" s="232">
        <v>94179818</v>
      </c>
      <c r="O283" s="239">
        <f t="shared" si="159"/>
        <v>4.2602196265434232E-2</v>
      </c>
      <c r="P283" s="232">
        <v>62.45</v>
      </c>
      <c r="Q283" s="232">
        <v>0.54</v>
      </c>
      <c r="R283" s="232">
        <v>0</v>
      </c>
      <c r="S283" s="232">
        <v>0</v>
      </c>
      <c r="T283" s="232">
        <v>0</v>
      </c>
      <c r="U283" s="232">
        <v>0</v>
      </c>
      <c r="V283" s="232">
        <v>6.1</v>
      </c>
      <c r="W283" s="232">
        <v>30.87</v>
      </c>
      <c r="X283" s="232">
        <v>0.04</v>
      </c>
      <c r="Y283" s="232">
        <v>0</v>
      </c>
      <c r="Z283" s="232">
        <v>0</v>
      </c>
      <c r="AA283" s="232">
        <v>0</v>
      </c>
      <c r="AB283" s="232"/>
      <c r="AC283" s="232">
        <v>62.45</v>
      </c>
      <c r="AD283" s="232">
        <v>0.54</v>
      </c>
      <c r="AE283" s="232">
        <v>0</v>
      </c>
      <c r="AF283" s="232">
        <v>0</v>
      </c>
      <c r="AG283" s="232">
        <v>0</v>
      </c>
      <c r="AH283" s="232">
        <v>0</v>
      </c>
      <c r="AI283" s="232">
        <v>30.87</v>
      </c>
      <c r="AJ283" s="232">
        <v>0.04</v>
      </c>
      <c r="AK283" s="232">
        <v>0</v>
      </c>
      <c r="AL283" s="232">
        <v>0</v>
      </c>
      <c r="AM283" s="232">
        <v>0</v>
      </c>
      <c r="AN283" s="233"/>
      <c r="AO283" s="223">
        <f t="shared" si="196"/>
        <v>0</v>
      </c>
      <c r="AP283" s="223">
        <f t="shared" si="196"/>
        <v>0</v>
      </c>
      <c r="AQ283" s="223">
        <f t="shared" si="196"/>
        <v>0</v>
      </c>
      <c r="AR283" s="223">
        <f t="shared" si="196"/>
        <v>0</v>
      </c>
      <c r="AS283" s="223">
        <f t="shared" si="196"/>
        <v>0</v>
      </c>
      <c r="AT283" s="223">
        <f t="shared" si="196"/>
        <v>0</v>
      </c>
      <c r="AU283" s="223">
        <f t="shared" si="195"/>
        <v>0</v>
      </c>
      <c r="AV283" s="223">
        <f t="shared" si="195"/>
        <v>0</v>
      </c>
      <c r="AW283" s="223">
        <f t="shared" si="195"/>
        <v>0</v>
      </c>
      <c r="AX283" s="223">
        <f t="shared" si="195"/>
        <v>0</v>
      </c>
      <c r="AY283" s="223">
        <f t="shared" si="195"/>
        <v>0</v>
      </c>
      <c r="AZ283" s="242"/>
      <c r="BA283" s="244">
        <f t="shared" si="160"/>
        <v>2.6605071567763678</v>
      </c>
      <c r="BB283" s="244">
        <f t="shared" si="161"/>
        <v>2.3005185983334488E-2</v>
      </c>
      <c r="BC283" s="244">
        <f t="shared" si="162"/>
        <v>0</v>
      </c>
      <c r="BD283" s="244">
        <f t="shared" si="163"/>
        <v>0</v>
      </c>
      <c r="BE283" s="244">
        <f t="shared" si="164"/>
        <v>0</v>
      </c>
      <c r="BF283" s="244">
        <f t="shared" si="165"/>
        <v>0</v>
      </c>
      <c r="BG283" s="244">
        <f t="shared" si="166"/>
        <v>0.25987339721914882</v>
      </c>
      <c r="BH283" s="244">
        <f t="shared" si="167"/>
        <v>1.3151297987139547</v>
      </c>
      <c r="BI283" s="244">
        <f t="shared" si="168"/>
        <v>1.7040878506173693E-3</v>
      </c>
      <c r="BJ283" s="244">
        <f t="shared" si="169"/>
        <v>0</v>
      </c>
      <c r="BK283" s="244">
        <f t="shared" si="170"/>
        <v>0</v>
      </c>
      <c r="BL283" s="244">
        <f t="shared" si="171"/>
        <v>0</v>
      </c>
      <c r="BM283" s="244">
        <f t="shared" si="172"/>
        <v>0</v>
      </c>
      <c r="BN283" s="244">
        <f t="shared" si="173"/>
        <v>2.6605071567763678</v>
      </c>
      <c r="BO283" s="244">
        <f t="shared" si="174"/>
        <v>2.3005185983334488E-2</v>
      </c>
      <c r="BP283" s="244">
        <f t="shared" si="175"/>
        <v>0</v>
      </c>
      <c r="BQ283" s="244">
        <f t="shared" si="176"/>
        <v>0</v>
      </c>
      <c r="BR283" s="244">
        <f t="shared" si="177"/>
        <v>0</v>
      </c>
      <c r="BS283" s="244">
        <f t="shared" si="178"/>
        <v>0</v>
      </c>
      <c r="BT283" s="244">
        <f t="shared" si="179"/>
        <v>1.3151297987139547</v>
      </c>
      <c r="BU283" s="244">
        <f t="shared" si="180"/>
        <v>1.7040878506173693E-3</v>
      </c>
      <c r="BV283" s="244">
        <f t="shared" si="181"/>
        <v>0</v>
      </c>
      <c r="BW283" s="244">
        <f t="shared" si="182"/>
        <v>0</v>
      </c>
      <c r="BX283" s="244">
        <f t="shared" si="183"/>
        <v>0</v>
      </c>
      <c r="BY283" s="244"/>
      <c r="BZ283" s="244">
        <f t="shared" si="184"/>
        <v>0</v>
      </c>
      <c r="CA283" s="244">
        <f t="shared" si="185"/>
        <v>0</v>
      </c>
      <c r="CB283" s="244">
        <f t="shared" si="186"/>
        <v>0</v>
      </c>
      <c r="CC283" s="244">
        <f t="shared" si="187"/>
        <v>0</v>
      </c>
      <c r="CD283" s="244">
        <f t="shared" si="188"/>
        <v>0</v>
      </c>
      <c r="CE283" s="244">
        <f t="shared" si="189"/>
        <v>0</v>
      </c>
      <c r="CF283" s="244">
        <f t="shared" si="190"/>
        <v>0</v>
      </c>
      <c r="CG283" s="244">
        <f t="shared" si="191"/>
        <v>0</v>
      </c>
      <c r="CH283" s="244">
        <f t="shared" si="192"/>
        <v>0</v>
      </c>
      <c r="CI283" s="244">
        <f t="shared" si="193"/>
        <v>0</v>
      </c>
      <c r="CJ283" s="244">
        <f t="shared" si="194"/>
        <v>0</v>
      </c>
    </row>
    <row r="284" spans="1:88" ht="60">
      <c r="A284" s="222" t="s">
        <v>3643</v>
      </c>
      <c r="B284" s="232">
        <v>100491</v>
      </c>
      <c r="C284" s="232" t="s">
        <v>2062</v>
      </c>
      <c r="D284" s="232"/>
      <c r="E284" s="232" t="s">
        <v>2063</v>
      </c>
      <c r="F284" s="232"/>
      <c r="G284" s="232">
        <v>9524</v>
      </c>
      <c r="H284" s="232" t="s">
        <v>2064</v>
      </c>
      <c r="I284" s="232" t="s">
        <v>125</v>
      </c>
      <c r="J284" s="232" t="s">
        <v>700</v>
      </c>
      <c r="K284" s="232" t="s">
        <v>2065</v>
      </c>
      <c r="L284" s="232" t="s">
        <v>2066</v>
      </c>
      <c r="M284" s="232">
        <v>2022</v>
      </c>
      <c r="N284" s="232">
        <v>19257176</v>
      </c>
      <c r="O284" s="239">
        <f t="shared" si="159"/>
        <v>6.6480481064672831E-3</v>
      </c>
      <c r="P284" s="232">
        <v>68.2</v>
      </c>
      <c r="Q284" s="232">
        <v>6</v>
      </c>
      <c r="R284" s="232">
        <v>0</v>
      </c>
      <c r="S284" s="232">
        <v>0</v>
      </c>
      <c r="T284" s="232">
        <v>0</v>
      </c>
      <c r="U284" s="232">
        <v>0</v>
      </c>
      <c r="V284" s="232">
        <v>6.1</v>
      </c>
      <c r="W284" s="232">
        <v>19.7</v>
      </c>
      <c r="X284" s="232">
        <v>0</v>
      </c>
      <c r="Y284" s="232">
        <v>0</v>
      </c>
      <c r="Z284" s="232">
        <v>0</v>
      </c>
      <c r="AA284" s="232">
        <v>0</v>
      </c>
      <c r="AB284" s="232"/>
      <c r="AC284" s="232">
        <v>0.7</v>
      </c>
      <c r="AD284" s="232">
        <v>6</v>
      </c>
      <c r="AE284" s="232">
        <v>0</v>
      </c>
      <c r="AF284" s="232">
        <v>0</v>
      </c>
      <c r="AG284" s="232">
        <v>0</v>
      </c>
      <c r="AH284" s="232">
        <v>0</v>
      </c>
      <c r="AI284" s="232">
        <v>19.7</v>
      </c>
      <c r="AJ284" s="232">
        <v>0</v>
      </c>
      <c r="AK284" s="232">
        <v>0</v>
      </c>
      <c r="AL284" s="232">
        <v>0</v>
      </c>
      <c r="AM284" s="232">
        <v>0</v>
      </c>
      <c r="AN284" s="233"/>
      <c r="AO284" s="223">
        <f t="shared" si="196"/>
        <v>67.5</v>
      </c>
      <c r="AP284" s="223">
        <f t="shared" si="196"/>
        <v>0</v>
      </c>
      <c r="AQ284" s="223">
        <f t="shared" si="196"/>
        <v>0</v>
      </c>
      <c r="AR284" s="223">
        <f t="shared" si="196"/>
        <v>0</v>
      </c>
      <c r="AS284" s="223">
        <f t="shared" si="196"/>
        <v>0</v>
      </c>
      <c r="AT284" s="223">
        <f t="shared" si="196"/>
        <v>0</v>
      </c>
      <c r="AU284" s="223">
        <f t="shared" si="195"/>
        <v>0</v>
      </c>
      <c r="AV284" s="223">
        <f t="shared" si="195"/>
        <v>0</v>
      </c>
      <c r="AW284" s="223">
        <f t="shared" si="195"/>
        <v>0</v>
      </c>
      <c r="AX284" s="223">
        <f t="shared" si="195"/>
        <v>0</v>
      </c>
      <c r="AY284" s="223">
        <f t="shared" si="195"/>
        <v>0</v>
      </c>
      <c r="AZ284" s="242"/>
      <c r="BA284" s="244">
        <f t="shared" si="160"/>
        <v>0.45339688086106872</v>
      </c>
      <c r="BB284" s="244">
        <f t="shared" si="161"/>
        <v>3.9888288638803698E-2</v>
      </c>
      <c r="BC284" s="244">
        <f t="shared" si="162"/>
        <v>0</v>
      </c>
      <c r="BD284" s="244">
        <f t="shared" si="163"/>
        <v>0</v>
      </c>
      <c r="BE284" s="244">
        <f t="shared" si="164"/>
        <v>0</v>
      </c>
      <c r="BF284" s="244">
        <f t="shared" si="165"/>
        <v>0</v>
      </c>
      <c r="BG284" s="244">
        <f t="shared" si="166"/>
        <v>4.0553093449450427E-2</v>
      </c>
      <c r="BH284" s="244">
        <f t="shared" si="167"/>
        <v>0.13096654769740548</v>
      </c>
      <c r="BI284" s="244">
        <f t="shared" si="168"/>
        <v>0</v>
      </c>
      <c r="BJ284" s="244">
        <f t="shared" si="169"/>
        <v>0</v>
      </c>
      <c r="BK284" s="244">
        <f t="shared" si="170"/>
        <v>0</v>
      </c>
      <c r="BL284" s="244">
        <f t="shared" si="171"/>
        <v>0</v>
      </c>
      <c r="BM284" s="244">
        <f t="shared" si="172"/>
        <v>0</v>
      </c>
      <c r="BN284" s="244">
        <f t="shared" si="173"/>
        <v>4.6536336745270981E-3</v>
      </c>
      <c r="BO284" s="244">
        <f t="shared" si="174"/>
        <v>3.9888288638803698E-2</v>
      </c>
      <c r="BP284" s="244">
        <f t="shared" si="175"/>
        <v>0</v>
      </c>
      <c r="BQ284" s="244">
        <f t="shared" si="176"/>
        <v>0</v>
      </c>
      <c r="BR284" s="244">
        <f t="shared" si="177"/>
        <v>0</v>
      </c>
      <c r="BS284" s="244">
        <f t="shared" si="178"/>
        <v>0</v>
      </c>
      <c r="BT284" s="244">
        <f t="shared" si="179"/>
        <v>0.13096654769740548</v>
      </c>
      <c r="BU284" s="244">
        <f t="shared" si="180"/>
        <v>0</v>
      </c>
      <c r="BV284" s="244">
        <f t="shared" si="181"/>
        <v>0</v>
      </c>
      <c r="BW284" s="244">
        <f t="shared" si="182"/>
        <v>0</v>
      </c>
      <c r="BX284" s="244">
        <f t="shared" si="183"/>
        <v>0</v>
      </c>
      <c r="BY284" s="244"/>
      <c r="BZ284" s="244">
        <f t="shared" si="184"/>
        <v>0.44874324718654163</v>
      </c>
      <c r="CA284" s="244">
        <f t="shared" si="185"/>
        <v>0</v>
      </c>
      <c r="CB284" s="244">
        <f t="shared" si="186"/>
        <v>0</v>
      </c>
      <c r="CC284" s="244">
        <f t="shared" si="187"/>
        <v>0</v>
      </c>
      <c r="CD284" s="244">
        <f t="shared" si="188"/>
        <v>0</v>
      </c>
      <c r="CE284" s="244">
        <f t="shared" si="189"/>
        <v>0</v>
      </c>
      <c r="CF284" s="244">
        <f t="shared" si="190"/>
        <v>0</v>
      </c>
      <c r="CG284" s="244">
        <f t="shared" si="191"/>
        <v>0</v>
      </c>
      <c r="CH284" s="244">
        <f t="shared" si="192"/>
        <v>0</v>
      </c>
      <c r="CI284" s="244">
        <f t="shared" si="193"/>
        <v>0</v>
      </c>
      <c r="CJ284" s="244">
        <f t="shared" si="194"/>
        <v>0</v>
      </c>
    </row>
    <row r="285" spans="1:88" ht="60">
      <c r="A285" s="222" t="s">
        <v>3643</v>
      </c>
      <c r="B285" s="232">
        <v>6837</v>
      </c>
      <c r="C285" s="232" t="s">
        <v>2067</v>
      </c>
      <c r="D285" s="232"/>
      <c r="E285" s="232" t="s">
        <v>2068</v>
      </c>
      <c r="F285" s="232" t="s">
        <v>750</v>
      </c>
      <c r="G285" s="232">
        <v>8002</v>
      </c>
      <c r="H285" s="232" t="s">
        <v>144</v>
      </c>
      <c r="I285" s="232" t="s">
        <v>129</v>
      </c>
      <c r="J285" s="232" t="s">
        <v>700</v>
      </c>
      <c r="K285" s="232" t="s">
        <v>2069</v>
      </c>
      <c r="L285" s="232" t="s">
        <v>2070</v>
      </c>
      <c r="M285" s="232">
        <v>2022</v>
      </c>
      <c r="N285" s="232">
        <v>2388205689</v>
      </c>
      <c r="O285" s="239">
        <f t="shared" si="159"/>
        <v>0.27882280150875993</v>
      </c>
      <c r="P285" s="232">
        <v>89.67</v>
      </c>
      <c r="Q285" s="232">
        <v>4.2300000000000004</v>
      </c>
      <c r="R285" s="232">
        <v>0</v>
      </c>
      <c r="S285" s="232">
        <v>0</v>
      </c>
      <c r="T285" s="232">
        <v>0</v>
      </c>
      <c r="U285" s="232">
        <v>0</v>
      </c>
      <c r="V285" s="232">
        <v>6.1</v>
      </c>
      <c r="W285" s="232">
        <v>0</v>
      </c>
      <c r="X285" s="232">
        <v>0</v>
      </c>
      <c r="Y285" s="232">
        <v>0</v>
      </c>
      <c r="Z285" s="232">
        <v>0</v>
      </c>
      <c r="AA285" s="232">
        <v>0</v>
      </c>
      <c r="AB285" s="232"/>
      <c r="AC285" s="232">
        <v>21.71</v>
      </c>
      <c r="AD285" s="232">
        <v>2.36</v>
      </c>
      <c r="AE285" s="232">
        <v>0</v>
      </c>
      <c r="AF285" s="232">
        <v>0</v>
      </c>
      <c r="AG285" s="232">
        <v>0</v>
      </c>
      <c r="AH285" s="232">
        <v>0</v>
      </c>
      <c r="AI285" s="232">
        <v>0</v>
      </c>
      <c r="AJ285" s="232">
        <v>0</v>
      </c>
      <c r="AK285" s="232">
        <v>0</v>
      </c>
      <c r="AL285" s="232">
        <v>0</v>
      </c>
      <c r="AM285" s="232">
        <v>0</v>
      </c>
      <c r="AN285" s="233" t="s">
        <v>2010</v>
      </c>
      <c r="AO285" s="223">
        <f t="shared" si="196"/>
        <v>67.960000000000008</v>
      </c>
      <c r="AP285" s="223">
        <f t="shared" si="196"/>
        <v>1.8700000000000006</v>
      </c>
      <c r="AQ285" s="223">
        <f t="shared" si="196"/>
        <v>0</v>
      </c>
      <c r="AR285" s="223">
        <f t="shared" si="196"/>
        <v>0</v>
      </c>
      <c r="AS285" s="223">
        <f t="shared" si="196"/>
        <v>0</v>
      </c>
      <c r="AT285" s="223">
        <f t="shared" si="196"/>
        <v>0</v>
      </c>
      <c r="AU285" s="223">
        <f t="shared" si="195"/>
        <v>0</v>
      </c>
      <c r="AV285" s="223">
        <f t="shared" si="195"/>
        <v>0</v>
      </c>
      <c r="AW285" s="223">
        <f t="shared" si="195"/>
        <v>0</v>
      </c>
      <c r="AX285" s="223">
        <f t="shared" si="195"/>
        <v>0</v>
      </c>
      <c r="AY285" s="223">
        <f t="shared" si="195"/>
        <v>0</v>
      </c>
      <c r="AZ285" s="242"/>
      <c r="BA285" s="244">
        <f t="shared" si="160"/>
        <v>25.002040611290504</v>
      </c>
      <c r="BB285" s="244">
        <f t="shared" si="161"/>
        <v>1.1794204503820547</v>
      </c>
      <c r="BC285" s="244">
        <f t="shared" si="162"/>
        <v>0</v>
      </c>
      <c r="BD285" s="244">
        <f t="shared" si="163"/>
        <v>0</v>
      </c>
      <c r="BE285" s="244">
        <f t="shared" si="164"/>
        <v>0</v>
      </c>
      <c r="BF285" s="244">
        <f t="shared" si="165"/>
        <v>0</v>
      </c>
      <c r="BG285" s="244">
        <f t="shared" si="166"/>
        <v>1.7008190892034354</v>
      </c>
      <c r="BH285" s="244">
        <f t="shared" si="167"/>
        <v>0</v>
      </c>
      <c r="BI285" s="244">
        <f t="shared" si="168"/>
        <v>0</v>
      </c>
      <c r="BJ285" s="244">
        <f t="shared" si="169"/>
        <v>0</v>
      </c>
      <c r="BK285" s="244">
        <f t="shared" si="170"/>
        <v>0</v>
      </c>
      <c r="BL285" s="244">
        <f t="shared" si="171"/>
        <v>0</v>
      </c>
      <c r="BM285" s="244">
        <f t="shared" si="172"/>
        <v>0</v>
      </c>
      <c r="BN285" s="244">
        <f t="shared" si="173"/>
        <v>6.0532430207551782</v>
      </c>
      <c r="BO285" s="244">
        <f t="shared" si="174"/>
        <v>0.65802181156067341</v>
      </c>
      <c r="BP285" s="244">
        <f t="shared" si="175"/>
        <v>0</v>
      </c>
      <c r="BQ285" s="244">
        <f t="shared" si="176"/>
        <v>0</v>
      </c>
      <c r="BR285" s="244">
        <f t="shared" si="177"/>
        <v>0</v>
      </c>
      <c r="BS285" s="244">
        <f t="shared" si="178"/>
        <v>0</v>
      </c>
      <c r="BT285" s="244">
        <f t="shared" si="179"/>
        <v>0</v>
      </c>
      <c r="BU285" s="244">
        <f t="shared" si="180"/>
        <v>0</v>
      </c>
      <c r="BV285" s="244">
        <f t="shared" si="181"/>
        <v>0</v>
      </c>
      <c r="BW285" s="244">
        <f t="shared" si="182"/>
        <v>0</v>
      </c>
      <c r="BX285" s="244">
        <f t="shared" si="183"/>
        <v>0</v>
      </c>
      <c r="BY285" s="244"/>
      <c r="BZ285" s="244">
        <f t="shared" si="184"/>
        <v>18.948797590535328</v>
      </c>
      <c r="CA285" s="244">
        <f t="shared" si="185"/>
        <v>0.52139863882138127</v>
      </c>
      <c r="CB285" s="244">
        <f t="shared" si="186"/>
        <v>0</v>
      </c>
      <c r="CC285" s="244">
        <f t="shared" si="187"/>
        <v>0</v>
      </c>
      <c r="CD285" s="244">
        <f t="shared" si="188"/>
        <v>0</v>
      </c>
      <c r="CE285" s="244">
        <f t="shared" si="189"/>
        <v>0</v>
      </c>
      <c r="CF285" s="244">
        <f t="shared" si="190"/>
        <v>0</v>
      </c>
      <c r="CG285" s="244">
        <f t="shared" si="191"/>
        <v>0</v>
      </c>
      <c r="CH285" s="244">
        <f t="shared" si="192"/>
        <v>0</v>
      </c>
      <c r="CI285" s="244">
        <f t="shared" si="193"/>
        <v>0</v>
      </c>
      <c r="CJ285" s="244">
        <f t="shared" si="194"/>
        <v>0</v>
      </c>
    </row>
    <row r="286" spans="1:88" ht="60">
      <c r="A286" s="222" t="s">
        <v>3643</v>
      </c>
      <c r="B286" s="232">
        <v>132270</v>
      </c>
      <c r="C286" s="232" t="s">
        <v>2071</v>
      </c>
      <c r="D286" s="232"/>
      <c r="E286" s="232" t="s">
        <v>2072</v>
      </c>
      <c r="F286" s="232"/>
      <c r="G286" s="232">
        <v>6436</v>
      </c>
      <c r="H286" s="232" t="s">
        <v>2073</v>
      </c>
      <c r="I286" s="232" t="s">
        <v>949</v>
      </c>
      <c r="J286" s="232" t="s">
        <v>700</v>
      </c>
      <c r="K286" s="232" t="s">
        <v>2074</v>
      </c>
      <c r="L286" s="232"/>
      <c r="M286" s="232">
        <v>2022</v>
      </c>
      <c r="N286" s="232">
        <v>350000</v>
      </c>
      <c r="O286" s="239">
        <f t="shared" si="159"/>
        <v>4.360582828474086E-4</v>
      </c>
      <c r="P286" s="232">
        <v>89.5</v>
      </c>
      <c r="Q286" s="232">
        <v>3.76</v>
      </c>
      <c r="R286" s="232">
        <v>0</v>
      </c>
      <c r="S286" s="232">
        <v>0</v>
      </c>
      <c r="T286" s="232">
        <v>0.64</v>
      </c>
      <c r="U286" s="232">
        <v>0</v>
      </c>
      <c r="V286" s="232">
        <v>6.1</v>
      </c>
      <c r="W286" s="232">
        <v>0</v>
      </c>
      <c r="X286" s="232">
        <v>0</v>
      </c>
      <c r="Y286" s="232">
        <v>0</v>
      </c>
      <c r="Z286" s="232">
        <v>0</v>
      </c>
      <c r="AA286" s="232">
        <v>0</v>
      </c>
      <c r="AB286" s="232"/>
      <c r="AC286" s="232">
        <v>89.5</v>
      </c>
      <c r="AD286" s="232">
        <v>3.76</v>
      </c>
      <c r="AE286" s="232">
        <v>0</v>
      </c>
      <c r="AF286" s="232">
        <v>0</v>
      </c>
      <c r="AG286" s="232">
        <v>0.64</v>
      </c>
      <c r="AH286" s="232">
        <v>0</v>
      </c>
      <c r="AI286" s="232">
        <v>0</v>
      </c>
      <c r="AJ286" s="232">
        <v>0</v>
      </c>
      <c r="AK286" s="232">
        <v>0</v>
      </c>
      <c r="AL286" s="232">
        <v>0</v>
      </c>
      <c r="AM286" s="232">
        <v>0</v>
      </c>
      <c r="AN286" s="233"/>
      <c r="AO286" s="223">
        <f t="shared" si="196"/>
        <v>0</v>
      </c>
      <c r="AP286" s="223">
        <f t="shared" si="196"/>
        <v>0</v>
      </c>
      <c r="AQ286" s="223">
        <f t="shared" si="196"/>
        <v>0</v>
      </c>
      <c r="AR286" s="223">
        <f t="shared" si="196"/>
        <v>0</v>
      </c>
      <c r="AS286" s="223">
        <f t="shared" si="196"/>
        <v>0</v>
      </c>
      <c r="AT286" s="223">
        <f t="shared" si="196"/>
        <v>0</v>
      </c>
      <c r="AU286" s="223">
        <f t="shared" si="195"/>
        <v>0</v>
      </c>
      <c r="AV286" s="223">
        <f t="shared" si="195"/>
        <v>0</v>
      </c>
      <c r="AW286" s="223">
        <f t="shared" si="195"/>
        <v>0</v>
      </c>
      <c r="AX286" s="223">
        <f t="shared" si="195"/>
        <v>0</v>
      </c>
      <c r="AY286" s="223">
        <f t="shared" si="195"/>
        <v>0</v>
      </c>
      <c r="AZ286" s="242"/>
      <c r="BA286" s="244">
        <f t="shared" si="160"/>
        <v>3.9027216314843072E-2</v>
      </c>
      <c r="BB286" s="244">
        <f t="shared" si="161"/>
        <v>1.6395791435062563E-3</v>
      </c>
      <c r="BC286" s="244">
        <f t="shared" si="162"/>
        <v>0</v>
      </c>
      <c r="BD286" s="244">
        <f t="shared" si="163"/>
        <v>0</v>
      </c>
      <c r="BE286" s="244">
        <f t="shared" si="164"/>
        <v>2.7907730102234152E-4</v>
      </c>
      <c r="BF286" s="244">
        <f t="shared" si="165"/>
        <v>0</v>
      </c>
      <c r="BG286" s="244">
        <f t="shared" si="166"/>
        <v>2.6599555253691925E-3</v>
      </c>
      <c r="BH286" s="244">
        <f t="shared" si="167"/>
        <v>0</v>
      </c>
      <c r="BI286" s="244">
        <f t="shared" si="168"/>
        <v>0</v>
      </c>
      <c r="BJ286" s="244">
        <f t="shared" si="169"/>
        <v>0</v>
      </c>
      <c r="BK286" s="244">
        <f t="shared" si="170"/>
        <v>0</v>
      </c>
      <c r="BL286" s="244">
        <f t="shared" si="171"/>
        <v>0</v>
      </c>
      <c r="BM286" s="244">
        <f t="shared" si="172"/>
        <v>0</v>
      </c>
      <c r="BN286" s="244">
        <f t="shared" si="173"/>
        <v>3.9027216314843072E-2</v>
      </c>
      <c r="BO286" s="244">
        <f t="shared" si="174"/>
        <v>1.6395791435062563E-3</v>
      </c>
      <c r="BP286" s="244">
        <f t="shared" si="175"/>
        <v>0</v>
      </c>
      <c r="BQ286" s="244">
        <f t="shared" si="176"/>
        <v>0</v>
      </c>
      <c r="BR286" s="244">
        <f t="shared" si="177"/>
        <v>2.7907730102234152E-4</v>
      </c>
      <c r="BS286" s="244">
        <f t="shared" si="178"/>
        <v>0</v>
      </c>
      <c r="BT286" s="244">
        <f t="shared" si="179"/>
        <v>0</v>
      </c>
      <c r="BU286" s="244">
        <f t="shared" si="180"/>
        <v>0</v>
      </c>
      <c r="BV286" s="244">
        <f t="shared" si="181"/>
        <v>0</v>
      </c>
      <c r="BW286" s="244">
        <f t="shared" si="182"/>
        <v>0</v>
      </c>
      <c r="BX286" s="244">
        <f t="shared" si="183"/>
        <v>0</v>
      </c>
      <c r="BY286" s="244"/>
      <c r="BZ286" s="244">
        <f t="shared" si="184"/>
        <v>0</v>
      </c>
      <c r="CA286" s="244">
        <f t="shared" si="185"/>
        <v>0</v>
      </c>
      <c r="CB286" s="244">
        <f t="shared" si="186"/>
        <v>0</v>
      </c>
      <c r="CC286" s="244">
        <f t="shared" si="187"/>
        <v>0</v>
      </c>
      <c r="CD286" s="244">
        <f t="shared" si="188"/>
        <v>0</v>
      </c>
      <c r="CE286" s="244">
        <f t="shared" si="189"/>
        <v>0</v>
      </c>
      <c r="CF286" s="244">
        <f t="shared" si="190"/>
        <v>0</v>
      </c>
      <c r="CG286" s="244">
        <f t="shared" si="191"/>
        <v>0</v>
      </c>
      <c r="CH286" s="244">
        <f t="shared" si="192"/>
        <v>0</v>
      </c>
      <c r="CI286" s="244">
        <f t="shared" si="193"/>
        <v>0</v>
      </c>
      <c r="CJ286" s="244">
        <f t="shared" si="194"/>
        <v>0</v>
      </c>
    </row>
    <row r="287" spans="1:88" ht="60">
      <c r="A287" s="222" t="s">
        <v>3643</v>
      </c>
      <c r="B287" s="232">
        <v>118302</v>
      </c>
      <c r="C287" s="232" t="s">
        <v>2075</v>
      </c>
      <c r="D287" s="232" t="s">
        <v>2076</v>
      </c>
      <c r="E287" s="232" t="s">
        <v>2077</v>
      </c>
      <c r="F287" s="232"/>
      <c r="G287" s="232">
        <v>9116</v>
      </c>
      <c r="H287" s="232" t="s">
        <v>936</v>
      </c>
      <c r="I287" s="232" t="s">
        <v>125</v>
      </c>
      <c r="J287" s="232" t="s">
        <v>700</v>
      </c>
      <c r="K287" s="232" t="s">
        <v>2078</v>
      </c>
      <c r="L287" s="232"/>
      <c r="M287" s="232">
        <v>2022</v>
      </c>
      <c r="N287" s="232">
        <v>1058116</v>
      </c>
      <c r="O287" s="239">
        <f t="shared" si="159"/>
        <v>3.6528752036242156E-4</v>
      </c>
      <c r="P287" s="232">
        <v>56.34</v>
      </c>
      <c r="Q287" s="232">
        <v>0</v>
      </c>
      <c r="R287" s="232">
        <v>0</v>
      </c>
      <c r="S287" s="232">
        <v>0</v>
      </c>
      <c r="T287" s="232">
        <v>0</v>
      </c>
      <c r="U287" s="232">
        <v>0</v>
      </c>
      <c r="V287" s="232">
        <v>6.1</v>
      </c>
      <c r="W287" s="232">
        <v>37.56</v>
      </c>
      <c r="X287" s="232">
        <v>0</v>
      </c>
      <c r="Y287" s="232">
        <v>0</v>
      </c>
      <c r="Z287" s="232">
        <v>0</v>
      </c>
      <c r="AA287" s="232">
        <v>0</v>
      </c>
      <c r="AB287" s="232"/>
      <c r="AC287" s="232">
        <v>56.34</v>
      </c>
      <c r="AD287" s="232">
        <v>0</v>
      </c>
      <c r="AE287" s="232">
        <v>0</v>
      </c>
      <c r="AF287" s="232">
        <v>0</v>
      </c>
      <c r="AG287" s="232">
        <v>0</v>
      </c>
      <c r="AH287" s="232">
        <v>0</v>
      </c>
      <c r="AI287" s="232">
        <v>37.56</v>
      </c>
      <c r="AJ287" s="232">
        <v>0</v>
      </c>
      <c r="AK287" s="232">
        <v>0</v>
      </c>
      <c r="AL287" s="232">
        <v>0</v>
      </c>
      <c r="AM287" s="232">
        <v>0</v>
      </c>
      <c r="AN287" s="233"/>
      <c r="AO287" s="223">
        <f t="shared" si="196"/>
        <v>0</v>
      </c>
      <c r="AP287" s="223">
        <f t="shared" si="196"/>
        <v>0</v>
      </c>
      <c r="AQ287" s="223">
        <f t="shared" si="196"/>
        <v>0</v>
      </c>
      <c r="AR287" s="223">
        <f t="shared" si="196"/>
        <v>0</v>
      </c>
      <c r="AS287" s="223">
        <f t="shared" si="196"/>
        <v>0</v>
      </c>
      <c r="AT287" s="223">
        <f t="shared" si="196"/>
        <v>0</v>
      </c>
      <c r="AU287" s="223">
        <f t="shared" si="195"/>
        <v>0</v>
      </c>
      <c r="AV287" s="223">
        <f t="shared" si="195"/>
        <v>0</v>
      </c>
      <c r="AW287" s="223">
        <f t="shared" si="195"/>
        <v>0</v>
      </c>
      <c r="AX287" s="223">
        <f t="shared" si="195"/>
        <v>0</v>
      </c>
      <c r="AY287" s="223">
        <f t="shared" si="195"/>
        <v>0</v>
      </c>
      <c r="AZ287" s="242"/>
      <c r="BA287" s="244">
        <f t="shared" si="160"/>
        <v>2.0580298897218831E-2</v>
      </c>
      <c r="BB287" s="244">
        <f t="shared" si="161"/>
        <v>0</v>
      </c>
      <c r="BC287" s="244">
        <f t="shared" si="162"/>
        <v>0</v>
      </c>
      <c r="BD287" s="244">
        <f t="shared" si="163"/>
        <v>0</v>
      </c>
      <c r="BE287" s="244">
        <f t="shared" si="164"/>
        <v>0</v>
      </c>
      <c r="BF287" s="244">
        <f t="shared" si="165"/>
        <v>0</v>
      </c>
      <c r="BG287" s="244">
        <f t="shared" si="166"/>
        <v>2.2282538742107714E-3</v>
      </c>
      <c r="BH287" s="244">
        <f t="shared" si="167"/>
        <v>1.3720199264812554E-2</v>
      </c>
      <c r="BI287" s="244">
        <f t="shared" si="168"/>
        <v>0</v>
      </c>
      <c r="BJ287" s="244">
        <f t="shared" si="169"/>
        <v>0</v>
      </c>
      <c r="BK287" s="244">
        <f t="shared" si="170"/>
        <v>0</v>
      </c>
      <c r="BL287" s="244">
        <f t="shared" si="171"/>
        <v>0</v>
      </c>
      <c r="BM287" s="244">
        <f t="shared" si="172"/>
        <v>0</v>
      </c>
      <c r="BN287" s="244">
        <f t="shared" si="173"/>
        <v>2.0580298897218831E-2</v>
      </c>
      <c r="BO287" s="244">
        <f t="shared" si="174"/>
        <v>0</v>
      </c>
      <c r="BP287" s="244">
        <f t="shared" si="175"/>
        <v>0</v>
      </c>
      <c r="BQ287" s="244">
        <f t="shared" si="176"/>
        <v>0</v>
      </c>
      <c r="BR287" s="244">
        <f t="shared" si="177"/>
        <v>0</v>
      </c>
      <c r="BS287" s="244">
        <f t="shared" si="178"/>
        <v>0</v>
      </c>
      <c r="BT287" s="244">
        <f t="shared" si="179"/>
        <v>1.3720199264812554E-2</v>
      </c>
      <c r="BU287" s="244">
        <f t="shared" si="180"/>
        <v>0</v>
      </c>
      <c r="BV287" s="244">
        <f t="shared" si="181"/>
        <v>0</v>
      </c>
      <c r="BW287" s="244">
        <f t="shared" si="182"/>
        <v>0</v>
      </c>
      <c r="BX287" s="244">
        <f t="shared" si="183"/>
        <v>0</v>
      </c>
      <c r="BY287" s="244"/>
      <c r="BZ287" s="244">
        <f t="shared" si="184"/>
        <v>0</v>
      </c>
      <c r="CA287" s="244">
        <f t="shared" si="185"/>
        <v>0</v>
      </c>
      <c r="CB287" s="244">
        <f t="shared" si="186"/>
        <v>0</v>
      </c>
      <c r="CC287" s="244">
        <f t="shared" si="187"/>
        <v>0</v>
      </c>
      <c r="CD287" s="244">
        <f t="shared" si="188"/>
        <v>0</v>
      </c>
      <c r="CE287" s="244">
        <f t="shared" si="189"/>
        <v>0</v>
      </c>
      <c r="CF287" s="244">
        <f t="shared" si="190"/>
        <v>0</v>
      </c>
      <c r="CG287" s="244">
        <f t="shared" si="191"/>
        <v>0</v>
      </c>
      <c r="CH287" s="244">
        <f t="shared" si="192"/>
        <v>0</v>
      </c>
      <c r="CI287" s="244">
        <f t="shared" si="193"/>
        <v>0</v>
      </c>
      <c r="CJ287" s="244">
        <f t="shared" si="194"/>
        <v>0</v>
      </c>
    </row>
    <row r="288" spans="1:88" ht="60">
      <c r="A288" s="222" t="s">
        <v>3643</v>
      </c>
      <c r="B288" s="232">
        <v>97585</v>
      </c>
      <c r="C288" s="232" t="s">
        <v>2079</v>
      </c>
      <c r="D288" s="232" t="s">
        <v>2080</v>
      </c>
      <c r="E288" s="232" t="s">
        <v>2081</v>
      </c>
      <c r="F288" s="232"/>
      <c r="G288" s="232">
        <v>5647</v>
      </c>
      <c r="H288" s="232" t="s">
        <v>2082</v>
      </c>
      <c r="I288" s="232" t="s">
        <v>116</v>
      </c>
      <c r="J288" s="232" t="s">
        <v>700</v>
      </c>
      <c r="K288" s="232" t="s">
        <v>2083</v>
      </c>
      <c r="L288" s="232"/>
      <c r="M288" s="232">
        <v>2022</v>
      </c>
      <c r="N288" s="232">
        <v>6681047</v>
      </c>
      <c r="O288" s="239">
        <f t="shared" si="159"/>
        <v>1.3547081772340621E-3</v>
      </c>
      <c r="P288" s="240">
        <v>0</v>
      </c>
      <c r="Q288" s="232">
        <v>0</v>
      </c>
      <c r="R288" s="232">
        <v>0</v>
      </c>
      <c r="S288" s="232">
        <v>0</v>
      </c>
      <c r="T288" s="232">
        <v>0</v>
      </c>
      <c r="U288" s="232">
        <v>0</v>
      </c>
      <c r="V288" s="232">
        <v>6.1</v>
      </c>
      <c r="W288" s="232">
        <v>93.9</v>
      </c>
      <c r="X288" s="232">
        <v>0</v>
      </c>
      <c r="Y288" s="232">
        <v>0</v>
      </c>
      <c r="Z288" s="232">
        <v>0</v>
      </c>
      <c r="AA288" s="232">
        <v>0</v>
      </c>
      <c r="AB288" s="232"/>
      <c r="AC288" s="232">
        <v>0</v>
      </c>
      <c r="AD288" s="232">
        <v>0</v>
      </c>
      <c r="AE288" s="232">
        <v>0</v>
      </c>
      <c r="AF288" s="232">
        <v>0</v>
      </c>
      <c r="AG288" s="232">
        <v>0</v>
      </c>
      <c r="AH288" s="232">
        <v>0</v>
      </c>
      <c r="AI288" s="232">
        <v>93.9</v>
      </c>
      <c r="AJ288" s="232">
        <v>0</v>
      </c>
      <c r="AK288" s="232">
        <v>0</v>
      </c>
      <c r="AL288" s="232">
        <v>0</v>
      </c>
      <c r="AM288" s="232">
        <v>0</v>
      </c>
      <c r="AN288" s="233"/>
      <c r="AO288" s="223">
        <f t="shared" si="196"/>
        <v>0</v>
      </c>
      <c r="AP288" s="223">
        <f t="shared" si="196"/>
        <v>0</v>
      </c>
      <c r="AQ288" s="223">
        <f t="shared" si="196"/>
        <v>0</v>
      </c>
      <c r="AR288" s="223">
        <f t="shared" si="196"/>
        <v>0</v>
      </c>
      <c r="AS288" s="223">
        <f t="shared" si="196"/>
        <v>0</v>
      </c>
      <c r="AT288" s="223">
        <f t="shared" si="196"/>
        <v>0</v>
      </c>
      <c r="AU288" s="223">
        <f t="shared" si="195"/>
        <v>0</v>
      </c>
      <c r="AV288" s="223">
        <f t="shared" si="195"/>
        <v>0</v>
      </c>
      <c r="AW288" s="223">
        <f t="shared" si="195"/>
        <v>0</v>
      </c>
      <c r="AX288" s="223">
        <f t="shared" si="195"/>
        <v>0</v>
      </c>
      <c r="AY288" s="223">
        <f t="shared" si="195"/>
        <v>0</v>
      </c>
      <c r="AZ288" s="242"/>
      <c r="BA288" s="244">
        <f t="shared" si="160"/>
        <v>0</v>
      </c>
      <c r="BB288" s="244">
        <f t="shared" si="161"/>
        <v>0</v>
      </c>
      <c r="BC288" s="244">
        <f t="shared" si="162"/>
        <v>0</v>
      </c>
      <c r="BD288" s="244">
        <f t="shared" si="163"/>
        <v>0</v>
      </c>
      <c r="BE288" s="244">
        <f t="shared" si="164"/>
        <v>0</v>
      </c>
      <c r="BF288" s="244">
        <f t="shared" si="165"/>
        <v>0</v>
      </c>
      <c r="BG288" s="244">
        <f t="shared" si="166"/>
        <v>8.2637198811277776E-3</v>
      </c>
      <c r="BH288" s="244">
        <f t="shared" si="167"/>
        <v>0.12720709784227843</v>
      </c>
      <c r="BI288" s="244">
        <f t="shared" si="168"/>
        <v>0</v>
      </c>
      <c r="BJ288" s="244">
        <f t="shared" si="169"/>
        <v>0</v>
      </c>
      <c r="BK288" s="244">
        <f t="shared" si="170"/>
        <v>0</v>
      </c>
      <c r="BL288" s="244">
        <f t="shared" si="171"/>
        <v>0</v>
      </c>
      <c r="BM288" s="244">
        <f t="shared" si="172"/>
        <v>0</v>
      </c>
      <c r="BN288" s="244">
        <f t="shared" si="173"/>
        <v>0</v>
      </c>
      <c r="BO288" s="244">
        <f t="shared" si="174"/>
        <v>0</v>
      </c>
      <c r="BP288" s="244">
        <f t="shared" si="175"/>
        <v>0</v>
      </c>
      <c r="BQ288" s="244">
        <f t="shared" si="176"/>
        <v>0</v>
      </c>
      <c r="BR288" s="244">
        <f t="shared" si="177"/>
        <v>0</v>
      </c>
      <c r="BS288" s="244">
        <f t="shared" si="178"/>
        <v>0</v>
      </c>
      <c r="BT288" s="244">
        <f t="shared" si="179"/>
        <v>0.12720709784227843</v>
      </c>
      <c r="BU288" s="244">
        <f t="shared" si="180"/>
        <v>0</v>
      </c>
      <c r="BV288" s="244">
        <f t="shared" si="181"/>
        <v>0</v>
      </c>
      <c r="BW288" s="244">
        <f t="shared" si="182"/>
        <v>0</v>
      </c>
      <c r="BX288" s="244">
        <f t="shared" si="183"/>
        <v>0</v>
      </c>
      <c r="BY288" s="244"/>
      <c r="BZ288" s="244">
        <f t="shared" si="184"/>
        <v>0</v>
      </c>
      <c r="CA288" s="244">
        <f t="shared" si="185"/>
        <v>0</v>
      </c>
      <c r="CB288" s="244">
        <f t="shared" si="186"/>
        <v>0</v>
      </c>
      <c r="CC288" s="244">
        <f t="shared" si="187"/>
        <v>0</v>
      </c>
      <c r="CD288" s="244">
        <f t="shared" si="188"/>
        <v>0</v>
      </c>
      <c r="CE288" s="244">
        <f t="shared" si="189"/>
        <v>0</v>
      </c>
      <c r="CF288" s="244">
        <f t="shared" si="190"/>
        <v>0</v>
      </c>
      <c r="CG288" s="244">
        <f t="shared" si="191"/>
        <v>0</v>
      </c>
      <c r="CH288" s="244">
        <f t="shared" si="192"/>
        <v>0</v>
      </c>
      <c r="CI288" s="244">
        <f t="shared" si="193"/>
        <v>0</v>
      </c>
      <c r="CJ288" s="244">
        <f t="shared" si="194"/>
        <v>0</v>
      </c>
    </row>
    <row r="289" spans="1:88" ht="60">
      <c r="A289" s="222" t="s">
        <v>3643</v>
      </c>
      <c r="B289" s="232">
        <v>114771</v>
      </c>
      <c r="C289" s="232" t="s">
        <v>2084</v>
      </c>
      <c r="D289" s="232" t="s">
        <v>2085</v>
      </c>
      <c r="E289" s="232" t="s">
        <v>2086</v>
      </c>
      <c r="F289" s="232"/>
      <c r="G289" s="232">
        <v>9631</v>
      </c>
      <c r="H289" s="232" t="s">
        <v>2087</v>
      </c>
      <c r="I289" s="232" t="s">
        <v>125</v>
      </c>
      <c r="J289" s="232" t="s">
        <v>700</v>
      </c>
      <c r="K289" s="232" t="s">
        <v>2088</v>
      </c>
      <c r="L289" s="232" t="s">
        <v>2089</v>
      </c>
      <c r="M289" s="232">
        <v>2022</v>
      </c>
      <c r="N289" s="232">
        <v>2914655</v>
      </c>
      <c r="O289" s="239">
        <f t="shared" si="159"/>
        <v>1.0062101864653154E-3</v>
      </c>
      <c r="P289" s="232">
        <v>0</v>
      </c>
      <c r="Q289" s="232">
        <v>0.1</v>
      </c>
      <c r="R289" s="232">
        <v>0</v>
      </c>
      <c r="S289" s="232">
        <v>0</v>
      </c>
      <c r="T289" s="232">
        <v>0</v>
      </c>
      <c r="U289" s="232">
        <v>0</v>
      </c>
      <c r="V289" s="232">
        <v>6.1</v>
      </c>
      <c r="W289" s="232">
        <v>93.8</v>
      </c>
      <c r="X289" s="232">
        <v>0</v>
      </c>
      <c r="Y289" s="232">
        <v>0</v>
      </c>
      <c r="Z289" s="232">
        <v>0</v>
      </c>
      <c r="AA289" s="232">
        <v>0</v>
      </c>
      <c r="AB289" s="232"/>
      <c r="AC289" s="232">
        <v>0</v>
      </c>
      <c r="AD289" s="232">
        <v>0.1</v>
      </c>
      <c r="AE289" s="232">
        <v>0</v>
      </c>
      <c r="AF289" s="232">
        <v>0</v>
      </c>
      <c r="AG289" s="232">
        <v>0</v>
      </c>
      <c r="AH289" s="232">
        <v>0</v>
      </c>
      <c r="AI289" s="232">
        <v>93.8</v>
      </c>
      <c r="AJ289" s="232">
        <v>0</v>
      </c>
      <c r="AK289" s="232">
        <v>0</v>
      </c>
      <c r="AL289" s="232">
        <v>0</v>
      </c>
      <c r="AM289" s="232">
        <v>0</v>
      </c>
      <c r="AN289" s="233"/>
      <c r="AO289" s="223">
        <f t="shared" si="196"/>
        <v>0</v>
      </c>
      <c r="AP289" s="223">
        <f t="shared" si="196"/>
        <v>0</v>
      </c>
      <c r="AQ289" s="223">
        <f t="shared" si="196"/>
        <v>0</v>
      </c>
      <c r="AR289" s="223">
        <f t="shared" si="196"/>
        <v>0</v>
      </c>
      <c r="AS289" s="223">
        <f t="shared" si="196"/>
        <v>0</v>
      </c>
      <c r="AT289" s="223">
        <f t="shared" si="196"/>
        <v>0</v>
      </c>
      <c r="AU289" s="223">
        <f t="shared" si="195"/>
        <v>0</v>
      </c>
      <c r="AV289" s="223">
        <f t="shared" si="195"/>
        <v>0</v>
      </c>
      <c r="AW289" s="223">
        <f t="shared" si="195"/>
        <v>0</v>
      </c>
      <c r="AX289" s="223">
        <f t="shared" si="195"/>
        <v>0</v>
      </c>
      <c r="AY289" s="223">
        <f t="shared" si="195"/>
        <v>0</v>
      </c>
      <c r="AZ289" s="242"/>
      <c r="BA289" s="244">
        <f t="shared" si="160"/>
        <v>0</v>
      </c>
      <c r="BB289" s="244">
        <f t="shared" si="161"/>
        <v>1.0062101864653154E-4</v>
      </c>
      <c r="BC289" s="244">
        <f t="shared" si="162"/>
        <v>0</v>
      </c>
      <c r="BD289" s="244">
        <f t="shared" si="163"/>
        <v>0</v>
      </c>
      <c r="BE289" s="244">
        <f t="shared" si="164"/>
        <v>0</v>
      </c>
      <c r="BF289" s="244">
        <f t="shared" si="165"/>
        <v>0</v>
      </c>
      <c r="BG289" s="244">
        <f t="shared" si="166"/>
        <v>6.1378821374384234E-3</v>
      </c>
      <c r="BH289" s="244">
        <f t="shared" si="167"/>
        <v>9.4382515490446586E-2</v>
      </c>
      <c r="BI289" s="244">
        <f t="shared" si="168"/>
        <v>0</v>
      </c>
      <c r="BJ289" s="244">
        <f t="shared" si="169"/>
        <v>0</v>
      </c>
      <c r="BK289" s="244">
        <f t="shared" si="170"/>
        <v>0</v>
      </c>
      <c r="BL289" s="244">
        <f t="shared" si="171"/>
        <v>0</v>
      </c>
      <c r="BM289" s="244">
        <f t="shared" si="172"/>
        <v>0</v>
      </c>
      <c r="BN289" s="244">
        <f t="shared" si="173"/>
        <v>0</v>
      </c>
      <c r="BO289" s="244">
        <f t="shared" si="174"/>
        <v>1.0062101864653154E-4</v>
      </c>
      <c r="BP289" s="244">
        <f t="shared" si="175"/>
        <v>0</v>
      </c>
      <c r="BQ289" s="244">
        <f t="shared" si="176"/>
        <v>0</v>
      </c>
      <c r="BR289" s="244">
        <f t="shared" si="177"/>
        <v>0</v>
      </c>
      <c r="BS289" s="244">
        <f t="shared" si="178"/>
        <v>0</v>
      </c>
      <c r="BT289" s="244">
        <f t="shared" si="179"/>
        <v>9.4382515490446586E-2</v>
      </c>
      <c r="BU289" s="244">
        <f t="shared" si="180"/>
        <v>0</v>
      </c>
      <c r="BV289" s="244">
        <f t="shared" si="181"/>
        <v>0</v>
      </c>
      <c r="BW289" s="244">
        <f t="shared" si="182"/>
        <v>0</v>
      </c>
      <c r="BX289" s="244">
        <f t="shared" si="183"/>
        <v>0</v>
      </c>
      <c r="BY289" s="244"/>
      <c r="BZ289" s="244">
        <f t="shared" si="184"/>
        <v>0</v>
      </c>
      <c r="CA289" s="244">
        <f t="shared" si="185"/>
        <v>0</v>
      </c>
      <c r="CB289" s="244">
        <f t="shared" si="186"/>
        <v>0</v>
      </c>
      <c r="CC289" s="244">
        <f t="shared" si="187"/>
        <v>0</v>
      </c>
      <c r="CD289" s="244">
        <f t="shared" si="188"/>
        <v>0</v>
      </c>
      <c r="CE289" s="244">
        <f t="shared" si="189"/>
        <v>0</v>
      </c>
      <c r="CF289" s="244">
        <f t="shared" si="190"/>
        <v>0</v>
      </c>
      <c r="CG289" s="244">
        <f t="shared" si="191"/>
        <v>0</v>
      </c>
      <c r="CH289" s="244">
        <f t="shared" si="192"/>
        <v>0</v>
      </c>
      <c r="CI289" s="244">
        <f t="shared" si="193"/>
        <v>0</v>
      </c>
      <c r="CJ289" s="244">
        <f t="shared" si="194"/>
        <v>0</v>
      </c>
    </row>
    <row r="290" spans="1:88" ht="60">
      <c r="A290" s="222" t="s">
        <v>3643</v>
      </c>
      <c r="B290" s="232">
        <v>100670</v>
      </c>
      <c r="C290" s="232" t="s">
        <v>2090</v>
      </c>
      <c r="D290" s="232"/>
      <c r="E290" s="232" t="s">
        <v>2091</v>
      </c>
      <c r="F290" s="232" t="s">
        <v>2092</v>
      </c>
      <c r="G290" s="232">
        <v>9524</v>
      </c>
      <c r="H290" s="232" t="s">
        <v>2064</v>
      </c>
      <c r="I290" s="232" t="s">
        <v>125</v>
      </c>
      <c r="J290" s="232" t="s">
        <v>700</v>
      </c>
      <c r="K290" s="232" t="s">
        <v>2093</v>
      </c>
      <c r="L290" s="232" t="s">
        <v>2094</v>
      </c>
      <c r="M290" s="232">
        <v>2022</v>
      </c>
      <c r="N290" s="232">
        <v>5654733</v>
      </c>
      <c r="O290" s="239">
        <f t="shared" si="159"/>
        <v>1.9521521230957259E-3</v>
      </c>
      <c r="P290" s="232">
        <v>87</v>
      </c>
      <c r="Q290" s="232">
        <v>6.9</v>
      </c>
      <c r="R290" s="232">
        <v>0</v>
      </c>
      <c r="S290" s="232">
        <v>0</v>
      </c>
      <c r="T290" s="232">
        <v>0</v>
      </c>
      <c r="U290" s="232">
        <v>0</v>
      </c>
      <c r="V290" s="232">
        <v>6.1</v>
      </c>
      <c r="W290" s="232">
        <v>0</v>
      </c>
      <c r="X290" s="232">
        <v>0</v>
      </c>
      <c r="Y290" s="232">
        <v>0</v>
      </c>
      <c r="Z290" s="232">
        <v>0</v>
      </c>
      <c r="AA290" s="232">
        <v>0</v>
      </c>
      <c r="AB290" s="232"/>
      <c r="AC290" s="232">
        <v>0</v>
      </c>
      <c r="AD290" s="232">
        <v>6.9</v>
      </c>
      <c r="AE290" s="232">
        <v>0</v>
      </c>
      <c r="AF290" s="232">
        <v>0</v>
      </c>
      <c r="AG290" s="232">
        <v>0</v>
      </c>
      <c r="AH290" s="232">
        <v>0</v>
      </c>
      <c r="AI290" s="232">
        <v>0</v>
      </c>
      <c r="AJ290" s="232">
        <v>0</v>
      </c>
      <c r="AK290" s="232">
        <v>0</v>
      </c>
      <c r="AL290" s="232">
        <v>0</v>
      </c>
      <c r="AM290" s="232">
        <v>0</v>
      </c>
      <c r="AN290" s="233"/>
      <c r="AO290" s="223">
        <f t="shared" si="196"/>
        <v>87</v>
      </c>
      <c r="AP290" s="223">
        <f t="shared" si="196"/>
        <v>0</v>
      </c>
      <c r="AQ290" s="223">
        <f t="shared" si="196"/>
        <v>0</v>
      </c>
      <c r="AR290" s="223">
        <f t="shared" si="196"/>
        <v>0</v>
      </c>
      <c r="AS290" s="223">
        <f t="shared" si="196"/>
        <v>0</v>
      </c>
      <c r="AT290" s="223">
        <f t="shared" si="196"/>
        <v>0</v>
      </c>
      <c r="AU290" s="223">
        <f t="shared" si="195"/>
        <v>0</v>
      </c>
      <c r="AV290" s="223">
        <f t="shared" si="195"/>
        <v>0</v>
      </c>
      <c r="AW290" s="223">
        <f t="shared" si="195"/>
        <v>0</v>
      </c>
      <c r="AX290" s="223">
        <f t="shared" si="195"/>
        <v>0</v>
      </c>
      <c r="AY290" s="223">
        <f t="shared" si="195"/>
        <v>0</v>
      </c>
      <c r="AZ290" s="242"/>
      <c r="BA290" s="244">
        <f t="shared" si="160"/>
        <v>0.16983723470932816</v>
      </c>
      <c r="BB290" s="244">
        <f t="shared" si="161"/>
        <v>1.3469849649360509E-2</v>
      </c>
      <c r="BC290" s="244">
        <f t="shared" si="162"/>
        <v>0</v>
      </c>
      <c r="BD290" s="244">
        <f t="shared" si="163"/>
        <v>0</v>
      </c>
      <c r="BE290" s="244">
        <f t="shared" si="164"/>
        <v>0</v>
      </c>
      <c r="BF290" s="244">
        <f t="shared" si="165"/>
        <v>0</v>
      </c>
      <c r="BG290" s="244">
        <f t="shared" si="166"/>
        <v>1.1908127950883926E-2</v>
      </c>
      <c r="BH290" s="244">
        <f t="shared" si="167"/>
        <v>0</v>
      </c>
      <c r="BI290" s="244">
        <f t="shared" si="168"/>
        <v>0</v>
      </c>
      <c r="BJ290" s="244">
        <f t="shared" si="169"/>
        <v>0</v>
      </c>
      <c r="BK290" s="244">
        <f t="shared" si="170"/>
        <v>0</v>
      </c>
      <c r="BL290" s="244">
        <f t="shared" si="171"/>
        <v>0</v>
      </c>
      <c r="BM290" s="244">
        <f t="shared" si="172"/>
        <v>0</v>
      </c>
      <c r="BN290" s="244">
        <f t="shared" si="173"/>
        <v>0</v>
      </c>
      <c r="BO290" s="244">
        <f t="shared" si="174"/>
        <v>1.3469849649360509E-2</v>
      </c>
      <c r="BP290" s="244">
        <f t="shared" si="175"/>
        <v>0</v>
      </c>
      <c r="BQ290" s="244">
        <f t="shared" si="176"/>
        <v>0</v>
      </c>
      <c r="BR290" s="244">
        <f t="shared" si="177"/>
        <v>0</v>
      </c>
      <c r="BS290" s="244">
        <f t="shared" si="178"/>
        <v>0</v>
      </c>
      <c r="BT290" s="244">
        <f t="shared" si="179"/>
        <v>0</v>
      </c>
      <c r="BU290" s="244">
        <f t="shared" si="180"/>
        <v>0</v>
      </c>
      <c r="BV290" s="244">
        <f t="shared" si="181"/>
        <v>0</v>
      </c>
      <c r="BW290" s="244">
        <f t="shared" si="182"/>
        <v>0</v>
      </c>
      <c r="BX290" s="244">
        <f t="shared" si="183"/>
        <v>0</v>
      </c>
      <c r="BY290" s="244"/>
      <c r="BZ290" s="244">
        <f t="shared" si="184"/>
        <v>0.16983723470932816</v>
      </c>
      <c r="CA290" s="244">
        <f t="shared" si="185"/>
        <v>0</v>
      </c>
      <c r="CB290" s="244">
        <f t="shared" si="186"/>
        <v>0</v>
      </c>
      <c r="CC290" s="244">
        <f t="shared" si="187"/>
        <v>0</v>
      </c>
      <c r="CD290" s="244">
        <f t="shared" si="188"/>
        <v>0</v>
      </c>
      <c r="CE290" s="244">
        <f t="shared" si="189"/>
        <v>0</v>
      </c>
      <c r="CF290" s="244">
        <f t="shared" si="190"/>
        <v>0</v>
      </c>
      <c r="CG290" s="244">
        <f t="shared" si="191"/>
        <v>0</v>
      </c>
      <c r="CH290" s="244">
        <f t="shared" si="192"/>
        <v>0</v>
      </c>
      <c r="CI290" s="244">
        <f t="shared" si="193"/>
        <v>0</v>
      </c>
      <c r="CJ290" s="244">
        <f t="shared" si="194"/>
        <v>0</v>
      </c>
    </row>
    <row r="291" spans="1:88" ht="60">
      <c r="A291" s="222" t="s">
        <v>3643</v>
      </c>
      <c r="B291" s="232">
        <v>104318</v>
      </c>
      <c r="C291" s="232" t="s">
        <v>2095</v>
      </c>
      <c r="D291" s="232"/>
      <c r="E291" s="232" t="s">
        <v>2096</v>
      </c>
      <c r="F291" s="232"/>
      <c r="G291" s="232">
        <v>7204</v>
      </c>
      <c r="H291" s="232" t="s">
        <v>137</v>
      </c>
      <c r="I291" s="232" t="s">
        <v>122</v>
      </c>
      <c r="J291" s="232" t="s">
        <v>700</v>
      </c>
      <c r="K291" s="232" t="s">
        <v>2097</v>
      </c>
      <c r="L291" s="232"/>
      <c r="M291" s="232">
        <v>2022</v>
      </c>
      <c r="N291" s="232">
        <v>10464330</v>
      </c>
      <c r="O291" s="239">
        <f t="shared" si="159"/>
        <v>6.2466807123326227E-3</v>
      </c>
      <c r="P291" s="232">
        <v>93.9</v>
      </c>
      <c r="Q291" s="232">
        <v>0</v>
      </c>
      <c r="R291" s="232">
        <v>0</v>
      </c>
      <c r="S291" s="232">
        <v>0</v>
      </c>
      <c r="T291" s="232">
        <v>0</v>
      </c>
      <c r="U291" s="232">
        <v>0</v>
      </c>
      <c r="V291" s="232">
        <v>6.1</v>
      </c>
      <c r="W291" s="232">
        <v>0</v>
      </c>
      <c r="X291" s="232">
        <v>0</v>
      </c>
      <c r="Y291" s="232">
        <v>0</v>
      </c>
      <c r="Z291" s="232">
        <v>0</v>
      </c>
      <c r="AA291" s="232">
        <v>0</v>
      </c>
      <c r="AB291" s="232"/>
      <c r="AC291" s="232">
        <v>93.9</v>
      </c>
      <c r="AD291" s="232">
        <v>0</v>
      </c>
      <c r="AE291" s="232">
        <v>0</v>
      </c>
      <c r="AF291" s="232">
        <v>0</v>
      </c>
      <c r="AG291" s="232">
        <v>0</v>
      </c>
      <c r="AH291" s="232">
        <v>0</v>
      </c>
      <c r="AI291" s="232">
        <v>0</v>
      </c>
      <c r="AJ291" s="232">
        <v>0</v>
      </c>
      <c r="AK291" s="232">
        <v>0</v>
      </c>
      <c r="AL291" s="232">
        <v>0</v>
      </c>
      <c r="AM291" s="232">
        <v>0</v>
      </c>
      <c r="AN291" s="233"/>
      <c r="AO291" s="223">
        <f t="shared" si="196"/>
        <v>0</v>
      </c>
      <c r="AP291" s="223">
        <f t="shared" si="196"/>
        <v>0</v>
      </c>
      <c r="AQ291" s="223">
        <f t="shared" si="196"/>
        <v>0</v>
      </c>
      <c r="AR291" s="223">
        <f t="shared" si="196"/>
        <v>0</v>
      </c>
      <c r="AS291" s="223">
        <f t="shared" si="196"/>
        <v>0</v>
      </c>
      <c r="AT291" s="223">
        <f t="shared" si="196"/>
        <v>0</v>
      </c>
      <c r="AU291" s="223">
        <f t="shared" si="195"/>
        <v>0</v>
      </c>
      <c r="AV291" s="223">
        <f t="shared" si="195"/>
        <v>0</v>
      </c>
      <c r="AW291" s="223">
        <f t="shared" si="195"/>
        <v>0</v>
      </c>
      <c r="AX291" s="223">
        <f t="shared" si="195"/>
        <v>0</v>
      </c>
      <c r="AY291" s="223">
        <f t="shared" si="195"/>
        <v>0</v>
      </c>
      <c r="AZ291" s="242"/>
      <c r="BA291" s="244">
        <f t="shared" si="160"/>
        <v>0.58656331888803326</v>
      </c>
      <c r="BB291" s="244">
        <f t="shared" si="161"/>
        <v>0</v>
      </c>
      <c r="BC291" s="244">
        <f t="shared" si="162"/>
        <v>0</v>
      </c>
      <c r="BD291" s="244">
        <f t="shared" si="163"/>
        <v>0</v>
      </c>
      <c r="BE291" s="244">
        <f t="shared" si="164"/>
        <v>0</v>
      </c>
      <c r="BF291" s="244">
        <f t="shared" si="165"/>
        <v>0</v>
      </c>
      <c r="BG291" s="244">
        <f t="shared" si="166"/>
        <v>3.8104752345228997E-2</v>
      </c>
      <c r="BH291" s="244">
        <f t="shared" si="167"/>
        <v>0</v>
      </c>
      <c r="BI291" s="244">
        <f t="shared" si="168"/>
        <v>0</v>
      </c>
      <c r="BJ291" s="244">
        <f t="shared" si="169"/>
        <v>0</v>
      </c>
      <c r="BK291" s="244">
        <f t="shared" si="170"/>
        <v>0</v>
      </c>
      <c r="BL291" s="244">
        <f t="shared" si="171"/>
        <v>0</v>
      </c>
      <c r="BM291" s="244">
        <f t="shared" si="172"/>
        <v>0</v>
      </c>
      <c r="BN291" s="244">
        <f t="shared" si="173"/>
        <v>0.58656331888803326</v>
      </c>
      <c r="BO291" s="244">
        <f t="shared" si="174"/>
        <v>0</v>
      </c>
      <c r="BP291" s="244">
        <f t="shared" si="175"/>
        <v>0</v>
      </c>
      <c r="BQ291" s="244">
        <f t="shared" si="176"/>
        <v>0</v>
      </c>
      <c r="BR291" s="244">
        <f t="shared" si="177"/>
        <v>0</v>
      </c>
      <c r="BS291" s="244">
        <f t="shared" si="178"/>
        <v>0</v>
      </c>
      <c r="BT291" s="244">
        <f t="shared" si="179"/>
        <v>0</v>
      </c>
      <c r="BU291" s="244">
        <f t="shared" si="180"/>
        <v>0</v>
      </c>
      <c r="BV291" s="244">
        <f t="shared" si="181"/>
        <v>0</v>
      </c>
      <c r="BW291" s="244">
        <f t="shared" si="182"/>
        <v>0</v>
      </c>
      <c r="BX291" s="244">
        <f t="shared" si="183"/>
        <v>0</v>
      </c>
      <c r="BY291" s="244"/>
      <c r="BZ291" s="244">
        <f t="shared" si="184"/>
        <v>0</v>
      </c>
      <c r="CA291" s="244">
        <f t="shared" si="185"/>
        <v>0</v>
      </c>
      <c r="CB291" s="244">
        <f t="shared" si="186"/>
        <v>0</v>
      </c>
      <c r="CC291" s="244">
        <f t="shared" si="187"/>
        <v>0</v>
      </c>
      <c r="CD291" s="244">
        <f t="shared" si="188"/>
        <v>0</v>
      </c>
      <c r="CE291" s="244">
        <f t="shared" si="189"/>
        <v>0</v>
      </c>
      <c r="CF291" s="244">
        <f t="shared" si="190"/>
        <v>0</v>
      </c>
      <c r="CG291" s="244">
        <f t="shared" si="191"/>
        <v>0</v>
      </c>
      <c r="CH291" s="244">
        <f t="shared" si="192"/>
        <v>0</v>
      </c>
      <c r="CI291" s="244">
        <f t="shared" si="193"/>
        <v>0</v>
      </c>
      <c r="CJ291" s="244">
        <f t="shared" si="194"/>
        <v>0</v>
      </c>
    </row>
    <row r="292" spans="1:88" ht="60">
      <c r="A292" s="222" t="s">
        <v>3643</v>
      </c>
      <c r="B292" s="232">
        <v>118407</v>
      </c>
      <c r="C292" s="232" t="s">
        <v>2098</v>
      </c>
      <c r="D292" s="232"/>
      <c r="E292" s="232" t="s">
        <v>2099</v>
      </c>
      <c r="F292" s="232"/>
      <c r="G292" s="232">
        <v>2022</v>
      </c>
      <c r="H292" s="232" t="s">
        <v>2100</v>
      </c>
      <c r="I292" s="232" t="s">
        <v>124</v>
      </c>
      <c r="J292" s="232" t="s">
        <v>700</v>
      </c>
      <c r="K292" s="232" t="s">
        <v>2101</v>
      </c>
      <c r="L292" s="232" t="s">
        <v>2102</v>
      </c>
      <c r="M292" s="232">
        <v>2022</v>
      </c>
      <c r="N292" s="232">
        <v>61754455</v>
      </c>
      <c r="O292" s="239">
        <f t="shared" si="159"/>
        <v>0.11723892070129195</v>
      </c>
      <c r="P292" s="232">
        <v>71.5</v>
      </c>
      <c r="Q292" s="232">
        <v>4.5</v>
      </c>
      <c r="R292" s="232">
        <v>0</v>
      </c>
      <c r="S292" s="232">
        <v>0</v>
      </c>
      <c r="T292" s="232">
        <v>0</v>
      </c>
      <c r="U292" s="232">
        <v>0</v>
      </c>
      <c r="V292" s="232">
        <v>6.1</v>
      </c>
      <c r="W292" s="232">
        <v>8.9</v>
      </c>
      <c r="X292" s="232">
        <v>0</v>
      </c>
      <c r="Y292" s="232">
        <v>9</v>
      </c>
      <c r="Z292" s="232">
        <v>0</v>
      </c>
      <c r="AA292" s="232">
        <v>0</v>
      </c>
      <c r="AB292" s="232"/>
      <c r="AC292" s="232">
        <v>71.5</v>
      </c>
      <c r="AD292" s="232">
        <v>4.5</v>
      </c>
      <c r="AE292" s="232">
        <v>0</v>
      </c>
      <c r="AF292" s="232">
        <v>0</v>
      </c>
      <c r="AG292" s="232">
        <v>0</v>
      </c>
      <c r="AH292" s="232">
        <v>0</v>
      </c>
      <c r="AI292" s="232">
        <v>8.9</v>
      </c>
      <c r="AJ292" s="232">
        <v>0</v>
      </c>
      <c r="AK292" s="232">
        <v>9</v>
      </c>
      <c r="AL292" s="232">
        <v>0</v>
      </c>
      <c r="AM292" s="232">
        <v>0</v>
      </c>
      <c r="AN292" s="233"/>
      <c r="AO292" s="223">
        <f t="shared" si="196"/>
        <v>0</v>
      </c>
      <c r="AP292" s="223">
        <f t="shared" si="196"/>
        <v>0</v>
      </c>
      <c r="AQ292" s="223">
        <f t="shared" si="196"/>
        <v>0</v>
      </c>
      <c r="AR292" s="223">
        <f t="shared" si="196"/>
        <v>0</v>
      </c>
      <c r="AS292" s="223">
        <f t="shared" si="196"/>
        <v>0</v>
      </c>
      <c r="AT292" s="223">
        <f t="shared" si="196"/>
        <v>0</v>
      </c>
      <c r="AU292" s="223">
        <f t="shared" si="195"/>
        <v>0</v>
      </c>
      <c r="AV292" s="223">
        <f t="shared" si="195"/>
        <v>0</v>
      </c>
      <c r="AW292" s="223">
        <f t="shared" si="195"/>
        <v>0</v>
      </c>
      <c r="AX292" s="223">
        <f t="shared" si="195"/>
        <v>0</v>
      </c>
      <c r="AY292" s="223">
        <f t="shared" si="195"/>
        <v>0</v>
      </c>
      <c r="AZ292" s="242"/>
      <c r="BA292" s="244">
        <f t="shared" si="160"/>
        <v>8.3825828301423737</v>
      </c>
      <c r="BB292" s="244">
        <f t="shared" si="161"/>
        <v>0.52757514315581377</v>
      </c>
      <c r="BC292" s="244">
        <f t="shared" si="162"/>
        <v>0</v>
      </c>
      <c r="BD292" s="244">
        <f t="shared" si="163"/>
        <v>0</v>
      </c>
      <c r="BE292" s="244">
        <f t="shared" si="164"/>
        <v>0</v>
      </c>
      <c r="BF292" s="244">
        <f t="shared" si="165"/>
        <v>0</v>
      </c>
      <c r="BG292" s="244">
        <f t="shared" si="166"/>
        <v>0.71515741627788088</v>
      </c>
      <c r="BH292" s="244">
        <f t="shared" si="167"/>
        <v>1.0434263942414983</v>
      </c>
      <c r="BI292" s="244">
        <f t="shared" si="168"/>
        <v>0</v>
      </c>
      <c r="BJ292" s="244">
        <f t="shared" si="169"/>
        <v>1.0551502863116275</v>
      </c>
      <c r="BK292" s="244">
        <f t="shared" si="170"/>
        <v>0</v>
      </c>
      <c r="BL292" s="244">
        <f t="shared" si="171"/>
        <v>0</v>
      </c>
      <c r="BM292" s="244">
        <f t="shared" si="172"/>
        <v>0</v>
      </c>
      <c r="BN292" s="244">
        <f t="shared" si="173"/>
        <v>8.3825828301423737</v>
      </c>
      <c r="BO292" s="244">
        <f t="shared" si="174"/>
        <v>0.52757514315581377</v>
      </c>
      <c r="BP292" s="244">
        <f t="shared" si="175"/>
        <v>0</v>
      </c>
      <c r="BQ292" s="244">
        <f t="shared" si="176"/>
        <v>0</v>
      </c>
      <c r="BR292" s="244">
        <f t="shared" si="177"/>
        <v>0</v>
      </c>
      <c r="BS292" s="244">
        <f t="shared" si="178"/>
        <v>0</v>
      </c>
      <c r="BT292" s="244">
        <f t="shared" si="179"/>
        <v>1.0434263942414983</v>
      </c>
      <c r="BU292" s="244">
        <f t="shared" si="180"/>
        <v>0</v>
      </c>
      <c r="BV292" s="244">
        <f t="shared" si="181"/>
        <v>1.0551502863116275</v>
      </c>
      <c r="BW292" s="244">
        <f t="shared" si="182"/>
        <v>0</v>
      </c>
      <c r="BX292" s="244">
        <f t="shared" si="183"/>
        <v>0</v>
      </c>
      <c r="BY292" s="244"/>
      <c r="BZ292" s="244">
        <f t="shared" si="184"/>
        <v>0</v>
      </c>
      <c r="CA292" s="244">
        <f t="shared" si="185"/>
        <v>0</v>
      </c>
      <c r="CB292" s="244">
        <f t="shared" si="186"/>
        <v>0</v>
      </c>
      <c r="CC292" s="244">
        <f t="shared" si="187"/>
        <v>0</v>
      </c>
      <c r="CD292" s="244">
        <f t="shared" si="188"/>
        <v>0</v>
      </c>
      <c r="CE292" s="244">
        <f t="shared" si="189"/>
        <v>0</v>
      </c>
      <c r="CF292" s="244">
        <f t="shared" si="190"/>
        <v>0</v>
      </c>
      <c r="CG292" s="244">
        <f t="shared" si="191"/>
        <v>0</v>
      </c>
      <c r="CH292" s="244">
        <f t="shared" si="192"/>
        <v>0</v>
      </c>
      <c r="CI292" s="244">
        <f t="shared" si="193"/>
        <v>0</v>
      </c>
      <c r="CJ292" s="244">
        <f t="shared" si="194"/>
        <v>0</v>
      </c>
    </row>
    <row r="293" spans="1:88" ht="60">
      <c r="A293" s="222" t="s">
        <v>3643</v>
      </c>
      <c r="B293" s="232">
        <v>21160</v>
      </c>
      <c r="C293" s="232" t="s">
        <v>2103</v>
      </c>
      <c r="D293" s="232"/>
      <c r="E293" s="232" t="s">
        <v>2104</v>
      </c>
      <c r="F293" s="232"/>
      <c r="G293" s="232">
        <v>3930</v>
      </c>
      <c r="H293" s="232" t="s">
        <v>2105</v>
      </c>
      <c r="I293" s="232" t="s">
        <v>128</v>
      </c>
      <c r="J293" s="232" t="s">
        <v>700</v>
      </c>
      <c r="K293" s="232" t="s">
        <v>2106</v>
      </c>
      <c r="L293" s="232" t="s">
        <v>2107</v>
      </c>
      <c r="M293" s="232">
        <v>2022</v>
      </c>
      <c r="N293" s="232">
        <v>185759000</v>
      </c>
      <c r="O293" s="239">
        <f t="shared" si="159"/>
        <v>8.4027996062498195E-2</v>
      </c>
      <c r="P293" s="232">
        <v>25.57</v>
      </c>
      <c r="Q293" s="232">
        <v>0.02</v>
      </c>
      <c r="R293" s="232">
        <v>0</v>
      </c>
      <c r="S293" s="232">
        <v>0</v>
      </c>
      <c r="T293" s="232">
        <v>0</v>
      </c>
      <c r="U293" s="232">
        <v>0</v>
      </c>
      <c r="V293" s="232">
        <v>6.1</v>
      </c>
      <c r="W293" s="232">
        <v>68.31</v>
      </c>
      <c r="X293" s="232">
        <v>0</v>
      </c>
      <c r="Y293" s="232">
        <v>0</v>
      </c>
      <c r="Z293" s="232">
        <v>0</v>
      </c>
      <c r="AA293" s="232">
        <v>0</v>
      </c>
      <c r="AB293" s="232"/>
      <c r="AC293" s="232">
        <v>4.66</v>
      </c>
      <c r="AD293" s="232">
        <v>0.02</v>
      </c>
      <c r="AE293" s="232">
        <v>0</v>
      </c>
      <c r="AF293" s="232">
        <v>0</v>
      </c>
      <c r="AG293" s="232">
        <v>0</v>
      </c>
      <c r="AH293" s="232">
        <v>0</v>
      </c>
      <c r="AI293" s="232">
        <v>68.31</v>
      </c>
      <c r="AJ293" s="232">
        <v>0</v>
      </c>
      <c r="AK293" s="232">
        <v>0</v>
      </c>
      <c r="AL293" s="232">
        <v>0</v>
      </c>
      <c r="AM293" s="232">
        <v>0</v>
      </c>
      <c r="AN293" s="233"/>
      <c r="AO293" s="223">
        <f t="shared" si="196"/>
        <v>20.91</v>
      </c>
      <c r="AP293" s="223">
        <f t="shared" si="196"/>
        <v>0</v>
      </c>
      <c r="AQ293" s="223">
        <f t="shared" si="196"/>
        <v>0</v>
      </c>
      <c r="AR293" s="223">
        <f t="shared" si="196"/>
        <v>0</v>
      </c>
      <c r="AS293" s="223">
        <f t="shared" si="196"/>
        <v>0</v>
      </c>
      <c r="AT293" s="223">
        <f t="shared" si="196"/>
        <v>0</v>
      </c>
      <c r="AU293" s="223">
        <f t="shared" si="195"/>
        <v>0</v>
      </c>
      <c r="AV293" s="223">
        <f t="shared" si="195"/>
        <v>0</v>
      </c>
      <c r="AW293" s="223">
        <f t="shared" si="195"/>
        <v>0</v>
      </c>
      <c r="AX293" s="223">
        <f t="shared" si="195"/>
        <v>0</v>
      </c>
      <c r="AY293" s="223">
        <f t="shared" si="195"/>
        <v>0</v>
      </c>
      <c r="AZ293" s="242"/>
      <c r="BA293" s="244">
        <f t="shared" si="160"/>
        <v>2.1485958593180787</v>
      </c>
      <c r="BB293" s="244">
        <f t="shared" si="161"/>
        <v>1.680559921249964E-3</v>
      </c>
      <c r="BC293" s="244">
        <f t="shared" si="162"/>
        <v>0</v>
      </c>
      <c r="BD293" s="244">
        <f t="shared" si="163"/>
        <v>0</v>
      </c>
      <c r="BE293" s="244">
        <f t="shared" si="164"/>
        <v>0</v>
      </c>
      <c r="BF293" s="244">
        <f t="shared" si="165"/>
        <v>0</v>
      </c>
      <c r="BG293" s="244">
        <f t="shared" si="166"/>
        <v>0.51257077598123901</v>
      </c>
      <c r="BH293" s="244">
        <f t="shared" si="167"/>
        <v>5.7399524110292521</v>
      </c>
      <c r="BI293" s="244">
        <f t="shared" si="168"/>
        <v>0</v>
      </c>
      <c r="BJ293" s="244">
        <f t="shared" si="169"/>
        <v>0</v>
      </c>
      <c r="BK293" s="244">
        <f t="shared" si="170"/>
        <v>0</v>
      </c>
      <c r="BL293" s="244">
        <f t="shared" si="171"/>
        <v>0</v>
      </c>
      <c r="BM293" s="244">
        <f t="shared" si="172"/>
        <v>0</v>
      </c>
      <c r="BN293" s="244">
        <f t="shared" si="173"/>
        <v>0.3915704616512416</v>
      </c>
      <c r="BO293" s="244">
        <f t="shared" si="174"/>
        <v>1.680559921249964E-3</v>
      </c>
      <c r="BP293" s="244">
        <f t="shared" si="175"/>
        <v>0</v>
      </c>
      <c r="BQ293" s="244">
        <f t="shared" si="176"/>
        <v>0</v>
      </c>
      <c r="BR293" s="244">
        <f t="shared" si="177"/>
        <v>0</v>
      </c>
      <c r="BS293" s="244">
        <f t="shared" si="178"/>
        <v>0</v>
      </c>
      <c r="BT293" s="244">
        <f t="shared" si="179"/>
        <v>5.7399524110292521</v>
      </c>
      <c r="BU293" s="244">
        <f t="shared" si="180"/>
        <v>0</v>
      </c>
      <c r="BV293" s="244">
        <f t="shared" si="181"/>
        <v>0</v>
      </c>
      <c r="BW293" s="244">
        <f t="shared" si="182"/>
        <v>0</v>
      </c>
      <c r="BX293" s="244">
        <f t="shared" si="183"/>
        <v>0</v>
      </c>
      <c r="BY293" s="244"/>
      <c r="BZ293" s="244">
        <f t="shared" si="184"/>
        <v>1.7570253976668373</v>
      </c>
      <c r="CA293" s="244">
        <f t="shared" si="185"/>
        <v>0</v>
      </c>
      <c r="CB293" s="244">
        <f t="shared" si="186"/>
        <v>0</v>
      </c>
      <c r="CC293" s="244">
        <f t="shared" si="187"/>
        <v>0</v>
      </c>
      <c r="CD293" s="244">
        <f t="shared" si="188"/>
        <v>0</v>
      </c>
      <c r="CE293" s="244">
        <f t="shared" si="189"/>
        <v>0</v>
      </c>
      <c r="CF293" s="244">
        <f t="shared" si="190"/>
        <v>0</v>
      </c>
      <c r="CG293" s="244">
        <f t="shared" si="191"/>
        <v>0</v>
      </c>
      <c r="CH293" s="244">
        <f t="shared" si="192"/>
        <v>0</v>
      </c>
      <c r="CI293" s="244">
        <f t="shared" si="193"/>
        <v>0</v>
      </c>
      <c r="CJ293" s="244">
        <f t="shared" si="194"/>
        <v>0</v>
      </c>
    </row>
    <row r="294" spans="1:88" ht="60">
      <c r="A294" s="222" t="s">
        <v>3643</v>
      </c>
      <c r="B294" s="232">
        <v>86942</v>
      </c>
      <c r="C294" s="232" t="s">
        <v>2108</v>
      </c>
      <c r="D294" s="232"/>
      <c r="E294" s="232" t="s">
        <v>2109</v>
      </c>
      <c r="F294" s="232"/>
      <c r="G294" s="232">
        <v>3900</v>
      </c>
      <c r="H294" s="232" t="s">
        <v>2110</v>
      </c>
      <c r="I294" s="232" t="s">
        <v>128</v>
      </c>
      <c r="J294" s="232" t="s">
        <v>700</v>
      </c>
      <c r="K294" s="232" t="s">
        <v>2111</v>
      </c>
      <c r="L294" s="232" t="s">
        <v>2112</v>
      </c>
      <c r="M294" s="232">
        <v>2022</v>
      </c>
      <c r="N294" s="232">
        <v>171410137</v>
      </c>
      <c r="O294" s="239">
        <f t="shared" si="159"/>
        <v>7.7537294650101882E-2</v>
      </c>
      <c r="P294" s="232">
        <v>81.91</v>
      </c>
      <c r="Q294" s="232">
        <v>3.26</v>
      </c>
      <c r="R294" s="232">
        <v>0</v>
      </c>
      <c r="S294" s="232">
        <v>0</v>
      </c>
      <c r="T294" s="232">
        <v>0</v>
      </c>
      <c r="U294" s="232">
        <v>0</v>
      </c>
      <c r="V294" s="232">
        <v>6.1</v>
      </c>
      <c r="W294" s="232">
        <v>8.73</v>
      </c>
      <c r="X294" s="232">
        <v>0</v>
      </c>
      <c r="Y294" s="232">
        <v>0</v>
      </c>
      <c r="Z294" s="232">
        <v>0</v>
      </c>
      <c r="AA294" s="232">
        <v>0</v>
      </c>
      <c r="AB294" s="232"/>
      <c r="AC294" s="232">
        <v>81.91</v>
      </c>
      <c r="AD294" s="232">
        <v>3.26</v>
      </c>
      <c r="AE294" s="232">
        <v>0</v>
      </c>
      <c r="AF294" s="232">
        <v>0</v>
      </c>
      <c r="AG294" s="232">
        <v>0</v>
      </c>
      <c r="AH294" s="232">
        <v>0</v>
      </c>
      <c r="AI294" s="232">
        <v>8.73</v>
      </c>
      <c r="AJ294" s="232">
        <v>0</v>
      </c>
      <c r="AK294" s="232">
        <v>0</v>
      </c>
      <c r="AL294" s="232">
        <v>0</v>
      </c>
      <c r="AM294" s="232">
        <v>0</v>
      </c>
      <c r="AN294" s="233"/>
      <c r="AO294" s="223">
        <f t="shared" si="196"/>
        <v>0</v>
      </c>
      <c r="AP294" s="223">
        <f t="shared" si="196"/>
        <v>0</v>
      </c>
      <c r="AQ294" s="223">
        <f t="shared" si="196"/>
        <v>0</v>
      </c>
      <c r="AR294" s="223">
        <f t="shared" si="196"/>
        <v>0</v>
      </c>
      <c r="AS294" s="223">
        <f t="shared" si="196"/>
        <v>0</v>
      </c>
      <c r="AT294" s="223">
        <f t="shared" si="196"/>
        <v>0</v>
      </c>
      <c r="AU294" s="223">
        <f t="shared" si="195"/>
        <v>0</v>
      </c>
      <c r="AV294" s="223">
        <f t="shared" si="195"/>
        <v>0</v>
      </c>
      <c r="AW294" s="223">
        <f t="shared" si="195"/>
        <v>0</v>
      </c>
      <c r="AX294" s="223">
        <f t="shared" si="195"/>
        <v>0</v>
      </c>
      <c r="AY294" s="223">
        <f t="shared" si="195"/>
        <v>0</v>
      </c>
      <c r="AZ294" s="242"/>
      <c r="BA294" s="244">
        <f t="shared" si="160"/>
        <v>6.3510798047898449</v>
      </c>
      <c r="BB294" s="244">
        <f t="shared" si="161"/>
        <v>0.25277158055933213</v>
      </c>
      <c r="BC294" s="244">
        <f t="shared" si="162"/>
        <v>0</v>
      </c>
      <c r="BD294" s="244">
        <f t="shared" si="163"/>
        <v>0</v>
      </c>
      <c r="BE294" s="244">
        <f t="shared" si="164"/>
        <v>0</v>
      </c>
      <c r="BF294" s="244">
        <f t="shared" si="165"/>
        <v>0</v>
      </c>
      <c r="BG294" s="244">
        <f t="shared" si="166"/>
        <v>0.47297749736562145</v>
      </c>
      <c r="BH294" s="244">
        <f t="shared" si="167"/>
        <v>0.67690058229538941</v>
      </c>
      <c r="BI294" s="244">
        <f t="shared" si="168"/>
        <v>0</v>
      </c>
      <c r="BJ294" s="244">
        <f t="shared" si="169"/>
        <v>0</v>
      </c>
      <c r="BK294" s="244">
        <f t="shared" si="170"/>
        <v>0</v>
      </c>
      <c r="BL294" s="244">
        <f t="shared" si="171"/>
        <v>0</v>
      </c>
      <c r="BM294" s="244">
        <f t="shared" si="172"/>
        <v>0</v>
      </c>
      <c r="BN294" s="244">
        <f t="shared" si="173"/>
        <v>6.3510798047898449</v>
      </c>
      <c r="BO294" s="244">
        <f t="shared" si="174"/>
        <v>0.25277158055933213</v>
      </c>
      <c r="BP294" s="244">
        <f t="shared" si="175"/>
        <v>0</v>
      </c>
      <c r="BQ294" s="244">
        <f t="shared" si="176"/>
        <v>0</v>
      </c>
      <c r="BR294" s="244">
        <f t="shared" si="177"/>
        <v>0</v>
      </c>
      <c r="BS294" s="244">
        <f t="shared" si="178"/>
        <v>0</v>
      </c>
      <c r="BT294" s="244">
        <f t="shared" si="179"/>
        <v>0.67690058229538941</v>
      </c>
      <c r="BU294" s="244">
        <f t="shared" si="180"/>
        <v>0</v>
      </c>
      <c r="BV294" s="244">
        <f t="shared" si="181"/>
        <v>0</v>
      </c>
      <c r="BW294" s="244">
        <f t="shared" si="182"/>
        <v>0</v>
      </c>
      <c r="BX294" s="244">
        <f t="shared" si="183"/>
        <v>0</v>
      </c>
      <c r="BY294" s="244"/>
      <c r="BZ294" s="244">
        <f t="shared" si="184"/>
        <v>0</v>
      </c>
      <c r="CA294" s="244">
        <f t="shared" si="185"/>
        <v>0</v>
      </c>
      <c r="CB294" s="244">
        <f t="shared" si="186"/>
        <v>0</v>
      </c>
      <c r="CC294" s="244">
        <f t="shared" si="187"/>
        <v>0</v>
      </c>
      <c r="CD294" s="244">
        <f t="shared" si="188"/>
        <v>0</v>
      </c>
      <c r="CE294" s="244">
        <f t="shared" si="189"/>
        <v>0</v>
      </c>
      <c r="CF294" s="244">
        <f t="shared" si="190"/>
        <v>0</v>
      </c>
      <c r="CG294" s="244">
        <f t="shared" si="191"/>
        <v>0</v>
      </c>
      <c r="CH294" s="244">
        <f t="shared" si="192"/>
        <v>0</v>
      </c>
      <c r="CI294" s="244">
        <f t="shared" si="193"/>
        <v>0</v>
      </c>
      <c r="CJ294" s="244">
        <f t="shared" si="194"/>
        <v>0</v>
      </c>
    </row>
    <row r="295" spans="1:88" ht="60">
      <c r="A295" s="222" t="s">
        <v>3643</v>
      </c>
      <c r="B295" s="232">
        <v>97680</v>
      </c>
      <c r="C295" s="232" t="s">
        <v>2113</v>
      </c>
      <c r="D295" s="232"/>
      <c r="E295" s="232" t="s">
        <v>2114</v>
      </c>
      <c r="F295" s="232" t="s">
        <v>2115</v>
      </c>
      <c r="G295" s="232">
        <v>3422</v>
      </c>
      <c r="H295" s="232" t="s">
        <v>2116</v>
      </c>
      <c r="I295" s="232" t="s">
        <v>117</v>
      </c>
      <c r="J295" s="232" t="s">
        <v>700</v>
      </c>
      <c r="K295" s="232" t="s">
        <v>2117</v>
      </c>
      <c r="L295" s="232"/>
      <c r="M295" s="232">
        <v>2022</v>
      </c>
      <c r="N295" s="232">
        <v>19590170</v>
      </c>
      <c r="O295" s="239">
        <f t="shared" si="159"/>
        <v>2.7535069088451916E-3</v>
      </c>
      <c r="P295" s="232">
        <v>92.8</v>
      </c>
      <c r="Q295" s="232">
        <v>1.1000000000000001</v>
      </c>
      <c r="R295" s="232">
        <v>0</v>
      </c>
      <c r="S295" s="232">
        <v>0</v>
      </c>
      <c r="T295" s="232">
        <v>0</v>
      </c>
      <c r="U295" s="232">
        <v>0</v>
      </c>
      <c r="V295" s="232">
        <v>6.1</v>
      </c>
      <c r="W295" s="232">
        <v>0</v>
      </c>
      <c r="X295" s="232">
        <v>0</v>
      </c>
      <c r="Y295" s="232">
        <v>0</v>
      </c>
      <c r="Z295" s="232">
        <v>0</v>
      </c>
      <c r="AA295" s="232">
        <v>0</v>
      </c>
      <c r="AB295" s="232"/>
      <c r="AC295" s="232">
        <v>76.900000000000006</v>
      </c>
      <c r="AD295" s="232">
        <v>1.1000000000000001</v>
      </c>
      <c r="AE295" s="232">
        <v>0</v>
      </c>
      <c r="AF295" s="232">
        <v>0</v>
      </c>
      <c r="AG295" s="232">
        <v>0</v>
      </c>
      <c r="AH295" s="232">
        <v>0</v>
      </c>
      <c r="AI295" s="232">
        <v>0</v>
      </c>
      <c r="AJ295" s="232">
        <v>0</v>
      </c>
      <c r="AK295" s="232">
        <v>0</v>
      </c>
      <c r="AL295" s="232">
        <v>0</v>
      </c>
      <c r="AM295" s="232">
        <v>0</v>
      </c>
      <c r="AN295" s="233"/>
      <c r="AO295" s="223">
        <f t="shared" si="196"/>
        <v>15.899999999999991</v>
      </c>
      <c r="AP295" s="223">
        <f t="shared" si="196"/>
        <v>0</v>
      </c>
      <c r="AQ295" s="223">
        <f t="shared" si="196"/>
        <v>0</v>
      </c>
      <c r="AR295" s="223">
        <f t="shared" si="196"/>
        <v>0</v>
      </c>
      <c r="AS295" s="223">
        <f t="shared" si="196"/>
        <v>0</v>
      </c>
      <c r="AT295" s="223">
        <f t="shared" si="196"/>
        <v>0</v>
      </c>
      <c r="AU295" s="223">
        <f t="shared" si="195"/>
        <v>0</v>
      </c>
      <c r="AV295" s="223">
        <f t="shared" si="195"/>
        <v>0</v>
      </c>
      <c r="AW295" s="223">
        <f t="shared" si="195"/>
        <v>0</v>
      </c>
      <c r="AX295" s="223">
        <f t="shared" si="195"/>
        <v>0</v>
      </c>
      <c r="AY295" s="223">
        <f t="shared" si="195"/>
        <v>0</v>
      </c>
      <c r="AZ295" s="242"/>
      <c r="BA295" s="244">
        <f t="shared" si="160"/>
        <v>0.25552544114083375</v>
      </c>
      <c r="BB295" s="244">
        <f t="shared" si="161"/>
        <v>3.028857599729711E-3</v>
      </c>
      <c r="BC295" s="244">
        <f t="shared" si="162"/>
        <v>0</v>
      </c>
      <c r="BD295" s="244">
        <f t="shared" si="163"/>
        <v>0</v>
      </c>
      <c r="BE295" s="244">
        <f t="shared" si="164"/>
        <v>0</v>
      </c>
      <c r="BF295" s="244">
        <f t="shared" si="165"/>
        <v>0</v>
      </c>
      <c r="BG295" s="244">
        <f t="shared" si="166"/>
        <v>1.6796392143955667E-2</v>
      </c>
      <c r="BH295" s="244">
        <f t="shared" si="167"/>
        <v>0</v>
      </c>
      <c r="BI295" s="244">
        <f t="shared" si="168"/>
        <v>0</v>
      </c>
      <c r="BJ295" s="244">
        <f t="shared" si="169"/>
        <v>0</v>
      </c>
      <c r="BK295" s="244">
        <f t="shared" si="170"/>
        <v>0</v>
      </c>
      <c r="BL295" s="244">
        <f t="shared" si="171"/>
        <v>0</v>
      </c>
      <c r="BM295" s="244">
        <f t="shared" si="172"/>
        <v>0</v>
      </c>
      <c r="BN295" s="244">
        <f t="shared" si="173"/>
        <v>0.21174468129019525</v>
      </c>
      <c r="BO295" s="244">
        <f t="shared" si="174"/>
        <v>3.028857599729711E-3</v>
      </c>
      <c r="BP295" s="244">
        <f t="shared" si="175"/>
        <v>0</v>
      </c>
      <c r="BQ295" s="244">
        <f t="shared" si="176"/>
        <v>0</v>
      </c>
      <c r="BR295" s="244">
        <f t="shared" si="177"/>
        <v>0</v>
      </c>
      <c r="BS295" s="244">
        <f t="shared" si="178"/>
        <v>0</v>
      </c>
      <c r="BT295" s="244">
        <f t="shared" si="179"/>
        <v>0</v>
      </c>
      <c r="BU295" s="244">
        <f t="shared" si="180"/>
        <v>0</v>
      </c>
      <c r="BV295" s="244">
        <f t="shared" si="181"/>
        <v>0</v>
      </c>
      <c r="BW295" s="244">
        <f t="shared" si="182"/>
        <v>0</v>
      </c>
      <c r="BX295" s="244">
        <f t="shared" si="183"/>
        <v>0</v>
      </c>
      <c r="BY295" s="244"/>
      <c r="BZ295" s="244">
        <f t="shared" si="184"/>
        <v>4.378075985063852E-2</v>
      </c>
      <c r="CA295" s="244">
        <f t="shared" si="185"/>
        <v>0</v>
      </c>
      <c r="CB295" s="244">
        <f t="shared" si="186"/>
        <v>0</v>
      </c>
      <c r="CC295" s="244">
        <f t="shared" si="187"/>
        <v>0</v>
      </c>
      <c r="CD295" s="244">
        <f t="shared" si="188"/>
        <v>0</v>
      </c>
      <c r="CE295" s="244">
        <f t="shared" si="189"/>
        <v>0</v>
      </c>
      <c r="CF295" s="244">
        <f t="shared" si="190"/>
        <v>0</v>
      </c>
      <c r="CG295" s="244">
        <f t="shared" si="191"/>
        <v>0</v>
      </c>
      <c r="CH295" s="244">
        <f t="shared" si="192"/>
        <v>0</v>
      </c>
      <c r="CI295" s="244">
        <f t="shared" si="193"/>
        <v>0</v>
      </c>
      <c r="CJ295" s="244">
        <f t="shared" si="194"/>
        <v>0</v>
      </c>
    </row>
    <row r="296" spans="1:88" ht="60">
      <c r="A296" s="222" t="s">
        <v>3643</v>
      </c>
      <c r="B296" s="232">
        <v>86258</v>
      </c>
      <c r="C296" s="232" t="s">
        <v>2118</v>
      </c>
      <c r="D296" s="232"/>
      <c r="E296" s="232" t="s">
        <v>2119</v>
      </c>
      <c r="F296" s="232"/>
      <c r="G296" s="232">
        <v>7188</v>
      </c>
      <c r="H296" s="232" t="s">
        <v>2120</v>
      </c>
      <c r="I296" s="232" t="s">
        <v>122</v>
      </c>
      <c r="J296" s="232" t="s">
        <v>700</v>
      </c>
      <c r="K296" s="232" t="s">
        <v>2121</v>
      </c>
      <c r="L296" s="232" t="s">
        <v>2122</v>
      </c>
      <c r="M296" s="232">
        <v>2022</v>
      </c>
      <c r="N296" s="232">
        <v>15059431</v>
      </c>
      <c r="O296" s="239">
        <f t="shared" si="159"/>
        <v>8.9897257795199491E-3</v>
      </c>
      <c r="P296" s="232">
        <v>93.84</v>
      </c>
      <c r="Q296" s="232">
        <v>0.06</v>
      </c>
      <c r="R296" s="232">
        <v>0</v>
      </c>
      <c r="S296" s="232">
        <v>0</v>
      </c>
      <c r="T296" s="232">
        <v>0</v>
      </c>
      <c r="U296" s="232">
        <v>0</v>
      </c>
      <c r="V296" s="232">
        <v>6.1</v>
      </c>
      <c r="W296" s="232">
        <v>0</v>
      </c>
      <c r="X296" s="232">
        <v>0</v>
      </c>
      <c r="Y296" s="232">
        <v>0</v>
      </c>
      <c r="Z296" s="232">
        <v>0</v>
      </c>
      <c r="AA296" s="232">
        <v>0</v>
      </c>
      <c r="AB296" s="232"/>
      <c r="AC296" s="232">
        <v>93.84</v>
      </c>
      <c r="AD296" s="232">
        <v>0.06</v>
      </c>
      <c r="AE296" s="232">
        <v>0</v>
      </c>
      <c r="AF296" s="232">
        <v>0</v>
      </c>
      <c r="AG296" s="232">
        <v>0</v>
      </c>
      <c r="AH296" s="232">
        <v>0</v>
      </c>
      <c r="AI296" s="232">
        <v>0</v>
      </c>
      <c r="AJ296" s="232">
        <v>0</v>
      </c>
      <c r="AK296" s="232">
        <v>0</v>
      </c>
      <c r="AL296" s="232">
        <v>0</v>
      </c>
      <c r="AM296" s="232">
        <v>0</v>
      </c>
      <c r="AN296" s="233"/>
      <c r="AO296" s="223">
        <f t="shared" si="196"/>
        <v>0</v>
      </c>
      <c r="AP296" s="223">
        <f t="shared" si="196"/>
        <v>0</v>
      </c>
      <c r="AQ296" s="223">
        <f t="shared" si="196"/>
        <v>0</v>
      </c>
      <c r="AR296" s="223">
        <f t="shared" si="196"/>
        <v>0</v>
      </c>
      <c r="AS296" s="223">
        <f t="shared" si="196"/>
        <v>0</v>
      </c>
      <c r="AT296" s="223">
        <f t="shared" si="196"/>
        <v>0</v>
      </c>
      <c r="AU296" s="223">
        <f t="shared" si="195"/>
        <v>0</v>
      </c>
      <c r="AV296" s="223">
        <f t="shared" si="195"/>
        <v>0</v>
      </c>
      <c r="AW296" s="223">
        <f t="shared" si="195"/>
        <v>0</v>
      </c>
      <c r="AX296" s="223">
        <f t="shared" si="195"/>
        <v>0</v>
      </c>
      <c r="AY296" s="223">
        <f t="shared" si="195"/>
        <v>0</v>
      </c>
      <c r="AZ296" s="242"/>
      <c r="BA296" s="244">
        <f t="shared" si="160"/>
        <v>0.843595867150152</v>
      </c>
      <c r="BB296" s="244">
        <f t="shared" si="161"/>
        <v>5.3938354677119695E-4</v>
      </c>
      <c r="BC296" s="244">
        <f t="shared" si="162"/>
        <v>0</v>
      </c>
      <c r="BD296" s="244">
        <f t="shared" si="163"/>
        <v>0</v>
      </c>
      <c r="BE296" s="244">
        <f t="shared" si="164"/>
        <v>0</v>
      </c>
      <c r="BF296" s="244">
        <f t="shared" si="165"/>
        <v>0</v>
      </c>
      <c r="BG296" s="244">
        <f t="shared" si="166"/>
        <v>5.4837327255071684E-2</v>
      </c>
      <c r="BH296" s="244">
        <f t="shared" si="167"/>
        <v>0</v>
      </c>
      <c r="BI296" s="244">
        <f t="shared" si="168"/>
        <v>0</v>
      </c>
      <c r="BJ296" s="244">
        <f t="shared" si="169"/>
        <v>0</v>
      </c>
      <c r="BK296" s="244">
        <f t="shared" si="170"/>
        <v>0</v>
      </c>
      <c r="BL296" s="244">
        <f t="shared" si="171"/>
        <v>0</v>
      </c>
      <c r="BM296" s="244">
        <f t="shared" si="172"/>
        <v>0</v>
      </c>
      <c r="BN296" s="244">
        <f t="shared" si="173"/>
        <v>0.843595867150152</v>
      </c>
      <c r="BO296" s="244">
        <f t="shared" si="174"/>
        <v>5.3938354677119695E-4</v>
      </c>
      <c r="BP296" s="244">
        <f t="shared" si="175"/>
        <v>0</v>
      </c>
      <c r="BQ296" s="244">
        <f t="shared" si="176"/>
        <v>0</v>
      </c>
      <c r="BR296" s="244">
        <f t="shared" si="177"/>
        <v>0</v>
      </c>
      <c r="BS296" s="244">
        <f t="shared" si="178"/>
        <v>0</v>
      </c>
      <c r="BT296" s="244">
        <f t="shared" si="179"/>
        <v>0</v>
      </c>
      <c r="BU296" s="244">
        <f t="shared" si="180"/>
        <v>0</v>
      </c>
      <c r="BV296" s="244">
        <f t="shared" si="181"/>
        <v>0</v>
      </c>
      <c r="BW296" s="244">
        <f t="shared" si="182"/>
        <v>0</v>
      </c>
      <c r="BX296" s="244">
        <f t="shared" si="183"/>
        <v>0</v>
      </c>
      <c r="BY296" s="244"/>
      <c r="BZ296" s="244">
        <f t="shared" si="184"/>
        <v>0</v>
      </c>
      <c r="CA296" s="244">
        <f t="shared" si="185"/>
        <v>0</v>
      </c>
      <c r="CB296" s="244">
        <f t="shared" si="186"/>
        <v>0</v>
      </c>
      <c r="CC296" s="244">
        <f t="shared" si="187"/>
        <v>0</v>
      </c>
      <c r="CD296" s="244">
        <f t="shared" si="188"/>
        <v>0</v>
      </c>
      <c r="CE296" s="244">
        <f t="shared" si="189"/>
        <v>0</v>
      </c>
      <c r="CF296" s="244">
        <f t="shared" si="190"/>
        <v>0</v>
      </c>
      <c r="CG296" s="244">
        <f t="shared" si="191"/>
        <v>0</v>
      </c>
      <c r="CH296" s="244">
        <f t="shared" si="192"/>
        <v>0</v>
      </c>
      <c r="CI296" s="244">
        <f t="shared" si="193"/>
        <v>0</v>
      </c>
      <c r="CJ296" s="244">
        <f t="shared" si="194"/>
        <v>0</v>
      </c>
    </row>
    <row r="297" spans="1:88" ht="60">
      <c r="A297" s="222" t="s">
        <v>3643</v>
      </c>
      <c r="B297" s="232">
        <v>126101</v>
      </c>
      <c r="C297" s="232" t="s">
        <v>2123</v>
      </c>
      <c r="D297" s="232"/>
      <c r="E297" s="232" t="s">
        <v>2124</v>
      </c>
      <c r="F297" s="232"/>
      <c r="G297" s="232">
        <v>7503</v>
      </c>
      <c r="H297" s="232" t="s">
        <v>2125</v>
      </c>
      <c r="I297" s="232" t="s">
        <v>122</v>
      </c>
      <c r="J297" s="232" t="s">
        <v>700</v>
      </c>
      <c r="K297" s="232" t="s">
        <v>2126</v>
      </c>
      <c r="L297" s="232"/>
      <c r="M297" s="232">
        <v>2022</v>
      </c>
      <c r="N297" s="232">
        <v>17943340</v>
      </c>
      <c r="O297" s="239">
        <f t="shared" si="159"/>
        <v>1.0711274959106456E-2</v>
      </c>
      <c r="P297" s="232">
        <v>93.9</v>
      </c>
      <c r="Q297" s="232">
        <v>0</v>
      </c>
      <c r="R297" s="232">
        <v>0</v>
      </c>
      <c r="S297" s="232">
        <v>0</v>
      </c>
      <c r="T297" s="232">
        <v>0</v>
      </c>
      <c r="U297" s="232">
        <v>0</v>
      </c>
      <c r="V297" s="232">
        <v>6.1</v>
      </c>
      <c r="W297" s="232">
        <v>0</v>
      </c>
      <c r="X297" s="232">
        <v>0</v>
      </c>
      <c r="Y297" s="232">
        <v>0</v>
      </c>
      <c r="Z297" s="232">
        <v>0</v>
      </c>
      <c r="AA297" s="232">
        <v>0</v>
      </c>
      <c r="AB297" s="232"/>
      <c r="AC297" s="232">
        <v>74.7</v>
      </c>
      <c r="AD297" s="232">
        <v>0</v>
      </c>
      <c r="AE297" s="232">
        <v>0</v>
      </c>
      <c r="AF297" s="232">
        <v>0</v>
      </c>
      <c r="AG297" s="232">
        <v>0</v>
      </c>
      <c r="AH297" s="232">
        <v>0</v>
      </c>
      <c r="AI297" s="232">
        <v>0</v>
      </c>
      <c r="AJ297" s="232">
        <v>0</v>
      </c>
      <c r="AK297" s="232">
        <v>0</v>
      </c>
      <c r="AL297" s="232">
        <v>0</v>
      </c>
      <c r="AM297" s="232">
        <v>0</v>
      </c>
      <c r="AN297" s="233"/>
      <c r="AO297" s="223">
        <f t="shared" si="196"/>
        <v>19.200000000000003</v>
      </c>
      <c r="AP297" s="223">
        <f t="shared" si="196"/>
        <v>0</v>
      </c>
      <c r="AQ297" s="223">
        <f t="shared" si="196"/>
        <v>0</v>
      </c>
      <c r="AR297" s="223">
        <f t="shared" si="196"/>
        <v>0</v>
      </c>
      <c r="AS297" s="223">
        <f t="shared" si="196"/>
        <v>0</v>
      </c>
      <c r="AT297" s="223">
        <f t="shared" si="196"/>
        <v>0</v>
      </c>
      <c r="AU297" s="223">
        <f t="shared" si="195"/>
        <v>0</v>
      </c>
      <c r="AV297" s="223">
        <f t="shared" si="195"/>
        <v>0</v>
      </c>
      <c r="AW297" s="223">
        <f t="shared" si="195"/>
        <v>0</v>
      </c>
      <c r="AX297" s="223">
        <f t="shared" si="195"/>
        <v>0</v>
      </c>
      <c r="AY297" s="223">
        <f t="shared" si="195"/>
        <v>0</v>
      </c>
      <c r="AZ297" s="242"/>
      <c r="BA297" s="244">
        <f t="shared" si="160"/>
        <v>1.0057887186600962</v>
      </c>
      <c r="BB297" s="244">
        <f t="shared" si="161"/>
        <v>0</v>
      </c>
      <c r="BC297" s="244">
        <f t="shared" si="162"/>
        <v>0</v>
      </c>
      <c r="BD297" s="244">
        <f t="shared" si="163"/>
        <v>0</v>
      </c>
      <c r="BE297" s="244">
        <f t="shared" si="164"/>
        <v>0</v>
      </c>
      <c r="BF297" s="244">
        <f t="shared" si="165"/>
        <v>0</v>
      </c>
      <c r="BG297" s="244">
        <f t="shared" si="166"/>
        <v>6.5338777250549374E-2</v>
      </c>
      <c r="BH297" s="244">
        <f t="shared" si="167"/>
        <v>0</v>
      </c>
      <c r="BI297" s="244">
        <f t="shared" si="168"/>
        <v>0</v>
      </c>
      <c r="BJ297" s="244">
        <f t="shared" si="169"/>
        <v>0</v>
      </c>
      <c r="BK297" s="244">
        <f t="shared" si="170"/>
        <v>0</v>
      </c>
      <c r="BL297" s="244">
        <f t="shared" si="171"/>
        <v>0</v>
      </c>
      <c r="BM297" s="244">
        <f t="shared" si="172"/>
        <v>0</v>
      </c>
      <c r="BN297" s="244">
        <f t="shared" si="173"/>
        <v>0.80013223944525225</v>
      </c>
      <c r="BO297" s="244">
        <f t="shared" si="174"/>
        <v>0</v>
      </c>
      <c r="BP297" s="244">
        <f t="shared" si="175"/>
        <v>0</v>
      </c>
      <c r="BQ297" s="244">
        <f t="shared" si="176"/>
        <v>0</v>
      </c>
      <c r="BR297" s="244">
        <f t="shared" si="177"/>
        <v>0</v>
      </c>
      <c r="BS297" s="244">
        <f t="shared" si="178"/>
        <v>0</v>
      </c>
      <c r="BT297" s="244">
        <f t="shared" si="179"/>
        <v>0</v>
      </c>
      <c r="BU297" s="244">
        <f t="shared" si="180"/>
        <v>0</v>
      </c>
      <c r="BV297" s="244">
        <f t="shared" si="181"/>
        <v>0</v>
      </c>
      <c r="BW297" s="244">
        <f t="shared" si="182"/>
        <v>0</v>
      </c>
      <c r="BX297" s="244">
        <f t="shared" si="183"/>
        <v>0</v>
      </c>
      <c r="BY297" s="244"/>
      <c r="BZ297" s="244">
        <f t="shared" si="184"/>
        <v>0.20565647921484398</v>
      </c>
      <c r="CA297" s="244">
        <f t="shared" si="185"/>
        <v>0</v>
      </c>
      <c r="CB297" s="244">
        <f t="shared" si="186"/>
        <v>0</v>
      </c>
      <c r="CC297" s="244">
        <f t="shared" si="187"/>
        <v>0</v>
      </c>
      <c r="CD297" s="244">
        <f t="shared" si="188"/>
        <v>0</v>
      </c>
      <c r="CE297" s="244">
        <f t="shared" si="189"/>
        <v>0</v>
      </c>
      <c r="CF297" s="244">
        <f t="shared" si="190"/>
        <v>0</v>
      </c>
      <c r="CG297" s="244">
        <f t="shared" si="191"/>
        <v>0</v>
      </c>
      <c r="CH297" s="244">
        <f t="shared" si="192"/>
        <v>0</v>
      </c>
      <c r="CI297" s="244">
        <f t="shared" si="193"/>
        <v>0</v>
      </c>
      <c r="CJ297" s="244">
        <f t="shared" si="194"/>
        <v>0</v>
      </c>
    </row>
    <row r="298" spans="1:88" ht="60">
      <c r="A298" s="222" t="s">
        <v>3643</v>
      </c>
      <c r="B298" s="232">
        <v>113092</v>
      </c>
      <c r="C298" s="232" t="s">
        <v>2127</v>
      </c>
      <c r="D298" s="232"/>
      <c r="E298" s="232" t="s">
        <v>2128</v>
      </c>
      <c r="F298" s="232"/>
      <c r="G298" s="232">
        <v>3455</v>
      </c>
      <c r="H298" s="232" t="s">
        <v>2129</v>
      </c>
      <c r="I298" s="232" t="s">
        <v>117</v>
      </c>
      <c r="J298" s="232" t="s">
        <v>700</v>
      </c>
      <c r="K298" s="232" t="s">
        <v>2130</v>
      </c>
      <c r="L298" s="232"/>
      <c r="M298" s="232">
        <v>2022</v>
      </c>
      <c r="N298" s="232">
        <v>25929889</v>
      </c>
      <c r="O298" s="239">
        <f t="shared" si="159"/>
        <v>3.6445895317441827E-3</v>
      </c>
      <c r="P298" s="232">
        <v>35.1</v>
      </c>
      <c r="Q298" s="232">
        <v>3.8</v>
      </c>
      <c r="R298" s="232">
        <v>0</v>
      </c>
      <c r="S298" s="232">
        <v>0</v>
      </c>
      <c r="T298" s="232">
        <v>0</v>
      </c>
      <c r="U298" s="232">
        <v>0</v>
      </c>
      <c r="V298" s="232">
        <v>6.1</v>
      </c>
      <c r="W298" s="232">
        <v>55</v>
      </c>
      <c r="X298" s="232">
        <v>0</v>
      </c>
      <c r="Y298" s="232">
        <v>0</v>
      </c>
      <c r="Z298" s="232">
        <v>0</v>
      </c>
      <c r="AA298" s="232">
        <v>0</v>
      </c>
      <c r="AB298" s="232"/>
      <c r="AC298" s="232">
        <v>8.1</v>
      </c>
      <c r="AD298" s="232">
        <v>3.8</v>
      </c>
      <c r="AE298" s="232">
        <v>0</v>
      </c>
      <c r="AF298" s="232">
        <v>0</v>
      </c>
      <c r="AG298" s="232">
        <v>0</v>
      </c>
      <c r="AH298" s="232">
        <v>0</v>
      </c>
      <c r="AI298" s="232">
        <v>55</v>
      </c>
      <c r="AJ298" s="232">
        <v>0</v>
      </c>
      <c r="AK298" s="232">
        <v>0</v>
      </c>
      <c r="AL298" s="232">
        <v>0</v>
      </c>
      <c r="AM298" s="232">
        <v>0</v>
      </c>
      <c r="AN298" s="233"/>
      <c r="AO298" s="223">
        <f t="shared" si="196"/>
        <v>27</v>
      </c>
      <c r="AP298" s="223">
        <f t="shared" si="196"/>
        <v>0</v>
      </c>
      <c r="AQ298" s="223">
        <f t="shared" si="196"/>
        <v>0</v>
      </c>
      <c r="AR298" s="223">
        <f t="shared" si="196"/>
        <v>0</v>
      </c>
      <c r="AS298" s="223">
        <f t="shared" si="196"/>
        <v>0</v>
      </c>
      <c r="AT298" s="223">
        <f t="shared" si="196"/>
        <v>0</v>
      </c>
      <c r="AU298" s="223">
        <f t="shared" si="195"/>
        <v>0</v>
      </c>
      <c r="AV298" s="223">
        <f t="shared" si="195"/>
        <v>0</v>
      </c>
      <c r="AW298" s="223">
        <f t="shared" si="195"/>
        <v>0</v>
      </c>
      <c r="AX298" s="223">
        <f t="shared" si="195"/>
        <v>0</v>
      </c>
      <c r="AY298" s="223">
        <f t="shared" si="195"/>
        <v>0</v>
      </c>
      <c r="AZ298" s="242"/>
      <c r="BA298" s="244">
        <f t="shared" si="160"/>
        <v>0.12792509256422083</v>
      </c>
      <c r="BB298" s="244">
        <f t="shared" si="161"/>
        <v>1.3849440220627894E-2</v>
      </c>
      <c r="BC298" s="244">
        <f t="shared" si="162"/>
        <v>0</v>
      </c>
      <c r="BD298" s="244">
        <f t="shared" si="163"/>
        <v>0</v>
      </c>
      <c r="BE298" s="244">
        <f t="shared" si="164"/>
        <v>0</v>
      </c>
      <c r="BF298" s="244">
        <f t="shared" si="165"/>
        <v>0</v>
      </c>
      <c r="BG298" s="244">
        <f t="shared" si="166"/>
        <v>2.2231996143639514E-2</v>
      </c>
      <c r="BH298" s="244">
        <f t="shared" si="167"/>
        <v>0.20045242424593004</v>
      </c>
      <c r="BI298" s="244">
        <f t="shared" si="168"/>
        <v>0</v>
      </c>
      <c r="BJ298" s="244">
        <f t="shared" si="169"/>
        <v>0</v>
      </c>
      <c r="BK298" s="244">
        <f t="shared" si="170"/>
        <v>0</v>
      </c>
      <c r="BL298" s="244">
        <f t="shared" si="171"/>
        <v>0</v>
      </c>
      <c r="BM298" s="244">
        <f t="shared" si="172"/>
        <v>0</v>
      </c>
      <c r="BN298" s="244">
        <f t="shared" si="173"/>
        <v>2.9521175207127878E-2</v>
      </c>
      <c r="BO298" s="244">
        <f t="shared" si="174"/>
        <v>1.3849440220627894E-2</v>
      </c>
      <c r="BP298" s="244">
        <f t="shared" si="175"/>
        <v>0</v>
      </c>
      <c r="BQ298" s="244">
        <f t="shared" si="176"/>
        <v>0</v>
      </c>
      <c r="BR298" s="244">
        <f t="shared" si="177"/>
        <v>0</v>
      </c>
      <c r="BS298" s="244">
        <f t="shared" si="178"/>
        <v>0</v>
      </c>
      <c r="BT298" s="244">
        <f t="shared" si="179"/>
        <v>0.20045242424593004</v>
      </c>
      <c r="BU298" s="244">
        <f t="shared" si="180"/>
        <v>0</v>
      </c>
      <c r="BV298" s="244">
        <f t="shared" si="181"/>
        <v>0</v>
      </c>
      <c r="BW298" s="244">
        <f t="shared" si="182"/>
        <v>0</v>
      </c>
      <c r="BX298" s="244">
        <f t="shared" si="183"/>
        <v>0</v>
      </c>
      <c r="BY298" s="244"/>
      <c r="BZ298" s="244">
        <f t="shared" si="184"/>
        <v>9.8403917357092932E-2</v>
      </c>
      <c r="CA298" s="244">
        <f t="shared" si="185"/>
        <v>0</v>
      </c>
      <c r="CB298" s="244">
        <f t="shared" si="186"/>
        <v>0</v>
      </c>
      <c r="CC298" s="244">
        <f t="shared" si="187"/>
        <v>0</v>
      </c>
      <c r="CD298" s="244">
        <f t="shared" si="188"/>
        <v>0</v>
      </c>
      <c r="CE298" s="244">
        <f t="shared" si="189"/>
        <v>0</v>
      </c>
      <c r="CF298" s="244">
        <f t="shared" si="190"/>
        <v>0</v>
      </c>
      <c r="CG298" s="244">
        <f t="shared" si="191"/>
        <v>0</v>
      </c>
      <c r="CH298" s="244">
        <f t="shared" si="192"/>
        <v>0</v>
      </c>
      <c r="CI298" s="244">
        <f t="shared" si="193"/>
        <v>0</v>
      </c>
      <c r="CJ298" s="244">
        <f t="shared" si="194"/>
        <v>0</v>
      </c>
    </row>
    <row r="299" spans="1:88" ht="60">
      <c r="A299" s="222" t="s">
        <v>3643</v>
      </c>
      <c r="B299" s="232">
        <v>97894</v>
      </c>
      <c r="C299" s="232" t="s">
        <v>2131</v>
      </c>
      <c r="D299" s="232"/>
      <c r="E299" s="232" t="s">
        <v>2132</v>
      </c>
      <c r="F299" s="232"/>
      <c r="G299" s="232">
        <v>3123</v>
      </c>
      <c r="H299" s="232" t="s">
        <v>2133</v>
      </c>
      <c r="I299" s="232" t="s">
        <v>117</v>
      </c>
      <c r="J299" s="232" t="s">
        <v>700</v>
      </c>
      <c r="K299" s="232" t="s">
        <v>2134</v>
      </c>
      <c r="L299" s="232" t="s">
        <v>2135</v>
      </c>
      <c r="M299" s="232">
        <v>2022</v>
      </c>
      <c r="N299" s="232">
        <v>46961000</v>
      </c>
      <c r="O299" s="239">
        <f t="shared" si="159"/>
        <v>6.6006286799082927E-3</v>
      </c>
      <c r="P299" s="232">
        <v>69.599999999999994</v>
      </c>
      <c r="Q299" s="232">
        <v>2.5</v>
      </c>
      <c r="R299" s="232">
        <v>0</v>
      </c>
      <c r="S299" s="232">
        <v>0</v>
      </c>
      <c r="T299" s="232">
        <v>0</v>
      </c>
      <c r="U299" s="232">
        <v>0</v>
      </c>
      <c r="V299" s="232">
        <v>6.1</v>
      </c>
      <c r="W299" s="232">
        <v>21.8</v>
      </c>
      <c r="X299" s="232">
        <v>0</v>
      </c>
      <c r="Y299" s="232">
        <v>0</v>
      </c>
      <c r="Z299" s="232">
        <v>0</v>
      </c>
      <c r="AA299" s="232">
        <v>0</v>
      </c>
      <c r="AB299" s="232"/>
      <c r="AC299" s="232">
        <v>54.2</v>
      </c>
      <c r="AD299" s="232">
        <v>2.5</v>
      </c>
      <c r="AE299" s="232">
        <v>0</v>
      </c>
      <c r="AF299" s="232">
        <v>0</v>
      </c>
      <c r="AG299" s="232">
        <v>0</v>
      </c>
      <c r="AH299" s="232">
        <v>0</v>
      </c>
      <c r="AI299" s="232">
        <v>21.8</v>
      </c>
      <c r="AJ299" s="232">
        <v>0</v>
      </c>
      <c r="AK299" s="232">
        <v>0</v>
      </c>
      <c r="AL299" s="232">
        <v>0</v>
      </c>
      <c r="AM299" s="232">
        <v>0</v>
      </c>
      <c r="AN299" s="233"/>
      <c r="AO299" s="223">
        <f t="shared" si="196"/>
        <v>15.399999999999991</v>
      </c>
      <c r="AP299" s="223">
        <f t="shared" si="196"/>
        <v>0</v>
      </c>
      <c r="AQ299" s="223">
        <f t="shared" si="196"/>
        <v>0</v>
      </c>
      <c r="AR299" s="223">
        <f t="shared" si="196"/>
        <v>0</v>
      </c>
      <c r="AS299" s="223">
        <f t="shared" si="196"/>
        <v>0</v>
      </c>
      <c r="AT299" s="223">
        <f t="shared" si="196"/>
        <v>0</v>
      </c>
      <c r="AU299" s="223">
        <f t="shared" si="195"/>
        <v>0</v>
      </c>
      <c r="AV299" s="223">
        <f t="shared" si="195"/>
        <v>0</v>
      </c>
      <c r="AW299" s="223">
        <f t="shared" si="195"/>
        <v>0</v>
      </c>
      <c r="AX299" s="223">
        <f t="shared" si="195"/>
        <v>0</v>
      </c>
      <c r="AY299" s="223">
        <f t="shared" si="195"/>
        <v>0</v>
      </c>
      <c r="AZ299" s="242"/>
      <c r="BA299" s="244">
        <f t="shared" si="160"/>
        <v>0.45940375612161716</v>
      </c>
      <c r="BB299" s="244">
        <f t="shared" si="161"/>
        <v>1.6501571699770731E-2</v>
      </c>
      <c r="BC299" s="244">
        <f t="shared" si="162"/>
        <v>0</v>
      </c>
      <c r="BD299" s="244">
        <f t="shared" si="163"/>
        <v>0</v>
      </c>
      <c r="BE299" s="244">
        <f t="shared" si="164"/>
        <v>0</v>
      </c>
      <c r="BF299" s="244">
        <f t="shared" si="165"/>
        <v>0</v>
      </c>
      <c r="BG299" s="244">
        <f t="shared" si="166"/>
        <v>4.0263834947440583E-2</v>
      </c>
      <c r="BH299" s="244">
        <f t="shared" si="167"/>
        <v>0.14389370522200079</v>
      </c>
      <c r="BI299" s="244">
        <f t="shared" si="168"/>
        <v>0</v>
      </c>
      <c r="BJ299" s="244">
        <f t="shared" si="169"/>
        <v>0</v>
      </c>
      <c r="BK299" s="244">
        <f t="shared" si="170"/>
        <v>0</v>
      </c>
      <c r="BL299" s="244">
        <f t="shared" si="171"/>
        <v>0</v>
      </c>
      <c r="BM299" s="244">
        <f t="shared" si="172"/>
        <v>0</v>
      </c>
      <c r="BN299" s="244">
        <f t="shared" si="173"/>
        <v>0.35775407445102947</v>
      </c>
      <c r="BO299" s="244">
        <f t="shared" si="174"/>
        <v>1.6501571699770731E-2</v>
      </c>
      <c r="BP299" s="244">
        <f t="shared" si="175"/>
        <v>0</v>
      </c>
      <c r="BQ299" s="244">
        <f t="shared" si="176"/>
        <v>0</v>
      </c>
      <c r="BR299" s="244">
        <f t="shared" si="177"/>
        <v>0</v>
      </c>
      <c r="BS299" s="244">
        <f t="shared" si="178"/>
        <v>0</v>
      </c>
      <c r="BT299" s="244">
        <f t="shared" si="179"/>
        <v>0.14389370522200079</v>
      </c>
      <c r="BU299" s="244">
        <f t="shared" si="180"/>
        <v>0</v>
      </c>
      <c r="BV299" s="244">
        <f t="shared" si="181"/>
        <v>0</v>
      </c>
      <c r="BW299" s="244">
        <f t="shared" si="182"/>
        <v>0</v>
      </c>
      <c r="BX299" s="244">
        <f t="shared" si="183"/>
        <v>0</v>
      </c>
      <c r="BY299" s="244"/>
      <c r="BZ299" s="244">
        <f t="shared" si="184"/>
        <v>0.10164968167058765</v>
      </c>
      <c r="CA299" s="244">
        <f t="shared" si="185"/>
        <v>0</v>
      </c>
      <c r="CB299" s="244">
        <f t="shared" si="186"/>
        <v>0</v>
      </c>
      <c r="CC299" s="244">
        <f t="shared" si="187"/>
        <v>0</v>
      </c>
      <c r="CD299" s="244">
        <f t="shared" si="188"/>
        <v>0</v>
      </c>
      <c r="CE299" s="244">
        <f t="shared" si="189"/>
        <v>0</v>
      </c>
      <c r="CF299" s="244">
        <f t="shared" si="190"/>
        <v>0</v>
      </c>
      <c r="CG299" s="244">
        <f t="shared" si="191"/>
        <v>0</v>
      </c>
      <c r="CH299" s="244">
        <f t="shared" si="192"/>
        <v>0</v>
      </c>
      <c r="CI299" s="244">
        <f t="shared" si="193"/>
        <v>0</v>
      </c>
      <c r="CJ299" s="244">
        <f t="shared" si="194"/>
        <v>0</v>
      </c>
    </row>
    <row r="300" spans="1:88" ht="60">
      <c r="A300" s="222" t="s">
        <v>3643</v>
      </c>
      <c r="B300" s="232">
        <v>111511</v>
      </c>
      <c r="C300" s="232" t="s">
        <v>2136</v>
      </c>
      <c r="D300" s="232"/>
      <c r="E300" s="232" t="s">
        <v>2137</v>
      </c>
      <c r="F300" s="232" t="s">
        <v>2138</v>
      </c>
      <c r="G300" s="232">
        <v>5630</v>
      </c>
      <c r="H300" s="232" t="s">
        <v>2139</v>
      </c>
      <c r="I300" s="232" t="s">
        <v>116</v>
      </c>
      <c r="J300" s="232" t="s">
        <v>700</v>
      </c>
      <c r="K300" s="232" t="s">
        <v>2140</v>
      </c>
      <c r="L300" s="232" t="s">
        <v>2141</v>
      </c>
      <c r="M300" s="232">
        <v>2022</v>
      </c>
      <c r="N300" s="232">
        <v>62759761</v>
      </c>
      <c r="O300" s="239">
        <f t="shared" si="159"/>
        <v>1.2725724190827483E-2</v>
      </c>
      <c r="P300" s="240">
        <v>93.6</v>
      </c>
      <c r="Q300" s="232">
        <v>0.3</v>
      </c>
      <c r="R300" s="232">
        <v>0</v>
      </c>
      <c r="S300" s="232">
        <v>0</v>
      </c>
      <c r="T300" s="232">
        <v>0</v>
      </c>
      <c r="U300" s="232">
        <v>0</v>
      </c>
      <c r="V300" s="232">
        <v>6.1</v>
      </c>
      <c r="W300" s="232">
        <v>0</v>
      </c>
      <c r="X300" s="232">
        <v>0</v>
      </c>
      <c r="Y300" s="232">
        <v>0</v>
      </c>
      <c r="Z300" s="232">
        <v>0</v>
      </c>
      <c r="AA300" s="232">
        <v>0</v>
      </c>
      <c r="AB300" s="232"/>
      <c r="AC300" s="232">
        <v>88.1</v>
      </c>
      <c r="AD300" s="232">
        <v>0.3</v>
      </c>
      <c r="AE300" s="232">
        <v>0</v>
      </c>
      <c r="AF300" s="232">
        <v>0</v>
      </c>
      <c r="AG300" s="232">
        <v>0</v>
      </c>
      <c r="AH300" s="232">
        <v>0</v>
      </c>
      <c r="AI300" s="232">
        <v>0</v>
      </c>
      <c r="AJ300" s="232">
        <v>0</v>
      </c>
      <c r="AK300" s="232">
        <v>0</v>
      </c>
      <c r="AL300" s="232">
        <v>0</v>
      </c>
      <c r="AM300" s="232">
        <v>0</v>
      </c>
      <c r="AN300" s="233"/>
      <c r="AO300" s="223">
        <f t="shared" si="196"/>
        <v>5.5</v>
      </c>
      <c r="AP300" s="223">
        <f t="shared" si="196"/>
        <v>0</v>
      </c>
      <c r="AQ300" s="223">
        <f t="shared" si="196"/>
        <v>0</v>
      </c>
      <c r="AR300" s="223">
        <f t="shared" si="196"/>
        <v>0</v>
      </c>
      <c r="AS300" s="223">
        <f t="shared" si="196"/>
        <v>0</v>
      </c>
      <c r="AT300" s="223">
        <f t="shared" si="196"/>
        <v>0</v>
      </c>
      <c r="AU300" s="223">
        <f t="shared" si="195"/>
        <v>0</v>
      </c>
      <c r="AV300" s="223">
        <f t="shared" si="195"/>
        <v>0</v>
      </c>
      <c r="AW300" s="223">
        <f t="shared" si="195"/>
        <v>0</v>
      </c>
      <c r="AX300" s="223">
        <f t="shared" si="195"/>
        <v>0</v>
      </c>
      <c r="AY300" s="223">
        <f t="shared" si="195"/>
        <v>0</v>
      </c>
      <c r="AZ300" s="242"/>
      <c r="BA300" s="244">
        <f t="shared" si="160"/>
        <v>1.1911277842614523</v>
      </c>
      <c r="BB300" s="244">
        <f t="shared" si="161"/>
        <v>3.8177172572482448E-3</v>
      </c>
      <c r="BC300" s="244">
        <f t="shared" si="162"/>
        <v>0</v>
      </c>
      <c r="BD300" s="244">
        <f t="shared" si="163"/>
        <v>0</v>
      </c>
      <c r="BE300" s="244">
        <f t="shared" si="164"/>
        <v>0</v>
      </c>
      <c r="BF300" s="244">
        <f t="shared" si="165"/>
        <v>0</v>
      </c>
      <c r="BG300" s="244">
        <f t="shared" si="166"/>
        <v>7.7626917564047646E-2</v>
      </c>
      <c r="BH300" s="244">
        <f t="shared" si="167"/>
        <v>0</v>
      </c>
      <c r="BI300" s="244">
        <f t="shared" si="168"/>
        <v>0</v>
      </c>
      <c r="BJ300" s="244">
        <f t="shared" si="169"/>
        <v>0</v>
      </c>
      <c r="BK300" s="244">
        <f t="shared" si="170"/>
        <v>0</v>
      </c>
      <c r="BL300" s="244">
        <f t="shared" si="171"/>
        <v>0</v>
      </c>
      <c r="BM300" s="244">
        <f t="shared" si="172"/>
        <v>0</v>
      </c>
      <c r="BN300" s="244">
        <f t="shared" si="173"/>
        <v>1.1211363012119011</v>
      </c>
      <c r="BO300" s="244">
        <f t="shared" si="174"/>
        <v>3.8177172572482448E-3</v>
      </c>
      <c r="BP300" s="244">
        <f t="shared" si="175"/>
        <v>0</v>
      </c>
      <c r="BQ300" s="244">
        <f t="shared" si="176"/>
        <v>0</v>
      </c>
      <c r="BR300" s="244">
        <f t="shared" si="177"/>
        <v>0</v>
      </c>
      <c r="BS300" s="244">
        <f t="shared" si="178"/>
        <v>0</v>
      </c>
      <c r="BT300" s="244">
        <f t="shared" si="179"/>
        <v>0</v>
      </c>
      <c r="BU300" s="244">
        <f t="shared" si="180"/>
        <v>0</v>
      </c>
      <c r="BV300" s="244">
        <f t="shared" si="181"/>
        <v>0</v>
      </c>
      <c r="BW300" s="244">
        <f t="shared" si="182"/>
        <v>0</v>
      </c>
      <c r="BX300" s="244">
        <f t="shared" si="183"/>
        <v>0</v>
      </c>
      <c r="BY300" s="244"/>
      <c r="BZ300" s="244">
        <f t="shared" si="184"/>
        <v>6.9991483049551162E-2</v>
      </c>
      <c r="CA300" s="244">
        <f t="shared" si="185"/>
        <v>0</v>
      </c>
      <c r="CB300" s="244">
        <f t="shared" si="186"/>
        <v>0</v>
      </c>
      <c r="CC300" s="244">
        <f t="shared" si="187"/>
        <v>0</v>
      </c>
      <c r="CD300" s="244">
        <f t="shared" si="188"/>
        <v>0</v>
      </c>
      <c r="CE300" s="244">
        <f t="shared" si="189"/>
        <v>0</v>
      </c>
      <c r="CF300" s="244">
        <f t="shared" si="190"/>
        <v>0</v>
      </c>
      <c r="CG300" s="244">
        <f t="shared" si="191"/>
        <v>0</v>
      </c>
      <c r="CH300" s="244">
        <f t="shared" si="192"/>
        <v>0</v>
      </c>
      <c r="CI300" s="244">
        <f t="shared" si="193"/>
        <v>0</v>
      </c>
      <c r="CJ300" s="244">
        <f t="shared" si="194"/>
        <v>0</v>
      </c>
    </row>
    <row r="301" spans="1:88" ht="60">
      <c r="A301" s="222" t="s">
        <v>3643</v>
      </c>
      <c r="B301" s="232">
        <v>82186</v>
      </c>
      <c r="C301" s="232" t="s">
        <v>2142</v>
      </c>
      <c r="D301" s="232"/>
      <c r="E301" s="232" t="s">
        <v>2143</v>
      </c>
      <c r="F301" s="232"/>
      <c r="G301" s="232">
        <v>3011</v>
      </c>
      <c r="H301" s="232" t="s">
        <v>134</v>
      </c>
      <c r="I301" s="232" t="s">
        <v>117</v>
      </c>
      <c r="J301" s="232" t="s">
        <v>700</v>
      </c>
      <c r="K301" s="232" t="s">
        <v>2144</v>
      </c>
      <c r="L301" s="232" t="s">
        <v>2145</v>
      </c>
      <c r="M301" s="232">
        <v>2022</v>
      </c>
      <c r="N301" s="232">
        <v>1479198</v>
      </c>
      <c r="O301" s="239">
        <f t="shared" si="159"/>
        <v>2.0790947258497448E-4</v>
      </c>
      <c r="P301" s="232">
        <v>0</v>
      </c>
      <c r="Q301" s="232">
        <v>93.9</v>
      </c>
      <c r="R301" s="232">
        <v>0</v>
      </c>
      <c r="S301" s="232">
        <v>0</v>
      </c>
      <c r="T301" s="232">
        <v>0</v>
      </c>
      <c r="U301" s="232">
        <v>0</v>
      </c>
      <c r="V301" s="232">
        <v>6.1</v>
      </c>
      <c r="W301" s="232">
        <v>0</v>
      </c>
      <c r="X301" s="232">
        <v>0</v>
      </c>
      <c r="Y301" s="232">
        <v>0</v>
      </c>
      <c r="Z301" s="232">
        <v>0</v>
      </c>
      <c r="AA301" s="232">
        <v>0</v>
      </c>
      <c r="AB301" s="232"/>
      <c r="AC301" s="232">
        <v>0</v>
      </c>
      <c r="AD301" s="232">
        <v>93.9</v>
      </c>
      <c r="AE301" s="232">
        <v>0</v>
      </c>
      <c r="AF301" s="232">
        <v>0</v>
      </c>
      <c r="AG301" s="232">
        <v>0</v>
      </c>
      <c r="AH301" s="232">
        <v>0</v>
      </c>
      <c r="AI301" s="232">
        <v>0</v>
      </c>
      <c r="AJ301" s="232">
        <v>0</v>
      </c>
      <c r="AK301" s="232">
        <v>0</v>
      </c>
      <c r="AL301" s="232">
        <v>0</v>
      </c>
      <c r="AM301" s="232">
        <v>0</v>
      </c>
      <c r="AN301" s="233"/>
      <c r="AO301" s="223">
        <f t="shared" si="196"/>
        <v>0</v>
      </c>
      <c r="AP301" s="223">
        <f t="shared" si="196"/>
        <v>0</v>
      </c>
      <c r="AQ301" s="223">
        <f t="shared" si="196"/>
        <v>0</v>
      </c>
      <c r="AR301" s="223">
        <f t="shared" si="196"/>
        <v>0</v>
      </c>
      <c r="AS301" s="223">
        <f t="shared" si="196"/>
        <v>0</v>
      </c>
      <c r="AT301" s="223">
        <f t="shared" si="196"/>
        <v>0</v>
      </c>
      <c r="AU301" s="223">
        <f t="shared" si="195"/>
        <v>0</v>
      </c>
      <c r="AV301" s="223">
        <f t="shared" si="195"/>
        <v>0</v>
      </c>
      <c r="AW301" s="223">
        <f t="shared" si="195"/>
        <v>0</v>
      </c>
      <c r="AX301" s="223">
        <f t="shared" si="195"/>
        <v>0</v>
      </c>
      <c r="AY301" s="223">
        <f t="shared" si="195"/>
        <v>0</v>
      </c>
      <c r="AZ301" s="242"/>
      <c r="BA301" s="244">
        <f t="shared" si="160"/>
        <v>0</v>
      </c>
      <c r="BB301" s="244">
        <f t="shared" si="161"/>
        <v>1.9522699475729106E-2</v>
      </c>
      <c r="BC301" s="244">
        <f t="shared" si="162"/>
        <v>0</v>
      </c>
      <c r="BD301" s="244">
        <f t="shared" si="163"/>
        <v>0</v>
      </c>
      <c r="BE301" s="244">
        <f t="shared" si="164"/>
        <v>0</v>
      </c>
      <c r="BF301" s="244">
        <f t="shared" si="165"/>
        <v>0</v>
      </c>
      <c r="BG301" s="244">
        <f t="shared" si="166"/>
        <v>1.2682477827683442E-3</v>
      </c>
      <c r="BH301" s="244">
        <f t="shared" si="167"/>
        <v>0</v>
      </c>
      <c r="BI301" s="244">
        <f t="shared" si="168"/>
        <v>0</v>
      </c>
      <c r="BJ301" s="244">
        <f t="shared" si="169"/>
        <v>0</v>
      </c>
      <c r="BK301" s="244">
        <f t="shared" si="170"/>
        <v>0</v>
      </c>
      <c r="BL301" s="244">
        <f t="shared" si="171"/>
        <v>0</v>
      </c>
      <c r="BM301" s="244">
        <f t="shared" si="172"/>
        <v>0</v>
      </c>
      <c r="BN301" s="244">
        <f t="shared" si="173"/>
        <v>0</v>
      </c>
      <c r="BO301" s="244">
        <f t="shared" si="174"/>
        <v>1.9522699475729106E-2</v>
      </c>
      <c r="BP301" s="244">
        <f t="shared" si="175"/>
        <v>0</v>
      </c>
      <c r="BQ301" s="244">
        <f t="shared" si="176"/>
        <v>0</v>
      </c>
      <c r="BR301" s="244">
        <f t="shared" si="177"/>
        <v>0</v>
      </c>
      <c r="BS301" s="244">
        <f t="shared" si="178"/>
        <v>0</v>
      </c>
      <c r="BT301" s="244">
        <f t="shared" si="179"/>
        <v>0</v>
      </c>
      <c r="BU301" s="244">
        <f t="shared" si="180"/>
        <v>0</v>
      </c>
      <c r="BV301" s="244">
        <f t="shared" si="181"/>
        <v>0</v>
      </c>
      <c r="BW301" s="244">
        <f t="shared" si="182"/>
        <v>0</v>
      </c>
      <c r="BX301" s="244">
        <f t="shared" si="183"/>
        <v>0</v>
      </c>
      <c r="BY301" s="244"/>
      <c r="BZ301" s="244">
        <f t="shared" si="184"/>
        <v>0</v>
      </c>
      <c r="CA301" s="244">
        <f t="shared" si="185"/>
        <v>0</v>
      </c>
      <c r="CB301" s="244">
        <f t="shared" si="186"/>
        <v>0</v>
      </c>
      <c r="CC301" s="244">
        <f t="shared" si="187"/>
        <v>0</v>
      </c>
      <c r="CD301" s="244">
        <f t="shared" si="188"/>
        <v>0</v>
      </c>
      <c r="CE301" s="244">
        <f t="shared" si="189"/>
        <v>0</v>
      </c>
      <c r="CF301" s="244">
        <f t="shared" si="190"/>
        <v>0</v>
      </c>
      <c r="CG301" s="244">
        <f t="shared" si="191"/>
        <v>0</v>
      </c>
      <c r="CH301" s="244">
        <f t="shared" si="192"/>
        <v>0</v>
      </c>
      <c r="CI301" s="244">
        <f t="shared" si="193"/>
        <v>0</v>
      </c>
      <c r="CJ301" s="244">
        <f t="shared" si="194"/>
        <v>0</v>
      </c>
    </row>
    <row r="302" spans="1:88" ht="60">
      <c r="A302" s="222" t="s">
        <v>3643</v>
      </c>
      <c r="B302" s="232">
        <v>100847</v>
      </c>
      <c r="C302" s="232" t="s">
        <v>2146</v>
      </c>
      <c r="D302" s="232"/>
      <c r="E302" s="232" t="s">
        <v>2147</v>
      </c>
      <c r="F302" s="232"/>
      <c r="G302" s="232">
        <v>8625</v>
      </c>
      <c r="H302" s="232" t="s">
        <v>2148</v>
      </c>
      <c r="I302" s="232" t="s">
        <v>129</v>
      </c>
      <c r="J302" s="232" t="s">
        <v>700</v>
      </c>
      <c r="K302" s="232" t="s">
        <v>2149</v>
      </c>
      <c r="L302" s="232"/>
      <c r="M302" s="232">
        <v>2022</v>
      </c>
      <c r="N302" s="232">
        <v>19154849</v>
      </c>
      <c r="O302" s="239">
        <f t="shared" si="159"/>
        <v>2.2363269149122561E-3</v>
      </c>
      <c r="P302" s="232">
        <v>88.53</v>
      </c>
      <c r="Q302" s="232">
        <v>3.83</v>
      </c>
      <c r="R302" s="232">
        <v>0</v>
      </c>
      <c r="S302" s="232">
        <v>1.54</v>
      </c>
      <c r="T302" s="232">
        <v>0</v>
      </c>
      <c r="U302" s="232">
        <v>0</v>
      </c>
      <c r="V302" s="232">
        <v>6.1</v>
      </c>
      <c r="W302" s="232">
        <v>0</v>
      </c>
      <c r="X302" s="232">
        <v>0</v>
      </c>
      <c r="Y302" s="232">
        <v>0</v>
      </c>
      <c r="Z302" s="232">
        <v>0</v>
      </c>
      <c r="AA302" s="232">
        <v>0</v>
      </c>
      <c r="AB302" s="232"/>
      <c r="AC302" s="232">
        <v>32.89</v>
      </c>
      <c r="AD302" s="232">
        <v>3.83</v>
      </c>
      <c r="AE302" s="232">
        <v>0</v>
      </c>
      <c r="AF302" s="232">
        <v>1.54</v>
      </c>
      <c r="AG302" s="232">
        <v>0</v>
      </c>
      <c r="AH302" s="232">
        <v>0</v>
      </c>
      <c r="AI302" s="232">
        <v>0</v>
      </c>
      <c r="AJ302" s="232">
        <v>0</v>
      </c>
      <c r="AK302" s="232">
        <v>0</v>
      </c>
      <c r="AL302" s="232">
        <v>0</v>
      </c>
      <c r="AM302" s="232">
        <v>0</v>
      </c>
      <c r="AN302" s="233"/>
      <c r="AO302" s="223">
        <f t="shared" si="196"/>
        <v>55.64</v>
      </c>
      <c r="AP302" s="223">
        <f t="shared" si="196"/>
        <v>0</v>
      </c>
      <c r="AQ302" s="223">
        <f t="shared" si="196"/>
        <v>0</v>
      </c>
      <c r="AR302" s="223">
        <f t="shared" si="196"/>
        <v>0</v>
      </c>
      <c r="AS302" s="223">
        <f t="shared" si="196"/>
        <v>0</v>
      </c>
      <c r="AT302" s="223">
        <f t="shared" si="196"/>
        <v>0</v>
      </c>
      <c r="AU302" s="223">
        <f t="shared" si="195"/>
        <v>0</v>
      </c>
      <c r="AV302" s="223">
        <f t="shared" si="195"/>
        <v>0</v>
      </c>
      <c r="AW302" s="223">
        <f t="shared" si="195"/>
        <v>0</v>
      </c>
      <c r="AX302" s="223">
        <f t="shared" si="195"/>
        <v>0</v>
      </c>
      <c r="AY302" s="223">
        <f t="shared" si="195"/>
        <v>0</v>
      </c>
      <c r="AZ302" s="242"/>
      <c r="BA302" s="244">
        <f t="shared" si="160"/>
        <v>0.19798202177718202</v>
      </c>
      <c r="BB302" s="244">
        <f t="shared" si="161"/>
        <v>8.5651320841139411E-3</v>
      </c>
      <c r="BC302" s="244">
        <f t="shared" si="162"/>
        <v>0</v>
      </c>
      <c r="BD302" s="244">
        <f t="shared" si="163"/>
        <v>3.4439434489648745E-3</v>
      </c>
      <c r="BE302" s="244">
        <f t="shared" si="164"/>
        <v>0</v>
      </c>
      <c r="BF302" s="244">
        <f t="shared" si="165"/>
        <v>0</v>
      </c>
      <c r="BG302" s="244">
        <f t="shared" si="166"/>
        <v>1.364159418096476E-2</v>
      </c>
      <c r="BH302" s="244">
        <f t="shared" si="167"/>
        <v>0</v>
      </c>
      <c r="BI302" s="244">
        <f t="shared" si="168"/>
        <v>0</v>
      </c>
      <c r="BJ302" s="244">
        <f t="shared" si="169"/>
        <v>0</v>
      </c>
      <c r="BK302" s="244">
        <f t="shared" si="170"/>
        <v>0</v>
      </c>
      <c r="BL302" s="244">
        <f t="shared" si="171"/>
        <v>0</v>
      </c>
      <c r="BM302" s="244">
        <f t="shared" si="172"/>
        <v>0</v>
      </c>
      <c r="BN302" s="244">
        <f t="shared" si="173"/>
        <v>7.3552792231464104E-2</v>
      </c>
      <c r="BO302" s="244">
        <f t="shared" si="174"/>
        <v>8.5651320841139411E-3</v>
      </c>
      <c r="BP302" s="244">
        <f t="shared" si="175"/>
        <v>0</v>
      </c>
      <c r="BQ302" s="244">
        <f t="shared" si="176"/>
        <v>3.4439434489648745E-3</v>
      </c>
      <c r="BR302" s="244">
        <f t="shared" si="177"/>
        <v>0</v>
      </c>
      <c r="BS302" s="244">
        <f t="shared" si="178"/>
        <v>0</v>
      </c>
      <c r="BT302" s="244">
        <f t="shared" si="179"/>
        <v>0</v>
      </c>
      <c r="BU302" s="244">
        <f t="shared" si="180"/>
        <v>0</v>
      </c>
      <c r="BV302" s="244">
        <f t="shared" si="181"/>
        <v>0</v>
      </c>
      <c r="BW302" s="244">
        <f t="shared" si="182"/>
        <v>0</v>
      </c>
      <c r="BX302" s="244">
        <f t="shared" si="183"/>
        <v>0</v>
      </c>
      <c r="BY302" s="244"/>
      <c r="BZ302" s="244">
        <f t="shared" si="184"/>
        <v>0.12442922954571793</v>
      </c>
      <c r="CA302" s="244">
        <f t="shared" si="185"/>
        <v>0</v>
      </c>
      <c r="CB302" s="244">
        <f t="shared" si="186"/>
        <v>0</v>
      </c>
      <c r="CC302" s="244">
        <f t="shared" si="187"/>
        <v>0</v>
      </c>
      <c r="CD302" s="244">
        <f t="shared" si="188"/>
        <v>0</v>
      </c>
      <c r="CE302" s="244">
        <f t="shared" si="189"/>
        <v>0</v>
      </c>
      <c r="CF302" s="244">
        <f t="shared" si="190"/>
        <v>0</v>
      </c>
      <c r="CG302" s="244">
        <f t="shared" si="191"/>
        <v>0</v>
      </c>
      <c r="CH302" s="244">
        <f t="shared" si="192"/>
        <v>0</v>
      </c>
      <c r="CI302" s="244">
        <f t="shared" si="193"/>
        <v>0</v>
      </c>
      <c r="CJ302" s="244">
        <f t="shared" si="194"/>
        <v>0</v>
      </c>
    </row>
    <row r="303" spans="1:88" ht="60">
      <c r="A303" s="222" t="s">
        <v>3643</v>
      </c>
      <c r="B303" s="232">
        <v>118298</v>
      </c>
      <c r="C303" s="232" t="s">
        <v>2150</v>
      </c>
      <c r="D303" s="232"/>
      <c r="E303" s="232" t="s">
        <v>2151</v>
      </c>
      <c r="F303" s="232"/>
      <c r="G303" s="232">
        <v>3506</v>
      </c>
      <c r="H303" s="232" t="s">
        <v>2152</v>
      </c>
      <c r="I303" s="232" t="s">
        <v>117</v>
      </c>
      <c r="J303" s="232" t="s">
        <v>700</v>
      </c>
      <c r="K303" s="232" t="s">
        <v>2153</v>
      </c>
      <c r="L303" s="232" t="s">
        <v>2154</v>
      </c>
      <c r="M303" s="232">
        <v>2022</v>
      </c>
      <c r="N303" s="232">
        <v>12982756</v>
      </c>
      <c r="O303" s="239">
        <f t="shared" si="159"/>
        <v>1.8247982708598936E-3</v>
      </c>
      <c r="P303" s="232">
        <v>84</v>
      </c>
      <c r="Q303" s="232">
        <v>4.7</v>
      </c>
      <c r="R303" s="232">
        <v>0</v>
      </c>
      <c r="S303" s="232">
        <v>0</v>
      </c>
      <c r="T303" s="232">
        <v>0</v>
      </c>
      <c r="U303" s="232">
        <v>0</v>
      </c>
      <c r="V303" s="232">
        <v>6.1</v>
      </c>
      <c r="W303" s="232">
        <v>5.2</v>
      </c>
      <c r="X303" s="232">
        <v>0</v>
      </c>
      <c r="Y303" s="232">
        <v>0</v>
      </c>
      <c r="Z303" s="232">
        <v>0</v>
      </c>
      <c r="AA303" s="232">
        <v>0</v>
      </c>
      <c r="AB303" s="232"/>
      <c r="AC303" s="232">
        <v>84</v>
      </c>
      <c r="AD303" s="232">
        <v>4.7</v>
      </c>
      <c r="AE303" s="232">
        <v>0</v>
      </c>
      <c r="AF303" s="232">
        <v>0</v>
      </c>
      <c r="AG303" s="232">
        <v>0</v>
      </c>
      <c r="AH303" s="232">
        <v>0</v>
      </c>
      <c r="AI303" s="232">
        <v>5.2</v>
      </c>
      <c r="AJ303" s="232">
        <v>0</v>
      </c>
      <c r="AK303" s="232">
        <v>0</v>
      </c>
      <c r="AL303" s="232">
        <v>0</v>
      </c>
      <c r="AM303" s="232">
        <v>0</v>
      </c>
      <c r="AN303" s="233"/>
      <c r="AO303" s="223">
        <f t="shared" si="196"/>
        <v>0</v>
      </c>
      <c r="AP303" s="223">
        <f t="shared" si="196"/>
        <v>0</v>
      </c>
      <c r="AQ303" s="223">
        <f t="shared" si="196"/>
        <v>0</v>
      </c>
      <c r="AR303" s="223">
        <f t="shared" si="196"/>
        <v>0</v>
      </c>
      <c r="AS303" s="223">
        <f t="shared" si="196"/>
        <v>0</v>
      </c>
      <c r="AT303" s="223">
        <f t="shared" si="196"/>
        <v>0</v>
      </c>
      <c r="AU303" s="223">
        <f t="shared" si="195"/>
        <v>0</v>
      </c>
      <c r="AV303" s="223">
        <f t="shared" si="195"/>
        <v>0</v>
      </c>
      <c r="AW303" s="223">
        <f t="shared" si="195"/>
        <v>0</v>
      </c>
      <c r="AX303" s="223">
        <f t="shared" si="195"/>
        <v>0</v>
      </c>
      <c r="AY303" s="223">
        <f t="shared" si="195"/>
        <v>0</v>
      </c>
      <c r="AZ303" s="242"/>
      <c r="BA303" s="244">
        <f t="shared" si="160"/>
        <v>0.15328305475223106</v>
      </c>
      <c r="BB303" s="244">
        <f t="shared" si="161"/>
        <v>8.5765518730415002E-3</v>
      </c>
      <c r="BC303" s="244">
        <f t="shared" si="162"/>
        <v>0</v>
      </c>
      <c r="BD303" s="244">
        <f t="shared" si="163"/>
        <v>0</v>
      </c>
      <c r="BE303" s="244">
        <f t="shared" si="164"/>
        <v>0</v>
      </c>
      <c r="BF303" s="244">
        <f t="shared" si="165"/>
        <v>0</v>
      </c>
      <c r="BG303" s="244">
        <f t="shared" si="166"/>
        <v>1.113126945224535E-2</v>
      </c>
      <c r="BH303" s="244">
        <f t="shared" si="167"/>
        <v>9.4889510084714464E-3</v>
      </c>
      <c r="BI303" s="244">
        <f t="shared" si="168"/>
        <v>0</v>
      </c>
      <c r="BJ303" s="244">
        <f t="shared" si="169"/>
        <v>0</v>
      </c>
      <c r="BK303" s="244">
        <f t="shared" si="170"/>
        <v>0</v>
      </c>
      <c r="BL303" s="244">
        <f t="shared" si="171"/>
        <v>0</v>
      </c>
      <c r="BM303" s="244">
        <f t="shared" si="172"/>
        <v>0</v>
      </c>
      <c r="BN303" s="244">
        <f t="shared" si="173"/>
        <v>0.15328305475223106</v>
      </c>
      <c r="BO303" s="244">
        <f t="shared" si="174"/>
        <v>8.5765518730415002E-3</v>
      </c>
      <c r="BP303" s="244">
        <f t="shared" si="175"/>
        <v>0</v>
      </c>
      <c r="BQ303" s="244">
        <f t="shared" si="176"/>
        <v>0</v>
      </c>
      <c r="BR303" s="244">
        <f t="shared" si="177"/>
        <v>0</v>
      </c>
      <c r="BS303" s="244">
        <f t="shared" si="178"/>
        <v>0</v>
      </c>
      <c r="BT303" s="244">
        <f t="shared" si="179"/>
        <v>9.4889510084714464E-3</v>
      </c>
      <c r="BU303" s="244">
        <f t="shared" si="180"/>
        <v>0</v>
      </c>
      <c r="BV303" s="244">
        <f t="shared" si="181"/>
        <v>0</v>
      </c>
      <c r="BW303" s="244">
        <f t="shared" si="182"/>
        <v>0</v>
      </c>
      <c r="BX303" s="244">
        <f t="shared" si="183"/>
        <v>0</v>
      </c>
      <c r="BY303" s="244"/>
      <c r="BZ303" s="244">
        <f t="shared" si="184"/>
        <v>0</v>
      </c>
      <c r="CA303" s="244">
        <f t="shared" si="185"/>
        <v>0</v>
      </c>
      <c r="CB303" s="244">
        <f t="shared" si="186"/>
        <v>0</v>
      </c>
      <c r="CC303" s="244">
        <f t="shared" si="187"/>
        <v>0</v>
      </c>
      <c r="CD303" s="244">
        <f t="shared" si="188"/>
        <v>0</v>
      </c>
      <c r="CE303" s="244">
        <f t="shared" si="189"/>
        <v>0</v>
      </c>
      <c r="CF303" s="244">
        <f t="shared" si="190"/>
        <v>0</v>
      </c>
      <c r="CG303" s="244">
        <f t="shared" si="191"/>
        <v>0</v>
      </c>
      <c r="CH303" s="244">
        <f t="shared" si="192"/>
        <v>0</v>
      </c>
      <c r="CI303" s="244">
        <f t="shared" si="193"/>
        <v>0</v>
      </c>
      <c r="CJ303" s="244">
        <f t="shared" si="194"/>
        <v>0</v>
      </c>
    </row>
    <row r="304" spans="1:88" ht="60">
      <c r="A304" s="222" t="s">
        <v>3643</v>
      </c>
      <c r="B304" s="232">
        <v>111708</v>
      </c>
      <c r="C304" s="232" t="s">
        <v>2155</v>
      </c>
      <c r="D304" s="232"/>
      <c r="E304" s="232" t="s">
        <v>2156</v>
      </c>
      <c r="F304" s="232"/>
      <c r="G304" s="232">
        <v>8627</v>
      </c>
      <c r="H304" s="232" t="s">
        <v>2157</v>
      </c>
      <c r="I304" s="232" t="s">
        <v>129</v>
      </c>
      <c r="J304" s="232" t="s">
        <v>700</v>
      </c>
      <c r="K304" s="232" t="s">
        <v>2158</v>
      </c>
      <c r="L304" s="232" t="s">
        <v>2159</v>
      </c>
      <c r="M304" s="232">
        <v>2022</v>
      </c>
      <c r="N304" s="232">
        <v>14415945</v>
      </c>
      <c r="O304" s="239">
        <f t="shared" si="159"/>
        <v>1.6830602949360115E-3</v>
      </c>
      <c r="P304" s="232">
        <v>90.1</v>
      </c>
      <c r="Q304" s="232">
        <v>1.5</v>
      </c>
      <c r="R304" s="232">
        <v>0</v>
      </c>
      <c r="S304" s="232">
        <v>0</v>
      </c>
      <c r="T304" s="232">
        <v>0</v>
      </c>
      <c r="U304" s="232">
        <v>0</v>
      </c>
      <c r="V304" s="232">
        <v>6.1</v>
      </c>
      <c r="W304" s="232">
        <v>2.2999999999999998</v>
      </c>
      <c r="X304" s="232">
        <v>0</v>
      </c>
      <c r="Y304" s="232">
        <v>0</v>
      </c>
      <c r="Z304" s="232">
        <v>0</v>
      </c>
      <c r="AA304" s="232">
        <v>0</v>
      </c>
      <c r="AB304" s="232"/>
      <c r="AC304" s="232">
        <v>29.1</v>
      </c>
      <c r="AD304" s="232">
        <v>1.5</v>
      </c>
      <c r="AE304" s="232">
        <v>0</v>
      </c>
      <c r="AF304" s="232">
        <v>0</v>
      </c>
      <c r="AG304" s="232">
        <v>0</v>
      </c>
      <c r="AH304" s="232">
        <v>0</v>
      </c>
      <c r="AI304" s="232">
        <v>2.2999999999999998</v>
      </c>
      <c r="AJ304" s="232">
        <v>0</v>
      </c>
      <c r="AK304" s="232">
        <v>0</v>
      </c>
      <c r="AL304" s="232">
        <v>0</v>
      </c>
      <c r="AM304" s="232">
        <v>0</v>
      </c>
      <c r="AN304" s="233"/>
      <c r="AO304" s="223">
        <f t="shared" si="196"/>
        <v>60.999999999999993</v>
      </c>
      <c r="AP304" s="223">
        <f t="shared" si="196"/>
        <v>0</v>
      </c>
      <c r="AQ304" s="223">
        <f t="shared" si="196"/>
        <v>0</v>
      </c>
      <c r="AR304" s="223">
        <f t="shared" si="196"/>
        <v>0</v>
      </c>
      <c r="AS304" s="223">
        <f t="shared" si="196"/>
        <v>0</v>
      </c>
      <c r="AT304" s="223">
        <f t="shared" si="196"/>
        <v>0</v>
      </c>
      <c r="AU304" s="223">
        <f t="shared" si="195"/>
        <v>0</v>
      </c>
      <c r="AV304" s="223">
        <f t="shared" si="195"/>
        <v>0</v>
      </c>
      <c r="AW304" s="223">
        <f t="shared" si="195"/>
        <v>0</v>
      </c>
      <c r="AX304" s="223">
        <f t="shared" si="195"/>
        <v>0</v>
      </c>
      <c r="AY304" s="223">
        <f t="shared" si="195"/>
        <v>0</v>
      </c>
      <c r="AZ304" s="242"/>
      <c r="BA304" s="244">
        <f t="shared" si="160"/>
        <v>0.15164373257373462</v>
      </c>
      <c r="BB304" s="244">
        <f t="shared" si="161"/>
        <v>2.5245904424040172E-3</v>
      </c>
      <c r="BC304" s="244">
        <f t="shared" si="162"/>
        <v>0</v>
      </c>
      <c r="BD304" s="244">
        <f t="shared" si="163"/>
        <v>0</v>
      </c>
      <c r="BE304" s="244">
        <f t="shared" si="164"/>
        <v>0</v>
      </c>
      <c r="BF304" s="244">
        <f t="shared" si="165"/>
        <v>0</v>
      </c>
      <c r="BG304" s="244">
        <f t="shared" si="166"/>
        <v>1.0266667799109669E-2</v>
      </c>
      <c r="BH304" s="244">
        <f t="shared" si="167"/>
        <v>3.871038678352826E-3</v>
      </c>
      <c r="BI304" s="244">
        <f t="shared" si="168"/>
        <v>0</v>
      </c>
      <c r="BJ304" s="244">
        <f t="shared" si="169"/>
        <v>0</v>
      </c>
      <c r="BK304" s="244">
        <f t="shared" si="170"/>
        <v>0</v>
      </c>
      <c r="BL304" s="244">
        <f t="shared" si="171"/>
        <v>0</v>
      </c>
      <c r="BM304" s="244">
        <f t="shared" si="172"/>
        <v>0</v>
      </c>
      <c r="BN304" s="244">
        <f t="shared" si="173"/>
        <v>4.8977054582637937E-2</v>
      </c>
      <c r="BO304" s="244">
        <f t="shared" si="174"/>
        <v>2.5245904424040172E-3</v>
      </c>
      <c r="BP304" s="244">
        <f t="shared" si="175"/>
        <v>0</v>
      </c>
      <c r="BQ304" s="244">
        <f t="shared" si="176"/>
        <v>0</v>
      </c>
      <c r="BR304" s="244">
        <f t="shared" si="177"/>
        <v>0</v>
      </c>
      <c r="BS304" s="244">
        <f t="shared" si="178"/>
        <v>0</v>
      </c>
      <c r="BT304" s="244">
        <f t="shared" si="179"/>
        <v>3.871038678352826E-3</v>
      </c>
      <c r="BU304" s="244">
        <f t="shared" si="180"/>
        <v>0</v>
      </c>
      <c r="BV304" s="244">
        <f t="shared" si="181"/>
        <v>0</v>
      </c>
      <c r="BW304" s="244">
        <f t="shared" si="182"/>
        <v>0</v>
      </c>
      <c r="BX304" s="244">
        <f t="shared" si="183"/>
        <v>0</v>
      </c>
      <c r="BY304" s="244"/>
      <c r="BZ304" s="244">
        <f t="shared" si="184"/>
        <v>0.10266667799109669</v>
      </c>
      <c r="CA304" s="244">
        <f t="shared" si="185"/>
        <v>0</v>
      </c>
      <c r="CB304" s="244">
        <f t="shared" si="186"/>
        <v>0</v>
      </c>
      <c r="CC304" s="244">
        <f t="shared" si="187"/>
        <v>0</v>
      </c>
      <c r="CD304" s="244">
        <f t="shared" si="188"/>
        <v>0</v>
      </c>
      <c r="CE304" s="244">
        <f t="shared" si="189"/>
        <v>0</v>
      </c>
      <c r="CF304" s="244">
        <f t="shared" si="190"/>
        <v>0</v>
      </c>
      <c r="CG304" s="244">
        <f t="shared" si="191"/>
        <v>0</v>
      </c>
      <c r="CH304" s="244">
        <f t="shared" si="192"/>
        <v>0</v>
      </c>
      <c r="CI304" s="244">
        <f t="shared" si="193"/>
        <v>0</v>
      </c>
      <c r="CJ304" s="244">
        <f t="shared" si="194"/>
        <v>0</v>
      </c>
    </row>
    <row r="305" spans="1:88" ht="60">
      <c r="A305" s="222" t="s">
        <v>3643</v>
      </c>
      <c r="B305" s="232">
        <v>97201</v>
      </c>
      <c r="C305" s="232" t="s">
        <v>2160</v>
      </c>
      <c r="D305" s="232"/>
      <c r="E305" s="232" t="s">
        <v>2161</v>
      </c>
      <c r="F305" s="232"/>
      <c r="G305" s="232">
        <v>5502</v>
      </c>
      <c r="H305" s="232" t="s">
        <v>2162</v>
      </c>
      <c r="I305" s="232" t="s">
        <v>116</v>
      </c>
      <c r="J305" s="232" t="s">
        <v>700</v>
      </c>
      <c r="K305" s="232" t="s">
        <v>2163</v>
      </c>
      <c r="L305" s="232" t="s">
        <v>2164</v>
      </c>
      <c r="M305" s="232">
        <v>2022</v>
      </c>
      <c r="N305" s="232">
        <v>15518809</v>
      </c>
      <c r="O305" s="239">
        <f t="shared" si="159"/>
        <v>3.1467309619635305E-3</v>
      </c>
      <c r="P305" s="240">
        <v>92.1</v>
      </c>
      <c r="Q305" s="232">
        <v>1.7</v>
      </c>
      <c r="R305" s="232">
        <v>0.1</v>
      </c>
      <c r="S305" s="232">
        <v>0</v>
      </c>
      <c r="T305" s="232">
        <v>0</v>
      </c>
      <c r="U305" s="232">
        <v>0</v>
      </c>
      <c r="V305" s="232">
        <v>6.1</v>
      </c>
      <c r="W305" s="232">
        <v>0</v>
      </c>
      <c r="X305" s="232">
        <v>0</v>
      </c>
      <c r="Y305" s="232">
        <v>0</v>
      </c>
      <c r="Z305" s="232">
        <v>0</v>
      </c>
      <c r="AA305" s="232">
        <v>0</v>
      </c>
      <c r="AB305" s="232"/>
      <c r="AC305" s="232">
        <v>69.099999999999994</v>
      </c>
      <c r="AD305" s="232">
        <v>1.7</v>
      </c>
      <c r="AE305" s="232">
        <v>0.1</v>
      </c>
      <c r="AF305" s="232">
        <v>0</v>
      </c>
      <c r="AG305" s="232">
        <v>0</v>
      </c>
      <c r="AH305" s="232">
        <v>0</v>
      </c>
      <c r="AI305" s="232">
        <v>0</v>
      </c>
      <c r="AJ305" s="232">
        <v>0</v>
      </c>
      <c r="AK305" s="232">
        <v>0</v>
      </c>
      <c r="AL305" s="232">
        <v>0</v>
      </c>
      <c r="AM305" s="232">
        <v>0</v>
      </c>
      <c r="AN305" s="233"/>
      <c r="AO305" s="223">
        <f t="shared" si="196"/>
        <v>23</v>
      </c>
      <c r="AP305" s="223">
        <f t="shared" si="196"/>
        <v>0</v>
      </c>
      <c r="AQ305" s="223">
        <f t="shared" si="196"/>
        <v>0</v>
      </c>
      <c r="AR305" s="223">
        <f t="shared" si="196"/>
        <v>0</v>
      </c>
      <c r="AS305" s="223">
        <f t="shared" si="196"/>
        <v>0</v>
      </c>
      <c r="AT305" s="223">
        <f t="shared" si="196"/>
        <v>0</v>
      </c>
      <c r="AU305" s="223">
        <f t="shared" si="195"/>
        <v>0</v>
      </c>
      <c r="AV305" s="223">
        <f t="shared" si="195"/>
        <v>0</v>
      </c>
      <c r="AW305" s="223">
        <f t="shared" si="195"/>
        <v>0</v>
      </c>
      <c r="AX305" s="223">
        <f t="shared" si="195"/>
        <v>0</v>
      </c>
      <c r="AY305" s="223">
        <f t="shared" si="195"/>
        <v>0</v>
      </c>
      <c r="AZ305" s="242"/>
      <c r="BA305" s="244">
        <f t="shared" si="160"/>
        <v>0.28981392159684116</v>
      </c>
      <c r="BB305" s="244">
        <f t="shared" si="161"/>
        <v>5.3494426353380012E-3</v>
      </c>
      <c r="BC305" s="244">
        <f t="shared" si="162"/>
        <v>3.1467309619635309E-4</v>
      </c>
      <c r="BD305" s="244">
        <f t="shared" si="163"/>
        <v>0</v>
      </c>
      <c r="BE305" s="244">
        <f t="shared" si="164"/>
        <v>0</v>
      </c>
      <c r="BF305" s="244">
        <f t="shared" si="165"/>
        <v>0</v>
      </c>
      <c r="BG305" s="244">
        <f t="shared" si="166"/>
        <v>1.9195058867977535E-2</v>
      </c>
      <c r="BH305" s="244">
        <f t="shared" si="167"/>
        <v>0</v>
      </c>
      <c r="BI305" s="244">
        <f t="shared" si="168"/>
        <v>0</v>
      </c>
      <c r="BJ305" s="244">
        <f t="shared" si="169"/>
        <v>0</v>
      </c>
      <c r="BK305" s="244">
        <f t="shared" si="170"/>
        <v>0</v>
      </c>
      <c r="BL305" s="244">
        <f t="shared" si="171"/>
        <v>0</v>
      </c>
      <c r="BM305" s="244">
        <f t="shared" si="172"/>
        <v>0</v>
      </c>
      <c r="BN305" s="244">
        <f t="shared" si="173"/>
        <v>0.21743910947167994</v>
      </c>
      <c r="BO305" s="244">
        <f t="shared" si="174"/>
        <v>5.3494426353380012E-3</v>
      </c>
      <c r="BP305" s="244">
        <f t="shared" si="175"/>
        <v>3.1467309619635309E-4</v>
      </c>
      <c r="BQ305" s="244">
        <f t="shared" si="176"/>
        <v>0</v>
      </c>
      <c r="BR305" s="244">
        <f t="shared" si="177"/>
        <v>0</v>
      </c>
      <c r="BS305" s="244">
        <f t="shared" si="178"/>
        <v>0</v>
      </c>
      <c r="BT305" s="244">
        <f t="shared" si="179"/>
        <v>0</v>
      </c>
      <c r="BU305" s="244">
        <f t="shared" si="180"/>
        <v>0</v>
      </c>
      <c r="BV305" s="244">
        <f t="shared" si="181"/>
        <v>0</v>
      </c>
      <c r="BW305" s="244">
        <f t="shared" si="182"/>
        <v>0</v>
      </c>
      <c r="BX305" s="244">
        <f t="shared" si="183"/>
        <v>0</v>
      </c>
      <c r="BY305" s="244"/>
      <c r="BZ305" s="244">
        <f t="shared" si="184"/>
        <v>7.2374812125161198E-2</v>
      </c>
      <c r="CA305" s="244">
        <f t="shared" si="185"/>
        <v>0</v>
      </c>
      <c r="CB305" s="244">
        <f t="shared" si="186"/>
        <v>0</v>
      </c>
      <c r="CC305" s="244">
        <f t="shared" si="187"/>
        <v>0</v>
      </c>
      <c r="CD305" s="244">
        <f t="shared" si="188"/>
        <v>0</v>
      </c>
      <c r="CE305" s="244">
        <f t="shared" si="189"/>
        <v>0</v>
      </c>
      <c r="CF305" s="244">
        <f t="shared" si="190"/>
        <v>0</v>
      </c>
      <c r="CG305" s="244">
        <f t="shared" si="191"/>
        <v>0</v>
      </c>
      <c r="CH305" s="244">
        <f t="shared" si="192"/>
        <v>0</v>
      </c>
      <c r="CI305" s="244">
        <f t="shared" si="193"/>
        <v>0</v>
      </c>
      <c r="CJ305" s="244">
        <f t="shared" si="194"/>
        <v>0</v>
      </c>
    </row>
    <row r="306" spans="1:88" ht="60">
      <c r="A306" s="222" t="s">
        <v>3643</v>
      </c>
      <c r="B306" s="232">
        <v>102249</v>
      </c>
      <c r="C306" s="232" t="s">
        <v>2165</v>
      </c>
      <c r="D306" s="232"/>
      <c r="E306" s="232" t="s">
        <v>2166</v>
      </c>
      <c r="F306" s="232"/>
      <c r="G306" s="232">
        <v>4703</v>
      </c>
      <c r="H306" s="232" t="s">
        <v>2167</v>
      </c>
      <c r="I306" s="232" t="s">
        <v>699</v>
      </c>
      <c r="J306" s="232" t="s">
        <v>700</v>
      </c>
      <c r="K306" s="232" t="s">
        <v>2168</v>
      </c>
      <c r="L306" s="232" t="s">
        <v>2169</v>
      </c>
      <c r="M306" s="232">
        <v>2022</v>
      </c>
      <c r="N306" s="232">
        <v>7758591</v>
      </c>
      <c r="O306" s="239">
        <f t="shared" si="159"/>
        <v>7.5622735763567787E-3</v>
      </c>
      <c r="P306" s="232">
        <v>55.4</v>
      </c>
      <c r="Q306" s="232">
        <v>0</v>
      </c>
      <c r="R306" s="232">
        <v>0</v>
      </c>
      <c r="S306" s="232">
        <v>0</v>
      </c>
      <c r="T306" s="232">
        <v>0</v>
      </c>
      <c r="U306" s="232">
        <v>0</v>
      </c>
      <c r="V306" s="232">
        <v>6.1</v>
      </c>
      <c r="W306" s="232">
        <v>38.5</v>
      </c>
      <c r="X306" s="232">
        <v>0</v>
      </c>
      <c r="Y306" s="232">
        <v>0</v>
      </c>
      <c r="Z306" s="232">
        <v>0</v>
      </c>
      <c r="AA306" s="232">
        <v>0</v>
      </c>
      <c r="AB306" s="232"/>
      <c r="AC306" s="232">
        <v>55.4</v>
      </c>
      <c r="AD306" s="232">
        <v>0</v>
      </c>
      <c r="AE306" s="232">
        <v>0</v>
      </c>
      <c r="AF306" s="232">
        <v>0</v>
      </c>
      <c r="AG306" s="232">
        <v>0</v>
      </c>
      <c r="AH306" s="232">
        <v>0</v>
      </c>
      <c r="AI306" s="232">
        <v>38.5</v>
      </c>
      <c r="AJ306" s="232">
        <v>0</v>
      </c>
      <c r="AK306" s="232">
        <v>0</v>
      </c>
      <c r="AL306" s="232">
        <v>0</v>
      </c>
      <c r="AM306" s="232">
        <v>0</v>
      </c>
      <c r="AN306" s="233"/>
      <c r="AO306" s="223">
        <f t="shared" si="196"/>
        <v>0</v>
      </c>
      <c r="AP306" s="223">
        <f t="shared" si="196"/>
        <v>0</v>
      </c>
      <c r="AQ306" s="223">
        <f t="shared" si="196"/>
        <v>0</v>
      </c>
      <c r="AR306" s="223">
        <f t="shared" si="196"/>
        <v>0</v>
      </c>
      <c r="AS306" s="223">
        <f t="shared" si="196"/>
        <v>0</v>
      </c>
      <c r="AT306" s="223">
        <f t="shared" si="196"/>
        <v>0</v>
      </c>
      <c r="AU306" s="223">
        <f t="shared" si="195"/>
        <v>0</v>
      </c>
      <c r="AV306" s="223">
        <f t="shared" si="195"/>
        <v>0</v>
      </c>
      <c r="AW306" s="223">
        <f t="shared" si="195"/>
        <v>0</v>
      </c>
      <c r="AX306" s="223">
        <f t="shared" si="195"/>
        <v>0</v>
      </c>
      <c r="AY306" s="223">
        <f t="shared" si="195"/>
        <v>0</v>
      </c>
      <c r="AZ306" s="242"/>
      <c r="BA306" s="244">
        <f t="shared" si="160"/>
        <v>0.41894995613016556</v>
      </c>
      <c r="BB306" s="244">
        <f t="shared" si="161"/>
        <v>0</v>
      </c>
      <c r="BC306" s="244">
        <f t="shared" si="162"/>
        <v>0</v>
      </c>
      <c r="BD306" s="244">
        <f t="shared" si="163"/>
        <v>0</v>
      </c>
      <c r="BE306" s="244">
        <f t="shared" si="164"/>
        <v>0</v>
      </c>
      <c r="BF306" s="244">
        <f t="shared" si="165"/>
        <v>0</v>
      </c>
      <c r="BG306" s="244">
        <f t="shared" si="166"/>
        <v>4.6129868815776347E-2</v>
      </c>
      <c r="BH306" s="244">
        <f t="shared" si="167"/>
        <v>0.29114753268973598</v>
      </c>
      <c r="BI306" s="244">
        <f t="shared" si="168"/>
        <v>0</v>
      </c>
      <c r="BJ306" s="244">
        <f t="shared" si="169"/>
        <v>0</v>
      </c>
      <c r="BK306" s="244">
        <f t="shared" si="170"/>
        <v>0</v>
      </c>
      <c r="BL306" s="244">
        <f t="shared" si="171"/>
        <v>0</v>
      </c>
      <c r="BM306" s="244">
        <f t="shared" si="172"/>
        <v>0</v>
      </c>
      <c r="BN306" s="244">
        <f t="shared" si="173"/>
        <v>0.41894995613016556</v>
      </c>
      <c r="BO306" s="244">
        <f t="shared" si="174"/>
        <v>0</v>
      </c>
      <c r="BP306" s="244">
        <f t="shared" si="175"/>
        <v>0</v>
      </c>
      <c r="BQ306" s="244">
        <f t="shared" si="176"/>
        <v>0</v>
      </c>
      <c r="BR306" s="244">
        <f t="shared" si="177"/>
        <v>0</v>
      </c>
      <c r="BS306" s="244">
        <f t="shared" si="178"/>
        <v>0</v>
      </c>
      <c r="BT306" s="244">
        <f t="shared" si="179"/>
        <v>0.29114753268973598</v>
      </c>
      <c r="BU306" s="244">
        <f t="shared" si="180"/>
        <v>0</v>
      </c>
      <c r="BV306" s="244">
        <f t="shared" si="181"/>
        <v>0</v>
      </c>
      <c r="BW306" s="244">
        <f t="shared" si="182"/>
        <v>0</v>
      </c>
      <c r="BX306" s="244">
        <f t="shared" si="183"/>
        <v>0</v>
      </c>
      <c r="BY306" s="244"/>
      <c r="BZ306" s="244">
        <f t="shared" si="184"/>
        <v>0</v>
      </c>
      <c r="CA306" s="244">
        <f t="shared" si="185"/>
        <v>0</v>
      </c>
      <c r="CB306" s="244">
        <f t="shared" si="186"/>
        <v>0</v>
      </c>
      <c r="CC306" s="244">
        <f t="shared" si="187"/>
        <v>0</v>
      </c>
      <c r="CD306" s="244">
        <f t="shared" si="188"/>
        <v>0</v>
      </c>
      <c r="CE306" s="244">
        <f t="shared" si="189"/>
        <v>0</v>
      </c>
      <c r="CF306" s="244">
        <f t="shared" si="190"/>
        <v>0</v>
      </c>
      <c r="CG306" s="244">
        <f t="shared" si="191"/>
        <v>0</v>
      </c>
      <c r="CH306" s="244">
        <f t="shared" si="192"/>
        <v>0</v>
      </c>
      <c r="CI306" s="244">
        <f t="shared" si="193"/>
        <v>0</v>
      </c>
      <c r="CJ306" s="244">
        <f t="shared" si="194"/>
        <v>0</v>
      </c>
    </row>
    <row r="307" spans="1:88" ht="60">
      <c r="A307" s="222" t="s">
        <v>3643</v>
      </c>
      <c r="B307" s="232">
        <v>93512</v>
      </c>
      <c r="C307" s="232" t="s">
        <v>2170</v>
      </c>
      <c r="D307" s="232"/>
      <c r="E307" s="232" t="s">
        <v>2171</v>
      </c>
      <c r="F307" s="232"/>
      <c r="G307" s="232">
        <v>8280</v>
      </c>
      <c r="H307" s="232" t="s">
        <v>2172</v>
      </c>
      <c r="I307" s="232" t="s">
        <v>126</v>
      </c>
      <c r="J307" s="232" t="s">
        <v>700</v>
      </c>
      <c r="K307" s="232" t="s">
        <v>2173</v>
      </c>
      <c r="L307" s="232" t="s">
        <v>2174</v>
      </c>
      <c r="M307" s="232">
        <v>2022</v>
      </c>
      <c r="N307" s="232">
        <v>109177433</v>
      </c>
      <c r="O307" s="239">
        <f t="shared" si="159"/>
        <v>6.6653525393553917E-2</v>
      </c>
      <c r="P307" s="232">
        <v>70.069999999999993</v>
      </c>
      <c r="Q307" s="232">
        <v>2.41</v>
      </c>
      <c r="R307" s="232">
        <v>0</v>
      </c>
      <c r="S307" s="232">
        <v>0.01</v>
      </c>
      <c r="T307" s="232">
        <v>2.27</v>
      </c>
      <c r="U307" s="232">
        <v>0</v>
      </c>
      <c r="V307" s="232">
        <v>6.1</v>
      </c>
      <c r="W307" s="232">
        <v>19.14</v>
      </c>
      <c r="X307" s="232">
        <v>0</v>
      </c>
      <c r="Y307" s="232">
        <v>0</v>
      </c>
      <c r="Z307" s="232">
        <v>0</v>
      </c>
      <c r="AA307" s="232">
        <v>0</v>
      </c>
      <c r="AB307" s="232"/>
      <c r="AC307" s="232">
        <v>69.790000000000006</v>
      </c>
      <c r="AD307" s="232">
        <v>2.41</v>
      </c>
      <c r="AE307" s="232">
        <v>0</v>
      </c>
      <c r="AF307" s="232">
        <v>0.01</v>
      </c>
      <c r="AG307" s="232">
        <v>2.27</v>
      </c>
      <c r="AH307" s="232">
        <v>0</v>
      </c>
      <c r="AI307" s="232">
        <v>19.14</v>
      </c>
      <c r="AJ307" s="232">
        <v>0</v>
      </c>
      <c r="AK307" s="232">
        <v>0</v>
      </c>
      <c r="AL307" s="232">
        <v>0</v>
      </c>
      <c r="AM307" s="232">
        <v>0</v>
      </c>
      <c r="AN307" s="233"/>
      <c r="AO307" s="223">
        <f t="shared" si="196"/>
        <v>0.27999999999998693</v>
      </c>
      <c r="AP307" s="223">
        <f t="shared" si="196"/>
        <v>0</v>
      </c>
      <c r="AQ307" s="223">
        <f t="shared" si="196"/>
        <v>0</v>
      </c>
      <c r="AR307" s="223">
        <f t="shared" si="196"/>
        <v>0</v>
      </c>
      <c r="AS307" s="223">
        <f t="shared" si="196"/>
        <v>0</v>
      </c>
      <c r="AT307" s="223">
        <f t="shared" si="196"/>
        <v>0</v>
      </c>
      <c r="AU307" s="223">
        <f t="shared" si="195"/>
        <v>0</v>
      </c>
      <c r="AV307" s="223">
        <f t="shared" si="195"/>
        <v>0</v>
      </c>
      <c r="AW307" s="223">
        <f t="shared" si="195"/>
        <v>0</v>
      </c>
      <c r="AX307" s="223">
        <f t="shared" si="195"/>
        <v>0</v>
      </c>
      <c r="AY307" s="223">
        <f t="shared" si="195"/>
        <v>0</v>
      </c>
      <c r="AZ307" s="242"/>
      <c r="BA307" s="244">
        <f t="shared" si="160"/>
        <v>4.6704125243263226</v>
      </c>
      <c r="BB307" s="244">
        <f t="shared" si="161"/>
        <v>0.16063499619846494</v>
      </c>
      <c r="BC307" s="244">
        <f t="shared" si="162"/>
        <v>0</v>
      </c>
      <c r="BD307" s="244">
        <f t="shared" si="163"/>
        <v>6.6653525393553916E-4</v>
      </c>
      <c r="BE307" s="244">
        <f t="shared" si="164"/>
        <v>0.15130350264336739</v>
      </c>
      <c r="BF307" s="244">
        <f t="shared" si="165"/>
        <v>0</v>
      </c>
      <c r="BG307" s="244">
        <f t="shared" si="166"/>
        <v>0.40658650490067888</v>
      </c>
      <c r="BH307" s="244">
        <f t="shared" si="167"/>
        <v>1.2757484760326221</v>
      </c>
      <c r="BI307" s="244">
        <f t="shared" si="168"/>
        <v>0</v>
      </c>
      <c r="BJ307" s="244">
        <f t="shared" si="169"/>
        <v>0</v>
      </c>
      <c r="BK307" s="244">
        <f t="shared" si="170"/>
        <v>0</v>
      </c>
      <c r="BL307" s="244">
        <f t="shared" si="171"/>
        <v>0</v>
      </c>
      <c r="BM307" s="244">
        <f t="shared" si="172"/>
        <v>0</v>
      </c>
      <c r="BN307" s="244">
        <f t="shared" si="173"/>
        <v>4.6517495372161282</v>
      </c>
      <c r="BO307" s="244">
        <f t="shared" si="174"/>
        <v>0.16063499619846494</v>
      </c>
      <c r="BP307" s="244">
        <f t="shared" si="175"/>
        <v>0</v>
      </c>
      <c r="BQ307" s="244">
        <f t="shared" si="176"/>
        <v>6.6653525393553916E-4</v>
      </c>
      <c r="BR307" s="244">
        <f t="shared" si="177"/>
        <v>0.15130350264336739</v>
      </c>
      <c r="BS307" s="244">
        <f t="shared" si="178"/>
        <v>0</v>
      </c>
      <c r="BT307" s="244">
        <f t="shared" si="179"/>
        <v>1.2757484760326221</v>
      </c>
      <c r="BU307" s="244">
        <f t="shared" si="180"/>
        <v>0</v>
      </c>
      <c r="BV307" s="244">
        <f t="shared" si="181"/>
        <v>0</v>
      </c>
      <c r="BW307" s="244">
        <f t="shared" si="182"/>
        <v>0</v>
      </c>
      <c r="BX307" s="244">
        <f t="shared" si="183"/>
        <v>0</v>
      </c>
      <c r="BY307" s="244"/>
      <c r="BZ307" s="244">
        <f t="shared" si="184"/>
        <v>1.8662987110194224E-2</v>
      </c>
      <c r="CA307" s="244">
        <f t="shared" si="185"/>
        <v>0</v>
      </c>
      <c r="CB307" s="244">
        <f t="shared" si="186"/>
        <v>0</v>
      </c>
      <c r="CC307" s="244">
        <f t="shared" si="187"/>
        <v>0</v>
      </c>
      <c r="CD307" s="244">
        <f t="shared" si="188"/>
        <v>0</v>
      </c>
      <c r="CE307" s="244">
        <f t="shared" si="189"/>
        <v>0</v>
      </c>
      <c r="CF307" s="244">
        <f t="shared" si="190"/>
        <v>0</v>
      </c>
      <c r="CG307" s="244">
        <f t="shared" si="191"/>
        <v>0</v>
      </c>
      <c r="CH307" s="244">
        <f t="shared" si="192"/>
        <v>0</v>
      </c>
      <c r="CI307" s="244">
        <f t="shared" si="193"/>
        <v>0</v>
      </c>
      <c r="CJ307" s="244">
        <f t="shared" si="194"/>
        <v>0</v>
      </c>
    </row>
    <row r="308" spans="1:88" ht="60">
      <c r="A308" s="222" t="s">
        <v>3643</v>
      </c>
      <c r="B308" s="232">
        <v>97577</v>
      </c>
      <c r="C308" s="232" t="s">
        <v>2175</v>
      </c>
      <c r="D308" s="232"/>
      <c r="E308" s="232" t="s">
        <v>2176</v>
      </c>
      <c r="F308" s="232"/>
      <c r="G308" s="232">
        <v>3053</v>
      </c>
      <c r="H308" s="232" t="s">
        <v>2177</v>
      </c>
      <c r="I308" s="232" t="s">
        <v>117</v>
      </c>
      <c r="J308" s="232" t="s">
        <v>700</v>
      </c>
      <c r="K308" s="232" t="s">
        <v>2178</v>
      </c>
      <c r="L308" s="232" t="s">
        <v>2179</v>
      </c>
      <c r="M308" s="232">
        <v>2022</v>
      </c>
      <c r="N308" s="232">
        <v>26244467</v>
      </c>
      <c r="O308" s="239">
        <f t="shared" si="159"/>
        <v>3.6888052121783342E-3</v>
      </c>
      <c r="P308" s="232">
        <v>89.12</v>
      </c>
      <c r="Q308" s="232">
        <v>2.46</v>
      </c>
      <c r="R308" s="232">
        <v>0</v>
      </c>
      <c r="S308" s="232">
        <v>0</v>
      </c>
      <c r="T308" s="232">
        <v>0</v>
      </c>
      <c r="U308" s="232">
        <v>0</v>
      </c>
      <c r="V308" s="232">
        <v>6.1</v>
      </c>
      <c r="W308" s="232">
        <v>2.3199999999999998</v>
      </c>
      <c r="X308" s="232">
        <v>0</v>
      </c>
      <c r="Y308" s="232">
        <v>0</v>
      </c>
      <c r="Z308" s="232">
        <v>0</v>
      </c>
      <c r="AA308" s="232">
        <v>0</v>
      </c>
      <c r="AB308" s="232"/>
      <c r="AC308" s="232">
        <v>0.35</v>
      </c>
      <c r="AD308" s="232">
        <v>2.46</v>
      </c>
      <c r="AE308" s="232">
        <v>0</v>
      </c>
      <c r="AF308" s="232">
        <v>0</v>
      </c>
      <c r="AG308" s="232">
        <v>0</v>
      </c>
      <c r="AH308" s="232">
        <v>0</v>
      </c>
      <c r="AI308" s="232">
        <v>2.3199999999999998</v>
      </c>
      <c r="AJ308" s="232">
        <v>0</v>
      </c>
      <c r="AK308" s="232">
        <v>0</v>
      </c>
      <c r="AL308" s="232">
        <v>0</v>
      </c>
      <c r="AM308" s="232">
        <v>0</v>
      </c>
      <c r="AN308" s="233"/>
      <c r="AO308" s="223">
        <f t="shared" si="196"/>
        <v>88.77000000000001</v>
      </c>
      <c r="AP308" s="223">
        <f t="shared" si="196"/>
        <v>0</v>
      </c>
      <c r="AQ308" s="223">
        <f t="shared" si="196"/>
        <v>0</v>
      </c>
      <c r="AR308" s="223">
        <f t="shared" si="196"/>
        <v>0</v>
      </c>
      <c r="AS308" s="223">
        <f t="shared" si="196"/>
        <v>0</v>
      </c>
      <c r="AT308" s="223">
        <f t="shared" si="196"/>
        <v>0</v>
      </c>
      <c r="AU308" s="223">
        <f t="shared" si="195"/>
        <v>0</v>
      </c>
      <c r="AV308" s="223">
        <f t="shared" si="195"/>
        <v>0</v>
      </c>
      <c r="AW308" s="223">
        <f t="shared" si="195"/>
        <v>0</v>
      </c>
      <c r="AX308" s="223">
        <f t="shared" si="195"/>
        <v>0</v>
      </c>
      <c r="AY308" s="223">
        <f t="shared" si="195"/>
        <v>0</v>
      </c>
      <c r="AZ308" s="242"/>
      <c r="BA308" s="244">
        <f t="shared" si="160"/>
        <v>0.32874632050933317</v>
      </c>
      <c r="BB308" s="244">
        <f t="shared" si="161"/>
        <v>9.074460821958702E-3</v>
      </c>
      <c r="BC308" s="244">
        <f t="shared" si="162"/>
        <v>0</v>
      </c>
      <c r="BD308" s="244">
        <f t="shared" si="163"/>
        <v>0</v>
      </c>
      <c r="BE308" s="244">
        <f t="shared" si="164"/>
        <v>0</v>
      </c>
      <c r="BF308" s="244">
        <f t="shared" si="165"/>
        <v>0</v>
      </c>
      <c r="BG308" s="244">
        <f t="shared" si="166"/>
        <v>2.2501711794287838E-2</v>
      </c>
      <c r="BH308" s="244">
        <f t="shared" si="167"/>
        <v>8.5580280922537347E-3</v>
      </c>
      <c r="BI308" s="244">
        <f t="shared" si="168"/>
        <v>0</v>
      </c>
      <c r="BJ308" s="244">
        <f t="shared" si="169"/>
        <v>0</v>
      </c>
      <c r="BK308" s="244">
        <f t="shared" si="170"/>
        <v>0</v>
      </c>
      <c r="BL308" s="244">
        <f t="shared" si="171"/>
        <v>0</v>
      </c>
      <c r="BM308" s="244">
        <f t="shared" si="172"/>
        <v>0</v>
      </c>
      <c r="BN308" s="244">
        <f t="shared" si="173"/>
        <v>1.2910818242624169E-3</v>
      </c>
      <c r="BO308" s="244">
        <f t="shared" si="174"/>
        <v>9.074460821958702E-3</v>
      </c>
      <c r="BP308" s="244">
        <f t="shared" si="175"/>
        <v>0</v>
      </c>
      <c r="BQ308" s="244">
        <f t="shared" si="176"/>
        <v>0</v>
      </c>
      <c r="BR308" s="244">
        <f t="shared" si="177"/>
        <v>0</v>
      </c>
      <c r="BS308" s="244">
        <f t="shared" si="178"/>
        <v>0</v>
      </c>
      <c r="BT308" s="244">
        <f t="shared" si="179"/>
        <v>8.5580280922537347E-3</v>
      </c>
      <c r="BU308" s="244">
        <f t="shared" si="180"/>
        <v>0</v>
      </c>
      <c r="BV308" s="244">
        <f t="shared" si="181"/>
        <v>0</v>
      </c>
      <c r="BW308" s="244">
        <f t="shared" si="182"/>
        <v>0</v>
      </c>
      <c r="BX308" s="244">
        <f t="shared" si="183"/>
        <v>0</v>
      </c>
      <c r="BY308" s="244"/>
      <c r="BZ308" s="244">
        <f t="shared" si="184"/>
        <v>0.32745523868507076</v>
      </c>
      <c r="CA308" s="244">
        <f t="shared" si="185"/>
        <v>0</v>
      </c>
      <c r="CB308" s="244">
        <f t="shared" si="186"/>
        <v>0</v>
      </c>
      <c r="CC308" s="244">
        <f t="shared" si="187"/>
        <v>0</v>
      </c>
      <c r="CD308" s="244">
        <f t="shared" si="188"/>
        <v>0</v>
      </c>
      <c r="CE308" s="244">
        <f t="shared" si="189"/>
        <v>0</v>
      </c>
      <c r="CF308" s="244">
        <f t="shared" si="190"/>
        <v>0</v>
      </c>
      <c r="CG308" s="244">
        <f t="shared" si="191"/>
        <v>0</v>
      </c>
      <c r="CH308" s="244">
        <f t="shared" si="192"/>
        <v>0</v>
      </c>
      <c r="CI308" s="244">
        <f t="shared" si="193"/>
        <v>0</v>
      </c>
      <c r="CJ308" s="244">
        <f t="shared" si="194"/>
        <v>0</v>
      </c>
    </row>
    <row r="309" spans="1:88" ht="75">
      <c r="A309" s="222" t="s">
        <v>3643</v>
      </c>
      <c r="B309" s="232">
        <v>129761</v>
      </c>
      <c r="C309" s="232" t="s">
        <v>2180</v>
      </c>
      <c r="D309" s="232"/>
      <c r="E309" s="232" t="s">
        <v>2181</v>
      </c>
      <c r="F309" s="232"/>
      <c r="G309" s="232">
        <v>5073</v>
      </c>
      <c r="H309" s="232" t="s">
        <v>2182</v>
      </c>
      <c r="I309" s="232" t="s">
        <v>116</v>
      </c>
      <c r="J309" s="232" t="s">
        <v>700</v>
      </c>
      <c r="K309" s="232" t="s">
        <v>2183</v>
      </c>
      <c r="L309" s="232" t="s">
        <v>2184</v>
      </c>
      <c r="M309" s="232">
        <v>2022</v>
      </c>
      <c r="N309" s="232">
        <v>26074981</v>
      </c>
      <c r="O309" s="239">
        <f t="shared" si="159"/>
        <v>5.287193755997047E-3</v>
      </c>
      <c r="P309" s="240">
        <v>61.4</v>
      </c>
      <c r="Q309" s="232">
        <v>8.6999999999999993</v>
      </c>
      <c r="R309" s="232">
        <v>0</v>
      </c>
      <c r="S309" s="232">
        <v>0</v>
      </c>
      <c r="T309" s="232">
        <v>0</v>
      </c>
      <c r="U309" s="232">
        <v>0</v>
      </c>
      <c r="V309" s="232">
        <v>6.1</v>
      </c>
      <c r="W309" s="232">
        <v>23.8</v>
      </c>
      <c r="X309" s="232">
        <v>0</v>
      </c>
      <c r="Y309" s="232">
        <v>0</v>
      </c>
      <c r="Z309" s="232">
        <v>0</v>
      </c>
      <c r="AA309" s="232">
        <v>0</v>
      </c>
      <c r="AB309" s="232"/>
      <c r="AC309" s="232">
        <v>34.5</v>
      </c>
      <c r="AD309" s="232">
        <v>8.6999999999999993</v>
      </c>
      <c r="AE309" s="232">
        <v>0</v>
      </c>
      <c r="AF309" s="232">
        <v>0</v>
      </c>
      <c r="AG309" s="232">
        <v>0</v>
      </c>
      <c r="AH309" s="232">
        <v>0</v>
      </c>
      <c r="AI309" s="232">
        <v>23.8</v>
      </c>
      <c r="AJ309" s="232">
        <v>0</v>
      </c>
      <c r="AK309" s="232">
        <v>0</v>
      </c>
      <c r="AL309" s="232">
        <v>0</v>
      </c>
      <c r="AM309" s="232">
        <v>0</v>
      </c>
      <c r="AN309" s="233"/>
      <c r="AO309" s="223">
        <f t="shared" si="196"/>
        <v>26.9</v>
      </c>
      <c r="AP309" s="223">
        <f t="shared" si="196"/>
        <v>0</v>
      </c>
      <c r="AQ309" s="223">
        <f t="shared" si="196"/>
        <v>0</v>
      </c>
      <c r="AR309" s="223">
        <f t="shared" si="196"/>
        <v>0</v>
      </c>
      <c r="AS309" s="223">
        <f t="shared" si="196"/>
        <v>0</v>
      </c>
      <c r="AT309" s="223">
        <f t="shared" si="196"/>
        <v>0</v>
      </c>
      <c r="AU309" s="223">
        <f t="shared" si="195"/>
        <v>0</v>
      </c>
      <c r="AV309" s="223">
        <f t="shared" si="195"/>
        <v>0</v>
      </c>
      <c r="AW309" s="223">
        <f t="shared" si="195"/>
        <v>0</v>
      </c>
      <c r="AX309" s="223">
        <f t="shared" si="195"/>
        <v>0</v>
      </c>
      <c r="AY309" s="223">
        <f t="shared" si="195"/>
        <v>0</v>
      </c>
      <c r="AZ309" s="242"/>
      <c r="BA309" s="244">
        <f t="shared" si="160"/>
        <v>0.32463369661821867</v>
      </c>
      <c r="BB309" s="244">
        <f t="shared" si="161"/>
        <v>4.5998585677174304E-2</v>
      </c>
      <c r="BC309" s="244">
        <f t="shared" si="162"/>
        <v>0</v>
      </c>
      <c r="BD309" s="244">
        <f t="shared" si="163"/>
        <v>0</v>
      </c>
      <c r="BE309" s="244">
        <f t="shared" si="164"/>
        <v>0</v>
      </c>
      <c r="BF309" s="244">
        <f t="shared" si="165"/>
        <v>0</v>
      </c>
      <c r="BG309" s="244">
        <f t="shared" si="166"/>
        <v>3.2251881911581987E-2</v>
      </c>
      <c r="BH309" s="244">
        <f t="shared" si="167"/>
        <v>0.12583521139272971</v>
      </c>
      <c r="BI309" s="244">
        <f t="shared" si="168"/>
        <v>0</v>
      </c>
      <c r="BJ309" s="244">
        <f t="shared" si="169"/>
        <v>0</v>
      </c>
      <c r="BK309" s="244">
        <f t="shared" si="170"/>
        <v>0</v>
      </c>
      <c r="BL309" s="244">
        <f t="shared" si="171"/>
        <v>0</v>
      </c>
      <c r="BM309" s="244">
        <f t="shared" si="172"/>
        <v>0</v>
      </c>
      <c r="BN309" s="244">
        <f t="shared" si="173"/>
        <v>0.18240818458189811</v>
      </c>
      <c r="BO309" s="244">
        <f t="shared" si="174"/>
        <v>4.5998585677174304E-2</v>
      </c>
      <c r="BP309" s="244">
        <f t="shared" si="175"/>
        <v>0</v>
      </c>
      <c r="BQ309" s="244">
        <f t="shared" si="176"/>
        <v>0</v>
      </c>
      <c r="BR309" s="244">
        <f t="shared" si="177"/>
        <v>0</v>
      </c>
      <c r="BS309" s="244">
        <f t="shared" si="178"/>
        <v>0</v>
      </c>
      <c r="BT309" s="244">
        <f t="shared" si="179"/>
        <v>0.12583521139272971</v>
      </c>
      <c r="BU309" s="244">
        <f t="shared" si="180"/>
        <v>0</v>
      </c>
      <c r="BV309" s="244">
        <f t="shared" si="181"/>
        <v>0</v>
      </c>
      <c r="BW309" s="244">
        <f t="shared" si="182"/>
        <v>0</v>
      </c>
      <c r="BX309" s="244">
        <f t="shared" si="183"/>
        <v>0</v>
      </c>
      <c r="BY309" s="244"/>
      <c r="BZ309" s="244">
        <f t="shared" si="184"/>
        <v>0.14222551203632056</v>
      </c>
      <c r="CA309" s="244">
        <f t="shared" si="185"/>
        <v>0</v>
      </c>
      <c r="CB309" s="244">
        <f t="shared" si="186"/>
        <v>0</v>
      </c>
      <c r="CC309" s="244">
        <f t="shared" si="187"/>
        <v>0</v>
      </c>
      <c r="CD309" s="244">
        <f t="shared" si="188"/>
        <v>0</v>
      </c>
      <c r="CE309" s="244">
        <f t="shared" si="189"/>
        <v>0</v>
      </c>
      <c r="CF309" s="244">
        <f t="shared" si="190"/>
        <v>0</v>
      </c>
      <c r="CG309" s="244">
        <f t="shared" si="191"/>
        <v>0</v>
      </c>
      <c r="CH309" s="244">
        <f t="shared" si="192"/>
        <v>0</v>
      </c>
      <c r="CI309" s="244">
        <f t="shared" si="193"/>
        <v>0</v>
      </c>
      <c r="CJ309" s="244">
        <f t="shared" si="194"/>
        <v>0</v>
      </c>
    </row>
    <row r="310" spans="1:88" ht="75">
      <c r="A310" s="222" t="s">
        <v>3643</v>
      </c>
      <c r="B310" s="232">
        <v>118480</v>
      </c>
      <c r="C310" s="232" t="s">
        <v>2185</v>
      </c>
      <c r="D310" s="232" t="s">
        <v>2186</v>
      </c>
      <c r="E310" s="232" t="s">
        <v>2187</v>
      </c>
      <c r="F310" s="232" t="s">
        <v>2188</v>
      </c>
      <c r="G310" s="232">
        <v>3653</v>
      </c>
      <c r="H310" s="232" t="s">
        <v>2189</v>
      </c>
      <c r="I310" s="232" t="s">
        <v>117</v>
      </c>
      <c r="J310" s="232" t="s">
        <v>700</v>
      </c>
      <c r="K310" s="232" t="s">
        <v>2190</v>
      </c>
      <c r="L310" s="232" t="s">
        <v>2191</v>
      </c>
      <c r="M310" s="232">
        <v>2022</v>
      </c>
      <c r="N310" s="232">
        <v>9561509</v>
      </c>
      <c r="O310" s="239">
        <f t="shared" si="159"/>
        <v>1.3439230537808237E-3</v>
      </c>
      <c r="P310" s="232">
        <v>93.76</v>
      </c>
      <c r="Q310" s="232">
        <v>7.0000000000000007E-2</v>
      </c>
      <c r="R310" s="232">
        <v>7.0000000000000007E-2</v>
      </c>
      <c r="S310" s="232">
        <v>0</v>
      </c>
      <c r="T310" s="232">
        <v>0</v>
      </c>
      <c r="U310" s="232">
        <v>0</v>
      </c>
      <c r="V310" s="232">
        <v>6.1</v>
      </c>
      <c r="W310" s="232">
        <v>0</v>
      </c>
      <c r="X310" s="232">
        <v>0</v>
      </c>
      <c r="Y310" s="232">
        <v>0</v>
      </c>
      <c r="Z310" s="232">
        <v>0</v>
      </c>
      <c r="AA310" s="232">
        <v>0</v>
      </c>
      <c r="AB310" s="232"/>
      <c r="AC310" s="232">
        <v>85.05</v>
      </c>
      <c r="AD310" s="232">
        <v>7.0000000000000007E-2</v>
      </c>
      <c r="AE310" s="232">
        <v>7.0000000000000007E-2</v>
      </c>
      <c r="AF310" s="232">
        <v>0</v>
      </c>
      <c r="AG310" s="232">
        <v>0</v>
      </c>
      <c r="AH310" s="232">
        <v>0</v>
      </c>
      <c r="AI310" s="232">
        <v>0</v>
      </c>
      <c r="AJ310" s="232">
        <v>0</v>
      </c>
      <c r="AK310" s="232">
        <v>0</v>
      </c>
      <c r="AL310" s="232">
        <v>0</v>
      </c>
      <c r="AM310" s="232">
        <v>0</v>
      </c>
      <c r="AN310" s="233"/>
      <c r="AO310" s="223">
        <f t="shared" si="196"/>
        <v>8.710000000000008</v>
      </c>
      <c r="AP310" s="223">
        <f t="shared" si="196"/>
        <v>0</v>
      </c>
      <c r="AQ310" s="223">
        <f t="shared" si="196"/>
        <v>0</v>
      </c>
      <c r="AR310" s="223">
        <f t="shared" si="196"/>
        <v>0</v>
      </c>
      <c r="AS310" s="223">
        <f t="shared" si="196"/>
        <v>0</v>
      </c>
      <c r="AT310" s="223">
        <f t="shared" si="196"/>
        <v>0</v>
      </c>
      <c r="AU310" s="223">
        <f t="shared" si="195"/>
        <v>0</v>
      </c>
      <c r="AV310" s="223">
        <f t="shared" si="195"/>
        <v>0</v>
      </c>
      <c r="AW310" s="223">
        <f t="shared" si="195"/>
        <v>0</v>
      </c>
      <c r="AX310" s="223">
        <f t="shared" si="195"/>
        <v>0</v>
      </c>
      <c r="AY310" s="223">
        <f t="shared" si="195"/>
        <v>0</v>
      </c>
      <c r="AZ310" s="242"/>
      <c r="BA310" s="244">
        <f t="shared" si="160"/>
        <v>0.12600622552249002</v>
      </c>
      <c r="BB310" s="244">
        <f t="shared" si="161"/>
        <v>9.4074613764657663E-5</v>
      </c>
      <c r="BC310" s="244">
        <f t="shared" si="162"/>
        <v>9.4074613764657663E-5</v>
      </c>
      <c r="BD310" s="244">
        <f t="shared" si="163"/>
        <v>0</v>
      </c>
      <c r="BE310" s="244">
        <f t="shared" si="164"/>
        <v>0</v>
      </c>
      <c r="BF310" s="244">
        <f t="shared" si="165"/>
        <v>0</v>
      </c>
      <c r="BG310" s="244">
        <f t="shared" si="166"/>
        <v>8.1979306280630243E-3</v>
      </c>
      <c r="BH310" s="244">
        <f t="shared" si="167"/>
        <v>0</v>
      </c>
      <c r="BI310" s="244">
        <f t="shared" si="168"/>
        <v>0</v>
      </c>
      <c r="BJ310" s="244">
        <f t="shared" si="169"/>
        <v>0</v>
      </c>
      <c r="BK310" s="244">
        <f t="shared" si="170"/>
        <v>0</v>
      </c>
      <c r="BL310" s="244">
        <f t="shared" si="171"/>
        <v>0</v>
      </c>
      <c r="BM310" s="244">
        <f t="shared" si="172"/>
        <v>0</v>
      </c>
      <c r="BN310" s="244">
        <f t="shared" si="173"/>
        <v>0.11430065572405905</v>
      </c>
      <c r="BO310" s="244">
        <f t="shared" si="174"/>
        <v>9.4074613764657663E-5</v>
      </c>
      <c r="BP310" s="244">
        <f t="shared" si="175"/>
        <v>9.4074613764657663E-5</v>
      </c>
      <c r="BQ310" s="244">
        <f t="shared" si="176"/>
        <v>0</v>
      </c>
      <c r="BR310" s="244">
        <f t="shared" si="177"/>
        <v>0</v>
      </c>
      <c r="BS310" s="244">
        <f t="shared" si="178"/>
        <v>0</v>
      </c>
      <c r="BT310" s="244">
        <f t="shared" si="179"/>
        <v>0</v>
      </c>
      <c r="BU310" s="244">
        <f t="shared" si="180"/>
        <v>0</v>
      </c>
      <c r="BV310" s="244">
        <f t="shared" si="181"/>
        <v>0</v>
      </c>
      <c r="BW310" s="244">
        <f t="shared" si="182"/>
        <v>0</v>
      </c>
      <c r="BX310" s="244">
        <f t="shared" si="183"/>
        <v>0</v>
      </c>
      <c r="BY310" s="244"/>
      <c r="BZ310" s="244">
        <f t="shared" si="184"/>
        <v>1.1705569798430985E-2</v>
      </c>
      <c r="CA310" s="244">
        <f t="shared" si="185"/>
        <v>0</v>
      </c>
      <c r="CB310" s="244">
        <f t="shared" si="186"/>
        <v>0</v>
      </c>
      <c r="CC310" s="244">
        <f t="shared" si="187"/>
        <v>0</v>
      </c>
      <c r="CD310" s="244">
        <f t="shared" si="188"/>
        <v>0</v>
      </c>
      <c r="CE310" s="244">
        <f t="shared" si="189"/>
        <v>0</v>
      </c>
      <c r="CF310" s="244">
        <f t="shared" si="190"/>
        <v>0</v>
      </c>
      <c r="CG310" s="244">
        <f t="shared" si="191"/>
        <v>0</v>
      </c>
      <c r="CH310" s="244">
        <f t="shared" si="192"/>
        <v>0</v>
      </c>
      <c r="CI310" s="244">
        <f t="shared" si="193"/>
        <v>0</v>
      </c>
      <c r="CJ310" s="244">
        <f t="shared" si="194"/>
        <v>0</v>
      </c>
    </row>
    <row r="311" spans="1:88" ht="60">
      <c r="A311" s="222" t="s">
        <v>3643</v>
      </c>
      <c r="B311" s="232">
        <v>111856</v>
      </c>
      <c r="C311" s="232" t="s">
        <v>2192</v>
      </c>
      <c r="D311" s="232"/>
      <c r="E311" s="232" t="s">
        <v>2193</v>
      </c>
      <c r="F311" s="232"/>
      <c r="G311" s="232">
        <v>8152</v>
      </c>
      <c r="H311" s="232" t="s">
        <v>2194</v>
      </c>
      <c r="I311" s="232" t="s">
        <v>129</v>
      </c>
      <c r="J311" s="232" t="s">
        <v>700</v>
      </c>
      <c r="K311" s="232" t="s">
        <v>2195</v>
      </c>
      <c r="L311" s="232" t="s">
        <v>2196</v>
      </c>
      <c r="M311" s="232">
        <v>2022</v>
      </c>
      <c r="N311" s="232">
        <v>85626595</v>
      </c>
      <c r="O311" s="239">
        <f t="shared" si="159"/>
        <v>9.9968973407616631E-3</v>
      </c>
      <c r="P311" s="232">
        <v>83.84</v>
      </c>
      <c r="Q311" s="232">
        <v>10.06</v>
      </c>
      <c r="R311" s="232">
        <v>0</v>
      </c>
      <c r="S311" s="232">
        <v>0</v>
      </c>
      <c r="T311" s="232">
        <v>0</v>
      </c>
      <c r="U311" s="232">
        <v>0</v>
      </c>
      <c r="V311" s="232">
        <v>6.1</v>
      </c>
      <c r="W311" s="232">
        <v>0</v>
      </c>
      <c r="X311" s="232">
        <v>0</v>
      </c>
      <c r="Y311" s="232">
        <v>0</v>
      </c>
      <c r="Z311" s="232">
        <v>0</v>
      </c>
      <c r="AA311" s="232">
        <v>0</v>
      </c>
      <c r="AB311" s="232"/>
      <c r="AC311" s="232">
        <v>46.48</v>
      </c>
      <c r="AD311" s="232">
        <v>10.06</v>
      </c>
      <c r="AE311" s="232">
        <v>0</v>
      </c>
      <c r="AF311" s="232">
        <v>0</v>
      </c>
      <c r="AG311" s="232">
        <v>0</v>
      </c>
      <c r="AH311" s="232">
        <v>0</v>
      </c>
      <c r="AI311" s="232">
        <v>0</v>
      </c>
      <c r="AJ311" s="232">
        <v>0</v>
      </c>
      <c r="AK311" s="232">
        <v>0</v>
      </c>
      <c r="AL311" s="232">
        <v>0</v>
      </c>
      <c r="AM311" s="232">
        <v>0</v>
      </c>
      <c r="AN311" s="233"/>
      <c r="AO311" s="223">
        <f t="shared" si="196"/>
        <v>37.360000000000007</v>
      </c>
      <c r="AP311" s="223">
        <f t="shared" si="196"/>
        <v>0</v>
      </c>
      <c r="AQ311" s="223">
        <f t="shared" si="196"/>
        <v>0</v>
      </c>
      <c r="AR311" s="223">
        <f t="shared" si="196"/>
        <v>0</v>
      </c>
      <c r="AS311" s="223">
        <f t="shared" si="196"/>
        <v>0</v>
      </c>
      <c r="AT311" s="223">
        <f t="shared" si="196"/>
        <v>0</v>
      </c>
      <c r="AU311" s="223">
        <f t="shared" si="195"/>
        <v>0</v>
      </c>
      <c r="AV311" s="223">
        <f t="shared" si="195"/>
        <v>0</v>
      </c>
      <c r="AW311" s="223">
        <f t="shared" si="195"/>
        <v>0</v>
      </c>
      <c r="AX311" s="223">
        <f t="shared" si="195"/>
        <v>0</v>
      </c>
      <c r="AY311" s="223">
        <f t="shared" si="195"/>
        <v>0</v>
      </c>
      <c r="AZ311" s="242"/>
      <c r="BA311" s="244">
        <f t="shared" si="160"/>
        <v>0.83813987304945792</v>
      </c>
      <c r="BB311" s="244">
        <f t="shared" si="161"/>
        <v>0.10056878724806234</v>
      </c>
      <c r="BC311" s="244">
        <f t="shared" si="162"/>
        <v>0</v>
      </c>
      <c r="BD311" s="244">
        <f t="shared" si="163"/>
        <v>0</v>
      </c>
      <c r="BE311" s="244">
        <f t="shared" si="164"/>
        <v>0</v>
      </c>
      <c r="BF311" s="244">
        <f t="shared" si="165"/>
        <v>0</v>
      </c>
      <c r="BG311" s="244">
        <f t="shared" si="166"/>
        <v>6.0981073778646144E-2</v>
      </c>
      <c r="BH311" s="244">
        <f t="shared" si="167"/>
        <v>0</v>
      </c>
      <c r="BI311" s="244">
        <f t="shared" si="168"/>
        <v>0</v>
      </c>
      <c r="BJ311" s="244">
        <f t="shared" si="169"/>
        <v>0</v>
      </c>
      <c r="BK311" s="244">
        <f t="shared" si="170"/>
        <v>0</v>
      </c>
      <c r="BL311" s="244">
        <f t="shared" si="171"/>
        <v>0</v>
      </c>
      <c r="BM311" s="244">
        <f t="shared" si="172"/>
        <v>0</v>
      </c>
      <c r="BN311" s="244">
        <f t="shared" si="173"/>
        <v>0.46465578839860205</v>
      </c>
      <c r="BO311" s="244">
        <f t="shared" si="174"/>
        <v>0.10056878724806234</v>
      </c>
      <c r="BP311" s="244">
        <f t="shared" si="175"/>
        <v>0</v>
      </c>
      <c r="BQ311" s="244">
        <f t="shared" si="176"/>
        <v>0</v>
      </c>
      <c r="BR311" s="244">
        <f t="shared" si="177"/>
        <v>0</v>
      </c>
      <c r="BS311" s="244">
        <f t="shared" si="178"/>
        <v>0</v>
      </c>
      <c r="BT311" s="244">
        <f t="shared" si="179"/>
        <v>0</v>
      </c>
      <c r="BU311" s="244">
        <f t="shared" si="180"/>
        <v>0</v>
      </c>
      <c r="BV311" s="244">
        <f t="shared" si="181"/>
        <v>0</v>
      </c>
      <c r="BW311" s="244">
        <f t="shared" si="182"/>
        <v>0</v>
      </c>
      <c r="BX311" s="244">
        <f t="shared" si="183"/>
        <v>0</v>
      </c>
      <c r="BY311" s="244"/>
      <c r="BZ311" s="244">
        <f t="shared" si="184"/>
        <v>0.37348408465085581</v>
      </c>
      <c r="CA311" s="244">
        <f t="shared" si="185"/>
        <v>0</v>
      </c>
      <c r="CB311" s="244">
        <f t="shared" si="186"/>
        <v>0</v>
      </c>
      <c r="CC311" s="244">
        <f t="shared" si="187"/>
        <v>0</v>
      </c>
      <c r="CD311" s="244">
        <f t="shared" si="188"/>
        <v>0</v>
      </c>
      <c r="CE311" s="244">
        <f t="shared" si="189"/>
        <v>0</v>
      </c>
      <c r="CF311" s="244">
        <f t="shared" si="190"/>
        <v>0</v>
      </c>
      <c r="CG311" s="244">
        <f t="shared" si="191"/>
        <v>0</v>
      </c>
      <c r="CH311" s="244">
        <f t="shared" si="192"/>
        <v>0</v>
      </c>
      <c r="CI311" s="244">
        <f t="shared" si="193"/>
        <v>0</v>
      </c>
      <c r="CJ311" s="244">
        <f t="shared" si="194"/>
        <v>0</v>
      </c>
    </row>
    <row r="312" spans="1:88" ht="60">
      <c r="A312" s="222" t="s">
        <v>3643</v>
      </c>
      <c r="B312" s="232">
        <v>190861</v>
      </c>
      <c r="C312" s="232" t="s">
        <v>2197</v>
      </c>
      <c r="D312" s="232"/>
      <c r="E312" s="232" t="s">
        <v>2198</v>
      </c>
      <c r="F312" s="232"/>
      <c r="G312" s="232">
        <v>8050</v>
      </c>
      <c r="H312" s="232" t="s">
        <v>144</v>
      </c>
      <c r="I312" s="232" t="s">
        <v>129</v>
      </c>
      <c r="J312" s="232" t="s">
        <v>700</v>
      </c>
      <c r="K312" s="232" t="s">
        <v>2199</v>
      </c>
      <c r="L312" s="232" t="s">
        <v>2200</v>
      </c>
      <c r="M312" s="232">
        <v>2022</v>
      </c>
      <c r="N312" s="232">
        <v>75842239</v>
      </c>
      <c r="O312" s="239">
        <f t="shared" si="159"/>
        <v>8.8545746491088487E-3</v>
      </c>
      <c r="P312" s="232">
        <v>93.69</v>
      </c>
      <c r="Q312" s="232">
        <v>0.21</v>
      </c>
      <c r="R312" s="232">
        <v>0</v>
      </c>
      <c r="S312" s="232">
        <v>0</v>
      </c>
      <c r="T312" s="232">
        <v>0</v>
      </c>
      <c r="U312" s="232">
        <v>0</v>
      </c>
      <c r="V312" s="232">
        <v>6.1</v>
      </c>
      <c r="W312" s="232">
        <v>0</v>
      </c>
      <c r="X312" s="232">
        <v>0</v>
      </c>
      <c r="Y312" s="232">
        <v>0</v>
      </c>
      <c r="Z312" s="232">
        <v>0</v>
      </c>
      <c r="AA312" s="232">
        <v>0</v>
      </c>
      <c r="AB312" s="232"/>
      <c r="AC312" s="232">
        <v>46.61</v>
      </c>
      <c r="AD312" s="232">
        <v>0.21</v>
      </c>
      <c r="AE312" s="232">
        <v>0</v>
      </c>
      <c r="AF312" s="232">
        <v>0</v>
      </c>
      <c r="AG312" s="232">
        <v>0</v>
      </c>
      <c r="AH312" s="232">
        <v>0</v>
      </c>
      <c r="AI312" s="232">
        <v>0</v>
      </c>
      <c r="AJ312" s="232">
        <v>0</v>
      </c>
      <c r="AK312" s="232">
        <v>0</v>
      </c>
      <c r="AL312" s="232">
        <v>0</v>
      </c>
      <c r="AM312" s="232">
        <v>0</v>
      </c>
      <c r="AN312" s="233"/>
      <c r="AO312" s="223">
        <f t="shared" si="196"/>
        <v>47.08</v>
      </c>
      <c r="AP312" s="223">
        <f t="shared" si="196"/>
        <v>0</v>
      </c>
      <c r="AQ312" s="223">
        <f t="shared" si="196"/>
        <v>0</v>
      </c>
      <c r="AR312" s="223">
        <f t="shared" si="196"/>
        <v>0</v>
      </c>
      <c r="AS312" s="223">
        <f t="shared" si="196"/>
        <v>0</v>
      </c>
      <c r="AT312" s="223">
        <f t="shared" si="196"/>
        <v>0</v>
      </c>
      <c r="AU312" s="223">
        <f t="shared" si="195"/>
        <v>0</v>
      </c>
      <c r="AV312" s="223">
        <f t="shared" si="195"/>
        <v>0</v>
      </c>
      <c r="AW312" s="223">
        <f t="shared" si="195"/>
        <v>0</v>
      </c>
      <c r="AX312" s="223">
        <f t="shared" si="195"/>
        <v>0</v>
      </c>
      <c r="AY312" s="223">
        <f t="shared" si="195"/>
        <v>0</v>
      </c>
      <c r="AZ312" s="242"/>
      <c r="BA312" s="244">
        <f t="shared" si="160"/>
        <v>0.82958509887500798</v>
      </c>
      <c r="BB312" s="244">
        <f t="shared" si="161"/>
        <v>1.8594606763128582E-3</v>
      </c>
      <c r="BC312" s="244">
        <f t="shared" si="162"/>
        <v>0</v>
      </c>
      <c r="BD312" s="244">
        <f t="shared" si="163"/>
        <v>0</v>
      </c>
      <c r="BE312" s="244">
        <f t="shared" si="164"/>
        <v>0</v>
      </c>
      <c r="BF312" s="244">
        <f t="shared" si="165"/>
        <v>0</v>
      </c>
      <c r="BG312" s="244">
        <f t="shared" si="166"/>
        <v>5.4012905359563976E-2</v>
      </c>
      <c r="BH312" s="244">
        <f t="shared" si="167"/>
        <v>0</v>
      </c>
      <c r="BI312" s="244">
        <f t="shared" si="168"/>
        <v>0</v>
      </c>
      <c r="BJ312" s="244">
        <f t="shared" si="169"/>
        <v>0</v>
      </c>
      <c r="BK312" s="244">
        <f t="shared" si="170"/>
        <v>0</v>
      </c>
      <c r="BL312" s="244">
        <f t="shared" si="171"/>
        <v>0</v>
      </c>
      <c r="BM312" s="244">
        <f t="shared" si="172"/>
        <v>0</v>
      </c>
      <c r="BN312" s="244">
        <f t="shared" si="173"/>
        <v>0.41271172439496345</v>
      </c>
      <c r="BO312" s="244">
        <f t="shared" si="174"/>
        <v>1.8594606763128582E-3</v>
      </c>
      <c r="BP312" s="244">
        <f t="shared" si="175"/>
        <v>0</v>
      </c>
      <c r="BQ312" s="244">
        <f t="shared" si="176"/>
        <v>0</v>
      </c>
      <c r="BR312" s="244">
        <f t="shared" si="177"/>
        <v>0</v>
      </c>
      <c r="BS312" s="244">
        <f t="shared" si="178"/>
        <v>0</v>
      </c>
      <c r="BT312" s="244">
        <f t="shared" si="179"/>
        <v>0</v>
      </c>
      <c r="BU312" s="244">
        <f t="shared" si="180"/>
        <v>0</v>
      </c>
      <c r="BV312" s="244">
        <f t="shared" si="181"/>
        <v>0</v>
      </c>
      <c r="BW312" s="244">
        <f t="shared" si="182"/>
        <v>0</v>
      </c>
      <c r="BX312" s="244">
        <f t="shared" si="183"/>
        <v>0</v>
      </c>
      <c r="BY312" s="244"/>
      <c r="BZ312" s="244">
        <f t="shared" si="184"/>
        <v>0.41687337448004458</v>
      </c>
      <c r="CA312" s="244">
        <f t="shared" si="185"/>
        <v>0</v>
      </c>
      <c r="CB312" s="244">
        <f t="shared" si="186"/>
        <v>0</v>
      </c>
      <c r="CC312" s="244">
        <f t="shared" si="187"/>
        <v>0</v>
      </c>
      <c r="CD312" s="244">
        <f t="shared" si="188"/>
        <v>0</v>
      </c>
      <c r="CE312" s="244">
        <f t="shared" si="189"/>
        <v>0</v>
      </c>
      <c r="CF312" s="244">
        <f t="shared" si="190"/>
        <v>0</v>
      </c>
      <c r="CG312" s="244">
        <f t="shared" si="191"/>
        <v>0</v>
      </c>
      <c r="CH312" s="244">
        <f t="shared" si="192"/>
        <v>0</v>
      </c>
      <c r="CI312" s="244">
        <f t="shared" si="193"/>
        <v>0</v>
      </c>
      <c r="CJ312" s="244">
        <f t="shared" si="194"/>
        <v>0</v>
      </c>
    </row>
    <row r="313" spans="1:88" ht="60">
      <c r="A313" s="222" t="s">
        <v>3643</v>
      </c>
      <c r="B313" s="232">
        <v>95915</v>
      </c>
      <c r="C313" s="232" t="s">
        <v>2201</v>
      </c>
      <c r="D313" s="232"/>
      <c r="E313" s="232" t="s">
        <v>2202</v>
      </c>
      <c r="F313" s="232" t="s">
        <v>2203</v>
      </c>
      <c r="G313" s="232">
        <v>3250</v>
      </c>
      <c r="H313" s="232" t="s">
        <v>2204</v>
      </c>
      <c r="I313" s="232" t="s">
        <v>117</v>
      </c>
      <c r="J313" s="232" t="s">
        <v>700</v>
      </c>
      <c r="K313" s="232" t="s">
        <v>2205</v>
      </c>
      <c r="L313" s="232" t="s">
        <v>2206</v>
      </c>
      <c r="M313" s="232">
        <v>2022</v>
      </c>
      <c r="N313" s="232">
        <v>90726701</v>
      </c>
      <c r="O313" s="239">
        <f t="shared" si="159"/>
        <v>1.2752140385725695E-2</v>
      </c>
      <c r="P313" s="232">
        <v>51.73</v>
      </c>
      <c r="Q313" s="232">
        <v>4.92</v>
      </c>
      <c r="R313" s="232">
        <v>0</v>
      </c>
      <c r="S313" s="232">
        <v>0</v>
      </c>
      <c r="T313" s="232">
        <v>0</v>
      </c>
      <c r="U313" s="232">
        <v>0</v>
      </c>
      <c r="V313" s="232">
        <v>6.1</v>
      </c>
      <c r="W313" s="232">
        <v>37.25</v>
      </c>
      <c r="X313" s="232">
        <v>0</v>
      </c>
      <c r="Y313" s="232">
        <v>0</v>
      </c>
      <c r="Z313" s="232">
        <v>0</v>
      </c>
      <c r="AA313" s="232">
        <v>0</v>
      </c>
      <c r="AB313" s="232"/>
      <c r="AC313" s="232">
        <v>29.82</v>
      </c>
      <c r="AD313" s="232">
        <v>4.92</v>
      </c>
      <c r="AE313" s="232">
        <v>0</v>
      </c>
      <c r="AF313" s="232">
        <v>0</v>
      </c>
      <c r="AG313" s="232">
        <v>0</v>
      </c>
      <c r="AH313" s="232">
        <v>0</v>
      </c>
      <c r="AI313" s="232">
        <v>37.25</v>
      </c>
      <c r="AJ313" s="232">
        <v>0</v>
      </c>
      <c r="AK313" s="232">
        <v>0</v>
      </c>
      <c r="AL313" s="232">
        <v>0</v>
      </c>
      <c r="AM313" s="232">
        <v>0</v>
      </c>
      <c r="AN313" s="233"/>
      <c r="AO313" s="223">
        <f t="shared" si="196"/>
        <v>21.909999999999997</v>
      </c>
      <c r="AP313" s="223">
        <f t="shared" si="196"/>
        <v>0</v>
      </c>
      <c r="AQ313" s="223">
        <f t="shared" si="196"/>
        <v>0</v>
      </c>
      <c r="AR313" s="223">
        <f t="shared" si="196"/>
        <v>0</v>
      </c>
      <c r="AS313" s="223">
        <f t="shared" si="196"/>
        <v>0</v>
      </c>
      <c r="AT313" s="223">
        <f t="shared" si="196"/>
        <v>0</v>
      </c>
      <c r="AU313" s="223">
        <f t="shared" si="195"/>
        <v>0</v>
      </c>
      <c r="AV313" s="223">
        <f t="shared" si="195"/>
        <v>0</v>
      </c>
      <c r="AW313" s="223">
        <f t="shared" si="195"/>
        <v>0</v>
      </c>
      <c r="AX313" s="223">
        <f t="shared" si="195"/>
        <v>0</v>
      </c>
      <c r="AY313" s="223">
        <f t="shared" si="195"/>
        <v>0</v>
      </c>
      <c r="AZ313" s="242"/>
      <c r="BA313" s="244">
        <f t="shared" si="160"/>
        <v>0.65966822215359011</v>
      </c>
      <c r="BB313" s="244">
        <f t="shared" si="161"/>
        <v>6.2740530697770414E-2</v>
      </c>
      <c r="BC313" s="244">
        <f t="shared" si="162"/>
        <v>0</v>
      </c>
      <c r="BD313" s="244">
        <f t="shared" si="163"/>
        <v>0</v>
      </c>
      <c r="BE313" s="244">
        <f t="shared" si="164"/>
        <v>0</v>
      </c>
      <c r="BF313" s="244">
        <f t="shared" si="165"/>
        <v>0</v>
      </c>
      <c r="BG313" s="244">
        <f t="shared" si="166"/>
        <v>7.7788056352926738E-2</v>
      </c>
      <c r="BH313" s="244">
        <f t="shared" si="167"/>
        <v>0.47501722936828211</v>
      </c>
      <c r="BI313" s="244">
        <f t="shared" si="168"/>
        <v>0</v>
      </c>
      <c r="BJ313" s="244">
        <f t="shared" si="169"/>
        <v>0</v>
      </c>
      <c r="BK313" s="244">
        <f t="shared" si="170"/>
        <v>0</v>
      </c>
      <c r="BL313" s="244">
        <f t="shared" si="171"/>
        <v>0</v>
      </c>
      <c r="BM313" s="244">
        <f t="shared" si="172"/>
        <v>0</v>
      </c>
      <c r="BN313" s="244">
        <f t="shared" si="173"/>
        <v>0.38026882630234021</v>
      </c>
      <c r="BO313" s="244">
        <f t="shared" si="174"/>
        <v>6.2740530697770414E-2</v>
      </c>
      <c r="BP313" s="244">
        <f t="shared" si="175"/>
        <v>0</v>
      </c>
      <c r="BQ313" s="244">
        <f t="shared" si="176"/>
        <v>0</v>
      </c>
      <c r="BR313" s="244">
        <f t="shared" si="177"/>
        <v>0</v>
      </c>
      <c r="BS313" s="244">
        <f t="shared" si="178"/>
        <v>0</v>
      </c>
      <c r="BT313" s="244">
        <f t="shared" si="179"/>
        <v>0.47501722936828211</v>
      </c>
      <c r="BU313" s="244">
        <f t="shared" si="180"/>
        <v>0</v>
      </c>
      <c r="BV313" s="244">
        <f t="shared" si="181"/>
        <v>0</v>
      </c>
      <c r="BW313" s="244">
        <f t="shared" si="182"/>
        <v>0</v>
      </c>
      <c r="BX313" s="244">
        <f t="shared" si="183"/>
        <v>0</v>
      </c>
      <c r="BY313" s="244"/>
      <c r="BZ313" s="244">
        <f t="shared" si="184"/>
        <v>0.27939939585124995</v>
      </c>
      <c r="CA313" s="244">
        <f t="shared" si="185"/>
        <v>0</v>
      </c>
      <c r="CB313" s="244">
        <f t="shared" si="186"/>
        <v>0</v>
      </c>
      <c r="CC313" s="244">
        <f t="shared" si="187"/>
        <v>0</v>
      </c>
      <c r="CD313" s="244">
        <f t="shared" si="188"/>
        <v>0</v>
      </c>
      <c r="CE313" s="244">
        <f t="shared" si="189"/>
        <v>0</v>
      </c>
      <c r="CF313" s="244">
        <f t="shared" si="190"/>
        <v>0</v>
      </c>
      <c r="CG313" s="244">
        <f t="shared" si="191"/>
        <v>0</v>
      </c>
      <c r="CH313" s="244">
        <f t="shared" si="192"/>
        <v>0</v>
      </c>
      <c r="CI313" s="244">
        <f t="shared" si="193"/>
        <v>0</v>
      </c>
      <c r="CJ313" s="244">
        <f t="shared" si="194"/>
        <v>0</v>
      </c>
    </row>
    <row r="314" spans="1:88" ht="60">
      <c r="A314" s="222" t="s">
        <v>3643</v>
      </c>
      <c r="B314" s="232">
        <v>85406</v>
      </c>
      <c r="C314" s="232" t="s">
        <v>2207</v>
      </c>
      <c r="D314" s="232"/>
      <c r="E314" s="232" t="s">
        <v>2208</v>
      </c>
      <c r="F314" s="232"/>
      <c r="G314" s="232">
        <v>2500</v>
      </c>
      <c r="H314" s="232" t="s">
        <v>2209</v>
      </c>
      <c r="I314" s="232" t="s">
        <v>117</v>
      </c>
      <c r="J314" s="232" t="s">
        <v>700</v>
      </c>
      <c r="K314" s="232" t="s">
        <v>2210</v>
      </c>
      <c r="L314" s="232" t="s">
        <v>2211</v>
      </c>
      <c r="M314" s="232">
        <v>2022</v>
      </c>
      <c r="N314" s="232">
        <v>272861726</v>
      </c>
      <c r="O314" s="239">
        <f t="shared" si="159"/>
        <v>3.8352227045524545E-2</v>
      </c>
      <c r="P314" s="232">
        <v>93.1</v>
      </c>
      <c r="Q314" s="232">
        <v>0.8</v>
      </c>
      <c r="R314" s="232">
        <v>0</v>
      </c>
      <c r="S314" s="232">
        <v>0</v>
      </c>
      <c r="T314" s="232">
        <v>0</v>
      </c>
      <c r="U314" s="232">
        <v>0</v>
      </c>
      <c r="V314" s="232">
        <v>6.1</v>
      </c>
      <c r="W314" s="232">
        <v>0</v>
      </c>
      <c r="X314" s="232">
        <v>0</v>
      </c>
      <c r="Y314" s="232">
        <v>0</v>
      </c>
      <c r="Z314" s="232">
        <v>0</v>
      </c>
      <c r="AA314" s="232">
        <v>0</v>
      </c>
      <c r="AB314" s="232"/>
      <c r="AC314" s="232">
        <v>93.1</v>
      </c>
      <c r="AD314" s="232">
        <v>0.8</v>
      </c>
      <c r="AE314" s="232">
        <v>0</v>
      </c>
      <c r="AF314" s="232">
        <v>0</v>
      </c>
      <c r="AG314" s="232">
        <v>0</v>
      </c>
      <c r="AH314" s="232">
        <v>0</v>
      </c>
      <c r="AI314" s="232">
        <v>0</v>
      </c>
      <c r="AJ314" s="232">
        <v>0</v>
      </c>
      <c r="AK314" s="232">
        <v>0</v>
      </c>
      <c r="AL314" s="232">
        <v>0</v>
      </c>
      <c r="AM314" s="232">
        <v>0</v>
      </c>
      <c r="AN314" s="233"/>
      <c r="AO314" s="223">
        <f t="shared" si="196"/>
        <v>0</v>
      </c>
      <c r="AP314" s="223">
        <f t="shared" si="196"/>
        <v>0</v>
      </c>
      <c r="AQ314" s="223">
        <f t="shared" si="196"/>
        <v>0</v>
      </c>
      <c r="AR314" s="223">
        <f t="shared" ref="AR314:AT377" si="197">S314-AF314</f>
        <v>0</v>
      </c>
      <c r="AS314" s="223">
        <f t="shared" si="197"/>
        <v>0</v>
      </c>
      <c r="AT314" s="223">
        <f t="shared" si="197"/>
        <v>0</v>
      </c>
      <c r="AU314" s="223">
        <f t="shared" si="195"/>
        <v>0</v>
      </c>
      <c r="AV314" s="223">
        <f t="shared" si="195"/>
        <v>0</v>
      </c>
      <c r="AW314" s="223">
        <f t="shared" si="195"/>
        <v>0</v>
      </c>
      <c r="AX314" s="223">
        <f t="shared" si="195"/>
        <v>0</v>
      </c>
      <c r="AY314" s="223">
        <f t="shared" si="195"/>
        <v>0</v>
      </c>
      <c r="AZ314" s="242"/>
      <c r="BA314" s="244">
        <f t="shared" si="160"/>
        <v>3.5705923379383351</v>
      </c>
      <c r="BB314" s="244">
        <f t="shared" si="161"/>
        <v>3.0681781636419637E-2</v>
      </c>
      <c r="BC314" s="244">
        <f t="shared" si="162"/>
        <v>0</v>
      </c>
      <c r="BD314" s="244">
        <f t="shared" si="163"/>
        <v>0</v>
      </c>
      <c r="BE314" s="244">
        <f t="shared" si="164"/>
        <v>0</v>
      </c>
      <c r="BF314" s="244">
        <f t="shared" si="165"/>
        <v>0</v>
      </c>
      <c r="BG314" s="244">
        <f t="shared" si="166"/>
        <v>0.23394858497769971</v>
      </c>
      <c r="BH314" s="244">
        <f t="shared" si="167"/>
        <v>0</v>
      </c>
      <c r="BI314" s="244">
        <f t="shared" si="168"/>
        <v>0</v>
      </c>
      <c r="BJ314" s="244">
        <f t="shared" si="169"/>
        <v>0</v>
      </c>
      <c r="BK314" s="244">
        <f t="shared" si="170"/>
        <v>0</v>
      </c>
      <c r="BL314" s="244">
        <f t="shared" si="171"/>
        <v>0</v>
      </c>
      <c r="BM314" s="244">
        <f t="shared" si="172"/>
        <v>0</v>
      </c>
      <c r="BN314" s="244">
        <f t="shared" si="173"/>
        <v>3.5705923379383351</v>
      </c>
      <c r="BO314" s="244">
        <f t="shared" si="174"/>
        <v>3.0681781636419637E-2</v>
      </c>
      <c r="BP314" s="244">
        <f t="shared" si="175"/>
        <v>0</v>
      </c>
      <c r="BQ314" s="244">
        <f t="shared" si="176"/>
        <v>0</v>
      </c>
      <c r="BR314" s="244">
        <f t="shared" si="177"/>
        <v>0</v>
      </c>
      <c r="BS314" s="244">
        <f t="shared" si="178"/>
        <v>0</v>
      </c>
      <c r="BT314" s="244">
        <f t="shared" si="179"/>
        <v>0</v>
      </c>
      <c r="BU314" s="244">
        <f t="shared" si="180"/>
        <v>0</v>
      </c>
      <c r="BV314" s="244">
        <f t="shared" si="181"/>
        <v>0</v>
      </c>
      <c r="BW314" s="244">
        <f t="shared" si="182"/>
        <v>0</v>
      </c>
      <c r="BX314" s="244">
        <f t="shared" si="183"/>
        <v>0</v>
      </c>
      <c r="BY314" s="244"/>
      <c r="BZ314" s="244">
        <f t="shared" si="184"/>
        <v>0</v>
      </c>
      <c r="CA314" s="244">
        <f t="shared" si="185"/>
        <v>0</v>
      </c>
      <c r="CB314" s="244">
        <f t="shared" si="186"/>
        <v>0</v>
      </c>
      <c r="CC314" s="244">
        <f t="shared" si="187"/>
        <v>0</v>
      </c>
      <c r="CD314" s="244">
        <f t="shared" si="188"/>
        <v>0</v>
      </c>
      <c r="CE314" s="244">
        <f t="shared" si="189"/>
        <v>0</v>
      </c>
      <c r="CF314" s="244">
        <f t="shared" si="190"/>
        <v>0</v>
      </c>
      <c r="CG314" s="244">
        <f t="shared" si="191"/>
        <v>0</v>
      </c>
      <c r="CH314" s="244">
        <f t="shared" si="192"/>
        <v>0</v>
      </c>
      <c r="CI314" s="244">
        <f t="shared" si="193"/>
        <v>0</v>
      </c>
      <c r="CJ314" s="244">
        <f t="shared" si="194"/>
        <v>0</v>
      </c>
    </row>
    <row r="315" spans="1:88" ht="60">
      <c r="A315" s="222" t="s">
        <v>3643</v>
      </c>
      <c r="B315" s="232">
        <v>98485</v>
      </c>
      <c r="C315" s="232" t="s">
        <v>2212</v>
      </c>
      <c r="D315" s="232"/>
      <c r="E315" s="232" t="s">
        <v>2213</v>
      </c>
      <c r="F315" s="232" t="s">
        <v>2214</v>
      </c>
      <c r="G315" s="232">
        <v>3607</v>
      </c>
      <c r="H315" s="232" t="s">
        <v>135</v>
      </c>
      <c r="I315" s="232" t="s">
        <v>117</v>
      </c>
      <c r="J315" s="232" t="s">
        <v>700</v>
      </c>
      <c r="K315" s="232" t="s">
        <v>2215</v>
      </c>
      <c r="L315" s="232" t="s">
        <v>2216</v>
      </c>
      <c r="M315" s="232">
        <v>2022</v>
      </c>
      <c r="N315" s="232">
        <v>163770000</v>
      </c>
      <c r="O315" s="239">
        <f t="shared" si="159"/>
        <v>2.3018780667119123E-2</v>
      </c>
      <c r="P315" s="232">
        <v>65.8</v>
      </c>
      <c r="Q315" s="232">
        <v>1.5</v>
      </c>
      <c r="R315" s="232">
        <v>0</v>
      </c>
      <c r="S315" s="232">
        <v>0</v>
      </c>
      <c r="T315" s="232">
        <v>0</v>
      </c>
      <c r="U315" s="232">
        <v>0</v>
      </c>
      <c r="V315" s="232">
        <v>6.1</v>
      </c>
      <c r="W315" s="232">
        <v>6.7</v>
      </c>
      <c r="X315" s="232">
        <v>0</v>
      </c>
      <c r="Y315" s="232">
        <v>0</v>
      </c>
      <c r="Z315" s="232">
        <v>0</v>
      </c>
      <c r="AA315" s="232">
        <v>19.899999999999999</v>
      </c>
      <c r="AB315" s="232"/>
      <c r="AC315" s="232">
        <v>65.8</v>
      </c>
      <c r="AD315" s="232">
        <v>1.5</v>
      </c>
      <c r="AE315" s="232">
        <v>0</v>
      </c>
      <c r="AF315" s="232">
        <v>0</v>
      </c>
      <c r="AG315" s="232">
        <v>0</v>
      </c>
      <c r="AH315" s="232">
        <v>0</v>
      </c>
      <c r="AI315" s="232">
        <v>6.7</v>
      </c>
      <c r="AJ315" s="232">
        <v>0</v>
      </c>
      <c r="AK315" s="232">
        <v>0</v>
      </c>
      <c r="AL315" s="232">
        <v>0</v>
      </c>
      <c r="AM315" s="232">
        <v>19.899999999999999</v>
      </c>
      <c r="AN315" s="233"/>
      <c r="AO315" s="223">
        <f t="shared" ref="AO315:AT378" si="198">P315-AC315</f>
        <v>0</v>
      </c>
      <c r="AP315" s="223">
        <f t="shared" si="198"/>
        <v>0</v>
      </c>
      <c r="AQ315" s="223">
        <f t="shared" si="198"/>
        <v>0</v>
      </c>
      <c r="AR315" s="223">
        <f t="shared" si="197"/>
        <v>0</v>
      </c>
      <c r="AS315" s="223">
        <f t="shared" si="197"/>
        <v>0</v>
      </c>
      <c r="AT315" s="223">
        <f t="shared" si="197"/>
        <v>0</v>
      </c>
      <c r="AU315" s="223">
        <f t="shared" si="195"/>
        <v>0</v>
      </c>
      <c r="AV315" s="223">
        <f t="shared" si="195"/>
        <v>0</v>
      </c>
      <c r="AW315" s="223">
        <f t="shared" si="195"/>
        <v>0</v>
      </c>
      <c r="AX315" s="223">
        <f t="shared" si="195"/>
        <v>0</v>
      </c>
      <c r="AY315" s="223">
        <f t="shared" si="195"/>
        <v>0</v>
      </c>
      <c r="AZ315" s="242"/>
      <c r="BA315" s="244">
        <f t="shared" si="160"/>
        <v>1.5146357678964382</v>
      </c>
      <c r="BB315" s="244">
        <f t="shared" si="161"/>
        <v>3.4528171000678683E-2</v>
      </c>
      <c r="BC315" s="244">
        <f t="shared" si="162"/>
        <v>0</v>
      </c>
      <c r="BD315" s="244">
        <f t="shared" si="163"/>
        <v>0</v>
      </c>
      <c r="BE315" s="244">
        <f t="shared" si="164"/>
        <v>0</v>
      </c>
      <c r="BF315" s="244">
        <f t="shared" si="165"/>
        <v>0</v>
      </c>
      <c r="BG315" s="244">
        <f t="shared" si="166"/>
        <v>0.14041456206942665</v>
      </c>
      <c r="BH315" s="244">
        <f t="shared" si="167"/>
        <v>0.15422583046969812</v>
      </c>
      <c r="BI315" s="244">
        <f t="shared" si="168"/>
        <v>0</v>
      </c>
      <c r="BJ315" s="244">
        <f t="shared" si="169"/>
        <v>0</v>
      </c>
      <c r="BK315" s="244">
        <f t="shared" si="170"/>
        <v>0</v>
      </c>
      <c r="BL315" s="244">
        <f t="shared" si="171"/>
        <v>0.45807373527567052</v>
      </c>
      <c r="BM315" s="244">
        <f t="shared" si="172"/>
        <v>0</v>
      </c>
      <c r="BN315" s="244">
        <f t="shared" si="173"/>
        <v>1.5146357678964382</v>
      </c>
      <c r="BO315" s="244">
        <f t="shared" si="174"/>
        <v>3.4528171000678683E-2</v>
      </c>
      <c r="BP315" s="244">
        <f t="shared" si="175"/>
        <v>0</v>
      </c>
      <c r="BQ315" s="244">
        <f t="shared" si="176"/>
        <v>0</v>
      </c>
      <c r="BR315" s="244">
        <f t="shared" si="177"/>
        <v>0</v>
      </c>
      <c r="BS315" s="244">
        <f t="shared" si="178"/>
        <v>0</v>
      </c>
      <c r="BT315" s="244">
        <f t="shared" si="179"/>
        <v>0.15422583046969812</v>
      </c>
      <c r="BU315" s="244">
        <f t="shared" si="180"/>
        <v>0</v>
      </c>
      <c r="BV315" s="244">
        <f t="shared" si="181"/>
        <v>0</v>
      </c>
      <c r="BW315" s="244">
        <f t="shared" si="182"/>
        <v>0</v>
      </c>
      <c r="BX315" s="244">
        <f t="shared" si="183"/>
        <v>0.45807373527567052</v>
      </c>
      <c r="BY315" s="244"/>
      <c r="BZ315" s="244">
        <f t="shared" si="184"/>
        <v>0</v>
      </c>
      <c r="CA315" s="244">
        <f t="shared" si="185"/>
        <v>0</v>
      </c>
      <c r="CB315" s="244">
        <f t="shared" si="186"/>
        <v>0</v>
      </c>
      <c r="CC315" s="244">
        <f t="shared" si="187"/>
        <v>0</v>
      </c>
      <c r="CD315" s="244">
        <f t="shared" si="188"/>
        <v>0</v>
      </c>
      <c r="CE315" s="244">
        <f t="shared" si="189"/>
        <v>0</v>
      </c>
      <c r="CF315" s="244">
        <f t="shared" si="190"/>
        <v>0</v>
      </c>
      <c r="CG315" s="244">
        <f t="shared" si="191"/>
        <v>0</v>
      </c>
      <c r="CH315" s="244">
        <f t="shared" si="192"/>
        <v>0</v>
      </c>
      <c r="CI315" s="244">
        <f t="shared" si="193"/>
        <v>0</v>
      </c>
      <c r="CJ315" s="244">
        <f t="shared" si="194"/>
        <v>0</v>
      </c>
    </row>
    <row r="316" spans="1:88" ht="60">
      <c r="A316" s="222" t="s">
        <v>3643</v>
      </c>
      <c r="B316" s="232">
        <v>98265</v>
      </c>
      <c r="C316" s="232" t="s">
        <v>2217</v>
      </c>
      <c r="D316" s="232"/>
      <c r="E316" s="232" t="s">
        <v>2218</v>
      </c>
      <c r="F316" s="232" t="s">
        <v>2219</v>
      </c>
      <c r="G316" s="232">
        <v>3232</v>
      </c>
      <c r="H316" s="232" t="s">
        <v>2220</v>
      </c>
      <c r="I316" s="232" t="s">
        <v>117</v>
      </c>
      <c r="J316" s="232" t="s">
        <v>700</v>
      </c>
      <c r="K316" s="232" t="s">
        <v>2221</v>
      </c>
      <c r="L316" s="232"/>
      <c r="M316" s="232">
        <v>2022</v>
      </c>
      <c r="N316" s="232">
        <v>14473257</v>
      </c>
      <c r="O316" s="239">
        <f t="shared" si="159"/>
        <v>2.034296442705297E-3</v>
      </c>
      <c r="P316" s="232">
        <v>84.3</v>
      </c>
      <c r="Q316" s="232">
        <v>9.6</v>
      </c>
      <c r="R316" s="232">
        <v>0</v>
      </c>
      <c r="S316" s="232">
        <v>0</v>
      </c>
      <c r="T316" s="232">
        <v>0</v>
      </c>
      <c r="U316" s="232">
        <v>0</v>
      </c>
      <c r="V316" s="232">
        <v>6.1</v>
      </c>
      <c r="W316" s="232">
        <v>0</v>
      </c>
      <c r="X316" s="232">
        <v>0</v>
      </c>
      <c r="Y316" s="232">
        <v>0</v>
      </c>
      <c r="Z316" s="232">
        <v>0</v>
      </c>
      <c r="AA316" s="232">
        <v>0</v>
      </c>
      <c r="AB316" s="232"/>
      <c r="AC316" s="232">
        <v>84.3</v>
      </c>
      <c r="AD316" s="232">
        <v>9.6</v>
      </c>
      <c r="AE316" s="232">
        <v>0</v>
      </c>
      <c r="AF316" s="232">
        <v>0</v>
      </c>
      <c r="AG316" s="232">
        <v>0</v>
      </c>
      <c r="AH316" s="232">
        <v>0</v>
      </c>
      <c r="AI316" s="232">
        <v>0</v>
      </c>
      <c r="AJ316" s="232">
        <v>0</v>
      </c>
      <c r="AK316" s="232">
        <v>0</v>
      </c>
      <c r="AL316" s="232">
        <v>0</v>
      </c>
      <c r="AM316" s="232">
        <v>0</v>
      </c>
      <c r="AN316" s="233"/>
      <c r="AO316" s="223">
        <f t="shared" si="198"/>
        <v>0</v>
      </c>
      <c r="AP316" s="223">
        <f t="shared" si="198"/>
        <v>0</v>
      </c>
      <c r="AQ316" s="223">
        <f t="shared" si="198"/>
        <v>0</v>
      </c>
      <c r="AR316" s="223">
        <f t="shared" si="197"/>
        <v>0</v>
      </c>
      <c r="AS316" s="223">
        <f t="shared" si="197"/>
        <v>0</v>
      </c>
      <c r="AT316" s="223">
        <f t="shared" si="197"/>
        <v>0</v>
      </c>
      <c r="AU316" s="223">
        <f t="shared" si="195"/>
        <v>0</v>
      </c>
      <c r="AV316" s="223">
        <f t="shared" si="195"/>
        <v>0</v>
      </c>
      <c r="AW316" s="223">
        <f t="shared" si="195"/>
        <v>0</v>
      </c>
      <c r="AX316" s="223">
        <f t="shared" si="195"/>
        <v>0</v>
      </c>
      <c r="AY316" s="223">
        <f t="shared" si="195"/>
        <v>0</v>
      </c>
      <c r="AZ316" s="242"/>
      <c r="BA316" s="244">
        <f t="shared" si="160"/>
        <v>0.17149119012005654</v>
      </c>
      <c r="BB316" s="244">
        <f t="shared" si="161"/>
        <v>1.9529245849970851E-2</v>
      </c>
      <c r="BC316" s="244">
        <f t="shared" si="162"/>
        <v>0</v>
      </c>
      <c r="BD316" s="244">
        <f t="shared" si="163"/>
        <v>0</v>
      </c>
      <c r="BE316" s="244">
        <f t="shared" si="164"/>
        <v>0</v>
      </c>
      <c r="BF316" s="244">
        <f t="shared" si="165"/>
        <v>0</v>
      </c>
      <c r="BG316" s="244">
        <f t="shared" si="166"/>
        <v>1.240920830050231E-2</v>
      </c>
      <c r="BH316" s="244">
        <f t="shared" si="167"/>
        <v>0</v>
      </c>
      <c r="BI316" s="244">
        <f t="shared" si="168"/>
        <v>0</v>
      </c>
      <c r="BJ316" s="244">
        <f t="shared" si="169"/>
        <v>0</v>
      </c>
      <c r="BK316" s="244">
        <f t="shared" si="170"/>
        <v>0</v>
      </c>
      <c r="BL316" s="244">
        <f t="shared" si="171"/>
        <v>0</v>
      </c>
      <c r="BM316" s="244">
        <f t="shared" si="172"/>
        <v>0</v>
      </c>
      <c r="BN316" s="244">
        <f t="shared" si="173"/>
        <v>0.17149119012005654</v>
      </c>
      <c r="BO316" s="244">
        <f t="shared" si="174"/>
        <v>1.9529245849970851E-2</v>
      </c>
      <c r="BP316" s="244">
        <f t="shared" si="175"/>
        <v>0</v>
      </c>
      <c r="BQ316" s="244">
        <f t="shared" si="176"/>
        <v>0</v>
      </c>
      <c r="BR316" s="244">
        <f t="shared" si="177"/>
        <v>0</v>
      </c>
      <c r="BS316" s="244">
        <f t="shared" si="178"/>
        <v>0</v>
      </c>
      <c r="BT316" s="244">
        <f t="shared" si="179"/>
        <v>0</v>
      </c>
      <c r="BU316" s="244">
        <f t="shared" si="180"/>
        <v>0</v>
      </c>
      <c r="BV316" s="244">
        <f t="shared" si="181"/>
        <v>0</v>
      </c>
      <c r="BW316" s="244">
        <f t="shared" si="182"/>
        <v>0</v>
      </c>
      <c r="BX316" s="244">
        <f t="shared" si="183"/>
        <v>0</v>
      </c>
      <c r="BY316" s="244"/>
      <c r="BZ316" s="244">
        <f t="shared" si="184"/>
        <v>0</v>
      </c>
      <c r="CA316" s="244">
        <f t="shared" si="185"/>
        <v>0</v>
      </c>
      <c r="CB316" s="244">
        <f t="shared" si="186"/>
        <v>0</v>
      </c>
      <c r="CC316" s="244">
        <f t="shared" si="187"/>
        <v>0</v>
      </c>
      <c r="CD316" s="244">
        <f t="shared" si="188"/>
        <v>0</v>
      </c>
      <c r="CE316" s="244">
        <f t="shared" si="189"/>
        <v>0</v>
      </c>
      <c r="CF316" s="244">
        <f t="shared" si="190"/>
        <v>0</v>
      </c>
      <c r="CG316" s="244">
        <f t="shared" si="191"/>
        <v>0</v>
      </c>
      <c r="CH316" s="244">
        <f t="shared" si="192"/>
        <v>0</v>
      </c>
      <c r="CI316" s="244">
        <f t="shared" si="193"/>
        <v>0</v>
      </c>
      <c r="CJ316" s="244">
        <f t="shared" si="194"/>
        <v>0</v>
      </c>
    </row>
    <row r="317" spans="1:88" ht="60">
      <c r="A317" s="222" t="s">
        <v>3643</v>
      </c>
      <c r="B317" s="232">
        <v>111361</v>
      </c>
      <c r="C317" s="232" t="s">
        <v>2222</v>
      </c>
      <c r="D317" s="232"/>
      <c r="E317" s="232" t="s">
        <v>2223</v>
      </c>
      <c r="F317" s="232"/>
      <c r="G317" s="232">
        <v>3414</v>
      </c>
      <c r="H317" s="232" t="s">
        <v>2224</v>
      </c>
      <c r="I317" s="232" t="s">
        <v>117</v>
      </c>
      <c r="J317" s="232" t="s">
        <v>700</v>
      </c>
      <c r="K317" s="232" t="s">
        <v>2225</v>
      </c>
      <c r="L317" s="232"/>
      <c r="M317" s="232">
        <v>2022</v>
      </c>
      <c r="N317" s="232">
        <v>13656300</v>
      </c>
      <c r="O317" s="239">
        <f t="shared" si="159"/>
        <v>1.9194686110055497E-3</v>
      </c>
      <c r="P317" s="232">
        <v>72</v>
      </c>
      <c r="Q317" s="232">
        <v>0.6</v>
      </c>
      <c r="R317" s="232">
        <v>0</v>
      </c>
      <c r="S317" s="232">
        <v>0</v>
      </c>
      <c r="T317" s="232">
        <v>0</v>
      </c>
      <c r="U317" s="232">
        <v>0</v>
      </c>
      <c r="V317" s="232">
        <v>6.1</v>
      </c>
      <c r="W317" s="232">
        <v>21.3</v>
      </c>
      <c r="X317" s="232">
        <v>0</v>
      </c>
      <c r="Y317" s="232">
        <v>0</v>
      </c>
      <c r="Z317" s="232">
        <v>0</v>
      </c>
      <c r="AA317" s="232">
        <v>0</v>
      </c>
      <c r="AB317" s="232"/>
      <c r="AC317" s="232">
        <v>1.3</v>
      </c>
      <c r="AD317" s="232">
        <v>0.6</v>
      </c>
      <c r="AE317" s="232">
        <v>0</v>
      </c>
      <c r="AF317" s="232">
        <v>0</v>
      </c>
      <c r="AG317" s="232">
        <v>0</v>
      </c>
      <c r="AH317" s="232">
        <v>0</v>
      </c>
      <c r="AI317" s="232">
        <v>21.3</v>
      </c>
      <c r="AJ317" s="232">
        <v>0</v>
      </c>
      <c r="AK317" s="232">
        <v>0</v>
      </c>
      <c r="AL317" s="232">
        <v>0</v>
      </c>
      <c r="AM317" s="232">
        <v>0</v>
      </c>
      <c r="AN317" s="233"/>
      <c r="AO317" s="223">
        <f t="shared" si="198"/>
        <v>70.7</v>
      </c>
      <c r="AP317" s="223">
        <f t="shared" si="198"/>
        <v>0</v>
      </c>
      <c r="AQ317" s="223">
        <f t="shared" si="198"/>
        <v>0</v>
      </c>
      <c r="AR317" s="223">
        <f t="shared" si="197"/>
        <v>0</v>
      </c>
      <c r="AS317" s="223">
        <f t="shared" si="197"/>
        <v>0</v>
      </c>
      <c r="AT317" s="223">
        <f t="shared" si="197"/>
        <v>0</v>
      </c>
      <c r="AU317" s="223">
        <f t="shared" si="195"/>
        <v>0</v>
      </c>
      <c r="AV317" s="223">
        <f t="shared" si="195"/>
        <v>0</v>
      </c>
      <c r="AW317" s="223">
        <f t="shared" si="195"/>
        <v>0</v>
      </c>
      <c r="AX317" s="223">
        <f t="shared" si="195"/>
        <v>0</v>
      </c>
      <c r="AY317" s="223">
        <f t="shared" si="195"/>
        <v>0</v>
      </c>
      <c r="AZ317" s="242"/>
      <c r="BA317" s="244">
        <f t="shared" si="160"/>
        <v>0.13820173999239957</v>
      </c>
      <c r="BB317" s="244">
        <f t="shared" si="161"/>
        <v>1.1516811666033298E-3</v>
      </c>
      <c r="BC317" s="244">
        <f t="shared" si="162"/>
        <v>0</v>
      </c>
      <c r="BD317" s="244">
        <f t="shared" si="163"/>
        <v>0</v>
      </c>
      <c r="BE317" s="244">
        <f t="shared" si="164"/>
        <v>0</v>
      </c>
      <c r="BF317" s="244">
        <f t="shared" si="165"/>
        <v>0</v>
      </c>
      <c r="BG317" s="244">
        <f t="shared" si="166"/>
        <v>1.1708758527133852E-2</v>
      </c>
      <c r="BH317" s="244">
        <f t="shared" si="167"/>
        <v>4.0884681414418207E-2</v>
      </c>
      <c r="BI317" s="244">
        <f t="shared" si="168"/>
        <v>0</v>
      </c>
      <c r="BJ317" s="244">
        <f t="shared" si="169"/>
        <v>0</v>
      </c>
      <c r="BK317" s="244">
        <f t="shared" si="170"/>
        <v>0</v>
      </c>
      <c r="BL317" s="244">
        <f t="shared" si="171"/>
        <v>0</v>
      </c>
      <c r="BM317" s="244">
        <f t="shared" si="172"/>
        <v>0</v>
      </c>
      <c r="BN317" s="244">
        <f t="shared" si="173"/>
        <v>2.4953091943072147E-3</v>
      </c>
      <c r="BO317" s="244">
        <f t="shared" si="174"/>
        <v>1.1516811666033298E-3</v>
      </c>
      <c r="BP317" s="244">
        <f t="shared" si="175"/>
        <v>0</v>
      </c>
      <c r="BQ317" s="244">
        <f t="shared" si="176"/>
        <v>0</v>
      </c>
      <c r="BR317" s="244">
        <f t="shared" si="177"/>
        <v>0</v>
      </c>
      <c r="BS317" s="244">
        <f t="shared" si="178"/>
        <v>0</v>
      </c>
      <c r="BT317" s="244">
        <f t="shared" si="179"/>
        <v>4.0884681414418207E-2</v>
      </c>
      <c r="BU317" s="244">
        <f t="shared" si="180"/>
        <v>0</v>
      </c>
      <c r="BV317" s="244">
        <f t="shared" si="181"/>
        <v>0</v>
      </c>
      <c r="BW317" s="244">
        <f t="shared" si="182"/>
        <v>0</v>
      </c>
      <c r="BX317" s="244">
        <f t="shared" si="183"/>
        <v>0</v>
      </c>
      <c r="BY317" s="244"/>
      <c r="BZ317" s="244">
        <f t="shared" si="184"/>
        <v>0.13570643079809236</v>
      </c>
      <c r="CA317" s="244">
        <f t="shared" si="185"/>
        <v>0</v>
      </c>
      <c r="CB317" s="244">
        <f t="shared" si="186"/>
        <v>0</v>
      </c>
      <c r="CC317" s="244">
        <f t="shared" si="187"/>
        <v>0</v>
      </c>
      <c r="CD317" s="244">
        <f t="shared" si="188"/>
        <v>0</v>
      </c>
      <c r="CE317" s="244">
        <f t="shared" si="189"/>
        <v>0</v>
      </c>
      <c r="CF317" s="244">
        <f t="shared" si="190"/>
        <v>0</v>
      </c>
      <c r="CG317" s="244">
        <f t="shared" si="191"/>
        <v>0</v>
      </c>
      <c r="CH317" s="244">
        <f t="shared" si="192"/>
        <v>0</v>
      </c>
      <c r="CI317" s="244">
        <f t="shared" si="193"/>
        <v>0</v>
      </c>
      <c r="CJ317" s="244">
        <f t="shared" si="194"/>
        <v>0</v>
      </c>
    </row>
    <row r="318" spans="1:88" ht="60">
      <c r="A318" s="222" t="s">
        <v>3643</v>
      </c>
      <c r="B318" s="232">
        <v>29760</v>
      </c>
      <c r="C318" s="232" t="s">
        <v>2226</v>
      </c>
      <c r="D318" s="232"/>
      <c r="E318" s="232" t="s">
        <v>2227</v>
      </c>
      <c r="F318" s="232" t="s">
        <v>2228</v>
      </c>
      <c r="G318" s="232">
        <v>8610</v>
      </c>
      <c r="H318" s="232" t="s">
        <v>2229</v>
      </c>
      <c r="I318" s="232" t="s">
        <v>129</v>
      </c>
      <c r="J318" s="232" t="s">
        <v>700</v>
      </c>
      <c r="K318" s="232" t="s">
        <v>2230</v>
      </c>
      <c r="L318" s="232" t="s">
        <v>2231</v>
      </c>
      <c r="M318" s="232">
        <v>2022</v>
      </c>
      <c r="N318" s="232">
        <v>117424798</v>
      </c>
      <c r="O318" s="239">
        <f t="shared" si="159"/>
        <v>1.3709334709218269E-2</v>
      </c>
      <c r="P318" s="232">
        <v>87.5</v>
      </c>
      <c r="Q318" s="232">
        <v>6.4</v>
      </c>
      <c r="R318" s="232">
        <v>0</v>
      </c>
      <c r="S318" s="232">
        <v>0</v>
      </c>
      <c r="T318" s="232">
        <v>0</v>
      </c>
      <c r="U318" s="232">
        <v>0</v>
      </c>
      <c r="V318" s="232">
        <v>6.1</v>
      </c>
      <c r="W318" s="232">
        <v>0</v>
      </c>
      <c r="X318" s="232">
        <v>0</v>
      </c>
      <c r="Y318" s="232">
        <v>0</v>
      </c>
      <c r="Z318" s="232">
        <v>0</v>
      </c>
      <c r="AA318" s="232">
        <v>0</v>
      </c>
      <c r="AB318" s="232"/>
      <c r="AC318" s="232">
        <v>79.900000000000006</v>
      </c>
      <c r="AD318" s="232">
        <v>6.4</v>
      </c>
      <c r="AE318" s="232">
        <v>0</v>
      </c>
      <c r="AF318" s="232">
        <v>0</v>
      </c>
      <c r="AG318" s="232">
        <v>0</v>
      </c>
      <c r="AH318" s="232">
        <v>0</v>
      </c>
      <c r="AI318" s="232">
        <v>0</v>
      </c>
      <c r="AJ318" s="232">
        <v>0</v>
      </c>
      <c r="AK318" s="232">
        <v>0</v>
      </c>
      <c r="AL318" s="232">
        <v>0</v>
      </c>
      <c r="AM318" s="232">
        <v>0</v>
      </c>
      <c r="AN318" s="233"/>
      <c r="AO318" s="223">
        <f t="shared" si="198"/>
        <v>7.5999999999999943</v>
      </c>
      <c r="AP318" s="223">
        <f t="shared" si="198"/>
        <v>0</v>
      </c>
      <c r="AQ318" s="223">
        <f t="shared" si="198"/>
        <v>0</v>
      </c>
      <c r="AR318" s="223">
        <f t="shared" si="197"/>
        <v>0</v>
      </c>
      <c r="AS318" s="223">
        <f t="shared" si="197"/>
        <v>0</v>
      </c>
      <c r="AT318" s="223">
        <f t="shared" si="197"/>
        <v>0</v>
      </c>
      <c r="AU318" s="223">
        <f t="shared" si="195"/>
        <v>0</v>
      </c>
      <c r="AV318" s="223">
        <f t="shared" si="195"/>
        <v>0</v>
      </c>
      <c r="AW318" s="223">
        <f t="shared" si="195"/>
        <v>0</v>
      </c>
      <c r="AX318" s="223">
        <f t="shared" si="195"/>
        <v>0</v>
      </c>
      <c r="AY318" s="223">
        <f t="shared" si="195"/>
        <v>0</v>
      </c>
      <c r="AZ318" s="242"/>
      <c r="BA318" s="244">
        <f t="shared" si="160"/>
        <v>1.1995667870565985</v>
      </c>
      <c r="BB318" s="244">
        <f t="shared" si="161"/>
        <v>8.7739742138996935E-2</v>
      </c>
      <c r="BC318" s="244">
        <f t="shared" si="162"/>
        <v>0</v>
      </c>
      <c r="BD318" s="244">
        <f t="shared" si="163"/>
        <v>0</v>
      </c>
      <c r="BE318" s="244">
        <f t="shared" si="164"/>
        <v>0</v>
      </c>
      <c r="BF318" s="244">
        <f t="shared" si="165"/>
        <v>0</v>
      </c>
      <c r="BG318" s="244">
        <f t="shared" si="166"/>
        <v>8.3626941726231432E-2</v>
      </c>
      <c r="BH318" s="244">
        <f t="shared" si="167"/>
        <v>0</v>
      </c>
      <c r="BI318" s="244">
        <f t="shared" si="168"/>
        <v>0</v>
      </c>
      <c r="BJ318" s="244">
        <f t="shared" si="169"/>
        <v>0</v>
      </c>
      <c r="BK318" s="244">
        <f t="shared" si="170"/>
        <v>0</v>
      </c>
      <c r="BL318" s="244">
        <f t="shared" si="171"/>
        <v>0</v>
      </c>
      <c r="BM318" s="244">
        <f t="shared" si="172"/>
        <v>0</v>
      </c>
      <c r="BN318" s="244">
        <f t="shared" si="173"/>
        <v>1.0953758432665397</v>
      </c>
      <c r="BO318" s="244">
        <f t="shared" si="174"/>
        <v>8.7739742138996935E-2</v>
      </c>
      <c r="BP318" s="244">
        <f t="shared" si="175"/>
        <v>0</v>
      </c>
      <c r="BQ318" s="244">
        <f t="shared" si="176"/>
        <v>0</v>
      </c>
      <c r="BR318" s="244">
        <f t="shared" si="177"/>
        <v>0</v>
      </c>
      <c r="BS318" s="244">
        <f t="shared" si="178"/>
        <v>0</v>
      </c>
      <c r="BT318" s="244">
        <f t="shared" si="179"/>
        <v>0</v>
      </c>
      <c r="BU318" s="244">
        <f t="shared" si="180"/>
        <v>0</v>
      </c>
      <c r="BV318" s="244">
        <f t="shared" si="181"/>
        <v>0</v>
      </c>
      <c r="BW318" s="244">
        <f t="shared" si="182"/>
        <v>0</v>
      </c>
      <c r="BX318" s="244">
        <f t="shared" si="183"/>
        <v>0</v>
      </c>
      <c r="BY318" s="244"/>
      <c r="BZ318" s="244">
        <f t="shared" si="184"/>
        <v>0.10419094379005876</v>
      </c>
      <c r="CA318" s="244">
        <f t="shared" si="185"/>
        <v>0</v>
      </c>
      <c r="CB318" s="244">
        <f t="shared" si="186"/>
        <v>0</v>
      </c>
      <c r="CC318" s="244">
        <f t="shared" si="187"/>
        <v>0</v>
      </c>
      <c r="CD318" s="244">
        <f t="shared" si="188"/>
        <v>0</v>
      </c>
      <c r="CE318" s="244">
        <f t="shared" si="189"/>
        <v>0</v>
      </c>
      <c r="CF318" s="244">
        <f t="shared" si="190"/>
        <v>0</v>
      </c>
      <c r="CG318" s="244">
        <f t="shared" si="191"/>
        <v>0</v>
      </c>
      <c r="CH318" s="244">
        <f t="shared" si="192"/>
        <v>0</v>
      </c>
      <c r="CI318" s="244">
        <f t="shared" si="193"/>
        <v>0</v>
      </c>
      <c r="CJ318" s="244">
        <f t="shared" si="194"/>
        <v>0</v>
      </c>
    </row>
    <row r="319" spans="1:88" ht="60">
      <c r="A319" s="222" t="s">
        <v>3643</v>
      </c>
      <c r="B319" s="232">
        <v>97839</v>
      </c>
      <c r="C319" s="232" t="s">
        <v>2232</v>
      </c>
      <c r="D319" s="232"/>
      <c r="E319" s="232" t="s">
        <v>2233</v>
      </c>
      <c r="F319" s="232"/>
      <c r="G319" s="232">
        <v>3132</v>
      </c>
      <c r="H319" s="232" t="s">
        <v>2234</v>
      </c>
      <c r="I319" s="232" t="s">
        <v>117</v>
      </c>
      <c r="J319" s="232" t="s">
        <v>700</v>
      </c>
      <c r="K319" s="232" t="s">
        <v>2235</v>
      </c>
      <c r="L319" s="232" t="s">
        <v>2236</v>
      </c>
      <c r="M319" s="232">
        <v>2022</v>
      </c>
      <c r="N319" s="232">
        <v>9432516</v>
      </c>
      <c r="O319" s="239">
        <f t="shared" si="159"/>
        <v>1.3257923731030824E-3</v>
      </c>
      <c r="P319" s="232">
        <v>86.2</v>
      </c>
      <c r="Q319" s="232">
        <v>5.0999999999999996</v>
      </c>
      <c r="R319" s="232">
        <v>0</v>
      </c>
      <c r="S319" s="232">
        <v>0</v>
      </c>
      <c r="T319" s="232">
        <v>0</v>
      </c>
      <c r="U319" s="232">
        <v>0</v>
      </c>
      <c r="V319" s="232">
        <v>6.1</v>
      </c>
      <c r="W319" s="232">
        <v>2.6</v>
      </c>
      <c r="X319" s="232">
        <v>0</v>
      </c>
      <c r="Y319" s="232">
        <v>0</v>
      </c>
      <c r="Z319" s="232">
        <v>0</v>
      </c>
      <c r="AA319" s="232">
        <v>0</v>
      </c>
      <c r="AB319" s="232"/>
      <c r="AC319" s="232">
        <v>86.2</v>
      </c>
      <c r="AD319" s="232">
        <v>5.0999999999999996</v>
      </c>
      <c r="AE319" s="232">
        <v>0</v>
      </c>
      <c r="AF319" s="232">
        <v>0</v>
      </c>
      <c r="AG319" s="232">
        <v>0</v>
      </c>
      <c r="AH319" s="232">
        <v>0</v>
      </c>
      <c r="AI319" s="232">
        <v>2.6</v>
      </c>
      <c r="AJ319" s="232">
        <v>0</v>
      </c>
      <c r="AK319" s="232">
        <v>0</v>
      </c>
      <c r="AL319" s="232">
        <v>0</v>
      </c>
      <c r="AM319" s="232">
        <v>0</v>
      </c>
      <c r="AN319" s="233"/>
      <c r="AO319" s="223">
        <f t="shared" si="198"/>
        <v>0</v>
      </c>
      <c r="AP319" s="223">
        <f t="shared" si="198"/>
        <v>0</v>
      </c>
      <c r="AQ319" s="223">
        <f t="shared" si="198"/>
        <v>0</v>
      </c>
      <c r="AR319" s="223">
        <f t="shared" si="197"/>
        <v>0</v>
      </c>
      <c r="AS319" s="223">
        <f t="shared" si="197"/>
        <v>0</v>
      </c>
      <c r="AT319" s="223">
        <f t="shared" si="197"/>
        <v>0</v>
      </c>
      <c r="AU319" s="223">
        <f t="shared" si="195"/>
        <v>0</v>
      </c>
      <c r="AV319" s="223">
        <f t="shared" si="195"/>
        <v>0</v>
      </c>
      <c r="AW319" s="223">
        <f t="shared" si="195"/>
        <v>0</v>
      </c>
      <c r="AX319" s="223">
        <f t="shared" si="195"/>
        <v>0</v>
      </c>
      <c r="AY319" s="223">
        <f t="shared" si="195"/>
        <v>0</v>
      </c>
      <c r="AZ319" s="242"/>
      <c r="BA319" s="244">
        <f t="shared" si="160"/>
        <v>0.11428330256148571</v>
      </c>
      <c r="BB319" s="244">
        <f t="shared" si="161"/>
        <v>6.7615411028257195E-3</v>
      </c>
      <c r="BC319" s="244">
        <f t="shared" si="162"/>
        <v>0</v>
      </c>
      <c r="BD319" s="244">
        <f t="shared" si="163"/>
        <v>0</v>
      </c>
      <c r="BE319" s="244">
        <f t="shared" si="164"/>
        <v>0</v>
      </c>
      <c r="BF319" s="244">
        <f t="shared" si="165"/>
        <v>0</v>
      </c>
      <c r="BG319" s="244">
        <f t="shared" si="166"/>
        <v>8.0873334759288019E-3</v>
      </c>
      <c r="BH319" s="244">
        <f t="shared" si="167"/>
        <v>3.4470601700680144E-3</v>
      </c>
      <c r="BI319" s="244">
        <f t="shared" si="168"/>
        <v>0</v>
      </c>
      <c r="BJ319" s="244">
        <f t="shared" si="169"/>
        <v>0</v>
      </c>
      <c r="BK319" s="244">
        <f t="shared" si="170"/>
        <v>0</v>
      </c>
      <c r="BL319" s="244">
        <f t="shared" si="171"/>
        <v>0</v>
      </c>
      <c r="BM319" s="244">
        <f t="shared" si="172"/>
        <v>0</v>
      </c>
      <c r="BN319" s="244">
        <f t="shared" si="173"/>
        <v>0.11428330256148571</v>
      </c>
      <c r="BO319" s="244">
        <f t="shared" si="174"/>
        <v>6.7615411028257195E-3</v>
      </c>
      <c r="BP319" s="244">
        <f t="shared" si="175"/>
        <v>0</v>
      </c>
      <c r="BQ319" s="244">
        <f t="shared" si="176"/>
        <v>0</v>
      </c>
      <c r="BR319" s="244">
        <f t="shared" si="177"/>
        <v>0</v>
      </c>
      <c r="BS319" s="244">
        <f t="shared" si="178"/>
        <v>0</v>
      </c>
      <c r="BT319" s="244">
        <f t="shared" si="179"/>
        <v>3.4470601700680144E-3</v>
      </c>
      <c r="BU319" s="244">
        <f t="shared" si="180"/>
        <v>0</v>
      </c>
      <c r="BV319" s="244">
        <f t="shared" si="181"/>
        <v>0</v>
      </c>
      <c r="BW319" s="244">
        <f t="shared" si="182"/>
        <v>0</v>
      </c>
      <c r="BX319" s="244">
        <f t="shared" si="183"/>
        <v>0</v>
      </c>
      <c r="BY319" s="244"/>
      <c r="BZ319" s="244">
        <f t="shared" si="184"/>
        <v>0</v>
      </c>
      <c r="CA319" s="244">
        <f t="shared" si="185"/>
        <v>0</v>
      </c>
      <c r="CB319" s="244">
        <f t="shared" si="186"/>
        <v>0</v>
      </c>
      <c r="CC319" s="244">
        <f t="shared" si="187"/>
        <v>0</v>
      </c>
      <c r="CD319" s="244">
        <f t="shared" si="188"/>
        <v>0</v>
      </c>
      <c r="CE319" s="244">
        <f t="shared" si="189"/>
        <v>0</v>
      </c>
      <c r="CF319" s="244">
        <f t="shared" si="190"/>
        <v>0</v>
      </c>
      <c r="CG319" s="244">
        <f t="shared" si="191"/>
        <v>0</v>
      </c>
      <c r="CH319" s="244">
        <f t="shared" si="192"/>
        <v>0</v>
      </c>
      <c r="CI319" s="244">
        <f t="shared" si="193"/>
        <v>0</v>
      </c>
      <c r="CJ319" s="244">
        <f t="shared" si="194"/>
        <v>0</v>
      </c>
    </row>
    <row r="320" spans="1:88" ht="75">
      <c r="A320" s="222" t="s">
        <v>3643</v>
      </c>
      <c r="B320" s="232">
        <v>101897</v>
      </c>
      <c r="C320" s="232" t="s">
        <v>2237</v>
      </c>
      <c r="D320" s="232" t="s">
        <v>2238</v>
      </c>
      <c r="E320" s="232" t="s">
        <v>2239</v>
      </c>
      <c r="F320" s="232"/>
      <c r="G320" s="232">
        <v>3952</v>
      </c>
      <c r="H320" s="232" t="s">
        <v>2240</v>
      </c>
      <c r="I320" s="232" t="s">
        <v>128</v>
      </c>
      <c r="J320" s="232" t="s">
        <v>700</v>
      </c>
      <c r="K320" s="232" t="s">
        <v>2241</v>
      </c>
      <c r="L320" s="232"/>
      <c r="M320" s="232">
        <v>2022</v>
      </c>
      <c r="N320" s="232">
        <v>10953022</v>
      </c>
      <c r="O320" s="239">
        <f t="shared" si="159"/>
        <v>4.9545943372243401E-3</v>
      </c>
      <c r="P320" s="232">
        <v>93.9</v>
      </c>
      <c r="Q320" s="232">
        <v>0</v>
      </c>
      <c r="R320" s="232">
        <v>0</v>
      </c>
      <c r="S320" s="232">
        <v>0</v>
      </c>
      <c r="T320" s="232">
        <v>0</v>
      </c>
      <c r="U320" s="232">
        <v>0</v>
      </c>
      <c r="V320" s="232">
        <v>6.1</v>
      </c>
      <c r="W320" s="232">
        <v>0</v>
      </c>
      <c r="X320" s="232">
        <v>0</v>
      </c>
      <c r="Y320" s="232">
        <v>0</v>
      </c>
      <c r="Z320" s="232">
        <v>0</v>
      </c>
      <c r="AA320" s="232">
        <v>0</v>
      </c>
      <c r="AB320" s="232"/>
      <c r="AC320" s="232">
        <v>0</v>
      </c>
      <c r="AD320" s="232">
        <v>0</v>
      </c>
      <c r="AE320" s="232">
        <v>0</v>
      </c>
      <c r="AF320" s="232">
        <v>0</v>
      </c>
      <c r="AG320" s="232">
        <v>0</v>
      </c>
      <c r="AH320" s="232">
        <v>0</v>
      </c>
      <c r="AI320" s="232">
        <v>0</v>
      </c>
      <c r="AJ320" s="232">
        <v>0</v>
      </c>
      <c r="AK320" s="232">
        <v>0</v>
      </c>
      <c r="AL320" s="232">
        <v>0</v>
      </c>
      <c r="AM320" s="232">
        <v>0</v>
      </c>
      <c r="AN320" s="233"/>
      <c r="AO320" s="223">
        <f t="shared" si="198"/>
        <v>93.9</v>
      </c>
      <c r="AP320" s="223">
        <f t="shared" si="198"/>
        <v>0</v>
      </c>
      <c r="AQ320" s="223">
        <f t="shared" si="198"/>
        <v>0</v>
      </c>
      <c r="AR320" s="223">
        <f t="shared" si="197"/>
        <v>0</v>
      </c>
      <c r="AS320" s="223">
        <f t="shared" si="197"/>
        <v>0</v>
      </c>
      <c r="AT320" s="223">
        <f t="shared" si="197"/>
        <v>0</v>
      </c>
      <c r="AU320" s="223">
        <f t="shared" si="195"/>
        <v>0</v>
      </c>
      <c r="AV320" s="223">
        <f t="shared" si="195"/>
        <v>0</v>
      </c>
      <c r="AW320" s="223">
        <f t="shared" si="195"/>
        <v>0</v>
      </c>
      <c r="AX320" s="223">
        <f t="shared" si="195"/>
        <v>0</v>
      </c>
      <c r="AY320" s="223">
        <f t="shared" si="195"/>
        <v>0</v>
      </c>
      <c r="AZ320" s="242"/>
      <c r="BA320" s="244">
        <f t="shared" si="160"/>
        <v>0.46523640826536555</v>
      </c>
      <c r="BB320" s="244">
        <f t="shared" si="161"/>
        <v>0</v>
      </c>
      <c r="BC320" s="244">
        <f t="shared" si="162"/>
        <v>0</v>
      </c>
      <c r="BD320" s="244">
        <f t="shared" si="163"/>
        <v>0</v>
      </c>
      <c r="BE320" s="244">
        <f t="shared" si="164"/>
        <v>0</v>
      </c>
      <c r="BF320" s="244">
        <f t="shared" si="165"/>
        <v>0</v>
      </c>
      <c r="BG320" s="244">
        <f t="shared" si="166"/>
        <v>3.0223025457068474E-2</v>
      </c>
      <c r="BH320" s="244">
        <f t="shared" si="167"/>
        <v>0</v>
      </c>
      <c r="BI320" s="244">
        <f t="shared" si="168"/>
        <v>0</v>
      </c>
      <c r="BJ320" s="244">
        <f t="shared" si="169"/>
        <v>0</v>
      </c>
      <c r="BK320" s="244">
        <f t="shared" si="170"/>
        <v>0</v>
      </c>
      <c r="BL320" s="244">
        <f t="shared" si="171"/>
        <v>0</v>
      </c>
      <c r="BM320" s="244">
        <f t="shared" si="172"/>
        <v>0</v>
      </c>
      <c r="BN320" s="244">
        <f t="shared" si="173"/>
        <v>0</v>
      </c>
      <c r="BO320" s="244">
        <f t="shared" si="174"/>
        <v>0</v>
      </c>
      <c r="BP320" s="244">
        <f t="shared" si="175"/>
        <v>0</v>
      </c>
      <c r="BQ320" s="244">
        <f t="shared" si="176"/>
        <v>0</v>
      </c>
      <c r="BR320" s="244">
        <f t="shared" si="177"/>
        <v>0</v>
      </c>
      <c r="BS320" s="244">
        <f t="shared" si="178"/>
        <v>0</v>
      </c>
      <c r="BT320" s="244">
        <f t="shared" si="179"/>
        <v>0</v>
      </c>
      <c r="BU320" s="244">
        <f t="shared" si="180"/>
        <v>0</v>
      </c>
      <c r="BV320" s="244">
        <f t="shared" si="181"/>
        <v>0</v>
      </c>
      <c r="BW320" s="244">
        <f t="shared" si="182"/>
        <v>0</v>
      </c>
      <c r="BX320" s="244">
        <f t="shared" si="183"/>
        <v>0</v>
      </c>
      <c r="BY320" s="244"/>
      <c r="BZ320" s="244">
        <f t="shared" si="184"/>
        <v>0.46523640826536555</v>
      </c>
      <c r="CA320" s="244">
        <f t="shared" si="185"/>
        <v>0</v>
      </c>
      <c r="CB320" s="244">
        <f t="shared" si="186"/>
        <v>0</v>
      </c>
      <c r="CC320" s="244">
        <f t="shared" si="187"/>
        <v>0</v>
      </c>
      <c r="CD320" s="244">
        <f t="shared" si="188"/>
        <v>0</v>
      </c>
      <c r="CE320" s="244">
        <f t="shared" si="189"/>
        <v>0</v>
      </c>
      <c r="CF320" s="244">
        <f t="shared" si="190"/>
        <v>0</v>
      </c>
      <c r="CG320" s="244">
        <f t="shared" si="191"/>
        <v>0</v>
      </c>
      <c r="CH320" s="244">
        <f t="shared" si="192"/>
        <v>0</v>
      </c>
      <c r="CI320" s="244">
        <f t="shared" si="193"/>
        <v>0</v>
      </c>
      <c r="CJ320" s="244">
        <f t="shared" si="194"/>
        <v>0</v>
      </c>
    </row>
    <row r="321" spans="1:88" ht="60">
      <c r="A321" s="222" t="s">
        <v>3643</v>
      </c>
      <c r="B321" s="232">
        <v>7106</v>
      </c>
      <c r="C321" s="232" t="s">
        <v>2242</v>
      </c>
      <c r="D321" s="232"/>
      <c r="E321" s="232" t="s">
        <v>2243</v>
      </c>
      <c r="F321" s="232" t="s">
        <v>750</v>
      </c>
      <c r="G321" s="232">
        <v>3001</v>
      </c>
      <c r="H321" s="232" t="s">
        <v>134</v>
      </c>
      <c r="I321" s="232" t="s">
        <v>117</v>
      </c>
      <c r="J321" s="232" t="s">
        <v>700</v>
      </c>
      <c r="K321" s="232" t="s">
        <v>2244</v>
      </c>
      <c r="L321" s="232" t="s">
        <v>2245</v>
      </c>
      <c r="M321" s="232">
        <v>2022</v>
      </c>
      <c r="N321" s="232">
        <v>1003119303</v>
      </c>
      <c r="O321" s="239">
        <f t="shared" si="159"/>
        <v>0.14099397459064791</v>
      </c>
      <c r="P321" s="232">
        <v>75.900000000000006</v>
      </c>
      <c r="Q321" s="232">
        <v>3.35</v>
      </c>
      <c r="R321" s="232">
        <v>0</v>
      </c>
      <c r="S321" s="232">
        <v>0</v>
      </c>
      <c r="T321" s="232">
        <v>1.35</v>
      </c>
      <c r="U321" s="232">
        <v>0</v>
      </c>
      <c r="V321" s="232">
        <v>6.1</v>
      </c>
      <c r="W321" s="232">
        <v>12.4</v>
      </c>
      <c r="X321" s="232">
        <v>0</v>
      </c>
      <c r="Y321" s="232">
        <v>0</v>
      </c>
      <c r="Z321" s="232">
        <v>0</v>
      </c>
      <c r="AA321" s="232">
        <v>0.9</v>
      </c>
      <c r="AB321" s="232"/>
      <c r="AC321" s="232">
        <v>70.599999999999994</v>
      </c>
      <c r="AD321" s="232">
        <v>3.35</v>
      </c>
      <c r="AE321" s="232">
        <v>0</v>
      </c>
      <c r="AF321" s="232">
        <v>0</v>
      </c>
      <c r="AG321" s="232">
        <v>1.35</v>
      </c>
      <c r="AH321" s="232">
        <v>0</v>
      </c>
      <c r="AI321" s="232">
        <v>12.4</v>
      </c>
      <c r="AJ321" s="232">
        <v>0</v>
      </c>
      <c r="AK321" s="232">
        <v>0</v>
      </c>
      <c r="AL321" s="232">
        <v>0</v>
      </c>
      <c r="AM321" s="232">
        <v>0.9</v>
      </c>
      <c r="AN321" s="233"/>
      <c r="AO321" s="223">
        <f t="shared" si="198"/>
        <v>5.3000000000000114</v>
      </c>
      <c r="AP321" s="223">
        <f t="shared" si="198"/>
        <v>0</v>
      </c>
      <c r="AQ321" s="223">
        <f t="shared" si="198"/>
        <v>0</v>
      </c>
      <c r="AR321" s="223">
        <f t="shared" si="197"/>
        <v>0</v>
      </c>
      <c r="AS321" s="223">
        <f t="shared" si="197"/>
        <v>0</v>
      </c>
      <c r="AT321" s="223">
        <f t="shared" si="197"/>
        <v>0</v>
      </c>
      <c r="AU321" s="223">
        <f t="shared" ref="AU321:AY371" si="199">W321-AI321</f>
        <v>0</v>
      </c>
      <c r="AV321" s="223">
        <f t="shared" si="199"/>
        <v>0</v>
      </c>
      <c r="AW321" s="223">
        <f t="shared" si="199"/>
        <v>0</v>
      </c>
      <c r="AX321" s="223">
        <f t="shared" si="199"/>
        <v>0</v>
      </c>
      <c r="AY321" s="223">
        <f t="shared" si="199"/>
        <v>0</v>
      </c>
      <c r="AZ321" s="242"/>
      <c r="BA321" s="244">
        <f t="shared" si="160"/>
        <v>10.701442671430177</v>
      </c>
      <c r="BB321" s="244">
        <f t="shared" si="161"/>
        <v>0.47232981487867054</v>
      </c>
      <c r="BC321" s="244">
        <f t="shared" si="162"/>
        <v>0</v>
      </c>
      <c r="BD321" s="244">
        <f t="shared" si="163"/>
        <v>0</v>
      </c>
      <c r="BE321" s="244">
        <f t="shared" si="164"/>
        <v>0.19034186569737468</v>
      </c>
      <c r="BF321" s="244">
        <f t="shared" si="165"/>
        <v>0</v>
      </c>
      <c r="BG321" s="244">
        <f t="shared" si="166"/>
        <v>0.86006324500295217</v>
      </c>
      <c r="BH321" s="244">
        <f t="shared" si="167"/>
        <v>1.7483252849240343</v>
      </c>
      <c r="BI321" s="244">
        <f t="shared" si="168"/>
        <v>0</v>
      </c>
      <c r="BJ321" s="244">
        <f t="shared" si="169"/>
        <v>0</v>
      </c>
      <c r="BK321" s="244">
        <f t="shared" si="170"/>
        <v>0</v>
      </c>
      <c r="BL321" s="244">
        <f t="shared" si="171"/>
        <v>0.12689457713158311</v>
      </c>
      <c r="BM321" s="244">
        <f t="shared" si="172"/>
        <v>0</v>
      </c>
      <c r="BN321" s="244">
        <f t="shared" si="173"/>
        <v>9.9541746060997411</v>
      </c>
      <c r="BO321" s="244">
        <f t="shared" si="174"/>
        <v>0.47232981487867054</v>
      </c>
      <c r="BP321" s="244">
        <f t="shared" si="175"/>
        <v>0</v>
      </c>
      <c r="BQ321" s="244">
        <f t="shared" si="176"/>
        <v>0</v>
      </c>
      <c r="BR321" s="244">
        <f t="shared" si="177"/>
        <v>0.19034186569737468</v>
      </c>
      <c r="BS321" s="244">
        <f t="shared" si="178"/>
        <v>0</v>
      </c>
      <c r="BT321" s="244">
        <f t="shared" si="179"/>
        <v>1.7483252849240343</v>
      </c>
      <c r="BU321" s="244">
        <f t="shared" si="180"/>
        <v>0</v>
      </c>
      <c r="BV321" s="244">
        <f t="shared" si="181"/>
        <v>0</v>
      </c>
      <c r="BW321" s="244">
        <f t="shared" si="182"/>
        <v>0</v>
      </c>
      <c r="BX321" s="244">
        <f t="shared" si="183"/>
        <v>0.12689457713158311</v>
      </c>
      <c r="BY321" s="244"/>
      <c r="BZ321" s="244">
        <f t="shared" si="184"/>
        <v>0.74726806533043555</v>
      </c>
      <c r="CA321" s="244">
        <f t="shared" si="185"/>
        <v>0</v>
      </c>
      <c r="CB321" s="244">
        <f t="shared" si="186"/>
        <v>0</v>
      </c>
      <c r="CC321" s="244">
        <f t="shared" si="187"/>
        <v>0</v>
      </c>
      <c r="CD321" s="244">
        <f t="shared" si="188"/>
        <v>0</v>
      </c>
      <c r="CE321" s="244">
        <f t="shared" si="189"/>
        <v>0</v>
      </c>
      <c r="CF321" s="244">
        <f t="shared" si="190"/>
        <v>0</v>
      </c>
      <c r="CG321" s="244">
        <f t="shared" si="191"/>
        <v>0</v>
      </c>
      <c r="CH321" s="244">
        <f t="shared" si="192"/>
        <v>0</v>
      </c>
      <c r="CI321" s="244">
        <f t="shared" si="193"/>
        <v>0</v>
      </c>
      <c r="CJ321" s="244">
        <f t="shared" si="194"/>
        <v>0</v>
      </c>
    </row>
    <row r="322" spans="1:88" ht="255">
      <c r="A322" s="222" t="s">
        <v>3643</v>
      </c>
      <c r="B322" s="232">
        <v>101552</v>
      </c>
      <c r="C322" s="232" t="s">
        <v>2246</v>
      </c>
      <c r="D322" s="232"/>
      <c r="E322" s="232" t="s">
        <v>2247</v>
      </c>
      <c r="F322" s="232"/>
      <c r="G322" s="232">
        <v>5430</v>
      </c>
      <c r="H322" s="232" t="s">
        <v>2248</v>
      </c>
      <c r="I322" s="232" t="s">
        <v>116</v>
      </c>
      <c r="J322" s="232" t="s">
        <v>700</v>
      </c>
      <c r="K322" s="232" t="s">
        <v>2249</v>
      </c>
      <c r="L322" s="232" t="s">
        <v>2250</v>
      </c>
      <c r="M322" s="232">
        <v>2022</v>
      </c>
      <c r="N322" s="232">
        <v>68670668</v>
      </c>
      <c r="O322" s="239">
        <f t="shared" ref="O322:O385" si="200">IF(ISNUMBER(MATCH(I322,I$613:I$638,0)), N322/INDEX(N$613:N$638, MATCH(I322,I$613:I$638,0)), "")</f>
        <v>1.3924271970504838E-2</v>
      </c>
      <c r="P322" s="240">
        <v>93.1</v>
      </c>
      <c r="Q322" s="232">
        <v>0.8</v>
      </c>
      <c r="R322" s="232">
        <v>0</v>
      </c>
      <c r="S322" s="232">
        <v>0</v>
      </c>
      <c r="T322" s="232">
        <v>0</v>
      </c>
      <c r="U322" s="232">
        <v>0</v>
      </c>
      <c r="V322" s="232">
        <v>6.1</v>
      </c>
      <c r="W322" s="232">
        <v>0</v>
      </c>
      <c r="X322" s="232">
        <v>0</v>
      </c>
      <c r="Y322" s="232">
        <v>0</v>
      </c>
      <c r="Z322" s="232">
        <v>0</v>
      </c>
      <c r="AA322" s="232">
        <v>0</v>
      </c>
      <c r="AB322" s="232"/>
      <c r="AC322" s="232">
        <v>67</v>
      </c>
      <c r="AD322" s="232">
        <v>0.8</v>
      </c>
      <c r="AE322" s="232">
        <v>0</v>
      </c>
      <c r="AF322" s="232">
        <v>0</v>
      </c>
      <c r="AG322" s="232">
        <v>0</v>
      </c>
      <c r="AH322" s="232">
        <v>0</v>
      </c>
      <c r="AI322" s="232">
        <v>0</v>
      </c>
      <c r="AJ322" s="232">
        <v>0</v>
      </c>
      <c r="AK322" s="232">
        <v>0</v>
      </c>
      <c r="AL322" s="232">
        <v>0</v>
      </c>
      <c r="AM322" s="232">
        <v>0</v>
      </c>
      <c r="AN322" s="233" t="s">
        <v>2251</v>
      </c>
      <c r="AO322" s="223">
        <f t="shared" si="198"/>
        <v>26.099999999999994</v>
      </c>
      <c r="AP322" s="223">
        <f t="shared" si="198"/>
        <v>0</v>
      </c>
      <c r="AQ322" s="223">
        <f t="shared" si="198"/>
        <v>0</v>
      </c>
      <c r="AR322" s="223">
        <f t="shared" si="197"/>
        <v>0</v>
      </c>
      <c r="AS322" s="223">
        <f t="shared" si="197"/>
        <v>0</v>
      </c>
      <c r="AT322" s="223">
        <f t="shared" si="197"/>
        <v>0</v>
      </c>
      <c r="AU322" s="223">
        <f t="shared" si="199"/>
        <v>0</v>
      </c>
      <c r="AV322" s="223">
        <f t="shared" si="199"/>
        <v>0</v>
      </c>
      <c r="AW322" s="223">
        <f t="shared" si="199"/>
        <v>0</v>
      </c>
      <c r="AX322" s="223">
        <f t="shared" si="199"/>
        <v>0</v>
      </c>
      <c r="AY322" s="223">
        <f t="shared" si="199"/>
        <v>0</v>
      </c>
      <c r="AZ322" s="242"/>
      <c r="BA322" s="244">
        <f t="shared" si="160"/>
        <v>1.2963497204540004</v>
      </c>
      <c r="BB322" s="244">
        <f t="shared" si="161"/>
        <v>1.1139417576403871E-2</v>
      </c>
      <c r="BC322" s="244">
        <f t="shared" si="162"/>
        <v>0</v>
      </c>
      <c r="BD322" s="244">
        <f t="shared" si="163"/>
        <v>0</v>
      </c>
      <c r="BE322" s="244">
        <f t="shared" si="164"/>
        <v>0</v>
      </c>
      <c r="BF322" s="244">
        <f t="shared" si="165"/>
        <v>0</v>
      </c>
      <c r="BG322" s="244">
        <f t="shared" si="166"/>
        <v>8.4938059020079504E-2</v>
      </c>
      <c r="BH322" s="244">
        <f t="shared" si="167"/>
        <v>0</v>
      </c>
      <c r="BI322" s="244">
        <f t="shared" si="168"/>
        <v>0</v>
      </c>
      <c r="BJ322" s="244">
        <f t="shared" si="169"/>
        <v>0</v>
      </c>
      <c r="BK322" s="244">
        <f t="shared" si="170"/>
        <v>0</v>
      </c>
      <c r="BL322" s="244">
        <f t="shared" si="171"/>
        <v>0</v>
      </c>
      <c r="BM322" s="244">
        <f t="shared" si="172"/>
        <v>0</v>
      </c>
      <c r="BN322" s="244">
        <f t="shared" si="173"/>
        <v>0.93292622202382414</v>
      </c>
      <c r="BO322" s="244">
        <f t="shared" si="174"/>
        <v>1.1139417576403871E-2</v>
      </c>
      <c r="BP322" s="244">
        <f t="shared" si="175"/>
        <v>0</v>
      </c>
      <c r="BQ322" s="244">
        <f t="shared" si="176"/>
        <v>0</v>
      </c>
      <c r="BR322" s="244">
        <f t="shared" si="177"/>
        <v>0</v>
      </c>
      <c r="BS322" s="244">
        <f t="shared" si="178"/>
        <v>0</v>
      </c>
      <c r="BT322" s="244">
        <f t="shared" si="179"/>
        <v>0</v>
      </c>
      <c r="BU322" s="244">
        <f t="shared" si="180"/>
        <v>0</v>
      </c>
      <c r="BV322" s="244">
        <f t="shared" si="181"/>
        <v>0</v>
      </c>
      <c r="BW322" s="244">
        <f t="shared" si="182"/>
        <v>0</v>
      </c>
      <c r="BX322" s="244">
        <f t="shared" si="183"/>
        <v>0</v>
      </c>
      <c r="BY322" s="244"/>
      <c r="BZ322" s="244">
        <f t="shared" si="184"/>
        <v>0.36342349843017618</v>
      </c>
      <c r="CA322" s="244">
        <f t="shared" si="185"/>
        <v>0</v>
      </c>
      <c r="CB322" s="244">
        <f t="shared" si="186"/>
        <v>0</v>
      </c>
      <c r="CC322" s="244">
        <f t="shared" si="187"/>
        <v>0</v>
      </c>
      <c r="CD322" s="244">
        <f t="shared" si="188"/>
        <v>0</v>
      </c>
      <c r="CE322" s="244">
        <f t="shared" si="189"/>
        <v>0</v>
      </c>
      <c r="CF322" s="244">
        <f t="shared" si="190"/>
        <v>0</v>
      </c>
      <c r="CG322" s="244">
        <f t="shared" si="191"/>
        <v>0</v>
      </c>
      <c r="CH322" s="244">
        <f t="shared" si="192"/>
        <v>0</v>
      </c>
      <c r="CI322" s="244">
        <f t="shared" si="193"/>
        <v>0</v>
      </c>
      <c r="CJ322" s="244">
        <f t="shared" si="194"/>
        <v>0</v>
      </c>
    </row>
    <row r="323" spans="1:88" ht="75">
      <c r="A323" s="222" t="s">
        <v>3643</v>
      </c>
      <c r="B323" s="232">
        <v>85346</v>
      </c>
      <c r="C323" s="232" t="s">
        <v>2252</v>
      </c>
      <c r="D323" s="232"/>
      <c r="E323" s="232" t="s">
        <v>2239</v>
      </c>
      <c r="F323" s="232"/>
      <c r="G323" s="232">
        <v>3952</v>
      </c>
      <c r="H323" s="232" t="s">
        <v>2240</v>
      </c>
      <c r="I323" s="232" t="s">
        <v>128</v>
      </c>
      <c r="J323" s="232" t="s">
        <v>700</v>
      </c>
      <c r="K323" s="232" t="s">
        <v>2241</v>
      </c>
      <c r="L323" s="232"/>
      <c r="M323" s="232">
        <v>2022</v>
      </c>
      <c r="N323" s="232">
        <v>7629270</v>
      </c>
      <c r="O323" s="239">
        <f t="shared" si="200"/>
        <v>3.4510966872115787E-3</v>
      </c>
      <c r="P323" s="232">
        <v>93.9</v>
      </c>
      <c r="Q323" s="232">
        <v>0</v>
      </c>
      <c r="R323" s="232">
        <v>0</v>
      </c>
      <c r="S323" s="232">
        <v>0</v>
      </c>
      <c r="T323" s="232">
        <v>0</v>
      </c>
      <c r="U323" s="232">
        <v>0</v>
      </c>
      <c r="V323" s="232">
        <v>6.1</v>
      </c>
      <c r="W323" s="232">
        <v>0</v>
      </c>
      <c r="X323" s="232">
        <v>0</v>
      </c>
      <c r="Y323" s="232">
        <v>0</v>
      </c>
      <c r="Z323" s="232">
        <v>0</v>
      </c>
      <c r="AA323" s="232">
        <v>0</v>
      </c>
      <c r="AB323" s="232"/>
      <c r="AC323" s="232">
        <v>58.98</v>
      </c>
      <c r="AD323" s="232">
        <v>0</v>
      </c>
      <c r="AE323" s="232">
        <v>0</v>
      </c>
      <c r="AF323" s="232">
        <v>0</v>
      </c>
      <c r="AG323" s="232">
        <v>0</v>
      </c>
      <c r="AH323" s="232">
        <v>0</v>
      </c>
      <c r="AI323" s="232">
        <v>0</v>
      </c>
      <c r="AJ323" s="232">
        <v>0</v>
      </c>
      <c r="AK323" s="232">
        <v>0</v>
      </c>
      <c r="AL323" s="232">
        <v>0</v>
      </c>
      <c r="AM323" s="232">
        <v>0</v>
      </c>
      <c r="AN323" s="233"/>
      <c r="AO323" s="223">
        <f t="shared" si="198"/>
        <v>34.920000000000009</v>
      </c>
      <c r="AP323" s="223">
        <f t="shared" si="198"/>
        <v>0</v>
      </c>
      <c r="AQ323" s="223">
        <f t="shared" si="198"/>
        <v>0</v>
      </c>
      <c r="AR323" s="223">
        <f t="shared" si="197"/>
        <v>0</v>
      </c>
      <c r="AS323" s="223">
        <f t="shared" si="197"/>
        <v>0</v>
      </c>
      <c r="AT323" s="223">
        <f t="shared" si="197"/>
        <v>0</v>
      </c>
      <c r="AU323" s="223">
        <f t="shared" si="199"/>
        <v>0</v>
      </c>
      <c r="AV323" s="223">
        <f t="shared" si="199"/>
        <v>0</v>
      </c>
      <c r="AW323" s="223">
        <f t="shared" si="199"/>
        <v>0</v>
      </c>
      <c r="AX323" s="223">
        <f t="shared" si="199"/>
        <v>0</v>
      </c>
      <c r="AY323" s="223">
        <f t="shared" si="199"/>
        <v>0</v>
      </c>
      <c r="AZ323" s="242"/>
      <c r="BA323" s="244">
        <f t="shared" ref="BA323:BA386" si="201">P323*$O323</f>
        <v>0.32405797892916727</v>
      </c>
      <c r="BB323" s="244">
        <f t="shared" ref="BB323:BB386" si="202">Q323*$O323</f>
        <v>0</v>
      </c>
      <c r="BC323" s="244">
        <f t="shared" ref="BC323:BC386" si="203">R323*$O323</f>
        <v>0</v>
      </c>
      <c r="BD323" s="244">
        <f t="shared" ref="BD323:BD386" si="204">S323*$O323</f>
        <v>0</v>
      </c>
      <c r="BE323" s="244">
        <f t="shared" ref="BE323:BE386" si="205">T323*$O323</f>
        <v>0</v>
      </c>
      <c r="BF323" s="244">
        <f t="shared" ref="BF323:BF386" si="206">U323*$O323</f>
        <v>0</v>
      </c>
      <c r="BG323" s="244">
        <f t="shared" ref="BG323:BG386" si="207">V323*$O323</f>
        <v>2.1051689791990628E-2</v>
      </c>
      <c r="BH323" s="244">
        <f t="shared" ref="BH323:BH386" si="208">W323*$O323</f>
        <v>0</v>
      </c>
      <c r="BI323" s="244">
        <f t="shared" ref="BI323:BI386" si="209">X323*$O323</f>
        <v>0</v>
      </c>
      <c r="BJ323" s="244">
        <f t="shared" ref="BJ323:BJ386" si="210">Y323*$O323</f>
        <v>0</v>
      </c>
      <c r="BK323" s="244">
        <f t="shared" ref="BK323:BK386" si="211">Z323*$O323</f>
        <v>0</v>
      </c>
      <c r="BL323" s="244">
        <f t="shared" ref="BL323:BL386" si="212">AA323*$O323</f>
        <v>0</v>
      </c>
      <c r="BM323" s="244">
        <f t="shared" ref="BM323:BM386" si="213">AB323*$O323</f>
        <v>0</v>
      </c>
      <c r="BN323" s="244">
        <f t="shared" ref="BN323:BN386" si="214">AC323*$O323</f>
        <v>0.20354568261173892</v>
      </c>
      <c r="BO323" s="244">
        <f t="shared" ref="BO323:BO386" si="215">AD323*$O323</f>
        <v>0</v>
      </c>
      <c r="BP323" s="244">
        <f t="shared" ref="BP323:BP386" si="216">AE323*$O323</f>
        <v>0</v>
      </c>
      <c r="BQ323" s="244">
        <f t="shared" ref="BQ323:BQ386" si="217">AF323*$O323</f>
        <v>0</v>
      </c>
      <c r="BR323" s="244">
        <f t="shared" ref="BR323:BR386" si="218">AG323*$O323</f>
        <v>0</v>
      </c>
      <c r="BS323" s="244">
        <f t="shared" ref="BS323:BS386" si="219">AH323*$O323</f>
        <v>0</v>
      </c>
      <c r="BT323" s="244">
        <f t="shared" ref="BT323:BT386" si="220">AI323*$O323</f>
        <v>0</v>
      </c>
      <c r="BU323" s="244">
        <f t="shared" ref="BU323:BU386" si="221">AJ323*$O323</f>
        <v>0</v>
      </c>
      <c r="BV323" s="244">
        <f t="shared" ref="BV323:BV386" si="222">AK323*$O323</f>
        <v>0</v>
      </c>
      <c r="BW323" s="244">
        <f t="shared" ref="BW323:BW386" si="223">AL323*$O323</f>
        <v>0</v>
      </c>
      <c r="BX323" s="244">
        <f t="shared" ref="BX323:BX386" si="224">AM323*$O323</f>
        <v>0</v>
      </c>
      <c r="BY323" s="244"/>
      <c r="BZ323" s="244">
        <f t="shared" ref="BZ323:BZ386" si="225">AO323*$O323</f>
        <v>0.12051229631742837</v>
      </c>
      <c r="CA323" s="244">
        <f t="shared" ref="CA323:CA386" si="226">AP323*$O323</f>
        <v>0</v>
      </c>
      <c r="CB323" s="244">
        <f t="shared" ref="CB323:CB386" si="227">AQ323*$O323</f>
        <v>0</v>
      </c>
      <c r="CC323" s="244">
        <f t="shared" ref="CC323:CC386" si="228">AR323*$O323</f>
        <v>0</v>
      </c>
      <c r="CD323" s="244">
        <f t="shared" ref="CD323:CD386" si="229">AS323*$O323</f>
        <v>0</v>
      </c>
      <c r="CE323" s="244">
        <f t="shared" ref="CE323:CE386" si="230">AT323*$O323</f>
        <v>0</v>
      </c>
      <c r="CF323" s="244">
        <f t="shared" ref="CF323:CF386" si="231">AU323*$O323</f>
        <v>0</v>
      </c>
      <c r="CG323" s="244">
        <f t="shared" ref="CG323:CG386" si="232">AV323*$O323</f>
        <v>0</v>
      </c>
      <c r="CH323" s="244">
        <f t="shared" ref="CH323:CH386" si="233">AW323*$O323</f>
        <v>0</v>
      </c>
      <c r="CI323" s="244">
        <f t="shared" ref="CI323:CI386" si="234">AX323*$O323</f>
        <v>0</v>
      </c>
      <c r="CJ323" s="244">
        <f t="shared" ref="CJ323:CJ386" si="235">AY323*$O323</f>
        <v>0</v>
      </c>
    </row>
    <row r="324" spans="1:88" ht="75">
      <c r="A324" s="222" t="s">
        <v>3643</v>
      </c>
      <c r="B324" s="232">
        <v>196754</v>
      </c>
      <c r="C324" s="232" t="s">
        <v>2253</v>
      </c>
      <c r="D324" s="232"/>
      <c r="E324" s="232" t="s">
        <v>2254</v>
      </c>
      <c r="F324" s="232"/>
      <c r="G324" s="232">
        <v>9000</v>
      </c>
      <c r="H324" s="232" t="s">
        <v>138</v>
      </c>
      <c r="I324" s="232" t="s">
        <v>125</v>
      </c>
      <c r="J324" s="232" t="s">
        <v>700</v>
      </c>
      <c r="K324" s="232" t="s">
        <v>2255</v>
      </c>
      <c r="L324" s="232" t="s">
        <v>2256</v>
      </c>
      <c r="M324" s="232">
        <v>2022</v>
      </c>
      <c r="N324" s="232">
        <v>30092420</v>
      </c>
      <c r="O324" s="239">
        <f t="shared" si="200"/>
        <v>1.0388639320740392E-2</v>
      </c>
      <c r="P324" s="232">
        <v>0</v>
      </c>
      <c r="Q324" s="232">
        <v>0</v>
      </c>
      <c r="R324" s="232">
        <v>0</v>
      </c>
      <c r="S324" s="232">
        <v>0</v>
      </c>
      <c r="T324" s="232">
        <v>0</v>
      </c>
      <c r="U324" s="232">
        <v>0</v>
      </c>
      <c r="V324" s="232">
        <v>6.1</v>
      </c>
      <c r="W324" s="232">
        <v>93.9</v>
      </c>
      <c r="X324" s="232">
        <v>0</v>
      </c>
      <c r="Y324" s="232">
        <v>0</v>
      </c>
      <c r="Z324" s="232">
        <v>0</v>
      </c>
      <c r="AA324" s="232">
        <v>0</v>
      </c>
      <c r="AB324" s="232"/>
      <c r="AC324" s="232">
        <v>0</v>
      </c>
      <c r="AD324" s="232">
        <v>0</v>
      </c>
      <c r="AE324" s="232">
        <v>0</v>
      </c>
      <c r="AF324" s="232">
        <v>0</v>
      </c>
      <c r="AG324" s="232">
        <v>0</v>
      </c>
      <c r="AH324" s="232">
        <v>0</v>
      </c>
      <c r="AI324" s="232">
        <v>93.9</v>
      </c>
      <c r="AJ324" s="232">
        <v>0</v>
      </c>
      <c r="AK324" s="232">
        <v>0</v>
      </c>
      <c r="AL324" s="232">
        <v>0</v>
      </c>
      <c r="AM324" s="232">
        <v>0</v>
      </c>
      <c r="AN324" s="233"/>
      <c r="AO324" s="223">
        <f t="shared" si="198"/>
        <v>0</v>
      </c>
      <c r="AP324" s="223">
        <f t="shared" si="198"/>
        <v>0</v>
      </c>
      <c r="AQ324" s="223">
        <f t="shared" si="198"/>
        <v>0</v>
      </c>
      <c r="AR324" s="223">
        <f t="shared" si="197"/>
        <v>0</v>
      </c>
      <c r="AS324" s="223">
        <f t="shared" si="197"/>
        <v>0</v>
      </c>
      <c r="AT324" s="223">
        <f t="shared" si="197"/>
        <v>0</v>
      </c>
      <c r="AU324" s="223">
        <f t="shared" si="199"/>
        <v>0</v>
      </c>
      <c r="AV324" s="223">
        <f t="shared" si="199"/>
        <v>0</v>
      </c>
      <c r="AW324" s="223">
        <f t="shared" si="199"/>
        <v>0</v>
      </c>
      <c r="AX324" s="223">
        <f t="shared" si="199"/>
        <v>0</v>
      </c>
      <c r="AY324" s="223">
        <f t="shared" si="199"/>
        <v>0</v>
      </c>
      <c r="AZ324" s="242"/>
      <c r="BA324" s="244">
        <f t="shared" si="201"/>
        <v>0</v>
      </c>
      <c r="BB324" s="244">
        <f t="shared" si="202"/>
        <v>0</v>
      </c>
      <c r="BC324" s="244">
        <f t="shared" si="203"/>
        <v>0</v>
      </c>
      <c r="BD324" s="244">
        <f t="shared" si="204"/>
        <v>0</v>
      </c>
      <c r="BE324" s="244">
        <f t="shared" si="205"/>
        <v>0</v>
      </c>
      <c r="BF324" s="244">
        <f t="shared" si="206"/>
        <v>0</v>
      </c>
      <c r="BG324" s="244">
        <f t="shared" si="207"/>
        <v>6.3370699856516388E-2</v>
      </c>
      <c r="BH324" s="244">
        <f t="shared" si="208"/>
        <v>0.97549323221752293</v>
      </c>
      <c r="BI324" s="244">
        <f t="shared" si="209"/>
        <v>0</v>
      </c>
      <c r="BJ324" s="244">
        <f t="shared" si="210"/>
        <v>0</v>
      </c>
      <c r="BK324" s="244">
        <f t="shared" si="211"/>
        <v>0</v>
      </c>
      <c r="BL324" s="244">
        <f t="shared" si="212"/>
        <v>0</v>
      </c>
      <c r="BM324" s="244">
        <f t="shared" si="213"/>
        <v>0</v>
      </c>
      <c r="BN324" s="244">
        <f t="shared" si="214"/>
        <v>0</v>
      </c>
      <c r="BO324" s="244">
        <f t="shared" si="215"/>
        <v>0</v>
      </c>
      <c r="BP324" s="244">
        <f t="shared" si="216"/>
        <v>0</v>
      </c>
      <c r="BQ324" s="244">
        <f t="shared" si="217"/>
        <v>0</v>
      </c>
      <c r="BR324" s="244">
        <f t="shared" si="218"/>
        <v>0</v>
      </c>
      <c r="BS324" s="244">
        <f t="shared" si="219"/>
        <v>0</v>
      </c>
      <c r="BT324" s="244">
        <f t="shared" si="220"/>
        <v>0.97549323221752293</v>
      </c>
      <c r="BU324" s="244">
        <f t="shared" si="221"/>
        <v>0</v>
      </c>
      <c r="BV324" s="244">
        <f t="shared" si="222"/>
        <v>0</v>
      </c>
      <c r="BW324" s="244">
        <f t="shared" si="223"/>
        <v>0</v>
      </c>
      <c r="BX324" s="244">
        <f t="shared" si="224"/>
        <v>0</v>
      </c>
      <c r="BY324" s="244"/>
      <c r="BZ324" s="244">
        <f t="shared" si="225"/>
        <v>0</v>
      </c>
      <c r="CA324" s="244">
        <f t="shared" si="226"/>
        <v>0</v>
      </c>
      <c r="CB324" s="244">
        <f t="shared" si="227"/>
        <v>0</v>
      </c>
      <c r="CC324" s="244">
        <f t="shared" si="228"/>
        <v>0</v>
      </c>
      <c r="CD324" s="244">
        <f t="shared" si="229"/>
        <v>0</v>
      </c>
      <c r="CE324" s="244">
        <f t="shared" si="230"/>
        <v>0</v>
      </c>
      <c r="CF324" s="244">
        <f t="shared" si="231"/>
        <v>0</v>
      </c>
      <c r="CG324" s="244">
        <f t="shared" si="232"/>
        <v>0</v>
      </c>
      <c r="CH324" s="244">
        <f t="shared" si="233"/>
        <v>0</v>
      </c>
      <c r="CI324" s="244">
        <f t="shared" si="234"/>
        <v>0</v>
      </c>
      <c r="CJ324" s="244">
        <f t="shared" si="235"/>
        <v>0</v>
      </c>
    </row>
    <row r="325" spans="1:88" ht="60">
      <c r="A325" s="222" t="s">
        <v>3643</v>
      </c>
      <c r="B325" s="232">
        <v>118444</v>
      </c>
      <c r="C325" s="232" t="s">
        <v>2257</v>
      </c>
      <c r="D325" s="232"/>
      <c r="E325" s="232" t="s">
        <v>1664</v>
      </c>
      <c r="F325" s="232"/>
      <c r="G325" s="232">
        <v>2558</v>
      </c>
      <c r="H325" s="232" t="s">
        <v>2258</v>
      </c>
      <c r="I325" s="232" t="s">
        <v>117</v>
      </c>
      <c r="J325" s="232" t="s">
        <v>700</v>
      </c>
      <c r="K325" s="232" t="s">
        <v>2259</v>
      </c>
      <c r="L325" s="232" t="s">
        <v>2260</v>
      </c>
      <c r="M325" s="232">
        <v>2022</v>
      </c>
      <c r="N325" s="232">
        <v>9593515</v>
      </c>
      <c r="O325" s="239">
        <f t="shared" si="200"/>
        <v>1.3484216743708695E-3</v>
      </c>
      <c r="P325" s="232">
        <v>0</v>
      </c>
      <c r="Q325" s="232">
        <v>1.2</v>
      </c>
      <c r="R325" s="232">
        <v>0</v>
      </c>
      <c r="S325" s="232">
        <v>0</v>
      </c>
      <c r="T325" s="232">
        <v>0</v>
      </c>
      <c r="U325" s="232">
        <v>0</v>
      </c>
      <c r="V325" s="232">
        <v>6.1</v>
      </c>
      <c r="W325" s="232">
        <v>92.7</v>
      </c>
      <c r="X325" s="232">
        <v>0</v>
      </c>
      <c r="Y325" s="232">
        <v>0</v>
      </c>
      <c r="Z325" s="232">
        <v>0</v>
      </c>
      <c r="AA325" s="232">
        <v>0</v>
      </c>
      <c r="AB325" s="232"/>
      <c r="AC325" s="232">
        <v>0</v>
      </c>
      <c r="AD325" s="232">
        <v>1.2</v>
      </c>
      <c r="AE325" s="232">
        <v>0</v>
      </c>
      <c r="AF325" s="232">
        <v>0</v>
      </c>
      <c r="AG325" s="232">
        <v>0</v>
      </c>
      <c r="AH325" s="232">
        <v>0</v>
      </c>
      <c r="AI325" s="232">
        <v>92.7</v>
      </c>
      <c r="AJ325" s="232">
        <v>0</v>
      </c>
      <c r="AK325" s="232">
        <v>0</v>
      </c>
      <c r="AL325" s="232">
        <v>0</v>
      </c>
      <c r="AM325" s="232">
        <v>0</v>
      </c>
      <c r="AN325" s="233"/>
      <c r="AO325" s="223">
        <f t="shared" si="198"/>
        <v>0</v>
      </c>
      <c r="AP325" s="223">
        <f t="shared" si="198"/>
        <v>0</v>
      </c>
      <c r="AQ325" s="223">
        <f t="shared" si="198"/>
        <v>0</v>
      </c>
      <c r="AR325" s="223">
        <f t="shared" si="197"/>
        <v>0</v>
      </c>
      <c r="AS325" s="223">
        <f t="shared" si="197"/>
        <v>0</v>
      </c>
      <c r="AT325" s="223">
        <f t="shared" si="197"/>
        <v>0</v>
      </c>
      <c r="AU325" s="223">
        <f t="shared" si="199"/>
        <v>0</v>
      </c>
      <c r="AV325" s="223">
        <f t="shared" si="199"/>
        <v>0</v>
      </c>
      <c r="AW325" s="223">
        <f t="shared" si="199"/>
        <v>0</v>
      </c>
      <c r="AX325" s="223">
        <f t="shared" si="199"/>
        <v>0</v>
      </c>
      <c r="AY325" s="223">
        <f t="shared" si="199"/>
        <v>0</v>
      </c>
      <c r="AZ325" s="242"/>
      <c r="BA325" s="244">
        <f t="shared" si="201"/>
        <v>0</v>
      </c>
      <c r="BB325" s="244">
        <f t="shared" si="202"/>
        <v>1.6181060092450433E-3</v>
      </c>
      <c r="BC325" s="244">
        <f t="shared" si="203"/>
        <v>0</v>
      </c>
      <c r="BD325" s="244">
        <f t="shared" si="204"/>
        <v>0</v>
      </c>
      <c r="BE325" s="244">
        <f t="shared" si="205"/>
        <v>0</v>
      </c>
      <c r="BF325" s="244">
        <f t="shared" si="206"/>
        <v>0</v>
      </c>
      <c r="BG325" s="244">
        <f t="shared" si="207"/>
        <v>8.225372213662303E-3</v>
      </c>
      <c r="BH325" s="244">
        <f t="shared" si="208"/>
        <v>0.12499868921417961</v>
      </c>
      <c r="BI325" s="244">
        <f t="shared" si="209"/>
        <v>0</v>
      </c>
      <c r="BJ325" s="244">
        <f t="shared" si="210"/>
        <v>0</v>
      </c>
      <c r="BK325" s="244">
        <f t="shared" si="211"/>
        <v>0</v>
      </c>
      <c r="BL325" s="244">
        <f t="shared" si="212"/>
        <v>0</v>
      </c>
      <c r="BM325" s="244">
        <f t="shared" si="213"/>
        <v>0</v>
      </c>
      <c r="BN325" s="244">
        <f t="shared" si="214"/>
        <v>0</v>
      </c>
      <c r="BO325" s="244">
        <f t="shared" si="215"/>
        <v>1.6181060092450433E-3</v>
      </c>
      <c r="BP325" s="244">
        <f t="shared" si="216"/>
        <v>0</v>
      </c>
      <c r="BQ325" s="244">
        <f t="shared" si="217"/>
        <v>0</v>
      </c>
      <c r="BR325" s="244">
        <f t="shared" si="218"/>
        <v>0</v>
      </c>
      <c r="BS325" s="244">
        <f t="shared" si="219"/>
        <v>0</v>
      </c>
      <c r="BT325" s="244">
        <f t="shared" si="220"/>
        <v>0.12499868921417961</v>
      </c>
      <c r="BU325" s="244">
        <f t="shared" si="221"/>
        <v>0</v>
      </c>
      <c r="BV325" s="244">
        <f t="shared" si="222"/>
        <v>0</v>
      </c>
      <c r="BW325" s="244">
        <f t="shared" si="223"/>
        <v>0</v>
      </c>
      <c r="BX325" s="244">
        <f t="shared" si="224"/>
        <v>0</v>
      </c>
      <c r="BY325" s="244"/>
      <c r="BZ325" s="244">
        <f t="shared" si="225"/>
        <v>0</v>
      </c>
      <c r="CA325" s="244">
        <f t="shared" si="226"/>
        <v>0</v>
      </c>
      <c r="CB325" s="244">
        <f t="shared" si="227"/>
        <v>0</v>
      </c>
      <c r="CC325" s="244">
        <f t="shared" si="228"/>
        <v>0</v>
      </c>
      <c r="CD325" s="244">
        <f t="shared" si="229"/>
        <v>0</v>
      </c>
      <c r="CE325" s="244">
        <f t="shared" si="230"/>
        <v>0</v>
      </c>
      <c r="CF325" s="244">
        <f t="shared" si="231"/>
        <v>0</v>
      </c>
      <c r="CG325" s="244">
        <f t="shared" si="232"/>
        <v>0</v>
      </c>
      <c r="CH325" s="244">
        <f t="shared" si="233"/>
        <v>0</v>
      </c>
      <c r="CI325" s="244">
        <f t="shared" si="234"/>
        <v>0</v>
      </c>
      <c r="CJ325" s="244">
        <f t="shared" si="235"/>
        <v>0</v>
      </c>
    </row>
    <row r="326" spans="1:88" ht="60">
      <c r="A326" s="222" t="s">
        <v>3643</v>
      </c>
      <c r="B326" s="232">
        <v>18298</v>
      </c>
      <c r="C326" s="232" t="s">
        <v>2261</v>
      </c>
      <c r="D326" s="232" t="s">
        <v>1064</v>
      </c>
      <c r="E326" s="232" t="s">
        <v>1065</v>
      </c>
      <c r="F326" s="232" t="s">
        <v>750</v>
      </c>
      <c r="G326" s="232">
        <v>3612</v>
      </c>
      <c r="H326" s="232" t="s">
        <v>1066</v>
      </c>
      <c r="I326" s="232" t="s">
        <v>117</v>
      </c>
      <c r="J326" s="232" t="s">
        <v>700</v>
      </c>
      <c r="K326" s="232" t="s">
        <v>1067</v>
      </c>
      <c r="L326" s="232" t="s">
        <v>2262</v>
      </c>
      <c r="M326" s="232">
        <v>2022</v>
      </c>
      <c r="N326" s="232">
        <v>5521604</v>
      </c>
      <c r="O326" s="239">
        <f t="shared" si="200"/>
        <v>7.7609202788476279E-4</v>
      </c>
      <c r="P326" s="232">
        <v>58.39</v>
      </c>
      <c r="Q326" s="232">
        <v>7.49</v>
      </c>
      <c r="R326" s="232">
        <v>0</v>
      </c>
      <c r="S326" s="232">
        <v>0</v>
      </c>
      <c r="T326" s="232">
        <v>0</v>
      </c>
      <c r="U326" s="232">
        <v>0</v>
      </c>
      <c r="V326" s="232">
        <v>6.1</v>
      </c>
      <c r="W326" s="232">
        <v>28.02</v>
      </c>
      <c r="X326" s="232">
        <v>0</v>
      </c>
      <c r="Y326" s="232">
        <v>0</v>
      </c>
      <c r="Z326" s="232">
        <v>0</v>
      </c>
      <c r="AA326" s="232">
        <v>0</v>
      </c>
      <c r="AB326" s="232"/>
      <c r="AC326" s="232">
        <v>58.39</v>
      </c>
      <c r="AD326" s="232">
        <v>7.49</v>
      </c>
      <c r="AE326" s="232">
        <v>0</v>
      </c>
      <c r="AF326" s="232">
        <v>0</v>
      </c>
      <c r="AG326" s="232">
        <v>0</v>
      </c>
      <c r="AH326" s="232">
        <v>0</v>
      </c>
      <c r="AI326" s="232">
        <v>28.02</v>
      </c>
      <c r="AJ326" s="232">
        <v>0</v>
      </c>
      <c r="AK326" s="232">
        <v>0</v>
      </c>
      <c r="AL326" s="232">
        <v>0</v>
      </c>
      <c r="AM326" s="232">
        <v>0</v>
      </c>
      <c r="AN326" s="233"/>
      <c r="AO326" s="223">
        <f t="shared" si="198"/>
        <v>0</v>
      </c>
      <c r="AP326" s="223">
        <f t="shared" si="198"/>
        <v>0</v>
      </c>
      <c r="AQ326" s="223">
        <f t="shared" si="198"/>
        <v>0</v>
      </c>
      <c r="AR326" s="223">
        <f t="shared" si="197"/>
        <v>0</v>
      </c>
      <c r="AS326" s="223">
        <f t="shared" si="197"/>
        <v>0</v>
      </c>
      <c r="AT326" s="223">
        <f t="shared" si="197"/>
        <v>0</v>
      </c>
      <c r="AU326" s="223">
        <f t="shared" si="199"/>
        <v>0</v>
      </c>
      <c r="AV326" s="223">
        <f t="shared" si="199"/>
        <v>0</v>
      </c>
      <c r="AW326" s="223">
        <f t="shared" si="199"/>
        <v>0</v>
      </c>
      <c r="AX326" s="223">
        <f t="shared" si="199"/>
        <v>0</v>
      </c>
      <c r="AY326" s="223">
        <f t="shared" si="199"/>
        <v>0</v>
      </c>
      <c r="AZ326" s="242"/>
      <c r="BA326" s="244">
        <f t="shared" si="201"/>
        <v>4.5316013508191297E-2</v>
      </c>
      <c r="BB326" s="244">
        <f t="shared" si="202"/>
        <v>5.8129292888568738E-3</v>
      </c>
      <c r="BC326" s="244">
        <f t="shared" si="203"/>
        <v>0</v>
      </c>
      <c r="BD326" s="244">
        <f t="shared" si="204"/>
        <v>0</v>
      </c>
      <c r="BE326" s="244">
        <f t="shared" si="205"/>
        <v>0</v>
      </c>
      <c r="BF326" s="244">
        <f t="shared" si="206"/>
        <v>0</v>
      </c>
      <c r="BG326" s="244">
        <f t="shared" si="207"/>
        <v>4.7341613700970526E-3</v>
      </c>
      <c r="BH326" s="244">
        <f t="shared" si="208"/>
        <v>2.1746098621331054E-2</v>
      </c>
      <c r="BI326" s="244">
        <f t="shared" si="209"/>
        <v>0</v>
      </c>
      <c r="BJ326" s="244">
        <f t="shared" si="210"/>
        <v>0</v>
      </c>
      <c r="BK326" s="244">
        <f t="shared" si="211"/>
        <v>0</v>
      </c>
      <c r="BL326" s="244">
        <f t="shared" si="212"/>
        <v>0</v>
      </c>
      <c r="BM326" s="244">
        <f t="shared" si="213"/>
        <v>0</v>
      </c>
      <c r="BN326" s="244">
        <f t="shared" si="214"/>
        <v>4.5316013508191297E-2</v>
      </c>
      <c r="BO326" s="244">
        <f t="shared" si="215"/>
        <v>5.8129292888568738E-3</v>
      </c>
      <c r="BP326" s="244">
        <f t="shared" si="216"/>
        <v>0</v>
      </c>
      <c r="BQ326" s="244">
        <f t="shared" si="217"/>
        <v>0</v>
      </c>
      <c r="BR326" s="244">
        <f t="shared" si="218"/>
        <v>0</v>
      </c>
      <c r="BS326" s="244">
        <f t="shared" si="219"/>
        <v>0</v>
      </c>
      <c r="BT326" s="244">
        <f t="shared" si="220"/>
        <v>2.1746098621331054E-2</v>
      </c>
      <c r="BU326" s="244">
        <f t="shared" si="221"/>
        <v>0</v>
      </c>
      <c r="BV326" s="244">
        <f t="shared" si="222"/>
        <v>0</v>
      </c>
      <c r="BW326" s="244">
        <f t="shared" si="223"/>
        <v>0</v>
      </c>
      <c r="BX326" s="244">
        <f t="shared" si="224"/>
        <v>0</v>
      </c>
      <c r="BY326" s="244"/>
      <c r="BZ326" s="244">
        <f t="shared" si="225"/>
        <v>0</v>
      </c>
      <c r="CA326" s="244">
        <f t="shared" si="226"/>
        <v>0</v>
      </c>
      <c r="CB326" s="244">
        <f t="shared" si="227"/>
        <v>0</v>
      </c>
      <c r="CC326" s="244">
        <f t="shared" si="228"/>
        <v>0</v>
      </c>
      <c r="CD326" s="244">
        <f t="shared" si="229"/>
        <v>0</v>
      </c>
      <c r="CE326" s="244">
        <f t="shared" si="230"/>
        <v>0</v>
      </c>
      <c r="CF326" s="244">
        <f t="shared" si="231"/>
        <v>0</v>
      </c>
      <c r="CG326" s="244">
        <f t="shared" si="232"/>
        <v>0</v>
      </c>
      <c r="CH326" s="244">
        <f t="shared" si="233"/>
        <v>0</v>
      </c>
      <c r="CI326" s="244">
        <f t="shared" si="234"/>
        <v>0</v>
      </c>
      <c r="CJ326" s="244">
        <f t="shared" si="235"/>
        <v>0</v>
      </c>
    </row>
    <row r="327" spans="1:88" ht="60">
      <c r="A327" s="222" t="s">
        <v>3643</v>
      </c>
      <c r="B327" s="232">
        <v>77927</v>
      </c>
      <c r="C327" s="232" t="s">
        <v>2263</v>
      </c>
      <c r="D327" s="232"/>
      <c r="E327" s="232" t="s">
        <v>2264</v>
      </c>
      <c r="F327" s="232" t="s">
        <v>2265</v>
      </c>
      <c r="G327" s="232">
        <v>3294</v>
      </c>
      <c r="H327" s="232" t="s">
        <v>2266</v>
      </c>
      <c r="I327" s="232" t="s">
        <v>117</v>
      </c>
      <c r="J327" s="232" t="s">
        <v>700</v>
      </c>
      <c r="K327" s="232" t="s">
        <v>2267</v>
      </c>
      <c r="L327" s="232" t="s">
        <v>2268</v>
      </c>
      <c r="M327" s="232">
        <v>2022</v>
      </c>
      <c r="N327" s="232">
        <v>14215522</v>
      </c>
      <c r="O327" s="239">
        <f t="shared" si="200"/>
        <v>1.9980703607901723E-3</v>
      </c>
      <c r="P327" s="232">
        <v>84.6</v>
      </c>
      <c r="Q327" s="232">
        <v>1.6</v>
      </c>
      <c r="R327" s="232">
        <v>0</v>
      </c>
      <c r="S327" s="232">
        <v>0</v>
      </c>
      <c r="T327" s="232">
        <v>0</v>
      </c>
      <c r="U327" s="232">
        <v>0</v>
      </c>
      <c r="V327" s="232">
        <v>6.1</v>
      </c>
      <c r="W327" s="232">
        <v>7.7</v>
      </c>
      <c r="X327" s="232">
        <v>0</v>
      </c>
      <c r="Y327" s="232">
        <v>0</v>
      </c>
      <c r="Z327" s="232">
        <v>0</v>
      </c>
      <c r="AA327" s="232">
        <v>0</v>
      </c>
      <c r="AB327" s="232"/>
      <c r="AC327" s="232">
        <v>70.5</v>
      </c>
      <c r="AD327" s="232">
        <v>1.6</v>
      </c>
      <c r="AE327" s="232">
        <v>0</v>
      </c>
      <c r="AF327" s="232">
        <v>0</v>
      </c>
      <c r="AG327" s="232">
        <v>0</v>
      </c>
      <c r="AH327" s="232">
        <v>0</v>
      </c>
      <c r="AI327" s="232">
        <v>7.7</v>
      </c>
      <c r="AJ327" s="232">
        <v>0</v>
      </c>
      <c r="AK327" s="232">
        <v>0</v>
      </c>
      <c r="AL327" s="232">
        <v>0</v>
      </c>
      <c r="AM327" s="232">
        <v>0</v>
      </c>
      <c r="AN327" s="233"/>
      <c r="AO327" s="223">
        <f t="shared" si="198"/>
        <v>14.099999999999994</v>
      </c>
      <c r="AP327" s="223">
        <f t="shared" si="198"/>
        <v>0</v>
      </c>
      <c r="AQ327" s="223">
        <f t="shared" si="198"/>
        <v>0</v>
      </c>
      <c r="AR327" s="223">
        <f t="shared" si="197"/>
        <v>0</v>
      </c>
      <c r="AS327" s="223">
        <f t="shared" si="197"/>
        <v>0</v>
      </c>
      <c r="AT327" s="223">
        <f t="shared" si="197"/>
        <v>0</v>
      </c>
      <c r="AU327" s="223">
        <f t="shared" si="199"/>
        <v>0</v>
      </c>
      <c r="AV327" s="223">
        <f t="shared" si="199"/>
        <v>0</v>
      </c>
      <c r="AW327" s="223">
        <f t="shared" si="199"/>
        <v>0</v>
      </c>
      <c r="AX327" s="223">
        <f t="shared" si="199"/>
        <v>0</v>
      </c>
      <c r="AY327" s="223">
        <f t="shared" si="199"/>
        <v>0</v>
      </c>
      <c r="AZ327" s="242"/>
      <c r="BA327" s="244">
        <f t="shared" si="201"/>
        <v>0.16903675252284855</v>
      </c>
      <c r="BB327" s="244">
        <f t="shared" si="202"/>
        <v>3.196912577264276E-3</v>
      </c>
      <c r="BC327" s="244">
        <f t="shared" si="203"/>
        <v>0</v>
      </c>
      <c r="BD327" s="244">
        <f t="shared" si="204"/>
        <v>0</v>
      </c>
      <c r="BE327" s="244">
        <f t="shared" si="205"/>
        <v>0</v>
      </c>
      <c r="BF327" s="244">
        <f t="shared" si="206"/>
        <v>0</v>
      </c>
      <c r="BG327" s="244">
        <f t="shared" si="207"/>
        <v>1.218822920082005E-2</v>
      </c>
      <c r="BH327" s="244">
        <f t="shared" si="208"/>
        <v>1.5385141778084328E-2</v>
      </c>
      <c r="BI327" s="244">
        <f t="shared" si="209"/>
        <v>0</v>
      </c>
      <c r="BJ327" s="244">
        <f t="shared" si="210"/>
        <v>0</v>
      </c>
      <c r="BK327" s="244">
        <f t="shared" si="211"/>
        <v>0</v>
      </c>
      <c r="BL327" s="244">
        <f t="shared" si="212"/>
        <v>0</v>
      </c>
      <c r="BM327" s="244">
        <f t="shared" si="213"/>
        <v>0</v>
      </c>
      <c r="BN327" s="244">
        <f t="shared" si="214"/>
        <v>0.14086396043570715</v>
      </c>
      <c r="BO327" s="244">
        <f t="shared" si="215"/>
        <v>3.196912577264276E-3</v>
      </c>
      <c r="BP327" s="244">
        <f t="shared" si="216"/>
        <v>0</v>
      </c>
      <c r="BQ327" s="244">
        <f t="shared" si="217"/>
        <v>0</v>
      </c>
      <c r="BR327" s="244">
        <f t="shared" si="218"/>
        <v>0</v>
      </c>
      <c r="BS327" s="244">
        <f t="shared" si="219"/>
        <v>0</v>
      </c>
      <c r="BT327" s="244">
        <f t="shared" si="220"/>
        <v>1.5385141778084328E-2</v>
      </c>
      <c r="BU327" s="244">
        <f t="shared" si="221"/>
        <v>0</v>
      </c>
      <c r="BV327" s="244">
        <f t="shared" si="222"/>
        <v>0</v>
      </c>
      <c r="BW327" s="244">
        <f t="shared" si="223"/>
        <v>0</v>
      </c>
      <c r="BX327" s="244">
        <f t="shared" si="224"/>
        <v>0</v>
      </c>
      <c r="BY327" s="244"/>
      <c r="BZ327" s="244">
        <f t="shared" si="225"/>
        <v>2.8172792087141418E-2</v>
      </c>
      <c r="CA327" s="244">
        <f t="shared" si="226"/>
        <v>0</v>
      </c>
      <c r="CB327" s="244">
        <f t="shared" si="227"/>
        <v>0</v>
      </c>
      <c r="CC327" s="244">
        <f t="shared" si="228"/>
        <v>0</v>
      </c>
      <c r="CD327" s="244">
        <f t="shared" si="229"/>
        <v>0</v>
      </c>
      <c r="CE327" s="244">
        <f t="shared" si="230"/>
        <v>0</v>
      </c>
      <c r="CF327" s="244">
        <f t="shared" si="231"/>
        <v>0</v>
      </c>
      <c r="CG327" s="244">
        <f t="shared" si="232"/>
        <v>0</v>
      </c>
      <c r="CH327" s="244">
        <f t="shared" si="233"/>
        <v>0</v>
      </c>
      <c r="CI327" s="244">
        <f t="shared" si="234"/>
        <v>0</v>
      </c>
      <c r="CJ327" s="244">
        <f t="shared" si="235"/>
        <v>0</v>
      </c>
    </row>
    <row r="328" spans="1:88" ht="75">
      <c r="A328" s="222" t="s">
        <v>3643</v>
      </c>
      <c r="B328" s="232">
        <v>101929</v>
      </c>
      <c r="C328" s="232" t="s">
        <v>2269</v>
      </c>
      <c r="D328" s="232"/>
      <c r="E328" s="232" t="s">
        <v>2270</v>
      </c>
      <c r="F328" s="232"/>
      <c r="G328" s="232">
        <v>8524</v>
      </c>
      <c r="H328" s="232" t="s">
        <v>2271</v>
      </c>
      <c r="I328" s="232" t="s">
        <v>126</v>
      </c>
      <c r="J328" s="232" t="s">
        <v>700</v>
      </c>
      <c r="K328" s="232" t="s">
        <v>2272</v>
      </c>
      <c r="L328" s="232" t="s">
        <v>2273</v>
      </c>
      <c r="M328" s="232">
        <v>2022</v>
      </c>
      <c r="N328" s="232">
        <v>5410233</v>
      </c>
      <c r="O328" s="239">
        <f t="shared" si="200"/>
        <v>3.3029820608673171E-3</v>
      </c>
      <c r="P328" s="232">
        <v>91.53</v>
      </c>
      <c r="Q328" s="232">
        <v>1.76</v>
      </c>
      <c r="R328" s="232">
        <v>0</v>
      </c>
      <c r="S328" s="232">
        <v>0</v>
      </c>
      <c r="T328" s="232">
        <v>0.61</v>
      </c>
      <c r="U328" s="232">
        <v>0</v>
      </c>
      <c r="V328" s="232">
        <v>6.1</v>
      </c>
      <c r="W328" s="232">
        <v>0</v>
      </c>
      <c r="X328" s="232">
        <v>0</v>
      </c>
      <c r="Y328" s="232">
        <v>0</v>
      </c>
      <c r="Z328" s="232">
        <v>0</v>
      </c>
      <c r="AA328" s="232">
        <v>0</v>
      </c>
      <c r="AB328" s="232"/>
      <c r="AC328" s="232">
        <v>89.53</v>
      </c>
      <c r="AD328" s="232">
        <v>1.76</v>
      </c>
      <c r="AE328" s="232">
        <v>0</v>
      </c>
      <c r="AF328" s="232">
        <v>0</v>
      </c>
      <c r="AG328" s="232">
        <v>0.61</v>
      </c>
      <c r="AH328" s="232">
        <v>0</v>
      </c>
      <c r="AI328" s="232">
        <v>0</v>
      </c>
      <c r="AJ328" s="232">
        <v>0</v>
      </c>
      <c r="AK328" s="232">
        <v>0</v>
      </c>
      <c r="AL328" s="232">
        <v>0</v>
      </c>
      <c r="AM328" s="232">
        <v>0</v>
      </c>
      <c r="AN328" s="233"/>
      <c r="AO328" s="223">
        <f t="shared" si="198"/>
        <v>2</v>
      </c>
      <c r="AP328" s="223">
        <f t="shared" si="198"/>
        <v>0</v>
      </c>
      <c r="AQ328" s="223">
        <f t="shared" si="198"/>
        <v>0</v>
      </c>
      <c r="AR328" s="223">
        <f t="shared" si="197"/>
        <v>0</v>
      </c>
      <c r="AS328" s="223">
        <f t="shared" si="197"/>
        <v>0</v>
      </c>
      <c r="AT328" s="223">
        <f t="shared" si="197"/>
        <v>0</v>
      </c>
      <c r="AU328" s="223">
        <f t="shared" si="199"/>
        <v>0</v>
      </c>
      <c r="AV328" s="223">
        <f t="shared" si="199"/>
        <v>0</v>
      </c>
      <c r="AW328" s="223">
        <f t="shared" si="199"/>
        <v>0</v>
      </c>
      <c r="AX328" s="223">
        <f t="shared" si="199"/>
        <v>0</v>
      </c>
      <c r="AY328" s="223">
        <f t="shared" si="199"/>
        <v>0</v>
      </c>
      <c r="AZ328" s="242"/>
      <c r="BA328" s="244">
        <f t="shared" si="201"/>
        <v>0.30232194803118556</v>
      </c>
      <c r="BB328" s="244">
        <f t="shared" si="202"/>
        <v>5.8132484271264783E-3</v>
      </c>
      <c r="BC328" s="244">
        <f t="shared" si="203"/>
        <v>0</v>
      </c>
      <c r="BD328" s="244">
        <f t="shared" si="204"/>
        <v>0</v>
      </c>
      <c r="BE328" s="244">
        <f t="shared" si="205"/>
        <v>2.0148190571290634E-3</v>
      </c>
      <c r="BF328" s="244">
        <f t="shared" si="206"/>
        <v>0</v>
      </c>
      <c r="BG328" s="244">
        <f t="shared" si="207"/>
        <v>2.0148190571290633E-2</v>
      </c>
      <c r="BH328" s="244">
        <f t="shared" si="208"/>
        <v>0</v>
      </c>
      <c r="BI328" s="244">
        <f t="shared" si="209"/>
        <v>0</v>
      </c>
      <c r="BJ328" s="244">
        <f t="shared" si="210"/>
        <v>0</v>
      </c>
      <c r="BK328" s="244">
        <f t="shared" si="211"/>
        <v>0</v>
      </c>
      <c r="BL328" s="244">
        <f t="shared" si="212"/>
        <v>0</v>
      </c>
      <c r="BM328" s="244">
        <f t="shared" si="213"/>
        <v>0</v>
      </c>
      <c r="BN328" s="244">
        <f t="shared" si="214"/>
        <v>0.29571598390945092</v>
      </c>
      <c r="BO328" s="244">
        <f t="shared" si="215"/>
        <v>5.8132484271264783E-3</v>
      </c>
      <c r="BP328" s="244">
        <f t="shared" si="216"/>
        <v>0</v>
      </c>
      <c r="BQ328" s="244">
        <f t="shared" si="217"/>
        <v>0</v>
      </c>
      <c r="BR328" s="244">
        <f t="shared" si="218"/>
        <v>2.0148190571290634E-3</v>
      </c>
      <c r="BS328" s="244">
        <f t="shared" si="219"/>
        <v>0</v>
      </c>
      <c r="BT328" s="244">
        <f t="shared" si="220"/>
        <v>0</v>
      </c>
      <c r="BU328" s="244">
        <f t="shared" si="221"/>
        <v>0</v>
      </c>
      <c r="BV328" s="244">
        <f t="shared" si="222"/>
        <v>0</v>
      </c>
      <c r="BW328" s="244">
        <f t="shared" si="223"/>
        <v>0</v>
      </c>
      <c r="BX328" s="244">
        <f t="shared" si="224"/>
        <v>0</v>
      </c>
      <c r="BY328" s="244"/>
      <c r="BZ328" s="244">
        <f t="shared" si="225"/>
        <v>6.6059641217346343E-3</v>
      </c>
      <c r="CA328" s="244">
        <f t="shared" si="226"/>
        <v>0</v>
      </c>
      <c r="CB328" s="244">
        <f t="shared" si="227"/>
        <v>0</v>
      </c>
      <c r="CC328" s="244">
        <f t="shared" si="228"/>
        <v>0</v>
      </c>
      <c r="CD328" s="244">
        <f t="shared" si="229"/>
        <v>0</v>
      </c>
      <c r="CE328" s="244">
        <f t="shared" si="230"/>
        <v>0</v>
      </c>
      <c r="CF328" s="244">
        <f t="shared" si="231"/>
        <v>0</v>
      </c>
      <c r="CG328" s="244">
        <f t="shared" si="232"/>
        <v>0</v>
      </c>
      <c r="CH328" s="244">
        <f t="shared" si="233"/>
        <v>0</v>
      </c>
      <c r="CI328" s="244">
        <f t="shared" si="234"/>
        <v>0</v>
      </c>
      <c r="CJ328" s="244">
        <f t="shared" si="235"/>
        <v>0</v>
      </c>
    </row>
    <row r="329" spans="1:88" ht="60">
      <c r="A329" s="222" t="s">
        <v>3643</v>
      </c>
      <c r="B329" s="232">
        <v>97573</v>
      </c>
      <c r="C329" s="232" t="s">
        <v>2274</v>
      </c>
      <c r="D329" s="232"/>
      <c r="E329" s="232" t="s">
        <v>2275</v>
      </c>
      <c r="F329" s="232"/>
      <c r="G329" s="232">
        <v>2542</v>
      </c>
      <c r="H329" s="232" t="s">
        <v>2276</v>
      </c>
      <c r="I329" s="232" t="s">
        <v>117</v>
      </c>
      <c r="J329" s="232" t="s">
        <v>700</v>
      </c>
      <c r="K329" s="232" t="s">
        <v>2277</v>
      </c>
      <c r="L329" s="232" t="s">
        <v>2278</v>
      </c>
      <c r="M329" s="232">
        <v>2022</v>
      </c>
      <c r="N329" s="232">
        <v>20876937</v>
      </c>
      <c r="O329" s="239">
        <f t="shared" si="200"/>
        <v>2.9343691384518767E-3</v>
      </c>
      <c r="P329" s="232">
        <v>0.2</v>
      </c>
      <c r="Q329" s="232">
        <v>0</v>
      </c>
      <c r="R329" s="232">
        <v>0</v>
      </c>
      <c r="S329" s="232">
        <v>0</v>
      </c>
      <c r="T329" s="232">
        <v>0</v>
      </c>
      <c r="U329" s="232">
        <v>0</v>
      </c>
      <c r="V329" s="232">
        <v>6.1</v>
      </c>
      <c r="W329" s="232">
        <v>93.7</v>
      </c>
      <c r="X329" s="232">
        <v>0</v>
      </c>
      <c r="Y329" s="232">
        <v>0</v>
      </c>
      <c r="Z329" s="232">
        <v>0</v>
      </c>
      <c r="AA329" s="232">
        <v>0</v>
      </c>
      <c r="AB329" s="232"/>
      <c r="AC329" s="232">
        <v>0.2</v>
      </c>
      <c r="AD329" s="232">
        <v>0</v>
      </c>
      <c r="AE329" s="232">
        <v>0</v>
      </c>
      <c r="AF329" s="232">
        <v>0</v>
      </c>
      <c r="AG329" s="232">
        <v>0</v>
      </c>
      <c r="AH329" s="232">
        <v>0</v>
      </c>
      <c r="AI329" s="232">
        <v>93.7</v>
      </c>
      <c r="AJ329" s="232">
        <v>0</v>
      </c>
      <c r="AK329" s="232">
        <v>0</v>
      </c>
      <c r="AL329" s="232">
        <v>0</v>
      </c>
      <c r="AM329" s="232">
        <v>0</v>
      </c>
      <c r="AN329" s="233"/>
      <c r="AO329" s="223">
        <f t="shared" si="198"/>
        <v>0</v>
      </c>
      <c r="AP329" s="223">
        <f t="shared" si="198"/>
        <v>0</v>
      </c>
      <c r="AQ329" s="223">
        <f t="shared" si="198"/>
        <v>0</v>
      </c>
      <c r="AR329" s="223">
        <f t="shared" si="197"/>
        <v>0</v>
      </c>
      <c r="AS329" s="223">
        <f t="shared" si="197"/>
        <v>0</v>
      </c>
      <c r="AT329" s="223">
        <f t="shared" si="197"/>
        <v>0</v>
      </c>
      <c r="AU329" s="223">
        <f t="shared" si="199"/>
        <v>0</v>
      </c>
      <c r="AV329" s="223">
        <f t="shared" si="199"/>
        <v>0</v>
      </c>
      <c r="AW329" s="223">
        <f t="shared" si="199"/>
        <v>0</v>
      </c>
      <c r="AX329" s="223">
        <f t="shared" si="199"/>
        <v>0</v>
      </c>
      <c r="AY329" s="223">
        <f t="shared" si="199"/>
        <v>0</v>
      </c>
      <c r="AZ329" s="242"/>
      <c r="BA329" s="244">
        <f t="shared" si="201"/>
        <v>5.8687382769037535E-4</v>
      </c>
      <c r="BB329" s="244">
        <f t="shared" si="202"/>
        <v>0</v>
      </c>
      <c r="BC329" s="244">
        <f t="shared" si="203"/>
        <v>0</v>
      </c>
      <c r="BD329" s="244">
        <f t="shared" si="204"/>
        <v>0</v>
      </c>
      <c r="BE329" s="244">
        <f t="shared" si="205"/>
        <v>0</v>
      </c>
      <c r="BF329" s="244">
        <f t="shared" si="206"/>
        <v>0</v>
      </c>
      <c r="BG329" s="244">
        <f t="shared" si="207"/>
        <v>1.7899651744556447E-2</v>
      </c>
      <c r="BH329" s="244">
        <f t="shared" si="208"/>
        <v>0.27495038827294088</v>
      </c>
      <c r="BI329" s="244">
        <f t="shared" si="209"/>
        <v>0</v>
      </c>
      <c r="BJ329" s="244">
        <f t="shared" si="210"/>
        <v>0</v>
      </c>
      <c r="BK329" s="244">
        <f t="shared" si="211"/>
        <v>0</v>
      </c>
      <c r="BL329" s="244">
        <f t="shared" si="212"/>
        <v>0</v>
      </c>
      <c r="BM329" s="244">
        <f t="shared" si="213"/>
        <v>0</v>
      </c>
      <c r="BN329" s="244">
        <f t="shared" si="214"/>
        <v>5.8687382769037535E-4</v>
      </c>
      <c r="BO329" s="244">
        <f t="shared" si="215"/>
        <v>0</v>
      </c>
      <c r="BP329" s="244">
        <f t="shared" si="216"/>
        <v>0</v>
      </c>
      <c r="BQ329" s="244">
        <f t="shared" si="217"/>
        <v>0</v>
      </c>
      <c r="BR329" s="244">
        <f t="shared" si="218"/>
        <v>0</v>
      </c>
      <c r="BS329" s="244">
        <f t="shared" si="219"/>
        <v>0</v>
      </c>
      <c r="BT329" s="244">
        <f t="shared" si="220"/>
        <v>0.27495038827294088</v>
      </c>
      <c r="BU329" s="244">
        <f t="shared" si="221"/>
        <v>0</v>
      </c>
      <c r="BV329" s="244">
        <f t="shared" si="222"/>
        <v>0</v>
      </c>
      <c r="BW329" s="244">
        <f t="shared" si="223"/>
        <v>0</v>
      </c>
      <c r="BX329" s="244">
        <f t="shared" si="224"/>
        <v>0</v>
      </c>
      <c r="BY329" s="244"/>
      <c r="BZ329" s="244">
        <f t="shared" si="225"/>
        <v>0</v>
      </c>
      <c r="CA329" s="244">
        <f t="shared" si="226"/>
        <v>0</v>
      </c>
      <c r="CB329" s="244">
        <f t="shared" si="227"/>
        <v>0</v>
      </c>
      <c r="CC329" s="244">
        <f t="shared" si="228"/>
        <v>0</v>
      </c>
      <c r="CD329" s="244">
        <f t="shared" si="229"/>
        <v>0</v>
      </c>
      <c r="CE329" s="244">
        <f t="shared" si="230"/>
        <v>0</v>
      </c>
      <c r="CF329" s="244">
        <f t="shared" si="231"/>
        <v>0</v>
      </c>
      <c r="CG329" s="244">
        <f t="shared" si="232"/>
        <v>0</v>
      </c>
      <c r="CH329" s="244">
        <f t="shared" si="233"/>
        <v>0</v>
      </c>
      <c r="CI329" s="244">
        <f t="shared" si="234"/>
        <v>0</v>
      </c>
      <c r="CJ329" s="244">
        <f t="shared" si="235"/>
        <v>0</v>
      </c>
    </row>
    <row r="330" spans="1:88" ht="60">
      <c r="A330" s="222" t="s">
        <v>3643</v>
      </c>
      <c r="B330" s="232">
        <v>103227</v>
      </c>
      <c r="C330" s="232" t="s">
        <v>2279</v>
      </c>
      <c r="D330" s="232"/>
      <c r="E330" s="232" t="s">
        <v>2280</v>
      </c>
      <c r="F330" s="232" t="s">
        <v>2281</v>
      </c>
      <c r="G330" s="232">
        <v>7411</v>
      </c>
      <c r="H330" s="232" t="s">
        <v>2282</v>
      </c>
      <c r="I330" s="232" t="s">
        <v>122</v>
      </c>
      <c r="J330" s="232" t="s">
        <v>700</v>
      </c>
      <c r="K330" s="232" t="s">
        <v>2283</v>
      </c>
      <c r="L330" s="232" t="s">
        <v>2284</v>
      </c>
      <c r="M330" s="232">
        <v>2022</v>
      </c>
      <c r="N330" s="232">
        <v>4901984</v>
      </c>
      <c r="O330" s="239">
        <f t="shared" si="200"/>
        <v>2.9262388423303854E-3</v>
      </c>
      <c r="P330" s="232">
        <v>37.67</v>
      </c>
      <c r="Q330" s="232">
        <v>0.12</v>
      </c>
      <c r="R330" s="232">
        <v>0</v>
      </c>
      <c r="S330" s="232">
        <v>0</v>
      </c>
      <c r="T330" s="232">
        <v>0</v>
      </c>
      <c r="U330" s="232">
        <v>0</v>
      </c>
      <c r="V330" s="232">
        <v>6.1</v>
      </c>
      <c r="W330" s="232">
        <v>32.200000000000003</v>
      </c>
      <c r="X330" s="232">
        <v>0</v>
      </c>
      <c r="Y330" s="232">
        <v>23.91</v>
      </c>
      <c r="Z330" s="232">
        <v>0</v>
      </c>
      <c r="AA330" s="232">
        <v>0</v>
      </c>
      <c r="AB330" s="232"/>
      <c r="AC330" s="232">
        <v>35.01</v>
      </c>
      <c r="AD330" s="232">
        <v>0.12</v>
      </c>
      <c r="AE330" s="232">
        <v>0</v>
      </c>
      <c r="AF330" s="232">
        <v>0</v>
      </c>
      <c r="AG330" s="232">
        <v>0</v>
      </c>
      <c r="AH330" s="232">
        <v>0</v>
      </c>
      <c r="AI330" s="232">
        <v>32.200000000000003</v>
      </c>
      <c r="AJ330" s="232">
        <v>0</v>
      </c>
      <c r="AK330" s="232">
        <v>3.19</v>
      </c>
      <c r="AL330" s="232">
        <v>0</v>
      </c>
      <c r="AM330" s="232">
        <v>0</v>
      </c>
      <c r="AN330" s="233"/>
      <c r="AO330" s="223">
        <f t="shared" si="198"/>
        <v>2.6600000000000037</v>
      </c>
      <c r="AP330" s="223">
        <f t="shared" si="198"/>
        <v>0</v>
      </c>
      <c r="AQ330" s="223">
        <f t="shared" si="198"/>
        <v>0</v>
      </c>
      <c r="AR330" s="223">
        <f t="shared" si="197"/>
        <v>0</v>
      </c>
      <c r="AS330" s="223">
        <f t="shared" si="197"/>
        <v>0</v>
      </c>
      <c r="AT330" s="223">
        <f t="shared" si="197"/>
        <v>0</v>
      </c>
      <c r="AU330" s="223">
        <f t="shared" si="199"/>
        <v>0</v>
      </c>
      <c r="AV330" s="223">
        <f t="shared" si="199"/>
        <v>0</v>
      </c>
      <c r="AW330" s="223">
        <f t="shared" si="199"/>
        <v>20.72</v>
      </c>
      <c r="AX330" s="223">
        <f t="shared" si="199"/>
        <v>0</v>
      </c>
      <c r="AY330" s="223">
        <f t="shared" si="199"/>
        <v>0</v>
      </c>
      <c r="AZ330" s="242"/>
      <c r="BA330" s="244">
        <f t="shared" si="201"/>
        <v>0.11023141719058563</v>
      </c>
      <c r="BB330" s="244">
        <f t="shared" si="202"/>
        <v>3.5114866107964623E-4</v>
      </c>
      <c r="BC330" s="244">
        <f t="shared" si="203"/>
        <v>0</v>
      </c>
      <c r="BD330" s="244">
        <f t="shared" si="204"/>
        <v>0</v>
      </c>
      <c r="BE330" s="244">
        <f t="shared" si="205"/>
        <v>0</v>
      </c>
      <c r="BF330" s="244">
        <f t="shared" si="206"/>
        <v>0</v>
      </c>
      <c r="BG330" s="244">
        <f t="shared" si="207"/>
        <v>1.7850056938215349E-2</v>
      </c>
      <c r="BH330" s="244">
        <f t="shared" si="208"/>
        <v>9.4224890723038413E-2</v>
      </c>
      <c r="BI330" s="244">
        <f t="shared" si="209"/>
        <v>0</v>
      </c>
      <c r="BJ330" s="244">
        <f t="shared" si="210"/>
        <v>6.996637072011952E-2</v>
      </c>
      <c r="BK330" s="244">
        <f t="shared" si="211"/>
        <v>0</v>
      </c>
      <c r="BL330" s="244">
        <f t="shared" si="212"/>
        <v>0</v>
      </c>
      <c r="BM330" s="244">
        <f t="shared" si="213"/>
        <v>0</v>
      </c>
      <c r="BN330" s="244">
        <f t="shared" si="214"/>
        <v>0.10244762186998679</v>
      </c>
      <c r="BO330" s="244">
        <f t="shared" si="215"/>
        <v>3.5114866107964623E-4</v>
      </c>
      <c r="BP330" s="244">
        <f t="shared" si="216"/>
        <v>0</v>
      </c>
      <c r="BQ330" s="244">
        <f t="shared" si="217"/>
        <v>0</v>
      </c>
      <c r="BR330" s="244">
        <f t="shared" si="218"/>
        <v>0</v>
      </c>
      <c r="BS330" s="244">
        <f t="shared" si="219"/>
        <v>0</v>
      </c>
      <c r="BT330" s="244">
        <f t="shared" si="220"/>
        <v>9.4224890723038413E-2</v>
      </c>
      <c r="BU330" s="244">
        <f t="shared" si="221"/>
        <v>0</v>
      </c>
      <c r="BV330" s="244">
        <f t="shared" si="222"/>
        <v>9.3347019070339297E-3</v>
      </c>
      <c r="BW330" s="244">
        <f t="shared" si="223"/>
        <v>0</v>
      </c>
      <c r="BX330" s="244">
        <f t="shared" si="224"/>
        <v>0</v>
      </c>
      <c r="BY330" s="244"/>
      <c r="BZ330" s="244">
        <f t="shared" si="225"/>
        <v>7.7837953205988361E-3</v>
      </c>
      <c r="CA330" s="244">
        <f t="shared" si="226"/>
        <v>0</v>
      </c>
      <c r="CB330" s="244">
        <f t="shared" si="227"/>
        <v>0</v>
      </c>
      <c r="CC330" s="244">
        <f t="shared" si="228"/>
        <v>0</v>
      </c>
      <c r="CD330" s="244">
        <f t="shared" si="229"/>
        <v>0</v>
      </c>
      <c r="CE330" s="244">
        <f t="shared" si="230"/>
        <v>0</v>
      </c>
      <c r="CF330" s="244">
        <f t="shared" si="231"/>
        <v>0</v>
      </c>
      <c r="CG330" s="244">
        <f t="shared" si="232"/>
        <v>0</v>
      </c>
      <c r="CH330" s="244">
        <f t="shared" si="233"/>
        <v>6.0631668813085585E-2</v>
      </c>
      <c r="CI330" s="244">
        <f t="shared" si="234"/>
        <v>0</v>
      </c>
      <c r="CJ330" s="244">
        <f t="shared" si="235"/>
        <v>0</v>
      </c>
    </row>
    <row r="331" spans="1:88" ht="60">
      <c r="A331" s="222" t="s">
        <v>3643</v>
      </c>
      <c r="B331" s="232">
        <v>118705</v>
      </c>
      <c r="C331" s="232" t="s">
        <v>2285</v>
      </c>
      <c r="D331" s="232" t="s">
        <v>2286</v>
      </c>
      <c r="E331" s="232" t="s">
        <v>2287</v>
      </c>
      <c r="F331" s="232"/>
      <c r="G331" s="232">
        <v>7434</v>
      </c>
      <c r="H331" s="232" t="s">
        <v>2288</v>
      </c>
      <c r="I331" s="232" t="s">
        <v>122</v>
      </c>
      <c r="J331" s="232" t="s">
        <v>700</v>
      </c>
      <c r="K331" s="232" t="s">
        <v>2289</v>
      </c>
      <c r="L331" s="232" t="s">
        <v>2290</v>
      </c>
      <c r="M331" s="232">
        <v>2022</v>
      </c>
      <c r="N331" s="232">
        <v>1582657</v>
      </c>
      <c r="O331" s="239">
        <f t="shared" si="200"/>
        <v>9.4476693263096745E-4</v>
      </c>
      <c r="P331" s="232">
        <v>93.9</v>
      </c>
      <c r="Q331" s="232">
        <v>0</v>
      </c>
      <c r="R331" s="232">
        <v>0</v>
      </c>
      <c r="S331" s="232">
        <v>0</v>
      </c>
      <c r="T331" s="232">
        <v>0</v>
      </c>
      <c r="U331" s="232">
        <v>0</v>
      </c>
      <c r="V331" s="232">
        <v>6.1</v>
      </c>
      <c r="W331" s="232">
        <v>0</v>
      </c>
      <c r="X331" s="232">
        <v>0</v>
      </c>
      <c r="Y331" s="232">
        <v>0</v>
      </c>
      <c r="Z331" s="232">
        <v>0</v>
      </c>
      <c r="AA331" s="232">
        <v>0</v>
      </c>
      <c r="AB331" s="232"/>
      <c r="AC331" s="232">
        <v>93.9</v>
      </c>
      <c r="AD331" s="232">
        <v>0</v>
      </c>
      <c r="AE331" s="232">
        <v>0</v>
      </c>
      <c r="AF331" s="232">
        <v>0</v>
      </c>
      <c r="AG331" s="232">
        <v>0</v>
      </c>
      <c r="AH331" s="232">
        <v>0</v>
      </c>
      <c r="AI331" s="232">
        <v>0</v>
      </c>
      <c r="AJ331" s="232">
        <v>0</v>
      </c>
      <c r="AK331" s="232">
        <v>0</v>
      </c>
      <c r="AL331" s="232">
        <v>0</v>
      </c>
      <c r="AM331" s="232">
        <v>0</v>
      </c>
      <c r="AN331" s="233"/>
      <c r="AO331" s="223">
        <f t="shared" si="198"/>
        <v>0</v>
      </c>
      <c r="AP331" s="223">
        <f t="shared" si="198"/>
        <v>0</v>
      </c>
      <c r="AQ331" s="223">
        <f t="shared" si="198"/>
        <v>0</v>
      </c>
      <c r="AR331" s="223">
        <f t="shared" si="197"/>
        <v>0</v>
      </c>
      <c r="AS331" s="223">
        <f t="shared" si="197"/>
        <v>0</v>
      </c>
      <c r="AT331" s="223">
        <f t="shared" si="197"/>
        <v>0</v>
      </c>
      <c r="AU331" s="223">
        <f t="shared" si="199"/>
        <v>0</v>
      </c>
      <c r="AV331" s="223">
        <f t="shared" si="199"/>
        <v>0</v>
      </c>
      <c r="AW331" s="223">
        <f t="shared" si="199"/>
        <v>0</v>
      </c>
      <c r="AX331" s="223">
        <f t="shared" si="199"/>
        <v>0</v>
      </c>
      <c r="AY331" s="223">
        <f t="shared" si="199"/>
        <v>0</v>
      </c>
      <c r="AZ331" s="242"/>
      <c r="BA331" s="244">
        <f t="shared" si="201"/>
        <v>8.8713614974047852E-2</v>
      </c>
      <c r="BB331" s="244">
        <f t="shared" si="202"/>
        <v>0</v>
      </c>
      <c r="BC331" s="244">
        <f t="shared" si="203"/>
        <v>0</v>
      </c>
      <c r="BD331" s="244">
        <f t="shared" si="204"/>
        <v>0</v>
      </c>
      <c r="BE331" s="244">
        <f t="shared" si="205"/>
        <v>0</v>
      </c>
      <c r="BF331" s="244">
        <f t="shared" si="206"/>
        <v>0</v>
      </c>
      <c r="BG331" s="244">
        <f t="shared" si="207"/>
        <v>5.7630782890489007E-3</v>
      </c>
      <c r="BH331" s="244">
        <f t="shared" si="208"/>
        <v>0</v>
      </c>
      <c r="BI331" s="244">
        <f t="shared" si="209"/>
        <v>0</v>
      </c>
      <c r="BJ331" s="244">
        <f t="shared" si="210"/>
        <v>0</v>
      </c>
      <c r="BK331" s="244">
        <f t="shared" si="211"/>
        <v>0</v>
      </c>
      <c r="BL331" s="244">
        <f t="shared" si="212"/>
        <v>0</v>
      </c>
      <c r="BM331" s="244">
        <f t="shared" si="213"/>
        <v>0</v>
      </c>
      <c r="BN331" s="244">
        <f t="shared" si="214"/>
        <v>8.8713614974047852E-2</v>
      </c>
      <c r="BO331" s="244">
        <f t="shared" si="215"/>
        <v>0</v>
      </c>
      <c r="BP331" s="244">
        <f t="shared" si="216"/>
        <v>0</v>
      </c>
      <c r="BQ331" s="244">
        <f t="shared" si="217"/>
        <v>0</v>
      </c>
      <c r="BR331" s="244">
        <f t="shared" si="218"/>
        <v>0</v>
      </c>
      <c r="BS331" s="244">
        <f t="shared" si="219"/>
        <v>0</v>
      </c>
      <c r="BT331" s="244">
        <f t="shared" si="220"/>
        <v>0</v>
      </c>
      <c r="BU331" s="244">
        <f t="shared" si="221"/>
        <v>0</v>
      </c>
      <c r="BV331" s="244">
        <f t="shared" si="222"/>
        <v>0</v>
      </c>
      <c r="BW331" s="244">
        <f t="shared" si="223"/>
        <v>0</v>
      </c>
      <c r="BX331" s="244">
        <f t="shared" si="224"/>
        <v>0</v>
      </c>
      <c r="BY331" s="244"/>
      <c r="BZ331" s="244">
        <f t="shared" si="225"/>
        <v>0</v>
      </c>
      <c r="CA331" s="244">
        <f t="shared" si="226"/>
        <v>0</v>
      </c>
      <c r="CB331" s="244">
        <f t="shared" si="227"/>
        <v>0</v>
      </c>
      <c r="CC331" s="244">
        <f t="shared" si="228"/>
        <v>0</v>
      </c>
      <c r="CD331" s="244">
        <f t="shared" si="229"/>
        <v>0</v>
      </c>
      <c r="CE331" s="244">
        <f t="shared" si="230"/>
        <v>0</v>
      </c>
      <c r="CF331" s="244">
        <f t="shared" si="231"/>
        <v>0</v>
      </c>
      <c r="CG331" s="244">
        <f t="shared" si="232"/>
        <v>0</v>
      </c>
      <c r="CH331" s="244">
        <f t="shared" si="233"/>
        <v>0</v>
      </c>
      <c r="CI331" s="244">
        <f t="shared" si="234"/>
        <v>0</v>
      </c>
      <c r="CJ331" s="244">
        <f t="shared" si="235"/>
        <v>0</v>
      </c>
    </row>
    <row r="332" spans="1:88" ht="60">
      <c r="A332" s="222" t="s">
        <v>3643</v>
      </c>
      <c r="B332" s="232">
        <v>135236</v>
      </c>
      <c r="C332" s="232" t="s">
        <v>2291</v>
      </c>
      <c r="D332" s="232"/>
      <c r="E332" s="232" t="s">
        <v>2292</v>
      </c>
      <c r="F332" s="232"/>
      <c r="G332" s="232">
        <v>6039</v>
      </c>
      <c r="H332" s="232" t="s">
        <v>2293</v>
      </c>
      <c r="I332" s="232" t="s">
        <v>123</v>
      </c>
      <c r="J332" s="232" t="s">
        <v>700</v>
      </c>
      <c r="K332" s="232" t="s">
        <v>2294</v>
      </c>
      <c r="L332" s="232" t="s">
        <v>2295</v>
      </c>
      <c r="M332" s="232">
        <v>2022</v>
      </c>
      <c r="N332" s="232">
        <v>679634480</v>
      </c>
      <c r="O332" s="239">
        <f t="shared" si="200"/>
        <v>0.10744069377928848</v>
      </c>
      <c r="P332" s="232">
        <v>33.840000000000003</v>
      </c>
      <c r="Q332" s="232">
        <v>0.05</v>
      </c>
      <c r="R332" s="232">
        <v>0</v>
      </c>
      <c r="S332" s="232">
        <v>0</v>
      </c>
      <c r="T332" s="232">
        <v>0</v>
      </c>
      <c r="U332" s="232">
        <v>0</v>
      </c>
      <c r="V332" s="232">
        <v>6.1</v>
      </c>
      <c r="W332" s="232">
        <v>59.71</v>
      </c>
      <c r="X332" s="232">
        <v>0</v>
      </c>
      <c r="Y332" s="232">
        <v>0</v>
      </c>
      <c r="Z332" s="232">
        <v>0</v>
      </c>
      <c r="AA332" s="232">
        <v>0.3</v>
      </c>
      <c r="AB332" s="232"/>
      <c r="AC332" s="232">
        <v>17.309999999999999</v>
      </c>
      <c r="AD332" s="232">
        <v>0.05</v>
      </c>
      <c r="AE332" s="232">
        <v>0</v>
      </c>
      <c r="AF332" s="232">
        <v>0</v>
      </c>
      <c r="AG332" s="232">
        <v>0</v>
      </c>
      <c r="AH332" s="232">
        <v>0</v>
      </c>
      <c r="AI332" s="232">
        <v>59.71</v>
      </c>
      <c r="AJ332" s="232">
        <v>0</v>
      </c>
      <c r="AK332" s="232">
        <v>0</v>
      </c>
      <c r="AL332" s="232">
        <v>0</v>
      </c>
      <c r="AM332" s="232">
        <v>0.3</v>
      </c>
      <c r="AN332" s="233"/>
      <c r="AO332" s="223">
        <f t="shared" si="198"/>
        <v>16.530000000000005</v>
      </c>
      <c r="AP332" s="223">
        <f t="shared" si="198"/>
        <v>0</v>
      </c>
      <c r="AQ332" s="223">
        <f t="shared" si="198"/>
        <v>0</v>
      </c>
      <c r="AR332" s="223">
        <f t="shared" si="197"/>
        <v>0</v>
      </c>
      <c r="AS332" s="223">
        <f t="shared" si="197"/>
        <v>0</v>
      </c>
      <c r="AT332" s="223">
        <f t="shared" si="197"/>
        <v>0</v>
      </c>
      <c r="AU332" s="223">
        <f t="shared" si="199"/>
        <v>0</v>
      </c>
      <c r="AV332" s="223">
        <f t="shared" si="199"/>
        <v>0</v>
      </c>
      <c r="AW332" s="223">
        <f t="shared" si="199"/>
        <v>0</v>
      </c>
      <c r="AX332" s="223">
        <f t="shared" si="199"/>
        <v>0</v>
      </c>
      <c r="AY332" s="223">
        <f t="shared" si="199"/>
        <v>0</v>
      </c>
      <c r="AZ332" s="242"/>
      <c r="BA332" s="244">
        <f t="shared" si="201"/>
        <v>3.6357930774911229</v>
      </c>
      <c r="BB332" s="244">
        <f t="shared" si="202"/>
        <v>5.3720346889644249E-3</v>
      </c>
      <c r="BC332" s="244">
        <f t="shared" si="203"/>
        <v>0</v>
      </c>
      <c r="BD332" s="244">
        <f t="shared" si="204"/>
        <v>0</v>
      </c>
      <c r="BE332" s="244">
        <f t="shared" si="205"/>
        <v>0</v>
      </c>
      <c r="BF332" s="244">
        <f t="shared" si="206"/>
        <v>0</v>
      </c>
      <c r="BG332" s="244">
        <f t="shared" si="207"/>
        <v>0.6553882320536597</v>
      </c>
      <c r="BH332" s="244">
        <f t="shared" si="208"/>
        <v>6.4152838255613158</v>
      </c>
      <c r="BI332" s="244">
        <f t="shared" si="209"/>
        <v>0</v>
      </c>
      <c r="BJ332" s="244">
        <f t="shared" si="210"/>
        <v>0</v>
      </c>
      <c r="BK332" s="244">
        <f t="shared" si="211"/>
        <v>0</v>
      </c>
      <c r="BL332" s="244">
        <f t="shared" si="212"/>
        <v>3.2232208133786543E-2</v>
      </c>
      <c r="BM332" s="244">
        <f t="shared" si="213"/>
        <v>0</v>
      </c>
      <c r="BN332" s="244">
        <f t="shared" si="214"/>
        <v>1.8597984093194835</v>
      </c>
      <c r="BO332" s="244">
        <f t="shared" si="215"/>
        <v>5.3720346889644249E-3</v>
      </c>
      <c r="BP332" s="244">
        <f t="shared" si="216"/>
        <v>0</v>
      </c>
      <c r="BQ332" s="244">
        <f t="shared" si="217"/>
        <v>0</v>
      </c>
      <c r="BR332" s="244">
        <f t="shared" si="218"/>
        <v>0</v>
      </c>
      <c r="BS332" s="244">
        <f t="shared" si="219"/>
        <v>0</v>
      </c>
      <c r="BT332" s="244">
        <f t="shared" si="220"/>
        <v>6.4152838255613158</v>
      </c>
      <c r="BU332" s="244">
        <f t="shared" si="221"/>
        <v>0</v>
      </c>
      <c r="BV332" s="244">
        <f t="shared" si="222"/>
        <v>0</v>
      </c>
      <c r="BW332" s="244">
        <f t="shared" si="223"/>
        <v>0</v>
      </c>
      <c r="BX332" s="244">
        <f t="shared" si="224"/>
        <v>3.2232208133786543E-2</v>
      </c>
      <c r="BY332" s="244"/>
      <c r="BZ332" s="244">
        <f t="shared" si="225"/>
        <v>1.7759946681716392</v>
      </c>
      <c r="CA332" s="244">
        <f t="shared" si="226"/>
        <v>0</v>
      </c>
      <c r="CB332" s="244">
        <f t="shared" si="227"/>
        <v>0</v>
      </c>
      <c r="CC332" s="244">
        <f t="shared" si="228"/>
        <v>0</v>
      </c>
      <c r="CD332" s="244">
        <f t="shared" si="229"/>
        <v>0</v>
      </c>
      <c r="CE332" s="244">
        <f t="shared" si="230"/>
        <v>0</v>
      </c>
      <c r="CF332" s="244">
        <f t="shared" si="231"/>
        <v>0</v>
      </c>
      <c r="CG332" s="244">
        <f t="shared" si="232"/>
        <v>0</v>
      </c>
      <c r="CH332" s="244">
        <f t="shared" si="233"/>
        <v>0</v>
      </c>
      <c r="CI332" s="244">
        <f t="shared" si="234"/>
        <v>0</v>
      </c>
      <c r="CJ332" s="244">
        <f t="shared" si="235"/>
        <v>0</v>
      </c>
    </row>
    <row r="333" spans="1:88" ht="90">
      <c r="A333" s="222" t="s">
        <v>3643</v>
      </c>
      <c r="B333" s="232">
        <v>190142</v>
      </c>
      <c r="C333" s="232" t="s">
        <v>2296</v>
      </c>
      <c r="D333" s="232"/>
      <c r="E333" s="232" t="s">
        <v>2297</v>
      </c>
      <c r="F333" s="232"/>
      <c r="G333" s="232">
        <v>6802</v>
      </c>
      <c r="H333" s="232" t="s">
        <v>2298</v>
      </c>
      <c r="I333" s="232" t="s">
        <v>705</v>
      </c>
      <c r="J333" s="232" t="s">
        <v>700</v>
      </c>
      <c r="K333" s="232" t="s">
        <v>2299</v>
      </c>
      <c r="L333" s="232"/>
      <c r="M333" s="232">
        <v>2022</v>
      </c>
      <c r="N333" s="232">
        <v>5197338</v>
      </c>
      <c r="O333" s="239">
        <f t="shared" si="200"/>
        <v>1.9707235315802136E-3</v>
      </c>
      <c r="P333" s="232">
        <v>0</v>
      </c>
      <c r="Q333" s="232">
        <v>0</v>
      </c>
      <c r="R333" s="232">
        <v>0</v>
      </c>
      <c r="S333" s="232">
        <v>0</v>
      </c>
      <c r="T333" s="232">
        <v>0</v>
      </c>
      <c r="U333" s="232">
        <v>0</v>
      </c>
      <c r="V333" s="232">
        <v>6.1</v>
      </c>
      <c r="W333" s="232">
        <v>0</v>
      </c>
      <c r="X333" s="232">
        <v>0</v>
      </c>
      <c r="Y333" s="232">
        <v>0</v>
      </c>
      <c r="Z333" s="232">
        <v>93.9</v>
      </c>
      <c r="AA333" s="232">
        <v>0</v>
      </c>
      <c r="AB333" s="232"/>
      <c r="AC333" s="232">
        <v>0</v>
      </c>
      <c r="AD333" s="232">
        <v>0</v>
      </c>
      <c r="AE333" s="232">
        <v>0</v>
      </c>
      <c r="AF333" s="232">
        <v>0</v>
      </c>
      <c r="AG333" s="232">
        <v>0</v>
      </c>
      <c r="AH333" s="232">
        <v>0</v>
      </c>
      <c r="AI333" s="232">
        <v>0</v>
      </c>
      <c r="AJ333" s="232">
        <v>0</v>
      </c>
      <c r="AK333" s="232">
        <v>0</v>
      </c>
      <c r="AL333" s="232">
        <v>0</v>
      </c>
      <c r="AM333" s="232">
        <v>0</v>
      </c>
      <c r="AN333" s="233"/>
      <c r="AO333" s="223">
        <f t="shared" si="198"/>
        <v>0</v>
      </c>
      <c r="AP333" s="223">
        <f t="shared" si="198"/>
        <v>0</v>
      </c>
      <c r="AQ333" s="223">
        <f t="shared" si="198"/>
        <v>0</v>
      </c>
      <c r="AR333" s="223">
        <f t="shared" si="197"/>
        <v>0</v>
      </c>
      <c r="AS333" s="223">
        <f t="shared" si="197"/>
        <v>0</v>
      </c>
      <c r="AT333" s="223">
        <f t="shared" si="197"/>
        <v>0</v>
      </c>
      <c r="AU333" s="223">
        <f t="shared" si="199"/>
        <v>0</v>
      </c>
      <c r="AV333" s="223">
        <f t="shared" si="199"/>
        <v>0</v>
      </c>
      <c r="AW333" s="223">
        <f t="shared" si="199"/>
        <v>0</v>
      </c>
      <c r="AX333" s="223">
        <f t="shared" si="199"/>
        <v>93.9</v>
      </c>
      <c r="AY333" s="223">
        <f t="shared" si="199"/>
        <v>0</v>
      </c>
      <c r="AZ333" s="242"/>
      <c r="BA333" s="244">
        <f t="shared" si="201"/>
        <v>0</v>
      </c>
      <c r="BB333" s="244">
        <f t="shared" si="202"/>
        <v>0</v>
      </c>
      <c r="BC333" s="244">
        <f t="shared" si="203"/>
        <v>0</v>
      </c>
      <c r="BD333" s="244">
        <f t="shared" si="204"/>
        <v>0</v>
      </c>
      <c r="BE333" s="244">
        <f t="shared" si="205"/>
        <v>0</v>
      </c>
      <c r="BF333" s="244">
        <f t="shared" si="206"/>
        <v>0</v>
      </c>
      <c r="BG333" s="244">
        <f t="shared" si="207"/>
        <v>1.2021413542639303E-2</v>
      </c>
      <c r="BH333" s="244">
        <f t="shared" si="208"/>
        <v>0</v>
      </c>
      <c r="BI333" s="244">
        <f t="shared" si="209"/>
        <v>0</v>
      </c>
      <c r="BJ333" s="244">
        <f t="shared" si="210"/>
        <v>0</v>
      </c>
      <c r="BK333" s="244">
        <f t="shared" si="211"/>
        <v>0.18505093961538208</v>
      </c>
      <c r="BL333" s="244">
        <f t="shared" si="212"/>
        <v>0</v>
      </c>
      <c r="BM333" s="244">
        <f t="shared" si="213"/>
        <v>0</v>
      </c>
      <c r="BN333" s="244">
        <f t="shared" si="214"/>
        <v>0</v>
      </c>
      <c r="BO333" s="244">
        <f t="shared" si="215"/>
        <v>0</v>
      </c>
      <c r="BP333" s="244">
        <f t="shared" si="216"/>
        <v>0</v>
      </c>
      <c r="BQ333" s="244">
        <f t="shared" si="217"/>
        <v>0</v>
      </c>
      <c r="BR333" s="244">
        <f t="shared" si="218"/>
        <v>0</v>
      </c>
      <c r="BS333" s="244">
        <f t="shared" si="219"/>
        <v>0</v>
      </c>
      <c r="BT333" s="244">
        <f t="shared" si="220"/>
        <v>0</v>
      </c>
      <c r="BU333" s="244">
        <f t="shared" si="221"/>
        <v>0</v>
      </c>
      <c r="BV333" s="244">
        <f t="shared" si="222"/>
        <v>0</v>
      </c>
      <c r="BW333" s="244">
        <f t="shared" si="223"/>
        <v>0</v>
      </c>
      <c r="BX333" s="244">
        <f t="shared" si="224"/>
        <v>0</v>
      </c>
      <c r="BY333" s="244"/>
      <c r="BZ333" s="244">
        <f t="shared" si="225"/>
        <v>0</v>
      </c>
      <c r="CA333" s="244">
        <f t="shared" si="226"/>
        <v>0</v>
      </c>
      <c r="CB333" s="244">
        <f t="shared" si="227"/>
        <v>0</v>
      </c>
      <c r="CC333" s="244">
        <f t="shared" si="228"/>
        <v>0</v>
      </c>
      <c r="CD333" s="244">
        <f t="shared" si="229"/>
        <v>0</v>
      </c>
      <c r="CE333" s="244">
        <f t="shared" si="230"/>
        <v>0</v>
      </c>
      <c r="CF333" s="244">
        <f t="shared" si="231"/>
        <v>0</v>
      </c>
      <c r="CG333" s="244">
        <f t="shared" si="232"/>
        <v>0</v>
      </c>
      <c r="CH333" s="244">
        <f t="shared" si="233"/>
        <v>0</v>
      </c>
      <c r="CI333" s="244">
        <f t="shared" si="234"/>
        <v>0.18505093961538208</v>
      </c>
      <c r="CJ333" s="244">
        <f t="shared" si="235"/>
        <v>0</v>
      </c>
    </row>
    <row r="334" spans="1:88" ht="60">
      <c r="A334" s="222" t="s">
        <v>3643</v>
      </c>
      <c r="B334" s="232">
        <v>83752</v>
      </c>
      <c r="C334" s="232" t="s">
        <v>2300</v>
      </c>
      <c r="D334" s="232"/>
      <c r="E334" s="232" t="s">
        <v>2301</v>
      </c>
      <c r="F334" s="232" t="s">
        <v>750</v>
      </c>
      <c r="G334" s="232">
        <v>7530</v>
      </c>
      <c r="H334" s="232" t="s">
        <v>2302</v>
      </c>
      <c r="I334" s="232" t="s">
        <v>122</v>
      </c>
      <c r="J334" s="232" t="s">
        <v>700</v>
      </c>
      <c r="K334" s="232" t="s">
        <v>2303</v>
      </c>
      <c r="L334" s="232" t="s">
        <v>2304</v>
      </c>
      <c r="M334" s="232">
        <v>2022</v>
      </c>
      <c r="N334" s="232">
        <v>1334396</v>
      </c>
      <c r="O334" s="239">
        <f t="shared" si="200"/>
        <v>7.9656755433112319E-4</v>
      </c>
      <c r="P334" s="232">
        <v>93.9</v>
      </c>
      <c r="Q334" s="232">
        <v>0</v>
      </c>
      <c r="R334" s="232">
        <v>0</v>
      </c>
      <c r="S334" s="232">
        <v>0</v>
      </c>
      <c r="T334" s="232">
        <v>0</v>
      </c>
      <c r="U334" s="232">
        <v>0</v>
      </c>
      <c r="V334" s="232">
        <v>6.1</v>
      </c>
      <c r="W334" s="232">
        <v>0</v>
      </c>
      <c r="X334" s="232">
        <v>0</v>
      </c>
      <c r="Y334" s="232">
        <v>0</v>
      </c>
      <c r="Z334" s="232">
        <v>0</v>
      </c>
      <c r="AA334" s="232">
        <v>0</v>
      </c>
      <c r="AB334" s="232"/>
      <c r="AC334" s="232">
        <v>93.9</v>
      </c>
      <c r="AD334" s="232">
        <v>0</v>
      </c>
      <c r="AE334" s="232">
        <v>0</v>
      </c>
      <c r="AF334" s="232">
        <v>0</v>
      </c>
      <c r="AG334" s="232">
        <v>0</v>
      </c>
      <c r="AH334" s="232">
        <v>0</v>
      </c>
      <c r="AI334" s="232">
        <v>0</v>
      </c>
      <c r="AJ334" s="232">
        <v>0</v>
      </c>
      <c r="AK334" s="232">
        <v>0</v>
      </c>
      <c r="AL334" s="232">
        <v>0</v>
      </c>
      <c r="AM334" s="232">
        <v>0</v>
      </c>
      <c r="AN334" s="233"/>
      <c r="AO334" s="223">
        <f t="shared" si="198"/>
        <v>0</v>
      </c>
      <c r="AP334" s="223">
        <f t="shared" si="198"/>
        <v>0</v>
      </c>
      <c r="AQ334" s="223">
        <f t="shared" si="198"/>
        <v>0</v>
      </c>
      <c r="AR334" s="223">
        <f t="shared" si="197"/>
        <v>0</v>
      </c>
      <c r="AS334" s="223">
        <f t="shared" si="197"/>
        <v>0</v>
      </c>
      <c r="AT334" s="223">
        <f t="shared" si="197"/>
        <v>0</v>
      </c>
      <c r="AU334" s="223">
        <f t="shared" si="199"/>
        <v>0</v>
      </c>
      <c r="AV334" s="223">
        <f t="shared" si="199"/>
        <v>0</v>
      </c>
      <c r="AW334" s="223">
        <f t="shared" si="199"/>
        <v>0</v>
      </c>
      <c r="AX334" s="223">
        <f t="shared" si="199"/>
        <v>0</v>
      </c>
      <c r="AY334" s="223">
        <f t="shared" si="199"/>
        <v>0</v>
      </c>
      <c r="AZ334" s="242"/>
      <c r="BA334" s="244">
        <f t="shared" si="201"/>
        <v>7.4797693351692465E-2</v>
      </c>
      <c r="BB334" s="244">
        <f t="shared" si="202"/>
        <v>0</v>
      </c>
      <c r="BC334" s="244">
        <f t="shared" si="203"/>
        <v>0</v>
      </c>
      <c r="BD334" s="244">
        <f t="shared" si="204"/>
        <v>0</v>
      </c>
      <c r="BE334" s="244">
        <f t="shared" si="205"/>
        <v>0</v>
      </c>
      <c r="BF334" s="244">
        <f t="shared" si="206"/>
        <v>0</v>
      </c>
      <c r="BG334" s="244">
        <f t="shared" si="207"/>
        <v>4.8590620814198508E-3</v>
      </c>
      <c r="BH334" s="244">
        <f t="shared" si="208"/>
        <v>0</v>
      </c>
      <c r="BI334" s="244">
        <f t="shared" si="209"/>
        <v>0</v>
      </c>
      <c r="BJ334" s="244">
        <f t="shared" si="210"/>
        <v>0</v>
      </c>
      <c r="BK334" s="244">
        <f t="shared" si="211"/>
        <v>0</v>
      </c>
      <c r="BL334" s="244">
        <f t="shared" si="212"/>
        <v>0</v>
      </c>
      <c r="BM334" s="244">
        <f t="shared" si="213"/>
        <v>0</v>
      </c>
      <c r="BN334" s="244">
        <f t="shared" si="214"/>
        <v>7.4797693351692465E-2</v>
      </c>
      <c r="BO334" s="244">
        <f t="shared" si="215"/>
        <v>0</v>
      </c>
      <c r="BP334" s="244">
        <f t="shared" si="216"/>
        <v>0</v>
      </c>
      <c r="BQ334" s="244">
        <f t="shared" si="217"/>
        <v>0</v>
      </c>
      <c r="BR334" s="244">
        <f t="shared" si="218"/>
        <v>0</v>
      </c>
      <c r="BS334" s="244">
        <f t="shared" si="219"/>
        <v>0</v>
      </c>
      <c r="BT334" s="244">
        <f t="shared" si="220"/>
        <v>0</v>
      </c>
      <c r="BU334" s="244">
        <f t="shared" si="221"/>
        <v>0</v>
      </c>
      <c r="BV334" s="244">
        <f t="shared" si="222"/>
        <v>0</v>
      </c>
      <c r="BW334" s="244">
        <f t="shared" si="223"/>
        <v>0</v>
      </c>
      <c r="BX334" s="244">
        <f t="shared" si="224"/>
        <v>0</v>
      </c>
      <c r="BY334" s="244"/>
      <c r="BZ334" s="244">
        <f t="shared" si="225"/>
        <v>0</v>
      </c>
      <c r="CA334" s="244">
        <f t="shared" si="226"/>
        <v>0</v>
      </c>
      <c r="CB334" s="244">
        <f t="shared" si="227"/>
        <v>0</v>
      </c>
      <c r="CC334" s="244">
        <f t="shared" si="228"/>
        <v>0</v>
      </c>
      <c r="CD334" s="244">
        <f t="shared" si="229"/>
        <v>0</v>
      </c>
      <c r="CE334" s="244">
        <f t="shared" si="230"/>
        <v>0</v>
      </c>
      <c r="CF334" s="244">
        <f t="shared" si="231"/>
        <v>0</v>
      </c>
      <c r="CG334" s="244">
        <f t="shared" si="232"/>
        <v>0</v>
      </c>
      <c r="CH334" s="244">
        <f t="shared" si="233"/>
        <v>0</v>
      </c>
      <c r="CI334" s="244">
        <f t="shared" si="234"/>
        <v>0</v>
      </c>
      <c r="CJ334" s="244">
        <f t="shared" si="235"/>
        <v>0</v>
      </c>
    </row>
    <row r="335" spans="1:88" ht="60">
      <c r="A335" s="222" t="s">
        <v>3643</v>
      </c>
      <c r="B335" s="232">
        <v>98245</v>
      </c>
      <c r="C335" s="232" t="s">
        <v>2305</v>
      </c>
      <c r="D335" s="232"/>
      <c r="E335" s="232" t="s">
        <v>2306</v>
      </c>
      <c r="F335" s="232"/>
      <c r="G335" s="232">
        <v>5033</v>
      </c>
      <c r="H335" s="232" t="s">
        <v>131</v>
      </c>
      <c r="I335" s="232" t="s">
        <v>116</v>
      </c>
      <c r="J335" s="232" t="s">
        <v>700</v>
      </c>
      <c r="K335" s="232" t="s">
        <v>2307</v>
      </c>
      <c r="L335" s="232" t="s">
        <v>2308</v>
      </c>
      <c r="M335" s="232">
        <v>2022</v>
      </c>
      <c r="N335" s="232">
        <v>261591530</v>
      </c>
      <c r="O335" s="239">
        <f t="shared" si="200"/>
        <v>5.3042612151384276E-2</v>
      </c>
      <c r="P335" s="240">
        <v>84.5</v>
      </c>
      <c r="Q335" s="232">
        <v>2.5</v>
      </c>
      <c r="R335" s="232">
        <v>4.9000000000000004</v>
      </c>
      <c r="S335" s="232">
        <v>0</v>
      </c>
      <c r="T335" s="232">
        <v>0</v>
      </c>
      <c r="U335" s="232">
        <v>0</v>
      </c>
      <c r="V335" s="232">
        <v>6.1</v>
      </c>
      <c r="W335" s="232">
        <v>2</v>
      </c>
      <c r="X335" s="232">
        <v>0</v>
      </c>
      <c r="Y335" s="232">
        <v>0</v>
      </c>
      <c r="Z335" s="232">
        <v>0</v>
      </c>
      <c r="AA335" s="232">
        <v>0</v>
      </c>
      <c r="AB335" s="232"/>
      <c r="AC335" s="232">
        <v>83.1</v>
      </c>
      <c r="AD335" s="232">
        <v>2.5</v>
      </c>
      <c r="AE335" s="232">
        <v>0</v>
      </c>
      <c r="AF335" s="232">
        <v>0</v>
      </c>
      <c r="AG335" s="232">
        <v>0</v>
      </c>
      <c r="AH335" s="232">
        <v>0</v>
      </c>
      <c r="AI335" s="232">
        <v>2</v>
      </c>
      <c r="AJ335" s="232">
        <v>0</v>
      </c>
      <c r="AK335" s="232">
        <v>0</v>
      </c>
      <c r="AL335" s="232">
        <v>0</v>
      </c>
      <c r="AM335" s="232">
        <v>0</v>
      </c>
      <c r="AN335" s="233"/>
      <c r="AO335" s="223">
        <f t="shared" si="198"/>
        <v>1.4000000000000057</v>
      </c>
      <c r="AP335" s="223">
        <f t="shared" si="198"/>
        <v>0</v>
      </c>
      <c r="AQ335" s="223">
        <f t="shared" si="198"/>
        <v>4.9000000000000004</v>
      </c>
      <c r="AR335" s="223">
        <f t="shared" si="197"/>
        <v>0</v>
      </c>
      <c r="AS335" s="223">
        <f t="shared" si="197"/>
        <v>0</v>
      </c>
      <c r="AT335" s="223">
        <f t="shared" si="197"/>
        <v>0</v>
      </c>
      <c r="AU335" s="223">
        <f t="shared" si="199"/>
        <v>0</v>
      </c>
      <c r="AV335" s="223">
        <f t="shared" si="199"/>
        <v>0</v>
      </c>
      <c r="AW335" s="223">
        <f t="shared" si="199"/>
        <v>0</v>
      </c>
      <c r="AX335" s="223">
        <f t="shared" si="199"/>
        <v>0</v>
      </c>
      <c r="AY335" s="223">
        <f t="shared" si="199"/>
        <v>0</v>
      </c>
      <c r="AZ335" s="242"/>
      <c r="BA335" s="244">
        <f t="shared" si="201"/>
        <v>4.4821007267919715</v>
      </c>
      <c r="BB335" s="244">
        <f t="shared" si="202"/>
        <v>0.13260653037846068</v>
      </c>
      <c r="BC335" s="244">
        <f t="shared" si="203"/>
        <v>0.25990879954178298</v>
      </c>
      <c r="BD335" s="244">
        <f t="shared" si="204"/>
        <v>0</v>
      </c>
      <c r="BE335" s="244">
        <f t="shared" si="205"/>
        <v>0</v>
      </c>
      <c r="BF335" s="244">
        <f t="shared" si="206"/>
        <v>0</v>
      </c>
      <c r="BG335" s="244">
        <f t="shared" si="207"/>
        <v>0.32355993412344408</v>
      </c>
      <c r="BH335" s="244">
        <f t="shared" si="208"/>
        <v>0.10608522430276855</v>
      </c>
      <c r="BI335" s="244">
        <f t="shared" si="209"/>
        <v>0</v>
      </c>
      <c r="BJ335" s="244">
        <f t="shared" si="210"/>
        <v>0</v>
      </c>
      <c r="BK335" s="244">
        <f t="shared" si="211"/>
        <v>0</v>
      </c>
      <c r="BL335" s="244">
        <f t="shared" si="212"/>
        <v>0</v>
      </c>
      <c r="BM335" s="244">
        <f t="shared" si="213"/>
        <v>0</v>
      </c>
      <c r="BN335" s="244">
        <f t="shared" si="214"/>
        <v>4.4078410697800328</v>
      </c>
      <c r="BO335" s="244">
        <f t="shared" si="215"/>
        <v>0.13260653037846068</v>
      </c>
      <c r="BP335" s="244">
        <f t="shared" si="216"/>
        <v>0</v>
      </c>
      <c r="BQ335" s="244">
        <f t="shared" si="217"/>
        <v>0</v>
      </c>
      <c r="BR335" s="244">
        <f t="shared" si="218"/>
        <v>0</v>
      </c>
      <c r="BS335" s="244">
        <f t="shared" si="219"/>
        <v>0</v>
      </c>
      <c r="BT335" s="244">
        <f t="shared" si="220"/>
        <v>0.10608522430276855</v>
      </c>
      <c r="BU335" s="244">
        <f t="shared" si="221"/>
        <v>0</v>
      </c>
      <c r="BV335" s="244">
        <f t="shared" si="222"/>
        <v>0</v>
      </c>
      <c r="BW335" s="244">
        <f t="shared" si="223"/>
        <v>0</v>
      </c>
      <c r="BX335" s="244">
        <f t="shared" si="224"/>
        <v>0</v>
      </c>
      <c r="BY335" s="244"/>
      <c r="BZ335" s="244">
        <f t="shared" si="225"/>
        <v>7.425965701193829E-2</v>
      </c>
      <c r="CA335" s="244">
        <f t="shared" si="226"/>
        <v>0</v>
      </c>
      <c r="CB335" s="244">
        <f t="shared" si="227"/>
        <v>0.25990879954178298</v>
      </c>
      <c r="CC335" s="244">
        <f t="shared" si="228"/>
        <v>0</v>
      </c>
      <c r="CD335" s="244">
        <f t="shared" si="229"/>
        <v>0</v>
      </c>
      <c r="CE335" s="244">
        <f t="shared" si="230"/>
        <v>0</v>
      </c>
      <c r="CF335" s="244">
        <f t="shared" si="231"/>
        <v>0</v>
      </c>
      <c r="CG335" s="244">
        <f t="shared" si="232"/>
        <v>0</v>
      </c>
      <c r="CH335" s="244">
        <f t="shared" si="233"/>
        <v>0</v>
      </c>
      <c r="CI335" s="244">
        <f t="shared" si="234"/>
        <v>0</v>
      </c>
      <c r="CJ335" s="244">
        <f t="shared" si="235"/>
        <v>0</v>
      </c>
    </row>
    <row r="336" spans="1:88" ht="60">
      <c r="A336" s="222" t="s">
        <v>3643</v>
      </c>
      <c r="B336" s="232">
        <v>138063</v>
      </c>
      <c r="C336" s="232" t="s">
        <v>2309</v>
      </c>
      <c r="D336" s="232"/>
      <c r="E336" s="232" t="s">
        <v>2239</v>
      </c>
      <c r="F336" s="232"/>
      <c r="G336" s="232">
        <v>3952</v>
      </c>
      <c r="H336" s="232" t="s">
        <v>2240</v>
      </c>
      <c r="I336" s="232" t="s">
        <v>128</v>
      </c>
      <c r="J336" s="232" t="s">
        <v>700</v>
      </c>
      <c r="K336" s="232" t="s">
        <v>2241</v>
      </c>
      <c r="L336" s="232" t="s">
        <v>2310</v>
      </c>
      <c r="M336" s="232">
        <v>2022</v>
      </c>
      <c r="N336" s="232">
        <v>3127092</v>
      </c>
      <c r="O336" s="239">
        <f t="shared" si="200"/>
        <v>1.4145385917402097E-3</v>
      </c>
      <c r="P336" s="232">
        <v>38.9</v>
      </c>
      <c r="Q336" s="232">
        <v>0</v>
      </c>
      <c r="R336" s="232">
        <v>0</v>
      </c>
      <c r="S336" s="232">
        <v>0</v>
      </c>
      <c r="T336" s="232">
        <v>0</v>
      </c>
      <c r="U336" s="232">
        <v>0</v>
      </c>
      <c r="V336" s="232">
        <v>6.1</v>
      </c>
      <c r="W336" s="232">
        <v>55</v>
      </c>
      <c r="X336" s="232">
        <v>0</v>
      </c>
      <c r="Y336" s="232">
        <v>0</v>
      </c>
      <c r="Z336" s="232">
        <v>0</v>
      </c>
      <c r="AA336" s="232">
        <v>0</v>
      </c>
      <c r="AB336" s="232"/>
      <c r="AC336" s="232">
        <v>38.9</v>
      </c>
      <c r="AD336" s="232">
        <v>0</v>
      </c>
      <c r="AE336" s="232">
        <v>0</v>
      </c>
      <c r="AF336" s="232">
        <v>0</v>
      </c>
      <c r="AG336" s="232">
        <v>0</v>
      </c>
      <c r="AH336" s="232">
        <v>0</v>
      </c>
      <c r="AI336" s="232">
        <v>55</v>
      </c>
      <c r="AJ336" s="232">
        <v>0</v>
      </c>
      <c r="AK336" s="232">
        <v>0</v>
      </c>
      <c r="AL336" s="232">
        <v>0</v>
      </c>
      <c r="AM336" s="232">
        <v>0</v>
      </c>
      <c r="AN336" s="233"/>
      <c r="AO336" s="223">
        <f t="shared" si="198"/>
        <v>0</v>
      </c>
      <c r="AP336" s="223">
        <f t="shared" si="198"/>
        <v>0</v>
      </c>
      <c r="AQ336" s="223">
        <f t="shared" si="198"/>
        <v>0</v>
      </c>
      <c r="AR336" s="223">
        <f t="shared" si="197"/>
        <v>0</v>
      </c>
      <c r="AS336" s="223">
        <f t="shared" si="197"/>
        <v>0</v>
      </c>
      <c r="AT336" s="223">
        <f t="shared" si="197"/>
        <v>0</v>
      </c>
      <c r="AU336" s="223">
        <f t="shared" si="199"/>
        <v>0</v>
      </c>
      <c r="AV336" s="223">
        <f t="shared" si="199"/>
        <v>0</v>
      </c>
      <c r="AW336" s="223">
        <f t="shared" si="199"/>
        <v>0</v>
      </c>
      <c r="AX336" s="223">
        <f t="shared" si="199"/>
        <v>0</v>
      </c>
      <c r="AY336" s="223">
        <f t="shared" si="199"/>
        <v>0</v>
      </c>
      <c r="AZ336" s="242"/>
      <c r="BA336" s="244">
        <f t="shared" si="201"/>
        <v>5.5025551218694152E-2</v>
      </c>
      <c r="BB336" s="244">
        <f t="shared" si="202"/>
        <v>0</v>
      </c>
      <c r="BC336" s="244">
        <f t="shared" si="203"/>
        <v>0</v>
      </c>
      <c r="BD336" s="244">
        <f t="shared" si="204"/>
        <v>0</v>
      </c>
      <c r="BE336" s="244">
        <f t="shared" si="205"/>
        <v>0</v>
      </c>
      <c r="BF336" s="244">
        <f t="shared" si="206"/>
        <v>0</v>
      </c>
      <c r="BG336" s="244">
        <f t="shared" si="207"/>
        <v>8.628685409615278E-3</v>
      </c>
      <c r="BH336" s="244">
        <f t="shared" si="208"/>
        <v>7.779962254571153E-2</v>
      </c>
      <c r="BI336" s="244">
        <f t="shared" si="209"/>
        <v>0</v>
      </c>
      <c r="BJ336" s="244">
        <f t="shared" si="210"/>
        <v>0</v>
      </c>
      <c r="BK336" s="244">
        <f t="shared" si="211"/>
        <v>0</v>
      </c>
      <c r="BL336" s="244">
        <f t="shared" si="212"/>
        <v>0</v>
      </c>
      <c r="BM336" s="244">
        <f t="shared" si="213"/>
        <v>0</v>
      </c>
      <c r="BN336" s="244">
        <f t="shared" si="214"/>
        <v>5.5025551218694152E-2</v>
      </c>
      <c r="BO336" s="244">
        <f t="shared" si="215"/>
        <v>0</v>
      </c>
      <c r="BP336" s="244">
        <f t="shared" si="216"/>
        <v>0</v>
      </c>
      <c r="BQ336" s="244">
        <f t="shared" si="217"/>
        <v>0</v>
      </c>
      <c r="BR336" s="244">
        <f t="shared" si="218"/>
        <v>0</v>
      </c>
      <c r="BS336" s="244">
        <f t="shared" si="219"/>
        <v>0</v>
      </c>
      <c r="BT336" s="244">
        <f t="shared" si="220"/>
        <v>7.779962254571153E-2</v>
      </c>
      <c r="BU336" s="244">
        <f t="shared" si="221"/>
        <v>0</v>
      </c>
      <c r="BV336" s="244">
        <f t="shared" si="222"/>
        <v>0</v>
      </c>
      <c r="BW336" s="244">
        <f t="shared" si="223"/>
        <v>0</v>
      </c>
      <c r="BX336" s="244">
        <f t="shared" si="224"/>
        <v>0</v>
      </c>
      <c r="BY336" s="244"/>
      <c r="BZ336" s="244">
        <f t="shared" si="225"/>
        <v>0</v>
      </c>
      <c r="CA336" s="244">
        <f t="shared" si="226"/>
        <v>0</v>
      </c>
      <c r="CB336" s="244">
        <f t="shared" si="227"/>
        <v>0</v>
      </c>
      <c r="CC336" s="244">
        <f t="shared" si="228"/>
        <v>0</v>
      </c>
      <c r="CD336" s="244">
        <f t="shared" si="229"/>
        <v>0</v>
      </c>
      <c r="CE336" s="244">
        <f t="shared" si="230"/>
        <v>0</v>
      </c>
      <c r="CF336" s="244">
        <f t="shared" si="231"/>
        <v>0</v>
      </c>
      <c r="CG336" s="244">
        <f t="shared" si="232"/>
        <v>0</v>
      </c>
      <c r="CH336" s="244">
        <f t="shared" si="233"/>
        <v>0</v>
      </c>
      <c r="CI336" s="244">
        <f t="shared" si="234"/>
        <v>0</v>
      </c>
      <c r="CJ336" s="244">
        <f t="shared" si="235"/>
        <v>0</v>
      </c>
    </row>
    <row r="337" spans="1:88" ht="60">
      <c r="A337" s="222" t="s">
        <v>3643</v>
      </c>
      <c r="B337" s="232">
        <v>101779</v>
      </c>
      <c r="C337" s="232" t="s">
        <v>2311</v>
      </c>
      <c r="D337" s="232"/>
      <c r="E337" s="232" t="s">
        <v>2312</v>
      </c>
      <c r="F337" s="232"/>
      <c r="G337" s="232">
        <v>4616</v>
      </c>
      <c r="H337" s="232" t="s">
        <v>2313</v>
      </c>
      <c r="I337" s="232" t="s">
        <v>699</v>
      </c>
      <c r="J337" s="232" t="s">
        <v>700</v>
      </c>
      <c r="K337" s="232" t="s">
        <v>2314</v>
      </c>
      <c r="L337" s="232" t="s">
        <v>2315</v>
      </c>
      <c r="M337" s="232">
        <v>2022</v>
      </c>
      <c r="N337" s="232">
        <v>54059154</v>
      </c>
      <c r="O337" s="239">
        <f t="shared" si="200"/>
        <v>5.2691282715431435E-2</v>
      </c>
      <c r="P337" s="232">
        <v>1.5</v>
      </c>
      <c r="Q337" s="232">
        <v>3.1</v>
      </c>
      <c r="R337" s="232">
        <v>0</v>
      </c>
      <c r="S337" s="232">
        <v>0</v>
      </c>
      <c r="T337" s="232">
        <v>0</v>
      </c>
      <c r="U337" s="232">
        <v>0</v>
      </c>
      <c r="V337" s="232">
        <v>6.1</v>
      </c>
      <c r="W337" s="232">
        <v>89.3</v>
      </c>
      <c r="X337" s="232">
        <v>0</v>
      </c>
      <c r="Y337" s="232">
        <v>0</v>
      </c>
      <c r="Z337" s="232">
        <v>0</v>
      </c>
      <c r="AA337" s="232">
        <v>0</v>
      </c>
      <c r="AB337" s="232"/>
      <c r="AC337" s="232">
        <v>1.3</v>
      </c>
      <c r="AD337" s="232">
        <v>3.1</v>
      </c>
      <c r="AE337" s="232">
        <v>0</v>
      </c>
      <c r="AF337" s="232">
        <v>0</v>
      </c>
      <c r="AG337" s="232">
        <v>0</v>
      </c>
      <c r="AH337" s="232">
        <v>0</v>
      </c>
      <c r="AI337" s="232">
        <v>89.3</v>
      </c>
      <c r="AJ337" s="232">
        <v>0</v>
      </c>
      <c r="AK337" s="232">
        <v>0</v>
      </c>
      <c r="AL337" s="232">
        <v>0</v>
      </c>
      <c r="AM337" s="232">
        <v>0</v>
      </c>
      <c r="AN337" s="233"/>
      <c r="AO337" s="223">
        <f t="shared" si="198"/>
        <v>0.19999999999999996</v>
      </c>
      <c r="AP337" s="223">
        <f t="shared" si="198"/>
        <v>0</v>
      </c>
      <c r="AQ337" s="223">
        <f t="shared" si="198"/>
        <v>0</v>
      </c>
      <c r="AR337" s="223">
        <f t="shared" si="197"/>
        <v>0</v>
      </c>
      <c r="AS337" s="223">
        <f t="shared" si="197"/>
        <v>0</v>
      </c>
      <c r="AT337" s="223">
        <f t="shared" si="197"/>
        <v>0</v>
      </c>
      <c r="AU337" s="223">
        <f t="shared" si="199"/>
        <v>0</v>
      </c>
      <c r="AV337" s="223">
        <f t="shared" si="199"/>
        <v>0</v>
      </c>
      <c r="AW337" s="223">
        <f t="shared" si="199"/>
        <v>0</v>
      </c>
      <c r="AX337" s="223">
        <f t="shared" si="199"/>
        <v>0</v>
      </c>
      <c r="AY337" s="223">
        <f t="shared" si="199"/>
        <v>0</v>
      </c>
      <c r="AZ337" s="242"/>
      <c r="BA337" s="244">
        <f t="shared" si="201"/>
        <v>7.903692407314715E-2</v>
      </c>
      <c r="BB337" s="244">
        <f t="shared" si="202"/>
        <v>0.16334297641783746</v>
      </c>
      <c r="BC337" s="244">
        <f t="shared" si="203"/>
        <v>0</v>
      </c>
      <c r="BD337" s="244">
        <f t="shared" si="204"/>
        <v>0</v>
      </c>
      <c r="BE337" s="244">
        <f t="shared" si="205"/>
        <v>0</v>
      </c>
      <c r="BF337" s="244">
        <f t="shared" si="206"/>
        <v>0</v>
      </c>
      <c r="BG337" s="244">
        <f t="shared" si="207"/>
        <v>0.32141682456413173</v>
      </c>
      <c r="BH337" s="244">
        <f t="shared" si="208"/>
        <v>4.7053315464880274</v>
      </c>
      <c r="BI337" s="244">
        <f t="shared" si="209"/>
        <v>0</v>
      </c>
      <c r="BJ337" s="244">
        <f t="shared" si="210"/>
        <v>0</v>
      </c>
      <c r="BK337" s="244">
        <f t="shared" si="211"/>
        <v>0</v>
      </c>
      <c r="BL337" s="244">
        <f t="shared" si="212"/>
        <v>0</v>
      </c>
      <c r="BM337" s="244">
        <f t="shared" si="213"/>
        <v>0</v>
      </c>
      <c r="BN337" s="244">
        <f t="shared" si="214"/>
        <v>6.8498667530060869E-2</v>
      </c>
      <c r="BO337" s="244">
        <f t="shared" si="215"/>
        <v>0.16334297641783746</v>
      </c>
      <c r="BP337" s="244">
        <f t="shared" si="216"/>
        <v>0</v>
      </c>
      <c r="BQ337" s="244">
        <f t="shared" si="217"/>
        <v>0</v>
      </c>
      <c r="BR337" s="244">
        <f t="shared" si="218"/>
        <v>0</v>
      </c>
      <c r="BS337" s="244">
        <f t="shared" si="219"/>
        <v>0</v>
      </c>
      <c r="BT337" s="244">
        <f t="shared" si="220"/>
        <v>4.7053315464880274</v>
      </c>
      <c r="BU337" s="244">
        <f t="shared" si="221"/>
        <v>0</v>
      </c>
      <c r="BV337" s="244">
        <f t="shared" si="222"/>
        <v>0</v>
      </c>
      <c r="BW337" s="244">
        <f t="shared" si="223"/>
        <v>0</v>
      </c>
      <c r="BX337" s="244">
        <f t="shared" si="224"/>
        <v>0</v>
      </c>
      <c r="BY337" s="244"/>
      <c r="BZ337" s="244">
        <f t="shared" si="225"/>
        <v>1.0538256543086285E-2</v>
      </c>
      <c r="CA337" s="244">
        <f t="shared" si="226"/>
        <v>0</v>
      </c>
      <c r="CB337" s="244">
        <f t="shared" si="227"/>
        <v>0</v>
      </c>
      <c r="CC337" s="244">
        <f t="shared" si="228"/>
        <v>0</v>
      </c>
      <c r="CD337" s="244">
        <f t="shared" si="229"/>
        <v>0</v>
      </c>
      <c r="CE337" s="244">
        <f t="shared" si="230"/>
        <v>0</v>
      </c>
      <c r="CF337" s="244">
        <f t="shared" si="231"/>
        <v>0</v>
      </c>
      <c r="CG337" s="244">
        <f t="shared" si="232"/>
        <v>0</v>
      </c>
      <c r="CH337" s="244">
        <f t="shared" si="233"/>
        <v>0</v>
      </c>
      <c r="CI337" s="244">
        <f t="shared" si="234"/>
        <v>0</v>
      </c>
      <c r="CJ337" s="244">
        <f t="shared" si="235"/>
        <v>0</v>
      </c>
    </row>
    <row r="338" spans="1:88" ht="60">
      <c r="A338" s="222" t="s">
        <v>3643</v>
      </c>
      <c r="B338" s="232">
        <v>104527</v>
      </c>
      <c r="C338" s="232" t="s">
        <v>2316</v>
      </c>
      <c r="D338" s="232"/>
      <c r="E338" s="232" t="s">
        <v>2317</v>
      </c>
      <c r="F338" s="232"/>
      <c r="G338" s="232">
        <v>4562</v>
      </c>
      <c r="H338" s="232" t="s">
        <v>2318</v>
      </c>
      <c r="I338" s="232" t="s">
        <v>699</v>
      </c>
      <c r="J338" s="232" t="s">
        <v>700</v>
      </c>
      <c r="K338" s="232" t="s">
        <v>2319</v>
      </c>
      <c r="L338" s="232"/>
      <c r="M338" s="232">
        <v>2022</v>
      </c>
      <c r="N338" s="232">
        <v>20149943</v>
      </c>
      <c r="O338" s="239">
        <f t="shared" si="200"/>
        <v>1.9640084328970974E-2</v>
      </c>
      <c r="P338" s="232">
        <v>91.7</v>
      </c>
      <c r="Q338" s="232">
        <v>2.2000000000000002</v>
      </c>
      <c r="R338" s="232">
        <v>0</v>
      </c>
      <c r="S338" s="232">
        <v>0</v>
      </c>
      <c r="T338" s="232">
        <v>0</v>
      </c>
      <c r="U338" s="232">
        <v>0</v>
      </c>
      <c r="V338" s="232">
        <v>6.1</v>
      </c>
      <c r="W338" s="232">
        <v>0</v>
      </c>
      <c r="X338" s="232">
        <v>0</v>
      </c>
      <c r="Y338" s="232">
        <v>0</v>
      </c>
      <c r="Z338" s="232">
        <v>0</v>
      </c>
      <c r="AA338" s="232">
        <v>0</v>
      </c>
      <c r="AB338" s="232"/>
      <c r="AC338" s="232">
        <v>91.7</v>
      </c>
      <c r="AD338" s="232">
        <v>2.2000000000000002</v>
      </c>
      <c r="AE338" s="232">
        <v>0</v>
      </c>
      <c r="AF338" s="232">
        <v>0</v>
      </c>
      <c r="AG338" s="232">
        <v>0</v>
      </c>
      <c r="AH338" s="232">
        <v>0</v>
      </c>
      <c r="AI338" s="232">
        <v>0</v>
      </c>
      <c r="AJ338" s="232">
        <v>0</v>
      </c>
      <c r="AK338" s="232">
        <v>0</v>
      </c>
      <c r="AL338" s="232">
        <v>0</v>
      </c>
      <c r="AM338" s="232">
        <v>0</v>
      </c>
      <c r="AN338" s="233"/>
      <c r="AO338" s="223">
        <f t="shared" si="198"/>
        <v>0</v>
      </c>
      <c r="AP338" s="223">
        <f t="shared" si="198"/>
        <v>0</v>
      </c>
      <c r="AQ338" s="223">
        <f t="shared" si="198"/>
        <v>0</v>
      </c>
      <c r="AR338" s="223">
        <f t="shared" si="197"/>
        <v>0</v>
      </c>
      <c r="AS338" s="223">
        <f t="shared" si="197"/>
        <v>0</v>
      </c>
      <c r="AT338" s="223">
        <f t="shared" si="197"/>
        <v>0</v>
      </c>
      <c r="AU338" s="223">
        <f t="shared" si="199"/>
        <v>0</v>
      </c>
      <c r="AV338" s="223">
        <f t="shared" si="199"/>
        <v>0</v>
      </c>
      <c r="AW338" s="223">
        <f t="shared" si="199"/>
        <v>0</v>
      </c>
      <c r="AX338" s="223">
        <f t="shared" si="199"/>
        <v>0</v>
      </c>
      <c r="AY338" s="223">
        <f t="shared" si="199"/>
        <v>0</v>
      </c>
      <c r="AZ338" s="242"/>
      <c r="BA338" s="244">
        <f t="shared" si="201"/>
        <v>1.8009957329666384</v>
      </c>
      <c r="BB338" s="244">
        <f t="shared" si="202"/>
        <v>4.3208185523736148E-2</v>
      </c>
      <c r="BC338" s="244">
        <f t="shared" si="203"/>
        <v>0</v>
      </c>
      <c r="BD338" s="244">
        <f t="shared" si="204"/>
        <v>0</v>
      </c>
      <c r="BE338" s="244">
        <f t="shared" si="205"/>
        <v>0</v>
      </c>
      <c r="BF338" s="244">
        <f t="shared" si="206"/>
        <v>0</v>
      </c>
      <c r="BG338" s="244">
        <f t="shared" si="207"/>
        <v>0.11980451440672293</v>
      </c>
      <c r="BH338" s="244">
        <f t="shared" si="208"/>
        <v>0</v>
      </c>
      <c r="BI338" s="244">
        <f t="shared" si="209"/>
        <v>0</v>
      </c>
      <c r="BJ338" s="244">
        <f t="shared" si="210"/>
        <v>0</v>
      </c>
      <c r="BK338" s="244">
        <f t="shared" si="211"/>
        <v>0</v>
      </c>
      <c r="BL338" s="244">
        <f t="shared" si="212"/>
        <v>0</v>
      </c>
      <c r="BM338" s="244">
        <f t="shared" si="213"/>
        <v>0</v>
      </c>
      <c r="BN338" s="244">
        <f t="shared" si="214"/>
        <v>1.8009957329666384</v>
      </c>
      <c r="BO338" s="244">
        <f t="shared" si="215"/>
        <v>4.3208185523736148E-2</v>
      </c>
      <c r="BP338" s="244">
        <f t="shared" si="216"/>
        <v>0</v>
      </c>
      <c r="BQ338" s="244">
        <f t="shared" si="217"/>
        <v>0</v>
      </c>
      <c r="BR338" s="244">
        <f t="shared" si="218"/>
        <v>0</v>
      </c>
      <c r="BS338" s="244">
        <f t="shared" si="219"/>
        <v>0</v>
      </c>
      <c r="BT338" s="244">
        <f t="shared" si="220"/>
        <v>0</v>
      </c>
      <c r="BU338" s="244">
        <f t="shared" si="221"/>
        <v>0</v>
      </c>
      <c r="BV338" s="244">
        <f t="shared" si="222"/>
        <v>0</v>
      </c>
      <c r="BW338" s="244">
        <f t="shared" si="223"/>
        <v>0</v>
      </c>
      <c r="BX338" s="244">
        <f t="shared" si="224"/>
        <v>0</v>
      </c>
      <c r="BY338" s="244"/>
      <c r="BZ338" s="244">
        <f t="shared" si="225"/>
        <v>0</v>
      </c>
      <c r="CA338" s="244">
        <f t="shared" si="226"/>
        <v>0</v>
      </c>
      <c r="CB338" s="244">
        <f t="shared" si="227"/>
        <v>0</v>
      </c>
      <c r="CC338" s="244">
        <f t="shared" si="228"/>
        <v>0</v>
      </c>
      <c r="CD338" s="244">
        <f t="shared" si="229"/>
        <v>0</v>
      </c>
      <c r="CE338" s="244">
        <f t="shared" si="230"/>
        <v>0</v>
      </c>
      <c r="CF338" s="244">
        <f t="shared" si="231"/>
        <v>0</v>
      </c>
      <c r="CG338" s="244">
        <f t="shared" si="232"/>
        <v>0</v>
      </c>
      <c r="CH338" s="244">
        <f t="shared" si="233"/>
        <v>0</v>
      </c>
      <c r="CI338" s="244">
        <f t="shared" si="234"/>
        <v>0</v>
      </c>
      <c r="CJ338" s="244">
        <f t="shared" si="235"/>
        <v>0</v>
      </c>
    </row>
    <row r="339" spans="1:88" ht="255">
      <c r="A339" s="222" t="s">
        <v>3643</v>
      </c>
      <c r="B339" s="232">
        <v>78692</v>
      </c>
      <c r="C339" s="232" t="s">
        <v>2320</v>
      </c>
      <c r="D339" s="232" t="s">
        <v>1518</v>
      </c>
      <c r="E339" s="232" t="s">
        <v>1519</v>
      </c>
      <c r="F339" s="232"/>
      <c r="G339" s="232">
        <v>5200</v>
      </c>
      <c r="H339" s="232" t="s">
        <v>1520</v>
      </c>
      <c r="I339" s="232" t="s">
        <v>116</v>
      </c>
      <c r="J339" s="232" t="s">
        <v>700</v>
      </c>
      <c r="K339" s="232" t="s">
        <v>2321</v>
      </c>
      <c r="L339" s="232" t="s">
        <v>2322</v>
      </c>
      <c r="M339" s="232">
        <v>2022</v>
      </c>
      <c r="N339" s="232">
        <v>18121343</v>
      </c>
      <c r="O339" s="239">
        <f t="shared" si="200"/>
        <v>3.6744437727444863E-3</v>
      </c>
      <c r="P339" s="240">
        <v>88.3</v>
      </c>
      <c r="Q339" s="232">
        <v>1.7</v>
      </c>
      <c r="R339" s="232">
        <v>0</v>
      </c>
      <c r="S339" s="232">
        <v>0</v>
      </c>
      <c r="T339" s="232">
        <v>0</v>
      </c>
      <c r="U339" s="232">
        <v>0</v>
      </c>
      <c r="V339" s="232">
        <v>6.1</v>
      </c>
      <c r="W339" s="232">
        <v>3.9</v>
      </c>
      <c r="X339" s="232">
        <v>0</v>
      </c>
      <c r="Y339" s="232">
        <v>0</v>
      </c>
      <c r="Z339" s="232">
        <v>0</v>
      </c>
      <c r="AA339" s="232">
        <v>0</v>
      </c>
      <c r="AB339" s="232"/>
      <c r="AC339" s="232">
        <v>88.3</v>
      </c>
      <c r="AD339" s="232">
        <v>1.7</v>
      </c>
      <c r="AE339" s="232">
        <v>0</v>
      </c>
      <c r="AF339" s="232">
        <v>0</v>
      </c>
      <c r="AG339" s="232">
        <v>0</v>
      </c>
      <c r="AH339" s="232">
        <v>0</v>
      </c>
      <c r="AI339" s="232">
        <v>3.9</v>
      </c>
      <c r="AJ339" s="232">
        <v>0</v>
      </c>
      <c r="AK339" s="232">
        <v>0</v>
      </c>
      <c r="AL339" s="232">
        <v>0</v>
      </c>
      <c r="AM339" s="232">
        <v>0</v>
      </c>
      <c r="AN339" s="233" t="s">
        <v>754</v>
      </c>
      <c r="AO339" s="223">
        <f t="shared" si="198"/>
        <v>0</v>
      </c>
      <c r="AP339" s="223">
        <f t="shared" si="198"/>
        <v>0</v>
      </c>
      <c r="AQ339" s="223">
        <f t="shared" si="198"/>
        <v>0</v>
      </c>
      <c r="AR339" s="223">
        <f t="shared" si="197"/>
        <v>0</v>
      </c>
      <c r="AS339" s="223">
        <f t="shared" si="197"/>
        <v>0</v>
      </c>
      <c r="AT339" s="223">
        <f t="shared" si="197"/>
        <v>0</v>
      </c>
      <c r="AU339" s="223">
        <f t="shared" si="199"/>
        <v>0</v>
      </c>
      <c r="AV339" s="223">
        <f t="shared" si="199"/>
        <v>0</v>
      </c>
      <c r="AW339" s="223">
        <f t="shared" si="199"/>
        <v>0</v>
      </c>
      <c r="AX339" s="223">
        <f t="shared" si="199"/>
        <v>0</v>
      </c>
      <c r="AY339" s="223">
        <f t="shared" si="199"/>
        <v>0</v>
      </c>
      <c r="AZ339" s="242"/>
      <c r="BA339" s="244">
        <f t="shared" si="201"/>
        <v>0.32445338513333816</v>
      </c>
      <c r="BB339" s="244">
        <f t="shared" si="202"/>
        <v>6.2465544136656266E-3</v>
      </c>
      <c r="BC339" s="244">
        <f t="shared" si="203"/>
        <v>0</v>
      </c>
      <c r="BD339" s="244">
        <f t="shared" si="204"/>
        <v>0</v>
      </c>
      <c r="BE339" s="244">
        <f t="shared" si="205"/>
        <v>0</v>
      </c>
      <c r="BF339" s="244">
        <f t="shared" si="206"/>
        <v>0</v>
      </c>
      <c r="BG339" s="244">
        <f t="shared" si="207"/>
        <v>2.2414107013741365E-2</v>
      </c>
      <c r="BH339" s="244">
        <f t="shared" si="208"/>
        <v>1.4330330713703496E-2</v>
      </c>
      <c r="BI339" s="244">
        <f t="shared" si="209"/>
        <v>0</v>
      </c>
      <c r="BJ339" s="244">
        <f t="shared" si="210"/>
        <v>0</v>
      </c>
      <c r="BK339" s="244">
        <f t="shared" si="211"/>
        <v>0</v>
      </c>
      <c r="BL339" s="244">
        <f t="shared" si="212"/>
        <v>0</v>
      </c>
      <c r="BM339" s="244">
        <f t="shared" si="213"/>
        <v>0</v>
      </c>
      <c r="BN339" s="244">
        <f t="shared" si="214"/>
        <v>0.32445338513333816</v>
      </c>
      <c r="BO339" s="244">
        <f t="shared" si="215"/>
        <v>6.2465544136656266E-3</v>
      </c>
      <c r="BP339" s="244">
        <f t="shared" si="216"/>
        <v>0</v>
      </c>
      <c r="BQ339" s="244">
        <f t="shared" si="217"/>
        <v>0</v>
      </c>
      <c r="BR339" s="244">
        <f t="shared" si="218"/>
        <v>0</v>
      </c>
      <c r="BS339" s="244">
        <f t="shared" si="219"/>
        <v>0</v>
      </c>
      <c r="BT339" s="244">
        <f t="shared" si="220"/>
        <v>1.4330330713703496E-2</v>
      </c>
      <c r="BU339" s="244">
        <f t="shared" si="221"/>
        <v>0</v>
      </c>
      <c r="BV339" s="244">
        <f t="shared" si="222"/>
        <v>0</v>
      </c>
      <c r="BW339" s="244">
        <f t="shared" si="223"/>
        <v>0</v>
      </c>
      <c r="BX339" s="244">
        <f t="shared" si="224"/>
        <v>0</v>
      </c>
      <c r="BY339" s="244"/>
      <c r="BZ339" s="244">
        <f t="shared" si="225"/>
        <v>0</v>
      </c>
      <c r="CA339" s="244">
        <f t="shared" si="226"/>
        <v>0</v>
      </c>
      <c r="CB339" s="244">
        <f t="shared" si="227"/>
        <v>0</v>
      </c>
      <c r="CC339" s="244">
        <f t="shared" si="228"/>
        <v>0</v>
      </c>
      <c r="CD339" s="244">
        <f t="shared" si="229"/>
        <v>0</v>
      </c>
      <c r="CE339" s="244">
        <f t="shared" si="230"/>
        <v>0</v>
      </c>
      <c r="CF339" s="244">
        <f t="shared" si="231"/>
        <v>0</v>
      </c>
      <c r="CG339" s="244">
        <f t="shared" si="232"/>
        <v>0</v>
      </c>
      <c r="CH339" s="244">
        <f t="shared" si="233"/>
        <v>0</v>
      </c>
      <c r="CI339" s="244">
        <f t="shared" si="234"/>
        <v>0</v>
      </c>
      <c r="CJ339" s="244">
        <f t="shared" si="235"/>
        <v>0</v>
      </c>
    </row>
    <row r="340" spans="1:88" ht="60">
      <c r="A340" s="222" t="s">
        <v>3643</v>
      </c>
      <c r="B340" s="232">
        <v>119397</v>
      </c>
      <c r="C340" s="232" t="s">
        <v>2323</v>
      </c>
      <c r="D340" s="232"/>
      <c r="E340" s="232" t="s">
        <v>2324</v>
      </c>
      <c r="F340" s="232"/>
      <c r="G340" s="232">
        <v>4314</v>
      </c>
      <c r="H340" s="232" t="s">
        <v>2325</v>
      </c>
      <c r="I340" s="232" t="s">
        <v>116</v>
      </c>
      <c r="J340" s="232" t="s">
        <v>700</v>
      </c>
      <c r="K340" s="232" t="s">
        <v>2326</v>
      </c>
      <c r="L340" s="232"/>
      <c r="M340" s="232">
        <v>2022</v>
      </c>
      <c r="N340" s="232">
        <v>10635324</v>
      </c>
      <c r="O340" s="239">
        <f t="shared" si="200"/>
        <v>2.1565123535777662E-3</v>
      </c>
      <c r="P340" s="240">
        <v>0</v>
      </c>
      <c r="Q340" s="232">
        <v>0</v>
      </c>
      <c r="R340" s="232">
        <v>0</v>
      </c>
      <c r="S340" s="232">
        <v>0</v>
      </c>
      <c r="T340" s="232">
        <v>0</v>
      </c>
      <c r="U340" s="232">
        <v>0</v>
      </c>
      <c r="V340" s="232">
        <v>6.1</v>
      </c>
      <c r="W340" s="232">
        <v>93.9</v>
      </c>
      <c r="X340" s="232">
        <v>0</v>
      </c>
      <c r="Y340" s="232">
        <v>0</v>
      </c>
      <c r="Z340" s="232">
        <v>0</v>
      </c>
      <c r="AA340" s="232">
        <v>0</v>
      </c>
      <c r="AB340" s="232"/>
      <c r="AC340" s="232">
        <v>0</v>
      </c>
      <c r="AD340" s="232">
        <v>0</v>
      </c>
      <c r="AE340" s="232">
        <v>0</v>
      </c>
      <c r="AF340" s="232">
        <v>0</v>
      </c>
      <c r="AG340" s="232">
        <v>0</v>
      </c>
      <c r="AH340" s="232">
        <v>0</v>
      </c>
      <c r="AI340" s="232">
        <v>93.9</v>
      </c>
      <c r="AJ340" s="232">
        <v>0</v>
      </c>
      <c r="AK340" s="232">
        <v>0</v>
      </c>
      <c r="AL340" s="232">
        <v>0</v>
      </c>
      <c r="AM340" s="232">
        <v>0</v>
      </c>
      <c r="AN340" s="233"/>
      <c r="AO340" s="223">
        <f t="shared" si="198"/>
        <v>0</v>
      </c>
      <c r="AP340" s="223">
        <f t="shared" si="198"/>
        <v>0</v>
      </c>
      <c r="AQ340" s="223">
        <f t="shared" si="198"/>
        <v>0</v>
      </c>
      <c r="AR340" s="223">
        <f t="shared" si="197"/>
        <v>0</v>
      </c>
      <c r="AS340" s="223">
        <f t="shared" si="197"/>
        <v>0</v>
      </c>
      <c r="AT340" s="223">
        <f t="shared" si="197"/>
        <v>0</v>
      </c>
      <c r="AU340" s="223">
        <f t="shared" si="199"/>
        <v>0</v>
      </c>
      <c r="AV340" s="223">
        <f t="shared" si="199"/>
        <v>0</v>
      </c>
      <c r="AW340" s="223">
        <f t="shared" si="199"/>
        <v>0</v>
      </c>
      <c r="AX340" s="223">
        <f t="shared" si="199"/>
        <v>0</v>
      </c>
      <c r="AY340" s="223">
        <f t="shared" si="199"/>
        <v>0</v>
      </c>
      <c r="AZ340" s="242"/>
      <c r="BA340" s="244">
        <f t="shared" si="201"/>
        <v>0</v>
      </c>
      <c r="BB340" s="244">
        <f t="shared" si="202"/>
        <v>0</v>
      </c>
      <c r="BC340" s="244">
        <f t="shared" si="203"/>
        <v>0</v>
      </c>
      <c r="BD340" s="244">
        <f t="shared" si="204"/>
        <v>0</v>
      </c>
      <c r="BE340" s="244">
        <f t="shared" si="205"/>
        <v>0</v>
      </c>
      <c r="BF340" s="244">
        <f t="shared" si="206"/>
        <v>0</v>
      </c>
      <c r="BG340" s="244">
        <f t="shared" si="207"/>
        <v>1.3154725356824373E-2</v>
      </c>
      <c r="BH340" s="244">
        <f t="shared" si="208"/>
        <v>0.20249651000095226</v>
      </c>
      <c r="BI340" s="244">
        <f t="shared" si="209"/>
        <v>0</v>
      </c>
      <c r="BJ340" s="244">
        <f t="shared" si="210"/>
        <v>0</v>
      </c>
      <c r="BK340" s="244">
        <f t="shared" si="211"/>
        <v>0</v>
      </c>
      <c r="BL340" s="244">
        <f t="shared" si="212"/>
        <v>0</v>
      </c>
      <c r="BM340" s="244">
        <f t="shared" si="213"/>
        <v>0</v>
      </c>
      <c r="BN340" s="244">
        <f t="shared" si="214"/>
        <v>0</v>
      </c>
      <c r="BO340" s="244">
        <f t="shared" si="215"/>
        <v>0</v>
      </c>
      <c r="BP340" s="244">
        <f t="shared" si="216"/>
        <v>0</v>
      </c>
      <c r="BQ340" s="244">
        <f t="shared" si="217"/>
        <v>0</v>
      </c>
      <c r="BR340" s="244">
        <f t="shared" si="218"/>
        <v>0</v>
      </c>
      <c r="BS340" s="244">
        <f t="shared" si="219"/>
        <v>0</v>
      </c>
      <c r="BT340" s="244">
        <f t="shared" si="220"/>
        <v>0.20249651000095226</v>
      </c>
      <c r="BU340" s="244">
        <f t="shared" si="221"/>
        <v>0</v>
      </c>
      <c r="BV340" s="244">
        <f t="shared" si="222"/>
        <v>0</v>
      </c>
      <c r="BW340" s="244">
        <f t="shared" si="223"/>
        <v>0</v>
      </c>
      <c r="BX340" s="244">
        <f t="shared" si="224"/>
        <v>0</v>
      </c>
      <c r="BY340" s="244"/>
      <c r="BZ340" s="244">
        <f t="shared" si="225"/>
        <v>0</v>
      </c>
      <c r="CA340" s="244">
        <f t="shared" si="226"/>
        <v>0</v>
      </c>
      <c r="CB340" s="244">
        <f t="shared" si="227"/>
        <v>0</v>
      </c>
      <c r="CC340" s="244">
        <f t="shared" si="228"/>
        <v>0</v>
      </c>
      <c r="CD340" s="244">
        <f t="shared" si="229"/>
        <v>0</v>
      </c>
      <c r="CE340" s="244">
        <f t="shared" si="230"/>
        <v>0</v>
      </c>
      <c r="CF340" s="244">
        <f t="shared" si="231"/>
        <v>0</v>
      </c>
      <c r="CG340" s="244">
        <f t="shared" si="232"/>
        <v>0</v>
      </c>
      <c r="CH340" s="244">
        <f t="shared" si="233"/>
        <v>0</v>
      </c>
      <c r="CI340" s="244">
        <f t="shared" si="234"/>
        <v>0</v>
      </c>
      <c r="CJ340" s="244">
        <f t="shared" si="235"/>
        <v>0</v>
      </c>
    </row>
    <row r="341" spans="1:88" ht="60">
      <c r="A341" s="222" t="s">
        <v>3643</v>
      </c>
      <c r="B341" s="232">
        <v>101998</v>
      </c>
      <c r="C341" s="232" t="s">
        <v>2327</v>
      </c>
      <c r="D341" s="232"/>
      <c r="E341" s="232" t="s">
        <v>2328</v>
      </c>
      <c r="F341" s="232"/>
      <c r="G341" s="232">
        <v>4622</v>
      </c>
      <c r="H341" s="232" t="s">
        <v>2329</v>
      </c>
      <c r="I341" s="232" t="s">
        <v>699</v>
      </c>
      <c r="J341" s="232" t="s">
        <v>700</v>
      </c>
      <c r="K341" s="232" t="s">
        <v>2330</v>
      </c>
      <c r="L341" s="232"/>
      <c r="M341" s="232">
        <v>2022</v>
      </c>
      <c r="N341" s="232">
        <v>27844642</v>
      </c>
      <c r="O341" s="239">
        <f t="shared" si="200"/>
        <v>2.7140082579390275E-2</v>
      </c>
      <c r="P341" s="232">
        <v>67.290000000000006</v>
      </c>
      <c r="Q341" s="232">
        <v>0.04</v>
      </c>
      <c r="R341" s="232">
        <v>0</v>
      </c>
      <c r="S341" s="232">
        <v>0</v>
      </c>
      <c r="T341" s="232">
        <v>0</v>
      </c>
      <c r="U341" s="232">
        <v>0</v>
      </c>
      <c r="V341" s="232">
        <v>6.1</v>
      </c>
      <c r="W341" s="232">
        <v>26.57</v>
      </c>
      <c r="X341" s="232">
        <v>0</v>
      </c>
      <c r="Y341" s="232">
        <v>0</v>
      </c>
      <c r="Z341" s="232">
        <v>0</v>
      </c>
      <c r="AA341" s="232">
        <v>0</v>
      </c>
      <c r="AB341" s="232"/>
      <c r="AC341" s="232">
        <v>5.36</v>
      </c>
      <c r="AD341" s="232">
        <v>0.04</v>
      </c>
      <c r="AE341" s="232">
        <v>0</v>
      </c>
      <c r="AF341" s="232">
        <v>0</v>
      </c>
      <c r="AG341" s="232">
        <v>0</v>
      </c>
      <c r="AH341" s="232">
        <v>0</v>
      </c>
      <c r="AI341" s="232">
        <v>26.57</v>
      </c>
      <c r="AJ341" s="232">
        <v>0</v>
      </c>
      <c r="AK341" s="232">
        <v>0</v>
      </c>
      <c r="AL341" s="232">
        <v>0</v>
      </c>
      <c r="AM341" s="232">
        <v>0</v>
      </c>
      <c r="AN341" s="233"/>
      <c r="AO341" s="223">
        <f t="shared" si="198"/>
        <v>61.930000000000007</v>
      </c>
      <c r="AP341" s="223">
        <f t="shared" si="198"/>
        <v>0</v>
      </c>
      <c r="AQ341" s="223">
        <f t="shared" si="198"/>
        <v>0</v>
      </c>
      <c r="AR341" s="223">
        <f t="shared" si="197"/>
        <v>0</v>
      </c>
      <c r="AS341" s="223">
        <f t="shared" si="197"/>
        <v>0</v>
      </c>
      <c r="AT341" s="223">
        <f t="shared" si="197"/>
        <v>0</v>
      </c>
      <c r="AU341" s="223">
        <f t="shared" si="199"/>
        <v>0</v>
      </c>
      <c r="AV341" s="223">
        <f t="shared" si="199"/>
        <v>0</v>
      </c>
      <c r="AW341" s="223">
        <f t="shared" si="199"/>
        <v>0</v>
      </c>
      <c r="AX341" s="223">
        <f t="shared" si="199"/>
        <v>0</v>
      </c>
      <c r="AY341" s="223">
        <f t="shared" si="199"/>
        <v>0</v>
      </c>
      <c r="AZ341" s="242"/>
      <c r="BA341" s="244">
        <f t="shared" si="201"/>
        <v>1.8262561567671718</v>
      </c>
      <c r="BB341" s="244">
        <f t="shared" si="202"/>
        <v>1.085603303175611E-3</v>
      </c>
      <c r="BC341" s="244">
        <f t="shared" si="203"/>
        <v>0</v>
      </c>
      <c r="BD341" s="244">
        <f t="shared" si="204"/>
        <v>0</v>
      </c>
      <c r="BE341" s="244">
        <f t="shared" si="205"/>
        <v>0</v>
      </c>
      <c r="BF341" s="244">
        <f t="shared" si="206"/>
        <v>0</v>
      </c>
      <c r="BG341" s="244">
        <f t="shared" si="207"/>
        <v>0.16555450373428066</v>
      </c>
      <c r="BH341" s="244">
        <f t="shared" si="208"/>
        <v>0.72111199413439964</v>
      </c>
      <c r="BI341" s="244">
        <f t="shared" si="209"/>
        <v>0</v>
      </c>
      <c r="BJ341" s="244">
        <f t="shared" si="210"/>
        <v>0</v>
      </c>
      <c r="BK341" s="244">
        <f t="shared" si="211"/>
        <v>0</v>
      </c>
      <c r="BL341" s="244">
        <f t="shared" si="212"/>
        <v>0</v>
      </c>
      <c r="BM341" s="244">
        <f t="shared" si="213"/>
        <v>0</v>
      </c>
      <c r="BN341" s="244">
        <f t="shared" si="214"/>
        <v>0.14547084262553189</v>
      </c>
      <c r="BO341" s="244">
        <f t="shared" si="215"/>
        <v>1.085603303175611E-3</v>
      </c>
      <c r="BP341" s="244">
        <f t="shared" si="216"/>
        <v>0</v>
      </c>
      <c r="BQ341" s="244">
        <f t="shared" si="217"/>
        <v>0</v>
      </c>
      <c r="BR341" s="244">
        <f t="shared" si="218"/>
        <v>0</v>
      </c>
      <c r="BS341" s="244">
        <f t="shared" si="219"/>
        <v>0</v>
      </c>
      <c r="BT341" s="244">
        <f t="shared" si="220"/>
        <v>0.72111199413439964</v>
      </c>
      <c r="BU341" s="244">
        <f t="shared" si="221"/>
        <v>0</v>
      </c>
      <c r="BV341" s="244">
        <f t="shared" si="222"/>
        <v>0</v>
      </c>
      <c r="BW341" s="244">
        <f t="shared" si="223"/>
        <v>0</v>
      </c>
      <c r="BX341" s="244">
        <f t="shared" si="224"/>
        <v>0</v>
      </c>
      <c r="BY341" s="244"/>
      <c r="BZ341" s="244">
        <f t="shared" si="225"/>
        <v>1.68078531414164</v>
      </c>
      <c r="CA341" s="244">
        <f t="shared" si="226"/>
        <v>0</v>
      </c>
      <c r="CB341" s="244">
        <f t="shared" si="227"/>
        <v>0</v>
      </c>
      <c r="CC341" s="244">
        <f t="shared" si="228"/>
        <v>0</v>
      </c>
      <c r="CD341" s="244">
        <f t="shared" si="229"/>
        <v>0</v>
      </c>
      <c r="CE341" s="244">
        <f t="shared" si="230"/>
        <v>0</v>
      </c>
      <c r="CF341" s="244">
        <f t="shared" si="231"/>
        <v>0</v>
      </c>
      <c r="CG341" s="244">
        <f t="shared" si="232"/>
        <v>0</v>
      </c>
      <c r="CH341" s="244">
        <f t="shared" si="233"/>
        <v>0</v>
      </c>
      <c r="CI341" s="244">
        <f t="shared" si="234"/>
        <v>0</v>
      </c>
      <c r="CJ341" s="244">
        <f t="shared" si="235"/>
        <v>0</v>
      </c>
    </row>
    <row r="342" spans="1:88" ht="60">
      <c r="A342" s="222" t="s">
        <v>3643</v>
      </c>
      <c r="B342" s="232">
        <v>101851</v>
      </c>
      <c r="C342" s="232" t="s">
        <v>2331</v>
      </c>
      <c r="D342" s="232"/>
      <c r="E342" s="232" t="s">
        <v>2332</v>
      </c>
      <c r="F342" s="232"/>
      <c r="G342" s="232">
        <v>3925</v>
      </c>
      <c r="H342" s="232" t="s">
        <v>2333</v>
      </c>
      <c r="I342" s="232" t="s">
        <v>128</v>
      </c>
      <c r="J342" s="232" t="s">
        <v>700</v>
      </c>
      <c r="K342" s="232" t="s">
        <v>2334</v>
      </c>
      <c r="L342" s="232"/>
      <c r="M342" s="232">
        <v>2022</v>
      </c>
      <c r="N342" s="232">
        <v>8584874</v>
      </c>
      <c r="O342" s="239">
        <f t="shared" si="200"/>
        <v>3.8833637060333181E-3</v>
      </c>
      <c r="P342" s="232">
        <v>82.26</v>
      </c>
      <c r="Q342" s="232">
        <v>3.27</v>
      </c>
      <c r="R342" s="232">
        <v>0</v>
      </c>
      <c r="S342" s="232">
        <v>0</v>
      </c>
      <c r="T342" s="232">
        <v>0</v>
      </c>
      <c r="U342" s="232">
        <v>0</v>
      </c>
      <c r="V342" s="232">
        <v>6.1</v>
      </c>
      <c r="W342" s="232">
        <v>8.3699999999999992</v>
      </c>
      <c r="X342" s="232">
        <v>0</v>
      </c>
      <c r="Y342" s="232">
        <v>0</v>
      </c>
      <c r="Z342" s="232">
        <v>0</v>
      </c>
      <c r="AA342" s="232">
        <v>0</v>
      </c>
      <c r="AB342" s="232"/>
      <c r="AC342" s="232">
        <v>82.26</v>
      </c>
      <c r="AD342" s="232">
        <v>3.27</v>
      </c>
      <c r="AE342" s="232">
        <v>0</v>
      </c>
      <c r="AF342" s="232">
        <v>0</v>
      </c>
      <c r="AG342" s="232">
        <v>0</v>
      </c>
      <c r="AH342" s="232">
        <v>0</v>
      </c>
      <c r="AI342" s="232">
        <v>8.3699999999999992</v>
      </c>
      <c r="AJ342" s="232">
        <v>0</v>
      </c>
      <c r="AK342" s="232">
        <v>0</v>
      </c>
      <c r="AL342" s="232">
        <v>0</v>
      </c>
      <c r="AM342" s="232">
        <v>0</v>
      </c>
      <c r="AN342" s="233"/>
      <c r="AO342" s="223">
        <f t="shared" si="198"/>
        <v>0</v>
      </c>
      <c r="AP342" s="223">
        <f t="shared" si="198"/>
        <v>0</v>
      </c>
      <c r="AQ342" s="223">
        <f t="shared" si="198"/>
        <v>0</v>
      </c>
      <c r="AR342" s="223">
        <f t="shared" si="197"/>
        <v>0</v>
      </c>
      <c r="AS342" s="223">
        <f t="shared" si="197"/>
        <v>0</v>
      </c>
      <c r="AT342" s="223">
        <f t="shared" si="197"/>
        <v>0</v>
      </c>
      <c r="AU342" s="223">
        <f t="shared" si="199"/>
        <v>0</v>
      </c>
      <c r="AV342" s="223">
        <f t="shared" si="199"/>
        <v>0</v>
      </c>
      <c r="AW342" s="223">
        <f t="shared" si="199"/>
        <v>0</v>
      </c>
      <c r="AX342" s="223">
        <f t="shared" si="199"/>
        <v>0</v>
      </c>
      <c r="AY342" s="223">
        <f t="shared" si="199"/>
        <v>0</v>
      </c>
      <c r="AZ342" s="242"/>
      <c r="BA342" s="244">
        <f t="shared" si="201"/>
        <v>0.31944549845830078</v>
      </c>
      <c r="BB342" s="244">
        <f t="shared" si="202"/>
        <v>1.2698599318728951E-2</v>
      </c>
      <c r="BC342" s="244">
        <f t="shared" si="203"/>
        <v>0</v>
      </c>
      <c r="BD342" s="244">
        <f t="shared" si="204"/>
        <v>0</v>
      </c>
      <c r="BE342" s="244">
        <f t="shared" si="205"/>
        <v>0</v>
      </c>
      <c r="BF342" s="244">
        <f t="shared" si="206"/>
        <v>0</v>
      </c>
      <c r="BG342" s="244">
        <f t="shared" si="207"/>
        <v>2.3688518606803238E-2</v>
      </c>
      <c r="BH342" s="244">
        <f t="shared" si="208"/>
        <v>3.2503754219498866E-2</v>
      </c>
      <c r="BI342" s="244">
        <f t="shared" si="209"/>
        <v>0</v>
      </c>
      <c r="BJ342" s="244">
        <f t="shared" si="210"/>
        <v>0</v>
      </c>
      <c r="BK342" s="244">
        <f t="shared" si="211"/>
        <v>0</v>
      </c>
      <c r="BL342" s="244">
        <f t="shared" si="212"/>
        <v>0</v>
      </c>
      <c r="BM342" s="244">
        <f t="shared" si="213"/>
        <v>0</v>
      </c>
      <c r="BN342" s="244">
        <f t="shared" si="214"/>
        <v>0.31944549845830078</v>
      </c>
      <c r="BO342" s="244">
        <f t="shared" si="215"/>
        <v>1.2698599318728951E-2</v>
      </c>
      <c r="BP342" s="244">
        <f t="shared" si="216"/>
        <v>0</v>
      </c>
      <c r="BQ342" s="244">
        <f t="shared" si="217"/>
        <v>0</v>
      </c>
      <c r="BR342" s="244">
        <f t="shared" si="218"/>
        <v>0</v>
      </c>
      <c r="BS342" s="244">
        <f t="shared" si="219"/>
        <v>0</v>
      </c>
      <c r="BT342" s="244">
        <f t="shared" si="220"/>
        <v>3.2503754219498866E-2</v>
      </c>
      <c r="BU342" s="244">
        <f t="shared" si="221"/>
        <v>0</v>
      </c>
      <c r="BV342" s="244">
        <f t="shared" si="222"/>
        <v>0</v>
      </c>
      <c r="BW342" s="244">
        <f t="shared" si="223"/>
        <v>0</v>
      </c>
      <c r="BX342" s="244">
        <f t="shared" si="224"/>
        <v>0</v>
      </c>
      <c r="BY342" s="244"/>
      <c r="BZ342" s="244">
        <f t="shared" si="225"/>
        <v>0</v>
      </c>
      <c r="CA342" s="244">
        <f t="shared" si="226"/>
        <v>0</v>
      </c>
      <c r="CB342" s="244">
        <f t="shared" si="227"/>
        <v>0</v>
      </c>
      <c r="CC342" s="244">
        <f t="shared" si="228"/>
        <v>0</v>
      </c>
      <c r="CD342" s="244">
        <f t="shared" si="229"/>
        <v>0</v>
      </c>
      <c r="CE342" s="244">
        <f t="shared" si="230"/>
        <v>0</v>
      </c>
      <c r="CF342" s="244">
        <f t="shared" si="231"/>
        <v>0</v>
      </c>
      <c r="CG342" s="244">
        <f t="shared" si="232"/>
        <v>0</v>
      </c>
      <c r="CH342" s="244">
        <f t="shared" si="233"/>
        <v>0</v>
      </c>
      <c r="CI342" s="244">
        <f t="shared" si="234"/>
        <v>0</v>
      </c>
      <c r="CJ342" s="244">
        <f t="shared" si="235"/>
        <v>0</v>
      </c>
    </row>
    <row r="343" spans="1:88" ht="60">
      <c r="A343" s="222" t="s">
        <v>3643</v>
      </c>
      <c r="B343" s="232">
        <v>97749</v>
      </c>
      <c r="C343" s="232" t="s">
        <v>2335</v>
      </c>
      <c r="D343" s="232"/>
      <c r="E343" s="232" t="s">
        <v>2104</v>
      </c>
      <c r="F343" s="232"/>
      <c r="G343" s="232">
        <v>3930</v>
      </c>
      <c r="H343" s="232" t="s">
        <v>2105</v>
      </c>
      <c r="I343" s="232" t="s">
        <v>128</v>
      </c>
      <c r="J343" s="232" t="s">
        <v>700</v>
      </c>
      <c r="K343" s="232" t="s">
        <v>2106</v>
      </c>
      <c r="L343" s="232" t="s">
        <v>2336</v>
      </c>
      <c r="M343" s="232">
        <v>2022</v>
      </c>
      <c r="N343" s="232">
        <v>10828384</v>
      </c>
      <c r="O343" s="239">
        <f t="shared" si="200"/>
        <v>4.8982143966925882E-3</v>
      </c>
      <c r="P343" s="232">
        <v>90.73</v>
      </c>
      <c r="Q343" s="232">
        <v>3.17</v>
      </c>
      <c r="R343" s="232">
        <v>0</v>
      </c>
      <c r="S343" s="232">
        <v>0</v>
      </c>
      <c r="T343" s="232">
        <v>0</v>
      </c>
      <c r="U343" s="232">
        <v>0</v>
      </c>
      <c r="V343" s="232">
        <v>6.1</v>
      </c>
      <c r="W343" s="232">
        <v>0</v>
      </c>
      <c r="X343" s="232">
        <v>0</v>
      </c>
      <c r="Y343" s="232">
        <v>0</v>
      </c>
      <c r="Z343" s="232">
        <v>0</v>
      </c>
      <c r="AA343" s="232">
        <v>0</v>
      </c>
      <c r="AB343" s="232"/>
      <c r="AC343" s="232">
        <v>90.73</v>
      </c>
      <c r="AD343" s="232">
        <v>3.17</v>
      </c>
      <c r="AE343" s="232">
        <v>0</v>
      </c>
      <c r="AF343" s="232">
        <v>0</v>
      </c>
      <c r="AG343" s="232">
        <v>0</v>
      </c>
      <c r="AH343" s="232">
        <v>0</v>
      </c>
      <c r="AI343" s="232">
        <v>0</v>
      </c>
      <c r="AJ343" s="232">
        <v>0</v>
      </c>
      <c r="AK343" s="232">
        <v>0</v>
      </c>
      <c r="AL343" s="232">
        <v>0</v>
      </c>
      <c r="AM343" s="232">
        <v>0</v>
      </c>
      <c r="AN343" s="233"/>
      <c r="AO343" s="223">
        <f t="shared" si="198"/>
        <v>0</v>
      </c>
      <c r="AP343" s="223">
        <f t="shared" si="198"/>
        <v>0</v>
      </c>
      <c r="AQ343" s="223">
        <f t="shared" si="198"/>
        <v>0</v>
      </c>
      <c r="AR343" s="223">
        <f t="shared" si="197"/>
        <v>0</v>
      </c>
      <c r="AS343" s="223">
        <f t="shared" si="197"/>
        <v>0</v>
      </c>
      <c r="AT343" s="223">
        <f t="shared" si="197"/>
        <v>0</v>
      </c>
      <c r="AU343" s="223">
        <f t="shared" si="199"/>
        <v>0</v>
      </c>
      <c r="AV343" s="223">
        <f t="shared" si="199"/>
        <v>0</v>
      </c>
      <c r="AW343" s="223">
        <f t="shared" si="199"/>
        <v>0</v>
      </c>
      <c r="AX343" s="223">
        <f t="shared" si="199"/>
        <v>0</v>
      </c>
      <c r="AY343" s="223">
        <f t="shared" si="199"/>
        <v>0</v>
      </c>
      <c r="AZ343" s="242"/>
      <c r="BA343" s="244">
        <f t="shared" si="201"/>
        <v>0.44441499221191855</v>
      </c>
      <c r="BB343" s="244">
        <f t="shared" si="202"/>
        <v>1.5527339637515505E-2</v>
      </c>
      <c r="BC343" s="244">
        <f t="shared" si="203"/>
        <v>0</v>
      </c>
      <c r="BD343" s="244">
        <f t="shared" si="204"/>
        <v>0</v>
      </c>
      <c r="BE343" s="244">
        <f t="shared" si="205"/>
        <v>0</v>
      </c>
      <c r="BF343" s="244">
        <f t="shared" si="206"/>
        <v>0</v>
      </c>
      <c r="BG343" s="244">
        <f t="shared" si="207"/>
        <v>2.9879107819824786E-2</v>
      </c>
      <c r="BH343" s="244">
        <f t="shared" si="208"/>
        <v>0</v>
      </c>
      <c r="BI343" s="244">
        <f t="shared" si="209"/>
        <v>0</v>
      </c>
      <c r="BJ343" s="244">
        <f t="shared" si="210"/>
        <v>0</v>
      </c>
      <c r="BK343" s="244">
        <f t="shared" si="211"/>
        <v>0</v>
      </c>
      <c r="BL343" s="244">
        <f t="shared" si="212"/>
        <v>0</v>
      </c>
      <c r="BM343" s="244">
        <f t="shared" si="213"/>
        <v>0</v>
      </c>
      <c r="BN343" s="244">
        <f t="shared" si="214"/>
        <v>0.44441499221191855</v>
      </c>
      <c r="BO343" s="244">
        <f t="shared" si="215"/>
        <v>1.5527339637515505E-2</v>
      </c>
      <c r="BP343" s="244">
        <f t="shared" si="216"/>
        <v>0</v>
      </c>
      <c r="BQ343" s="244">
        <f t="shared" si="217"/>
        <v>0</v>
      </c>
      <c r="BR343" s="244">
        <f t="shared" si="218"/>
        <v>0</v>
      </c>
      <c r="BS343" s="244">
        <f t="shared" si="219"/>
        <v>0</v>
      </c>
      <c r="BT343" s="244">
        <f t="shared" si="220"/>
        <v>0</v>
      </c>
      <c r="BU343" s="244">
        <f t="shared" si="221"/>
        <v>0</v>
      </c>
      <c r="BV343" s="244">
        <f t="shared" si="222"/>
        <v>0</v>
      </c>
      <c r="BW343" s="244">
        <f t="shared" si="223"/>
        <v>0</v>
      </c>
      <c r="BX343" s="244">
        <f t="shared" si="224"/>
        <v>0</v>
      </c>
      <c r="BY343" s="244"/>
      <c r="BZ343" s="244">
        <f t="shared" si="225"/>
        <v>0</v>
      </c>
      <c r="CA343" s="244">
        <f t="shared" si="226"/>
        <v>0</v>
      </c>
      <c r="CB343" s="244">
        <f t="shared" si="227"/>
        <v>0</v>
      </c>
      <c r="CC343" s="244">
        <f t="shared" si="228"/>
        <v>0</v>
      </c>
      <c r="CD343" s="244">
        <f t="shared" si="229"/>
        <v>0</v>
      </c>
      <c r="CE343" s="244">
        <f t="shared" si="230"/>
        <v>0</v>
      </c>
      <c r="CF343" s="244">
        <f t="shared" si="231"/>
        <v>0</v>
      </c>
      <c r="CG343" s="244">
        <f t="shared" si="232"/>
        <v>0</v>
      </c>
      <c r="CH343" s="244">
        <f t="shared" si="233"/>
        <v>0</v>
      </c>
      <c r="CI343" s="244">
        <f t="shared" si="234"/>
        <v>0</v>
      </c>
      <c r="CJ343" s="244">
        <f t="shared" si="235"/>
        <v>0</v>
      </c>
    </row>
    <row r="344" spans="1:88" ht="60">
      <c r="A344" s="222" t="s">
        <v>3643</v>
      </c>
      <c r="B344" s="232">
        <v>97761</v>
      </c>
      <c r="C344" s="232" t="s">
        <v>2337</v>
      </c>
      <c r="D344" s="232"/>
      <c r="E344" s="232" t="s">
        <v>2104</v>
      </c>
      <c r="F344" s="232"/>
      <c r="G344" s="232">
        <v>3930</v>
      </c>
      <c r="H344" s="232" t="s">
        <v>2105</v>
      </c>
      <c r="I344" s="232" t="s">
        <v>128</v>
      </c>
      <c r="J344" s="232" t="s">
        <v>700</v>
      </c>
      <c r="K344" s="232" t="s">
        <v>2106</v>
      </c>
      <c r="L344" s="232" t="s">
        <v>2338</v>
      </c>
      <c r="M344" s="232">
        <v>2022</v>
      </c>
      <c r="N344" s="232">
        <v>15259497</v>
      </c>
      <c r="O344" s="239">
        <f t="shared" si="200"/>
        <v>6.9026262729219206E-3</v>
      </c>
      <c r="P344" s="232">
        <v>88.89</v>
      </c>
      <c r="Q344" s="232">
        <v>1.8</v>
      </c>
      <c r="R344" s="232">
        <v>0</v>
      </c>
      <c r="S344" s="232">
        <v>0</v>
      </c>
      <c r="T344" s="232">
        <v>0</v>
      </c>
      <c r="U344" s="232">
        <v>0</v>
      </c>
      <c r="V344" s="232">
        <v>6.1</v>
      </c>
      <c r="W344" s="232">
        <v>3.21</v>
      </c>
      <c r="X344" s="232">
        <v>0</v>
      </c>
      <c r="Y344" s="232">
        <v>0</v>
      </c>
      <c r="Z344" s="232">
        <v>0</v>
      </c>
      <c r="AA344" s="232">
        <v>0</v>
      </c>
      <c r="AB344" s="232"/>
      <c r="AC344" s="232">
        <v>88.89</v>
      </c>
      <c r="AD344" s="232">
        <v>1.8</v>
      </c>
      <c r="AE344" s="232">
        <v>0</v>
      </c>
      <c r="AF344" s="232">
        <v>0</v>
      </c>
      <c r="AG344" s="232">
        <v>0</v>
      </c>
      <c r="AH344" s="232">
        <v>0</v>
      </c>
      <c r="AI344" s="232">
        <v>3.21</v>
      </c>
      <c r="AJ344" s="232">
        <v>0</v>
      </c>
      <c r="AK344" s="232">
        <v>0</v>
      </c>
      <c r="AL344" s="232">
        <v>0</v>
      </c>
      <c r="AM344" s="232">
        <v>0</v>
      </c>
      <c r="AN344" s="233"/>
      <c r="AO344" s="223">
        <f t="shared" si="198"/>
        <v>0</v>
      </c>
      <c r="AP344" s="223">
        <f t="shared" si="198"/>
        <v>0</v>
      </c>
      <c r="AQ344" s="223">
        <f t="shared" si="198"/>
        <v>0</v>
      </c>
      <c r="AR344" s="223">
        <f t="shared" si="197"/>
        <v>0</v>
      </c>
      <c r="AS344" s="223">
        <f t="shared" si="197"/>
        <v>0</v>
      </c>
      <c r="AT344" s="223">
        <f t="shared" si="197"/>
        <v>0</v>
      </c>
      <c r="AU344" s="223">
        <f t="shared" si="199"/>
        <v>0</v>
      </c>
      <c r="AV344" s="223">
        <f t="shared" si="199"/>
        <v>0</v>
      </c>
      <c r="AW344" s="223">
        <f t="shared" si="199"/>
        <v>0</v>
      </c>
      <c r="AX344" s="223">
        <f t="shared" si="199"/>
        <v>0</v>
      </c>
      <c r="AY344" s="223">
        <f t="shared" si="199"/>
        <v>0</v>
      </c>
      <c r="AZ344" s="242"/>
      <c r="BA344" s="244">
        <f t="shared" si="201"/>
        <v>0.61357444940002948</v>
      </c>
      <c r="BB344" s="244">
        <f t="shared" si="202"/>
        <v>1.2424727291259458E-2</v>
      </c>
      <c r="BC344" s="244">
        <f t="shared" si="203"/>
        <v>0</v>
      </c>
      <c r="BD344" s="244">
        <f t="shared" si="204"/>
        <v>0</v>
      </c>
      <c r="BE344" s="244">
        <f t="shared" si="205"/>
        <v>0</v>
      </c>
      <c r="BF344" s="244">
        <f t="shared" si="206"/>
        <v>0</v>
      </c>
      <c r="BG344" s="244">
        <f t="shared" si="207"/>
        <v>4.2106020264823713E-2</v>
      </c>
      <c r="BH344" s="244">
        <f t="shared" si="208"/>
        <v>2.2157430336079365E-2</v>
      </c>
      <c r="BI344" s="244">
        <f t="shared" si="209"/>
        <v>0</v>
      </c>
      <c r="BJ344" s="244">
        <f t="shared" si="210"/>
        <v>0</v>
      </c>
      <c r="BK344" s="244">
        <f t="shared" si="211"/>
        <v>0</v>
      </c>
      <c r="BL344" s="244">
        <f t="shared" si="212"/>
        <v>0</v>
      </c>
      <c r="BM344" s="244">
        <f t="shared" si="213"/>
        <v>0</v>
      </c>
      <c r="BN344" s="244">
        <f t="shared" si="214"/>
        <v>0.61357444940002948</v>
      </c>
      <c r="BO344" s="244">
        <f t="shared" si="215"/>
        <v>1.2424727291259458E-2</v>
      </c>
      <c r="BP344" s="244">
        <f t="shared" si="216"/>
        <v>0</v>
      </c>
      <c r="BQ344" s="244">
        <f t="shared" si="217"/>
        <v>0</v>
      </c>
      <c r="BR344" s="244">
        <f t="shared" si="218"/>
        <v>0</v>
      </c>
      <c r="BS344" s="244">
        <f t="shared" si="219"/>
        <v>0</v>
      </c>
      <c r="BT344" s="244">
        <f t="shared" si="220"/>
        <v>2.2157430336079365E-2</v>
      </c>
      <c r="BU344" s="244">
        <f t="shared" si="221"/>
        <v>0</v>
      </c>
      <c r="BV344" s="244">
        <f t="shared" si="222"/>
        <v>0</v>
      </c>
      <c r="BW344" s="244">
        <f t="shared" si="223"/>
        <v>0</v>
      </c>
      <c r="BX344" s="244">
        <f t="shared" si="224"/>
        <v>0</v>
      </c>
      <c r="BY344" s="244"/>
      <c r="BZ344" s="244">
        <f t="shared" si="225"/>
        <v>0</v>
      </c>
      <c r="CA344" s="244">
        <f t="shared" si="226"/>
        <v>0</v>
      </c>
      <c r="CB344" s="244">
        <f t="shared" si="227"/>
        <v>0</v>
      </c>
      <c r="CC344" s="244">
        <f t="shared" si="228"/>
        <v>0</v>
      </c>
      <c r="CD344" s="244">
        <f t="shared" si="229"/>
        <v>0</v>
      </c>
      <c r="CE344" s="244">
        <f t="shared" si="230"/>
        <v>0</v>
      </c>
      <c r="CF344" s="244">
        <f t="shared" si="231"/>
        <v>0</v>
      </c>
      <c r="CG344" s="244">
        <f t="shared" si="232"/>
        <v>0</v>
      </c>
      <c r="CH344" s="244">
        <f t="shared" si="233"/>
        <v>0</v>
      </c>
      <c r="CI344" s="244">
        <f t="shared" si="234"/>
        <v>0</v>
      </c>
      <c r="CJ344" s="244">
        <f t="shared" si="235"/>
        <v>0</v>
      </c>
    </row>
    <row r="345" spans="1:88" ht="60">
      <c r="A345" s="222" t="s">
        <v>3643</v>
      </c>
      <c r="B345" s="232">
        <v>96068</v>
      </c>
      <c r="C345" s="232" t="s">
        <v>2339</v>
      </c>
      <c r="D345" s="232"/>
      <c r="E345" s="232" t="s">
        <v>2340</v>
      </c>
      <c r="F345" s="232"/>
      <c r="G345" s="232">
        <v>8718</v>
      </c>
      <c r="H345" s="232" t="s">
        <v>2341</v>
      </c>
      <c r="I345" s="232" t="s">
        <v>125</v>
      </c>
      <c r="J345" s="232" t="s">
        <v>700</v>
      </c>
      <c r="K345" s="232" t="s">
        <v>2342</v>
      </c>
      <c r="L345" s="232" t="s">
        <v>2343</v>
      </c>
      <c r="M345" s="232">
        <v>2022</v>
      </c>
      <c r="N345" s="232">
        <v>16851595</v>
      </c>
      <c r="O345" s="239">
        <f t="shared" si="200"/>
        <v>5.8175827146567877E-3</v>
      </c>
      <c r="P345" s="232">
        <v>93.12</v>
      </c>
      <c r="Q345" s="232">
        <v>0.78</v>
      </c>
      <c r="R345" s="232">
        <v>0</v>
      </c>
      <c r="S345" s="232">
        <v>0</v>
      </c>
      <c r="T345" s="232">
        <v>0</v>
      </c>
      <c r="U345" s="232">
        <v>0</v>
      </c>
      <c r="V345" s="232">
        <v>6.1</v>
      </c>
      <c r="W345" s="232">
        <v>0</v>
      </c>
      <c r="X345" s="232">
        <v>0</v>
      </c>
      <c r="Y345" s="232">
        <v>0</v>
      </c>
      <c r="Z345" s="232">
        <v>0</v>
      </c>
      <c r="AA345" s="232">
        <v>0</v>
      </c>
      <c r="AB345" s="232"/>
      <c r="AC345" s="232">
        <v>9.49</v>
      </c>
      <c r="AD345" s="232">
        <v>0.78</v>
      </c>
      <c r="AE345" s="232">
        <v>0</v>
      </c>
      <c r="AF345" s="232">
        <v>0</v>
      </c>
      <c r="AG345" s="232">
        <v>0</v>
      </c>
      <c r="AH345" s="232">
        <v>0</v>
      </c>
      <c r="AI345" s="232">
        <v>0</v>
      </c>
      <c r="AJ345" s="232">
        <v>0</v>
      </c>
      <c r="AK345" s="232">
        <v>0</v>
      </c>
      <c r="AL345" s="232">
        <v>0</v>
      </c>
      <c r="AM345" s="232">
        <v>0</v>
      </c>
      <c r="AN345" s="233"/>
      <c r="AO345" s="223">
        <f t="shared" si="198"/>
        <v>83.63000000000001</v>
      </c>
      <c r="AP345" s="223">
        <f t="shared" si="198"/>
        <v>0</v>
      </c>
      <c r="AQ345" s="223">
        <f t="shared" si="198"/>
        <v>0</v>
      </c>
      <c r="AR345" s="223">
        <f t="shared" si="197"/>
        <v>0</v>
      </c>
      <c r="AS345" s="223">
        <f t="shared" si="197"/>
        <v>0</v>
      </c>
      <c r="AT345" s="223">
        <f t="shared" si="197"/>
        <v>0</v>
      </c>
      <c r="AU345" s="223">
        <f t="shared" si="199"/>
        <v>0</v>
      </c>
      <c r="AV345" s="223">
        <f t="shared" si="199"/>
        <v>0</v>
      </c>
      <c r="AW345" s="223">
        <f t="shared" si="199"/>
        <v>0</v>
      </c>
      <c r="AX345" s="223">
        <f t="shared" si="199"/>
        <v>0</v>
      </c>
      <c r="AY345" s="223">
        <f t="shared" si="199"/>
        <v>0</v>
      </c>
      <c r="AZ345" s="242"/>
      <c r="BA345" s="244">
        <f t="shared" si="201"/>
        <v>0.5417333023888401</v>
      </c>
      <c r="BB345" s="244">
        <f t="shared" si="202"/>
        <v>4.5377145174322949E-3</v>
      </c>
      <c r="BC345" s="244">
        <f t="shared" si="203"/>
        <v>0</v>
      </c>
      <c r="BD345" s="244">
        <f t="shared" si="204"/>
        <v>0</v>
      </c>
      <c r="BE345" s="244">
        <f t="shared" si="205"/>
        <v>0</v>
      </c>
      <c r="BF345" s="244">
        <f t="shared" si="206"/>
        <v>0</v>
      </c>
      <c r="BG345" s="244">
        <f t="shared" si="207"/>
        <v>3.5487254559406406E-2</v>
      </c>
      <c r="BH345" s="244">
        <f t="shared" si="208"/>
        <v>0</v>
      </c>
      <c r="BI345" s="244">
        <f t="shared" si="209"/>
        <v>0</v>
      </c>
      <c r="BJ345" s="244">
        <f t="shared" si="210"/>
        <v>0</v>
      </c>
      <c r="BK345" s="244">
        <f t="shared" si="211"/>
        <v>0</v>
      </c>
      <c r="BL345" s="244">
        <f t="shared" si="212"/>
        <v>0</v>
      </c>
      <c r="BM345" s="244">
        <f t="shared" si="213"/>
        <v>0</v>
      </c>
      <c r="BN345" s="244">
        <f t="shared" si="214"/>
        <v>5.5208859962092918E-2</v>
      </c>
      <c r="BO345" s="244">
        <f t="shared" si="215"/>
        <v>4.5377145174322949E-3</v>
      </c>
      <c r="BP345" s="244">
        <f t="shared" si="216"/>
        <v>0</v>
      </c>
      <c r="BQ345" s="244">
        <f t="shared" si="217"/>
        <v>0</v>
      </c>
      <c r="BR345" s="244">
        <f t="shared" si="218"/>
        <v>0</v>
      </c>
      <c r="BS345" s="244">
        <f t="shared" si="219"/>
        <v>0</v>
      </c>
      <c r="BT345" s="244">
        <f t="shared" si="220"/>
        <v>0</v>
      </c>
      <c r="BU345" s="244">
        <f t="shared" si="221"/>
        <v>0</v>
      </c>
      <c r="BV345" s="244">
        <f t="shared" si="222"/>
        <v>0</v>
      </c>
      <c r="BW345" s="244">
        <f t="shared" si="223"/>
        <v>0</v>
      </c>
      <c r="BX345" s="244">
        <f t="shared" si="224"/>
        <v>0</v>
      </c>
      <c r="BY345" s="244"/>
      <c r="BZ345" s="244">
        <f t="shared" si="225"/>
        <v>0.48652444242674719</v>
      </c>
      <c r="CA345" s="244">
        <f t="shared" si="226"/>
        <v>0</v>
      </c>
      <c r="CB345" s="244">
        <f t="shared" si="227"/>
        <v>0</v>
      </c>
      <c r="CC345" s="244">
        <f t="shared" si="228"/>
        <v>0</v>
      </c>
      <c r="CD345" s="244">
        <f t="shared" si="229"/>
        <v>0</v>
      </c>
      <c r="CE345" s="244">
        <f t="shared" si="230"/>
        <v>0</v>
      </c>
      <c r="CF345" s="244">
        <f t="shared" si="231"/>
        <v>0</v>
      </c>
      <c r="CG345" s="244">
        <f t="shared" si="232"/>
        <v>0</v>
      </c>
      <c r="CH345" s="244">
        <f t="shared" si="233"/>
        <v>0</v>
      </c>
      <c r="CI345" s="244">
        <f t="shared" si="234"/>
        <v>0</v>
      </c>
      <c r="CJ345" s="244">
        <f t="shared" si="235"/>
        <v>0</v>
      </c>
    </row>
    <row r="346" spans="1:88" ht="60">
      <c r="A346" s="222" t="s">
        <v>3643</v>
      </c>
      <c r="B346" s="232">
        <v>101745</v>
      </c>
      <c r="C346" s="232" t="s">
        <v>2344</v>
      </c>
      <c r="D346" s="232"/>
      <c r="E346" s="232" t="s">
        <v>2345</v>
      </c>
      <c r="F346" s="232" t="s">
        <v>2346</v>
      </c>
      <c r="G346" s="232">
        <v>8890</v>
      </c>
      <c r="H346" s="232" t="s">
        <v>2347</v>
      </c>
      <c r="I346" s="232" t="s">
        <v>125</v>
      </c>
      <c r="J346" s="232" t="s">
        <v>700</v>
      </c>
      <c r="K346" s="232" t="s">
        <v>2348</v>
      </c>
      <c r="L346" s="232"/>
      <c r="M346" s="232">
        <v>2022</v>
      </c>
      <c r="N346" s="232">
        <v>7037598</v>
      </c>
      <c r="O346" s="239">
        <f t="shared" si="200"/>
        <v>2.4295509402821026E-3</v>
      </c>
      <c r="P346" s="232">
        <v>88.3</v>
      </c>
      <c r="Q346" s="232">
        <v>5.6</v>
      </c>
      <c r="R346" s="232">
        <v>0</v>
      </c>
      <c r="S346" s="232">
        <v>0</v>
      </c>
      <c r="T346" s="232">
        <v>0</v>
      </c>
      <c r="U346" s="232">
        <v>0</v>
      </c>
      <c r="V346" s="232">
        <v>6.1</v>
      </c>
      <c r="W346" s="232">
        <v>0</v>
      </c>
      <c r="X346" s="232">
        <v>0</v>
      </c>
      <c r="Y346" s="232">
        <v>0</v>
      </c>
      <c r="Z346" s="232">
        <v>0</v>
      </c>
      <c r="AA346" s="232">
        <v>0</v>
      </c>
      <c r="AB346" s="232"/>
      <c r="AC346" s="232">
        <v>88.3</v>
      </c>
      <c r="AD346" s="232">
        <v>5.6</v>
      </c>
      <c r="AE346" s="232">
        <v>0</v>
      </c>
      <c r="AF346" s="232">
        <v>0</v>
      </c>
      <c r="AG346" s="232">
        <v>0</v>
      </c>
      <c r="AH346" s="232">
        <v>0</v>
      </c>
      <c r="AI346" s="232">
        <v>0</v>
      </c>
      <c r="AJ346" s="232">
        <v>0</v>
      </c>
      <c r="AK346" s="232">
        <v>0</v>
      </c>
      <c r="AL346" s="232">
        <v>0</v>
      </c>
      <c r="AM346" s="232">
        <v>0</v>
      </c>
      <c r="AN346" s="233"/>
      <c r="AO346" s="223">
        <f t="shared" si="198"/>
        <v>0</v>
      </c>
      <c r="AP346" s="223">
        <f t="shared" si="198"/>
        <v>0</v>
      </c>
      <c r="AQ346" s="223">
        <f t="shared" si="198"/>
        <v>0</v>
      </c>
      <c r="AR346" s="223">
        <f t="shared" si="197"/>
        <v>0</v>
      </c>
      <c r="AS346" s="223">
        <f t="shared" si="197"/>
        <v>0</v>
      </c>
      <c r="AT346" s="223">
        <f t="shared" si="197"/>
        <v>0</v>
      </c>
      <c r="AU346" s="223">
        <f t="shared" si="199"/>
        <v>0</v>
      </c>
      <c r="AV346" s="223">
        <f t="shared" si="199"/>
        <v>0</v>
      </c>
      <c r="AW346" s="223">
        <f t="shared" si="199"/>
        <v>0</v>
      </c>
      <c r="AX346" s="223">
        <f t="shared" si="199"/>
        <v>0</v>
      </c>
      <c r="AY346" s="223">
        <f t="shared" si="199"/>
        <v>0</v>
      </c>
      <c r="AZ346" s="242"/>
      <c r="BA346" s="244">
        <f t="shared" si="201"/>
        <v>0.21452934802690965</v>
      </c>
      <c r="BB346" s="244">
        <f t="shared" si="202"/>
        <v>1.3605485265579774E-2</v>
      </c>
      <c r="BC346" s="244">
        <f t="shared" si="203"/>
        <v>0</v>
      </c>
      <c r="BD346" s="244">
        <f t="shared" si="204"/>
        <v>0</v>
      </c>
      <c r="BE346" s="244">
        <f t="shared" si="205"/>
        <v>0</v>
      </c>
      <c r="BF346" s="244">
        <f t="shared" si="206"/>
        <v>0</v>
      </c>
      <c r="BG346" s="244">
        <f t="shared" si="207"/>
        <v>1.4820260735720825E-2</v>
      </c>
      <c r="BH346" s="244">
        <f t="shared" si="208"/>
        <v>0</v>
      </c>
      <c r="BI346" s="244">
        <f t="shared" si="209"/>
        <v>0</v>
      </c>
      <c r="BJ346" s="244">
        <f t="shared" si="210"/>
        <v>0</v>
      </c>
      <c r="BK346" s="244">
        <f t="shared" si="211"/>
        <v>0</v>
      </c>
      <c r="BL346" s="244">
        <f t="shared" si="212"/>
        <v>0</v>
      </c>
      <c r="BM346" s="244">
        <f t="shared" si="213"/>
        <v>0</v>
      </c>
      <c r="BN346" s="244">
        <f t="shared" si="214"/>
        <v>0.21452934802690965</v>
      </c>
      <c r="BO346" s="244">
        <f t="shared" si="215"/>
        <v>1.3605485265579774E-2</v>
      </c>
      <c r="BP346" s="244">
        <f t="shared" si="216"/>
        <v>0</v>
      </c>
      <c r="BQ346" s="244">
        <f t="shared" si="217"/>
        <v>0</v>
      </c>
      <c r="BR346" s="244">
        <f t="shared" si="218"/>
        <v>0</v>
      </c>
      <c r="BS346" s="244">
        <f t="shared" si="219"/>
        <v>0</v>
      </c>
      <c r="BT346" s="244">
        <f t="shared" si="220"/>
        <v>0</v>
      </c>
      <c r="BU346" s="244">
        <f t="shared" si="221"/>
        <v>0</v>
      </c>
      <c r="BV346" s="244">
        <f t="shared" si="222"/>
        <v>0</v>
      </c>
      <c r="BW346" s="244">
        <f t="shared" si="223"/>
        <v>0</v>
      </c>
      <c r="BX346" s="244">
        <f t="shared" si="224"/>
        <v>0</v>
      </c>
      <c r="BY346" s="244"/>
      <c r="BZ346" s="244">
        <f t="shared" si="225"/>
        <v>0</v>
      </c>
      <c r="CA346" s="244">
        <f t="shared" si="226"/>
        <v>0</v>
      </c>
      <c r="CB346" s="244">
        <f t="shared" si="227"/>
        <v>0</v>
      </c>
      <c r="CC346" s="244">
        <f t="shared" si="228"/>
        <v>0</v>
      </c>
      <c r="CD346" s="244">
        <f t="shared" si="229"/>
        <v>0</v>
      </c>
      <c r="CE346" s="244">
        <f t="shared" si="230"/>
        <v>0</v>
      </c>
      <c r="CF346" s="244">
        <f t="shared" si="231"/>
        <v>0</v>
      </c>
      <c r="CG346" s="244">
        <f t="shared" si="232"/>
        <v>0</v>
      </c>
      <c r="CH346" s="244">
        <f t="shared" si="233"/>
        <v>0</v>
      </c>
      <c r="CI346" s="244">
        <f t="shared" si="234"/>
        <v>0</v>
      </c>
      <c r="CJ346" s="244">
        <f t="shared" si="235"/>
        <v>0</v>
      </c>
    </row>
    <row r="347" spans="1:88" ht="75">
      <c r="A347" s="222" t="s">
        <v>3643</v>
      </c>
      <c r="B347" s="232">
        <v>102348</v>
      </c>
      <c r="C347" s="232" t="s">
        <v>2349</v>
      </c>
      <c r="D347" s="232"/>
      <c r="E347" s="232" t="s">
        <v>2104</v>
      </c>
      <c r="F347" s="232"/>
      <c r="G347" s="232">
        <v>3930</v>
      </c>
      <c r="H347" s="232" t="s">
        <v>2105</v>
      </c>
      <c r="I347" s="232" t="s">
        <v>128</v>
      </c>
      <c r="J347" s="232" t="s">
        <v>700</v>
      </c>
      <c r="K347" s="232" t="s">
        <v>2106</v>
      </c>
      <c r="L347" s="232" t="s">
        <v>2350</v>
      </c>
      <c r="M347" s="232">
        <v>2022</v>
      </c>
      <c r="N347" s="232">
        <v>529405</v>
      </c>
      <c r="O347" s="239">
        <f t="shared" si="200"/>
        <v>2.3947610212946268E-4</v>
      </c>
      <c r="P347" s="232">
        <v>90.04</v>
      </c>
      <c r="Q347" s="232">
        <v>3.86</v>
      </c>
      <c r="R347" s="232">
        <v>0</v>
      </c>
      <c r="S347" s="232">
        <v>0</v>
      </c>
      <c r="T347" s="232">
        <v>0</v>
      </c>
      <c r="U347" s="232">
        <v>0</v>
      </c>
      <c r="V347" s="232">
        <v>6.1</v>
      </c>
      <c r="W347" s="232">
        <v>0</v>
      </c>
      <c r="X347" s="232">
        <v>0</v>
      </c>
      <c r="Y347" s="232">
        <v>0</v>
      </c>
      <c r="Z347" s="232">
        <v>0</v>
      </c>
      <c r="AA347" s="232">
        <v>0</v>
      </c>
      <c r="AB347" s="232"/>
      <c r="AC347" s="232">
        <v>90.04</v>
      </c>
      <c r="AD347" s="232">
        <v>3.86</v>
      </c>
      <c r="AE347" s="232">
        <v>0</v>
      </c>
      <c r="AF347" s="232">
        <v>0</v>
      </c>
      <c r="AG347" s="232">
        <v>0</v>
      </c>
      <c r="AH347" s="232">
        <v>0</v>
      </c>
      <c r="AI347" s="232">
        <v>0</v>
      </c>
      <c r="AJ347" s="232">
        <v>0</v>
      </c>
      <c r="AK347" s="232">
        <v>0</v>
      </c>
      <c r="AL347" s="232">
        <v>0</v>
      </c>
      <c r="AM347" s="232">
        <v>0</v>
      </c>
      <c r="AN347" s="233"/>
      <c r="AO347" s="223">
        <f t="shared" si="198"/>
        <v>0</v>
      </c>
      <c r="AP347" s="223">
        <f t="shared" si="198"/>
        <v>0</v>
      </c>
      <c r="AQ347" s="223">
        <f t="shared" si="198"/>
        <v>0</v>
      </c>
      <c r="AR347" s="223">
        <f t="shared" si="197"/>
        <v>0</v>
      </c>
      <c r="AS347" s="223">
        <f t="shared" si="197"/>
        <v>0</v>
      </c>
      <c r="AT347" s="223">
        <f t="shared" si="197"/>
        <v>0</v>
      </c>
      <c r="AU347" s="223">
        <f t="shared" si="199"/>
        <v>0</v>
      </c>
      <c r="AV347" s="223">
        <f t="shared" si="199"/>
        <v>0</v>
      </c>
      <c r="AW347" s="223">
        <f t="shared" si="199"/>
        <v>0</v>
      </c>
      <c r="AX347" s="223">
        <f t="shared" si="199"/>
        <v>0</v>
      </c>
      <c r="AY347" s="223">
        <f t="shared" si="199"/>
        <v>0</v>
      </c>
      <c r="AZ347" s="242"/>
      <c r="BA347" s="244">
        <f t="shared" si="201"/>
        <v>2.156242823573682E-2</v>
      </c>
      <c r="BB347" s="244">
        <f t="shared" si="202"/>
        <v>9.2437775421972594E-4</v>
      </c>
      <c r="BC347" s="244">
        <f t="shared" si="203"/>
        <v>0</v>
      </c>
      <c r="BD347" s="244">
        <f t="shared" si="204"/>
        <v>0</v>
      </c>
      <c r="BE347" s="244">
        <f t="shared" si="205"/>
        <v>0</v>
      </c>
      <c r="BF347" s="244">
        <f t="shared" si="206"/>
        <v>0</v>
      </c>
      <c r="BG347" s="244">
        <f t="shared" si="207"/>
        <v>1.4608042229897222E-3</v>
      </c>
      <c r="BH347" s="244">
        <f t="shared" si="208"/>
        <v>0</v>
      </c>
      <c r="BI347" s="244">
        <f t="shared" si="209"/>
        <v>0</v>
      </c>
      <c r="BJ347" s="244">
        <f t="shared" si="210"/>
        <v>0</v>
      </c>
      <c r="BK347" s="244">
        <f t="shared" si="211"/>
        <v>0</v>
      </c>
      <c r="BL347" s="244">
        <f t="shared" si="212"/>
        <v>0</v>
      </c>
      <c r="BM347" s="244">
        <f t="shared" si="213"/>
        <v>0</v>
      </c>
      <c r="BN347" s="244">
        <f t="shared" si="214"/>
        <v>2.156242823573682E-2</v>
      </c>
      <c r="BO347" s="244">
        <f t="shared" si="215"/>
        <v>9.2437775421972594E-4</v>
      </c>
      <c r="BP347" s="244">
        <f t="shared" si="216"/>
        <v>0</v>
      </c>
      <c r="BQ347" s="244">
        <f t="shared" si="217"/>
        <v>0</v>
      </c>
      <c r="BR347" s="244">
        <f t="shared" si="218"/>
        <v>0</v>
      </c>
      <c r="BS347" s="244">
        <f t="shared" si="219"/>
        <v>0</v>
      </c>
      <c r="BT347" s="244">
        <f t="shared" si="220"/>
        <v>0</v>
      </c>
      <c r="BU347" s="244">
        <f t="shared" si="221"/>
        <v>0</v>
      </c>
      <c r="BV347" s="244">
        <f t="shared" si="222"/>
        <v>0</v>
      </c>
      <c r="BW347" s="244">
        <f t="shared" si="223"/>
        <v>0</v>
      </c>
      <c r="BX347" s="244">
        <f t="shared" si="224"/>
        <v>0</v>
      </c>
      <c r="BY347" s="244"/>
      <c r="BZ347" s="244">
        <f t="shared" si="225"/>
        <v>0</v>
      </c>
      <c r="CA347" s="244">
        <f t="shared" si="226"/>
        <v>0</v>
      </c>
      <c r="CB347" s="244">
        <f t="shared" si="227"/>
        <v>0</v>
      </c>
      <c r="CC347" s="244">
        <f t="shared" si="228"/>
        <v>0</v>
      </c>
      <c r="CD347" s="244">
        <f t="shared" si="229"/>
        <v>0</v>
      </c>
      <c r="CE347" s="244">
        <f t="shared" si="230"/>
        <v>0</v>
      </c>
      <c r="CF347" s="244">
        <f t="shared" si="231"/>
        <v>0</v>
      </c>
      <c r="CG347" s="244">
        <f t="shared" si="232"/>
        <v>0</v>
      </c>
      <c r="CH347" s="244">
        <f t="shared" si="233"/>
        <v>0</v>
      </c>
      <c r="CI347" s="244">
        <f t="shared" si="234"/>
        <v>0</v>
      </c>
      <c r="CJ347" s="244">
        <f t="shared" si="235"/>
        <v>0</v>
      </c>
    </row>
    <row r="348" spans="1:88" ht="60">
      <c r="A348" s="222" t="s">
        <v>3643</v>
      </c>
      <c r="B348" s="232">
        <v>102758</v>
      </c>
      <c r="C348" s="232" t="s">
        <v>2351</v>
      </c>
      <c r="D348" s="232"/>
      <c r="E348" s="232" t="s">
        <v>1664</v>
      </c>
      <c r="F348" s="232" t="s">
        <v>750</v>
      </c>
      <c r="G348" s="232">
        <v>8355</v>
      </c>
      <c r="H348" s="232" t="s">
        <v>2352</v>
      </c>
      <c r="I348" s="232" t="s">
        <v>126</v>
      </c>
      <c r="J348" s="232" t="s">
        <v>700</v>
      </c>
      <c r="K348" s="232" t="s">
        <v>2353</v>
      </c>
      <c r="L348" s="232" t="s">
        <v>2354</v>
      </c>
      <c r="M348" s="232">
        <v>2022</v>
      </c>
      <c r="N348" s="232">
        <v>27072421</v>
      </c>
      <c r="O348" s="239">
        <f t="shared" si="200"/>
        <v>1.652788722911705E-2</v>
      </c>
      <c r="P348" s="232">
        <v>75.34</v>
      </c>
      <c r="Q348" s="232">
        <v>6.33</v>
      </c>
      <c r="R348" s="232">
        <v>0</v>
      </c>
      <c r="S348" s="232">
        <v>0.01</v>
      </c>
      <c r="T348" s="232">
        <v>1.85</v>
      </c>
      <c r="U348" s="232">
        <v>0</v>
      </c>
      <c r="V348" s="232">
        <v>6.1</v>
      </c>
      <c r="W348" s="232">
        <v>10.37</v>
      </c>
      <c r="X348" s="232">
        <v>0</v>
      </c>
      <c r="Y348" s="232">
        <v>0</v>
      </c>
      <c r="Z348" s="232">
        <v>0</v>
      </c>
      <c r="AA348" s="232">
        <v>0</v>
      </c>
      <c r="AB348" s="232"/>
      <c r="AC348" s="232">
        <v>30.28</v>
      </c>
      <c r="AD348" s="232">
        <v>6.33</v>
      </c>
      <c r="AE348" s="232">
        <v>0</v>
      </c>
      <c r="AF348" s="232">
        <v>0.01</v>
      </c>
      <c r="AG348" s="232">
        <v>1.85</v>
      </c>
      <c r="AH348" s="232">
        <v>0</v>
      </c>
      <c r="AI348" s="232">
        <v>10.37</v>
      </c>
      <c r="AJ348" s="232">
        <v>0</v>
      </c>
      <c r="AK348" s="232">
        <v>0</v>
      </c>
      <c r="AL348" s="232">
        <v>0</v>
      </c>
      <c r="AM348" s="232">
        <v>0</v>
      </c>
      <c r="AN348" s="233"/>
      <c r="AO348" s="223">
        <f t="shared" si="198"/>
        <v>45.06</v>
      </c>
      <c r="AP348" s="223">
        <f t="shared" si="198"/>
        <v>0</v>
      </c>
      <c r="AQ348" s="223">
        <f t="shared" si="198"/>
        <v>0</v>
      </c>
      <c r="AR348" s="223">
        <f t="shared" si="197"/>
        <v>0</v>
      </c>
      <c r="AS348" s="223">
        <f t="shared" si="197"/>
        <v>0</v>
      </c>
      <c r="AT348" s="223">
        <f t="shared" si="197"/>
        <v>0</v>
      </c>
      <c r="AU348" s="223">
        <f t="shared" si="199"/>
        <v>0</v>
      </c>
      <c r="AV348" s="223">
        <f t="shared" si="199"/>
        <v>0</v>
      </c>
      <c r="AW348" s="223">
        <f t="shared" si="199"/>
        <v>0</v>
      </c>
      <c r="AX348" s="223">
        <f t="shared" si="199"/>
        <v>0</v>
      </c>
      <c r="AY348" s="223">
        <f t="shared" si="199"/>
        <v>0</v>
      </c>
      <c r="AZ348" s="242"/>
      <c r="BA348" s="244">
        <f t="shared" si="201"/>
        <v>1.2452110238416785</v>
      </c>
      <c r="BB348" s="244">
        <f t="shared" si="202"/>
        <v>0.10462152616031092</v>
      </c>
      <c r="BC348" s="244">
        <f t="shared" si="203"/>
        <v>0</v>
      </c>
      <c r="BD348" s="244">
        <f t="shared" si="204"/>
        <v>1.6527887229117051E-4</v>
      </c>
      <c r="BE348" s="244">
        <f t="shared" si="205"/>
        <v>3.0576591373866542E-2</v>
      </c>
      <c r="BF348" s="244">
        <f t="shared" si="206"/>
        <v>0</v>
      </c>
      <c r="BG348" s="244">
        <f t="shared" si="207"/>
        <v>0.100820112097614</v>
      </c>
      <c r="BH348" s="244">
        <f t="shared" si="208"/>
        <v>0.17139419056594379</v>
      </c>
      <c r="BI348" s="244">
        <f t="shared" si="209"/>
        <v>0</v>
      </c>
      <c r="BJ348" s="244">
        <f t="shared" si="210"/>
        <v>0</v>
      </c>
      <c r="BK348" s="244">
        <f t="shared" si="211"/>
        <v>0</v>
      </c>
      <c r="BL348" s="244">
        <f t="shared" si="212"/>
        <v>0</v>
      </c>
      <c r="BM348" s="244">
        <f t="shared" si="213"/>
        <v>0</v>
      </c>
      <c r="BN348" s="244">
        <f t="shared" si="214"/>
        <v>0.50046442529766433</v>
      </c>
      <c r="BO348" s="244">
        <f t="shared" si="215"/>
        <v>0.10462152616031092</v>
      </c>
      <c r="BP348" s="244">
        <f t="shared" si="216"/>
        <v>0</v>
      </c>
      <c r="BQ348" s="244">
        <f t="shared" si="217"/>
        <v>1.6527887229117051E-4</v>
      </c>
      <c r="BR348" s="244">
        <f t="shared" si="218"/>
        <v>3.0576591373866542E-2</v>
      </c>
      <c r="BS348" s="244">
        <f t="shared" si="219"/>
        <v>0</v>
      </c>
      <c r="BT348" s="244">
        <f t="shared" si="220"/>
        <v>0.17139419056594379</v>
      </c>
      <c r="BU348" s="244">
        <f t="shared" si="221"/>
        <v>0</v>
      </c>
      <c r="BV348" s="244">
        <f t="shared" si="222"/>
        <v>0</v>
      </c>
      <c r="BW348" s="244">
        <f t="shared" si="223"/>
        <v>0</v>
      </c>
      <c r="BX348" s="244">
        <f t="shared" si="224"/>
        <v>0</v>
      </c>
      <c r="BY348" s="244"/>
      <c r="BZ348" s="244">
        <f t="shared" si="225"/>
        <v>0.74474659854401426</v>
      </c>
      <c r="CA348" s="244">
        <f t="shared" si="226"/>
        <v>0</v>
      </c>
      <c r="CB348" s="244">
        <f t="shared" si="227"/>
        <v>0</v>
      </c>
      <c r="CC348" s="244">
        <f t="shared" si="228"/>
        <v>0</v>
      </c>
      <c r="CD348" s="244">
        <f t="shared" si="229"/>
        <v>0</v>
      </c>
      <c r="CE348" s="244">
        <f t="shared" si="230"/>
        <v>0</v>
      </c>
      <c r="CF348" s="244">
        <f t="shared" si="231"/>
        <v>0</v>
      </c>
      <c r="CG348" s="244">
        <f t="shared" si="232"/>
        <v>0</v>
      </c>
      <c r="CH348" s="244">
        <f t="shared" si="233"/>
        <v>0</v>
      </c>
      <c r="CI348" s="244">
        <f t="shared" si="234"/>
        <v>0</v>
      </c>
      <c r="CJ348" s="244">
        <f t="shared" si="235"/>
        <v>0</v>
      </c>
    </row>
    <row r="349" spans="1:88" ht="90">
      <c r="A349" s="222" t="s">
        <v>3643</v>
      </c>
      <c r="B349" s="232">
        <v>112525</v>
      </c>
      <c r="C349" s="232" t="s">
        <v>2355</v>
      </c>
      <c r="D349" s="232"/>
      <c r="E349" s="232" t="s">
        <v>2356</v>
      </c>
      <c r="F349" s="232"/>
      <c r="G349" s="232">
        <v>8580</v>
      </c>
      <c r="H349" s="232" t="s">
        <v>1450</v>
      </c>
      <c r="I349" s="232" t="s">
        <v>126</v>
      </c>
      <c r="J349" s="232" t="s">
        <v>700</v>
      </c>
      <c r="K349" s="232" t="s">
        <v>2357</v>
      </c>
      <c r="L349" s="232" t="s">
        <v>2358</v>
      </c>
      <c r="M349" s="232">
        <v>2022</v>
      </c>
      <c r="N349" s="232">
        <v>1037937</v>
      </c>
      <c r="O349" s="239">
        <f t="shared" si="200"/>
        <v>6.336672175321174E-4</v>
      </c>
      <c r="P349" s="232">
        <v>89.72</v>
      </c>
      <c r="Q349" s="232">
        <v>3.63</v>
      </c>
      <c r="R349" s="232">
        <v>0</v>
      </c>
      <c r="S349" s="232">
        <v>0</v>
      </c>
      <c r="T349" s="232">
        <v>0.55000000000000004</v>
      </c>
      <c r="U349" s="232">
        <v>0</v>
      </c>
      <c r="V349" s="232">
        <v>6.1</v>
      </c>
      <c r="W349" s="232">
        <v>0</v>
      </c>
      <c r="X349" s="232">
        <v>0</v>
      </c>
      <c r="Y349" s="232">
        <v>0</v>
      </c>
      <c r="Z349" s="232">
        <v>0</v>
      </c>
      <c r="AA349" s="232">
        <v>0</v>
      </c>
      <c r="AB349" s="232"/>
      <c r="AC349" s="232">
        <v>50.31</v>
      </c>
      <c r="AD349" s="232">
        <v>3.63</v>
      </c>
      <c r="AE349" s="232">
        <v>0</v>
      </c>
      <c r="AF349" s="232">
        <v>0</v>
      </c>
      <c r="AG349" s="232">
        <v>0.55000000000000004</v>
      </c>
      <c r="AH349" s="232">
        <v>0</v>
      </c>
      <c r="AI349" s="232">
        <v>0</v>
      </c>
      <c r="AJ349" s="232">
        <v>0</v>
      </c>
      <c r="AK349" s="232">
        <v>0</v>
      </c>
      <c r="AL349" s="232">
        <v>0</v>
      </c>
      <c r="AM349" s="232">
        <v>0</v>
      </c>
      <c r="AN349" s="233"/>
      <c r="AO349" s="223">
        <f t="shared" si="198"/>
        <v>39.409999999999997</v>
      </c>
      <c r="AP349" s="223">
        <f t="shared" si="198"/>
        <v>0</v>
      </c>
      <c r="AQ349" s="223">
        <f t="shared" si="198"/>
        <v>0</v>
      </c>
      <c r="AR349" s="223">
        <f t="shared" si="197"/>
        <v>0</v>
      </c>
      <c r="AS349" s="223">
        <f t="shared" si="197"/>
        <v>0</v>
      </c>
      <c r="AT349" s="223">
        <f t="shared" si="197"/>
        <v>0</v>
      </c>
      <c r="AU349" s="223">
        <f t="shared" si="199"/>
        <v>0</v>
      </c>
      <c r="AV349" s="223">
        <f t="shared" si="199"/>
        <v>0</v>
      </c>
      <c r="AW349" s="223">
        <f t="shared" si="199"/>
        <v>0</v>
      </c>
      <c r="AX349" s="223">
        <f t="shared" si="199"/>
        <v>0</v>
      </c>
      <c r="AY349" s="223">
        <f t="shared" si="199"/>
        <v>0</v>
      </c>
      <c r="AZ349" s="242"/>
      <c r="BA349" s="244">
        <f t="shared" si="201"/>
        <v>5.6852622756981573E-2</v>
      </c>
      <c r="BB349" s="244">
        <f t="shared" si="202"/>
        <v>2.300211999641586E-3</v>
      </c>
      <c r="BC349" s="244">
        <f t="shared" si="203"/>
        <v>0</v>
      </c>
      <c r="BD349" s="244">
        <f t="shared" si="204"/>
        <v>0</v>
      </c>
      <c r="BE349" s="244">
        <f t="shared" si="205"/>
        <v>3.485169696426646E-4</v>
      </c>
      <c r="BF349" s="244">
        <f t="shared" si="206"/>
        <v>0</v>
      </c>
      <c r="BG349" s="244">
        <f t="shared" si="207"/>
        <v>3.8653700269459159E-3</v>
      </c>
      <c r="BH349" s="244">
        <f t="shared" si="208"/>
        <v>0</v>
      </c>
      <c r="BI349" s="244">
        <f t="shared" si="209"/>
        <v>0</v>
      </c>
      <c r="BJ349" s="244">
        <f t="shared" si="210"/>
        <v>0</v>
      </c>
      <c r="BK349" s="244">
        <f t="shared" si="211"/>
        <v>0</v>
      </c>
      <c r="BL349" s="244">
        <f t="shared" si="212"/>
        <v>0</v>
      </c>
      <c r="BM349" s="244">
        <f t="shared" si="213"/>
        <v>0</v>
      </c>
      <c r="BN349" s="244">
        <f t="shared" si="214"/>
        <v>3.1879797714040828E-2</v>
      </c>
      <c r="BO349" s="244">
        <f t="shared" si="215"/>
        <v>2.300211999641586E-3</v>
      </c>
      <c r="BP349" s="244">
        <f t="shared" si="216"/>
        <v>0</v>
      </c>
      <c r="BQ349" s="244">
        <f t="shared" si="217"/>
        <v>0</v>
      </c>
      <c r="BR349" s="244">
        <f t="shared" si="218"/>
        <v>3.485169696426646E-4</v>
      </c>
      <c r="BS349" s="244">
        <f t="shared" si="219"/>
        <v>0</v>
      </c>
      <c r="BT349" s="244">
        <f t="shared" si="220"/>
        <v>0</v>
      </c>
      <c r="BU349" s="244">
        <f t="shared" si="221"/>
        <v>0</v>
      </c>
      <c r="BV349" s="244">
        <f t="shared" si="222"/>
        <v>0</v>
      </c>
      <c r="BW349" s="244">
        <f t="shared" si="223"/>
        <v>0</v>
      </c>
      <c r="BX349" s="244">
        <f t="shared" si="224"/>
        <v>0</v>
      </c>
      <c r="BY349" s="244"/>
      <c r="BZ349" s="244">
        <f t="shared" si="225"/>
        <v>2.4972825042940745E-2</v>
      </c>
      <c r="CA349" s="244">
        <f t="shared" si="226"/>
        <v>0</v>
      </c>
      <c r="CB349" s="244">
        <f t="shared" si="227"/>
        <v>0</v>
      </c>
      <c r="CC349" s="244">
        <f t="shared" si="228"/>
        <v>0</v>
      </c>
      <c r="CD349" s="244">
        <f t="shared" si="229"/>
        <v>0</v>
      </c>
      <c r="CE349" s="244">
        <f t="shared" si="230"/>
        <v>0</v>
      </c>
      <c r="CF349" s="244">
        <f t="shared" si="231"/>
        <v>0</v>
      </c>
      <c r="CG349" s="244">
        <f t="shared" si="232"/>
        <v>0</v>
      </c>
      <c r="CH349" s="244">
        <f t="shared" si="233"/>
        <v>0</v>
      </c>
      <c r="CI349" s="244">
        <f t="shared" si="234"/>
        <v>0</v>
      </c>
      <c r="CJ349" s="244">
        <f t="shared" si="235"/>
        <v>0</v>
      </c>
    </row>
    <row r="350" spans="1:88" ht="60">
      <c r="A350" s="222" t="s">
        <v>3643</v>
      </c>
      <c r="B350" s="232">
        <v>101500</v>
      </c>
      <c r="C350" s="232" t="s">
        <v>2359</v>
      </c>
      <c r="D350" s="232"/>
      <c r="E350" s="232" t="s">
        <v>2360</v>
      </c>
      <c r="F350" s="232"/>
      <c r="G350" s="232">
        <v>3995</v>
      </c>
      <c r="H350" s="232" t="s">
        <v>2361</v>
      </c>
      <c r="I350" s="232" t="s">
        <v>128</v>
      </c>
      <c r="J350" s="232" t="s">
        <v>700</v>
      </c>
      <c r="K350" s="232" t="s">
        <v>2362</v>
      </c>
      <c r="L350" s="232" t="s">
        <v>2363</v>
      </c>
      <c r="M350" s="232">
        <v>2022</v>
      </c>
      <c r="N350" s="232">
        <v>20645361</v>
      </c>
      <c r="O350" s="239">
        <f t="shared" si="200"/>
        <v>9.3389193138251926E-3</v>
      </c>
      <c r="P350" s="232">
        <v>0.5</v>
      </c>
      <c r="Q350" s="232">
        <v>1.5</v>
      </c>
      <c r="R350" s="232">
        <v>0</v>
      </c>
      <c r="S350" s="232">
        <v>0</v>
      </c>
      <c r="T350" s="232">
        <v>0</v>
      </c>
      <c r="U350" s="232">
        <v>0</v>
      </c>
      <c r="V350" s="232">
        <v>6.1</v>
      </c>
      <c r="W350" s="232">
        <v>91.9</v>
      </c>
      <c r="X350" s="232">
        <v>0</v>
      </c>
      <c r="Y350" s="232">
        <v>0</v>
      </c>
      <c r="Z350" s="232">
        <v>0</v>
      </c>
      <c r="AA350" s="232">
        <v>0</v>
      </c>
      <c r="AB350" s="232"/>
      <c r="AC350" s="232">
        <v>0.5</v>
      </c>
      <c r="AD350" s="232">
        <v>1.5</v>
      </c>
      <c r="AE350" s="232">
        <v>0</v>
      </c>
      <c r="AF350" s="232">
        <v>0</v>
      </c>
      <c r="AG350" s="232">
        <v>0</v>
      </c>
      <c r="AH350" s="232">
        <v>0</v>
      </c>
      <c r="AI350" s="232">
        <v>91.9</v>
      </c>
      <c r="AJ350" s="232">
        <v>0</v>
      </c>
      <c r="AK350" s="232">
        <v>0</v>
      </c>
      <c r="AL350" s="232">
        <v>0</v>
      </c>
      <c r="AM350" s="232">
        <v>0</v>
      </c>
      <c r="AN350" s="233"/>
      <c r="AO350" s="223">
        <f t="shared" si="198"/>
        <v>0</v>
      </c>
      <c r="AP350" s="223">
        <f t="shared" si="198"/>
        <v>0</v>
      </c>
      <c r="AQ350" s="223">
        <f t="shared" si="198"/>
        <v>0</v>
      </c>
      <c r="AR350" s="223">
        <f t="shared" si="197"/>
        <v>0</v>
      </c>
      <c r="AS350" s="223">
        <f t="shared" si="197"/>
        <v>0</v>
      </c>
      <c r="AT350" s="223">
        <f t="shared" si="197"/>
        <v>0</v>
      </c>
      <c r="AU350" s="223">
        <f t="shared" si="199"/>
        <v>0</v>
      </c>
      <c r="AV350" s="223">
        <f t="shared" si="199"/>
        <v>0</v>
      </c>
      <c r="AW350" s="223">
        <f t="shared" si="199"/>
        <v>0</v>
      </c>
      <c r="AX350" s="223">
        <f t="shared" si="199"/>
        <v>0</v>
      </c>
      <c r="AY350" s="223">
        <f t="shared" si="199"/>
        <v>0</v>
      </c>
      <c r="AZ350" s="242"/>
      <c r="BA350" s="244">
        <f t="shared" si="201"/>
        <v>4.6694596569125963E-3</v>
      </c>
      <c r="BB350" s="244">
        <f t="shared" si="202"/>
        <v>1.4008378970737789E-2</v>
      </c>
      <c r="BC350" s="244">
        <f t="shared" si="203"/>
        <v>0</v>
      </c>
      <c r="BD350" s="244">
        <f t="shared" si="204"/>
        <v>0</v>
      </c>
      <c r="BE350" s="244">
        <f t="shared" si="205"/>
        <v>0</v>
      </c>
      <c r="BF350" s="244">
        <f t="shared" si="206"/>
        <v>0</v>
      </c>
      <c r="BG350" s="244">
        <f t="shared" si="207"/>
        <v>5.6967407814333675E-2</v>
      </c>
      <c r="BH350" s="244">
        <f t="shared" si="208"/>
        <v>0.85824668494053524</v>
      </c>
      <c r="BI350" s="244">
        <f t="shared" si="209"/>
        <v>0</v>
      </c>
      <c r="BJ350" s="244">
        <f t="shared" si="210"/>
        <v>0</v>
      </c>
      <c r="BK350" s="244">
        <f t="shared" si="211"/>
        <v>0</v>
      </c>
      <c r="BL350" s="244">
        <f t="shared" si="212"/>
        <v>0</v>
      </c>
      <c r="BM350" s="244">
        <f t="shared" si="213"/>
        <v>0</v>
      </c>
      <c r="BN350" s="244">
        <f t="shared" si="214"/>
        <v>4.6694596569125963E-3</v>
      </c>
      <c r="BO350" s="244">
        <f t="shared" si="215"/>
        <v>1.4008378970737789E-2</v>
      </c>
      <c r="BP350" s="244">
        <f t="shared" si="216"/>
        <v>0</v>
      </c>
      <c r="BQ350" s="244">
        <f t="shared" si="217"/>
        <v>0</v>
      </c>
      <c r="BR350" s="244">
        <f t="shared" si="218"/>
        <v>0</v>
      </c>
      <c r="BS350" s="244">
        <f t="shared" si="219"/>
        <v>0</v>
      </c>
      <c r="BT350" s="244">
        <f t="shared" si="220"/>
        <v>0.85824668494053524</v>
      </c>
      <c r="BU350" s="244">
        <f t="shared" si="221"/>
        <v>0</v>
      </c>
      <c r="BV350" s="244">
        <f t="shared" si="222"/>
        <v>0</v>
      </c>
      <c r="BW350" s="244">
        <f t="shared" si="223"/>
        <v>0</v>
      </c>
      <c r="BX350" s="244">
        <f t="shared" si="224"/>
        <v>0</v>
      </c>
      <c r="BY350" s="244"/>
      <c r="BZ350" s="244">
        <f t="shared" si="225"/>
        <v>0</v>
      </c>
      <c r="CA350" s="244">
        <f t="shared" si="226"/>
        <v>0</v>
      </c>
      <c r="CB350" s="244">
        <f t="shared" si="227"/>
        <v>0</v>
      </c>
      <c r="CC350" s="244">
        <f t="shared" si="228"/>
        <v>0</v>
      </c>
      <c r="CD350" s="244">
        <f t="shared" si="229"/>
        <v>0</v>
      </c>
      <c r="CE350" s="244">
        <f t="shared" si="230"/>
        <v>0</v>
      </c>
      <c r="CF350" s="244">
        <f t="shared" si="231"/>
        <v>0</v>
      </c>
      <c r="CG350" s="244">
        <f t="shared" si="232"/>
        <v>0</v>
      </c>
      <c r="CH350" s="244">
        <f t="shared" si="233"/>
        <v>0</v>
      </c>
      <c r="CI350" s="244">
        <f t="shared" si="234"/>
        <v>0</v>
      </c>
      <c r="CJ350" s="244">
        <f t="shared" si="235"/>
        <v>0</v>
      </c>
    </row>
    <row r="351" spans="1:88" ht="60">
      <c r="A351" s="222" t="s">
        <v>3643</v>
      </c>
      <c r="B351" s="232">
        <v>102322</v>
      </c>
      <c r="C351" s="232" t="s">
        <v>2364</v>
      </c>
      <c r="D351" s="232"/>
      <c r="E351" s="232" t="s">
        <v>2365</v>
      </c>
      <c r="F351" s="232" t="s">
        <v>2366</v>
      </c>
      <c r="G351" s="232">
        <v>8807</v>
      </c>
      <c r="H351" s="232" t="s">
        <v>2367</v>
      </c>
      <c r="I351" s="232" t="s">
        <v>949</v>
      </c>
      <c r="J351" s="232" t="s">
        <v>700</v>
      </c>
      <c r="K351" s="232" t="s">
        <v>2368</v>
      </c>
      <c r="L351" s="232" t="s">
        <v>2369</v>
      </c>
      <c r="M351" s="232">
        <v>2022</v>
      </c>
      <c r="N351" s="232">
        <v>166276749</v>
      </c>
      <c r="O351" s="239">
        <f t="shared" si="200"/>
        <v>0.20716101041825591</v>
      </c>
      <c r="P351" s="232">
        <v>78.8</v>
      </c>
      <c r="Q351" s="232">
        <v>0.4</v>
      </c>
      <c r="R351" s="232">
        <v>0</v>
      </c>
      <c r="S351" s="232">
        <v>4.8</v>
      </c>
      <c r="T351" s="232">
        <v>0</v>
      </c>
      <c r="U351" s="232">
        <v>0</v>
      </c>
      <c r="V351" s="232">
        <v>6.1</v>
      </c>
      <c r="W351" s="232">
        <v>9.9</v>
      </c>
      <c r="X351" s="232">
        <v>0</v>
      </c>
      <c r="Y351" s="232">
        <v>0</v>
      </c>
      <c r="Z351" s="232">
        <v>0</v>
      </c>
      <c r="AA351" s="232">
        <v>0</v>
      </c>
      <c r="AB351" s="232"/>
      <c r="AC351" s="232">
        <v>78.8</v>
      </c>
      <c r="AD351" s="232">
        <v>0.4</v>
      </c>
      <c r="AE351" s="232">
        <v>0</v>
      </c>
      <c r="AF351" s="232">
        <v>4.8</v>
      </c>
      <c r="AG351" s="232">
        <v>0</v>
      </c>
      <c r="AH351" s="232">
        <v>0</v>
      </c>
      <c r="AI351" s="232">
        <v>9.9</v>
      </c>
      <c r="AJ351" s="232">
        <v>0</v>
      </c>
      <c r="AK351" s="232">
        <v>0</v>
      </c>
      <c r="AL351" s="232">
        <v>0</v>
      </c>
      <c r="AM351" s="232">
        <v>0</v>
      </c>
      <c r="AN351" s="233"/>
      <c r="AO351" s="223">
        <f t="shared" si="198"/>
        <v>0</v>
      </c>
      <c r="AP351" s="223">
        <f t="shared" si="198"/>
        <v>0</v>
      </c>
      <c r="AQ351" s="223">
        <f t="shared" si="198"/>
        <v>0</v>
      </c>
      <c r="AR351" s="223">
        <f t="shared" si="197"/>
        <v>0</v>
      </c>
      <c r="AS351" s="223">
        <f t="shared" si="197"/>
        <v>0</v>
      </c>
      <c r="AT351" s="223">
        <f t="shared" si="197"/>
        <v>0</v>
      </c>
      <c r="AU351" s="223">
        <f t="shared" si="199"/>
        <v>0</v>
      </c>
      <c r="AV351" s="223">
        <f t="shared" si="199"/>
        <v>0</v>
      </c>
      <c r="AW351" s="223">
        <f t="shared" si="199"/>
        <v>0</v>
      </c>
      <c r="AX351" s="223">
        <f t="shared" si="199"/>
        <v>0</v>
      </c>
      <c r="AY351" s="223">
        <f t="shared" si="199"/>
        <v>0</v>
      </c>
      <c r="AZ351" s="242"/>
      <c r="BA351" s="244">
        <f t="shared" si="201"/>
        <v>16.324287620958565</v>
      </c>
      <c r="BB351" s="244">
        <f t="shared" si="202"/>
        <v>8.2864404167302369E-2</v>
      </c>
      <c r="BC351" s="244">
        <f t="shared" si="203"/>
        <v>0</v>
      </c>
      <c r="BD351" s="244">
        <f t="shared" si="204"/>
        <v>0.99437285000762832</v>
      </c>
      <c r="BE351" s="244">
        <f t="shared" si="205"/>
        <v>0</v>
      </c>
      <c r="BF351" s="244">
        <f t="shared" si="206"/>
        <v>0</v>
      </c>
      <c r="BG351" s="244">
        <f t="shared" si="207"/>
        <v>1.2636821635513609</v>
      </c>
      <c r="BH351" s="244">
        <f t="shared" si="208"/>
        <v>2.0508940031407334</v>
      </c>
      <c r="BI351" s="244">
        <f t="shared" si="209"/>
        <v>0</v>
      </c>
      <c r="BJ351" s="244">
        <f t="shared" si="210"/>
        <v>0</v>
      </c>
      <c r="BK351" s="244">
        <f t="shared" si="211"/>
        <v>0</v>
      </c>
      <c r="BL351" s="244">
        <f t="shared" si="212"/>
        <v>0</v>
      </c>
      <c r="BM351" s="244">
        <f t="shared" si="213"/>
        <v>0</v>
      </c>
      <c r="BN351" s="244">
        <f t="shared" si="214"/>
        <v>16.324287620958565</v>
      </c>
      <c r="BO351" s="244">
        <f t="shared" si="215"/>
        <v>8.2864404167302369E-2</v>
      </c>
      <c r="BP351" s="244">
        <f t="shared" si="216"/>
        <v>0</v>
      </c>
      <c r="BQ351" s="244">
        <f t="shared" si="217"/>
        <v>0.99437285000762832</v>
      </c>
      <c r="BR351" s="244">
        <f t="shared" si="218"/>
        <v>0</v>
      </c>
      <c r="BS351" s="244">
        <f t="shared" si="219"/>
        <v>0</v>
      </c>
      <c r="BT351" s="244">
        <f t="shared" si="220"/>
        <v>2.0508940031407334</v>
      </c>
      <c r="BU351" s="244">
        <f t="shared" si="221"/>
        <v>0</v>
      </c>
      <c r="BV351" s="244">
        <f t="shared" si="222"/>
        <v>0</v>
      </c>
      <c r="BW351" s="244">
        <f t="shared" si="223"/>
        <v>0</v>
      </c>
      <c r="BX351" s="244">
        <f t="shared" si="224"/>
        <v>0</v>
      </c>
      <c r="BY351" s="244"/>
      <c r="BZ351" s="244">
        <f t="shared" si="225"/>
        <v>0</v>
      </c>
      <c r="CA351" s="244">
        <f t="shared" si="226"/>
        <v>0</v>
      </c>
      <c r="CB351" s="244">
        <f t="shared" si="227"/>
        <v>0</v>
      </c>
      <c r="CC351" s="244">
        <f t="shared" si="228"/>
        <v>0</v>
      </c>
      <c r="CD351" s="244">
        <f t="shared" si="229"/>
        <v>0</v>
      </c>
      <c r="CE351" s="244">
        <f t="shared" si="230"/>
        <v>0</v>
      </c>
      <c r="CF351" s="244">
        <f t="shared" si="231"/>
        <v>0</v>
      </c>
      <c r="CG351" s="244">
        <f t="shared" si="232"/>
        <v>0</v>
      </c>
      <c r="CH351" s="244">
        <f t="shared" si="233"/>
        <v>0</v>
      </c>
      <c r="CI351" s="244">
        <f t="shared" si="234"/>
        <v>0</v>
      </c>
      <c r="CJ351" s="244">
        <f t="shared" si="235"/>
        <v>0</v>
      </c>
    </row>
    <row r="352" spans="1:88" ht="60">
      <c r="A352" s="222" t="s">
        <v>3643</v>
      </c>
      <c r="B352" s="232">
        <v>107767</v>
      </c>
      <c r="C352" s="232" t="s">
        <v>2370</v>
      </c>
      <c r="D352" s="232"/>
      <c r="E352" s="232" t="s">
        <v>2371</v>
      </c>
      <c r="F352" s="232" t="s">
        <v>2001</v>
      </c>
      <c r="G352" s="232">
        <v>8853</v>
      </c>
      <c r="H352" s="232" t="s">
        <v>2372</v>
      </c>
      <c r="I352" s="232" t="s">
        <v>949</v>
      </c>
      <c r="J352" s="232" t="s">
        <v>700</v>
      </c>
      <c r="K352" s="232" t="s">
        <v>2373</v>
      </c>
      <c r="L352" s="232" t="s">
        <v>2374</v>
      </c>
      <c r="M352" s="232">
        <v>2022</v>
      </c>
      <c r="N352" s="232">
        <v>41135465</v>
      </c>
      <c r="O352" s="239">
        <f t="shared" si="200"/>
        <v>5.1249886377227646E-2</v>
      </c>
      <c r="P352" s="232">
        <v>93.34</v>
      </c>
      <c r="Q352" s="232">
        <v>0.56000000000000005</v>
      </c>
      <c r="R352" s="232">
        <v>0</v>
      </c>
      <c r="S352" s="232">
        <v>0</v>
      </c>
      <c r="T352" s="232">
        <v>0</v>
      </c>
      <c r="U352" s="232">
        <v>0</v>
      </c>
      <c r="V352" s="232">
        <v>6.1</v>
      </c>
      <c r="W352" s="232">
        <v>0</v>
      </c>
      <c r="X352" s="232">
        <v>0</v>
      </c>
      <c r="Y352" s="232">
        <v>0</v>
      </c>
      <c r="Z352" s="232">
        <v>0</v>
      </c>
      <c r="AA352" s="232">
        <v>0</v>
      </c>
      <c r="AB352" s="232"/>
      <c r="AC352" s="232">
        <v>14.28</v>
      </c>
      <c r="AD352" s="232">
        <v>0.56000000000000005</v>
      </c>
      <c r="AE352" s="232">
        <v>0</v>
      </c>
      <c r="AF352" s="232">
        <v>0</v>
      </c>
      <c r="AG352" s="232">
        <v>0</v>
      </c>
      <c r="AH352" s="232">
        <v>0</v>
      </c>
      <c r="AI352" s="232">
        <v>0</v>
      </c>
      <c r="AJ352" s="232">
        <v>0</v>
      </c>
      <c r="AK352" s="232">
        <v>0</v>
      </c>
      <c r="AL352" s="232">
        <v>0</v>
      </c>
      <c r="AM352" s="232">
        <v>0</v>
      </c>
      <c r="AN352" s="233"/>
      <c r="AO352" s="223">
        <f t="shared" si="198"/>
        <v>79.06</v>
      </c>
      <c r="AP352" s="223">
        <f t="shared" si="198"/>
        <v>0</v>
      </c>
      <c r="AQ352" s="223">
        <f t="shared" si="198"/>
        <v>0</v>
      </c>
      <c r="AR352" s="223">
        <f t="shared" si="197"/>
        <v>0</v>
      </c>
      <c r="AS352" s="223">
        <f t="shared" si="197"/>
        <v>0</v>
      </c>
      <c r="AT352" s="223">
        <f t="shared" si="197"/>
        <v>0</v>
      </c>
      <c r="AU352" s="223">
        <f t="shared" si="199"/>
        <v>0</v>
      </c>
      <c r="AV352" s="223">
        <f t="shared" si="199"/>
        <v>0</v>
      </c>
      <c r="AW352" s="223">
        <f t="shared" si="199"/>
        <v>0</v>
      </c>
      <c r="AX352" s="223">
        <f t="shared" si="199"/>
        <v>0</v>
      </c>
      <c r="AY352" s="223">
        <f t="shared" si="199"/>
        <v>0</v>
      </c>
      <c r="AZ352" s="242"/>
      <c r="BA352" s="244">
        <f t="shared" si="201"/>
        <v>4.7836643944504287</v>
      </c>
      <c r="BB352" s="244">
        <f t="shared" si="202"/>
        <v>2.8699936371247486E-2</v>
      </c>
      <c r="BC352" s="244">
        <f t="shared" si="203"/>
        <v>0</v>
      </c>
      <c r="BD352" s="244">
        <f t="shared" si="204"/>
        <v>0</v>
      </c>
      <c r="BE352" s="244">
        <f t="shared" si="205"/>
        <v>0</v>
      </c>
      <c r="BF352" s="244">
        <f t="shared" si="206"/>
        <v>0</v>
      </c>
      <c r="BG352" s="244">
        <f t="shared" si="207"/>
        <v>0.31262430690108861</v>
      </c>
      <c r="BH352" s="244">
        <f t="shared" si="208"/>
        <v>0</v>
      </c>
      <c r="BI352" s="244">
        <f t="shared" si="209"/>
        <v>0</v>
      </c>
      <c r="BJ352" s="244">
        <f t="shared" si="210"/>
        <v>0</v>
      </c>
      <c r="BK352" s="244">
        <f t="shared" si="211"/>
        <v>0</v>
      </c>
      <c r="BL352" s="244">
        <f t="shared" si="212"/>
        <v>0</v>
      </c>
      <c r="BM352" s="244">
        <f t="shared" si="213"/>
        <v>0</v>
      </c>
      <c r="BN352" s="244">
        <f t="shared" si="214"/>
        <v>0.73184837746681075</v>
      </c>
      <c r="BO352" s="244">
        <f t="shared" si="215"/>
        <v>2.8699936371247486E-2</v>
      </c>
      <c r="BP352" s="244">
        <f t="shared" si="216"/>
        <v>0</v>
      </c>
      <c r="BQ352" s="244">
        <f t="shared" si="217"/>
        <v>0</v>
      </c>
      <c r="BR352" s="244">
        <f t="shared" si="218"/>
        <v>0</v>
      </c>
      <c r="BS352" s="244">
        <f t="shared" si="219"/>
        <v>0</v>
      </c>
      <c r="BT352" s="244">
        <f t="shared" si="220"/>
        <v>0</v>
      </c>
      <c r="BU352" s="244">
        <f t="shared" si="221"/>
        <v>0</v>
      </c>
      <c r="BV352" s="244">
        <f t="shared" si="222"/>
        <v>0</v>
      </c>
      <c r="BW352" s="244">
        <f t="shared" si="223"/>
        <v>0</v>
      </c>
      <c r="BX352" s="244">
        <f t="shared" si="224"/>
        <v>0</v>
      </c>
      <c r="BY352" s="244"/>
      <c r="BZ352" s="244">
        <f t="shared" si="225"/>
        <v>4.0518160169836177</v>
      </c>
      <c r="CA352" s="244">
        <f t="shared" si="226"/>
        <v>0</v>
      </c>
      <c r="CB352" s="244">
        <f t="shared" si="227"/>
        <v>0</v>
      </c>
      <c r="CC352" s="244">
        <f t="shared" si="228"/>
        <v>0</v>
      </c>
      <c r="CD352" s="244">
        <f t="shared" si="229"/>
        <v>0</v>
      </c>
      <c r="CE352" s="244">
        <f t="shared" si="230"/>
        <v>0</v>
      </c>
      <c r="CF352" s="244">
        <f t="shared" si="231"/>
        <v>0</v>
      </c>
      <c r="CG352" s="244">
        <f t="shared" si="232"/>
        <v>0</v>
      </c>
      <c r="CH352" s="244">
        <f t="shared" si="233"/>
        <v>0</v>
      </c>
      <c r="CI352" s="244">
        <f t="shared" si="234"/>
        <v>0</v>
      </c>
      <c r="CJ352" s="244">
        <f t="shared" si="235"/>
        <v>0</v>
      </c>
    </row>
    <row r="353" spans="1:88" ht="60">
      <c r="A353" s="222" t="s">
        <v>3643</v>
      </c>
      <c r="B353" s="232">
        <v>95157</v>
      </c>
      <c r="C353" s="232" t="s">
        <v>2375</v>
      </c>
      <c r="D353" s="232"/>
      <c r="E353" s="232" t="s">
        <v>2376</v>
      </c>
      <c r="F353" s="232"/>
      <c r="G353" s="232">
        <v>8312</v>
      </c>
      <c r="H353" s="232" t="s">
        <v>2377</v>
      </c>
      <c r="I353" s="232" t="s">
        <v>129</v>
      </c>
      <c r="J353" s="232" t="s">
        <v>700</v>
      </c>
      <c r="K353" s="232" t="s">
        <v>2378</v>
      </c>
      <c r="L353" s="232" t="s">
        <v>2379</v>
      </c>
      <c r="M353" s="232">
        <v>2022</v>
      </c>
      <c r="N353" s="232">
        <v>22443877</v>
      </c>
      <c r="O353" s="239">
        <f t="shared" si="200"/>
        <v>2.6203206410074097E-3</v>
      </c>
      <c r="P353" s="232">
        <v>87.41</v>
      </c>
      <c r="Q353" s="232">
        <v>2.09</v>
      </c>
      <c r="R353" s="232">
        <v>2.77</v>
      </c>
      <c r="S353" s="232">
        <v>0</v>
      </c>
      <c r="T353" s="232">
        <v>1.63</v>
      </c>
      <c r="U353" s="232">
        <v>0</v>
      </c>
      <c r="V353" s="232">
        <v>6.1</v>
      </c>
      <c r="W353" s="232">
        <v>0</v>
      </c>
      <c r="X353" s="232">
        <v>0</v>
      </c>
      <c r="Y353" s="232">
        <v>0</v>
      </c>
      <c r="Z353" s="232">
        <v>0</v>
      </c>
      <c r="AA353" s="232">
        <v>0</v>
      </c>
      <c r="AB353" s="232"/>
      <c r="AC353" s="232">
        <v>0</v>
      </c>
      <c r="AD353" s="232">
        <v>2.09</v>
      </c>
      <c r="AE353" s="232">
        <v>0</v>
      </c>
      <c r="AF353" s="232">
        <v>0</v>
      </c>
      <c r="AG353" s="232">
        <v>1.63</v>
      </c>
      <c r="AH353" s="232">
        <v>0</v>
      </c>
      <c r="AI353" s="232">
        <v>0</v>
      </c>
      <c r="AJ353" s="232">
        <v>0</v>
      </c>
      <c r="AK353" s="232">
        <v>0</v>
      </c>
      <c r="AL353" s="232">
        <v>0</v>
      </c>
      <c r="AM353" s="232">
        <v>0</v>
      </c>
      <c r="AN353" s="233"/>
      <c r="AO353" s="223">
        <f t="shared" si="198"/>
        <v>87.41</v>
      </c>
      <c r="AP353" s="223">
        <f t="shared" si="198"/>
        <v>0</v>
      </c>
      <c r="AQ353" s="223">
        <f t="shared" si="198"/>
        <v>2.77</v>
      </c>
      <c r="AR353" s="223">
        <f t="shared" si="197"/>
        <v>0</v>
      </c>
      <c r="AS353" s="223">
        <f t="shared" si="197"/>
        <v>0</v>
      </c>
      <c r="AT353" s="223">
        <f t="shared" si="197"/>
        <v>0</v>
      </c>
      <c r="AU353" s="223">
        <f t="shared" si="199"/>
        <v>0</v>
      </c>
      <c r="AV353" s="223">
        <f t="shared" si="199"/>
        <v>0</v>
      </c>
      <c r="AW353" s="223">
        <f t="shared" si="199"/>
        <v>0</v>
      </c>
      <c r="AX353" s="223">
        <f t="shared" si="199"/>
        <v>0</v>
      </c>
      <c r="AY353" s="223">
        <f t="shared" si="199"/>
        <v>0</v>
      </c>
      <c r="AZ353" s="242"/>
      <c r="BA353" s="244">
        <f t="shared" si="201"/>
        <v>0.22904222723045767</v>
      </c>
      <c r="BB353" s="244">
        <f t="shared" si="202"/>
        <v>5.4764701397054857E-3</v>
      </c>
      <c r="BC353" s="244">
        <f t="shared" si="203"/>
        <v>7.2582881755905247E-3</v>
      </c>
      <c r="BD353" s="244">
        <f t="shared" si="204"/>
        <v>0</v>
      </c>
      <c r="BE353" s="244">
        <f t="shared" si="205"/>
        <v>4.2711226448420778E-3</v>
      </c>
      <c r="BF353" s="244">
        <f t="shared" si="206"/>
        <v>0</v>
      </c>
      <c r="BG353" s="244">
        <f t="shared" si="207"/>
        <v>1.5983955910145196E-2</v>
      </c>
      <c r="BH353" s="244">
        <f t="shared" si="208"/>
        <v>0</v>
      </c>
      <c r="BI353" s="244">
        <f t="shared" si="209"/>
        <v>0</v>
      </c>
      <c r="BJ353" s="244">
        <f t="shared" si="210"/>
        <v>0</v>
      </c>
      <c r="BK353" s="244">
        <f t="shared" si="211"/>
        <v>0</v>
      </c>
      <c r="BL353" s="244">
        <f t="shared" si="212"/>
        <v>0</v>
      </c>
      <c r="BM353" s="244">
        <f t="shared" si="213"/>
        <v>0</v>
      </c>
      <c r="BN353" s="244">
        <f t="shared" si="214"/>
        <v>0</v>
      </c>
      <c r="BO353" s="244">
        <f t="shared" si="215"/>
        <v>5.4764701397054857E-3</v>
      </c>
      <c r="BP353" s="244">
        <f t="shared" si="216"/>
        <v>0</v>
      </c>
      <c r="BQ353" s="244">
        <f t="shared" si="217"/>
        <v>0</v>
      </c>
      <c r="BR353" s="244">
        <f t="shared" si="218"/>
        <v>4.2711226448420778E-3</v>
      </c>
      <c r="BS353" s="244">
        <f t="shared" si="219"/>
        <v>0</v>
      </c>
      <c r="BT353" s="244">
        <f t="shared" si="220"/>
        <v>0</v>
      </c>
      <c r="BU353" s="244">
        <f t="shared" si="221"/>
        <v>0</v>
      </c>
      <c r="BV353" s="244">
        <f t="shared" si="222"/>
        <v>0</v>
      </c>
      <c r="BW353" s="244">
        <f t="shared" si="223"/>
        <v>0</v>
      </c>
      <c r="BX353" s="244">
        <f t="shared" si="224"/>
        <v>0</v>
      </c>
      <c r="BY353" s="244"/>
      <c r="BZ353" s="244">
        <f t="shared" si="225"/>
        <v>0.22904222723045767</v>
      </c>
      <c r="CA353" s="244">
        <f t="shared" si="226"/>
        <v>0</v>
      </c>
      <c r="CB353" s="244">
        <f t="shared" si="227"/>
        <v>7.2582881755905247E-3</v>
      </c>
      <c r="CC353" s="244">
        <f t="shared" si="228"/>
        <v>0</v>
      </c>
      <c r="CD353" s="244">
        <f t="shared" si="229"/>
        <v>0</v>
      </c>
      <c r="CE353" s="244">
        <f t="shared" si="230"/>
        <v>0</v>
      </c>
      <c r="CF353" s="244">
        <f t="shared" si="231"/>
        <v>0</v>
      </c>
      <c r="CG353" s="244">
        <f t="shared" si="232"/>
        <v>0</v>
      </c>
      <c r="CH353" s="244">
        <f t="shared" si="233"/>
        <v>0</v>
      </c>
      <c r="CI353" s="244">
        <f t="shared" si="234"/>
        <v>0</v>
      </c>
      <c r="CJ353" s="244">
        <f t="shared" si="235"/>
        <v>0</v>
      </c>
    </row>
    <row r="354" spans="1:88" ht="60">
      <c r="A354" s="222" t="s">
        <v>3643</v>
      </c>
      <c r="B354" s="232">
        <v>17298</v>
      </c>
      <c r="C354" s="232" t="s">
        <v>2380</v>
      </c>
      <c r="D354" s="232"/>
      <c r="E354" s="232" t="s">
        <v>2381</v>
      </c>
      <c r="F354" s="232" t="s">
        <v>2382</v>
      </c>
      <c r="G354" s="232">
        <v>6064</v>
      </c>
      <c r="H354" s="232" t="s">
        <v>2383</v>
      </c>
      <c r="I354" s="232" t="s">
        <v>2384</v>
      </c>
      <c r="J354" s="232" t="s">
        <v>700</v>
      </c>
      <c r="K354" s="232" t="s">
        <v>2385</v>
      </c>
      <c r="L354" s="232"/>
      <c r="M354" s="232">
        <v>2022</v>
      </c>
      <c r="N354" s="232">
        <v>427141768</v>
      </c>
      <c r="O354" s="239">
        <f t="shared" si="200"/>
        <v>1</v>
      </c>
      <c r="P354" s="232">
        <v>52.38</v>
      </c>
      <c r="Q354" s="232">
        <v>1.53</v>
      </c>
      <c r="R354" s="232">
        <v>0</v>
      </c>
      <c r="S354" s="232">
        <v>0</v>
      </c>
      <c r="T354" s="232">
        <v>0</v>
      </c>
      <c r="U354" s="232">
        <v>0</v>
      </c>
      <c r="V354" s="232">
        <v>6.1</v>
      </c>
      <c r="W354" s="232">
        <v>39.99</v>
      </c>
      <c r="X354" s="232">
        <v>0</v>
      </c>
      <c r="Y354" s="232">
        <v>0</v>
      </c>
      <c r="Z354" s="232">
        <v>0</v>
      </c>
      <c r="AA354" s="232">
        <v>0</v>
      </c>
      <c r="AB354" s="232"/>
      <c r="AC354" s="232">
        <v>46.78</v>
      </c>
      <c r="AD354" s="232">
        <v>1.53</v>
      </c>
      <c r="AE354" s="232">
        <v>0</v>
      </c>
      <c r="AF354" s="232">
        <v>0</v>
      </c>
      <c r="AG354" s="232">
        <v>0</v>
      </c>
      <c r="AH354" s="232">
        <v>0</v>
      </c>
      <c r="AI354" s="232">
        <v>39.99</v>
      </c>
      <c r="AJ354" s="232">
        <v>0</v>
      </c>
      <c r="AK354" s="232">
        <v>0</v>
      </c>
      <c r="AL354" s="232">
        <v>0</v>
      </c>
      <c r="AM354" s="232">
        <v>0</v>
      </c>
      <c r="AN354" s="233"/>
      <c r="AO354" s="223">
        <f t="shared" si="198"/>
        <v>5.6000000000000014</v>
      </c>
      <c r="AP354" s="223">
        <f t="shared" si="198"/>
        <v>0</v>
      </c>
      <c r="AQ354" s="223">
        <f t="shared" si="198"/>
        <v>0</v>
      </c>
      <c r="AR354" s="223">
        <f t="shared" si="197"/>
        <v>0</v>
      </c>
      <c r="AS354" s="223">
        <f t="shared" si="197"/>
        <v>0</v>
      </c>
      <c r="AT354" s="223">
        <f t="shared" si="197"/>
        <v>0</v>
      </c>
      <c r="AU354" s="223">
        <f t="shared" si="199"/>
        <v>0</v>
      </c>
      <c r="AV354" s="223">
        <f t="shared" si="199"/>
        <v>0</v>
      </c>
      <c r="AW354" s="223">
        <f t="shared" si="199"/>
        <v>0</v>
      </c>
      <c r="AX354" s="223">
        <f t="shared" si="199"/>
        <v>0</v>
      </c>
      <c r="AY354" s="223">
        <f t="shared" si="199"/>
        <v>0</v>
      </c>
      <c r="AZ354" s="242"/>
      <c r="BA354" s="244">
        <f t="shared" si="201"/>
        <v>52.38</v>
      </c>
      <c r="BB354" s="244">
        <f t="shared" si="202"/>
        <v>1.53</v>
      </c>
      <c r="BC354" s="244">
        <f t="shared" si="203"/>
        <v>0</v>
      </c>
      <c r="BD354" s="244">
        <f t="shared" si="204"/>
        <v>0</v>
      </c>
      <c r="BE354" s="244">
        <f t="shared" si="205"/>
        <v>0</v>
      </c>
      <c r="BF354" s="244">
        <f t="shared" si="206"/>
        <v>0</v>
      </c>
      <c r="BG354" s="244">
        <f t="shared" si="207"/>
        <v>6.1</v>
      </c>
      <c r="BH354" s="244">
        <f t="shared" si="208"/>
        <v>39.99</v>
      </c>
      <c r="BI354" s="244">
        <f t="shared" si="209"/>
        <v>0</v>
      </c>
      <c r="BJ354" s="244">
        <f t="shared" si="210"/>
        <v>0</v>
      </c>
      <c r="BK354" s="244">
        <f t="shared" si="211"/>
        <v>0</v>
      </c>
      <c r="BL354" s="244">
        <f t="shared" si="212"/>
        <v>0</v>
      </c>
      <c r="BM354" s="244">
        <f t="shared" si="213"/>
        <v>0</v>
      </c>
      <c r="BN354" s="244">
        <f t="shared" si="214"/>
        <v>46.78</v>
      </c>
      <c r="BO354" s="244">
        <f t="shared" si="215"/>
        <v>1.53</v>
      </c>
      <c r="BP354" s="244">
        <f t="shared" si="216"/>
        <v>0</v>
      </c>
      <c r="BQ354" s="244">
        <f t="shared" si="217"/>
        <v>0</v>
      </c>
      <c r="BR354" s="244">
        <f t="shared" si="218"/>
        <v>0</v>
      </c>
      <c r="BS354" s="244">
        <f t="shared" si="219"/>
        <v>0</v>
      </c>
      <c r="BT354" s="244">
        <f t="shared" si="220"/>
        <v>39.99</v>
      </c>
      <c r="BU354" s="244">
        <f t="shared" si="221"/>
        <v>0</v>
      </c>
      <c r="BV354" s="244">
        <f t="shared" si="222"/>
        <v>0</v>
      </c>
      <c r="BW354" s="244">
        <f t="shared" si="223"/>
        <v>0</v>
      </c>
      <c r="BX354" s="244">
        <f t="shared" si="224"/>
        <v>0</v>
      </c>
      <c r="BY354" s="244"/>
      <c r="BZ354" s="244">
        <f t="shared" si="225"/>
        <v>5.6000000000000014</v>
      </c>
      <c r="CA354" s="244">
        <f t="shared" si="226"/>
        <v>0</v>
      </c>
      <c r="CB354" s="244">
        <f t="shared" si="227"/>
        <v>0</v>
      </c>
      <c r="CC354" s="244">
        <f t="shared" si="228"/>
        <v>0</v>
      </c>
      <c r="CD354" s="244">
        <f t="shared" si="229"/>
        <v>0</v>
      </c>
      <c r="CE354" s="244">
        <f t="shared" si="230"/>
        <v>0</v>
      </c>
      <c r="CF354" s="244">
        <f t="shared" si="231"/>
        <v>0</v>
      </c>
      <c r="CG354" s="244">
        <f t="shared" si="232"/>
        <v>0</v>
      </c>
      <c r="CH354" s="244">
        <f t="shared" si="233"/>
        <v>0</v>
      </c>
      <c r="CI354" s="244">
        <f t="shared" si="234"/>
        <v>0</v>
      </c>
      <c r="CJ354" s="244">
        <f t="shared" si="235"/>
        <v>0</v>
      </c>
    </row>
    <row r="355" spans="1:88" ht="60">
      <c r="A355" s="222" t="s">
        <v>3643</v>
      </c>
      <c r="B355" s="232">
        <v>86566</v>
      </c>
      <c r="C355" s="232" t="s">
        <v>2386</v>
      </c>
      <c r="D355" s="232"/>
      <c r="E355" s="232" t="s">
        <v>1599</v>
      </c>
      <c r="F355" s="232"/>
      <c r="G355" s="232">
        <v>4665</v>
      </c>
      <c r="H355" s="232" t="s">
        <v>130</v>
      </c>
      <c r="I355" s="232" t="s">
        <v>116</v>
      </c>
      <c r="J355" s="232" t="s">
        <v>700</v>
      </c>
      <c r="K355" s="232" t="s">
        <v>2387</v>
      </c>
      <c r="L355" s="232" t="s">
        <v>2388</v>
      </c>
      <c r="M355" s="232">
        <v>2022</v>
      </c>
      <c r="N355" s="232">
        <v>49819640</v>
      </c>
      <c r="O355" s="239">
        <f t="shared" si="200"/>
        <v>1.0101870813789691E-2</v>
      </c>
      <c r="P355" s="240">
        <v>0.28999999999999998</v>
      </c>
      <c r="Q355" s="232">
        <v>1.31</v>
      </c>
      <c r="R355" s="232">
        <v>0</v>
      </c>
      <c r="S355" s="232">
        <v>0</v>
      </c>
      <c r="T355" s="232">
        <v>87.52</v>
      </c>
      <c r="U355" s="232">
        <v>0</v>
      </c>
      <c r="V355" s="232">
        <v>6.1</v>
      </c>
      <c r="W355" s="232">
        <v>0</v>
      </c>
      <c r="X355" s="232">
        <v>0</v>
      </c>
      <c r="Y355" s="232">
        <v>0</v>
      </c>
      <c r="Z355" s="232">
        <v>0</v>
      </c>
      <c r="AA355" s="232">
        <v>4.78</v>
      </c>
      <c r="AB355" s="232"/>
      <c r="AC355" s="232">
        <v>0.28999999999999998</v>
      </c>
      <c r="AD355" s="232">
        <v>1.31</v>
      </c>
      <c r="AE355" s="232">
        <v>0</v>
      </c>
      <c r="AF355" s="232">
        <v>0</v>
      </c>
      <c r="AG355" s="232">
        <v>87.52</v>
      </c>
      <c r="AH355" s="232">
        <v>0</v>
      </c>
      <c r="AI355" s="232">
        <v>0</v>
      </c>
      <c r="AJ355" s="232">
        <v>0</v>
      </c>
      <c r="AK355" s="232">
        <v>0</v>
      </c>
      <c r="AL355" s="232">
        <v>0</v>
      </c>
      <c r="AM355" s="232">
        <v>4.78</v>
      </c>
      <c r="AN355" s="233"/>
      <c r="AO355" s="223">
        <f t="shared" si="198"/>
        <v>0</v>
      </c>
      <c r="AP355" s="223">
        <f t="shared" si="198"/>
        <v>0</v>
      </c>
      <c r="AQ355" s="223">
        <f t="shared" si="198"/>
        <v>0</v>
      </c>
      <c r="AR355" s="223">
        <f t="shared" si="197"/>
        <v>0</v>
      </c>
      <c r="AS355" s="223">
        <f t="shared" si="197"/>
        <v>0</v>
      </c>
      <c r="AT355" s="223">
        <f t="shared" si="197"/>
        <v>0</v>
      </c>
      <c r="AU355" s="223">
        <f t="shared" si="199"/>
        <v>0</v>
      </c>
      <c r="AV355" s="223">
        <f t="shared" si="199"/>
        <v>0</v>
      </c>
      <c r="AW355" s="223">
        <f t="shared" si="199"/>
        <v>0</v>
      </c>
      <c r="AX355" s="223">
        <f t="shared" si="199"/>
        <v>0</v>
      </c>
      <c r="AY355" s="223">
        <f t="shared" si="199"/>
        <v>0</v>
      </c>
      <c r="AZ355" s="242"/>
      <c r="BA355" s="244">
        <f t="shared" si="201"/>
        <v>2.9295425359990102E-3</v>
      </c>
      <c r="BB355" s="244">
        <f t="shared" si="202"/>
        <v>1.3233450766064496E-2</v>
      </c>
      <c r="BC355" s="244">
        <f t="shared" si="203"/>
        <v>0</v>
      </c>
      <c r="BD355" s="244">
        <f t="shared" si="204"/>
        <v>0</v>
      </c>
      <c r="BE355" s="244">
        <f t="shared" si="205"/>
        <v>0.88411573362287366</v>
      </c>
      <c r="BF355" s="244">
        <f t="shared" si="206"/>
        <v>0</v>
      </c>
      <c r="BG355" s="244">
        <f t="shared" si="207"/>
        <v>6.1621411964117113E-2</v>
      </c>
      <c r="BH355" s="244">
        <f t="shared" si="208"/>
        <v>0</v>
      </c>
      <c r="BI355" s="244">
        <f t="shared" si="209"/>
        <v>0</v>
      </c>
      <c r="BJ355" s="244">
        <f t="shared" si="210"/>
        <v>0</v>
      </c>
      <c r="BK355" s="244">
        <f t="shared" si="211"/>
        <v>0</v>
      </c>
      <c r="BL355" s="244">
        <f t="shared" si="212"/>
        <v>4.8286942489914726E-2</v>
      </c>
      <c r="BM355" s="244">
        <f t="shared" si="213"/>
        <v>0</v>
      </c>
      <c r="BN355" s="244">
        <f t="shared" si="214"/>
        <v>2.9295425359990102E-3</v>
      </c>
      <c r="BO355" s="244">
        <f t="shared" si="215"/>
        <v>1.3233450766064496E-2</v>
      </c>
      <c r="BP355" s="244">
        <f t="shared" si="216"/>
        <v>0</v>
      </c>
      <c r="BQ355" s="244">
        <f t="shared" si="217"/>
        <v>0</v>
      </c>
      <c r="BR355" s="244">
        <f t="shared" si="218"/>
        <v>0.88411573362287366</v>
      </c>
      <c r="BS355" s="244">
        <f t="shared" si="219"/>
        <v>0</v>
      </c>
      <c r="BT355" s="244">
        <f t="shared" si="220"/>
        <v>0</v>
      </c>
      <c r="BU355" s="244">
        <f t="shared" si="221"/>
        <v>0</v>
      </c>
      <c r="BV355" s="244">
        <f t="shared" si="222"/>
        <v>0</v>
      </c>
      <c r="BW355" s="244">
        <f t="shared" si="223"/>
        <v>0</v>
      </c>
      <c r="BX355" s="244">
        <f t="shared" si="224"/>
        <v>4.8286942489914726E-2</v>
      </c>
      <c r="BY355" s="244"/>
      <c r="BZ355" s="244">
        <f t="shared" si="225"/>
        <v>0</v>
      </c>
      <c r="CA355" s="244">
        <f t="shared" si="226"/>
        <v>0</v>
      </c>
      <c r="CB355" s="244">
        <f t="shared" si="227"/>
        <v>0</v>
      </c>
      <c r="CC355" s="244">
        <f t="shared" si="228"/>
        <v>0</v>
      </c>
      <c r="CD355" s="244">
        <f t="shared" si="229"/>
        <v>0</v>
      </c>
      <c r="CE355" s="244">
        <f t="shared" si="230"/>
        <v>0</v>
      </c>
      <c r="CF355" s="244">
        <f t="shared" si="231"/>
        <v>0</v>
      </c>
      <c r="CG355" s="244">
        <f t="shared" si="232"/>
        <v>0</v>
      </c>
      <c r="CH355" s="244">
        <f t="shared" si="233"/>
        <v>0</v>
      </c>
      <c r="CI355" s="244">
        <f t="shared" si="234"/>
        <v>0</v>
      </c>
      <c r="CJ355" s="244">
        <f t="shared" si="235"/>
        <v>0</v>
      </c>
    </row>
    <row r="356" spans="1:88" ht="60">
      <c r="A356" s="222" t="s">
        <v>3643</v>
      </c>
      <c r="B356" s="232">
        <v>167566</v>
      </c>
      <c r="C356" s="232" t="s">
        <v>2389</v>
      </c>
      <c r="D356" s="232"/>
      <c r="E356" s="232" t="s">
        <v>2390</v>
      </c>
      <c r="F356" s="232"/>
      <c r="G356" s="232">
        <v>7435</v>
      </c>
      <c r="H356" s="232" t="s">
        <v>2391</v>
      </c>
      <c r="I356" s="232" t="s">
        <v>122</v>
      </c>
      <c r="J356" s="232" t="s">
        <v>700</v>
      </c>
      <c r="K356" s="232" t="s">
        <v>2392</v>
      </c>
      <c r="L356" s="232" t="s">
        <v>2393</v>
      </c>
      <c r="M356" s="232">
        <v>2022</v>
      </c>
      <c r="N356" s="232">
        <v>8454822</v>
      </c>
      <c r="O356" s="239">
        <f t="shared" si="200"/>
        <v>5.0471051193536074E-3</v>
      </c>
      <c r="P356" s="232">
        <v>53.5</v>
      </c>
      <c r="Q356" s="232">
        <v>0</v>
      </c>
      <c r="R356" s="232">
        <v>0</v>
      </c>
      <c r="S356" s="232">
        <v>0</v>
      </c>
      <c r="T356" s="232">
        <v>0</v>
      </c>
      <c r="U356" s="232">
        <v>0</v>
      </c>
      <c r="V356" s="232">
        <v>6.1</v>
      </c>
      <c r="W356" s="232">
        <v>23.7</v>
      </c>
      <c r="X356" s="232">
        <v>0</v>
      </c>
      <c r="Y356" s="232">
        <v>16.7</v>
      </c>
      <c r="Z356" s="232">
        <v>0</v>
      </c>
      <c r="AA356" s="232">
        <v>0</v>
      </c>
      <c r="AB356" s="232"/>
      <c r="AC356" s="232">
        <v>51.6</v>
      </c>
      <c r="AD356" s="232">
        <v>0</v>
      </c>
      <c r="AE356" s="232">
        <v>0</v>
      </c>
      <c r="AF356" s="232">
        <v>0</v>
      </c>
      <c r="AG356" s="232">
        <v>0</v>
      </c>
      <c r="AH356" s="232">
        <v>0</v>
      </c>
      <c r="AI356" s="232">
        <v>23.7</v>
      </c>
      <c r="AJ356" s="232">
        <v>0</v>
      </c>
      <c r="AK356" s="232">
        <v>2.2000000000000002</v>
      </c>
      <c r="AL356" s="232">
        <v>0</v>
      </c>
      <c r="AM356" s="232">
        <v>0</v>
      </c>
      <c r="AN356" s="233"/>
      <c r="AO356" s="223">
        <f t="shared" si="198"/>
        <v>1.8999999999999986</v>
      </c>
      <c r="AP356" s="223">
        <f t="shared" si="198"/>
        <v>0</v>
      </c>
      <c r="AQ356" s="223">
        <f t="shared" si="198"/>
        <v>0</v>
      </c>
      <c r="AR356" s="223">
        <f t="shared" si="197"/>
        <v>0</v>
      </c>
      <c r="AS356" s="223">
        <f t="shared" si="197"/>
        <v>0</v>
      </c>
      <c r="AT356" s="223">
        <f t="shared" si="197"/>
        <v>0</v>
      </c>
      <c r="AU356" s="223">
        <f t="shared" si="199"/>
        <v>0</v>
      </c>
      <c r="AV356" s="223">
        <f t="shared" si="199"/>
        <v>0</v>
      </c>
      <c r="AW356" s="223">
        <f t="shared" si="199"/>
        <v>14.5</v>
      </c>
      <c r="AX356" s="223">
        <f t="shared" si="199"/>
        <v>0</v>
      </c>
      <c r="AY356" s="223">
        <f t="shared" si="199"/>
        <v>0</v>
      </c>
      <c r="AZ356" s="242"/>
      <c r="BA356" s="244">
        <f t="shared" si="201"/>
        <v>0.27002012388541802</v>
      </c>
      <c r="BB356" s="244">
        <f t="shared" si="202"/>
        <v>0</v>
      </c>
      <c r="BC356" s="244">
        <f t="shared" si="203"/>
        <v>0</v>
      </c>
      <c r="BD356" s="244">
        <f t="shared" si="204"/>
        <v>0</v>
      </c>
      <c r="BE356" s="244">
        <f t="shared" si="205"/>
        <v>0</v>
      </c>
      <c r="BF356" s="244">
        <f t="shared" si="206"/>
        <v>0</v>
      </c>
      <c r="BG356" s="244">
        <f t="shared" si="207"/>
        <v>3.0787341228057003E-2</v>
      </c>
      <c r="BH356" s="244">
        <f t="shared" si="208"/>
        <v>0.11961639132868049</v>
      </c>
      <c r="BI356" s="244">
        <f t="shared" si="209"/>
        <v>0</v>
      </c>
      <c r="BJ356" s="244">
        <f t="shared" si="210"/>
        <v>8.4286655493205243E-2</v>
      </c>
      <c r="BK356" s="244">
        <f t="shared" si="211"/>
        <v>0</v>
      </c>
      <c r="BL356" s="244">
        <f t="shared" si="212"/>
        <v>0</v>
      </c>
      <c r="BM356" s="244">
        <f t="shared" si="213"/>
        <v>0</v>
      </c>
      <c r="BN356" s="244">
        <f t="shared" si="214"/>
        <v>0.26043062415864615</v>
      </c>
      <c r="BO356" s="244">
        <f t="shared" si="215"/>
        <v>0</v>
      </c>
      <c r="BP356" s="244">
        <f t="shared" si="216"/>
        <v>0</v>
      </c>
      <c r="BQ356" s="244">
        <f t="shared" si="217"/>
        <v>0</v>
      </c>
      <c r="BR356" s="244">
        <f t="shared" si="218"/>
        <v>0</v>
      </c>
      <c r="BS356" s="244">
        <f t="shared" si="219"/>
        <v>0</v>
      </c>
      <c r="BT356" s="244">
        <f t="shared" si="220"/>
        <v>0.11961639132868049</v>
      </c>
      <c r="BU356" s="244">
        <f t="shared" si="221"/>
        <v>0</v>
      </c>
      <c r="BV356" s="244">
        <f t="shared" si="222"/>
        <v>1.1103631262577938E-2</v>
      </c>
      <c r="BW356" s="244">
        <f t="shared" si="223"/>
        <v>0</v>
      </c>
      <c r="BX356" s="244">
        <f t="shared" si="224"/>
        <v>0</v>
      </c>
      <c r="BY356" s="244"/>
      <c r="BZ356" s="244">
        <f t="shared" si="225"/>
        <v>9.5894997267718472E-3</v>
      </c>
      <c r="CA356" s="244">
        <f t="shared" si="226"/>
        <v>0</v>
      </c>
      <c r="CB356" s="244">
        <f t="shared" si="227"/>
        <v>0</v>
      </c>
      <c r="CC356" s="244">
        <f t="shared" si="228"/>
        <v>0</v>
      </c>
      <c r="CD356" s="244">
        <f t="shared" si="229"/>
        <v>0</v>
      </c>
      <c r="CE356" s="244">
        <f t="shared" si="230"/>
        <v>0</v>
      </c>
      <c r="CF356" s="244">
        <f t="shared" si="231"/>
        <v>0</v>
      </c>
      <c r="CG356" s="244">
        <f t="shared" si="232"/>
        <v>0</v>
      </c>
      <c r="CH356" s="244">
        <f t="shared" si="233"/>
        <v>7.3183024230627308E-2</v>
      </c>
      <c r="CI356" s="244">
        <f t="shared" si="234"/>
        <v>0</v>
      </c>
      <c r="CJ356" s="244">
        <f t="shared" si="235"/>
        <v>0</v>
      </c>
    </row>
    <row r="357" spans="1:88" ht="60">
      <c r="A357" s="222" t="s">
        <v>3643</v>
      </c>
      <c r="B357" s="232">
        <v>85351</v>
      </c>
      <c r="C357" s="232" t="s">
        <v>2394</v>
      </c>
      <c r="D357" s="232"/>
      <c r="E357" s="232" t="s">
        <v>2395</v>
      </c>
      <c r="F357" s="232"/>
      <c r="G357" s="232">
        <v>3932</v>
      </c>
      <c r="H357" s="232" t="s">
        <v>2396</v>
      </c>
      <c r="I357" s="232" t="s">
        <v>128</v>
      </c>
      <c r="J357" s="232" t="s">
        <v>700</v>
      </c>
      <c r="K357" s="232" t="s">
        <v>2397</v>
      </c>
      <c r="L357" s="232" t="s">
        <v>2398</v>
      </c>
      <c r="M357" s="232">
        <v>2022</v>
      </c>
      <c r="N357" s="232">
        <v>6396368</v>
      </c>
      <c r="O357" s="239">
        <f t="shared" si="200"/>
        <v>2.8933940488390306E-3</v>
      </c>
      <c r="P357" s="232">
        <v>92.18</v>
      </c>
      <c r="Q357" s="232">
        <v>1.72</v>
      </c>
      <c r="R357" s="232">
        <v>0</v>
      </c>
      <c r="S357" s="232">
        <v>0</v>
      </c>
      <c r="T357" s="232">
        <v>0</v>
      </c>
      <c r="U357" s="232">
        <v>0</v>
      </c>
      <c r="V357" s="232">
        <v>6.1</v>
      </c>
      <c r="W357" s="232">
        <v>0</v>
      </c>
      <c r="X357" s="232">
        <v>0</v>
      </c>
      <c r="Y357" s="232">
        <v>0</v>
      </c>
      <c r="Z357" s="232">
        <v>0</v>
      </c>
      <c r="AA357" s="232">
        <v>0</v>
      </c>
      <c r="AB357" s="232"/>
      <c r="AC357" s="232">
        <v>92.18</v>
      </c>
      <c r="AD357" s="232">
        <v>1.72</v>
      </c>
      <c r="AE357" s="232">
        <v>0</v>
      </c>
      <c r="AF357" s="232">
        <v>0</v>
      </c>
      <c r="AG357" s="232">
        <v>0</v>
      </c>
      <c r="AH357" s="232">
        <v>0</v>
      </c>
      <c r="AI357" s="232">
        <v>0</v>
      </c>
      <c r="AJ357" s="232">
        <v>0</v>
      </c>
      <c r="AK357" s="232">
        <v>0</v>
      </c>
      <c r="AL357" s="232">
        <v>0</v>
      </c>
      <c r="AM357" s="232">
        <v>0</v>
      </c>
      <c r="AN357" s="233"/>
      <c r="AO357" s="223">
        <f t="shared" si="198"/>
        <v>0</v>
      </c>
      <c r="AP357" s="223">
        <f t="shared" si="198"/>
        <v>0</v>
      </c>
      <c r="AQ357" s="223">
        <f t="shared" si="198"/>
        <v>0</v>
      </c>
      <c r="AR357" s="223">
        <f t="shared" si="197"/>
        <v>0</v>
      </c>
      <c r="AS357" s="223">
        <f t="shared" si="197"/>
        <v>0</v>
      </c>
      <c r="AT357" s="223">
        <f t="shared" si="197"/>
        <v>0</v>
      </c>
      <c r="AU357" s="223">
        <f t="shared" si="199"/>
        <v>0</v>
      </c>
      <c r="AV357" s="223">
        <f t="shared" si="199"/>
        <v>0</v>
      </c>
      <c r="AW357" s="223">
        <f t="shared" si="199"/>
        <v>0</v>
      </c>
      <c r="AX357" s="223">
        <f t="shared" si="199"/>
        <v>0</v>
      </c>
      <c r="AY357" s="223">
        <f t="shared" si="199"/>
        <v>0</v>
      </c>
      <c r="AZ357" s="242"/>
      <c r="BA357" s="244">
        <f t="shared" si="201"/>
        <v>0.26671306342198187</v>
      </c>
      <c r="BB357" s="244">
        <f t="shared" si="202"/>
        <v>4.9766377640031324E-3</v>
      </c>
      <c r="BC357" s="244">
        <f t="shared" si="203"/>
        <v>0</v>
      </c>
      <c r="BD357" s="244">
        <f t="shared" si="204"/>
        <v>0</v>
      </c>
      <c r="BE357" s="244">
        <f t="shared" si="205"/>
        <v>0</v>
      </c>
      <c r="BF357" s="244">
        <f t="shared" si="206"/>
        <v>0</v>
      </c>
      <c r="BG357" s="244">
        <f t="shared" si="207"/>
        <v>1.7649703697918087E-2</v>
      </c>
      <c r="BH357" s="244">
        <f t="shared" si="208"/>
        <v>0</v>
      </c>
      <c r="BI357" s="244">
        <f t="shared" si="209"/>
        <v>0</v>
      </c>
      <c r="BJ357" s="244">
        <f t="shared" si="210"/>
        <v>0</v>
      </c>
      <c r="BK357" s="244">
        <f t="shared" si="211"/>
        <v>0</v>
      </c>
      <c r="BL357" s="244">
        <f t="shared" si="212"/>
        <v>0</v>
      </c>
      <c r="BM357" s="244">
        <f t="shared" si="213"/>
        <v>0</v>
      </c>
      <c r="BN357" s="244">
        <f t="shared" si="214"/>
        <v>0.26671306342198187</v>
      </c>
      <c r="BO357" s="244">
        <f t="shared" si="215"/>
        <v>4.9766377640031324E-3</v>
      </c>
      <c r="BP357" s="244">
        <f t="shared" si="216"/>
        <v>0</v>
      </c>
      <c r="BQ357" s="244">
        <f t="shared" si="217"/>
        <v>0</v>
      </c>
      <c r="BR357" s="244">
        <f t="shared" si="218"/>
        <v>0</v>
      </c>
      <c r="BS357" s="244">
        <f t="shared" si="219"/>
        <v>0</v>
      </c>
      <c r="BT357" s="244">
        <f t="shared" si="220"/>
        <v>0</v>
      </c>
      <c r="BU357" s="244">
        <f t="shared" si="221"/>
        <v>0</v>
      </c>
      <c r="BV357" s="244">
        <f t="shared" si="222"/>
        <v>0</v>
      </c>
      <c r="BW357" s="244">
        <f t="shared" si="223"/>
        <v>0</v>
      </c>
      <c r="BX357" s="244">
        <f t="shared" si="224"/>
        <v>0</v>
      </c>
      <c r="BY357" s="244"/>
      <c r="BZ357" s="244">
        <f t="shared" si="225"/>
        <v>0</v>
      </c>
      <c r="CA357" s="244">
        <f t="shared" si="226"/>
        <v>0</v>
      </c>
      <c r="CB357" s="244">
        <f t="shared" si="227"/>
        <v>0</v>
      </c>
      <c r="CC357" s="244">
        <f t="shared" si="228"/>
        <v>0</v>
      </c>
      <c r="CD357" s="244">
        <f t="shared" si="229"/>
        <v>0</v>
      </c>
      <c r="CE357" s="244">
        <f t="shared" si="230"/>
        <v>0</v>
      </c>
      <c r="CF357" s="244">
        <f t="shared" si="231"/>
        <v>0</v>
      </c>
      <c r="CG357" s="244">
        <f t="shared" si="232"/>
        <v>0</v>
      </c>
      <c r="CH357" s="244">
        <f t="shared" si="233"/>
        <v>0</v>
      </c>
      <c r="CI357" s="244">
        <f t="shared" si="234"/>
        <v>0</v>
      </c>
      <c r="CJ357" s="244">
        <f t="shared" si="235"/>
        <v>0</v>
      </c>
    </row>
    <row r="358" spans="1:88" ht="60">
      <c r="A358" s="222" t="s">
        <v>3643</v>
      </c>
      <c r="B358" s="232">
        <v>97157</v>
      </c>
      <c r="C358" s="232" t="s">
        <v>2399</v>
      </c>
      <c r="D358" s="232"/>
      <c r="E358" s="232" t="s">
        <v>2400</v>
      </c>
      <c r="F358" s="232"/>
      <c r="G358" s="232">
        <v>4852</v>
      </c>
      <c r="H358" s="232" t="s">
        <v>2401</v>
      </c>
      <c r="I358" s="232" t="s">
        <v>116</v>
      </c>
      <c r="J358" s="232" t="s">
        <v>700</v>
      </c>
      <c r="K358" s="232" t="s">
        <v>2402</v>
      </c>
      <c r="L358" s="232" t="s">
        <v>2403</v>
      </c>
      <c r="M358" s="232">
        <v>2022</v>
      </c>
      <c r="N358" s="232">
        <v>75313818</v>
      </c>
      <c r="O358" s="239">
        <f t="shared" si="200"/>
        <v>1.5271295816855936E-2</v>
      </c>
      <c r="P358" s="240">
        <v>46</v>
      </c>
      <c r="Q358" s="232">
        <v>2.6</v>
      </c>
      <c r="R358" s="232">
        <v>0</v>
      </c>
      <c r="S358" s="232">
        <v>7.6</v>
      </c>
      <c r="T358" s="232">
        <v>0</v>
      </c>
      <c r="U358" s="232">
        <v>0</v>
      </c>
      <c r="V358" s="232">
        <v>6.1</v>
      </c>
      <c r="W358" s="232">
        <v>30.1</v>
      </c>
      <c r="X358" s="232">
        <v>0</v>
      </c>
      <c r="Y358" s="232">
        <v>0</v>
      </c>
      <c r="Z358" s="232">
        <v>0</v>
      </c>
      <c r="AA358" s="232">
        <v>7.6</v>
      </c>
      <c r="AB358" s="232"/>
      <c r="AC358" s="232">
        <v>40</v>
      </c>
      <c r="AD358" s="232">
        <v>2.6</v>
      </c>
      <c r="AE358" s="232">
        <v>0</v>
      </c>
      <c r="AF358" s="232">
        <v>7.6</v>
      </c>
      <c r="AG358" s="232">
        <v>0</v>
      </c>
      <c r="AH358" s="232">
        <v>0</v>
      </c>
      <c r="AI358" s="232">
        <v>30.1</v>
      </c>
      <c r="AJ358" s="232">
        <v>0</v>
      </c>
      <c r="AK358" s="232">
        <v>0</v>
      </c>
      <c r="AL358" s="232">
        <v>0</v>
      </c>
      <c r="AM358" s="232">
        <v>7.6</v>
      </c>
      <c r="AN358" s="233"/>
      <c r="AO358" s="223">
        <f t="shared" si="198"/>
        <v>6</v>
      </c>
      <c r="AP358" s="223">
        <f t="shared" si="198"/>
        <v>0</v>
      </c>
      <c r="AQ358" s="223">
        <f t="shared" si="198"/>
        <v>0</v>
      </c>
      <c r="AR358" s="223">
        <f t="shared" si="197"/>
        <v>0</v>
      </c>
      <c r="AS358" s="223">
        <f t="shared" si="197"/>
        <v>0</v>
      </c>
      <c r="AT358" s="223">
        <f t="shared" si="197"/>
        <v>0</v>
      </c>
      <c r="AU358" s="223">
        <f t="shared" si="199"/>
        <v>0</v>
      </c>
      <c r="AV358" s="223">
        <f t="shared" si="199"/>
        <v>0</v>
      </c>
      <c r="AW358" s="223">
        <f t="shared" si="199"/>
        <v>0</v>
      </c>
      <c r="AX358" s="223">
        <f t="shared" si="199"/>
        <v>0</v>
      </c>
      <c r="AY358" s="223">
        <f t="shared" si="199"/>
        <v>0</v>
      </c>
      <c r="AZ358" s="242"/>
      <c r="BA358" s="244">
        <f t="shared" si="201"/>
        <v>0.70247960757537309</v>
      </c>
      <c r="BB358" s="244">
        <f t="shared" si="202"/>
        <v>3.9705369123825433E-2</v>
      </c>
      <c r="BC358" s="244">
        <f t="shared" si="203"/>
        <v>0</v>
      </c>
      <c r="BD358" s="244">
        <f t="shared" si="204"/>
        <v>0.11606184820810511</v>
      </c>
      <c r="BE358" s="244">
        <f t="shared" si="205"/>
        <v>0</v>
      </c>
      <c r="BF358" s="244">
        <f t="shared" si="206"/>
        <v>0</v>
      </c>
      <c r="BG358" s="244">
        <f t="shared" si="207"/>
        <v>9.315490448282121E-2</v>
      </c>
      <c r="BH358" s="244">
        <f t="shared" si="208"/>
        <v>0.45966600408736369</v>
      </c>
      <c r="BI358" s="244">
        <f t="shared" si="209"/>
        <v>0</v>
      </c>
      <c r="BJ358" s="244">
        <f t="shared" si="210"/>
        <v>0</v>
      </c>
      <c r="BK358" s="244">
        <f t="shared" si="211"/>
        <v>0</v>
      </c>
      <c r="BL358" s="244">
        <f t="shared" si="212"/>
        <v>0.11606184820810511</v>
      </c>
      <c r="BM358" s="244">
        <f t="shared" si="213"/>
        <v>0</v>
      </c>
      <c r="BN358" s="244">
        <f t="shared" si="214"/>
        <v>0.61085183267423748</v>
      </c>
      <c r="BO358" s="244">
        <f t="shared" si="215"/>
        <v>3.9705369123825433E-2</v>
      </c>
      <c r="BP358" s="244">
        <f t="shared" si="216"/>
        <v>0</v>
      </c>
      <c r="BQ358" s="244">
        <f t="shared" si="217"/>
        <v>0.11606184820810511</v>
      </c>
      <c r="BR358" s="244">
        <f t="shared" si="218"/>
        <v>0</v>
      </c>
      <c r="BS358" s="244">
        <f t="shared" si="219"/>
        <v>0</v>
      </c>
      <c r="BT358" s="244">
        <f t="shared" si="220"/>
        <v>0.45966600408736369</v>
      </c>
      <c r="BU358" s="244">
        <f t="shared" si="221"/>
        <v>0</v>
      </c>
      <c r="BV358" s="244">
        <f t="shared" si="222"/>
        <v>0</v>
      </c>
      <c r="BW358" s="244">
        <f t="shared" si="223"/>
        <v>0</v>
      </c>
      <c r="BX358" s="244">
        <f t="shared" si="224"/>
        <v>0.11606184820810511</v>
      </c>
      <c r="BY358" s="244"/>
      <c r="BZ358" s="244">
        <f t="shared" si="225"/>
        <v>9.162777490113562E-2</v>
      </c>
      <c r="CA358" s="244">
        <f t="shared" si="226"/>
        <v>0</v>
      </c>
      <c r="CB358" s="244">
        <f t="shared" si="227"/>
        <v>0</v>
      </c>
      <c r="CC358" s="244">
        <f t="shared" si="228"/>
        <v>0</v>
      </c>
      <c r="CD358" s="244">
        <f t="shared" si="229"/>
        <v>0</v>
      </c>
      <c r="CE358" s="244">
        <f t="shared" si="230"/>
        <v>0</v>
      </c>
      <c r="CF358" s="244">
        <f t="shared" si="231"/>
        <v>0</v>
      </c>
      <c r="CG358" s="244">
        <f t="shared" si="232"/>
        <v>0</v>
      </c>
      <c r="CH358" s="244">
        <f t="shared" si="233"/>
        <v>0</v>
      </c>
      <c r="CI358" s="244">
        <f t="shared" si="234"/>
        <v>0</v>
      </c>
      <c r="CJ358" s="244">
        <f t="shared" si="235"/>
        <v>0</v>
      </c>
    </row>
    <row r="359" spans="1:88" ht="60">
      <c r="A359" s="222" t="s">
        <v>3643</v>
      </c>
      <c r="B359" s="232">
        <v>99183</v>
      </c>
      <c r="C359" s="232" t="s">
        <v>2404</v>
      </c>
      <c r="D359" s="232" t="s">
        <v>2405</v>
      </c>
      <c r="E359" s="232" t="s">
        <v>2406</v>
      </c>
      <c r="F359" s="232"/>
      <c r="G359" s="232">
        <v>7562</v>
      </c>
      <c r="H359" s="232" t="s">
        <v>2407</v>
      </c>
      <c r="I359" s="232" t="s">
        <v>122</v>
      </c>
      <c r="J359" s="232" t="s">
        <v>700</v>
      </c>
      <c r="K359" s="232" t="s">
        <v>2408</v>
      </c>
      <c r="L359" s="232" t="s">
        <v>2409</v>
      </c>
      <c r="M359" s="232">
        <v>2022</v>
      </c>
      <c r="N359" s="232">
        <v>18711440</v>
      </c>
      <c r="O359" s="239">
        <f t="shared" si="200"/>
        <v>1.1169792174746892E-2</v>
      </c>
      <c r="P359" s="232">
        <v>30.24</v>
      </c>
      <c r="Q359" s="232">
        <v>0.04</v>
      </c>
      <c r="R359" s="232">
        <v>0</v>
      </c>
      <c r="S359" s="232">
        <v>0</v>
      </c>
      <c r="T359" s="232">
        <v>0</v>
      </c>
      <c r="U359" s="232">
        <v>0</v>
      </c>
      <c r="V359" s="232">
        <v>6.1</v>
      </c>
      <c r="W359" s="232">
        <v>63.62</v>
      </c>
      <c r="X359" s="232">
        <v>0</v>
      </c>
      <c r="Y359" s="232">
        <v>0</v>
      </c>
      <c r="Z359" s="232">
        <v>0</v>
      </c>
      <c r="AA359" s="232">
        <v>0</v>
      </c>
      <c r="AB359" s="232"/>
      <c r="AC359" s="232">
        <v>30.24</v>
      </c>
      <c r="AD359" s="232">
        <v>0.04</v>
      </c>
      <c r="AE359" s="232">
        <v>0</v>
      </c>
      <c r="AF359" s="232">
        <v>0</v>
      </c>
      <c r="AG359" s="232">
        <v>0</v>
      </c>
      <c r="AH359" s="232">
        <v>0</v>
      </c>
      <c r="AI359" s="232">
        <v>63.62</v>
      </c>
      <c r="AJ359" s="232">
        <v>0</v>
      </c>
      <c r="AK359" s="232">
        <v>0</v>
      </c>
      <c r="AL359" s="232">
        <v>0</v>
      </c>
      <c r="AM359" s="232">
        <v>0</v>
      </c>
      <c r="AN359" s="233"/>
      <c r="AO359" s="223">
        <f t="shared" si="198"/>
        <v>0</v>
      </c>
      <c r="AP359" s="223">
        <f t="shared" si="198"/>
        <v>0</v>
      </c>
      <c r="AQ359" s="223">
        <f t="shared" si="198"/>
        <v>0</v>
      </c>
      <c r="AR359" s="223">
        <f t="shared" si="197"/>
        <v>0</v>
      </c>
      <c r="AS359" s="223">
        <f t="shared" si="197"/>
        <v>0</v>
      </c>
      <c r="AT359" s="223">
        <f t="shared" si="197"/>
        <v>0</v>
      </c>
      <c r="AU359" s="223">
        <f t="shared" si="199"/>
        <v>0</v>
      </c>
      <c r="AV359" s="223">
        <f t="shared" si="199"/>
        <v>0</v>
      </c>
      <c r="AW359" s="223">
        <f t="shared" si="199"/>
        <v>0</v>
      </c>
      <c r="AX359" s="223">
        <f t="shared" si="199"/>
        <v>0</v>
      </c>
      <c r="AY359" s="223">
        <f t="shared" si="199"/>
        <v>0</v>
      </c>
      <c r="AZ359" s="242"/>
      <c r="BA359" s="244">
        <f t="shared" si="201"/>
        <v>0.337774515364346</v>
      </c>
      <c r="BB359" s="244">
        <f t="shared" si="202"/>
        <v>4.4679168698987567E-4</v>
      </c>
      <c r="BC359" s="244">
        <f t="shared" si="203"/>
        <v>0</v>
      </c>
      <c r="BD359" s="244">
        <f t="shared" si="204"/>
        <v>0</v>
      </c>
      <c r="BE359" s="244">
        <f t="shared" si="205"/>
        <v>0</v>
      </c>
      <c r="BF359" s="244">
        <f t="shared" si="206"/>
        <v>0</v>
      </c>
      <c r="BG359" s="244">
        <f t="shared" si="207"/>
        <v>6.8135732265956039E-2</v>
      </c>
      <c r="BH359" s="244">
        <f t="shared" si="208"/>
        <v>0.71062217815739726</v>
      </c>
      <c r="BI359" s="244">
        <f t="shared" si="209"/>
        <v>0</v>
      </c>
      <c r="BJ359" s="244">
        <f t="shared" si="210"/>
        <v>0</v>
      </c>
      <c r="BK359" s="244">
        <f t="shared" si="211"/>
        <v>0</v>
      </c>
      <c r="BL359" s="244">
        <f t="shared" si="212"/>
        <v>0</v>
      </c>
      <c r="BM359" s="244">
        <f t="shared" si="213"/>
        <v>0</v>
      </c>
      <c r="BN359" s="244">
        <f t="shared" si="214"/>
        <v>0.337774515364346</v>
      </c>
      <c r="BO359" s="244">
        <f t="shared" si="215"/>
        <v>4.4679168698987567E-4</v>
      </c>
      <c r="BP359" s="244">
        <f t="shared" si="216"/>
        <v>0</v>
      </c>
      <c r="BQ359" s="244">
        <f t="shared" si="217"/>
        <v>0</v>
      </c>
      <c r="BR359" s="244">
        <f t="shared" si="218"/>
        <v>0</v>
      </c>
      <c r="BS359" s="244">
        <f t="shared" si="219"/>
        <v>0</v>
      </c>
      <c r="BT359" s="244">
        <f t="shared" si="220"/>
        <v>0.71062217815739726</v>
      </c>
      <c r="BU359" s="244">
        <f t="shared" si="221"/>
        <v>0</v>
      </c>
      <c r="BV359" s="244">
        <f t="shared" si="222"/>
        <v>0</v>
      </c>
      <c r="BW359" s="244">
        <f t="shared" si="223"/>
        <v>0</v>
      </c>
      <c r="BX359" s="244">
        <f t="shared" si="224"/>
        <v>0</v>
      </c>
      <c r="BY359" s="244"/>
      <c r="BZ359" s="244">
        <f t="shared" si="225"/>
        <v>0</v>
      </c>
      <c r="CA359" s="244">
        <f t="shared" si="226"/>
        <v>0</v>
      </c>
      <c r="CB359" s="244">
        <f t="shared" si="227"/>
        <v>0</v>
      </c>
      <c r="CC359" s="244">
        <f t="shared" si="228"/>
        <v>0</v>
      </c>
      <c r="CD359" s="244">
        <f t="shared" si="229"/>
        <v>0</v>
      </c>
      <c r="CE359" s="244">
        <f t="shared" si="230"/>
        <v>0</v>
      </c>
      <c r="CF359" s="244">
        <f t="shared" si="231"/>
        <v>0</v>
      </c>
      <c r="CG359" s="244">
        <f t="shared" si="232"/>
        <v>0</v>
      </c>
      <c r="CH359" s="244">
        <f t="shared" si="233"/>
        <v>0</v>
      </c>
      <c r="CI359" s="244">
        <f t="shared" si="234"/>
        <v>0</v>
      </c>
      <c r="CJ359" s="244">
        <f t="shared" si="235"/>
        <v>0</v>
      </c>
    </row>
    <row r="360" spans="1:88" ht="60">
      <c r="A360" s="222" t="s">
        <v>3643</v>
      </c>
      <c r="B360" s="232">
        <v>100823</v>
      </c>
      <c r="C360" s="232" t="s">
        <v>2410</v>
      </c>
      <c r="D360" s="232"/>
      <c r="E360" s="232" t="s">
        <v>2411</v>
      </c>
      <c r="F360" s="232"/>
      <c r="G360" s="232">
        <v>8716</v>
      </c>
      <c r="H360" s="232" t="s">
        <v>2412</v>
      </c>
      <c r="I360" s="232" t="s">
        <v>125</v>
      </c>
      <c r="J360" s="232" t="s">
        <v>700</v>
      </c>
      <c r="K360" s="232" t="s">
        <v>2413</v>
      </c>
      <c r="L360" s="232" t="s">
        <v>2414</v>
      </c>
      <c r="M360" s="232">
        <v>2022</v>
      </c>
      <c r="N360" s="232">
        <v>24703741</v>
      </c>
      <c r="O360" s="239">
        <f t="shared" si="200"/>
        <v>8.5283355450304962E-3</v>
      </c>
      <c r="P360" s="232">
        <v>58.07</v>
      </c>
      <c r="Q360" s="232">
        <v>0.06</v>
      </c>
      <c r="R360" s="232">
        <v>0</v>
      </c>
      <c r="S360" s="232">
        <v>0</v>
      </c>
      <c r="T360" s="232">
        <v>0</v>
      </c>
      <c r="U360" s="232">
        <v>0</v>
      </c>
      <c r="V360" s="232">
        <v>6.1</v>
      </c>
      <c r="W360" s="232">
        <v>35.770000000000003</v>
      </c>
      <c r="X360" s="232">
        <v>0</v>
      </c>
      <c r="Y360" s="232">
        <v>0</v>
      </c>
      <c r="Z360" s="232">
        <v>0</v>
      </c>
      <c r="AA360" s="232">
        <v>0</v>
      </c>
      <c r="AB360" s="232"/>
      <c r="AC360" s="232">
        <v>58.07</v>
      </c>
      <c r="AD360" s="232">
        <v>0.06</v>
      </c>
      <c r="AE360" s="232">
        <v>0</v>
      </c>
      <c r="AF360" s="232">
        <v>0</v>
      </c>
      <c r="AG360" s="232">
        <v>0</v>
      </c>
      <c r="AH360" s="232">
        <v>0</v>
      </c>
      <c r="AI360" s="232">
        <v>35.770000000000003</v>
      </c>
      <c r="AJ360" s="232">
        <v>0</v>
      </c>
      <c r="AK360" s="232">
        <v>0</v>
      </c>
      <c r="AL360" s="232">
        <v>0</v>
      </c>
      <c r="AM360" s="232">
        <v>0</v>
      </c>
      <c r="AN360" s="233"/>
      <c r="AO360" s="223">
        <f t="shared" si="198"/>
        <v>0</v>
      </c>
      <c r="AP360" s="223">
        <f t="shared" si="198"/>
        <v>0</v>
      </c>
      <c r="AQ360" s="223">
        <f t="shared" si="198"/>
        <v>0</v>
      </c>
      <c r="AR360" s="223">
        <f t="shared" si="197"/>
        <v>0</v>
      </c>
      <c r="AS360" s="223">
        <f t="shared" si="197"/>
        <v>0</v>
      </c>
      <c r="AT360" s="223">
        <f t="shared" si="197"/>
        <v>0</v>
      </c>
      <c r="AU360" s="223">
        <f t="shared" si="199"/>
        <v>0</v>
      </c>
      <c r="AV360" s="223">
        <f t="shared" si="199"/>
        <v>0</v>
      </c>
      <c r="AW360" s="223">
        <f t="shared" si="199"/>
        <v>0</v>
      </c>
      <c r="AX360" s="223">
        <f t="shared" si="199"/>
        <v>0</v>
      </c>
      <c r="AY360" s="223">
        <f t="shared" si="199"/>
        <v>0</v>
      </c>
      <c r="AZ360" s="242"/>
      <c r="BA360" s="244">
        <f t="shared" si="201"/>
        <v>0.49524044509992093</v>
      </c>
      <c r="BB360" s="244">
        <f t="shared" si="202"/>
        <v>5.117001327018298E-4</v>
      </c>
      <c r="BC360" s="244">
        <f t="shared" si="203"/>
        <v>0</v>
      </c>
      <c r="BD360" s="244">
        <f t="shared" si="204"/>
        <v>0</v>
      </c>
      <c r="BE360" s="244">
        <f t="shared" si="205"/>
        <v>0</v>
      </c>
      <c r="BF360" s="244">
        <f t="shared" si="206"/>
        <v>0</v>
      </c>
      <c r="BG360" s="244">
        <f t="shared" si="207"/>
        <v>5.2022846824686025E-2</v>
      </c>
      <c r="BH360" s="244">
        <f t="shared" si="208"/>
        <v>0.30505856244574087</v>
      </c>
      <c r="BI360" s="244">
        <f t="shared" si="209"/>
        <v>0</v>
      </c>
      <c r="BJ360" s="244">
        <f t="shared" si="210"/>
        <v>0</v>
      </c>
      <c r="BK360" s="244">
        <f t="shared" si="211"/>
        <v>0</v>
      </c>
      <c r="BL360" s="244">
        <f t="shared" si="212"/>
        <v>0</v>
      </c>
      <c r="BM360" s="244">
        <f t="shared" si="213"/>
        <v>0</v>
      </c>
      <c r="BN360" s="244">
        <f t="shared" si="214"/>
        <v>0.49524044509992093</v>
      </c>
      <c r="BO360" s="244">
        <f t="shared" si="215"/>
        <v>5.117001327018298E-4</v>
      </c>
      <c r="BP360" s="244">
        <f t="shared" si="216"/>
        <v>0</v>
      </c>
      <c r="BQ360" s="244">
        <f t="shared" si="217"/>
        <v>0</v>
      </c>
      <c r="BR360" s="244">
        <f t="shared" si="218"/>
        <v>0</v>
      </c>
      <c r="BS360" s="244">
        <f t="shared" si="219"/>
        <v>0</v>
      </c>
      <c r="BT360" s="244">
        <f t="shared" si="220"/>
        <v>0.30505856244574087</v>
      </c>
      <c r="BU360" s="244">
        <f t="shared" si="221"/>
        <v>0</v>
      </c>
      <c r="BV360" s="244">
        <f t="shared" si="222"/>
        <v>0</v>
      </c>
      <c r="BW360" s="244">
        <f t="shared" si="223"/>
        <v>0</v>
      </c>
      <c r="BX360" s="244">
        <f t="shared" si="224"/>
        <v>0</v>
      </c>
      <c r="BY360" s="244"/>
      <c r="BZ360" s="244">
        <f t="shared" si="225"/>
        <v>0</v>
      </c>
      <c r="CA360" s="244">
        <f t="shared" si="226"/>
        <v>0</v>
      </c>
      <c r="CB360" s="244">
        <f t="shared" si="227"/>
        <v>0</v>
      </c>
      <c r="CC360" s="244">
        <f t="shared" si="228"/>
        <v>0</v>
      </c>
      <c r="CD360" s="244">
        <f t="shared" si="229"/>
        <v>0</v>
      </c>
      <c r="CE360" s="244">
        <f t="shared" si="230"/>
        <v>0</v>
      </c>
      <c r="CF360" s="244">
        <f t="shared" si="231"/>
        <v>0</v>
      </c>
      <c r="CG360" s="244">
        <f t="shared" si="232"/>
        <v>0</v>
      </c>
      <c r="CH360" s="244">
        <f t="shared" si="233"/>
        <v>0</v>
      </c>
      <c r="CI360" s="244">
        <f t="shared" si="234"/>
        <v>0</v>
      </c>
      <c r="CJ360" s="244">
        <f t="shared" si="235"/>
        <v>0</v>
      </c>
    </row>
    <row r="361" spans="1:88" ht="60">
      <c r="A361" s="222" t="s">
        <v>3643</v>
      </c>
      <c r="B361" s="232">
        <v>101770</v>
      </c>
      <c r="C361" s="232" t="s">
        <v>2415</v>
      </c>
      <c r="D361" s="232"/>
      <c r="E361" s="232" t="s">
        <v>2416</v>
      </c>
      <c r="F361" s="232"/>
      <c r="G361" s="232">
        <v>8370</v>
      </c>
      <c r="H361" s="232" t="s">
        <v>2417</v>
      </c>
      <c r="I361" s="232" t="s">
        <v>126</v>
      </c>
      <c r="J361" s="232" t="s">
        <v>700</v>
      </c>
      <c r="K361" s="232" t="s">
        <v>2418</v>
      </c>
      <c r="L361" s="232" t="s">
        <v>2419</v>
      </c>
      <c r="M361" s="232">
        <v>2022</v>
      </c>
      <c r="N361" s="232">
        <v>23306844</v>
      </c>
      <c r="O361" s="239">
        <f t="shared" si="200"/>
        <v>1.4228978239464559E-2</v>
      </c>
      <c r="P361" s="232">
        <v>80.08</v>
      </c>
      <c r="Q361" s="232">
        <v>8.5399999999999991</v>
      </c>
      <c r="R361" s="232">
        <v>0</v>
      </c>
      <c r="S361" s="232">
        <v>0</v>
      </c>
      <c r="T361" s="232">
        <v>0</v>
      </c>
      <c r="U361" s="232">
        <v>0</v>
      </c>
      <c r="V361" s="232">
        <v>6.1</v>
      </c>
      <c r="W361" s="232">
        <v>5.28</v>
      </c>
      <c r="X361" s="232">
        <v>0</v>
      </c>
      <c r="Y361" s="232">
        <v>0</v>
      </c>
      <c r="Z361" s="232">
        <v>0</v>
      </c>
      <c r="AA361" s="232">
        <v>0</v>
      </c>
      <c r="AB361" s="232"/>
      <c r="AC361" s="232">
        <v>31.96</v>
      </c>
      <c r="AD361" s="232">
        <v>8.5399999999999991</v>
      </c>
      <c r="AE361" s="232">
        <v>0</v>
      </c>
      <c r="AF361" s="232">
        <v>0</v>
      </c>
      <c r="AG361" s="232">
        <v>0</v>
      </c>
      <c r="AH361" s="232">
        <v>0</v>
      </c>
      <c r="AI361" s="232">
        <v>5.28</v>
      </c>
      <c r="AJ361" s="232">
        <v>0</v>
      </c>
      <c r="AK361" s="232">
        <v>0</v>
      </c>
      <c r="AL361" s="232">
        <v>0</v>
      </c>
      <c r="AM361" s="232">
        <v>0</v>
      </c>
      <c r="AN361" s="233"/>
      <c r="AO361" s="223">
        <f t="shared" si="198"/>
        <v>48.12</v>
      </c>
      <c r="AP361" s="223">
        <f t="shared" si="198"/>
        <v>0</v>
      </c>
      <c r="AQ361" s="223">
        <f t="shared" si="198"/>
        <v>0</v>
      </c>
      <c r="AR361" s="223">
        <f t="shared" si="197"/>
        <v>0</v>
      </c>
      <c r="AS361" s="223">
        <f t="shared" si="197"/>
        <v>0</v>
      </c>
      <c r="AT361" s="223">
        <f t="shared" si="197"/>
        <v>0</v>
      </c>
      <c r="AU361" s="223">
        <f t="shared" si="199"/>
        <v>0</v>
      </c>
      <c r="AV361" s="223">
        <f t="shared" si="199"/>
        <v>0</v>
      </c>
      <c r="AW361" s="223">
        <f t="shared" si="199"/>
        <v>0</v>
      </c>
      <c r="AX361" s="223">
        <f t="shared" si="199"/>
        <v>0</v>
      </c>
      <c r="AY361" s="223">
        <f t="shared" si="199"/>
        <v>0</v>
      </c>
      <c r="AZ361" s="242"/>
      <c r="BA361" s="244">
        <f t="shared" si="201"/>
        <v>1.1394565774163219</v>
      </c>
      <c r="BB361" s="244">
        <f t="shared" si="202"/>
        <v>0.12151547416502732</v>
      </c>
      <c r="BC361" s="244">
        <f t="shared" si="203"/>
        <v>0</v>
      </c>
      <c r="BD361" s="244">
        <f t="shared" si="204"/>
        <v>0</v>
      </c>
      <c r="BE361" s="244">
        <f t="shared" si="205"/>
        <v>0</v>
      </c>
      <c r="BF361" s="244">
        <f t="shared" si="206"/>
        <v>0</v>
      </c>
      <c r="BG361" s="244">
        <f t="shared" si="207"/>
        <v>8.6796767260733806E-2</v>
      </c>
      <c r="BH361" s="244">
        <f t="shared" si="208"/>
        <v>7.512900510437287E-2</v>
      </c>
      <c r="BI361" s="244">
        <f t="shared" si="209"/>
        <v>0</v>
      </c>
      <c r="BJ361" s="244">
        <f t="shared" si="210"/>
        <v>0</v>
      </c>
      <c r="BK361" s="244">
        <f t="shared" si="211"/>
        <v>0</v>
      </c>
      <c r="BL361" s="244">
        <f t="shared" si="212"/>
        <v>0</v>
      </c>
      <c r="BM361" s="244">
        <f t="shared" si="213"/>
        <v>0</v>
      </c>
      <c r="BN361" s="244">
        <f t="shared" si="214"/>
        <v>0.45475814453328733</v>
      </c>
      <c r="BO361" s="244">
        <f t="shared" si="215"/>
        <v>0.12151547416502732</v>
      </c>
      <c r="BP361" s="244">
        <f t="shared" si="216"/>
        <v>0</v>
      </c>
      <c r="BQ361" s="244">
        <f t="shared" si="217"/>
        <v>0</v>
      </c>
      <c r="BR361" s="244">
        <f t="shared" si="218"/>
        <v>0</v>
      </c>
      <c r="BS361" s="244">
        <f t="shared" si="219"/>
        <v>0</v>
      </c>
      <c r="BT361" s="244">
        <f t="shared" si="220"/>
        <v>7.512900510437287E-2</v>
      </c>
      <c r="BU361" s="244">
        <f t="shared" si="221"/>
        <v>0</v>
      </c>
      <c r="BV361" s="244">
        <f t="shared" si="222"/>
        <v>0</v>
      </c>
      <c r="BW361" s="244">
        <f t="shared" si="223"/>
        <v>0</v>
      </c>
      <c r="BX361" s="244">
        <f t="shared" si="224"/>
        <v>0</v>
      </c>
      <c r="BY361" s="244"/>
      <c r="BZ361" s="244">
        <f t="shared" si="225"/>
        <v>0.68469843288303456</v>
      </c>
      <c r="CA361" s="244">
        <f t="shared" si="226"/>
        <v>0</v>
      </c>
      <c r="CB361" s="244">
        <f t="shared" si="227"/>
        <v>0</v>
      </c>
      <c r="CC361" s="244">
        <f t="shared" si="228"/>
        <v>0</v>
      </c>
      <c r="CD361" s="244">
        <f t="shared" si="229"/>
        <v>0</v>
      </c>
      <c r="CE361" s="244">
        <f t="shared" si="230"/>
        <v>0</v>
      </c>
      <c r="CF361" s="244">
        <f t="shared" si="231"/>
        <v>0</v>
      </c>
      <c r="CG361" s="244">
        <f t="shared" si="232"/>
        <v>0</v>
      </c>
      <c r="CH361" s="244">
        <f t="shared" si="233"/>
        <v>0</v>
      </c>
      <c r="CI361" s="244">
        <f t="shared" si="234"/>
        <v>0</v>
      </c>
      <c r="CJ361" s="244">
        <f t="shared" si="235"/>
        <v>0</v>
      </c>
    </row>
    <row r="362" spans="1:88" ht="60">
      <c r="A362" s="222" t="s">
        <v>3643</v>
      </c>
      <c r="B362" s="232">
        <v>94158</v>
      </c>
      <c r="C362" s="232" t="s">
        <v>2420</v>
      </c>
      <c r="D362" s="232"/>
      <c r="E362" s="232" t="s">
        <v>2421</v>
      </c>
      <c r="F362" s="232"/>
      <c r="G362" s="232">
        <v>5603</v>
      </c>
      <c r="H362" s="232" t="s">
        <v>2422</v>
      </c>
      <c r="I362" s="232" t="s">
        <v>116</v>
      </c>
      <c r="J362" s="232" t="s">
        <v>700</v>
      </c>
      <c r="K362" s="232" t="s">
        <v>2423</v>
      </c>
      <c r="L362" s="232" t="s">
        <v>2424</v>
      </c>
      <c r="M362" s="232">
        <v>2022</v>
      </c>
      <c r="N362" s="232">
        <v>11303809</v>
      </c>
      <c r="O362" s="239">
        <f t="shared" si="200"/>
        <v>2.2920602842925646E-3</v>
      </c>
      <c r="P362" s="240">
        <v>93.9</v>
      </c>
      <c r="Q362" s="232">
        <v>0</v>
      </c>
      <c r="R362" s="232">
        <v>0</v>
      </c>
      <c r="S362" s="232">
        <v>0</v>
      </c>
      <c r="T362" s="232">
        <v>0</v>
      </c>
      <c r="U362" s="232">
        <v>0</v>
      </c>
      <c r="V362" s="232">
        <v>6.1</v>
      </c>
      <c r="W362" s="232">
        <v>0</v>
      </c>
      <c r="X362" s="232">
        <v>0</v>
      </c>
      <c r="Y362" s="232">
        <v>0</v>
      </c>
      <c r="Z362" s="232">
        <v>0</v>
      </c>
      <c r="AA362" s="232">
        <v>0</v>
      </c>
      <c r="AB362" s="232"/>
      <c r="AC362" s="232">
        <v>0</v>
      </c>
      <c r="AD362" s="232">
        <v>0</v>
      </c>
      <c r="AE362" s="232">
        <v>0</v>
      </c>
      <c r="AF362" s="232">
        <v>0</v>
      </c>
      <c r="AG362" s="232">
        <v>0</v>
      </c>
      <c r="AH362" s="232">
        <v>0</v>
      </c>
      <c r="AI362" s="232">
        <v>0</v>
      </c>
      <c r="AJ362" s="232">
        <v>0</v>
      </c>
      <c r="AK362" s="232">
        <v>0</v>
      </c>
      <c r="AL362" s="232">
        <v>0</v>
      </c>
      <c r="AM362" s="232">
        <v>0</v>
      </c>
      <c r="AN362" s="233"/>
      <c r="AO362" s="223">
        <f t="shared" si="198"/>
        <v>93.9</v>
      </c>
      <c r="AP362" s="223">
        <f t="shared" si="198"/>
        <v>0</v>
      </c>
      <c r="AQ362" s="223">
        <f t="shared" si="198"/>
        <v>0</v>
      </c>
      <c r="AR362" s="223">
        <f t="shared" si="197"/>
        <v>0</v>
      </c>
      <c r="AS362" s="223">
        <f t="shared" si="197"/>
        <v>0</v>
      </c>
      <c r="AT362" s="223">
        <f t="shared" si="197"/>
        <v>0</v>
      </c>
      <c r="AU362" s="223">
        <f t="shared" si="199"/>
        <v>0</v>
      </c>
      <c r="AV362" s="223">
        <f t="shared" si="199"/>
        <v>0</v>
      </c>
      <c r="AW362" s="223">
        <f t="shared" si="199"/>
        <v>0</v>
      </c>
      <c r="AX362" s="223">
        <f t="shared" si="199"/>
        <v>0</v>
      </c>
      <c r="AY362" s="223">
        <f t="shared" si="199"/>
        <v>0</v>
      </c>
      <c r="AZ362" s="242"/>
      <c r="BA362" s="244">
        <f t="shared" si="201"/>
        <v>0.21522446069507184</v>
      </c>
      <c r="BB362" s="244">
        <f t="shared" si="202"/>
        <v>0</v>
      </c>
      <c r="BC362" s="244">
        <f t="shared" si="203"/>
        <v>0</v>
      </c>
      <c r="BD362" s="244">
        <f t="shared" si="204"/>
        <v>0</v>
      </c>
      <c r="BE362" s="244">
        <f t="shared" si="205"/>
        <v>0</v>
      </c>
      <c r="BF362" s="244">
        <f t="shared" si="206"/>
        <v>0</v>
      </c>
      <c r="BG362" s="244">
        <f t="shared" si="207"/>
        <v>1.3981567734184644E-2</v>
      </c>
      <c r="BH362" s="244">
        <f t="shared" si="208"/>
        <v>0</v>
      </c>
      <c r="BI362" s="244">
        <f t="shared" si="209"/>
        <v>0</v>
      </c>
      <c r="BJ362" s="244">
        <f t="shared" si="210"/>
        <v>0</v>
      </c>
      <c r="BK362" s="244">
        <f t="shared" si="211"/>
        <v>0</v>
      </c>
      <c r="BL362" s="244">
        <f t="shared" si="212"/>
        <v>0</v>
      </c>
      <c r="BM362" s="244">
        <f t="shared" si="213"/>
        <v>0</v>
      </c>
      <c r="BN362" s="244">
        <f t="shared" si="214"/>
        <v>0</v>
      </c>
      <c r="BO362" s="244">
        <f t="shared" si="215"/>
        <v>0</v>
      </c>
      <c r="BP362" s="244">
        <f t="shared" si="216"/>
        <v>0</v>
      </c>
      <c r="BQ362" s="244">
        <f t="shared" si="217"/>
        <v>0</v>
      </c>
      <c r="BR362" s="244">
        <f t="shared" si="218"/>
        <v>0</v>
      </c>
      <c r="BS362" s="244">
        <f t="shared" si="219"/>
        <v>0</v>
      </c>
      <c r="BT362" s="244">
        <f t="shared" si="220"/>
        <v>0</v>
      </c>
      <c r="BU362" s="244">
        <f t="shared" si="221"/>
        <v>0</v>
      </c>
      <c r="BV362" s="244">
        <f t="shared" si="222"/>
        <v>0</v>
      </c>
      <c r="BW362" s="244">
        <f t="shared" si="223"/>
        <v>0</v>
      </c>
      <c r="BX362" s="244">
        <f t="shared" si="224"/>
        <v>0</v>
      </c>
      <c r="BY362" s="244"/>
      <c r="BZ362" s="244">
        <f t="shared" si="225"/>
        <v>0.21522446069507184</v>
      </c>
      <c r="CA362" s="244">
        <f t="shared" si="226"/>
        <v>0</v>
      </c>
      <c r="CB362" s="244">
        <f t="shared" si="227"/>
        <v>0</v>
      </c>
      <c r="CC362" s="244">
        <f t="shared" si="228"/>
        <v>0</v>
      </c>
      <c r="CD362" s="244">
        <f t="shared" si="229"/>
        <v>0</v>
      </c>
      <c r="CE362" s="244">
        <f t="shared" si="230"/>
        <v>0</v>
      </c>
      <c r="CF362" s="244">
        <f t="shared" si="231"/>
        <v>0</v>
      </c>
      <c r="CG362" s="244">
        <f t="shared" si="232"/>
        <v>0</v>
      </c>
      <c r="CH362" s="244">
        <f t="shared" si="233"/>
        <v>0</v>
      </c>
      <c r="CI362" s="244">
        <f t="shared" si="234"/>
        <v>0</v>
      </c>
      <c r="CJ362" s="244">
        <f t="shared" si="235"/>
        <v>0</v>
      </c>
    </row>
    <row r="363" spans="1:88" ht="60">
      <c r="A363" s="222" t="s">
        <v>3643</v>
      </c>
      <c r="B363" s="232">
        <v>113091</v>
      </c>
      <c r="C363" s="232" t="s">
        <v>2425</v>
      </c>
      <c r="D363" s="232"/>
      <c r="E363" s="232" t="s">
        <v>1629</v>
      </c>
      <c r="F363" s="232" t="s">
        <v>1037</v>
      </c>
      <c r="G363" s="232">
        <v>3944</v>
      </c>
      <c r="H363" s="232" t="s">
        <v>2426</v>
      </c>
      <c r="I363" s="232" t="s">
        <v>128</v>
      </c>
      <c r="J363" s="232" t="s">
        <v>700</v>
      </c>
      <c r="K363" s="232" t="s">
        <v>2427</v>
      </c>
      <c r="L363" s="232"/>
      <c r="M363" s="232">
        <v>2022</v>
      </c>
      <c r="N363" s="232">
        <v>4875256</v>
      </c>
      <c r="O363" s="239">
        <f t="shared" si="200"/>
        <v>2.2053197528608074E-3</v>
      </c>
      <c r="P363" s="232">
        <v>89.9</v>
      </c>
      <c r="Q363" s="232">
        <v>4</v>
      </c>
      <c r="R363" s="232">
        <v>0</v>
      </c>
      <c r="S363" s="232">
        <v>0</v>
      </c>
      <c r="T363" s="232">
        <v>0</v>
      </c>
      <c r="U363" s="232">
        <v>0</v>
      </c>
      <c r="V363" s="232">
        <v>6.1</v>
      </c>
      <c r="W363" s="232">
        <v>0</v>
      </c>
      <c r="X363" s="232">
        <v>0</v>
      </c>
      <c r="Y363" s="232">
        <v>0</v>
      </c>
      <c r="Z363" s="232">
        <v>0</v>
      </c>
      <c r="AA363" s="232">
        <v>0</v>
      </c>
      <c r="AB363" s="232"/>
      <c r="AC363" s="232">
        <v>89.9</v>
      </c>
      <c r="AD363" s="232">
        <v>4</v>
      </c>
      <c r="AE363" s="232">
        <v>0</v>
      </c>
      <c r="AF363" s="232">
        <v>0</v>
      </c>
      <c r="AG363" s="232">
        <v>0</v>
      </c>
      <c r="AH363" s="232">
        <v>0</v>
      </c>
      <c r="AI363" s="232">
        <v>0</v>
      </c>
      <c r="AJ363" s="232">
        <v>0</v>
      </c>
      <c r="AK363" s="232">
        <v>0</v>
      </c>
      <c r="AL363" s="232">
        <v>0</v>
      </c>
      <c r="AM363" s="232">
        <v>0</v>
      </c>
      <c r="AN363" s="233"/>
      <c r="AO363" s="223">
        <f t="shared" si="198"/>
        <v>0</v>
      </c>
      <c r="AP363" s="223">
        <f t="shared" si="198"/>
        <v>0</v>
      </c>
      <c r="AQ363" s="223">
        <f t="shared" si="198"/>
        <v>0</v>
      </c>
      <c r="AR363" s="223">
        <f t="shared" si="197"/>
        <v>0</v>
      </c>
      <c r="AS363" s="223">
        <f t="shared" si="197"/>
        <v>0</v>
      </c>
      <c r="AT363" s="223">
        <f t="shared" si="197"/>
        <v>0</v>
      </c>
      <c r="AU363" s="223">
        <f t="shared" si="199"/>
        <v>0</v>
      </c>
      <c r="AV363" s="223">
        <f t="shared" si="199"/>
        <v>0</v>
      </c>
      <c r="AW363" s="223">
        <f t="shared" si="199"/>
        <v>0</v>
      </c>
      <c r="AX363" s="223">
        <f t="shared" si="199"/>
        <v>0</v>
      </c>
      <c r="AY363" s="223">
        <f t="shared" si="199"/>
        <v>0</v>
      </c>
      <c r="AZ363" s="242"/>
      <c r="BA363" s="244">
        <f t="shared" si="201"/>
        <v>0.19825824578218659</v>
      </c>
      <c r="BB363" s="244">
        <f t="shared" si="202"/>
        <v>8.8212790114432296E-3</v>
      </c>
      <c r="BC363" s="244">
        <f t="shared" si="203"/>
        <v>0</v>
      </c>
      <c r="BD363" s="244">
        <f t="shared" si="204"/>
        <v>0</v>
      </c>
      <c r="BE363" s="244">
        <f t="shared" si="205"/>
        <v>0</v>
      </c>
      <c r="BF363" s="244">
        <f t="shared" si="206"/>
        <v>0</v>
      </c>
      <c r="BG363" s="244">
        <f t="shared" si="207"/>
        <v>1.3452450492450925E-2</v>
      </c>
      <c r="BH363" s="244">
        <f t="shared" si="208"/>
        <v>0</v>
      </c>
      <c r="BI363" s="244">
        <f t="shared" si="209"/>
        <v>0</v>
      </c>
      <c r="BJ363" s="244">
        <f t="shared" si="210"/>
        <v>0</v>
      </c>
      <c r="BK363" s="244">
        <f t="shared" si="211"/>
        <v>0</v>
      </c>
      <c r="BL363" s="244">
        <f t="shared" si="212"/>
        <v>0</v>
      </c>
      <c r="BM363" s="244">
        <f t="shared" si="213"/>
        <v>0</v>
      </c>
      <c r="BN363" s="244">
        <f t="shared" si="214"/>
        <v>0.19825824578218659</v>
      </c>
      <c r="BO363" s="244">
        <f t="shared" si="215"/>
        <v>8.8212790114432296E-3</v>
      </c>
      <c r="BP363" s="244">
        <f t="shared" si="216"/>
        <v>0</v>
      </c>
      <c r="BQ363" s="244">
        <f t="shared" si="217"/>
        <v>0</v>
      </c>
      <c r="BR363" s="244">
        <f t="shared" si="218"/>
        <v>0</v>
      </c>
      <c r="BS363" s="244">
        <f t="shared" si="219"/>
        <v>0</v>
      </c>
      <c r="BT363" s="244">
        <f t="shared" si="220"/>
        <v>0</v>
      </c>
      <c r="BU363" s="244">
        <f t="shared" si="221"/>
        <v>0</v>
      </c>
      <c r="BV363" s="244">
        <f t="shared" si="222"/>
        <v>0</v>
      </c>
      <c r="BW363" s="244">
        <f t="shared" si="223"/>
        <v>0</v>
      </c>
      <c r="BX363" s="244">
        <f t="shared" si="224"/>
        <v>0</v>
      </c>
      <c r="BY363" s="244"/>
      <c r="BZ363" s="244">
        <f t="shared" si="225"/>
        <v>0</v>
      </c>
      <c r="CA363" s="244">
        <f t="shared" si="226"/>
        <v>0</v>
      </c>
      <c r="CB363" s="244">
        <f t="shared" si="227"/>
        <v>0</v>
      </c>
      <c r="CC363" s="244">
        <f t="shared" si="228"/>
        <v>0</v>
      </c>
      <c r="CD363" s="244">
        <f t="shared" si="229"/>
        <v>0</v>
      </c>
      <c r="CE363" s="244">
        <f t="shared" si="230"/>
        <v>0</v>
      </c>
      <c r="CF363" s="244">
        <f t="shared" si="231"/>
        <v>0</v>
      </c>
      <c r="CG363" s="244">
        <f t="shared" si="232"/>
        <v>0</v>
      </c>
      <c r="CH363" s="244">
        <f t="shared" si="233"/>
        <v>0</v>
      </c>
      <c r="CI363" s="244">
        <f t="shared" si="234"/>
        <v>0</v>
      </c>
      <c r="CJ363" s="244">
        <f t="shared" si="235"/>
        <v>0</v>
      </c>
    </row>
    <row r="364" spans="1:88" ht="409.5">
      <c r="A364" s="222" t="s">
        <v>3643</v>
      </c>
      <c r="B364" s="232">
        <v>96703</v>
      </c>
      <c r="C364" s="232" t="s">
        <v>2428</v>
      </c>
      <c r="D364" s="232"/>
      <c r="E364" s="232" t="s">
        <v>2429</v>
      </c>
      <c r="F364" s="232"/>
      <c r="G364" s="232">
        <v>8636</v>
      </c>
      <c r="H364" s="232" t="s">
        <v>2430</v>
      </c>
      <c r="I364" s="232" t="s">
        <v>129</v>
      </c>
      <c r="J364" s="232" t="s">
        <v>700</v>
      </c>
      <c r="K364" s="232" t="s">
        <v>2431</v>
      </c>
      <c r="L364" s="232" t="s">
        <v>2432</v>
      </c>
      <c r="M364" s="232">
        <v>2022</v>
      </c>
      <c r="N364" s="232">
        <v>42728705</v>
      </c>
      <c r="O364" s="239">
        <f t="shared" si="200"/>
        <v>4.9885725035392287E-3</v>
      </c>
      <c r="P364" s="232">
        <v>62.67</v>
      </c>
      <c r="Q364" s="232">
        <v>5.46</v>
      </c>
      <c r="R364" s="232">
        <v>7.44</v>
      </c>
      <c r="S364" s="232">
        <v>0</v>
      </c>
      <c r="T364" s="232">
        <v>0</v>
      </c>
      <c r="U364" s="232">
        <v>0</v>
      </c>
      <c r="V364" s="232">
        <v>6.1</v>
      </c>
      <c r="W364" s="232">
        <v>18.329999999999998</v>
      </c>
      <c r="X364" s="232">
        <v>0</v>
      </c>
      <c r="Y364" s="232">
        <v>0</v>
      </c>
      <c r="Z364" s="232">
        <v>0</v>
      </c>
      <c r="AA364" s="232">
        <v>0</v>
      </c>
      <c r="AB364" s="232"/>
      <c r="AC364" s="232">
        <v>21.3</v>
      </c>
      <c r="AD364" s="232">
        <v>5.46</v>
      </c>
      <c r="AE364" s="232">
        <v>0.42</v>
      </c>
      <c r="AF364" s="232">
        <v>0</v>
      </c>
      <c r="AG364" s="232">
        <v>0</v>
      </c>
      <c r="AH364" s="232">
        <v>0</v>
      </c>
      <c r="AI364" s="232">
        <v>18.329999999999998</v>
      </c>
      <c r="AJ364" s="232">
        <v>0</v>
      </c>
      <c r="AK364" s="232">
        <v>0</v>
      </c>
      <c r="AL364" s="232">
        <v>0</v>
      </c>
      <c r="AM364" s="232">
        <v>0</v>
      </c>
      <c r="AN364" s="233" t="s">
        <v>2433</v>
      </c>
      <c r="AO364" s="223">
        <f t="shared" si="198"/>
        <v>41.370000000000005</v>
      </c>
      <c r="AP364" s="223">
        <f t="shared" si="198"/>
        <v>0</v>
      </c>
      <c r="AQ364" s="223">
        <f t="shared" si="198"/>
        <v>7.0200000000000005</v>
      </c>
      <c r="AR364" s="223">
        <f t="shared" si="197"/>
        <v>0</v>
      </c>
      <c r="AS364" s="223">
        <f t="shared" si="197"/>
        <v>0</v>
      </c>
      <c r="AT364" s="223">
        <f t="shared" si="197"/>
        <v>0</v>
      </c>
      <c r="AU364" s="223">
        <f t="shared" si="199"/>
        <v>0</v>
      </c>
      <c r="AV364" s="223">
        <f t="shared" si="199"/>
        <v>0</v>
      </c>
      <c r="AW364" s="223">
        <f t="shared" si="199"/>
        <v>0</v>
      </c>
      <c r="AX364" s="223">
        <f t="shared" si="199"/>
        <v>0</v>
      </c>
      <c r="AY364" s="223">
        <f t="shared" si="199"/>
        <v>0</v>
      </c>
      <c r="AZ364" s="242"/>
      <c r="BA364" s="244">
        <f t="shared" si="201"/>
        <v>0.31263383879680345</v>
      </c>
      <c r="BB364" s="244">
        <f t="shared" si="202"/>
        <v>2.7237605869324187E-2</v>
      </c>
      <c r="BC364" s="244">
        <f t="shared" si="203"/>
        <v>3.7114979426331865E-2</v>
      </c>
      <c r="BD364" s="244">
        <f t="shared" si="204"/>
        <v>0</v>
      </c>
      <c r="BE364" s="244">
        <f t="shared" si="205"/>
        <v>0</v>
      </c>
      <c r="BF364" s="244">
        <f t="shared" si="206"/>
        <v>0</v>
      </c>
      <c r="BG364" s="244">
        <f t="shared" si="207"/>
        <v>3.0430292271589294E-2</v>
      </c>
      <c r="BH364" s="244">
        <f t="shared" si="208"/>
        <v>9.1440533989874048E-2</v>
      </c>
      <c r="BI364" s="244">
        <f t="shared" si="209"/>
        <v>0</v>
      </c>
      <c r="BJ364" s="244">
        <f t="shared" si="210"/>
        <v>0</v>
      </c>
      <c r="BK364" s="244">
        <f t="shared" si="211"/>
        <v>0</v>
      </c>
      <c r="BL364" s="244">
        <f t="shared" si="212"/>
        <v>0</v>
      </c>
      <c r="BM364" s="244">
        <f t="shared" si="213"/>
        <v>0</v>
      </c>
      <c r="BN364" s="244">
        <f t="shared" si="214"/>
        <v>0.10625659432538558</v>
      </c>
      <c r="BO364" s="244">
        <f t="shared" si="215"/>
        <v>2.7237605869324187E-2</v>
      </c>
      <c r="BP364" s="244">
        <f t="shared" si="216"/>
        <v>2.095200451486476E-3</v>
      </c>
      <c r="BQ364" s="244">
        <f t="shared" si="217"/>
        <v>0</v>
      </c>
      <c r="BR364" s="244">
        <f t="shared" si="218"/>
        <v>0</v>
      </c>
      <c r="BS364" s="244">
        <f t="shared" si="219"/>
        <v>0</v>
      </c>
      <c r="BT364" s="244">
        <f t="shared" si="220"/>
        <v>9.1440533989874048E-2</v>
      </c>
      <c r="BU364" s="244">
        <f t="shared" si="221"/>
        <v>0</v>
      </c>
      <c r="BV364" s="244">
        <f t="shared" si="222"/>
        <v>0</v>
      </c>
      <c r="BW364" s="244">
        <f t="shared" si="223"/>
        <v>0</v>
      </c>
      <c r="BX364" s="244">
        <f t="shared" si="224"/>
        <v>0</v>
      </c>
      <c r="BY364" s="244"/>
      <c r="BZ364" s="244">
        <f t="shared" si="225"/>
        <v>0.20637724447141792</v>
      </c>
      <c r="CA364" s="244">
        <f t="shared" si="226"/>
        <v>0</v>
      </c>
      <c r="CB364" s="244">
        <f t="shared" si="227"/>
        <v>3.5019778974845386E-2</v>
      </c>
      <c r="CC364" s="244">
        <f t="shared" si="228"/>
        <v>0</v>
      </c>
      <c r="CD364" s="244">
        <f t="shared" si="229"/>
        <v>0</v>
      </c>
      <c r="CE364" s="244">
        <f t="shared" si="230"/>
        <v>0</v>
      </c>
      <c r="CF364" s="244">
        <f t="shared" si="231"/>
        <v>0</v>
      </c>
      <c r="CG364" s="244">
        <f t="shared" si="232"/>
        <v>0</v>
      </c>
      <c r="CH364" s="244">
        <f t="shared" si="233"/>
        <v>0</v>
      </c>
      <c r="CI364" s="244">
        <f t="shared" si="234"/>
        <v>0</v>
      </c>
      <c r="CJ364" s="244">
        <f t="shared" si="235"/>
        <v>0</v>
      </c>
    </row>
    <row r="365" spans="1:88" ht="60">
      <c r="A365" s="222" t="s">
        <v>3643</v>
      </c>
      <c r="B365" s="232">
        <v>94626</v>
      </c>
      <c r="C365" s="232" t="s">
        <v>2434</v>
      </c>
      <c r="D365" s="232"/>
      <c r="E365" s="232" t="s">
        <v>2435</v>
      </c>
      <c r="F365" s="232"/>
      <c r="G365" s="232">
        <v>3270</v>
      </c>
      <c r="H365" s="232" t="s">
        <v>2436</v>
      </c>
      <c r="I365" s="232" t="s">
        <v>117</v>
      </c>
      <c r="J365" s="232" t="s">
        <v>700</v>
      </c>
      <c r="K365" s="232" t="s">
        <v>2437</v>
      </c>
      <c r="L365" s="232" t="s">
        <v>2438</v>
      </c>
      <c r="M365" s="232">
        <v>2022</v>
      </c>
      <c r="N365" s="232">
        <v>20079489</v>
      </c>
      <c r="O365" s="239">
        <f t="shared" si="200"/>
        <v>2.8222834047678517E-3</v>
      </c>
      <c r="P365" s="232">
        <v>86.11</v>
      </c>
      <c r="Q365" s="232">
        <v>3.54</v>
      </c>
      <c r="R365" s="232">
        <v>0</v>
      </c>
      <c r="S365" s="232">
        <v>0</v>
      </c>
      <c r="T365" s="232">
        <v>0</v>
      </c>
      <c r="U365" s="232">
        <v>0</v>
      </c>
      <c r="V365" s="232">
        <v>6.1</v>
      </c>
      <c r="W365" s="232">
        <v>4.25</v>
      </c>
      <c r="X365" s="232">
        <v>0</v>
      </c>
      <c r="Y365" s="232">
        <v>0</v>
      </c>
      <c r="Z365" s="232">
        <v>0</v>
      </c>
      <c r="AA365" s="232">
        <v>0</v>
      </c>
      <c r="AB365" s="232"/>
      <c r="AC365" s="232">
        <v>82.58</v>
      </c>
      <c r="AD365" s="232">
        <v>3.54</v>
      </c>
      <c r="AE365" s="232">
        <v>0</v>
      </c>
      <c r="AF365" s="232">
        <v>0</v>
      </c>
      <c r="AG365" s="232">
        <v>0</v>
      </c>
      <c r="AH365" s="232">
        <v>0</v>
      </c>
      <c r="AI365" s="232">
        <v>4.25</v>
      </c>
      <c r="AJ365" s="232">
        <v>0</v>
      </c>
      <c r="AK365" s="232">
        <v>0</v>
      </c>
      <c r="AL365" s="232">
        <v>0</v>
      </c>
      <c r="AM365" s="232">
        <v>0</v>
      </c>
      <c r="AN365" s="233"/>
      <c r="AO365" s="223">
        <f t="shared" si="198"/>
        <v>3.5300000000000011</v>
      </c>
      <c r="AP365" s="223">
        <f t="shared" si="198"/>
        <v>0</v>
      </c>
      <c r="AQ365" s="223">
        <f t="shared" si="198"/>
        <v>0</v>
      </c>
      <c r="AR365" s="223">
        <f t="shared" si="197"/>
        <v>0</v>
      </c>
      <c r="AS365" s="223">
        <f t="shared" si="197"/>
        <v>0</v>
      </c>
      <c r="AT365" s="223">
        <f t="shared" si="197"/>
        <v>0</v>
      </c>
      <c r="AU365" s="223">
        <f t="shared" si="199"/>
        <v>0</v>
      </c>
      <c r="AV365" s="223">
        <f t="shared" si="199"/>
        <v>0</v>
      </c>
      <c r="AW365" s="223">
        <f t="shared" si="199"/>
        <v>0</v>
      </c>
      <c r="AX365" s="223">
        <f t="shared" si="199"/>
        <v>0</v>
      </c>
      <c r="AY365" s="223">
        <f t="shared" si="199"/>
        <v>0</v>
      </c>
      <c r="AZ365" s="242"/>
      <c r="BA365" s="244">
        <f t="shared" si="201"/>
        <v>0.24302682398455971</v>
      </c>
      <c r="BB365" s="244">
        <f t="shared" si="202"/>
        <v>9.9908832528781948E-3</v>
      </c>
      <c r="BC365" s="244">
        <f t="shared" si="203"/>
        <v>0</v>
      </c>
      <c r="BD365" s="244">
        <f t="shared" si="204"/>
        <v>0</v>
      </c>
      <c r="BE365" s="244">
        <f t="shared" si="205"/>
        <v>0</v>
      </c>
      <c r="BF365" s="244">
        <f t="shared" si="206"/>
        <v>0</v>
      </c>
      <c r="BG365" s="244">
        <f t="shared" si="207"/>
        <v>1.7215928769083896E-2</v>
      </c>
      <c r="BH365" s="244">
        <f t="shared" si="208"/>
        <v>1.199470447026337E-2</v>
      </c>
      <c r="BI365" s="244">
        <f t="shared" si="209"/>
        <v>0</v>
      </c>
      <c r="BJ365" s="244">
        <f t="shared" si="210"/>
        <v>0</v>
      </c>
      <c r="BK365" s="244">
        <f t="shared" si="211"/>
        <v>0</v>
      </c>
      <c r="BL365" s="244">
        <f t="shared" si="212"/>
        <v>0</v>
      </c>
      <c r="BM365" s="244">
        <f t="shared" si="213"/>
        <v>0</v>
      </c>
      <c r="BN365" s="244">
        <f t="shared" si="214"/>
        <v>0.23306416356572918</v>
      </c>
      <c r="BO365" s="244">
        <f t="shared" si="215"/>
        <v>9.9908832528781948E-3</v>
      </c>
      <c r="BP365" s="244">
        <f t="shared" si="216"/>
        <v>0</v>
      </c>
      <c r="BQ365" s="244">
        <f t="shared" si="217"/>
        <v>0</v>
      </c>
      <c r="BR365" s="244">
        <f t="shared" si="218"/>
        <v>0</v>
      </c>
      <c r="BS365" s="244">
        <f t="shared" si="219"/>
        <v>0</v>
      </c>
      <c r="BT365" s="244">
        <f t="shared" si="220"/>
        <v>1.199470447026337E-2</v>
      </c>
      <c r="BU365" s="244">
        <f t="shared" si="221"/>
        <v>0</v>
      </c>
      <c r="BV365" s="244">
        <f t="shared" si="222"/>
        <v>0</v>
      </c>
      <c r="BW365" s="244">
        <f t="shared" si="223"/>
        <v>0</v>
      </c>
      <c r="BX365" s="244">
        <f t="shared" si="224"/>
        <v>0</v>
      </c>
      <c r="BY365" s="244"/>
      <c r="BZ365" s="244">
        <f t="shared" si="225"/>
        <v>9.9626604188305205E-3</v>
      </c>
      <c r="CA365" s="244">
        <f t="shared" si="226"/>
        <v>0</v>
      </c>
      <c r="CB365" s="244">
        <f t="shared" si="227"/>
        <v>0</v>
      </c>
      <c r="CC365" s="244">
        <f t="shared" si="228"/>
        <v>0</v>
      </c>
      <c r="CD365" s="244">
        <f t="shared" si="229"/>
        <v>0</v>
      </c>
      <c r="CE365" s="244">
        <f t="shared" si="230"/>
        <v>0</v>
      </c>
      <c r="CF365" s="244">
        <f t="shared" si="231"/>
        <v>0</v>
      </c>
      <c r="CG365" s="244">
        <f t="shared" si="232"/>
        <v>0</v>
      </c>
      <c r="CH365" s="244">
        <f t="shared" si="233"/>
        <v>0</v>
      </c>
      <c r="CI365" s="244">
        <f t="shared" si="234"/>
        <v>0</v>
      </c>
      <c r="CJ365" s="244">
        <f t="shared" si="235"/>
        <v>0</v>
      </c>
    </row>
    <row r="366" spans="1:88" ht="60">
      <c r="A366" s="222" t="s">
        <v>3643</v>
      </c>
      <c r="B366" s="232">
        <v>17568</v>
      </c>
      <c r="C366" s="232" t="s">
        <v>2439</v>
      </c>
      <c r="D366" s="232"/>
      <c r="E366" s="232" t="s">
        <v>2440</v>
      </c>
      <c r="F366" s="232"/>
      <c r="G366" s="232">
        <v>6460</v>
      </c>
      <c r="H366" s="232" t="s">
        <v>2441</v>
      </c>
      <c r="I366" s="232" t="s">
        <v>1956</v>
      </c>
      <c r="J366" s="232" t="s">
        <v>700</v>
      </c>
      <c r="K366" s="232" t="s">
        <v>2442</v>
      </c>
      <c r="L366" s="232" t="s">
        <v>2443</v>
      </c>
      <c r="M366" s="232">
        <v>2022</v>
      </c>
      <c r="N366" s="232">
        <v>232094777</v>
      </c>
      <c r="O366" s="239">
        <f t="shared" si="200"/>
        <v>0.79222954559704661</v>
      </c>
      <c r="P366" s="232">
        <v>85.64</v>
      </c>
      <c r="Q366" s="232">
        <v>0.25</v>
      </c>
      <c r="R366" s="232">
        <v>0.02</v>
      </c>
      <c r="S366" s="232">
        <v>0</v>
      </c>
      <c r="T366" s="232">
        <v>0</v>
      </c>
      <c r="U366" s="232">
        <v>0</v>
      </c>
      <c r="V366" s="232">
        <v>6.1</v>
      </c>
      <c r="W366" s="232">
        <v>0</v>
      </c>
      <c r="X366" s="232">
        <v>0</v>
      </c>
      <c r="Y366" s="232">
        <v>0</v>
      </c>
      <c r="Z366" s="232">
        <v>7.99</v>
      </c>
      <c r="AA366" s="232">
        <v>0</v>
      </c>
      <c r="AB366" s="232"/>
      <c r="AC366" s="232">
        <v>85.64</v>
      </c>
      <c r="AD366" s="232">
        <v>0.25</v>
      </c>
      <c r="AE366" s="232">
        <v>0.02</v>
      </c>
      <c r="AF366" s="232">
        <v>0</v>
      </c>
      <c r="AG366" s="232">
        <v>0</v>
      </c>
      <c r="AH366" s="232">
        <v>0</v>
      </c>
      <c r="AI366" s="232">
        <v>0</v>
      </c>
      <c r="AJ366" s="232">
        <v>0</v>
      </c>
      <c r="AK366" s="232">
        <v>0</v>
      </c>
      <c r="AL366" s="232">
        <v>0</v>
      </c>
      <c r="AM366" s="232">
        <v>0</v>
      </c>
      <c r="AN366" s="233"/>
      <c r="AO366" s="223">
        <f t="shared" si="198"/>
        <v>0</v>
      </c>
      <c r="AP366" s="223">
        <f t="shared" si="198"/>
        <v>0</v>
      </c>
      <c r="AQ366" s="223">
        <f t="shared" si="198"/>
        <v>0</v>
      </c>
      <c r="AR366" s="223">
        <f t="shared" si="197"/>
        <v>0</v>
      </c>
      <c r="AS366" s="223">
        <f t="shared" si="197"/>
        <v>0</v>
      </c>
      <c r="AT366" s="223">
        <f t="shared" si="197"/>
        <v>0</v>
      </c>
      <c r="AU366" s="223">
        <f t="shared" si="199"/>
        <v>0</v>
      </c>
      <c r="AV366" s="223">
        <f t="shared" si="199"/>
        <v>0</v>
      </c>
      <c r="AW366" s="223">
        <f t="shared" si="199"/>
        <v>0</v>
      </c>
      <c r="AX366" s="223">
        <f t="shared" si="199"/>
        <v>7.99</v>
      </c>
      <c r="AY366" s="223">
        <f t="shared" si="199"/>
        <v>0</v>
      </c>
      <c r="AZ366" s="242"/>
      <c r="BA366" s="244">
        <f t="shared" si="201"/>
        <v>67.846538284931071</v>
      </c>
      <c r="BB366" s="244">
        <f t="shared" si="202"/>
        <v>0.19805738639926165</v>
      </c>
      <c r="BC366" s="244">
        <f t="shared" si="203"/>
        <v>1.5844590911940931E-2</v>
      </c>
      <c r="BD366" s="244">
        <f t="shared" si="204"/>
        <v>0</v>
      </c>
      <c r="BE366" s="244">
        <f t="shared" si="205"/>
        <v>0</v>
      </c>
      <c r="BF366" s="244">
        <f t="shared" si="206"/>
        <v>0</v>
      </c>
      <c r="BG366" s="244">
        <f t="shared" si="207"/>
        <v>4.8326002281419838</v>
      </c>
      <c r="BH366" s="244">
        <f t="shared" si="208"/>
        <v>0</v>
      </c>
      <c r="BI366" s="244">
        <f t="shared" si="209"/>
        <v>0</v>
      </c>
      <c r="BJ366" s="244">
        <f t="shared" si="210"/>
        <v>0</v>
      </c>
      <c r="BK366" s="244">
        <f t="shared" si="211"/>
        <v>6.3299140693204023</v>
      </c>
      <c r="BL366" s="244">
        <f t="shared" si="212"/>
        <v>0</v>
      </c>
      <c r="BM366" s="244">
        <f t="shared" si="213"/>
        <v>0</v>
      </c>
      <c r="BN366" s="244">
        <f t="shared" si="214"/>
        <v>67.846538284931071</v>
      </c>
      <c r="BO366" s="244">
        <f t="shared" si="215"/>
        <v>0.19805738639926165</v>
      </c>
      <c r="BP366" s="244">
        <f t="shared" si="216"/>
        <v>1.5844590911940931E-2</v>
      </c>
      <c r="BQ366" s="244">
        <f t="shared" si="217"/>
        <v>0</v>
      </c>
      <c r="BR366" s="244">
        <f t="shared" si="218"/>
        <v>0</v>
      </c>
      <c r="BS366" s="244">
        <f t="shared" si="219"/>
        <v>0</v>
      </c>
      <c r="BT366" s="244">
        <f t="shared" si="220"/>
        <v>0</v>
      </c>
      <c r="BU366" s="244">
        <f t="shared" si="221"/>
        <v>0</v>
      </c>
      <c r="BV366" s="244">
        <f t="shared" si="222"/>
        <v>0</v>
      </c>
      <c r="BW366" s="244">
        <f t="shared" si="223"/>
        <v>0</v>
      </c>
      <c r="BX366" s="244">
        <f t="shared" si="224"/>
        <v>0</v>
      </c>
      <c r="BY366" s="244"/>
      <c r="BZ366" s="244">
        <f t="shared" si="225"/>
        <v>0</v>
      </c>
      <c r="CA366" s="244">
        <f t="shared" si="226"/>
        <v>0</v>
      </c>
      <c r="CB366" s="244">
        <f t="shared" si="227"/>
        <v>0</v>
      </c>
      <c r="CC366" s="244">
        <f t="shared" si="228"/>
        <v>0</v>
      </c>
      <c r="CD366" s="244">
        <f t="shared" si="229"/>
        <v>0</v>
      </c>
      <c r="CE366" s="244">
        <f t="shared" si="230"/>
        <v>0</v>
      </c>
      <c r="CF366" s="244">
        <f t="shared" si="231"/>
        <v>0</v>
      </c>
      <c r="CG366" s="244">
        <f t="shared" si="232"/>
        <v>0</v>
      </c>
      <c r="CH366" s="244">
        <f t="shared" si="233"/>
        <v>0</v>
      </c>
      <c r="CI366" s="244">
        <f t="shared" si="234"/>
        <v>6.3299140693204023</v>
      </c>
      <c r="CJ366" s="244">
        <f t="shared" si="235"/>
        <v>0</v>
      </c>
    </row>
    <row r="367" spans="1:88" ht="90">
      <c r="A367" s="222" t="s">
        <v>3643</v>
      </c>
      <c r="B367" s="232">
        <v>101679</v>
      </c>
      <c r="C367" s="232" t="s">
        <v>2444</v>
      </c>
      <c r="D367" s="232"/>
      <c r="E367" s="232" t="s">
        <v>2445</v>
      </c>
      <c r="F367" s="232"/>
      <c r="G367" s="232">
        <v>4552</v>
      </c>
      <c r="H367" s="232" t="s">
        <v>2446</v>
      </c>
      <c r="I367" s="232" t="s">
        <v>699</v>
      </c>
      <c r="J367" s="232" t="s">
        <v>700</v>
      </c>
      <c r="K367" s="232" t="s">
        <v>2447</v>
      </c>
      <c r="L367" s="232" t="s">
        <v>2448</v>
      </c>
      <c r="M367" s="232">
        <v>2022</v>
      </c>
      <c r="N367" s="232">
        <v>24540738</v>
      </c>
      <c r="O367" s="239">
        <f t="shared" si="200"/>
        <v>2.3919778026924566E-2</v>
      </c>
      <c r="P367" s="232">
        <v>37.4</v>
      </c>
      <c r="Q367" s="232">
        <v>7.8</v>
      </c>
      <c r="R367" s="232">
        <v>0</v>
      </c>
      <c r="S367" s="232">
        <v>0</v>
      </c>
      <c r="T367" s="232">
        <v>0</v>
      </c>
      <c r="U367" s="232">
        <v>0</v>
      </c>
      <c r="V367" s="232">
        <v>6.1</v>
      </c>
      <c r="W367" s="232">
        <v>48.7</v>
      </c>
      <c r="X367" s="232">
        <v>0</v>
      </c>
      <c r="Y367" s="232">
        <v>0</v>
      </c>
      <c r="Z367" s="232">
        <v>0</v>
      </c>
      <c r="AA367" s="232">
        <v>0</v>
      </c>
      <c r="AB367" s="232"/>
      <c r="AC367" s="232">
        <v>37.4</v>
      </c>
      <c r="AD367" s="232">
        <v>7.8</v>
      </c>
      <c r="AE367" s="232">
        <v>0</v>
      </c>
      <c r="AF367" s="232">
        <v>0</v>
      </c>
      <c r="AG367" s="232">
        <v>0</v>
      </c>
      <c r="AH367" s="232">
        <v>0</v>
      </c>
      <c r="AI367" s="232">
        <v>48.7</v>
      </c>
      <c r="AJ367" s="232">
        <v>0</v>
      </c>
      <c r="AK367" s="232">
        <v>0</v>
      </c>
      <c r="AL367" s="232">
        <v>0</v>
      </c>
      <c r="AM367" s="232">
        <v>0</v>
      </c>
      <c r="AN367" s="233"/>
      <c r="AO367" s="223">
        <f t="shared" si="198"/>
        <v>0</v>
      </c>
      <c r="AP367" s="223">
        <f t="shared" si="198"/>
        <v>0</v>
      </c>
      <c r="AQ367" s="223">
        <f t="shared" si="198"/>
        <v>0</v>
      </c>
      <c r="AR367" s="223">
        <f t="shared" si="197"/>
        <v>0</v>
      </c>
      <c r="AS367" s="223">
        <f t="shared" si="197"/>
        <v>0</v>
      </c>
      <c r="AT367" s="223">
        <f t="shared" si="197"/>
        <v>0</v>
      </c>
      <c r="AU367" s="223">
        <f t="shared" si="199"/>
        <v>0</v>
      </c>
      <c r="AV367" s="223">
        <f t="shared" si="199"/>
        <v>0</v>
      </c>
      <c r="AW367" s="223">
        <f t="shared" si="199"/>
        <v>0</v>
      </c>
      <c r="AX367" s="223">
        <f t="shared" si="199"/>
        <v>0</v>
      </c>
      <c r="AY367" s="223">
        <f t="shared" si="199"/>
        <v>0</v>
      </c>
      <c r="AZ367" s="242"/>
      <c r="BA367" s="244">
        <f t="shared" si="201"/>
        <v>0.89459969820697871</v>
      </c>
      <c r="BB367" s="244">
        <f t="shared" si="202"/>
        <v>0.18657426861001161</v>
      </c>
      <c r="BC367" s="244">
        <f t="shared" si="203"/>
        <v>0</v>
      </c>
      <c r="BD367" s="244">
        <f t="shared" si="204"/>
        <v>0</v>
      </c>
      <c r="BE367" s="244">
        <f t="shared" si="205"/>
        <v>0</v>
      </c>
      <c r="BF367" s="244">
        <f t="shared" si="206"/>
        <v>0</v>
      </c>
      <c r="BG367" s="244">
        <f t="shared" si="207"/>
        <v>0.14591064596423983</v>
      </c>
      <c r="BH367" s="244">
        <f t="shared" si="208"/>
        <v>1.1648931899112265</v>
      </c>
      <c r="BI367" s="244">
        <f t="shared" si="209"/>
        <v>0</v>
      </c>
      <c r="BJ367" s="244">
        <f t="shared" si="210"/>
        <v>0</v>
      </c>
      <c r="BK367" s="244">
        <f t="shared" si="211"/>
        <v>0</v>
      </c>
      <c r="BL367" s="244">
        <f t="shared" si="212"/>
        <v>0</v>
      </c>
      <c r="BM367" s="244">
        <f t="shared" si="213"/>
        <v>0</v>
      </c>
      <c r="BN367" s="244">
        <f t="shared" si="214"/>
        <v>0.89459969820697871</v>
      </c>
      <c r="BO367" s="244">
        <f t="shared" si="215"/>
        <v>0.18657426861001161</v>
      </c>
      <c r="BP367" s="244">
        <f t="shared" si="216"/>
        <v>0</v>
      </c>
      <c r="BQ367" s="244">
        <f t="shared" si="217"/>
        <v>0</v>
      </c>
      <c r="BR367" s="244">
        <f t="shared" si="218"/>
        <v>0</v>
      </c>
      <c r="BS367" s="244">
        <f t="shared" si="219"/>
        <v>0</v>
      </c>
      <c r="BT367" s="244">
        <f t="shared" si="220"/>
        <v>1.1648931899112265</v>
      </c>
      <c r="BU367" s="244">
        <f t="shared" si="221"/>
        <v>0</v>
      </c>
      <c r="BV367" s="244">
        <f t="shared" si="222"/>
        <v>0</v>
      </c>
      <c r="BW367" s="244">
        <f t="shared" si="223"/>
        <v>0</v>
      </c>
      <c r="BX367" s="244">
        <f t="shared" si="224"/>
        <v>0</v>
      </c>
      <c r="BY367" s="244"/>
      <c r="BZ367" s="244">
        <f t="shared" si="225"/>
        <v>0</v>
      </c>
      <c r="CA367" s="244">
        <f t="shared" si="226"/>
        <v>0</v>
      </c>
      <c r="CB367" s="244">
        <f t="shared" si="227"/>
        <v>0</v>
      </c>
      <c r="CC367" s="244">
        <f t="shared" si="228"/>
        <v>0</v>
      </c>
      <c r="CD367" s="244">
        <f t="shared" si="229"/>
        <v>0</v>
      </c>
      <c r="CE367" s="244">
        <f t="shared" si="230"/>
        <v>0</v>
      </c>
      <c r="CF367" s="244">
        <f t="shared" si="231"/>
        <v>0</v>
      </c>
      <c r="CG367" s="244">
        <f t="shared" si="232"/>
        <v>0</v>
      </c>
      <c r="CH367" s="244">
        <f t="shared" si="233"/>
        <v>0</v>
      </c>
      <c r="CI367" s="244">
        <f t="shared" si="234"/>
        <v>0</v>
      </c>
      <c r="CJ367" s="244">
        <f t="shared" si="235"/>
        <v>0</v>
      </c>
    </row>
    <row r="368" spans="1:88" ht="60">
      <c r="A368" s="222" t="s">
        <v>3643</v>
      </c>
      <c r="B368" s="232">
        <v>6918</v>
      </c>
      <c r="C368" s="232" t="s">
        <v>2449</v>
      </c>
      <c r="D368" s="232"/>
      <c r="E368" s="232" t="s">
        <v>2450</v>
      </c>
      <c r="F368" s="232"/>
      <c r="G368" s="232">
        <v>7270</v>
      </c>
      <c r="H368" s="232" t="s">
        <v>2451</v>
      </c>
      <c r="I368" s="232" t="s">
        <v>122</v>
      </c>
      <c r="J368" s="232" t="s">
        <v>700</v>
      </c>
      <c r="K368" s="232" t="s">
        <v>2452</v>
      </c>
      <c r="L368" s="232" t="s">
        <v>2453</v>
      </c>
      <c r="M368" s="232">
        <v>2022</v>
      </c>
      <c r="N368" s="232">
        <v>120182530</v>
      </c>
      <c r="O368" s="239">
        <f t="shared" si="200"/>
        <v>7.174294886632368E-2</v>
      </c>
      <c r="P368" s="232">
        <v>56.75</v>
      </c>
      <c r="Q368" s="232">
        <v>0.08</v>
      </c>
      <c r="R368" s="232">
        <v>0</v>
      </c>
      <c r="S368" s="232">
        <v>0</v>
      </c>
      <c r="T368" s="232">
        <v>0</v>
      </c>
      <c r="U368" s="232">
        <v>0</v>
      </c>
      <c r="V368" s="232">
        <v>6.1</v>
      </c>
      <c r="W368" s="232">
        <v>37.07</v>
      </c>
      <c r="X368" s="232">
        <v>0</v>
      </c>
      <c r="Y368" s="232">
        <v>0</v>
      </c>
      <c r="Z368" s="232">
        <v>0</v>
      </c>
      <c r="AA368" s="232">
        <v>0</v>
      </c>
      <c r="AB368" s="232"/>
      <c r="AC368" s="232">
        <v>56.75</v>
      </c>
      <c r="AD368" s="232">
        <v>0.08</v>
      </c>
      <c r="AE368" s="232">
        <v>0</v>
      </c>
      <c r="AF368" s="232">
        <v>0</v>
      </c>
      <c r="AG368" s="232">
        <v>0</v>
      </c>
      <c r="AH368" s="232">
        <v>0</v>
      </c>
      <c r="AI368" s="232">
        <v>37.07</v>
      </c>
      <c r="AJ368" s="232">
        <v>0</v>
      </c>
      <c r="AK368" s="232">
        <v>0</v>
      </c>
      <c r="AL368" s="232">
        <v>0</v>
      </c>
      <c r="AM368" s="232">
        <v>0</v>
      </c>
      <c r="AN368" s="233"/>
      <c r="AO368" s="223">
        <f t="shared" si="198"/>
        <v>0</v>
      </c>
      <c r="AP368" s="223">
        <f t="shared" si="198"/>
        <v>0</v>
      </c>
      <c r="AQ368" s="223">
        <f t="shared" si="198"/>
        <v>0</v>
      </c>
      <c r="AR368" s="223">
        <f t="shared" si="197"/>
        <v>0</v>
      </c>
      <c r="AS368" s="223">
        <f t="shared" si="197"/>
        <v>0</v>
      </c>
      <c r="AT368" s="223">
        <f t="shared" si="197"/>
        <v>0</v>
      </c>
      <c r="AU368" s="223">
        <f t="shared" si="199"/>
        <v>0</v>
      </c>
      <c r="AV368" s="223">
        <f t="shared" si="199"/>
        <v>0</v>
      </c>
      <c r="AW368" s="223">
        <f t="shared" si="199"/>
        <v>0</v>
      </c>
      <c r="AX368" s="223">
        <f t="shared" si="199"/>
        <v>0</v>
      </c>
      <c r="AY368" s="223">
        <f t="shared" si="199"/>
        <v>0</v>
      </c>
      <c r="AZ368" s="242"/>
      <c r="BA368" s="244">
        <f t="shared" si="201"/>
        <v>4.0714123481638689</v>
      </c>
      <c r="BB368" s="244">
        <f t="shared" si="202"/>
        <v>5.7394359093058947E-3</v>
      </c>
      <c r="BC368" s="244">
        <f t="shared" si="203"/>
        <v>0</v>
      </c>
      <c r="BD368" s="244">
        <f t="shared" si="204"/>
        <v>0</v>
      </c>
      <c r="BE368" s="244">
        <f t="shared" si="205"/>
        <v>0</v>
      </c>
      <c r="BF368" s="244">
        <f t="shared" si="206"/>
        <v>0</v>
      </c>
      <c r="BG368" s="244">
        <f t="shared" si="207"/>
        <v>0.43763198808457443</v>
      </c>
      <c r="BH368" s="244">
        <f t="shared" si="208"/>
        <v>2.6595111144746189</v>
      </c>
      <c r="BI368" s="244">
        <f t="shared" si="209"/>
        <v>0</v>
      </c>
      <c r="BJ368" s="244">
        <f t="shared" si="210"/>
        <v>0</v>
      </c>
      <c r="BK368" s="244">
        <f t="shared" si="211"/>
        <v>0</v>
      </c>
      <c r="BL368" s="244">
        <f t="shared" si="212"/>
        <v>0</v>
      </c>
      <c r="BM368" s="244">
        <f t="shared" si="213"/>
        <v>0</v>
      </c>
      <c r="BN368" s="244">
        <f t="shared" si="214"/>
        <v>4.0714123481638689</v>
      </c>
      <c r="BO368" s="244">
        <f t="shared" si="215"/>
        <v>5.7394359093058947E-3</v>
      </c>
      <c r="BP368" s="244">
        <f t="shared" si="216"/>
        <v>0</v>
      </c>
      <c r="BQ368" s="244">
        <f t="shared" si="217"/>
        <v>0</v>
      </c>
      <c r="BR368" s="244">
        <f t="shared" si="218"/>
        <v>0</v>
      </c>
      <c r="BS368" s="244">
        <f t="shared" si="219"/>
        <v>0</v>
      </c>
      <c r="BT368" s="244">
        <f t="shared" si="220"/>
        <v>2.6595111144746189</v>
      </c>
      <c r="BU368" s="244">
        <f t="shared" si="221"/>
        <v>0</v>
      </c>
      <c r="BV368" s="244">
        <f t="shared" si="222"/>
        <v>0</v>
      </c>
      <c r="BW368" s="244">
        <f t="shared" si="223"/>
        <v>0</v>
      </c>
      <c r="BX368" s="244">
        <f t="shared" si="224"/>
        <v>0</v>
      </c>
      <c r="BY368" s="244"/>
      <c r="BZ368" s="244">
        <f t="shared" si="225"/>
        <v>0</v>
      </c>
      <c r="CA368" s="244">
        <f t="shared" si="226"/>
        <v>0</v>
      </c>
      <c r="CB368" s="244">
        <f t="shared" si="227"/>
        <v>0</v>
      </c>
      <c r="CC368" s="244">
        <f t="shared" si="228"/>
        <v>0</v>
      </c>
      <c r="CD368" s="244">
        <f t="shared" si="229"/>
        <v>0</v>
      </c>
      <c r="CE368" s="244">
        <f t="shared" si="230"/>
        <v>0</v>
      </c>
      <c r="CF368" s="244">
        <f t="shared" si="231"/>
        <v>0</v>
      </c>
      <c r="CG368" s="244">
        <f t="shared" si="232"/>
        <v>0</v>
      </c>
      <c r="CH368" s="244">
        <f t="shared" si="233"/>
        <v>0</v>
      </c>
      <c r="CI368" s="244">
        <f t="shared" si="234"/>
        <v>0</v>
      </c>
      <c r="CJ368" s="244">
        <f t="shared" si="235"/>
        <v>0</v>
      </c>
    </row>
    <row r="369" spans="1:88" ht="60">
      <c r="A369" s="222" t="s">
        <v>3643</v>
      </c>
      <c r="B369" s="232">
        <v>94345</v>
      </c>
      <c r="C369" s="232" t="s">
        <v>2454</v>
      </c>
      <c r="D369" s="232"/>
      <c r="E369" s="232" t="s">
        <v>2455</v>
      </c>
      <c r="F369" s="232"/>
      <c r="G369" s="232">
        <v>5742</v>
      </c>
      <c r="H369" s="232" t="s">
        <v>2456</v>
      </c>
      <c r="I369" s="232" t="s">
        <v>116</v>
      </c>
      <c r="J369" s="232" t="s">
        <v>700</v>
      </c>
      <c r="K369" s="232" t="s">
        <v>2457</v>
      </c>
      <c r="L369" s="232" t="s">
        <v>2458</v>
      </c>
      <c r="M369" s="232">
        <v>2022</v>
      </c>
      <c r="N369" s="232">
        <v>18628052</v>
      </c>
      <c r="O369" s="239">
        <f t="shared" si="200"/>
        <v>3.7771885709442436E-3</v>
      </c>
      <c r="P369" s="240">
        <v>64.400000000000006</v>
      </c>
      <c r="Q369" s="232">
        <v>0</v>
      </c>
      <c r="R369" s="232">
        <v>0</v>
      </c>
      <c r="S369" s="232">
        <v>0</v>
      </c>
      <c r="T369" s="232">
        <v>0</v>
      </c>
      <c r="U369" s="232">
        <v>0</v>
      </c>
      <c r="V369" s="232">
        <v>6.1</v>
      </c>
      <c r="W369" s="232">
        <v>29.5</v>
      </c>
      <c r="X369" s="232">
        <v>0</v>
      </c>
      <c r="Y369" s="232">
        <v>0</v>
      </c>
      <c r="Z369" s="232">
        <v>0</v>
      </c>
      <c r="AA369" s="232">
        <v>0</v>
      </c>
      <c r="AB369" s="232"/>
      <c r="AC369" s="232">
        <v>32.200000000000003</v>
      </c>
      <c r="AD369" s="232">
        <v>0</v>
      </c>
      <c r="AE369" s="232">
        <v>0</v>
      </c>
      <c r="AF369" s="232">
        <v>0</v>
      </c>
      <c r="AG369" s="232">
        <v>0</v>
      </c>
      <c r="AH369" s="232">
        <v>0</v>
      </c>
      <c r="AI369" s="232">
        <v>29.5</v>
      </c>
      <c r="AJ369" s="232">
        <v>0</v>
      </c>
      <c r="AK369" s="232">
        <v>0</v>
      </c>
      <c r="AL369" s="232">
        <v>0</v>
      </c>
      <c r="AM369" s="232">
        <v>0</v>
      </c>
      <c r="AN369" s="233"/>
      <c r="AO369" s="223">
        <f t="shared" si="198"/>
        <v>32.200000000000003</v>
      </c>
      <c r="AP369" s="223">
        <f t="shared" si="198"/>
        <v>0</v>
      </c>
      <c r="AQ369" s="223">
        <f t="shared" si="198"/>
        <v>0</v>
      </c>
      <c r="AR369" s="223">
        <f t="shared" si="197"/>
        <v>0</v>
      </c>
      <c r="AS369" s="223">
        <f t="shared" si="197"/>
        <v>0</v>
      </c>
      <c r="AT369" s="223">
        <f t="shared" si="197"/>
        <v>0</v>
      </c>
      <c r="AU369" s="223">
        <f t="shared" si="199"/>
        <v>0</v>
      </c>
      <c r="AV369" s="223">
        <f t="shared" si="199"/>
        <v>0</v>
      </c>
      <c r="AW369" s="223">
        <f t="shared" si="199"/>
        <v>0</v>
      </c>
      <c r="AX369" s="223">
        <f t="shared" si="199"/>
        <v>0</v>
      </c>
      <c r="AY369" s="223">
        <f t="shared" si="199"/>
        <v>0</v>
      </c>
      <c r="AZ369" s="242"/>
      <c r="BA369" s="244">
        <f t="shared" si="201"/>
        <v>0.24325094396880931</v>
      </c>
      <c r="BB369" s="244">
        <f t="shared" si="202"/>
        <v>0</v>
      </c>
      <c r="BC369" s="244">
        <f t="shared" si="203"/>
        <v>0</v>
      </c>
      <c r="BD369" s="244">
        <f t="shared" si="204"/>
        <v>0</v>
      </c>
      <c r="BE369" s="244">
        <f t="shared" si="205"/>
        <v>0</v>
      </c>
      <c r="BF369" s="244">
        <f t="shared" si="206"/>
        <v>0</v>
      </c>
      <c r="BG369" s="244">
        <f t="shared" si="207"/>
        <v>2.3040850282759883E-2</v>
      </c>
      <c r="BH369" s="244">
        <f t="shared" si="208"/>
        <v>0.11142706284285518</v>
      </c>
      <c r="BI369" s="244">
        <f t="shared" si="209"/>
        <v>0</v>
      </c>
      <c r="BJ369" s="244">
        <f t="shared" si="210"/>
        <v>0</v>
      </c>
      <c r="BK369" s="244">
        <f t="shared" si="211"/>
        <v>0</v>
      </c>
      <c r="BL369" s="244">
        <f t="shared" si="212"/>
        <v>0</v>
      </c>
      <c r="BM369" s="244">
        <f t="shared" si="213"/>
        <v>0</v>
      </c>
      <c r="BN369" s="244">
        <f t="shared" si="214"/>
        <v>0.12162547198440465</v>
      </c>
      <c r="BO369" s="244">
        <f t="shared" si="215"/>
        <v>0</v>
      </c>
      <c r="BP369" s="244">
        <f t="shared" si="216"/>
        <v>0</v>
      </c>
      <c r="BQ369" s="244">
        <f t="shared" si="217"/>
        <v>0</v>
      </c>
      <c r="BR369" s="244">
        <f t="shared" si="218"/>
        <v>0</v>
      </c>
      <c r="BS369" s="244">
        <f t="shared" si="219"/>
        <v>0</v>
      </c>
      <c r="BT369" s="244">
        <f t="shared" si="220"/>
        <v>0.11142706284285518</v>
      </c>
      <c r="BU369" s="244">
        <f t="shared" si="221"/>
        <v>0</v>
      </c>
      <c r="BV369" s="244">
        <f t="shared" si="222"/>
        <v>0</v>
      </c>
      <c r="BW369" s="244">
        <f t="shared" si="223"/>
        <v>0</v>
      </c>
      <c r="BX369" s="244">
        <f t="shared" si="224"/>
        <v>0</v>
      </c>
      <c r="BY369" s="244"/>
      <c r="BZ369" s="244">
        <f t="shared" si="225"/>
        <v>0.12162547198440465</v>
      </c>
      <c r="CA369" s="244">
        <f t="shared" si="226"/>
        <v>0</v>
      </c>
      <c r="CB369" s="244">
        <f t="shared" si="227"/>
        <v>0</v>
      </c>
      <c r="CC369" s="244">
        <f t="shared" si="228"/>
        <v>0</v>
      </c>
      <c r="CD369" s="244">
        <f t="shared" si="229"/>
        <v>0</v>
      </c>
      <c r="CE369" s="244">
        <f t="shared" si="230"/>
        <v>0</v>
      </c>
      <c r="CF369" s="244">
        <f t="shared" si="231"/>
        <v>0</v>
      </c>
      <c r="CG369" s="244">
        <f t="shared" si="232"/>
        <v>0</v>
      </c>
      <c r="CH369" s="244">
        <f t="shared" si="233"/>
        <v>0</v>
      </c>
      <c r="CI369" s="244">
        <f t="shared" si="234"/>
        <v>0</v>
      </c>
      <c r="CJ369" s="244">
        <f t="shared" si="235"/>
        <v>0</v>
      </c>
    </row>
    <row r="370" spans="1:88" ht="60">
      <c r="A370" s="222" t="s">
        <v>3643</v>
      </c>
      <c r="B370" s="232">
        <v>95206</v>
      </c>
      <c r="C370" s="232" t="s">
        <v>2459</v>
      </c>
      <c r="D370" s="232"/>
      <c r="E370" s="232" t="s">
        <v>2460</v>
      </c>
      <c r="F370" s="232"/>
      <c r="G370" s="232">
        <v>3360</v>
      </c>
      <c r="H370" s="232" t="s">
        <v>2461</v>
      </c>
      <c r="I370" s="232" t="s">
        <v>117</v>
      </c>
      <c r="J370" s="232" t="s">
        <v>700</v>
      </c>
      <c r="K370" s="232" t="s">
        <v>2462</v>
      </c>
      <c r="L370" s="232" t="s">
        <v>2463</v>
      </c>
      <c r="M370" s="232">
        <v>2022</v>
      </c>
      <c r="N370" s="232">
        <v>26487713</v>
      </c>
      <c r="O370" s="239">
        <f t="shared" si="200"/>
        <v>3.7229947848848987E-3</v>
      </c>
      <c r="P370" s="232">
        <v>69.53</v>
      </c>
      <c r="Q370" s="232">
        <v>10.039999999999999</v>
      </c>
      <c r="R370" s="232">
        <v>0</v>
      </c>
      <c r="S370" s="232">
        <v>0</v>
      </c>
      <c r="T370" s="232">
        <v>0</v>
      </c>
      <c r="U370" s="232">
        <v>0</v>
      </c>
      <c r="V370" s="232">
        <v>6.1</v>
      </c>
      <c r="W370" s="232">
        <v>14.33</v>
      </c>
      <c r="X370" s="232">
        <v>0</v>
      </c>
      <c r="Y370" s="232">
        <v>0</v>
      </c>
      <c r="Z370" s="232">
        <v>0</v>
      </c>
      <c r="AA370" s="232">
        <v>0</v>
      </c>
      <c r="AB370" s="232"/>
      <c r="AC370" s="232">
        <v>26.8</v>
      </c>
      <c r="AD370" s="232">
        <v>10.039999999999999</v>
      </c>
      <c r="AE370" s="232">
        <v>0</v>
      </c>
      <c r="AF370" s="232">
        <v>0</v>
      </c>
      <c r="AG370" s="232">
        <v>0</v>
      </c>
      <c r="AH370" s="232">
        <v>0</v>
      </c>
      <c r="AI370" s="232">
        <v>14.33</v>
      </c>
      <c r="AJ370" s="232">
        <v>0</v>
      </c>
      <c r="AK370" s="232">
        <v>0</v>
      </c>
      <c r="AL370" s="232">
        <v>0</v>
      </c>
      <c r="AM370" s="232">
        <v>0</v>
      </c>
      <c r="AN370" s="233"/>
      <c r="AO370" s="223">
        <f t="shared" si="198"/>
        <v>42.730000000000004</v>
      </c>
      <c r="AP370" s="223">
        <f t="shared" si="198"/>
        <v>0</v>
      </c>
      <c r="AQ370" s="223">
        <f t="shared" si="198"/>
        <v>0</v>
      </c>
      <c r="AR370" s="223">
        <f t="shared" si="197"/>
        <v>0</v>
      </c>
      <c r="AS370" s="223">
        <f t="shared" si="197"/>
        <v>0</v>
      </c>
      <c r="AT370" s="223">
        <f t="shared" si="197"/>
        <v>0</v>
      </c>
      <c r="AU370" s="223">
        <f t="shared" si="199"/>
        <v>0</v>
      </c>
      <c r="AV370" s="223">
        <f t="shared" si="199"/>
        <v>0</v>
      </c>
      <c r="AW370" s="223">
        <f t="shared" si="199"/>
        <v>0</v>
      </c>
      <c r="AX370" s="223">
        <f t="shared" si="199"/>
        <v>0</v>
      </c>
      <c r="AY370" s="223">
        <f t="shared" si="199"/>
        <v>0</v>
      </c>
      <c r="AZ370" s="242"/>
      <c r="BA370" s="244">
        <f t="shared" si="201"/>
        <v>0.25885982739304703</v>
      </c>
      <c r="BB370" s="244">
        <f t="shared" si="202"/>
        <v>3.7378867640244381E-2</v>
      </c>
      <c r="BC370" s="244">
        <f t="shared" si="203"/>
        <v>0</v>
      </c>
      <c r="BD370" s="244">
        <f t="shared" si="204"/>
        <v>0</v>
      </c>
      <c r="BE370" s="244">
        <f t="shared" si="205"/>
        <v>0</v>
      </c>
      <c r="BF370" s="244">
        <f t="shared" si="206"/>
        <v>0</v>
      </c>
      <c r="BG370" s="244">
        <f t="shared" si="207"/>
        <v>2.271026818779788E-2</v>
      </c>
      <c r="BH370" s="244">
        <f t="shared" si="208"/>
        <v>5.3350515267400596E-2</v>
      </c>
      <c r="BI370" s="244">
        <f t="shared" si="209"/>
        <v>0</v>
      </c>
      <c r="BJ370" s="244">
        <f t="shared" si="210"/>
        <v>0</v>
      </c>
      <c r="BK370" s="244">
        <f t="shared" si="211"/>
        <v>0</v>
      </c>
      <c r="BL370" s="244">
        <f t="shared" si="212"/>
        <v>0</v>
      </c>
      <c r="BM370" s="244">
        <f t="shared" si="213"/>
        <v>0</v>
      </c>
      <c r="BN370" s="244">
        <f t="shared" si="214"/>
        <v>9.9776260234915287E-2</v>
      </c>
      <c r="BO370" s="244">
        <f t="shared" si="215"/>
        <v>3.7378867640244381E-2</v>
      </c>
      <c r="BP370" s="244">
        <f t="shared" si="216"/>
        <v>0</v>
      </c>
      <c r="BQ370" s="244">
        <f t="shared" si="217"/>
        <v>0</v>
      </c>
      <c r="BR370" s="244">
        <f t="shared" si="218"/>
        <v>0</v>
      </c>
      <c r="BS370" s="244">
        <f t="shared" si="219"/>
        <v>0</v>
      </c>
      <c r="BT370" s="244">
        <f t="shared" si="220"/>
        <v>5.3350515267400596E-2</v>
      </c>
      <c r="BU370" s="244">
        <f t="shared" si="221"/>
        <v>0</v>
      </c>
      <c r="BV370" s="244">
        <f t="shared" si="222"/>
        <v>0</v>
      </c>
      <c r="BW370" s="244">
        <f t="shared" si="223"/>
        <v>0</v>
      </c>
      <c r="BX370" s="244">
        <f t="shared" si="224"/>
        <v>0</v>
      </c>
      <c r="BY370" s="244"/>
      <c r="BZ370" s="244">
        <f t="shared" si="225"/>
        <v>0.15908356715813174</v>
      </c>
      <c r="CA370" s="244">
        <f t="shared" si="226"/>
        <v>0</v>
      </c>
      <c r="CB370" s="244">
        <f t="shared" si="227"/>
        <v>0</v>
      </c>
      <c r="CC370" s="244">
        <f t="shared" si="228"/>
        <v>0</v>
      </c>
      <c r="CD370" s="244">
        <f t="shared" si="229"/>
        <v>0</v>
      </c>
      <c r="CE370" s="244">
        <f t="shared" si="230"/>
        <v>0</v>
      </c>
      <c r="CF370" s="244">
        <f t="shared" si="231"/>
        <v>0</v>
      </c>
      <c r="CG370" s="244">
        <f t="shared" si="232"/>
        <v>0</v>
      </c>
      <c r="CH370" s="244">
        <f t="shared" si="233"/>
        <v>0</v>
      </c>
      <c r="CI370" s="244">
        <f t="shared" si="234"/>
        <v>0</v>
      </c>
      <c r="CJ370" s="244">
        <f t="shared" si="235"/>
        <v>0</v>
      </c>
    </row>
    <row r="371" spans="1:88" ht="60">
      <c r="A371" s="222" t="s">
        <v>3643</v>
      </c>
      <c r="B371" s="232">
        <v>7028</v>
      </c>
      <c r="C371" s="232" t="s">
        <v>2464</v>
      </c>
      <c r="D371" s="232"/>
      <c r="E371" s="232" t="s">
        <v>2213</v>
      </c>
      <c r="F371" s="232"/>
      <c r="G371" s="232">
        <v>6002</v>
      </c>
      <c r="H371" s="232" t="s">
        <v>847</v>
      </c>
      <c r="I371" s="232" t="s">
        <v>123</v>
      </c>
      <c r="J371" s="232" t="s">
        <v>700</v>
      </c>
      <c r="K371" s="232" t="s">
        <v>2465</v>
      </c>
      <c r="L371" s="232" t="s">
        <v>2466</v>
      </c>
      <c r="M371" s="232">
        <v>2022</v>
      </c>
      <c r="N371" s="232">
        <v>387955220</v>
      </c>
      <c r="O371" s="239">
        <f t="shared" si="200"/>
        <v>6.1330287409927312E-2</v>
      </c>
      <c r="P371" s="232">
        <v>66.87</v>
      </c>
      <c r="Q371" s="232">
        <v>1.1100000000000001</v>
      </c>
      <c r="R371" s="232">
        <v>4.8899999999999997</v>
      </c>
      <c r="S371" s="232">
        <v>0.31</v>
      </c>
      <c r="T371" s="232">
        <v>0</v>
      </c>
      <c r="U371" s="232">
        <v>0</v>
      </c>
      <c r="V371" s="232">
        <v>6.1</v>
      </c>
      <c r="W371" s="232">
        <v>20.72</v>
      </c>
      <c r="X371" s="232">
        <v>0</v>
      </c>
      <c r="Y371" s="232">
        <v>0</v>
      </c>
      <c r="Z371" s="232">
        <v>0</v>
      </c>
      <c r="AA371" s="232">
        <v>0</v>
      </c>
      <c r="AB371" s="232"/>
      <c r="AC371" s="232">
        <v>50.63</v>
      </c>
      <c r="AD371" s="232">
        <v>1.1100000000000001</v>
      </c>
      <c r="AE371" s="232">
        <v>1.03</v>
      </c>
      <c r="AF371" s="232">
        <v>0.31</v>
      </c>
      <c r="AG371" s="232">
        <v>0</v>
      </c>
      <c r="AH371" s="232">
        <v>0</v>
      </c>
      <c r="AI371" s="232">
        <v>20.72</v>
      </c>
      <c r="AJ371" s="232">
        <v>0</v>
      </c>
      <c r="AK371" s="232">
        <v>0</v>
      </c>
      <c r="AL371" s="232">
        <v>0</v>
      </c>
      <c r="AM371" s="232">
        <v>0</v>
      </c>
      <c r="AN371" s="233"/>
      <c r="AO371" s="223">
        <f t="shared" si="198"/>
        <v>16.240000000000002</v>
      </c>
      <c r="AP371" s="223">
        <f t="shared" si="198"/>
        <v>0</v>
      </c>
      <c r="AQ371" s="223">
        <f t="shared" si="198"/>
        <v>3.8599999999999994</v>
      </c>
      <c r="AR371" s="223">
        <f t="shared" si="197"/>
        <v>0</v>
      </c>
      <c r="AS371" s="223">
        <f t="shared" si="197"/>
        <v>0</v>
      </c>
      <c r="AT371" s="223">
        <f t="shared" si="197"/>
        <v>0</v>
      </c>
      <c r="AU371" s="223">
        <f t="shared" si="199"/>
        <v>0</v>
      </c>
      <c r="AV371" s="223">
        <f t="shared" si="199"/>
        <v>0</v>
      </c>
      <c r="AW371" s="223">
        <f t="shared" si="199"/>
        <v>0</v>
      </c>
      <c r="AX371" s="223">
        <f t="shared" si="199"/>
        <v>0</v>
      </c>
      <c r="AY371" s="223">
        <f t="shared" si="199"/>
        <v>0</v>
      </c>
      <c r="AZ371" s="242"/>
      <c r="BA371" s="244">
        <f t="shared" si="201"/>
        <v>4.1011563191018396</v>
      </c>
      <c r="BB371" s="244">
        <f t="shared" si="202"/>
        <v>6.8076619025019325E-2</v>
      </c>
      <c r="BC371" s="244">
        <f t="shared" si="203"/>
        <v>0.29990510543454452</v>
      </c>
      <c r="BD371" s="244">
        <f t="shared" si="204"/>
        <v>1.9012389097077465E-2</v>
      </c>
      <c r="BE371" s="244">
        <f t="shared" si="205"/>
        <v>0</v>
      </c>
      <c r="BF371" s="244">
        <f t="shared" si="206"/>
        <v>0</v>
      </c>
      <c r="BG371" s="244">
        <f t="shared" si="207"/>
        <v>0.37411475320055659</v>
      </c>
      <c r="BH371" s="244">
        <f t="shared" si="208"/>
        <v>1.2707635551336938</v>
      </c>
      <c r="BI371" s="244">
        <f t="shared" si="209"/>
        <v>0</v>
      </c>
      <c r="BJ371" s="244">
        <f t="shared" si="210"/>
        <v>0</v>
      </c>
      <c r="BK371" s="244">
        <f t="shared" si="211"/>
        <v>0</v>
      </c>
      <c r="BL371" s="244">
        <f t="shared" si="212"/>
        <v>0</v>
      </c>
      <c r="BM371" s="244">
        <f t="shared" si="213"/>
        <v>0</v>
      </c>
      <c r="BN371" s="244">
        <f t="shared" si="214"/>
        <v>3.1051524515646198</v>
      </c>
      <c r="BO371" s="244">
        <f t="shared" si="215"/>
        <v>6.8076619025019325E-2</v>
      </c>
      <c r="BP371" s="244">
        <f t="shared" si="216"/>
        <v>6.3170196032225137E-2</v>
      </c>
      <c r="BQ371" s="244">
        <f t="shared" si="217"/>
        <v>1.9012389097077465E-2</v>
      </c>
      <c r="BR371" s="244">
        <f t="shared" si="218"/>
        <v>0</v>
      </c>
      <c r="BS371" s="244">
        <f t="shared" si="219"/>
        <v>0</v>
      </c>
      <c r="BT371" s="244">
        <f t="shared" si="220"/>
        <v>1.2707635551336938</v>
      </c>
      <c r="BU371" s="244">
        <f t="shared" si="221"/>
        <v>0</v>
      </c>
      <c r="BV371" s="244">
        <f t="shared" si="222"/>
        <v>0</v>
      </c>
      <c r="BW371" s="244">
        <f t="shared" si="223"/>
        <v>0</v>
      </c>
      <c r="BX371" s="244">
        <f t="shared" si="224"/>
        <v>0</v>
      </c>
      <c r="BY371" s="244"/>
      <c r="BZ371" s="244">
        <f t="shared" si="225"/>
        <v>0.9960038675372197</v>
      </c>
      <c r="CA371" s="244">
        <f t="shared" si="226"/>
        <v>0</v>
      </c>
      <c r="CB371" s="244">
        <f t="shared" si="227"/>
        <v>0.23673490940231939</v>
      </c>
      <c r="CC371" s="244">
        <f t="shared" si="228"/>
        <v>0</v>
      </c>
      <c r="CD371" s="244">
        <f t="shared" si="229"/>
        <v>0</v>
      </c>
      <c r="CE371" s="244">
        <f t="shared" si="230"/>
        <v>0</v>
      </c>
      <c r="CF371" s="244">
        <f t="shared" si="231"/>
        <v>0</v>
      </c>
      <c r="CG371" s="244">
        <f t="shared" si="232"/>
        <v>0</v>
      </c>
      <c r="CH371" s="244">
        <f t="shared" si="233"/>
        <v>0</v>
      </c>
      <c r="CI371" s="244">
        <f t="shared" si="234"/>
        <v>0</v>
      </c>
      <c r="CJ371" s="244">
        <f t="shared" si="235"/>
        <v>0</v>
      </c>
    </row>
    <row r="372" spans="1:88" ht="60">
      <c r="A372" s="222" t="s">
        <v>3643</v>
      </c>
      <c r="B372" s="232">
        <v>97108</v>
      </c>
      <c r="C372" s="232" t="s">
        <v>2467</v>
      </c>
      <c r="D372" s="232"/>
      <c r="E372" s="232" t="s">
        <v>2468</v>
      </c>
      <c r="F372" s="232"/>
      <c r="G372" s="232">
        <v>3822</v>
      </c>
      <c r="H372" s="232" t="s">
        <v>2469</v>
      </c>
      <c r="I372" s="232" t="s">
        <v>117</v>
      </c>
      <c r="J372" s="232" t="s">
        <v>700</v>
      </c>
      <c r="K372" s="232" t="s">
        <v>2470</v>
      </c>
      <c r="L372" s="232" t="s">
        <v>2471</v>
      </c>
      <c r="M372" s="232">
        <v>2022</v>
      </c>
      <c r="N372" s="232">
        <v>24919066</v>
      </c>
      <c r="O372" s="239">
        <f t="shared" si="200"/>
        <v>3.502512759867286E-3</v>
      </c>
      <c r="P372" s="232">
        <v>93.6</v>
      </c>
      <c r="Q372" s="232">
        <v>0.3</v>
      </c>
      <c r="R372" s="232">
        <v>0</v>
      </c>
      <c r="S372" s="232">
        <v>0</v>
      </c>
      <c r="T372" s="232">
        <v>0</v>
      </c>
      <c r="U372" s="232">
        <v>0</v>
      </c>
      <c r="V372" s="232">
        <v>6.1</v>
      </c>
      <c r="W372" s="232">
        <v>0</v>
      </c>
      <c r="X372" s="232">
        <v>0</v>
      </c>
      <c r="Y372" s="232">
        <v>0</v>
      </c>
      <c r="Z372" s="232">
        <v>0</v>
      </c>
      <c r="AA372" s="232">
        <v>0</v>
      </c>
      <c r="AB372" s="232"/>
      <c r="AC372" s="232">
        <v>93.6</v>
      </c>
      <c r="AD372" s="232">
        <v>0.3</v>
      </c>
      <c r="AE372" s="232">
        <v>0</v>
      </c>
      <c r="AF372" s="232">
        <v>0</v>
      </c>
      <c r="AG372" s="232">
        <v>0</v>
      </c>
      <c r="AH372" s="232">
        <v>0</v>
      </c>
      <c r="AI372" s="232">
        <v>0</v>
      </c>
      <c r="AJ372" s="232">
        <v>0</v>
      </c>
      <c r="AK372" s="232">
        <v>0</v>
      </c>
      <c r="AL372" s="232">
        <v>0</v>
      </c>
      <c r="AM372" s="232">
        <v>0</v>
      </c>
      <c r="AN372" s="233"/>
      <c r="AO372" s="223">
        <f t="shared" si="198"/>
        <v>0</v>
      </c>
      <c r="AP372" s="223">
        <f t="shared" si="198"/>
        <v>0</v>
      </c>
      <c r="AQ372" s="223">
        <f t="shared" si="198"/>
        <v>0</v>
      </c>
      <c r="AR372" s="223">
        <f t="shared" si="197"/>
        <v>0</v>
      </c>
      <c r="AS372" s="223">
        <f t="shared" si="197"/>
        <v>0</v>
      </c>
      <c r="AT372" s="223">
        <f t="shared" si="197"/>
        <v>0</v>
      </c>
      <c r="AU372" s="223">
        <f t="shared" ref="AU372:AY422" si="236">W372-AI372</f>
        <v>0</v>
      </c>
      <c r="AV372" s="223">
        <f t="shared" si="236"/>
        <v>0</v>
      </c>
      <c r="AW372" s="223">
        <f t="shared" si="236"/>
        <v>0</v>
      </c>
      <c r="AX372" s="223">
        <f t="shared" si="236"/>
        <v>0</v>
      </c>
      <c r="AY372" s="223">
        <f t="shared" si="236"/>
        <v>0</v>
      </c>
      <c r="AZ372" s="242"/>
      <c r="BA372" s="244">
        <f t="shared" si="201"/>
        <v>0.32783519432357794</v>
      </c>
      <c r="BB372" s="244">
        <f t="shared" si="202"/>
        <v>1.0507538279601858E-3</v>
      </c>
      <c r="BC372" s="244">
        <f t="shared" si="203"/>
        <v>0</v>
      </c>
      <c r="BD372" s="244">
        <f t="shared" si="204"/>
        <v>0</v>
      </c>
      <c r="BE372" s="244">
        <f t="shared" si="205"/>
        <v>0</v>
      </c>
      <c r="BF372" s="244">
        <f t="shared" si="206"/>
        <v>0</v>
      </c>
      <c r="BG372" s="244">
        <f t="shared" si="207"/>
        <v>2.1365327835190445E-2</v>
      </c>
      <c r="BH372" s="244">
        <f t="shared" si="208"/>
        <v>0</v>
      </c>
      <c r="BI372" s="244">
        <f t="shared" si="209"/>
        <v>0</v>
      </c>
      <c r="BJ372" s="244">
        <f t="shared" si="210"/>
        <v>0</v>
      </c>
      <c r="BK372" s="244">
        <f t="shared" si="211"/>
        <v>0</v>
      </c>
      <c r="BL372" s="244">
        <f t="shared" si="212"/>
        <v>0</v>
      </c>
      <c r="BM372" s="244">
        <f t="shared" si="213"/>
        <v>0</v>
      </c>
      <c r="BN372" s="244">
        <f t="shared" si="214"/>
        <v>0.32783519432357794</v>
      </c>
      <c r="BO372" s="244">
        <f t="shared" si="215"/>
        <v>1.0507538279601858E-3</v>
      </c>
      <c r="BP372" s="244">
        <f t="shared" si="216"/>
        <v>0</v>
      </c>
      <c r="BQ372" s="244">
        <f t="shared" si="217"/>
        <v>0</v>
      </c>
      <c r="BR372" s="244">
        <f t="shared" si="218"/>
        <v>0</v>
      </c>
      <c r="BS372" s="244">
        <f t="shared" si="219"/>
        <v>0</v>
      </c>
      <c r="BT372" s="244">
        <f t="shared" si="220"/>
        <v>0</v>
      </c>
      <c r="BU372" s="244">
        <f t="shared" si="221"/>
        <v>0</v>
      </c>
      <c r="BV372" s="244">
        <f t="shared" si="222"/>
        <v>0</v>
      </c>
      <c r="BW372" s="244">
        <f t="shared" si="223"/>
        <v>0</v>
      </c>
      <c r="BX372" s="244">
        <f t="shared" si="224"/>
        <v>0</v>
      </c>
      <c r="BY372" s="244"/>
      <c r="BZ372" s="244">
        <f t="shared" si="225"/>
        <v>0</v>
      </c>
      <c r="CA372" s="244">
        <f t="shared" si="226"/>
        <v>0</v>
      </c>
      <c r="CB372" s="244">
        <f t="shared" si="227"/>
        <v>0</v>
      </c>
      <c r="CC372" s="244">
        <f t="shared" si="228"/>
        <v>0</v>
      </c>
      <c r="CD372" s="244">
        <f t="shared" si="229"/>
        <v>0</v>
      </c>
      <c r="CE372" s="244">
        <f t="shared" si="230"/>
        <v>0</v>
      </c>
      <c r="CF372" s="244">
        <f t="shared" si="231"/>
        <v>0</v>
      </c>
      <c r="CG372" s="244">
        <f t="shared" si="232"/>
        <v>0</v>
      </c>
      <c r="CH372" s="244">
        <f t="shared" si="233"/>
        <v>0</v>
      </c>
      <c r="CI372" s="244">
        <f t="shared" si="234"/>
        <v>0</v>
      </c>
      <c r="CJ372" s="244">
        <f t="shared" si="235"/>
        <v>0</v>
      </c>
    </row>
    <row r="373" spans="1:88" ht="409.5">
      <c r="A373" s="222" t="s">
        <v>3643</v>
      </c>
      <c r="B373" s="232">
        <v>99128</v>
      </c>
      <c r="C373" s="232" t="s">
        <v>2472</v>
      </c>
      <c r="D373" s="232"/>
      <c r="E373" s="232" t="s">
        <v>2473</v>
      </c>
      <c r="F373" s="232"/>
      <c r="G373" s="232">
        <v>6438</v>
      </c>
      <c r="H373" s="232" t="s">
        <v>2474</v>
      </c>
      <c r="I373" s="232" t="s">
        <v>949</v>
      </c>
      <c r="J373" s="232" t="s">
        <v>700</v>
      </c>
      <c r="K373" s="232" t="s">
        <v>2475</v>
      </c>
      <c r="L373" s="232" t="s">
        <v>2476</v>
      </c>
      <c r="M373" s="232">
        <v>2022</v>
      </c>
      <c r="N373" s="232">
        <v>233242684</v>
      </c>
      <c r="O373" s="239">
        <f t="shared" si="200"/>
        <v>0.29059258363360213</v>
      </c>
      <c r="P373" s="232">
        <v>47.4</v>
      </c>
      <c r="Q373" s="232">
        <v>2.4</v>
      </c>
      <c r="R373" s="232">
        <v>0</v>
      </c>
      <c r="S373" s="232">
        <v>0</v>
      </c>
      <c r="T373" s="232">
        <v>6.4</v>
      </c>
      <c r="U373" s="232">
        <v>0</v>
      </c>
      <c r="V373" s="232">
        <v>6.1</v>
      </c>
      <c r="W373" s="232">
        <v>37.700000000000003</v>
      </c>
      <c r="X373" s="232">
        <v>0</v>
      </c>
      <c r="Y373" s="232">
        <v>0</v>
      </c>
      <c r="Z373" s="232">
        <v>0</v>
      </c>
      <c r="AA373" s="232">
        <v>0</v>
      </c>
      <c r="AB373" s="232"/>
      <c r="AC373" s="232">
        <v>46.4</v>
      </c>
      <c r="AD373" s="232">
        <v>2.4</v>
      </c>
      <c r="AE373" s="232">
        <v>0</v>
      </c>
      <c r="AF373" s="232">
        <v>0</v>
      </c>
      <c r="AG373" s="232">
        <v>6.4</v>
      </c>
      <c r="AH373" s="232">
        <v>0</v>
      </c>
      <c r="AI373" s="232">
        <v>37.700000000000003</v>
      </c>
      <c r="AJ373" s="232">
        <v>0</v>
      </c>
      <c r="AK373" s="232">
        <v>0</v>
      </c>
      <c r="AL373" s="232">
        <v>0</v>
      </c>
      <c r="AM373" s="232">
        <v>0</v>
      </c>
      <c r="AN373" s="233" t="s">
        <v>2477</v>
      </c>
      <c r="AO373" s="223">
        <f t="shared" si="198"/>
        <v>1</v>
      </c>
      <c r="AP373" s="223">
        <f t="shared" si="198"/>
        <v>0</v>
      </c>
      <c r="AQ373" s="223">
        <f t="shared" si="198"/>
        <v>0</v>
      </c>
      <c r="AR373" s="223">
        <f t="shared" si="197"/>
        <v>0</v>
      </c>
      <c r="AS373" s="223">
        <f t="shared" si="197"/>
        <v>0</v>
      </c>
      <c r="AT373" s="223">
        <f t="shared" si="197"/>
        <v>0</v>
      </c>
      <c r="AU373" s="223">
        <f t="shared" si="236"/>
        <v>0</v>
      </c>
      <c r="AV373" s="223">
        <f t="shared" si="236"/>
        <v>0</v>
      </c>
      <c r="AW373" s="223">
        <f t="shared" si="236"/>
        <v>0</v>
      </c>
      <c r="AX373" s="223">
        <f t="shared" si="236"/>
        <v>0</v>
      </c>
      <c r="AY373" s="223">
        <f t="shared" si="236"/>
        <v>0</v>
      </c>
      <c r="AZ373" s="242"/>
      <c r="BA373" s="244">
        <f t="shared" si="201"/>
        <v>13.77408846423274</v>
      </c>
      <c r="BB373" s="244">
        <f t="shared" si="202"/>
        <v>0.69742220072064509</v>
      </c>
      <c r="BC373" s="244">
        <f t="shared" si="203"/>
        <v>0</v>
      </c>
      <c r="BD373" s="244">
        <f t="shared" si="204"/>
        <v>0</v>
      </c>
      <c r="BE373" s="244">
        <f t="shared" si="205"/>
        <v>1.8597925352550537</v>
      </c>
      <c r="BF373" s="244">
        <f t="shared" si="206"/>
        <v>0</v>
      </c>
      <c r="BG373" s="244">
        <f t="shared" si="207"/>
        <v>1.7726147601649729</v>
      </c>
      <c r="BH373" s="244">
        <f t="shared" si="208"/>
        <v>10.955340402986801</v>
      </c>
      <c r="BI373" s="244">
        <f t="shared" si="209"/>
        <v>0</v>
      </c>
      <c r="BJ373" s="244">
        <f t="shared" si="210"/>
        <v>0</v>
      </c>
      <c r="BK373" s="244">
        <f t="shared" si="211"/>
        <v>0</v>
      </c>
      <c r="BL373" s="244">
        <f t="shared" si="212"/>
        <v>0</v>
      </c>
      <c r="BM373" s="244">
        <f t="shared" si="213"/>
        <v>0</v>
      </c>
      <c r="BN373" s="244">
        <f t="shared" si="214"/>
        <v>13.483495880599138</v>
      </c>
      <c r="BO373" s="244">
        <f t="shared" si="215"/>
        <v>0.69742220072064509</v>
      </c>
      <c r="BP373" s="244">
        <f t="shared" si="216"/>
        <v>0</v>
      </c>
      <c r="BQ373" s="244">
        <f t="shared" si="217"/>
        <v>0</v>
      </c>
      <c r="BR373" s="244">
        <f t="shared" si="218"/>
        <v>1.8597925352550537</v>
      </c>
      <c r="BS373" s="244">
        <f t="shared" si="219"/>
        <v>0</v>
      </c>
      <c r="BT373" s="244">
        <f t="shared" si="220"/>
        <v>10.955340402986801</v>
      </c>
      <c r="BU373" s="244">
        <f t="shared" si="221"/>
        <v>0</v>
      </c>
      <c r="BV373" s="244">
        <f t="shared" si="222"/>
        <v>0</v>
      </c>
      <c r="BW373" s="244">
        <f t="shared" si="223"/>
        <v>0</v>
      </c>
      <c r="BX373" s="244">
        <f t="shared" si="224"/>
        <v>0</v>
      </c>
      <c r="BY373" s="244"/>
      <c r="BZ373" s="244">
        <f t="shared" si="225"/>
        <v>0.29059258363360213</v>
      </c>
      <c r="CA373" s="244">
        <f t="shared" si="226"/>
        <v>0</v>
      </c>
      <c r="CB373" s="244">
        <f t="shared" si="227"/>
        <v>0</v>
      </c>
      <c r="CC373" s="244">
        <f t="shared" si="228"/>
        <v>0</v>
      </c>
      <c r="CD373" s="244">
        <f t="shared" si="229"/>
        <v>0</v>
      </c>
      <c r="CE373" s="244">
        <f t="shared" si="230"/>
        <v>0</v>
      </c>
      <c r="CF373" s="244">
        <f t="shared" si="231"/>
        <v>0</v>
      </c>
      <c r="CG373" s="244">
        <f t="shared" si="232"/>
        <v>0</v>
      </c>
      <c r="CH373" s="244">
        <f t="shared" si="233"/>
        <v>0</v>
      </c>
      <c r="CI373" s="244">
        <f t="shared" si="234"/>
        <v>0</v>
      </c>
      <c r="CJ373" s="244">
        <f t="shared" si="235"/>
        <v>0</v>
      </c>
    </row>
    <row r="374" spans="1:88" ht="60">
      <c r="A374" s="222" t="s">
        <v>3643</v>
      </c>
      <c r="B374" s="232">
        <v>7020</v>
      </c>
      <c r="C374" s="232" t="s">
        <v>2478</v>
      </c>
      <c r="D374" s="232"/>
      <c r="E374" s="232" t="s">
        <v>2479</v>
      </c>
      <c r="F374" s="232" t="s">
        <v>750</v>
      </c>
      <c r="G374" s="232">
        <v>5734</v>
      </c>
      <c r="H374" s="232" t="s">
        <v>2480</v>
      </c>
      <c r="I374" s="232" t="s">
        <v>116</v>
      </c>
      <c r="J374" s="232" t="s">
        <v>700</v>
      </c>
      <c r="K374" s="232" t="s">
        <v>2481</v>
      </c>
      <c r="L374" s="232" t="s">
        <v>2482</v>
      </c>
      <c r="M374" s="232">
        <v>2022</v>
      </c>
      <c r="N374" s="232">
        <v>105294265</v>
      </c>
      <c r="O374" s="239">
        <f t="shared" si="200"/>
        <v>2.1350396399149759E-2</v>
      </c>
      <c r="P374" s="240">
        <v>76.3</v>
      </c>
      <c r="Q374" s="232">
        <v>3.6</v>
      </c>
      <c r="R374" s="232">
        <v>0</v>
      </c>
      <c r="S374" s="232">
        <v>0</v>
      </c>
      <c r="T374" s="232">
        <v>0</v>
      </c>
      <c r="U374" s="232">
        <v>0</v>
      </c>
      <c r="V374" s="232">
        <v>6.1</v>
      </c>
      <c r="W374" s="232">
        <v>14</v>
      </c>
      <c r="X374" s="232">
        <v>0</v>
      </c>
      <c r="Y374" s="232">
        <v>0</v>
      </c>
      <c r="Z374" s="232">
        <v>0</v>
      </c>
      <c r="AA374" s="232">
        <v>0</v>
      </c>
      <c r="AB374" s="232"/>
      <c r="AC374" s="232">
        <v>14.3</v>
      </c>
      <c r="AD374" s="232">
        <v>3.6</v>
      </c>
      <c r="AE374" s="232">
        <v>0</v>
      </c>
      <c r="AF374" s="232">
        <v>0</v>
      </c>
      <c r="AG374" s="232">
        <v>0</v>
      </c>
      <c r="AH374" s="232">
        <v>0</v>
      </c>
      <c r="AI374" s="232">
        <v>14</v>
      </c>
      <c r="AJ374" s="232">
        <v>0</v>
      </c>
      <c r="AK374" s="232">
        <v>0</v>
      </c>
      <c r="AL374" s="232">
        <v>0</v>
      </c>
      <c r="AM374" s="232">
        <v>0</v>
      </c>
      <c r="AN374" s="233"/>
      <c r="AO374" s="223">
        <f t="shared" si="198"/>
        <v>62</v>
      </c>
      <c r="AP374" s="223">
        <f t="shared" si="198"/>
        <v>0</v>
      </c>
      <c r="AQ374" s="223">
        <f t="shared" si="198"/>
        <v>0</v>
      </c>
      <c r="AR374" s="223">
        <f t="shared" si="197"/>
        <v>0</v>
      </c>
      <c r="AS374" s="223">
        <f t="shared" si="197"/>
        <v>0</v>
      </c>
      <c r="AT374" s="223">
        <f t="shared" si="197"/>
        <v>0</v>
      </c>
      <c r="AU374" s="223">
        <f t="shared" si="236"/>
        <v>0</v>
      </c>
      <c r="AV374" s="223">
        <f t="shared" si="236"/>
        <v>0</v>
      </c>
      <c r="AW374" s="223">
        <f t="shared" si="236"/>
        <v>0</v>
      </c>
      <c r="AX374" s="223">
        <f t="shared" si="236"/>
        <v>0</v>
      </c>
      <c r="AY374" s="223">
        <f t="shared" si="236"/>
        <v>0</v>
      </c>
      <c r="AZ374" s="242"/>
      <c r="BA374" s="244">
        <f t="shared" si="201"/>
        <v>1.6290352452551267</v>
      </c>
      <c r="BB374" s="244">
        <f t="shared" si="202"/>
        <v>7.6861427036939128E-2</v>
      </c>
      <c r="BC374" s="244">
        <f t="shared" si="203"/>
        <v>0</v>
      </c>
      <c r="BD374" s="244">
        <f t="shared" si="204"/>
        <v>0</v>
      </c>
      <c r="BE374" s="244">
        <f t="shared" si="205"/>
        <v>0</v>
      </c>
      <c r="BF374" s="244">
        <f t="shared" si="206"/>
        <v>0</v>
      </c>
      <c r="BG374" s="244">
        <f t="shared" si="207"/>
        <v>0.13023741803481353</v>
      </c>
      <c r="BH374" s="244">
        <f t="shared" si="208"/>
        <v>0.29890554958809662</v>
      </c>
      <c r="BI374" s="244">
        <f t="shared" si="209"/>
        <v>0</v>
      </c>
      <c r="BJ374" s="244">
        <f t="shared" si="210"/>
        <v>0</v>
      </c>
      <c r="BK374" s="244">
        <f t="shared" si="211"/>
        <v>0</v>
      </c>
      <c r="BL374" s="244">
        <f t="shared" si="212"/>
        <v>0</v>
      </c>
      <c r="BM374" s="244">
        <f t="shared" si="213"/>
        <v>0</v>
      </c>
      <c r="BN374" s="244">
        <f t="shared" si="214"/>
        <v>0.30531066850784155</v>
      </c>
      <c r="BO374" s="244">
        <f t="shared" si="215"/>
        <v>7.6861427036939128E-2</v>
      </c>
      <c r="BP374" s="244">
        <f t="shared" si="216"/>
        <v>0</v>
      </c>
      <c r="BQ374" s="244">
        <f t="shared" si="217"/>
        <v>0</v>
      </c>
      <c r="BR374" s="244">
        <f t="shared" si="218"/>
        <v>0</v>
      </c>
      <c r="BS374" s="244">
        <f t="shared" si="219"/>
        <v>0</v>
      </c>
      <c r="BT374" s="244">
        <f t="shared" si="220"/>
        <v>0.29890554958809662</v>
      </c>
      <c r="BU374" s="244">
        <f t="shared" si="221"/>
        <v>0</v>
      </c>
      <c r="BV374" s="244">
        <f t="shared" si="222"/>
        <v>0</v>
      </c>
      <c r="BW374" s="244">
        <f t="shared" si="223"/>
        <v>0</v>
      </c>
      <c r="BX374" s="244">
        <f t="shared" si="224"/>
        <v>0</v>
      </c>
      <c r="BY374" s="244"/>
      <c r="BZ374" s="244">
        <f t="shared" si="225"/>
        <v>1.3237245767472852</v>
      </c>
      <c r="CA374" s="244">
        <f t="shared" si="226"/>
        <v>0</v>
      </c>
      <c r="CB374" s="244">
        <f t="shared" si="227"/>
        <v>0</v>
      </c>
      <c r="CC374" s="244">
        <f t="shared" si="228"/>
        <v>0</v>
      </c>
      <c r="CD374" s="244">
        <f t="shared" si="229"/>
        <v>0</v>
      </c>
      <c r="CE374" s="244">
        <f t="shared" si="230"/>
        <v>0</v>
      </c>
      <c r="CF374" s="244">
        <f t="shared" si="231"/>
        <v>0</v>
      </c>
      <c r="CG374" s="244">
        <f t="shared" si="232"/>
        <v>0</v>
      </c>
      <c r="CH374" s="244">
        <f t="shared" si="233"/>
        <v>0</v>
      </c>
      <c r="CI374" s="244">
        <f t="shared" si="234"/>
        <v>0</v>
      </c>
      <c r="CJ374" s="244">
        <f t="shared" si="235"/>
        <v>0</v>
      </c>
    </row>
    <row r="375" spans="1:88" ht="60">
      <c r="A375" s="222" t="s">
        <v>3643</v>
      </c>
      <c r="B375" s="232">
        <v>6704</v>
      </c>
      <c r="C375" s="232" t="s">
        <v>2483</v>
      </c>
      <c r="D375" s="232"/>
      <c r="E375" s="232" t="s">
        <v>2484</v>
      </c>
      <c r="F375" s="232" t="s">
        <v>750</v>
      </c>
      <c r="G375" s="232">
        <v>8050</v>
      </c>
      <c r="H375" s="232" t="s">
        <v>144</v>
      </c>
      <c r="I375" s="232" t="s">
        <v>129</v>
      </c>
      <c r="J375" s="232" t="s">
        <v>700</v>
      </c>
      <c r="K375" s="232" t="s">
        <v>2485</v>
      </c>
      <c r="L375" s="232" t="s">
        <v>2486</v>
      </c>
      <c r="M375" s="232">
        <v>2022</v>
      </c>
      <c r="N375" s="232">
        <v>2588961771</v>
      </c>
      <c r="O375" s="239">
        <f t="shared" si="200"/>
        <v>0.30226105620389909</v>
      </c>
      <c r="P375" s="232">
        <v>63.33</v>
      </c>
      <c r="Q375" s="232">
        <v>0.59</v>
      </c>
      <c r="R375" s="232">
        <v>28.13</v>
      </c>
      <c r="S375" s="232">
        <v>0.42</v>
      </c>
      <c r="T375" s="232">
        <v>0</v>
      </c>
      <c r="U375" s="232">
        <v>0</v>
      </c>
      <c r="V375" s="232">
        <v>6.1</v>
      </c>
      <c r="W375" s="232">
        <v>1.43</v>
      </c>
      <c r="X375" s="232">
        <v>0</v>
      </c>
      <c r="Y375" s="232">
        <v>0</v>
      </c>
      <c r="Z375" s="232">
        <v>0</v>
      </c>
      <c r="AA375" s="232">
        <v>0</v>
      </c>
      <c r="AB375" s="232"/>
      <c r="AC375" s="232">
        <v>30.06</v>
      </c>
      <c r="AD375" s="232">
        <v>0.59</v>
      </c>
      <c r="AE375" s="232">
        <v>0.31</v>
      </c>
      <c r="AF375" s="232">
        <v>0.42</v>
      </c>
      <c r="AG375" s="232">
        <v>0</v>
      </c>
      <c r="AH375" s="232">
        <v>0</v>
      </c>
      <c r="AI375" s="232">
        <v>1.43</v>
      </c>
      <c r="AJ375" s="232">
        <v>0</v>
      </c>
      <c r="AK375" s="232">
        <v>0</v>
      </c>
      <c r="AL375" s="232">
        <v>0</v>
      </c>
      <c r="AM375" s="232">
        <v>0</v>
      </c>
      <c r="AN375" s="233"/>
      <c r="AO375" s="223">
        <f t="shared" si="198"/>
        <v>33.269999999999996</v>
      </c>
      <c r="AP375" s="223">
        <f t="shared" si="198"/>
        <v>0</v>
      </c>
      <c r="AQ375" s="223">
        <f t="shared" si="198"/>
        <v>27.82</v>
      </c>
      <c r="AR375" s="223">
        <f t="shared" si="197"/>
        <v>0</v>
      </c>
      <c r="AS375" s="223">
        <f t="shared" si="197"/>
        <v>0</v>
      </c>
      <c r="AT375" s="223">
        <f t="shared" si="197"/>
        <v>0</v>
      </c>
      <c r="AU375" s="223">
        <f t="shared" si="236"/>
        <v>0</v>
      </c>
      <c r="AV375" s="223">
        <f t="shared" si="236"/>
        <v>0</v>
      </c>
      <c r="AW375" s="223">
        <f t="shared" si="236"/>
        <v>0</v>
      </c>
      <c r="AX375" s="223">
        <f t="shared" si="236"/>
        <v>0</v>
      </c>
      <c r="AY375" s="223">
        <f t="shared" si="236"/>
        <v>0</v>
      </c>
      <c r="AZ375" s="242"/>
      <c r="BA375" s="244">
        <f t="shared" si="201"/>
        <v>19.142192689392928</v>
      </c>
      <c r="BB375" s="244">
        <f t="shared" si="202"/>
        <v>0.17833402316030045</v>
      </c>
      <c r="BC375" s="244">
        <f t="shared" si="203"/>
        <v>8.5026035110156819</v>
      </c>
      <c r="BD375" s="244">
        <f t="shared" si="204"/>
        <v>0.12694964360563762</v>
      </c>
      <c r="BE375" s="244">
        <f t="shared" si="205"/>
        <v>0</v>
      </c>
      <c r="BF375" s="244">
        <f t="shared" si="206"/>
        <v>0</v>
      </c>
      <c r="BG375" s="244">
        <f t="shared" si="207"/>
        <v>1.8437924428437844</v>
      </c>
      <c r="BH375" s="244">
        <f t="shared" si="208"/>
        <v>0.4322333103715757</v>
      </c>
      <c r="BI375" s="244">
        <f t="shared" si="209"/>
        <v>0</v>
      </c>
      <c r="BJ375" s="244">
        <f t="shared" si="210"/>
        <v>0</v>
      </c>
      <c r="BK375" s="244">
        <f t="shared" si="211"/>
        <v>0</v>
      </c>
      <c r="BL375" s="244">
        <f t="shared" si="212"/>
        <v>0</v>
      </c>
      <c r="BM375" s="244">
        <f t="shared" si="213"/>
        <v>0</v>
      </c>
      <c r="BN375" s="244">
        <f t="shared" si="214"/>
        <v>9.0859673494892057</v>
      </c>
      <c r="BO375" s="244">
        <f t="shared" si="215"/>
        <v>0.17833402316030045</v>
      </c>
      <c r="BP375" s="244">
        <f t="shared" si="216"/>
        <v>9.3700927423208721E-2</v>
      </c>
      <c r="BQ375" s="244">
        <f t="shared" si="217"/>
        <v>0.12694964360563762</v>
      </c>
      <c r="BR375" s="244">
        <f t="shared" si="218"/>
        <v>0</v>
      </c>
      <c r="BS375" s="244">
        <f t="shared" si="219"/>
        <v>0</v>
      </c>
      <c r="BT375" s="244">
        <f t="shared" si="220"/>
        <v>0.4322333103715757</v>
      </c>
      <c r="BU375" s="244">
        <f t="shared" si="221"/>
        <v>0</v>
      </c>
      <c r="BV375" s="244">
        <f t="shared" si="222"/>
        <v>0</v>
      </c>
      <c r="BW375" s="244">
        <f t="shared" si="223"/>
        <v>0</v>
      </c>
      <c r="BX375" s="244">
        <f t="shared" si="224"/>
        <v>0</v>
      </c>
      <c r="BY375" s="244"/>
      <c r="BZ375" s="244">
        <f t="shared" si="225"/>
        <v>10.056225339903722</v>
      </c>
      <c r="CA375" s="244">
        <f t="shared" si="226"/>
        <v>0</v>
      </c>
      <c r="CB375" s="244">
        <f t="shared" si="227"/>
        <v>8.4089025835924733</v>
      </c>
      <c r="CC375" s="244">
        <f t="shared" si="228"/>
        <v>0</v>
      </c>
      <c r="CD375" s="244">
        <f t="shared" si="229"/>
        <v>0</v>
      </c>
      <c r="CE375" s="244">
        <f t="shared" si="230"/>
        <v>0</v>
      </c>
      <c r="CF375" s="244">
        <f t="shared" si="231"/>
        <v>0</v>
      </c>
      <c r="CG375" s="244">
        <f t="shared" si="232"/>
        <v>0</v>
      </c>
      <c r="CH375" s="244">
        <f t="shared" si="233"/>
        <v>0</v>
      </c>
      <c r="CI375" s="244">
        <f t="shared" si="234"/>
        <v>0</v>
      </c>
      <c r="CJ375" s="244">
        <f t="shared" si="235"/>
        <v>0</v>
      </c>
    </row>
    <row r="376" spans="1:88" ht="60">
      <c r="A376" s="222" t="s">
        <v>3643</v>
      </c>
      <c r="B376" s="232">
        <v>101637</v>
      </c>
      <c r="C376" s="232" t="s">
        <v>2487</v>
      </c>
      <c r="D376" s="232"/>
      <c r="E376" s="232" t="s">
        <v>2488</v>
      </c>
      <c r="F376" s="232"/>
      <c r="G376" s="232">
        <v>9050</v>
      </c>
      <c r="H376" s="232" t="s">
        <v>2489</v>
      </c>
      <c r="I376" s="232" t="s">
        <v>1239</v>
      </c>
      <c r="J376" s="232" t="s">
        <v>700</v>
      </c>
      <c r="K376" s="232" t="s">
        <v>2490</v>
      </c>
      <c r="L376" s="232"/>
      <c r="M376" s="232">
        <v>2022</v>
      </c>
      <c r="N376" s="232">
        <v>70366002</v>
      </c>
      <c r="O376" s="239">
        <f t="shared" si="200"/>
        <v>0.93010707995252628</v>
      </c>
      <c r="P376" s="232">
        <v>88.48</v>
      </c>
      <c r="Q376" s="232">
        <v>5.42</v>
      </c>
      <c r="R376" s="232">
        <v>0</v>
      </c>
      <c r="S376" s="232">
        <v>0</v>
      </c>
      <c r="T376" s="232">
        <v>0</v>
      </c>
      <c r="U376" s="232">
        <v>0</v>
      </c>
      <c r="V376" s="232">
        <v>6.1</v>
      </c>
      <c r="W376" s="232">
        <v>0</v>
      </c>
      <c r="X376" s="232">
        <v>0</v>
      </c>
      <c r="Y376" s="232">
        <v>0</v>
      </c>
      <c r="Z376" s="232">
        <v>0</v>
      </c>
      <c r="AA376" s="232">
        <v>0</v>
      </c>
      <c r="AB376" s="232"/>
      <c r="AC376" s="232">
        <v>88.48</v>
      </c>
      <c r="AD376" s="232">
        <v>5.42</v>
      </c>
      <c r="AE376" s="232">
        <v>0</v>
      </c>
      <c r="AF376" s="232">
        <v>0</v>
      </c>
      <c r="AG376" s="232">
        <v>0</v>
      </c>
      <c r="AH376" s="232">
        <v>0</v>
      </c>
      <c r="AI376" s="232">
        <v>0</v>
      </c>
      <c r="AJ376" s="232">
        <v>0</v>
      </c>
      <c r="AK376" s="232">
        <v>0</v>
      </c>
      <c r="AL376" s="232">
        <v>0</v>
      </c>
      <c r="AM376" s="232">
        <v>0</v>
      </c>
      <c r="AN376" s="233"/>
      <c r="AO376" s="223">
        <f t="shared" si="198"/>
        <v>0</v>
      </c>
      <c r="AP376" s="223">
        <f t="shared" si="198"/>
        <v>0</v>
      </c>
      <c r="AQ376" s="223">
        <f t="shared" si="198"/>
        <v>0</v>
      </c>
      <c r="AR376" s="223">
        <f t="shared" si="197"/>
        <v>0</v>
      </c>
      <c r="AS376" s="223">
        <f t="shared" si="197"/>
        <v>0</v>
      </c>
      <c r="AT376" s="223">
        <f t="shared" si="197"/>
        <v>0</v>
      </c>
      <c r="AU376" s="223">
        <f t="shared" si="236"/>
        <v>0</v>
      </c>
      <c r="AV376" s="223">
        <f t="shared" si="236"/>
        <v>0</v>
      </c>
      <c r="AW376" s="223">
        <f t="shared" si="236"/>
        <v>0</v>
      </c>
      <c r="AX376" s="223">
        <f t="shared" si="236"/>
        <v>0</v>
      </c>
      <c r="AY376" s="223">
        <f t="shared" si="236"/>
        <v>0</v>
      </c>
      <c r="AZ376" s="242"/>
      <c r="BA376" s="244">
        <f t="shared" si="201"/>
        <v>82.295874434199533</v>
      </c>
      <c r="BB376" s="244">
        <f t="shared" si="202"/>
        <v>5.0411803733426925</v>
      </c>
      <c r="BC376" s="244">
        <f t="shared" si="203"/>
        <v>0</v>
      </c>
      <c r="BD376" s="244">
        <f t="shared" si="204"/>
        <v>0</v>
      </c>
      <c r="BE376" s="244">
        <f t="shared" si="205"/>
        <v>0</v>
      </c>
      <c r="BF376" s="244">
        <f t="shared" si="206"/>
        <v>0</v>
      </c>
      <c r="BG376" s="244">
        <f t="shared" si="207"/>
        <v>5.6736531877104097</v>
      </c>
      <c r="BH376" s="244">
        <f t="shared" si="208"/>
        <v>0</v>
      </c>
      <c r="BI376" s="244">
        <f t="shared" si="209"/>
        <v>0</v>
      </c>
      <c r="BJ376" s="244">
        <f t="shared" si="210"/>
        <v>0</v>
      </c>
      <c r="BK376" s="244">
        <f t="shared" si="211"/>
        <v>0</v>
      </c>
      <c r="BL376" s="244">
        <f t="shared" si="212"/>
        <v>0</v>
      </c>
      <c r="BM376" s="244">
        <f t="shared" si="213"/>
        <v>0</v>
      </c>
      <c r="BN376" s="244">
        <f t="shared" si="214"/>
        <v>82.295874434199533</v>
      </c>
      <c r="BO376" s="244">
        <f t="shared" si="215"/>
        <v>5.0411803733426925</v>
      </c>
      <c r="BP376" s="244">
        <f t="shared" si="216"/>
        <v>0</v>
      </c>
      <c r="BQ376" s="244">
        <f t="shared" si="217"/>
        <v>0</v>
      </c>
      <c r="BR376" s="244">
        <f t="shared" si="218"/>
        <v>0</v>
      </c>
      <c r="BS376" s="244">
        <f t="shared" si="219"/>
        <v>0</v>
      </c>
      <c r="BT376" s="244">
        <f t="shared" si="220"/>
        <v>0</v>
      </c>
      <c r="BU376" s="244">
        <f t="shared" si="221"/>
        <v>0</v>
      </c>
      <c r="BV376" s="244">
        <f t="shared" si="222"/>
        <v>0</v>
      </c>
      <c r="BW376" s="244">
        <f t="shared" si="223"/>
        <v>0</v>
      </c>
      <c r="BX376" s="244">
        <f t="shared" si="224"/>
        <v>0</v>
      </c>
      <c r="BY376" s="244"/>
      <c r="BZ376" s="244">
        <f t="shared" si="225"/>
        <v>0</v>
      </c>
      <c r="CA376" s="244">
        <f t="shared" si="226"/>
        <v>0</v>
      </c>
      <c r="CB376" s="244">
        <f t="shared" si="227"/>
        <v>0</v>
      </c>
      <c r="CC376" s="244">
        <f t="shared" si="228"/>
        <v>0</v>
      </c>
      <c r="CD376" s="244">
        <f t="shared" si="229"/>
        <v>0</v>
      </c>
      <c r="CE376" s="244">
        <f t="shared" si="230"/>
        <v>0</v>
      </c>
      <c r="CF376" s="244">
        <f t="shared" si="231"/>
        <v>0</v>
      </c>
      <c r="CG376" s="244">
        <f t="shared" si="232"/>
        <v>0</v>
      </c>
      <c r="CH376" s="244">
        <f t="shared" si="233"/>
        <v>0</v>
      </c>
      <c r="CI376" s="244">
        <f t="shared" si="234"/>
        <v>0</v>
      </c>
      <c r="CJ376" s="244">
        <f t="shared" si="235"/>
        <v>0</v>
      </c>
    </row>
    <row r="377" spans="1:88" ht="75">
      <c r="A377" s="222" t="s">
        <v>3643</v>
      </c>
      <c r="B377" s="232">
        <v>151978</v>
      </c>
      <c r="C377" s="232" t="s">
        <v>2491</v>
      </c>
      <c r="D377" s="232"/>
      <c r="E377" s="232" t="s">
        <v>2492</v>
      </c>
      <c r="F377" s="232" t="s">
        <v>2493</v>
      </c>
      <c r="G377" s="232">
        <v>7017</v>
      </c>
      <c r="H377" s="232" t="s">
        <v>2494</v>
      </c>
      <c r="I377" s="232" t="s">
        <v>122</v>
      </c>
      <c r="J377" s="232" t="s">
        <v>700</v>
      </c>
      <c r="K377" s="232" t="s">
        <v>2495</v>
      </c>
      <c r="L377" s="232"/>
      <c r="M377" s="232">
        <v>2022</v>
      </c>
      <c r="N377" s="232">
        <v>3266446</v>
      </c>
      <c r="O377" s="239">
        <f t="shared" si="200"/>
        <v>1.9499046022130463E-3</v>
      </c>
      <c r="P377" s="232">
        <v>93.9</v>
      </c>
      <c r="Q377" s="232">
        <v>0</v>
      </c>
      <c r="R377" s="232">
        <v>0</v>
      </c>
      <c r="S377" s="232">
        <v>0</v>
      </c>
      <c r="T377" s="232">
        <v>0</v>
      </c>
      <c r="U377" s="232">
        <v>0</v>
      </c>
      <c r="V377" s="232">
        <v>6.1</v>
      </c>
      <c r="W377" s="232">
        <v>0</v>
      </c>
      <c r="X377" s="232">
        <v>0</v>
      </c>
      <c r="Y377" s="232">
        <v>0</v>
      </c>
      <c r="Z377" s="232">
        <v>0</v>
      </c>
      <c r="AA377" s="232">
        <v>0</v>
      </c>
      <c r="AB377" s="232"/>
      <c r="AC377" s="232">
        <v>93.9</v>
      </c>
      <c r="AD377" s="232">
        <v>0</v>
      </c>
      <c r="AE377" s="232">
        <v>0</v>
      </c>
      <c r="AF377" s="232">
        <v>0</v>
      </c>
      <c r="AG377" s="232">
        <v>0</v>
      </c>
      <c r="AH377" s="232">
        <v>0</v>
      </c>
      <c r="AI377" s="232">
        <v>0</v>
      </c>
      <c r="AJ377" s="232">
        <v>0</v>
      </c>
      <c r="AK377" s="232">
        <v>0</v>
      </c>
      <c r="AL377" s="232">
        <v>0</v>
      </c>
      <c r="AM377" s="232">
        <v>0</v>
      </c>
      <c r="AN377" s="233"/>
      <c r="AO377" s="223">
        <f t="shared" si="198"/>
        <v>0</v>
      </c>
      <c r="AP377" s="223">
        <f t="shared" si="198"/>
        <v>0</v>
      </c>
      <c r="AQ377" s="223">
        <f t="shared" si="198"/>
        <v>0</v>
      </c>
      <c r="AR377" s="223">
        <f t="shared" si="197"/>
        <v>0</v>
      </c>
      <c r="AS377" s="223">
        <f t="shared" si="197"/>
        <v>0</v>
      </c>
      <c r="AT377" s="223">
        <f t="shared" si="197"/>
        <v>0</v>
      </c>
      <c r="AU377" s="223">
        <f t="shared" si="236"/>
        <v>0</v>
      </c>
      <c r="AV377" s="223">
        <f t="shared" si="236"/>
        <v>0</v>
      </c>
      <c r="AW377" s="223">
        <f t="shared" si="236"/>
        <v>0</v>
      </c>
      <c r="AX377" s="223">
        <f t="shared" si="236"/>
        <v>0</v>
      </c>
      <c r="AY377" s="223">
        <f t="shared" si="236"/>
        <v>0</v>
      </c>
      <c r="AZ377" s="242"/>
      <c r="BA377" s="244">
        <f t="shared" si="201"/>
        <v>0.18309604214780506</v>
      </c>
      <c r="BB377" s="244">
        <f t="shared" si="202"/>
        <v>0</v>
      </c>
      <c r="BC377" s="244">
        <f t="shared" si="203"/>
        <v>0</v>
      </c>
      <c r="BD377" s="244">
        <f t="shared" si="204"/>
        <v>0</v>
      </c>
      <c r="BE377" s="244">
        <f t="shared" si="205"/>
        <v>0</v>
      </c>
      <c r="BF377" s="244">
        <f t="shared" si="206"/>
        <v>0</v>
      </c>
      <c r="BG377" s="244">
        <f t="shared" si="207"/>
        <v>1.1894418073499582E-2</v>
      </c>
      <c r="BH377" s="244">
        <f t="shared" si="208"/>
        <v>0</v>
      </c>
      <c r="BI377" s="244">
        <f t="shared" si="209"/>
        <v>0</v>
      </c>
      <c r="BJ377" s="244">
        <f t="shared" si="210"/>
        <v>0</v>
      </c>
      <c r="BK377" s="244">
        <f t="shared" si="211"/>
        <v>0</v>
      </c>
      <c r="BL377" s="244">
        <f t="shared" si="212"/>
        <v>0</v>
      </c>
      <c r="BM377" s="244">
        <f t="shared" si="213"/>
        <v>0</v>
      </c>
      <c r="BN377" s="244">
        <f t="shared" si="214"/>
        <v>0.18309604214780506</v>
      </c>
      <c r="BO377" s="244">
        <f t="shared" si="215"/>
        <v>0</v>
      </c>
      <c r="BP377" s="244">
        <f t="shared" si="216"/>
        <v>0</v>
      </c>
      <c r="BQ377" s="244">
        <f t="shared" si="217"/>
        <v>0</v>
      </c>
      <c r="BR377" s="244">
        <f t="shared" si="218"/>
        <v>0</v>
      </c>
      <c r="BS377" s="244">
        <f t="shared" si="219"/>
        <v>0</v>
      </c>
      <c r="BT377" s="244">
        <f t="shared" si="220"/>
        <v>0</v>
      </c>
      <c r="BU377" s="244">
        <f t="shared" si="221"/>
        <v>0</v>
      </c>
      <c r="BV377" s="244">
        <f t="shared" si="222"/>
        <v>0</v>
      </c>
      <c r="BW377" s="244">
        <f t="shared" si="223"/>
        <v>0</v>
      </c>
      <c r="BX377" s="244">
        <f t="shared" si="224"/>
        <v>0</v>
      </c>
      <c r="BY377" s="244"/>
      <c r="BZ377" s="244">
        <f t="shared" si="225"/>
        <v>0</v>
      </c>
      <c r="CA377" s="244">
        <f t="shared" si="226"/>
        <v>0</v>
      </c>
      <c r="CB377" s="244">
        <f t="shared" si="227"/>
        <v>0</v>
      </c>
      <c r="CC377" s="244">
        <f t="shared" si="228"/>
        <v>0</v>
      </c>
      <c r="CD377" s="244">
        <f t="shared" si="229"/>
        <v>0</v>
      </c>
      <c r="CE377" s="244">
        <f t="shared" si="230"/>
        <v>0</v>
      </c>
      <c r="CF377" s="244">
        <f t="shared" si="231"/>
        <v>0</v>
      </c>
      <c r="CG377" s="244">
        <f t="shared" si="232"/>
        <v>0</v>
      </c>
      <c r="CH377" s="244">
        <f t="shared" si="233"/>
        <v>0</v>
      </c>
      <c r="CI377" s="244">
        <f t="shared" si="234"/>
        <v>0</v>
      </c>
      <c r="CJ377" s="244">
        <f t="shared" si="235"/>
        <v>0</v>
      </c>
    </row>
    <row r="378" spans="1:88" ht="60">
      <c r="A378" s="222" t="s">
        <v>3643</v>
      </c>
      <c r="B378" s="232">
        <v>93502</v>
      </c>
      <c r="C378" s="232" t="s">
        <v>2496</v>
      </c>
      <c r="D378" s="232"/>
      <c r="E378" s="232" t="s">
        <v>2492</v>
      </c>
      <c r="F378" s="232" t="s">
        <v>2493</v>
      </c>
      <c r="G378" s="232">
        <v>7017</v>
      </c>
      <c r="H378" s="232" t="s">
        <v>2494</v>
      </c>
      <c r="I378" s="232" t="s">
        <v>122</v>
      </c>
      <c r="J378" s="232" t="s">
        <v>700</v>
      </c>
      <c r="K378" s="232" t="s">
        <v>2495</v>
      </c>
      <c r="L378" s="232" t="s">
        <v>2497</v>
      </c>
      <c r="M378" s="232">
        <v>2022</v>
      </c>
      <c r="N378" s="232">
        <v>29782891</v>
      </c>
      <c r="O378" s="239">
        <f t="shared" si="200"/>
        <v>1.7778893705302189E-2</v>
      </c>
      <c r="P378" s="232">
        <v>93.9</v>
      </c>
      <c r="Q378" s="232">
        <v>0</v>
      </c>
      <c r="R378" s="232">
        <v>0</v>
      </c>
      <c r="S378" s="232">
        <v>0</v>
      </c>
      <c r="T378" s="232">
        <v>0</v>
      </c>
      <c r="U378" s="232">
        <v>0</v>
      </c>
      <c r="V378" s="232">
        <v>6.1</v>
      </c>
      <c r="W378" s="232">
        <v>0</v>
      </c>
      <c r="X378" s="232">
        <v>0</v>
      </c>
      <c r="Y378" s="232">
        <v>0</v>
      </c>
      <c r="Z378" s="232">
        <v>0</v>
      </c>
      <c r="AA378" s="232">
        <v>0</v>
      </c>
      <c r="AB378" s="232"/>
      <c r="AC378" s="232">
        <v>93.9</v>
      </c>
      <c r="AD378" s="232">
        <v>0</v>
      </c>
      <c r="AE378" s="232">
        <v>0</v>
      </c>
      <c r="AF378" s="232">
        <v>0</v>
      </c>
      <c r="AG378" s="232">
        <v>0</v>
      </c>
      <c r="AH378" s="232">
        <v>0</v>
      </c>
      <c r="AI378" s="232">
        <v>0</v>
      </c>
      <c r="AJ378" s="232">
        <v>0</v>
      </c>
      <c r="AK378" s="232">
        <v>0</v>
      </c>
      <c r="AL378" s="232">
        <v>0</v>
      </c>
      <c r="AM378" s="232">
        <v>0</v>
      </c>
      <c r="AN378" s="233"/>
      <c r="AO378" s="223">
        <f t="shared" si="198"/>
        <v>0</v>
      </c>
      <c r="AP378" s="223">
        <f t="shared" si="198"/>
        <v>0</v>
      </c>
      <c r="AQ378" s="223">
        <f t="shared" si="198"/>
        <v>0</v>
      </c>
      <c r="AR378" s="223">
        <f t="shared" si="198"/>
        <v>0</v>
      </c>
      <c r="AS378" s="223">
        <f t="shared" si="198"/>
        <v>0</v>
      </c>
      <c r="AT378" s="223">
        <f t="shared" si="198"/>
        <v>0</v>
      </c>
      <c r="AU378" s="223">
        <f t="shared" si="236"/>
        <v>0</v>
      </c>
      <c r="AV378" s="223">
        <f t="shared" si="236"/>
        <v>0</v>
      </c>
      <c r="AW378" s="223">
        <f t="shared" si="236"/>
        <v>0</v>
      </c>
      <c r="AX378" s="223">
        <f t="shared" si="236"/>
        <v>0</v>
      </c>
      <c r="AY378" s="223">
        <f t="shared" si="236"/>
        <v>0</v>
      </c>
      <c r="AZ378" s="242"/>
      <c r="BA378" s="244">
        <f t="shared" si="201"/>
        <v>1.6694381189278755</v>
      </c>
      <c r="BB378" s="244">
        <f t="shared" si="202"/>
        <v>0</v>
      </c>
      <c r="BC378" s="244">
        <f t="shared" si="203"/>
        <v>0</v>
      </c>
      <c r="BD378" s="244">
        <f t="shared" si="204"/>
        <v>0</v>
      </c>
      <c r="BE378" s="244">
        <f t="shared" si="205"/>
        <v>0</v>
      </c>
      <c r="BF378" s="244">
        <f t="shared" si="206"/>
        <v>0</v>
      </c>
      <c r="BG378" s="244">
        <f t="shared" si="207"/>
        <v>0.10845125160234334</v>
      </c>
      <c r="BH378" s="244">
        <f t="shared" si="208"/>
        <v>0</v>
      </c>
      <c r="BI378" s="244">
        <f t="shared" si="209"/>
        <v>0</v>
      </c>
      <c r="BJ378" s="244">
        <f t="shared" si="210"/>
        <v>0</v>
      </c>
      <c r="BK378" s="244">
        <f t="shared" si="211"/>
        <v>0</v>
      </c>
      <c r="BL378" s="244">
        <f t="shared" si="212"/>
        <v>0</v>
      </c>
      <c r="BM378" s="244">
        <f t="shared" si="213"/>
        <v>0</v>
      </c>
      <c r="BN378" s="244">
        <f t="shared" si="214"/>
        <v>1.6694381189278755</v>
      </c>
      <c r="BO378" s="244">
        <f t="shared" si="215"/>
        <v>0</v>
      </c>
      <c r="BP378" s="244">
        <f t="shared" si="216"/>
        <v>0</v>
      </c>
      <c r="BQ378" s="244">
        <f t="shared" si="217"/>
        <v>0</v>
      </c>
      <c r="BR378" s="244">
        <f t="shared" si="218"/>
        <v>0</v>
      </c>
      <c r="BS378" s="244">
        <f t="shared" si="219"/>
        <v>0</v>
      </c>
      <c r="BT378" s="244">
        <f t="shared" si="220"/>
        <v>0</v>
      </c>
      <c r="BU378" s="244">
        <f t="shared" si="221"/>
        <v>0</v>
      </c>
      <c r="BV378" s="244">
        <f t="shared" si="222"/>
        <v>0</v>
      </c>
      <c r="BW378" s="244">
        <f t="shared" si="223"/>
        <v>0</v>
      </c>
      <c r="BX378" s="244">
        <f t="shared" si="224"/>
        <v>0</v>
      </c>
      <c r="BY378" s="244"/>
      <c r="BZ378" s="244">
        <f t="shared" si="225"/>
        <v>0</v>
      </c>
      <c r="CA378" s="244">
        <f t="shared" si="226"/>
        <v>0</v>
      </c>
      <c r="CB378" s="244">
        <f t="shared" si="227"/>
        <v>0</v>
      </c>
      <c r="CC378" s="244">
        <f t="shared" si="228"/>
        <v>0</v>
      </c>
      <c r="CD378" s="244">
        <f t="shared" si="229"/>
        <v>0</v>
      </c>
      <c r="CE378" s="244">
        <f t="shared" si="230"/>
        <v>0</v>
      </c>
      <c r="CF378" s="244">
        <f t="shared" si="231"/>
        <v>0</v>
      </c>
      <c r="CG378" s="244">
        <f t="shared" si="232"/>
        <v>0</v>
      </c>
      <c r="CH378" s="244">
        <f t="shared" si="233"/>
        <v>0</v>
      </c>
      <c r="CI378" s="244">
        <f t="shared" si="234"/>
        <v>0</v>
      </c>
      <c r="CJ378" s="244">
        <f t="shared" si="235"/>
        <v>0</v>
      </c>
    </row>
    <row r="379" spans="1:88" ht="60">
      <c r="A379" s="222" t="s">
        <v>3643</v>
      </c>
      <c r="B379" s="232">
        <v>6846</v>
      </c>
      <c r="C379" s="232" t="s">
        <v>2498</v>
      </c>
      <c r="D379" s="232"/>
      <c r="E379" s="232" t="s">
        <v>2499</v>
      </c>
      <c r="F379" s="232" t="s">
        <v>2500</v>
      </c>
      <c r="G379" s="232">
        <v>1951</v>
      </c>
      <c r="H379" s="232" t="s">
        <v>2501</v>
      </c>
      <c r="I379" s="232" t="s">
        <v>128</v>
      </c>
      <c r="J379" s="232" t="s">
        <v>700</v>
      </c>
      <c r="K379" s="232" t="s">
        <v>2502</v>
      </c>
      <c r="L379" s="232" t="s">
        <v>2503</v>
      </c>
      <c r="M379" s="232">
        <v>2022</v>
      </c>
      <c r="N379" s="232">
        <v>3358384</v>
      </c>
      <c r="O379" s="239">
        <f t="shared" si="200"/>
        <v>1.5191634188833755E-3</v>
      </c>
      <c r="P379" s="232">
        <v>93.9</v>
      </c>
      <c r="Q379" s="232">
        <v>0</v>
      </c>
      <c r="R379" s="232">
        <v>0</v>
      </c>
      <c r="S379" s="232">
        <v>0</v>
      </c>
      <c r="T379" s="232">
        <v>0</v>
      </c>
      <c r="U379" s="232">
        <v>0</v>
      </c>
      <c r="V379" s="232">
        <v>6.1</v>
      </c>
      <c r="W379" s="232">
        <v>0</v>
      </c>
      <c r="X379" s="232">
        <v>0</v>
      </c>
      <c r="Y379" s="232">
        <v>0</v>
      </c>
      <c r="Z379" s="232">
        <v>0</v>
      </c>
      <c r="AA379" s="232">
        <v>0</v>
      </c>
      <c r="AB379" s="232"/>
      <c r="AC379" s="232">
        <v>93.9</v>
      </c>
      <c r="AD379" s="232">
        <v>0</v>
      </c>
      <c r="AE379" s="232">
        <v>0</v>
      </c>
      <c r="AF379" s="232">
        <v>0</v>
      </c>
      <c r="AG379" s="232">
        <v>0</v>
      </c>
      <c r="AH379" s="232">
        <v>0</v>
      </c>
      <c r="AI379" s="232">
        <v>0</v>
      </c>
      <c r="AJ379" s="232">
        <v>0</v>
      </c>
      <c r="AK379" s="232">
        <v>0</v>
      </c>
      <c r="AL379" s="232">
        <v>0</v>
      </c>
      <c r="AM379" s="232">
        <v>0</v>
      </c>
      <c r="AN379" s="233"/>
      <c r="AO379" s="223">
        <f t="shared" ref="AO379:AT421" si="237">P379-AC379</f>
        <v>0</v>
      </c>
      <c r="AP379" s="223">
        <f t="shared" si="237"/>
        <v>0</v>
      </c>
      <c r="AQ379" s="223">
        <f t="shared" si="237"/>
        <v>0</v>
      </c>
      <c r="AR379" s="223">
        <f t="shared" si="237"/>
        <v>0</v>
      </c>
      <c r="AS379" s="223">
        <f t="shared" si="237"/>
        <v>0</v>
      </c>
      <c r="AT379" s="223">
        <f t="shared" si="237"/>
        <v>0</v>
      </c>
      <c r="AU379" s="223">
        <f t="shared" si="236"/>
        <v>0</v>
      </c>
      <c r="AV379" s="223">
        <f t="shared" si="236"/>
        <v>0</v>
      </c>
      <c r="AW379" s="223">
        <f t="shared" si="236"/>
        <v>0</v>
      </c>
      <c r="AX379" s="223">
        <f t="shared" si="236"/>
        <v>0</v>
      </c>
      <c r="AY379" s="223">
        <f t="shared" si="236"/>
        <v>0</v>
      </c>
      <c r="AZ379" s="242"/>
      <c r="BA379" s="244">
        <f t="shared" si="201"/>
        <v>0.14264944503314897</v>
      </c>
      <c r="BB379" s="244">
        <f t="shared" si="202"/>
        <v>0</v>
      </c>
      <c r="BC379" s="244">
        <f t="shared" si="203"/>
        <v>0</v>
      </c>
      <c r="BD379" s="244">
        <f t="shared" si="204"/>
        <v>0</v>
      </c>
      <c r="BE379" s="244">
        <f t="shared" si="205"/>
        <v>0</v>
      </c>
      <c r="BF379" s="244">
        <f t="shared" si="206"/>
        <v>0</v>
      </c>
      <c r="BG379" s="244">
        <f t="shared" si="207"/>
        <v>9.2668968551885902E-3</v>
      </c>
      <c r="BH379" s="244">
        <f t="shared" si="208"/>
        <v>0</v>
      </c>
      <c r="BI379" s="244">
        <f t="shared" si="209"/>
        <v>0</v>
      </c>
      <c r="BJ379" s="244">
        <f t="shared" si="210"/>
        <v>0</v>
      </c>
      <c r="BK379" s="244">
        <f t="shared" si="211"/>
        <v>0</v>
      </c>
      <c r="BL379" s="244">
        <f t="shared" si="212"/>
        <v>0</v>
      </c>
      <c r="BM379" s="244">
        <f t="shared" si="213"/>
        <v>0</v>
      </c>
      <c r="BN379" s="244">
        <f t="shared" si="214"/>
        <v>0.14264944503314897</v>
      </c>
      <c r="BO379" s="244">
        <f t="shared" si="215"/>
        <v>0</v>
      </c>
      <c r="BP379" s="244">
        <f t="shared" si="216"/>
        <v>0</v>
      </c>
      <c r="BQ379" s="244">
        <f t="shared" si="217"/>
        <v>0</v>
      </c>
      <c r="BR379" s="244">
        <f t="shared" si="218"/>
        <v>0</v>
      </c>
      <c r="BS379" s="244">
        <f t="shared" si="219"/>
        <v>0</v>
      </c>
      <c r="BT379" s="244">
        <f t="shared" si="220"/>
        <v>0</v>
      </c>
      <c r="BU379" s="244">
        <f t="shared" si="221"/>
        <v>0</v>
      </c>
      <c r="BV379" s="244">
        <f t="shared" si="222"/>
        <v>0</v>
      </c>
      <c r="BW379" s="244">
        <f t="shared" si="223"/>
        <v>0</v>
      </c>
      <c r="BX379" s="244">
        <f t="shared" si="224"/>
        <v>0</v>
      </c>
      <c r="BY379" s="244"/>
      <c r="BZ379" s="244">
        <f t="shared" si="225"/>
        <v>0</v>
      </c>
      <c r="CA379" s="244">
        <f t="shared" si="226"/>
        <v>0</v>
      </c>
      <c r="CB379" s="244">
        <f t="shared" si="227"/>
        <v>0</v>
      </c>
      <c r="CC379" s="244">
        <f t="shared" si="228"/>
        <v>0</v>
      </c>
      <c r="CD379" s="244">
        <f t="shared" si="229"/>
        <v>0</v>
      </c>
      <c r="CE379" s="244">
        <f t="shared" si="230"/>
        <v>0</v>
      </c>
      <c r="CF379" s="244">
        <f t="shared" si="231"/>
        <v>0</v>
      </c>
      <c r="CG379" s="244">
        <f t="shared" si="232"/>
        <v>0</v>
      </c>
      <c r="CH379" s="244">
        <f t="shared" si="233"/>
        <v>0</v>
      </c>
      <c r="CI379" s="244">
        <f t="shared" si="234"/>
        <v>0</v>
      </c>
      <c r="CJ379" s="244">
        <f t="shared" si="235"/>
        <v>0</v>
      </c>
    </row>
    <row r="380" spans="1:88" ht="60">
      <c r="A380" s="222" t="s">
        <v>3643</v>
      </c>
      <c r="B380" s="232">
        <v>100842</v>
      </c>
      <c r="C380" s="232" t="s">
        <v>2504</v>
      </c>
      <c r="D380" s="232"/>
      <c r="E380" s="232" t="s">
        <v>2054</v>
      </c>
      <c r="F380" s="232"/>
      <c r="G380" s="232">
        <v>4583</v>
      </c>
      <c r="H380" s="232" t="s">
        <v>2505</v>
      </c>
      <c r="I380" s="232" t="s">
        <v>699</v>
      </c>
      <c r="J380" s="232" t="s">
        <v>700</v>
      </c>
      <c r="K380" s="232" t="s">
        <v>2506</v>
      </c>
      <c r="L380" s="232" t="s">
        <v>2507</v>
      </c>
      <c r="M380" s="232">
        <v>2022</v>
      </c>
      <c r="N380" s="232">
        <v>14526259</v>
      </c>
      <c r="O380" s="239">
        <f t="shared" si="200"/>
        <v>1.4158697706711805E-2</v>
      </c>
      <c r="P380" s="232">
        <v>81.400000000000006</v>
      </c>
      <c r="Q380" s="232">
        <v>8.9</v>
      </c>
      <c r="R380" s="232">
        <v>0</v>
      </c>
      <c r="S380" s="232">
        <v>0</v>
      </c>
      <c r="T380" s="232">
        <v>0</v>
      </c>
      <c r="U380" s="232">
        <v>0</v>
      </c>
      <c r="V380" s="232">
        <v>6.1</v>
      </c>
      <c r="W380" s="232">
        <v>3.6</v>
      </c>
      <c r="X380" s="232">
        <v>0</v>
      </c>
      <c r="Y380" s="232">
        <v>0</v>
      </c>
      <c r="Z380" s="232">
        <v>0</v>
      </c>
      <c r="AA380" s="232">
        <v>0</v>
      </c>
      <c r="AB380" s="232"/>
      <c r="AC380" s="232">
        <v>4.3</v>
      </c>
      <c r="AD380" s="232">
        <v>8.9</v>
      </c>
      <c r="AE380" s="232">
        <v>0</v>
      </c>
      <c r="AF380" s="232">
        <v>0</v>
      </c>
      <c r="AG380" s="232">
        <v>0</v>
      </c>
      <c r="AH380" s="232">
        <v>0</v>
      </c>
      <c r="AI380" s="232">
        <v>3.6</v>
      </c>
      <c r="AJ380" s="232">
        <v>0</v>
      </c>
      <c r="AK380" s="232">
        <v>0</v>
      </c>
      <c r="AL380" s="232">
        <v>0</v>
      </c>
      <c r="AM380" s="232">
        <v>0</v>
      </c>
      <c r="AN380" s="233"/>
      <c r="AO380" s="223">
        <f t="shared" si="237"/>
        <v>77.100000000000009</v>
      </c>
      <c r="AP380" s="223">
        <f t="shared" si="237"/>
        <v>0</v>
      </c>
      <c r="AQ380" s="223">
        <f t="shared" si="237"/>
        <v>0</v>
      </c>
      <c r="AR380" s="223">
        <f t="shared" si="237"/>
        <v>0</v>
      </c>
      <c r="AS380" s="223">
        <f t="shared" si="237"/>
        <v>0</v>
      </c>
      <c r="AT380" s="223">
        <f t="shared" si="237"/>
        <v>0</v>
      </c>
      <c r="AU380" s="223">
        <f t="shared" si="236"/>
        <v>0</v>
      </c>
      <c r="AV380" s="223">
        <f t="shared" si="236"/>
        <v>0</v>
      </c>
      <c r="AW380" s="223">
        <f t="shared" si="236"/>
        <v>0</v>
      </c>
      <c r="AX380" s="223">
        <f t="shared" si="236"/>
        <v>0</v>
      </c>
      <c r="AY380" s="223">
        <f t="shared" si="236"/>
        <v>0</v>
      </c>
      <c r="AZ380" s="242"/>
      <c r="BA380" s="244">
        <f t="shared" si="201"/>
        <v>1.152517993326341</v>
      </c>
      <c r="BB380" s="244">
        <f t="shared" si="202"/>
        <v>0.12601240958973506</v>
      </c>
      <c r="BC380" s="244">
        <f t="shared" si="203"/>
        <v>0</v>
      </c>
      <c r="BD380" s="244">
        <f t="shared" si="204"/>
        <v>0</v>
      </c>
      <c r="BE380" s="244">
        <f t="shared" si="205"/>
        <v>0</v>
      </c>
      <c r="BF380" s="244">
        <f t="shared" si="206"/>
        <v>0</v>
      </c>
      <c r="BG380" s="244">
        <f t="shared" si="207"/>
        <v>8.636805601094201E-2</v>
      </c>
      <c r="BH380" s="244">
        <f t="shared" si="208"/>
        <v>5.0971311744162501E-2</v>
      </c>
      <c r="BI380" s="244">
        <f t="shared" si="209"/>
        <v>0</v>
      </c>
      <c r="BJ380" s="244">
        <f t="shared" si="210"/>
        <v>0</v>
      </c>
      <c r="BK380" s="244">
        <f t="shared" si="211"/>
        <v>0</v>
      </c>
      <c r="BL380" s="244">
        <f t="shared" si="212"/>
        <v>0</v>
      </c>
      <c r="BM380" s="244">
        <f t="shared" si="213"/>
        <v>0</v>
      </c>
      <c r="BN380" s="244">
        <f t="shared" si="214"/>
        <v>6.0882400138860759E-2</v>
      </c>
      <c r="BO380" s="244">
        <f t="shared" si="215"/>
        <v>0.12601240958973506</v>
      </c>
      <c r="BP380" s="244">
        <f t="shared" si="216"/>
        <v>0</v>
      </c>
      <c r="BQ380" s="244">
        <f t="shared" si="217"/>
        <v>0</v>
      </c>
      <c r="BR380" s="244">
        <f t="shared" si="218"/>
        <v>0</v>
      </c>
      <c r="BS380" s="244">
        <f t="shared" si="219"/>
        <v>0</v>
      </c>
      <c r="BT380" s="244">
        <f t="shared" si="220"/>
        <v>5.0971311744162501E-2</v>
      </c>
      <c r="BU380" s="244">
        <f t="shared" si="221"/>
        <v>0</v>
      </c>
      <c r="BV380" s="244">
        <f t="shared" si="222"/>
        <v>0</v>
      </c>
      <c r="BW380" s="244">
        <f t="shared" si="223"/>
        <v>0</v>
      </c>
      <c r="BX380" s="244">
        <f t="shared" si="224"/>
        <v>0</v>
      </c>
      <c r="BY380" s="244"/>
      <c r="BZ380" s="244">
        <f t="shared" si="225"/>
        <v>1.0916355931874804</v>
      </c>
      <c r="CA380" s="244">
        <f t="shared" si="226"/>
        <v>0</v>
      </c>
      <c r="CB380" s="244">
        <f t="shared" si="227"/>
        <v>0</v>
      </c>
      <c r="CC380" s="244">
        <f t="shared" si="228"/>
        <v>0</v>
      </c>
      <c r="CD380" s="244">
        <f t="shared" si="229"/>
        <v>0</v>
      </c>
      <c r="CE380" s="244">
        <f t="shared" si="230"/>
        <v>0</v>
      </c>
      <c r="CF380" s="244">
        <f t="shared" si="231"/>
        <v>0</v>
      </c>
      <c r="CG380" s="244">
        <f t="shared" si="232"/>
        <v>0</v>
      </c>
      <c r="CH380" s="244">
        <f t="shared" si="233"/>
        <v>0</v>
      </c>
      <c r="CI380" s="244">
        <f t="shared" si="234"/>
        <v>0</v>
      </c>
      <c r="CJ380" s="244">
        <f t="shared" si="235"/>
        <v>0</v>
      </c>
    </row>
    <row r="381" spans="1:88" ht="60">
      <c r="A381" s="222" t="s">
        <v>3643</v>
      </c>
      <c r="B381" s="232">
        <v>102102</v>
      </c>
      <c r="C381" s="232" t="s">
        <v>2508</v>
      </c>
      <c r="D381" s="232"/>
      <c r="E381" s="232" t="s">
        <v>2509</v>
      </c>
      <c r="F381" s="232"/>
      <c r="G381" s="232">
        <v>7440</v>
      </c>
      <c r="H381" s="232" t="s">
        <v>2510</v>
      </c>
      <c r="I381" s="232" t="s">
        <v>122</v>
      </c>
      <c r="J381" s="232" t="s">
        <v>700</v>
      </c>
      <c r="K381" s="232" t="s">
        <v>2511</v>
      </c>
      <c r="L381" s="232"/>
      <c r="M381" s="232">
        <v>2022</v>
      </c>
      <c r="N381" s="232">
        <v>11013657</v>
      </c>
      <c r="O381" s="239">
        <f t="shared" si="200"/>
        <v>6.5746014082265353E-3</v>
      </c>
      <c r="P381" s="232">
        <v>36.86</v>
      </c>
      <c r="Q381" s="232">
        <v>0</v>
      </c>
      <c r="R381" s="232">
        <v>0</v>
      </c>
      <c r="S381" s="232">
        <v>0</v>
      </c>
      <c r="T381" s="232">
        <v>0</v>
      </c>
      <c r="U381" s="232">
        <v>0</v>
      </c>
      <c r="V381" s="232">
        <v>6.1</v>
      </c>
      <c r="W381" s="232">
        <v>32.74</v>
      </c>
      <c r="X381" s="232">
        <v>0</v>
      </c>
      <c r="Y381" s="232">
        <v>24.3</v>
      </c>
      <c r="Z381" s="232">
        <v>0</v>
      </c>
      <c r="AA381" s="232">
        <v>0</v>
      </c>
      <c r="AB381" s="232"/>
      <c r="AC381" s="232">
        <v>34.159999999999997</v>
      </c>
      <c r="AD381" s="232">
        <v>0</v>
      </c>
      <c r="AE381" s="232">
        <v>0</v>
      </c>
      <c r="AF381" s="232">
        <v>0</v>
      </c>
      <c r="AG381" s="232">
        <v>0</v>
      </c>
      <c r="AH381" s="232">
        <v>0</v>
      </c>
      <c r="AI381" s="232">
        <v>32.74</v>
      </c>
      <c r="AJ381" s="232">
        <v>0</v>
      </c>
      <c r="AK381" s="232">
        <v>3.24</v>
      </c>
      <c r="AL381" s="232">
        <v>0</v>
      </c>
      <c r="AM381" s="232">
        <v>0</v>
      </c>
      <c r="AN381" s="233"/>
      <c r="AO381" s="223">
        <f t="shared" si="237"/>
        <v>2.7000000000000028</v>
      </c>
      <c r="AP381" s="223">
        <f t="shared" si="237"/>
        <v>0</v>
      </c>
      <c r="AQ381" s="223">
        <f t="shared" si="237"/>
        <v>0</v>
      </c>
      <c r="AR381" s="223">
        <f t="shared" si="237"/>
        <v>0</v>
      </c>
      <c r="AS381" s="223">
        <f t="shared" si="237"/>
        <v>0</v>
      </c>
      <c r="AT381" s="223">
        <f t="shared" si="237"/>
        <v>0</v>
      </c>
      <c r="AU381" s="223">
        <f t="shared" si="236"/>
        <v>0</v>
      </c>
      <c r="AV381" s="223">
        <f t="shared" si="236"/>
        <v>0</v>
      </c>
      <c r="AW381" s="223">
        <f t="shared" si="236"/>
        <v>21.060000000000002</v>
      </c>
      <c r="AX381" s="223">
        <f t="shared" si="236"/>
        <v>0</v>
      </c>
      <c r="AY381" s="223">
        <f t="shared" si="236"/>
        <v>0</v>
      </c>
      <c r="AZ381" s="242"/>
      <c r="BA381" s="244">
        <f t="shared" si="201"/>
        <v>0.24233980790723009</v>
      </c>
      <c r="BB381" s="244">
        <f t="shared" si="202"/>
        <v>0</v>
      </c>
      <c r="BC381" s="244">
        <f t="shared" si="203"/>
        <v>0</v>
      </c>
      <c r="BD381" s="244">
        <f t="shared" si="204"/>
        <v>0</v>
      </c>
      <c r="BE381" s="244">
        <f t="shared" si="205"/>
        <v>0</v>
      </c>
      <c r="BF381" s="244">
        <f t="shared" si="206"/>
        <v>0</v>
      </c>
      <c r="BG381" s="244">
        <f t="shared" si="207"/>
        <v>4.0105068590181862E-2</v>
      </c>
      <c r="BH381" s="244">
        <f t="shared" si="208"/>
        <v>0.21525245010533678</v>
      </c>
      <c r="BI381" s="244">
        <f t="shared" si="209"/>
        <v>0</v>
      </c>
      <c r="BJ381" s="244">
        <f t="shared" si="210"/>
        <v>0.15976281421990482</v>
      </c>
      <c r="BK381" s="244">
        <f t="shared" si="211"/>
        <v>0</v>
      </c>
      <c r="BL381" s="244">
        <f t="shared" si="212"/>
        <v>0</v>
      </c>
      <c r="BM381" s="244">
        <f t="shared" si="213"/>
        <v>0</v>
      </c>
      <c r="BN381" s="244">
        <f t="shared" si="214"/>
        <v>0.22458838410501841</v>
      </c>
      <c r="BO381" s="244">
        <f t="shared" si="215"/>
        <v>0</v>
      </c>
      <c r="BP381" s="244">
        <f t="shared" si="216"/>
        <v>0</v>
      </c>
      <c r="BQ381" s="244">
        <f t="shared" si="217"/>
        <v>0</v>
      </c>
      <c r="BR381" s="244">
        <f t="shared" si="218"/>
        <v>0</v>
      </c>
      <c r="BS381" s="244">
        <f t="shared" si="219"/>
        <v>0</v>
      </c>
      <c r="BT381" s="244">
        <f t="shared" si="220"/>
        <v>0.21525245010533678</v>
      </c>
      <c r="BU381" s="244">
        <f t="shared" si="221"/>
        <v>0</v>
      </c>
      <c r="BV381" s="244">
        <f t="shared" si="222"/>
        <v>2.1301708562653975E-2</v>
      </c>
      <c r="BW381" s="244">
        <f t="shared" si="223"/>
        <v>0</v>
      </c>
      <c r="BX381" s="244">
        <f t="shared" si="224"/>
        <v>0</v>
      </c>
      <c r="BY381" s="244"/>
      <c r="BZ381" s="244">
        <f t="shared" si="225"/>
        <v>1.7751423802211664E-2</v>
      </c>
      <c r="CA381" s="244">
        <f t="shared" si="226"/>
        <v>0</v>
      </c>
      <c r="CB381" s="244">
        <f t="shared" si="227"/>
        <v>0</v>
      </c>
      <c r="CC381" s="244">
        <f t="shared" si="228"/>
        <v>0</v>
      </c>
      <c r="CD381" s="244">
        <f t="shared" si="229"/>
        <v>0</v>
      </c>
      <c r="CE381" s="244">
        <f t="shared" si="230"/>
        <v>0</v>
      </c>
      <c r="CF381" s="244">
        <f t="shared" si="231"/>
        <v>0</v>
      </c>
      <c r="CG381" s="244">
        <f t="shared" si="232"/>
        <v>0</v>
      </c>
      <c r="CH381" s="244">
        <f t="shared" si="233"/>
        <v>0.13846110565725084</v>
      </c>
      <c r="CI381" s="244">
        <f t="shared" si="234"/>
        <v>0</v>
      </c>
      <c r="CJ381" s="244">
        <f t="shared" si="235"/>
        <v>0</v>
      </c>
    </row>
    <row r="382" spans="1:88" ht="60">
      <c r="A382" s="222" t="s">
        <v>3643</v>
      </c>
      <c r="B382" s="232">
        <v>102103</v>
      </c>
      <c r="C382" s="232" t="s">
        <v>2512</v>
      </c>
      <c r="D382" s="232"/>
      <c r="E382" s="232" t="s">
        <v>2513</v>
      </c>
      <c r="F382" s="232"/>
      <c r="G382" s="232">
        <v>7447</v>
      </c>
      <c r="H382" s="232" t="s">
        <v>2514</v>
      </c>
      <c r="I382" s="232" t="s">
        <v>122</v>
      </c>
      <c r="J382" s="232" t="s">
        <v>700</v>
      </c>
      <c r="K382" s="232" t="s">
        <v>2515</v>
      </c>
      <c r="L382" s="232"/>
      <c r="M382" s="232">
        <v>2022</v>
      </c>
      <c r="N382" s="232">
        <v>3056352</v>
      </c>
      <c r="O382" s="239">
        <f t="shared" si="200"/>
        <v>1.8244890106198139E-3</v>
      </c>
      <c r="P382" s="232">
        <v>36.78</v>
      </c>
      <c r="Q382" s="232">
        <v>0</v>
      </c>
      <c r="R382" s="232">
        <v>0</v>
      </c>
      <c r="S382" s="232">
        <v>0</v>
      </c>
      <c r="T382" s="232">
        <v>0</v>
      </c>
      <c r="U382" s="232">
        <v>0</v>
      </c>
      <c r="V382" s="232">
        <v>6.1</v>
      </c>
      <c r="W382" s="232">
        <v>32.770000000000003</v>
      </c>
      <c r="X382" s="232">
        <v>0</v>
      </c>
      <c r="Y382" s="232">
        <v>24.35</v>
      </c>
      <c r="Z382" s="232">
        <v>0</v>
      </c>
      <c r="AA382" s="232">
        <v>0</v>
      </c>
      <c r="AB382" s="232"/>
      <c r="AC382" s="232">
        <v>34.08</v>
      </c>
      <c r="AD382" s="232">
        <v>0</v>
      </c>
      <c r="AE382" s="232">
        <v>0</v>
      </c>
      <c r="AF382" s="232">
        <v>0</v>
      </c>
      <c r="AG382" s="232">
        <v>0</v>
      </c>
      <c r="AH382" s="232">
        <v>0</v>
      </c>
      <c r="AI382" s="232">
        <v>32.770000000000003</v>
      </c>
      <c r="AJ382" s="232">
        <v>0</v>
      </c>
      <c r="AK382" s="232">
        <v>3.24</v>
      </c>
      <c r="AL382" s="232">
        <v>0</v>
      </c>
      <c r="AM382" s="232">
        <v>0</v>
      </c>
      <c r="AN382" s="233"/>
      <c r="AO382" s="223">
        <f t="shared" si="237"/>
        <v>2.7000000000000028</v>
      </c>
      <c r="AP382" s="223">
        <f t="shared" si="237"/>
        <v>0</v>
      </c>
      <c r="AQ382" s="223">
        <f t="shared" si="237"/>
        <v>0</v>
      </c>
      <c r="AR382" s="223">
        <f t="shared" si="237"/>
        <v>0</v>
      </c>
      <c r="AS382" s="223">
        <f t="shared" si="237"/>
        <v>0</v>
      </c>
      <c r="AT382" s="223">
        <f t="shared" si="237"/>
        <v>0</v>
      </c>
      <c r="AU382" s="223">
        <f t="shared" si="236"/>
        <v>0</v>
      </c>
      <c r="AV382" s="223">
        <f t="shared" si="236"/>
        <v>0</v>
      </c>
      <c r="AW382" s="223">
        <f t="shared" si="236"/>
        <v>21.11</v>
      </c>
      <c r="AX382" s="223">
        <f t="shared" si="236"/>
        <v>0</v>
      </c>
      <c r="AY382" s="223">
        <f t="shared" si="236"/>
        <v>0</v>
      </c>
      <c r="AZ382" s="242"/>
      <c r="BA382" s="244">
        <f t="shared" si="201"/>
        <v>6.7104705810596757E-2</v>
      </c>
      <c r="BB382" s="244">
        <f t="shared" si="202"/>
        <v>0</v>
      </c>
      <c r="BC382" s="244">
        <f t="shared" si="203"/>
        <v>0</v>
      </c>
      <c r="BD382" s="244">
        <f t="shared" si="204"/>
        <v>0</v>
      </c>
      <c r="BE382" s="244">
        <f t="shared" si="205"/>
        <v>0</v>
      </c>
      <c r="BF382" s="244">
        <f t="shared" si="206"/>
        <v>0</v>
      </c>
      <c r="BG382" s="244">
        <f t="shared" si="207"/>
        <v>1.1129382964780865E-2</v>
      </c>
      <c r="BH382" s="244">
        <f t="shared" si="208"/>
        <v>5.9788504878011309E-2</v>
      </c>
      <c r="BI382" s="244">
        <f t="shared" si="209"/>
        <v>0</v>
      </c>
      <c r="BJ382" s="244">
        <f t="shared" si="210"/>
        <v>4.4426307408592471E-2</v>
      </c>
      <c r="BK382" s="244">
        <f t="shared" si="211"/>
        <v>0</v>
      </c>
      <c r="BL382" s="244">
        <f t="shared" si="212"/>
        <v>0</v>
      </c>
      <c r="BM382" s="244">
        <f t="shared" si="213"/>
        <v>0</v>
      </c>
      <c r="BN382" s="244">
        <f t="shared" si="214"/>
        <v>6.2178585481923253E-2</v>
      </c>
      <c r="BO382" s="244">
        <f t="shared" si="215"/>
        <v>0</v>
      </c>
      <c r="BP382" s="244">
        <f t="shared" si="216"/>
        <v>0</v>
      </c>
      <c r="BQ382" s="244">
        <f t="shared" si="217"/>
        <v>0</v>
      </c>
      <c r="BR382" s="244">
        <f t="shared" si="218"/>
        <v>0</v>
      </c>
      <c r="BS382" s="244">
        <f t="shared" si="219"/>
        <v>0</v>
      </c>
      <c r="BT382" s="244">
        <f t="shared" si="220"/>
        <v>5.9788504878011309E-2</v>
      </c>
      <c r="BU382" s="244">
        <f t="shared" si="221"/>
        <v>0</v>
      </c>
      <c r="BV382" s="244">
        <f t="shared" si="222"/>
        <v>5.9113443944081977E-3</v>
      </c>
      <c r="BW382" s="244">
        <f t="shared" si="223"/>
        <v>0</v>
      </c>
      <c r="BX382" s="244">
        <f t="shared" si="224"/>
        <v>0</v>
      </c>
      <c r="BY382" s="244"/>
      <c r="BZ382" s="244">
        <f t="shared" si="225"/>
        <v>4.9261203286735025E-3</v>
      </c>
      <c r="CA382" s="244">
        <f t="shared" si="226"/>
        <v>0</v>
      </c>
      <c r="CB382" s="244">
        <f t="shared" si="227"/>
        <v>0</v>
      </c>
      <c r="CC382" s="244">
        <f t="shared" si="228"/>
        <v>0</v>
      </c>
      <c r="CD382" s="244">
        <f t="shared" si="229"/>
        <v>0</v>
      </c>
      <c r="CE382" s="244">
        <f t="shared" si="230"/>
        <v>0</v>
      </c>
      <c r="CF382" s="244">
        <f t="shared" si="231"/>
        <v>0</v>
      </c>
      <c r="CG382" s="244">
        <f t="shared" si="232"/>
        <v>0</v>
      </c>
      <c r="CH382" s="244">
        <f t="shared" si="233"/>
        <v>3.8514963014184271E-2</v>
      </c>
      <c r="CI382" s="244">
        <f t="shared" si="234"/>
        <v>0</v>
      </c>
      <c r="CJ382" s="244">
        <f t="shared" si="235"/>
        <v>0</v>
      </c>
    </row>
    <row r="383" spans="1:88" ht="60">
      <c r="A383" s="222" t="s">
        <v>3643</v>
      </c>
      <c r="B383" s="232">
        <v>112713</v>
      </c>
      <c r="C383" s="232" t="s">
        <v>2516</v>
      </c>
      <c r="D383" s="232"/>
      <c r="E383" s="232" t="s">
        <v>2517</v>
      </c>
      <c r="F383" s="232"/>
      <c r="G383" s="232">
        <v>9436</v>
      </c>
      <c r="H383" s="232" t="s">
        <v>2518</v>
      </c>
      <c r="I383" s="232" t="s">
        <v>125</v>
      </c>
      <c r="J383" s="232" t="s">
        <v>700</v>
      </c>
      <c r="K383" s="232" t="s">
        <v>2519</v>
      </c>
      <c r="L383" s="232" t="s">
        <v>2520</v>
      </c>
      <c r="M383" s="232">
        <v>2022</v>
      </c>
      <c r="N383" s="232">
        <v>24146461</v>
      </c>
      <c r="O383" s="239">
        <f t="shared" si="200"/>
        <v>8.3359488602553194E-3</v>
      </c>
      <c r="P383" s="232">
        <v>90.4</v>
      </c>
      <c r="Q383" s="232">
        <v>3.5</v>
      </c>
      <c r="R383" s="232">
        <v>0</v>
      </c>
      <c r="S383" s="232">
        <v>0</v>
      </c>
      <c r="T383" s="232">
        <v>0</v>
      </c>
      <c r="U383" s="232">
        <v>0</v>
      </c>
      <c r="V383" s="232">
        <v>6.1</v>
      </c>
      <c r="W383" s="232">
        <v>0</v>
      </c>
      <c r="X383" s="232">
        <v>0</v>
      </c>
      <c r="Y383" s="232">
        <v>0</v>
      </c>
      <c r="Z383" s="232">
        <v>0</v>
      </c>
      <c r="AA383" s="232">
        <v>0</v>
      </c>
      <c r="AB383" s="232"/>
      <c r="AC383" s="232">
        <v>90.4</v>
      </c>
      <c r="AD383" s="232">
        <v>3.5</v>
      </c>
      <c r="AE383" s="232">
        <v>0</v>
      </c>
      <c r="AF383" s="232">
        <v>0</v>
      </c>
      <c r="AG383" s="232">
        <v>0</v>
      </c>
      <c r="AH383" s="232">
        <v>0</v>
      </c>
      <c r="AI383" s="232">
        <v>0</v>
      </c>
      <c r="AJ383" s="232">
        <v>0</v>
      </c>
      <c r="AK383" s="232">
        <v>0</v>
      </c>
      <c r="AL383" s="232">
        <v>0</v>
      </c>
      <c r="AM383" s="232">
        <v>0</v>
      </c>
      <c r="AN383" s="233"/>
      <c r="AO383" s="223">
        <f t="shared" si="237"/>
        <v>0</v>
      </c>
      <c r="AP383" s="223">
        <f t="shared" si="237"/>
        <v>0</v>
      </c>
      <c r="AQ383" s="223">
        <f t="shared" si="237"/>
        <v>0</v>
      </c>
      <c r="AR383" s="223">
        <f t="shared" si="237"/>
        <v>0</v>
      </c>
      <c r="AS383" s="223">
        <f t="shared" si="237"/>
        <v>0</v>
      </c>
      <c r="AT383" s="223">
        <f t="shared" si="237"/>
        <v>0</v>
      </c>
      <c r="AU383" s="223">
        <f t="shared" si="236"/>
        <v>0</v>
      </c>
      <c r="AV383" s="223">
        <f t="shared" si="236"/>
        <v>0</v>
      </c>
      <c r="AW383" s="223">
        <f t="shared" si="236"/>
        <v>0</v>
      </c>
      <c r="AX383" s="223">
        <f t="shared" si="236"/>
        <v>0</v>
      </c>
      <c r="AY383" s="223">
        <f t="shared" si="236"/>
        <v>0</v>
      </c>
      <c r="AZ383" s="242"/>
      <c r="BA383" s="244">
        <f t="shared" si="201"/>
        <v>0.75356977696708094</v>
      </c>
      <c r="BB383" s="244">
        <f t="shared" si="202"/>
        <v>2.9175821010893617E-2</v>
      </c>
      <c r="BC383" s="244">
        <f t="shared" si="203"/>
        <v>0</v>
      </c>
      <c r="BD383" s="244">
        <f t="shared" si="204"/>
        <v>0</v>
      </c>
      <c r="BE383" s="244">
        <f t="shared" si="205"/>
        <v>0</v>
      </c>
      <c r="BF383" s="244">
        <f t="shared" si="206"/>
        <v>0</v>
      </c>
      <c r="BG383" s="244">
        <f t="shared" si="207"/>
        <v>5.0849288047557444E-2</v>
      </c>
      <c r="BH383" s="244">
        <f t="shared" si="208"/>
        <v>0</v>
      </c>
      <c r="BI383" s="244">
        <f t="shared" si="209"/>
        <v>0</v>
      </c>
      <c r="BJ383" s="244">
        <f t="shared" si="210"/>
        <v>0</v>
      </c>
      <c r="BK383" s="244">
        <f t="shared" si="211"/>
        <v>0</v>
      </c>
      <c r="BL383" s="244">
        <f t="shared" si="212"/>
        <v>0</v>
      </c>
      <c r="BM383" s="244">
        <f t="shared" si="213"/>
        <v>0</v>
      </c>
      <c r="BN383" s="244">
        <f t="shared" si="214"/>
        <v>0.75356977696708094</v>
      </c>
      <c r="BO383" s="244">
        <f t="shared" si="215"/>
        <v>2.9175821010893617E-2</v>
      </c>
      <c r="BP383" s="244">
        <f t="shared" si="216"/>
        <v>0</v>
      </c>
      <c r="BQ383" s="244">
        <f t="shared" si="217"/>
        <v>0</v>
      </c>
      <c r="BR383" s="244">
        <f t="shared" si="218"/>
        <v>0</v>
      </c>
      <c r="BS383" s="244">
        <f t="shared" si="219"/>
        <v>0</v>
      </c>
      <c r="BT383" s="244">
        <f t="shared" si="220"/>
        <v>0</v>
      </c>
      <c r="BU383" s="244">
        <f t="shared" si="221"/>
        <v>0</v>
      </c>
      <c r="BV383" s="244">
        <f t="shared" si="222"/>
        <v>0</v>
      </c>
      <c r="BW383" s="244">
        <f t="shared" si="223"/>
        <v>0</v>
      </c>
      <c r="BX383" s="244">
        <f t="shared" si="224"/>
        <v>0</v>
      </c>
      <c r="BY383" s="244"/>
      <c r="BZ383" s="244">
        <f t="shared" si="225"/>
        <v>0</v>
      </c>
      <c r="CA383" s="244">
        <f t="shared" si="226"/>
        <v>0</v>
      </c>
      <c r="CB383" s="244">
        <f t="shared" si="227"/>
        <v>0</v>
      </c>
      <c r="CC383" s="244">
        <f t="shared" si="228"/>
        <v>0</v>
      </c>
      <c r="CD383" s="244">
        <f t="shared" si="229"/>
        <v>0</v>
      </c>
      <c r="CE383" s="244">
        <f t="shared" si="230"/>
        <v>0</v>
      </c>
      <c r="CF383" s="244">
        <f t="shared" si="231"/>
        <v>0</v>
      </c>
      <c r="CG383" s="244">
        <f t="shared" si="232"/>
        <v>0</v>
      </c>
      <c r="CH383" s="244">
        <f t="shared" si="233"/>
        <v>0</v>
      </c>
      <c r="CI383" s="244">
        <f t="shared" si="234"/>
        <v>0</v>
      </c>
      <c r="CJ383" s="244">
        <f t="shared" si="235"/>
        <v>0</v>
      </c>
    </row>
    <row r="384" spans="1:88" ht="60">
      <c r="A384" s="222" t="s">
        <v>3643</v>
      </c>
      <c r="B384" s="232">
        <v>100995</v>
      </c>
      <c r="C384" s="232" t="s">
        <v>2521</v>
      </c>
      <c r="D384" s="232"/>
      <c r="E384" s="232" t="s">
        <v>2522</v>
      </c>
      <c r="F384" s="232"/>
      <c r="G384" s="232">
        <v>3282</v>
      </c>
      <c r="H384" s="232" t="s">
        <v>2523</v>
      </c>
      <c r="I384" s="232" t="s">
        <v>117</v>
      </c>
      <c r="J384" s="232" t="s">
        <v>700</v>
      </c>
      <c r="K384" s="232" t="s">
        <v>2524</v>
      </c>
      <c r="L384" s="232"/>
      <c r="M384" s="232">
        <v>2022</v>
      </c>
      <c r="N384" s="232">
        <v>4083726</v>
      </c>
      <c r="O384" s="239">
        <f t="shared" si="200"/>
        <v>5.7399031018264457E-4</v>
      </c>
      <c r="P384" s="232">
        <v>51.4</v>
      </c>
      <c r="Q384" s="232">
        <v>0.4</v>
      </c>
      <c r="R384" s="232">
        <v>0</v>
      </c>
      <c r="S384" s="232">
        <v>0</v>
      </c>
      <c r="T384" s="232">
        <v>0</v>
      </c>
      <c r="U384" s="232">
        <v>0</v>
      </c>
      <c r="V384" s="232">
        <v>6.1</v>
      </c>
      <c r="W384" s="232">
        <v>42.1</v>
      </c>
      <c r="X384" s="232">
        <v>0</v>
      </c>
      <c r="Y384" s="232">
        <v>0</v>
      </c>
      <c r="Z384" s="232">
        <v>0</v>
      </c>
      <c r="AA384" s="232">
        <v>0</v>
      </c>
      <c r="AB384" s="232"/>
      <c r="AC384" s="232">
        <v>17.100000000000001</v>
      </c>
      <c r="AD384" s="232">
        <v>0.4</v>
      </c>
      <c r="AE384" s="232">
        <v>0</v>
      </c>
      <c r="AF384" s="232">
        <v>0</v>
      </c>
      <c r="AG384" s="232">
        <v>0</v>
      </c>
      <c r="AH384" s="232">
        <v>0</v>
      </c>
      <c r="AI384" s="232">
        <v>42.1</v>
      </c>
      <c r="AJ384" s="232">
        <v>0</v>
      </c>
      <c r="AK384" s="232">
        <v>0</v>
      </c>
      <c r="AL384" s="232">
        <v>0</v>
      </c>
      <c r="AM384" s="232">
        <v>0</v>
      </c>
      <c r="AN384" s="233"/>
      <c r="AO384" s="223">
        <f t="shared" si="237"/>
        <v>34.299999999999997</v>
      </c>
      <c r="AP384" s="223">
        <f t="shared" si="237"/>
        <v>0</v>
      </c>
      <c r="AQ384" s="223">
        <f t="shared" si="237"/>
        <v>0</v>
      </c>
      <c r="AR384" s="223">
        <f t="shared" si="237"/>
        <v>0</v>
      </c>
      <c r="AS384" s="223">
        <f t="shared" si="237"/>
        <v>0</v>
      </c>
      <c r="AT384" s="223">
        <f t="shared" si="237"/>
        <v>0</v>
      </c>
      <c r="AU384" s="223">
        <f t="shared" si="236"/>
        <v>0</v>
      </c>
      <c r="AV384" s="223">
        <f t="shared" si="236"/>
        <v>0</v>
      </c>
      <c r="AW384" s="223">
        <f t="shared" si="236"/>
        <v>0</v>
      </c>
      <c r="AX384" s="223">
        <f t="shared" si="236"/>
        <v>0</v>
      </c>
      <c r="AY384" s="223">
        <f t="shared" si="236"/>
        <v>0</v>
      </c>
      <c r="AZ384" s="242"/>
      <c r="BA384" s="244">
        <f t="shared" si="201"/>
        <v>2.9503101943387931E-2</v>
      </c>
      <c r="BB384" s="244">
        <f t="shared" si="202"/>
        <v>2.2959612407305783E-4</v>
      </c>
      <c r="BC384" s="244">
        <f t="shared" si="203"/>
        <v>0</v>
      </c>
      <c r="BD384" s="244">
        <f t="shared" si="204"/>
        <v>0</v>
      </c>
      <c r="BE384" s="244">
        <f t="shared" si="205"/>
        <v>0</v>
      </c>
      <c r="BF384" s="244">
        <f t="shared" si="206"/>
        <v>0</v>
      </c>
      <c r="BG384" s="244">
        <f t="shared" si="207"/>
        <v>3.5013408921141316E-3</v>
      </c>
      <c r="BH384" s="244">
        <f t="shared" si="208"/>
        <v>2.4164992058689338E-2</v>
      </c>
      <c r="BI384" s="244">
        <f t="shared" si="209"/>
        <v>0</v>
      </c>
      <c r="BJ384" s="244">
        <f t="shared" si="210"/>
        <v>0</v>
      </c>
      <c r="BK384" s="244">
        <f t="shared" si="211"/>
        <v>0</v>
      </c>
      <c r="BL384" s="244">
        <f t="shared" si="212"/>
        <v>0</v>
      </c>
      <c r="BM384" s="244">
        <f t="shared" si="213"/>
        <v>0</v>
      </c>
      <c r="BN384" s="244">
        <f t="shared" si="214"/>
        <v>9.8152343041232222E-3</v>
      </c>
      <c r="BO384" s="244">
        <f t="shared" si="215"/>
        <v>2.2959612407305783E-4</v>
      </c>
      <c r="BP384" s="244">
        <f t="shared" si="216"/>
        <v>0</v>
      </c>
      <c r="BQ384" s="244">
        <f t="shared" si="217"/>
        <v>0</v>
      </c>
      <c r="BR384" s="244">
        <f t="shared" si="218"/>
        <v>0</v>
      </c>
      <c r="BS384" s="244">
        <f t="shared" si="219"/>
        <v>0</v>
      </c>
      <c r="BT384" s="244">
        <f t="shared" si="220"/>
        <v>2.4164992058689338E-2</v>
      </c>
      <c r="BU384" s="244">
        <f t="shared" si="221"/>
        <v>0</v>
      </c>
      <c r="BV384" s="244">
        <f t="shared" si="222"/>
        <v>0</v>
      </c>
      <c r="BW384" s="244">
        <f t="shared" si="223"/>
        <v>0</v>
      </c>
      <c r="BX384" s="244">
        <f t="shared" si="224"/>
        <v>0</v>
      </c>
      <c r="BY384" s="244"/>
      <c r="BZ384" s="244">
        <f t="shared" si="225"/>
        <v>1.9687867639264708E-2</v>
      </c>
      <c r="CA384" s="244">
        <f t="shared" si="226"/>
        <v>0</v>
      </c>
      <c r="CB384" s="244">
        <f t="shared" si="227"/>
        <v>0</v>
      </c>
      <c r="CC384" s="244">
        <f t="shared" si="228"/>
        <v>0</v>
      </c>
      <c r="CD384" s="244">
        <f t="shared" si="229"/>
        <v>0</v>
      </c>
      <c r="CE384" s="244">
        <f t="shared" si="230"/>
        <v>0</v>
      </c>
      <c r="CF384" s="244">
        <f t="shared" si="231"/>
        <v>0</v>
      </c>
      <c r="CG384" s="244">
        <f t="shared" si="232"/>
        <v>0</v>
      </c>
      <c r="CH384" s="244">
        <f t="shared" si="233"/>
        <v>0</v>
      </c>
      <c r="CI384" s="244">
        <f t="shared" si="234"/>
        <v>0</v>
      </c>
      <c r="CJ384" s="244">
        <f t="shared" si="235"/>
        <v>0</v>
      </c>
    </row>
    <row r="385" spans="1:88" ht="60">
      <c r="A385" s="222" t="s">
        <v>3643</v>
      </c>
      <c r="B385" s="232">
        <v>98175</v>
      </c>
      <c r="C385" s="232" t="s">
        <v>2525</v>
      </c>
      <c r="D385" s="232" t="s">
        <v>1007</v>
      </c>
      <c r="E385" s="232" t="s">
        <v>2526</v>
      </c>
      <c r="F385" s="232"/>
      <c r="G385" s="232">
        <v>3264</v>
      </c>
      <c r="H385" s="232" t="s">
        <v>2527</v>
      </c>
      <c r="I385" s="232" t="s">
        <v>117</v>
      </c>
      <c r="J385" s="232" t="s">
        <v>700</v>
      </c>
      <c r="K385" s="232" t="s">
        <v>2528</v>
      </c>
      <c r="L385" s="232" t="s">
        <v>2529</v>
      </c>
      <c r="M385" s="232">
        <v>2022</v>
      </c>
      <c r="N385" s="232">
        <v>3660360</v>
      </c>
      <c r="O385" s="239">
        <f t="shared" si="200"/>
        <v>5.1448387374180952E-4</v>
      </c>
      <c r="P385" s="232">
        <v>75.7</v>
      </c>
      <c r="Q385" s="232">
        <v>18.2</v>
      </c>
      <c r="R385" s="232">
        <v>0</v>
      </c>
      <c r="S385" s="232">
        <v>0</v>
      </c>
      <c r="T385" s="232">
        <v>0</v>
      </c>
      <c r="U385" s="232">
        <v>0</v>
      </c>
      <c r="V385" s="232">
        <v>6.1</v>
      </c>
      <c r="W385" s="232">
        <v>0</v>
      </c>
      <c r="X385" s="232">
        <v>0</v>
      </c>
      <c r="Y385" s="232">
        <v>0</v>
      </c>
      <c r="Z385" s="232">
        <v>0</v>
      </c>
      <c r="AA385" s="232">
        <v>0</v>
      </c>
      <c r="AB385" s="232"/>
      <c r="AC385" s="232">
        <v>0</v>
      </c>
      <c r="AD385" s="232">
        <v>18.2</v>
      </c>
      <c r="AE385" s="232">
        <v>0</v>
      </c>
      <c r="AF385" s="232">
        <v>0</v>
      </c>
      <c r="AG385" s="232">
        <v>0</v>
      </c>
      <c r="AH385" s="232">
        <v>0</v>
      </c>
      <c r="AI385" s="232">
        <v>0</v>
      </c>
      <c r="AJ385" s="232">
        <v>0</v>
      </c>
      <c r="AK385" s="232">
        <v>0</v>
      </c>
      <c r="AL385" s="232">
        <v>0</v>
      </c>
      <c r="AM385" s="232">
        <v>0</v>
      </c>
      <c r="AN385" s="233"/>
      <c r="AO385" s="223">
        <f t="shared" si="237"/>
        <v>75.7</v>
      </c>
      <c r="AP385" s="223">
        <f t="shared" si="237"/>
        <v>0</v>
      </c>
      <c r="AQ385" s="223">
        <f t="shared" si="237"/>
        <v>0</v>
      </c>
      <c r="AR385" s="223">
        <f t="shared" si="237"/>
        <v>0</v>
      </c>
      <c r="AS385" s="223">
        <f t="shared" si="237"/>
        <v>0</v>
      </c>
      <c r="AT385" s="223">
        <f t="shared" si="237"/>
        <v>0</v>
      </c>
      <c r="AU385" s="223">
        <f t="shared" si="236"/>
        <v>0</v>
      </c>
      <c r="AV385" s="223">
        <f t="shared" si="236"/>
        <v>0</v>
      </c>
      <c r="AW385" s="223">
        <f t="shared" si="236"/>
        <v>0</v>
      </c>
      <c r="AX385" s="223">
        <f t="shared" si="236"/>
        <v>0</v>
      </c>
      <c r="AY385" s="223">
        <f t="shared" si="236"/>
        <v>0</v>
      </c>
      <c r="AZ385" s="242"/>
      <c r="BA385" s="244">
        <f t="shared" si="201"/>
        <v>3.8946429242254985E-2</v>
      </c>
      <c r="BB385" s="244">
        <f t="shared" si="202"/>
        <v>9.3636065021009338E-3</v>
      </c>
      <c r="BC385" s="244">
        <f t="shared" si="203"/>
        <v>0</v>
      </c>
      <c r="BD385" s="244">
        <f t="shared" si="204"/>
        <v>0</v>
      </c>
      <c r="BE385" s="244">
        <f t="shared" si="205"/>
        <v>0</v>
      </c>
      <c r="BF385" s="244">
        <f t="shared" si="206"/>
        <v>0</v>
      </c>
      <c r="BG385" s="244">
        <f t="shared" si="207"/>
        <v>3.1383516298250378E-3</v>
      </c>
      <c r="BH385" s="244">
        <f t="shared" si="208"/>
        <v>0</v>
      </c>
      <c r="BI385" s="244">
        <f t="shared" si="209"/>
        <v>0</v>
      </c>
      <c r="BJ385" s="244">
        <f t="shared" si="210"/>
        <v>0</v>
      </c>
      <c r="BK385" s="244">
        <f t="shared" si="211"/>
        <v>0</v>
      </c>
      <c r="BL385" s="244">
        <f t="shared" si="212"/>
        <v>0</v>
      </c>
      <c r="BM385" s="244">
        <f t="shared" si="213"/>
        <v>0</v>
      </c>
      <c r="BN385" s="244">
        <f t="shared" si="214"/>
        <v>0</v>
      </c>
      <c r="BO385" s="244">
        <f t="shared" si="215"/>
        <v>9.3636065021009338E-3</v>
      </c>
      <c r="BP385" s="244">
        <f t="shared" si="216"/>
        <v>0</v>
      </c>
      <c r="BQ385" s="244">
        <f t="shared" si="217"/>
        <v>0</v>
      </c>
      <c r="BR385" s="244">
        <f t="shared" si="218"/>
        <v>0</v>
      </c>
      <c r="BS385" s="244">
        <f t="shared" si="219"/>
        <v>0</v>
      </c>
      <c r="BT385" s="244">
        <f t="shared" si="220"/>
        <v>0</v>
      </c>
      <c r="BU385" s="244">
        <f t="shared" si="221"/>
        <v>0</v>
      </c>
      <c r="BV385" s="244">
        <f t="shared" si="222"/>
        <v>0</v>
      </c>
      <c r="BW385" s="244">
        <f t="shared" si="223"/>
        <v>0</v>
      </c>
      <c r="BX385" s="244">
        <f t="shared" si="224"/>
        <v>0</v>
      </c>
      <c r="BY385" s="244"/>
      <c r="BZ385" s="244">
        <f t="shared" si="225"/>
        <v>3.8946429242254985E-2</v>
      </c>
      <c r="CA385" s="244">
        <f t="shared" si="226"/>
        <v>0</v>
      </c>
      <c r="CB385" s="244">
        <f t="shared" si="227"/>
        <v>0</v>
      </c>
      <c r="CC385" s="244">
        <f t="shared" si="228"/>
        <v>0</v>
      </c>
      <c r="CD385" s="244">
        <f t="shared" si="229"/>
        <v>0</v>
      </c>
      <c r="CE385" s="244">
        <f t="shared" si="230"/>
        <v>0</v>
      </c>
      <c r="CF385" s="244">
        <f t="shared" si="231"/>
        <v>0</v>
      </c>
      <c r="CG385" s="244">
        <f t="shared" si="232"/>
        <v>0</v>
      </c>
      <c r="CH385" s="244">
        <f t="shared" si="233"/>
        <v>0</v>
      </c>
      <c r="CI385" s="244">
        <f t="shared" si="234"/>
        <v>0</v>
      </c>
      <c r="CJ385" s="244">
        <f t="shared" si="235"/>
        <v>0</v>
      </c>
    </row>
    <row r="386" spans="1:88" ht="60">
      <c r="A386" s="222" t="s">
        <v>3643</v>
      </c>
      <c r="B386" s="232">
        <v>118305</v>
      </c>
      <c r="C386" s="232" t="s">
        <v>2530</v>
      </c>
      <c r="D386" s="232"/>
      <c r="E386" s="232" t="s">
        <v>2531</v>
      </c>
      <c r="F386" s="232"/>
      <c r="G386" s="232">
        <v>5445</v>
      </c>
      <c r="H386" s="232" t="s">
        <v>2532</v>
      </c>
      <c r="I386" s="232" t="s">
        <v>116</v>
      </c>
      <c r="J386" s="232" t="s">
        <v>700</v>
      </c>
      <c r="K386" s="232" t="s">
        <v>2533</v>
      </c>
      <c r="L386" s="232" t="s">
        <v>2534</v>
      </c>
      <c r="M386" s="232">
        <v>2022</v>
      </c>
      <c r="N386" s="232">
        <v>4236062</v>
      </c>
      <c r="O386" s="239">
        <f t="shared" ref="O386:O449" si="238">IF(ISNUMBER(MATCH(I386,I$613:I$638,0)), N386/INDEX(N$613:N$638, MATCH(I386,I$613:I$638,0)), "")</f>
        <v>8.5894139506434777E-4</v>
      </c>
      <c r="P386" s="240">
        <v>0</v>
      </c>
      <c r="Q386" s="232">
        <v>0</v>
      </c>
      <c r="R386" s="232">
        <v>0</v>
      </c>
      <c r="S386" s="232">
        <v>0</v>
      </c>
      <c r="T386" s="232">
        <v>0</v>
      </c>
      <c r="U386" s="232">
        <v>0</v>
      </c>
      <c r="V386" s="232">
        <v>6.1</v>
      </c>
      <c r="W386" s="232">
        <v>93.9</v>
      </c>
      <c r="X386" s="232">
        <v>0</v>
      </c>
      <c r="Y386" s="232">
        <v>0</v>
      </c>
      <c r="Z386" s="232">
        <v>0</v>
      </c>
      <c r="AA386" s="232">
        <v>0</v>
      </c>
      <c r="AB386" s="232"/>
      <c r="AC386" s="232">
        <v>0</v>
      </c>
      <c r="AD386" s="232">
        <v>0</v>
      </c>
      <c r="AE386" s="232">
        <v>0</v>
      </c>
      <c r="AF386" s="232">
        <v>0</v>
      </c>
      <c r="AG386" s="232">
        <v>0</v>
      </c>
      <c r="AH386" s="232">
        <v>0</v>
      </c>
      <c r="AI386" s="232">
        <v>93.9</v>
      </c>
      <c r="AJ386" s="232">
        <v>0</v>
      </c>
      <c r="AK386" s="232">
        <v>0</v>
      </c>
      <c r="AL386" s="232">
        <v>0</v>
      </c>
      <c r="AM386" s="232">
        <v>0</v>
      </c>
      <c r="AN386" s="233"/>
      <c r="AO386" s="223">
        <f t="shared" si="237"/>
        <v>0</v>
      </c>
      <c r="AP386" s="223">
        <f t="shared" si="237"/>
        <v>0</v>
      </c>
      <c r="AQ386" s="223">
        <f t="shared" si="237"/>
        <v>0</v>
      </c>
      <c r="AR386" s="223">
        <f t="shared" si="237"/>
        <v>0</v>
      </c>
      <c r="AS386" s="223">
        <f t="shared" si="237"/>
        <v>0</v>
      </c>
      <c r="AT386" s="223">
        <f t="shared" si="237"/>
        <v>0</v>
      </c>
      <c r="AU386" s="223">
        <f t="shared" si="236"/>
        <v>0</v>
      </c>
      <c r="AV386" s="223">
        <f t="shared" si="236"/>
        <v>0</v>
      </c>
      <c r="AW386" s="223">
        <f t="shared" si="236"/>
        <v>0</v>
      </c>
      <c r="AX386" s="223">
        <f t="shared" si="236"/>
        <v>0</v>
      </c>
      <c r="AY386" s="223">
        <f t="shared" si="236"/>
        <v>0</v>
      </c>
      <c r="AZ386" s="242"/>
      <c r="BA386" s="244">
        <f t="shared" si="201"/>
        <v>0</v>
      </c>
      <c r="BB386" s="244">
        <f t="shared" si="202"/>
        <v>0</v>
      </c>
      <c r="BC386" s="244">
        <f t="shared" si="203"/>
        <v>0</v>
      </c>
      <c r="BD386" s="244">
        <f t="shared" si="204"/>
        <v>0</v>
      </c>
      <c r="BE386" s="244">
        <f t="shared" si="205"/>
        <v>0</v>
      </c>
      <c r="BF386" s="244">
        <f t="shared" si="206"/>
        <v>0</v>
      </c>
      <c r="BG386" s="244">
        <f t="shared" si="207"/>
        <v>5.2395425098925212E-3</v>
      </c>
      <c r="BH386" s="244">
        <f t="shared" si="208"/>
        <v>8.065459699654226E-2</v>
      </c>
      <c r="BI386" s="244">
        <f t="shared" si="209"/>
        <v>0</v>
      </c>
      <c r="BJ386" s="244">
        <f t="shared" si="210"/>
        <v>0</v>
      </c>
      <c r="BK386" s="244">
        <f t="shared" si="211"/>
        <v>0</v>
      </c>
      <c r="BL386" s="244">
        <f t="shared" si="212"/>
        <v>0</v>
      </c>
      <c r="BM386" s="244">
        <f t="shared" si="213"/>
        <v>0</v>
      </c>
      <c r="BN386" s="244">
        <f t="shared" si="214"/>
        <v>0</v>
      </c>
      <c r="BO386" s="244">
        <f t="shared" si="215"/>
        <v>0</v>
      </c>
      <c r="BP386" s="244">
        <f t="shared" si="216"/>
        <v>0</v>
      </c>
      <c r="BQ386" s="244">
        <f t="shared" si="217"/>
        <v>0</v>
      </c>
      <c r="BR386" s="244">
        <f t="shared" si="218"/>
        <v>0</v>
      </c>
      <c r="BS386" s="244">
        <f t="shared" si="219"/>
        <v>0</v>
      </c>
      <c r="BT386" s="244">
        <f t="shared" si="220"/>
        <v>8.065459699654226E-2</v>
      </c>
      <c r="BU386" s="244">
        <f t="shared" si="221"/>
        <v>0</v>
      </c>
      <c r="BV386" s="244">
        <f t="shared" si="222"/>
        <v>0</v>
      </c>
      <c r="BW386" s="244">
        <f t="shared" si="223"/>
        <v>0</v>
      </c>
      <c r="BX386" s="244">
        <f t="shared" si="224"/>
        <v>0</v>
      </c>
      <c r="BY386" s="244"/>
      <c r="BZ386" s="244">
        <f t="shared" si="225"/>
        <v>0</v>
      </c>
      <c r="CA386" s="244">
        <f t="shared" si="226"/>
        <v>0</v>
      </c>
      <c r="CB386" s="244">
        <f t="shared" si="227"/>
        <v>0</v>
      </c>
      <c r="CC386" s="244">
        <f t="shared" si="228"/>
        <v>0</v>
      </c>
      <c r="CD386" s="244">
        <f t="shared" si="229"/>
        <v>0</v>
      </c>
      <c r="CE386" s="244">
        <f t="shared" si="230"/>
        <v>0</v>
      </c>
      <c r="CF386" s="244">
        <f t="shared" si="231"/>
        <v>0</v>
      </c>
      <c r="CG386" s="244">
        <f t="shared" si="232"/>
        <v>0</v>
      </c>
      <c r="CH386" s="244">
        <f t="shared" si="233"/>
        <v>0</v>
      </c>
      <c r="CI386" s="244">
        <f t="shared" si="234"/>
        <v>0</v>
      </c>
      <c r="CJ386" s="244">
        <f t="shared" si="235"/>
        <v>0</v>
      </c>
    </row>
    <row r="387" spans="1:88" ht="60">
      <c r="A387" s="222" t="s">
        <v>3643</v>
      </c>
      <c r="B387" s="232">
        <v>115841</v>
      </c>
      <c r="C387" s="232" t="s">
        <v>2535</v>
      </c>
      <c r="D387" s="232"/>
      <c r="E387" s="232" t="s">
        <v>2536</v>
      </c>
      <c r="F387" s="232"/>
      <c r="G387" s="232">
        <v>4952</v>
      </c>
      <c r="H387" s="232" t="s">
        <v>2537</v>
      </c>
      <c r="I387" s="232" t="s">
        <v>117</v>
      </c>
      <c r="J387" s="232" t="s">
        <v>700</v>
      </c>
      <c r="K387" s="232" t="s">
        <v>2538</v>
      </c>
      <c r="L387" s="232" t="s">
        <v>2539</v>
      </c>
      <c r="M387" s="232">
        <v>2022</v>
      </c>
      <c r="N387" s="232">
        <v>4667321</v>
      </c>
      <c r="O387" s="239">
        <f t="shared" si="238"/>
        <v>6.5601782012602488E-4</v>
      </c>
      <c r="P387" s="232">
        <v>0</v>
      </c>
      <c r="Q387" s="232">
        <v>9</v>
      </c>
      <c r="R387" s="232">
        <v>0</v>
      </c>
      <c r="S387" s="232">
        <v>0</v>
      </c>
      <c r="T387" s="232">
        <v>0</v>
      </c>
      <c r="U387" s="232">
        <v>0</v>
      </c>
      <c r="V387" s="232">
        <v>6.1</v>
      </c>
      <c r="W387" s="232">
        <v>84.9</v>
      </c>
      <c r="X387" s="232">
        <v>0</v>
      </c>
      <c r="Y387" s="232">
        <v>0</v>
      </c>
      <c r="Z387" s="232">
        <v>0</v>
      </c>
      <c r="AA387" s="232">
        <v>0</v>
      </c>
      <c r="AB387" s="232"/>
      <c r="AC387" s="232">
        <v>0</v>
      </c>
      <c r="AD387" s="232">
        <v>9</v>
      </c>
      <c r="AE387" s="232">
        <v>0</v>
      </c>
      <c r="AF387" s="232">
        <v>0</v>
      </c>
      <c r="AG387" s="232">
        <v>0</v>
      </c>
      <c r="AH387" s="232">
        <v>0</v>
      </c>
      <c r="AI387" s="232">
        <v>84.9</v>
      </c>
      <c r="AJ387" s="232">
        <v>0</v>
      </c>
      <c r="AK387" s="232">
        <v>0</v>
      </c>
      <c r="AL387" s="232">
        <v>0</v>
      </c>
      <c r="AM387" s="232">
        <v>0</v>
      </c>
      <c r="AN387" s="233"/>
      <c r="AO387" s="223">
        <f t="shared" si="237"/>
        <v>0</v>
      </c>
      <c r="AP387" s="223">
        <f t="shared" si="237"/>
        <v>0</v>
      </c>
      <c r="AQ387" s="223">
        <f t="shared" si="237"/>
        <v>0</v>
      </c>
      <c r="AR387" s="223">
        <f t="shared" si="237"/>
        <v>0</v>
      </c>
      <c r="AS387" s="223">
        <f t="shared" si="237"/>
        <v>0</v>
      </c>
      <c r="AT387" s="223">
        <f t="shared" si="237"/>
        <v>0</v>
      </c>
      <c r="AU387" s="223">
        <f t="shared" si="236"/>
        <v>0</v>
      </c>
      <c r="AV387" s="223">
        <f t="shared" si="236"/>
        <v>0</v>
      </c>
      <c r="AW387" s="223">
        <f t="shared" si="236"/>
        <v>0</v>
      </c>
      <c r="AX387" s="223">
        <f t="shared" si="236"/>
        <v>0</v>
      </c>
      <c r="AY387" s="223">
        <f t="shared" si="236"/>
        <v>0</v>
      </c>
      <c r="AZ387" s="242"/>
      <c r="BA387" s="244">
        <f t="shared" ref="BA387:BA450" si="239">P387*$O387</f>
        <v>0</v>
      </c>
      <c r="BB387" s="244">
        <f t="shared" ref="BB387:BB450" si="240">Q387*$O387</f>
        <v>5.9041603811342235E-3</v>
      </c>
      <c r="BC387" s="244">
        <f t="shared" ref="BC387:BC450" si="241">R387*$O387</f>
        <v>0</v>
      </c>
      <c r="BD387" s="244">
        <f t="shared" ref="BD387:BD450" si="242">S387*$O387</f>
        <v>0</v>
      </c>
      <c r="BE387" s="244">
        <f t="shared" ref="BE387:BE450" si="243">T387*$O387</f>
        <v>0</v>
      </c>
      <c r="BF387" s="244">
        <f t="shared" ref="BF387:BF450" si="244">U387*$O387</f>
        <v>0</v>
      </c>
      <c r="BG387" s="244">
        <f t="shared" ref="BG387:BG450" si="245">V387*$O387</f>
        <v>4.0017087027687517E-3</v>
      </c>
      <c r="BH387" s="244">
        <f t="shared" ref="BH387:BH450" si="246">W387*$O387</f>
        <v>5.5695912928699513E-2</v>
      </c>
      <c r="BI387" s="244">
        <f t="shared" ref="BI387:BI450" si="247">X387*$O387</f>
        <v>0</v>
      </c>
      <c r="BJ387" s="244">
        <f t="shared" ref="BJ387:BJ450" si="248">Y387*$O387</f>
        <v>0</v>
      </c>
      <c r="BK387" s="244">
        <f t="shared" ref="BK387:BK450" si="249">Z387*$O387</f>
        <v>0</v>
      </c>
      <c r="BL387" s="244">
        <f t="shared" ref="BL387:BL450" si="250">AA387*$O387</f>
        <v>0</v>
      </c>
      <c r="BM387" s="244">
        <f t="shared" ref="BM387:BM450" si="251">AB387*$O387</f>
        <v>0</v>
      </c>
      <c r="BN387" s="244">
        <f t="shared" ref="BN387:BN450" si="252">AC387*$O387</f>
        <v>0</v>
      </c>
      <c r="BO387" s="244">
        <f t="shared" ref="BO387:BO450" si="253">AD387*$O387</f>
        <v>5.9041603811342235E-3</v>
      </c>
      <c r="BP387" s="244">
        <f t="shared" ref="BP387:BP450" si="254">AE387*$O387</f>
        <v>0</v>
      </c>
      <c r="BQ387" s="244">
        <f t="shared" ref="BQ387:BQ450" si="255">AF387*$O387</f>
        <v>0</v>
      </c>
      <c r="BR387" s="244">
        <f t="shared" ref="BR387:BR450" si="256">AG387*$O387</f>
        <v>0</v>
      </c>
      <c r="BS387" s="244">
        <f t="shared" ref="BS387:BS450" si="257">AH387*$O387</f>
        <v>0</v>
      </c>
      <c r="BT387" s="244">
        <f t="shared" ref="BT387:BT450" si="258">AI387*$O387</f>
        <v>5.5695912928699513E-2</v>
      </c>
      <c r="BU387" s="244">
        <f t="shared" ref="BU387:BU450" si="259">AJ387*$O387</f>
        <v>0</v>
      </c>
      <c r="BV387" s="244">
        <f t="shared" ref="BV387:BV450" si="260">AK387*$O387</f>
        <v>0</v>
      </c>
      <c r="BW387" s="244">
        <f t="shared" ref="BW387:BW450" si="261">AL387*$O387</f>
        <v>0</v>
      </c>
      <c r="BX387" s="244">
        <f t="shared" ref="BX387:BX450" si="262">AM387*$O387</f>
        <v>0</v>
      </c>
      <c r="BY387" s="244"/>
      <c r="BZ387" s="244">
        <f t="shared" ref="BZ387:BZ450" si="263">AO387*$O387</f>
        <v>0</v>
      </c>
      <c r="CA387" s="244">
        <f t="shared" ref="CA387:CA450" si="264">AP387*$O387</f>
        <v>0</v>
      </c>
      <c r="CB387" s="244">
        <f t="shared" ref="CB387:CB450" si="265">AQ387*$O387</f>
        <v>0</v>
      </c>
      <c r="CC387" s="244">
        <f t="shared" ref="CC387:CC450" si="266">AR387*$O387</f>
        <v>0</v>
      </c>
      <c r="CD387" s="244">
        <f t="shared" ref="CD387:CD450" si="267">AS387*$O387</f>
        <v>0</v>
      </c>
      <c r="CE387" s="244">
        <f t="shared" ref="CE387:CE450" si="268">AT387*$O387</f>
        <v>0</v>
      </c>
      <c r="CF387" s="244">
        <f t="shared" ref="CF387:CF450" si="269">AU387*$O387</f>
        <v>0</v>
      </c>
      <c r="CG387" s="244">
        <f t="shared" ref="CG387:CG450" si="270">AV387*$O387</f>
        <v>0</v>
      </c>
      <c r="CH387" s="244">
        <f t="shared" ref="CH387:CH450" si="271">AW387*$O387</f>
        <v>0</v>
      </c>
      <c r="CI387" s="244">
        <f t="shared" ref="CI387:CI450" si="272">AX387*$O387</f>
        <v>0</v>
      </c>
      <c r="CJ387" s="244">
        <f t="shared" ref="CJ387:CJ450" si="273">AY387*$O387</f>
        <v>0</v>
      </c>
    </row>
    <row r="388" spans="1:88" ht="60">
      <c r="A388" s="222" t="s">
        <v>3643</v>
      </c>
      <c r="B388" s="232">
        <v>102107</v>
      </c>
      <c r="C388" s="232" t="s">
        <v>2540</v>
      </c>
      <c r="D388" s="232" t="s">
        <v>1633</v>
      </c>
      <c r="E388" s="232" t="s">
        <v>2541</v>
      </c>
      <c r="F388" s="232"/>
      <c r="G388" s="232">
        <v>7440</v>
      </c>
      <c r="H388" s="232" t="s">
        <v>2542</v>
      </c>
      <c r="I388" s="232" t="s">
        <v>122</v>
      </c>
      <c r="J388" s="232" t="s">
        <v>700</v>
      </c>
      <c r="K388" s="232" t="s">
        <v>2543</v>
      </c>
      <c r="L388" s="232"/>
      <c r="M388" s="232">
        <v>2022</v>
      </c>
      <c r="N388" s="232">
        <v>1215131</v>
      </c>
      <c r="O388" s="239">
        <f t="shared" si="238"/>
        <v>7.2537232490350097E-4</v>
      </c>
      <c r="P388" s="232">
        <v>36.49</v>
      </c>
      <c r="Q388" s="232">
        <v>0</v>
      </c>
      <c r="R388" s="232">
        <v>0</v>
      </c>
      <c r="S388" s="232">
        <v>0</v>
      </c>
      <c r="T388" s="232">
        <v>0</v>
      </c>
      <c r="U388" s="232">
        <v>0</v>
      </c>
      <c r="V388" s="232">
        <v>6.1</v>
      </c>
      <c r="W388" s="232">
        <v>32.92</v>
      </c>
      <c r="X388" s="232">
        <v>0</v>
      </c>
      <c r="Y388" s="232">
        <v>24.49</v>
      </c>
      <c r="Z388" s="232">
        <v>0</v>
      </c>
      <c r="AA388" s="232">
        <v>0</v>
      </c>
      <c r="AB388" s="232"/>
      <c r="AC388" s="232">
        <v>33.770000000000003</v>
      </c>
      <c r="AD388" s="232">
        <v>0</v>
      </c>
      <c r="AE388" s="232">
        <v>0</v>
      </c>
      <c r="AF388" s="232">
        <v>0</v>
      </c>
      <c r="AG388" s="232">
        <v>0</v>
      </c>
      <c r="AH388" s="232">
        <v>0</v>
      </c>
      <c r="AI388" s="232">
        <v>32.92</v>
      </c>
      <c r="AJ388" s="232">
        <v>0</v>
      </c>
      <c r="AK388" s="232">
        <v>3.26</v>
      </c>
      <c r="AL388" s="232">
        <v>0</v>
      </c>
      <c r="AM388" s="232">
        <v>0</v>
      </c>
      <c r="AN388" s="233"/>
      <c r="AO388" s="223">
        <f t="shared" si="237"/>
        <v>2.7199999999999989</v>
      </c>
      <c r="AP388" s="223">
        <f t="shared" si="237"/>
        <v>0</v>
      </c>
      <c r="AQ388" s="223">
        <f t="shared" si="237"/>
        <v>0</v>
      </c>
      <c r="AR388" s="223">
        <f t="shared" si="237"/>
        <v>0</v>
      </c>
      <c r="AS388" s="223">
        <f t="shared" si="237"/>
        <v>0</v>
      </c>
      <c r="AT388" s="223">
        <f t="shared" si="237"/>
        <v>0</v>
      </c>
      <c r="AU388" s="223">
        <f t="shared" si="236"/>
        <v>0</v>
      </c>
      <c r="AV388" s="223">
        <f t="shared" si="236"/>
        <v>0</v>
      </c>
      <c r="AW388" s="223">
        <f t="shared" si="236"/>
        <v>21.229999999999997</v>
      </c>
      <c r="AX388" s="223">
        <f t="shared" si="236"/>
        <v>0</v>
      </c>
      <c r="AY388" s="223">
        <f t="shared" si="236"/>
        <v>0</v>
      </c>
      <c r="AZ388" s="242"/>
      <c r="BA388" s="244">
        <f t="shared" si="239"/>
        <v>2.6468836135728754E-2</v>
      </c>
      <c r="BB388" s="244">
        <f t="shared" si="240"/>
        <v>0</v>
      </c>
      <c r="BC388" s="244">
        <f t="shared" si="241"/>
        <v>0</v>
      </c>
      <c r="BD388" s="244">
        <f t="shared" si="242"/>
        <v>0</v>
      </c>
      <c r="BE388" s="244">
        <f t="shared" si="243"/>
        <v>0</v>
      </c>
      <c r="BF388" s="244">
        <f t="shared" si="244"/>
        <v>0</v>
      </c>
      <c r="BG388" s="244">
        <f t="shared" si="245"/>
        <v>4.4247711819113559E-3</v>
      </c>
      <c r="BH388" s="244">
        <f t="shared" si="246"/>
        <v>2.3879256935823254E-2</v>
      </c>
      <c r="BI388" s="244">
        <f t="shared" si="247"/>
        <v>0</v>
      </c>
      <c r="BJ388" s="244">
        <f t="shared" si="248"/>
        <v>1.7764368236886739E-2</v>
      </c>
      <c r="BK388" s="244">
        <f t="shared" si="249"/>
        <v>0</v>
      </c>
      <c r="BL388" s="244">
        <f t="shared" si="250"/>
        <v>0</v>
      </c>
      <c r="BM388" s="244">
        <f t="shared" si="251"/>
        <v>0</v>
      </c>
      <c r="BN388" s="244">
        <f t="shared" si="252"/>
        <v>2.4495823411991229E-2</v>
      </c>
      <c r="BO388" s="244">
        <f t="shared" si="253"/>
        <v>0</v>
      </c>
      <c r="BP388" s="244">
        <f t="shared" si="254"/>
        <v>0</v>
      </c>
      <c r="BQ388" s="244">
        <f t="shared" si="255"/>
        <v>0</v>
      </c>
      <c r="BR388" s="244">
        <f t="shared" si="256"/>
        <v>0</v>
      </c>
      <c r="BS388" s="244">
        <f t="shared" si="257"/>
        <v>0</v>
      </c>
      <c r="BT388" s="244">
        <f t="shared" si="258"/>
        <v>2.3879256935823254E-2</v>
      </c>
      <c r="BU388" s="244">
        <f t="shared" si="259"/>
        <v>0</v>
      </c>
      <c r="BV388" s="244">
        <f t="shared" si="260"/>
        <v>2.3647137791854129E-3</v>
      </c>
      <c r="BW388" s="244">
        <f t="shared" si="261"/>
        <v>0</v>
      </c>
      <c r="BX388" s="244">
        <f t="shared" si="262"/>
        <v>0</v>
      </c>
      <c r="BY388" s="244"/>
      <c r="BZ388" s="244">
        <f t="shared" si="263"/>
        <v>1.9730127237375219E-3</v>
      </c>
      <c r="CA388" s="244">
        <f t="shared" si="264"/>
        <v>0</v>
      </c>
      <c r="CB388" s="244">
        <f t="shared" si="265"/>
        <v>0</v>
      </c>
      <c r="CC388" s="244">
        <f t="shared" si="266"/>
        <v>0</v>
      </c>
      <c r="CD388" s="244">
        <f t="shared" si="267"/>
        <v>0</v>
      </c>
      <c r="CE388" s="244">
        <f t="shared" si="268"/>
        <v>0</v>
      </c>
      <c r="CF388" s="244">
        <f t="shared" si="269"/>
        <v>0</v>
      </c>
      <c r="CG388" s="244">
        <f t="shared" si="270"/>
        <v>0</v>
      </c>
      <c r="CH388" s="244">
        <f t="shared" si="271"/>
        <v>1.5399654457701323E-2</v>
      </c>
      <c r="CI388" s="244">
        <f t="shared" si="272"/>
        <v>0</v>
      </c>
      <c r="CJ388" s="244">
        <f t="shared" si="273"/>
        <v>0</v>
      </c>
    </row>
    <row r="389" spans="1:88" ht="75">
      <c r="A389" s="222" t="s">
        <v>3643</v>
      </c>
      <c r="B389" s="232">
        <v>101898</v>
      </c>
      <c r="C389" s="232" t="s">
        <v>2544</v>
      </c>
      <c r="D389" s="232"/>
      <c r="E389" s="232" t="s">
        <v>2545</v>
      </c>
      <c r="F389" s="232"/>
      <c r="G389" s="232">
        <v>3907</v>
      </c>
      <c r="H389" s="232" t="s">
        <v>2546</v>
      </c>
      <c r="I389" s="232" t="s">
        <v>128</v>
      </c>
      <c r="J389" s="232" t="s">
        <v>700</v>
      </c>
      <c r="K389" s="232" t="s">
        <v>2547</v>
      </c>
      <c r="L389" s="232"/>
      <c r="M389" s="232">
        <v>2022</v>
      </c>
      <c r="N389" s="232">
        <v>1898454</v>
      </c>
      <c r="O389" s="239">
        <f t="shared" si="238"/>
        <v>8.5876477175713664E-4</v>
      </c>
      <c r="P389" s="232">
        <v>93.9</v>
      </c>
      <c r="Q389" s="232">
        <v>0</v>
      </c>
      <c r="R389" s="232">
        <v>0</v>
      </c>
      <c r="S389" s="232">
        <v>0</v>
      </c>
      <c r="T389" s="232">
        <v>0</v>
      </c>
      <c r="U389" s="232">
        <v>0</v>
      </c>
      <c r="V389" s="232">
        <v>6.1</v>
      </c>
      <c r="W389" s="232">
        <v>0</v>
      </c>
      <c r="X389" s="232">
        <v>0</v>
      </c>
      <c r="Y389" s="232">
        <v>0</v>
      </c>
      <c r="Z389" s="232">
        <v>0</v>
      </c>
      <c r="AA389" s="232">
        <v>0</v>
      </c>
      <c r="AB389" s="232"/>
      <c r="AC389" s="232">
        <v>93.9</v>
      </c>
      <c r="AD389" s="232">
        <v>0</v>
      </c>
      <c r="AE389" s="232">
        <v>0</v>
      </c>
      <c r="AF389" s="232">
        <v>0</v>
      </c>
      <c r="AG389" s="232">
        <v>0</v>
      </c>
      <c r="AH389" s="232">
        <v>0</v>
      </c>
      <c r="AI389" s="232">
        <v>0</v>
      </c>
      <c r="AJ389" s="232">
        <v>0</v>
      </c>
      <c r="AK389" s="232">
        <v>0</v>
      </c>
      <c r="AL389" s="232">
        <v>0</v>
      </c>
      <c r="AM389" s="232">
        <v>0</v>
      </c>
      <c r="AN389" s="233"/>
      <c r="AO389" s="223">
        <f t="shared" si="237"/>
        <v>0</v>
      </c>
      <c r="AP389" s="223">
        <f t="shared" si="237"/>
        <v>0</v>
      </c>
      <c r="AQ389" s="223">
        <f t="shared" si="237"/>
        <v>0</v>
      </c>
      <c r="AR389" s="223">
        <f t="shared" si="237"/>
        <v>0</v>
      </c>
      <c r="AS389" s="223">
        <f t="shared" si="237"/>
        <v>0</v>
      </c>
      <c r="AT389" s="223">
        <f t="shared" si="237"/>
        <v>0</v>
      </c>
      <c r="AU389" s="223">
        <f t="shared" si="236"/>
        <v>0</v>
      </c>
      <c r="AV389" s="223">
        <f t="shared" si="236"/>
        <v>0</v>
      </c>
      <c r="AW389" s="223">
        <f t="shared" si="236"/>
        <v>0</v>
      </c>
      <c r="AX389" s="223">
        <f t="shared" si="236"/>
        <v>0</v>
      </c>
      <c r="AY389" s="223">
        <f t="shared" si="236"/>
        <v>0</v>
      </c>
      <c r="AZ389" s="242"/>
      <c r="BA389" s="244">
        <f t="shared" si="239"/>
        <v>8.0638012067995132E-2</v>
      </c>
      <c r="BB389" s="244">
        <f t="shared" si="240"/>
        <v>0</v>
      </c>
      <c r="BC389" s="244">
        <f t="shared" si="241"/>
        <v>0</v>
      </c>
      <c r="BD389" s="244">
        <f t="shared" si="242"/>
        <v>0</v>
      </c>
      <c r="BE389" s="244">
        <f t="shared" si="243"/>
        <v>0</v>
      </c>
      <c r="BF389" s="244">
        <f t="shared" si="244"/>
        <v>0</v>
      </c>
      <c r="BG389" s="244">
        <f t="shared" si="245"/>
        <v>5.2384651077185332E-3</v>
      </c>
      <c r="BH389" s="244">
        <f t="shared" si="246"/>
        <v>0</v>
      </c>
      <c r="BI389" s="244">
        <f t="shared" si="247"/>
        <v>0</v>
      </c>
      <c r="BJ389" s="244">
        <f t="shared" si="248"/>
        <v>0</v>
      </c>
      <c r="BK389" s="244">
        <f t="shared" si="249"/>
        <v>0</v>
      </c>
      <c r="BL389" s="244">
        <f t="shared" si="250"/>
        <v>0</v>
      </c>
      <c r="BM389" s="244">
        <f t="shared" si="251"/>
        <v>0</v>
      </c>
      <c r="BN389" s="244">
        <f t="shared" si="252"/>
        <v>8.0638012067995132E-2</v>
      </c>
      <c r="BO389" s="244">
        <f t="shared" si="253"/>
        <v>0</v>
      </c>
      <c r="BP389" s="244">
        <f t="shared" si="254"/>
        <v>0</v>
      </c>
      <c r="BQ389" s="244">
        <f t="shared" si="255"/>
        <v>0</v>
      </c>
      <c r="BR389" s="244">
        <f t="shared" si="256"/>
        <v>0</v>
      </c>
      <c r="BS389" s="244">
        <f t="shared" si="257"/>
        <v>0</v>
      </c>
      <c r="BT389" s="244">
        <f t="shared" si="258"/>
        <v>0</v>
      </c>
      <c r="BU389" s="244">
        <f t="shared" si="259"/>
        <v>0</v>
      </c>
      <c r="BV389" s="244">
        <f t="shared" si="260"/>
        <v>0</v>
      </c>
      <c r="BW389" s="244">
        <f t="shared" si="261"/>
        <v>0</v>
      </c>
      <c r="BX389" s="244">
        <f t="shared" si="262"/>
        <v>0</v>
      </c>
      <c r="BY389" s="244"/>
      <c r="BZ389" s="244">
        <f t="shared" si="263"/>
        <v>0</v>
      </c>
      <c r="CA389" s="244">
        <f t="shared" si="264"/>
        <v>0</v>
      </c>
      <c r="CB389" s="244">
        <f t="shared" si="265"/>
        <v>0</v>
      </c>
      <c r="CC389" s="244">
        <f t="shared" si="266"/>
        <v>0</v>
      </c>
      <c r="CD389" s="244">
        <f t="shared" si="267"/>
        <v>0</v>
      </c>
      <c r="CE389" s="244">
        <f t="shared" si="268"/>
        <v>0</v>
      </c>
      <c r="CF389" s="244">
        <f t="shared" si="269"/>
        <v>0</v>
      </c>
      <c r="CG389" s="244">
        <f t="shared" si="270"/>
        <v>0</v>
      </c>
      <c r="CH389" s="244">
        <f t="shared" si="271"/>
        <v>0</v>
      </c>
      <c r="CI389" s="244">
        <f t="shared" si="272"/>
        <v>0</v>
      </c>
      <c r="CJ389" s="244">
        <f t="shared" si="273"/>
        <v>0</v>
      </c>
    </row>
    <row r="390" spans="1:88" ht="90">
      <c r="A390" s="222" t="s">
        <v>3643</v>
      </c>
      <c r="B390" s="232">
        <v>97774</v>
      </c>
      <c r="C390" s="232" t="s">
        <v>2548</v>
      </c>
      <c r="D390" s="232"/>
      <c r="E390" s="232" t="s">
        <v>1400</v>
      </c>
      <c r="F390" s="232"/>
      <c r="G390" s="232">
        <v>5401</v>
      </c>
      <c r="H390" s="232" t="s">
        <v>773</v>
      </c>
      <c r="I390" s="232" t="s">
        <v>116</v>
      </c>
      <c r="J390" s="232" t="s">
        <v>700</v>
      </c>
      <c r="K390" s="232" t="s">
        <v>1401</v>
      </c>
      <c r="L390" s="232"/>
      <c r="M390" s="232">
        <v>2022</v>
      </c>
      <c r="N390" s="232">
        <v>8101228</v>
      </c>
      <c r="O390" s="239">
        <f t="shared" si="238"/>
        <v>1.6426766369459079E-3</v>
      </c>
      <c r="P390" s="240">
        <v>0</v>
      </c>
      <c r="Q390" s="232">
        <v>0</v>
      </c>
      <c r="R390" s="232">
        <v>0</v>
      </c>
      <c r="S390" s="232">
        <v>0</v>
      </c>
      <c r="T390" s="232">
        <v>0</v>
      </c>
      <c r="U390" s="232">
        <v>0</v>
      </c>
      <c r="V390" s="232">
        <v>6.1</v>
      </c>
      <c r="W390" s="232">
        <v>93.9</v>
      </c>
      <c r="X390" s="232">
        <v>0</v>
      </c>
      <c r="Y390" s="232">
        <v>0</v>
      </c>
      <c r="Z390" s="232">
        <v>0</v>
      </c>
      <c r="AA390" s="232">
        <v>0</v>
      </c>
      <c r="AB390" s="232"/>
      <c r="AC390" s="232">
        <v>0</v>
      </c>
      <c r="AD390" s="232">
        <v>0</v>
      </c>
      <c r="AE390" s="232">
        <v>0</v>
      </c>
      <c r="AF390" s="232">
        <v>0</v>
      </c>
      <c r="AG390" s="232">
        <v>0</v>
      </c>
      <c r="AH390" s="232">
        <v>0</v>
      </c>
      <c r="AI390" s="232">
        <v>93.9</v>
      </c>
      <c r="AJ390" s="232">
        <v>0</v>
      </c>
      <c r="AK390" s="232">
        <v>0</v>
      </c>
      <c r="AL390" s="232">
        <v>0</v>
      </c>
      <c r="AM390" s="232">
        <v>0</v>
      </c>
      <c r="AN390" s="233"/>
      <c r="AO390" s="223">
        <f t="shared" si="237"/>
        <v>0</v>
      </c>
      <c r="AP390" s="223">
        <f t="shared" si="237"/>
        <v>0</v>
      </c>
      <c r="AQ390" s="223">
        <f t="shared" si="237"/>
        <v>0</v>
      </c>
      <c r="AR390" s="223">
        <f t="shared" si="237"/>
        <v>0</v>
      </c>
      <c r="AS390" s="223">
        <f t="shared" si="237"/>
        <v>0</v>
      </c>
      <c r="AT390" s="223">
        <f t="shared" si="237"/>
        <v>0</v>
      </c>
      <c r="AU390" s="223">
        <f t="shared" si="236"/>
        <v>0</v>
      </c>
      <c r="AV390" s="223">
        <f t="shared" si="236"/>
        <v>0</v>
      </c>
      <c r="AW390" s="223">
        <f t="shared" si="236"/>
        <v>0</v>
      </c>
      <c r="AX390" s="223">
        <f t="shared" si="236"/>
        <v>0</v>
      </c>
      <c r="AY390" s="223">
        <f t="shared" si="236"/>
        <v>0</v>
      </c>
      <c r="AZ390" s="242"/>
      <c r="BA390" s="244">
        <f t="shared" si="239"/>
        <v>0</v>
      </c>
      <c r="BB390" s="244">
        <f t="shared" si="240"/>
        <v>0</v>
      </c>
      <c r="BC390" s="244">
        <f t="shared" si="241"/>
        <v>0</v>
      </c>
      <c r="BD390" s="244">
        <f t="shared" si="242"/>
        <v>0</v>
      </c>
      <c r="BE390" s="244">
        <f t="shared" si="243"/>
        <v>0</v>
      </c>
      <c r="BF390" s="244">
        <f t="shared" si="244"/>
        <v>0</v>
      </c>
      <c r="BG390" s="244">
        <f t="shared" si="245"/>
        <v>1.0020327485370038E-2</v>
      </c>
      <c r="BH390" s="244">
        <f t="shared" si="246"/>
        <v>0.15424733620922076</v>
      </c>
      <c r="BI390" s="244">
        <f t="shared" si="247"/>
        <v>0</v>
      </c>
      <c r="BJ390" s="244">
        <f t="shared" si="248"/>
        <v>0</v>
      </c>
      <c r="BK390" s="244">
        <f t="shared" si="249"/>
        <v>0</v>
      </c>
      <c r="BL390" s="244">
        <f t="shared" si="250"/>
        <v>0</v>
      </c>
      <c r="BM390" s="244">
        <f t="shared" si="251"/>
        <v>0</v>
      </c>
      <c r="BN390" s="244">
        <f t="shared" si="252"/>
        <v>0</v>
      </c>
      <c r="BO390" s="244">
        <f t="shared" si="253"/>
        <v>0</v>
      </c>
      <c r="BP390" s="244">
        <f t="shared" si="254"/>
        <v>0</v>
      </c>
      <c r="BQ390" s="244">
        <f t="shared" si="255"/>
        <v>0</v>
      </c>
      <c r="BR390" s="244">
        <f t="shared" si="256"/>
        <v>0</v>
      </c>
      <c r="BS390" s="244">
        <f t="shared" si="257"/>
        <v>0</v>
      </c>
      <c r="BT390" s="244">
        <f t="shared" si="258"/>
        <v>0.15424733620922076</v>
      </c>
      <c r="BU390" s="244">
        <f t="shared" si="259"/>
        <v>0</v>
      </c>
      <c r="BV390" s="244">
        <f t="shared" si="260"/>
        <v>0</v>
      </c>
      <c r="BW390" s="244">
        <f t="shared" si="261"/>
        <v>0</v>
      </c>
      <c r="BX390" s="244">
        <f t="shared" si="262"/>
        <v>0</v>
      </c>
      <c r="BY390" s="244"/>
      <c r="BZ390" s="244">
        <f t="shared" si="263"/>
        <v>0</v>
      </c>
      <c r="CA390" s="244">
        <f t="shared" si="264"/>
        <v>0</v>
      </c>
      <c r="CB390" s="244">
        <f t="shared" si="265"/>
        <v>0</v>
      </c>
      <c r="CC390" s="244">
        <f t="shared" si="266"/>
        <v>0</v>
      </c>
      <c r="CD390" s="244">
        <f t="shared" si="267"/>
        <v>0</v>
      </c>
      <c r="CE390" s="244">
        <f t="shared" si="268"/>
        <v>0</v>
      </c>
      <c r="CF390" s="244">
        <f t="shared" si="269"/>
        <v>0</v>
      </c>
      <c r="CG390" s="244">
        <f t="shared" si="270"/>
        <v>0</v>
      </c>
      <c r="CH390" s="244">
        <f t="shared" si="271"/>
        <v>0</v>
      </c>
      <c r="CI390" s="244">
        <f t="shared" si="272"/>
        <v>0</v>
      </c>
      <c r="CJ390" s="244">
        <f t="shared" si="273"/>
        <v>0</v>
      </c>
    </row>
    <row r="391" spans="1:88" ht="60">
      <c r="A391" s="222" t="s">
        <v>3643</v>
      </c>
      <c r="B391" s="232">
        <v>108977</v>
      </c>
      <c r="C391" s="232" t="s">
        <v>2549</v>
      </c>
      <c r="D391" s="232"/>
      <c r="E391" s="232" t="s">
        <v>2550</v>
      </c>
      <c r="F391" s="232"/>
      <c r="G391" s="232">
        <v>7083</v>
      </c>
      <c r="H391" s="232" t="s">
        <v>2551</v>
      </c>
      <c r="I391" s="232" t="s">
        <v>122</v>
      </c>
      <c r="J391" s="232" t="s">
        <v>700</v>
      </c>
      <c r="K391" s="232" t="s">
        <v>2552</v>
      </c>
      <c r="L391" s="232" t="s">
        <v>2553</v>
      </c>
      <c r="M391" s="232">
        <v>2022</v>
      </c>
      <c r="N391" s="232">
        <v>7443091</v>
      </c>
      <c r="O391" s="239">
        <f t="shared" si="238"/>
        <v>4.4431524034349579E-3</v>
      </c>
      <c r="P391" s="232">
        <v>93.5</v>
      </c>
      <c r="Q391" s="232">
        <v>0.4</v>
      </c>
      <c r="R391" s="232">
        <v>0</v>
      </c>
      <c r="S391" s="232">
        <v>0</v>
      </c>
      <c r="T391" s="232">
        <v>0</v>
      </c>
      <c r="U391" s="232">
        <v>0</v>
      </c>
      <c r="V391" s="232">
        <v>6.1</v>
      </c>
      <c r="W391" s="232">
        <v>0</v>
      </c>
      <c r="X391" s="232">
        <v>0</v>
      </c>
      <c r="Y391" s="232">
        <v>0</v>
      </c>
      <c r="Z391" s="232">
        <v>0</v>
      </c>
      <c r="AA391" s="232">
        <v>0</v>
      </c>
      <c r="AB391" s="232"/>
      <c r="AC391" s="232">
        <v>93.5</v>
      </c>
      <c r="AD391" s="232">
        <v>0.4</v>
      </c>
      <c r="AE391" s="232">
        <v>0</v>
      </c>
      <c r="AF391" s="232">
        <v>0</v>
      </c>
      <c r="AG391" s="232">
        <v>0</v>
      </c>
      <c r="AH391" s="232">
        <v>0</v>
      </c>
      <c r="AI391" s="232">
        <v>0</v>
      </c>
      <c r="AJ391" s="232">
        <v>0</v>
      </c>
      <c r="AK391" s="232">
        <v>0</v>
      </c>
      <c r="AL391" s="232">
        <v>0</v>
      </c>
      <c r="AM391" s="232">
        <v>0</v>
      </c>
      <c r="AN391" s="233"/>
      <c r="AO391" s="223">
        <f t="shared" si="237"/>
        <v>0</v>
      </c>
      <c r="AP391" s="223">
        <f t="shared" si="237"/>
        <v>0</v>
      </c>
      <c r="AQ391" s="223">
        <f t="shared" si="237"/>
        <v>0</v>
      </c>
      <c r="AR391" s="223">
        <f t="shared" si="237"/>
        <v>0</v>
      </c>
      <c r="AS391" s="223">
        <f t="shared" si="237"/>
        <v>0</v>
      </c>
      <c r="AT391" s="223">
        <f t="shared" si="237"/>
        <v>0</v>
      </c>
      <c r="AU391" s="223">
        <f t="shared" si="236"/>
        <v>0</v>
      </c>
      <c r="AV391" s="223">
        <f t="shared" si="236"/>
        <v>0</v>
      </c>
      <c r="AW391" s="223">
        <f t="shared" si="236"/>
        <v>0</v>
      </c>
      <c r="AX391" s="223">
        <f t="shared" si="236"/>
        <v>0</v>
      </c>
      <c r="AY391" s="223">
        <f t="shared" si="236"/>
        <v>0</v>
      </c>
      <c r="AZ391" s="242"/>
      <c r="BA391" s="244">
        <f t="shared" si="239"/>
        <v>0.41543474972116856</v>
      </c>
      <c r="BB391" s="244">
        <f t="shared" si="240"/>
        <v>1.7772609613739832E-3</v>
      </c>
      <c r="BC391" s="244">
        <f t="shared" si="241"/>
        <v>0</v>
      </c>
      <c r="BD391" s="244">
        <f t="shared" si="242"/>
        <v>0</v>
      </c>
      <c r="BE391" s="244">
        <f t="shared" si="243"/>
        <v>0</v>
      </c>
      <c r="BF391" s="244">
        <f t="shared" si="244"/>
        <v>0</v>
      </c>
      <c r="BG391" s="244">
        <f t="shared" si="245"/>
        <v>2.7103229660953243E-2</v>
      </c>
      <c r="BH391" s="244">
        <f t="shared" si="246"/>
        <v>0</v>
      </c>
      <c r="BI391" s="244">
        <f t="shared" si="247"/>
        <v>0</v>
      </c>
      <c r="BJ391" s="244">
        <f t="shared" si="248"/>
        <v>0</v>
      </c>
      <c r="BK391" s="244">
        <f t="shared" si="249"/>
        <v>0</v>
      </c>
      <c r="BL391" s="244">
        <f t="shared" si="250"/>
        <v>0</v>
      </c>
      <c r="BM391" s="244">
        <f t="shared" si="251"/>
        <v>0</v>
      </c>
      <c r="BN391" s="244">
        <f t="shared" si="252"/>
        <v>0.41543474972116856</v>
      </c>
      <c r="BO391" s="244">
        <f t="shared" si="253"/>
        <v>1.7772609613739832E-3</v>
      </c>
      <c r="BP391" s="244">
        <f t="shared" si="254"/>
        <v>0</v>
      </c>
      <c r="BQ391" s="244">
        <f t="shared" si="255"/>
        <v>0</v>
      </c>
      <c r="BR391" s="244">
        <f t="shared" si="256"/>
        <v>0</v>
      </c>
      <c r="BS391" s="244">
        <f t="shared" si="257"/>
        <v>0</v>
      </c>
      <c r="BT391" s="244">
        <f t="shared" si="258"/>
        <v>0</v>
      </c>
      <c r="BU391" s="244">
        <f t="shared" si="259"/>
        <v>0</v>
      </c>
      <c r="BV391" s="244">
        <f t="shared" si="260"/>
        <v>0</v>
      </c>
      <c r="BW391" s="244">
        <f t="shared" si="261"/>
        <v>0</v>
      </c>
      <c r="BX391" s="244">
        <f t="shared" si="262"/>
        <v>0</v>
      </c>
      <c r="BY391" s="244"/>
      <c r="BZ391" s="244">
        <f t="shared" si="263"/>
        <v>0</v>
      </c>
      <c r="CA391" s="244">
        <f t="shared" si="264"/>
        <v>0</v>
      </c>
      <c r="CB391" s="244">
        <f t="shared" si="265"/>
        <v>0</v>
      </c>
      <c r="CC391" s="244">
        <f t="shared" si="266"/>
        <v>0</v>
      </c>
      <c r="CD391" s="244">
        <f t="shared" si="267"/>
        <v>0</v>
      </c>
      <c r="CE391" s="244">
        <f t="shared" si="268"/>
        <v>0</v>
      </c>
      <c r="CF391" s="244">
        <f t="shared" si="269"/>
        <v>0</v>
      </c>
      <c r="CG391" s="244">
        <f t="shared" si="270"/>
        <v>0</v>
      </c>
      <c r="CH391" s="244">
        <f t="shared" si="271"/>
        <v>0</v>
      </c>
      <c r="CI391" s="244">
        <f t="shared" si="272"/>
        <v>0</v>
      </c>
      <c r="CJ391" s="244">
        <f t="shared" si="273"/>
        <v>0</v>
      </c>
    </row>
    <row r="392" spans="1:88" ht="60">
      <c r="A392" s="222" t="s">
        <v>3643</v>
      </c>
      <c r="B392" s="232">
        <v>102367</v>
      </c>
      <c r="C392" s="232" t="s">
        <v>2554</v>
      </c>
      <c r="D392" s="232"/>
      <c r="E392" s="232" t="s">
        <v>2555</v>
      </c>
      <c r="F392" s="232"/>
      <c r="G392" s="232">
        <v>8708</v>
      </c>
      <c r="H392" s="232" t="s">
        <v>2556</v>
      </c>
      <c r="I392" s="232" t="s">
        <v>129</v>
      </c>
      <c r="J392" s="232" t="s">
        <v>700</v>
      </c>
      <c r="K392" s="232" t="s">
        <v>2557</v>
      </c>
      <c r="L392" s="232" t="s">
        <v>2558</v>
      </c>
      <c r="M392" s="232">
        <v>2022</v>
      </c>
      <c r="N392" s="232">
        <v>41105894</v>
      </c>
      <c r="O392" s="239">
        <f t="shared" si="238"/>
        <v>4.7991094638088882E-3</v>
      </c>
      <c r="P392" s="232">
        <v>75</v>
      </c>
      <c r="Q392" s="232">
        <v>1.1000000000000001</v>
      </c>
      <c r="R392" s="232">
        <v>0</v>
      </c>
      <c r="S392" s="232">
        <v>0</v>
      </c>
      <c r="T392" s="232">
        <v>0</v>
      </c>
      <c r="U392" s="232">
        <v>0</v>
      </c>
      <c r="V392" s="232">
        <v>6.1</v>
      </c>
      <c r="W392" s="232">
        <v>17.8</v>
      </c>
      <c r="X392" s="232">
        <v>0</v>
      </c>
      <c r="Y392" s="232">
        <v>0</v>
      </c>
      <c r="Z392" s="232">
        <v>0</v>
      </c>
      <c r="AA392" s="232">
        <v>0</v>
      </c>
      <c r="AB392" s="232"/>
      <c r="AC392" s="232">
        <v>61.6</v>
      </c>
      <c r="AD392" s="232">
        <v>1.1000000000000001</v>
      </c>
      <c r="AE392" s="232">
        <v>0</v>
      </c>
      <c r="AF392" s="232">
        <v>0</v>
      </c>
      <c r="AG392" s="232">
        <v>0</v>
      </c>
      <c r="AH392" s="232">
        <v>0</v>
      </c>
      <c r="AI392" s="232">
        <v>17.8</v>
      </c>
      <c r="AJ392" s="232">
        <v>0</v>
      </c>
      <c r="AK392" s="232">
        <v>0</v>
      </c>
      <c r="AL392" s="232">
        <v>0</v>
      </c>
      <c r="AM392" s="232">
        <v>0</v>
      </c>
      <c r="AN392" s="233"/>
      <c r="AO392" s="223">
        <f t="shared" si="237"/>
        <v>13.399999999999999</v>
      </c>
      <c r="AP392" s="223">
        <f t="shared" si="237"/>
        <v>0</v>
      </c>
      <c r="AQ392" s="223">
        <f t="shared" si="237"/>
        <v>0</v>
      </c>
      <c r="AR392" s="223">
        <f t="shared" si="237"/>
        <v>0</v>
      </c>
      <c r="AS392" s="223">
        <f t="shared" si="237"/>
        <v>0</v>
      </c>
      <c r="AT392" s="223">
        <f t="shared" si="237"/>
        <v>0</v>
      </c>
      <c r="AU392" s="223">
        <f t="shared" si="236"/>
        <v>0</v>
      </c>
      <c r="AV392" s="223">
        <f t="shared" si="236"/>
        <v>0</v>
      </c>
      <c r="AW392" s="223">
        <f t="shared" si="236"/>
        <v>0</v>
      </c>
      <c r="AX392" s="223">
        <f t="shared" si="236"/>
        <v>0</v>
      </c>
      <c r="AY392" s="223">
        <f t="shared" si="236"/>
        <v>0</v>
      </c>
      <c r="AZ392" s="242"/>
      <c r="BA392" s="244">
        <f t="shared" si="239"/>
        <v>0.35993320978566662</v>
      </c>
      <c r="BB392" s="244">
        <f t="shared" si="240"/>
        <v>5.2790204101897777E-3</v>
      </c>
      <c r="BC392" s="244">
        <f t="shared" si="241"/>
        <v>0</v>
      </c>
      <c r="BD392" s="244">
        <f t="shared" si="242"/>
        <v>0</v>
      </c>
      <c r="BE392" s="244">
        <f t="shared" si="243"/>
        <v>0</v>
      </c>
      <c r="BF392" s="244">
        <f t="shared" si="244"/>
        <v>0</v>
      </c>
      <c r="BG392" s="244">
        <f t="shared" si="245"/>
        <v>2.9274567729234216E-2</v>
      </c>
      <c r="BH392" s="244">
        <f t="shared" si="246"/>
        <v>8.542414845579821E-2</v>
      </c>
      <c r="BI392" s="244">
        <f t="shared" si="247"/>
        <v>0</v>
      </c>
      <c r="BJ392" s="244">
        <f t="shared" si="248"/>
        <v>0</v>
      </c>
      <c r="BK392" s="244">
        <f t="shared" si="249"/>
        <v>0</v>
      </c>
      <c r="BL392" s="244">
        <f t="shared" si="250"/>
        <v>0</v>
      </c>
      <c r="BM392" s="244">
        <f t="shared" si="251"/>
        <v>0</v>
      </c>
      <c r="BN392" s="244">
        <f t="shared" si="252"/>
        <v>0.29562514297062753</v>
      </c>
      <c r="BO392" s="244">
        <f t="shared" si="253"/>
        <v>5.2790204101897777E-3</v>
      </c>
      <c r="BP392" s="244">
        <f t="shared" si="254"/>
        <v>0</v>
      </c>
      <c r="BQ392" s="244">
        <f t="shared" si="255"/>
        <v>0</v>
      </c>
      <c r="BR392" s="244">
        <f t="shared" si="256"/>
        <v>0</v>
      </c>
      <c r="BS392" s="244">
        <f t="shared" si="257"/>
        <v>0</v>
      </c>
      <c r="BT392" s="244">
        <f t="shared" si="258"/>
        <v>8.542414845579821E-2</v>
      </c>
      <c r="BU392" s="244">
        <f t="shared" si="259"/>
        <v>0</v>
      </c>
      <c r="BV392" s="244">
        <f t="shared" si="260"/>
        <v>0</v>
      </c>
      <c r="BW392" s="244">
        <f t="shared" si="261"/>
        <v>0</v>
      </c>
      <c r="BX392" s="244">
        <f t="shared" si="262"/>
        <v>0</v>
      </c>
      <c r="BY392" s="244"/>
      <c r="BZ392" s="244">
        <f t="shared" si="263"/>
        <v>6.4308066815039089E-2</v>
      </c>
      <c r="CA392" s="244">
        <f t="shared" si="264"/>
        <v>0</v>
      </c>
      <c r="CB392" s="244">
        <f t="shared" si="265"/>
        <v>0</v>
      </c>
      <c r="CC392" s="244">
        <f t="shared" si="266"/>
        <v>0</v>
      </c>
      <c r="CD392" s="244">
        <f t="shared" si="267"/>
        <v>0</v>
      </c>
      <c r="CE392" s="244">
        <f t="shared" si="268"/>
        <v>0</v>
      </c>
      <c r="CF392" s="244">
        <f t="shared" si="269"/>
        <v>0</v>
      </c>
      <c r="CG392" s="244">
        <f t="shared" si="270"/>
        <v>0</v>
      </c>
      <c r="CH392" s="244">
        <f t="shared" si="271"/>
        <v>0</v>
      </c>
      <c r="CI392" s="244">
        <f t="shared" si="272"/>
        <v>0</v>
      </c>
      <c r="CJ392" s="244">
        <f t="shared" si="273"/>
        <v>0</v>
      </c>
    </row>
    <row r="393" spans="1:88" ht="90">
      <c r="A393" s="222" t="s">
        <v>3643</v>
      </c>
      <c r="B393" s="232">
        <v>233675</v>
      </c>
      <c r="C393" s="232" t="s">
        <v>2559</v>
      </c>
      <c r="D393" s="232"/>
      <c r="E393" s="232" t="s">
        <v>2560</v>
      </c>
      <c r="F393" s="232"/>
      <c r="G393" s="232">
        <v>7433</v>
      </c>
      <c r="H393" s="232" t="s">
        <v>2561</v>
      </c>
      <c r="I393" s="232" t="s">
        <v>122</v>
      </c>
      <c r="J393" s="232" t="s">
        <v>700</v>
      </c>
      <c r="K393" s="232" t="s">
        <v>2562</v>
      </c>
      <c r="L393" s="232" t="s">
        <v>2563</v>
      </c>
      <c r="M393" s="232">
        <v>2022</v>
      </c>
      <c r="N393" s="232">
        <v>3409860</v>
      </c>
      <c r="O393" s="239">
        <f t="shared" si="238"/>
        <v>2.0355155746956104E-3</v>
      </c>
      <c r="P393" s="232">
        <v>40.61</v>
      </c>
      <c r="Q393" s="232">
        <v>0.1</v>
      </c>
      <c r="R393" s="232">
        <v>0</v>
      </c>
      <c r="S393" s="232">
        <v>0</v>
      </c>
      <c r="T393" s="232">
        <v>0</v>
      </c>
      <c r="U393" s="232">
        <v>0</v>
      </c>
      <c r="V393" s="232">
        <v>6.1</v>
      </c>
      <c r="W393" s="232">
        <v>30.52</v>
      </c>
      <c r="X393" s="232">
        <v>0</v>
      </c>
      <c r="Y393" s="232">
        <v>22.67</v>
      </c>
      <c r="Z393" s="232">
        <v>0</v>
      </c>
      <c r="AA393" s="232">
        <v>0</v>
      </c>
      <c r="AB393" s="232"/>
      <c r="AC393" s="232">
        <v>38.090000000000003</v>
      </c>
      <c r="AD393" s="232">
        <v>0.1</v>
      </c>
      <c r="AE393" s="232">
        <v>0</v>
      </c>
      <c r="AF393" s="232">
        <v>0</v>
      </c>
      <c r="AG393" s="232">
        <v>0</v>
      </c>
      <c r="AH393" s="232">
        <v>0</v>
      </c>
      <c r="AI393" s="232">
        <v>30.52</v>
      </c>
      <c r="AJ393" s="232">
        <v>0</v>
      </c>
      <c r="AK393" s="232">
        <v>3.02</v>
      </c>
      <c r="AL393" s="232">
        <v>0</v>
      </c>
      <c r="AM393" s="232">
        <v>0</v>
      </c>
      <c r="AN393" s="233"/>
      <c r="AO393" s="223">
        <f t="shared" si="237"/>
        <v>2.519999999999996</v>
      </c>
      <c r="AP393" s="223">
        <f t="shared" si="237"/>
        <v>0</v>
      </c>
      <c r="AQ393" s="223">
        <f t="shared" si="237"/>
        <v>0</v>
      </c>
      <c r="AR393" s="223">
        <f t="shared" si="237"/>
        <v>0</v>
      </c>
      <c r="AS393" s="223">
        <f t="shared" si="237"/>
        <v>0</v>
      </c>
      <c r="AT393" s="223">
        <f t="shared" si="237"/>
        <v>0</v>
      </c>
      <c r="AU393" s="223">
        <f t="shared" si="236"/>
        <v>0</v>
      </c>
      <c r="AV393" s="223">
        <f t="shared" si="236"/>
        <v>0</v>
      </c>
      <c r="AW393" s="223">
        <f t="shared" si="236"/>
        <v>19.650000000000002</v>
      </c>
      <c r="AX393" s="223">
        <f t="shared" si="236"/>
        <v>0</v>
      </c>
      <c r="AY393" s="223">
        <f t="shared" si="236"/>
        <v>0</v>
      </c>
      <c r="AZ393" s="242"/>
      <c r="BA393" s="244">
        <f t="shared" si="239"/>
        <v>8.2662287488388733E-2</v>
      </c>
      <c r="BB393" s="244">
        <f t="shared" si="240"/>
        <v>2.0355155746956105E-4</v>
      </c>
      <c r="BC393" s="244">
        <f t="shared" si="241"/>
        <v>0</v>
      </c>
      <c r="BD393" s="244">
        <f t="shared" si="242"/>
        <v>0</v>
      </c>
      <c r="BE393" s="244">
        <f t="shared" si="243"/>
        <v>0</v>
      </c>
      <c r="BF393" s="244">
        <f t="shared" si="244"/>
        <v>0</v>
      </c>
      <c r="BG393" s="244">
        <f t="shared" si="245"/>
        <v>1.2416645005643222E-2</v>
      </c>
      <c r="BH393" s="244">
        <f t="shared" si="246"/>
        <v>6.2123935339710029E-2</v>
      </c>
      <c r="BI393" s="244">
        <f t="shared" si="247"/>
        <v>0</v>
      </c>
      <c r="BJ393" s="244">
        <f t="shared" si="248"/>
        <v>4.6145138078349489E-2</v>
      </c>
      <c r="BK393" s="244">
        <f t="shared" si="249"/>
        <v>0</v>
      </c>
      <c r="BL393" s="244">
        <f t="shared" si="250"/>
        <v>0</v>
      </c>
      <c r="BM393" s="244">
        <f t="shared" si="251"/>
        <v>0</v>
      </c>
      <c r="BN393" s="244">
        <f t="shared" si="252"/>
        <v>7.7532788240155803E-2</v>
      </c>
      <c r="BO393" s="244">
        <f t="shared" si="253"/>
        <v>2.0355155746956105E-4</v>
      </c>
      <c r="BP393" s="244">
        <f t="shared" si="254"/>
        <v>0</v>
      </c>
      <c r="BQ393" s="244">
        <f t="shared" si="255"/>
        <v>0</v>
      </c>
      <c r="BR393" s="244">
        <f t="shared" si="256"/>
        <v>0</v>
      </c>
      <c r="BS393" s="244">
        <f t="shared" si="257"/>
        <v>0</v>
      </c>
      <c r="BT393" s="244">
        <f t="shared" si="258"/>
        <v>6.2123935339710029E-2</v>
      </c>
      <c r="BU393" s="244">
        <f t="shared" si="259"/>
        <v>0</v>
      </c>
      <c r="BV393" s="244">
        <f t="shared" si="260"/>
        <v>6.1472570355807438E-3</v>
      </c>
      <c r="BW393" s="244">
        <f t="shared" si="261"/>
        <v>0</v>
      </c>
      <c r="BX393" s="244">
        <f t="shared" si="262"/>
        <v>0</v>
      </c>
      <c r="BY393" s="244"/>
      <c r="BZ393" s="244">
        <f t="shared" si="263"/>
        <v>5.1294992482329299E-3</v>
      </c>
      <c r="CA393" s="244">
        <f t="shared" si="264"/>
        <v>0</v>
      </c>
      <c r="CB393" s="244">
        <f t="shared" si="265"/>
        <v>0</v>
      </c>
      <c r="CC393" s="244">
        <f t="shared" si="266"/>
        <v>0</v>
      </c>
      <c r="CD393" s="244">
        <f t="shared" si="267"/>
        <v>0</v>
      </c>
      <c r="CE393" s="244">
        <f t="shared" si="268"/>
        <v>0</v>
      </c>
      <c r="CF393" s="244">
        <f t="shared" si="269"/>
        <v>0</v>
      </c>
      <c r="CG393" s="244">
        <f t="shared" si="270"/>
        <v>0</v>
      </c>
      <c r="CH393" s="244">
        <f t="shared" si="271"/>
        <v>3.9997881042768753E-2</v>
      </c>
      <c r="CI393" s="244">
        <f t="shared" si="272"/>
        <v>0</v>
      </c>
      <c r="CJ393" s="244">
        <f t="shared" si="273"/>
        <v>0</v>
      </c>
    </row>
    <row r="394" spans="1:88" ht="60">
      <c r="A394" s="222" t="s">
        <v>3643</v>
      </c>
      <c r="B394" s="232">
        <v>102112</v>
      </c>
      <c r="C394" s="232" t="s">
        <v>2564</v>
      </c>
      <c r="D394" s="232"/>
      <c r="E394" s="232" t="s">
        <v>2565</v>
      </c>
      <c r="F394" s="232"/>
      <c r="G394" s="232">
        <v>7430</v>
      </c>
      <c r="H394" s="232" t="s">
        <v>2566</v>
      </c>
      <c r="I394" s="232" t="s">
        <v>122</v>
      </c>
      <c r="J394" s="232" t="s">
        <v>700</v>
      </c>
      <c r="K394" s="232" t="s">
        <v>2567</v>
      </c>
      <c r="L394" s="232"/>
      <c r="M394" s="232">
        <v>2022</v>
      </c>
      <c r="N394" s="232">
        <v>433671</v>
      </c>
      <c r="O394" s="239">
        <f t="shared" si="238"/>
        <v>2.588798586434106E-4</v>
      </c>
      <c r="P394" s="232">
        <v>36.49</v>
      </c>
      <c r="Q394" s="232">
        <v>0</v>
      </c>
      <c r="R394" s="232">
        <v>0</v>
      </c>
      <c r="S394" s="232">
        <v>0</v>
      </c>
      <c r="T394" s="232">
        <v>0</v>
      </c>
      <c r="U394" s="232">
        <v>0</v>
      </c>
      <c r="V394" s="232">
        <v>6.1</v>
      </c>
      <c r="W394" s="232">
        <v>32.94</v>
      </c>
      <c r="X394" s="232">
        <v>0</v>
      </c>
      <c r="Y394" s="232">
        <v>24.47</v>
      </c>
      <c r="Z394" s="232">
        <v>0</v>
      </c>
      <c r="AA394" s="232">
        <v>0</v>
      </c>
      <c r="AB394" s="232"/>
      <c r="AC394" s="232">
        <v>33.770000000000003</v>
      </c>
      <c r="AD394" s="232">
        <v>0</v>
      </c>
      <c r="AE394" s="232">
        <v>0</v>
      </c>
      <c r="AF394" s="232">
        <v>0</v>
      </c>
      <c r="AG394" s="232">
        <v>0</v>
      </c>
      <c r="AH394" s="232">
        <v>0</v>
      </c>
      <c r="AI394" s="232">
        <v>32.94</v>
      </c>
      <c r="AJ394" s="232">
        <v>0</v>
      </c>
      <c r="AK394" s="232">
        <v>3.26</v>
      </c>
      <c r="AL394" s="232">
        <v>0</v>
      </c>
      <c r="AM394" s="232">
        <v>0</v>
      </c>
      <c r="AN394" s="233"/>
      <c r="AO394" s="223">
        <f t="shared" si="237"/>
        <v>2.7199999999999989</v>
      </c>
      <c r="AP394" s="223">
        <f t="shared" si="237"/>
        <v>0</v>
      </c>
      <c r="AQ394" s="223">
        <f t="shared" si="237"/>
        <v>0</v>
      </c>
      <c r="AR394" s="223">
        <f t="shared" si="237"/>
        <v>0</v>
      </c>
      <c r="AS394" s="223">
        <f t="shared" si="237"/>
        <v>0</v>
      </c>
      <c r="AT394" s="223">
        <f t="shared" si="237"/>
        <v>0</v>
      </c>
      <c r="AU394" s="223">
        <f t="shared" si="236"/>
        <v>0</v>
      </c>
      <c r="AV394" s="223">
        <f t="shared" si="236"/>
        <v>0</v>
      </c>
      <c r="AW394" s="223">
        <f t="shared" si="236"/>
        <v>21.21</v>
      </c>
      <c r="AX394" s="223">
        <f t="shared" si="236"/>
        <v>0</v>
      </c>
      <c r="AY394" s="223">
        <f t="shared" si="236"/>
        <v>0</v>
      </c>
      <c r="AZ394" s="242"/>
      <c r="BA394" s="244">
        <f t="shared" si="239"/>
        <v>9.446526041898053E-3</v>
      </c>
      <c r="BB394" s="244">
        <f t="shared" si="240"/>
        <v>0</v>
      </c>
      <c r="BC394" s="244">
        <f t="shared" si="241"/>
        <v>0</v>
      </c>
      <c r="BD394" s="244">
        <f t="shared" si="242"/>
        <v>0</v>
      </c>
      <c r="BE394" s="244">
        <f t="shared" si="243"/>
        <v>0</v>
      </c>
      <c r="BF394" s="244">
        <f t="shared" si="244"/>
        <v>0</v>
      </c>
      <c r="BG394" s="244">
        <f t="shared" si="245"/>
        <v>1.5791671377248047E-3</v>
      </c>
      <c r="BH394" s="244">
        <f t="shared" si="246"/>
        <v>8.5275025437139447E-3</v>
      </c>
      <c r="BI394" s="244">
        <f t="shared" si="247"/>
        <v>0</v>
      </c>
      <c r="BJ394" s="244">
        <f t="shared" si="248"/>
        <v>6.3347901410042576E-3</v>
      </c>
      <c r="BK394" s="244">
        <f t="shared" si="249"/>
        <v>0</v>
      </c>
      <c r="BL394" s="244">
        <f t="shared" si="250"/>
        <v>0</v>
      </c>
      <c r="BM394" s="244">
        <f t="shared" si="251"/>
        <v>0</v>
      </c>
      <c r="BN394" s="244">
        <f t="shared" si="252"/>
        <v>8.7423728263879771E-3</v>
      </c>
      <c r="BO394" s="244">
        <f t="shared" si="253"/>
        <v>0</v>
      </c>
      <c r="BP394" s="244">
        <f t="shared" si="254"/>
        <v>0</v>
      </c>
      <c r="BQ394" s="244">
        <f t="shared" si="255"/>
        <v>0</v>
      </c>
      <c r="BR394" s="244">
        <f t="shared" si="256"/>
        <v>0</v>
      </c>
      <c r="BS394" s="244">
        <f t="shared" si="257"/>
        <v>0</v>
      </c>
      <c r="BT394" s="244">
        <f t="shared" si="258"/>
        <v>8.5275025437139447E-3</v>
      </c>
      <c r="BU394" s="244">
        <f t="shared" si="259"/>
        <v>0</v>
      </c>
      <c r="BV394" s="244">
        <f t="shared" si="260"/>
        <v>8.439483391775185E-4</v>
      </c>
      <c r="BW394" s="244">
        <f t="shared" si="261"/>
        <v>0</v>
      </c>
      <c r="BX394" s="244">
        <f t="shared" si="262"/>
        <v>0</v>
      </c>
      <c r="BY394" s="244"/>
      <c r="BZ394" s="244">
        <f t="shared" si="263"/>
        <v>7.0415321551007659E-4</v>
      </c>
      <c r="CA394" s="244">
        <f t="shared" si="264"/>
        <v>0</v>
      </c>
      <c r="CB394" s="244">
        <f t="shared" si="265"/>
        <v>0</v>
      </c>
      <c r="CC394" s="244">
        <f t="shared" si="266"/>
        <v>0</v>
      </c>
      <c r="CD394" s="244">
        <f t="shared" si="267"/>
        <v>0</v>
      </c>
      <c r="CE394" s="244">
        <f t="shared" si="268"/>
        <v>0</v>
      </c>
      <c r="CF394" s="244">
        <f t="shared" si="269"/>
        <v>0</v>
      </c>
      <c r="CG394" s="244">
        <f t="shared" si="270"/>
        <v>0</v>
      </c>
      <c r="CH394" s="244">
        <f t="shared" si="271"/>
        <v>5.4908418018267393E-3</v>
      </c>
      <c r="CI394" s="244">
        <f t="shared" si="272"/>
        <v>0</v>
      </c>
      <c r="CJ394" s="244">
        <f t="shared" si="273"/>
        <v>0</v>
      </c>
    </row>
    <row r="395" spans="1:88" ht="60">
      <c r="A395" s="222" t="s">
        <v>3643</v>
      </c>
      <c r="B395" s="232">
        <v>94326</v>
      </c>
      <c r="C395" s="232" t="s">
        <v>2568</v>
      </c>
      <c r="D395" s="232"/>
      <c r="E395" s="232" t="s">
        <v>2569</v>
      </c>
      <c r="F395" s="232"/>
      <c r="G395" s="232">
        <v>3906</v>
      </c>
      <c r="H395" s="232" t="s">
        <v>2570</v>
      </c>
      <c r="I395" s="232" t="s">
        <v>128</v>
      </c>
      <c r="J395" s="232" t="s">
        <v>700</v>
      </c>
      <c r="K395" s="232" t="s">
        <v>2571</v>
      </c>
      <c r="L395" s="232"/>
      <c r="M395" s="232">
        <v>2022</v>
      </c>
      <c r="N395" s="232">
        <v>27900817</v>
      </c>
      <c r="O395" s="239">
        <f t="shared" si="238"/>
        <v>1.2620921414394365E-2</v>
      </c>
      <c r="P395" s="232">
        <v>90.86</v>
      </c>
      <c r="Q395" s="232">
        <v>3.04</v>
      </c>
      <c r="R395" s="232">
        <v>0</v>
      </c>
      <c r="S395" s="232">
        <v>0</v>
      </c>
      <c r="T395" s="232">
        <v>0</v>
      </c>
      <c r="U395" s="232">
        <v>0</v>
      </c>
      <c r="V395" s="232">
        <v>6.1</v>
      </c>
      <c r="W395" s="232">
        <v>0</v>
      </c>
      <c r="X395" s="232">
        <v>0</v>
      </c>
      <c r="Y395" s="232">
        <v>0</v>
      </c>
      <c r="Z395" s="232">
        <v>0</v>
      </c>
      <c r="AA395" s="232">
        <v>0</v>
      </c>
      <c r="AB395" s="232"/>
      <c r="AC395" s="232">
        <v>86.68</v>
      </c>
      <c r="AD395" s="232">
        <v>3.04</v>
      </c>
      <c r="AE395" s="232">
        <v>0</v>
      </c>
      <c r="AF395" s="232">
        <v>0</v>
      </c>
      <c r="AG395" s="232">
        <v>0</v>
      </c>
      <c r="AH395" s="232">
        <v>0</v>
      </c>
      <c r="AI395" s="232">
        <v>0</v>
      </c>
      <c r="AJ395" s="232">
        <v>0</v>
      </c>
      <c r="AK395" s="232">
        <v>0</v>
      </c>
      <c r="AL395" s="232">
        <v>0</v>
      </c>
      <c r="AM395" s="232">
        <v>0</v>
      </c>
      <c r="AN395" s="233"/>
      <c r="AO395" s="223">
        <f t="shared" si="237"/>
        <v>4.1799999999999926</v>
      </c>
      <c r="AP395" s="223">
        <f t="shared" si="237"/>
        <v>0</v>
      </c>
      <c r="AQ395" s="223">
        <f t="shared" si="237"/>
        <v>0</v>
      </c>
      <c r="AR395" s="223">
        <f t="shared" si="237"/>
        <v>0</v>
      </c>
      <c r="AS395" s="223">
        <f t="shared" si="237"/>
        <v>0</v>
      </c>
      <c r="AT395" s="223">
        <f t="shared" si="237"/>
        <v>0</v>
      </c>
      <c r="AU395" s="223">
        <f t="shared" si="236"/>
        <v>0</v>
      </c>
      <c r="AV395" s="223">
        <f t="shared" si="236"/>
        <v>0</v>
      </c>
      <c r="AW395" s="223">
        <f t="shared" si="236"/>
        <v>0</v>
      </c>
      <c r="AX395" s="223">
        <f t="shared" si="236"/>
        <v>0</v>
      </c>
      <c r="AY395" s="223">
        <f t="shared" si="236"/>
        <v>0</v>
      </c>
      <c r="AZ395" s="242"/>
      <c r="BA395" s="244">
        <f t="shared" si="239"/>
        <v>1.146736919711872</v>
      </c>
      <c r="BB395" s="244">
        <f t="shared" si="240"/>
        <v>3.8367601099758869E-2</v>
      </c>
      <c r="BC395" s="244">
        <f t="shared" si="241"/>
        <v>0</v>
      </c>
      <c r="BD395" s="244">
        <f t="shared" si="242"/>
        <v>0</v>
      </c>
      <c r="BE395" s="244">
        <f t="shared" si="243"/>
        <v>0</v>
      </c>
      <c r="BF395" s="244">
        <f t="shared" si="244"/>
        <v>0</v>
      </c>
      <c r="BG395" s="244">
        <f t="shared" si="245"/>
        <v>7.698762062780562E-2</v>
      </c>
      <c r="BH395" s="244">
        <f t="shared" si="246"/>
        <v>0</v>
      </c>
      <c r="BI395" s="244">
        <f t="shared" si="247"/>
        <v>0</v>
      </c>
      <c r="BJ395" s="244">
        <f t="shared" si="248"/>
        <v>0</v>
      </c>
      <c r="BK395" s="244">
        <f t="shared" si="249"/>
        <v>0</v>
      </c>
      <c r="BL395" s="244">
        <f t="shared" si="250"/>
        <v>0</v>
      </c>
      <c r="BM395" s="244">
        <f t="shared" si="251"/>
        <v>0</v>
      </c>
      <c r="BN395" s="244">
        <f t="shared" si="252"/>
        <v>1.0939814681997035</v>
      </c>
      <c r="BO395" s="244">
        <f t="shared" si="253"/>
        <v>3.8367601099758869E-2</v>
      </c>
      <c r="BP395" s="244">
        <f t="shared" si="254"/>
        <v>0</v>
      </c>
      <c r="BQ395" s="244">
        <f t="shared" si="255"/>
        <v>0</v>
      </c>
      <c r="BR395" s="244">
        <f t="shared" si="256"/>
        <v>0</v>
      </c>
      <c r="BS395" s="244">
        <f t="shared" si="257"/>
        <v>0</v>
      </c>
      <c r="BT395" s="244">
        <f t="shared" si="258"/>
        <v>0</v>
      </c>
      <c r="BU395" s="244">
        <f t="shared" si="259"/>
        <v>0</v>
      </c>
      <c r="BV395" s="244">
        <f t="shared" si="260"/>
        <v>0</v>
      </c>
      <c r="BW395" s="244">
        <f t="shared" si="261"/>
        <v>0</v>
      </c>
      <c r="BX395" s="244">
        <f t="shared" si="262"/>
        <v>0</v>
      </c>
      <c r="BY395" s="244"/>
      <c r="BZ395" s="244">
        <f t="shared" si="263"/>
        <v>5.2755451512168351E-2</v>
      </c>
      <c r="CA395" s="244">
        <f t="shared" si="264"/>
        <v>0</v>
      </c>
      <c r="CB395" s="244">
        <f t="shared" si="265"/>
        <v>0</v>
      </c>
      <c r="CC395" s="244">
        <f t="shared" si="266"/>
        <v>0</v>
      </c>
      <c r="CD395" s="244">
        <f t="shared" si="267"/>
        <v>0</v>
      </c>
      <c r="CE395" s="244">
        <f t="shared" si="268"/>
        <v>0</v>
      </c>
      <c r="CF395" s="244">
        <f t="shared" si="269"/>
        <v>0</v>
      </c>
      <c r="CG395" s="244">
        <f t="shared" si="270"/>
        <v>0</v>
      </c>
      <c r="CH395" s="244">
        <f t="shared" si="271"/>
        <v>0</v>
      </c>
      <c r="CI395" s="244">
        <f t="shared" si="272"/>
        <v>0</v>
      </c>
      <c r="CJ395" s="244">
        <f t="shared" si="273"/>
        <v>0</v>
      </c>
    </row>
    <row r="396" spans="1:88" ht="60">
      <c r="A396" s="222" t="s">
        <v>3643</v>
      </c>
      <c r="B396" s="232">
        <v>102500</v>
      </c>
      <c r="C396" s="232" t="s">
        <v>2572</v>
      </c>
      <c r="D396" s="232" t="s">
        <v>2573</v>
      </c>
      <c r="E396" s="232" t="s">
        <v>2574</v>
      </c>
      <c r="F396" s="232"/>
      <c r="G396" s="232">
        <v>7107</v>
      </c>
      <c r="H396" s="232" t="s">
        <v>2575</v>
      </c>
      <c r="I396" s="232" t="s">
        <v>122</v>
      </c>
      <c r="J396" s="232" t="s">
        <v>700</v>
      </c>
      <c r="K396" s="232" t="s">
        <v>2576</v>
      </c>
      <c r="L396" s="232" t="s">
        <v>2577</v>
      </c>
      <c r="M396" s="232">
        <v>2022</v>
      </c>
      <c r="N396" s="232">
        <v>4648794</v>
      </c>
      <c r="O396" s="239">
        <f t="shared" si="238"/>
        <v>2.7750970979898018E-3</v>
      </c>
      <c r="P396" s="232">
        <v>93.9</v>
      </c>
      <c r="Q396" s="232">
        <v>0</v>
      </c>
      <c r="R396" s="232">
        <v>0</v>
      </c>
      <c r="S396" s="232">
        <v>0</v>
      </c>
      <c r="T396" s="232">
        <v>0</v>
      </c>
      <c r="U396" s="232">
        <v>0</v>
      </c>
      <c r="V396" s="232">
        <v>6.1</v>
      </c>
      <c r="W396" s="232">
        <v>0</v>
      </c>
      <c r="X396" s="232">
        <v>0</v>
      </c>
      <c r="Y396" s="232">
        <v>0</v>
      </c>
      <c r="Z396" s="232">
        <v>0</v>
      </c>
      <c r="AA396" s="232">
        <v>0</v>
      </c>
      <c r="AB396" s="232"/>
      <c r="AC396" s="232">
        <v>93.9</v>
      </c>
      <c r="AD396" s="232">
        <v>0</v>
      </c>
      <c r="AE396" s="232">
        <v>0</v>
      </c>
      <c r="AF396" s="232">
        <v>0</v>
      </c>
      <c r="AG396" s="232">
        <v>0</v>
      </c>
      <c r="AH396" s="232">
        <v>0</v>
      </c>
      <c r="AI396" s="232">
        <v>0</v>
      </c>
      <c r="AJ396" s="232">
        <v>0</v>
      </c>
      <c r="AK396" s="232">
        <v>0</v>
      </c>
      <c r="AL396" s="232">
        <v>0</v>
      </c>
      <c r="AM396" s="232">
        <v>0</v>
      </c>
      <c r="AN396" s="233"/>
      <c r="AO396" s="223">
        <f t="shared" si="237"/>
        <v>0</v>
      </c>
      <c r="AP396" s="223">
        <f t="shared" si="237"/>
        <v>0</v>
      </c>
      <c r="AQ396" s="223">
        <f t="shared" si="237"/>
        <v>0</v>
      </c>
      <c r="AR396" s="223">
        <f t="shared" si="237"/>
        <v>0</v>
      </c>
      <c r="AS396" s="223">
        <f t="shared" si="237"/>
        <v>0</v>
      </c>
      <c r="AT396" s="223">
        <f t="shared" si="237"/>
        <v>0</v>
      </c>
      <c r="AU396" s="223">
        <f t="shared" si="236"/>
        <v>0</v>
      </c>
      <c r="AV396" s="223">
        <f t="shared" si="236"/>
        <v>0</v>
      </c>
      <c r="AW396" s="223">
        <f t="shared" si="236"/>
        <v>0</v>
      </c>
      <c r="AX396" s="223">
        <f t="shared" si="236"/>
        <v>0</v>
      </c>
      <c r="AY396" s="223">
        <f t="shared" si="236"/>
        <v>0</v>
      </c>
      <c r="AZ396" s="242"/>
      <c r="BA396" s="244">
        <f t="shared" si="239"/>
        <v>0.26058161750124242</v>
      </c>
      <c r="BB396" s="244">
        <f t="shared" si="240"/>
        <v>0</v>
      </c>
      <c r="BC396" s="244">
        <f t="shared" si="241"/>
        <v>0</v>
      </c>
      <c r="BD396" s="244">
        <f t="shared" si="242"/>
        <v>0</v>
      </c>
      <c r="BE396" s="244">
        <f t="shared" si="243"/>
        <v>0</v>
      </c>
      <c r="BF396" s="244">
        <f t="shared" si="244"/>
        <v>0</v>
      </c>
      <c r="BG396" s="244">
        <f t="shared" si="245"/>
        <v>1.6928092297737792E-2</v>
      </c>
      <c r="BH396" s="244">
        <f t="shared" si="246"/>
        <v>0</v>
      </c>
      <c r="BI396" s="244">
        <f t="shared" si="247"/>
        <v>0</v>
      </c>
      <c r="BJ396" s="244">
        <f t="shared" si="248"/>
        <v>0</v>
      </c>
      <c r="BK396" s="244">
        <f t="shared" si="249"/>
        <v>0</v>
      </c>
      <c r="BL396" s="244">
        <f t="shared" si="250"/>
        <v>0</v>
      </c>
      <c r="BM396" s="244">
        <f t="shared" si="251"/>
        <v>0</v>
      </c>
      <c r="BN396" s="244">
        <f t="shared" si="252"/>
        <v>0.26058161750124242</v>
      </c>
      <c r="BO396" s="244">
        <f t="shared" si="253"/>
        <v>0</v>
      </c>
      <c r="BP396" s="244">
        <f t="shared" si="254"/>
        <v>0</v>
      </c>
      <c r="BQ396" s="244">
        <f t="shared" si="255"/>
        <v>0</v>
      </c>
      <c r="BR396" s="244">
        <f t="shared" si="256"/>
        <v>0</v>
      </c>
      <c r="BS396" s="244">
        <f t="shared" si="257"/>
        <v>0</v>
      </c>
      <c r="BT396" s="244">
        <f t="shared" si="258"/>
        <v>0</v>
      </c>
      <c r="BU396" s="244">
        <f t="shared" si="259"/>
        <v>0</v>
      </c>
      <c r="BV396" s="244">
        <f t="shared" si="260"/>
        <v>0</v>
      </c>
      <c r="BW396" s="244">
        <f t="shared" si="261"/>
        <v>0</v>
      </c>
      <c r="BX396" s="244">
        <f t="shared" si="262"/>
        <v>0</v>
      </c>
      <c r="BY396" s="244"/>
      <c r="BZ396" s="244">
        <f t="shared" si="263"/>
        <v>0</v>
      </c>
      <c r="CA396" s="244">
        <f t="shared" si="264"/>
        <v>0</v>
      </c>
      <c r="CB396" s="244">
        <f t="shared" si="265"/>
        <v>0</v>
      </c>
      <c r="CC396" s="244">
        <f t="shared" si="266"/>
        <v>0</v>
      </c>
      <c r="CD396" s="244">
        <f t="shared" si="267"/>
        <v>0</v>
      </c>
      <c r="CE396" s="244">
        <f t="shared" si="268"/>
        <v>0</v>
      </c>
      <c r="CF396" s="244">
        <f t="shared" si="269"/>
        <v>0</v>
      </c>
      <c r="CG396" s="244">
        <f t="shared" si="270"/>
        <v>0</v>
      </c>
      <c r="CH396" s="244">
        <f t="shared" si="271"/>
        <v>0</v>
      </c>
      <c r="CI396" s="244">
        <f t="shared" si="272"/>
        <v>0</v>
      </c>
      <c r="CJ396" s="244">
        <f t="shared" si="273"/>
        <v>0</v>
      </c>
    </row>
    <row r="397" spans="1:88" ht="60">
      <c r="A397" s="222" t="s">
        <v>3643</v>
      </c>
      <c r="B397" s="232">
        <v>101810</v>
      </c>
      <c r="C397" s="232" t="s">
        <v>2578</v>
      </c>
      <c r="D397" s="232"/>
      <c r="E397" s="232" t="s">
        <v>2579</v>
      </c>
      <c r="F397" s="232"/>
      <c r="G397" s="232">
        <v>3922</v>
      </c>
      <c r="H397" s="232" t="s">
        <v>2580</v>
      </c>
      <c r="I397" s="232" t="s">
        <v>128</v>
      </c>
      <c r="J397" s="232" t="s">
        <v>700</v>
      </c>
      <c r="K397" s="232" t="s">
        <v>2581</v>
      </c>
      <c r="L397" s="232" t="s">
        <v>2582</v>
      </c>
      <c r="M397" s="232">
        <v>2022</v>
      </c>
      <c r="N397" s="232">
        <v>6511546</v>
      </c>
      <c r="O397" s="239">
        <f t="shared" si="238"/>
        <v>2.9454947628312807E-3</v>
      </c>
      <c r="P397" s="232">
        <v>91.62</v>
      </c>
      <c r="Q397" s="232">
        <v>2.2799999999999998</v>
      </c>
      <c r="R397" s="232">
        <v>0</v>
      </c>
      <c r="S397" s="232">
        <v>0</v>
      </c>
      <c r="T397" s="232">
        <v>0</v>
      </c>
      <c r="U397" s="232">
        <v>0</v>
      </c>
      <c r="V397" s="232">
        <v>6.1</v>
      </c>
      <c r="W397" s="232">
        <v>0</v>
      </c>
      <c r="X397" s="232">
        <v>0</v>
      </c>
      <c r="Y397" s="232">
        <v>0</v>
      </c>
      <c r="Z397" s="232">
        <v>0</v>
      </c>
      <c r="AA397" s="232">
        <v>0</v>
      </c>
      <c r="AB397" s="232"/>
      <c r="AC397" s="232">
        <v>91.62</v>
      </c>
      <c r="AD397" s="232">
        <v>2.2799999999999998</v>
      </c>
      <c r="AE397" s="232">
        <v>0</v>
      </c>
      <c r="AF397" s="232">
        <v>0</v>
      </c>
      <c r="AG397" s="232">
        <v>0</v>
      </c>
      <c r="AH397" s="232">
        <v>0</v>
      </c>
      <c r="AI397" s="232">
        <v>0</v>
      </c>
      <c r="AJ397" s="232">
        <v>0</v>
      </c>
      <c r="AK397" s="232">
        <v>0</v>
      </c>
      <c r="AL397" s="232">
        <v>0</v>
      </c>
      <c r="AM397" s="232">
        <v>0</v>
      </c>
      <c r="AN397" s="233"/>
      <c r="AO397" s="223">
        <f t="shared" si="237"/>
        <v>0</v>
      </c>
      <c r="AP397" s="223">
        <f t="shared" si="237"/>
        <v>0</v>
      </c>
      <c r="AQ397" s="223">
        <f t="shared" si="237"/>
        <v>0</v>
      </c>
      <c r="AR397" s="223">
        <f t="shared" si="237"/>
        <v>0</v>
      </c>
      <c r="AS397" s="223">
        <f t="shared" si="237"/>
        <v>0</v>
      </c>
      <c r="AT397" s="223">
        <f t="shared" si="237"/>
        <v>0</v>
      </c>
      <c r="AU397" s="223">
        <f t="shared" si="236"/>
        <v>0</v>
      </c>
      <c r="AV397" s="223">
        <f t="shared" si="236"/>
        <v>0</v>
      </c>
      <c r="AW397" s="223">
        <f t="shared" si="236"/>
        <v>0</v>
      </c>
      <c r="AX397" s="223">
        <f t="shared" si="236"/>
        <v>0</v>
      </c>
      <c r="AY397" s="223">
        <f t="shared" si="236"/>
        <v>0</v>
      </c>
      <c r="AZ397" s="242"/>
      <c r="BA397" s="244">
        <f t="shared" si="239"/>
        <v>0.26986623017060196</v>
      </c>
      <c r="BB397" s="244">
        <f t="shared" si="240"/>
        <v>6.7157280592553192E-3</v>
      </c>
      <c r="BC397" s="244">
        <f t="shared" si="241"/>
        <v>0</v>
      </c>
      <c r="BD397" s="244">
        <f t="shared" si="242"/>
        <v>0</v>
      </c>
      <c r="BE397" s="244">
        <f t="shared" si="243"/>
        <v>0</v>
      </c>
      <c r="BF397" s="244">
        <f t="shared" si="244"/>
        <v>0</v>
      </c>
      <c r="BG397" s="244">
        <f t="shared" si="245"/>
        <v>1.796751805327081E-2</v>
      </c>
      <c r="BH397" s="244">
        <f t="shared" si="246"/>
        <v>0</v>
      </c>
      <c r="BI397" s="244">
        <f t="shared" si="247"/>
        <v>0</v>
      </c>
      <c r="BJ397" s="244">
        <f t="shared" si="248"/>
        <v>0</v>
      </c>
      <c r="BK397" s="244">
        <f t="shared" si="249"/>
        <v>0</v>
      </c>
      <c r="BL397" s="244">
        <f t="shared" si="250"/>
        <v>0</v>
      </c>
      <c r="BM397" s="244">
        <f t="shared" si="251"/>
        <v>0</v>
      </c>
      <c r="BN397" s="244">
        <f t="shared" si="252"/>
        <v>0.26986623017060196</v>
      </c>
      <c r="BO397" s="244">
        <f t="shared" si="253"/>
        <v>6.7157280592553192E-3</v>
      </c>
      <c r="BP397" s="244">
        <f t="shared" si="254"/>
        <v>0</v>
      </c>
      <c r="BQ397" s="244">
        <f t="shared" si="255"/>
        <v>0</v>
      </c>
      <c r="BR397" s="244">
        <f t="shared" si="256"/>
        <v>0</v>
      </c>
      <c r="BS397" s="244">
        <f t="shared" si="257"/>
        <v>0</v>
      </c>
      <c r="BT397" s="244">
        <f t="shared" si="258"/>
        <v>0</v>
      </c>
      <c r="BU397" s="244">
        <f t="shared" si="259"/>
        <v>0</v>
      </c>
      <c r="BV397" s="244">
        <f t="shared" si="260"/>
        <v>0</v>
      </c>
      <c r="BW397" s="244">
        <f t="shared" si="261"/>
        <v>0</v>
      </c>
      <c r="BX397" s="244">
        <f t="shared" si="262"/>
        <v>0</v>
      </c>
      <c r="BY397" s="244"/>
      <c r="BZ397" s="244">
        <f t="shared" si="263"/>
        <v>0</v>
      </c>
      <c r="CA397" s="244">
        <f t="shared" si="264"/>
        <v>0</v>
      </c>
      <c r="CB397" s="244">
        <f t="shared" si="265"/>
        <v>0</v>
      </c>
      <c r="CC397" s="244">
        <f t="shared" si="266"/>
        <v>0</v>
      </c>
      <c r="CD397" s="244">
        <f t="shared" si="267"/>
        <v>0</v>
      </c>
      <c r="CE397" s="244">
        <f t="shared" si="268"/>
        <v>0</v>
      </c>
      <c r="CF397" s="244">
        <f t="shared" si="269"/>
        <v>0</v>
      </c>
      <c r="CG397" s="244">
        <f t="shared" si="270"/>
        <v>0</v>
      </c>
      <c r="CH397" s="244">
        <f t="shared" si="271"/>
        <v>0</v>
      </c>
      <c r="CI397" s="244">
        <f t="shared" si="272"/>
        <v>0</v>
      </c>
      <c r="CJ397" s="244">
        <f t="shared" si="273"/>
        <v>0</v>
      </c>
    </row>
    <row r="398" spans="1:88" ht="90">
      <c r="A398" s="222" t="s">
        <v>3643</v>
      </c>
      <c r="B398" s="232">
        <v>101540</v>
      </c>
      <c r="C398" s="232" t="s">
        <v>2583</v>
      </c>
      <c r="D398" s="232" t="s">
        <v>2584</v>
      </c>
      <c r="E398" s="232" t="s">
        <v>2585</v>
      </c>
      <c r="F398" s="232"/>
      <c r="G398" s="232">
        <v>9507</v>
      </c>
      <c r="H398" s="232" t="s">
        <v>2586</v>
      </c>
      <c r="I398" s="232" t="s">
        <v>126</v>
      </c>
      <c r="J398" s="232" t="s">
        <v>700</v>
      </c>
      <c r="K398" s="232" t="s">
        <v>2587</v>
      </c>
      <c r="L398" s="232" t="s">
        <v>2588</v>
      </c>
      <c r="M398" s="232">
        <v>2022</v>
      </c>
      <c r="N398" s="232">
        <v>8026281</v>
      </c>
      <c r="O398" s="239">
        <f t="shared" si="238"/>
        <v>4.9000961989031141E-3</v>
      </c>
      <c r="P398" s="232">
        <v>65.099999999999994</v>
      </c>
      <c r="Q398" s="232">
        <v>1.7</v>
      </c>
      <c r="R398" s="232">
        <v>0</v>
      </c>
      <c r="S398" s="232">
        <v>0</v>
      </c>
      <c r="T398" s="232">
        <v>1.8</v>
      </c>
      <c r="U398" s="232">
        <v>0</v>
      </c>
      <c r="V398" s="232">
        <v>6.1</v>
      </c>
      <c r="W398" s="232">
        <v>25.3</v>
      </c>
      <c r="X398" s="232">
        <v>0</v>
      </c>
      <c r="Y398" s="232">
        <v>0</v>
      </c>
      <c r="Z398" s="232">
        <v>0</v>
      </c>
      <c r="AA398" s="232">
        <v>0</v>
      </c>
      <c r="AB398" s="232"/>
      <c r="AC398" s="232">
        <v>65.099999999999994</v>
      </c>
      <c r="AD398" s="232">
        <v>1.7</v>
      </c>
      <c r="AE398" s="232">
        <v>0</v>
      </c>
      <c r="AF398" s="232">
        <v>0</v>
      </c>
      <c r="AG398" s="232">
        <v>1.8</v>
      </c>
      <c r="AH398" s="232">
        <v>0</v>
      </c>
      <c r="AI398" s="232">
        <v>25.3</v>
      </c>
      <c r="AJ398" s="232">
        <v>0</v>
      </c>
      <c r="AK398" s="232">
        <v>0</v>
      </c>
      <c r="AL398" s="232">
        <v>0</v>
      </c>
      <c r="AM398" s="232">
        <v>0</v>
      </c>
      <c r="AN398" s="233"/>
      <c r="AO398" s="223">
        <f t="shared" si="237"/>
        <v>0</v>
      </c>
      <c r="AP398" s="223">
        <f t="shared" si="237"/>
        <v>0</v>
      </c>
      <c r="AQ398" s="223">
        <f t="shared" si="237"/>
        <v>0</v>
      </c>
      <c r="AR398" s="223">
        <f t="shared" si="237"/>
        <v>0</v>
      </c>
      <c r="AS398" s="223">
        <f t="shared" si="237"/>
        <v>0</v>
      </c>
      <c r="AT398" s="223">
        <f t="shared" si="237"/>
        <v>0</v>
      </c>
      <c r="AU398" s="223">
        <f t="shared" si="236"/>
        <v>0</v>
      </c>
      <c r="AV398" s="223">
        <f t="shared" si="236"/>
        <v>0</v>
      </c>
      <c r="AW398" s="223">
        <f t="shared" si="236"/>
        <v>0</v>
      </c>
      <c r="AX398" s="223">
        <f t="shared" si="236"/>
        <v>0</v>
      </c>
      <c r="AY398" s="223">
        <f t="shared" si="236"/>
        <v>0</v>
      </c>
      <c r="AZ398" s="242"/>
      <c r="BA398" s="244">
        <f t="shared" si="239"/>
        <v>0.3189962625485927</v>
      </c>
      <c r="BB398" s="244">
        <f t="shared" si="240"/>
        <v>8.3301635381352931E-3</v>
      </c>
      <c r="BC398" s="244">
        <f t="shared" si="241"/>
        <v>0</v>
      </c>
      <c r="BD398" s="244">
        <f t="shared" si="242"/>
        <v>0</v>
      </c>
      <c r="BE398" s="244">
        <f t="shared" si="243"/>
        <v>8.8201731580256054E-3</v>
      </c>
      <c r="BF398" s="244">
        <f t="shared" si="244"/>
        <v>0</v>
      </c>
      <c r="BG398" s="244">
        <f t="shared" si="245"/>
        <v>2.9890586813308993E-2</v>
      </c>
      <c r="BH398" s="244">
        <f t="shared" si="246"/>
        <v>0.12397243383224879</v>
      </c>
      <c r="BI398" s="244">
        <f t="shared" si="247"/>
        <v>0</v>
      </c>
      <c r="BJ398" s="244">
        <f t="shared" si="248"/>
        <v>0</v>
      </c>
      <c r="BK398" s="244">
        <f t="shared" si="249"/>
        <v>0</v>
      </c>
      <c r="BL398" s="244">
        <f t="shared" si="250"/>
        <v>0</v>
      </c>
      <c r="BM398" s="244">
        <f t="shared" si="251"/>
        <v>0</v>
      </c>
      <c r="BN398" s="244">
        <f t="shared" si="252"/>
        <v>0.3189962625485927</v>
      </c>
      <c r="BO398" s="244">
        <f t="shared" si="253"/>
        <v>8.3301635381352931E-3</v>
      </c>
      <c r="BP398" s="244">
        <f t="shared" si="254"/>
        <v>0</v>
      </c>
      <c r="BQ398" s="244">
        <f t="shared" si="255"/>
        <v>0</v>
      </c>
      <c r="BR398" s="244">
        <f t="shared" si="256"/>
        <v>8.8201731580256054E-3</v>
      </c>
      <c r="BS398" s="244">
        <f t="shared" si="257"/>
        <v>0</v>
      </c>
      <c r="BT398" s="244">
        <f t="shared" si="258"/>
        <v>0.12397243383224879</v>
      </c>
      <c r="BU398" s="244">
        <f t="shared" si="259"/>
        <v>0</v>
      </c>
      <c r="BV398" s="244">
        <f t="shared" si="260"/>
        <v>0</v>
      </c>
      <c r="BW398" s="244">
        <f t="shared" si="261"/>
        <v>0</v>
      </c>
      <c r="BX398" s="244">
        <f t="shared" si="262"/>
        <v>0</v>
      </c>
      <c r="BY398" s="244"/>
      <c r="BZ398" s="244">
        <f t="shared" si="263"/>
        <v>0</v>
      </c>
      <c r="CA398" s="244">
        <f t="shared" si="264"/>
        <v>0</v>
      </c>
      <c r="CB398" s="244">
        <f t="shared" si="265"/>
        <v>0</v>
      </c>
      <c r="CC398" s="244">
        <f t="shared" si="266"/>
        <v>0</v>
      </c>
      <c r="CD398" s="244">
        <f t="shared" si="267"/>
        <v>0</v>
      </c>
      <c r="CE398" s="244">
        <f t="shared" si="268"/>
        <v>0</v>
      </c>
      <c r="CF398" s="244">
        <f t="shared" si="269"/>
        <v>0</v>
      </c>
      <c r="CG398" s="244">
        <f t="shared" si="270"/>
        <v>0</v>
      </c>
      <c r="CH398" s="244">
        <f t="shared" si="271"/>
        <v>0</v>
      </c>
      <c r="CI398" s="244">
        <f t="shared" si="272"/>
        <v>0</v>
      </c>
      <c r="CJ398" s="244">
        <f t="shared" si="273"/>
        <v>0</v>
      </c>
    </row>
    <row r="399" spans="1:88" ht="105">
      <c r="A399" s="222" t="s">
        <v>3643</v>
      </c>
      <c r="B399" s="232">
        <v>141275</v>
      </c>
      <c r="C399" s="232" t="s">
        <v>2589</v>
      </c>
      <c r="D399" s="232"/>
      <c r="E399" s="232" t="s">
        <v>2590</v>
      </c>
      <c r="F399" s="232"/>
      <c r="G399" s="232">
        <v>7453</v>
      </c>
      <c r="H399" s="232" t="s">
        <v>2591</v>
      </c>
      <c r="I399" s="232" t="s">
        <v>122</v>
      </c>
      <c r="J399" s="232" t="s">
        <v>700</v>
      </c>
      <c r="K399" s="232" t="s">
        <v>2592</v>
      </c>
      <c r="L399" s="232" t="s">
        <v>2593</v>
      </c>
      <c r="M399" s="232">
        <v>2022</v>
      </c>
      <c r="N399" s="232">
        <v>24768963</v>
      </c>
      <c r="O399" s="239">
        <f t="shared" si="238"/>
        <v>1.4785829903737781E-2</v>
      </c>
      <c r="P399" s="232">
        <v>4.2</v>
      </c>
      <c r="Q399" s="232">
        <v>0.1</v>
      </c>
      <c r="R399" s="232">
        <v>0</v>
      </c>
      <c r="S399" s="232">
        <v>0</v>
      </c>
      <c r="T399" s="232">
        <v>0</v>
      </c>
      <c r="U399" s="232">
        <v>0</v>
      </c>
      <c r="V399" s="232">
        <v>6.1</v>
      </c>
      <c r="W399" s="232">
        <v>89.6</v>
      </c>
      <c r="X399" s="232">
        <v>0</v>
      </c>
      <c r="Y399" s="232">
        <v>0</v>
      </c>
      <c r="Z399" s="232">
        <v>0</v>
      </c>
      <c r="AA399" s="232">
        <v>0</v>
      </c>
      <c r="AB399" s="232"/>
      <c r="AC399" s="232">
        <v>4.2</v>
      </c>
      <c r="AD399" s="232">
        <v>0.1</v>
      </c>
      <c r="AE399" s="232">
        <v>0</v>
      </c>
      <c r="AF399" s="232">
        <v>0</v>
      </c>
      <c r="AG399" s="232">
        <v>0</v>
      </c>
      <c r="AH399" s="232">
        <v>0</v>
      </c>
      <c r="AI399" s="232">
        <v>89.6</v>
      </c>
      <c r="AJ399" s="232">
        <v>0</v>
      </c>
      <c r="AK399" s="232">
        <v>0</v>
      </c>
      <c r="AL399" s="232">
        <v>0</v>
      </c>
      <c r="AM399" s="232">
        <v>0</v>
      </c>
      <c r="AN399" s="233"/>
      <c r="AO399" s="223">
        <f t="shared" si="237"/>
        <v>0</v>
      </c>
      <c r="AP399" s="223">
        <f t="shared" si="237"/>
        <v>0</v>
      </c>
      <c r="AQ399" s="223">
        <f t="shared" si="237"/>
        <v>0</v>
      </c>
      <c r="AR399" s="223">
        <f t="shared" si="237"/>
        <v>0</v>
      </c>
      <c r="AS399" s="223">
        <f t="shared" si="237"/>
        <v>0</v>
      </c>
      <c r="AT399" s="223">
        <f t="shared" si="237"/>
        <v>0</v>
      </c>
      <c r="AU399" s="223">
        <f t="shared" si="236"/>
        <v>0</v>
      </c>
      <c r="AV399" s="223">
        <f t="shared" si="236"/>
        <v>0</v>
      </c>
      <c r="AW399" s="223">
        <f t="shared" si="236"/>
        <v>0</v>
      </c>
      <c r="AX399" s="223">
        <f t="shared" si="236"/>
        <v>0</v>
      </c>
      <c r="AY399" s="223">
        <f t="shared" si="236"/>
        <v>0</v>
      </c>
      <c r="AZ399" s="242"/>
      <c r="BA399" s="244">
        <f t="shared" si="239"/>
        <v>6.2100485595698682E-2</v>
      </c>
      <c r="BB399" s="244">
        <f t="shared" si="240"/>
        <v>1.4785829903737782E-3</v>
      </c>
      <c r="BC399" s="244">
        <f t="shared" si="241"/>
        <v>0</v>
      </c>
      <c r="BD399" s="244">
        <f t="shared" si="242"/>
        <v>0</v>
      </c>
      <c r="BE399" s="244">
        <f t="shared" si="243"/>
        <v>0</v>
      </c>
      <c r="BF399" s="244">
        <f t="shared" si="244"/>
        <v>0</v>
      </c>
      <c r="BG399" s="244">
        <f t="shared" si="245"/>
        <v>9.0193562412800465E-2</v>
      </c>
      <c r="BH399" s="244">
        <f t="shared" si="246"/>
        <v>1.3248103593749052</v>
      </c>
      <c r="BI399" s="244">
        <f t="shared" si="247"/>
        <v>0</v>
      </c>
      <c r="BJ399" s="244">
        <f t="shared" si="248"/>
        <v>0</v>
      </c>
      <c r="BK399" s="244">
        <f t="shared" si="249"/>
        <v>0</v>
      </c>
      <c r="BL399" s="244">
        <f t="shared" si="250"/>
        <v>0</v>
      </c>
      <c r="BM399" s="244">
        <f t="shared" si="251"/>
        <v>0</v>
      </c>
      <c r="BN399" s="244">
        <f t="shared" si="252"/>
        <v>6.2100485595698682E-2</v>
      </c>
      <c r="BO399" s="244">
        <f t="shared" si="253"/>
        <v>1.4785829903737782E-3</v>
      </c>
      <c r="BP399" s="244">
        <f t="shared" si="254"/>
        <v>0</v>
      </c>
      <c r="BQ399" s="244">
        <f t="shared" si="255"/>
        <v>0</v>
      </c>
      <c r="BR399" s="244">
        <f t="shared" si="256"/>
        <v>0</v>
      </c>
      <c r="BS399" s="244">
        <f t="shared" si="257"/>
        <v>0</v>
      </c>
      <c r="BT399" s="244">
        <f t="shared" si="258"/>
        <v>1.3248103593749052</v>
      </c>
      <c r="BU399" s="244">
        <f t="shared" si="259"/>
        <v>0</v>
      </c>
      <c r="BV399" s="244">
        <f t="shared" si="260"/>
        <v>0</v>
      </c>
      <c r="BW399" s="244">
        <f t="shared" si="261"/>
        <v>0</v>
      </c>
      <c r="BX399" s="244">
        <f t="shared" si="262"/>
        <v>0</v>
      </c>
      <c r="BY399" s="244"/>
      <c r="BZ399" s="244">
        <f t="shared" si="263"/>
        <v>0</v>
      </c>
      <c r="CA399" s="244">
        <f t="shared" si="264"/>
        <v>0</v>
      </c>
      <c r="CB399" s="244">
        <f t="shared" si="265"/>
        <v>0</v>
      </c>
      <c r="CC399" s="244">
        <f t="shared" si="266"/>
        <v>0</v>
      </c>
      <c r="CD399" s="244">
        <f t="shared" si="267"/>
        <v>0</v>
      </c>
      <c r="CE399" s="244">
        <f t="shared" si="268"/>
        <v>0</v>
      </c>
      <c r="CF399" s="244">
        <f t="shared" si="269"/>
        <v>0</v>
      </c>
      <c r="CG399" s="244">
        <f t="shared" si="270"/>
        <v>0</v>
      </c>
      <c r="CH399" s="244">
        <f t="shared" si="271"/>
        <v>0</v>
      </c>
      <c r="CI399" s="244">
        <f t="shared" si="272"/>
        <v>0</v>
      </c>
      <c r="CJ399" s="244">
        <f t="shared" si="273"/>
        <v>0</v>
      </c>
    </row>
    <row r="400" spans="1:88" ht="60">
      <c r="A400" s="222" t="s">
        <v>3643</v>
      </c>
      <c r="B400" s="232">
        <v>101859</v>
      </c>
      <c r="C400" s="232" t="s">
        <v>2594</v>
      </c>
      <c r="D400" s="232"/>
      <c r="E400" s="232" t="s">
        <v>2595</v>
      </c>
      <c r="F400" s="232"/>
      <c r="G400" s="232">
        <v>3929</v>
      </c>
      <c r="H400" s="232" t="s">
        <v>2596</v>
      </c>
      <c r="I400" s="232" t="s">
        <v>128</v>
      </c>
      <c r="J400" s="232" t="s">
        <v>700</v>
      </c>
      <c r="K400" s="232" t="s">
        <v>2597</v>
      </c>
      <c r="L400" s="232" t="s">
        <v>2598</v>
      </c>
      <c r="M400" s="232">
        <v>2022</v>
      </c>
      <c r="N400" s="232">
        <v>5236666</v>
      </c>
      <c r="O400" s="239">
        <f t="shared" si="238"/>
        <v>2.3688033959518417E-3</v>
      </c>
      <c r="P400" s="232">
        <v>93.9</v>
      </c>
      <c r="Q400" s="232">
        <v>0</v>
      </c>
      <c r="R400" s="232">
        <v>0</v>
      </c>
      <c r="S400" s="232">
        <v>0</v>
      </c>
      <c r="T400" s="232">
        <v>0</v>
      </c>
      <c r="U400" s="232">
        <v>0</v>
      </c>
      <c r="V400" s="232">
        <v>6.1</v>
      </c>
      <c r="W400" s="232">
        <v>0</v>
      </c>
      <c r="X400" s="232">
        <v>0</v>
      </c>
      <c r="Y400" s="232">
        <v>0</v>
      </c>
      <c r="Z400" s="232">
        <v>0</v>
      </c>
      <c r="AA400" s="232">
        <v>0</v>
      </c>
      <c r="AB400" s="232"/>
      <c r="AC400" s="232">
        <v>93.9</v>
      </c>
      <c r="AD400" s="232">
        <v>0</v>
      </c>
      <c r="AE400" s="232">
        <v>0</v>
      </c>
      <c r="AF400" s="232">
        <v>0</v>
      </c>
      <c r="AG400" s="232">
        <v>0</v>
      </c>
      <c r="AH400" s="232">
        <v>0</v>
      </c>
      <c r="AI400" s="232">
        <v>0</v>
      </c>
      <c r="AJ400" s="232">
        <v>0</v>
      </c>
      <c r="AK400" s="232">
        <v>0</v>
      </c>
      <c r="AL400" s="232">
        <v>0</v>
      </c>
      <c r="AM400" s="232">
        <v>0</v>
      </c>
      <c r="AN400" s="233"/>
      <c r="AO400" s="223">
        <f t="shared" si="237"/>
        <v>0</v>
      </c>
      <c r="AP400" s="223">
        <f t="shared" si="237"/>
        <v>0</v>
      </c>
      <c r="AQ400" s="223">
        <f t="shared" si="237"/>
        <v>0</v>
      </c>
      <c r="AR400" s="223">
        <f t="shared" si="237"/>
        <v>0</v>
      </c>
      <c r="AS400" s="223">
        <f t="shared" si="237"/>
        <v>0</v>
      </c>
      <c r="AT400" s="223">
        <f t="shared" si="237"/>
        <v>0</v>
      </c>
      <c r="AU400" s="223">
        <f t="shared" si="236"/>
        <v>0</v>
      </c>
      <c r="AV400" s="223">
        <f t="shared" si="236"/>
        <v>0</v>
      </c>
      <c r="AW400" s="223">
        <f t="shared" si="236"/>
        <v>0</v>
      </c>
      <c r="AX400" s="223">
        <f t="shared" si="236"/>
        <v>0</v>
      </c>
      <c r="AY400" s="223">
        <f t="shared" si="236"/>
        <v>0</v>
      </c>
      <c r="AZ400" s="242"/>
      <c r="BA400" s="244">
        <f t="shared" si="239"/>
        <v>0.22243063887987793</v>
      </c>
      <c r="BB400" s="244">
        <f t="shared" si="240"/>
        <v>0</v>
      </c>
      <c r="BC400" s="244">
        <f t="shared" si="241"/>
        <v>0</v>
      </c>
      <c r="BD400" s="244">
        <f t="shared" si="242"/>
        <v>0</v>
      </c>
      <c r="BE400" s="244">
        <f t="shared" si="243"/>
        <v>0</v>
      </c>
      <c r="BF400" s="244">
        <f t="shared" si="244"/>
        <v>0</v>
      </c>
      <c r="BG400" s="244">
        <f t="shared" si="245"/>
        <v>1.4449700715306234E-2</v>
      </c>
      <c r="BH400" s="244">
        <f t="shared" si="246"/>
        <v>0</v>
      </c>
      <c r="BI400" s="244">
        <f t="shared" si="247"/>
        <v>0</v>
      </c>
      <c r="BJ400" s="244">
        <f t="shared" si="248"/>
        <v>0</v>
      </c>
      <c r="BK400" s="244">
        <f t="shared" si="249"/>
        <v>0</v>
      </c>
      <c r="BL400" s="244">
        <f t="shared" si="250"/>
        <v>0</v>
      </c>
      <c r="BM400" s="244">
        <f t="shared" si="251"/>
        <v>0</v>
      </c>
      <c r="BN400" s="244">
        <f t="shared" si="252"/>
        <v>0.22243063887987793</v>
      </c>
      <c r="BO400" s="244">
        <f t="shared" si="253"/>
        <v>0</v>
      </c>
      <c r="BP400" s="244">
        <f t="shared" si="254"/>
        <v>0</v>
      </c>
      <c r="BQ400" s="244">
        <f t="shared" si="255"/>
        <v>0</v>
      </c>
      <c r="BR400" s="244">
        <f t="shared" si="256"/>
        <v>0</v>
      </c>
      <c r="BS400" s="244">
        <f t="shared" si="257"/>
        <v>0</v>
      </c>
      <c r="BT400" s="244">
        <f t="shared" si="258"/>
        <v>0</v>
      </c>
      <c r="BU400" s="244">
        <f t="shared" si="259"/>
        <v>0</v>
      </c>
      <c r="BV400" s="244">
        <f t="shared" si="260"/>
        <v>0</v>
      </c>
      <c r="BW400" s="244">
        <f t="shared" si="261"/>
        <v>0</v>
      </c>
      <c r="BX400" s="244">
        <f t="shared" si="262"/>
        <v>0</v>
      </c>
      <c r="BY400" s="244"/>
      <c r="BZ400" s="244">
        <f t="shared" si="263"/>
        <v>0</v>
      </c>
      <c r="CA400" s="244">
        <f t="shared" si="264"/>
        <v>0</v>
      </c>
      <c r="CB400" s="244">
        <f t="shared" si="265"/>
        <v>0</v>
      </c>
      <c r="CC400" s="244">
        <f t="shared" si="266"/>
        <v>0</v>
      </c>
      <c r="CD400" s="244">
        <f t="shared" si="267"/>
        <v>0</v>
      </c>
      <c r="CE400" s="244">
        <f t="shared" si="268"/>
        <v>0</v>
      </c>
      <c r="CF400" s="244">
        <f t="shared" si="269"/>
        <v>0</v>
      </c>
      <c r="CG400" s="244">
        <f t="shared" si="270"/>
        <v>0</v>
      </c>
      <c r="CH400" s="244">
        <f t="shared" si="271"/>
        <v>0</v>
      </c>
      <c r="CI400" s="244">
        <f t="shared" si="272"/>
        <v>0</v>
      </c>
      <c r="CJ400" s="244">
        <f t="shared" si="273"/>
        <v>0</v>
      </c>
    </row>
    <row r="401" spans="1:88" ht="60">
      <c r="A401" s="222" t="s">
        <v>3643</v>
      </c>
      <c r="B401" s="232">
        <v>102257</v>
      </c>
      <c r="C401" s="232" t="s">
        <v>2599</v>
      </c>
      <c r="D401" s="232"/>
      <c r="E401" s="232" t="s">
        <v>2600</v>
      </c>
      <c r="F401" s="232"/>
      <c r="G401" s="232">
        <v>7430</v>
      </c>
      <c r="H401" s="232" t="s">
        <v>2601</v>
      </c>
      <c r="I401" s="232" t="s">
        <v>122</v>
      </c>
      <c r="J401" s="232" t="s">
        <v>700</v>
      </c>
      <c r="K401" s="232" t="s">
        <v>2602</v>
      </c>
      <c r="L401" s="232" t="s">
        <v>2603</v>
      </c>
      <c r="M401" s="232">
        <v>2022</v>
      </c>
      <c r="N401" s="232">
        <v>17671099</v>
      </c>
      <c r="O401" s="239">
        <f t="shared" si="238"/>
        <v>1.0548760722284207E-2</v>
      </c>
      <c r="P401" s="232">
        <v>37.590000000000003</v>
      </c>
      <c r="Q401" s="232">
        <v>0.14000000000000001</v>
      </c>
      <c r="R401" s="232">
        <v>0</v>
      </c>
      <c r="S401" s="232">
        <v>0</v>
      </c>
      <c r="T401" s="232">
        <v>0</v>
      </c>
      <c r="U401" s="232">
        <v>0</v>
      </c>
      <c r="V401" s="232">
        <v>6.1</v>
      </c>
      <c r="W401" s="232">
        <v>32.25</v>
      </c>
      <c r="X401" s="232">
        <v>0</v>
      </c>
      <c r="Y401" s="232">
        <v>23.92</v>
      </c>
      <c r="Z401" s="232">
        <v>0</v>
      </c>
      <c r="AA401" s="232">
        <v>0</v>
      </c>
      <c r="AB401" s="232"/>
      <c r="AC401" s="232">
        <v>34.93</v>
      </c>
      <c r="AD401" s="232">
        <v>0.14000000000000001</v>
      </c>
      <c r="AE401" s="232">
        <v>0</v>
      </c>
      <c r="AF401" s="232">
        <v>0</v>
      </c>
      <c r="AG401" s="232">
        <v>0</v>
      </c>
      <c r="AH401" s="232">
        <v>0</v>
      </c>
      <c r="AI401" s="232">
        <v>32.25</v>
      </c>
      <c r="AJ401" s="232">
        <v>0</v>
      </c>
      <c r="AK401" s="232">
        <v>3.19</v>
      </c>
      <c r="AL401" s="232">
        <v>0</v>
      </c>
      <c r="AM401" s="232">
        <v>0</v>
      </c>
      <c r="AN401" s="233"/>
      <c r="AO401" s="223">
        <f t="shared" si="237"/>
        <v>2.6600000000000037</v>
      </c>
      <c r="AP401" s="223">
        <f t="shared" si="237"/>
        <v>0</v>
      </c>
      <c r="AQ401" s="223">
        <f t="shared" si="237"/>
        <v>0</v>
      </c>
      <c r="AR401" s="223">
        <f t="shared" si="237"/>
        <v>0</v>
      </c>
      <c r="AS401" s="223">
        <f t="shared" si="237"/>
        <v>0</v>
      </c>
      <c r="AT401" s="223">
        <f t="shared" si="237"/>
        <v>0</v>
      </c>
      <c r="AU401" s="223">
        <f t="shared" si="236"/>
        <v>0</v>
      </c>
      <c r="AV401" s="223">
        <f t="shared" si="236"/>
        <v>0</v>
      </c>
      <c r="AW401" s="223">
        <f t="shared" si="236"/>
        <v>20.73</v>
      </c>
      <c r="AX401" s="223">
        <f t="shared" si="236"/>
        <v>0</v>
      </c>
      <c r="AY401" s="223">
        <f t="shared" si="236"/>
        <v>0</v>
      </c>
      <c r="AZ401" s="242"/>
      <c r="BA401" s="244">
        <f t="shared" si="239"/>
        <v>0.39652791555066336</v>
      </c>
      <c r="BB401" s="244">
        <f t="shared" si="240"/>
        <v>1.4768265011197892E-3</v>
      </c>
      <c r="BC401" s="244">
        <f t="shared" si="241"/>
        <v>0</v>
      </c>
      <c r="BD401" s="244">
        <f t="shared" si="242"/>
        <v>0</v>
      </c>
      <c r="BE401" s="244">
        <f t="shared" si="243"/>
        <v>0</v>
      </c>
      <c r="BF401" s="244">
        <f t="shared" si="244"/>
        <v>0</v>
      </c>
      <c r="BG401" s="244">
        <f t="shared" si="245"/>
        <v>6.4347440405933654E-2</v>
      </c>
      <c r="BH401" s="244">
        <f t="shared" si="246"/>
        <v>0.3401975332936657</v>
      </c>
      <c r="BI401" s="244">
        <f t="shared" si="247"/>
        <v>0</v>
      </c>
      <c r="BJ401" s="244">
        <f t="shared" si="248"/>
        <v>0.25232635647703827</v>
      </c>
      <c r="BK401" s="244">
        <f t="shared" si="249"/>
        <v>0</v>
      </c>
      <c r="BL401" s="244">
        <f t="shared" si="250"/>
        <v>0</v>
      </c>
      <c r="BM401" s="244">
        <f t="shared" si="251"/>
        <v>0</v>
      </c>
      <c r="BN401" s="244">
        <f t="shared" si="252"/>
        <v>0.36846821202938734</v>
      </c>
      <c r="BO401" s="244">
        <f t="shared" si="253"/>
        <v>1.4768265011197892E-3</v>
      </c>
      <c r="BP401" s="244">
        <f t="shared" si="254"/>
        <v>0</v>
      </c>
      <c r="BQ401" s="244">
        <f t="shared" si="255"/>
        <v>0</v>
      </c>
      <c r="BR401" s="244">
        <f t="shared" si="256"/>
        <v>0</v>
      </c>
      <c r="BS401" s="244">
        <f t="shared" si="257"/>
        <v>0</v>
      </c>
      <c r="BT401" s="244">
        <f t="shared" si="258"/>
        <v>0.3401975332936657</v>
      </c>
      <c r="BU401" s="244">
        <f t="shared" si="259"/>
        <v>0</v>
      </c>
      <c r="BV401" s="244">
        <f t="shared" si="260"/>
        <v>3.3650546704086619E-2</v>
      </c>
      <c r="BW401" s="244">
        <f t="shared" si="261"/>
        <v>0</v>
      </c>
      <c r="BX401" s="244">
        <f t="shared" si="262"/>
        <v>0</v>
      </c>
      <c r="BY401" s="244"/>
      <c r="BZ401" s="244">
        <f t="shared" si="263"/>
        <v>2.8059703521276031E-2</v>
      </c>
      <c r="CA401" s="244">
        <f t="shared" si="264"/>
        <v>0</v>
      </c>
      <c r="CB401" s="244">
        <f t="shared" si="265"/>
        <v>0</v>
      </c>
      <c r="CC401" s="244">
        <f t="shared" si="266"/>
        <v>0</v>
      </c>
      <c r="CD401" s="244">
        <f t="shared" si="267"/>
        <v>0</v>
      </c>
      <c r="CE401" s="244">
        <f t="shared" si="268"/>
        <v>0</v>
      </c>
      <c r="CF401" s="244">
        <f t="shared" si="269"/>
        <v>0</v>
      </c>
      <c r="CG401" s="244">
        <f t="shared" si="270"/>
        <v>0</v>
      </c>
      <c r="CH401" s="244">
        <f t="shared" si="271"/>
        <v>0.21867580977295162</v>
      </c>
      <c r="CI401" s="244">
        <f t="shared" si="272"/>
        <v>0</v>
      </c>
      <c r="CJ401" s="244">
        <f t="shared" si="273"/>
        <v>0</v>
      </c>
    </row>
    <row r="402" spans="1:88" ht="60">
      <c r="A402" s="222" t="s">
        <v>3643</v>
      </c>
      <c r="B402" s="232">
        <v>101241</v>
      </c>
      <c r="C402" s="232" t="s">
        <v>2604</v>
      </c>
      <c r="D402" s="232" t="s">
        <v>2605</v>
      </c>
      <c r="E402" s="232" t="s">
        <v>1829</v>
      </c>
      <c r="F402" s="232"/>
      <c r="G402" s="232">
        <v>8532</v>
      </c>
      <c r="H402" s="232" t="s">
        <v>2606</v>
      </c>
      <c r="I402" s="232" t="s">
        <v>126</v>
      </c>
      <c r="J402" s="232" t="s">
        <v>700</v>
      </c>
      <c r="K402" s="232" t="s">
        <v>2607</v>
      </c>
      <c r="L402" s="232" t="s">
        <v>2608</v>
      </c>
      <c r="M402" s="232">
        <v>2022</v>
      </c>
      <c r="N402" s="232">
        <v>6791209</v>
      </c>
      <c r="O402" s="239">
        <f t="shared" si="238"/>
        <v>4.1460767953248358E-3</v>
      </c>
      <c r="P402" s="232">
        <v>84.06</v>
      </c>
      <c r="Q402" s="232">
        <v>8.9600000000000009</v>
      </c>
      <c r="R402" s="232">
        <v>0</v>
      </c>
      <c r="S402" s="232">
        <v>0.02</v>
      </c>
      <c r="T402" s="232">
        <v>0.86</v>
      </c>
      <c r="U402" s="232">
        <v>0</v>
      </c>
      <c r="V402" s="232">
        <v>6.1</v>
      </c>
      <c r="W402" s="232">
        <v>0</v>
      </c>
      <c r="X402" s="232">
        <v>0</v>
      </c>
      <c r="Y402" s="232">
        <v>0</v>
      </c>
      <c r="Z402" s="232">
        <v>0</v>
      </c>
      <c r="AA402" s="232">
        <v>0</v>
      </c>
      <c r="AB402" s="232"/>
      <c r="AC402" s="232">
        <v>84.06</v>
      </c>
      <c r="AD402" s="232">
        <v>8.9600000000000009</v>
      </c>
      <c r="AE402" s="232">
        <v>0</v>
      </c>
      <c r="AF402" s="232">
        <v>0.02</v>
      </c>
      <c r="AG402" s="232">
        <v>0.86</v>
      </c>
      <c r="AH402" s="232">
        <v>0</v>
      </c>
      <c r="AI402" s="232">
        <v>0</v>
      </c>
      <c r="AJ402" s="232">
        <v>0</v>
      </c>
      <c r="AK402" s="232">
        <v>0</v>
      </c>
      <c r="AL402" s="232">
        <v>0</v>
      </c>
      <c r="AM402" s="232">
        <v>0</v>
      </c>
      <c r="AN402" s="233"/>
      <c r="AO402" s="223">
        <f t="shared" si="237"/>
        <v>0</v>
      </c>
      <c r="AP402" s="223">
        <f t="shared" si="237"/>
        <v>0</v>
      </c>
      <c r="AQ402" s="223">
        <f t="shared" si="237"/>
        <v>0</v>
      </c>
      <c r="AR402" s="223">
        <f t="shared" si="237"/>
        <v>0</v>
      </c>
      <c r="AS402" s="223">
        <f t="shared" si="237"/>
        <v>0</v>
      </c>
      <c r="AT402" s="223">
        <f t="shared" si="237"/>
        <v>0</v>
      </c>
      <c r="AU402" s="223">
        <f t="shared" si="236"/>
        <v>0</v>
      </c>
      <c r="AV402" s="223">
        <f t="shared" si="236"/>
        <v>0</v>
      </c>
      <c r="AW402" s="223">
        <f t="shared" si="236"/>
        <v>0</v>
      </c>
      <c r="AX402" s="223">
        <f t="shared" si="236"/>
        <v>0</v>
      </c>
      <c r="AY402" s="223">
        <f t="shared" si="236"/>
        <v>0</v>
      </c>
      <c r="AZ402" s="242"/>
      <c r="BA402" s="244">
        <f t="shared" si="239"/>
        <v>0.34851921541500569</v>
      </c>
      <c r="BB402" s="244">
        <f t="shared" si="240"/>
        <v>3.7148848086110534E-2</v>
      </c>
      <c r="BC402" s="244">
        <f t="shared" si="241"/>
        <v>0</v>
      </c>
      <c r="BD402" s="244">
        <f t="shared" si="242"/>
        <v>8.2921535906496711E-5</v>
      </c>
      <c r="BE402" s="244">
        <f t="shared" si="243"/>
        <v>3.5656260439793589E-3</v>
      </c>
      <c r="BF402" s="244">
        <f t="shared" si="244"/>
        <v>0</v>
      </c>
      <c r="BG402" s="244">
        <f t="shared" si="245"/>
        <v>2.5291068451481498E-2</v>
      </c>
      <c r="BH402" s="244">
        <f t="shared" si="246"/>
        <v>0</v>
      </c>
      <c r="BI402" s="244">
        <f t="shared" si="247"/>
        <v>0</v>
      </c>
      <c r="BJ402" s="244">
        <f t="shared" si="248"/>
        <v>0</v>
      </c>
      <c r="BK402" s="244">
        <f t="shared" si="249"/>
        <v>0</v>
      </c>
      <c r="BL402" s="244">
        <f t="shared" si="250"/>
        <v>0</v>
      </c>
      <c r="BM402" s="244">
        <f t="shared" si="251"/>
        <v>0</v>
      </c>
      <c r="BN402" s="244">
        <f t="shared" si="252"/>
        <v>0.34851921541500569</v>
      </c>
      <c r="BO402" s="244">
        <f t="shared" si="253"/>
        <v>3.7148848086110534E-2</v>
      </c>
      <c r="BP402" s="244">
        <f t="shared" si="254"/>
        <v>0</v>
      </c>
      <c r="BQ402" s="244">
        <f t="shared" si="255"/>
        <v>8.2921535906496711E-5</v>
      </c>
      <c r="BR402" s="244">
        <f t="shared" si="256"/>
        <v>3.5656260439793589E-3</v>
      </c>
      <c r="BS402" s="244">
        <f t="shared" si="257"/>
        <v>0</v>
      </c>
      <c r="BT402" s="244">
        <f t="shared" si="258"/>
        <v>0</v>
      </c>
      <c r="BU402" s="244">
        <f t="shared" si="259"/>
        <v>0</v>
      </c>
      <c r="BV402" s="244">
        <f t="shared" si="260"/>
        <v>0</v>
      </c>
      <c r="BW402" s="244">
        <f t="shared" si="261"/>
        <v>0</v>
      </c>
      <c r="BX402" s="244">
        <f t="shared" si="262"/>
        <v>0</v>
      </c>
      <c r="BY402" s="244"/>
      <c r="BZ402" s="244">
        <f t="shared" si="263"/>
        <v>0</v>
      </c>
      <c r="CA402" s="244">
        <f t="shared" si="264"/>
        <v>0</v>
      </c>
      <c r="CB402" s="244">
        <f t="shared" si="265"/>
        <v>0</v>
      </c>
      <c r="CC402" s="244">
        <f t="shared" si="266"/>
        <v>0</v>
      </c>
      <c r="CD402" s="244">
        <f t="shared" si="267"/>
        <v>0</v>
      </c>
      <c r="CE402" s="244">
        <f t="shared" si="268"/>
        <v>0</v>
      </c>
      <c r="CF402" s="244">
        <f t="shared" si="269"/>
        <v>0</v>
      </c>
      <c r="CG402" s="244">
        <f t="shared" si="270"/>
        <v>0</v>
      </c>
      <c r="CH402" s="244">
        <f t="shared" si="271"/>
        <v>0</v>
      </c>
      <c r="CI402" s="244">
        <f t="shared" si="272"/>
        <v>0</v>
      </c>
      <c r="CJ402" s="244">
        <f t="shared" si="273"/>
        <v>0</v>
      </c>
    </row>
    <row r="403" spans="1:88" ht="60">
      <c r="A403" s="222" t="s">
        <v>3643</v>
      </c>
      <c r="B403" s="232">
        <v>102113</v>
      </c>
      <c r="C403" s="232" t="s">
        <v>2609</v>
      </c>
      <c r="D403" s="232"/>
      <c r="E403" s="232" t="s">
        <v>1633</v>
      </c>
      <c r="F403" s="232" t="s">
        <v>2610</v>
      </c>
      <c r="G403" s="232">
        <v>7432</v>
      </c>
      <c r="H403" s="232" t="s">
        <v>2611</v>
      </c>
      <c r="I403" s="232" t="s">
        <v>122</v>
      </c>
      <c r="J403" s="232" t="s">
        <v>700</v>
      </c>
      <c r="K403" s="232" t="s">
        <v>2612</v>
      </c>
      <c r="L403" s="232"/>
      <c r="M403" s="232">
        <v>2022</v>
      </c>
      <c r="N403" s="232">
        <v>3016116</v>
      </c>
      <c r="O403" s="239">
        <f t="shared" si="238"/>
        <v>1.8004701345769698E-3</v>
      </c>
      <c r="P403" s="232">
        <v>93.9</v>
      </c>
      <c r="Q403" s="232">
        <v>0</v>
      </c>
      <c r="R403" s="232">
        <v>0</v>
      </c>
      <c r="S403" s="232">
        <v>0</v>
      </c>
      <c r="T403" s="232">
        <v>0</v>
      </c>
      <c r="U403" s="232">
        <v>0</v>
      </c>
      <c r="V403" s="232">
        <v>6.1</v>
      </c>
      <c r="W403" s="232">
        <v>0</v>
      </c>
      <c r="X403" s="232">
        <v>0</v>
      </c>
      <c r="Y403" s="232">
        <v>0</v>
      </c>
      <c r="Z403" s="232">
        <v>0</v>
      </c>
      <c r="AA403" s="232">
        <v>0</v>
      </c>
      <c r="AB403" s="232"/>
      <c r="AC403" s="232">
        <v>93.9</v>
      </c>
      <c r="AD403" s="232">
        <v>0</v>
      </c>
      <c r="AE403" s="232">
        <v>0</v>
      </c>
      <c r="AF403" s="232">
        <v>0</v>
      </c>
      <c r="AG403" s="232">
        <v>0</v>
      </c>
      <c r="AH403" s="232">
        <v>0</v>
      </c>
      <c r="AI403" s="232">
        <v>0</v>
      </c>
      <c r="AJ403" s="232">
        <v>0</v>
      </c>
      <c r="AK403" s="232">
        <v>0</v>
      </c>
      <c r="AL403" s="232">
        <v>0</v>
      </c>
      <c r="AM403" s="232">
        <v>0</v>
      </c>
      <c r="AN403" s="233"/>
      <c r="AO403" s="223">
        <f t="shared" si="237"/>
        <v>0</v>
      </c>
      <c r="AP403" s="223">
        <f t="shared" si="237"/>
        <v>0</v>
      </c>
      <c r="AQ403" s="223">
        <f t="shared" si="237"/>
        <v>0</v>
      </c>
      <c r="AR403" s="223">
        <f t="shared" si="237"/>
        <v>0</v>
      </c>
      <c r="AS403" s="223">
        <f t="shared" si="237"/>
        <v>0</v>
      </c>
      <c r="AT403" s="223">
        <f t="shared" si="237"/>
        <v>0</v>
      </c>
      <c r="AU403" s="223">
        <f t="shared" si="236"/>
        <v>0</v>
      </c>
      <c r="AV403" s="223">
        <f t="shared" si="236"/>
        <v>0</v>
      </c>
      <c r="AW403" s="223">
        <f t="shared" si="236"/>
        <v>0</v>
      </c>
      <c r="AX403" s="223">
        <f t="shared" si="236"/>
        <v>0</v>
      </c>
      <c r="AY403" s="223">
        <f t="shared" si="236"/>
        <v>0</v>
      </c>
      <c r="AZ403" s="242"/>
      <c r="BA403" s="244">
        <f t="shared" si="239"/>
        <v>0.16906414563677746</v>
      </c>
      <c r="BB403" s="244">
        <f t="shared" si="240"/>
        <v>0</v>
      </c>
      <c r="BC403" s="244">
        <f t="shared" si="241"/>
        <v>0</v>
      </c>
      <c r="BD403" s="244">
        <f t="shared" si="242"/>
        <v>0</v>
      </c>
      <c r="BE403" s="244">
        <f t="shared" si="243"/>
        <v>0</v>
      </c>
      <c r="BF403" s="244">
        <f t="shared" si="244"/>
        <v>0</v>
      </c>
      <c r="BG403" s="244">
        <f t="shared" si="245"/>
        <v>1.0982867820919515E-2</v>
      </c>
      <c r="BH403" s="244">
        <f t="shared" si="246"/>
        <v>0</v>
      </c>
      <c r="BI403" s="244">
        <f t="shared" si="247"/>
        <v>0</v>
      </c>
      <c r="BJ403" s="244">
        <f t="shared" si="248"/>
        <v>0</v>
      </c>
      <c r="BK403" s="244">
        <f t="shared" si="249"/>
        <v>0</v>
      </c>
      <c r="BL403" s="244">
        <f t="shared" si="250"/>
        <v>0</v>
      </c>
      <c r="BM403" s="244">
        <f t="shared" si="251"/>
        <v>0</v>
      </c>
      <c r="BN403" s="244">
        <f t="shared" si="252"/>
        <v>0.16906414563677746</v>
      </c>
      <c r="BO403" s="244">
        <f t="shared" si="253"/>
        <v>0</v>
      </c>
      <c r="BP403" s="244">
        <f t="shared" si="254"/>
        <v>0</v>
      </c>
      <c r="BQ403" s="244">
        <f t="shared" si="255"/>
        <v>0</v>
      </c>
      <c r="BR403" s="244">
        <f t="shared" si="256"/>
        <v>0</v>
      </c>
      <c r="BS403" s="244">
        <f t="shared" si="257"/>
        <v>0</v>
      </c>
      <c r="BT403" s="244">
        <f t="shared" si="258"/>
        <v>0</v>
      </c>
      <c r="BU403" s="244">
        <f t="shared" si="259"/>
        <v>0</v>
      </c>
      <c r="BV403" s="244">
        <f t="shared" si="260"/>
        <v>0</v>
      </c>
      <c r="BW403" s="244">
        <f t="shared" si="261"/>
        <v>0</v>
      </c>
      <c r="BX403" s="244">
        <f t="shared" si="262"/>
        <v>0</v>
      </c>
      <c r="BY403" s="244"/>
      <c r="BZ403" s="244">
        <f t="shared" si="263"/>
        <v>0</v>
      </c>
      <c r="CA403" s="244">
        <f t="shared" si="264"/>
        <v>0</v>
      </c>
      <c r="CB403" s="244">
        <f t="shared" si="265"/>
        <v>0</v>
      </c>
      <c r="CC403" s="244">
        <f t="shared" si="266"/>
        <v>0</v>
      </c>
      <c r="CD403" s="244">
        <f t="shared" si="267"/>
        <v>0</v>
      </c>
      <c r="CE403" s="244">
        <f t="shared" si="268"/>
        <v>0</v>
      </c>
      <c r="CF403" s="244">
        <f t="shared" si="269"/>
        <v>0</v>
      </c>
      <c r="CG403" s="244">
        <f t="shared" si="270"/>
        <v>0</v>
      </c>
      <c r="CH403" s="244">
        <f t="shared" si="271"/>
        <v>0</v>
      </c>
      <c r="CI403" s="244">
        <f t="shared" si="272"/>
        <v>0</v>
      </c>
      <c r="CJ403" s="244">
        <f t="shared" si="273"/>
        <v>0</v>
      </c>
    </row>
    <row r="404" spans="1:88" ht="60">
      <c r="A404" s="222" t="s">
        <v>3643</v>
      </c>
      <c r="B404" s="232">
        <v>97949</v>
      </c>
      <c r="C404" s="232" t="s">
        <v>2613</v>
      </c>
      <c r="D404" s="232"/>
      <c r="E404" s="232" t="s">
        <v>2614</v>
      </c>
      <c r="F404" s="232"/>
      <c r="G404" s="232">
        <v>4912</v>
      </c>
      <c r="H404" s="232" t="s">
        <v>2615</v>
      </c>
      <c r="I404" s="232" t="s">
        <v>117</v>
      </c>
      <c r="J404" s="232" t="s">
        <v>700</v>
      </c>
      <c r="K404" s="232" t="s">
        <v>2616</v>
      </c>
      <c r="L404" s="232" t="s">
        <v>2617</v>
      </c>
      <c r="M404" s="232">
        <v>2022</v>
      </c>
      <c r="N404" s="232">
        <v>19878982</v>
      </c>
      <c r="O404" s="239">
        <f t="shared" si="238"/>
        <v>2.7941010352543752E-3</v>
      </c>
      <c r="P404" s="232">
        <v>70.599999999999994</v>
      </c>
      <c r="Q404" s="232">
        <v>0.05</v>
      </c>
      <c r="R404" s="232">
        <v>0.05</v>
      </c>
      <c r="S404" s="232">
        <v>0</v>
      </c>
      <c r="T404" s="232">
        <v>0</v>
      </c>
      <c r="U404" s="232">
        <v>0</v>
      </c>
      <c r="V404" s="232">
        <v>6.1</v>
      </c>
      <c r="W404" s="232">
        <v>23.2</v>
      </c>
      <c r="X404" s="232">
        <v>0</v>
      </c>
      <c r="Y404" s="232">
        <v>0</v>
      </c>
      <c r="Z404" s="232">
        <v>0</v>
      </c>
      <c r="AA404" s="232">
        <v>0</v>
      </c>
      <c r="AB404" s="232"/>
      <c r="AC404" s="232">
        <v>70.599999999999994</v>
      </c>
      <c r="AD404" s="232">
        <v>0.05</v>
      </c>
      <c r="AE404" s="232">
        <v>0.05</v>
      </c>
      <c r="AF404" s="232">
        <v>0</v>
      </c>
      <c r="AG404" s="232">
        <v>0</v>
      </c>
      <c r="AH404" s="232">
        <v>0</v>
      </c>
      <c r="AI404" s="232">
        <v>23.2</v>
      </c>
      <c r="AJ404" s="232">
        <v>0</v>
      </c>
      <c r="AK404" s="232">
        <v>0</v>
      </c>
      <c r="AL404" s="232">
        <v>0</v>
      </c>
      <c r="AM404" s="232">
        <v>0</v>
      </c>
      <c r="AN404" s="233"/>
      <c r="AO404" s="223">
        <f t="shared" si="237"/>
        <v>0</v>
      </c>
      <c r="AP404" s="223">
        <f t="shared" si="237"/>
        <v>0</v>
      </c>
      <c r="AQ404" s="223">
        <f t="shared" si="237"/>
        <v>0</v>
      </c>
      <c r="AR404" s="223">
        <f t="shared" si="237"/>
        <v>0</v>
      </c>
      <c r="AS404" s="223">
        <f t="shared" si="237"/>
        <v>0</v>
      </c>
      <c r="AT404" s="223">
        <f t="shared" si="237"/>
        <v>0</v>
      </c>
      <c r="AU404" s="223">
        <f t="shared" si="236"/>
        <v>0</v>
      </c>
      <c r="AV404" s="223">
        <f t="shared" si="236"/>
        <v>0</v>
      </c>
      <c r="AW404" s="223">
        <f t="shared" si="236"/>
        <v>0</v>
      </c>
      <c r="AX404" s="223">
        <f t="shared" si="236"/>
        <v>0</v>
      </c>
      <c r="AY404" s="223">
        <f t="shared" si="236"/>
        <v>0</v>
      </c>
      <c r="AZ404" s="242"/>
      <c r="BA404" s="244">
        <f t="shared" si="239"/>
        <v>0.19726353308895886</v>
      </c>
      <c r="BB404" s="244">
        <f t="shared" si="240"/>
        <v>1.3970505176271876E-4</v>
      </c>
      <c r="BC404" s="244">
        <f t="shared" si="241"/>
        <v>1.3970505176271876E-4</v>
      </c>
      <c r="BD404" s="244">
        <f t="shared" si="242"/>
        <v>0</v>
      </c>
      <c r="BE404" s="244">
        <f t="shared" si="243"/>
        <v>0</v>
      </c>
      <c r="BF404" s="244">
        <f t="shared" si="244"/>
        <v>0</v>
      </c>
      <c r="BG404" s="244">
        <f t="shared" si="245"/>
        <v>1.7044016315051688E-2</v>
      </c>
      <c r="BH404" s="244">
        <f t="shared" si="246"/>
        <v>6.4823144017901499E-2</v>
      </c>
      <c r="BI404" s="244">
        <f t="shared" si="247"/>
        <v>0</v>
      </c>
      <c r="BJ404" s="244">
        <f t="shared" si="248"/>
        <v>0</v>
      </c>
      <c r="BK404" s="244">
        <f t="shared" si="249"/>
        <v>0</v>
      </c>
      <c r="BL404" s="244">
        <f t="shared" si="250"/>
        <v>0</v>
      </c>
      <c r="BM404" s="244">
        <f t="shared" si="251"/>
        <v>0</v>
      </c>
      <c r="BN404" s="244">
        <f t="shared" si="252"/>
        <v>0.19726353308895886</v>
      </c>
      <c r="BO404" s="244">
        <f t="shared" si="253"/>
        <v>1.3970505176271876E-4</v>
      </c>
      <c r="BP404" s="244">
        <f t="shared" si="254"/>
        <v>1.3970505176271876E-4</v>
      </c>
      <c r="BQ404" s="244">
        <f t="shared" si="255"/>
        <v>0</v>
      </c>
      <c r="BR404" s="244">
        <f t="shared" si="256"/>
        <v>0</v>
      </c>
      <c r="BS404" s="244">
        <f t="shared" si="257"/>
        <v>0</v>
      </c>
      <c r="BT404" s="244">
        <f t="shared" si="258"/>
        <v>6.4823144017901499E-2</v>
      </c>
      <c r="BU404" s="244">
        <f t="shared" si="259"/>
        <v>0</v>
      </c>
      <c r="BV404" s="244">
        <f t="shared" si="260"/>
        <v>0</v>
      </c>
      <c r="BW404" s="244">
        <f t="shared" si="261"/>
        <v>0</v>
      </c>
      <c r="BX404" s="244">
        <f t="shared" si="262"/>
        <v>0</v>
      </c>
      <c r="BY404" s="244"/>
      <c r="BZ404" s="244">
        <f t="shared" si="263"/>
        <v>0</v>
      </c>
      <c r="CA404" s="244">
        <f t="shared" si="264"/>
        <v>0</v>
      </c>
      <c r="CB404" s="244">
        <f t="shared" si="265"/>
        <v>0</v>
      </c>
      <c r="CC404" s="244">
        <f t="shared" si="266"/>
        <v>0</v>
      </c>
      <c r="CD404" s="244">
        <f t="shared" si="267"/>
        <v>0</v>
      </c>
      <c r="CE404" s="244">
        <f t="shared" si="268"/>
        <v>0</v>
      </c>
      <c r="CF404" s="244">
        <f t="shared" si="269"/>
        <v>0</v>
      </c>
      <c r="CG404" s="244">
        <f t="shared" si="270"/>
        <v>0</v>
      </c>
      <c r="CH404" s="244">
        <f t="shared" si="271"/>
        <v>0</v>
      </c>
      <c r="CI404" s="244">
        <f t="shared" si="272"/>
        <v>0</v>
      </c>
      <c r="CJ404" s="244">
        <f t="shared" si="273"/>
        <v>0</v>
      </c>
    </row>
    <row r="405" spans="1:88" ht="60">
      <c r="A405" s="222" t="s">
        <v>3643</v>
      </c>
      <c r="B405" s="232">
        <v>97645</v>
      </c>
      <c r="C405" s="232" t="s">
        <v>2618</v>
      </c>
      <c r="D405" s="232" t="s">
        <v>1007</v>
      </c>
      <c r="E405" s="232" t="s">
        <v>1407</v>
      </c>
      <c r="F405" s="232" t="s">
        <v>947</v>
      </c>
      <c r="G405" s="232">
        <v>4932</v>
      </c>
      <c r="H405" s="232" t="s">
        <v>2619</v>
      </c>
      <c r="I405" s="232" t="s">
        <v>117</v>
      </c>
      <c r="J405" s="232" t="s">
        <v>700</v>
      </c>
      <c r="K405" s="232" t="s">
        <v>2620</v>
      </c>
      <c r="L405" s="232" t="s">
        <v>2621</v>
      </c>
      <c r="M405" s="232">
        <v>2022</v>
      </c>
      <c r="N405" s="232">
        <v>9370290</v>
      </c>
      <c r="O405" s="239">
        <f t="shared" si="238"/>
        <v>1.3170461641161361E-3</v>
      </c>
      <c r="P405" s="232">
        <v>63.8</v>
      </c>
      <c r="Q405" s="232">
        <v>0.4</v>
      </c>
      <c r="R405" s="232">
        <v>0</v>
      </c>
      <c r="S405" s="232">
        <v>0</v>
      </c>
      <c r="T405" s="232">
        <v>0</v>
      </c>
      <c r="U405" s="232">
        <v>0</v>
      </c>
      <c r="V405" s="232">
        <v>6.1</v>
      </c>
      <c r="W405" s="232">
        <v>29.7</v>
      </c>
      <c r="X405" s="232">
        <v>0</v>
      </c>
      <c r="Y405" s="232">
        <v>0</v>
      </c>
      <c r="Z405" s="232">
        <v>0</v>
      </c>
      <c r="AA405" s="232">
        <v>0</v>
      </c>
      <c r="AB405" s="232"/>
      <c r="AC405" s="232">
        <v>58.3</v>
      </c>
      <c r="AD405" s="232">
        <v>0.4</v>
      </c>
      <c r="AE405" s="232">
        <v>0</v>
      </c>
      <c r="AF405" s="232">
        <v>0</v>
      </c>
      <c r="AG405" s="232">
        <v>0</v>
      </c>
      <c r="AH405" s="232">
        <v>0</v>
      </c>
      <c r="AI405" s="232">
        <v>29.7</v>
      </c>
      <c r="AJ405" s="232">
        <v>0</v>
      </c>
      <c r="AK405" s="232">
        <v>0</v>
      </c>
      <c r="AL405" s="232">
        <v>0</v>
      </c>
      <c r="AM405" s="232">
        <v>0</v>
      </c>
      <c r="AN405" s="233"/>
      <c r="AO405" s="223">
        <f t="shared" si="237"/>
        <v>5.5</v>
      </c>
      <c r="AP405" s="223">
        <f t="shared" si="237"/>
        <v>0</v>
      </c>
      <c r="AQ405" s="223">
        <f t="shared" si="237"/>
        <v>0</v>
      </c>
      <c r="AR405" s="223">
        <f t="shared" si="237"/>
        <v>0</v>
      </c>
      <c r="AS405" s="223">
        <f t="shared" si="237"/>
        <v>0</v>
      </c>
      <c r="AT405" s="223">
        <f t="shared" si="237"/>
        <v>0</v>
      </c>
      <c r="AU405" s="223">
        <f t="shared" si="236"/>
        <v>0</v>
      </c>
      <c r="AV405" s="223">
        <f t="shared" si="236"/>
        <v>0</v>
      </c>
      <c r="AW405" s="223">
        <f t="shared" si="236"/>
        <v>0</v>
      </c>
      <c r="AX405" s="223">
        <f t="shared" si="236"/>
        <v>0</v>
      </c>
      <c r="AY405" s="223">
        <f t="shared" si="236"/>
        <v>0</v>
      </c>
      <c r="AZ405" s="242"/>
      <c r="BA405" s="244">
        <f t="shared" si="239"/>
        <v>8.4027545270609488E-2</v>
      </c>
      <c r="BB405" s="244">
        <f t="shared" si="240"/>
        <v>5.2681846564645452E-4</v>
      </c>
      <c r="BC405" s="244">
        <f t="shared" si="241"/>
        <v>0</v>
      </c>
      <c r="BD405" s="244">
        <f t="shared" si="242"/>
        <v>0</v>
      </c>
      <c r="BE405" s="244">
        <f t="shared" si="243"/>
        <v>0</v>
      </c>
      <c r="BF405" s="244">
        <f t="shared" si="244"/>
        <v>0</v>
      </c>
      <c r="BG405" s="244">
        <f t="shared" si="245"/>
        <v>8.0339816011084295E-3</v>
      </c>
      <c r="BH405" s="244">
        <f t="shared" si="246"/>
        <v>3.911627107424924E-2</v>
      </c>
      <c r="BI405" s="244">
        <f t="shared" si="247"/>
        <v>0</v>
      </c>
      <c r="BJ405" s="244">
        <f t="shared" si="248"/>
        <v>0</v>
      </c>
      <c r="BK405" s="244">
        <f t="shared" si="249"/>
        <v>0</v>
      </c>
      <c r="BL405" s="244">
        <f t="shared" si="250"/>
        <v>0</v>
      </c>
      <c r="BM405" s="244">
        <f t="shared" si="251"/>
        <v>0</v>
      </c>
      <c r="BN405" s="244">
        <f t="shared" si="252"/>
        <v>7.6783791367970727E-2</v>
      </c>
      <c r="BO405" s="244">
        <f t="shared" si="253"/>
        <v>5.2681846564645452E-4</v>
      </c>
      <c r="BP405" s="244">
        <f t="shared" si="254"/>
        <v>0</v>
      </c>
      <c r="BQ405" s="244">
        <f t="shared" si="255"/>
        <v>0</v>
      </c>
      <c r="BR405" s="244">
        <f t="shared" si="256"/>
        <v>0</v>
      </c>
      <c r="BS405" s="244">
        <f t="shared" si="257"/>
        <v>0</v>
      </c>
      <c r="BT405" s="244">
        <f t="shared" si="258"/>
        <v>3.911627107424924E-2</v>
      </c>
      <c r="BU405" s="244">
        <f t="shared" si="259"/>
        <v>0</v>
      </c>
      <c r="BV405" s="244">
        <f t="shared" si="260"/>
        <v>0</v>
      </c>
      <c r="BW405" s="244">
        <f t="shared" si="261"/>
        <v>0</v>
      </c>
      <c r="BX405" s="244">
        <f t="shared" si="262"/>
        <v>0</v>
      </c>
      <c r="BY405" s="244"/>
      <c r="BZ405" s="244">
        <f t="shared" si="263"/>
        <v>7.2437539026387488E-3</v>
      </c>
      <c r="CA405" s="244">
        <f t="shared" si="264"/>
        <v>0</v>
      </c>
      <c r="CB405" s="244">
        <f t="shared" si="265"/>
        <v>0</v>
      </c>
      <c r="CC405" s="244">
        <f t="shared" si="266"/>
        <v>0</v>
      </c>
      <c r="CD405" s="244">
        <f t="shared" si="267"/>
        <v>0</v>
      </c>
      <c r="CE405" s="244">
        <f t="shared" si="268"/>
        <v>0</v>
      </c>
      <c r="CF405" s="244">
        <f t="shared" si="269"/>
        <v>0</v>
      </c>
      <c r="CG405" s="244">
        <f t="shared" si="270"/>
        <v>0</v>
      </c>
      <c r="CH405" s="244">
        <f t="shared" si="271"/>
        <v>0</v>
      </c>
      <c r="CI405" s="244">
        <f t="shared" si="272"/>
        <v>0</v>
      </c>
      <c r="CJ405" s="244">
        <f t="shared" si="273"/>
        <v>0</v>
      </c>
    </row>
    <row r="406" spans="1:88" ht="60">
      <c r="A406" s="222" t="s">
        <v>3643</v>
      </c>
      <c r="B406" s="232">
        <v>78717</v>
      </c>
      <c r="C406" s="232" t="s">
        <v>2622</v>
      </c>
      <c r="D406" s="232"/>
      <c r="E406" s="232" t="s">
        <v>2623</v>
      </c>
      <c r="F406" s="232"/>
      <c r="G406" s="232">
        <v>4914</v>
      </c>
      <c r="H406" s="232" t="s">
        <v>2624</v>
      </c>
      <c r="I406" s="232" t="s">
        <v>117</v>
      </c>
      <c r="J406" s="232" t="s">
        <v>700</v>
      </c>
      <c r="K406" s="232" t="s">
        <v>2625</v>
      </c>
      <c r="L406" s="232"/>
      <c r="M406" s="232">
        <v>2022</v>
      </c>
      <c r="N406" s="232">
        <v>17406595</v>
      </c>
      <c r="O406" s="239">
        <f t="shared" si="238"/>
        <v>2.4465933471720849E-3</v>
      </c>
      <c r="P406" s="232">
        <v>61.4</v>
      </c>
      <c r="Q406" s="232">
        <v>2.5</v>
      </c>
      <c r="R406" s="232">
        <v>0</v>
      </c>
      <c r="S406" s="232">
        <v>0</v>
      </c>
      <c r="T406" s="232">
        <v>0</v>
      </c>
      <c r="U406" s="232">
        <v>0</v>
      </c>
      <c r="V406" s="232">
        <v>6.1</v>
      </c>
      <c r="W406" s="232">
        <v>30</v>
      </c>
      <c r="X406" s="232">
        <v>0</v>
      </c>
      <c r="Y406" s="232">
        <v>0</v>
      </c>
      <c r="Z406" s="232">
        <v>0</v>
      </c>
      <c r="AA406" s="232">
        <v>0</v>
      </c>
      <c r="AB406" s="232"/>
      <c r="AC406" s="232">
        <v>61.4</v>
      </c>
      <c r="AD406" s="232">
        <v>2.5</v>
      </c>
      <c r="AE406" s="232">
        <v>0</v>
      </c>
      <c r="AF406" s="232">
        <v>0</v>
      </c>
      <c r="AG406" s="232">
        <v>0</v>
      </c>
      <c r="AH406" s="232">
        <v>0</v>
      </c>
      <c r="AI406" s="232">
        <v>30</v>
      </c>
      <c r="AJ406" s="232">
        <v>0</v>
      </c>
      <c r="AK406" s="232">
        <v>0</v>
      </c>
      <c r="AL406" s="232">
        <v>0</v>
      </c>
      <c r="AM406" s="232">
        <v>0</v>
      </c>
      <c r="AN406" s="233"/>
      <c r="AO406" s="223">
        <f t="shared" si="237"/>
        <v>0</v>
      </c>
      <c r="AP406" s="223">
        <f t="shared" si="237"/>
        <v>0</v>
      </c>
      <c r="AQ406" s="223">
        <f t="shared" si="237"/>
        <v>0</v>
      </c>
      <c r="AR406" s="223">
        <f t="shared" si="237"/>
        <v>0</v>
      </c>
      <c r="AS406" s="223">
        <f t="shared" si="237"/>
        <v>0</v>
      </c>
      <c r="AT406" s="223">
        <f t="shared" si="237"/>
        <v>0</v>
      </c>
      <c r="AU406" s="223">
        <f t="shared" si="236"/>
        <v>0</v>
      </c>
      <c r="AV406" s="223">
        <f t="shared" si="236"/>
        <v>0</v>
      </c>
      <c r="AW406" s="223">
        <f t="shared" si="236"/>
        <v>0</v>
      </c>
      <c r="AX406" s="223">
        <f t="shared" si="236"/>
        <v>0</v>
      </c>
      <c r="AY406" s="223">
        <f t="shared" si="236"/>
        <v>0</v>
      </c>
      <c r="AZ406" s="242"/>
      <c r="BA406" s="244">
        <f t="shared" si="239"/>
        <v>0.150220831516366</v>
      </c>
      <c r="BB406" s="244">
        <f t="shared" si="240"/>
        <v>6.1164833679302122E-3</v>
      </c>
      <c r="BC406" s="244">
        <f t="shared" si="241"/>
        <v>0</v>
      </c>
      <c r="BD406" s="244">
        <f t="shared" si="242"/>
        <v>0</v>
      </c>
      <c r="BE406" s="244">
        <f t="shared" si="243"/>
        <v>0</v>
      </c>
      <c r="BF406" s="244">
        <f t="shared" si="244"/>
        <v>0</v>
      </c>
      <c r="BG406" s="244">
        <f t="shared" si="245"/>
        <v>1.4924219417749717E-2</v>
      </c>
      <c r="BH406" s="244">
        <f t="shared" si="246"/>
        <v>7.3397800415162542E-2</v>
      </c>
      <c r="BI406" s="244">
        <f t="shared" si="247"/>
        <v>0</v>
      </c>
      <c r="BJ406" s="244">
        <f t="shared" si="248"/>
        <v>0</v>
      </c>
      <c r="BK406" s="244">
        <f t="shared" si="249"/>
        <v>0</v>
      </c>
      <c r="BL406" s="244">
        <f t="shared" si="250"/>
        <v>0</v>
      </c>
      <c r="BM406" s="244">
        <f t="shared" si="251"/>
        <v>0</v>
      </c>
      <c r="BN406" s="244">
        <f t="shared" si="252"/>
        <v>0.150220831516366</v>
      </c>
      <c r="BO406" s="244">
        <f t="shared" si="253"/>
        <v>6.1164833679302122E-3</v>
      </c>
      <c r="BP406" s="244">
        <f t="shared" si="254"/>
        <v>0</v>
      </c>
      <c r="BQ406" s="244">
        <f t="shared" si="255"/>
        <v>0</v>
      </c>
      <c r="BR406" s="244">
        <f t="shared" si="256"/>
        <v>0</v>
      </c>
      <c r="BS406" s="244">
        <f t="shared" si="257"/>
        <v>0</v>
      </c>
      <c r="BT406" s="244">
        <f t="shared" si="258"/>
        <v>7.3397800415162542E-2</v>
      </c>
      <c r="BU406" s="244">
        <f t="shared" si="259"/>
        <v>0</v>
      </c>
      <c r="BV406" s="244">
        <f t="shared" si="260"/>
        <v>0</v>
      </c>
      <c r="BW406" s="244">
        <f t="shared" si="261"/>
        <v>0</v>
      </c>
      <c r="BX406" s="244">
        <f t="shared" si="262"/>
        <v>0</v>
      </c>
      <c r="BY406" s="244"/>
      <c r="BZ406" s="244">
        <f t="shared" si="263"/>
        <v>0</v>
      </c>
      <c r="CA406" s="244">
        <f t="shared" si="264"/>
        <v>0</v>
      </c>
      <c r="CB406" s="244">
        <f t="shared" si="265"/>
        <v>0</v>
      </c>
      <c r="CC406" s="244">
        <f t="shared" si="266"/>
        <v>0</v>
      </c>
      <c r="CD406" s="244">
        <f t="shared" si="267"/>
        <v>0</v>
      </c>
      <c r="CE406" s="244">
        <f t="shared" si="268"/>
        <v>0</v>
      </c>
      <c r="CF406" s="244">
        <f t="shared" si="269"/>
        <v>0</v>
      </c>
      <c r="CG406" s="244">
        <f t="shared" si="270"/>
        <v>0</v>
      </c>
      <c r="CH406" s="244">
        <f t="shared" si="271"/>
        <v>0</v>
      </c>
      <c r="CI406" s="244">
        <f t="shared" si="272"/>
        <v>0</v>
      </c>
      <c r="CJ406" s="244">
        <f t="shared" si="273"/>
        <v>0</v>
      </c>
    </row>
    <row r="407" spans="1:88" ht="60">
      <c r="A407" s="222" t="s">
        <v>3643</v>
      </c>
      <c r="B407" s="232">
        <v>97730</v>
      </c>
      <c r="C407" s="232" t="s">
        <v>2626</v>
      </c>
      <c r="D407" s="232"/>
      <c r="E407" s="232" t="s">
        <v>2627</v>
      </c>
      <c r="F407" s="232"/>
      <c r="G407" s="232">
        <v>2553</v>
      </c>
      <c r="H407" s="232" t="s">
        <v>2628</v>
      </c>
      <c r="I407" s="232" t="s">
        <v>117</v>
      </c>
      <c r="J407" s="232" t="s">
        <v>700</v>
      </c>
      <c r="K407" s="232" t="s">
        <v>2629</v>
      </c>
      <c r="L407" s="232"/>
      <c r="M407" s="232">
        <v>2022</v>
      </c>
      <c r="N407" s="232">
        <v>7120407</v>
      </c>
      <c r="O407" s="239">
        <f t="shared" si="238"/>
        <v>1.0008126457447619E-3</v>
      </c>
      <c r="P407" s="232">
        <v>3.9</v>
      </c>
      <c r="Q407" s="232">
        <v>0</v>
      </c>
      <c r="R407" s="232">
        <v>0.1</v>
      </c>
      <c r="S407" s="232">
        <v>0</v>
      </c>
      <c r="T407" s="232">
        <v>0</v>
      </c>
      <c r="U407" s="232">
        <v>0</v>
      </c>
      <c r="V407" s="232">
        <v>6.1</v>
      </c>
      <c r="W407" s="232">
        <v>89.9</v>
      </c>
      <c r="X407" s="232">
        <v>0</v>
      </c>
      <c r="Y407" s="232">
        <v>0</v>
      </c>
      <c r="Z407" s="232">
        <v>0</v>
      </c>
      <c r="AA407" s="232">
        <v>0</v>
      </c>
      <c r="AB407" s="232"/>
      <c r="AC407" s="232">
        <v>1.1000000000000001</v>
      </c>
      <c r="AD407" s="232">
        <v>0</v>
      </c>
      <c r="AE407" s="232">
        <v>0.1</v>
      </c>
      <c r="AF407" s="232">
        <v>0</v>
      </c>
      <c r="AG407" s="232">
        <v>0</v>
      </c>
      <c r="AH407" s="232">
        <v>0</v>
      </c>
      <c r="AI407" s="232">
        <v>89.9</v>
      </c>
      <c r="AJ407" s="232">
        <v>0</v>
      </c>
      <c r="AK407" s="232">
        <v>0</v>
      </c>
      <c r="AL407" s="232">
        <v>0</v>
      </c>
      <c r="AM407" s="232">
        <v>0</v>
      </c>
      <c r="AN407" s="233"/>
      <c r="AO407" s="223">
        <f t="shared" si="237"/>
        <v>2.8</v>
      </c>
      <c r="AP407" s="223">
        <f t="shared" si="237"/>
        <v>0</v>
      </c>
      <c r="AQ407" s="223">
        <f t="shared" si="237"/>
        <v>0</v>
      </c>
      <c r="AR407" s="223">
        <f t="shared" si="237"/>
        <v>0</v>
      </c>
      <c r="AS407" s="223">
        <f t="shared" si="237"/>
        <v>0</v>
      </c>
      <c r="AT407" s="223">
        <f t="shared" si="237"/>
        <v>0</v>
      </c>
      <c r="AU407" s="223">
        <f t="shared" si="236"/>
        <v>0</v>
      </c>
      <c r="AV407" s="223">
        <f t="shared" si="236"/>
        <v>0</v>
      </c>
      <c r="AW407" s="223">
        <f t="shared" si="236"/>
        <v>0</v>
      </c>
      <c r="AX407" s="223">
        <f t="shared" si="236"/>
        <v>0</v>
      </c>
      <c r="AY407" s="223">
        <f t="shared" si="236"/>
        <v>0</v>
      </c>
      <c r="AZ407" s="242"/>
      <c r="BA407" s="244">
        <f t="shared" si="239"/>
        <v>3.9031693184045715E-3</v>
      </c>
      <c r="BB407" s="244">
        <f t="shared" si="240"/>
        <v>0</v>
      </c>
      <c r="BC407" s="244">
        <f t="shared" si="241"/>
        <v>1.000812645744762E-4</v>
      </c>
      <c r="BD407" s="244">
        <f t="shared" si="242"/>
        <v>0</v>
      </c>
      <c r="BE407" s="244">
        <f t="shared" si="243"/>
        <v>0</v>
      </c>
      <c r="BF407" s="244">
        <f t="shared" si="244"/>
        <v>0</v>
      </c>
      <c r="BG407" s="244">
        <f t="shared" si="245"/>
        <v>6.1049571390430473E-3</v>
      </c>
      <c r="BH407" s="244">
        <f t="shared" si="246"/>
        <v>8.9973056852454103E-2</v>
      </c>
      <c r="BI407" s="244">
        <f t="shared" si="247"/>
        <v>0</v>
      </c>
      <c r="BJ407" s="244">
        <f t="shared" si="248"/>
        <v>0</v>
      </c>
      <c r="BK407" s="244">
        <f t="shared" si="249"/>
        <v>0</v>
      </c>
      <c r="BL407" s="244">
        <f t="shared" si="250"/>
        <v>0</v>
      </c>
      <c r="BM407" s="244">
        <f t="shared" si="251"/>
        <v>0</v>
      </c>
      <c r="BN407" s="244">
        <f t="shared" si="252"/>
        <v>1.1008939103192383E-3</v>
      </c>
      <c r="BO407" s="244">
        <f t="shared" si="253"/>
        <v>0</v>
      </c>
      <c r="BP407" s="244">
        <f t="shared" si="254"/>
        <v>1.000812645744762E-4</v>
      </c>
      <c r="BQ407" s="244">
        <f t="shared" si="255"/>
        <v>0</v>
      </c>
      <c r="BR407" s="244">
        <f t="shared" si="256"/>
        <v>0</v>
      </c>
      <c r="BS407" s="244">
        <f t="shared" si="257"/>
        <v>0</v>
      </c>
      <c r="BT407" s="244">
        <f t="shared" si="258"/>
        <v>8.9973056852454103E-2</v>
      </c>
      <c r="BU407" s="244">
        <f t="shared" si="259"/>
        <v>0</v>
      </c>
      <c r="BV407" s="244">
        <f t="shared" si="260"/>
        <v>0</v>
      </c>
      <c r="BW407" s="244">
        <f t="shared" si="261"/>
        <v>0</v>
      </c>
      <c r="BX407" s="244">
        <f t="shared" si="262"/>
        <v>0</v>
      </c>
      <c r="BY407" s="244"/>
      <c r="BZ407" s="244">
        <f t="shared" si="263"/>
        <v>2.8022754080853332E-3</v>
      </c>
      <c r="CA407" s="244">
        <f t="shared" si="264"/>
        <v>0</v>
      </c>
      <c r="CB407" s="244">
        <f t="shared" si="265"/>
        <v>0</v>
      </c>
      <c r="CC407" s="244">
        <f t="shared" si="266"/>
        <v>0</v>
      </c>
      <c r="CD407" s="244">
        <f t="shared" si="267"/>
        <v>0</v>
      </c>
      <c r="CE407" s="244">
        <f t="shared" si="268"/>
        <v>0</v>
      </c>
      <c r="CF407" s="244">
        <f t="shared" si="269"/>
        <v>0</v>
      </c>
      <c r="CG407" s="244">
        <f t="shared" si="270"/>
        <v>0</v>
      </c>
      <c r="CH407" s="244">
        <f t="shared" si="271"/>
        <v>0</v>
      </c>
      <c r="CI407" s="244">
        <f t="shared" si="272"/>
        <v>0</v>
      </c>
      <c r="CJ407" s="244">
        <f t="shared" si="273"/>
        <v>0</v>
      </c>
    </row>
    <row r="408" spans="1:88" ht="60">
      <c r="A408" s="222" t="s">
        <v>3643</v>
      </c>
      <c r="B408" s="232">
        <v>77754</v>
      </c>
      <c r="C408" s="232" t="s">
        <v>2630</v>
      </c>
      <c r="D408" s="232" t="s">
        <v>1007</v>
      </c>
      <c r="E408" s="232" t="s">
        <v>2631</v>
      </c>
      <c r="F408" s="232" t="s">
        <v>2632</v>
      </c>
      <c r="G408" s="232">
        <v>3812</v>
      </c>
      <c r="H408" s="232" t="s">
        <v>2633</v>
      </c>
      <c r="I408" s="232" t="s">
        <v>117</v>
      </c>
      <c r="J408" s="232" t="s">
        <v>700</v>
      </c>
      <c r="K408" s="232" t="s">
        <v>2634</v>
      </c>
      <c r="L408" s="232" t="s">
        <v>2635</v>
      </c>
      <c r="M408" s="232">
        <v>2022</v>
      </c>
      <c r="N408" s="232">
        <v>11173991</v>
      </c>
      <c r="O408" s="239">
        <f t="shared" si="238"/>
        <v>1.5705663308625698E-3</v>
      </c>
      <c r="P408" s="232">
        <v>92.8</v>
      </c>
      <c r="Q408" s="232">
        <v>1.1000000000000001</v>
      </c>
      <c r="R408" s="232">
        <v>0</v>
      </c>
      <c r="S408" s="232">
        <v>0</v>
      </c>
      <c r="T408" s="232">
        <v>0</v>
      </c>
      <c r="U408" s="232">
        <v>0</v>
      </c>
      <c r="V408" s="232">
        <v>6.1</v>
      </c>
      <c r="W408" s="232">
        <v>0</v>
      </c>
      <c r="X408" s="232">
        <v>0</v>
      </c>
      <c r="Y408" s="232">
        <v>0</v>
      </c>
      <c r="Z408" s="232">
        <v>0</v>
      </c>
      <c r="AA408" s="232">
        <v>0</v>
      </c>
      <c r="AB408" s="232"/>
      <c r="AC408" s="232">
        <v>0</v>
      </c>
      <c r="AD408" s="232">
        <v>1.1000000000000001</v>
      </c>
      <c r="AE408" s="232">
        <v>0</v>
      </c>
      <c r="AF408" s="232">
        <v>0</v>
      </c>
      <c r="AG408" s="232">
        <v>0</v>
      </c>
      <c r="AH408" s="232">
        <v>0</v>
      </c>
      <c r="AI408" s="232">
        <v>0</v>
      </c>
      <c r="AJ408" s="232">
        <v>0</v>
      </c>
      <c r="AK408" s="232">
        <v>0</v>
      </c>
      <c r="AL408" s="232">
        <v>0</v>
      </c>
      <c r="AM408" s="232">
        <v>0</v>
      </c>
      <c r="AN408" s="233"/>
      <c r="AO408" s="223">
        <f t="shared" si="237"/>
        <v>92.8</v>
      </c>
      <c r="AP408" s="223">
        <f t="shared" si="237"/>
        <v>0</v>
      </c>
      <c r="AQ408" s="223">
        <f t="shared" si="237"/>
        <v>0</v>
      </c>
      <c r="AR408" s="223">
        <f t="shared" si="237"/>
        <v>0</v>
      </c>
      <c r="AS408" s="223">
        <f t="shared" si="237"/>
        <v>0</v>
      </c>
      <c r="AT408" s="223">
        <f t="shared" si="237"/>
        <v>0</v>
      </c>
      <c r="AU408" s="223">
        <f t="shared" si="236"/>
        <v>0</v>
      </c>
      <c r="AV408" s="223">
        <f t="shared" si="236"/>
        <v>0</v>
      </c>
      <c r="AW408" s="223">
        <f t="shared" si="236"/>
        <v>0</v>
      </c>
      <c r="AX408" s="223">
        <f t="shared" si="236"/>
        <v>0</v>
      </c>
      <c r="AY408" s="223">
        <f t="shared" si="236"/>
        <v>0</v>
      </c>
      <c r="AZ408" s="242"/>
      <c r="BA408" s="244">
        <f t="shared" si="239"/>
        <v>0.14574855550404647</v>
      </c>
      <c r="BB408" s="244">
        <f t="shared" si="240"/>
        <v>1.7276229639488268E-3</v>
      </c>
      <c r="BC408" s="244">
        <f t="shared" si="241"/>
        <v>0</v>
      </c>
      <c r="BD408" s="244">
        <f t="shared" si="242"/>
        <v>0</v>
      </c>
      <c r="BE408" s="244">
        <f t="shared" si="243"/>
        <v>0</v>
      </c>
      <c r="BF408" s="244">
        <f t="shared" si="244"/>
        <v>0</v>
      </c>
      <c r="BG408" s="244">
        <f t="shared" si="245"/>
        <v>9.5804546182616749E-3</v>
      </c>
      <c r="BH408" s="244">
        <f t="shared" si="246"/>
        <v>0</v>
      </c>
      <c r="BI408" s="244">
        <f t="shared" si="247"/>
        <v>0</v>
      </c>
      <c r="BJ408" s="244">
        <f t="shared" si="248"/>
        <v>0</v>
      </c>
      <c r="BK408" s="244">
        <f t="shared" si="249"/>
        <v>0</v>
      </c>
      <c r="BL408" s="244">
        <f t="shared" si="250"/>
        <v>0</v>
      </c>
      <c r="BM408" s="244">
        <f t="shared" si="251"/>
        <v>0</v>
      </c>
      <c r="BN408" s="244">
        <f t="shared" si="252"/>
        <v>0</v>
      </c>
      <c r="BO408" s="244">
        <f t="shared" si="253"/>
        <v>1.7276229639488268E-3</v>
      </c>
      <c r="BP408" s="244">
        <f t="shared" si="254"/>
        <v>0</v>
      </c>
      <c r="BQ408" s="244">
        <f t="shared" si="255"/>
        <v>0</v>
      </c>
      <c r="BR408" s="244">
        <f t="shared" si="256"/>
        <v>0</v>
      </c>
      <c r="BS408" s="244">
        <f t="shared" si="257"/>
        <v>0</v>
      </c>
      <c r="BT408" s="244">
        <f t="shared" si="258"/>
        <v>0</v>
      </c>
      <c r="BU408" s="244">
        <f t="shared" si="259"/>
        <v>0</v>
      </c>
      <c r="BV408" s="244">
        <f t="shared" si="260"/>
        <v>0</v>
      </c>
      <c r="BW408" s="244">
        <f t="shared" si="261"/>
        <v>0</v>
      </c>
      <c r="BX408" s="244">
        <f t="shared" si="262"/>
        <v>0</v>
      </c>
      <c r="BY408" s="244"/>
      <c r="BZ408" s="244">
        <f t="shared" si="263"/>
        <v>0.14574855550404647</v>
      </c>
      <c r="CA408" s="244">
        <f t="shared" si="264"/>
        <v>0</v>
      </c>
      <c r="CB408" s="244">
        <f t="shared" si="265"/>
        <v>0</v>
      </c>
      <c r="CC408" s="244">
        <f t="shared" si="266"/>
        <v>0</v>
      </c>
      <c r="CD408" s="244">
        <f t="shared" si="267"/>
        <v>0</v>
      </c>
      <c r="CE408" s="244">
        <f t="shared" si="268"/>
        <v>0</v>
      </c>
      <c r="CF408" s="244">
        <f t="shared" si="269"/>
        <v>0</v>
      </c>
      <c r="CG408" s="244">
        <f t="shared" si="270"/>
        <v>0</v>
      </c>
      <c r="CH408" s="244">
        <f t="shared" si="271"/>
        <v>0</v>
      </c>
      <c r="CI408" s="244">
        <f t="shared" si="272"/>
        <v>0</v>
      </c>
      <c r="CJ408" s="244">
        <f t="shared" si="273"/>
        <v>0</v>
      </c>
    </row>
    <row r="409" spans="1:88" ht="60">
      <c r="A409" s="222" t="s">
        <v>3643</v>
      </c>
      <c r="B409" s="232">
        <v>119307</v>
      </c>
      <c r="C409" s="232" t="s">
        <v>2636</v>
      </c>
      <c r="D409" s="232" t="s">
        <v>2637</v>
      </c>
      <c r="E409" s="232" t="s">
        <v>2638</v>
      </c>
      <c r="F409" s="232"/>
      <c r="G409" s="232">
        <v>3922</v>
      </c>
      <c r="H409" s="232" t="s">
        <v>2639</v>
      </c>
      <c r="I409" s="232" t="s">
        <v>128</v>
      </c>
      <c r="J409" s="232" t="s">
        <v>700</v>
      </c>
      <c r="K409" s="232" t="s">
        <v>2640</v>
      </c>
      <c r="L409" s="232" t="s">
        <v>2641</v>
      </c>
      <c r="M409" s="232">
        <v>2022</v>
      </c>
      <c r="N409" s="232">
        <v>1654645</v>
      </c>
      <c r="O409" s="239">
        <f t="shared" si="238"/>
        <v>7.4847788556588017E-4</v>
      </c>
      <c r="P409" s="232">
        <v>93.9</v>
      </c>
      <c r="Q409" s="232">
        <v>0</v>
      </c>
      <c r="R409" s="232">
        <v>0</v>
      </c>
      <c r="S409" s="232">
        <v>0</v>
      </c>
      <c r="T409" s="232">
        <v>0</v>
      </c>
      <c r="U409" s="232">
        <v>0</v>
      </c>
      <c r="V409" s="232">
        <v>6.1</v>
      </c>
      <c r="W409" s="232">
        <v>0</v>
      </c>
      <c r="X409" s="232">
        <v>0</v>
      </c>
      <c r="Y409" s="232">
        <v>0</v>
      </c>
      <c r="Z409" s="232">
        <v>0</v>
      </c>
      <c r="AA409" s="232">
        <v>0</v>
      </c>
      <c r="AB409" s="232"/>
      <c r="AC409" s="232">
        <v>93.9</v>
      </c>
      <c r="AD409" s="232">
        <v>0</v>
      </c>
      <c r="AE409" s="232">
        <v>0</v>
      </c>
      <c r="AF409" s="232">
        <v>0</v>
      </c>
      <c r="AG409" s="232">
        <v>0</v>
      </c>
      <c r="AH409" s="232">
        <v>0</v>
      </c>
      <c r="AI409" s="232">
        <v>0</v>
      </c>
      <c r="AJ409" s="232">
        <v>0</v>
      </c>
      <c r="AK409" s="232">
        <v>0</v>
      </c>
      <c r="AL409" s="232">
        <v>0</v>
      </c>
      <c r="AM409" s="232">
        <v>0</v>
      </c>
      <c r="AN409" s="233"/>
      <c r="AO409" s="223">
        <f t="shared" si="237"/>
        <v>0</v>
      </c>
      <c r="AP409" s="223">
        <f t="shared" si="237"/>
        <v>0</v>
      </c>
      <c r="AQ409" s="223">
        <f t="shared" si="237"/>
        <v>0</v>
      </c>
      <c r="AR409" s="223">
        <f t="shared" si="237"/>
        <v>0</v>
      </c>
      <c r="AS409" s="223">
        <f t="shared" si="237"/>
        <v>0</v>
      </c>
      <c r="AT409" s="223">
        <f t="shared" si="237"/>
        <v>0</v>
      </c>
      <c r="AU409" s="223">
        <f t="shared" si="236"/>
        <v>0</v>
      </c>
      <c r="AV409" s="223">
        <f t="shared" si="236"/>
        <v>0</v>
      </c>
      <c r="AW409" s="223">
        <f t="shared" si="236"/>
        <v>0</v>
      </c>
      <c r="AX409" s="223">
        <f t="shared" si="236"/>
        <v>0</v>
      </c>
      <c r="AY409" s="223">
        <f t="shared" si="236"/>
        <v>0</v>
      </c>
      <c r="AZ409" s="242"/>
      <c r="BA409" s="244">
        <f t="shared" si="239"/>
        <v>7.0282073454636149E-2</v>
      </c>
      <c r="BB409" s="244">
        <f t="shared" si="240"/>
        <v>0</v>
      </c>
      <c r="BC409" s="244">
        <f t="shared" si="241"/>
        <v>0</v>
      </c>
      <c r="BD409" s="244">
        <f t="shared" si="242"/>
        <v>0</v>
      </c>
      <c r="BE409" s="244">
        <f t="shared" si="243"/>
        <v>0</v>
      </c>
      <c r="BF409" s="244">
        <f t="shared" si="244"/>
        <v>0</v>
      </c>
      <c r="BG409" s="244">
        <f t="shared" si="245"/>
        <v>4.5657151019518685E-3</v>
      </c>
      <c r="BH409" s="244">
        <f t="shared" si="246"/>
        <v>0</v>
      </c>
      <c r="BI409" s="244">
        <f t="shared" si="247"/>
        <v>0</v>
      </c>
      <c r="BJ409" s="244">
        <f t="shared" si="248"/>
        <v>0</v>
      </c>
      <c r="BK409" s="244">
        <f t="shared" si="249"/>
        <v>0</v>
      </c>
      <c r="BL409" s="244">
        <f t="shared" si="250"/>
        <v>0</v>
      </c>
      <c r="BM409" s="244">
        <f t="shared" si="251"/>
        <v>0</v>
      </c>
      <c r="BN409" s="244">
        <f t="shared" si="252"/>
        <v>7.0282073454636149E-2</v>
      </c>
      <c r="BO409" s="244">
        <f t="shared" si="253"/>
        <v>0</v>
      </c>
      <c r="BP409" s="244">
        <f t="shared" si="254"/>
        <v>0</v>
      </c>
      <c r="BQ409" s="244">
        <f t="shared" si="255"/>
        <v>0</v>
      </c>
      <c r="BR409" s="244">
        <f t="shared" si="256"/>
        <v>0</v>
      </c>
      <c r="BS409" s="244">
        <f t="shared" si="257"/>
        <v>0</v>
      </c>
      <c r="BT409" s="244">
        <f t="shared" si="258"/>
        <v>0</v>
      </c>
      <c r="BU409" s="244">
        <f t="shared" si="259"/>
        <v>0</v>
      </c>
      <c r="BV409" s="244">
        <f t="shared" si="260"/>
        <v>0</v>
      </c>
      <c r="BW409" s="244">
        <f t="shared" si="261"/>
        <v>0</v>
      </c>
      <c r="BX409" s="244">
        <f t="shared" si="262"/>
        <v>0</v>
      </c>
      <c r="BY409" s="244"/>
      <c r="BZ409" s="244">
        <f t="shared" si="263"/>
        <v>0</v>
      </c>
      <c r="CA409" s="244">
        <f t="shared" si="264"/>
        <v>0</v>
      </c>
      <c r="CB409" s="244">
        <f t="shared" si="265"/>
        <v>0</v>
      </c>
      <c r="CC409" s="244">
        <f t="shared" si="266"/>
        <v>0</v>
      </c>
      <c r="CD409" s="244">
        <f t="shared" si="267"/>
        <v>0</v>
      </c>
      <c r="CE409" s="244">
        <f t="shared" si="268"/>
        <v>0</v>
      </c>
      <c r="CF409" s="244">
        <f t="shared" si="269"/>
        <v>0</v>
      </c>
      <c r="CG409" s="244">
        <f t="shared" si="270"/>
        <v>0</v>
      </c>
      <c r="CH409" s="244">
        <f t="shared" si="271"/>
        <v>0</v>
      </c>
      <c r="CI409" s="244">
        <f t="shared" si="272"/>
        <v>0</v>
      </c>
      <c r="CJ409" s="244">
        <f t="shared" si="273"/>
        <v>0</v>
      </c>
    </row>
    <row r="410" spans="1:88" ht="60">
      <c r="A410" s="222" t="s">
        <v>3643</v>
      </c>
      <c r="B410" s="232">
        <v>97952</v>
      </c>
      <c r="C410" s="232" t="s">
        <v>2642</v>
      </c>
      <c r="D410" s="232" t="s">
        <v>1007</v>
      </c>
      <c r="E410" s="232" t="s">
        <v>1829</v>
      </c>
      <c r="F410" s="232"/>
      <c r="G410" s="232">
        <v>5037</v>
      </c>
      <c r="H410" s="232" t="s">
        <v>2643</v>
      </c>
      <c r="I410" s="232" t="s">
        <v>116</v>
      </c>
      <c r="J410" s="232" t="s">
        <v>700</v>
      </c>
      <c r="K410" s="232" t="s">
        <v>2644</v>
      </c>
      <c r="L410" s="232"/>
      <c r="M410" s="232">
        <v>2022</v>
      </c>
      <c r="N410" s="232">
        <v>16669924</v>
      </c>
      <c r="O410" s="239">
        <f t="shared" si="238"/>
        <v>3.380141219882205E-3</v>
      </c>
      <c r="P410" s="240">
        <v>93.9</v>
      </c>
      <c r="Q410" s="232">
        <v>0</v>
      </c>
      <c r="R410" s="232">
        <v>0</v>
      </c>
      <c r="S410" s="232">
        <v>0</v>
      </c>
      <c r="T410" s="232">
        <v>0</v>
      </c>
      <c r="U410" s="232">
        <v>0</v>
      </c>
      <c r="V410" s="232">
        <v>6.1</v>
      </c>
      <c r="W410" s="232">
        <v>0</v>
      </c>
      <c r="X410" s="232">
        <v>0</v>
      </c>
      <c r="Y410" s="232">
        <v>0</v>
      </c>
      <c r="Z410" s="232">
        <v>0</v>
      </c>
      <c r="AA410" s="232">
        <v>0</v>
      </c>
      <c r="AB410" s="232"/>
      <c r="AC410" s="232">
        <v>0</v>
      </c>
      <c r="AD410" s="232">
        <v>0</v>
      </c>
      <c r="AE410" s="232">
        <v>0</v>
      </c>
      <c r="AF410" s="232">
        <v>0</v>
      </c>
      <c r="AG410" s="232">
        <v>0</v>
      </c>
      <c r="AH410" s="232">
        <v>0</v>
      </c>
      <c r="AI410" s="232">
        <v>0</v>
      </c>
      <c r="AJ410" s="232">
        <v>0</v>
      </c>
      <c r="AK410" s="232">
        <v>0</v>
      </c>
      <c r="AL410" s="232">
        <v>0</v>
      </c>
      <c r="AM410" s="232">
        <v>0</v>
      </c>
      <c r="AN410" s="233"/>
      <c r="AO410" s="223">
        <f t="shared" si="237"/>
        <v>93.9</v>
      </c>
      <c r="AP410" s="223">
        <f t="shared" si="237"/>
        <v>0</v>
      </c>
      <c r="AQ410" s="223">
        <f t="shared" si="237"/>
        <v>0</v>
      </c>
      <c r="AR410" s="223">
        <f t="shared" si="237"/>
        <v>0</v>
      </c>
      <c r="AS410" s="223">
        <f t="shared" si="237"/>
        <v>0</v>
      </c>
      <c r="AT410" s="223">
        <f t="shared" si="237"/>
        <v>0</v>
      </c>
      <c r="AU410" s="223">
        <f t="shared" si="236"/>
        <v>0</v>
      </c>
      <c r="AV410" s="223">
        <f t="shared" si="236"/>
        <v>0</v>
      </c>
      <c r="AW410" s="223">
        <f t="shared" si="236"/>
        <v>0</v>
      </c>
      <c r="AX410" s="223">
        <f t="shared" si="236"/>
        <v>0</v>
      </c>
      <c r="AY410" s="223">
        <f t="shared" si="236"/>
        <v>0</v>
      </c>
      <c r="AZ410" s="242"/>
      <c r="BA410" s="244">
        <f t="shared" si="239"/>
        <v>0.31739526054693906</v>
      </c>
      <c r="BB410" s="244">
        <f t="shared" si="240"/>
        <v>0</v>
      </c>
      <c r="BC410" s="244">
        <f t="shared" si="241"/>
        <v>0</v>
      </c>
      <c r="BD410" s="244">
        <f t="shared" si="242"/>
        <v>0</v>
      </c>
      <c r="BE410" s="244">
        <f t="shared" si="243"/>
        <v>0</v>
      </c>
      <c r="BF410" s="244">
        <f t="shared" si="244"/>
        <v>0</v>
      </c>
      <c r="BG410" s="244">
        <f t="shared" si="245"/>
        <v>2.0618861441281451E-2</v>
      </c>
      <c r="BH410" s="244">
        <f t="shared" si="246"/>
        <v>0</v>
      </c>
      <c r="BI410" s="244">
        <f t="shared" si="247"/>
        <v>0</v>
      </c>
      <c r="BJ410" s="244">
        <f t="shared" si="248"/>
        <v>0</v>
      </c>
      <c r="BK410" s="244">
        <f t="shared" si="249"/>
        <v>0</v>
      </c>
      <c r="BL410" s="244">
        <f t="shared" si="250"/>
        <v>0</v>
      </c>
      <c r="BM410" s="244">
        <f t="shared" si="251"/>
        <v>0</v>
      </c>
      <c r="BN410" s="244">
        <f t="shared" si="252"/>
        <v>0</v>
      </c>
      <c r="BO410" s="244">
        <f t="shared" si="253"/>
        <v>0</v>
      </c>
      <c r="BP410" s="244">
        <f t="shared" si="254"/>
        <v>0</v>
      </c>
      <c r="BQ410" s="244">
        <f t="shared" si="255"/>
        <v>0</v>
      </c>
      <c r="BR410" s="244">
        <f t="shared" si="256"/>
        <v>0</v>
      </c>
      <c r="BS410" s="244">
        <f t="shared" si="257"/>
        <v>0</v>
      </c>
      <c r="BT410" s="244">
        <f t="shared" si="258"/>
        <v>0</v>
      </c>
      <c r="BU410" s="244">
        <f t="shared" si="259"/>
        <v>0</v>
      </c>
      <c r="BV410" s="244">
        <f t="shared" si="260"/>
        <v>0</v>
      </c>
      <c r="BW410" s="244">
        <f t="shared" si="261"/>
        <v>0</v>
      </c>
      <c r="BX410" s="244">
        <f t="shared" si="262"/>
        <v>0</v>
      </c>
      <c r="BY410" s="244"/>
      <c r="BZ410" s="244">
        <f t="shared" si="263"/>
        <v>0.31739526054693906</v>
      </c>
      <c r="CA410" s="244">
        <f t="shared" si="264"/>
        <v>0</v>
      </c>
      <c r="CB410" s="244">
        <f t="shared" si="265"/>
        <v>0</v>
      </c>
      <c r="CC410" s="244">
        <f t="shared" si="266"/>
        <v>0</v>
      </c>
      <c r="CD410" s="244">
        <f t="shared" si="267"/>
        <v>0</v>
      </c>
      <c r="CE410" s="244">
        <f t="shared" si="268"/>
        <v>0</v>
      </c>
      <c r="CF410" s="244">
        <f t="shared" si="269"/>
        <v>0</v>
      </c>
      <c r="CG410" s="244">
        <f t="shared" si="270"/>
        <v>0</v>
      </c>
      <c r="CH410" s="244">
        <f t="shared" si="271"/>
        <v>0</v>
      </c>
      <c r="CI410" s="244">
        <f t="shared" si="272"/>
        <v>0</v>
      </c>
      <c r="CJ410" s="244">
        <f t="shared" si="273"/>
        <v>0</v>
      </c>
    </row>
    <row r="411" spans="1:88" ht="60">
      <c r="A411" s="222" t="s">
        <v>3643</v>
      </c>
      <c r="B411" s="232">
        <v>102051</v>
      </c>
      <c r="C411" s="232" t="s">
        <v>2645</v>
      </c>
      <c r="D411" s="232"/>
      <c r="E411" s="232" t="s">
        <v>2646</v>
      </c>
      <c r="F411" s="232"/>
      <c r="G411" s="232">
        <v>8857</v>
      </c>
      <c r="H411" s="232" t="s">
        <v>2647</v>
      </c>
      <c r="I411" s="232" t="s">
        <v>949</v>
      </c>
      <c r="J411" s="232" t="s">
        <v>700</v>
      </c>
      <c r="K411" s="232" t="s">
        <v>2648</v>
      </c>
      <c r="L411" s="232" t="s">
        <v>2649</v>
      </c>
      <c r="M411" s="232">
        <v>2022</v>
      </c>
      <c r="N411" s="232">
        <v>3853083</v>
      </c>
      <c r="O411" s="239">
        <f t="shared" si="238"/>
        <v>4.8004821618529763E-3</v>
      </c>
      <c r="P411" s="232">
        <v>93.9</v>
      </c>
      <c r="Q411" s="232">
        <v>0</v>
      </c>
      <c r="R411" s="232">
        <v>0</v>
      </c>
      <c r="S411" s="232">
        <v>0</v>
      </c>
      <c r="T411" s="232">
        <v>0</v>
      </c>
      <c r="U411" s="232">
        <v>0</v>
      </c>
      <c r="V411" s="232">
        <v>6.1</v>
      </c>
      <c r="W411" s="232">
        <v>0</v>
      </c>
      <c r="X411" s="232">
        <v>0</v>
      </c>
      <c r="Y411" s="232">
        <v>0</v>
      </c>
      <c r="Z411" s="232">
        <v>0</v>
      </c>
      <c r="AA411" s="232">
        <v>0</v>
      </c>
      <c r="AB411" s="232"/>
      <c r="AC411" s="232">
        <v>93.9</v>
      </c>
      <c r="AD411" s="232">
        <v>0</v>
      </c>
      <c r="AE411" s="232">
        <v>0</v>
      </c>
      <c r="AF411" s="232">
        <v>0</v>
      </c>
      <c r="AG411" s="232">
        <v>0</v>
      </c>
      <c r="AH411" s="232">
        <v>0</v>
      </c>
      <c r="AI411" s="232">
        <v>0</v>
      </c>
      <c r="AJ411" s="232">
        <v>0</v>
      </c>
      <c r="AK411" s="232">
        <v>0</v>
      </c>
      <c r="AL411" s="232">
        <v>0</v>
      </c>
      <c r="AM411" s="232">
        <v>0</v>
      </c>
      <c r="AN411" s="233"/>
      <c r="AO411" s="223">
        <f t="shared" si="237"/>
        <v>0</v>
      </c>
      <c r="AP411" s="223">
        <f t="shared" si="237"/>
        <v>0</v>
      </c>
      <c r="AQ411" s="223">
        <f t="shared" si="237"/>
        <v>0</v>
      </c>
      <c r="AR411" s="223">
        <f t="shared" si="237"/>
        <v>0</v>
      </c>
      <c r="AS411" s="223">
        <f t="shared" si="237"/>
        <v>0</v>
      </c>
      <c r="AT411" s="223">
        <f t="shared" si="237"/>
        <v>0</v>
      </c>
      <c r="AU411" s="223">
        <f t="shared" si="236"/>
        <v>0</v>
      </c>
      <c r="AV411" s="223">
        <f t="shared" si="236"/>
        <v>0</v>
      </c>
      <c r="AW411" s="223">
        <f t="shared" si="236"/>
        <v>0</v>
      </c>
      <c r="AX411" s="223">
        <f t="shared" si="236"/>
        <v>0</v>
      </c>
      <c r="AY411" s="223">
        <f t="shared" si="236"/>
        <v>0</v>
      </c>
      <c r="AZ411" s="242"/>
      <c r="BA411" s="244">
        <f t="shared" si="239"/>
        <v>0.45076527499799451</v>
      </c>
      <c r="BB411" s="244">
        <f t="shared" si="240"/>
        <v>0</v>
      </c>
      <c r="BC411" s="244">
        <f t="shared" si="241"/>
        <v>0</v>
      </c>
      <c r="BD411" s="244">
        <f t="shared" si="242"/>
        <v>0</v>
      </c>
      <c r="BE411" s="244">
        <f t="shared" si="243"/>
        <v>0</v>
      </c>
      <c r="BF411" s="244">
        <f t="shared" si="244"/>
        <v>0</v>
      </c>
      <c r="BG411" s="244">
        <f t="shared" si="245"/>
        <v>2.9282941187303155E-2</v>
      </c>
      <c r="BH411" s="244">
        <f t="shared" si="246"/>
        <v>0</v>
      </c>
      <c r="BI411" s="244">
        <f t="shared" si="247"/>
        <v>0</v>
      </c>
      <c r="BJ411" s="244">
        <f t="shared" si="248"/>
        <v>0</v>
      </c>
      <c r="BK411" s="244">
        <f t="shared" si="249"/>
        <v>0</v>
      </c>
      <c r="BL411" s="244">
        <f t="shared" si="250"/>
        <v>0</v>
      </c>
      <c r="BM411" s="244">
        <f t="shared" si="251"/>
        <v>0</v>
      </c>
      <c r="BN411" s="244">
        <f t="shared" si="252"/>
        <v>0.45076527499799451</v>
      </c>
      <c r="BO411" s="244">
        <f t="shared" si="253"/>
        <v>0</v>
      </c>
      <c r="BP411" s="244">
        <f t="shared" si="254"/>
        <v>0</v>
      </c>
      <c r="BQ411" s="244">
        <f t="shared" si="255"/>
        <v>0</v>
      </c>
      <c r="BR411" s="244">
        <f t="shared" si="256"/>
        <v>0</v>
      </c>
      <c r="BS411" s="244">
        <f t="shared" si="257"/>
        <v>0</v>
      </c>
      <c r="BT411" s="244">
        <f t="shared" si="258"/>
        <v>0</v>
      </c>
      <c r="BU411" s="244">
        <f t="shared" si="259"/>
        <v>0</v>
      </c>
      <c r="BV411" s="244">
        <f t="shared" si="260"/>
        <v>0</v>
      </c>
      <c r="BW411" s="244">
        <f t="shared" si="261"/>
        <v>0</v>
      </c>
      <c r="BX411" s="244">
        <f t="shared" si="262"/>
        <v>0</v>
      </c>
      <c r="BY411" s="244"/>
      <c r="BZ411" s="244">
        <f t="shared" si="263"/>
        <v>0</v>
      </c>
      <c r="CA411" s="244">
        <f t="shared" si="264"/>
        <v>0</v>
      </c>
      <c r="CB411" s="244">
        <f t="shared" si="265"/>
        <v>0</v>
      </c>
      <c r="CC411" s="244">
        <f t="shared" si="266"/>
        <v>0</v>
      </c>
      <c r="CD411" s="244">
        <f t="shared" si="267"/>
        <v>0</v>
      </c>
      <c r="CE411" s="244">
        <f t="shared" si="268"/>
        <v>0</v>
      </c>
      <c r="CF411" s="244">
        <f t="shared" si="269"/>
        <v>0</v>
      </c>
      <c r="CG411" s="244">
        <f t="shared" si="270"/>
        <v>0</v>
      </c>
      <c r="CH411" s="244">
        <f t="shared" si="271"/>
        <v>0</v>
      </c>
      <c r="CI411" s="244">
        <f t="shared" si="272"/>
        <v>0</v>
      </c>
      <c r="CJ411" s="244">
        <f t="shared" si="273"/>
        <v>0</v>
      </c>
    </row>
    <row r="412" spans="1:88" ht="60">
      <c r="A412" s="222" t="s">
        <v>3643</v>
      </c>
      <c r="B412" s="232">
        <v>94330</v>
      </c>
      <c r="C412" s="232" t="s">
        <v>2650</v>
      </c>
      <c r="D412" s="232" t="s">
        <v>1007</v>
      </c>
      <c r="E412" s="232" t="s">
        <v>2651</v>
      </c>
      <c r="F412" s="232"/>
      <c r="G412" s="232">
        <v>9514</v>
      </c>
      <c r="H412" s="232" t="s">
        <v>2652</v>
      </c>
      <c r="I412" s="232" t="s">
        <v>126</v>
      </c>
      <c r="J412" s="232" t="s">
        <v>700</v>
      </c>
      <c r="K412" s="232" t="s">
        <v>2653</v>
      </c>
      <c r="L412" s="232" t="s">
        <v>2654</v>
      </c>
      <c r="M412" s="232">
        <v>2022</v>
      </c>
      <c r="N412" s="232">
        <v>5497784</v>
      </c>
      <c r="O412" s="239">
        <f t="shared" si="238"/>
        <v>3.3564325097502016E-3</v>
      </c>
      <c r="P412" s="232">
        <v>85.54</v>
      </c>
      <c r="Q412" s="232">
        <v>2.31</v>
      </c>
      <c r="R412" s="232">
        <v>0</v>
      </c>
      <c r="S412" s="232">
        <v>0.01</v>
      </c>
      <c r="T412" s="232">
        <v>1.8</v>
      </c>
      <c r="U412" s="232">
        <v>0</v>
      </c>
      <c r="V412" s="232">
        <v>6.1</v>
      </c>
      <c r="W412" s="232">
        <v>4.24</v>
      </c>
      <c r="X412" s="232">
        <v>0</v>
      </c>
      <c r="Y412" s="232">
        <v>0</v>
      </c>
      <c r="Z412" s="232">
        <v>0</v>
      </c>
      <c r="AA412" s="232">
        <v>0</v>
      </c>
      <c r="AB412" s="232"/>
      <c r="AC412" s="232">
        <v>85.54</v>
      </c>
      <c r="AD412" s="232">
        <v>2.31</v>
      </c>
      <c r="AE412" s="232">
        <v>0</v>
      </c>
      <c r="AF412" s="232">
        <v>0.01</v>
      </c>
      <c r="AG412" s="232">
        <v>1.8</v>
      </c>
      <c r="AH412" s="232">
        <v>0</v>
      </c>
      <c r="AI412" s="232">
        <v>4.24</v>
      </c>
      <c r="AJ412" s="232">
        <v>0</v>
      </c>
      <c r="AK412" s="232">
        <v>0</v>
      </c>
      <c r="AL412" s="232">
        <v>0</v>
      </c>
      <c r="AM412" s="232">
        <v>0</v>
      </c>
      <c r="AN412" s="233"/>
      <c r="AO412" s="223">
        <f t="shared" si="237"/>
        <v>0</v>
      </c>
      <c r="AP412" s="223">
        <f t="shared" si="237"/>
        <v>0</v>
      </c>
      <c r="AQ412" s="223">
        <f t="shared" si="237"/>
        <v>0</v>
      </c>
      <c r="AR412" s="223">
        <f t="shared" si="237"/>
        <v>0</v>
      </c>
      <c r="AS412" s="223">
        <f t="shared" si="237"/>
        <v>0</v>
      </c>
      <c r="AT412" s="223">
        <f t="shared" si="237"/>
        <v>0</v>
      </c>
      <c r="AU412" s="223">
        <f t="shared" si="236"/>
        <v>0</v>
      </c>
      <c r="AV412" s="223">
        <f t="shared" si="236"/>
        <v>0</v>
      </c>
      <c r="AW412" s="223">
        <f t="shared" si="236"/>
        <v>0</v>
      </c>
      <c r="AX412" s="223">
        <f t="shared" si="236"/>
        <v>0</v>
      </c>
      <c r="AY412" s="223">
        <f t="shared" si="236"/>
        <v>0</v>
      </c>
      <c r="AZ412" s="242"/>
      <c r="BA412" s="244">
        <f t="shared" si="239"/>
        <v>0.28710923688403228</v>
      </c>
      <c r="BB412" s="244">
        <f t="shared" si="240"/>
        <v>7.7533590975229659E-3</v>
      </c>
      <c r="BC412" s="244">
        <f t="shared" si="241"/>
        <v>0</v>
      </c>
      <c r="BD412" s="244">
        <f t="shared" si="242"/>
        <v>3.3564325097502018E-5</v>
      </c>
      <c r="BE412" s="244">
        <f t="shared" si="243"/>
        <v>6.0415785175503634E-3</v>
      </c>
      <c r="BF412" s="244">
        <f t="shared" si="244"/>
        <v>0</v>
      </c>
      <c r="BG412" s="244">
        <f t="shared" si="245"/>
        <v>2.0474238309476228E-2</v>
      </c>
      <c r="BH412" s="244">
        <f t="shared" si="246"/>
        <v>1.4231273841340856E-2</v>
      </c>
      <c r="BI412" s="244">
        <f t="shared" si="247"/>
        <v>0</v>
      </c>
      <c r="BJ412" s="244">
        <f t="shared" si="248"/>
        <v>0</v>
      </c>
      <c r="BK412" s="244">
        <f t="shared" si="249"/>
        <v>0</v>
      </c>
      <c r="BL412" s="244">
        <f t="shared" si="250"/>
        <v>0</v>
      </c>
      <c r="BM412" s="244">
        <f t="shared" si="251"/>
        <v>0</v>
      </c>
      <c r="BN412" s="244">
        <f t="shared" si="252"/>
        <v>0.28710923688403228</v>
      </c>
      <c r="BO412" s="244">
        <f t="shared" si="253"/>
        <v>7.7533590975229659E-3</v>
      </c>
      <c r="BP412" s="244">
        <f t="shared" si="254"/>
        <v>0</v>
      </c>
      <c r="BQ412" s="244">
        <f t="shared" si="255"/>
        <v>3.3564325097502018E-5</v>
      </c>
      <c r="BR412" s="244">
        <f t="shared" si="256"/>
        <v>6.0415785175503634E-3</v>
      </c>
      <c r="BS412" s="244">
        <f t="shared" si="257"/>
        <v>0</v>
      </c>
      <c r="BT412" s="244">
        <f t="shared" si="258"/>
        <v>1.4231273841340856E-2</v>
      </c>
      <c r="BU412" s="244">
        <f t="shared" si="259"/>
        <v>0</v>
      </c>
      <c r="BV412" s="244">
        <f t="shared" si="260"/>
        <v>0</v>
      </c>
      <c r="BW412" s="244">
        <f t="shared" si="261"/>
        <v>0</v>
      </c>
      <c r="BX412" s="244">
        <f t="shared" si="262"/>
        <v>0</v>
      </c>
      <c r="BY412" s="244"/>
      <c r="BZ412" s="244">
        <f t="shared" si="263"/>
        <v>0</v>
      </c>
      <c r="CA412" s="244">
        <f t="shared" si="264"/>
        <v>0</v>
      </c>
      <c r="CB412" s="244">
        <f t="shared" si="265"/>
        <v>0</v>
      </c>
      <c r="CC412" s="244">
        <f t="shared" si="266"/>
        <v>0</v>
      </c>
      <c r="CD412" s="244">
        <f t="shared" si="267"/>
        <v>0</v>
      </c>
      <c r="CE412" s="244">
        <f t="shared" si="268"/>
        <v>0</v>
      </c>
      <c r="CF412" s="244">
        <f t="shared" si="269"/>
        <v>0</v>
      </c>
      <c r="CG412" s="244">
        <f t="shared" si="270"/>
        <v>0</v>
      </c>
      <c r="CH412" s="244">
        <f t="shared" si="271"/>
        <v>0</v>
      </c>
      <c r="CI412" s="244">
        <f t="shared" si="272"/>
        <v>0</v>
      </c>
      <c r="CJ412" s="244">
        <f t="shared" si="273"/>
        <v>0</v>
      </c>
    </row>
    <row r="413" spans="1:88" ht="60">
      <c r="A413" s="222" t="s">
        <v>3643</v>
      </c>
      <c r="B413" s="232">
        <v>96371</v>
      </c>
      <c r="C413" s="232" t="s">
        <v>2655</v>
      </c>
      <c r="D413" s="232" t="s">
        <v>2584</v>
      </c>
      <c r="E413" s="232" t="s">
        <v>2656</v>
      </c>
      <c r="F413" s="232"/>
      <c r="G413" s="232">
        <v>6375</v>
      </c>
      <c r="H413" s="232" t="s">
        <v>2657</v>
      </c>
      <c r="I413" s="232" t="s">
        <v>2658</v>
      </c>
      <c r="J413" s="232" t="s">
        <v>700</v>
      </c>
      <c r="K413" s="232" t="s">
        <v>2659</v>
      </c>
      <c r="L413" s="232" t="s">
        <v>2660</v>
      </c>
      <c r="M413" s="232">
        <v>2022</v>
      </c>
      <c r="N413" s="232">
        <v>17049664</v>
      </c>
      <c r="O413" s="239">
        <f t="shared" si="238"/>
        <v>7.3671323487507753E-2</v>
      </c>
      <c r="P413" s="232">
        <v>93.4</v>
      </c>
      <c r="Q413" s="232">
        <v>0.5</v>
      </c>
      <c r="R413" s="232">
        <v>0</v>
      </c>
      <c r="S413" s="232">
        <v>0</v>
      </c>
      <c r="T413" s="232">
        <v>0</v>
      </c>
      <c r="U413" s="232">
        <v>0</v>
      </c>
      <c r="V413" s="232">
        <v>6.1</v>
      </c>
      <c r="W413" s="232">
        <v>0</v>
      </c>
      <c r="X413" s="232">
        <v>0</v>
      </c>
      <c r="Y413" s="232">
        <v>0</v>
      </c>
      <c r="Z413" s="232">
        <v>0</v>
      </c>
      <c r="AA413" s="232">
        <v>0</v>
      </c>
      <c r="AB413" s="232"/>
      <c r="AC413" s="232">
        <v>93.4</v>
      </c>
      <c r="AD413" s="232">
        <v>0.5</v>
      </c>
      <c r="AE413" s="232">
        <v>0</v>
      </c>
      <c r="AF413" s="232">
        <v>0</v>
      </c>
      <c r="AG413" s="232">
        <v>0</v>
      </c>
      <c r="AH413" s="232">
        <v>0</v>
      </c>
      <c r="AI413" s="232">
        <v>0</v>
      </c>
      <c r="AJ413" s="232">
        <v>0</v>
      </c>
      <c r="AK413" s="232">
        <v>0</v>
      </c>
      <c r="AL413" s="232">
        <v>0</v>
      </c>
      <c r="AM413" s="232">
        <v>0</v>
      </c>
      <c r="AN413" s="233"/>
      <c r="AO413" s="223">
        <f t="shared" si="237"/>
        <v>0</v>
      </c>
      <c r="AP413" s="223">
        <f t="shared" si="237"/>
        <v>0</v>
      </c>
      <c r="AQ413" s="223">
        <f t="shared" si="237"/>
        <v>0</v>
      </c>
      <c r="AR413" s="223">
        <f t="shared" si="237"/>
        <v>0</v>
      </c>
      <c r="AS413" s="223">
        <f t="shared" si="237"/>
        <v>0</v>
      </c>
      <c r="AT413" s="223">
        <f t="shared" si="237"/>
        <v>0</v>
      </c>
      <c r="AU413" s="223">
        <f t="shared" si="236"/>
        <v>0</v>
      </c>
      <c r="AV413" s="223">
        <f t="shared" si="236"/>
        <v>0</v>
      </c>
      <c r="AW413" s="223">
        <f t="shared" si="236"/>
        <v>0</v>
      </c>
      <c r="AX413" s="223">
        <f t="shared" si="236"/>
        <v>0</v>
      </c>
      <c r="AY413" s="223">
        <f t="shared" si="236"/>
        <v>0</v>
      </c>
      <c r="AZ413" s="242"/>
      <c r="BA413" s="244">
        <f t="shared" si="239"/>
        <v>6.8809016137332248</v>
      </c>
      <c r="BB413" s="244">
        <f t="shared" si="240"/>
        <v>3.6835661743753877E-2</v>
      </c>
      <c r="BC413" s="244">
        <f t="shared" si="241"/>
        <v>0</v>
      </c>
      <c r="BD413" s="244">
        <f t="shared" si="242"/>
        <v>0</v>
      </c>
      <c r="BE413" s="244">
        <f t="shared" si="243"/>
        <v>0</v>
      </c>
      <c r="BF413" s="244">
        <f t="shared" si="244"/>
        <v>0</v>
      </c>
      <c r="BG413" s="244">
        <f t="shared" si="245"/>
        <v>0.4493950732737973</v>
      </c>
      <c r="BH413" s="244">
        <f t="shared" si="246"/>
        <v>0</v>
      </c>
      <c r="BI413" s="244">
        <f t="shared" si="247"/>
        <v>0</v>
      </c>
      <c r="BJ413" s="244">
        <f t="shared" si="248"/>
        <v>0</v>
      </c>
      <c r="BK413" s="244">
        <f t="shared" si="249"/>
        <v>0</v>
      </c>
      <c r="BL413" s="244">
        <f t="shared" si="250"/>
        <v>0</v>
      </c>
      <c r="BM413" s="244">
        <f t="shared" si="251"/>
        <v>0</v>
      </c>
      <c r="BN413" s="244">
        <f t="shared" si="252"/>
        <v>6.8809016137332248</v>
      </c>
      <c r="BO413" s="244">
        <f t="shared" si="253"/>
        <v>3.6835661743753877E-2</v>
      </c>
      <c r="BP413" s="244">
        <f t="shared" si="254"/>
        <v>0</v>
      </c>
      <c r="BQ413" s="244">
        <f t="shared" si="255"/>
        <v>0</v>
      </c>
      <c r="BR413" s="244">
        <f t="shared" si="256"/>
        <v>0</v>
      </c>
      <c r="BS413" s="244">
        <f t="shared" si="257"/>
        <v>0</v>
      </c>
      <c r="BT413" s="244">
        <f t="shared" si="258"/>
        <v>0</v>
      </c>
      <c r="BU413" s="244">
        <f t="shared" si="259"/>
        <v>0</v>
      </c>
      <c r="BV413" s="244">
        <f t="shared" si="260"/>
        <v>0</v>
      </c>
      <c r="BW413" s="244">
        <f t="shared" si="261"/>
        <v>0</v>
      </c>
      <c r="BX413" s="244">
        <f t="shared" si="262"/>
        <v>0</v>
      </c>
      <c r="BY413" s="244"/>
      <c r="BZ413" s="244">
        <f t="shared" si="263"/>
        <v>0</v>
      </c>
      <c r="CA413" s="244">
        <f t="shared" si="264"/>
        <v>0</v>
      </c>
      <c r="CB413" s="244">
        <f t="shared" si="265"/>
        <v>0</v>
      </c>
      <c r="CC413" s="244">
        <f t="shared" si="266"/>
        <v>0</v>
      </c>
      <c r="CD413" s="244">
        <f t="shared" si="267"/>
        <v>0</v>
      </c>
      <c r="CE413" s="244">
        <f t="shared" si="268"/>
        <v>0</v>
      </c>
      <c r="CF413" s="244">
        <f t="shared" si="269"/>
        <v>0</v>
      </c>
      <c r="CG413" s="244">
        <f t="shared" si="270"/>
        <v>0</v>
      </c>
      <c r="CH413" s="244">
        <f t="shared" si="271"/>
        <v>0</v>
      </c>
      <c r="CI413" s="244">
        <f t="shared" si="272"/>
        <v>0</v>
      </c>
      <c r="CJ413" s="244">
        <f t="shared" si="273"/>
        <v>0</v>
      </c>
    </row>
    <row r="414" spans="1:88" ht="60">
      <c r="A414" s="222" t="s">
        <v>3643</v>
      </c>
      <c r="B414" s="232">
        <v>89764</v>
      </c>
      <c r="C414" s="232" t="s">
        <v>2661</v>
      </c>
      <c r="D414" s="232"/>
      <c r="E414" s="232" t="s">
        <v>2662</v>
      </c>
      <c r="F414" s="232"/>
      <c r="G414" s="232">
        <v>6415</v>
      </c>
      <c r="H414" s="232" t="s">
        <v>2663</v>
      </c>
      <c r="I414" s="232" t="s">
        <v>949</v>
      </c>
      <c r="J414" s="232" t="s">
        <v>700</v>
      </c>
      <c r="K414" s="232" t="s">
        <v>2664</v>
      </c>
      <c r="L414" s="232" t="s">
        <v>2665</v>
      </c>
      <c r="M414" s="232">
        <v>2022</v>
      </c>
      <c r="N414" s="232">
        <v>47326954</v>
      </c>
      <c r="O414" s="239">
        <f t="shared" si="238"/>
        <v>5.8963743696109419E-2</v>
      </c>
      <c r="P414" s="232">
        <v>92.85</v>
      </c>
      <c r="Q414" s="232">
        <v>1.05</v>
      </c>
      <c r="R414" s="232">
        <v>0</v>
      </c>
      <c r="S414" s="232">
        <v>0</v>
      </c>
      <c r="T414" s="232">
        <v>0</v>
      </c>
      <c r="U414" s="232">
        <v>0</v>
      </c>
      <c r="V414" s="232">
        <v>6.1</v>
      </c>
      <c r="W414" s="232">
        <v>0</v>
      </c>
      <c r="X414" s="232">
        <v>0</v>
      </c>
      <c r="Y414" s="232">
        <v>0</v>
      </c>
      <c r="Z414" s="232">
        <v>0</v>
      </c>
      <c r="AA414" s="232">
        <v>0</v>
      </c>
      <c r="AB414" s="232"/>
      <c r="AC414" s="232">
        <v>92.85</v>
      </c>
      <c r="AD414" s="232">
        <v>1.05</v>
      </c>
      <c r="AE414" s="232">
        <v>0</v>
      </c>
      <c r="AF414" s="232">
        <v>0</v>
      </c>
      <c r="AG414" s="232">
        <v>0</v>
      </c>
      <c r="AH414" s="232">
        <v>0</v>
      </c>
      <c r="AI414" s="232">
        <v>0</v>
      </c>
      <c r="AJ414" s="232">
        <v>0</v>
      </c>
      <c r="AK414" s="232">
        <v>0</v>
      </c>
      <c r="AL414" s="232">
        <v>0</v>
      </c>
      <c r="AM414" s="232">
        <v>0</v>
      </c>
      <c r="AN414" s="233"/>
      <c r="AO414" s="223">
        <f t="shared" si="237"/>
        <v>0</v>
      </c>
      <c r="AP414" s="223">
        <f t="shared" si="237"/>
        <v>0</v>
      </c>
      <c r="AQ414" s="223">
        <f t="shared" si="237"/>
        <v>0</v>
      </c>
      <c r="AR414" s="223">
        <f t="shared" si="237"/>
        <v>0</v>
      </c>
      <c r="AS414" s="223">
        <f t="shared" si="237"/>
        <v>0</v>
      </c>
      <c r="AT414" s="223">
        <f t="shared" si="237"/>
        <v>0</v>
      </c>
      <c r="AU414" s="223">
        <f t="shared" si="236"/>
        <v>0</v>
      </c>
      <c r="AV414" s="223">
        <f t="shared" si="236"/>
        <v>0</v>
      </c>
      <c r="AW414" s="223">
        <f t="shared" si="236"/>
        <v>0</v>
      </c>
      <c r="AX414" s="223">
        <f t="shared" si="236"/>
        <v>0</v>
      </c>
      <c r="AY414" s="223">
        <f t="shared" si="236"/>
        <v>0</v>
      </c>
      <c r="AZ414" s="242"/>
      <c r="BA414" s="244">
        <f t="shared" si="239"/>
        <v>5.4747836021837593</v>
      </c>
      <c r="BB414" s="244">
        <f t="shared" si="240"/>
        <v>6.1911930880914894E-2</v>
      </c>
      <c r="BC414" s="244">
        <f t="shared" si="241"/>
        <v>0</v>
      </c>
      <c r="BD414" s="244">
        <f t="shared" si="242"/>
        <v>0</v>
      </c>
      <c r="BE414" s="244">
        <f t="shared" si="243"/>
        <v>0</v>
      </c>
      <c r="BF414" s="244">
        <f t="shared" si="244"/>
        <v>0</v>
      </c>
      <c r="BG414" s="244">
        <f t="shared" si="245"/>
        <v>0.35967883654626742</v>
      </c>
      <c r="BH414" s="244">
        <f t="shared" si="246"/>
        <v>0</v>
      </c>
      <c r="BI414" s="244">
        <f t="shared" si="247"/>
        <v>0</v>
      </c>
      <c r="BJ414" s="244">
        <f t="shared" si="248"/>
        <v>0</v>
      </c>
      <c r="BK414" s="244">
        <f t="shared" si="249"/>
        <v>0</v>
      </c>
      <c r="BL414" s="244">
        <f t="shared" si="250"/>
        <v>0</v>
      </c>
      <c r="BM414" s="244">
        <f t="shared" si="251"/>
        <v>0</v>
      </c>
      <c r="BN414" s="244">
        <f t="shared" si="252"/>
        <v>5.4747836021837593</v>
      </c>
      <c r="BO414" s="244">
        <f t="shared" si="253"/>
        <v>6.1911930880914894E-2</v>
      </c>
      <c r="BP414" s="244">
        <f t="shared" si="254"/>
        <v>0</v>
      </c>
      <c r="BQ414" s="244">
        <f t="shared" si="255"/>
        <v>0</v>
      </c>
      <c r="BR414" s="244">
        <f t="shared" si="256"/>
        <v>0</v>
      </c>
      <c r="BS414" s="244">
        <f t="shared" si="257"/>
        <v>0</v>
      </c>
      <c r="BT414" s="244">
        <f t="shared" si="258"/>
        <v>0</v>
      </c>
      <c r="BU414" s="244">
        <f t="shared" si="259"/>
        <v>0</v>
      </c>
      <c r="BV414" s="244">
        <f t="shared" si="260"/>
        <v>0</v>
      </c>
      <c r="BW414" s="244">
        <f t="shared" si="261"/>
        <v>0</v>
      </c>
      <c r="BX414" s="244">
        <f t="shared" si="262"/>
        <v>0</v>
      </c>
      <c r="BY414" s="244"/>
      <c r="BZ414" s="244">
        <f t="shared" si="263"/>
        <v>0</v>
      </c>
      <c r="CA414" s="244">
        <f t="shared" si="264"/>
        <v>0</v>
      </c>
      <c r="CB414" s="244">
        <f t="shared" si="265"/>
        <v>0</v>
      </c>
      <c r="CC414" s="244">
        <f t="shared" si="266"/>
        <v>0</v>
      </c>
      <c r="CD414" s="244">
        <f t="shared" si="267"/>
        <v>0</v>
      </c>
      <c r="CE414" s="244">
        <f t="shared" si="268"/>
        <v>0</v>
      </c>
      <c r="CF414" s="244">
        <f t="shared" si="269"/>
        <v>0</v>
      </c>
      <c r="CG414" s="244">
        <f t="shared" si="270"/>
        <v>0</v>
      </c>
      <c r="CH414" s="244">
        <f t="shared" si="271"/>
        <v>0</v>
      </c>
      <c r="CI414" s="244">
        <f t="shared" si="272"/>
        <v>0</v>
      </c>
      <c r="CJ414" s="244">
        <f t="shared" si="273"/>
        <v>0</v>
      </c>
    </row>
    <row r="415" spans="1:88" ht="60">
      <c r="A415" s="222" t="s">
        <v>3643</v>
      </c>
      <c r="B415" s="232">
        <v>108425</v>
      </c>
      <c r="C415" s="232" t="s">
        <v>2666</v>
      </c>
      <c r="D415" s="232"/>
      <c r="E415" s="232" t="s">
        <v>2667</v>
      </c>
      <c r="F415" s="232"/>
      <c r="G415" s="232">
        <v>8305</v>
      </c>
      <c r="H415" s="232" t="s">
        <v>2668</v>
      </c>
      <c r="I415" s="232" t="s">
        <v>129</v>
      </c>
      <c r="J415" s="232" t="s">
        <v>700</v>
      </c>
      <c r="K415" s="232" t="s">
        <v>2669</v>
      </c>
      <c r="L415" s="232" t="s">
        <v>2670</v>
      </c>
      <c r="M415" s="232">
        <v>2022</v>
      </c>
      <c r="N415" s="232">
        <v>36396099</v>
      </c>
      <c r="O415" s="239">
        <f t="shared" si="238"/>
        <v>4.2492413169903376E-3</v>
      </c>
      <c r="P415" s="232">
        <v>32.6</v>
      </c>
      <c r="Q415" s="232">
        <v>0.4</v>
      </c>
      <c r="R415" s="232">
        <v>0</v>
      </c>
      <c r="S415" s="232">
        <v>0</v>
      </c>
      <c r="T415" s="232">
        <v>60</v>
      </c>
      <c r="U415" s="232">
        <v>0</v>
      </c>
      <c r="V415" s="232">
        <v>6.1</v>
      </c>
      <c r="W415" s="232">
        <v>0.9</v>
      </c>
      <c r="X415" s="232">
        <v>0</v>
      </c>
      <c r="Y415" s="232">
        <v>0</v>
      </c>
      <c r="Z415" s="232">
        <v>0</v>
      </c>
      <c r="AA415" s="232">
        <v>0</v>
      </c>
      <c r="AB415" s="232"/>
      <c r="AC415" s="232">
        <v>0</v>
      </c>
      <c r="AD415" s="232">
        <v>0</v>
      </c>
      <c r="AE415" s="232">
        <v>0</v>
      </c>
      <c r="AF415" s="232">
        <v>0</v>
      </c>
      <c r="AG415" s="232">
        <v>0</v>
      </c>
      <c r="AH415" s="232">
        <v>0</v>
      </c>
      <c r="AI415" s="232">
        <v>0</v>
      </c>
      <c r="AJ415" s="232">
        <v>0</v>
      </c>
      <c r="AK415" s="232">
        <v>0</v>
      </c>
      <c r="AL415" s="232">
        <v>0</v>
      </c>
      <c r="AM415" s="232">
        <v>0</v>
      </c>
      <c r="AN415" s="233"/>
      <c r="AO415" s="223">
        <f t="shared" si="237"/>
        <v>32.6</v>
      </c>
      <c r="AP415" s="223">
        <f t="shared" si="237"/>
        <v>0.4</v>
      </c>
      <c r="AQ415" s="223">
        <f t="shared" si="237"/>
        <v>0</v>
      </c>
      <c r="AR415" s="223">
        <f t="shared" si="237"/>
        <v>0</v>
      </c>
      <c r="AS415" s="223">
        <f t="shared" si="237"/>
        <v>60</v>
      </c>
      <c r="AT415" s="223">
        <f t="shared" si="237"/>
        <v>0</v>
      </c>
      <c r="AU415" s="223">
        <f t="shared" si="236"/>
        <v>0.9</v>
      </c>
      <c r="AV415" s="223">
        <f t="shared" si="236"/>
        <v>0</v>
      </c>
      <c r="AW415" s="223">
        <f t="shared" si="236"/>
        <v>0</v>
      </c>
      <c r="AX415" s="223">
        <f t="shared" si="236"/>
        <v>0</v>
      </c>
      <c r="AY415" s="223">
        <f t="shared" si="236"/>
        <v>0</v>
      </c>
      <c r="AZ415" s="242"/>
      <c r="BA415" s="244">
        <f t="shared" si="239"/>
        <v>0.13852526693388501</v>
      </c>
      <c r="BB415" s="244">
        <f t="shared" si="240"/>
        <v>1.699696526796135E-3</v>
      </c>
      <c r="BC415" s="244">
        <f t="shared" si="241"/>
        <v>0</v>
      </c>
      <c r="BD415" s="244">
        <f t="shared" si="242"/>
        <v>0</v>
      </c>
      <c r="BE415" s="244">
        <f t="shared" si="243"/>
        <v>0.25495447901942025</v>
      </c>
      <c r="BF415" s="244">
        <f t="shared" si="244"/>
        <v>0</v>
      </c>
      <c r="BG415" s="244">
        <f t="shared" si="245"/>
        <v>2.5920372033641059E-2</v>
      </c>
      <c r="BH415" s="244">
        <f t="shared" si="246"/>
        <v>3.8243171852913038E-3</v>
      </c>
      <c r="BI415" s="244">
        <f t="shared" si="247"/>
        <v>0</v>
      </c>
      <c r="BJ415" s="244">
        <f t="shared" si="248"/>
        <v>0</v>
      </c>
      <c r="BK415" s="244">
        <f t="shared" si="249"/>
        <v>0</v>
      </c>
      <c r="BL415" s="244">
        <f t="shared" si="250"/>
        <v>0</v>
      </c>
      <c r="BM415" s="244">
        <f t="shared" si="251"/>
        <v>0</v>
      </c>
      <c r="BN415" s="244">
        <f t="shared" si="252"/>
        <v>0</v>
      </c>
      <c r="BO415" s="244">
        <f t="shared" si="253"/>
        <v>0</v>
      </c>
      <c r="BP415" s="244">
        <f t="shared" si="254"/>
        <v>0</v>
      </c>
      <c r="BQ415" s="244">
        <f t="shared" si="255"/>
        <v>0</v>
      </c>
      <c r="BR415" s="244">
        <f t="shared" si="256"/>
        <v>0</v>
      </c>
      <c r="BS415" s="244">
        <f t="shared" si="257"/>
        <v>0</v>
      </c>
      <c r="BT415" s="244">
        <f t="shared" si="258"/>
        <v>0</v>
      </c>
      <c r="BU415" s="244">
        <f t="shared" si="259"/>
        <v>0</v>
      </c>
      <c r="BV415" s="244">
        <f t="shared" si="260"/>
        <v>0</v>
      </c>
      <c r="BW415" s="244">
        <f t="shared" si="261"/>
        <v>0</v>
      </c>
      <c r="BX415" s="244">
        <f t="shared" si="262"/>
        <v>0</v>
      </c>
      <c r="BY415" s="244"/>
      <c r="BZ415" s="244">
        <f t="shared" si="263"/>
        <v>0.13852526693388501</v>
      </c>
      <c r="CA415" s="244">
        <f t="shared" si="264"/>
        <v>1.699696526796135E-3</v>
      </c>
      <c r="CB415" s="244">
        <f t="shared" si="265"/>
        <v>0</v>
      </c>
      <c r="CC415" s="244">
        <f t="shared" si="266"/>
        <v>0</v>
      </c>
      <c r="CD415" s="244">
        <f t="shared" si="267"/>
        <v>0.25495447901942025</v>
      </c>
      <c r="CE415" s="244">
        <f t="shared" si="268"/>
        <v>0</v>
      </c>
      <c r="CF415" s="244">
        <f t="shared" si="269"/>
        <v>3.8243171852913038E-3</v>
      </c>
      <c r="CG415" s="244">
        <f t="shared" si="270"/>
        <v>0</v>
      </c>
      <c r="CH415" s="244">
        <f t="shared" si="271"/>
        <v>0</v>
      </c>
      <c r="CI415" s="244">
        <f t="shared" si="272"/>
        <v>0</v>
      </c>
      <c r="CJ415" s="244">
        <f t="shared" si="273"/>
        <v>0</v>
      </c>
    </row>
    <row r="416" spans="1:88" ht="60">
      <c r="A416" s="222" t="s">
        <v>3643</v>
      </c>
      <c r="B416" s="232">
        <v>99381</v>
      </c>
      <c r="C416" s="232" t="s">
        <v>2671</v>
      </c>
      <c r="D416" s="232"/>
      <c r="E416" s="232" t="s">
        <v>2672</v>
      </c>
      <c r="F416" s="232"/>
      <c r="G416" s="232">
        <v>6472</v>
      </c>
      <c r="H416" s="232" t="s">
        <v>2673</v>
      </c>
      <c r="I416" s="232" t="s">
        <v>1956</v>
      </c>
      <c r="J416" s="232" t="s">
        <v>700</v>
      </c>
      <c r="K416" s="232" t="s">
        <v>2674</v>
      </c>
      <c r="L416" s="232" t="s">
        <v>2675</v>
      </c>
      <c r="M416" s="232">
        <v>2022</v>
      </c>
      <c r="N416" s="232">
        <v>27697449</v>
      </c>
      <c r="O416" s="239">
        <f t="shared" si="238"/>
        <v>9.4542142305371113E-2</v>
      </c>
      <c r="P416" s="232">
        <v>93.2</v>
      </c>
      <c r="Q416" s="232">
        <v>0.7</v>
      </c>
      <c r="R416" s="232">
        <v>0</v>
      </c>
      <c r="S416" s="232">
        <v>0</v>
      </c>
      <c r="T416" s="232">
        <v>0</v>
      </c>
      <c r="U416" s="232">
        <v>0</v>
      </c>
      <c r="V416" s="232">
        <v>6.1</v>
      </c>
      <c r="W416" s="232">
        <v>0</v>
      </c>
      <c r="X416" s="232">
        <v>0</v>
      </c>
      <c r="Y416" s="232">
        <v>0</v>
      </c>
      <c r="Z416" s="232">
        <v>0</v>
      </c>
      <c r="AA416" s="232">
        <v>0</v>
      </c>
      <c r="AB416" s="232"/>
      <c r="AC416" s="232">
        <v>93.2</v>
      </c>
      <c r="AD416" s="232">
        <v>0.7</v>
      </c>
      <c r="AE416" s="232">
        <v>0</v>
      </c>
      <c r="AF416" s="232">
        <v>0</v>
      </c>
      <c r="AG416" s="232">
        <v>0</v>
      </c>
      <c r="AH416" s="232">
        <v>0</v>
      </c>
      <c r="AI416" s="232">
        <v>0</v>
      </c>
      <c r="AJ416" s="232">
        <v>0</v>
      </c>
      <c r="AK416" s="232">
        <v>0</v>
      </c>
      <c r="AL416" s="232">
        <v>0</v>
      </c>
      <c r="AM416" s="232">
        <v>0</v>
      </c>
      <c r="AN416" s="233"/>
      <c r="AO416" s="223">
        <f t="shared" si="237"/>
        <v>0</v>
      </c>
      <c r="AP416" s="223">
        <f t="shared" si="237"/>
        <v>0</v>
      </c>
      <c r="AQ416" s="223">
        <f t="shared" si="237"/>
        <v>0</v>
      </c>
      <c r="AR416" s="223">
        <f t="shared" si="237"/>
        <v>0</v>
      </c>
      <c r="AS416" s="223">
        <f t="shared" si="237"/>
        <v>0</v>
      </c>
      <c r="AT416" s="223">
        <f t="shared" si="237"/>
        <v>0</v>
      </c>
      <c r="AU416" s="223">
        <f t="shared" si="236"/>
        <v>0</v>
      </c>
      <c r="AV416" s="223">
        <f t="shared" si="236"/>
        <v>0</v>
      </c>
      <c r="AW416" s="223">
        <f t="shared" si="236"/>
        <v>0</v>
      </c>
      <c r="AX416" s="223">
        <f t="shared" si="236"/>
        <v>0</v>
      </c>
      <c r="AY416" s="223">
        <f t="shared" si="236"/>
        <v>0</v>
      </c>
      <c r="AZ416" s="242"/>
      <c r="BA416" s="244">
        <f t="shared" si="239"/>
        <v>8.8113276628605881</v>
      </c>
      <c r="BB416" s="244">
        <f t="shared" si="240"/>
        <v>6.6179499613759768E-2</v>
      </c>
      <c r="BC416" s="244">
        <f t="shared" si="241"/>
        <v>0</v>
      </c>
      <c r="BD416" s="244">
        <f t="shared" si="242"/>
        <v>0</v>
      </c>
      <c r="BE416" s="244">
        <f t="shared" si="243"/>
        <v>0</v>
      </c>
      <c r="BF416" s="244">
        <f t="shared" si="244"/>
        <v>0</v>
      </c>
      <c r="BG416" s="244">
        <f t="shared" si="245"/>
        <v>0.57670706806276373</v>
      </c>
      <c r="BH416" s="244">
        <f t="shared" si="246"/>
        <v>0</v>
      </c>
      <c r="BI416" s="244">
        <f t="shared" si="247"/>
        <v>0</v>
      </c>
      <c r="BJ416" s="244">
        <f t="shared" si="248"/>
        <v>0</v>
      </c>
      <c r="BK416" s="244">
        <f t="shared" si="249"/>
        <v>0</v>
      </c>
      <c r="BL416" s="244">
        <f t="shared" si="250"/>
        <v>0</v>
      </c>
      <c r="BM416" s="244">
        <f t="shared" si="251"/>
        <v>0</v>
      </c>
      <c r="BN416" s="244">
        <f t="shared" si="252"/>
        <v>8.8113276628605881</v>
      </c>
      <c r="BO416" s="244">
        <f t="shared" si="253"/>
        <v>6.6179499613759768E-2</v>
      </c>
      <c r="BP416" s="244">
        <f t="shared" si="254"/>
        <v>0</v>
      </c>
      <c r="BQ416" s="244">
        <f t="shared" si="255"/>
        <v>0</v>
      </c>
      <c r="BR416" s="244">
        <f t="shared" si="256"/>
        <v>0</v>
      </c>
      <c r="BS416" s="244">
        <f t="shared" si="257"/>
        <v>0</v>
      </c>
      <c r="BT416" s="244">
        <f t="shared" si="258"/>
        <v>0</v>
      </c>
      <c r="BU416" s="244">
        <f t="shared" si="259"/>
        <v>0</v>
      </c>
      <c r="BV416" s="244">
        <f t="shared" si="260"/>
        <v>0</v>
      </c>
      <c r="BW416" s="244">
        <f t="shared" si="261"/>
        <v>0</v>
      </c>
      <c r="BX416" s="244">
        <f t="shared" si="262"/>
        <v>0</v>
      </c>
      <c r="BY416" s="244"/>
      <c r="BZ416" s="244">
        <f t="shared" si="263"/>
        <v>0</v>
      </c>
      <c r="CA416" s="244">
        <f t="shared" si="264"/>
        <v>0</v>
      </c>
      <c r="CB416" s="244">
        <f t="shared" si="265"/>
        <v>0</v>
      </c>
      <c r="CC416" s="244">
        <f t="shared" si="266"/>
        <v>0</v>
      </c>
      <c r="CD416" s="244">
        <f t="shared" si="267"/>
        <v>0</v>
      </c>
      <c r="CE416" s="244">
        <f t="shared" si="268"/>
        <v>0</v>
      </c>
      <c r="CF416" s="244">
        <f t="shared" si="269"/>
        <v>0</v>
      </c>
      <c r="CG416" s="244">
        <f t="shared" si="270"/>
        <v>0</v>
      </c>
      <c r="CH416" s="244">
        <f t="shared" si="271"/>
        <v>0</v>
      </c>
      <c r="CI416" s="244">
        <f t="shared" si="272"/>
        <v>0</v>
      </c>
      <c r="CJ416" s="244">
        <f t="shared" si="273"/>
        <v>0</v>
      </c>
    </row>
    <row r="417" spans="1:88" ht="60">
      <c r="A417" s="222" t="s">
        <v>3643</v>
      </c>
      <c r="B417" s="232">
        <v>101574</v>
      </c>
      <c r="C417" s="232" t="s">
        <v>2676</v>
      </c>
      <c r="D417" s="232"/>
      <c r="E417" s="232" t="s">
        <v>2677</v>
      </c>
      <c r="F417" s="232" t="s">
        <v>750</v>
      </c>
      <c r="G417" s="232">
        <v>8854</v>
      </c>
      <c r="H417" s="232" t="s">
        <v>2678</v>
      </c>
      <c r="I417" s="232" t="s">
        <v>949</v>
      </c>
      <c r="J417" s="232" t="s">
        <v>700</v>
      </c>
      <c r="K417" s="232" t="s">
        <v>2679</v>
      </c>
      <c r="L417" s="232" t="s">
        <v>2680</v>
      </c>
      <c r="M417" s="232">
        <v>2022</v>
      </c>
      <c r="N417" s="232">
        <v>20278397</v>
      </c>
      <c r="O417" s="239">
        <f t="shared" si="238"/>
        <v>2.5264465642051551E-2</v>
      </c>
      <c r="P417" s="232">
        <v>89.6</v>
      </c>
      <c r="Q417" s="232">
        <v>3.9</v>
      </c>
      <c r="R417" s="232">
        <v>0</v>
      </c>
      <c r="S417" s="232">
        <v>0.4</v>
      </c>
      <c r="T417" s="232">
        <v>0</v>
      </c>
      <c r="U417" s="232">
        <v>0</v>
      </c>
      <c r="V417" s="232">
        <v>6.1</v>
      </c>
      <c r="W417" s="232">
        <v>0</v>
      </c>
      <c r="X417" s="232">
        <v>0</v>
      </c>
      <c r="Y417" s="232">
        <v>0</v>
      </c>
      <c r="Z417" s="232">
        <v>0</v>
      </c>
      <c r="AA417" s="232">
        <v>0</v>
      </c>
      <c r="AB417" s="232"/>
      <c r="AC417" s="232">
        <v>89.6</v>
      </c>
      <c r="AD417" s="232">
        <v>3.9</v>
      </c>
      <c r="AE417" s="232">
        <v>0</v>
      </c>
      <c r="AF417" s="232">
        <v>0.4</v>
      </c>
      <c r="AG417" s="232">
        <v>0</v>
      </c>
      <c r="AH417" s="232">
        <v>0</v>
      </c>
      <c r="AI417" s="232">
        <v>0</v>
      </c>
      <c r="AJ417" s="232">
        <v>0</v>
      </c>
      <c r="AK417" s="232">
        <v>0</v>
      </c>
      <c r="AL417" s="232">
        <v>0</v>
      </c>
      <c r="AM417" s="232">
        <v>0</v>
      </c>
      <c r="AN417" s="233"/>
      <c r="AO417" s="223">
        <f t="shared" si="237"/>
        <v>0</v>
      </c>
      <c r="AP417" s="223">
        <f t="shared" si="237"/>
        <v>0</v>
      </c>
      <c r="AQ417" s="223">
        <f t="shared" si="237"/>
        <v>0</v>
      </c>
      <c r="AR417" s="223">
        <f t="shared" si="237"/>
        <v>0</v>
      </c>
      <c r="AS417" s="223">
        <f t="shared" si="237"/>
        <v>0</v>
      </c>
      <c r="AT417" s="223">
        <f t="shared" si="237"/>
        <v>0</v>
      </c>
      <c r="AU417" s="223">
        <f t="shared" si="236"/>
        <v>0</v>
      </c>
      <c r="AV417" s="223">
        <f t="shared" si="236"/>
        <v>0</v>
      </c>
      <c r="AW417" s="223">
        <f t="shared" si="236"/>
        <v>0</v>
      </c>
      <c r="AX417" s="223">
        <f t="shared" si="236"/>
        <v>0</v>
      </c>
      <c r="AY417" s="223">
        <f t="shared" si="236"/>
        <v>0</v>
      </c>
      <c r="AZ417" s="242"/>
      <c r="BA417" s="244">
        <f t="shared" si="239"/>
        <v>2.2636961215278188</v>
      </c>
      <c r="BB417" s="244">
        <f t="shared" si="240"/>
        <v>9.8531416004001046E-2</v>
      </c>
      <c r="BC417" s="244">
        <f t="shared" si="241"/>
        <v>0</v>
      </c>
      <c r="BD417" s="244">
        <f t="shared" si="242"/>
        <v>1.0105786256820621E-2</v>
      </c>
      <c r="BE417" s="244">
        <f t="shared" si="243"/>
        <v>0</v>
      </c>
      <c r="BF417" s="244">
        <f t="shared" si="244"/>
        <v>0</v>
      </c>
      <c r="BG417" s="244">
        <f t="shared" si="245"/>
        <v>0.15411324041651445</v>
      </c>
      <c r="BH417" s="244">
        <f t="shared" si="246"/>
        <v>0</v>
      </c>
      <c r="BI417" s="244">
        <f t="shared" si="247"/>
        <v>0</v>
      </c>
      <c r="BJ417" s="244">
        <f t="shared" si="248"/>
        <v>0</v>
      </c>
      <c r="BK417" s="244">
        <f t="shared" si="249"/>
        <v>0</v>
      </c>
      <c r="BL417" s="244">
        <f t="shared" si="250"/>
        <v>0</v>
      </c>
      <c r="BM417" s="244">
        <f t="shared" si="251"/>
        <v>0</v>
      </c>
      <c r="BN417" s="244">
        <f t="shared" si="252"/>
        <v>2.2636961215278188</v>
      </c>
      <c r="BO417" s="244">
        <f t="shared" si="253"/>
        <v>9.8531416004001046E-2</v>
      </c>
      <c r="BP417" s="244">
        <f t="shared" si="254"/>
        <v>0</v>
      </c>
      <c r="BQ417" s="244">
        <f t="shared" si="255"/>
        <v>1.0105786256820621E-2</v>
      </c>
      <c r="BR417" s="244">
        <f t="shared" si="256"/>
        <v>0</v>
      </c>
      <c r="BS417" s="244">
        <f t="shared" si="257"/>
        <v>0</v>
      </c>
      <c r="BT417" s="244">
        <f t="shared" si="258"/>
        <v>0</v>
      </c>
      <c r="BU417" s="244">
        <f t="shared" si="259"/>
        <v>0</v>
      </c>
      <c r="BV417" s="244">
        <f t="shared" si="260"/>
        <v>0</v>
      </c>
      <c r="BW417" s="244">
        <f t="shared" si="261"/>
        <v>0</v>
      </c>
      <c r="BX417" s="244">
        <f t="shared" si="262"/>
        <v>0</v>
      </c>
      <c r="BY417" s="244"/>
      <c r="BZ417" s="244">
        <f t="shared" si="263"/>
        <v>0</v>
      </c>
      <c r="CA417" s="244">
        <f t="shared" si="264"/>
        <v>0</v>
      </c>
      <c r="CB417" s="244">
        <f t="shared" si="265"/>
        <v>0</v>
      </c>
      <c r="CC417" s="244">
        <f t="shared" si="266"/>
        <v>0</v>
      </c>
      <c r="CD417" s="244">
        <f t="shared" si="267"/>
        <v>0</v>
      </c>
      <c r="CE417" s="244">
        <f t="shared" si="268"/>
        <v>0</v>
      </c>
      <c r="CF417" s="244">
        <f t="shared" si="269"/>
        <v>0</v>
      </c>
      <c r="CG417" s="244">
        <f t="shared" si="270"/>
        <v>0</v>
      </c>
      <c r="CH417" s="244">
        <f t="shared" si="271"/>
        <v>0</v>
      </c>
      <c r="CI417" s="244">
        <f t="shared" si="272"/>
        <v>0</v>
      </c>
      <c r="CJ417" s="244">
        <f t="shared" si="273"/>
        <v>0</v>
      </c>
    </row>
    <row r="418" spans="1:88" ht="60">
      <c r="A418" s="222" t="s">
        <v>3643</v>
      </c>
      <c r="B418" s="232">
        <v>93842</v>
      </c>
      <c r="C418" s="232" t="s">
        <v>2681</v>
      </c>
      <c r="D418" s="232"/>
      <c r="E418" s="232" t="s">
        <v>2682</v>
      </c>
      <c r="F418" s="232"/>
      <c r="G418" s="232">
        <v>8810</v>
      </c>
      <c r="H418" s="232" t="s">
        <v>2683</v>
      </c>
      <c r="I418" s="232" t="s">
        <v>129</v>
      </c>
      <c r="J418" s="232" t="s">
        <v>700</v>
      </c>
      <c r="K418" s="232" t="s">
        <v>2684</v>
      </c>
      <c r="L418" s="232" t="s">
        <v>2685</v>
      </c>
      <c r="M418" s="232">
        <v>2022</v>
      </c>
      <c r="N418" s="232">
        <v>72117532</v>
      </c>
      <c r="O418" s="239">
        <f t="shared" si="238"/>
        <v>8.4197154385631488E-3</v>
      </c>
      <c r="P418" s="232">
        <v>61.9</v>
      </c>
      <c r="Q418" s="232">
        <v>19</v>
      </c>
      <c r="R418" s="232">
        <v>0</v>
      </c>
      <c r="S418" s="232">
        <v>0</v>
      </c>
      <c r="T418" s="232">
        <v>0</v>
      </c>
      <c r="U418" s="232">
        <v>1</v>
      </c>
      <c r="V418" s="232">
        <v>6.1</v>
      </c>
      <c r="W418" s="232">
        <v>0</v>
      </c>
      <c r="X418" s="232">
        <v>0</v>
      </c>
      <c r="Y418" s="232">
        <v>0</v>
      </c>
      <c r="Z418" s="232">
        <v>0</v>
      </c>
      <c r="AA418" s="232">
        <v>12</v>
      </c>
      <c r="AB418" s="232"/>
      <c r="AC418" s="232">
        <v>1</v>
      </c>
      <c r="AD418" s="232">
        <v>1.1000000000000001</v>
      </c>
      <c r="AE418" s="232">
        <v>0</v>
      </c>
      <c r="AF418" s="232">
        <v>0</v>
      </c>
      <c r="AG418" s="232">
        <v>0</v>
      </c>
      <c r="AH418" s="232">
        <v>0</v>
      </c>
      <c r="AI418" s="232">
        <v>0</v>
      </c>
      <c r="AJ418" s="232">
        <v>0</v>
      </c>
      <c r="AK418" s="232">
        <v>0</v>
      </c>
      <c r="AL418" s="232">
        <v>0</v>
      </c>
      <c r="AM418" s="232">
        <v>12</v>
      </c>
      <c r="AN418" s="233"/>
      <c r="AO418" s="223">
        <f t="shared" si="237"/>
        <v>60.9</v>
      </c>
      <c r="AP418" s="223">
        <f t="shared" si="237"/>
        <v>17.899999999999999</v>
      </c>
      <c r="AQ418" s="223">
        <f t="shared" si="237"/>
        <v>0</v>
      </c>
      <c r="AR418" s="223">
        <f t="shared" si="237"/>
        <v>0</v>
      </c>
      <c r="AS418" s="223">
        <f t="shared" si="237"/>
        <v>0</v>
      </c>
      <c r="AT418" s="223">
        <f t="shared" si="237"/>
        <v>1</v>
      </c>
      <c r="AU418" s="223">
        <f t="shared" si="236"/>
        <v>0</v>
      </c>
      <c r="AV418" s="223">
        <f t="shared" si="236"/>
        <v>0</v>
      </c>
      <c r="AW418" s="223">
        <f t="shared" si="236"/>
        <v>0</v>
      </c>
      <c r="AX418" s="223">
        <f t="shared" si="236"/>
        <v>0</v>
      </c>
      <c r="AY418" s="223">
        <f t="shared" si="236"/>
        <v>0</v>
      </c>
      <c r="AZ418" s="242"/>
      <c r="BA418" s="244">
        <f t="shared" si="239"/>
        <v>0.52118038564705893</v>
      </c>
      <c r="BB418" s="244">
        <f t="shared" si="240"/>
        <v>0.15997459333269984</v>
      </c>
      <c r="BC418" s="244">
        <f t="shared" si="241"/>
        <v>0</v>
      </c>
      <c r="BD418" s="244">
        <f t="shared" si="242"/>
        <v>0</v>
      </c>
      <c r="BE418" s="244">
        <f t="shared" si="243"/>
        <v>0</v>
      </c>
      <c r="BF418" s="244">
        <f t="shared" si="244"/>
        <v>8.4197154385631488E-3</v>
      </c>
      <c r="BG418" s="244">
        <f t="shared" si="245"/>
        <v>5.1360264175235204E-2</v>
      </c>
      <c r="BH418" s="244">
        <f t="shared" si="246"/>
        <v>0</v>
      </c>
      <c r="BI418" s="244">
        <f t="shared" si="247"/>
        <v>0</v>
      </c>
      <c r="BJ418" s="244">
        <f t="shared" si="248"/>
        <v>0</v>
      </c>
      <c r="BK418" s="244">
        <f t="shared" si="249"/>
        <v>0</v>
      </c>
      <c r="BL418" s="244">
        <f t="shared" si="250"/>
        <v>0.10103658526275779</v>
      </c>
      <c r="BM418" s="244">
        <f t="shared" si="251"/>
        <v>0</v>
      </c>
      <c r="BN418" s="244">
        <f t="shared" si="252"/>
        <v>8.4197154385631488E-3</v>
      </c>
      <c r="BO418" s="244">
        <f t="shared" si="253"/>
        <v>9.2616869824194651E-3</v>
      </c>
      <c r="BP418" s="244">
        <f t="shared" si="254"/>
        <v>0</v>
      </c>
      <c r="BQ418" s="244">
        <f t="shared" si="255"/>
        <v>0</v>
      </c>
      <c r="BR418" s="244">
        <f t="shared" si="256"/>
        <v>0</v>
      </c>
      <c r="BS418" s="244">
        <f t="shared" si="257"/>
        <v>0</v>
      </c>
      <c r="BT418" s="244">
        <f t="shared" si="258"/>
        <v>0</v>
      </c>
      <c r="BU418" s="244">
        <f t="shared" si="259"/>
        <v>0</v>
      </c>
      <c r="BV418" s="244">
        <f t="shared" si="260"/>
        <v>0</v>
      </c>
      <c r="BW418" s="244">
        <f t="shared" si="261"/>
        <v>0</v>
      </c>
      <c r="BX418" s="244">
        <f t="shared" si="262"/>
        <v>0.10103658526275779</v>
      </c>
      <c r="BY418" s="244"/>
      <c r="BZ418" s="244">
        <f t="shared" si="263"/>
        <v>0.51276067020849581</v>
      </c>
      <c r="CA418" s="244">
        <f t="shared" si="264"/>
        <v>0.15071290635028034</v>
      </c>
      <c r="CB418" s="244">
        <f t="shared" si="265"/>
        <v>0</v>
      </c>
      <c r="CC418" s="244">
        <f t="shared" si="266"/>
        <v>0</v>
      </c>
      <c r="CD418" s="244">
        <f t="shared" si="267"/>
        <v>0</v>
      </c>
      <c r="CE418" s="244">
        <f t="shared" si="268"/>
        <v>8.4197154385631488E-3</v>
      </c>
      <c r="CF418" s="244">
        <f t="shared" si="269"/>
        <v>0</v>
      </c>
      <c r="CG418" s="244">
        <f t="shared" si="270"/>
        <v>0</v>
      </c>
      <c r="CH418" s="244">
        <f t="shared" si="271"/>
        <v>0</v>
      </c>
      <c r="CI418" s="244">
        <f t="shared" si="272"/>
        <v>0</v>
      </c>
      <c r="CJ418" s="244">
        <f t="shared" si="273"/>
        <v>0</v>
      </c>
    </row>
    <row r="419" spans="1:88" ht="60">
      <c r="A419" s="222" t="s">
        <v>3643</v>
      </c>
      <c r="B419" s="232">
        <v>94648</v>
      </c>
      <c r="C419" s="232" t="s">
        <v>2686</v>
      </c>
      <c r="D419" s="232"/>
      <c r="E419" s="232" t="s">
        <v>2687</v>
      </c>
      <c r="F419" s="232"/>
      <c r="G419" s="232">
        <v>8330</v>
      </c>
      <c r="H419" s="232" t="s">
        <v>2688</v>
      </c>
      <c r="I419" s="232" t="s">
        <v>129</v>
      </c>
      <c r="J419" s="232" t="s">
        <v>700</v>
      </c>
      <c r="K419" s="232" t="s">
        <v>2689</v>
      </c>
      <c r="L419" s="232" t="s">
        <v>2690</v>
      </c>
      <c r="M419" s="232">
        <v>2022</v>
      </c>
      <c r="N419" s="232">
        <v>52080562</v>
      </c>
      <c r="O419" s="239">
        <f t="shared" si="238"/>
        <v>6.0804009754583015E-3</v>
      </c>
      <c r="P419" s="232">
        <v>72.8</v>
      </c>
      <c r="Q419" s="232">
        <v>13.3</v>
      </c>
      <c r="R419" s="232">
        <v>0</v>
      </c>
      <c r="S419" s="232">
        <v>0</v>
      </c>
      <c r="T419" s="232">
        <v>0</v>
      </c>
      <c r="U419" s="232">
        <v>0</v>
      </c>
      <c r="V419" s="232">
        <v>6.1</v>
      </c>
      <c r="W419" s="232">
        <v>7.8</v>
      </c>
      <c r="X419" s="232">
        <v>0</v>
      </c>
      <c r="Y419" s="232">
        <v>0</v>
      </c>
      <c r="Z419" s="232">
        <v>0</v>
      </c>
      <c r="AA419" s="232">
        <v>0</v>
      </c>
      <c r="AB419" s="232"/>
      <c r="AC419" s="232">
        <v>31.7</v>
      </c>
      <c r="AD419" s="232">
        <v>13.3</v>
      </c>
      <c r="AE419" s="232">
        <v>0</v>
      </c>
      <c r="AF419" s="232">
        <v>0</v>
      </c>
      <c r="AG419" s="232">
        <v>0</v>
      </c>
      <c r="AH419" s="232">
        <v>0</v>
      </c>
      <c r="AI419" s="232">
        <v>7.8</v>
      </c>
      <c r="AJ419" s="232">
        <v>0</v>
      </c>
      <c r="AK419" s="232">
        <v>0</v>
      </c>
      <c r="AL419" s="232">
        <v>0</v>
      </c>
      <c r="AM419" s="232">
        <v>0</v>
      </c>
      <c r="AN419" s="233"/>
      <c r="AO419" s="223">
        <f t="shared" si="237"/>
        <v>41.099999999999994</v>
      </c>
      <c r="AP419" s="223">
        <f t="shared" si="237"/>
        <v>0</v>
      </c>
      <c r="AQ419" s="223">
        <f t="shared" si="237"/>
        <v>0</v>
      </c>
      <c r="AR419" s="223">
        <f t="shared" si="237"/>
        <v>0</v>
      </c>
      <c r="AS419" s="223">
        <f t="shared" si="237"/>
        <v>0</v>
      </c>
      <c r="AT419" s="223">
        <f t="shared" si="237"/>
        <v>0</v>
      </c>
      <c r="AU419" s="223">
        <f t="shared" si="236"/>
        <v>0</v>
      </c>
      <c r="AV419" s="223">
        <f t="shared" si="236"/>
        <v>0</v>
      </c>
      <c r="AW419" s="223">
        <f t="shared" si="236"/>
        <v>0</v>
      </c>
      <c r="AX419" s="223">
        <f t="shared" si="236"/>
        <v>0</v>
      </c>
      <c r="AY419" s="223">
        <f t="shared" si="236"/>
        <v>0</v>
      </c>
      <c r="AZ419" s="242"/>
      <c r="BA419" s="244">
        <f t="shared" si="239"/>
        <v>0.44265319101336431</v>
      </c>
      <c r="BB419" s="244">
        <f t="shared" si="240"/>
        <v>8.0869332973595415E-2</v>
      </c>
      <c r="BC419" s="244">
        <f t="shared" si="241"/>
        <v>0</v>
      </c>
      <c r="BD419" s="244">
        <f t="shared" si="242"/>
        <v>0</v>
      </c>
      <c r="BE419" s="244">
        <f t="shared" si="243"/>
        <v>0</v>
      </c>
      <c r="BF419" s="244">
        <f t="shared" si="244"/>
        <v>0</v>
      </c>
      <c r="BG419" s="244">
        <f t="shared" si="245"/>
        <v>3.709044595029564E-2</v>
      </c>
      <c r="BH419" s="244">
        <f t="shared" si="246"/>
        <v>4.7427127608574753E-2</v>
      </c>
      <c r="BI419" s="244">
        <f t="shared" si="247"/>
        <v>0</v>
      </c>
      <c r="BJ419" s="244">
        <f t="shared" si="248"/>
        <v>0</v>
      </c>
      <c r="BK419" s="244">
        <f t="shared" si="249"/>
        <v>0</v>
      </c>
      <c r="BL419" s="244">
        <f t="shared" si="250"/>
        <v>0</v>
      </c>
      <c r="BM419" s="244">
        <f t="shared" si="251"/>
        <v>0</v>
      </c>
      <c r="BN419" s="244">
        <f t="shared" si="252"/>
        <v>0.19274871092202817</v>
      </c>
      <c r="BO419" s="244">
        <f t="shared" si="253"/>
        <v>8.0869332973595415E-2</v>
      </c>
      <c r="BP419" s="244">
        <f t="shared" si="254"/>
        <v>0</v>
      </c>
      <c r="BQ419" s="244">
        <f t="shared" si="255"/>
        <v>0</v>
      </c>
      <c r="BR419" s="244">
        <f t="shared" si="256"/>
        <v>0</v>
      </c>
      <c r="BS419" s="244">
        <f t="shared" si="257"/>
        <v>0</v>
      </c>
      <c r="BT419" s="244">
        <f t="shared" si="258"/>
        <v>4.7427127608574753E-2</v>
      </c>
      <c r="BU419" s="244">
        <f t="shared" si="259"/>
        <v>0</v>
      </c>
      <c r="BV419" s="244">
        <f t="shared" si="260"/>
        <v>0</v>
      </c>
      <c r="BW419" s="244">
        <f t="shared" si="261"/>
        <v>0</v>
      </c>
      <c r="BX419" s="244">
        <f t="shared" si="262"/>
        <v>0</v>
      </c>
      <c r="BY419" s="244"/>
      <c r="BZ419" s="244">
        <f t="shared" si="263"/>
        <v>0.24990448009133615</v>
      </c>
      <c r="CA419" s="244">
        <f t="shared" si="264"/>
        <v>0</v>
      </c>
      <c r="CB419" s="244">
        <f t="shared" si="265"/>
        <v>0</v>
      </c>
      <c r="CC419" s="244">
        <f t="shared" si="266"/>
        <v>0</v>
      </c>
      <c r="CD419" s="244">
        <f t="shared" si="267"/>
        <v>0</v>
      </c>
      <c r="CE419" s="244">
        <f t="shared" si="268"/>
        <v>0</v>
      </c>
      <c r="CF419" s="244">
        <f t="shared" si="269"/>
        <v>0</v>
      </c>
      <c r="CG419" s="244">
        <f t="shared" si="270"/>
        <v>0</v>
      </c>
      <c r="CH419" s="244">
        <f t="shared" si="271"/>
        <v>0</v>
      </c>
      <c r="CI419" s="244">
        <f t="shared" si="272"/>
        <v>0</v>
      </c>
      <c r="CJ419" s="244">
        <f t="shared" si="273"/>
        <v>0</v>
      </c>
    </row>
    <row r="420" spans="1:88" ht="60">
      <c r="A420" s="222" t="s">
        <v>3643</v>
      </c>
      <c r="B420" s="232">
        <v>102089</v>
      </c>
      <c r="C420" s="232" t="s">
        <v>2691</v>
      </c>
      <c r="D420" s="232"/>
      <c r="E420" s="232" t="s">
        <v>2692</v>
      </c>
      <c r="F420" s="232" t="s">
        <v>2693</v>
      </c>
      <c r="G420" s="232">
        <v>8630</v>
      </c>
      <c r="H420" s="232" t="s">
        <v>2694</v>
      </c>
      <c r="I420" s="232" t="s">
        <v>129</v>
      </c>
      <c r="J420" s="232" t="s">
        <v>700</v>
      </c>
      <c r="K420" s="232" t="s">
        <v>2695</v>
      </c>
      <c r="L420" s="232" t="s">
        <v>2696</v>
      </c>
      <c r="M420" s="232">
        <v>2022</v>
      </c>
      <c r="N420" s="232">
        <v>60519549</v>
      </c>
      <c r="O420" s="239">
        <f t="shared" si="238"/>
        <v>7.0656519561731398E-3</v>
      </c>
      <c r="P420" s="232">
        <v>92.9</v>
      </c>
      <c r="Q420" s="232">
        <v>0.7</v>
      </c>
      <c r="R420" s="232">
        <v>0.3</v>
      </c>
      <c r="S420" s="232">
        <v>0</v>
      </c>
      <c r="T420" s="232">
        <v>0</v>
      </c>
      <c r="U420" s="232">
        <v>0</v>
      </c>
      <c r="V420" s="232">
        <v>6.1</v>
      </c>
      <c r="W420" s="232">
        <v>0</v>
      </c>
      <c r="X420" s="232">
        <v>0</v>
      </c>
      <c r="Y420" s="232">
        <v>0</v>
      </c>
      <c r="Z420" s="232">
        <v>0</v>
      </c>
      <c r="AA420" s="232">
        <v>0</v>
      </c>
      <c r="AB420" s="232"/>
      <c r="AC420" s="232">
        <v>72</v>
      </c>
      <c r="AD420" s="232">
        <v>0.7</v>
      </c>
      <c r="AE420" s="232">
        <v>0</v>
      </c>
      <c r="AF420" s="232">
        <v>0</v>
      </c>
      <c r="AG420" s="232">
        <v>0</v>
      </c>
      <c r="AH420" s="232">
        <v>0</v>
      </c>
      <c r="AI420" s="232">
        <v>0</v>
      </c>
      <c r="AJ420" s="232">
        <v>0</v>
      </c>
      <c r="AK420" s="232">
        <v>0</v>
      </c>
      <c r="AL420" s="232">
        <v>0</v>
      </c>
      <c r="AM420" s="232">
        <v>0</v>
      </c>
      <c r="AN420" s="233"/>
      <c r="AO420" s="223">
        <f t="shared" si="237"/>
        <v>20.900000000000006</v>
      </c>
      <c r="AP420" s="223">
        <f t="shared" si="237"/>
        <v>0</v>
      </c>
      <c r="AQ420" s="223">
        <f t="shared" si="237"/>
        <v>0.3</v>
      </c>
      <c r="AR420" s="223">
        <f t="shared" si="237"/>
        <v>0</v>
      </c>
      <c r="AS420" s="223">
        <f t="shared" si="237"/>
        <v>0</v>
      </c>
      <c r="AT420" s="223">
        <f t="shared" si="237"/>
        <v>0</v>
      </c>
      <c r="AU420" s="223">
        <f t="shared" si="236"/>
        <v>0</v>
      </c>
      <c r="AV420" s="223">
        <f t="shared" si="236"/>
        <v>0</v>
      </c>
      <c r="AW420" s="223">
        <f t="shared" si="236"/>
        <v>0</v>
      </c>
      <c r="AX420" s="223">
        <f t="shared" si="236"/>
        <v>0</v>
      </c>
      <c r="AY420" s="223">
        <f t="shared" si="236"/>
        <v>0</v>
      </c>
      <c r="AZ420" s="242"/>
      <c r="BA420" s="244">
        <f t="shared" si="239"/>
        <v>0.65639906672848469</v>
      </c>
      <c r="BB420" s="244">
        <f t="shared" si="240"/>
        <v>4.9459563693211974E-3</v>
      </c>
      <c r="BC420" s="244">
        <f t="shared" si="241"/>
        <v>2.119695586851942E-3</v>
      </c>
      <c r="BD420" s="244">
        <f t="shared" si="242"/>
        <v>0</v>
      </c>
      <c r="BE420" s="244">
        <f t="shared" si="243"/>
        <v>0</v>
      </c>
      <c r="BF420" s="244">
        <f t="shared" si="244"/>
        <v>0</v>
      </c>
      <c r="BG420" s="244">
        <f t="shared" si="245"/>
        <v>4.3100476932656152E-2</v>
      </c>
      <c r="BH420" s="244">
        <f t="shared" si="246"/>
        <v>0</v>
      </c>
      <c r="BI420" s="244">
        <f t="shared" si="247"/>
        <v>0</v>
      </c>
      <c r="BJ420" s="244">
        <f t="shared" si="248"/>
        <v>0</v>
      </c>
      <c r="BK420" s="244">
        <f t="shared" si="249"/>
        <v>0</v>
      </c>
      <c r="BL420" s="244">
        <f t="shared" si="250"/>
        <v>0</v>
      </c>
      <c r="BM420" s="244">
        <f t="shared" si="251"/>
        <v>0</v>
      </c>
      <c r="BN420" s="244">
        <f t="shared" si="252"/>
        <v>0.50872694084446612</v>
      </c>
      <c r="BO420" s="244">
        <f t="shared" si="253"/>
        <v>4.9459563693211974E-3</v>
      </c>
      <c r="BP420" s="244">
        <f t="shared" si="254"/>
        <v>0</v>
      </c>
      <c r="BQ420" s="244">
        <f t="shared" si="255"/>
        <v>0</v>
      </c>
      <c r="BR420" s="244">
        <f t="shared" si="256"/>
        <v>0</v>
      </c>
      <c r="BS420" s="244">
        <f t="shared" si="257"/>
        <v>0</v>
      </c>
      <c r="BT420" s="244">
        <f t="shared" si="258"/>
        <v>0</v>
      </c>
      <c r="BU420" s="244">
        <f t="shared" si="259"/>
        <v>0</v>
      </c>
      <c r="BV420" s="244">
        <f t="shared" si="260"/>
        <v>0</v>
      </c>
      <c r="BW420" s="244">
        <f t="shared" si="261"/>
        <v>0</v>
      </c>
      <c r="BX420" s="244">
        <f t="shared" si="262"/>
        <v>0</v>
      </c>
      <c r="BY420" s="244"/>
      <c r="BZ420" s="244">
        <f t="shared" si="263"/>
        <v>0.14767212588401865</v>
      </c>
      <c r="CA420" s="244">
        <f t="shared" si="264"/>
        <v>0</v>
      </c>
      <c r="CB420" s="244">
        <f t="shared" si="265"/>
        <v>2.119695586851942E-3</v>
      </c>
      <c r="CC420" s="244">
        <f t="shared" si="266"/>
        <v>0</v>
      </c>
      <c r="CD420" s="244">
        <f t="shared" si="267"/>
        <v>0</v>
      </c>
      <c r="CE420" s="244">
        <f t="shared" si="268"/>
        <v>0</v>
      </c>
      <c r="CF420" s="244">
        <f t="shared" si="269"/>
        <v>0</v>
      </c>
      <c r="CG420" s="244">
        <f t="shared" si="270"/>
        <v>0</v>
      </c>
      <c r="CH420" s="244">
        <f t="shared" si="271"/>
        <v>0</v>
      </c>
      <c r="CI420" s="244">
        <f t="shared" si="272"/>
        <v>0</v>
      </c>
      <c r="CJ420" s="244">
        <f t="shared" si="273"/>
        <v>0</v>
      </c>
    </row>
    <row r="421" spans="1:88" ht="60">
      <c r="A421" s="222" t="s">
        <v>3643</v>
      </c>
      <c r="B421" s="232">
        <v>109032</v>
      </c>
      <c r="C421" s="232" t="s">
        <v>2697</v>
      </c>
      <c r="D421" s="232"/>
      <c r="E421" s="232" t="s">
        <v>2698</v>
      </c>
      <c r="F421" s="232"/>
      <c r="G421" s="232">
        <v>8712</v>
      </c>
      <c r="H421" s="232" t="s">
        <v>2699</v>
      </c>
      <c r="I421" s="232" t="s">
        <v>129</v>
      </c>
      <c r="J421" s="232" t="s">
        <v>700</v>
      </c>
      <c r="K421" s="232" t="s">
        <v>2700</v>
      </c>
      <c r="L421" s="232" t="s">
        <v>2701</v>
      </c>
      <c r="M421" s="232">
        <v>2022</v>
      </c>
      <c r="N421" s="232">
        <v>71348232</v>
      </c>
      <c r="O421" s="239">
        <f t="shared" si="238"/>
        <v>8.3298997320732683E-3</v>
      </c>
      <c r="P421" s="232">
        <v>82.4</v>
      </c>
      <c r="Q421" s="232">
        <v>3.6</v>
      </c>
      <c r="R421" s="232">
        <v>0</v>
      </c>
      <c r="S421" s="232">
        <v>0</v>
      </c>
      <c r="T421" s="232">
        <v>0</v>
      </c>
      <c r="U421" s="232">
        <v>0</v>
      </c>
      <c r="V421" s="232">
        <v>6.1</v>
      </c>
      <c r="W421" s="232">
        <v>7.9</v>
      </c>
      <c r="X421" s="232">
        <v>0</v>
      </c>
      <c r="Y421" s="232">
        <v>0</v>
      </c>
      <c r="Z421" s="232">
        <v>0</v>
      </c>
      <c r="AA421" s="232">
        <v>0</v>
      </c>
      <c r="AB421" s="232"/>
      <c r="AC421" s="232">
        <v>38.6</v>
      </c>
      <c r="AD421" s="232">
        <v>3.6</v>
      </c>
      <c r="AE421" s="232">
        <v>0</v>
      </c>
      <c r="AF421" s="232">
        <v>0</v>
      </c>
      <c r="AG421" s="232">
        <v>0</v>
      </c>
      <c r="AH421" s="232">
        <v>0</v>
      </c>
      <c r="AI421" s="232">
        <v>7.9</v>
      </c>
      <c r="AJ421" s="232">
        <v>0</v>
      </c>
      <c r="AK421" s="232">
        <v>0</v>
      </c>
      <c r="AL421" s="232">
        <v>0</v>
      </c>
      <c r="AM421" s="232">
        <v>0</v>
      </c>
      <c r="AN421" s="233"/>
      <c r="AO421" s="223">
        <f t="shared" si="237"/>
        <v>43.800000000000004</v>
      </c>
      <c r="AP421" s="223">
        <f t="shared" si="237"/>
        <v>0</v>
      </c>
      <c r="AQ421" s="223">
        <f t="shared" si="237"/>
        <v>0</v>
      </c>
      <c r="AR421" s="223">
        <f t="shared" ref="AR421:AT484" si="274">S421-AF421</f>
        <v>0</v>
      </c>
      <c r="AS421" s="223">
        <f t="shared" si="274"/>
        <v>0</v>
      </c>
      <c r="AT421" s="223">
        <f t="shared" si="274"/>
        <v>0</v>
      </c>
      <c r="AU421" s="223">
        <f t="shared" si="236"/>
        <v>0</v>
      </c>
      <c r="AV421" s="223">
        <f t="shared" si="236"/>
        <v>0</v>
      </c>
      <c r="AW421" s="223">
        <f t="shared" si="236"/>
        <v>0</v>
      </c>
      <c r="AX421" s="223">
        <f t="shared" si="236"/>
        <v>0</v>
      </c>
      <c r="AY421" s="223">
        <f t="shared" si="236"/>
        <v>0</v>
      </c>
      <c r="AZ421" s="242"/>
      <c r="BA421" s="244">
        <f t="shared" si="239"/>
        <v>0.68638373792283736</v>
      </c>
      <c r="BB421" s="244">
        <f t="shared" si="240"/>
        <v>2.9987639035463767E-2</v>
      </c>
      <c r="BC421" s="244">
        <f t="shared" si="241"/>
        <v>0</v>
      </c>
      <c r="BD421" s="244">
        <f t="shared" si="242"/>
        <v>0</v>
      </c>
      <c r="BE421" s="244">
        <f t="shared" si="243"/>
        <v>0</v>
      </c>
      <c r="BF421" s="244">
        <f t="shared" si="244"/>
        <v>0</v>
      </c>
      <c r="BG421" s="244">
        <f t="shared" si="245"/>
        <v>5.0812388365646936E-2</v>
      </c>
      <c r="BH421" s="244">
        <f t="shared" si="246"/>
        <v>6.580620788337882E-2</v>
      </c>
      <c r="BI421" s="244">
        <f t="shared" si="247"/>
        <v>0</v>
      </c>
      <c r="BJ421" s="244">
        <f t="shared" si="248"/>
        <v>0</v>
      </c>
      <c r="BK421" s="244">
        <f t="shared" si="249"/>
        <v>0</v>
      </c>
      <c r="BL421" s="244">
        <f t="shared" si="250"/>
        <v>0</v>
      </c>
      <c r="BM421" s="244">
        <f t="shared" si="251"/>
        <v>0</v>
      </c>
      <c r="BN421" s="244">
        <f t="shared" si="252"/>
        <v>0.32153412965802819</v>
      </c>
      <c r="BO421" s="244">
        <f t="shared" si="253"/>
        <v>2.9987639035463767E-2</v>
      </c>
      <c r="BP421" s="244">
        <f t="shared" si="254"/>
        <v>0</v>
      </c>
      <c r="BQ421" s="244">
        <f t="shared" si="255"/>
        <v>0</v>
      </c>
      <c r="BR421" s="244">
        <f t="shared" si="256"/>
        <v>0</v>
      </c>
      <c r="BS421" s="244">
        <f t="shared" si="257"/>
        <v>0</v>
      </c>
      <c r="BT421" s="244">
        <f t="shared" si="258"/>
        <v>6.580620788337882E-2</v>
      </c>
      <c r="BU421" s="244">
        <f t="shared" si="259"/>
        <v>0</v>
      </c>
      <c r="BV421" s="244">
        <f t="shared" si="260"/>
        <v>0</v>
      </c>
      <c r="BW421" s="244">
        <f t="shared" si="261"/>
        <v>0</v>
      </c>
      <c r="BX421" s="244">
        <f t="shared" si="262"/>
        <v>0</v>
      </c>
      <c r="BY421" s="244"/>
      <c r="BZ421" s="244">
        <f t="shared" si="263"/>
        <v>0.36484960826480917</v>
      </c>
      <c r="CA421" s="244">
        <f t="shared" si="264"/>
        <v>0</v>
      </c>
      <c r="CB421" s="244">
        <f t="shared" si="265"/>
        <v>0</v>
      </c>
      <c r="CC421" s="244">
        <f t="shared" si="266"/>
        <v>0</v>
      </c>
      <c r="CD421" s="244">
        <f t="shared" si="267"/>
        <v>0</v>
      </c>
      <c r="CE421" s="244">
        <f t="shared" si="268"/>
        <v>0</v>
      </c>
      <c r="CF421" s="244">
        <f t="shared" si="269"/>
        <v>0</v>
      </c>
      <c r="CG421" s="244">
        <f t="shared" si="270"/>
        <v>0</v>
      </c>
      <c r="CH421" s="244">
        <f t="shared" si="271"/>
        <v>0</v>
      </c>
      <c r="CI421" s="244">
        <f t="shared" si="272"/>
        <v>0</v>
      </c>
      <c r="CJ421" s="244">
        <f t="shared" si="273"/>
        <v>0</v>
      </c>
    </row>
    <row r="422" spans="1:88" ht="60">
      <c r="A422" s="222" t="s">
        <v>3643</v>
      </c>
      <c r="B422" s="232">
        <v>98258</v>
      </c>
      <c r="C422" s="232" t="s">
        <v>2702</v>
      </c>
      <c r="D422" s="232"/>
      <c r="E422" s="232" t="s">
        <v>2703</v>
      </c>
      <c r="F422" s="232"/>
      <c r="G422" s="232">
        <v>5612</v>
      </c>
      <c r="H422" s="232" t="s">
        <v>2704</v>
      </c>
      <c r="I422" s="232" t="s">
        <v>116</v>
      </c>
      <c r="J422" s="232" t="s">
        <v>700</v>
      </c>
      <c r="K422" s="232" t="s">
        <v>2705</v>
      </c>
      <c r="L422" s="232" t="s">
        <v>2706</v>
      </c>
      <c r="M422" s="232">
        <v>2022</v>
      </c>
      <c r="N422" s="232">
        <v>46637843</v>
      </c>
      <c r="O422" s="239">
        <f t="shared" si="238"/>
        <v>9.4567015140977692E-3</v>
      </c>
      <c r="P422" s="240">
        <v>10.7</v>
      </c>
      <c r="Q422" s="232">
        <v>1.8</v>
      </c>
      <c r="R422" s="232">
        <v>0.7</v>
      </c>
      <c r="S422" s="232">
        <v>0</v>
      </c>
      <c r="T422" s="232">
        <v>0</v>
      </c>
      <c r="U422" s="232">
        <v>0</v>
      </c>
      <c r="V422" s="232">
        <v>6.1</v>
      </c>
      <c r="W422" s="232">
        <v>80.7</v>
      </c>
      <c r="X422" s="232">
        <v>0</v>
      </c>
      <c r="Y422" s="232">
        <v>0</v>
      </c>
      <c r="Z422" s="232">
        <v>0</v>
      </c>
      <c r="AA422" s="232">
        <v>0</v>
      </c>
      <c r="AB422" s="232"/>
      <c r="AC422" s="232">
        <v>9.5</v>
      </c>
      <c r="AD422" s="232">
        <v>1.4</v>
      </c>
      <c r="AE422" s="232">
        <v>0</v>
      </c>
      <c r="AF422" s="232">
        <v>0</v>
      </c>
      <c r="AG422" s="232">
        <v>0</v>
      </c>
      <c r="AH422" s="232">
        <v>0</v>
      </c>
      <c r="AI422" s="232">
        <v>80.7</v>
      </c>
      <c r="AJ422" s="232">
        <v>0</v>
      </c>
      <c r="AK422" s="232">
        <v>0</v>
      </c>
      <c r="AL422" s="232">
        <v>0</v>
      </c>
      <c r="AM422" s="232">
        <v>0</v>
      </c>
      <c r="AN422" s="233"/>
      <c r="AO422" s="223">
        <f t="shared" ref="AO422:AT485" si="275">P422-AC422</f>
        <v>1.1999999999999993</v>
      </c>
      <c r="AP422" s="223">
        <f t="shared" si="275"/>
        <v>0.40000000000000013</v>
      </c>
      <c r="AQ422" s="223">
        <f t="shared" si="275"/>
        <v>0.7</v>
      </c>
      <c r="AR422" s="223">
        <f t="shared" si="274"/>
        <v>0</v>
      </c>
      <c r="AS422" s="223">
        <f t="shared" si="274"/>
        <v>0</v>
      </c>
      <c r="AT422" s="223">
        <f t="shared" si="274"/>
        <v>0</v>
      </c>
      <c r="AU422" s="223">
        <f t="shared" si="236"/>
        <v>0</v>
      </c>
      <c r="AV422" s="223">
        <f t="shared" si="236"/>
        <v>0</v>
      </c>
      <c r="AW422" s="223">
        <f t="shared" si="236"/>
        <v>0</v>
      </c>
      <c r="AX422" s="223">
        <f t="shared" si="236"/>
        <v>0</v>
      </c>
      <c r="AY422" s="223">
        <f t="shared" si="236"/>
        <v>0</v>
      </c>
      <c r="AZ422" s="242"/>
      <c r="BA422" s="244">
        <f t="shared" si="239"/>
        <v>0.10118670620084612</v>
      </c>
      <c r="BB422" s="244">
        <f t="shared" si="240"/>
        <v>1.7022062725375986E-2</v>
      </c>
      <c r="BC422" s="244">
        <f t="shared" si="241"/>
        <v>6.6196910598684379E-3</v>
      </c>
      <c r="BD422" s="244">
        <f t="shared" si="242"/>
        <v>0</v>
      </c>
      <c r="BE422" s="244">
        <f t="shared" si="243"/>
        <v>0</v>
      </c>
      <c r="BF422" s="244">
        <f t="shared" si="244"/>
        <v>0</v>
      </c>
      <c r="BG422" s="244">
        <f t="shared" si="245"/>
        <v>5.7685879235996392E-2</v>
      </c>
      <c r="BH422" s="244">
        <f t="shared" si="246"/>
        <v>0.76315581218769002</v>
      </c>
      <c r="BI422" s="244">
        <f t="shared" si="247"/>
        <v>0</v>
      </c>
      <c r="BJ422" s="244">
        <f t="shared" si="248"/>
        <v>0</v>
      </c>
      <c r="BK422" s="244">
        <f t="shared" si="249"/>
        <v>0</v>
      </c>
      <c r="BL422" s="244">
        <f t="shared" si="250"/>
        <v>0</v>
      </c>
      <c r="BM422" s="244">
        <f t="shared" si="251"/>
        <v>0</v>
      </c>
      <c r="BN422" s="244">
        <f t="shared" si="252"/>
        <v>8.9838664383928804E-2</v>
      </c>
      <c r="BO422" s="244">
        <f t="shared" si="253"/>
        <v>1.3239382119736876E-2</v>
      </c>
      <c r="BP422" s="244">
        <f t="shared" si="254"/>
        <v>0</v>
      </c>
      <c r="BQ422" s="244">
        <f t="shared" si="255"/>
        <v>0</v>
      </c>
      <c r="BR422" s="244">
        <f t="shared" si="256"/>
        <v>0</v>
      </c>
      <c r="BS422" s="244">
        <f t="shared" si="257"/>
        <v>0</v>
      </c>
      <c r="BT422" s="244">
        <f t="shared" si="258"/>
        <v>0.76315581218769002</v>
      </c>
      <c r="BU422" s="244">
        <f t="shared" si="259"/>
        <v>0</v>
      </c>
      <c r="BV422" s="244">
        <f t="shared" si="260"/>
        <v>0</v>
      </c>
      <c r="BW422" s="244">
        <f t="shared" si="261"/>
        <v>0</v>
      </c>
      <c r="BX422" s="244">
        <f t="shared" si="262"/>
        <v>0</v>
      </c>
      <c r="BY422" s="244"/>
      <c r="BZ422" s="244">
        <f t="shared" si="263"/>
        <v>1.1348041816917316E-2</v>
      </c>
      <c r="CA422" s="244">
        <f t="shared" si="264"/>
        <v>3.7826806056391088E-3</v>
      </c>
      <c r="CB422" s="244">
        <f t="shared" si="265"/>
        <v>6.6196910598684379E-3</v>
      </c>
      <c r="CC422" s="244">
        <f t="shared" si="266"/>
        <v>0</v>
      </c>
      <c r="CD422" s="244">
        <f t="shared" si="267"/>
        <v>0</v>
      </c>
      <c r="CE422" s="244">
        <f t="shared" si="268"/>
        <v>0</v>
      </c>
      <c r="CF422" s="244">
        <f t="shared" si="269"/>
        <v>0</v>
      </c>
      <c r="CG422" s="244">
        <f t="shared" si="270"/>
        <v>0</v>
      </c>
      <c r="CH422" s="244">
        <f t="shared" si="271"/>
        <v>0</v>
      </c>
      <c r="CI422" s="244">
        <f t="shared" si="272"/>
        <v>0</v>
      </c>
      <c r="CJ422" s="244">
        <f t="shared" si="273"/>
        <v>0</v>
      </c>
    </row>
    <row r="423" spans="1:88" ht="75">
      <c r="A423" s="222" t="s">
        <v>3643</v>
      </c>
      <c r="B423" s="232">
        <v>116905</v>
      </c>
      <c r="C423" s="232" t="s">
        <v>2707</v>
      </c>
      <c r="D423" s="232"/>
      <c r="E423" s="232" t="s">
        <v>1352</v>
      </c>
      <c r="F423" s="232" t="s">
        <v>1655</v>
      </c>
      <c r="G423" s="232">
        <v>3856</v>
      </c>
      <c r="H423" s="232" t="s">
        <v>2708</v>
      </c>
      <c r="I423" s="232" t="s">
        <v>117</v>
      </c>
      <c r="J423" s="232" t="s">
        <v>700</v>
      </c>
      <c r="K423" s="232" t="s">
        <v>2709</v>
      </c>
      <c r="L423" s="232" t="s">
        <v>2710</v>
      </c>
      <c r="M423" s="232">
        <v>2022</v>
      </c>
      <c r="N423" s="232">
        <v>2252475</v>
      </c>
      <c r="O423" s="239">
        <f t="shared" si="238"/>
        <v>3.1659783832917594E-4</v>
      </c>
      <c r="P423" s="232">
        <v>51</v>
      </c>
      <c r="Q423" s="232">
        <v>0</v>
      </c>
      <c r="R423" s="232">
        <v>0</v>
      </c>
      <c r="S423" s="232">
        <v>0</v>
      </c>
      <c r="T423" s="232">
        <v>0</v>
      </c>
      <c r="U423" s="232">
        <v>0</v>
      </c>
      <c r="V423" s="232">
        <v>6.1</v>
      </c>
      <c r="W423" s="232">
        <v>42.9</v>
      </c>
      <c r="X423" s="232">
        <v>0</v>
      </c>
      <c r="Y423" s="232">
        <v>0</v>
      </c>
      <c r="Z423" s="232">
        <v>0</v>
      </c>
      <c r="AA423" s="232">
        <v>0</v>
      </c>
      <c r="AB423" s="232"/>
      <c r="AC423" s="232">
        <v>51</v>
      </c>
      <c r="AD423" s="232">
        <v>0</v>
      </c>
      <c r="AE423" s="232">
        <v>0</v>
      </c>
      <c r="AF423" s="232">
        <v>0</v>
      </c>
      <c r="AG423" s="232">
        <v>0</v>
      </c>
      <c r="AH423" s="232">
        <v>0</v>
      </c>
      <c r="AI423" s="232">
        <v>42.9</v>
      </c>
      <c r="AJ423" s="232">
        <v>0</v>
      </c>
      <c r="AK423" s="232">
        <v>0</v>
      </c>
      <c r="AL423" s="232">
        <v>0</v>
      </c>
      <c r="AM423" s="232">
        <v>0</v>
      </c>
      <c r="AN423" s="233"/>
      <c r="AO423" s="223">
        <f t="shared" si="275"/>
        <v>0</v>
      </c>
      <c r="AP423" s="223">
        <f t="shared" si="275"/>
        <v>0</v>
      </c>
      <c r="AQ423" s="223">
        <f t="shared" si="275"/>
        <v>0</v>
      </c>
      <c r="AR423" s="223">
        <f t="shared" si="274"/>
        <v>0</v>
      </c>
      <c r="AS423" s="223">
        <f t="shared" si="274"/>
        <v>0</v>
      </c>
      <c r="AT423" s="223">
        <f t="shared" si="274"/>
        <v>0</v>
      </c>
      <c r="AU423" s="223">
        <f t="shared" ref="AU423:AY473" si="276">W423-AI423</f>
        <v>0</v>
      </c>
      <c r="AV423" s="223">
        <f t="shared" si="276"/>
        <v>0</v>
      </c>
      <c r="AW423" s="223">
        <f t="shared" si="276"/>
        <v>0</v>
      </c>
      <c r="AX423" s="223">
        <f t="shared" si="276"/>
        <v>0</v>
      </c>
      <c r="AY423" s="223">
        <f t="shared" si="276"/>
        <v>0</v>
      </c>
      <c r="AZ423" s="242"/>
      <c r="BA423" s="244">
        <f t="shared" si="239"/>
        <v>1.6146489754787972E-2</v>
      </c>
      <c r="BB423" s="244">
        <f t="shared" si="240"/>
        <v>0</v>
      </c>
      <c r="BC423" s="244">
        <f t="shared" si="241"/>
        <v>0</v>
      </c>
      <c r="BD423" s="244">
        <f t="shared" si="242"/>
        <v>0</v>
      </c>
      <c r="BE423" s="244">
        <f t="shared" si="243"/>
        <v>0</v>
      </c>
      <c r="BF423" s="244">
        <f t="shared" si="244"/>
        <v>0</v>
      </c>
      <c r="BG423" s="244">
        <f t="shared" si="245"/>
        <v>1.9312468138079732E-3</v>
      </c>
      <c r="BH423" s="244">
        <f t="shared" si="246"/>
        <v>1.3582047264321648E-2</v>
      </c>
      <c r="BI423" s="244">
        <f t="shared" si="247"/>
        <v>0</v>
      </c>
      <c r="BJ423" s="244">
        <f t="shared" si="248"/>
        <v>0</v>
      </c>
      <c r="BK423" s="244">
        <f t="shared" si="249"/>
        <v>0</v>
      </c>
      <c r="BL423" s="244">
        <f t="shared" si="250"/>
        <v>0</v>
      </c>
      <c r="BM423" s="244">
        <f t="shared" si="251"/>
        <v>0</v>
      </c>
      <c r="BN423" s="244">
        <f t="shared" si="252"/>
        <v>1.6146489754787972E-2</v>
      </c>
      <c r="BO423" s="244">
        <f t="shared" si="253"/>
        <v>0</v>
      </c>
      <c r="BP423" s="244">
        <f t="shared" si="254"/>
        <v>0</v>
      </c>
      <c r="BQ423" s="244">
        <f t="shared" si="255"/>
        <v>0</v>
      </c>
      <c r="BR423" s="244">
        <f t="shared" si="256"/>
        <v>0</v>
      </c>
      <c r="BS423" s="244">
        <f t="shared" si="257"/>
        <v>0</v>
      </c>
      <c r="BT423" s="244">
        <f t="shared" si="258"/>
        <v>1.3582047264321648E-2</v>
      </c>
      <c r="BU423" s="244">
        <f t="shared" si="259"/>
        <v>0</v>
      </c>
      <c r="BV423" s="244">
        <f t="shared" si="260"/>
        <v>0</v>
      </c>
      <c r="BW423" s="244">
        <f t="shared" si="261"/>
        <v>0</v>
      </c>
      <c r="BX423" s="244">
        <f t="shared" si="262"/>
        <v>0</v>
      </c>
      <c r="BY423" s="244"/>
      <c r="BZ423" s="244">
        <f t="shared" si="263"/>
        <v>0</v>
      </c>
      <c r="CA423" s="244">
        <f t="shared" si="264"/>
        <v>0</v>
      </c>
      <c r="CB423" s="244">
        <f t="shared" si="265"/>
        <v>0</v>
      </c>
      <c r="CC423" s="244">
        <f t="shared" si="266"/>
        <v>0</v>
      </c>
      <c r="CD423" s="244">
        <f t="shared" si="267"/>
        <v>0</v>
      </c>
      <c r="CE423" s="244">
        <f t="shared" si="268"/>
        <v>0</v>
      </c>
      <c r="CF423" s="244">
        <f t="shared" si="269"/>
        <v>0</v>
      </c>
      <c r="CG423" s="244">
        <f t="shared" si="270"/>
        <v>0</v>
      </c>
      <c r="CH423" s="244">
        <f t="shared" si="271"/>
        <v>0</v>
      </c>
      <c r="CI423" s="244">
        <f t="shared" si="272"/>
        <v>0</v>
      </c>
      <c r="CJ423" s="244">
        <f t="shared" si="273"/>
        <v>0</v>
      </c>
    </row>
    <row r="424" spans="1:88" ht="60">
      <c r="A424" s="222" t="s">
        <v>3643</v>
      </c>
      <c r="B424" s="232">
        <v>93617</v>
      </c>
      <c r="C424" s="232" t="s">
        <v>2711</v>
      </c>
      <c r="D424" s="232"/>
      <c r="E424" s="232" t="s">
        <v>2712</v>
      </c>
      <c r="F424" s="232" t="s">
        <v>2713</v>
      </c>
      <c r="G424" s="232">
        <v>1904</v>
      </c>
      <c r="H424" s="232" t="s">
        <v>2714</v>
      </c>
      <c r="I424" s="232" t="s">
        <v>128</v>
      </c>
      <c r="J424" s="232" t="s">
        <v>700</v>
      </c>
      <c r="K424" s="232" t="s">
        <v>2715</v>
      </c>
      <c r="L424" s="232"/>
      <c r="M424" s="232">
        <v>2022</v>
      </c>
      <c r="N424" s="232">
        <v>253966462</v>
      </c>
      <c r="O424" s="239">
        <f t="shared" si="238"/>
        <v>0.11488160933759656</v>
      </c>
      <c r="P424" s="232">
        <v>88.9</v>
      </c>
      <c r="Q424" s="232">
        <v>4.0999999999999996</v>
      </c>
      <c r="R424" s="232">
        <v>0.9</v>
      </c>
      <c r="S424" s="232">
        <v>0</v>
      </c>
      <c r="T424" s="232">
        <v>0</v>
      </c>
      <c r="U424" s="232">
        <v>0</v>
      </c>
      <c r="V424" s="232">
        <v>6.1</v>
      </c>
      <c r="W424" s="232">
        <v>0</v>
      </c>
      <c r="X424" s="232">
        <v>0</v>
      </c>
      <c r="Y424" s="232">
        <v>0</v>
      </c>
      <c r="Z424" s="232">
        <v>0</v>
      </c>
      <c r="AA424" s="232">
        <v>0</v>
      </c>
      <c r="AB424" s="232"/>
      <c r="AC424" s="232">
        <v>81.3</v>
      </c>
      <c r="AD424" s="232">
        <v>4.0999999999999996</v>
      </c>
      <c r="AE424" s="232">
        <v>0.9</v>
      </c>
      <c r="AF424" s="232">
        <v>0</v>
      </c>
      <c r="AG424" s="232">
        <v>0</v>
      </c>
      <c r="AH424" s="232">
        <v>0</v>
      </c>
      <c r="AI424" s="232">
        <v>0</v>
      </c>
      <c r="AJ424" s="232">
        <v>0</v>
      </c>
      <c r="AK424" s="232">
        <v>0</v>
      </c>
      <c r="AL424" s="232">
        <v>0</v>
      </c>
      <c r="AM424" s="232">
        <v>0</v>
      </c>
      <c r="AN424" s="233"/>
      <c r="AO424" s="223">
        <f t="shared" si="275"/>
        <v>7.6000000000000085</v>
      </c>
      <c r="AP424" s="223">
        <f t="shared" si="275"/>
        <v>0</v>
      </c>
      <c r="AQ424" s="223">
        <f t="shared" si="275"/>
        <v>0</v>
      </c>
      <c r="AR424" s="223">
        <f t="shared" si="274"/>
        <v>0</v>
      </c>
      <c r="AS424" s="223">
        <f t="shared" si="274"/>
        <v>0</v>
      </c>
      <c r="AT424" s="223">
        <f t="shared" si="274"/>
        <v>0</v>
      </c>
      <c r="AU424" s="223">
        <f t="shared" si="276"/>
        <v>0</v>
      </c>
      <c r="AV424" s="223">
        <f t="shared" si="276"/>
        <v>0</v>
      </c>
      <c r="AW424" s="223">
        <f t="shared" si="276"/>
        <v>0</v>
      </c>
      <c r="AX424" s="223">
        <f t="shared" si="276"/>
        <v>0</v>
      </c>
      <c r="AY424" s="223">
        <f t="shared" si="276"/>
        <v>0</v>
      </c>
      <c r="AZ424" s="242"/>
      <c r="BA424" s="244">
        <f t="shared" si="239"/>
        <v>10.212975070112334</v>
      </c>
      <c r="BB424" s="244">
        <f t="shared" si="240"/>
        <v>0.47101459828414582</v>
      </c>
      <c r="BC424" s="244">
        <f t="shared" si="241"/>
        <v>0.10339344840383691</v>
      </c>
      <c r="BD424" s="244">
        <f t="shared" si="242"/>
        <v>0</v>
      </c>
      <c r="BE424" s="244">
        <f t="shared" si="243"/>
        <v>0</v>
      </c>
      <c r="BF424" s="244">
        <f t="shared" si="244"/>
        <v>0</v>
      </c>
      <c r="BG424" s="244">
        <f t="shared" si="245"/>
        <v>0.70077781695933894</v>
      </c>
      <c r="BH424" s="244">
        <f t="shared" si="246"/>
        <v>0</v>
      </c>
      <c r="BI424" s="244">
        <f t="shared" si="247"/>
        <v>0</v>
      </c>
      <c r="BJ424" s="244">
        <f t="shared" si="248"/>
        <v>0</v>
      </c>
      <c r="BK424" s="244">
        <f t="shared" si="249"/>
        <v>0</v>
      </c>
      <c r="BL424" s="244">
        <f t="shared" si="250"/>
        <v>0</v>
      </c>
      <c r="BM424" s="244">
        <f t="shared" si="251"/>
        <v>0</v>
      </c>
      <c r="BN424" s="244">
        <f t="shared" si="252"/>
        <v>9.3398748391465993</v>
      </c>
      <c r="BO424" s="244">
        <f t="shared" si="253"/>
        <v>0.47101459828414582</v>
      </c>
      <c r="BP424" s="244">
        <f t="shared" si="254"/>
        <v>0.10339344840383691</v>
      </c>
      <c r="BQ424" s="244">
        <f t="shared" si="255"/>
        <v>0</v>
      </c>
      <c r="BR424" s="244">
        <f t="shared" si="256"/>
        <v>0</v>
      </c>
      <c r="BS424" s="244">
        <f t="shared" si="257"/>
        <v>0</v>
      </c>
      <c r="BT424" s="244">
        <f t="shared" si="258"/>
        <v>0</v>
      </c>
      <c r="BU424" s="244">
        <f t="shared" si="259"/>
        <v>0</v>
      </c>
      <c r="BV424" s="244">
        <f t="shared" si="260"/>
        <v>0</v>
      </c>
      <c r="BW424" s="244">
        <f t="shared" si="261"/>
        <v>0</v>
      </c>
      <c r="BX424" s="244">
        <f t="shared" si="262"/>
        <v>0</v>
      </c>
      <c r="BY424" s="244"/>
      <c r="BZ424" s="244">
        <f t="shared" si="263"/>
        <v>0.87310023096573486</v>
      </c>
      <c r="CA424" s="244">
        <f t="shared" si="264"/>
        <v>0</v>
      </c>
      <c r="CB424" s="244">
        <f t="shared" si="265"/>
        <v>0</v>
      </c>
      <c r="CC424" s="244">
        <f t="shared" si="266"/>
        <v>0</v>
      </c>
      <c r="CD424" s="244">
        <f t="shared" si="267"/>
        <v>0</v>
      </c>
      <c r="CE424" s="244">
        <f t="shared" si="268"/>
        <v>0</v>
      </c>
      <c r="CF424" s="244">
        <f t="shared" si="269"/>
        <v>0</v>
      </c>
      <c r="CG424" s="244">
        <f t="shared" si="270"/>
        <v>0</v>
      </c>
      <c r="CH424" s="244">
        <f t="shared" si="271"/>
        <v>0</v>
      </c>
      <c r="CI424" s="244">
        <f t="shared" si="272"/>
        <v>0</v>
      </c>
      <c r="CJ424" s="244">
        <f t="shared" si="273"/>
        <v>0</v>
      </c>
    </row>
    <row r="425" spans="1:88" ht="60">
      <c r="A425" s="222" t="s">
        <v>3643</v>
      </c>
      <c r="B425" s="232">
        <v>90478</v>
      </c>
      <c r="C425" s="232" t="s">
        <v>2716</v>
      </c>
      <c r="D425" s="232"/>
      <c r="E425" s="232" t="s">
        <v>2717</v>
      </c>
      <c r="F425" s="232"/>
      <c r="G425" s="232">
        <v>4302</v>
      </c>
      <c r="H425" s="232" t="s">
        <v>2718</v>
      </c>
      <c r="I425" s="232" t="s">
        <v>942</v>
      </c>
      <c r="J425" s="232" t="s">
        <v>700</v>
      </c>
      <c r="K425" s="232" t="s">
        <v>2719</v>
      </c>
      <c r="L425" s="232"/>
      <c r="M425" s="232">
        <v>2022</v>
      </c>
      <c r="N425" s="232">
        <v>4628673</v>
      </c>
      <c r="O425" s="239">
        <f t="shared" si="238"/>
        <v>1.6404113832544911E-3</v>
      </c>
      <c r="P425" s="232">
        <v>93</v>
      </c>
      <c r="Q425" s="232">
        <v>0.9</v>
      </c>
      <c r="R425" s="232">
        <v>0</v>
      </c>
      <c r="S425" s="232">
        <v>0</v>
      </c>
      <c r="T425" s="232">
        <v>0</v>
      </c>
      <c r="U425" s="232">
        <v>0</v>
      </c>
      <c r="V425" s="232">
        <v>6.1</v>
      </c>
      <c r="W425" s="232">
        <v>0</v>
      </c>
      <c r="X425" s="232">
        <v>0</v>
      </c>
      <c r="Y425" s="232">
        <v>0</v>
      </c>
      <c r="Z425" s="232">
        <v>0</v>
      </c>
      <c r="AA425" s="232">
        <v>0</v>
      </c>
      <c r="AB425" s="232"/>
      <c r="AC425" s="232">
        <v>93</v>
      </c>
      <c r="AD425" s="232">
        <v>0.9</v>
      </c>
      <c r="AE425" s="232">
        <v>0</v>
      </c>
      <c r="AF425" s="232">
        <v>0</v>
      </c>
      <c r="AG425" s="232">
        <v>0</v>
      </c>
      <c r="AH425" s="232">
        <v>0</v>
      </c>
      <c r="AI425" s="232">
        <v>0</v>
      </c>
      <c r="AJ425" s="232">
        <v>0</v>
      </c>
      <c r="AK425" s="232">
        <v>0</v>
      </c>
      <c r="AL425" s="232">
        <v>0</v>
      </c>
      <c r="AM425" s="232">
        <v>0</v>
      </c>
      <c r="AN425" s="233"/>
      <c r="AO425" s="223">
        <f t="shared" si="275"/>
        <v>0</v>
      </c>
      <c r="AP425" s="223">
        <f t="shared" si="275"/>
        <v>0</v>
      </c>
      <c r="AQ425" s="223">
        <f t="shared" si="275"/>
        <v>0</v>
      </c>
      <c r="AR425" s="223">
        <f t="shared" si="274"/>
        <v>0</v>
      </c>
      <c r="AS425" s="223">
        <f t="shared" si="274"/>
        <v>0</v>
      </c>
      <c r="AT425" s="223">
        <f t="shared" si="274"/>
        <v>0</v>
      </c>
      <c r="AU425" s="223">
        <f t="shared" si="276"/>
        <v>0</v>
      </c>
      <c r="AV425" s="223">
        <f t="shared" si="276"/>
        <v>0</v>
      </c>
      <c r="AW425" s="223">
        <f t="shared" si="276"/>
        <v>0</v>
      </c>
      <c r="AX425" s="223">
        <f t="shared" si="276"/>
        <v>0</v>
      </c>
      <c r="AY425" s="223">
        <f t="shared" si="276"/>
        <v>0</v>
      </c>
      <c r="AZ425" s="242"/>
      <c r="BA425" s="244">
        <f t="shared" si="239"/>
        <v>0.15255825864266767</v>
      </c>
      <c r="BB425" s="244">
        <f t="shared" si="240"/>
        <v>1.476370244929042E-3</v>
      </c>
      <c r="BC425" s="244">
        <f t="shared" si="241"/>
        <v>0</v>
      </c>
      <c r="BD425" s="244">
        <f t="shared" si="242"/>
        <v>0</v>
      </c>
      <c r="BE425" s="244">
        <f t="shared" si="243"/>
        <v>0</v>
      </c>
      <c r="BF425" s="244">
        <f t="shared" si="244"/>
        <v>0</v>
      </c>
      <c r="BG425" s="244">
        <f t="shared" si="245"/>
        <v>1.0006509437852395E-2</v>
      </c>
      <c r="BH425" s="244">
        <f t="shared" si="246"/>
        <v>0</v>
      </c>
      <c r="BI425" s="244">
        <f t="shared" si="247"/>
        <v>0</v>
      </c>
      <c r="BJ425" s="244">
        <f t="shared" si="248"/>
        <v>0</v>
      </c>
      <c r="BK425" s="244">
        <f t="shared" si="249"/>
        <v>0</v>
      </c>
      <c r="BL425" s="244">
        <f t="shared" si="250"/>
        <v>0</v>
      </c>
      <c r="BM425" s="244">
        <f t="shared" si="251"/>
        <v>0</v>
      </c>
      <c r="BN425" s="244">
        <f t="shared" si="252"/>
        <v>0.15255825864266767</v>
      </c>
      <c r="BO425" s="244">
        <f t="shared" si="253"/>
        <v>1.476370244929042E-3</v>
      </c>
      <c r="BP425" s="244">
        <f t="shared" si="254"/>
        <v>0</v>
      </c>
      <c r="BQ425" s="244">
        <f t="shared" si="255"/>
        <v>0</v>
      </c>
      <c r="BR425" s="244">
        <f t="shared" si="256"/>
        <v>0</v>
      </c>
      <c r="BS425" s="244">
        <f t="shared" si="257"/>
        <v>0</v>
      </c>
      <c r="BT425" s="244">
        <f t="shared" si="258"/>
        <v>0</v>
      </c>
      <c r="BU425" s="244">
        <f t="shared" si="259"/>
        <v>0</v>
      </c>
      <c r="BV425" s="244">
        <f t="shared" si="260"/>
        <v>0</v>
      </c>
      <c r="BW425" s="244">
        <f t="shared" si="261"/>
        <v>0</v>
      </c>
      <c r="BX425" s="244">
        <f t="shared" si="262"/>
        <v>0</v>
      </c>
      <c r="BY425" s="244"/>
      <c r="BZ425" s="244">
        <f t="shared" si="263"/>
        <v>0</v>
      </c>
      <c r="CA425" s="244">
        <f t="shared" si="264"/>
        <v>0</v>
      </c>
      <c r="CB425" s="244">
        <f t="shared" si="265"/>
        <v>0</v>
      </c>
      <c r="CC425" s="244">
        <f t="shared" si="266"/>
        <v>0</v>
      </c>
      <c r="CD425" s="244">
        <f t="shared" si="267"/>
        <v>0</v>
      </c>
      <c r="CE425" s="244">
        <f t="shared" si="268"/>
        <v>0</v>
      </c>
      <c r="CF425" s="244">
        <f t="shared" si="269"/>
        <v>0</v>
      </c>
      <c r="CG425" s="244">
        <f t="shared" si="270"/>
        <v>0</v>
      </c>
      <c r="CH425" s="244">
        <f t="shared" si="271"/>
        <v>0</v>
      </c>
      <c r="CI425" s="244">
        <f t="shared" si="272"/>
        <v>0</v>
      </c>
      <c r="CJ425" s="244">
        <f t="shared" si="273"/>
        <v>0</v>
      </c>
    </row>
    <row r="426" spans="1:88" ht="75">
      <c r="A426" s="222" t="s">
        <v>3643</v>
      </c>
      <c r="B426" s="232">
        <v>99797</v>
      </c>
      <c r="C426" s="232" t="s">
        <v>2720</v>
      </c>
      <c r="D426" s="232"/>
      <c r="E426" s="232" t="s">
        <v>2721</v>
      </c>
      <c r="F426" s="232" t="s">
        <v>2219</v>
      </c>
      <c r="G426" s="232">
        <v>4554</v>
      </c>
      <c r="H426" s="232" t="s">
        <v>2722</v>
      </c>
      <c r="I426" s="232" t="s">
        <v>699</v>
      </c>
      <c r="J426" s="232" t="s">
        <v>700</v>
      </c>
      <c r="K426" s="232" t="s">
        <v>2723</v>
      </c>
      <c r="L426" s="232" t="s">
        <v>2724</v>
      </c>
      <c r="M426" s="232">
        <v>2022</v>
      </c>
      <c r="N426" s="232">
        <v>13874997</v>
      </c>
      <c r="O426" s="239">
        <f t="shared" si="238"/>
        <v>1.3523914739819327E-2</v>
      </c>
      <c r="P426" s="232">
        <v>87.4</v>
      </c>
      <c r="Q426" s="232">
        <v>6.5</v>
      </c>
      <c r="R426" s="232">
        <v>0</v>
      </c>
      <c r="S426" s="232">
        <v>0</v>
      </c>
      <c r="T426" s="232">
        <v>0</v>
      </c>
      <c r="U426" s="232">
        <v>0</v>
      </c>
      <c r="V426" s="232">
        <v>6.1</v>
      </c>
      <c r="W426" s="232">
        <v>0</v>
      </c>
      <c r="X426" s="232">
        <v>0</v>
      </c>
      <c r="Y426" s="232">
        <v>0</v>
      </c>
      <c r="Z426" s="232">
        <v>0</v>
      </c>
      <c r="AA426" s="232">
        <v>0</v>
      </c>
      <c r="AB426" s="232"/>
      <c r="AC426" s="232">
        <v>50.5</v>
      </c>
      <c r="AD426" s="232">
        <v>6.5</v>
      </c>
      <c r="AE426" s="232">
        <v>0</v>
      </c>
      <c r="AF426" s="232">
        <v>0</v>
      </c>
      <c r="AG426" s="232">
        <v>0</v>
      </c>
      <c r="AH426" s="232">
        <v>0</v>
      </c>
      <c r="AI426" s="232">
        <v>0</v>
      </c>
      <c r="AJ426" s="232">
        <v>0</v>
      </c>
      <c r="AK426" s="232">
        <v>0</v>
      </c>
      <c r="AL426" s="232">
        <v>0</v>
      </c>
      <c r="AM426" s="232">
        <v>0</v>
      </c>
      <c r="AN426" s="233"/>
      <c r="AO426" s="223">
        <f t="shared" si="275"/>
        <v>36.900000000000006</v>
      </c>
      <c r="AP426" s="223">
        <f t="shared" si="275"/>
        <v>0</v>
      </c>
      <c r="AQ426" s="223">
        <f t="shared" si="275"/>
        <v>0</v>
      </c>
      <c r="AR426" s="223">
        <f t="shared" si="274"/>
        <v>0</v>
      </c>
      <c r="AS426" s="223">
        <f t="shared" si="274"/>
        <v>0</v>
      </c>
      <c r="AT426" s="223">
        <f t="shared" si="274"/>
        <v>0</v>
      </c>
      <c r="AU426" s="223">
        <f t="shared" si="276"/>
        <v>0</v>
      </c>
      <c r="AV426" s="223">
        <f t="shared" si="276"/>
        <v>0</v>
      </c>
      <c r="AW426" s="223">
        <f t="shared" si="276"/>
        <v>0</v>
      </c>
      <c r="AX426" s="223">
        <f t="shared" si="276"/>
        <v>0</v>
      </c>
      <c r="AY426" s="223">
        <f t="shared" si="276"/>
        <v>0</v>
      </c>
      <c r="AZ426" s="242"/>
      <c r="BA426" s="244">
        <f t="shared" si="239"/>
        <v>1.1819901482602093</v>
      </c>
      <c r="BB426" s="244">
        <f t="shared" si="240"/>
        <v>8.790544580882563E-2</v>
      </c>
      <c r="BC426" s="244">
        <f t="shared" si="241"/>
        <v>0</v>
      </c>
      <c r="BD426" s="244">
        <f t="shared" si="242"/>
        <v>0</v>
      </c>
      <c r="BE426" s="244">
        <f t="shared" si="243"/>
        <v>0</v>
      </c>
      <c r="BF426" s="244">
        <f t="shared" si="244"/>
        <v>0</v>
      </c>
      <c r="BG426" s="244">
        <f t="shared" si="245"/>
        <v>8.249587991289789E-2</v>
      </c>
      <c r="BH426" s="244">
        <f t="shared" si="246"/>
        <v>0</v>
      </c>
      <c r="BI426" s="244">
        <f t="shared" si="247"/>
        <v>0</v>
      </c>
      <c r="BJ426" s="244">
        <f t="shared" si="248"/>
        <v>0</v>
      </c>
      <c r="BK426" s="244">
        <f t="shared" si="249"/>
        <v>0</v>
      </c>
      <c r="BL426" s="244">
        <f t="shared" si="250"/>
        <v>0</v>
      </c>
      <c r="BM426" s="244">
        <f t="shared" si="251"/>
        <v>0</v>
      </c>
      <c r="BN426" s="244">
        <f t="shared" si="252"/>
        <v>0.68295769436087606</v>
      </c>
      <c r="BO426" s="244">
        <f t="shared" si="253"/>
        <v>8.790544580882563E-2</v>
      </c>
      <c r="BP426" s="244">
        <f t="shared" si="254"/>
        <v>0</v>
      </c>
      <c r="BQ426" s="244">
        <f t="shared" si="255"/>
        <v>0</v>
      </c>
      <c r="BR426" s="244">
        <f t="shared" si="256"/>
        <v>0</v>
      </c>
      <c r="BS426" s="244">
        <f t="shared" si="257"/>
        <v>0</v>
      </c>
      <c r="BT426" s="244">
        <f t="shared" si="258"/>
        <v>0</v>
      </c>
      <c r="BU426" s="244">
        <f t="shared" si="259"/>
        <v>0</v>
      </c>
      <c r="BV426" s="244">
        <f t="shared" si="260"/>
        <v>0</v>
      </c>
      <c r="BW426" s="244">
        <f t="shared" si="261"/>
        <v>0</v>
      </c>
      <c r="BX426" s="244">
        <f t="shared" si="262"/>
        <v>0</v>
      </c>
      <c r="BY426" s="244"/>
      <c r="BZ426" s="244">
        <f t="shared" si="263"/>
        <v>0.49903245389933326</v>
      </c>
      <c r="CA426" s="244">
        <f t="shared" si="264"/>
        <v>0</v>
      </c>
      <c r="CB426" s="244">
        <f t="shared" si="265"/>
        <v>0</v>
      </c>
      <c r="CC426" s="244">
        <f t="shared" si="266"/>
        <v>0</v>
      </c>
      <c r="CD426" s="244">
        <f t="shared" si="267"/>
        <v>0</v>
      </c>
      <c r="CE426" s="244">
        <f t="shared" si="268"/>
        <v>0</v>
      </c>
      <c r="CF426" s="244">
        <f t="shared" si="269"/>
        <v>0</v>
      </c>
      <c r="CG426" s="244">
        <f t="shared" si="270"/>
        <v>0</v>
      </c>
      <c r="CH426" s="244">
        <f t="shared" si="271"/>
        <v>0</v>
      </c>
      <c r="CI426" s="244">
        <f t="shared" si="272"/>
        <v>0</v>
      </c>
      <c r="CJ426" s="244">
        <f t="shared" si="273"/>
        <v>0</v>
      </c>
    </row>
    <row r="427" spans="1:88" ht="60">
      <c r="A427" s="222" t="s">
        <v>3643</v>
      </c>
      <c r="B427" s="232">
        <v>95007</v>
      </c>
      <c r="C427" s="232" t="s">
        <v>2725</v>
      </c>
      <c r="D427" s="232" t="s">
        <v>2726</v>
      </c>
      <c r="E427" s="232" t="s">
        <v>2727</v>
      </c>
      <c r="F427" s="232"/>
      <c r="G427" s="232">
        <v>5453</v>
      </c>
      <c r="H427" s="232" t="s">
        <v>1263</v>
      </c>
      <c r="I427" s="232" t="s">
        <v>116</v>
      </c>
      <c r="J427" s="232" t="s">
        <v>700</v>
      </c>
      <c r="K427" s="232" t="s">
        <v>2728</v>
      </c>
      <c r="L427" s="232" t="s">
        <v>2729</v>
      </c>
      <c r="M427" s="232">
        <v>2022</v>
      </c>
      <c r="N427" s="232">
        <v>3309063</v>
      </c>
      <c r="O427" s="239">
        <f t="shared" si="238"/>
        <v>6.7097487939879442E-4</v>
      </c>
      <c r="P427" s="240">
        <v>93.9</v>
      </c>
      <c r="Q427" s="232">
        <v>0</v>
      </c>
      <c r="R427" s="232">
        <v>0</v>
      </c>
      <c r="S427" s="232">
        <v>0</v>
      </c>
      <c r="T427" s="232">
        <v>0</v>
      </c>
      <c r="U427" s="232">
        <v>0</v>
      </c>
      <c r="V427" s="232">
        <v>6.1</v>
      </c>
      <c r="W427" s="232">
        <v>0</v>
      </c>
      <c r="X427" s="232">
        <v>0</v>
      </c>
      <c r="Y427" s="232">
        <v>0</v>
      </c>
      <c r="Z427" s="232">
        <v>0</v>
      </c>
      <c r="AA427" s="232">
        <v>0</v>
      </c>
      <c r="AB427" s="232"/>
      <c r="AC427" s="232">
        <v>0</v>
      </c>
      <c r="AD427" s="232">
        <v>0</v>
      </c>
      <c r="AE427" s="232">
        <v>0</v>
      </c>
      <c r="AF427" s="232">
        <v>0</v>
      </c>
      <c r="AG427" s="232">
        <v>0</v>
      </c>
      <c r="AH427" s="232">
        <v>0</v>
      </c>
      <c r="AI427" s="232">
        <v>0</v>
      </c>
      <c r="AJ427" s="232">
        <v>0</v>
      </c>
      <c r="AK427" s="232">
        <v>0</v>
      </c>
      <c r="AL427" s="232">
        <v>0</v>
      </c>
      <c r="AM427" s="232">
        <v>0</v>
      </c>
      <c r="AN427" s="233"/>
      <c r="AO427" s="223">
        <f t="shared" si="275"/>
        <v>93.9</v>
      </c>
      <c r="AP427" s="223">
        <f t="shared" si="275"/>
        <v>0</v>
      </c>
      <c r="AQ427" s="223">
        <f t="shared" si="275"/>
        <v>0</v>
      </c>
      <c r="AR427" s="223">
        <f t="shared" si="274"/>
        <v>0</v>
      </c>
      <c r="AS427" s="223">
        <f t="shared" si="274"/>
        <v>0</v>
      </c>
      <c r="AT427" s="223">
        <f t="shared" si="274"/>
        <v>0</v>
      </c>
      <c r="AU427" s="223">
        <f t="shared" si="276"/>
        <v>0</v>
      </c>
      <c r="AV427" s="223">
        <f t="shared" si="276"/>
        <v>0</v>
      </c>
      <c r="AW427" s="223">
        <f t="shared" si="276"/>
        <v>0</v>
      </c>
      <c r="AX427" s="223">
        <f t="shared" si="276"/>
        <v>0</v>
      </c>
      <c r="AY427" s="223">
        <f t="shared" si="276"/>
        <v>0</v>
      </c>
      <c r="AZ427" s="242"/>
      <c r="BA427" s="244">
        <f t="shared" si="239"/>
        <v>6.3004541175546797E-2</v>
      </c>
      <c r="BB427" s="244">
        <f t="shared" si="240"/>
        <v>0</v>
      </c>
      <c r="BC427" s="244">
        <f t="shared" si="241"/>
        <v>0</v>
      </c>
      <c r="BD427" s="244">
        <f t="shared" si="242"/>
        <v>0</v>
      </c>
      <c r="BE427" s="244">
        <f t="shared" si="243"/>
        <v>0</v>
      </c>
      <c r="BF427" s="244">
        <f t="shared" si="244"/>
        <v>0</v>
      </c>
      <c r="BG427" s="244">
        <f t="shared" si="245"/>
        <v>4.0929467643326459E-3</v>
      </c>
      <c r="BH427" s="244">
        <f t="shared" si="246"/>
        <v>0</v>
      </c>
      <c r="BI427" s="244">
        <f t="shared" si="247"/>
        <v>0</v>
      </c>
      <c r="BJ427" s="244">
        <f t="shared" si="248"/>
        <v>0</v>
      </c>
      <c r="BK427" s="244">
        <f t="shared" si="249"/>
        <v>0</v>
      </c>
      <c r="BL427" s="244">
        <f t="shared" si="250"/>
        <v>0</v>
      </c>
      <c r="BM427" s="244">
        <f t="shared" si="251"/>
        <v>0</v>
      </c>
      <c r="BN427" s="244">
        <f t="shared" si="252"/>
        <v>0</v>
      </c>
      <c r="BO427" s="244">
        <f t="shared" si="253"/>
        <v>0</v>
      </c>
      <c r="BP427" s="244">
        <f t="shared" si="254"/>
        <v>0</v>
      </c>
      <c r="BQ427" s="244">
        <f t="shared" si="255"/>
        <v>0</v>
      </c>
      <c r="BR427" s="244">
        <f t="shared" si="256"/>
        <v>0</v>
      </c>
      <c r="BS427" s="244">
        <f t="shared" si="257"/>
        <v>0</v>
      </c>
      <c r="BT427" s="244">
        <f t="shared" si="258"/>
        <v>0</v>
      </c>
      <c r="BU427" s="244">
        <f t="shared" si="259"/>
        <v>0</v>
      </c>
      <c r="BV427" s="244">
        <f t="shared" si="260"/>
        <v>0</v>
      </c>
      <c r="BW427" s="244">
        <f t="shared" si="261"/>
        <v>0</v>
      </c>
      <c r="BX427" s="244">
        <f t="shared" si="262"/>
        <v>0</v>
      </c>
      <c r="BY427" s="244"/>
      <c r="BZ427" s="244">
        <f t="shared" si="263"/>
        <v>6.3004541175546797E-2</v>
      </c>
      <c r="CA427" s="244">
        <f t="shared" si="264"/>
        <v>0</v>
      </c>
      <c r="CB427" s="244">
        <f t="shared" si="265"/>
        <v>0</v>
      </c>
      <c r="CC427" s="244">
        <f t="shared" si="266"/>
        <v>0</v>
      </c>
      <c r="CD427" s="244">
        <f t="shared" si="267"/>
        <v>0</v>
      </c>
      <c r="CE427" s="244">
        <f t="shared" si="268"/>
        <v>0</v>
      </c>
      <c r="CF427" s="244">
        <f t="shared" si="269"/>
        <v>0</v>
      </c>
      <c r="CG427" s="244">
        <f t="shared" si="270"/>
        <v>0</v>
      </c>
      <c r="CH427" s="244">
        <f t="shared" si="271"/>
        <v>0</v>
      </c>
      <c r="CI427" s="244">
        <f t="shared" si="272"/>
        <v>0</v>
      </c>
      <c r="CJ427" s="244">
        <f t="shared" si="273"/>
        <v>0</v>
      </c>
    </row>
    <row r="428" spans="1:88" ht="60">
      <c r="A428" s="222" t="s">
        <v>3643</v>
      </c>
      <c r="B428" s="232">
        <v>101554</v>
      </c>
      <c r="C428" s="232" t="s">
        <v>2730</v>
      </c>
      <c r="D428" s="232"/>
      <c r="E428" s="232" t="s">
        <v>2731</v>
      </c>
      <c r="F428" s="232"/>
      <c r="G428" s="232">
        <v>9322</v>
      </c>
      <c r="H428" s="232" t="s">
        <v>2732</v>
      </c>
      <c r="I428" s="232" t="s">
        <v>126</v>
      </c>
      <c r="J428" s="232" t="s">
        <v>700</v>
      </c>
      <c r="K428" s="232" t="s">
        <v>2733</v>
      </c>
      <c r="L428" s="232"/>
      <c r="M428" s="232">
        <v>2022</v>
      </c>
      <c r="N428" s="232">
        <v>12737441</v>
      </c>
      <c r="O428" s="239">
        <f t="shared" si="238"/>
        <v>7.7762896947979609E-3</v>
      </c>
      <c r="P428" s="232">
        <v>75.599999999999994</v>
      </c>
      <c r="Q428" s="232">
        <v>14.51</v>
      </c>
      <c r="R428" s="232">
        <v>0</v>
      </c>
      <c r="S428" s="232">
        <v>7.0000000000000007E-2</v>
      </c>
      <c r="T428" s="232">
        <v>3.72</v>
      </c>
      <c r="U428" s="232">
        <v>0</v>
      </c>
      <c r="V428" s="232">
        <v>6.1</v>
      </c>
      <c r="W428" s="232">
        <v>0</v>
      </c>
      <c r="X428" s="232">
        <v>0</v>
      </c>
      <c r="Y428" s="232">
        <v>0</v>
      </c>
      <c r="Z428" s="232">
        <v>0</v>
      </c>
      <c r="AA428" s="232">
        <v>0</v>
      </c>
      <c r="AB428" s="232"/>
      <c r="AC428" s="232">
        <v>75.599999999999994</v>
      </c>
      <c r="AD428" s="232">
        <v>14.51</v>
      </c>
      <c r="AE428" s="232">
        <v>0</v>
      </c>
      <c r="AF428" s="232">
        <v>7.0000000000000007E-2</v>
      </c>
      <c r="AG428" s="232">
        <v>3.72</v>
      </c>
      <c r="AH428" s="232">
        <v>0</v>
      </c>
      <c r="AI428" s="232">
        <v>0</v>
      </c>
      <c r="AJ428" s="232">
        <v>0</v>
      </c>
      <c r="AK428" s="232">
        <v>0</v>
      </c>
      <c r="AL428" s="232">
        <v>0</v>
      </c>
      <c r="AM428" s="232">
        <v>0</v>
      </c>
      <c r="AN428" s="233"/>
      <c r="AO428" s="223">
        <f t="shared" si="275"/>
        <v>0</v>
      </c>
      <c r="AP428" s="223">
        <f t="shared" si="275"/>
        <v>0</v>
      </c>
      <c r="AQ428" s="223">
        <f t="shared" si="275"/>
        <v>0</v>
      </c>
      <c r="AR428" s="223">
        <f t="shared" si="274"/>
        <v>0</v>
      </c>
      <c r="AS428" s="223">
        <f t="shared" si="274"/>
        <v>0</v>
      </c>
      <c r="AT428" s="223">
        <f t="shared" si="274"/>
        <v>0</v>
      </c>
      <c r="AU428" s="223">
        <f t="shared" si="276"/>
        <v>0</v>
      </c>
      <c r="AV428" s="223">
        <f t="shared" si="276"/>
        <v>0</v>
      </c>
      <c r="AW428" s="223">
        <f t="shared" si="276"/>
        <v>0</v>
      </c>
      <c r="AX428" s="223">
        <f t="shared" si="276"/>
        <v>0</v>
      </c>
      <c r="AY428" s="223">
        <f t="shared" si="276"/>
        <v>0</v>
      </c>
      <c r="AZ428" s="242"/>
      <c r="BA428" s="244">
        <f t="shared" si="239"/>
        <v>0.58788750092672581</v>
      </c>
      <c r="BB428" s="244">
        <f t="shared" si="240"/>
        <v>0.11283396347151842</v>
      </c>
      <c r="BC428" s="244">
        <f t="shared" si="241"/>
        <v>0</v>
      </c>
      <c r="BD428" s="244">
        <f t="shared" si="242"/>
        <v>5.4434027863585737E-4</v>
      </c>
      <c r="BE428" s="244">
        <f t="shared" si="243"/>
        <v>2.8927797664648418E-2</v>
      </c>
      <c r="BF428" s="244">
        <f t="shared" si="244"/>
        <v>0</v>
      </c>
      <c r="BG428" s="244">
        <f t="shared" si="245"/>
        <v>4.7435367138267556E-2</v>
      </c>
      <c r="BH428" s="244">
        <f t="shared" si="246"/>
        <v>0</v>
      </c>
      <c r="BI428" s="244">
        <f t="shared" si="247"/>
        <v>0</v>
      </c>
      <c r="BJ428" s="244">
        <f t="shared" si="248"/>
        <v>0</v>
      </c>
      <c r="BK428" s="244">
        <f t="shared" si="249"/>
        <v>0</v>
      </c>
      <c r="BL428" s="244">
        <f t="shared" si="250"/>
        <v>0</v>
      </c>
      <c r="BM428" s="244">
        <f t="shared" si="251"/>
        <v>0</v>
      </c>
      <c r="BN428" s="244">
        <f t="shared" si="252"/>
        <v>0.58788750092672581</v>
      </c>
      <c r="BO428" s="244">
        <f t="shared" si="253"/>
        <v>0.11283396347151842</v>
      </c>
      <c r="BP428" s="244">
        <f t="shared" si="254"/>
        <v>0</v>
      </c>
      <c r="BQ428" s="244">
        <f t="shared" si="255"/>
        <v>5.4434027863585737E-4</v>
      </c>
      <c r="BR428" s="244">
        <f t="shared" si="256"/>
        <v>2.8927797664648418E-2</v>
      </c>
      <c r="BS428" s="244">
        <f t="shared" si="257"/>
        <v>0</v>
      </c>
      <c r="BT428" s="244">
        <f t="shared" si="258"/>
        <v>0</v>
      </c>
      <c r="BU428" s="244">
        <f t="shared" si="259"/>
        <v>0</v>
      </c>
      <c r="BV428" s="244">
        <f t="shared" si="260"/>
        <v>0</v>
      </c>
      <c r="BW428" s="244">
        <f t="shared" si="261"/>
        <v>0</v>
      </c>
      <c r="BX428" s="244">
        <f t="shared" si="262"/>
        <v>0</v>
      </c>
      <c r="BY428" s="244"/>
      <c r="BZ428" s="244">
        <f t="shared" si="263"/>
        <v>0</v>
      </c>
      <c r="CA428" s="244">
        <f t="shared" si="264"/>
        <v>0</v>
      </c>
      <c r="CB428" s="244">
        <f t="shared" si="265"/>
        <v>0</v>
      </c>
      <c r="CC428" s="244">
        <f t="shared" si="266"/>
        <v>0</v>
      </c>
      <c r="CD428" s="244">
        <f t="shared" si="267"/>
        <v>0</v>
      </c>
      <c r="CE428" s="244">
        <f t="shared" si="268"/>
        <v>0</v>
      </c>
      <c r="CF428" s="244">
        <f t="shared" si="269"/>
        <v>0</v>
      </c>
      <c r="CG428" s="244">
        <f t="shared" si="270"/>
        <v>0</v>
      </c>
      <c r="CH428" s="244">
        <f t="shared" si="271"/>
        <v>0</v>
      </c>
      <c r="CI428" s="244">
        <f t="shared" si="272"/>
        <v>0</v>
      </c>
      <c r="CJ428" s="244">
        <f t="shared" si="273"/>
        <v>0</v>
      </c>
    </row>
    <row r="429" spans="1:88" ht="60">
      <c r="A429" s="222" t="s">
        <v>3643</v>
      </c>
      <c r="B429" s="232">
        <v>95312</v>
      </c>
      <c r="C429" s="232" t="s">
        <v>2734</v>
      </c>
      <c r="D429" s="232"/>
      <c r="E429" s="232" t="s">
        <v>2735</v>
      </c>
      <c r="F429" s="232"/>
      <c r="G429" s="232">
        <v>5420</v>
      </c>
      <c r="H429" s="232" t="s">
        <v>2736</v>
      </c>
      <c r="I429" s="232" t="s">
        <v>116</v>
      </c>
      <c r="J429" s="232" t="s">
        <v>700</v>
      </c>
      <c r="K429" s="232" t="s">
        <v>2737</v>
      </c>
      <c r="L429" s="232" t="s">
        <v>2738</v>
      </c>
      <c r="M429" s="232">
        <v>2022</v>
      </c>
      <c r="N429" s="232">
        <v>18614453</v>
      </c>
      <c r="O429" s="239">
        <f t="shared" si="238"/>
        <v>3.7744311174340069E-3</v>
      </c>
      <c r="P429" s="240">
        <v>53.75</v>
      </c>
      <c r="Q429" s="232">
        <v>1.53</v>
      </c>
      <c r="R429" s="232">
        <v>0</v>
      </c>
      <c r="S429" s="232">
        <v>0</v>
      </c>
      <c r="T429" s="232">
        <v>0</v>
      </c>
      <c r="U429" s="232">
        <v>0</v>
      </c>
      <c r="V429" s="232">
        <v>6.1</v>
      </c>
      <c r="W429" s="232">
        <v>38.619999999999997</v>
      </c>
      <c r="X429" s="232">
        <v>0</v>
      </c>
      <c r="Y429" s="232">
        <v>0</v>
      </c>
      <c r="Z429" s="232">
        <v>0</v>
      </c>
      <c r="AA429" s="232">
        <v>0</v>
      </c>
      <c r="AB429" s="232"/>
      <c r="AC429" s="232">
        <v>1.75</v>
      </c>
      <c r="AD429" s="232">
        <v>1.53</v>
      </c>
      <c r="AE429" s="232">
        <v>0</v>
      </c>
      <c r="AF429" s="232">
        <v>0</v>
      </c>
      <c r="AG429" s="232">
        <v>0</v>
      </c>
      <c r="AH429" s="232">
        <v>0</v>
      </c>
      <c r="AI429" s="232">
        <v>38.619999999999997</v>
      </c>
      <c r="AJ429" s="232">
        <v>0</v>
      </c>
      <c r="AK429" s="232">
        <v>0</v>
      </c>
      <c r="AL429" s="232">
        <v>0</v>
      </c>
      <c r="AM429" s="232">
        <v>0</v>
      </c>
      <c r="AN429" s="233"/>
      <c r="AO429" s="223">
        <f t="shared" si="275"/>
        <v>52</v>
      </c>
      <c r="AP429" s="223">
        <f t="shared" si="275"/>
        <v>0</v>
      </c>
      <c r="AQ429" s="223">
        <f t="shared" si="275"/>
        <v>0</v>
      </c>
      <c r="AR429" s="223">
        <f t="shared" si="274"/>
        <v>0</v>
      </c>
      <c r="AS429" s="223">
        <f t="shared" si="274"/>
        <v>0</v>
      </c>
      <c r="AT429" s="223">
        <f t="shared" si="274"/>
        <v>0</v>
      </c>
      <c r="AU429" s="223">
        <f t="shared" si="276"/>
        <v>0</v>
      </c>
      <c r="AV429" s="223">
        <f t="shared" si="276"/>
        <v>0</v>
      </c>
      <c r="AW429" s="223">
        <f t="shared" si="276"/>
        <v>0</v>
      </c>
      <c r="AX429" s="223">
        <f t="shared" si="276"/>
        <v>0</v>
      </c>
      <c r="AY429" s="223">
        <f t="shared" si="276"/>
        <v>0</v>
      </c>
      <c r="AZ429" s="242"/>
      <c r="BA429" s="244">
        <f t="shared" si="239"/>
        <v>0.20287567256207786</v>
      </c>
      <c r="BB429" s="244">
        <f t="shared" si="240"/>
        <v>5.774879609674031E-3</v>
      </c>
      <c r="BC429" s="244">
        <f t="shared" si="241"/>
        <v>0</v>
      </c>
      <c r="BD429" s="244">
        <f t="shared" si="242"/>
        <v>0</v>
      </c>
      <c r="BE429" s="244">
        <f t="shared" si="243"/>
        <v>0</v>
      </c>
      <c r="BF429" s="244">
        <f t="shared" si="244"/>
        <v>0</v>
      </c>
      <c r="BG429" s="244">
        <f t="shared" si="245"/>
        <v>2.3024029816347442E-2</v>
      </c>
      <c r="BH429" s="244">
        <f t="shared" si="246"/>
        <v>0.14576852975530133</v>
      </c>
      <c r="BI429" s="244">
        <f t="shared" si="247"/>
        <v>0</v>
      </c>
      <c r="BJ429" s="244">
        <f t="shared" si="248"/>
        <v>0</v>
      </c>
      <c r="BK429" s="244">
        <f t="shared" si="249"/>
        <v>0</v>
      </c>
      <c r="BL429" s="244">
        <f t="shared" si="250"/>
        <v>0</v>
      </c>
      <c r="BM429" s="244">
        <f t="shared" si="251"/>
        <v>0</v>
      </c>
      <c r="BN429" s="244">
        <f t="shared" si="252"/>
        <v>6.6052544555095117E-3</v>
      </c>
      <c r="BO429" s="244">
        <f t="shared" si="253"/>
        <v>5.774879609674031E-3</v>
      </c>
      <c r="BP429" s="244">
        <f t="shared" si="254"/>
        <v>0</v>
      </c>
      <c r="BQ429" s="244">
        <f t="shared" si="255"/>
        <v>0</v>
      </c>
      <c r="BR429" s="244">
        <f t="shared" si="256"/>
        <v>0</v>
      </c>
      <c r="BS429" s="244">
        <f t="shared" si="257"/>
        <v>0</v>
      </c>
      <c r="BT429" s="244">
        <f t="shared" si="258"/>
        <v>0.14576852975530133</v>
      </c>
      <c r="BU429" s="244">
        <f t="shared" si="259"/>
        <v>0</v>
      </c>
      <c r="BV429" s="244">
        <f t="shared" si="260"/>
        <v>0</v>
      </c>
      <c r="BW429" s="244">
        <f t="shared" si="261"/>
        <v>0</v>
      </c>
      <c r="BX429" s="244">
        <f t="shared" si="262"/>
        <v>0</v>
      </c>
      <c r="BY429" s="244"/>
      <c r="BZ429" s="244">
        <f t="shared" si="263"/>
        <v>0.19627041810656837</v>
      </c>
      <c r="CA429" s="244">
        <f t="shared" si="264"/>
        <v>0</v>
      </c>
      <c r="CB429" s="244">
        <f t="shared" si="265"/>
        <v>0</v>
      </c>
      <c r="CC429" s="244">
        <f t="shared" si="266"/>
        <v>0</v>
      </c>
      <c r="CD429" s="244">
        <f t="shared" si="267"/>
        <v>0</v>
      </c>
      <c r="CE429" s="244">
        <f t="shared" si="268"/>
        <v>0</v>
      </c>
      <c r="CF429" s="244">
        <f t="shared" si="269"/>
        <v>0</v>
      </c>
      <c r="CG429" s="244">
        <f t="shared" si="270"/>
        <v>0</v>
      </c>
      <c r="CH429" s="244">
        <f t="shared" si="271"/>
        <v>0</v>
      </c>
      <c r="CI429" s="244">
        <f t="shared" si="272"/>
        <v>0</v>
      </c>
      <c r="CJ429" s="244">
        <f t="shared" si="273"/>
        <v>0</v>
      </c>
    </row>
    <row r="430" spans="1:88" ht="60">
      <c r="A430" s="222" t="s">
        <v>3643</v>
      </c>
      <c r="B430" s="232">
        <v>97225</v>
      </c>
      <c r="C430" s="232" t="s">
        <v>2739</v>
      </c>
      <c r="D430" s="232"/>
      <c r="E430" s="232" t="s">
        <v>2740</v>
      </c>
      <c r="F430" s="232"/>
      <c r="G430" s="232">
        <v>5442</v>
      </c>
      <c r="H430" s="232" t="s">
        <v>2741</v>
      </c>
      <c r="I430" s="232" t="s">
        <v>116</v>
      </c>
      <c r="J430" s="232" t="s">
        <v>700</v>
      </c>
      <c r="K430" s="232" t="s">
        <v>2742</v>
      </c>
      <c r="L430" s="232" t="s">
        <v>2743</v>
      </c>
      <c r="M430" s="232">
        <v>2022</v>
      </c>
      <c r="N430" s="232">
        <v>18234161</v>
      </c>
      <c r="O430" s="239">
        <f t="shared" si="238"/>
        <v>3.697319748192525E-3</v>
      </c>
      <c r="P430" s="240">
        <v>91.16</v>
      </c>
      <c r="Q430" s="232">
        <v>2.74</v>
      </c>
      <c r="R430" s="232">
        <v>0</v>
      </c>
      <c r="S430" s="232">
        <v>0</v>
      </c>
      <c r="T430" s="232">
        <v>0</v>
      </c>
      <c r="U430" s="232">
        <v>0</v>
      </c>
      <c r="V430" s="232">
        <v>6.1</v>
      </c>
      <c r="W430" s="232">
        <v>0</v>
      </c>
      <c r="X430" s="232">
        <v>0</v>
      </c>
      <c r="Y430" s="232">
        <v>0</v>
      </c>
      <c r="Z430" s="232">
        <v>0</v>
      </c>
      <c r="AA430" s="232">
        <v>0</v>
      </c>
      <c r="AB430" s="232"/>
      <c r="AC430" s="232">
        <v>91.16</v>
      </c>
      <c r="AD430" s="232">
        <v>2.74</v>
      </c>
      <c r="AE430" s="232">
        <v>0</v>
      </c>
      <c r="AF430" s="232">
        <v>0</v>
      </c>
      <c r="AG430" s="232">
        <v>0</v>
      </c>
      <c r="AH430" s="232">
        <v>0</v>
      </c>
      <c r="AI430" s="232">
        <v>0</v>
      </c>
      <c r="AJ430" s="232">
        <v>0</v>
      </c>
      <c r="AK430" s="232">
        <v>0</v>
      </c>
      <c r="AL430" s="232">
        <v>0</v>
      </c>
      <c r="AM430" s="232">
        <v>0</v>
      </c>
      <c r="AN430" s="233"/>
      <c r="AO430" s="223">
        <f t="shared" si="275"/>
        <v>0</v>
      </c>
      <c r="AP430" s="223">
        <f t="shared" si="275"/>
        <v>0</v>
      </c>
      <c r="AQ430" s="223">
        <f t="shared" si="275"/>
        <v>0</v>
      </c>
      <c r="AR430" s="223">
        <f t="shared" si="274"/>
        <v>0</v>
      </c>
      <c r="AS430" s="223">
        <f t="shared" si="274"/>
        <v>0</v>
      </c>
      <c r="AT430" s="223">
        <f t="shared" si="274"/>
        <v>0</v>
      </c>
      <c r="AU430" s="223">
        <f t="shared" si="276"/>
        <v>0</v>
      </c>
      <c r="AV430" s="223">
        <f t="shared" si="276"/>
        <v>0</v>
      </c>
      <c r="AW430" s="223">
        <f t="shared" si="276"/>
        <v>0</v>
      </c>
      <c r="AX430" s="223">
        <f t="shared" si="276"/>
        <v>0</v>
      </c>
      <c r="AY430" s="223">
        <f t="shared" si="276"/>
        <v>0</v>
      </c>
      <c r="AZ430" s="242"/>
      <c r="BA430" s="244">
        <f t="shared" si="239"/>
        <v>0.33704766824523058</v>
      </c>
      <c r="BB430" s="244">
        <f t="shared" si="240"/>
        <v>1.013065611004752E-2</v>
      </c>
      <c r="BC430" s="244">
        <f t="shared" si="241"/>
        <v>0</v>
      </c>
      <c r="BD430" s="244">
        <f t="shared" si="242"/>
        <v>0</v>
      </c>
      <c r="BE430" s="244">
        <f t="shared" si="243"/>
        <v>0</v>
      </c>
      <c r="BF430" s="244">
        <f t="shared" si="244"/>
        <v>0</v>
      </c>
      <c r="BG430" s="244">
        <f t="shared" si="245"/>
        <v>2.2553650463974402E-2</v>
      </c>
      <c r="BH430" s="244">
        <f t="shared" si="246"/>
        <v>0</v>
      </c>
      <c r="BI430" s="244">
        <f t="shared" si="247"/>
        <v>0</v>
      </c>
      <c r="BJ430" s="244">
        <f t="shared" si="248"/>
        <v>0</v>
      </c>
      <c r="BK430" s="244">
        <f t="shared" si="249"/>
        <v>0</v>
      </c>
      <c r="BL430" s="244">
        <f t="shared" si="250"/>
        <v>0</v>
      </c>
      <c r="BM430" s="244">
        <f t="shared" si="251"/>
        <v>0</v>
      </c>
      <c r="BN430" s="244">
        <f t="shared" si="252"/>
        <v>0.33704766824523058</v>
      </c>
      <c r="BO430" s="244">
        <f t="shared" si="253"/>
        <v>1.013065611004752E-2</v>
      </c>
      <c r="BP430" s="244">
        <f t="shared" si="254"/>
        <v>0</v>
      </c>
      <c r="BQ430" s="244">
        <f t="shared" si="255"/>
        <v>0</v>
      </c>
      <c r="BR430" s="244">
        <f t="shared" si="256"/>
        <v>0</v>
      </c>
      <c r="BS430" s="244">
        <f t="shared" si="257"/>
        <v>0</v>
      </c>
      <c r="BT430" s="244">
        <f t="shared" si="258"/>
        <v>0</v>
      </c>
      <c r="BU430" s="244">
        <f t="shared" si="259"/>
        <v>0</v>
      </c>
      <c r="BV430" s="244">
        <f t="shared" si="260"/>
        <v>0</v>
      </c>
      <c r="BW430" s="244">
        <f t="shared" si="261"/>
        <v>0</v>
      </c>
      <c r="BX430" s="244">
        <f t="shared" si="262"/>
        <v>0</v>
      </c>
      <c r="BY430" s="244"/>
      <c r="BZ430" s="244">
        <f t="shared" si="263"/>
        <v>0</v>
      </c>
      <c r="CA430" s="244">
        <f t="shared" si="264"/>
        <v>0</v>
      </c>
      <c r="CB430" s="244">
        <f t="shared" si="265"/>
        <v>0</v>
      </c>
      <c r="CC430" s="244">
        <f t="shared" si="266"/>
        <v>0</v>
      </c>
      <c r="CD430" s="244">
        <f t="shared" si="267"/>
        <v>0</v>
      </c>
      <c r="CE430" s="244">
        <f t="shared" si="268"/>
        <v>0</v>
      </c>
      <c r="CF430" s="244">
        <f t="shared" si="269"/>
        <v>0</v>
      </c>
      <c r="CG430" s="244">
        <f t="shared" si="270"/>
        <v>0</v>
      </c>
      <c r="CH430" s="244">
        <f t="shared" si="271"/>
        <v>0</v>
      </c>
      <c r="CI430" s="244">
        <f t="shared" si="272"/>
        <v>0</v>
      </c>
      <c r="CJ430" s="244">
        <f t="shared" si="273"/>
        <v>0</v>
      </c>
    </row>
    <row r="431" spans="1:88" ht="60">
      <c r="A431" s="222" t="s">
        <v>3643</v>
      </c>
      <c r="B431" s="232">
        <v>102977</v>
      </c>
      <c r="C431" s="232" t="s">
        <v>2744</v>
      </c>
      <c r="D431" s="232"/>
      <c r="E431" s="232" t="s">
        <v>2745</v>
      </c>
      <c r="F431" s="232"/>
      <c r="G431" s="232">
        <v>8580</v>
      </c>
      <c r="H431" s="232" t="s">
        <v>1450</v>
      </c>
      <c r="I431" s="232" t="s">
        <v>126</v>
      </c>
      <c r="J431" s="232" t="s">
        <v>700</v>
      </c>
      <c r="K431" s="232" t="s">
        <v>2746</v>
      </c>
      <c r="L431" s="232" t="s">
        <v>2747</v>
      </c>
      <c r="M431" s="232">
        <v>2022</v>
      </c>
      <c r="N431" s="232">
        <v>3500090</v>
      </c>
      <c r="O431" s="239">
        <f t="shared" si="238"/>
        <v>2.136827467767301E-3</v>
      </c>
      <c r="P431" s="232">
        <v>82.71</v>
      </c>
      <c r="Q431" s="232">
        <v>11.19</v>
      </c>
      <c r="R431" s="232">
        <v>0</v>
      </c>
      <c r="S431" s="232">
        <v>0</v>
      </c>
      <c r="T431" s="232">
        <v>0</v>
      </c>
      <c r="U431" s="232">
        <v>0</v>
      </c>
      <c r="V431" s="232">
        <v>6.1</v>
      </c>
      <c r="W431" s="232">
        <v>0</v>
      </c>
      <c r="X431" s="232">
        <v>0</v>
      </c>
      <c r="Y431" s="232">
        <v>0</v>
      </c>
      <c r="Z431" s="232">
        <v>0</v>
      </c>
      <c r="AA431" s="232">
        <v>0</v>
      </c>
      <c r="AB431" s="232"/>
      <c r="AC431" s="232">
        <v>82.71</v>
      </c>
      <c r="AD431" s="232">
        <v>11.19</v>
      </c>
      <c r="AE431" s="232">
        <v>0</v>
      </c>
      <c r="AF431" s="232">
        <v>0</v>
      </c>
      <c r="AG431" s="232">
        <v>0</v>
      </c>
      <c r="AH431" s="232">
        <v>0</v>
      </c>
      <c r="AI431" s="232">
        <v>0</v>
      </c>
      <c r="AJ431" s="232">
        <v>0</v>
      </c>
      <c r="AK431" s="232">
        <v>0</v>
      </c>
      <c r="AL431" s="232">
        <v>0</v>
      </c>
      <c r="AM431" s="232">
        <v>0</v>
      </c>
      <c r="AN431" s="233"/>
      <c r="AO431" s="223">
        <f t="shared" si="275"/>
        <v>0</v>
      </c>
      <c r="AP431" s="223">
        <f t="shared" si="275"/>
        <v>0</v>
      </c>
      <c r="AQ431" s="223">
        <f t="shared" si="275"/>
        <v>0</v>
      </c>
      <c r="AR431" s="223">
        <f t="shared" si="274"/>
        <v>0</v>
      </c>
      <c r="AS431" s="223">
        <f t="shared" si="274"/>
        <v>0</v>
      </c>
      <c r="AT431" s="223">
        <f t="shared" si="274"/>
        <v>0</v>
      </c>
      <c r="AU431" s="223">
        <f t="shared" si="276"/>
        <v>0</v>
      </c>
      <c r="AV431" s="223">
        <f t="shared" si="276"/>
        <v>0</v>
      </c>
      <c r="AW431" s="223">
        <f t="shared" si="276"/>
        <v>0</v>
      </c>
      <c r="AX431" s="223">
        <f t="shared" si="276"/>
        <v>0</v>
      </c>
      <c r="AY431" s="223">
        <f t="shared" si="276"/>
        <v>0</v>
      </c>
      <c r="AZ431" s="242"/>
      <c r="BA431" s="244">
        <f t="shared" si="239"/>
        <v>0.17673699985903346</v>
      </c>
      <c r="BB431" s="244">
        <f t="shared" si="240"/>
        <v>2.3911099364316096E-2</v>
      </c>
      <c r="BC431" s="244">
        <f t="shared" si="241"/>
        <v>0</v>
      </c>
      <c r="BD431" s="244">
        <f t="shared" si="242"/>
        <v>0</v>
      </c>
      <c r="BE431" s="244">
        <f t="shared" si="243"/>
        <v>0</v>
      </c>
      <c r="BF431" s="244">
        <f t="shared" si="244"/>
        <v>0</v>
      </c>
      <c r="BG431" s="244">
        <f t="shared" si="245"/>
        <v>1.3034647553380536E-2</v>
      </c>
      <c r="BH431" s="244">
        <f t="shared" si="246"/>
        <v>0</v>
      </c>
      <c r="BI431" s="244">
        <f t="shared" si="247"/>
        <v>0</v>
      </c>
      <c r="BJ431" s="244">
        <f t="shared" si="248"/>
        <v>0</v>
      </c>
      <c r="BK431" s="244">
        <f t="shared" si="249"/>
        <v>0</v>
      </c>
      <c r="BL431" s="244">
        <f t="shared" si="250"/>
        <v>0</v>
      </c>
      <c r="BM431" s="244">
        <f t="shared" si="251"/>
        <v>0</v>
      </c>
      <c r="BN431" s="244">
        <f t="shared" si="252"/>
        <v>0.17673699985903346</v>
      </c>
      <c r="BO431" s="244">
        <f t="shared" si="253"/>
        <v>2.3911099364316096E-2</v>
      </c>
      <c r="BP431" s="244">
        <f t="shared" si="254"/>
        <v>0</v>
      </c>
      <c r="BQ431" s="244">
        <f t="shared" si="255"/>
        <v>0</v>
      </c>
      <c r="BR431" s="244">
        <f t="shared" si="256"/>
        <v>0</v>
      </c>
      <c r="BS431" s="244">
        <f t="shared" si="257"/>
        <v>0</v>
      </c>
      <c r="BT431" s="244">
        <f t="shared" si="258"/>
        <v>0</v>
      </c>
      <c r="BU431" s="244">
        <f t="shared" si="259"/>
        <v>0</v>
      </c>
      <c r="BV431" s="244">
        <f t="shared" si="260"/>
        <v>0</v>
      </c>
      <c r="BW431" s="244">
        <f t="shared" si="261"/>
        <v>0</v>
      </c>
      <c r="BX431" s="244">
        <f t="shared" si="262"/>
        <v>0</v>
      </c>
      <c r="BY431" s="244"/>
      <c r="BZ431" s="244">
        <f t="shared" si="263"/>
        <v>0</v>
      </c>
      <c r="CA431" s="244">
        <f t="shared" si="264"/>
        <v>0</v>
      </c>
      <c r="CB431" s="244">
        <f t="shared" si="265"/>
        <v>0</v>
      </c>
      <c r="CC431" s="244">
        <f t="shared" si="266"/>
        <v>0</v>
      </c>
      <c r="CD431" s="244">
        <f t="shared" si="267"/>
        <v>0</v>
      </c>
      <c r="CE431" s="244">
        <f t="shared" si="268"/>
        <v>0</v>
      </c>
      <c r="CF431" s="244">
        <f t="shared" si="269"/>
        <v>0</v>
      </c>
      <c r="CG431" s="244">
        <f t="shared" si="270"/>
        <v>0</v>
      </c>
      <c r="CH431" s="244">
        <f t="shared" si="271"/>
        <v>0</v>
      </c>
      <c r="CI431" s="244">
        <f t="shared" si="272"/>
        <v>0</v>
      </c>
      <c r="CJ431" s="244">
        <f t="shared" si="273"/>
        <v>0</v>
      </c>
    </row>
    <row r="432" spans="1:88" ht="60">
      <c r="A432" s="222" t="s">
        <v>3643</v>
      </c>
      <c r="B432" s="232">
        <v>90799</v>
      </c>
      <c r="C432" s="232" t="s">
        <v>2748</v>
      </c>
      <c r="D432" s="232"/>
      <c r="E432" s="232" t="s">
        <v>2749</v>
      </c>
      <c r="F432" s="232"/>
      <c r="G432" s="232">
        <v>4452</v>
      </c>
      <c r="H432" s="232" t="s">
        <v>2750</v>
      </c>
      <c r="I432" s="232" t="s">
        <v>942</v>
      </c>
      <c r="J432" s="232" t="s">
        <v>700</v>
      </c>
      <c r="K432" s="232" t="s">
        <v>2751</v>
      </c>
      <c r="L432" s="232" t="s">
        <v>2752</v>
      </c>
      <c r="M432" s="232">
        <v>2022</v>
      </c>
      <c r="N432" s="232">
        <v>8748670</v>
      </c>
      <c r="O432" s="239">
        <f t="shared" si="238"/>
        <v>3.1005469291818773E-3</v>
      </c>
      <c r="P432" s="232">
        <v>93.39</v>
      </c>
      <c r="Q432" s="232">
        <v>0.51</v>
      </c>
      <c r="R432" s="232">
        <v>0</v>
      </c>
      <c r="S432" s="232">
        <v>0</v>
      </c>
      <c r="T432" s="232">
        <v>0</v>
      </c>
      <c r="U432" s="232">
        <v>0</v>
      </c>
      <c r="V432" s="232">
        <v>6.1</v>
      </c>
      <c r="W432" s="232">
        <v>0</v>
      </c>
      <c r="X432" s="232">
        <v>0</v>
      </c>
      <c r="Y432" s="232">
        <v>0</v>
      </c>
      <c r="Z432" s="232">
        <v>0</v>
      </c>
      <c r="AA432" s="232">
        <v>0</v>
      </c>
      <c r="AB432" s="232"/>
      <c r="AC432" s="232">
        <v>93.39</v>
      </c>
      <c r="AD432" s="232">
        <v>0.51</v>
      </c>
      <c r="AE432" s="232">
        <v>0</v>
      </c>
      <c r="AF432" s="232">
        <v>0</v>
      </c>
      <c r="AG432" s="232">
        <v>0</v>
      </c>
      <c r="AH432" s="232">
        <v>0</v>
      </c>
      <c r="AI432" s="232">
        <v>0</v>
      </c>
      <c r="AJ432" s="232">
        <v>0</v>
      </c>
      <c r="AK432" s="232">
        <v>0</v>
      </c>
      <c r="AL432" s="232">
        <v>0</v>
      </c>
      <c r="AM432" s="232">
        <v>0</v>
      </c>
      <c r="AN432" s="233"/>
      <c r="AO432" s="223">
        <f t="shared" si="275"/>
        <v>0</v>
      </c>
      <c r="AP432" s="223">
        <f t="shared" si="275"/>
        <v>0</v>
      </c>
      <c r="AQ432" s="223">
        <f t="shared" si="275"/>
        <v>0</v>
      </c>
      <c r="AR432" s="223">
        <f t="shared" si="274"/>
        <v>0</v>
      </c>
      <c r="AS432" s="223">
        <f t="shared" si="274"/>
        <v>0</v>
      </c>
      <c r="AT432" s="223">
        <f t="shared" si="274"/>
        <v>0</v>
      </c>
      <c r="AU432" s="223">
        <f t="shared" si="276"/>
        <v>0</v>
      </c>
      <c r="AV432" s="223">
        <f t="shared" si="276"/>
        <v>0</v>
      </c>
      <c r="AW432" s="223">
        <f t="shared" si="276"/>
        <v>0</v>
      </c>
      <c r="AX432" s="223">
        <f t="shared" si="276"/>
        <v>0</v>
      </c>
      <c r="AY432" s="223">
        <f t="shared" si="276"/>
        <v>0</v>
      </c>
      <c r="AZ432" s="242"/>
      <c r="BA432" s="244">
        <f t="shared" si="239"/>
        <v>0.28956007771629555</v>
      </c>
      <c r="BB432" s="244">
        <f t="shared" si="240"/>
        <v>1.5812789338827573E-3</v>
      </c>
      <c r="BC432" s="244">
        <f t="shared" si="241"/>
        <v>0</v>
      </c>
      <c r="BD432" s="244">
        <f t="shared" si="242"/>
        <v>0</v>
      </c>
      <c r="BE432" s="244">
        <f t="shared" si="243"/>
        <v>0</v>
      </c>
      <c r="BF432" s="244">
        <f t="shared" si="244"/>
        <v>0</v>
      </c>
      <c r="BG432" s="244">
        <f t="shared" si="245"/>
        <v>1.8913336268009451E-2</v>
      </c>
      <c r="BH432" s="244">
        <f t="shared" si="246"/>
        <v>0</v>
      </c>
      <c r="BI432" s="244">
        <f t="shared" si="247"/>
        <v>0</v>
      </c>
      <c r="BJ432" s="244">
        <f t="shared" si="248"/>
        <v>0</v>
      </c>
      <c r="BK432" s="244">
        <f t="shared" si="249"/>
        <v>0</v>
      </c>
      <c r="BL432" s="244">
        <f t="shared" si="250"/>
        <v>0</v>
      </c>
      <c r="BM432" s="244">
        <f t="shared" si="251"/>
        <v>0</v>
      </c>
      <c r="BN432" s="244">
        <f t="shared" si="252"/>
        <v>0.28956007771629555</v>
      </c>
      <c r="BO432" s="244">
        <f t="shared" si="253"/>
        <v>1.5812789338827573E-3</v>
      </c>
      <c r="BP432" s="244">
        <f t="shared" si="254"/>
        <v>0</v>
      </c>
      <c r="BQ432" s="244">
        <f t="shared" si="255"/>
        <v>0</v>
      </c>
      <c r="BR432" s="244">
        <f t="shared" si="256"/>
        <v>0</v>
      </c>
      <c r="BS432" s="244">
        <f t="shared" si="257"/>
        <v>0</v>
      </c>
      <c r="BT432" s="244">
        <f t="shared" si="258"/>
        <v>0</v>
      </c>
      <c r="BU432" s="244">
        <f t="shared" si="259"/>
        <v>0</v>
      </c>
      <c r="BV432" s="244">
        <f t="shared" si="260"/>
        <v>0</v>
      </c>
      <c r="BW432" s="244">
        <f t="shared" si="261"/>
        <v>0</v>
      </c>
      <c r="BX432" s="244">
        <f t="shared" si="262"/>
        <v>0</v>
      </c>
      <c r="BY432" s="244"/>
      <c r="BZ432" s="244">
        <f t="shared" si="263"/>
        <v>0</v>
      </c>
      <c r="CA432" s="244">
        <f t="shared" si="264"/>
        <v>0</v>
      </c>
      <c r="CB432" s="244">
        <f t="shared" si="265"/>
        <v>0</v>
      </c>
      <c r="CC432" s="244">
        <f t="shared" si="266"/>
        <v>0</v>
      </c>
      <c r="CD432" s="244">
        <f t="shared" si="267"/>
        <v>0</v>
      </c>
      <c r="CE432" s="244">
        <f t="shared" si="268"/>
        <v>0</v>
      </c>
      <c r="CF432" s="244">
        <f t="shared" si="269"/>
        <v>0</v>
      </c>
      <c r="CG432" s="244">
        <f t="shared" si="270"/>
        <v>0</v>
      </c>
      <c r="CH432" s="244">
        <f t="shared" si="271"/>
        <v>0</v>
      </c>
      <c r="CI432" s="244">
        <f t="shared" si="272"/>
        <v>0</v>
      </c>
      <c r="CJ432" s="244">
        <f t="shared" si="273"/>
        <v>0</v>
      </c>
    </row>
    <row r="433" spans="1:88" ht="60">
      <c r="A433" s="222" t="s">
        <v>3643</v>
      </c>
      <c r="B433" s="232">
        <v>101219</v>
      </c>
      <c r="C433" s="232" t="s">
        <v>2753</v>
      </c>
      <c r="D433" s="232"/>
      <c r="E433" s="232" t="s">
        <v>2754</v>
      </c>
      <c r="F433" s="232" t="s">
        <v>2755</v>
      </c>
      <c r="G433" s="232">
        <v>3303</v>
      </c>
      <c r="H433" s="232" t="s">
        <v>2756</v>
      </c>
      <c r="I433" s="232" t="s">
        <v>117</v>
      </c>
      <c r="J433" s="232" t="s">
        <v>700</v>
      </c>
      <c r="K433" s="232" t="s">
        <v>2757</v>
      </c>
      <c r="L433" s="232" t="s">
        <v>2758</v>
      </c>
      <c r="M433" s="232">
        <v>2022</v>
      </c>
      <c r="N433" s="232">
        <v>154797684</v>
      </c>
      <c r="O433" s="239">
        <f t="shared" si="238"/>
        <v>2.175767195319054E-2</v>
      </c>
      <c r="P433" s="232">
        <v>77.099999999999994</v>
      </c>
      <c r="Q433" s="232">
        <v>7.8</v>
      </c>
      <c r="R433" s="232">
        <v>0</v>
      </c>
      <c r="S433" s="232">
        <v>0</v>
      </c>
      <c r="T433" s="232">
        <v>0</v>
      </c>
      <c r="U433" s="232">
        <v>0</v>
      </c>
      <c r="V433" s="232">
        <v>6.1</v>
      </c>
      <c r="W433" s="232">
        <v>9</v>
      </c>
      <c r="X433" s="232">
        <v>0</v>
      </c>
      <c r="Y433" s="232">
        <v>0</v>
      </c>
      <c r="Z433" s="232">
        <v>0</v>
      </c>
      <c r="AA433" s="232">
        <v>0</v>
      </c>
      <c r="AB433" s="232"/>
      <c r="AC433" s="232">
        <v>77.099999999999994</v>
      </c>
      <c r="AD433" s="232">
        <v>7.8</v>
      </c>
      <c r="AE433" s="232">
        <v>0</v>
      </c>
      <c r="AF433" s="232">
        <v>0</v>
      </c>
      <c r="AG433" s="232">
        <v>0</v>
      </c>
      <c r="AH433" s="232">
        <v>0</v>
      </c>
      <c r="AI433" s="232">
        <v>9</v>
      </c>
      <c r="AJ433" s="232">
        <v>0</v>
      </c>
      <c r="AK433" s="232">
        <v>0</v>
      </c>
      <c r="AL433" s="232">
        <v>0</v>
      </c>
      <c r="AM433" s="232">
        <v>0</v>
      </c>
      <c r="AN433" s="233"/>
      <c r="AO433" s="223">
        <f t="shared" si="275"/>
        <v>0</v>
      </c>
      <c r="AP433" s="223">
        <f t="shared" si="275"/>
        <v>0</v>
      </c>
      <c r="AQ433" s="223">
        <f t="shared" si="275"/>
        <v>0</v>
      </c>
      <c r="AR433" s="223">
        <f t="shared" si="274"/>
        <v>0</v>
      </c>
      <c r="AS433" s="223">
        <f t="shared" si="274"/>
        <v>0</v>
      </c>
      <c r="AT433" s="223">
        <f t="shared" si="274"/>
        <v>0</v>
      </c>
      <c r="AU433" s="223">
        <f t="shared" si="276"/>
        <v>0</v>
      </c>
      <c r="AV433" s="223">
        <f t="shared" si="276"/>
        <v>0</v>
      </c>
      <c r="AW433" s="223">
        <f t="shared" si="276"/>
        <v>0</v>
      </c>
      <c r="AX433" s="223">
        <f t="shared" si="276"/>
        <v>0</v>
      </c>
      <c r="AY433" s="223">
        <f t="shared" si="276"/>
        <v>0</v>
      </c>
      <c r="AZ433" s="242"/>
      <c r="BA433" s="244">
        <f t="shared" si="239"/>
        <v>1.6775165075909906</v>
      </c>
      <c r="BB433" s="244">
        <f t="shared" si="240"/>
        <v>0.16970984123488619</v>
      </c>
      <c r="BC433" s="244">
        <f t="shared" si="241"/>
        <v>0</v>
      </c>
      <c r="BD433" s="244">
        <f t="shared" si="242"/>
        <v>0</v>
      </c>
      <c r="BE433" s="244">
        <f t="shared" si="243"/>
        <v>0</v>
      </c>
      <c r="BF433" s="244">
        <f t="shared" si="244"/>
        <v>0</v>
      </c>
      <c r="BG433" s="244">
        <f t="shared" si="245"/>
        <v>0.13272179891446229</v>
      </c>
      <c r="BH433" s="244">
        <f t="shared" si="246"/>
        <v>0.19581904757871485</v>
      </c>
      <c r="BI433" s="244">
        <f t="shared" si="247"/>
        <v>0</v>
      </c>
      <c r="BJ433" s="244">
        <f t="shared" si="248"/>
        <v>0</v>
      </c>
      <c r="BK433" s="244">
        <f t="shared" si="249"/>
        <v>0</v>
      </c>
      <c r="BL433" s="244">
        <f t="shared" si="250"/>
        <v>0</v>
      </c>
      <c r="BM433" s="244">
        <f t="shared" si="251"/>
        <v>0</v>
      </c>
      <c r="BN433" s="244">
        <f t="shared" si="252"/>
        <v>1.6775165075909906</v>
      </c>
      <c r="BO433" s="244">
        <f t="shared" si="253"/>
        <v>0.16970984123488619</v>
      </c>
      <c r="BP433" s="244">
        <f t="shared" si="254"/>
        <v>0</v>
      </c>
      <c r="BQ433" s="244">
        <f t="shared" si="255"/>
        <v>0</v>
      </c>
      <c r="BR433" s="244">
        <f t="shared" si="256"/>
        <v>0</v>
      </c>
      <c r="BS433" s="244">
        <f t="shared" si="257"/>
        <v>0</v>
      </c>
      <c r="BT433" s="244">
        <f t="shared" si="258"/>
        <v>0.19581904757871485</v>
      </c>
      <c r="BU433" s="244">
        <f t="shared" si="259"/>
        <v>0</v>
      </c>
      <c r="BV433" s="244">
        <f t="shared" si="260"/>
        <v>0</v>
      </c>
      <c r="BW433" s="244">
        <f t="shared" si="261"/>
        <v>0</v>
      </c>
      <c r="BX433" s="244">
        <f t="shared" si="262"/>
        <v>0</v>
      </c>
      <c r="BY433" s="244"/>
      <c r="BZ433" s="244">
        <f t="shared" si="263"/>
        <v>0</v>
      </c>
      <c r="CA433" s="244">
        <f t="shared" si="264"/>
        <v>0</v>
      </c>
      <c r="CB433" s="244">
        <f t="shared" si="265"/>
        <v>0</v>
      </c>
      <c r="CC433" s="244">
        <f t="shared" si="266"/>
        <v>0</v>
      </c>
      <c r="CD433" s="244">
        <f t="shared" si="267"/>
        <v>0</v>
      </c>
      <c r="CE433" s="244">
        <f t="shared" si="268"/>
        <v>0</v>
      </c>
      <c r="CF433" s="244">
        <f t="shared" si="269"/>
        <v>0</v>
      </c>
      <c r="CG433" s="244">
        <f t="shared" si="270"/>
        <v>0</v>
      </c>
      <c r="CH433" s="244">
        <f t="shared" si="271"/>
        <v>0</v>
      </c>
      <c r="CI433" s="244">
        <f t="shared" si="272"/>
        <v>0</v>
      </c>
      <c r="CJ433" s="244">
        <f t="shared" si="273"/>
        <v>0</v>
      </c>
    </row>
    <row r="434" spans="1:88" ht="60">
      <c r="A434" s="222" t="s">
        <v>3643</v>
      </c>
      <c r="B434" s="232">
        <v>97503</v>
      </c>
      <c r="C434" s="232" t="s">
        <v>2759</v>
      </c>
      <c r="D434" s="232"/>
      <c r="E434" s="232" t="s">
        <v>2760</v>
      </c>
      <c r="F434" s="232" t="s">
        <v>2761</v>
      </c>
      <c r="G434" s="232">
        <v>3425</v>
      </c>
      <c r="H434" s="232" t="s">
        <v>2762</v>
      </c>
      <c r="I434" s="232" t="s">
        <v>117</v>
      </c>
      <c r="J434" s="232" t="s">
        <v>700</v>
      </c>
      <c r="K434" s="232" t="s">
        <v>2763</v>
      </c>
      <c r="L434" s="232" t="s">
        <v>2764</v>
      </c>
      <c r="M434" s="232">
        <v>2022</v>
      </c>
      <c r="N434" s="232">
        <v>10398530</v>
      </c>
      <c r="O434" s="239">
        <f t="shared" si="238"/>
        <v>1.4615709918205911E-3</v>
      </c>
      <c r="P434" s="232">
        <v>92.2</v>
      </c>
      <c r="Q434" s="232">
        <v>1.7</v>
      </c>
      <c r="R434" s="232">
        <v>0</v>
      </c>
      <c r="S434" s="232">
        <v>0</v>
      </c>
      <c r="T434" s="232">
        <v>0</v>
      </c>
      <c r="U434" s="232">
        <v>0</v>
      </c>
      <c r="V434" s="232">
        <v>6.1</v>
      </c>
      <c r="W434" s="232">
        <v>0</v>
      </c>
      <c r="X434" s="232">
        <v>0</v>
      </c>
      <c r="Y434" s="232">
        <v>0</v>
      </c>
      <c r="Z434" s="232">
        <v>0</v>
      </c>
      <c r="AA434" s="232">
        <v>0</v>
      </c>
      <c r="AB434" s="232"/>
      <c r="AC434" s="232">
        <v>72.400000000000006</v>
      </c>
      <c r="AD434" s="232">
        <v>1.7</v>
      </c>
      <c r="AE434" s="232">
        <v>0</v>
      </c>
      <c r="AF434" s="232">
        <v>0</v>
      </c>
      <c r="AG434" s="232">
        <v>0</v>
      </c>
      <c r="AH434" s="232">
        <v>0</v>
      </c>
      <c r="AI434" s="232">
        <v>0</v>
      </c>
      <c r="AJ434" s="232">
        <v>0</v>
      </c>
      <c r="AK434" s="232">
        <v>0</v>
      </c>
      <c r="AL434" s="232">
        <v>0</v>
      </c>
      <c r="AM434" s="232">
        <v>0</v>
      </c>
      <c r="AN434" s="233"/>
      <c r="AO434" s="223">
        <f t="shared" si="275"/>
        <v>19.799999999999997</v>
      </c>
      <c r="AP434" s="223">
        <f t="shared" si="275"/>
        <v>0</v>
      </c>
      <c r="AQ434" s="223">
        <f t="shared" si="275"/>
        <v>0</v>
      </c>
      <c r="AR434" s="223">
        <f t="shared" si="274"/>
        <v>0</v>
      </c>
      <c r="AS434" s="223">
        <f t="shared" si="274"/>
        <v>0</v>
      </c>
      <c r="AT434" s="223">
        <f t="shared" si="274"/>
        <v>0</v>
      </c>
      <c r="AU434" s="223">
        <f t="shared" si="276"/>
        <v>0</v>
      </c>
      <c r="AV434" s="223">
        <f t="shared" si="276"/>
        <v>0</v>
      </c>
      <c r="AW434" s="223">
        <f t="shared" si="276"/>
        <v>0</v>
      </c>
      <c r="AX434" s="223">
        <f t="shared" si="276"/>
        <v>0</v>
      </c>
      <c r="AY434" s="223">
        <f t="shared" si="276"/>
        <v>0</v>
      </c>
      <c r="AZ434" s="242"/>
      <c r="BA434" s="244">
        <f t="shared" si="239"/>
        <v>0.1347568454458585</v>
      </c>
      <c r="BB434" s="244">
        <f t="shared" si="240"/>
        <v>2.4846706860950046E-3</v>
      </c>
      <c r="BC434" s="244">
        <f t="shared" si="241"/>
        <v>0</v>
      </c>
      <c r="BD434" s="244">
        <f t="shared" si="242"/>
        <v>0</v>
      </c>
      <c r="BE434" s="244">
        <f t="shared" si="243"/>
        <v>0</v>
      </c>
      <c r="BF434" s="244">
        <f t="shared" si="244"/>
        <v>0</v>
      </c>
      <c r="BG434" s="244">
        <f t="shared" si="245"/>
        <v>8.9155830501056049E-3</v>
      </c>
      <c r="BH434" s="244">
        <f t="shared" si="246"/>
        <v>0</v>
      </c>
      <c r="BI434" s="244">
        <f t="shared" si="247"/>
        <v>0</v>
      </c>
      <c r="BJ434" s="244">
        <f t="shared" si="248"/>
        <v>0</v>
      </c>
      <c r="BK434" s="244">
        <f t="shared" si="249"/>
        <v>0</v>
      </c>
      <c r="BL434" s="244">
        <f t="shared" si="250"/>
        <v>0</v>
      </c>
      <c r="BM434" s="244">
        <f t="shared" si="251"/>
        <v>0</v>
      </c>
      <c r="BN434" s="244">
        <f t="shared" si="252"/>
        <v>0.1058177398078108</v>
      </c>
      <c r="BO434" s="244">
        <f t="shared" si="253"/>
        <v>2.4846706860950046E-3</v>
      </c>
      <c r="BP434" s="244">
        <f t="shared" si="254"/>
        <v>0</v>
      </c>
      <c r="BQ434" s="244">
        <f t="shared" si="255"/>
        <v>0</v>
      </c>
      <c r="BR434" s="244">
        <f t="shared" si="256"/>
        <v>0</v>
      </c>
      <c r="BS434" s="244">
        <f t="shared" si="257"/>
        <v>0</v>
      </c>
      <c r="BT434" s="244">
        <f t="shared" si="258"/>
        <v>0</v>
      </c>
      <c r="BU434" s="244">
        <f t="shared" si="259"/>
        <v>0</v>
      </c>
      <c r="BV434" s="244">
        <f t="shared" si="260"/>
        <v>0</v>
      </c>
      <c r="BW434" s="244">
        <f t="shared" si="261"/>
        <v>0</v>
      </c>
      <c r="BX434" s="244">
        <f t="shared" si="262"/>
        <v>0</v>
      </c>
      <c r="BY434" s="244"/>
      <c r="BZ434" s="244">
        <f t="shared" si="263"/>
        <v>2.8939105638047698E-2</v>
      </c>
      <c r="CA434" s="244">
        <f t="shared" si="264"/>
        <v>0</v>
      </c>
      <c r="CB434" s="244">
        <f t="shared" si="265"/>
        <v>0</v>
      </c>
      <c r="CC434" s="244">
        <f t="shared" si="266"/>
        <v>0</v>
      </c>
      <c r="CD434" s="244">
        <f t="shared" si="267"/>
        <v>0</v>
      </c>
      <c r="CE434" s="244">
        <f t="shared" si="268"/>
        <v>0</v>
      </c>
      <c r="CF434" s="244">
        <f t="shared" si="269"/>
        <v>0</v>
      </c>
      <c r="CG434" s="244">
        <f t="shared" si="270"/>
        <v>0</v>
      </c>
      <c r="CH434" s="244">
        <f t="shared" si="271"/>
        <v>0</v>
      </c>
      <c r="CI434" s="244">
        <f t="shared" si="272"/>
        <v>0</v>
      </c>
      <c r="CJ434" s="244">
        <f t="shared" si="273"/>
        <v>0</v>
      </c>
    </row>
    <row r="435" spans="1:88" ht="60">
      <c r="A435" s="222" t="s">
        <v>3643</v>
      </c>
      <c r="B435" s="232">
        <v>97574</v>
      </c>
      <c r="C435" s="232" t="s">
        <v>2765</v>
      </c>
      <c r="D435" s="232"/>
      <c r="E435" s="232" t="s">
        <v>2766</v>
      </c>
      <c r="F435" s="232"/>
      <c r="G435" s="232">
        <v>5452</v>
      </c>
      <c r="H435" s="232" t="s">
        <v>2767</v>
      </c>
      <c r="I435" s="232" t="s">
        <v>116</v>
      </c>
      <c r="J435" s="232" t="s">
        <v>700</v>
      </c>
      <c r="K435" s="232" t="s">
        <v>2768</v>
      </c>
      <c r="L435" s="232" t="s">
        <v>2769</v>
      </c>
      <c r="M435" s="232">
        <v>2022</v>
      </c>
      <c r="N435" s="232">
        <v>8523265</v>
      </c>
      <c r="O435" s="239">
        <f t="shared" si="238"/>
        <v>1.7282525915822593E-3</v>
      </c>
      <c r="P435" s="240">
        <v>90.5</v>
      </c>
      <c r="Q435" s="232">
        <v>3.4</v>
      </c>
      <c r="R435" s="232">
        <v>0</v>
      </c>
      <c r="S435" s="232">
        <v>0</v>
      </c>
      <c r="T435" s="232">
        <v>0</v>
      </c>
      <c r="U435" s="232">
        <v>0</v>
      </c>
      <c r="V435" s="232">
        <v>6.1</v>
      </c>
      <c r="W435" s="232">
        <v>0</v>
      </c>
      <c r="X435" s="232">
        <v>0</v>
      </c>
      <c r="Y435" s="232">
        <v>0</v>
      </c>
      <c r="Z435" s="232">
        <v>0</v>
      </c>
      <c r="AA435" s="232">
        <v>0</v>
      </c>
      <c r="AB435" s="232"/>
      <c r="AC435" s="232">
        <v>58.3</v>
      </c>
      <c r="AD435" s="232">
        <v>3.4</v>
      </c>
      <c r="AE435" s="232">
        <v>0</v>
      </c>
      <c r="AF435" s="232">
        <v>0</v>
      </c>
      <c r="AG435" s="232">
        <v>0</v>
      </c>
      <c r="AH435" s="232">
        <v>0</v>
      </c>
      <c r="AI435" s="232">
        <v>0</v>
      </c>
      <c r="AJ435" s="232">
        <v>0</v>
      </c>
      <c r="AK435" s="232">
        <v>0</v>
      </c>
      <c r="AL435" s="232">
        <v>0</v>
      </c>
      <c r="AM435" s="232">
        <v>0</v>
      </c>
      <c r="AN435" s="233" t="s">
        <v>2770</v>
      </c>
      <c r="AO435" s="223">
        <f t="shared" si="275"/>
        <v>32.200000000000003</v>
      </c>
      <c r="AP435" s="223">
        <f t="shared" si="275"/>
        <v>0</v>
      </c>
      <c r="AQ435" s="223">
        <f t="shared" si="275"/>
        <v>0</v>
      </c>
      <c r="AR435" s="223">
        <f t="shared" si="274"/>
        <v>0</v>
      </c>
      <c r="AS435" s="223">
        <f t="shared" si="274"/>
        <v>0</v>
      </c>
      <c r="AT435" s="223">
        <f t="shared" si="274"/>
        <v>0</v>
      </c>
      <c r="AU435" s="223">
        <f t="shared" si="276"/>
        <v>0</v>
      </c>
      <c r="AV435" s="223">
        <f t="shared" si="276"/>
        <v>0</v>
      </c>
      <c r="AW435" s="223">
        <f t="shared" si="276"/>
        <v>0</v>
      </c>
      <c r="AX435" s="223">
        <f t="shared" si="276"/>
        <v>0</v>
      </c>
      <c r="AY435" s="223">
        <f t="shared" si="276"/>
        <v>0</v>
      </c>
      <c r="AZ435" s="242"/>
      <c r="BA435" s="244">
        <f t="shared" si="239"/>
        <v>0.15640685953819447</v>
      </c>
      <c r="BB435" s="244">
        <f t="shared" si="240"/>
        <v>5.8760588113796813E-3</v>
      </c>
      <c r="BC435" s="244">
        <f t="shared" si="241"/>
        <v>0</v>
      </c>
      <c r="BD435" s="244">
        <f t="shared" si="242"/>
        <v>0</v>
      </c>
      <c r="BE435" s="244">
        <f t="shared" si="243"/>
        <v>0</v>
      </c>
      <c r="BF435" s="244">
        <f t="shared" si="244"/>
        <v>0</v>
      </c>
      <c r="BG435" s="244">
        <f t="shared" si="245"/>
        <v>1.0542340808651782E-2</v>
      </c>
      <c r="BH435" s="244">
        <f t="shared" si="246"/>
        <v>0</v>
      </c>
      <c r="BI435" s="244">
        <f t="shared" si="247"/>
        <v>0</v>
      </c>
      <c r="BJ435" s="244">
        <f t="shared" si="248"/>
        <v>0</v>
      </c>
      <c r="BK435" s="244">
        <f t="shared" si="249"/>
        <v>0</v>
      </c>
      <c r="BL435" s="244">
        <f t="shared" si="250"/>
        <v>0</v>
      </c>
      <c r="BM435" s="244">
        <f t="shared" si="251"/>
        <v>0</v>
      </c>
      <c r="BN435" s="244">
        <f t="shared" si="252"/>
        <v>0.10075712608924571</v>
      </c>
      <c r="BO435" s="244">
        <f t="shared" si="253"/>
        <v>5.8760588113796813E-3</v>
      </c>
      <c r="BP435" s="244">
        <f t="shared" si="254"/>
        <v>0</v>
      </c>
      <c r="BQ435" s="244">
        <f t="shared" si="255"/>
        <v>0</v>
      </c>
      <c r="BR435" s="244">
        <f t="shared" si="256"/>
        <v>0</v>
      </c>
      <c r="BS435" s="244">
        <f t="shared" si="257"/>
        <v>0</v>
      </c>
      <c r="BT435" s="244">
        <f t="shared" si="258"/>
        <v>0</v>
      </c>
      <c r="BU435" s="244">
        <f t="shared" si="259"/>
        <v>0</v>
      </c>
      <c r="BV435" s="244">
        <f t="shared" si="260"/>
        <v>0</v>
      </c>
      <c r="BW435" s="244">
        <f t="shared" si="261"/>
        <v>0</v>
      </c>
      <c r="BX435" s="244">
        <f t="shared" si="262"/>
        <v>0</v>
      </c>
      <c r="BY435" s="244"/>
      <c r="BZ435" s="244">
        <f t="shared" si="263"/>
        <v>5.5649733448948753E-2</v>
      </c>
      <c r="CA435" s="244">
        <f t="shared" si="264"/>
        <v>0</v>
      </c>
      <c r="CB435" s="244">
        <f t="shared" si="265"/>
        <v>0</v>
      </c>
      <c r="CC435" s="244">
        <f t="shared" si="266"/>
        <v>0</v>
      </c>
      <c r="CD435" s="244">
        <f t="shared" si="267"/>
        <v>0</v>
      </c>
      <c r="CE435" s="244">
        <f t="shared" si="268"/>
        <v>0</v>
      </c>
      <c r="CF435" s="244">
        <f t="shared" si="269"/>
        <v>0</v>
      </c>
      <c r="CG435" s="244">
        <f t="shared" si="270"/>
        <v>0</v>
      </c>
      <c r="CH435" s="244">
        <f t="shared" si="271"/>
        <v>0</v>
      </c>
      <c r="CI435" s="244">
        <f t="shared" si="272"/>
        <v>0</v>
      </c>
      <c r="CJ435" s="244">
        <f t="shared" si="273"/>
        <v>0</v>
      </c>
    </row>
    <row r="436" spans="1:88" ht="60">
      <c r="A436" s="222" t="s">
        <v>3643</v>
      </c>
      <c r="B436" s="232">
        <v>114049</v>
      </c>
      <c r="C436" s="232" t="s">
        <v>2771</v>
      </c>
      <c r="D436" s="232" t="s">
        <v>2772</v>
      </c>
      <c r="E436" s="232" t="s">
        <v>2054</v>
      </c>
      <c r="F436" s="232"/>
      <c r="G436" s="232">
        <v>4583</v>
      </c>
      <c r="H436" s="232" t="s">
        <v>2505</v>
      </c>
      <c r="I436" s="232" t="s">
        <v>699</v>
      </c>
      <c r="J436" s="232" t="s">
        <v>700</v>
      </c>
      <c r="K436" s="232" t="s">
        <v>2773</v>
      </c>
      <c r="L436" s="232"/>
      <c r="M436" s="232">
        <v>2022</v>
      </c>
      <c r="N436" s="232">
        <v>5132602</v>
      </c>
      <c r="O436" s="239">
        <f t="shared" si="238"/>
        <v>5.002730583756246E-3</v>
      </c>
      <c r="P436" s="232">
        <v>43.7</v>
      </c>
      <c r="Q436" s="232">
        <v>7.6</v>
      </c>
      <c r="R436" s="232">
        <v>0</v>
      </c>
      <c r="S436" s="232">
        <v>0</v>
      </c>
      <c r="T436" s="232">
        <v>0</v>
      </c>
      <c r="U436" s="232">
        <v>0</v>
      </c>
      <c r="V436" s="232">
        <v>6.1</v>
      </c>
      <c r="W436" s="232">
        <v>42.6</v>
      </c>
      <c r="X436" s="232">
        <v>0</v>
      </c>
      <c r="Y436" s="232">
        <v>0</v>
      </c>
      <c r="Z436" s="232">
        <v>0</v>
      </c>
      <c r="AA436" s="232">
        <v>0</v>
      </c>
      <c r="AB436" s="232"/>
      <c r="AC436" s="232">
        <v>0</v>
      </c>
      <c r="AD436" s="232">
        <v>7.6</v>
      </c>
      <c r="AE436" s="232">
        <v>0</v>
      </c>
      <c r="AF436" s="232">
        <v>0</v>
      </c>
      <c r="AG436" s="232">
        <v>0</v>
      </c>
      <c r="AH436" s="232">
        <v>0</v>
      </c>
      <c r="AI436" s="232">
        <v>42.6</v>
      </c>
      <c r="AJ436" s="232">
        <v>0</v>
      </c>
      <c r="AK436" s="232">
        <v>0</v>
      </c>
      <c r="AL436" s="232">
        <v>0</v>
      </c>
      <c r="AM436" s="232">
        <v>0</v>
      </c>
      <c r="AN436" s="233"/>
      <c r="AO436" s="223">
        <f t="shared" si="275"/>
        <v>43.7</v>
      </c>
      <c r="AP436" s="223">
        <f t="shared" si="275"/>
        <v>0</v>
      </c>
      <c r="AQ436" s="223">
        <f t="shared" si="275"/>
        <v>0</v>
      </c>
      <c r="AR436" s="223">
        <f t="shared" si="274"/>
        <v>0</v>
      </c>
      <c r="AS436" s="223">
        <f t="shared" si="274"/>
        <v>0</v>
      </c>
      <c r="AT436" s="223">
        <f t="shared" si="274"/>
        <v>0</v>
      </c>
      <c r="AU436" s="223">
        <f t="shared" si="276"/>
        <v>0</v>
      </c>
      <c r="AV436" s="223">
        <f t="shared" si="276"/>
        <v>0</v>
      </c>
      <c r="AW436" s="223">
        <f t="shared" si="276"/>
        <v>0</v>
      </c>
      <c r="AX436" s="223">
        <f t="shared" si="276"/>
        <v>0</v>
      </c>
      <c r="AY436" s="223">
        <f t="shared" si="276"/>
        <v>0</v>
      </c>
      <c r="AZ436" s="242"/>
      <c r="BA436" s="244">
        <f t="shared" si="239"/>
        <v>0.21861932651014795</v>
      </c>
      <c r="BB436" s="244">
        <f t="shared" si="240"/>
        <v>3.802075243654747E-2</v>
      </c>
      <c r="BC436" s="244">
        <f t="shared" si="241"/>
        <v>0</v>
      </c>
      <c r="BD436" s="244">
        <f t="shared" si="242"/>
        <v>0</v>
      </c>
      <c r="BE436" s="244">
        <f t="shared" si="243"/>
        <v>0</v>
      </c>
      <c r="BF436" s="244">
        <f t="shared" si="244"/>
        <v>0</v>
      </c>
      <c r="BG436" s="244">
        <f t="shared" si="245"/>
        <v>3.05166565609131E-2</v>
      </c>
      <c r="BH436" s="244">
        <f t="shared" si="246"/>
        <v>0.21311632286801607</v>
      </c>
      <c r="BI436" s="244">
        <f t="shared" si="247"/>
        <v>0</v>
      </c>
      <c r="BJ436" s="244">
        <f t="shared" si="248"/>
        <v>0</v>
      </c>
      <c r="BK436" s="244">
        <f t="shared" si="249"/>
        <v>0</v>
      </c>
      <c r="BL436" s="244">
        <f t="shared" si="250"/>
        <v>0</v>
      </c>
      <c r="BM436" s="244">
        <f t="shared" si="251"/>
        <v>0</v>
      </c>
      <c r="BN436" s="244">
        <f t="shared" si="252"/>
        <v>0</v>
      </c>
      <c r="BO436" s="244">
        <f t="shared" si="253"/>
        <v>3.802075243654747E-2</v>
      </c>
      <c r="BP436" s="244">
        <f t="shared" si="254"/>
        <v>0</v>
      </c>
      <c r="BQ436" s="244">
        <f t="shared" si="255"/>
        <v>0</v>
      </c>
      <c r="BR436" s="244">
        <f t="shared" si="256"/>
        <v>0</v>
      </c>
      <c r="BS436" s="244">
        <f t="shared" si="257"/>
        <v>0</v>
      </c>
      <c r="BT436" s="244">
        <f t="shared" si="258"/>
        <v>0.21311632286801607</v>
      </c>
      <c r="BU436" s="244">
        <f t="shared" si="259"/>
        <v>0</v>
      </c>
      <c r="BV436" s="244">
        <f t="shared" si="260"/>
        <v>0</v>
      </c>
      <c r="BW436" s="244">
        <f t="shared" si="261"/>
        <v>0</v>
      </c>
      <c r="BX436" s="244">
        <f t="shared" si="262"/>
        <v>0</v>
      </c>
      <c r="BY436" s="244"/>
      <c r="BZ436" s="244">
        <f t="shared" si="263"/>
        <v>0.21861932651014795</v>
      </c>
      <c r="CA436" s="244">
        <f t="shared" si="264"/>
        <v>0</v>
      </c>
      <c r="CB436" s="244">
        <f t="shared" si="265"/>
        <v>0</v>
      </c>
      <c r="CC436" s="244">
        <f t="shared" si="266"/>
        <v>0</v>
      </c>
      <c r="CD436" s="244">
        <f t="shared" si="267"/>
        <v>0</v>
      </c>
      <c r="CE436" s="244">
        <f t="shared" si="268"/>
        <v>0</v>
      </c>
      <c r="CF436" s="244">
        <f t="shared" si="269"/>
        <v>0</v>
      </c>
      <c r="CG436" s="244">
        <f t="shared" si="270"/>
        <v>0</v>
      </c>
      <c r="CH436" s="244">
        <f t="shared" si="271"/>
        <v>0</v>
      </c>
      <c r="CI436" s="244">
        <f t="shared" si="272"/>
        <v>0</v>
      </c>
      <c r="CJ436" s="244">
        <f t="shared" si="273"/>
        <v>0</v>
      </c>
    </row>
    <row r="437" spans="1:88" ht="90">
      <c r="A437" s="222" t="s">
        <v>3643</v>
      </c>
      <c r="B437" s="232">
        <v>176878</v>
      </c>
      <c r="C437" s="232" t="s">
        <v>2774</v>
      </c>
      <c r="D437" s="232"/>
      <c r="E437" s="232" t="s">
        <v>2775</v>
      </c>
      <c r="F437" s="232"/>
      <c r="G437" s="232">
        <v>9325</v>
      </c>
      <c r="H437" s="232" t="s">
        <v>2624</v>
      </c>
      <c r="I437" s="232" t="s">
        <v>126</v>
      </c>
      <c r="J437" s="232" t="s">
        <v>700</v>
      </c>
      <c r="K437" s="232" t="s">
        <v>2776</v>
      </c>
      <c r="L437" s="232"/>
      <c r="M437" s="232">
        <v>2022</v>
      </c>
      <c r="N437" s="232">
        <v>10602499</v>
      </c>
      <c r="O437" s="239">
        <f t="shared" si="238"/>
        <v>6.4728938656364093E-3</v>
      </c>
      <c r="P437" s="232">
        <v>71.099999999999994</v>
      </c>
      <c r="Q437" s="232">
        <v>10.7</v>
      </c>
      <c r="R437" s="232">
        <v>0</v>
      </c>
      <c r="S437" s="232">
        <v>0</v>
      </c>
      <c r="T437" s="232">
        <v>3.8</v>
      </c>
      <c r="U437" s="232">
        <v>0</v>
      </c>
      <c r="V437" s="232">
        <v>6.1</v>
      </c>
      <c r="W437" s="232">
        <v>8.3000000000000007</v>
      </c>
      <c r="X437" s="232">
        <v>0</v>
      </c>
      <c r="Y437" s="232">
        <v>0</v>
      </c>
      <c r="Z437" s="232">
        <v>0</v>
      </c>
      <c r="AA437" s="232">
        <v>0</v>
      </c>
      <c r="AB437" s="232"/>
      <c r="AC437" s="232">
        <v>71.099999999999994</v>
      </c>
      <c r="AD437" s="232">
        <v>10.7</v>
      </c>
      <c r="AE437" s="232">
        <v>0</v>
      </c>
      <c r="AF437" s="232">
        <v>0</v>
      </c>
      <c r="AG437" s="232">
        <v>3.8</v>
      </c>
      <c r="AH437" s="232">
        <v>0</v>
      </c>
      <c r="AI437" s="232">
        <v>8.3000000000000007</v>
      </c>
      <c r="AJ437" s="232">
        <v>0</v>
      </c>
      <c r="AK437" s="232">
        <v>0</v>
      </c>
      <c r="AL437" s="232">
        <v>0</v>
      </c>
      <c r="AM437" s="232">
        <v>0</v>
      </c>
      <c r="AN437" s="233"/>
      <c r="AO437" s="223">
        <f t="shared" si="275"/>
        <v>0</v>
      </c>
      <c r="AP437" s="223">
        <f t="shared" si="275"/>
        <v>0</v>
      </c>
      <c r="AQ437" s="223">
        <f t="shared" si="275"/>
        <v>0</v>
      </c>
      <c r="AR437" s="223">
        <f t="shared" si="274"/>
        <v>0</v>
      </c>
      <c r="AS437" s="223">
        <f t="shared" si="274"/>
        <v>0</v>
      </c>
      <c r="AT437" s="223">
        <f t="shared" si="274"/>
        <v>0</v>
      </c>
      <c r="AU437" s="223">
        <f t="shared" si="276"/>
        <v>0</v>
      </c>
      <c r="AV437" s="223">
        <f t="shared" si="276"/>
        <v>0</v>
      </c>
      <c r="AW437" s="223">
        <f t="shared" si="276"/>
        <v>0</v>
      </c>
      <c r="AX437" s="223">
        <f t="shared" si="276"/>
        <v>0</v>
      </c>
      <c r="AY437" s="223">
        <f t="shared" si="276"/>
        <v>0</v>
      </c>
      <c r="AZ437" s="242"/>
      <c r="BA437" s="244">
        <f t="shared" si="239"/>
        <v>0.46022275384674866</v>
      </c>
      <c r="BB437" s="244">
        <f t="shared" si="240"/>
        <v>6.9259964362309578E-2</v>
      </c>
      <c r="BC437" s="244">
        <f t="shared" si="241"/>
        <v>0</v>
      </c>
      <c r="BD437" s="244">
        <f t="shared" si="242"/>
        <v>0</v>
      </c>
      <c r="BE437" s="244">
        <f t="shared" si="243"/>
        <v>2.4596996689418355E-2</v>
      </c>
      <c r="BF437" s="244">
        <f t="shared" si="244"/>
        <v>0</v>
      </c>
      <c r="BG437" s="244">
        <f t="shared" si="245"/>
        <v>3.9484652580382092E-2</v>
      </c>
      <c r="BH437" s="244">
        <f t="shared" si="246"/>
        <v>5.3725019084782201E-2</v>
      </c>
      <c r="BI437" s="244">
        <f t="shared" si="247"/>
        <v>0</v>
      </c>
      <c r="BJ437" s="244">
        <f t="shared" si="248"/>
        <v>0</v>
      </c>
      <c r="BK437" s="244">
        <f t="shared" si="249"/>
        <v>0</v>
      </c>
      <c r="BL437" s="244">
        <f t="shared" si="250"/>
        <v>0</v>
      </c>
      <c r="BM437" s="244">
        <f t="shared" si="251"/>
        <v>0</v>
      </c>
      <c r="BN437" s="244">
        <f t="shared" si="252"/>
        <v>0.46022275384674866</v>
      </c>
      <c r="BO437" s="244">
        <f t="shared" si="253"/>
        <v>6.9259964362309578E-2</v>
      </c>
      <c r="BP437" s="244">
        <f t="shared" si="254"/>
        <v>0</v>
      </c>
      <c r="BQ437" s="244">
        <f t="shared" si="255"/>
        <v>0</v>
      </c>
      <c r="BR437" s="244">
        <f t="shared" si="256"/>
        <v>2.4596996689418355E-2</v>
      </c>
      <c r="BS437" s="244">
        <f t="shared" si="257"/>
        <v>0</v>
      </c>
      <c r="BT437" s="244">
        <f t="shared" si="258"/>
        <v>5.3725019084782201E-2</v>
      </c>
      <c r="BU437" s="244">
        <f t="shared" si="259"/>
        <v>0</v>
      </c>
      <c r="BV437" s="244">
        <f t="shared" si="260"/>
        <v>0</v>
      </c>
      <c r="BW437" s="244">
        <f t="shared" si="261"/>
        <v>0</v>
      </c>
      <c r="BX437" s="244">
        <f t="shared" si="262"/>
        <v>0</v>
      </c>
      <c r="BY437" s="244"/>
      <c r="BZ437" s="244">
        <f t="shared" si="263"/>
        <v>0</v>
      </c>
      <c r="CA437" s="244">
        <f t="shared" si="264"/>
        <v>0</v>
      </c>
      <c r="CB437" s="244">
        <f t="shared" si="265"/>
        <v>0</v>
      </c>
      <c r="CC437" s="244">
        <f t="shared" si="266"/>
        <v>0</v>
      </c>
      <c r="CD437" s="244">
        <f t="shared" si="267"/>
        <v>0</v>
      </c>
      <c r="CE437" s="244">
        <f t="shared" si="268"/>
        <v>0</v>
      </c>
      <c r="CF437" s="244">
        <f t="shared" si="269"/>
        <v>0</v>
      </c>
      <c r="CG437" s="244">
        <f t="shared" si="270"/>
        <v>0</v>
      </c>
      <c r="CH437" s="244">
        <f t="shared" si="271"/>
        <v>0</v>
      </c>
      <c r="CI437" s="244">
        <f t="shared" si="272"/>
        <v>0</v>
      </c>
      <c r="CJ437" s="244">
        <f t="shared" si="273"/>
        <v>0</v>
      </c>
    </row>
    <row r="438" spans="1:88" ht="60">
      <c r="A438" s="222" t="s">
        <v>3643</v>
      </c>
      <c r="B438" s="232">
        <v>101873</v>
      </c>
      <c r="C438" s="232" t="s">
        <v>2777</v>
      </c>
      <c r="D438" s="232"/>
      <c r="E438" s="232" t="s">
        <v>2778</v>
      </c>
      <c r="F438" s="232"/>
      <c r="G438" s="232">
        <v>8599</v>
      </c>
      <c r="H438" s="232" t="s">
        <v>2779</v>
      </c>
      <c r="I438" s="232" t="s">
        <v>126</v>
      </c>
      <c r="J438" s="232" t="s">
        <v>700</v>
      </c>
      <c r="K438" s="232" t="s">
        <v>2780</v>
      </c>
      <c r="L438" s="232"/>
      <c r="M438" s="232">
        <v>2022</v>
      </c>
      <c r="N438" s="232">
        <v>4363827</v>
      </c>
      <c r="O438" s="239">
        <f t="shared" si="238"/>
        <v>2.664144464337939E-3</v>
      </c>
      <c r="P438" s="232">
        <v>90.7</v>
      </c>
      <c r="Q438" s="232">
        <v>1.9</v>
      </c>
      <c r="R438" s="232">
        <v>0</v>
      </c>
      <c r="S438" s="232">
        <v>0.2</v>
      </c>
      <c r="T438" s="232">
        <v>1.1000000000000001</v>
      </c>
      <c r="U438" s="232">
        <v>0</v>
      </c>
      <c r="V438" s="232">
        <v>6.1</v>
      </c>
      <c r="W438" s="232">
        <v>0</v>
      </c>
      <c r="X438" s="232">
        <v>0</v>
      </c>
      <c r="Y438" s="232">
        <v>0</v>
      </c>
      <c r="Z438" s="232">
        <v>0</v>
      </c>
      <c r="AA438" s="232">
        <v>0</v>
      </c>
      <c r="AB438" s="232"/>
      <c r="AC438" s="232">
        <v>90.7</v>
      </c>
      <c r="AD438" s="232">
        <v>1.9</v>
      </c>
      <c r="AE438" s="232">
        <v>0</v>
      </c>
      <c r="AF438" s="232">
        <v>0.2</v>
      </c>
      <c r="AG438" s="232">
        <v>1.1000000000000001</v>
      </c>
      <c r="AH438" s="232">
        <v>0</v>
      </c>
      <c r="AI438" s="232">
        <v>0</v>
      </c>
      <c r="AJ438" s="232">
        <v>0</v>
      </c>
      <c r="AK438" s="232">
        <v>0</v>
      </c>
      <c r="AL438" s="232">
        <v>0</v>
      </c>
      <c r="AM438" s="232">
        <v>0</v>
      </c>
      <c r="AN438" s="233"/>
      <c r="AO438" s="223">
        <f t="shared" si="275"/>
        <v>0</v>
      </c>
      <c r="AP438" s="223">
        <f t="shared" si="275"/>
        <v>0</v>
      </c>
      <c r="AQ438" s="223">
        <f t="shared" si="275"/>
        <v>0</v>
      </c>
      <c r="AR438" s="223">
        <f t="shared" si="274"/>
        <v>0</v>
      </c>
      <c r="AS438" s="223">
        <f t="shared" si="274"/>
        <v>0</v>
      </c>
      <c r="AT438" s="223">
        <f t="shared" si="274"/>
        <v>0</v>
      </c>
      <c r="AU438" s="223">
        <f t="shared" si="276"/>
        <v>0</v>
      </c>
      <c r="AV438" s="223">
        <f t="shared" si="276"/>
        <v>0</v>
      </c>
      <c r="AW438" s="223">
        <f t="shared" si="276"/>
        <v>0</v>
      </c>
      <c r="AX438" s="223">
        <f t="shared" si="276"/>
        <v>0</v>
      </c>
      <c r="AY438" s="223">
        <f t="shared" si="276"/>
        <v>0</v>
      </c>
      <c r="AZ438" s="242"/>
      <c r="BA438" s="244">
        <f t="shared" si="239"/>
        <v>0.24163790291545106</v>
      </c>
      <c r="BB438" s="244">
        <f t="shared" si="240"/>
        <v>5.061874482242084E-3</v>
      </c>
      <c r="BC438" s="244">
        <f t="shared" si="241"/>
        <v>0</v>
      </c>
      <c r="BD438" s="244">
        <f t="shared" si="242"/>
        <v>5.3282889286758786E-4</v>
      </c>
      <c r="BE438" s="244">
        <f t="shared" si="243"/>
        <v>2.930558910771733E-3</v>
      </c>
      <c r="BF438" s="244">
        <f t="shared" si="244"/>
        <v>0</v>
      </c>
      <c r="BG438" s="244">
        <f t="shared" si="245"/>
        <v>1.6251281232461428E-2</v>
      </c>
      <c r="BH438" s="244">
        <f t="shared" si="246"/>
        <v>0</v>
      </c>
      <c r="BI438" s="244">
        <f t="shared" si="247"/>
        <v>0</v>
      </c>
      <c r="BJ438" s="244">
        <f t="shared" si="248"/>
        <v>0</v>
      </c>
      <c r="BK438" s="244">
        <f t="shared" si="249"/>
        <v>0</v>
      </c>
      <c r="BL438" s="244">
        <f t="shared" si="250"/>
        <v>0</v>
      </c>
      <c r="BM438" s="244">
        <f t="shared" si="251"/>
        <v>0</v>
      </c>
      <c r="BN438" s="244">
        <f t="shared" si="252"/>
        <v>0.24163790291545106</v>
      </c>
      <c r="BO438" s="244">
        <f t="shared" si="253"/>
        <v>5.061874482242084E-3</v>
      </c>
      <c r="BP438" s="244">
        <f t="shared" si="254"/>
        <v>0</v>
      </c>
      <c r="BQ438" s="244">
        <f t="shared" si="255"/>
        <v>5.3282889286758786E-4</v>
      </c>
      <c r="BR438" s="244">
        <f t="shared" si="256"/>
        <v>2.930558910771733E-3</v>
      </c>
      <c r="BS438" s="244">
        <f t="shared" si="257"/>
        <v>0</v>
      </c>
      <c r="BT438" s="244">
        <f t="shared" si="258"/>
        <v>0</v>
      </c>
      <c r="BU438" s="244">
        <f t="shared" si="259"/>
        <v>0</v>
      </c>
      <c r="BV438" s="244">
        <f t="shared" si="260"/>
        <v>0</v>
      </c>
      <c r="BW438" s="244">
        <f t="shared" si="261"/>
        <v>0</v>
      </c>
      <c r="BX438" s="244">
        <f t="shared" si="262"/>
        <v>0</v>
      </c>
      <c r="BY438" s="244"/>
      <c r="BZ438" s="244">
        <f t="shared" si="263"/>
        <v>0</v>
      </c>
      <c r="CA438" s="244">
        <f t="shared" si="264"/>
        <v>0</v>
      </c>
      <c r="CB438" s="244">
        <f t="shared" si="265"/>
        <v>0</v>
      </c>
      <c r="CC438" s="244">
        <f t="shared" si="266"/>
        <v>0</v>
      </c>
      <c r="CD438" s="244">
        <f t="shared" si="267"/>
        <v>0</v>
      </c>
      <c r="CE438" s="244">
        <f t="shared" si="268"/>
        <v>0</v>
      </c>
      <c r="CF438" s="244">
        <f t="shared" si="269"/>
        <v>0</v>
      </c>
      <c r="CG438" s="244">
        <f t="shared" si="270"/>
        <v>0</v>
      </c>
      <c r="CH438" s="244">
        <f t="shared" si="271"/>
        <v>0</v>
      </c>
      <c r="CI438" s="244">
        <f t="shared" si="272"/>
        <v>0</v>
      </c>
      <c r="CJ438" s="244">
        <f t="shared" si="273"/>
        <v>0</v>
      </c>
    </row>
    <row r="439" spans="1:88" ht="60">
      <c r="A439" s="222" t="s">
        <v>3643</v>
      </c>
      <c r="B439" s="232">
        <v>112349</v>
      </c>
      <c r="C439" s="232" t="s">
        <v>2781</v>
      </c>
      <c r="D439" s="232"/>
      <c r="E439" s="232" t="s">
        <v>2782</v>
      </c>
      <c r="F439" s="232"/>
      <c r="G439" s="232">
        <v>4713</v>
      </c>
      <c r="H439" s="232" t="s">
        <v>2783</v>
      </c>
      <c r="I439" s="232" t="s">
        <v>699</v>
      </c>
      <c r="J439" s="232" t="s">
        <v>700</v>
      </c>
      <c r="K439" s="232" t="s">
        <v>2784</v>
      </c>
      <c r="L439" s="232" t="s">
        <v>2785</v>
      </c>
      <c r="M439" s="232">
        <v>2022</v>
      </c>
      <c r="N439" s="232">
        <v>19640299</v>
      </c>
      <c r="O439" s="239">
        <f t="shared" si="238"/>
        <v>1.9143335969049852E-2</v>
      </c>
      <c r="P439" s="232">
        <v>0</v>
      </c>
      <c r="Q439" s="232">
        <v>6.6</v>
      </c>
      <c r="R439" s="232">
        <v>0</v>
      </c>
      <c r="S439" s="232">
        <v>0</v>
      </c>
      <c r="T439" s="232">
        <v>0</v>
      </c>
      <c r="U439" s="232">
        <v>0</v>
      </c>
      <c r="V439" s="232">
        <v>6.1</v>
      </c>
      <c r="W439" s="232">
        <v>87.3</v>
      </c>
      <c r="X439" s="232">
        <v>0</v>
      </c>
      <c r="Y439" s="232">
        <v>0</v>
      </c>
      <c r="Z439" s="232">
        <v>0</v>
      </c>
      <c r="AA439" s="232">
        <v>0</v>
      </c>
      <c r="AB439" s="232"/>
      <c r="AC439" s="232">
        <v>0</v>
      </c>
      <c r="AD439" s="232">
        <v>6.6</v>
      </c>
      <c r="AE439" s="232">
        <v>0</v>
      </c>
      <c r="AF439" s="232">
        <v>0</v>
      </c>
      <c r="AG439" s="232">
        <v>0</v>
      </c>
      <c r="AH439" s="232">
        <v>0</v>
      </c>
      <c r="AI439" s="232">
        <v>87.3</v>
      </c>
      <c r="AJ439" s="232">
        <v>0</v>
      </c>
      <c r="AK439" s="232">
        <v>0</v>
      </c>
      <c r="AL439" s="232">
        <v>0</v>
      </c>
      <c r="AM439" s="232">
        <v>0</v>
      </c>
      <c r="AN439" s="233"/>
      <c r="AO439" s="223">
        <f t="shared" si="275"/>
        <v>0</v>
      </c>
      <c r="AP439" s="223">
        <f t="shared" si="275"/>
        <v>0</v>
      </c>
      <c r="AQ439" s="223">
        <f t="shared" si="275"/>
        <v>0</v>
      </c>
      <c r="AR439" s="223">
        <f t="shared" si="274"/>
        <v>0</v>
      </c>
      <c r="AS439" s="223">
        <f t="shared" si="274"/>
        <v>0</v>
      </c>
      <c r="AT439" s="223">
        <f t="shared" si="274"/>
        <v>0</v>
      </c>
      <c r="AU439" s="223">
        <f t="shared" si="276"/>
        <v>0</v>
      </c>
      <c r="AV439" s="223">
        <f t="shared" si="276"/>
        <v>0</v>
      </c>
      <c r="AW439" s="223">
        <f t="shared" si="276"/>
        <v>0</v>
      </c>
      <c r="AX439" s="223">
        <f t="shared" si="276"/>
        <v>0</v>
      </c>
      <c r="AY439" s="223">
        <f t="shared" si="276"/>
        <v>0</v>
      </c>
      <c r="AZ439" s="242"/>
      <c r="BA439" s="244">
        <f t="shared" si="239"/>
        <v>0</v>
      </c>
      <c r="BB439" s="244">
        <f t="shared" si="240"/>
        <v>0.12634601739572901</v>
      </c>
      <c r="BC439" s="244">
        <f t="shared" si="241"/>
        <v>0</v>
      </c>
      <c r="BD439" s="244">
        <f t="shared" si="242"/>
        <v>0</v>
      </c>
      <c r="BE439" s="244">
        <f t="shared" si="243"/>
        <v>0</v>
      </c>
      <c r="BF439" s="244">
        <f t="shared" si="244"/>
        <v>0</v>
      </c>
      <c r="BG439" s="244">
        <f t="shared" si="245"/>
        <v>0.11677434941120408</v>
      </c>
      <c r="BH439" s="244">
        <f t="shared" si="246"/>
        <v>1.671213230098052</v>
      </c>
      <c r="BI439" s="244">
        <f t="shared" si="247"/>
        <v>0</v>
      </c>
      <c r="BJ439" s="244">
        <f t="shared" si="248"/>
        <v>0</v>
      </c>
      <c r="BK439" s="244">
        <f t="shared" si="249"/>
        <v>0</v>
      </c>
      <c r="BL439" s="244">
        <f t="shared" si="250"/>
        <v>0</v>
      </c>
      <c r="BM439" s="244">
        <f t="shared" si="251"/>
        <v>0</v>
      </c>
      <c r="BN439" s="244">
        <f t="shared" si="252"/>
        <v>0</v>
      </c>
      <c r="BO439" s="244">
        <f t="shared" si="253"/>
        <v>0.12634601739572901</v>
      </c>
      <c r="BP439" s="244">
        <f t="shared" si="254"/>
        <v>0</v>
      </c>
      <c r="BQ439" s="244">
        <f t="shared" si="255"/>
        <v>0</v>
      </c>
      <c r="BR439" s="244">
        <f t="shared" si="256"/>
        <v>0</v>
      </c>
      <c r="BS439" s="244">
        <f t="shared" si="257"/>
        <v>0</v>
      </c>
      <c r="BT439" s="244">
        <f t="shared" si="258"/>
        <v>1.671213230098052</v>
      </c>
      <c r="BU439" s="244">
        <f t="shared" si="259"/>
        <v>0</v>
      </c>
      <c r="BV439" s="244">
        <f t="shared" si="260"/>
        <v>0</v>
      </c>
      <c r="BW439" s="244">
        <f t="shared" si="261"/>
        <v>0</v>
      </c>
      <c r="BX439" s="244">
        <f t="shared" si="262"/>
        <v>0</v>
      </c>
      <c r="BY439" s="244"/>
      <c r="BZ439" s="244">
        <f t="shared" si="263"/>
        <v>0</v>
      </c>
      <c r="CA439" s="244">
        <f t="shared" si="264"/>
        <v>0</v>
      </c>
      <c r="CB439" s="244">
        <f t="shared" si="265"/>
        <v>0</v>
      </c>
      <c r="CC439" s="244">
        <f t="shared" si="266"/>
        <v>0</v>
      </c>
      <c r="CD439" s="244">
        <f t="shared" si="267"/>
        <v>0</v>
      </c>
      <c r="CE439" s="244">
        <f t="shared" si="268"/>
        <v>0</v>
      </c>
      <c r="CF439" s="244">
        <f t="shared" si="269"/>
        <v>0</v>
      </c>
      <c r="CG439" s="244">
        <f t="shared" si="270"/>
        <v>0</v>
      </c>
      <c r="CH439" s="244">
        <f t="shared" si="271"/>
        <v>0</v>
      </c>
      <c r="CI439" s="244">
        <f t="shared" si="272"/>
        <v>0</v>
      </c>
      <c r="CJ439" s="244">
        <f t="shared" si="273"/>
        <v>0</v>
      </c>
    </row>
    <row r="440" spans="1:88" ht="60">
      <c r="A440" s="222" t="s">
        <v>3643</v>
      </c>
      <c r="B440" s="232">
        <v>101595</v>
      </c>
      <c r="C440" s="232" t="s">
        <v>2786</v>
      </c>
      <c r="D440" s="232"/>
      <c r="E440" s="232" t="s">
        <v>2787</v>
      </c>
      <c r="F440" s="232"/>
      <c r="G440" s="232">
        <v>8374</v>
      </c>
      <c r="H440" s="232" t="s">
        <v>2788</v>
      </c>
      <c r="I440" s="232" t="s">
        <v>126</v>
      </c>
      <c r="J440" s="232" t="s">
        <v>700</v>
      </c>
      <c r="K440" s="232" t="s">
        <v>2789</v>
      </c>
      <c r="L440" s="232"/>
      <c r="M440" s="232">
        <v>2022</v>
      </c>
      <c r="N440" s="232">
        <v>850030</v>
      </c>
      <c r="O440" s="239">
        <f t="shared" si="238"/>
        <v>5.1894878486731446E-4</v>
      </c>
      <c r="P440" s="232">
        <v>75.400000000000006</v>
      </c>
      <c r="Q440" s="232">
        <v>3.9</v>
      </c>
      <c r="R440" s="232">
        <v>0</v>
      </c>
      <c r="S440" s="232">
        <v>14.6</v>
      </c>
      <c r="T440" s="232">
        <v>0</v>
      </c>
      <c r="U440" s="232">
        <v>0</v>
      </c>
      <c r="V440" s="232">
        <v>6.1</v>
      </c>
      <c r="W440" s="232">
        <v>0</v>
      </c>
      <c r="X440" s="232">
        <v>0</v>
      </c>
      <c r="Y440" s="232">
        <v>0</v>
      </c>
      <c r="Z440" s="232">
        <v>0</v>
      </c>
      <c r="AA440" s="232">
        <v>0</v>
      </c>
      <c r="AB440" s="232"/>
      <c r="AC440" s="232">
        <v>75.400000000000006</v>
      </c>
      <c r="AD440" s="232">
        <v>3.9</v>
      </c>
      <c r="AE440" s="232">
        <v>0</v>
      </c>
      <c r="AF440" s="232">
        <v>14.6</v>
      </c>
      <c r="AG440" s="232">
        <v>0</v>
      </c>
      <c r="AH440" s="232">
        <v>0</v>
      </c>
      <c r="AI440" s="232">
        <v>0</v>
      </c>
      <c r="AJ440" s="232">
        <v>0</v>
      </c>
      <c r="AK440" s="232">
        <v>0</v>
      </c>
      <c r="AL440" s="232">
        <v>0</v>
      </c>
      <c r="AM440" s="232">
        <v>0</v>
      </c>
      <c r="AN440" s="233"/>
      <c r="AO440" s="223">
        <f t="shared" si="275"/>
        <v>0</v>
      </c>
      <c r="AP440" s="223">
        <f t="shared" si="275"/>
        <v>0</v>
      </c>
      <c r="AQ440" s="223">
        <f t="shared" si="275"/>
        <v>0</v>
      </c>
      <c r="AR440" s="223">
        <f t="shared" si="274"/>
        <v>0</v>
      </c>
      <c r="AS440" s="223">
        <f t="shared" si="274"/>
        <v>0</v>
      </c>
      <c r="AT440" s="223">
        <f t="shared" si="274"/>
        <v>0</v>
      </c>
      <c r="AU440" s="223">
        <f t="shared" si="276"/>
        <v>0</v>
      </c>
      <c r="AV440" s="223">
        <f t="shared" si="276"/>
        <v>0</v>
      </c>
      <c r="AW440" s="223">
        <f t="shared" si="276"/>
        <v>0</v>
      </c>
      <c r="AX440" s="223">
        <f t="shared" si="276"/>
        <v>0</v>
      </c>
      <c r="AY440" s="223">
        <f t="shared" si="276"/>
        <v>0</v>
      </c>
      <c r="AZ440" s="242"/>
      <c r="BA440" s="244">
        <f t="shared" si="239"/>
        <v>3.9128738378995512E-2</v>
      </c>
      <c r="BB440" s="244">
        <f t="shared" si="240"/>
        <v>2.0239002609825263E-3</v>
      </c>
      <c r="BC440" s="244">
        <f t="shared" si="241"/>
        <v>0</v>
      </c>
      <c r="BD440" s="244">
        <f t="shared" si="242"/>
        <v>7.5766522590627909E-3</v>
      </c>
      <c r="BE440" s="244">
        <f t="shared" si="243"/>
        <v>0</v>
      </c>
      <c r="BF440" s="244">
        <f t="shared" si="244"/>
        <v>0</v>
      </c>
      <c r="BG440" s="244">
        <f t="shared" si="245"/>
        <v>3.165587587690618E-3</v>
      </c>
      <c r="BH440" s="244">
        <f t="shared" si="246"/>
        <v>0</v>
      </c>
      <c r="BI440" s="244">
        <f t="shared" si="247"/>
        <v>0</v>
      </c>
      <c r="BJ440" s="244">
        <f t="shared" si="248"/>
        <v>0</v>
      </c>
      <c r="BK440" s="244">
        <f t="shared" si="249"/>
        <v>0</v>
      </c>
      <c r="BL440" s="244">
        <f t="shared" si="250"/>
        <v>0</v>
      </c>
      <c r="BM440" s="244">
        <f t="shared" si="251"/>
        <v>0</v>
      </c>
      <c r="BN440" s="244">
        <f t="shared" si="252"/>
        <v>3.9128738378995512E-2</v>
      </c>
      <c r="BO440" s="244">
        <f t="shared" si="253"/>
        <v>2.0239002609825263E-3</v>
      </c>
      <c r="BP440" s="244">
        <f t="shared" si="254"/>
        <v>0</v>
      </c>
      <c r="BQ440" s="244">
        <f t="shared" si="255"/>
        <v>7.5766522590627909E-3</v>
      </c>
      <c r="BR440" s="244">
        <f t="shared" si="256"/>
        <v>0</v>
      </c>
      <c r="BS440" s="244">
        <f t="shared" si="257"/>
        <v>0</v>
      </c>
      <c r="BT440" s="244">
        <f t="shared" si="258"/>
        <v>0</v>
      </c>
      <c r="BU440" s="244">
        <f t="shared" si="259"/>
        <v>0</v>
      </c>
      <c r="BV440" s="244">
        <f t="shared" si="260"/>
        <v>0</v>
      </c>
      <c r="BW440" s="244">
        <f t="shared" si="261"/>
        <v>0</v>
      </c>
      <c r="BX440" s="244">
        <f t="shared" si="262"/>
        <v>0</v>
      </c>
      <c r="BY440" s="244"/>
      <c r="BZ440" s="244">
        <f t="shared" si="263"/>
        <v>0</v>
      </c>
      <c r="CA440" s="244">
        <f t="shared" si="264"/>
        <v>0</v>
      </c>
      <c r="CB440" s="244">
        <f t="shared" si="265"/>
        <v>0</v>
      </c>
      <c r="CC440" s="244">
        <f t="shared" si="266"/>
        <v>0</v>
      </c>
      <c r="CD440" s="244">
        <f t="shared" si="267"/>
        <v>0</v>
      </c>
      <c r="CE440" s="244">
        <f t="shared" si="268"/>
        <v>0</v>
      </c>
      <c r="CF440" s="244">
        <f t="shared" si="269"/>
        <v>0</v>
      </c>
      <c r="CG440" s="244">
        <f t="shared" si="270"/>
        <v>0</v>
      </c>
      <c r="CH440" s="244">
        <f t="shared" si="271"/>
        <v>0</v>
      </c>
      <c r="CI440" s="244">
        <f t="shared" si="272"/>
        <v>0</v>
      </c>
      <c r="CJ440" s="244">
        <f t="shared" si="273"/>
        <v>0</v>
      </c>
    </row>
    <row r="441" spans="1:88" ht="60">
      <c r="A441" s="222" t="s">
        <v>3643</v>
      </c>
      <c r="B441" s="232">
        <v>102325</v>
      </c>
      <c r="C441" s="232" t="s">
        <v>2790</v>
      </c>
      <c r="D441" s="232"/>
      <c r="E441" s="232" t="s">
        <v>2791</v>
      </c>
      <c r="F441" s="232"/>
      <c r="G441" s="232">
        <v>8582</v>
      </c>
      <c r="H441" s="232" t="s">
        <v>2792</v>
      </c>
      <c r="I441" s="232" t="s">
        <v>126</v>
      </c>
      <c r="J441" s="232" t="s">
        <v>700</v>
      </c>
      <c r="K441" s="232" t="s">
        <v>2793</v>
      </c>
      <c r="L441" s="232" t="s">
        <v>2794</v>
      </c>
      <c r="M441" s="232">
        <v>2022</v>
      </c>
      <c r="N441" s="232">
        <v>8054930</v>
      </c>
      <c r="O441" s="239">
        <f t="shared" si="238"/>
        <v>4.9175865977568759E-3</v>
      </c>
      <c r="P441" s="232">
        <v>91.14</v>
      </c>
      <c r="Q441" s="232">
        <v>0.42</v>
      </c>
      <c r="R441" s="232">
        <v>0</v>
      </c>
      <c r="S441" s="232">
        <v>0.02</v>
      </c>
      <c r="T441" s="232">
        <v>0.56999999999999995</v>
      </c>
      <c r="U441" s="232">
        <v>0</v>
      </c>
      <c r="V441" s="232">
        <v>6.1</v>
      </c>
      <c r="W441" s="232">
        <v>1.75</v>
      </c>
      <c r="X441" s="232">
        <v>0</v>
      </c>
      <c r="Y441" s="232">
        <v>0</v>
      </c>
      <c r="Z441" s="232">
        <v>0</v>
      </c>
      <c r="AA441" s="232">
        <v>0</v>
      </c>
      <c r="AB441" s="232"/>
      <c r="AC441" s="232">
        <v>91.14</v>
      </c>
      <c r="AD441" s="232">
        <v>0.42</v>
      </c>
      <c r="AE441" s="232">
        <v>0</v>
      </c>
      <c r="AF441" s="232">
        <v>0.02</v>
      </c>
      <c r="AG441" s="232">
        <v>0.56999999999999995</v>
      </c>
      <c r="AH441" s="232">
        <v>0</v>
      </c>
      <c r="AI441" s="232">
        <v>1.75</v>
      </c>
      <c r="AJ441" s="232">
        <v>0</v>
      </c>
      <c r="AK441" s="232">
        <v>0</v>
      </c>
      <c r="AL441" s="232">
        <v>0</v>
      </c>
      <c r="AM441" s="232">
        <v>0</v>
      </c>
      <c r="AN441" s="233"/>
      <c r="AO441" s="223">
        <f t="shared" si="275"/>
        <v>0</v>
      </c>
      <c r="AP441" s="223">
        <f t="shared" si="275"/>
        <v>0</v>
      </c>
      <c r="AQ441" s="223">
        <f t="shared" si="275"/>
        <v>0</v>
      </c>
      <c r="AR441" s="223">
        <f t="shared" si="274"/>
        <v>0</v>
      </c>
      <c r="AS441" s="223">
        <f t="shared" si="274"/>
        <v>0</v>
      </c>
      <c r="AT441" s="223">
        <f t="shared" si="274"/>
        <v>0</v>
      </c>
      <c r="AU441" s="223">
        <f t="shared" si="276"/>
        <v>0</v>
      </c>
      <c r="AV441" s="223">
        <f t="shared" si="276"/>
        <v>0</v>
      </c>
      <c r="AW441" s="223">
        <f t="shared" si="276"/>
        <v>0</v>
      </c>
      <c r="AX441" s="223">
        <f t="shared" si="276"/>
        <v>0</v>
      </c>
      <c r="AY441" s="223">
        <f t="shared" si="276"/>
        <v>0</v>
      </c>
      <c r="AZ441" s="242"/>
      <c r="BA441" s="244">
        <f t="shared" si="239"/>
        <v>0.4481888425195617</v>
      </c>
      <c r="BB441" s="244">
        <f t="shared" si="240"/>
        <v>2.0653863710578878E-3</v>
      </c>
      <c r="BC441" s="244">
        <f t="shared" si="241"/>
        <v>0</v>
      </c>
      <c r="BD441" s="244">
        <f t="shared" si="242"/>
        <v>9.8351731955137527E-5</v>
      </c>
      <c r="BE441" s="244">
        <f t="shared" si="243"/>
        <v>2.8030243607214192E-3</v>
      </c>
      <c r="BF441" s="244">
        <f t="shared" si="244"/>
        <v>0</v>
      </c>
      <c r="BG441" s="244">
        <f t="shared" si="245"/>
        <v>2.9997278246316941E-2</v>
      </c>
      <c r="BH441" s="244">
        <f t="shared" si="246"/>
        <v>8.6057765460745336E-3</v>
      </c>
      <c r="BI441" s="244">
        <f t="shared" si="247"/>
        <v>0</v>
      </c>
      <c r="BJ441" s="244">
        <f t="shared" si="248"/>
        <v>0</v>
      </c>
      <c r="BK441" s="244">
        <f t="shared" si="249"/>
        <v>0</v>
      </c>
      <c r="BL441" s="244">
        <f t="shared" si="250"/>
        <v>0</v>
      </c>
      <c r="BM441" s="244">
        <f t="shared" si="251"/>
        <v>0</v>
      </c>
      <c r="BN441" s="244">
        <f t="shared" si="252"/>
        <v>0.4481888425195617</v>
      </c>
      <c r="BO441" s="244">
        <f t="shared" si="253"/>
        <v>2.0653863710578878E-3</v>
      </c>
      <c r="BP441" s="244">
        <f t="shared" si="254"/>
        <v>0</v>
      </c>
      <c r="BQ441" s="244">
        <f t="shared" si="255"/>
        <v>9.8351731955137527E-5</v>
      </c>
      <c r="BR441" s="244">
        <f t="shared" si="256"/>
        <v>2.8030243607214192E-3</v>
      </c>
      <c r="BS441" s="244">
        <f t="shared" si="257"/>
        <v>0</v>
      </c>
      <c r="BT441" s="244">
        <f t="shared" si="258"/>
        <v>8.6057765460745336E-3</v>
      </c>
      <c r="BU441" s="244">
        <f t="shared" si="259"/>
        <v>0</v>
      </c>
      <c r="BV441" s="244">
        <f t="shared" si="260"/>
        <v>0</v>
      </c>
      <c r="BW441" s="244">
        <f t="shared" si="261"/>
        <v>0</v>
      </c>
      <c r="BX441" s="244">
        <f t="shared" si="262"/>
        <v>0</v>
      </c>
      <c r="BY441" s="244"/>
      <c r="BZ441" s="244">
        <f t="shared" si="263"/>
        <v>0</v>
      </c>
      <c r="CA441" s="244">
        <f t="shared" si="264"/>
        <v>0</v>
      </c>
      <c r="CB441" s="244">
        <f t="shared" si="265"/>
        <v>0</v>
      </c>
      <c r="CC441" s="244">
        <f t="shared" si="266"/>
        <v>0</v>
      </c>
      <c r="CD441" s="244">
        <f t="shared" si="267"/>
        <v>0</v>
      </c>
      <c r="CE441" s="244">
        <f t="shared" si="268"/>
        <v>0</v>
      </c>
      <c r="CF441" s="244">
        <f t="shared" si="269"/>
        <v>0</v>
      </c>
      <c r="CG441" s="244">
        <f t="shared" si="270"/>
        <v>0</v>
      </c>
      <c r="CH441" s="244">
        <f t="shared" si="271"/>
        <v>0</v>
      </c>
      <c r="CI441" s="244">
        <f t="shared" si="272"/>
        <v>0</v>
      </c>
      <c r="CJ441" s="244">
        <f t="shared" si="273"/>
        <v>0</v>
      </c>
    </row>
    <row r="442" spans="1:88" ht="60">
      <c r="A442" s="222" t="s">
        <v>3643</v>
      </c>
      <c r="B442" s="232">
        <v>97842</v>
      </c>
      <c r="C442" s="232" t="s">
        <v>2795</v>
      </c>
      <c r="D442" s="232"/>
      <c r="E442" s="232" t="s">
        <v>2796</v>
      </c>
      <c r="F442" s="232"/>
      <c r="G442" s="232">
        <v>8352</v>
      </c>
      <c r="H442" s="232" t="s">
        <v>1524</v>
      </c>
      <c r="I442" s="232" t="s">
        <v>129</v>
      </c>
      <c r="J442" s="232" t="s">
        <v>700</v>
      </c>
      <c r="K442" s="232" t="s">
        <v>2797</v>
      </c>
      <c r="L442" s="232" t="s">
        <v>2798</v>
      </c>
      <c r="M442" s="232">
        <v>2022</v>
      </c>
      <c r="N442" s="232">
        <v>4589408</v>
      </c>
      <c r="O442" s="239">
        <f t="shared" si="238"/>
        <v>5.358129752896317E-4</v>
      </c>
      <c r="P442" s="232">
        <v>92.43</v>
      </c>
      <c r="Q442" s="232">
        <v>0.34</v>
      </c>
      <c r="R442" s="232">
        <v>1.1299999999999999</v>
      </c>
      <c r="S442" s="232">
        <v>0</v>
      </c>
      <c r="T442" s="232">
        <v>0</v>
      </c>
      <c r="U442" s="232">
        <v>0</v>
      </c>
      <c r="V442" s="232">
        <v>6.1</v>
      </c>
      <c r="W442" s="232">
        <v>0</v>
      </c>
      <c r="X442" s="232">
        <v>0</v>
      </c>
      <c r="Y442" s="232">
        <v>0</v>
      </c>
      <c r="Z442" s="232">
        <v>0</v>
      </c>
      <c r="AA442" s="232">
        <v>0</v>
      </c>
      <c r="AB442" s="232"/>
      <c r="AC442" s="232">
        <v>65.02</v>
      </c>
      <c r="AD442" s="232">
        <v>0.34</v>
      </c>
      <c r="AE442" s="232">
        <v>0</v>
      </c>
      <c r="AF442" s="232">
        <v>0</v>
      </c>
      <c r="AG442" s="232">
        <v>0</v>
      </c>
      <c r="AH442" s="232">
        <v>0</v>
      </c>
      <c r="AI442" s="232">
        <v>0</v>
      </c>
      <c r="AJ442" s="232">
        <v>0</v>
      </c>
      <c r="AK442" s="232">
        <v>0</v>
      </c>
      <c r="AL442" s="232">
        <v>0</v>
      </c>
      <c r="AM442" s="232">
        <v>0</v>
      </c>
      <c r="AN442" s="233"/>
      <c r="AO442" s="223">
        <f t="shared" si="275"/>
        <v>27.410000000000011</v>
      </c>
      <c r="AP442" s="223">
        <f t="shared" si="275"/>
        <v>0</v>
      </c>
      <c r="AQ442" s="223">
        <f t="shared" si="275"/>
        <v>1.1299999999999999</v>
      </c>
      <c r="AR442" s="223">
        <f t="shared" si="274"/>
        <v>0</v>
      </c>
      <c r="AS442" s="223">
        <f t="shared" si="274"/>
        <v>0</v>
      </c>
      <c r="AT442" s="223">
        <f t="shared" si="274"/>
        <v>0</v>
      </c>
      <c r="AU442" s="223">
        <f t="shared" si="276"/>
        <v>0</v>
      </c>
      <c r="AV442" s="223">
        <f t="shared" si="276"/>
        <v>0</v>
      </c>
      <c r="AW442" s="223">
        <f t="shared" si="276"/>
        <v>0</v>
      </c>
      <c r="AX442" s="223">
        <f t="shared" si="276"/>
        <v>0</v>
      </c>
      <c r="AY442" s="223">
        <f t="shared" si="276"/>
        <v>0</v>
      </c>
      <c r="AZ442" s="242"/>
      <c r="BA442" s="244">
        <f t="shared" si="239"/>
        <v>4.9525193306020662E-2</v>
      </c>
      <c r="BB442" s="244">
        <f t="shared" si="240"/>
        <v>1.821764115984748E-4</v>
      </c>
      <c r="BC442" s="244">
        <f t="shared" si="241"/>
        <v>6.054686620772838E-4</v>
      </c>
      <c r="BD442" s="244">
        <f t="shared" si="242"/>
        <v>0</v>
      </c>
      <c r="BE442" s="244">
        <f t="shared" si="243"/>
        <v>0</v>
      </c>
      <c r="BF442" s="244">
        <f t="shared" si="244"/>
        <v>0</v>
      </c>
      <c r="BG442" s="244">
        <f t="shared" si="245"/>
        <v>3.2684591492667531E-3</v>
      </c>
      <c r="BH442" s="244">
        <f t="shared" si="246"/>
        <v>0</v>
      </c>
      <c r="BI442" s="244">
        <f t="shared" si="247"/>
        <v>0</v>
      </c>
      <c r="BJ442" s="244">
        <f t="shared" si="248"/>
        <v>0</v>
      </c>
      <c r="BK442" s="244">
        <f t="shared" si="249"/>
        <v>0</v>
      </c>
      <c r="BL442" s="244">
        <f t="shared" si="250"/>
        <v>0</v>
      </c>
      <c r="BM442" s="244">
        <f t="shared" si="251"/>
        <v>0</v>
      </c>
      <c r="BN442" s="244">
        <f t="shared" si="252"/>
        <v>3.4838559653331852E-2</v>
      </c>
      <c r="BO442" s="244">
        <f t="shared" si="253"/>
        <v>1.821764115984748E-4</v>
      </c>
      <c r="BP442" s="244">
        <f t="shared" si="254"/>
        <v>0</v>
      </c>
      <c r="BQ442" s="244">
        <f t="shared" si="255"/>
        <v>0</v>
      </c>
      <c r="BR442" s="244">
        <f t="shared" si="256"/>
        <v>0</v>
      </c>
      <c r="BS442" s="244">
        <f t="shared" si="257"/>
        <v>0</v>
      </c>
      <c r="BT442" s="244">
        <f t="shared" si="258"/>
        <v>0</v>
      </c>
      <c r="BU442" s="244">
        <f t="shared" si="259"/>
        <v>0</v>
      </c>
      <c r="BV442" s="244">
        <f t="shared" si="260"/>
        <v>0</v>
      </c>
      <c r="BW442" s="244">
        <f t="shared" si="261"/>
        <v>0</v>
      </c>
      <c r="BX442" s="244">
        <f t="shared" si="262"/>
        <v>0</v>
      </c>
      <c r="BY442" s="244"/>
      <c r="BZ442" s="244">
        <f t="shared" si="263"/>
        <v>1.468663365268881E-2</v>
      </c>
      <c r="CA442" s="244">
        <f t="shared" si="264"/>
        <v>0</v>
      </c>
      <c r="CB442" s="244">
        <f t="shared" si="265"/>
        <v>6.054686620772838E-4</v>
      </c>
      <c r="CC442" s="244">
        <f t="shared" si="266"/>
        <v>0</v>
      </c>
      <c r="CD442" s="244">
        <f t="shared" si="267"/>
        <v>0</v>
      </c>
      <c r="CE442" s="244">
        <f t="shared" si="268"/>
        <v>0</v>
      </c>
      <c r="CF442" s="244">
        <f t="shared" si="269"/>
        <v>0</v>
      </c>
      <c r="CG442" s="244">
        <f t="shared" si="270"/>
        <v>0</v>
      </c>
      <c r="CH442" s="244">
        <f t="shared" si="271"/>
        <v>0</v>
      </c>
      <c r="CI442" s="244">
        <f t="shared" si="272"/>
        <v>0</v>
      </c>
      <c r="CJ442" s="244">
        <f t="shared" si="273"/>
        <v>0</v>
      </c>
    </row>
    <row r="443" spans="1:88" ht="90">
      <c r="A443" s="222" t="s">
        <v>3643</v>
      </c>
      <c r="B443" s="232">
        <v>215347</v>
      </c>
      <c r="C443" s="232" t="s">
        <v>2799</v>
      </c>
      <c r="D443" s="232"/>
      <c r="E443" s="232" t="s">
        <v>2800</v>
      </c>
      <c r="F443" s="232"/>
      <c r="G443" s="232">
        <v>8374</v>
      </c>
      <c r="H443" s="232" t="s">
        <v>2788</v>
      </c>
      <c r="I443" s="232" t="s">
        <v>126</v>
      </c>
      <c r="J443" s="232" t="s">
        <v>700</v>
      </c>
      <c r="K443" s="232" t="s">
        <v>2801</v>
      </c>
      <c r="L443" s="232"/>
      <c r="M443" s="232">
        <v>2022</v>
      </c>
      <c r="N443" s="232">
        <v>12317107</v>
      </c>
      <c r="O443" s="239">
        <f t="shared" si="238"/>
        <v>7.5196730829861216E-3</v>
      </c>
      <c r="P443" s="232">
        <v>84.95</v>
      </c>
      <c r="Q443" s="232">
        <v>7.84</v>
      </c>
      <c r="R443" s="232">
        <v>0</v>
      </c>
      <c r="S443" s="232">
        <v>0</v>
      </c>
      <c r="T443" s="232">
        <v>1.1100000000000001</v>
      </c>
      <c r="U443" s="232">
        <v>0</v>
      </c>
      <c r="V443" s="232">
        <v>6.1</v>
      </c>
      <c r="W443" s="232">
        <v>0</v>
      </c>
      <c r="X443" s="232">
        <v>0</v>
      </c>
      <c r="Y443" s="232">
        <v>0</v>
      </c>
      <c r="Z443" s="232">
        <v>0</v>
      </c>
      <c r="AA443" s="232">
        <v>0</v>
      </c>
      <c r="AB443" s="232"/>
      <c r="AC443" s="232">
        <v>42.11</v>
      </c>
      <c r="AD443" s="232">
        <v>7.84</v>
      </c>
      <c r="AE443" s="232">
        <v>0</v>
      </c>
      <c r="AF443" s="232">
        <v>0</v>
      </c>
      <c r="AG443" s="232">
        <v>1.1100000000000001</v>
      </c>
      <c r="AH443" s="232">
        <v>0</v>
      </c>
      <c r="AI443" s="232">
        <v>0</v>
      </c>
      <c r="AJ443" s="232">
        <v>0</v>
      </c>
      <c r="AK443" s="232">
        <v>0</v>
      </c>
      <c r="AL443" s="232">
        <v>0</v>
      </c>
      <c r="AM443" s="232">
        <v>0</v>
      </c>
      <c r="AN443" s="233"/>
      <c r="AO443" s="223">
        <f t="shared" si="275"/>
        <v>42.84</v>
      </c>
      <c r="AP443" s="223">
        <f t="shared" si="275"/>
        <v>0</v>
      </c>
      <c r="AQ443" s="223">
        <f t="shared" si="275"/>
        <v>0</v>
      </c>
      <c r="AR443" s="223">
        <f t="shared" si="274"/>
        <v>0</v>
      </c>
      <c r="AS443" s="223">
        <f t="shared" si="274"/>
        <v>0</v>
      </c>
      <c r="AT443" s="223">
        <f t="shared" si="274"/>
        <v>0</v>
      </c>
      <c r="AU443" s="223">
        <f t="shared" si="276"/>
        <v>0</v>
      </c>
      <c r="AV443" s="223">
        <f t="shared" si="276"/>
        <v>0</v>
      </c>
      <c r="AW443" s="223">
        <f t="shared" si="276"/>
        <v>0</v>
      </c>
      <c r="AX443" s="223">
        <f t="shared" si="276"/>
        <v>0</v>
      </c>
      <c r="AY443" s="223">
        <f t="shared" si="276"/>
        <v>0</v>
      </c>
      <c r="AZ443" s="242"/>
      <c r="BA443" s="244">
        <f t="shared" si="239"/>
        <v>0.6387962283996711</v>
      </c>
      <c r="BB443" s="244">
        <f t="shared" si="240"/>
        <v>5.8954236970611196E-2</v>
      </c>
      <c r="BC443" s="244">
        <f t="shared" si="241"/>
        <v>0</v>
      </c>
      <c r="BD443" s="244">
        <f t="shared" si="242"/>
        <v>0</v>
      </c>
      <c r="BE443" s="244">
        <f t="shared" si="243"/>
        <v>8.3468371221145955E-3</v>
      </c>
      <c r="BF443" s="244">
        <f t="shared" si="244"/>
        <v>0</v>
      </c>
      <c r="BG443" s="244">
        <f t="shared" si="245"/>
        <v>4.5870005806215336E-2</v>
      </c>
      <c r="BH443" s="244">
        <f t="shared" si="246"/>
        <v>0</v>
      </c>
      <c r="BI443" s="244">
        <f t="shared" si="247"/>
        <v>0</v>
      </c>
      <c r="BJ443" s="244">
        <f t="shared" si="248"/>
        <v>0</v>
      </c>
      <c r="BK443" s="244">
        <f t="shared" si="249"/>
        <v>0</v>
      </c>
      <c r="BL443" s="244">
        <f t="shared" si="250"/>
        <v>0</v>
      </c>
      <c r="BM443" s="244">
        <f t="shared" si="251"/>
        <v>0</v>
      </c>
      <c r="BN443" s="244">
        <f t="shared" si="252"/>
        <v>0.31665343352454556</v>
      </c>
      <c r="BO443" s="244">
        <f t="shared" si="253"/>
        <v>5.8954236970611196E-2</v>
      </c>
      <c r="BP443" s="244">
        <f t="shared" si="254"/>
        <v>0</v>
      </c>
      <c r="BQ443" s="244">
        <f t="shared" si="255"/>
        <v>0</v>
      </c>
      <c r="BR443" s="244">
        <f t="shared" si="256"/>
        <v>8.3468371221145955E-3</v>
      </c>
      <c r="BS443" s="244">
        <f t="shared" si="257"/>
        <v>0</v>
      </c>
      <c r="BT443" s="244">
        <f t="shared" si="258"/>
        <v>0</v>
      </c>
      <c r="BU443" s="244">
        <f t="shared" si="259"/>
        <v>0</v>
      </c>
      <c r="BV443" s="244">
        <f t="shared" si="260"/>
        <v>0</v>
      </c>
      <c r="BW443" s="244">
        <f t="shared" si="261"/>
        <v>0</v>
      </c>
      <c r="BX443" s="244">
        <f t="shared" si="262"/>
        <v>0</v>
      </c>
      <c r="BY443" s="244"/>
      <c r="BZ443" s="244">
        <f t="shared" si="263"/>
        <v>0.32214279487512548</v>
      </c>
      <c r="CA443" s="244">
        <f t="shared" si="264"/>
        <v>0</v>
      </c>
      <c r="CB443" s="244">
        <f t="shared" si="265"/>
        <v>0</v>
      </c>
      <c r="CC443" s="244">
        <f t="shared" si="266"/>
        <v>0</v>
      </c>
      <c r="CD443" s="244">
        <f t="shared" si="267"/>
        <v>0</v>
      </c>
      <c r="CE443" s="244">
        <f t="shared" si="268"/>
        <v>0</v>
      </c>
      <c r="CF443" s="244">
        <f t="shared" si="269"/>
        <v>0</v>
      </c>
      <c r="CG443" s="244">
        <f t="shared" si="270"/>
        <v>0</v>
      </c>
      <c r="CH443" s="244">
        <f t="shared" si="271"/>
        <v>0</v>
      </c>
      <c r="CI443" s="244">
        <f t="shared" si="272"/>
        <v>0</v>
      </c>
      <c r="CJ443" s="244">
        <f t="shared" si="273"/>
        <v>0</v>
      </c>
    </row>
    <row r="444" spans="1:88" ht="60">
      <c r="A444" s="222" t="s">
        <v>3643</v>
      </c>
      <c r="B444" s="232">
        <v>101790</v>
      </c>
      <c r="C444" s="232" t="s">
        <v>2802</v>
      </c>
      <c r="D444" s="232"/>
      <c r="E444" s="232" t="s">
        <v>2803</v>
      </c>
      <c r="F444" s="232"/>
      <c r="G444" s="232">
        <v>9542</v>
      </c>
      <c r="H444" s="232" t="s">
        <v>2804</v>
      </c>
      <c r="I444" s="232" t="s">
        <v>126</v>
      </c>
      <c r="J444" s="232" t="s">
        <v>700</v>
      </c>
      <c r="K444" s="232" t="s">
        <v>2805</v>
      </c>
      <c r="L444" s="232" t="s">
        <v>2806</v>
      </c>
      <c r="M444" s="232">
        <v>2022</v>
      </c>
      <c r="N444" s="232">
        <v>22075748</v>
      </c>
      <c r="O444" s="239">
        <f t="shared" si="238"/>
        <v>1.3477386209471486E-2</v>
      </c>
      <c r="P444" s="232">
        <v>66.23</v>
      </c>
      <c r="Q444" s="232">
        <v>6.99</v>
      </c>
      <c r="R444" s="232">
        <v>0</v>
      </c>
      <c r="S444" s="232">
        <v>0</v>
      </c>
      <c r="T444" s="232">
        <v>0</v>
      </c>
      <c r="U444" s="232">
        <v>0</v>
      </c>
      <c r="V444" s="232">
        <v>6.1</v>
      </c>
      <c r="W444" s="232">
        <v>20.68</v>
      </c>
      <c r="X444" s="232">
        <v>0</v>
      </c>
      <c r="Y444" s="232">
        <v>0</v>
      </c>
      <c r="Z444" s="232">
        <v>0</v>
      </c>
      <c r="AA444" s="232">
        <v>0</v>
      </c>
      <c r="AB444" s="232"/>
      <c r="AC444" s="232">
        <v>25.92</v>
      </c>
      <c r="AD444" s="232">
        <v>6.99</v>
      </c>
      <c r="AE444" s="232">
        <v>0</v>
      </c>
      <c r="AF444" s="232">
        <v>0</v>
      </c>
      <c r="AG444" s="232">
        <v>0</v>
      </c>
      <c r="AH444" s="232">
        <v>0</v>
      </c>
      <c r="AI444" s="232">
        <v>20.68</v>
      </c>
      <c r="AJ444" s="232">
        <v>0</v>
      </c>
      <c r="AK444" s="232">
        <v>0</v>
      </c>
      <c r="AL444" s="232">
        <v>0</v>
      </c>
      <c r="AM444" s="232">
        <v>0</v>
      </c>
      <c r="AN444" s="233"/>
      <c r="AO444" s="223">
        <f t="shared" si="275"/>
        <v>40.31</v>
      </c>
      <c r="AP444" s="223">
        <f t="shared" si="275"/>
        <v>0</v>
      </c>
      <c r="AQ444" s="223">
        <f t="shared" si="275"/>
        <v>0</v>
      </c>
      <c r="AR444" s="223">
        <f t="shared" si="274"/>
        <v>0</v>
      </c>
      <c r="AS444" s="223">
        <f t="shared" si="274"/>
        <v>0</v>
      </c>
      <c r="AT444" s="223">
        <f t="shared" si="274"/>
        <v>0</v>
      </c>
      <c r="AU444" s="223">
        <f t="shared" si="276"/>
        <v>0</v>
      </c>
      <c r="AV444" s="223">
        <f t="shared" si="276"/>
        <v>0</v>
      </c>
      <c r="AW444" s="223">
        <f t="shared" si="276"/>
        <v>0</v>
      </c>
      <c r="AX444" s="223">
        <f t="shared" si="276"/>
        <v>0</v>
      </c>
      <c r="AY444" s="223">
        <f t="shared" si="276"/>
        <v>0</v>
      </c>
      <c r="AZ444" s="242"/>
      <c r="BA444" s="244">
        <f t="shared" si="239"/>
        <v>0.89260728865329664</v>
      </c>
      <c r="BB444" s="244">
        <f t="shared" si="240"/>
        <v>9.4206929604205694E-2</v>
      </c>
      <c r="BC444" s="244">
        <f t="shared" si="241"/>
        <v>0</v>
      </c>
      <c r="BD444" s="244">
        <f t="shared" si="242"/>
        <v>0</v>
      </c>
      <c r="BE444" s="244">
        <f t="shared" si="243"/>
        <v>0</v>
      </c>
      <c r="BF444" s="244">
        <f t="shared" si="244"/>
        <v>0</v>
      </c>
      <c r="BG444" s="244">
        <f t="shared" si="245"/>
        <v>8.2212055877776066E-2</v>
      </c>
      <c r="BH444" s="244">
        <f t="shared" si="246"/>
        <v>0.27871234681187035</v>
      </c>
      <c r="BI444" s="244">
        <f t="shared" si="247"/>
        <v>0</v>
      </c>
      <c r="BJ444" s="244">
        <f t="shared" si="248"/>
        <v>0</v>
      </c>
      <c r="BK444" s="244">
        <f t="shared" si="249"/>
        <v>0</v>
      </c>
      <c r="BL444" s="244">
        <f t="shared" si="250"/>
        <v>0</v>
      </c>
      <c r="BM444" s="244">
        <f t="shared" si="251"/>
        <v>0</v>
      </c>
      <c r="BN444" s="244">
        <f t="shared" si="252"/>
        <v>0.34933385054950095</v>
      </c>
      <c r="BO444" s="244">
        <f t="shared" si="253"/>
        <v>9.4206929604205694E-2</v>
      </c>
      <c r="BP444" s="244">
        <f t="shared" si="254"/>
        <v>0</v>
      </c>
      <c r="BQ444" s="244">
        <f t="shared" si="255"/>
        <v>0</v>
      </c>
      <c r="BR444" s="244">
        <f t="shared" si="256"/>
        <v>0</v>
      </c>
      <c r="BS444" s="244">
        <f t="shared" si="257"/>
        <v>0</v>
      </c>
      <c r="BT444" s="244">
        <f t="shared" si="258"/>
        <v>0.27871234681187035</v>
      </c>
      <c r="BU444" s="244">
        <f t="shared" si="259"/>
        <v>0</v>
      </c>
      <c r="BV444" s="244">
        <f t="shared" si="260"/>
        <v>0</v>
      </c>
      <c r="BW444" s="244">
        <f t="shared" si="261"/>
        <v>0</v>
      </c>
      <c r="BX444" s="244">
        <f t="shared" si="262"/>
        <v>0</v>
      </c>
      <c r="BY444" s="244"/>
      <c r="BZ444" s="244">
        <f t="shared" si="263"/>
        <v>0.54327343810379569</v>
      </c>
      <c r="CA444" s="244">
        <f t="shared" si="264"/>
        <v>0</v>
      </c>
      <c r="CB444" s="244">
        <f t="shared" si="265"/>
        <v>0</v>
      </c>
      <c r="CC444" s="244">
        <f t="shared" si="266"/>
        <v>0</v>
      </c>
      <c r="CD444" s="244">
        <f t="shared" si="267"/>
        <v>0</v>
      </c>
      <c r="CE444" s="244">
        <f t="shared" si="268"/>
        <v>0</v>
      </c>
      <c r="CF444" s="244">
        <f t="shared" si="269"/>
        <v>0</v>
      </c>
      <c r="CG444" s="244">
        <f t="shared" si="270"/>
        <v>0</v>
      </c>
      <c r="CH444" s="244">
        <f t="shared" si="271"/>
        <v>0</v>
      </c>
      <c r="CI444" s="244">
        <f t="shared" si="272"/>
        <v>0</v>
      </c>
      <c r="CJ444" s="244">
        <f t="shared" si="273"/>
        <v>0</v>
      </c>
    </row>
    <row r="445" spans="1:88" ht="60">
      <c r="A445" s="222" t="s">
        <v>3643</v>
      </c>
      <c r="B445" s="232">
        <v>84448</v>
      </c>
      <c r="C445" s="232" t="s">
        <v>2807</v>
      </c>
      <c r="D445" s="232"/>
      <c r="E445" s="232" t="s">
        <v>2808</v>
      </c>
      <c r="F445" s="232" t="s">
        <v>750</v>
      </c>
      <c r="G445" s="232">
        <v>8590</v>
      </c>
      <c r="H445" s="232" t="s">
        <v>2809</v>
      </c>
      <c r="I445" s="232" t="s">
        <v>126</v>
      </c>
      <c r="J445" s="232" t="s">
        <v>700</v>
      </c>
      <c r="K445" s="232" t="s">
        <v>2810</v>
      </c>
      <c r="L445" s="232" t="s">
        <v>2811</v>
      </c>
      <c r="M445" s="232">
        <v>2022</v>
      </c>
      <c r="N445" s="232">
        <v>56729979</v>
      </c>
      <c r="O445" s="239">
        <f t="shared" si="238"/>
        <v>3.4634017231860367E-2</v>
      </c>
      <c r="P445" s="232">
        <v>73.3</v>
      </c>
      <c r="Q445" s="232">
        <v>0.6</v>
      </c>
      <c r="R445" s="232">
        <v>0.6</v>
      </c>
      <c r="S445" s="232">
        <v>0</v>
      </c>
      <c r="T445" s="232">
        <v>0</v>
      </c>
      <c r="U445" s="232">
        <v>0</v>
      </c>
      <c r="V445" s="232">
        <v>6.1</v>
      </c>
      <c r="W445" s="232">
        <v>19.399999999999999</v>
      </c>
      <c r="X445" s="232">
        <v>0</v>
      </c>
      <c r="Y445" s="232">
        <v>0</v>
      </c>
      <c r="Z445" s="232">
        <v>0</v>
      </c>
      <c r="AA445" s="232">
        <v>0</v>
      </c>
      <c r="AB445" s="232"/>
      <c r="AC445" s="232">
        <v>32.799999999999997</v>
      </c>
      <c r="AD445" s="232">
        <v>0.6</v>
      </c>
      <c r="AE445" s="232">
        <v>0.6</v>
      </c>
      <c r="AF445" s="232">
        <v>0</v>
      </c>
      <c r="AG445" s="232">
        <v>0</v>
      </c>
      <c r="AH445" s="232">
        <v>0</v>
      </c>
      <c r="AI445" s="232">
        <v>19.399999999999999</v>
      </c>
      <c r="AJ445" s="232">
        <v>0</v>
      </c>
      <c r="AK445" s="232">
        <v>0</v>
      </c>
      <c r="AL445" s="232">
        <v>0</v>
      </c>
      <c r="AM445" s="232">
        <v>0</v>
      </c>
      <c r="AN445" s="233"/>
      <c r="AO445" s="223">
        <f t="shared" si="275"/>
        <v>40.5</v>
      </c>
      <c r="AP445" s="223">
        <f t="shared" si="275"/>
        <v>0</v>
      </c>
      <c r="AQ445" s="223">
        <f t="shared" si="275"/>
        <v>0</v>
      </c>
      <c r="AR445" s="223">
        <f t="shared" si="274"/>
        <v>0</v>
      </c>
      <c r="AS445" s="223">
        <f t="shared" si="274"/>
        <v>0</v>
      </c>
      <c r="AT445" s="223">
        <f t="shared" si="274"/>
        <v>0</v>
      </c>
      <c r="AU445" s="223">
        <f t="shared" si="276"/>
        <v>0</v>
      </c>
      <c r="AV445" s="223">
        <f t="shared" si="276"/>
        <v>0</v>
      </c>
      <c r="AW445" s="223">
        <f t="shared" si="276"/>
        <v>0</v>
      </c>
      <c r="AX445" s="223">
        <f t="shared" si="276"/>
        <v>0</v>
      </c>
      <c r="AY445" s="223">
        <f t="shared" si="276"/>
        <v>0</v>
      </c>
      <c r="AZ445" s="242"/>
      <c r="BA445" s="244">
        <f t="shared" si="239"/>
        <v>2.5386734630953649</v>
      </c>
      <c r="BB445" s="244">
        <f t="shared" si="240"/>
        <v>2.078041033911622E-2</v>
      </c>
      <c r="BC445" s="244">
        <f t="shared" si="241"/>
        <v>2.078041033911622E-2</v>
      </c>
      <c r="BD445" s="244">
        <f t="shared" si="242"/>
        <v>0</v>
      </c>
      <c r="BE445" s="244">
        <f t="shared" si="243"/>
        <v>0</v>
      </c>
      <c r="BF445" s="244">
        <f t="shared" si="244"/>
        <v>0</v>
      </c>
      <c r="BG445" s="244">
        <f t="shared" si="245"/>
        <v>0.21126750511434822</v>
      </c>
      <c r="BH445" s="244">
        <f t="shared" si="246"/>
        <v>0.67189993429809103</v>
      </c>
      <c r="BI445" s="244">
        <f t="shared" si="247"/>
        <v>0</v>
      </c>
      <c r="BJ445" s="244">
        <f t="shared" si="248"/>
        <v>0</v>
      </c>
      <c r="BK445" s="244">
        <f t="shared" si="249"/>
        <v>0</v>
      </c>
      <c r="BL445" s="244">
        <f t="shared" si="250"/>
        <v>0</v>
      </c>
      <c r="BM445" s="244">
        <f t="shared" si="251"/>
        <v>0</v>
      </c>
      <c r="BN445" s="244">
        <f t="shared" si="252"/>
        <v>1.1359957652050199</v>
      </c>
      <c r="BO445" s="244">
        <f t="shared" si="253"/>
        <v>2.078041033911622E-2</v>
      </c>
      <c r="BP445" s="244">
        <f t="shared" si="254"/>
        <v>2.078041033911622E-2</v>
      </c>
      <c r="BQ445" s="244">
        <f t="shared" si="255"/>
        <v>0</v>
      </c>
      <c r="BR445" s="244">
        <f t="shared" si="256"/>
        <v>0</v>
      </c>
      <c r="BS445" s="244">
        <f t="shared" si="257"/>
        <v>0</v>
      </c>
      <c r="BT445" s="244">
        <f t="shared" si="258"/>
        <v>0.67189993429809103</v>
      </c>
      <c r="BU445" s="244">
        <f t="shared" si="259"/>
        <v>0</v>
      </c>
      <c r="BV445" s="244">
        <f t="shared" si="260"/>
        <v>0</v>
      </c>
      <c r="BW445" s="244">
        <f t="shared" si="261"/>
        <v>0</v>
      </c>
      <c r="BX445" s="244">
        <f t="shared" si="262"/>
        <v>0</v>
      </c>
      <c r="BY445" s="244"/>
      <c r="BZ445" s="244">
        <f t="shared" si="263"/>
        <v>1.4026776978903448</v>
      </c>
      <c r="CA445" s="244">
        <f t="shared" si="264"/>
        <v>0</v>
      </c>
      <c r="CB445" s="244">
        <f t="shared" si="265"/>
        <v>0</v>
      </c>
      <c r="CC445" s="244">
        <f t="shared" si="266"/>
        <v>0</v>
      </c>
      <c r="CD445" s="244">
        <f t="shared" si="267"/>
        <v>0</v>
      </c>
      <c r="CE445" s="244">
        <f t="shared" si="268"/>
        <v>0</v>
      </c>
      <c r="CF445" s="244">
        <f t="shared" si="269"/>
        <v>0</v>
      </c>
      <c r="CG445" s="244">
        <f t="shared" si="270"/>
        <v>0</v>
      </c>
      <c r="CH445" s="244">
        <f t="shared" si="271"/>
        <v>0</v>
      </c>
      <c r="CI445" s="244">
        <f t="shared" si="272"/>
        <v>0</v>
      </c>
      <c r="CJ445" s="244">
        <f t="shared" si="273"/>
        <v>0</v>
      </c>
    </row>
    <row r="446" spans="1:88" ht="75">
      <c r="A446" s="222" t="s">
        <v>3643</v>
      </c>
      <c r="B446" s="232">
        <v>112957</v>
      </c>
      <c r="C446" s="232" t="s">
        <v>2812</v>
      </c>
      <c r="D446" s="232"/>
      <c r="E446" s="232" t="s">
        <v>2813</v>
      </c>
      <c r="F446" s="232"/>
      <c r="G446" s="232">
        <v>3922</v>
      </c>
      <c r="H446" s="232" t="s">
        <v>2814</v>
      </c>
      <c r="I446" s="232" t="s">
        <v>128</v>
      </c>
      <c r="J446" s="232" t="s">
        <v>700</v>
      </c>
      <c r="K446" s="232" t="s">
        <v>2815</v>
      </c>
      <c r="L446" s="232"/>
      <c r="M446" s="232">
        <v>2022</v>
      </c>
      <c r="N446" s="232">
        <v>323932</v>
      </c>
      <c r="O446" s="239">
        <f t="shared" si="238"/>
        <v>1.4653048746234189E-4</v>
      </c>
      <c r="P446" s="232">
        <v>93.23</v>
      </c>
      <c r="Q446" s="232">
        <v>0.67</v>
      </c>
      <c r="R446" s="232">
        <v>0</v>
      </c>
      <c r="S446" s="232">
        <v>0</v>
      </c>
      <c r="T446" s="232">
        <v>0</v>
      </c>
      <c r="U446" s="232">
        <v>0</v>
      </c>
      <c r="V446" s="232">
        <v>6.1</v>
      </c>
      <c r="W446" s="232">
        <v>0</v>
      </c>
      <c r="X446" s="232">
        <v>0</v>
      </c>
      <c r="Y446" s="232">
        <v>0</v>
      </c>
      <c r="Z446" s="232">
        <v>0</v>
      </c>
      <c r="AA446" s="232">
        <v>0</v>
      </c>
      <c r="AB446" s="232"/>
      <c r="AC446" s="232">
        <v>93.23</v>
      </c>
      <c r="AD446" s="232">
        <v>0.67</v>
      </c>
      <c r="AE446" s="232">
        <v>0</v>
      </c>
      <c r="AF446" s="232">
        <v>0</v>
      </c>
      <c r="AG446" s="232">
        <v>0</v>
      </c>
      <c r="AH446" s="232">
        <v>0</v>
      </c>
      <c r="AI446" s="232">
        <v>0</v>
      </c>
      <c r="AJ446" s="232">
        <v>0</v>
      </c>
      <c r="AK446" s="232">
        <v>0</v>
      </c>
      <c r="AL446" s="232">
        <v>0</v>
      </c>
      <c r="AM446" s="232">
        <v>0</v>
      </c>
      <c r="AN446" s="233"/>
      <c r="AO446" s="223">
        <f t="shared" si="275"/>
        <v>0</v>
      </c>
      <c r="AP446" s="223">
        <f t="shared" si="275"/>
        <v>0</v>
      </c>
      <c r="AQ446" s="223">
        <f t="shared" si="275"/>
        <v>0</v>
      </c>
      <c r="AR446" s="223">
        <f t="shared" si="274"/>
        <v>0</v>
      </c>
      <c r="AS446" s="223">
        <f t="shared" si="274"/>
        <v>0</v>
      </c>
      <c r="AT446" s="223">
        <f t="shared" si="274"/>
        <v>0</v>
      </c>
      <c r="AU446" s="223">
        <f t="shared" si="276"/>
        <v>0</v>
      </c>
      <c r="AV446" s="223">
        <f t="shared" si="276"/>
        <v>0</v>
      </c>
      <c r="AW446" s="223">
        <f t="shared" si="276"/>
        <v>0</v>
      </c>
      <c r="AX446" s="223">
        <f t="shared" si="276"/>
        <v>0</v>
      </c>
      <c r="AY446" s="223">
        <f t="shared" si="276"/>
        <v>0</v>
      </c>
      <c r="AZ446" s="242"/>
      <c r="BA446" s="244">
        <f t="shared" si="239"/>
        <v>1.3661037346114135E-2</v>
      </c>
      <c r="BB446" s="244">
        <f t="shared" si="240"/>
        <v>9.8175426599769074E-5</v>
      </c>
      <c r="BC446" s="244">
        <f t="shared" si="241"/>
        <v>0</v>
      </c>
      <c r="BD446" s="244">
        <f t="shared" si="242"/>
        <v>0</v>
      </c>
      <c r="BE446" s="244">
        <f t="shared" si="243"/>
        <v>0</v>
      </c>
      <c r="BF446" s="244">
        <f t="shared" si="244"/>
        <v>0</v>
      </c>
      <c r="BG446" s="244">
        <f t="shared" si="245"/>
        <v>8.9383597352028549E-4</v>
      </c>
      <c r="BH446" s="244">
        <f t="shared" si="246"/>
        <v>0</v>
      </c>
      <c r="BI446" s="244">
        <f t="shared" si="247"/>
        <v>0</v>
      </c>
      <c r="BJ446" s="244">
        <f t="shared" si="248"/>
        <v>0</v>
      </c>
      <c r="BK446" s="244">
        <f t="shared" si="249"/>
        <v>0</v>
      </c>
      <c r="BL446" s="244">
        <f t="shared" si="250"/>
        <v>0</v>
      </c>
      <c r="BM446" s="244">
        <f t="shared" si="251"/>
        <v>0</v>
      </c>
      <c r="BN446" s="244">
        <f t="shared" si="252"/>
        <v>1.3661037346114135E-2</v>
      </c>
      <c r="BO446" s="244">
        <f t="shared" si="253"/>
        <v>9.8175426599769074E-5</v>
      </c>
      <c r="BP446" s="244">
        <f t="shared" si="254"/>
        <v>0</v>
      </c>
      <c r="BQ446" s="244">
        <f t="shared" si="255"/>
        <v>0</v>
      </c>
      <c r="BR446" s="244">
        <f t="shared" si="256"/>
        <v>0</v>
      </c>
      <c r="BS446" s="244">
        <f t="shared" si="257"/>
        <v>0</v>
      </c>
      <c r="BT446" s="244">
        <f t="shared" si="258"/>
        <v>0</v>
      </c>
      <c r="BU446" s="244">
        <f t="shared" si="259"/>
        <v>0</v>
      </c>
      <c r="BV446" s="244">
        <f t="shared" si="260"/>
        <v>0</v>
      </c>
      <c r="BW446" s="244">
        <f t="shared" si="261"/>
        <v>0</v>
      </c>
      <c r="BX446" s="244">
        <f t="shared" si="262"/>
        <v>0</v>
      </c>
      <c r="BY446" s="244"/>
      <c r="BZ446" s="244">
        <f t="shared" si="263"/>
        <v>0</v>
      </c>
      <c r="CA446" s="244">
        <f t="shared" si="264"/>
        <v>0</v>
      </c>
      <c r="CB446" s="244">
        <f t="shared" si="265"/>
        <v>0</v>
      </c>
      <c r="CC446" s="244">
        <f t="shared" si="266"/>
        <v>0</v>
      </c>
      <c r="CD446" s="244">
        <f t="shared" si="267"/>
        <v>0</v>
      </c>
      <c r="CE446" s="244">
        <f t="shared" si="268"/>
        <v>0</v>
      </c>
      <c r="CF446" s="244">
        <f t="shared" si="269"/>
        <v>0</v>
      </c>
      <c r="CG446" s="244">
        <f t="shared" si="270"/>
        <v>0</v>
      </c>
      <c r="CH446" s="244">
        <f t="shared" si="271"/>
        <v>0</v>
      </c>
      <c r="CI446" s="244">
        <f t="shared" si="272"/>
        <v>0</v>
      </c>
      <c r="CJ446" s="244">
        <f t="shared" si="273"/>
        <v>0</v>
      </c>
    </row>
    <row r="447" spans="1:88" ht="60">
      <c r="A447" s="222" t="s">
        <v>3643</v>
      </c>
      <c r="B447" s="232">
        <v>101496</v>
      </c>
      <c r="C447" s="232" t="s">
        <v>2816</v>
      </c>
      <c r="D447" s="232"/>
      <c r="E447" s="232" t="s">
        <v>968</v>
      </c>
      <c r="F447" s="232" t="s">
        <v>750</v>
      </c>
      <c r="G447" s="232">
        <v>8192</v>
      </c>
      <c r="H447" s="232" t="s">
        <v>969</v>
      </c>
      <c r="I447" s="232" t="s">
        <v>129</v>
      </c>
      <c r="J447" s="232" t="s">
        <v>700</v>
      </c>
      <c r="K447" s="232" t="s">
        <v>970</v>
      </c>
      <c r="L447" s="232" t="s">
        <v>2817</v>
      </c>
      <c r="M447" s="232">
        <v>2022</v>
      </c>
      <c r="N447" s="232">
        <v>13231000</v>
      </c>
      <c r="O447" s="239">
        <f t="shared" si="238"/>
        <v>1.5447180717114532E-3</v>
      </c>
      <c r="P447" s="232">
        <v>93.9</v>
      </c>
      <c r="Q447" s="232">
        <v>0</v>
      </c>
      <c r="R447" s="232">
        <v>0</v>
      </c>
      <c r="S447" s="232">
        <v>0</v>
      </c>
      <c r="T447" s="232">
        <v>0</v>
      </c>
      <c r="U447" s="232">
        <v>0</v>
      </c>
      <c r="V447" s="232">
        <v>6.1</v>
      </c>
      <c r="W447" s="232">
        <v>0</v>
      </c>
      <c r="X447" s="232">
        <v>0</v>
      </c>
      <c r="Y447" s="232">
        <v>0</v>
      </c>
      <c r="Z447" s="232">
        <v>0</v>
      </c>
      <c r="AA447" s="232">
        <v>0</v>
      </c>
      <c r="AB447" s="232"/>
      <c r="AC447" s="232">
        <v>3.9</v>
      </c>
      <c r="AD447" s="232">
        <v>0</v>
      </c>
      <c r="AE447" s="232">
        <v>0</v>
      </c>
      <c r="AF447" s="232">
        <v>0</v>
      </c>
      <c r="AG447" s="232">
        <v>0</v>
      </c>
      <c r="AH447" s="232">
        <v>0</v>
      </c>
      <c r="AI447" s="232">
        <v>0</v>
      </c>
      <c r="AJ447" s="232">
        <v>0</v>
      </c>
      <c r="AK447" s="232">
        <v>0</v>
      </c>
      <c r="AL447" s="232">
        <v>0</v>
      </c>
      <c r="AM447" s="232">
        <v>0</v>
      </c>
      <c r="AN447" s="233"/>
      <c r="AO447" s="223">
        <f t="shared" si="275"/>
        <v>90</v>
      </c>
      <c r="AP447" s="223">
        <f t="shared" si="275"/>
        <v>0</v>
      </c>
      <c r="AQ447" s="223">
        <f t="shared" si="275"/>
        <v>0</v>
      </c>
      <c r="AR447" s="223">
        <f t="shared" si="274"/>
        <v>0</v>
      </c>
      <c r="AS447" s="223">
        <f t="shared" si="274"/>
        <v>0</v>
      </c>
      <c r="AT447" s="223">
        <f t="shared" si="274"/>
        <v>0</v>
      </c>
      <c r="AU447" s="223">
        <f t="shared" si="276"/>
        <v>0</v>
      </c>
      <c r="AV447" s="223">
        <f t="shared" si="276"/>
        <v>0</v>
      </c>
      <c r="AW447" s="223">
        <f t="shared" si="276"/>
        <v>0</v>
      </c>
      <c r="AX447" s="223">
        <f t="shared" si="276"/>
        <v>0</v>
      </c>
      <c r="AY447" s="223">
        <f t="shared" si="276"/>
        <v>0</v>
      </c>
      <c r="AZ447" s="242"/>
      <c r="BA447" s="244">
        <f t="shared" si="239"/>
        <v>0.14504902693370547</v>
      </c>
      <c r="BB447" s="244">
        <f t="shared" si="240"/>
        <v>0</v>
      </c>
      <c r="BC447" s="244">
        <f t="shared" si="241"/>
        <v>0</v>
      </c>
      <c r="BD447" s="244">
        <f t="shared" si="242"/>
        <v>0</v>
      </c>
      <c r="BE447" s="244">
        <f t="shared" si="243"/>
        <v>0</v>
      </c>
      <c r="BF447" s="244">
        <f t="shared" si="244"/>
        <v>0</v>
      </c>
      <c r="BG447" s="244">
        <f t="shared" si="245"/>
        <v>9.4227802374398633E-3</v>
      </c>
      <c r="BH447" s="244">
        <f t="shared" si="246"/>
        <v>0</v>
      </c>
      <c r="BI447" s="244">
        <f t="shared" si="247"/>
        <v>0</v>
      </c>
      <c r="BJ447" s="244">
        <f t="shared" si="248"/>
        <v>0</v>
      </c>
      <c r="BK447" s="244">
        <f t="shared" si="249"/>
        <v>0</v>
      </c>
      <c r="BL447" s="244">
        <f t="shared" si="250"/>
        <v>0</v>
      </c>
      <c r="BM447" s="244">
        <f t="shared" si="251"/>
        <v>0</v>
      </c>
      <c r="BN447" s="244">
        <f t="shared" si="252"/>
        <v>6.0244004796746672E-3</v>
      </c>
      <c r="BO447" s="244">
        <f t="shared" si="253"/>
        <v>0</v>
      </c>
      <c r="BP447" s="244">
        <f t="shared" si="254"/>
        <v>0</v>
      </c>
      <c r="BQ447" s="244">
        <f t="shared" si="255"/>
        <v>0</v>
      </c>
      <c r="BR447" s="244">
        <f t="shared" si="256"/>
        <v>0</v>
      </c>
      <c r="BS447" s="244">
        <f t="shared" si="257"/>
        <v>0</v>
      </c>
      <c r="BT447" s="244">
        <f t="shared" si="258"/>
        <v>0</v>
      </c>
      <c r="BU447" s="244">
        <f t="shared" si="259"/>
        <v>0</v>
      </c>
      <c r="BV447" s="244">
        <f t="shared" si="260"/>
        <v>0</v>
      </c>
      <c r="BW447" s="244">
        <f t="shared" si="261"/>
        <v>0</v>
      </c>
      <c r="BX447" s="244">
        <f t="shared" si="262"/>
        <v>0</v>
      </c>
      <c r="BY447" s="244"/>
      <c r="BZ447" s="244">
        <f t="shared" si="263"/>
        <v>0.1390246264540308</v>
      </c>
      <c r="CA447" s="244">
        <f t="shared" si="264"/>
        <v>0</v>
      </c>
      <c r="CB447" s="244">
        <f t="shared" si="265"/>
        <v>0</v>
      </c>
      <c r="CC447" s="244">
        <f t="shared" si="266"/>
        <v>0</v>
      </c>
      <c r="CD447" s="244">
        <f t="shared" si="267"/>
        <v>0</v>
      </c>
      <c r="CE447" s="244">
        <f t="shared" si="268"/>
        <v>0</v>
      </c>
      <c r="CF447" s="244">
        <f t="shared" si="269"/>
        <v>0</v>
      </c>
      <c r="CG447" s="244">
        <f t="shared" si="270"/>
        <v>0</v>
      </c>
      <c r="CH447" s="244">
        <f t="shared" si="271"/>
        <v>0</v>
      </c>
      <c r="CI447" s="244">
        <f t="shared" si="272"/>
        <v>0</v>
      </c>
      <c r="CJ447" s="244">
        <f t="shared" si="273"/>
        <v>0</v>
      </c>
    </row>
    <row r="448" spans="1:88" ht="60">
      <c r="A448" s="222" t="s">
        <v>3643</v>
      </c>
      <c r="B448" s="232">
        <v>101497</v>
      </c>
      <c r="C448" s="232" t="s">
        <v>2818</v>
      </c>
      <c r="D448" s="232"/>
      <c r="E448" s="232" t="s">
        <v>2455</v>
      </c>
      <c r="F448" s="232"/>
      <c r="G448" s="232">
        <v>8362</v>
      </c>
      <c r="H448" s="232" t="s">
        <v>2819</v>
      </c>
      <c r="I448" s="232" t="s">
        <v>126</v>
      </c>
      <c r="J448" s="232" t="s">
        <v>700</v>
      </c>
      <c r="K448" s="232" t="s">
        <v>2820</v>
      </c>
      <c r="L448" s="232" t="s">
        <v>2821</v>
      </c>
      <c r="M448" s="232">
        <v>2022</v>
      </c>
      <c r="N448" s="232">
        <v>16509904</v>
      </c>
      <c r="O448" s="239">
        <f t="shared" si="238"/>
        <v>1.0079402631761249E-2</v>
      </c>
      <c r="P448" s="232">
        <v>73.42</v>
      </c>
      <c r="Q448" s="232">
        <v>1.03</v>
      </c>
      <c r="R448" s="232">
        <v>0</v>
      </c>
      <c r="S448" s="232">
        <v>0.04</v>
      </c>
      <c r="T448" s="232">
        <v>1.47</v>
      </c>
      <c r="U448" s="232">
        <v>0</v>
      </c>
      <c r="V448" s="232">
        <v>6.1</v>
      </c>
      <c r="W448" s="232">
        <v>17.940000000000001</v>
      </c>
      <c r="X448" s="232">
        <v>0</v>
      </c>
      <c r="Y448" s="232">
        <v>0</v>
      </c>
      <c r="Z448" s="232">
        <v>0</v>
      </c>
      <c r="AA448" s="232">
        <v>0</v>
      </c>
      <c r="AB448" s="232"/>
      <c r="AC448" s="232">
        <v>1.35</v>
      </c>
      <c r="AD448" s="232">
        <v>1.03</v>
      </c>
      <c r="AE448" s="232">
        <v>0</v>
      </c>
      <c r="AF448" s="232">
        <v>0.04</v>
      </c>
      <c r="AG448" s="232">
        <v>1.47</v>
      </c>
      <c r="AH448" s="232">
        <v>0</v>
      </c>
      <c r="AI448" s="232">
        <v>17.940000000000001</v>
      </c>
      <c r="AJ448" s="232">
        <v>0</v>
      </c>
      <c r="AK448" s="232">
        <v>0</v>
      </c>
      <c r="AL448" s="232">
        <v>0</v>
      </c>
      <c r="AM448" s="232">
        <v>0</v>
      </c>
      <c r="AN448" s="233"/>
      <c r="AO448" s="223">
        <f t="shared" si="275"/>
        <v>72.070000000000007</v>
      </c>
      <c r="AP448" s="223">
        <f t="shared" si="275"/>
        <v>0</v>
      </c>
      <c r="AQ448" s="223">
        <f t="shared" si="275"/>
        <v>0</v>
      </c>
      <c r="AR448" s="223">
        <f t="shared" si="274"/>
        <v>0</v>
      </c>
      <c r="AS448" s="223">
        <f t="shared" si="274"/>
        <v>0</v>
      </c>
      <c r="AT448" s="223">
        <f t="shared" si="274"/>
        <v>0</v>
      </c>
      <c r="AU448" s="223">
        <f t="shared" si="276"/>
        <v>0</v>
      </c>
      <c r="AV448" s="223">
        <f t="shared" si="276"/>
        <v>0</v>
      </c>
      <c r="AW448" s="223">
        <f t="shared" si="276"/>
        <v>0</v>
      </c>
      <c r="AX448" s="223">
        <f t="shared" si="276"/>
        <v>0</v>
      </c>
      <c r="AY448" s="223">
        <f t="shared" si="276"/>
        <v>0</v>
      </c>
      <c r="AZ448" s="242"/>
      <c r="BA448" s="244">
        <f t="shared" si="239"/>
        <v>0.74002974122391085</v>
      </c>
      <c r="BB448" s="244">
        <f t="shared" si="240"/>
        <v>1.0381784710714086E-2</v>
      </c>
      <c r="BC448" s="244">
        <f t="shared" si="241"/>
        <v>0</v>
      </c>
      <c r="BD448" s="244">
        <f t="shared" si="242"/>
        <v>4.0317610527044995E-4</v>
      </c>
      <c r="BE448" s="244">
        <f t="shared" si="243"/>
        <v>1.4816721868689035E-2</v>
      </c>
      <c r="BF448" s="244">
        <f t="shared" si="244"/>
        <v>0</v>
      </c>
      <c r="BG448" s="244">
        <f t="shared" si="245"/>
        <v>6.1484356053743611E-2</v>
      </c>
      <c r="BH448" s="244">
        <f t="shared" si="246"/>
        <v>0.18082448321379682</v>
      </c>
      <c r="BI448" s="244">
        <f t="shared" si="247"/>
        <v>0</v>
      </c>
      <c r="BJ448" s="244">
        <f t="shared" si="248"/>
        <v>0</v>
      </c>
      <c r="BK448" s="244">
        <f t="shared" si="249"/>
        <v>0</v>
      </c>
      <c r="BL448" s="244">
        <f t="shared" si="250"/>
        <v>0</v>
      </c>
      <c r="BM448" s="244">
        <f t="shared" si="251"/>
        <v>0</v>
      </c>
      <c r="BN448" s="244">
        <f t="shared" si="252"/>
        <v>1.3607193552877686E-2</v>
      </c>
      <c r="BO448" s="244">
        <f t="shared" si="253"/>
        <v>1.0381784710714086E-2</v>
      </c>
      <c r="BP448" s="244">
        <f t="shared" si="254"/>
        <v>0</v>
      </c>
      <c r="BQ448" s="244">
        <f t="shared" si="255"/>
        <v>4.0317610527044995E-4</v>
      </c>
      <c r="BR448" s="244">
        <f t="shared" si="256"/>
        <v>1.4816721868689035E-2</v>
      </c>
      <c r="BS448" s="244">
        <f t="shared" si="257"/>
        <v>0</v>
      </c>
      <c r="BT448" s="244">
        <f t="shared" si="258"/>
        <v>0.18082448321379682</v>
      </c>
      <c r="BU448" s="244">
        <f t="shared" si="259"/>
        <v>0</v>
      </c>
      <c r="BV448" s="244">
        <f t="shared" si="260"/>
        <v>0</v>
      </c>
      <c r="BW448" s="244">
        <f t="shared" si="261"/>
        <v>0</v>
      </c>
      <c r="BX448" s="244">
        <f t="shared" si="262"/>
        <v>0</v>
      </c>
      <c r="BY448" s="244"/>
      <c r="BZ448" s="244">
        <f t="shared" si="263"/>
        <v>0.72642254767103331</v>
      </c>
      <c r="CA448" s="244">
        <f t="shared" si="264"/>
        <v>0</v>
      </c>
      <c r="CB448" s="244">
        <f t="shared" si="265"/>
        <v>0</v>
      </c>
      <c r="CC448" s="244">
        <f t="shared" si="266"/>
        <v>0</v>
      </c>
      <c r="CD448" s="244">
        <f t="shared" si="267"/>
        <v>0</v>
      </c>
      <c r="CE448" s="244">
        <f t="shared" si="268"/>
        <v>0</v>
      </c>
      <c r="CF448" s="244">
        <f t="shared" si="269"/>
        <v>0</v>
      </c>
      <c r="CG448" s="244">
        <f t="shared" si="270"/>
        <v>0</v>
      </c>
      <c r="CH448" s="244">
        <f t="shared" si="271"/>
        <v>0</v>
      </c>
      <c r="CI448" s="244">
        <f t="shared" si="272"/>
        <v>0</v>
      </c>
      <c r="CJ448" s="244">
        <f t="shared" si="273"/>
        <v>0</v>
      </c>
    </row>
    <row r="449" spans="1:88" ht="255">
      <c r="A449" s="222" t="s">
        <v>3643</v>
      </c>
      <c r="B449" s="232">
        <v>107139</v>
      </c>
      <c r="C449" s="232" t="s">
        <v>2822</v>
      </c>
      <c r="D449" s="232"/>
      <c r="E449" s="232" t="s">
        <v>2823</v>
      </c>
      <c r="F449" s="232" t="s">
        <v>750</v>
      </c>
      <c r="G449" s="232">
        <v>8600</v>
      </c>
      <c r="H449" s="232" t="s">
        <v>2824</v>
      </c>
      <c r="I449" s="232" t="s">
        <v>129</v>
      </c>
      <c r="J449" s="232" t="s">
        <v>700</v>
      </c>
      <c r="K449" s="232" t="s">
        <v>2825</v>
      </c>
      <c r="L449" s="232" t="s">
        <v>2826</v>
      </c>
      <c r="M449" s="232">
        <v>2022</v>
      </c>
      <c r="N449" s="232">
        <v>114685331</v>
      </c>
      <c r="O449" s="239">
        <f t="shared" si="238"/>
        <v>1.3389502180931883E-2</v>
      </c>
      <c r="P449" s="232">
        <v>52.3</v>
      </c>
      <c r="Q449" s="232">
        <v>0.4</v>
      </c>
      <c r="R449" s="232">
        <v>0</v>
      </c>
      <c r="S449" s="232">
        <v>0</v>
      </c>
      <c r="T449" s="232">
        <v>0</v>
      </c>
      <c r="U449" s="232">
        <v>0</v>
      </c>
      <c r="V449" s="232">
        <v>6.1</v>
      </c>
      <c r="W449" s="232">
        <v>41.2</v>
      </c>
      <c r="X449" s="232">
        <v>0</v>
      </c>
      <c r="Y449" s="232">
        <v>0</v>
      </c>
      <c r="Z449" s="232">
        <v>0</v>
      </c>
      <c r="AA449" s="232">
        <v>0</v>
      </c>
      <c r="AB449" s="232"/>
      <c r="AC449" s="232">
        <v>17.399999999999999</v>
      </c>
      <c r="AD449" s="232">
        <v>0.4</v>
      </c>
      <c r="AE449" s="232">
        <v>0</v>
      </c>
      <c r="AF449" s="232">
        <v>0</v>
      </c>
      <c r="AG449" s="232">
        <v>0</v>
      </c>
      <c r="AH449" s="232">
        <v>0</v>
      </c>
      <c r="AI449" s="232">
        <v>41.2</v>
      </c>
      <c r="AJ449" s="232">
        <v>0</v>
      </c>
      <c r="AK449" s="232">
        <v>0</v>
      </c>
      <c r="AL449" s="232">
        <v>0</v>
      </c>
      <c r="AM449" s="232">
        <v>0</v>
      </c>
      <c r="AN449" s="233" t="s">
        <v>754</v>
      </c>
      <c r="AO449" s="223">
        <f t="shared" si="275"/>
        <v>34.9</v>
      </c>
      <c r="AP449" s="223">
        <f t="shared" si="275"/>
        <v>0</v>
      </c>
      <c r="AQ449" s="223">
        <f t="shared" si="275"/>
        <v>0</v>
      </c>
      <c r="AR449" s="223">
        <f t="shared" si="274"/>
        <v>0</v>
      </c>
      <c r="AS449" s="223">
        <f t="shared" si="274"/>
        <v>0</v>
      </c>
      <c r="AT449" s="223">
        <f t="shared" si="274"/>
        <v>0</v>
      </c>
      <c r="AU449" s="223">
        <f t="shared" si="276"/>
        <v>0</v>
      </c>
      <c r="AV449" s="223">
        <f t="shared" si="276"/>
        <v>0</v>
      </c>
      <c r="AW449" s="223">
        <f t="shared" si="276"/>
        <v>0</v>
      </c>
      <c r="AX449" s="223">
        <f t="shared" si="276"/>
        <v>0</v>
      </c>
      <c r="AY449" s="223">
        <f t="shared" si="276"/>
        <v>0</v>
      </c>
      <c r="AZ449" s="242"/>
      <c r="BA449" s="244">
        <f t="shared" si="239"/>
        <v>0.70027096406273748</v>
      </c>
      <c r="BB449" s="244">
        <f t="shared" si="240"/>
        <v>5.3558008723727539E-3</v>
      </c>
      <c r="BC449" s="244">
        <f t="shared" si="241"/>
        <v>0</v>
      </c>
      <c r="BD449" s="244">
        <f t="shared" si="242"/>
        <v>0</v>
      </c>
      <c r="BE449" s="244">
        <f t="shared" si="243"/>
        <v>0</v>
      </c>
      <c r="BF449" s="244">
        <f t="shared" si="244"/>
        <v>0</v>
      </c>
      <c r="BG449" s="244">
        <f t="shared" si="245"/>
        <v>8.1675963303684485E-2</v>
      </c>
      <c r="BH449" s="244">
        <f t="shared" si="246"/>
        <v>0.5516474898543936</v>
      </c>
      <c r="BI449" s="244">
        <f t="shared" si="247"/>
        <v>0</v>
      </c>
      <c r="BJ449" s="244">
        <f t="shared" si="248"/>
        <v>0</v>
      </c>
      <c r="BK449" s="244">
        <f t="shared" si="249"/>
        <v>0</v>
      </c>
      <c r="BL449" s="244">
        <f t="shared" si="250"/>
        <v>0</v>
      </c>
      <c r="BM449" s="244">
        <f t="shared" si="251"/>
        <v>0</v>
      </c>
      <c r="BN449" s="244">
        <f t="shared" si="252"/>
        <v>0.23297733794821476</v>
      </c>
      <c r="BO449" s="244">
        <f t="shared" si="253"/>
        <v>5.3558008723727539E-3</v>
      </c>
      <c r="BP449" s="244">
        <f t="shared" si="254"/>
        <v>0</v>
      </c>
      <c r="BQ449" s="244">
        <f t="shared" si="255"/>
        <v>0</v>
      </c>
      <c r="BR449" s="244">
        <f t="shared" si="256"/>
        <v>0</v>
      </c>
      <c r="BS449" s="244">
        <f t="shared" si="257"/>
        <v>0</v>
      </c>
      <c r="BT449" s="244">
        <f t="shared" si="258"/>
        <v>0.5516474898543936</v>
      </c>
      <c r="BU449" s="244">
        <f t="shared" si="259"/>
        <v>0</v>
      </c>
      <c r="BV449" s="244">
        <f t="shared" si="260"/>
        <v>0</v>
      </c>
      <c r="BW449" s="244">
        <f t="shared" si="261"/>
        <v>0</v>
      </c>
      <c r="BX449" s="244">
        <f t="shared" si="262"/>
        <v>0</v>
      </c>
      <c r="BY449" s="244"/>
      <c r="BZ449" s="244">
        <f t="shared" si="263"/>
        <v>0.46729362611452269</v>
      </c>
      <c r="CA449" s="244">
        <f t="shared" si="264"/>
        <v>0</v>
      </c>
      <c r="CB449" s="244">
        <f t="shared" si="265"/>
        <v>0</v>
      </c>
      <c r="CC449" s="244">
        <f t="shared" si="266"/>
        <v>0</v>
      </c>
      <c r="CD449" s="244">
        <f t="shared" si="267"/>
        <v>0</v>
      </c>
      <c r="CE449" s="244">
        <f t="shared" si="268"/>
        <v>0</v>
      </c>
      <c r="CF449" s="244">
        <f t="shared" si="269"/>
        <v>0</v>
      </c>
      <c r="CG449" s="244">
        <f t="shared" si="270"/>
        <v>0</v>
      </c>
      <c r="CH449" s="244">
        <f t="shared" si="271"/>
        <v>0</v>
      </c>
      <c r="CI449" s="244">
        <f t="shared" si="272"/>
        <v>0</v>
      </c>
      <c r="CJ449" s="244">
        <f t="shared" si="273"/>
        <v>0</v>
      </c>
    </row>
    <row r="450" spans="1:88" ht="60">
      <c r="A450" s="222" t="s">
        <v>3643</v>
      </c>
      <c r="B450" s="232">
        <v>85166</v>
      </c>
      <c r="C450" s="232" t="s">
        <v>2827</v>
      </c>
      <c r="D450" s="232"/>
      <c r="E450" s="232" t="s">
        <v>2828</v>
      </c>
      <c r="F450" s="232"/>
      <c r="G450" s="232">
        <v>1763</v>
      </c>
      <c r="H450" s="232" t="s">
        <v>2829</v>
      </c>
      <c r="I450" s="232" t="s">
        <v>119</v>
      </c>
      <c r="J450" s="232" t="s">
        <v>700</v>
      </c>
      <c r="K450" s="232" t="s">
        <v>2830</v>
      </c>
      <c r="L450" s="232" t="s">
        <v>2831</v>
      </c>
      <c r="M450" s="232">
        <v>2022</v>
      </c>
      <c r="N450" s="232">
        <v>2253224228</v>
      </c>
      <c r="O450" s="239">
        <f t="shared" ref="O450:O513" si="277">IF(ISNUMBER(MATCH(I450,I$613:I$638,0)), N450/INDEX(N$613:N$638, MATCH(I450,I$613:I$638,0)), "")</f>
        <v>0.92023385878832298</v>
      </c>
      <c r="P450" s="232">
        <v>65.84</v>
      </c>
      <c r="Q450" s="232">
        <v>3.49</v>
      </c>
      <c r="R450" s="232">
        <v>0.01</v>
      </c>
      <c r="S450" s="232">
        <v>0</v>
      </c>
      <c r="T450" s="232">
        <v>1.1499999999999999</v>
      </c>
      <c r="U450" s="232">
        <v>0</v>
      </c>
      <c r="V450" s="232">
        <v>6.1</v>
      </c>
      <c r="W450" s="232">
        <v>20.03</v>
      </c>
      <c r="X450" s="232">
        <v>0</v>
      </c>
      <c r="Y450" s="232">
        <v>2.23</v>
      </c>
      <c r="Z450" s="232">
        <v>0</v>
      </c>
      <c r="AA450" s="232">
        <v>1.1499999999999999</v>
      </c>
      <c r="AB450" s="232"/>
      <c r="AC450" s="232">
        <v>61.03</v>
      </c>
      <c r="AD450" s="232">
        <v>3.49</v>
      </c>
      <c r="AE450" s="232">
        <v>0.01</v>
      </c>
      <c r="AF450" s="232">
        <v>0</v>
      </c>
      <c r="AG450" s="232">
        <v>1.1499999999999999</v>
      </c>
      <c r="AH450" s="232">
        <v>0</v>
      </c>
      <c r="AI450" s="232">
        <v>20.03</v>
      </c>
      <c r="AJ450" s="232">
        <v>0</v>
      </c>
      <c r="AK450" s="232">
        <v>0</v>
      </c>
      <c r="AL450" s="232">
        <v>0</v>
      </c>
      <c r="AM450" s="232">
        <v>1.1499999999999999</v>
      </c>
      <c r="AN450" s="233"/>
      <c r="AO450" s="223">
        <f t="shared" si="275"/>
        <v>4.8100000000000023</v>
      </c>
      <c r="AP450" s="223">
        <f t="shared" si="275"/>
        <v>0</v>
      </c>
      <c r="AQ450" s="223">
        <f t="shared" si="275"/>
        <v>0</v>
      </c>
      <c r="AR450" s="223">
        <f t="shared" si="274"/>
        <v>0</v>
      </c>
      <c r="AS450" s="223">
        <f t="shared" si="274"/>
        <v>0</v>
      </c>
      <c r="AT450" s="223">
        <f t="shared" si="274"/>
        <v>0</v>
      </c>
      <c r="AU450" s="223">
        <f t="shared" si="276"/>
        <v>0</v>
      </c>
      <c r="AV450" s="223">
        <f t="shared" si="276"/>
        <v>0</v>
      </c>
      <c r="AW450" s="223">
        <f t="shared" si="276"/>
        <v>2.23</v>
      </c>
      <c r="AX450" s="223">
        <f t="shared" si="276"/>
        <v>0</v>
      </c>
      <c r="AY450" s="223">
        <f t="shared" si="276"/>
        <v>0</v>
      </c>
      <c r="AZ450" s="242"/>
      <c r="BA450" s="244">
        <f t="shared" si="239"/>
        <v>60.58819726262319</v>
      </c>
      <c r="BB450" s="244">
        <f t="shared" si="240"/>
        <v>3.2116161671712473</v>
      </c>
      <c r="BC450" s="244">
        <f t="shared" si="241"/>
        <v>9.2023385878832308E-3</v>
      </c>
      <c r="BD450" s="244">
        <f t="shared" si="242"/>
        <v>0</v>
      </c>
      <c r="BE450" s="244">
        <f t="shared" si="243"/>
        <v>1.0582689376065713</v>
      </c>
      <c r="BF450" s="244">
        <f t="shared" si="244"/>
        <v>0</v>
      </c>
      <c r="BG450" s="244">
        <f t="shared" si="245"/>
        <v>5.6134265386087696</v>
      </c>
      <c r="BH450" s="244">
        <f t="shared" si="246"/>
        <v>18.432284191530112</v>
      </c>
      <c r="BI450" s="244">
        <f t="shared" si="247"/>
        <v>0</v>
      </c>
      <c r="BJ450" s="244">
        <f t="shared" si="248"/>
        <v>2.0521215050979604</v>
      </c>
      <c r="BK450" s="244">
        <f t="shared" si="249"/>
        <v>0</v>
      </c>
      <c r="BL450" s="244">
        <f t="shared" si="250"/>
        <v>1.0582689376065713</v>
      </c>
      <c r="BM450" s="244">
        <f t="shared" si="251"/>
        <v>0</v>
      </c>
      <c r="BN450" s="244">
        <f t="shared" si="252"/>
        <v>56.161872401851355</v>
      </c>
      <c r="BO450" s="244">
        <f t="shared" si="253"/>
        <v>3.2116161671712473</v>
      </c>
      <c r="BP450" s="244">
        <f t="shared" si="254"/>
        <v>9.2023385878832308E-3</v>
      </c>
      <c r="BQ450" s="244">
        <f t="shared" si="255"/>
        <v>0</v>
      </c>
      <c r="BR450" s="244">
        <f t="shared" si="256"/>
        <v>1.0582689376065713</v>
      </c>
      <c r="BS450" s="244">
        <f t="shared" si="257"/>
        <v>0</v>
      </c>
      <c r="BT450" s="244">
        <f t="shared" si="258"/>
        <v>18.432284191530112</v>
      </c>
      <c r="BU450" s="244">
        <f t="shared" si="259"/>
        <v>0</v>
      </c>
      <c r="BV450" s="244">
        <f t="shared" si="260"/>
        <v>0</v>
      </c>
      <c r="BW450" s="244">
        <f t="shared" si="261"/>
        <v>0</v>
      </c>
      <c r="BX450" s="244">
        <f t="shared" si="262"/>
        <v>1.0582689376065713</v>
      </c>
      <c r="BY450" s="244"/>
      <c r="BZ450" s="244">
        <f t="shared" si="263"/>
        <v>4.4263248607718353</v>
      </c>
      <c r="CA450" s="244">
        <f t="shared" si="264"/>
        <v>0</v>
      </c>
      <c r="CB450" s="244">
        <f t="shared" si="265"/>
        <v>0</v>
      </c>
      <c r="CC450" s="244">
        <f t="shared" si="266"/>
        <v>0</v>
      </c>
      <c r="CD450" s="244">
        <f t="shared" si="267"/>
        <v>0</v>
      </c>
      <c r="CE450" s="244">
        <f t="shared" si="268"/>
        <v>0</v>
      </c>
      <c r="CF450" s="244">
        <f t="shared" si="269"/>
        <v>0</v>
      </c>
      <c r="CG450" s="244">
        <f t="shared" si="270"/>
        <v>0</v>
      </c>
      <c r="CH450" s="244">
        <f t="shared" si="271"/>
        <v>2.0521215050979604</v>
      </c>
      <c r="CI450" s="244">
        <f t="shared" si="272"/>
        <v>0</v>
      </c>
      <c r="CJ450" s="244">
        <f t="shared" si="273"/>
        <v>0</v>
      </c>
    </row>
    <row r="451" spans="1:88" ht="60">
      <c r="A451" s="222" t="s">
        <v>3643</v>
      </c>
      <c r="B451" s="232">
        <v>95039</v>
      </c>
      <c r="C451" s="232" t="s">
        <v>2832</v>
      </c>
      <c r="D451" s="232"/>
      <c r="E451" s="232" t="s">
        <v>2833</v>
      </c>
      <c r="F451" s="232" t="s">
        <v>2834</v>
      </c>
      <c r="G451" s="232">
        <v>1630</v>
      </c>
      <c r="H451" s="232" t="s">
        <v>2835</v>
      </c>
      <c r="I451" s="232" t="s">
        <v>119</v>
      </c>
      <c r="J451" s="232" t="s">
        <v>700</v>
      </c>
      <c r="K451" s="232" t="s">
        <v>2836</v>
      </c>
      <c r="L451" s="232" t="s">
        <v>2837</v>
      </c>
      <c r="M451" s="232">
        <v>2022</v>
      </c>
      <c r="N451" s="232">
        <v>135810138</v>
      </c>
      <c r="O451" s="239">
        <f t="shared" si="277"/>
        <v>5.5465890079322663E-2</v>
      </c>
      <c r="P451" s="232">
        <v>71.12</v>
      </c>
      <c r="Q451" s="232">
        <v>4.83</v>
      </c>
      <c r="R451" s="232">
        <v>0</v>
      </c>
      <c r="S451" s="232">
        <v>0</v>
      </c>
      <c r="T451" s="232">
        <v>0</v>
      </c>
      <c r="U451" s="232">
        <v>0</v>
      </c>
      <c r="V451" s="232">
        <v>6.1</v>
      </c>
      <c r="W451" s="232">
        <v>13.84</v>
      </c>
      <c r="X451" s="232">
        <v>0</v>
      </c>
      <c r="Y451" s="232">
        <v>4.1100000000000003</v>
      </c>
      <c r="Z451" s="232">
        <v>0</v>
      </c>
      <c r="AA451" s="232">
        <v>0</v>
      </c>
      <c r="AB451" s="232"/>
      <c r="AC451" s="232">
        <v>8.98</v>
      </c>
      <c r="AD451" s="232">
        <v>4.83</v>
      </c>
      <c r="AE451" s="232">
        <v>0</v>
      </c>
      <c r="AF451" s="232">
        <v>0</v>
      </c>
      <c r="AG451" s="232">
        <v>0</v>
      </c>
      <c r="AH451" s="232">
        <v>0</v>
      </c>
      <c r="AI451" s="232">
        <v>13.84</v>
      </c>
      <c r="AJ451" s="232">
        <v>0</v>
      </c>
      <c r="AK451" s="232">
        <v>4.1100000000000003</v>
      </c>
      <c r="AL451" s="232">
        <v>0</v>
      </c>
      <c r="AM451" s="232">
        <v>0</v>
      </c>
      <c r="AN451" s="233"/>
      <c r="AO451" s="223">
        <f t="shared" si="275"/>
        <v>62.14</v>
      </c>
      <c r="AP451" s="223">
        <f t="shared" si="275"/>
        <v>0</v>
      </c>
      <c r="AQ451" s="223">
        <f t="shared" si="275"/>
        <v>0</v>
      </c>
      <c r="AR451" s="223">
        <f t="shared" si="274"/>
        <v>0</v>
      </c>
      <c r="AS451" s="223">
        <f t="shared" si="274"/>
        <v>0</v>
      </c>
      <c r="AT451" s="223">
        <f t="shared" si="274"/>
        <v>0</v>
      </c>
      <c r="AU451" s="223">
        <f t="shared" si="276"/>
        <v>0</v>
      </c>
      <c r="AV451" s="223">
        <f t="shared" si="276"/>
        <v>0</v>
      </c>
      <c r="AW451" s="223">
        <f t="shared" si="276"/>
        <v>0</v>
      </c>
      <c r="AX451" s="223">
        <f t="shared" si="276"/>
        <v>0</v>
      </c>
      <c r="AY451" s="223">
        <f t="shared" si="276"/>
        <v>0</v>
      </c>
      <c r="AZ451" s="242"/>
      <c r="BA451" s="244">
        <f t="shared" ref="BA451:BA514" si="278">P451*$O451</f>
        <v>3.9447341024414282</v>
      </c>
      <c r="BB451" s="244">
        <f t="shared" ref="BB451:BB514" si="279">Q451*$O451</f>
        <v>0.26790024908312848</v>
      </c>
      <c r="BC451" s="244">
        <f t="shared" ref="BC451:BC514" si="280">R451*$O451</f>
        <v>0</v>
      </c>
      <c r="BD451" s="244">
        <f t="shared" ref="BD451:BD514" si="281">S451*$O451</f>
        <v>0</v>
      </c>
      <c r="BE451" s="244">
        <f t="shared" ref="BE451:BE514" si="282">T451*$O451</f>
        <v>0</v>
      </c>
      <c r="BF451" s="244">
        <f t="shared" ref="BF451:BF514" si="283">U451*$O451</f>
        <v>0</v>
      </c>
      <c r="BG451" s="244">
        <f t="shared" ref="BG451:BG514" si="284">V451*$O451</f>
        <v>0.33834192948386821</v>
      </c>
      <c r="BH451" s="244">
        <f t="shared" ref="BH451:BH514" si="285">W451*$O451</f>
        <v>0.76764791869782567</v>
      </c>
      <c r="BI451" s="244">
        <f t="shared" ref="BI451:BI514" si="286">X451*$O451</f>
        <v>0</v>
      </c>
      <c r="BJ451" s="244">
        <f t="shared" ref="BJ451:BJ514" si="287">Y451*$O451</f>
        <v>0.22796480822601617</v>
      </c>
      <c r="BK451" s="244">
        <f t="shared" ref="BK451:BK514" si="288">Z451*$O451</f>
        <v>0</v>
      </c>
      <c r="BL451" s="244">
        <f t="shared" ref="BL451:BL514" si="289">AA451*$O451</f>
        <v>0</v>
      </c>
      <c r="BM451" s="244">
        <f t="shared" ref="BM451:BM514" si="290">AB451*$O451</f>
        <v>0</v>
      </c>
      <c r="BN451" s="244">
        <f t="shared" ref="BN451:BN514" si="291">AC451*$O451</f>
        <v>0.49808369291231752</v>
      </c>
      <c r="BO451" s="244">
        <f t="shared" ref="BO451:BO514" si="292">AD451*$O451</f>
        <v>0.26790024908312848</v>
      </c>
      <c r="BP451" s="244">
        <f t="shared" ref="BP451:BP514" si="293">AE451*$O451</f>
        <v>0</v>
      </c>
      <c r="BQ451" s="244">
        <f t="shared" ref="BQ451:BQ514" si="294">AF451*$O451</f>
        <v>0</v>
      </c>
      <c r="BR451" s="244">
        <f t="shared" ref="BR451:BR514" si="295">AG451*$O451</f>
        <v>0</v>
      </c>
      <c r="BS451" s="244">
        <f t="shared" ref="BS451:BS514" si="296">AH451*$O451</f>
        <v>0</v>
      </c>
      <c r="BT451" s="244">
        <f t="shared" ref="BT451:BT514" si="297">AI451*$O451</f>
        <v>0.76764791869782567</v>
      </c>
      <c r="BU451" s="244">
        <f t="shared" ref="BU451:BU514" si="298">AJ451*$O451</f>
        <v>0</v>
      </c>
      <c r="BV451" s="244">
        <f t="shared" ref="BV451:BV514" si="299">AK451*$O451</f>
        <v>0.22796480822601617</v>
      </c>
      <c r="BW451" s="244">
        <f t="shared" ref="BW451:BW514" si="300">AL451*$O451</f>
        <v>0</v>
      </c>
      <c r="BX451" s="244">
        <f t="shared" ref="BX451:BX514" si="301">AM451*$O451</f>
        <v>0</v>
      </c>
      <c r="BY451" s="244"/>
      <c r="BZ451" s="244">
        <f t="shared" ref="BZ451:BZ514" si="302">AO451*$O451</f>
        <v>3.4466504095291102</v>
      </c>
      <c r="CA451" s="244">
        <f t="shared" ref="CA451:CA514" si="303">AP451*$O451</f>
        <v>0</v>
      </c>
      <c r="CB451" s="244">
        <f t="shared" ref="CB451:CB514" si="304">AQ451*$O451</f>
        <v>0</v>
      </c>
      <c r="CC451" s="244">
        <f t="shared" ref="CC451:CC514" si="305">AR451*$O451</f>
        <v>0</v>
      </c>
      <c r="CD451" s="244">
        <f t="shared" ref="CD451:CD514" si="306">AS451*$O451</f>
        <v>0</v>
      </c>
      <c r="CE451" s="244">
        <f t="shared" ref="CE451:CE514" si="307">AT451*$O451</f>
        <v>0</v>
      </c>
      <c r="CF451" s="244">
        <f t="shared" ref="CF451:CF514" si="308">AU451*$O451</f>
        <v>0</v>
      </c>
      <c r="CG451" s="244">
        <f t="shared" ref="CG451:CG514" si="309">AV451*$O451</f>
        <v>0</v>
      </c>
      <c r="CH451" s="244">
        <f t="shared" ref="CH451:CH514" si="310">AW451*$O451</f>
        <v>0</v>
      </c>
      <c r="CI451" s="244">
        <f t="shared" ref="CI451:CI514" si="311">AX451*$O451</f>
        <v>0</v>
      </c>
      <c r="CJ451" s="244">
        <f t="shared" ref="CJ451:CJ514" si="312">AY451*$O451</f>
        <v>0</v>
      </c>
    </row>
    <row r="452" spans="1:88" ht="60">
      <c r="A452" s="222" t="s">
        <v>3643</v>
      </c>
      <c r="B452" s="232">
        <v>95216</v>
      </c>
      <c r="C452" s="232" t="s">
        <v>2838</v>
      </c>
      <c r="D452" s="232"/>
      <c r="E452" s="232" t="s">
        <v>2839</v>
      </c>
      <c r="F452" s="232" t="s">
        <v>750</v>
      </c>
      <c r="G452" s="232">
        <v>4624</v>
      </c>
      <c r="H452" s="232" t="s">
        <v>2840</v>
      </c>
      <c r="I452" s="232" t="s">
        <v>699</v>
      </c>
      <c r="J452" s="232" t="s">
        <v>700</v>
      </c>
      <c r="K452" s="232" t="s">
        <v>2841</v>
      </c>
      <c r="L452" s="232" t="s">
        <v>2842</v>
      </c>
      <c r="M452" s="232">
        <v>2022</v>
      </c>
      <c r="N452" s="232">
        <v>8930551</v>
      </c>
      <c r="O452" s="239">
        <f t="shared" si="277"/>
        <v>8.7045792012501507E-3</v>
      </c>
      <c r="P452" s="232">
        <v>45.9</v>
      </c>
      <c r="Q452" s="232">
        <v>0</v>
      </c>
      <c r="R452" s="232">
        <v>0</v>
      </c>
      <c r="S452" s="232">
        <v>0</v>
      </c>
      <c r="T452" s="232">
        <v>0</v>
      </c>
      <c r="U452" s="232">
        <v>0</v>
      </c>
      <c r="V452" s="232">
        <v>6.1</v>
      </c>
      <c r="W452" s="232">
        <v>48</v>
      </c>
      <c r="X452" s="232">
        <v>0</v>
      </c>
      <c r="Y452" s="232">
        <v>0</v>
      </c>
      <c r="Z452" s="232">
        <v>0</v>
      </c>
      <c r="AA452" s="232">
        <v>0</v>
      </c>
      <c r="AB452" s="232"/>
      <c r="AC452" s="232">
        <v>45.9</v>
      </c>
      <c r="AD452" s="232">
        <v>0</v>
      </c>
      <c r="AE452" s="232">
        <v>0</v>
      </c>
      <c r="AF452" s="232">
        <v>0</v>
      </c>
      <c r="AG452" s="232">
        <v>0</v>
      </c>
      <c r="AH452" s="232">
        <v>0</v>
      </c>
      <c r="AI452" s="232">
        <v>48</v>
      </c>
      <c r="AJ452" s="232">
        <v>0</v>
      </c>
      <c r="AK452" s="232">
        <v>0</v>
      </c>
      <c r="AL452" s="232">
        <v>0</v>
      </c>
      <c r="AM452" s="232">
        <v>0</v>
      </c>
      <c r="AN452" s="233"/>
      <c r="AO452" s="223">
        <f t="shared" si="275"/>
        <v>0</v>
      </c>
      <c r="AP452" s="223">
        <f t="shared" si="275"/>
        <v>0</v>
      </c>
      <c r="AQ452" s="223">
        <f t="shared" si="275"/>
        <v>0</v>
      </c>
      <c r="AR452" s="223">
        <f t="shared" si="274"/>
        <v>0</v>
      </c>
      <c r="AS452" s="223">
        <f t="shared" si="274"/>
        <v>0</v>
      </c>
      <c r="AT452" s="223">
        <f t="shared" si="274"/>
        <v>0</v>
      </c>
      <c r="AU452" s="223">
        <f t="shared" si="276"/>
        <v>0</v>
      </c>
      <c r="AV452" s="223">
        <f t="shared" si="276"/>
        <v>0</v>
      </c>
      <c r="AW452" s="223">
        <f t="shared" si="276"/>
        <v>0</v>
      </c>
      <c r="AX452" s="223">
        <f t="shared" si="276"/>
        <v>0</v>
      </c>
      <c r="AY452" s="223">
        <f t="shared" si="276"/>
        <v>0</v>
      </c>
      <c r="AZ452" s="242"/>
      <c r="BA452" s="244">
        <f t="shared" si="278"/>
        <v>0.39954018533738189</v>
      </c>
      <c r="BB452" s="244">
        <f t="shared" si="279"/>
        <v>0</v>
      </c>
      <c r="BC452" s="244">
        <f t="shared" si="280"/>
        <v>0</v>
      </c>
      <c r="BD452" s="244">
        <f t="shared" si="281"/>
        <v>0</v>
      </c>
      <c r="BE452" s="244">
        <f t="shared" si="282"/>
        <v>0</v>
      </c>
      <c r="BF452" s="244">
        <f t="shared" si="283"/>
        <v>0</v>
      </c>
      <c r="BG452" s="244">
        <f t="shared" si="284"/>
        <v>5.3097933127625917E-2</v>
      </c>
      <c r="BH452" s="244">
        <f t="shared" si="285"/>
        <v>0.41781980166000721</v>
      </c>
      <c r="BI452" s="244">
        <f t="shared" si="286"/>
        <v>0</v>
      </c>
      <c r="BJ452" s="244">
        <f t="shared" si="287"/>
        <v>0</v>
      </c>
      <c r="BK452" s="244">
        <f t="shared" si="288"/>
        <v>0</v>
      </c>
      <c r="BL452" s="244">
        <f t="shared" si="289"/>
        <v>0</v>
      </c>
      <c r="BM452" s="244">
        <f t="shared" si="290"/>
        <v>0</v>
      </c>
      <c r="BN452" s="244">
        <f t="shared" si="291"/>
        <v>0.39954018533738189</v>
      </c>
      <c r="BO452" s="244">
        <f t="shared" si="292"/>
        <v>0</v>
      </c>
      <c r="BP452" s="244">
        <f t="shared" si="293"/>
        <v>0</v>
      </c>
      <c r="BQ452" s="244">
        <f t="shared" si="294"/>
        <v>0</v>
      </c>
      <c r="BR452" s="244">
        <f t="shared" si="295"/>
        <v>0</v>
      </c>
      <c r="BS452" s="244">
        <f t="shared" si="296"/>
        <v>0</v>
      </c>
      <c r="BT452" s="244">
        <f t="shared" si="297"/>
        <v>0.41781980166000721</v>
      </c>
      <c r="BU452" s="244">
        <f t="shared" si="298"/>
        <v>0</v>
      </c>
      <c r="BV452" s="244">
        <f t="shared" si="299"/>
        <v>0</v>
      </c>
      <c r="BW452" s="244">
        <f t="shared" si="300"/>
        <v>0</v>
      </c>
      <c r="BX452" s="244">
        <f t="shared" si="301"/>
        <v>0</v>
      </c>
      <c r="BY452" s="244"/>
      <c r="BZ452" s="244">
        <f t="shared" si="302"/>
        <v>0</v>
      </c>
      <c r="CA452" s="244">
        <f t="shared" si="303"/>
        <v>0</v>
      </c>
      <c r="CB452" s="244">
        <f t="shared" si="304"/>
        <v>0</v>
      </c>
      <c r="CC452" s="244">
        <f t="shared" si="305"/>
        <v>0</v>
      </c>
      <c r="CD452" s="244">
        <f t="shared" si="306"/>
        <v>0</v>
      </c>
      <c r="CE452" s="244">
        <f t="shared" si="307"/>
        <v>0</v>
      </c>
      <c r="CF452" s="244">
        <f t="shared" si="308"/>
        <v>0</v>
      </c>
      <c r="CG452" s="244">
        <f t="shared" si="309"/>
        <v>0</v>
      </c>
      <c r="CH452" s="244">
        <f t="shared" si="310"/>
        <v>0</v>
      </c>
      <c r="CI452" s="244">
        <f t="shared" si="311"/>
        <v>0</v>
      </c>
      <c r="CJ452" s="244">
        <f t="shared" si="312"/>
        <v>0</v>
      </c>
    </row>
    <row r="453" spans="1:88" ht="75">
      <c r="A453" s="222" t="s">
        <v>3643</v>
      </c>
      <c r="B453" s="232">
        <v>101694</v>
      </c>
      <c r="C453" s="232" t="s">
        <v>2843</v>
      </c>
      <c r="D453" s="232"/>
      <c r="E453" s="232" t="s">
        <v>2844</v>
      </c>
      <c r="F453" s="232"/>
      <c r="G453" s="232">
        <v>9105</v>
      </c>
      <c r="H453" s="232" t="s">
        <v>2845</v>
      </c>
      <c r="I453" s="232" t="s">
        <v>1172</v>
      </c>
      <c r="J453" s="232" t="s">
        <v>700</v>
      </c>
      <c r="K453" s="232" t="s">
        <v>2846</v>
      </c>
      <c r="L453" s="232"/>
      <c r="M453" s="232">
        <v>2022</v>
      </c>
      <c r="N453" s="232">
        <v>2350549</v>
      </c>
      <c r="O453" s="239">
        <f t="shared" si="277"/>
        <v>3.9232888095097139E-2</v>
      </c>
      <c r="P453" s="232">
        <v>41.38</v>
      </c>
      <c r="Q453" s="232">
        <v>3.92</v>
      </c>
      <c r="R453" s="232">
        <v>0</v>
      </c>
      <c r="S453" s="232">
        <v>0</v>
      </c>
      <c r="T453" s="232">
        <v>0</v>
      </c>
      <c r="U453" s="232">
        <v>0</v>
      </c>
      <c r="V453" s="232">
        <v>6.1</v>
      </c>
      <c r="W453" s="232">
        <v>48.6</v>
      </c>
      <c r="X453" s="232">
        <v>0</v>
      </c>
      <c r="Y453" s="232">
        <v>0</v>
      </c>
      <c r="Z453" s="232">
        <v>0</v>
      </c>
      <c r="AA453" s="232">
        <v>0</v>
      </c>
      <c r="AB453" s="232"/>
      <c r="AC453" s="232">
        <v>41.38</v>
      </c>
      <c r="AD453" s="232">
        <v>3.92</v>
      </c>
      <c r="AE453" s="232">
        <v>0</v>
      </c>
      <c r="AF453" s="232">
        <v>0</v>
      </c>
      <c r="AG453" s="232">
        <v>0</v>
      </c>
      <c r="AH453" s="232">
        <v>0</v>
      </c>
      <c r="AI453" s="232">
        <v>48.6</v>
      </c>
      <c r="AJ453" s="232">
        <v>0</v>
      </c>
      <c r="AK453" s="232">
        <v>0</v>
      </c>
      <c r="AL453" s="232">
        <v>0</v>
      </c>
      <c r="AM453" s="232">
        <v>0</v>
      </c>
      <c r="AN453" s="233"/>
      <c r="AO453" s="223">
        <f t="shared" si="275"/>
        <v>0</v>
      </c>
      <c r="AP453" s="223">
        <f t="shared" si="275"/>
        <v>0</v>
      </c>
      <c r="AQ453" s="223">
        <f t="shared" si="275"/>
        <v>0</v>
      </c>
      <c r="AR453" s="223">
        <f t="shared" si="274"/>
        <v>0</v>
      </c>
      <c r="AS453" s="223">
        <f t="shared" si="274"/>
        <v>0</v>
      </c>
      <c r="AT453" s="223">
        <f t="shared" si="274"/>
        <v>0</v>
      </c>
      <c r="AU453" s="223">
        <f t="shared" si="276"/>
        <v>0</v>
      </c>
      <c r="AV453" s="223">
        <f t="shared" si="276"/>
        <v>0</v>
      </c>
      <c r="AW453" s="223">
        <f t="shared" si="276"/>
        <v>0</v>
      </c>
      <c r="AX453" s="223">
        <f t="shared" si="276"/>
        <v>0</v>
      </c>
      <c r="AY453" s="223">
        <f t="shared" si="276"/>
        <v>0</v>
      </c>
      <c r="AZ453" s="242"/>
      <c r="BA453" s="244">
        <f t="shared" si="278"/>
        <v>1.6234569093751197</v>
      </c>
      <c r="BB453" s="244">
        <f t="shared" si="279"/>
        <v>0.15379292133278077</v>
      </c>
      <c r="BC453" s="244">
        <f t="shared" si="280"/>
        <v>0</v>
      </c>
      <c r="BD453" s="244">
        <f t="shared" si="281"/>
        <v>0</v>
      </c>
      <c r="BE453" s="244">
        <f t="shared" si="282"/>
        <v>0</v>
      </c>
      <c r="BF453" s="244">
        <f t="shared" si="283"/>
        <v>0</v>
      </c>
      <c r="BG453" s="244">
        <f t="shared" si="284"/>
        <v>0.23932061738009253</v>
      </c>
      <c r="BH453" s="244">
        <f t="shared" si="285"/>
        <v>1.9067183614217209</v>
      </c>
      <c r="BI453" s="244">
        <f t="shared" si="286"/>
        <v>0</v>
      </c>
      <c r="BJ453" s="244">
        <f t="shared" si="287"/>
        <v>0</v>
      </c>
      <c r="BK453" s="244">
        <f t="shared" si="288"/>
        <v>0</v>
      </c>
      <c r="BL453" s="244">
        <f t="shared" si="289"/>
        <v>0</v>
      </c>
      <c r="BM453" s="244">
        <f t="shared" si="290"/>
        <v>0</v>
      </c>
      <c r="BN453" s="244">
        <f t="shared" si="291"/>
        <v>1.6234569093751197</v>
      </c>
      <c r="BO453" s="244">
        <f t="shared" si="292"/>
        <v>0.15379292133278077</v>
      </c>
      <c r="BP453" s="244">
        <f t="shared" si="293"/>
        <v>0</v>
      </c>
      <c r="BQ453" s="244">
        <f t="shared" si="294"/>
        <v>0</v>
      </c>
      <c r="BR453" s="244">
        <f t="shared" si="295"/>
        <v>0</v>
      </c>
      <c r="BS453" s="244">
        <f t="shared" si="296"/>
        <v>0</v>
      </c>
      <c r="BT453" s="244">
        <f t="shared" si="297"/>
        <v>1.9067183614217209</v>
      </c>
      <c r="BU453" s="244">
        <f t="shared" si="298"/>
        <v>0</v>
      </c>
      <c r="BV453" s="244">
        <f t="shared" si="299"/>
        <v>0</v>
      </c>
      <c r="BW453" s="244">
        <f t="shared" si="300"/>
        <v>0</v>
      </c>
      <c r="BX453" s="244">
        <f t="shared" si="301"/>
        <v>0</v>
      </c>
      <c r="BY453" s="244"/>
      <c r="BZ453" s="244">
        <f t="shared" si="302"/>
        <v>0</v>
      </c>
      <c r="CA453" s="244">
        <f t="shared" si="303"/>
        <v>0</v>
      </c>
      <c r="CB453" s="244">
        <f t="shared" si="304"/>
        <v>0</v>
      </c>
      <c r="CC453" s="244">
        <f t="shared" si="305"/>
        <v>0</v>
      </c>
      <c r="CD453" s="244">
        <f t="shared" si="306"/>
        <v>0</v>
      </c>
      <c r="CE453" s="244">
        <f t="shared" si="307"/>
        <v>0</v>
      </c>
      <c r="CF453" s="244">
        <f t="shared" si="308"/>
        <v>0</v>
      </c>
      <c r="CG453" s="244">
        <f t="shared" si="309"/>
        <v>0</v>
      </c>
      <c r="CH453" s="244">
        <f t="shared" si="310"/>
        <v>0</v>
      </c>
      <c r="CI453" s="244">
        <f t="shared" si="311"/>
        <v>0</v>
      </c>
      <c r="CJ453" s="244">
        <f t="shared" si="312"/>
        <v>0</v>
      </c>
    </row>
    <row r="454" spans="1:88" ht="60">
      <c r="A454" s="222" t="s">
        <v>3643</v>
      </c>
      <c r="B454" s="232">
        <v>93790</v>
      </c>
      <c r="C454" s="232" t="s">
        <v>2847</v>
      </c>
      <c r="D454" s="232"/>
      <c r="E454" s="232" t="s">
        <v>2848</v>
      </c>
      <c r="F454" s="232"/>
      <c r="G454" s="232">
        <v>4901</v>
      </c>
      <c r="H454" s="232" t="s">
        <v>2849</v>
      </c>
      <c r="I454" s="232" t="s">
        <v>117</v>
      </c>
      <c r="J454" s="232" t="s">
        <v>700</v>
      </c>
      <c r="K454" s="232" t="s">
        <v>2850</v>
      </c>
      <c r="L454" s="232" t="s">
        <v>2851</v>
      </c>
      <c r="M454" s="232">
        <v>2022</v>
      </c>
      <c r="N454" s="232">
        <v>89720959</v>
      </c>
      <c r="O454" s="239">
        <f t="shared" si="277"/>
        <v>1.2610777776543857E-2</v>
      </c>
      <c r="P454" s="232">
        <v>72.8</v>
      </c>
      <c r="Q454" s="232">
        <v>2.2000000000000002</v>
      </c>
      <c r="R454" s="232">
        <v>0</v>
      </c>
      <c r="S454" s="232">
        <v>0</v>
      </c>
      <c r="T454" s="232">
        <v>0</v>
      </c>
      <c r="U454" s="232">
        <v>0</v>
      </c>
      <c r="V454" s="232">
        <v>6.1</v>
      </c>
      <c r="W454" s="232">
        <v>18.899999999999999</v>
      </c>
      <c r="X454" s="232">
        <v>0</v>
      </c>
      <c r="Y454" s="232">
        <v>0</v>
      </c>
      <c r="Z454" s="232">
        <v>0</v>
      </c>
      <c r="AA454" s="232">
        <v>0</v>
      </c>
      <c r="AB454" s="232"/>
      <c r="AC454" s="232">
        <v>70</v>
      </c>
      <c r="AD454" s="232">
        <v>2.2000000000000002</v>
      </c>
      <c r="AE454" s="232">
        <v>0</v>
      </c>
      <c r="AF454" s="232">
        <v>0</v>
      </c>
      <c r="AG454" s="232">
        <v>0</v>
      </c>
      <c r="AH454" s="232">
        <v>0</v>
      </c>
      <c r="AI454" s="232">
        <v>18.899999999999999</v>
      </c>
      <c r="AJ454" s="232">
        <v>0</v>
      </c>
      <c r="AK454" s="232">
        <v>0</v>
      </c>
      <c r="AL454" s="232">
        <v>0</v>
      </c>
      <c r="AM454" s="232">
        <v>0</v>
      </c>
      <c r="AN454" s="233"/>
      <c r="AO454" s="223">
        <f t="shared" si="275"/>
        <v>2.7999999999999972</v>
      </c>
      <c r="AP454" s="223">
        <f t="shared" si="275"/>
        <v>0</v>
      </c>
      <c r="AQ454" s="223">
        <f t="shared" si="275"/>
        <v>0</v>
      </c>
      <c r="AR454" s="223">
        <f t="shared" si="274"/>
        <v>0</v>
      </c>
      <c r="AS454" s="223">
        <f t="shared" si="274"/>
        <v>0</v>
      </c>
      <c r="AT454" s="223">
        <f t="shared" si="274"/>
        <v>0</v>
      </c>
      <c r="AU454" s="223">
        <f t="shared" si="276"/>
        <v>0</v>
      </c>
      <c r="AV454" s="223">
        <f t="shared" si="276"/>
        <v>0</v>
      </c>
      <c r="AW454" s="223">
        <f t="shared" si="276"/>
        <v>0</v>
      </c>
      <c r="AX454" s="223">
        <f t="shared" si="276"/>
        <v>0</v>
      </c>
      <c r="AY454" s="223">
        <f t="shared" si="276"/>
        <v>0</v>
      </c>
      <c r="AZ454" s="242"/>
      <c r="BA454" s="244">
        <f t="shared" si="278"/>
        <v>0.91806462213239282</v>
      </c>
      <c r="BB454" s="244">
        <f t="shared" si="279"/>
        <v>2.7743711108396487E-2</v>
      </c>
      <c r="BC454" s="244">
        <f t="shared" si="280"/>
        <v>0</v>
      </c>
      <c r="BD454" s="244">
        <f t="shared" si="281"/>
        <v>0</v>
      </c>
      <c r="BE454" s="244">
        <f t="shared" si="282"/>
        <v>0</v>
      </c>
      <c r="BF454" s="244">
        <f t="shared" si="283"/>
        <v>0</v>
      </c>
      <c r="BG454" s="244">
        <f t="shared" si="284"/>
        <v>7.692574443691752E-2</v>
      </c>
      <c r="BH454" s="244">
        <f t="shared" si="285"/>
        <v>0.23834369997667887</v>
      </c>
      <c r="BI454" s="244">
        <f t="shared" si="286"/>
        <v>0</v>
      </c>
      <c r="BJ454" s="244">
        <f t="shared" si="287"/>
        <v>0</v>
      </c>
      <c r="BK454" s="244">
        <f t="shared" si="288"/>
        <v>0</v>
      </c>
      <c r="BL454" s="244">
        <f t="shared" si="289"/>
        <v>0</v>
      </c>
      <c r="BM454" s="244">
        <f t="shared" si="290"/>
        <v>0</v>
      </c>
      <c r="BN454" s="244">
        <f t="shared" si="291"/>
        <v>0.88275444435807005</v>
      </c>
      <c r="BO454" s="244">
        <f t="shared" si="292"/>
        <v>2.7743711108396487E-2</v>
      </c>
      <c r="BP454" s="244">
        <f t="shared" si="293"/>
        <v>0</v>
      </c>
      <c r="BQ454" s="244">
        <f t="shared" si="294"/>
        <v>0</v>
      </c>
      <c r="BR454" s="244">
        <f t="shared" si="295"/>
        <v>0</v>
      </c>
      <c r="BS454" s="244">
        <f t="shared" si="296"/>
        <v>0</v>
      </c>
      <c r="BT454" s="244">
        <f t="shared" si="297"/>
        <v>0.23834369997667887</v>
      </c>
      <c r="BU454" s="244">
        <f t="shared" si="298"/>
        <v>0</v>
      </c>
      <c r="BV454" s="244">
        <f t="shared" si="299"/>
        <v>0</v>
      </c>
      <c r="BW454" s="244">
        <f t="shared" si="300"/>
        <v>0</v>
      </c>
      <c r="BX454" s="244">
        <f t="shared" si="301"/>
        <v>0</v>
      </c>
      <c r="BY454" s="244"/>
      <c r="BZ454" s="244">
        <f t="shared" si="302"/>
        <v>3.5310177774322764E-2</v>
      </c>
      <c r="CA454" s="244">
        <f t="shared" si="303"/>
        <v>0</v>
      </c>
      <c r="CB454" s="244">
        <f t="shared" si="304"/>
        <v>0</v>
      </c>
      <c r="CC454" s="244">
        <f t="shared" si="305"/>
        <v>0</v>
      </c>
      <c r="CD454" s="244">
        <f t="shared" si="306"/>
        <v>0</v>
      </c>
      <c r="CE454" s="244">
        <f t="shared" si="307"/>
        <v>0</v>
      </c>
      <c r="CF454" s="244">
        <f t="shared" si="308"/>
        <v>0</v>
      </c>
      <c r="CG454" s="244">
        <f t="shared" si="309"/>
        <v>0</v>
      </c>
      <c r="CH454" s="244">
        <f t="shared" si="310"/>
        <v>0</v>
      </c>
      <c r="CI454" s="244">
        <f t="shared" si="311"/>
        <v>0</v>
      </c>
      <c r="CJ454" s="244">
        <f t="shared" si="312"/>
        <v>0</v>
      </c>
    </row>
    <row r="455" spans="1:88" ht="405">
      <c r="A455" s="222" t="s">
        <v>3643</v>
      </c>
      <c r="B455" s="232">
        <v>94834</v>
      </c>
      <c r="C455" s="232" t="s">
        <v>2852</v>
      </c>
      <c r="D455" s="232"/>
      <c r="E455" s="232" t="s">
        <v>1519</v>
      </c>
      <c r="F455" s="232"/>
      <c r="G455" s="232">
        <v>5200</v>
      </c>
      <c r="H455" s="232" t="s">
        <v>1520</v>
      </c>
      <c r="I455" s="232" t="s">
        <v>116</v>
      </c>
      <c r="J455" s="232" t="s">
        <v>700</v>
      </c>
      <c r="K455" s="232" t="s">
        <v>1521</v>
      </c>
      <c r="L455" s="232" t="s">
        <v>2853</v>
      </c>
      <c r="M455" s="232">
        <v>2022</v>
      </c>
      <c r="N455" s="232">
        <v>243597225</v>
      </c>
      <c r="O455" s="239">
        <f t="shared" si="277"/>
        <v>4.9393927727050223E-2</v>
      </c>
      <c r="P455" s="240">
        <v>46.6</v>
      </c>
      <c r="Q455" s="232">
        <v>1.1000000000000001</v>
      </c>
      <c r="R455" s="232">
        <v>5.4</v>
      </c>
      <c r="S455" s="232">
        <v>0</v>
      </c>
      <c r="T455" s="232">
        <v>0</v>
      </c>
      <c r="U455" s="232">
        <v>0</v>
      </c>
      <c r="V455" s="232">
        <v>6.1</v>
      </c>
      <c r="W455" s="232">
        <v>40.799999999999997</v>
      </c>
      <c r="X455" s="232">
        <v>0</v>
      </c>
      <c r="Y455" s="232">
        <v>0</v>
      </c>
      <c r="Z455" s="232">
        <v>0</v>
      </c>
      <c r="AA455" s="232">
        <v>0</v>
      </c>
      <c r="AB455" s="232"/>
      <c r="AC455" s="232">
        <v>39.4</v>
      </c>
      <c r="AD455" s="232">
        <v>1.1000000000000001</v>
      </c>
      <c r="AE455" s="232">
        <v>0</v>
      </c>
      <c r="AF455" s="232">
        <v>0</v>
      </c>
      <c r="AG455" s="232">
        <v>0</v>
      </c>
      <c r="AH455" s="232">
        <v>0</v>
      </c>
      <c r="AI455" s="232">
        <v>40.799999999999997</v>
      </c>
      <c r="AJ455" s="232">
        <v>0</v>
      </c>
      <c r="AK455" s="232">
        <v>0</v>
      </c>
      <c r="AL455" s="232">
        <v>0</v>
      </c>
      <c r="AM455" s="232">
        <v>0</v>
      </c>
      <c r="AN455" s="233" t="s">
        <v>2854</v>
      </c>
      <c r="AO455" s="223">
        <f t="shared" si="275"/>
        <v>7.2000000000000028</v>
      </c>
      <c r="AP455" s="223">
        <f t="shared" si="275"/>
        <v>0</v>
      </c>
      <c r="AQ455" s="223">
        <f t="shared" si="275"/>
        <v>5.4</v>
      </c>
      <c r="AR455" s="223">
        <f t="shared" si="274"/>
        <v>0</v>
      </c>
      <c r="AS455" s="223">
        <f t="shared" si="274"/>
        <v>0</v>
      </c>
      <c r="AT455" s="223">
        <f t="shared" si="274"/>
        <v>0</v>
      </c>
      <c r="AU455" s="223">
        <f t="shared" si="276"/>
        <v>0</v>
      </c>
      <c r="AV455" s="223">
        <f t="shared" si="276"/>
        <v>0</v>
      </c>
      <c r="AW455" s="223">
        <f t="shared" si="276"/>
        <v>0</v>
      </c>
      <c r="AX455" s="223">
        <f t="shared" si="276"/>
        <v>0</v>
      </c>
      <c r="AY455" s="223">
        <f t="shared" si="276"/>
        <v>0</v>
      </c>
      <c r="AZ455" s="242"/>
      <c r="BA455" s="244">
        <f t="shared" si="278"/>
        <v>2.3017570320805403</v>
      </c>
      <c r="BB455" s="244">
        <f t="shared" si="279"/>
        <v>5.4333320499755249E-2</v>
      </c>
      <c r="BC455" s="244">
        <f t="shared" si="280"/>
        <v>0.26672720972607122</v>
      </c>
      <c r="BD455" s="244">
        <f t="shared" si="281"/>
        <v>0</v>
      </c>
      <c r="BE455" s="244">
        <f t="shared" si="282"/>
        <v>0</v>
      </c>
      <c r="BF455" s="244">
        <f t="shared" si="283"/>
        <v>0</v>
      </c>
      <c r="BG455" s="244">
        <f t="shared" si="284"/>
        <v>0.30130295913500632</v>
      </c>
      <c r="BH455" s="244">
        <f t="shared" si="285"/>
        <v>2.015272251263649</v>
      </c>
      <c r="BI455" s="244">
        <f t="shared" si="286"/>
        <v>0</v>
      </c>
      <c r="BJ455" s="244">
        <f t="shared" si="287"/>
        <v>0</v>
      </c>
      <c r="BK455" s="244">
        <f t="shared" si="288"/>
        <v>0</v>
      </c>
      <c r="BL455" s="244">
        <f t="shared" si="289"/>
        <v>0</v>
      </c>
      <c r="BM455" s="244">
        <f t="shared" si="290"/>
        <v>0</v>
      </c>
      <c r="BN455" s="244">
        <f t="shared" si="291"/>
        <v>1.9461207524457786</v>
      </c>
      <c r="BO455" s="244">
        <f t="shared" si="292"/>
        <v>5.4333320499755249E-2</v>
      </c>
      <c r="BP455" s="244">
        <f t="shared" si="293"/>
        <v>0</v>
      </c>
      <c r="BQ455" s="244">
        <f t="shared" si="294"/>
        <v>0</v>
      </c>
      <c r="BR455" s="244">
        <f t="shared" si="295"/>
        <v>0</v>
      </c>
      <c r="BS455" s="244">
        <f t="shared" si="296"/>
        <v>0</v>
      </c>
      <c r="BT455" s="244">
        <f t="shared" si="297"/>
        <v>2.015272251263649</v>
      </c>
      <c r="BU455" s="244">
        <f t="shared" si="298"/>
        <v>0</v>
      </c>
      <c r="BV455" s="244">
        <f t="shared" si="299"/>
        <v>0</v>
      </c>
      <c r="BW455" s="244">
        <f t="shared" si="300"/>
        <v>0</v>
      </c>
      <c r="BX455" s="244">
        <f t="shared" si="301"/>
        <v>0</v>
      </c>
      <c r="BY455" s="244"/>
      <c r="BZ455" s="244">
        <f t="shared" si="302"/>
        <v>0.35563627963476174</v>
      </c>
      <c r="CA455" s="244">
        <f t="shared" si="303"/>
        <v>0</v>
      </c>
      <c r="CB455" s="244">
        <f t="shared" si="304"/>
        <v>0.26672720972607122</v>
      </c>
      <c r="CC455" s="244">
        <f t="shared" si="305"/>
        <v>0</v>
      </c>
      <c r="CD455" s="244">
        <f t="shared" si="306"/>
        <v>0</v>
      </c>
      <c r="CE455" s="244">
        <f t="shared" si="307"/>
        <v>0</v>
      </c>
      <c r="CF455" s="244">
        <f t="shared" si="308"/>
        <v>0</v>
      </c>
      <c r="CG455" s="244">
        <f t="shared" si="309"/>
        <v>0</v>
      </c>
      <c r="CH455" s="244">
        <f t="shared" si="310"/>
        <v>0</v>
      </c>
      <c r="CI455" s="244">
        <f t="shared" si="311"/>
        <v>0</v>
      </c>
      <c r="CJ455" s="244">
        <f t="shared" si="312"/>
        <v>0</v>
      </c>
    </row>
    <row r="456" spans="1:88" ht="60">
      <c r="A456" s="222" t="s">
        <v>3643</v>
      </c>
      <c r="B456" s="232">
        <v>98307</v>
      </c>
      <c r="C456" s="232" t="s">
        <v>2855</v>
      </c>
      <c r="D456" s="232"/>
      <c r="E456" s="232" t="s">
        <v>2856</v>
      </c>
      <c r="F456" s="232" t="s">
        <v>2857</v>
      </c>
      <c r="G456" s="232">
        <v>7004</v>
      </c>
      <c r="H456" s="232" t="s">
        <v>2858</v>
      </c>
      <c r="I456" s="232" t="s">
        <v>122</v>
      </c>
      <c r="J456" s="232" t="s">
        <v>700</v>
      </c>
      <c r="K456" s="232" t="s">
        <v>2859</v>
      </c>
      <c r="L456" s="232" t="s">
        <v>2860</v>
      </c>
      <c r="M456" s="232">
        <v>2022</v>
      </c>
      <c r="N456" s="232">
        <v>165101000</v>
      </c>
      <c r="O456" s="239">
        <f t="shared" si="277"/>
        <v>9.8557024891878259E-2</v>
      </c>
      <c r="P456" s="232">
        <v>80.599999999999994</v>
      </c>
      <c r="Q456" s="232">
        <v>1.17</v>
      </c>
      <c r="R456" s="232">
        <v>0</v>
      </c>
      <c r="S456" s="232">
        <v>0</v>
      </c>
      <c r="T456" s="232">
        <v>0</v>
      </c>
      <c r="U456" s="232">
        <v>0</v>
      </c>
      <c r="V456" s="232">
        <v>6.1</v>
      </c>
      <c r="W456" s="232">
        <v>12.13</v>
      </c>
      <c r="X456" s="232">
        <v>0</v>
      </c>
      <c r="Y456" s="232">
        <v>0</v>
      </c>
      <c r="Z456" s="232">
        <v>0</v>
      </c>
      <c r="AA456" s="232">
        <v>0</v>
      </c>
      <c r="AB456" s="232"/>
      <c r="AC456" s="232">
        <v>77.95</v>
      </c>
      <c r="AD456" s="232">
        <v>1.17</v>
      </c>
      <c r="AE456" s="232">
        <v>0</v>
      </c>
      <c r="AF456" s="232">
        <v>0</v>
      </c>
      <c r="AG456" s="232">
        <v>0</v>
      </c>
      <c r="AH456" s="232">
        <v>0</v>
      </c>
      <c r="AI456" s="232">
        <v>12.13</v>
      </c>
      <c r="AJ456" s="232">
        <v>0</v>
      </c>
      <c r="AK456" s="232">
        <v>0</v>
      </c>
      <c r="AL456" s="232">
        <v>0</v>
      </c>
      <c r="AM456" s="232">
        <v>0</v>
      </c>
      <c r="AN456" s="233"/>
      <c r="AO456" s="223">
        <f t="shared" si="275"/>
        <v>2.6499999999999915</v>
      </c>
      <c r="AP456" s="223">
        <f t="shared" si="275"/>
        <v>0</v>
      </c>
      <c r="AQ456" s="223">
        <f t="shared" si="275"/>
        <v>0</v>
      </c>
      <c r="AR456" s="223">
        <f t="shared" si="274"/>
        <v>0</v>
      </c>
      <c r="AS456" s="223">
        <f t="shared" si="274"/>
        <v>0</v>
      </c>
      <c r="AT456" s="223">
        <f t="shared" si="274"/>
        <v>0</v>
      </c>
      <c r="AU456" s="223">
        <f t="shared" si="276"/>
        <v>0</v>
      </c>
      <c r="AV456" s="223">
        <f t="shared" si="276"/>
        <v>0</v>
      </c>
      <c r="AW456" s="223">
        <f t="shared" si="276"/>
        <v>0</v>
      </c>
      <c r="AX456" s="223">
        <f t="shared" si="276"/>
        <v>0</v>
      </c>
      <c r="AY456" s="223">
        <f t="shared" si="276"/>
        <v>0</v>
      </c>
      <c r="AZ456" s="242"/>
      <c r="BA456" s="244">
        <f t="shared" si="278"/>
        <v>7.9436962062853871</v>
      </c>
      <c r="BB456" s="244">
        <f t="shared" si="279"/>
        <v>0.11531171912349755</v>
      </c>
      <c r="BC456" s="244">
        <f t="shared" si="280"/>
        <v>0</v>
      </c>
      <c r="BD456" s="244">
        <f t="shared" si="281"/>
        <v>0</v>
      </c>
      <c r="BE456" s="244">
        <f t="shared" si="282"/>
        <v>0</v>
      </c>
      <c r="BF456" s="244">
        <f t="shared" si="283"/>
        <v>0</v>
      </c>
      <c r="BG456" s="244">
        <f t="shared" si="284"/>
        <v>0.60119785184045738</v>
      </c>
      <c r="BH456" s="244">
        <f t="shared" si="285"/>
        <v>1.1954967119384834</v>
      </c>
      <c r="BI456" s="244">
        <f t="shared" si="286"/>
        <v>0</v>
      </c>
      <c r="BJ456" s="244">
        <f t="shared" si="287"/>
        <v>0</v>
      </c>
      <c r="BK456" s="244">
        <f t="shared" si="288"/>
        <v>0</v>
      </c>
      <c r="BL456" s="244">
        <f t="shared" si="289"/>
        <v>0</v>
      </c>
      <c r="BM456" s="244">
        <f t="shared" si="290"/>
        <v>0</v>
      </c>
      <c r="BN456" s="244">
        <f t="shared" si="291"/>
        <v>7.6825200903219102</v>
      </c>
      <c r="BO456" s="244">
        <f t="shared" si="292"/>
        <v>0.11531171912349755</v>
      </c>
      <c r="BP456" s="244">
        <f t="shared" si="293"/>
        <v>0</v>
      </c>
      <c r="BQ456" s="244">
        <f t="shared" si="294"/>
        <v>0</v>
      </c>
      <c r="BR456" s="244">
        <f t="shared" si="295"/>
        <v>0</v>
      </c>
      <c r="BS456" s="244">
        <f t="shared" si="296"/>
        <v>0</v>
      </c>
      <c r="BT456" s="244">
        <f t="shared" si="297"/>
        <v>1.1954967119384834</v>
      </c>
      <c r="BU456" s="244">
        <f t="shared" si="298"/>
        <v>0</v>
      </c>
      <c r="BV456" s="244">
        <f t="shared" si="299"/>
        <v>0</v>
      </c>
      <c r="BW456" s="244">
        <f t="shared" si="300"/>
        <v>0</v>
      </c>
      <c r="BX456" s="244">
        <f t="shared" si="301"/>
        <v>0</v>
      </c>
      <c r="BY456" s="244"/>
      <c r="BZ456" s="244">
        <f t="shared" si="302"/>
        <v>0.26117611596347656</v>
      </c>
      <c r="CA456" s="244">
        <f t="shared" si="303"/>
        <v>0</v>
      </c>
      <c r="CB456" s="244">
        <f t="shared" si="304"/>
        <v>0</v>
      </c>
      <c r="CC456" s="244">
        <f t="shared" si="305"/>
        <v>0</v>
      </c>
      <c r="CD456" s="244">
        <f t="shared" si="306"/>
        <v>0</v>
      </c>
      <c r="CE456" s="244">
        <f t="shared" si="307"/>
        <v>0</v>
      </c>
      <c r="CF456" s="244">
        <f t="shared" si="308"/>
        <v>0</v>
      </c>
      <c r="CG456" s="244">
        <f t="shared" si="309"/>
        <v>0</v>
      </c>
      <c r="CH456" s="244">
        <f t="shared" si="310"/>
        <v>0</v>
      </c>
      <c r="CI456" s="244">
        <f t="shared" si="311"/>
        <v>0</v>
      </c>
      <c r="CJ456" s="244">
        <f t="shared" si="312"/>
        <v>0</v>
      </c>
    </row>
    <row r="457" spans="1:88" ht="409.5">
      <c r="A457" s="222" t="s">
        <v>3643</v>
      </c>
      <c r="B457" s="232">
        <v>100160</v>
      </c>
      <c r="C457" s="232" t="s">
        <v>2861</v>
      </c>
      <c r="D457" s="232"/>
      <c r="E457" s="232" t="s">
        <v>2862</v>
      </c>
      <c r="F457" s="232"/>
      <c r="G457" s="232">
        <v>5610</v>
      </c>
      <c r="H457" s="232" t="s">
        <v>2863</v>
      </c>
      <c r="I457" s="232" t="s">
        <v>116</v>
      </c>
      <c r="J457" s="232" t="s">
        <v>700</v>
      </c>
      <c r="K457" s="232" t="s">
        <v>2864</v>
      </c>
      <c r="L457" s="232" t="s">
        <v>2865</v>
      </c>
      <c r="M457" s="232">
        <v>2022</v>
      </c>
      <c r="N457" s="232">
        <v>61001461</v>
      </c>
      <c r="O457" s="239">
        <f t="shared" si="277"/>
        <v>1.2369195732334278E-2</v>
      </c>
      <c r="P457" s="240">
        <v>9.9600000000000009</v>
      </c>
      <c r="Q457" s="232">
        <v>5.59</v>
      </c>
      <c r="R457" s="232">
        <v>5.6</v>
      </c>
      <c r="S457" s="232">
        <v>0</v>
      </c>
      <c r="T457" s="232">
        <v>0</v>
      </c>
      <c r="U457" s="232">
        <v>0</v>
      </c>
      <c r="V457" s="232">
        <v>6.1</v>
      </c>
      <c r="W457" s="232">
        <v>72.75</v>
      </c>
      <c r="X457" s="232">
        <v>0</v>
      </c>
      <c r="Y457" s="232">
        <v>0</v>
      </c>
      <c r="Z457" s="232">
        <v>0</v>
      </c>
      <c r="AA457" s="232">
        <v>0</v>
      </c>
      <c r="AB457" s="232"/>
      <c r="AC457" s="232">
        <v>7.66</v>
      </c>
      <c r="AD457" s="232">
        <v>5.59</v>
      </c>
      <c r="AE457" s="232">
        <v>5.6</v>
      </c>
      <c r="AF457" s="232">
        <v>0</v>
      </c>
      <c r="AG457" s="232">
        <v>0</v>
      </c>
      <c r="AH457" s="232">
        <v>0</v>
      </c>
      <c r="AI457" s="232">
        <v>72.75</v>
      </c>
      <c r="AJ457" s="232">
        <v>0</v>
      </c>
      <c r="AK457" s="232">
        <v>0</v>
      </c>
      <c r="AL457" s="232">
        <v>0</v>
      </c>
      <c r="AM457" s="232">
        <v>0</v>
      </c>
      <c r="AN457" s="233" t="s">
        <v>2866</v>
      </c>
      <c r="AO457" s="223">
        <f t="shared" si="275"/>
        <v>2.3000000000000007</v>
      </c>
      <c r="AP457" s="223">
        <f t="shared" si="275"/>
        <v>0</v>
      </c>
      <c r="AQ457" s="223">
        <f t="shared" si="275"/>
        <v>0</v>
      </c>
      <c r="AR457" s="223">
        <f t="shared" si="274"/>
        <v>0</v>
      </c>
      <c r="AS457" s="223">
        <f t="shared" si="274"/>
        <v>0</v>
      </c>
      <c r="AT457" s="223">
        <f t="shared" si="274"/>
        <v>0</v>
      </c>
      <c r="AU457" s="223">
        <f t="shared" si="276"/>
        <v>0</v>
      </c>
      <c r="AV457" s="223">
        <f t="shared" si="276"/>
        <v>0</v>
      </c>
      <c r="AW457" s="223">
        <f t="shared" si="276"/>
        <v>0</v>
      </c>
      <c r="AX457" s="223">
        <f t="shared" si="276"/>
        <v>0</v>
      </c>
      <c r="AY457" s="223">
        <f t="shared" si="276"/>
        <v>0</v>
      </c>
      <c r="AZ457" s="242"/>
      <c r="BA457" s="244">
        <f t="shared" si="278"/>
        <v>0.12319718949404941</v>
      </c>
      <c r="BB457" s="244">
        <f t="shared" si="279"/>
        <v>6.9143804143748613E-2</v>
      </c>
      <c r="BC457" s="244">
        <f t="shared" si="280"/>
        <v>6.9267496101071954E-2</v>
      </c>
      <c r="BD457" s="244">
        <f t="shared" si="281"/>
        <v>0</v>
      </c>
      <c r="BE457" s="244">
        <f t="shared" si="282"/>
        <v>0</v>
      </c>
      <c r="BF457" s="244">
        <f t="shared" si="283"/>
        <v>0</v>
      </c>
      <c r="BG457" s="244">
        <f t="shared" si="284"/>
        <v>7.5452093967239092E-2</v>
      </c>
      <c r="BH457" s="244">
        <f t="shared" si="285"/>
        <v>0.89985898952731869</v>
      </c>
      <c r="BI457" s="244">
        <f t="shared" si="286"/>
        <v>0</v>
      </c>
      <c r="BJ457" s="244">
        <f t="shared" si="287"/>
        <v>0</v>
      </c>
      <c r="BK457" s="244">
        <f t="shared" si="288"/>
        <v>0</v>
      </c>
      <c r="BL457" s="244">
        <f t="shared" si="289"/>
        <v>0</v>
      </c>
      <c r="BM457" s="244">
        <f t="shared" si="290"/>
        <v>0</v>
      </c>
      <c r="BN457" s="244">
        <f t="shared" si="291"/>
        <v>9.4748039309680565E-2</v>
      </c>
      <c r="BO457" s="244">
        <f t="shared" si="292"/>
        <v>6.9143804143748613E-2</v>
      </c>
      <c r="BP457" s="244">
        <f t="shared" si="293"/>
        <v>6.9267496101071954E-2</v>
      </c>
      <c r="BQ457" s="244">
        <f t="shared" si="294"/>
        <v>0</v>
      </c>
      <c r="BR457" s="244">
        <f t="shared" si="295"/>
        <v>0</v>
      </c>
      <c r="BS457" s="244">
        <f t="shared" si="296"/>
        <v>0</v>
      </c>
      <c r="BT457" s="244">
        <f t="shared" si="297"/>
        <v>0.89985898952731869</v>
      </c>
      <c r="BU457" s="244">
        <f t="shared" si="298"/>
        <v>0</v>
      </c>
      <c r="BV457" s="244">
        <f t="shared" si="299"/>
        <v>0</v>
      </c>
      <c r="BW457" s="244">
        <f t="shared" si="300"/>
        <v>0</v>
      </c>
      <c r="BX457" s="244">
        <f t="shared" si="301"/>
        <v>0</v>
      </c>
      <c r="BY457" s="244"/>
      <c r="BZ457" s="244">
        <f t="shared" si="302"/>
        <v>2.8449150184368846E-2</v>
      </c>
      <c r="CA457" s="244">
        <f t="shared" si="303"/>
        <v>0</v>
      </c>
      <c r="CB457" s="244">
        <f t="shared" si="304"/>
        <v>0</v>
      </c>
      <c r="CC457" s="244">
        <f t="shared" si="305"/>
        <v>0</v>
      </c>
      <c r="CD457" s="244">
        <f t="shared" si="306"/>
        <v>0</v>
      </c>
      <c r="CE457" s="244">
        <f t="shared" si="307"/>
        <v>0</v>
      </c>
      <c r="CF457" s="244">
        <f t="shared" si="308"/>
        <v>0</v>
      </c>
      <c r="CG457" s="244">
        <f t="shared" si="309"/>
        <v>0</v>
      </c>
      <c r="CH457" s="244">
        <f t="shared" si="310"/>
        <v>0</v>
      </c>
      <c r="CI457" s="244">
        <f t="shared" si="311"/>
        <v>0</v>
      </c>
      <c r="CJ457" s="244">
        <f t="shared" si="312"/>
        <v>0</v>
      </c>
    </row>
    <row r="458" spans="1:88" ht="60">
      <c r="A458" s="222" t="s">
        <v>3643</v>
      </c>
      <c r="B458" s="232">
        <v>106134</v>
      </c>
      <c r="C458" s="232" t="s">
        <v>2867</v>
      </c>
      <c r="D458" s="232"/>
      <c r="E458" s="232" t="s">
        <v>2868</v>
      </c>
      <c r="F458" s="232"/>
      <c r="G458" s="232">
        <v>7742</v>
      </c>
      <c r="H458" s="232" t="s">
        <v>2869</v>
      </c>
      <c r="I458" s="232" t="s">
        <v>122</v>
      </c>
      <c r="J458" s="232" t="s">
        <v>700</v>
      </c>
      <c r="K458" s="232" t="s">
        <v>2870</v>
      </c>
      <c r="L458" s="232" t="s">
        <v>2871</v>
      </c>
      <c r="M458" s="232">
        <v>2022</v>
      </c>
      <c r="N458" s="232">
        <v>20028794</v>
      </c>
      <c r="O458" s="239">
        <f t="shared" si="277"/>
        <v>1.1956186508938782E-2</v>
      </c>
      <c r="P458" s="232">
        <v>92.7</v>
      </c>
      <c r="Q458" s="232">
        <v>0.4</v>
      </c>
      <c r="R458" s="232">
        <v>0</v>
      </c>
      <c r="S458" s="232">
        <v>0.1</v>
      </c>
      <c r="T458" s="232">
        <v>0</v>
      </c>
      <c r="U458" s="232">
        <v>0</v>
      </c>
      <c r="V458" s="232">
        <v>6.1</v>
      </c>
      <c r="W458" s="232">
        <v>0</v>
      </c>
      <c r="X458" s="232">
        <v>0</v>
      </c>
      <c r="Y458" s="232">
        <v>0.7</v>
      </c>
      <c r="Z458" s="232">
        <v>0</v>
      </c>
      <c r="AA458" s="232">
        <v>0</v>
      </c>
      <c r="AB458" s="232"/>
      <c r="AC458" s="232">
        <v>92.7</v>
      </c>
      <c r="AD458" s="232">
        <v>0.4</v>
      </c>
      <c r="AE458" s="232">
        <v>0</v>
      </c>
      <c r="AF458" s="232">
        <v>0.1</v>
      </c>
      <c r="AG458" s="232">
        <v>0</v>
      </c>
      <c r="AH458" s="232">
        <v>0</v>
      </c>
      <c r="AI458" s="232">
        <v>0</v>
      </c>
      <c r="AJ458" s="232">
        <v>0</v>
      </c>
      <c r="AK458" s="232">
        <v>0</v>
      </c>
      <c r="AL458" s="232">
        <v>0</v>
      </c>
      <c r="AM458" s="232">
        <v>0</v>
      </c>
      <c r="AN458" s="233"/>
      <c r="AO458" s="223">
        <f t="shared" si="275"/>
        <v>0</v>
      </c>
      <c r="AP458" s="223">
        <f t="shared" si="275"/>
        <v>0</v>
      </c>
      <c r="AQ458" s="223">
        <f t="shared" si="275"/>
        <v>0</v>
      </c>
      <c r="AR458" s="223">
        <f t="shared" si="274"/>
        <v>0</v>
      </c>
      <c r="AS458" s="223">
        <f t="shared" si="274"/>
        <v>0</v>
      </c>
      <c r="AT458" s="223">
        <f t="shared" si="274"/>
        <v>0</v>
      </c>
      <c r="AU458" s="223">
        <f t="shared" si="276"/>
        <v>0</v>
      </c>
      <c r="AV458" s="223">
        <f t="shared" si="276"/>
        <v>0</v>
      </c>
      <c r="AW458" s="223">
        <f t="shared" si="276"/>
        <v>0.7</v>
      </c>
      <c r="AX458" s="223">
        <f t="shared" si="276"/>
        <v>0</v>
      </c>
      <c r="AY458" s="223">
        <f t="shared" si="276"/>
        <v>0</v>
      </c>
      <c r="AZ458" s="242"/>
      <c r="BA458" s="244">
        <f t="shared" si="278"/>
        <v>1.1083384893786252</v>
      </c>
      <c r="BB458" s="244">
        <f t="shared" si="279"/>
        <v>4.7824746035755135E-3</v>
      </c>
      <c r="BC458" s="244">
        <f t="shared" si="280"/>
        <v>0</v>
      </c>
      <c r="BD458" s="244">
        <f t="shared" si="281"/>
        <v>1.1956186508938784E-3</v>
      </c>
      <c r="BE458" s="244">
        <f t="shared" si="282"/>
        <v>0</v>
      </c>
      <c r="BF458" s="244">
        <f t="shared" si="283"/>
        <v>0</v>
      </c>
      <c r="BG458" s="244">
        <f t="shared" si="284"/>
        <v>7.2932737704526573E-2</v>
      </c>
      <c r="BH458" s="244">
        <f t="shared" si="285"/>
        <v>0</v>
      </c>
      <c r="BI458" s="244">
        <f t="shared" si="286"/>
        <v>0</v>
      </c>
      <c r="BJ458" s="244">
        <f t="shared" si="287"/>
        <v>8.3693305562571475E-3</v>
      </c>
      <c r="BK458" s="244">
        <f t="shared" si="288"/>
        <v>0</v>
      </c>
      <c r="BL458" s="244">
        <f t="shared" si="289"/>
        <v>0</v>
      </c>
      <c r="BM458" s="244">
        <f t="shared" si="290"/>
        <v>0</v>
      </c>
      <c r="BN458" s="244">
        <f t="shared" si="291"/>
        <v>1.1083384893786252</v>
      </c>
      <c r="BO458" s="244">
        <f t="shared" si="292"/>
        <v>4.7824746035755135E-3</v>
      </c>
      <c r="BP458" s="244">
        <f t="shared" si="293"/>
        <v>0</v>
      </c>
      <c r="BQ458" s="244">
        <f t="shared" si="294"/>
        <v>1.1956186508938784E-3</v>
      </c>
      <c r="BR458" s="244">
        <f t="shared" si="295"/>
        <v>0</v>
      </c>
      <c r="BS458" s="244">
        <f t="shared" si="296"/>
        <v>0</v>
      </c>
      <c r="BT458" s="244">
        <f t="shared" si="297"/>
        <v>0</v>
      </c>
      <c r="BU458" s="244">
        <f t="shared" si="298"/>
        <v>0</v>
      </c>
      <c r="BV458" s="244">
        <f t="shared" si="299"/>
        <v>0</v>
      </c>
      <c r="BW458" s="244">
        <f t="shared" si="300"/>
        <v>0</v>
      </c>
      <c r="BX458" s="244">
        <f t="shared" si="301"/>
        <v>0</v>
      </c>
      <c r="BY458" s="244"/>
      <c r="BZ458" s="244">
        <f t="shared" si="302"/>
        <v>0</v>
      </c>
      <c r="CA458" s="244">
        <f t="shared" si="303"/>
        <v>0</v>
      </c>
      <c r="CB458" s="244">
        <f t="shared" si="304"/>
        <v>0</v>
      </c>
      <c r="CC458" s="244">
        <f t="shared" si="305"/>
        <v>0</v>
      </c>
      <c r="CD458" s="244">
        <f t="shared" si="306"/>
        <v>0</v>
      </c>
      <c r="CE458" s="244">
        <f t="shared" si="307"/>
        <v>0</v>
      </c>
      <c r="CF458" s="244">
        <f t="shared" si="308"/>
        <v>0</v>
      </c>
      <c r="CG458" s="244">
        <f t="shared" si="309"/>
        <v>0</v>
      </c>
      <c r="CH458" s="244">
        <f t="shared" si="310"/>
        <v>8.3693305562571475E-3</v>
      </c>
      <c r="CI458" s="244">
        <f t="shared" si="311"/>
        <v>0</v>
      </c>
      <c r="CJ458" s="244">
        <f t="shared" si="312"/>
        <v>0</v>
      </c>
    </row>
    <row r="459" spans="1:88" ht="60">
      <c r="A459" s="222" t="s">
        <v>3643</v>
      </c>
      <c r="B459" s="232">
        <v>93741</v>
      </c>
      <c r="C459" s="232" t="s">
        <v>2872</v>
      </c>
      <c r="D459" s="232"/>
      <c r="E459" s="232" t="s">
        <v>2873</v>
      </c>
      <c r="F459" s="232"/>
      <c r="G459" s="232">
        <v>4950</v>
      </c>
      <c r="H459" s="232" t="s">
        <v>2874</v>
      </c>
      <c r="I459" s="232" t="s">
        <v>117</v>
      </c>
      <c r="J459" s="232" t="s">
        <v>700</v>
      </c>
      <c r="K459" s="232" t="s">
        <v>2875</v>
      </c>
      <c r="L459" s="232" t="s">
        <v>2876</v>
      </c>
      <c r="M459" s="232">
        <v>2022</v>
      </c>
      <c r="N459" s="232">
        <v>22858794</v>
      </c>
      <c r="O459" s="239">
        <f t="shared" si="277"/>
        <v>3.2129301178534441E-3</v>
      </c>
      <c r="P459" s="232">
        <v>91.44</v>
      </c>
      <c r="Q459" s="232">
        <v>0.28000000000000003</v>
      </c>
      <c r="R459" s="232">
        <v>0.01</v>
      </c>
      <c r="S459" s="232">
        <v>0</v>
      </c>
      <c r="T459" s="232">
        <v>0</v>
      </c>
      <c r="U459" s="232">
        <v>0</v>
      </c>
      <c r="V459" s="232">
        <v>6.1</v>
      </c>
      <c r="W459" s="232">
        <v>2.17</v>
      </c>
      <c r="X459" s="232">
        <v>0</v>
      </c>
      <c r="Y459" s="232">
        <v>0</v>
      </c>
      <c r="Z459" s="232">
        <v>0</v>
      </c>
      <c r="AA459" s="232">
        <v>0</v>
      </c>
      <c r="AB459" s="232"/>
      <c r="AC459" s="232">
        <v>90</v>
      </c>
      <c r="AD459" s="232">
        <v>0.28000000000000003</v>
      </c>
      <c r="AE459" s="232">
        <v>0.01</v>
      </c>
      <c r="AF459" s="232">
        <v>0</v>
      </c>
      <c r="AG459" s="232">
        <v>0</v>
      </c>
      <c r="AH459" s="232">
        <v>0</v>
      </c>
      <c r="AI459" s="232">
        <v>2.17</v>
      </c>
      <c r="AJ459" s="232">
        <v>0</v>
      </c>
      <c r="AK459" s="232">
        <v>0</v>
      </c>
      <c r="AL459" s="232">
        <v>0</v>
      </c>
      <c r="AM459" s="232">
        <v>0</v>
      </c>
      <c r="AN459" s="233"/>
      <c r="AO459" s="223">
        <f t="shared" si="275"/>
        <v>1.4399999999999977</v>
      </c>
      <c r="AP459" s="223">
        <f t="shared" si="275"/>
        <v>0</v>
      </c>
      <c r="AQ459" s="223">
        <f t="shared" si="275"/>
        <v>0</v>
      </c>
      <c r="AR459" s="223">
        <f t="shared" si="274"/>
        <v>0</v>
      </c>
      <c r="AS459" s="223">
        <f t="shared" si="274"/>
        <v>0</v>
      </c>
      <c r="AT459" s="223">
        <f t="shared" si="274"/>
        <v>0</v>
      </c>
      <c r="AU459" s="223">
        <f t="shared" si="276"/>
        <v>0</v>
      </c>
      <c r="AV459" s="223">
        <f t="shared" si="276"/>
        <v>0</v>
      </c>
      <c r="AW459" s="223">
        <f t="shared" si="276"/>
        <v>0</v>
      </c>
      <c r="AX459" s="223">
        <f t="shared" si="276"/>
        <v>0</v>
      </c>
      <c r="AY459" s="223">
        <f t="shared" si="276"/>
        <v>0</v>
      </c>
      <c r="AZ459" s="242"/>
      <c r="BA459" s="244">
        <f t="shared" si="278"/>
        <v>0.29379032997651894</v>
      </c>
      <c r="BB459" s="244">
        <f t="shared" si="279"/>
        <v>8.9962043299896444E-4</v>
      </c>
      <c r="BC459" s="244">
        <f t="shared" si="280"/>
        <v>3.212930117853444E-5</v>
      </c>
      <c r="BD459" s="244">
        <f t="shared" si="281"/>
        <v>0</v>
      </c>
      <c r="BE459" s="244">
        <f t="shared" si="282"/>
        <v>0</v>
      </c>
      <c r="BF459" s="244">
        <f t="shared" si="283"/>
        <v>0</v>
      </c>
      <c r="BG459" s="244">
        <f t="shared" si="284"/>
        <v>1.9598873718906007E-2</v>
      </c>
      <c r="BH459" s="244">
        <f t="shared" si="285"/>
        <v>6.9720583557419738E-3</v>
      </c>
      <c r="BI459" s="244">
        <f t="shared" si="286"/>
        <v>0</v>
      </c>
      <c r="BJ459" s="244">
        <f t="shared" si="287"/>
        <v>0</v>
      </c>
      <c r="BK459" s="244">
        <f t="shared" si="288"/>
        <v>0</v>
      </c>
      <c r="BL459" s="244">
        <f t="shared" si="289"/>
        <v>0</v>
      </c>
      <c r="BM459" s="244">
        <f t="shared" si="290"/>
        <v>0</v>
      </c>
      <c r="BN459" s="244">
        <f t="shared" si="291"/>
        <v>0.28916371060680995</v>
      </c>
      <c r="BO459" s="244">
        <f t="shared" si="292"/>
        <v>8.9962043299896444E-4</v>
      </c>
      <c r="BP459" s="244">
        <f t="shared" si="293"/>
        <v>3.212930117853444E-5</v>
      </c>
      <c r="BQ459" s="244">
        <f t="shared" si="294"/>
        <v>0</v>
      </c>
      <c r="BR459" s="244">
        <f t="shared" si="295"/>
        <v>0</v>
      </c>
      <c r="BS459" s="244">
        <f t="shared" si="296"/>
        <v>0</v>
      </c>
      <c r="BT459" s="244">
        <f t="shared" si="297"/>
        <v>6.9720583557419738E-3</v>
      </c>
      <c r="BU459" s="244">
        <f t="shared" si="298"/>
        <v>0</v>
      </c>
      <c r="BV459" s="244">
        <f t="shared" si="299"/>
        <v>0</v>
      </c>
      <c r="BW459" s="244">
        <f t="shared" si="300"/>
        <v>0</v>
      </c>
      <c r="BX459" s="244">
        <f t="shared" si="301"/>
        <v>0</v>
      </c>
      <c r="BY459" s="244"/>
      <c r="BZ459" s="244">
        <f t="shared" si="302"/>
        <v>4.626619369708952E-3</v>
      </c>
      <c r="CA459" s="244">
        <f t="shared" si="303"/>
        <v>0</v>
      </c>
      <c r="CB459" s="244">
        <f t="shared" si="304"/>
        <v>0</v>
      </c>
      <c r="CC459" s="244">
        <f t="shared" si="305"/>
        <v>0</v>
      </c>
      <c r="CD459" s="244">
        <f t="shared" si="306"/>
        <v>0</v>
      </c>
      <c r="CE459" s="244">
        <f t="shared" si="307"/>
        <v>0</v>
      </c>
      <c r="CF459" s="244">
        <f t="shared" si="308"/>
        <v>0</v>
      </c>
      <c r="CG459" s="244">
        <f t="shared" si="309"/>
        <v>0</v>
      </c>
      <c r="CH459" s="244">
        <f t="shared" si="310"/>
        <v>0</v>
      </c>
      <c r="CI459" s="244">
        <f t="shared" si="311"/>
        <v>0</v>
      </c>
      <c r="CJ459" s="244">
        <f t="shared" si="312"/>
        <v>0</v>
      </c>
    </row>
    <row r="460" spans="1:88" ht="60">
      <c r="A460" s="222" t="s">
        <v>3643</v>
      </c>
      <c r="B460" s="232">
        <v>93796</v>
      </c>
      <c r="C460" s="232" t="s">
        <v>2877</v>
      </c>
      <c r="D460" s="232"/>
      <c r="E460" s="232" t="s">
        <v>2878</v>
      </c>
      <c r="F460" s="232" t="s">
        <v>2879</v>
      </c>
      <c r="G460" s="232">
        <v>3800</v>
      </c>
      <c r="H460" s="232" t="s">
        <v>2880</v>
      </c>
      <c r="I460" s="232" t="s">
        <v>117</v>
      </c>
      <c r="J460" s="232" t="s">
        <v>700</v>
      </c>
      <c r="K460" s="232" t="s">
        <v>2881</v>
      </c>
      <c r="L460" s="232" t="s">
        <v>2882</v>
      </c>
      <c r="M460" s="232">
        <v>2022</v>
      </c>
      <c r="N460" s="232">
        <v>87694566</v>
      </c>
      <c r="O460" s="239">
        <f t="shared" si="277"/>
        <v>1.2325957015645123E-2</v>
      </c>
      <c r="P460" s="232">
        <v>79.3</v>
      </c>
      <c r="Q460" s="232">
        <v>1.4</v>
      </c>
      <c r="R460" s="232">
        <v>0</v>
      </c>
      <c r="S460" s="232">
        <v>0</v>
      </c>
      <c r="T460" s="232">
        <v>0</v>
      </c>
      <c r="U460" s="232">
        <v>0</v>
      </c>
      <c r="V460" s="232">
        <v>6.1</v>
      </c>
      <c r="W460" s="232">
        <v>13.2</v>
      </c>
      <c r="X460" s="232">
        <v>0</v>
      </c>
      <c r="Y460" s="232">
        <v>0</v>
      </c>
      <c r="Z460" s="232">
        <v>0</v>
      </c>
      <c r="AA460" s="232">
        <v>0</v>
      </c>
      <c r="AB460" s="232"/>
      <c r="AC460" s="232">
        <v>68.900000000000006</v>
      </c>
      <c r="AD460" s="232">
        <v>1.4</v>
      </c>
      <c r="AE460" s="232">
        <v>0</v>
      </c>
      <c r="AF460" s="232">
        <v>0</v>
      </c>
      <c r="AG460" s="232">
        <v>0</v>
      </c>
      <c r="AH460" s="232">
        <v>0</v>
      </c>
      <c r="AI460" s="232">
        <v>13.2</v>
      </c>
      <c r="AJ460" s="232">
        <v>0</v>
      </c>
      <c r="AK460" s="232">
        <v>0</v>
      </c>
      <c r="AL460" s="232">
        <v>0</v>
      </c>
      <c r="AM460" s="232">
        <v>0</v>
      </c>
      <c r="AN460" s="233"/>
      <c r="AO460" s="223">
        <f t="shared" si="275"/>
        <v>10.399999999999991</v>
      </c>
      <c r="AP460" s="223">
        <f t="shared" si="275"/>
        <v>0</v>
      </c>
      <c r="AQ460" s="223">
        <f t="shared" si="275"/>
        <v>0</v>
      </c>
      <c r="AR460" s="223">
        <f t="shared" si="274"/>
        <v>0</v>
      </c>
      <c r="AS460" s="223">
        <f t="shared" si="274"/>
        <v>0</v>
      </c>
      <c r="AT460" s="223">
        <f t="shared" si="274"/>
        <v>0</v>
      </c>
      <c r="AU460" s="223">
        <f t="shared" si="276"/>
        <v>0</v>
      </c>
      <c r="AV460" s="223">
        <f t="shared" si="276"/>
        <v>0</v>
      </c>
      <c r="AW460" s="223">
        <f t="shared" si="276"/>
        <v>0</v>
      </c>
      <c r="AX460" s="223">
        <f t="shared" si="276"/>
        <v>0</v>
      </c>
      <c r="AY460" s="223">
        <f t="shared" si="276"/>
        <v>0</v>
      </c>
      <c r="AZ460" s="242"/>
      <c r="BA460" s="244">
        <f t="shared" si="278"/>
        <v>0.9774483913406582</v>
      </c>
      <c r="BB460" s="244">
        <f t="shared" si="279"/>
        <v>1.725633982190317E-2</v>
      </c>
      <c r="BC460" s="244">
        <f t="shared" si="280"/>
        <v>0</v>
      </c>
      <c r="BD460" s="244">
        <f t="shared" si="281"/>
        <v>0</v>
      </c>
      <c r="BE460" s="244">
        <f t="shared" si="282"/>
        <v>0</v>
      </c>
      <c r="BF460" s="244">
        <f t="shared" si="283"/>
        <v>0</v>
      </c>
      <c r="BG460" s="244">
        <f t="shared" si="284"/>
        <v>7.5188337795435239E-2</v>
      </c>
      <c r="BH460" s="244">
        <f t="shared" si="285"/>
        <v>0.1627026326065156</v>
      </c>
      <c r="BI460" s="244">
        <f t="shared" si="286"/>
        <v>0</v>
      </c>
      <c r="BJ460" s="244">
        <f t="shared" si="287"/>
        <v>0</v>
      </c>
      <c r="BK460" s="244">
        <f t="shared" si="288"/>
        <v>0</v>
      </c>
      <c r="BL460" s="244">
        <f t="shared" si="289"/>
        <v>0</v>
      </c>
      <c r="BM460" s="244">
        <f t="shared" si="290"/>
        <v>0</v>
      </c>
      <c r="BN460" s="244">
        <f t="shared" si="291"/>
        <v>0.84925843837794901</v>
      </c>
      <c r="BO460" s="244">
        <f t="shared" si="292"/>
        <v>1.725633982190317E-2</v>
      </c>
      <c r="BP460" s="244">
        <f t="shared" si="293"/>
        <v>0</v>
      </c>
      <c r="BQ460" s="244">
        <f t="shared" si="294"/>
        <v>0</v>
      </c>
      <c r="BR460" s="244">
        <f t="shared" si="295"/>
        <v>0</v>
      </c>
      <c r="BS460" s="244">
        <f t="shared" si="296"/>
        <v>0</v>
      </c>
      <c r="BT460" s="244">
        <f t="shared" si="297"/>
        <v>0.1627026326065156</v>
      </c>
      <c r="BU460" s="244">
        <f t="shared" si="298"/>
        <v>0</v>
      </c>
      <c r="BV460" s="244">
        <f t="shared" si="299"/>
        <v>0</v>
      </c>
      <c r="BW460" s="244">
        <f t="shared" si="300"/>
        <v>0</v>
      </c>
      <c r="BX460" s="244">
        <f t="shared" si="301"/>
        <v>0</v>
      </c>
      <c r="BY460" s="244"/>
      <c r="BZ460" s="244">
        <f t="shared" si="302"/>
        <v>0.12818995296270916</v>
      </c>
      <c r="CA460" s="244">
        <f t="shared" si="303"/>
        <v>0</v>
      </c>
      <c r="CB460" s="244">
        <f t="shared" si="304"/>
        <v>0</v>
      </c>
      <c r="CC460" s="244">
        <f t="shared" si="305"/>
        <v>0</v>
      </c>
      <c r="CD460" s="244">
        <f t="shared" si="306"/>
        <v>0</v>
      </c>
      <c r="CE460" s="244">
        <f t="shared" si="307"/>
        <v>0</v>
      </c>
      <c r="CF460" s="244">
        <f t="shared" si="308"/>
        <v>0</v>
      </c>
      <c r="CG460" s="244">
        <f t="shared" si="309"/>
        <v>0</v>
      </c>
      <c r="CH460" s="244">
        <f t="shared" si="310"/>
        <v>0</v>
      </c>
      <c r="CI460" s="244">
        <f t="shared" si="311"/>
        <v>0</v>
      </c>
      <c r="CJ460" s="244">
        <f t="shared" si="312"/>
        <v>0</v>
      </c>
    </row>
    <row r="461" spans="1:88" ht="60">
      <c r="A461" s="222" t="s">
        <v>3643</v>
      </c>
      <c r="B461" s="232">
        <v>95315</v>
      </c>
      <c r="C461" s="232" t="s">
        <v>2883</v>
      </c>
      <c r="D461" s="232"/>
      <c r="E461" s="232" t="s">
        <v>2884</v>
      </c>
      <c r="F461" s="232"/>
      <c r="G461" s="232">
        <v>8302</v>
      </c>
      <c r="H461" s="232" t="s">
        <v>2885</v>
      </c>
      <c r="I461" s="232" t="s">
        <v>129</v>
      </c>
      <c r="J461" s="232" t="s">
        <v>700</v>
      </c>
      <c r="K461" s="232" t="s">
        <v>2886</v>
      </c>
      <c r="L461" s="232" t="s">
        <v>2887</v>
      </c>
      <c r="M461" s="232">
        <v>2022</v>
      </c>
      <c r="N461" s="232">
        <v>249079900</v>
      </c>
      <c r="O461" s="239">
        <f t="shared" si="277"/>
        <v>2.9080056143154835E-2</v>
      </c>
      <c r="P461" s="232">
        <v>37.299999999999997</v>
      </c>
      <c r="Q461" s="232">
        <v>0.2</v>
      </c>
      <c r="R461" s="232">
        <v>7.4</v>
      </c>
      <c r="S461" s="232">
        <v>0.3</v>
      </c>
      <c r="T461" s="232">
        <v>0</v>
      </c>
      <c r="U461" s="232">
        <v>0</v>
      </c>
      <c r="V461" s="232">
        <v>6.1</v>
      </c>
      <c r="W461" s="232">
        <v>48.7</v>
      </c>
      <c r="X461" s="232">
        <v>0</v>
      </c>
      <c r="Y461" s="232">
        <v>0</v>
      </c>
      <c r="Z461" s="232">
        <v>0</v>
      </c>
      <c r="AA461" s="232">
        <v>0</v>
      </c>
      <c r="AB461" s="232"/>
      <c r="AC461" s="232">
        <v>9.1</v>
      </c>
      <c r="AD461" s="232">
        <v>0.2</v>
      </c>
      <c r="AE461" s="232">
        <v>0</v>
      </c>
      <c r="AF461" s="232">
        <v>0.3</v>
      </c>
      <c r="AG461" s="232">
        <v>0</v>
      </c>
      <c r="AH461" s="232">
        <v>0</v>
      </c>
      <c r="AI461" s="232">
        <v>48.7</v>
      </c>
      <c r="AJ461" s="232">
        <v>0</v>
      </c>
      <c r="AK461" s="232">
        <v>0</v>
      </c>
      <c r="AL461" s="232">
        <v>0</v>
      </c>
      <c r="AM461" s="232">
        <v>0</v>
      </c>
      <c r="AN461" s="233"/>
      <c r="AO461" s="223">
        <f t="shared" si="275"/>
        <v>28.199999999999996</v>
      </c>
      <c r="AP461" s="223">
        <f t="shared" si="275"/>
        <v>0</v>
      </c>
      <c r="AQ461" s="223">
        <f t="shared" si="275"/>
        <v>7.4</v>
      </c>
      <c r="AR461" s="223">
        <f t="shared" si="274"/>
        <v>0</v>
      </c>
      <c r="AS461" s="223">
        <f t="shared" si="274"/>
        <v>0</v>
      </c>
      <c r="AT461" s="223">
        <f t="shared" si="274"/>
        <v>0</v>
      </c>
      <c r="AU461" s="223">
        <f t="shared" si="276"/>
        <v>0</v>
      </c>
      <c r="AV461" s="223">
        <f t="shared" si="276"/>
        <v>0</v>
      </c>
      <c r="AW461" s="223">
        <f t="shared" si="276"/>
        <v>0</v>
      </c>
      <c r="AX461" s="223">
        <f t="shared" si="276"/>
        <v>0</v>
      </c>
      <c r="AY461" s="223">
        <f t="shared" si="276"/>
        <v>0</v>
      </c>
      <c r="AZ461" s="242"/>
      <c r="BA461" s="244">
        <f t="shared" si="278"/>
        <v>1.0846860941396752</v>
      </c>
      <c r="BB461" s="244">
        <f t="shared" si="279"/>
        <v>5.8160112286309677E-3</v>
      </c>
      <c r="BC461" s="244">
        <f t="shared" si="280"/>
        <v>0.21519241545934578</v>
      </c>
      <c r="BD461" s="244">
        <f t="shared" si="281"/>
        <v>8.7240168429464499E-3</v>
      </c>
      <c r="BE461" s="244">
        <f t="shared" si="282"/>
        <v>0</v>
      </c>
      <c r="BF461" s="244">
        <f t="shared" si="283"/>
        <v>0</v>
      </c>
      <c r="BG461" s="244">
        <f t="shared" si="284"/>
        <v>0.17738834247324448</v>
      </c>
      <c r="BH461" s="244">
        <f t="shared" si="285"/>
        <v>1.4161987341716407</v>
      </c>
      <c r="BI461" s="244">
        <f t="shared" si="286"/>
        <v>0</v>
      </c>
      <c r="BJ461" s="244">
        <f t="shared" si="287"/>
        <v>0</v>
      </c>
      <c r="BK461" s="244">
        <f t="shared" si="288"/>
        <v>0</v>
      </c>
      <c r="BL461" s="244">
        <f t="shared" si="289"/>
        <v>0</v>
      </c>
      <c r="BM461" s="244">
        <f t="shared" si="290"/>
        <v>0</v>
      </c>
      <c r="BN461" s="244">
        <f t="shared" si="291"/>
        <v>0.264628510902709</v>
      </c>
      <c r="BO461" s="244">
        <f t="shared" si="292"/>
        <v>5.8160112286309677E-3</v>
      </c>
      <c r="BP461" s="244">
        <f t="shared" si="293"/>
        <v>0</v>
      </c>
      <c r="BQ461" s="244">
        <f t="shared" si="294"/>
        <v>8.7240168429464499E-3</v>
      </c>
      <c r="BR461" s="244">
        <f t="shared" si="295"/>
        <v>0</v>
      </c>
      <c r="BS461" s="244">
        <f t="shared" si="296"/>
        <v>0</v>
      </c>
      <c r="BT461" s="244">
        <f t="shared" si="297"/>
        <v>1.4161987341716407</v>
      </c>
      <c r="BU461" s="244">
        <f t="shared" si="298"/>
        <v>0</v>
      </c>
      <c r="BV461" s="244">
        <f t="shared" si="299"/>
        <v>0</v>
      </c>
      <c r="BW461" s="244">
        <f t="shared" si="300"/>
        <v>0</v>
      </c>
      <c r="BX461" s="244">
        <f t="shared" si="301"/>
        <v>0</v>
      </c>
      <c r="BY461" s="244"/>
      <c r="BZ461" s="244">
        <f t="shared" si="302"/>
        <v>0.8200575832369662</v>
      </c>
      <c r="CA461" s="244">
        <f t="shared" si="303"/>
        <v>0</v>
      </c>
      <c r="CB461" s="244">
        <f t="shared" si="304"/>
        <v>0.21519241545934578</v>
      </c>
      <c r="CC461" s="244">
        <f t="shared" si="305"/>
        <v>0</v>
      </c>
      <c r="CD461" s="244">
        <f t="shared" si="306"/>
        <v>0</v>
      </c>
      <c r="CE461" s="244">
        <f t="shared" si="307"/>
        <v>0</v>
      </c>
      <c r="CF461" s="244">
        <f t="shared" si="308"/>
        <v>0</v>
      </c>
      <c r="CG461" s="244">
        <f t="shared" si="309"/>
        <v>0</v>
      </c>
      <c r="CH461" s="244">
        <f t="shared" si="310"/>
        <v>0</v>
      </c>
      <c r="CI461" s="244">
        <f t="shared" si="311"/>
        <v>0</v>
      </c>
      <c r="CJ461" s="244">
        <f t="shared" si="312"/>
        <v>0</v>
      </c>
    </row>
    <row r="462" spans="1:88" ht="60">
      <c r="A462" s="222" t="s">
        <v>3643</v>
      </c>
      <c r="B462" s="232">
        <v>94039</v>
      </c>
      <c r="C462" s="232" t="s">
        <v>2888</v>
      </c>
      <c r="D462" s="232"/>
      <c r="E462" s="232" t="s">
        <v>2889</v>
      </c>
      <c r="F462" s="232" t="s">
        <v>2890</v>
      </c>
      <c r="G462" s="232">
        <v>3280</v>
      </c>
      <c r="H462" s="232" t="s">
        <v>2891</v>
      </c>
      <c r="I462" s="232" t="s">
        <v>119</v>
      </c>
      <c r="J462" s="232" t="s">
        <v>700</v>
      </c>
      <c r="K462" s="232" t="s">
        <v>2892</v>
      </c>
      <c r="L462" s="232" t="s">
        <v>2893</v>
      </c>
      <c r="M462" s="232">
        <v>2022</v>
      </c>
      <c r="N462" s="232">
        <v>59500000</v>
      </c>
      <c r="O462" s="239">
        <f t="shared" si="277"/>
        <v>2.4300251132354334E-2</v>
      </c>
      <c r="P462" s="232">
        <v>80.400000000000006</v>
      </c>
      <c r="Q462" s="232">
        <v>2.9</v>
      </c>
      <c r="R462" s="232">
        <v>0</v>
      </c>
      <c r="S462" s="232">
        <v>0</v>
      </c>
      <c r="T462" s="232">
        <v>0</v>
      </c>
      <c r="U462" s="232">
        <v>0</v>
      </c>
      <c r="V462" s="232">
        <v>6.1</v>
      </c>
      <c r="W462" s="232">
        <v>0</v>
      </c>
      <c r="X462" s="232">
        <v>0</v>
      </c>
      <c r="Y462" s="232">
        <v>10.6</v>
      </c>
      <c r="Z462" s="232">
        <v>0</v>
      </c>
      <c r="AA462" s="232">
        <v>0</v>
      </c>
      <c r="AB462" s="232"/>
      <c r="AC462" s="232">
        <v>47.4</v>
      </c>
      <c r="AD462" s="232">
        <v>2.9</v>
      </c>
      <c r="AE462" s="232">
        <v>0</v>
      </c>
      <c r="AF462" s="232">
        <v>0</v>
      </c>
      <c r="AG462" s="232">
        <v>0</v>
      </c>
      <c r="AH462" s="232">
        <v>0</v>
      </c>
      <c r="AI462" s="232">
        <v>0</v>
      </c>
      <c r="AJ462" s="232">
        <v>0</v>
      </c>
      <c r="AK462" s="232">
        <v>0</v>
      </c>
      <c r="AL462" s="232">
        <v>0</v>
      </c>
      <c r="AM462" s="232">
        <v>0</v>
      </c>
      <c r="AN462" s="233"/>
      <c r="AO462" s="223">
        <f t="shared" si="275"/>
        <v>33.000000000000007</v>
      </c>
      <c r="AP462" s="223">
        <f t="shared" si="275"/>
        <v>0</v>
      </c>
      <c r="AQ462" s="223">
        <f t="shared" si="275"/>
        <v>0</v>
      </c>
      <c r="AR462" s="223">
        <f t="shared" si="274"/>
        <v>0</v>
      </c>
      <c r="AS462" s="223">
        <f t="shared" si="274"/>
        <v>0</v>
      </c>
      <c r="AT462" s="223">
        <f t="shared" si="274"/>
        <v>0</v>
      </c>
      <c r="AU462" s="223">
        <f t="shared" si="276"/>
        <v>0</v>
      </c>
      <c r="AV462" s="223">
        <f t="shared" si="276"/>
        <v>0</v>
      </c>
      <c r="AW462" s="223">
        <f t="shared" si="276"/>
        <v>10.6</v>
      </c>
      <c r="AX462" s="223">
        <f t="shared" si="276"/>
        <v>0</v>
      </c>
      <c r="AY462" s="223">
        <f t="shared" si="276"/>
        <v>0</v>
      </c>
      <c r="AZ462" s="242"/>
      <c r="BA462" s="244">
        <f t="shared" si="278"/>
        <v>1.9537401910412886</v>
      </c>
      <c r="BB462" s="244">
        <f t="shared" si="279"/>
        <v>7.0470728283827569E-2</v>
      </c>
      <c r="BC462" s="244">
        <f t="shared" si="280"/>
        <v>0</v>
      </c>
      <c r="BD462" s="244">
        <f t="shared" si="281"/>
        <v>0</v>
      </c>
      <c r="BE462" s="244">
        <f t="shared" si="282"/>
        <v>0</v>
      </c>
      <c r="BF462" s="244">
        <f t="shared" si="283"/>
        <v>0</v>
      </c>
      <c r="BG462" s="244">
        <f t="shared" si="284"/>
        <v>0.14823153190736144</v>
      </c>
      <c r="BH462" s="244">
        <f t="shared" si="285"/>
        <v>0</v>
      </c>
      <c r="BI462" s="244">
        <f t="shared" si="286"/>
        <v>0</v>
      </c>
      <c r="BJ462" s="244">
        <f t="shared" si="287"/>
        <v>0.25758266200295593</v>
      </c>
      <c r="BK462" s="244">
        <f t="shared" si="288"/>
        <v>0</v>
      </c>
      <c r="BL462" s="244">
        <f t="shared" si="289"/>
        <v>0</v>
      </c>
      <c r="BM462" s="244">
        <f t="shared" si="290"/>
        <v>0</v>
      </c>
      <c r="BN462" s="244">
        <f t="shared" si="291"/>
        <v>1.1518319036735953</v>
      </c>
      <c r="BO462" s="244">
        <f t="shared" si="292"/>
        <v>7.0470728283827569E-2</v>
      </c>
      <c r="BP462" s="244">
        <f t="shared" si="293"/>
        <v>0</v>
      </c>
      <c r="BQ462" s="244">
        <f t="shared" si="294"/>
        <v>0</v>
      </c>
      <c r="BR462" s="244">
        <f t="shared" si="295"/>
        <v>0</v>
      </c>
      <c r="BS462" s="244">
        <f t="shared" si="296"/>
        <v>0</v>
      </c>
      <c r="BT462" s="244">
        <f t="shared" si="297"/>
        <v>0</v>
      </c>
      <c r="BU462" s="244">
        <f t="shared" si="298"/>
        <v>0</v>
      </c>
      <c r="BV462" s="244">
        <f t="shared" si="299"/>
        <v>0</v>
      </c>
      <c r="BW462" s="244">
        <f t="shared" si="300"/>
        <v>0</v>
      </c>
      <c r="BX462" s="244">
        <f t="shared" si="301"/>
        <v>0</v>
      </c>
      <c r="BY462" s="244"/>
      <c r="BZ462" s="244">
        <f t="shared" si="302"/>
        <v>0.80190828736769315</v>
      </c>
      <c r="CA462" s="244">
        <f t="shared" si="303"/>
        <v>0</v>
      </c>
      <c r="CB462" s="244">
        <f t="shared" si="304"/>
        <v>0</v>
      </c>
      <c r="CC462" s="244">
        <f t="shared" si="305"/>
        <v>0</v>
      </c>
      <c r="CD462" s="244">
        <f t="shared" si="306"/>
        <v>0</v>
      </c>
      <c r="CE462" s="244">
        <f t="shared" si="307"/>
        <v>0</v>
      </c>
      <c r="CF462" s="244">
        <f t="shared" si="308"/>
        <v>0</v>
      </c>
      <c r="CG462" s="244">
        <f t="shared" si="309"/>
        <v>0</v>
      </c>
      <c r="CH462" s="244">
        <f t="shared" si="310"/>
        <v>0.25758266200295593</v>
      </c>
      <c r="CI462" s="244">
        <f t="shared" si="311"/>
        <v>0</v>
      </c>
      <c r="CJ462" s="244">
        <f t="shared" si="312"/>
        <v>0</v>
      </c>
    </row>
    <row r="463" spans="1:88" ht="60">
      <c r="A463" s="222" t="s">
        <v>3643</v>
      </c>
      <c r="B463" s="232">
        <v>13909</v>
      </c>
      <c r="C463" s="232" t="s">
        <v>2894</v>
      </c>
      <c r="D463" s="232"/>
      <c r="E463" s="232" t="s">
        <v>2895</v>
      </c>
      <c r="F463" s="232"/>
      <c r="G463" s="232">
        <v>4002</v>
      </c>
      <c r="H463" s="232" t="s">
        <v>136</v>
      </c>
      <c r="I463" s="232" t="s">
        <v>118</v>
      </c>
      <c r="J463" s="232" t="s">
        <v>700</v>
      </c>
      <c r="K463" s="232" t="s">
        <v>2896</v>
      </c>
      <c r="L463" s="232" t="s">
        <v>2897</v>
      </c>
      <c r="M463" s="232">
        <v>2022</v>
      </c>
      <c r="N463" s="232">
        <v>1235287387</v>
      </c>
      <c r="O463" s="239">
        <f t="shared" si="277"/>
        <v>1</v>
      </c>
      <c r="P463" s="232">
        <v>73.78</v>
      </c>
      <c r="Q463" s="232">
        <v>4.63</v>
      </c>
      <c r="R463" s="232">
        <v>15.49</v>
      </c>
      <c r="S463" s="232">
        <v>0</v>
      </c>
      <c r="T463" s="232">
        <v>0</v>
      </c>
      <c r="U463" s="232">
        <v>0</v>
      </c>
      <c r="V463" s="232">
        <v>6.1</v>
      </c>
      <c r="W463" s="232">
        <v>0</v>
      </c>
      <c r="X463" s="232">
        <v>0</v>
      </c>
      <c r="Y463" s="232">
        <v>0</v>
      </c>
      <c r="Z463" s="232">
        <v>0</v>
      </c>
      <c r="AA463" s="232">
        <v>0</v>
      </c>
      <c r="AB463" s="232"/>
      <c r="AC463" s="232">
        <v>54.38</v>
      </c>
      <c r="AD463" s="232">
        <v>1.22</v>
      </c>
      <c r="AE463" s="232">
        <v>0</v>
      </c>
      <c r="AF463" s="232">
        <v>0</v>
      </c>
      <c r="AG463" s="232">
        <v>0</v>
      </c>
      <c r="AH463" s="232">
        <v>0</v>
      </c>
      <c r="AI463" s="232">
        <v>0</v>
      </c>
      <c r="AJ463" s="232">
        <v>0</v>
      </c>
      <c r="AK463" s="232">
        <v>0</v>
      </c>
      <c r="AL463" s="232">
        <v>0</v>
      </c>
      <c r="AM463" s="232">
        <v>0</v>
      </c>
      <c r="AN463" s="233"/>
      <c r="AO463" s="223">
        <f t="shared" si="275"/>
        <v>19.399999999999999</v>
      </c>
      <c r="AP463" s="223">
        <f t="shared" si="275"/>
        <v>3.41</v>
      </c>
      <c r="AQ463" s="223">
        <f t="shared" si="275"/>
        <v>15.49</v>
      </c>
      <c r="AR463" s="223">
        <f t="shared" si="274"/>
        <v>0</v>
      </c>
      <c r="AS463" s="223">
        <f t="shared" si="274"/>
        <v>0</v>
      </c>
      <c r="AT463" s="223">
        <f t="shared" si="274"/>
        <v>0</v>
      </c>
      <c r="AU463" s="223">
        <f t="shared" si="276"/>
        <v>0</v>
      </c>
      <c r="AV463" s="223">
        <f t="shared" si="276"/>
        <v>0</v>
      </c>
      <c r="AW463" s="223">
        <f t="shared" si="276"/>
        <v>0</v>
      </c>
      <c r="AX463" s="223">
        <f t="shared" si="276"/>
        <v>0</v>
      </c>
      <c r="AY463" s="223">
        <f t="shared" si="276"/>
        <v>0</v>
      </c>
      <c r="AZ463" s="242"/>
      <c r="BA463" s="244">
        <f t="shared" si="278"/>
        <v>73.78</v>
      </c>
      <c r="BB463" s="244">
        <f t="shared" si="279"/>
        <v>4.63</v>
      </c>
      <c r="BC463" s="244">
        <f t="shared" si="280"/>
        <v>15.49</v>
      </c>
      <c r="BD463" s="244">
        <f t="shared" si="281"/>
        <v>0</v>
      </c>
      <c r="BE463" s="244">
        <f t="shared" si="282"/>
        <v>0</v>
      </c>
      <c r="BF463" s="244">
        <f t="shared" si="283"/>
        <v>0</v>
      </c>
      <c r="BG463" s="244">
        <f t="shared" si="284"/>
        <v>6.1</v>
      </c>
      <c r="BH463" s="244">
        <f t="shared" si="285"/>
        <v>0</v>
      </c>
      <c r="BI463" s="244">
        <f t="shared" si="286"/>
        <v>0</v>
      </c>
      <c r="BJ463" s="244">
        <f t="shared" si="287"/>
        <v>0</v>
      </c>
      <c r="BK463" s="244">
        <f t="shared" si="288"/>
        <v>0</v>
      </c>
      <c r="BL463" s="244">
        <f t="shared" si="289"/>
        <v>0</v>
      </c>
      <c r="BM463" s="244">
        <f t="shared" si="290"/>
        <v>0</v>
      </c>
      <c r="BN463" s="244">
        <f t="shared" si="291"/>
        <v>54.38</v>
      </c>
      <c r="BO463" s="244">
        <f t="shared" si="292"/>
        <v>1.22</v>
      </c>
      <c r="BP463" s="244">
        <f t="shared" si="293"/>
        <v>0</v>
      </c>
      <c r="BQ463" s="244">
        <f t="shared" si="294"/>
        <v>0</v>
      </c>
      <c r="BR463" s="244">
        <f t="shared" si="295"/>
        <v>0</v>
      </c>
      <c r="BS463" s="244">
        <f t="shared" si="296"/>
        <v>0</v>
      </c>
      <c r="BT463" s="244">
        <f t="shared" si="297"/>
        <v>0</v>
      </c>
      <c r="BU463" s="244">
        <f t="shared" si="298"/>
        <v>0</v>
      </c>
      <c r="BV463" s="244">
        <f t="shared" si="299"/>
        <v>0</v>
      </c>
      <c r="BW463" s="244">
        <f t="shared" si="300"/>
        <v>0</v>
      </c>
      <c r="BX463" s="244">
        <f t="shared" si="301"/>
        <v>0</v>
      </c>
      <c r="BY463" s="244"/>
      <c r="BZ463" s="244">
        <f t="shared" si="302"/>
        <v>19.399999999999999</v>
      </c>
      <c r="CA463" s="244">
        <f t="shared" si="303"/>
        <v>3.41</v>
      </c>
      <c r="CB463" s="244">
        <f t="shared" si="304"/>
        <v>15.49</v>
      </c>
      <c r="CC463" s="244">
        <f t="shared" si="305"/>
        <v>0</v>
      </c>
      <c r="CD463" s="244">
        <f t="shared" si="306"/>
        <v>0</v>
      </c>
      <c r="CE463" s="244">
        <f t="shared" si="307"/>
        <v>0</v>
      </c>
      <c r="CF463" s="244">
        <f t="shared" si="308"/>
        <v>0</v>
      </c>
      <c r="CG463" s="244">
        <f t="shared" si="309"/>
        <v>0</v>
      </c>
      <c r="CH463" s="244">
        <f t="shared" si="310"/>
        <v>0</v>
      </c>
      <c r="CI463" s="244">
        <f t="shared" si="311"/>
        <v>0</v>
      </c>
      <c r="CJ463" s="244">
        <f t="shared" si="312"/>
        <v>0</v>
      </c>
    </row>
    <row r="464" spans="1:88" ht="75">
      <c r="A464" s="222" t="s">
        <v>3643</v>
      </c>
      <c r="B464" s="232">
        <v>189199</v>
      </c>
      <c r="C464" s="232" t="s">
        <v>2898</v>
      </c>
      <c r="D464" s="232"/>
      <c r="E464" s="232" t="s">
        <v>2899</v>
      </c>
      <c r="F464" s="232"/>
      <c r="G464" s="232">
        <v>1926</v>
      </c>
      <c r="H464" s="232" t="s">
        <v>2900</v>
      </c>
      <c r="I464" s="232" t="s">
        <v>128</v>
      </c>
      <c r="J464" s="232" t="s">
        <v>700</v>
      </c>
      <c r="K464" s="232" t="s">
        <v>2901</v>
      </c>
      <c r="L464" s="232"/>
      <c r="M464" s="232">
        <v>2022</v>
      </c>
      <c r="N464" s="232">
        <v>7230548</v>
      </c>
      <c r="O464" s="239">
        <f t="shared" si="277"/>
        <v>3.2707349785135805E-3</v>
      </c>
      <c r="P464" s="232">
        <v>37.4</v>
      </c>
      <c r="Q464" s="232">
        <v>0</v>
      </c>
      <c r="R464" s="232">
        <v>0</v>
      </c>
      <c r="S464" s="232">
        <v>0</v>
      </c>
      <c r="T464" s="232">
        <v>0</v>
      </c>
      <c r="U464" s="232">
        <v>0</v>
      </c>
      <c r="V464" s="232">
        <v>6.1</v>
      </c>
      <c r="W464" s="232">
        <v>56.5</v>
      </c>
      <c r="X464" s="232">
        <v>0</v>
      </c>
      <c r="Y464" s="232">
        <v>0</v>
      </c>
      <c r="Z464" s="232">
        <v>0</v>
      </c>
      <c r="AA464" s="232">
        <v>0</v>
      </c>
      <c r="AB464" s="232"/>
      <c r="AC464" s="232">
        <v>19.5</v>
      </c>
      <c r="AD464" s="232">
        <v>0</v>
      </c>
      <c r="AE464" s="232">
        <v>0</v>
      </c>
      <c r="AF464" s="232">
        <v>0</v>
      </c>
      <c r="AG464" s="232">
        <v>0</v>
      </c>
      <c r="AH464" s="232">
        <v>0</v>
      </c>
      <c r="AI464" s="232">
        <v>56.5</v>
      </c>
      <c r="AJ464" s="232">
        <v>0</v>
      </c>
      <c r="AK464" s="232">
        <v>0</v>
      </c>
      <c r="AL464" s="232">
        <v>0</v>
      </c>
      <c r="AM464" s="232">
        <v>0</v>
      </c>
      <c r="AN464" s="233"/>
      <c r="AO464" s="223">
        <f t="shared" si="275"/>
        <v>17.899999999999999</v>
      </c>
      <c r="AP464" s="223">
        <f t="shared" si="275"/>
        <v>0</v>
      </c>
      <c r="AQ464" s="223">
        <f t="shared" si="275"/>
        <v>0</v>
      </c>
      <c r="AR464" s="223">
        <f t="shared" si="274"/>
        <v>0</v>
      </c>
      <c r="AS464" s="223">
        <f t="shared" si="274"/>
        <v>0</v>
      </c>
      <c r="AT464" s="223">
        <f t="shared" si="274"/>
        <v>0</v>
      </c>
      <c r="AU464" s="223">
        <f t="shared" si="276"/>
        <v>0</v>
      </c>
      <c r="AV464" s="223">
        <f t="shared" si="276"/>
        <v>0</v>
      </c>
      <c r="AW464" s="223">
        <f t="shared" si="276"/>
        <v>0</v>
      </c>
      <c r="AX464" s="223">
        <f t="shared" si="276"/>
        <v>0</v>
      </c>
      <c r="AY464" s="223">
        <f t="shared" si="276"/>
        <v>0</v>
      </c>
      <c r="AZ464" s="242"/>
      <c r="BA464" s="244">
        <f t="shared" si="278"/>
        <v>0.1223254881964079</v>
      </c>
      <c r="BB464" s="244">
        <f t="shared" si="279"/>
        <v>0</v>
      </c>
      <c r="BC464" s="244">
        <f t="shared" si="280"/>
        <v>0</v>
      </c>
      <c r="BD464" s="244">
        <f t="shared" si="281"/>
        <v>0</v>
      </c>
      <c r="BE464" s="244">
        <f t="shared" si="282"/>
        <v>0</v>
      </c>
      <c r="BF464" s="244">
        <f t="shared" si="283"/>
        <v>0</v>
      </c>
      <c r="BG464" s="244">
        <f t="shared" si="284"/>
        <v>1.9951483368932838E-2</v>
      </c>
      <c r="BH464" s="244">
        <f t="shared" si="285"/>
        <v>0.18479652628601731</v>
      </c>
      <c r="BI464" s="244">
        <f t="shared" si="286"/>
        <v>0</v>
      </c>
      <c r="BJ464" s="244">
        <f t="shared" si="287"/>
        <v>0</v>
      </c>
      <c r="BK464" s="244">
        <f t="shared" si="288"/>
        <v>0</v>
      </c>
      <c r="BL464" s="244">
        <f t="shared" si="289"/>
        <v>0</v>
      </c>
      <c r="BM464" s="244">
        <f t="shared" si="290"/>
        <v>0</v>
      </c>
      <c r="BN464" s="244">
        <f t="shared" si="291"/>
        <v>6.3779332081014814E-2</v>
      </c>
      <c r="BO464" s="244">
        <f t="shared" si="292"/>
        <v>0</v>
      </c>
      <c r="BP464" s="244">
        <f t="shared" si="293"/>
        <v>0</v>
      </c>
      <c r="BQ464" s="244">
        <f t="shared" si="294"/>
        <v>0</v>
      </c>
      <c r="BR464" s="244">
        <f t="shared" si="295"/>
        <v>0</v>
      </c>
      <c r="BS464" s="244">
        <f t="shared" si="296"/>
        <v>0</v>
      </c>
      <c r="BT464" s="244">
        <f t="shared" si="297"/>
        <v>0.18479652628601731</v>
      </c>
      <c r="BU464" s="244">
        <f t="shared" si="298"/>
        <v>0</v>
      </c>
      <c r="BV464" s="244">
        <f t="shared" si="299"/>
        <v>0</v>
      </c>
      <c r="BW464" s="244">
        <f t="shared" si="300"/>
        <v>0</v>
      </c>
      <c r="BX464" s="244">
        <f t="shared" si="301"/>
        <v>0</v>
      </c>
      <c r="BY464" s="244"/>
      <c r="BZ464" s="244">
        <f t="shared" si="302"/>
        <v>5.8546156115393086E-2</v>
      </c>
      <c r="CA464" s="244">
        <f t="shared" si="303"/>
        <v>0</v>
      </c>
      <c r="CB464" s="244">
        <f t="shared" si="304"/>
        <v>0</v>
      </c>
      <c r="CC464" s="244">
        <f t="shared" si="305"/>
        <v>0</v>
      </c>
      <c r="CD464" s="244">
        <f t="shared" si="306"/>
        <v>0</v>
      </c>
      <c r="CE464" s="244">
        <f t="shared" si="307"/>
        <v>0</v>
      </c>
      <c r="CF464" s="244">
        <f t="shared" si="308"/>
        <v>0</v>
      </c>
      <c r="CG464" s="244">
        <f t="shared" si="309"/>
        <v>0</v>
      </c>
      <c r="CH464" s="244">
        <f t="shared" si="310"/>
        <v>0</v>
      </c>
      <c r="CI464" s="244">
        <f t="shared" si="311"/>
        <v>0</v>
      </c>
      <c r="CJ464" s="244">
        <f t="shared" si="312"/>
        <v>0</v>
      </c>
    </row>
    <row r="465" spans="1:88" ht="60">
      <c r="A465" s="222" t="s">
        <v>3643</v>
      </c>
      <c r="B465" s="232">
        <v>98431</v>
      </c>
      <c r="C465" s="232" t="s">
        <v>2902</v>
      </c>
      <c r="D465" s="232"/>
      <c r="E465" s="232" t="s">
        <v>2903</v>
      </c>
      <c r="F465" s="232" t="s">
        <v>2904</v>
      </c>
      <c r="G465" s="232">
        <v>8706</v>
      </c>
      <c r="H465" s="232" t="s">
        <v>2905</v>
      </c>
      <c r="I465" s="232" t="s">
        <v>129</v>
      </c>
      <c r="J465" s="232" t="s">
        <v>700</v>
      </c>
      <c r="K465" s="232" t="s">
        <v>2906</v>
      </c>
      <c r="L465" s="232" t="s">
        <v>2907</v>
      </c>
      <c r="M465" s="232">
        <v>2022</v>
      </c>
      <c r="N465" s="232">
        <v>71933167</v>
      </c>
      <c r="O465" s="239">
        <f t="shared" si="277"/>
        <v>8.3981908412317993E-3</v>
      </c>
      <c r="P465" s="232">
        <v>78.900000000000006</v>
      </c>
      <c r="Q465" s="232">
        <v>0.6</v>
      </c>
      <c r="R465" s="232">
        <v>0</v>
      </c>
      <c r="S465" s="232">
        <v>0</v>
      </c>
      <c r="T465" s="232">
        <v>0</v>
      </c>
      <c r="U465" s="232">
        <v>0</v>
      </c>
      <c r="V465" s="232">
        <v>6.1</v>
      </c>
      <c r="W465" s="232">
        <v>14.4</v>
      </c>
      <c r="X465" s="232">
        <v>0</v>
      </c>
      <c r="Y465" s="232">
        <v>0</v>
      </c>
      <c r="Z465" s="232">
        <v>0</v>
      </c>
      <c r="AA465" s="232">
        <v>0</v>
      </c>
      <c r="AB465" s="232"/>
      <c r="AC465" s="232">
        <v>78.900000000000006</v>
      </c>
      <c r="AD465" s="232">
        <v>0.6</v>
      </c>
      <c r="AE465" s="232">
        <v>0</v>
      </c>
      <c r="AF465" s="232">
        <v>0</v>
      </c>
      <c r="AG465" s="232">
        <v>0</v>
      </c>
      <c r="AH465" s="232">
        <v>0</v>
      </c>
      <c r="AI465" s="232">
        <v>14.4</v>
      </c>
      <c r="AJ465" s="232">
        <v>0</v>
      </c>
      <c r="AK465" s="232">
        <v>0</v>
      </c>
      <c r="AL465" s="232">
        <v>0</v>
      </c>
      <c r="AM465" s="232">
        <v>0</v>
      </c>
      <c r="AN465" s="233"/>
      <c r="AO465" s="223">
        <f t="shared" si="275"/>
        <v>0</v>
      </c>
      <c r="AP465" s="223">
        <f t="shared" si="275"/>
        <v>0</v>
      </c>
      <c r="AQ465" s="223">
        <f t="shared" si="275"/>
        <v>0</v>
      </c>
      <c r="AR465" s="223">
        <f t="shared" si="274"/>
        <v>0</v>
      </c>
      <c r="AS465" s="223">
        <f t="shared" si="274"/>
        <v>0</v>
      </c>
      <c r="AT465" s="223">
        <f t="shared" si="274"/>
        <v>0</v>
      </c>
      <c r="AU465" s="223">
        <f t="shared" si="276"/>
        <v>0</v>
      </c>
      <c r="AV465" s="223">
        <f t="shared" si="276"/>
        <v>0</v>
      </c>
      <c r="AW465" s="223">
        <f t="shared" si="276"/>
        <v>0</v>
      </c>
      <c r="AX465" s="223">
        <f t="shared" si="276"/>
        <v>0</v>
      </c>
      <c r="AY465" s="223">
        <f t="shared" si="276"/>
        <v>0</v>
      </c>
      <c r="AZ465" s="242"/>
      <c r="BA465" s="244">
        <f t="shared" si="278"/>
        <v>0.66261725737318899</v>
      </c>
      <c r="BB465" s="244">
        <f t="shared" si="279"/>
        <v>5.0389145047390798E-3</v>
      </c>
      <c r="BC465" s="244">
        <f t="shared" si="280"/>
        <v>0</v>
      </c>
      <c r="BD465" s="244">
        <f t="shared" si="281"/>
        <v>0</v>
      </c>
      <c r="BE465" s="244">
        <f t="shared" si="282"/>
        <v>0</v>
      </c>
      <c r="BF465" s="244">
        <f t="shared" si="283"/>
        <v>0</v>
      </c>
      <c r="BG465" s="244">
        <f t="shared" si="284"/>
        <v>5.1228964131513975E-2</v>
      </c>
      <c r="BH465" s="244">
        <f t="shared" si="285"/>
        <v>0.12093394811373791</v>
      </c>
      <c r="BI465" s="244">
        <f t="shared" si="286"/>
        <v>0</v>
      </c>
      <c r="BJ465" s="244">
        <f t="shared" si="287"/>
        <v>0</v>
      </c>
      <c r="BK465" s="244">
        <f t="shared" si="288"/>
        <v>0</v>
      </c>
      <c r="BL465" s="244">
        <f t="shared" si="289"/>
        <v>0</v>
      </c>
      <c r="BM465" s="244">
        <f t="shared" si="290"/>
        <v>0</v>
      </c>
      <c r="BN465" s="244">
        <f t="shared" si="291"/>
        <v>0.66261725737318899</v>
      </c>
      <c r="BO465" s="244">
        <f t="shared" si="292"/>
        <v>5.0389145047390798E-3</v>
      </c>
      <c r="BP465" s="244">
        <f t="shared" si="293"/>
        <v>0</v>
      </c>
      <c r="BQ465" s="244">
        <f t="shared" si="294"/>
        <v>0</v>
      </c>
      <c r="BR465" s="244">
        <f t="shared" si="295"/>
        <v>0</v>
      </c>
      <c r="BS465" s="244">
        <f t="shared" si="296"/>
        <v>0</v>
      </c>
      <c r="BT465" s="244">
        <f t="shared" si="297"/>
        <v>0.12093394811373791</v>
      </c>
      <c r="BU465" s="244">
        <f t="shared" si="298"/>
        <v>0</v>
      </c>
      <c r="BV465" s="244">
        <f t="shared" si="299"/>
        <v>0</v>
      </c>
      <c r="BW465" s="244">
        <f t="shared" si="300"/>
        <v>0</v>
      </c>
      <c r="BX465" s="244">
        <f t="shared" si="301"/>
        <v>0</v>
      </c>
      <c r="BY465" s="244"/>
      <c r="BZ465" s="244">
        <f t="shared" si="302"/>
        <v>0</v>
      </c>
      <c r="CA465" s="244">
        <f t="shared" si="303"/>
        <v>0</v>
      </c>
      <c r="CB465" s="244">
        <f t="shared" si="304"/>
        <v>0</v>
      </c>
      <c r="CC465" s="244">
        <f t="shared" si="305"/>
        <v>0</v>
      </c>
      <c r="CD465" s="244">
        <f t="shared" si="306"/>
        <v>0</v>
      </c>
      <c r="CE465" s="244">
        <f t="shared" si="307"/>
        <v>0</v>
      </c>
      <c r="CF465" s="244">
        <f t="shared" si="308"/>
        <v>0</v>
      </c>
      <c r="CG465" s="244">
        <f t="shared" si="309"/>
        <v>0</v>
      </c>
      <c r="CH465" s="244">
        <f t="shared" si="310"/>
        <v>0</v>
      </c>
      <c r="CI465" s="244">
        <f t="shared" si="311"/>
        <v>0</v>
      </c>
      <c r="CJ465" s="244">
        <f t="shared" si="312"/>
        <v>0</v>
      </c>
    </row>
    <row r="466" spans="1:88" ht="60">
      <c r="A466" s="222" t="s">
        <v>3643</v>
      </c>
      <c r="B466" s="232">
        <v>97829</v>
      </c>
      <c r="C466" s="232" t="s">
        <v>2908</v>
      </c>
      <c r="D466" s="232"/>
      <c r="E466" s="232" t="s">
        <v>2909</v>
      </c>
      <c r="F466" s="232"/>
      <c r="G466" s="232">
        <v>3110</v>
      </c>
      <c r="H466" s="232" t="s">
        <v>2910</v>
      </c>
      <c r="I466" s="232" t="s">
        <v>117</v>
      </c>
      <c r="J466" s="232" t="s">
        <v>700</v>
      </c>
      <c r="K466" s="232" t="s">
        <v>2911</v>
      </c>
      <c r="L466" s="232" t="s">
        <v>2912</v>
      </c>
      <c r="M466" s="232">
        <v>2022</v>
      </c>
      <c r="N466" s="232">
        <v>41478136</v>
      </c>
      <c r="O466" s="239">
        <f t="shared" si="277"/>
        <v>5.8299817736150554E-3</v>
      </c>
      <c r="P466" s="232">
        <v>70.8</v>
      </c>
      <c r="Q466" s="232">
        <v>6.7</v>
      </c>
      <c r="R466" s="232">
        <v>0</v>
      </c>
      <c r="S466" s="232">
        <v>0</v>
      </c>
      <c r="T466" s="232">
        <v>0</v>
      </c>
      <c r="U466" s="232">
        <v>0</v>
      </c>
      <c r="V466" s="232">
        <v>6.1</v>
      </c>
      <c r="W466" s="232">
        <v>6.9</v>
      </c>
      <c r="X466" s="232">
        <v>0</v>
      </c>
      <c r="Y466" s="232">
        <v>9.5</v>
      </c>
      <c r="Z466" s="232">
        <v>0</v>
      </c>
      <c r="AA466" s="232">
        <v>0</v>
      </c>
      <c r="AB466" s="232"/>
      <c r="AC466" s="232">
        <v>49.8</v>
      </c>
      <c r="AD466" s="232">
        <v>6.7</v>
      </c>
      <c r="AE466" s="232">
        <v>0</v>
      </c>
      <c r="AF466" s="232">
        <v>0</v>
      </c>
      <c r="AG466" s="232">
        <v>0</v>
      </c>
      <c r="AH466" s="232">
        <v>0</v>
      </c>
      <c r="AI466" s="232">
        <v>6.9</v>
      </c>
      <c r="AJ466" s="232">
        <v>0</v>
      </c>
      <c r="AK466" s="232">
        <v>9.5</v>
      </c>
      <c r="AL466" s="232">
        <v>0</v>
      </c>
      <c r="AM466" s="232">
        <v>0</v>
      </c>
      <c r="AN466" s="233"/>
      <c r="AO466" s="223">
        <f t="shared" si="275"/>
        <v>21</v>
      </c>
      <c r="AP466" s="223">
        <f t="shared" si="275"/>
        <v>0</v>
      </c>
      <c r="AQ466" s="223">
        <f t="shared" si="275"/>
        <v>0</v>
      </c>
      <c r="AR466" s="223">
        <f t="shared" si="274"/>
        <v>0</v>
      </c>
      <c r="AS466" s="223">
        <f t="shared" si="274"/>
        <v>0</v>
      </c>
      <c r="AT466" s="223">
        <f t="shared" si="274"/>
        <v>0</v>
      </c>
      <c r="AU466" s="223">
        <f t="shared" si="276"/>
        <v>0</v>
      </c>
      <c r="AV466" s="223">
        <f t="shared" si="276"/>
        <v>0</v>
      </c>
      <c r="AW466" s="223">
        <f t="shared" si="276"/>
        <v>0</v>
      </c>
      <c r="AX466" s="223">
        <f t="shared" si="276"/>
        <v>0</v>
      </c>
      <c r="AY466" s="223">
        <f t="shared" si="276"/>
        <v>0</v>
      </c>
      <c r="AZ466" s="242"/>
      <c r="BA466" s="244">
        <f t="shared" si="278"/>
        <v>0.41276270957194588</v>
      </c>
      <c r="BB466" s="244">
        <f t="shared" si="279"/>
        <v>3.9060877883220872E-2</v>
      </c>
      <c r="BC466" s="244">
        <f t="shared" si="280"/>
        <v>0</v>
      </c>
      <c r="BD466" s="244">
        <f t="shared" si="281"/>
        <v>0</v>
      </c>
      <c r="BE466" s="244">
        <f t="shared" si="282"/>
        <v>0</v>
      </c>
      <c r="BF466" s="244">
        <f t="shared" si="283"/>
        <v>0</v>
      </c>
      <c r="BG466" s="244">
        <f t="shared" si="284"/>
        <v>3.5562888819051834E-2</v>
      </c>
      <c r="BH466" s="244">
        <f t="shared" si="285"/>
        <v>4.0226874237943883E-2</v>
      </c>
      <c r="BI466" s="244">
        <f t="shared" si="286"/>
        <v>0</v>
      </c>
      <c r="BJ466" s="244">
        <f t="shared" si="287"/>
        <v>5.5384826849343025E-2</v>
      </c>
      <c r="BK466" s="244">
        <f t="shared" si="288"/>
        <v>0</v>
      </c>
      <c r="BL466" s="244">
        <f t="shared" si="289"/>
        <v>0</v>
      </c>
      <c r="BM466" s="244">
        <f t="shared" si="290"/>
        <v>0</v>
      </c>
      <c r="BN466" s="244">
        <f t="shared" si="291"/>
        <v>0.29033309232602972</v>
      </c>
      <c r="BO466" s="244">
        <f t="shared" si="292"/>
        <v>3.9060877883220872E-2</v>
      </c>
      <c r="BP466" s="244">
        <f t="shared" si="293"/>
        <v>0</v>
      </c>
      <c r="BQ466" s="244">
        <f t="shared" si="294"/>
        <v>0</v>
      </c>
      <c r="BR466" s="244">
        <f t="shared" si="295"/>
        <v>0</v>
      </c>
      <c r="BS466" s="244">
        <f t="shared" si="296"/>
        <v>0</v>
      </c>
      <c r="BT466" s="244">
        <f t="shared" si="297"/>
        <v>4.0226874237943883E-2</v>
      </c>
      <c r="BU466" s="244">
        <f t="shared" si="298"/>
        <v>0</v>
      </c>
      <c r="BV466" s="244">
        <f t="shared" si="299"/>
        <v>5.5384826849343025E-2</v>
      </c>
      <c r="BW466" s="244">
        <f t="shared" si="300"/>
        <v>0</v>
      </c>
      <c r="BX466" s="244">
        <f t="shared" si="301"/>
        <v>0</v>
      </c>
      <c r="BY466" s="244"/>
      <c r="BZ466" s="244">
        <f t="shared" si="302"/>
        <v>0.12242961724591617</v>
      </c>
      <c r="CA466" s="244">
        <f t="shared" si="303"/>
        <v>0</v>
      </c>
      <c r="CB466" s="244">
        <f t="shared" si="304"/>
        <v>0</v>
      </c>
      <c r="CC466" s="244">
        <f t="shared" si="305"/>
        <v>0</v>
      </c>
      <c r="CD466" s="244">
        <f t="shared" si="306"/>
        <v>0</v>
      </c>
      <c r="CE466" s="244">
        <f t="shared" si="307"/>
        <v>0</v>
      </c>
      <c r="CF466" s="244">
        <f t="shared" si="308"/>
        <v>0</v>
      </c>
      <c r="CG466" s="244">
        <f t="shared" si="309"/>
        <v>0</v>
      </c>
      <c r="CH466" s="244">
        <f t="shared" si="310"/>
        <v>0</v>
      </c>
      <c r="CI466" s="244">
        <f t="shared" si="311"/>
        <v>0</v>
      </c>
      <c r="CJ466" s="244">
        <f t="shared" si="312"/>
        <v>0</v>
      </c>
    </row>
    <row r="467" spans="1:88" ht="60">
      <c r="A467" s="222" t="s">
        <v>3643</v>
      </c>
      <c r="B467" s="232">
        <v>97424</v>
      </c>
      <c r="C467" s="232" t="s">
        <v>2913</v>
      </c>
      <c r="D467" s="232"/>
      <c r="E467" s="232" t="s">
        <v>2914</v>
      </c>
      <c r="F467" s="232"/>
      <c r="G467" s="232">
        <v>3800</v>
      </c>
      <c r="H467" s="232" t="s">
        <v>2880</v>
      </c>
      <c r="I467" s="232" t="s">
        <v>117</v>
      </c>
      <c r="J467" s="232" t="s">
        <v>700</v>
      </c>
      <c r="K467" s="232" t="s">
        <v>2915</v>
      </c>
      <c r="L467" s="232" t="s">
        <v>2916</v>
      </c>
      <c r="M467" s="232">
        <v>2022</v>
      </c>
      <c r="N467" s="232">
        <v>34934270</v>
      </c>
      <c r="O467" s="239">
        <f t="shared" si="277"/>
        <v>4.910205159039626E-3</v>
      </c>
      <c r="P467" s="232">
        <v>93.9</v>
      </c>
      <c r="Q467" s="232">
        <v>0</v>
      </c>
      <c r="R467" s="232">
        <v>0</v>
      </c>
      <c r="S467" s="232">
        <v>0</v>
      </c>
      <c r="T467" s="232">
        <v>0</v>
      </c>
      <c r="U467" s="232">
        <v>0</v>
      </c>
      <c r="V467" s="232">
        <v>6.1</v>
      </c>
      <c r="W467" s="232">
        <v>0</v>
      </c>
      <c r="X467" s="232">
        <v>0</v>
      </c>
      <c r="Y467" s="232">
        <v>0</v>
      </c>
      <c r="Z467" s="232">
        <v>0</v>
      </c>
      <c r="AA467" s="232">
        <v>0</v>
      </c>
      <c r="AB467" s="232"/>
      <c r="AC467" s="232">
        <v>93.9</v>
      </c>
      <c r="AD467" s="232">
        <v>0</v>
      </c>
      <c r="AE467" s="232">
        <v>0</v>
      </c>
      <c r="AF467" s="232">
        <v>0</v>
      </c>
      <c r="AG467" s="232">
        <v>0</v>
      </c>
      <c r="AH467" s="232">
        <v>0</v>
      </c>
      <c r="AI467" s="232">
        <v>0</v>
      </c>
      <c r="AJ467" s="232">
        <v>0</v>
      </c>
      <c r="AK467" s="232">
        <v>0</v>
      </c>
      <c r="AL467" s="232">
        <v>0</v>
      </c>
      <c r="AM467" s="232">
        <v>0</v>
      </c>
      <c r="AN467" s="233"/>
      <c r="AO467" s="223">
        <f t="shared" si="275"/>
        <v>0</v>
      </c>
      <c r="AP467" s="223">
        <f t="shared" si="275"/>
        <v>0</v>
      </c>
      <c r="AQ467" s="223">
        <f t="shared" si="275"/>
        <v>0</v>
      </c>
      <c r="AR467" s="223">
        <f t="shared" si="274"/>
        <v>0</v>
      </c>
      <c r="AS467" s="223">
        <f t="shared" si="274"/>
        <v>0</v>
      </c>
      <c r="AT467" s="223">
        <f t="shared" si="274"/>
        <v>0</v>
      </c>
      <c r="AU467" s="223">
        <f t="shared" si="276"/>
        <v>0</v>
      </c>
      <c r="AV467" s="223">
        <f t="shared" si="276"/>
        <v>0</v>
      </c>
      <c r="AW467" s="223">
        <f t="shared" si="276"/>
        <v>0</v>
      </c>
      <c r="AX467" s="223">
        <f t="shared" si="276"/>
        <v>0</v>
      </c>
      <c r="AY467" s="223">
        <f t="shared" si="276"/>
        <v>0</v>
      </c>
      <c r="AZ467" s="242"/>
      <c r="BA467" s="244">
        <f t="shared" si="278"/>
        <v>0.46106826443382093</v>
      </c>
      <c r="BB467" s="244">
        <f t="shared" si="279"/>
        <v>0</v>
      </c>
      <c r="BC467" s="244">
        <f t="shared" si="280"/>
        <v>0</v>
      </c>
      <c r="BD467" s="244">
        <f t="shared" si="281"/>
        <v>0</v>
      </c>
      <c r="BE467" s="244">
        <f t="shared" si="282"/>
        <v>0</v>
      </c>
      <c r="BF467" s="244">
        <f t="shared" si="283"/>
        <v>0</v>
      </c>
      <c r="BG467" s="244">
        <f t="shared" si="284"/>
        <v>2.9952251470141716E-2</v>
      </c>
      <c r="BH467" s="244">
        <f t="shared" si="285"/>
        <v>0</v>
      </c>
      <c r="BI467" s="244">
        <f t="shared" si="286"/>
        <v>0</v>
      </c>
      <c r="BJ467" s="244">
        <f t="shared" si="287"/>
        <v>0</v>
      </c>
      <c r="BK467" s="244">
        <f t="shared" si="288"/>
        <v>0</v>
      </c>
      <c r="BL467" s="244">
        <f t="shared" si="289"/>
        <v>0</v>
      </c>
      <c r="BM467" s="244">
        <f t="shared" si="290"/>
        <v>0</v>
      </c>
      <c r="BN467" s="244">
        <f t="shared" si="291"/>
        <v>0.46106826443382093</v>
      </c>
      <c r="BO467" s="244">
        <f t="shared" si="292"/>
        <v>0</v>
      </c>
      <c r="BP467" s="244">
        <f t="shared" si="293"/>
        <v>0</v>
      </c>
      <c r="BQ467" s="244">
        <f t="shared" si="294"/>
        <v>0</v>
      </c>
      <c r="BR467" s="244">
        <f t="shared" si="295"/>
        <v>0</v>
      </c>
      <c r="BS467" s="244">
        <f t="shared" si="296"/>
        <v>0</v>
      </c>
      <c r="BT467" s="244">
        <f t="shared" si="297"/>
        <v>0</v>
      </c>
      <c r="BU467" s="244">
        <f t="shared" si="298"/>
        <v>0</v>
      </c>
      <c r="BV467" s="244">
        <f t="shared" si="299"/>
        <v>0</v>
      </c>
      <c r="BW467" s="244">
        <f t="shared" si="300"/>
        <v>0</v>
      </c>
      <c r="BX467" s="244">
        <f t="shared" si="301"/>
        <v>0</v>
      </c>
      <c r="BY467" s="244"/>
      <c r="BZ467" s="244">
        <f t="shared" si="302"/>
        <v>0</v>
      </c>
      <c r="CA467" s="244">
        <f t="shared" si="303"/>
        <v>0</v>
      </c>
      <c r="CB467" s="244">
        <f t="shared" si="304"/>
        <v>0</v>
      </c>
      <c r="CC467" s="244">
        <f t="shared" si="305"/>
        <v>0</v>
      </c>
      <c r="CD467" s="244">
        <f t="shared" si="306"/>
        <v>0</v>
      </c>
      <c r="CE467" s="244">
        <f t="shared" si="307"/>
        <v>0</v>
      </c>
      <c r="CF467" s="244">
        <f t="shared" si="308"/>
        <v>0</v>
      </c>
      <c r="CG467" s="244">
        <f t="shared" si="309"/>
        <v>0</v>
      </c>
      <c r="CH467" s="244">
        <f t="shared" si="310"/>
        <v>0</v>
      </c>
      <c r="CI467" s="244">
        <f t="shared" si="311"/>
        <v>0</v>
      </c>
      <c r="CJ467" s="244">
        <f t="shared" si="312"/>
        <v>0</v>
      </c>
    </row>
    <row r="468" spans="1:88" ht="60">
      <c r="A468" s="222" t="s">
        <v>3643</v>
      </c>
      <c r="B468" s="232">
        <v>100984</v>
      </c>
      <c r="C468" s="232" t="s">
        <v>2917</v>
      </c>
      <c r="D468" s="232"/>
      <c r="E468" s="232" t="s">
        <v>2918</v>
      </c>
      <c r="F468" s="232" t="s">
        <v>750</v>
      </c>
      <c r="G468" s="232">
        <v>6371</v>
      </c>
      <c r="H468" s="232" t="s">
        <v>2919</v>
      </c>
      <c r="I468" s="232" t="s">
        <v>2658</v>
      </c>
      <c r="J468" s="232" t="s">
        <v>700</v>
      </c>
      <c r="K468" s="232" t="s">
        <v>2920</v>
      </c>
      <c r="L468" s="232" t="s">
        <v>2921</v>
      </c>
      <c r="M468" s="232">
        <v>2022</v>
      </c>
      <c r="N468" s="232">
        <v>214379109</v>
      </c>
      <c r="O468" s="239">
        <f t="shared" si="277"/>
        <v>0.92632867651249229</v>
      </c>
      <c r="P468" s="232">
        <v>68.430000000000007</v>
      </c>
      <c r="Q468" s="232">
        <v>0.28999999999999998</v>
      </c>
      <c r="R468" s="232">
        <v>0</v>
      </c>
      <c r="S468" s="232">
        <v>0</v>
      </c>
      <c r="T468" s="232">
        <v>0</v>
      </c>
      <c r="U468" s="232">
        <v>0</v>
      </c>
      <c r="V468" s="232">
        <v>6.1</v>
      </c>
      <c r="W468" s="232">
        <v>25.18</v>
      </c>
      <c r="X468" s="232">
        <v>0</v>
      </c>
      <c r="Y468" s="232">
        <v>0</v>
      </c>
      <c r="Z468" s="232">
        <v>0</v>
      </c>
      <c r="AA468" s="232">
        <v>0</v>
      </c>
      <c r="AB468" s="232"/>
      <c r="AC468" s="232">
        <v>57.88</v>
      </c>
      <c r="AD468" s="232">
        <v>0.28999999999999998</v>
      </c>
      <c r="AE468" s="232">
        <v>0</v>
      </c>
      <c r="AF468" s="232">
        <v>0</v>
      </c>
      <c r="AG468" s="232">
        <v>0</v>
      </c>
      <c r="AH468" s="232">
        <v>0</v>
      </c>
      <c r="AI468" s="232">
        <v>25.18</v>
      </c>
      <c r="AJ468" s="232">
        <v>0</v>
      </c>
      <c r="AK468" s="232">
        <v>0</v>
      </c>
      <c r="AL468" s="232">
        <v>0</v>
      </c>
      <c r="AM468" s="232">
        <v>0</v>
      </c>
      <c r="AN468" s="233"/>
      <c r="AO468" s="223">
        <f t="shared" si="275"/>
        <v>10.550000000000004</v>
      </c>
      <c r="AP468" s="223">
        <f t="shared" si="275"/>
        <v>0</v>
      </c>
      <c r="AQ468" s="223">
        <f t="shared" si="275"/>
        <v>0</v>
      </c>
      <c r="AR468" s="223">
        <f t="shared" si="274"/>
        <v>0</v>
      </c>
      <c r="AS468" s="223">
        <f t="shared" si="274"/>
        <v>0</v>
      </c>
      <c r="AT468" s="223">
        <f t="shared" si="274"/>
        <v>0</v>
      </c>
      <c r="AU468" s="223">
        <f t="shared" si="276"/>
        <v>0</v>
      </c>
      <c r="AV468" s="223">
        <f t="shared" si="276"/>
        <v>0</v>
      </c>
      <c r="AW468" s="223">
        <f t="shared" si="276"/>
        <v>0</v>
      </c>
      <c r="AX468" s="223">
        <f t="shared" si="276"/>
        <v>0</v>
      </c>
      <c r="AY468" s="223">
        <f t="shared" si="276"/>
        <v>0</v>
      </c>
      <c r="AZ468" s="242"/>
      <c r="BA468" s="244">
        <f t="shared" si="278"/>
        <v>63.388671333749855</v>
      </c>
      <c r="BB468" s="244">
        <f t="shared" si="279"/>
        <v>0.26863531618862274</v>
      </c>
      <c r="BC468" s="244">
        <f t="shared" si="280"/>
        <v>0</v>
      </c>
      <c r="BD468" s="244">
        <f t="shared" si="281"/>
        <v>0</v>
      </c>
      <c r="BE468" s="244">
        <f t="shared" si="282"/>
        <v>0</v>
      </c>
      <c r="BF468" s="244">
        <f t="shared" si="283"/>
        <v>0</v>
      </c>
      <c r="BG468" s="244">
        <f t="shared" si="284"/>
        <v>5.6506049267262028</v>
      </c>
      <c r="BH468" s="244">
        <f t="shared" si="285"/>
        <v>23.324956074584556</v>
      </c>
      <c r="BI468" s="244">
        <f t="shared" si="286"/>
        <v>0</v>
      </c>
      <c r="BJ468" s="244">
        <f t="shared" si="287"/>
        <v>0</v>
      </c>
      <c r="BK468" s="244">
        <f t="shared" si="288"/>
        <v>0</v>
      </c>
      <c r="BL468" s="244">
        <f t="shared" si="289"/>
        <v>0</v>
      </c>
      <c r="BM468" s="244">
        <f t="shared" si="290"/>
        <v>0</v>
      </c>
      <c r="BN468" s="244">
        <f t="shared" si="291"/>
        <v>53.615903796543058</v>
      </c>
      <c r="BO468" s="244">
        <f t="shared" si="292"/>
        <v>0.26863531618862274</v>
      </c>
      <c r="BP468" s="244">
        <f t="shared" si="293"/>
        <v>0</v>
      </c>
      <c r="BQ468" s="244">
        <f t="shared" si="294"/>
        <v>0</v>
      </c>
      <c r="BR468" s="244">
        <f t="shared" si="295"/>
        <v>0</v>
      </c>
      <c r="BS468" s="244">
        <f t="shared" si="296"/>
        <v>0</v>
      </c>
      <c r="BT468" s="244">
        <f t="shared" si="297"/>
        <v>23.324956074584556</v>
      </c>
      <c r="BU468" s="244">
        <f t="shared" si="298"/>
        <v>0</v>
      </c>
      <c r="BV468" s="244">
        <f t="shared" si="299"/>
        <v>0</v>
      </c>
      <c r="BW468" s="244">
        <f t="shared" si="300"/>
        <v>0</v>
      </c>
      <c r="BX468" s="244">
        <f t="shared" si="301"/>
        <v>0</v>
      </c>
      <c r="BY468" s="244"/>
      <c r="BZ468" s="244">
        <f t="shared" si="302"/>
        <v>9.7727675372067981</v>
      </c>
      <c r="CA468" s="244">
        <f t="shared" si="303"/>
        <v>0</v>
      </c>
      <c r="CB468" s="244">
        <f t="shared" si="304"/>
        <v>0</v>
      </c>
      <c r="CC468" s="244">
        <f t="shared" si="305"/>
        <v>0</v>
      </c>
      <c r="CD468" s="244">
        <f t="shared" si="306"/>
        <v>0</v>
      </c>
      <c r="CE468" s="244">
        <f t="shared" si="307"/>
        <v>0</v>
      </c>
      <c r="CF468" s="244">
        <f t="shared" si="308"/>
        <v>0</v>
      </c>
      <c r="CG468" s="244">
        <f t="shared" si="309"/>
        <v>0</v>
      </c>
      <c r="CH468" s="244">
        <f t="shared" si="310"/>
        <v>0</v>
      </c>
      <c r="CI468" s="244">
        <f t="shared" si="311"/>
        <v>0</v>
      </c>
      <c r="CJ468" s="244">
        <f t="shared" si="312"/>
        <v>0</v>
      </c>
    </row>
    <row r="469" spans="1:88" ht="60">
      <c r="A469" s="222" t="s">
        <v>3643</v>
      </c>
      <c r="B469" s="232">
        <v>222842</v>
      </c>
      <c r="C469" s="232" t="s">
        <v>2922</v>
      </c>
      <c r="D469" s="232"/>
      <c r="E469" s="232" t="s">
        <v>2923</v>
      </c>
      <c r="F469" s="232" t="s">
        <v>2924</v>
      </c>
      <c r="G469" s="232">
        <v>6600</v>
      </c>
      <c r="H469" s="232" t="s">
        <v>2925</v>
      </c>
      <c r="I469" s="232" t="s">
        <v>705</v>
      </c>
      <c r="J469" s="232" t="s">
        <v>700</v>
      </c>
      <c r="K469" s="232" t="s">
        <v>2926</v>
      </c>
      <c r="L469" s="232" t="s">
        <v>2927</v>
      </c>
      <c r="M469" s="232">
        <v>2022</v>
      </c>
      <c r="N469" s="232">
        <v>3458921</v>
      </c>
      <c r="O469" s="239">
        <f t="shared" si="277"/>
        <v>1.311551607491559E-3</v>
      </c>
      <c r="P469" s="232">
        <v>1.07</v>
      </c>
      <c r="Q469" s="232">
        <v>0</v>
      </c>
      <c r="R469" s="232">
        <v>0</v>
      </c>
      <c r="S469" s="232">
        <v>0</v>
      </c>
      <c r="T469" s="232">
        <v>0</v>
      </c>
      <c r="U469" s="232">
        <v>0</v>
      </c>
      <c r="V469" s="232">
        <v>6.1</v>
      </c>
      <c r="W469" s="232">
        <v>0</v>
      </c>
      <c r="X469" s="232">
        <v>0</v>
      </c>
      <c r="Y469" s="232">
        <v>0</v>
      </c>
      <c r="Z469" s="232">
        <v>92.83</v>
      </c>
      <c r="AA469" s="232">
        <v>0</v>
      </c>
      <c r="AB469" s="232"/>
      <c r="AC469" s="232">
        <v>1.07</v>
      </c>
      <c r="AD469" s="232">
        <v>0</v>
      </c>
      <c r="AE469" s="232">
        <v>0</v>
      </c>
      <c r="AF469" s="232">
        <v>0</v>
      </c>
      <c r="AG469" s="232">
        <v>0</v>
      </c>
      <c r="AH469" s="232">
        <v>0</v>
      </c>
      <c r="AI469" s="232">
        <v>0</v>
      </c>
      <c r="AJ469" s="232">
        <v>0</v>
      </c>
      <c r="AK469" s="232">
        <v>0</v>
      </c>
      <c r="AL469" s="232">
        <v>0</v>
      </c>
      <c r="AM469" s="232">
        <v>0</v>
      </c>
      <c r="AN469" s="233"/>
      <c r="AO469" s="223">
        <f t="shared" si="275"/>
        <v>0</v>
      </c>
      <c r="AP469" s="223">
        <f t="shared" si="275"/>
        <v>0</v>
      </c>
      <c r="AQ469" s="223">
        <f t="shared" si="275"/>
        <v>0</v>
      </c>
      <c r="AR469" s="223">
        <f t="shared" si="274"/>
        <v>0</v>
      </c>
      <c r="AS469" s="223">
        <f t="shared" si="274"/>
        <v>0</v>
      </c>
      <c r="AT469" s="223">
        <f t="shared" si="274"/>
        <v>0</v>
      </c>
      <c r="AU469" s="223">
        <f t="shared" si="276"/>
        <v>0</v>
      </c>
      <c r="AV469" s="223">
        <f t="shared" si="276"/>
        <v>0</v>
      </c>
      <c r="AW469" s="223">
        <f t="shared" si="276"/>
        <v>0</v>
      </c>
      <c r="AX469" s="223">
        <f t="shared" si="276"/>
        <v>92.83</v>
      </c>
      <c r="AY469" s="223">
        <f t="shared" si="276"/>
        <v>0</v>
      </c>
      <c r="AZ469" s="242"/>
      <c r="BA469" s="244">
        <f t="shared" si="278"/>
        <v>1.4033602200159683E-3</v>
      </c>
      <c r="BB469" s="244">
        <f t="shared" si="279"/>
        <v>0</v>
      </c>
      <c r="BC469" s="244">
        <f t="shared" si="280"/>
        <v>0</v>
      </c>
      <c r="BD469" s="244">
        <f t="shared" si="281"/>
        <v>0</v>
      </c>
      <c r="BE469" s="244">
        <f t="shared" si="282"/>
        <v>0</v>
      </c>
      <c r="BF469" s="244">
        <f t="shared" si="283"/>
        <v>0</v>
      </c>
      <c r="BG469" s="244">
        <f t="shared" si="284"/>
        <v>8.0004648056985102E-3</v>
      </c>
      <c r="BH469" s="244">
        <f t="shared" si="285"/>
        <v>0</v>
      </c>
      <c r="BI469" s="244">
        <f t="shared" si="286"/>
        <v>0</v>
      </c>
      <c r="BJ469" s="244">
        <f t="shared" si="287"/>
        <v>0</v>
      </c>
      <c r="BK469" s="244">
        <f t="shared" si="288"/>
        <v>0.12175133572344142</v>
      </c>
      <c r="BL469" s="244">
        <f t="shared" si="289"/>
        <v>0</v>
      </c>
      <c r="BM469" s="244">
        <f t="shared" si="290"/>
        <v>0</v>
      </c>
      <c r="BN469" s="244">
        <f t="shared" si="291"/>
        <v>1.4033602200159683E-3</v>
      </c>
      <c r="BO469" s="244">
        <f t="shared" si="292"/>
        <v>0</v>
      </c>
      <c r="BP469" s="244">
        <f t="shared" si="293"/>
        <v>0</v>
      </c>
      <c r="BQ469" s="244">
        <f t="shared" si="294"/>
        <v>0</v>
      </c>
      <c r="BR469" s="244">
        <f t="shared" si="295"/>
        <v>0</v>
      </c>
      <c r="BS469" s="244">
        <f t="shared" si="296"/>
        <v>0</v>
      </c>
      <c r="BT469" s="244">
        <f t="shared" si="297"/>
        <v>0</v>
      </c>
      <c r="BU469" s="244">
        <f t="shared" si="298"/>
        <v>0</v>
      </c>
      <c r="BV469" s="244">
        <f t="shared" si="299"/>
        <v>0</v>
      </c>
      <c r="BW469" s="244">
        <f t="shared" si="300"/>
        <v>0</v>
      </c>
      <c r="BX469" s="244">
        <f t="shared" si="301"/>
        <v>0</v>
      </c>
      <c r="BY469" s="244"/>
      <c r="BZ469" s="244">
        <f t="shared" si="302"/>
        <v>0</v>
      </c>
      <c r="CA469" s="244">
        <f t="shared" si="303"/>
        <v>0</v>
      </c>
      <c r="CB469" s="244">
        <f t="shared" si="304"/>
        <v>0</v>
      </c>
      <c r="CC469" s="244">
        <f t="shared" si="305"/>
        <v>0</v>
      </c>
      <c r="CD469" s="244">
        <f t="shared" si="306"/>
        <v>0</v>
      </c>
      <c r="CE469" s="244">
        <f t="shared" si="307"/>
        <v>0</v>
      </c>
      <c r="CF469" s="244">
        <f t="shared" si="308"/>
        <v>0</v>
      </c>
      <c r="CG469" s="244">
        <f t="shared" si="309"/>
        <v>0</v>
      </c>
      <c r="CH469" s="244">
        <f t="shared" si="310"/>
        <v>0</v>
      </c>
      <c r="CI469" s="244">
        <f t="shared" si="311"/>
        <v>0.12175133572344142</v>
      </c>
      <c r="CJ469" s="244">
        <f t="shared" si="312"/>
        <v>0</v>
      </c>
    </row>
    <row r="470" spans="1:88" ht="60">
      <c r="A470" s="222" t="s">
        <v>3643</v>
      </c>
      <c r="B470" s="232">
        <v>98303</v>
      </c>
      <c r="C470" s="232" t="s">
        <v>2928</v>
      </c>
      <c r="D470" s="232"/>
      <c r="E470" s="232" t="s">
        <v>2929</v>
      </c>
      <c r="F470" s="232"/>
      <c r="G470" s="232">
        <v>3078</v>
      </c>
      <c r="H470" s="232" t="s">
        <v>2930</v>
      </c>
      <c r="I470" s="232" t="s">
        <v>117</v>
      </c>
      <c r="J470" s="232" t="s">
        <v>700</v>
      </c>
      <c r="K470" s="232" t="s">
        <v>2931</v>
      </c>
      <c r="L470" s="232"/>
      <c r="M470" s="232">
        <v>2022</v>
      </c>
      <c r="N470" s="232">
        <v>1363970</v>
      </c>
      <c r="O470" s="239">
        <f t="shared" si="277"/>
        <v>1.9171353890535793E-4</v>
      </c>
      <c r="P470" s="232">
        <v>90.4</v>
      </c>
      <c r="Q470" s="232">
        <v>3.5</v>
      </c>
      <c r="R470" s="232">
        <v>0</v>
      </c>
      <c r="S470" s="232">
        <v>0</v>
      </c>
      <c r="T470" s="232">
        <v>0</v>
      </c>
      <c r="U470" s="232">
        <v>0</v>
      </c>
      <c r="V470" s="232">
        <v>6.1</v>
      </c>
      <c r="W470" s="232">
        <v>0</v>
      </c>
      <c r="X470" s="232">
        <v>0</v>
      </c>
      <c r="Y470" s="232">
        <v>0</v>
      </c>
      <c r="Z470" s="232">
        <v>0</v>
      </c>
      <c r="AA470" s="232">
        <v>0</v>
      </c>
      <c r="AB470" s="232"/>
      <c r="AC470" s="232">
        <v>90.4</v>
      </c>
      <c r="AD470" s="232">
        <v>3.5</v>
      </c>
      <c r="AE470" s="232">
        <v>0</v>
      </c>
      <c r="AF470" s="232">
        <v>0</v>
      </c>
      <c r="AG470" s="232">
        <v>0</v>
      </c>
      <c r="AH470" s="232">
        <v>0</v>
      </c>
      <c r="AI470" s="232">
        <v>0</v>
      </c>
      <c r="AJ470" s="232">
        <v>0</v>
      </c>
      <c r="AK470" s="232">
        <v>0</v>
      </c>
      <c r="AL470" s="232">
        <v>0</v>
      </c>
      <c r="AM470" s="232">
        <v>0</v>
      </c>
      <c r="AN470" s="233"/>
      <c r="AO470" s="223">
        <f t="shared" si="275"/>
        <v>0</v>
      </c>
      <c r="AP470" s="223">
        <f t="shared" si="275"/>
        <v>0</v>
      </c>
      <c r="AQ470" s="223">
        <f t="shared" si="275"/>
        <v>0</v>
      </c>
      <c r="AR470" s="223">
        <f t="shared" si="274"/>
        <v>0</v>
      </c>
      <c r="AS470" s="223">
        <f t="shared" si="274"/>
        <v>0</v>
      </c>
      <c r="AT470" s="223">
        <f t="shared" si="274"/>
        <v>0</v>
      </c>
      <c r="AU470" s="223">
        <f t="shared" si="276"/>
        <v>0</v>
      </c>
      <c r="AV470" s="223">
        <f t="shared" si="276"/>
        <v>0</v>
      </c>
      <c r="AW470" s="223">
        <f t="shared" si="276"/>
        <v>0</v>
      </c>
      <c r="AX470" s="223">
        <f t="shared" si="276"/>
        <v>0</v>
      </c>
      <c r="AY470" s="223">
        <f t="shared" si="276"/>
        <v>0</v>
      </c>
      <c r="AZ470" s="242"/>
      <c r="BA470" s="244">
        <f t="shared" si="278"/>
        <v>1.7330903917044359E-2</v>
      </c>
      <c r="BB470" s="244">
        <f t="shared" si="279"/>
        <v>6.7099738616875279E-4</v>
      </c>
      <c r="BC470" s="244">
        <f t="shared" si="280"/>
        <v>0</v>
      </c>
      <c r="BD470" s="244">
        <f t="shared" si="281"/>
        <v>0</v>
      </c>
      <c r="BE470" s="244">
        <f t="shared" si="282"/>
        <v>0</v>
      </c>
      <c r="BF470" s="244">
        <f t="shared" si="283"/>
        <v>0</v>
      </c>
      <c r="BG470" s="244">
        <f t="shared" si="284"/>
        <v>1.1694525873226834E-3</v>
      </c>
      <c r="BH470" s="244">
        <f t="shared" si="285"/>
        <v>0</v>
      </c>
      <c r="BI470" s="244">
        <f t="shared" si="286"/>
        <v>0</v>
      </c>
      <c r="BJ470" s="244">
        <f t="shared" si="287"/>
        <v>0</v>
      </c>
      <c r="BK470" s="244">
        <f t="shared" si="288"/>
        <v>0</v>
      </c>
      <c r="BL470" s="244">
        <f t="shared" si="289"/>
        <v>0</v>
      </c>
      <c r="BM470" s="244">
        <f t="shared" si="290"/>
        <v>0</v>
      </c>
      <c r="BN470" s="244">
        <f t="shared" si="291"/>
        <v>1.7330903917044359E-2</v>
      </c>
      <c r="BO470" s="244">
        <f t="shared" si="292"/>
        <v>6.7099738616875279E-4</v>
      </c>
      <c r="BP470" s="244">
        <f t="shared" si="293"/>
        <v>0</v>
      </c>
      <c r="BQ470" s="244">
        <f t="shared" si="294"/>
        <v>0</v>
      </c>
      <c r="BR470" s="244">
        <f t="shared" si="295"/>
        <v>0</v>
      </c>
      <c r="BS470" s="244">
        <f t="shared" si="296"/>
        <v>0</v>
      </c>
      <c r="BT470" s="244">
        <f t="shared" si="297"/>
        <v>0</v>
      </c>
      <c r="BU470" s="244">
        <f t="shared" si="298"/>
        <v>0</v>
      </c>
      <c r="BV470" s="244">
        <f t="shared" si="299"/>
        <v>0</v>
      </c>
      <c r="BW470" s="244">
        <f t="shared" si="300"/>
        <v>0</v>
      </c>
      <c r="BX470" s="244">
        <f t="shared" si="301"/>
        <v>0</v>
      </c>
      <c r="BY470" s="244"/>
      <c r="BZ470" s="244">
        <f t="shared" si="302"/>
        <v>0</v>
      </c>
      <c r="CA470" s="244">
        <f t="shared" si="303"/>
        <v>0</v>
      </c>
      <c r="CB470" s="244">
        <f t="shared" si="304"/>
        <v>0</v>
      </c>
      <c r="CC470" s="244">
        <f t="shared" si="305"/>
        <v>0</v>
      </c>
      <c r="CD470" s="244">
        <f t="shared" si="306"/>
        <v>0</v>
      </c>
      <c r="CE470" s="244">
        <f t="shared" si="307"/>
        <v>0</v>
      </c>
      <c r="CF470" s="244">
        <f t="shared" si="308"/>
        <v>0</v>
      </c>
      <c r="CG470" s="244">
        <f t="shared" si="309"/>
        <v>0</v>
      </c>
      <c r="CH470" s="244">
        <f t="shared" si="310"/>
        <v>0</v>
      </c>
      <c r="CI470" s="244">
        <f t="shared" si="311"/>
        <v>0</v>
      </c>
      <c r="CJ470" s="244">
        <f t="shared" si="312"/>
        <v>0</v>
      </c>
    </row>
    <row r="471" spans="1:88" ht="60">
      <c r="A471" s="222" t="s">
        <v>3643</v>
      </c>
      <c r="B471" s="232">
        <v>98327</v>
      </c>
      <c r="C471" s="232" t="s">
        <v>2932</v>
      </c>
      <c r="D471" s="232"/>
      <c r="E471" s="232" t="s">
        <v>2933</v>
      </c>
      <c r="F471" s="232"/>
      <c r="G471" s="232">
        <v>3715</v>
      </c>
      <c r="H471" s="232" t="s">
        <v>2934</v>
      </c>
      <c r="I471" s="232" t="s">
        <v>117</v>
      </c>
      <c r="J471" s="232" t="s">
        <v>700</v>
      </c>
      <c r="K471" s="232" t="s">
        <v>2935</v>
      </c>
      <c r="L471" s="232" t="s">
        <v>2936</v>
      </c>
      <c r="M471" s="232">
        <v>2022</v>
      </c>
      <c r="N471" s="232">
        <v>28365725</v>
      </c>
      <c r="O471" s="239">
        <f t="shared" si="277"/>
        <v>3.9869597743104205E-3</v>
      </c>
      <c r="P471" s="232">
        <v>90.7</v>
      </c>
      <c r="Q471" s="232">
        <v>2.8</v>
      </c>
      <c r="R471" s="232">
        <v>0</v>
      </c>
      <c r="S471" s="232">
        <v>0.4</v>
      </c>
      <c r="T471" s="232">
        <v>0</v>
      </c>
      <c r="U471" s="232">
        <v>0</v>
      </c>
      <c r="V471" s="232">
        <v>6.1</v>
      </c>
      <c r="W471" s="232">
        <v>0</v>
      </c>
      <c r="X471" s="232">
        <v>0</v>
      </c>
      <c r="Y471" s="232">
        <v>0</v>
      </c>
      <c r="Z471" s="232">
        <v>0</v>
      </c>
      <c r="AA471" s="232">
        <v>0</v>
      </c>
      <c r="AB471" s="232"/>
      <c r="AC471" s="232">
        <v>90.7</v>
      </c>
      <c r="AD471" s="232">
        <v>2.8</v>
      </c>
      <c r="AE471" s="232">
        <v>0</v>
      </c>
      <c r="AF471" s="232">
        <v>0.4</v>
      </c>
      <c r="AG471" s="232">
        <v>0</v>
      </c>
      <c r="AH471" s="232">
        <v>0</v>
      </c>
      <c r="AI471" s="232">
        <v>0</v>
      </c>
      <c r="AJ471" s="232">
        <v>0</v>
      </c>
      <c r="AK471" s="232">
        <v>0</v>
      </c>
      <c r="AL471" s="232">
        <v>0</v>
      </c>
      <c r="AM471" s="232">
        <v>0</v>
      </c>
      <c r="AN471" s="233"/>
      <c r="AO471" s="223">
        <f t="shared" si="275"/>
        <v>0</v>
      </c>
      <c r="AP471" s="223">
        <f t="shared" si="275"/>
        <v>0</v>
      </c>
      <c r="AQ471" s="223">
        <f t="shared" si="275"/>
        <v>0</v>
      </c>
      <c r="AR471" s="223">
        <f t="shared" si="274"/>
        <v>0</v>
      </c>
      <c r="AS471" s="223">
        <f t="shared" si="274"/>
        <v>0</v>
      </c>
      <c r="AT471" s="223">
        <f t="shared" si="274"/>
        <v>0</v>
      </c>
      <c r="AU471" s="223">
        <f t="shared" si="276"/>
        <v>0</v>
      </c>
      <c r="AV471" s="223">
        <f t="shared" si="276"/>
        <v>0</v>
      </c>
      <c r="AW471" s="223">
        <f t="shared" si="276"/>
        <v>0</v>
      </c>
      <c r="AX471" s="223">
        <f t="shared" si="276"/>
        <v>0</v>
      </c>
      <c r="AY471" s="223">
        <f t="shared" si="276"/>
        <v>0</v>
      </c>
      <c r="AZ471" s="242"/>
      <c r="BA471" s="244">
        <f t="shared" si="278"/>
        <v>0.36161725152995516</v>
      </c>
      <c r="BB471" s="244">
        <f t="shared" si="279"/>
        <v>1.1163487368069177E-2</v>
      </c>
      <c r="BC471" s="244">
        <f t="shared" si="280"/>
        <v>0</v>
      </c>
      <c r="BD471" s="244">
        <f t="shared" si="281"/>
        <v>1.5947839097241682E-3</v>
      </c>
      <c r="BE471" s="244">
        <f t="shared" si="282"/>
        <v>0</v>
      </c>
      <c r="BF471" s="244">
        <f t="shared" si="283"/>
        <v>0</v>
      </c>
      <c r="BG471" s="244">
        <f t="shared" si="284"/>
        <v>2.4320454623293564E-2</v>
      </c>
      <c r="BH471" s="244">
        <f t="shared" si="285"/>
        <v>0</v>
      </c>
      <c r="BI471" s="244">
        <f t="shared" si="286"/>
        <v>0</v>
      </c>
      <c r="BJ471" s="244">
        <f t="shared" si="287"/>
        <v>0</v>
      </c>
      <c r="BK471" s="244">
        <f t="shared" si="288"/>
        <v>0</v>
      </c>
      <c r="BL471" s="244">
        <f t="shared" si="289"/>
        <v>0</v>
      </c>
      <c r="BM471" s="244">
        <f t="shared" si="290"/>
        <v>0</v>
      </c>
      <c r="BN471" s="244">
        <f t="shared" si="291"/>
        <v>0.36161725152995516</v>
      </c>
      <c r="BO471" s="244">
        <f t="shared" si="292"/>
        <v>1.1163487368069177E-2</v>
      </c>
      <c r="BP471" s="244">
        <f t="shared" si="293"/>
        <v>0</v>
      </c>
      <c r="BQ471" s="244">
        <f t="shared" si="294"/>
        <v>1.5947839097241682E-3</v>
      </c>
      <c r="BR471" s="244">
        <f t="shared" si="295"/>
        <v>0</v>
      </c>
      <c r="BS471" s="244">
        <f t="shared" si="296"/>
        <v>0</v>
      </c>
      <c r="BT471" s="244">
        <f t="shared" si="297"/>
        <v>0</v>
      </c>
      <c r="BU471" s="244">
        <f t="shared" si="298"/>
        <v>0</v>
      </c>
      <c r="BV471" s="244">
        <f t="shared" si="299"/>
        <v>0</v>
      </c>
      <c r="BW471" s="244">
        <f t="shared" si="300"/>
        <v>0</v>
      </c>
      <c r="BX471" s="244">
        <f t="shared" si="301"/>
        <v>0</v>
      </c>
      <c r="BY471" s="244"/>
      <c r="BZ471" s="244">
        <f t="shared" si="302"/>
        <v>0</v>
      </c>
      <c r="CA471" s="244">
        <f t="shared" si="303"/>
        <v>0</v>
      </c>
      <c r="CB471" s="244">
        <f t="shared" si="304"/>
        <v>0</v>
      </c>
      <c r="CC471" s="244">
        <f t="shared" si="305"/>
        <v>0</v>
      </c>
      <c r="CD471" s="244">
        <f t="shared" si="306"/>
        <v>0</v>
      </c>
      <c r="CE471" s="244">
        <f t="shared" si="307"/>
        <v>0</v>
      </c>
      <c r="CF471" s="244">
        <f t="shared" si="308"/>
        <v>0</v>
      </c>
      <c r="CG471" s="244">
        <f t="shared" si="309"/>
        <v>0</v>
      </c>
      <c r="CH471" s="244">
        <f t="shared" si="310"/>
        <v>0</v>
      </c>
      <c r="CI471" s="244">
        <f t="shared" si="311"/>
        <v>0</v>
      </c>
      <c r="CJ471" s="244">
        <f t="shared" si="312"/>
        <v>0</v>
      </c>
    </row>
    <row r="472" spans="1:88" ht="60">
      <c r="A472" s="222" t="s">
        <v>3643</v>
      </c>
      <c r="B472" s="232">
        <v>96112</v>
      </c>
      <c r="C472" s="232" t="s">
        <v>2937</v>
      </c>
      <c r="D472" s="232"/>
      <c r="E472" s="232" t="s">
        <v>2938</v>
      </c>
      <c r="F472" s="232"/>
      <c r="G472" s="232">
        <v>3718</v>
      </c>
      <c r="H472" s="232" t="s">
        <v>2939</v>
      </c>
      <c r="I472" s="232" t="s">
        <v>117</v>
      </c>
      <c r="J472" s="232" t="s">
        <v>700</v>
      </c>
      <c r="K472" s="232" t="s">
        <v>2940</v>
      </c>
      <c r="L472" s="232" t="s">
        <v>2941</v>
      </c>
      <c r="M472" s="232">
        <v>2022</v>
      </c>
      <c r="N472" s="232">
        <v>11692077</v>
      </c>
      <c r="O472" s="239">
        <f t="shared" si="277"/>
        <v>1.6433861879835631E-3</v>
      </c>
      <c r="P472" s="232">
        <v>93.9</v>
      </c>
      <c r="Q472" s="232">
        <v>0</v>
      </c>
      <c r="R472" s="232">
        <v>0</v>
      </c>
      <c r="S472" s="232">
        <v>0</v>
      </c>
      <c r="T472" s="232">
        <v>0</v>
      </c>
      <c r="U472" s="232">
        <v>0</v>
      </c>
      <c r="V472" s="232">
        <v>6.1</v>
      </c>
      <c r="W472" s="232">
        <v>0</v>
      </c>
      <c r="X472" s="232">
        <v>0</v>
      </c>
      <c r="Y472" s="232">
        <v>0</v>
      </c>
      <c r="Z472" s="232">
        <v>0</v>
      </c>
      <c r="AA472" s="232">
        <v>0</v>
      </c>
      <c r="AB472" s="232"/>
      <c r="AC472" s="232">
        <v>29.8</v>
      </c>
      <c r="AD472" s="232">
        <v>0</v>
      </c>
      <c r="AE472" s="232">
        <v>0</v>
      </c>
      <c r="AF472" s="232">
        <v>0</v>
      </c>
      <c r="AG472" s="232">
        <v>0</v>
      </c>
      <c r="AH472" s="232">
        <v>0</v>
      </c>
      <c r="AI472" s="232">
        <v>0</v>
      </c>
      <c r="AJ472" s="232">
        <v>0</v>
      </c>
      <c r="AK472" s="232">
        <v>0</v>
      </c>
      <c r="AL472" s="232">
        <v>0</v>
      </c>
      <c r="AM472" s="232">
        <v>0</v>
      </c>
      <c r="AN472" s="233"/>
      <c r="AO472" s="223">
        <f t="shared" si="275"/>
        <v>64.100000000000009</v>
      </c>
      <c r="AP472" s="223">
        <f t="shared" si="275"/>
        <v>0</v>
      </c>
      <c r="AQ472" s="223">
        <f t="shared" si="275"/>
        <v>0</v>
      </c>
      <c r="AR472" s="223">
        <f t="shared" si="274"/>
        <v>0</v>
      </c>
      <c r="AS472" s="223">
        <f t="shared" si="274"/>
        <v>0</v>
      </c>
      <c r="AT472" s="223">
        <f t="shared" si="274"/>
        <v>0</v>
      </c>
      <c r="AU472" s="223">
        <f t="shared" si="276"/>
        <v>0</v>
      </c>
      <c r="AV472" s="223">
        <f t="shared" si="276"/>
        <v>0</v>
      </c>
      <c r="AW472" s="223">
        <f t="shared" si="276"/>
        <v>0</v>
      </c>
      <c r="AX472" s="223">
        <f t="shared" si="276"/>
        <v>0</v>
      </c>
      <c r="AY472" s="223">
        <f t="shared" si="276"/>
        <v>0</v>
      </c>
      <c r="AZ472" s="242"/>
      <c r="BA472" s="244">
        <f t="shared" si="278"/>
        <v>0.15431396305165659</v>
      </c>
      <c r="BB472" s="244">
        <f t="shared" si="279"/>
        <v>0</v>
      </c>
      <c r="BC472" s="244">
        <f t="shared" si="280"/>
        <v>0</v>
      </c>
      <c r="BD472" s="244">
        <f t="shared" si="281"/>
        <v>0</v>
      </c>
      <c r="BE472" s="244">
        <f t="shared" si="282"/>
        <v>0</v>
      </c>
      <c r="BF472" s="244">
        <f t="shared" si="283"/>
        <v>0</v>
      </c>
      <c r="BG472" s="244">
        <f t="shared" si="284"/>
        <v>1.0024655746699734E-2</v>
      </c>
      <c r="BH472" s="244">
        <f t="shared" si="285"/>
        <v>0</v>
      </c>
      <c r="BI472" s="244">
        <f t="shared" si="286"/>
        <v>0</v>
      </c>
      <c r="BJ472" s="244">
        <f t="shared" si="287"/>
        <v>0</v>
      </c>
      <c r="BK472" s="244">
        <f t="shared" si="288"/>
        <v>0</v>
      </c>
      <c r="BL472" s="244">
        <f t="shared" si="289"/>
        <v>0</v>
      </c>
      <c r="BM472" s="244">
        <f t="shared" si="290"/>
        <v>0</v>
      </c>
      <c r="BN472" s="244">
        <f t="shared" si="291"/>
        <v>4.8972908401910181E-2</v>
      </c>
      <c r="BO472" s="244">
        <f t="shared" si="292"/>
        <v>0</v>
      </c>
      <c r="BP472" s="244">
        <f t="shared" si="293"/>
        <v>0</v>
      </c>
      <c r="BQ472" s="244">
        <f t="shared" si="294"/>
        <v>0</v>
      </c>
      <c r="BR472" s="244">
        <f t="shared" si="295"/>
        <v>0</v>
      </c>
      <c r="BS472" s="244">
        <f t="shared" si="296"/>
        <v>0</v>
      </c>
      <c r="BT472" s="244">
        <f t="shared" si="297"/>
        <v>0</v>
      </c>
      <c r="BU472" s="244">
        <f t="shared" si="298"/>
        <v>0</v>
      </c>
      <c r="BV472" s="244">
        <f t="shared" si="299"/>
        <v>0</v>
      </c>
      <c r="BW472" s="244">
        <f t="shared" si="300"/>
        <v>0</v>
      </c>
      <c r="BX472" s="244">
        <f t="shared" si="301"/>
        <v>0</v>
      </c>
      <c r="BY472" s="244"/>
      <c r="BZ472" s="244">
        <f t="shared" si="302"/>
        <v>0.10534105464974641</v>
      </c>
      <c r="CA472" s="244">
        <f t="shared" si="303"/>
        <v>0</v>
      </c>
      <c r="CB472" s="244">
        <f t="shared" si="304"/>
        <v>0</v>
      </c>
      <c r="CC472" s="244">
        <f t="shared" si="305"/>
        <v>0</v>
      </c>
      <c r="CD472" s="244">
        <f t="shared" si="306"/>
        <v>0</v>
      </c>
      <c r="CE472" s="244">
        <f t="shared" si="307"/>
        <v>0</v>
      </c>
      <c r="CF472" s="244">
        <f t="shared" si="308"/>
        <v>0</v>
      </c>
      <c r="CG472" s="244">
        <f t="shared" si="309"/>
        <v>0</v>
      </c>
      <c r="CH472" s="244">
        <f t="shared" si="310"/>
        <v>0</v>
      </c>
      <c r="CI472" s="244">
        <f t="shared" si="311"/>
        <v>0</v>
      </c>
      <c r="CJ472" s="244">
        <f t="shared" si="312"/>
        <v>0</v>
      </c>
    </row>
    <row r="473" spans="1:88" ht="60">
      <c r="A473" s="222" t="s">
        <v>3643</v>
      </c>
      <c r="B473" s="232">
        <v>131761</v>
      </c>
      <c r="C473" s="232" t="s">
        <v>2942</v>
      </c>
      <c r="D473" s="232"/>
      <c r="E473" s="232" t="s">
        <v>2943</v>
      </c>
      <c r="F473" s="232"/>
      <c r="G473" s="232">
        <v>9494</v>
      </c>
      <c r="H473" s="232" t="s">
        <v>2944</v>
      </c>
      <c r="I473" s="232" t="s">
        <v>150</v>
      </c>
      <c r="J473" s="232" t="s">
        <v>2945</v>
      </c>
      <c r="K473" s="232" t="s">
        <v>2946</v>
      </c>
      <c r="L473" s="232" t="s">
        <v>2947</v>
      </c>
      <c r="M473" s="232">
        <v>2022</v>
      </c>
      <c r="N473" s="232">
        <v>45278331</v>
      </c>
      <c r="O473" s="239" t="str">
        <f t="shared" si="277"/>
        <v/>
      </c>
      <c r="P473" s="232">
        <v>3.87</v>
      </c>
      <c r="Q473" s="232">
        <v>0</v>
      </c>
      <c r="R473" s="232">
        <v>0</v>
      </c>
      <c r="S473" s="232">
        <v>0</v>
      </c>
      <c r="T473" s="232">
        <v>0</v>
      </c>
      <c r="U473" s="232">
        <v>0</v>
      </c>
      <c r="V473" s="232">
        <v>6.1</v>
      </c>
      <c r="W473" s="232">
        <v>90.03</v>
      </c>
      <c r="X473" s="232">
        <v>0</v>
      </c>
      <c r="Y473" s="232">
        <v>0</v>
      </c>
      <c r="Z473" s="232">
        <v>0</v>
      </c>
      <c r="AA473" s="232">
        <v>0</v>
      </c>
      <c r="AB473" s="232"/>
      <c r="AC473" s="232">
        <v>0</v>
      </c>
      <c r="AD473" s="232">
        <v>0</v>
      </c>
      <c r="AE473" s="232">
        <v>0</v>
      </c>
      <c r="AF473" s="232">
        <v>0</v>
      </c>
      <c r="AG473" s="232">
        <v>0</v>
      </c>
      <c r="AH473" s="232">
        <v>0</v>
      </c>
      <c r="AI473" s="232">
        <v>90.03</v>
      </c>
      <c r="AJ473" s="232">
        <v>0</v>
      </c>
      <c r="AK473" s="232">
        <v>0</v>
      </c>
      <c r="AL473" s="232">
        <v>0</v>
      </c>
      <c r="AM473" s="232">
        <v>0</v>
      </c>
      <c r="AN473" s="233"/>
      <c r="AO473" s="223">
        <f t="shared" si="275"/>
        <v>3.87</v>
      </c>
      <c r="AP473" s="223">
        <f t="shared" si="275"/>
        <v>0</v>
      </c>
      <c r="AQ473" s="223">
        <f t="shared" si="275"/>
        <v>0</v>
      </c>
      <c r="AR473" s="223">
        <f t="shared" si="274"/>
        <v>0</v>
      </c>
      <c r="AS473" s="223">
        <f t="shared" si="274"/>
        <v>0</v>
      </c>
      <c r="AT473" s="223">
        <f t="shared" si="274"/>
        <v>0</v>
      </c>
      <c r="AU473" s="223">
        <f t="shared" si="276"/>
        <v>0</v>
      </c>
      <c r="AV473" s="223">
        <f t="shared" si="276"/>
        <v>0</v>
      </c>
      <c r="AW473" s="223">
        <f t="shared" si="276"/>
        <v>0</v>
      </c>
      <c r="AX473" s="223">
        <f t="shared" si="276"/>
        <v>0</v>
      </c>
      <c r="AY473" s="223">
        <f t="shared" si="276"/>
        <v>0</v>
      </c>
      <c r="AZ473" s="242"/>
      <c r="BA473" s="244" t="e">
        <f t="shared" si="278"/>
        <v>#VALUE!</v>
      </c>
      <c r="BB473" s="244" t="e">
        <f t="shared" si="279"/>
        <v>#VALUE!</v>
      </c>
      <c r="BC473" s="244" t="e">
        <f t="shared" si="280"/>
        <v>#VALUE!</v>
      </c>
      <c r="BD473" s="244" t="e">
        <f t="shared" si="281"/>
        <v>#VALUE!</v>
      </c>
      <c r="BE473" s="244" t="e">
        <f t="shared" si="282"/>
        <v>#VALUE!</v>
      </c>
      <c r="BF473" s="244" t="e">
        <f t="shared" si="283"/>
        <v>#VALUE!</v>
      </c>
      <c r="BG473" s="244" t="e">
        <f t="shared" si="284"/>
        <v>#VALUE!</v>
      </c>
      <c r="BH473" s="244" t="e">
        <f t="shared" si="285"/>
        <v>#VALUE!</v>
      </c>
      <c r="BI473" s="244" t="e">
        <f t="shared" si="286"/>
        <v>#VALUE!</v>
      </c>
      <c r="BJ473" s="244" t="e">
        <f t="shared" si="287"/>
        <v>#VALUE!</v>
      </c>
      <c r="BK473" s="244" t="e">
        <f t="shared" si="288"/>
        <v>#VALUE!</v>
      </c>
      <c r="BL473" s="244" t="e">
        <f t="shared" si="289"/>
        <v>#VALUE!</v>
      </c>
      <c r="BM473" s="244" t="e">
        <f t="shared" si="290"/>
        <v>#VALUE!</v>
      </c>
      <c r="BN473" s="244" t="e">
        <f t="shared" si="291"/>
        <v>#VALUE!</v>
      </c>
      <c r="BO473" s="244" t="e">
        <f t="shared" si="292"/>
        <v>#VALUE!</v>
      </c>
      <c r="BP473" s="244" t="e">
        <f t="shared" si="293"/>
        <v>#VALUE!</v>
      </c>
      <c r="BQ473" s="244" t="e">
        <f t="shared" si="294"/>
        <v>#VALUE!</v>
      </c>
      <c r="BR473" s="244" t="e">
        <f t="shared" si="295"/>
        <v>#VALUE!</v>
      </c>
      <c r="BS473" s="244" t="e">
        <f t="shared" si="296"/>
        <v>#VALUE!</v>
      </c>
      <c r="BT473" s="244" t="e">
        <f t="shared" si="297"/>
        <v>#VALUE!</v>
      </c>
      <c r="BU473" s="244" t="e">
        <f t="shared" si="298"/>
        <v>#VALUE!</v>
      </c>
      <c r="BV473" s="244" t="e">
        <f t="shared" si="299"/>
        <v>#VALUE!</v>
      </c>
      <c r="BW473" s="244" t="e">
        <f t="shared" si="300"/>
        <v>#VALUE!</v>
      </c>
      <c r="BX473" s="244" t="e">
        <f t="shared" si="301"/>
        <v>#VALUE!</v>
      </c>
      <c r="BY473" s="244"/>
      <c r="BZ473" s="244" t="e">
        <f t="shared" si="302"/>
        <v>#VALUE!</v>
      </c>
      <c r="CA473" s="244" t="e">
        <f t="shared" si="303"/>
        <v>#VALUE!</v>
      </c>
      <c r="CB473" s="244" t="e">
        <f t="shared" si="304"/>
        <v>#VALUE!</v>
      </c>
      <c r="CC473" s="244" t="e">
        <f t="shared" si="305"/>
        <v>#VALUE!</v>
      </c>
      <c r="CD473" s="244" t="e">
        <f t="shared" si="306"/>
        <v>#VALUE!</v>
      </c>
      <c r="CE473" s="244" t="e">
        <f t="shared" si="307"/>
        <v>#VALUE!</v>
      </c>
      <c r="CF473" s="244" t="e">
        <f t="shared" si="308"/>
        <v>#VALUE!</v>
      </c>
      <c r="CG473" s="244" t="e">
        <f t="shared" si="309"/>
        <v>#VALUE!</v>
      </c>
      <c r="CH473" s="244" t="e">
        <f t="shared" si="310"/>
        <v>#VALUE!</v>
      </c>
      <c r="CI473" s="244" t="e">
        <f t="shared" si="311"/>
        <v>#VALUE!</v>
      </c>
      <c r="CJ473" s="244" t="e">
        <f t="shared" si="312"/>
        <v>#VALUE!</v>
      </c>
    </row>
    <row r="474" spans="1:88" ht="60">
      <c r="A474" s="222" t="s">
        <v>3643</v>
      </c>
      <c r="B474" s="232">
        <v>114950</v>
      </c>
      <c r="C474" s="232" t="s">
        <v>2948</v>
      </c>
      <c r="D474" s="232"/>
      <c r="E474" s="232" t="s">
        <v>2949</v>
      </c>
      <c r="F474" s="232" t="s">
        <v>2950</v>
      </c>
      <c r="G474" s="232">
        <v>3401</v>
      </c>
      <c r="H474" s="232" t="s">
        <v>2951</v>
      </c>
      <c r="I474" s="232" t="s">
        <v>117</v>
      </c>
      <c r="J474" s="232" t="s">
        <v>700</v>
      </c>
      <c r="K474" s="232" t="s">
        <v>2952</v>
      </c>
      <c r="L474" s="232" t="s">
        <v>2953</v>
      </c>
      <c r="M474" s="232">
        <v>2022</v>
      </c>
      <c r="N474" s="232">
        <v>73125245</v>
      </c>
      <c r="O474" s="239">
        <f t="shared" si="277"/>
        <v>1.0278158245614882E-2</v>
      </c>
      <c r="P474" s="232">
        <v>82.1</v>
      </c>
      <c r="Q474" s="232">
        <v>11.8</v>
      </c>
      <c r="R474" s="232">
        <v>0</v>
      </c>
      <c r="S474" s="232">
        <v>0</v>
      </c>
      <c r="T474" s="232">
        <v>0</v>
      </c>
      <c r="U474" s="232">
        <v>0</v>
      </c>
      <c r="V474" s="232">
        <v>6.1</v>
      </c>
      <c r="W474" s="232">
        <v>0</v>
      </c>
      <c r="X474" s="232">
        <v>0</v>
      </c>
      <c r="Y474" s="232">
        <v>0</v>
      </c>
      <c r="Z474" s="232">
        <v>0</v>
      </c>
      <c r="AA474" s="232">
        <v>0</v>
      </c>
      <c r="AB474" s="232"/>
      <c r="AC474" s="232">
        <v>60.5</v>
      </c>
      <c r="AD474" s="232">
        <v>10.9</v>
      </c>
      <c r="AE474" s="232">
        <v>0</v>
      </c>
      <c r="AF474" s="232">
        <v>0</v>
      </c>
      <c r="AG474" s="232">
        <v>0</v>
      </c>
      <c r="AH474" s="232">
        <v>0</v>
      </c>
      <c r="AI474" s="232">
        <v>0</v>
      </c>
      <c r="AJ474" s="232">
        <v>0</v>
      </c>
      <c r="AK474" s="232">
        <v>0</v>
      </c>
      <c r="AL474" s="232">
        <v>0</v>
      </c>
      <c r="AM474" s="232">
        <v>0</v>
      </c>
      <c r="AN474" s="233"/>
      <c r="AO474" s="223">
        <f t="shared" si="275"/>
        <v>21.599999999999994</v>
      </c>
      <c r="AP474" s="223">
        <f t="shared" si="275"/>
        <v>0.90000000000000036</v>
      </c>
      <c r="AQ474" s="223">
        <f t="shared" si="275"/>
        <v>0</v>
      </c>
      <c r="AR474" s="223">
        <f t="shared" si="274"/>
        <v>0</v>
      </c>
      <c r="AS474" s="223">
        <f t="shared" si="274"/>
        <v>0</v>
      </c>
      <c r="AT474" s="223">
        <f t="shared" si="274"/>
        <v>0</v>
      </c>
      <c r="AU474" s="223">
        <f t="shared" ref="AU474:AY524" si="313">W474-AI474</f>
        <v>0</v>
      </c>
      <c r="AV474" s="223">
        <f t="shared" si="313"/>
        <v>0</v>
      </c>
      <c r="AW474" s="223">
        <f t="shared" si="313"/>
        <v>0</v>
      </c>
      <c r="AX474" s="223">
        <f t="shared" si="313"/>
        <v>0</v>
      </c>
      <c r="AY474" s="223">
        <f t="shared" si="313"/>
        <v>0</v>
      </c>
      <c r="AZ474" s="242"/>
      <c r="BA474" s="244">
        <f t="shared" si="278"/>
        <v>0.84383679196498174</v>
      </c>
      <c r="BB474" s="244">
        <f t="shared" si="279"/>
        <v>0.12128226729825561</v>
      </c>
      <c r="BC474" s="244">
        <f t="shared" si="280"/>
        <v>0</v>
      </c>
      <c r="BD474" s="244">
        <f t="shared" si="281"/>
        <v>0</v>
      </c>
      <c r="BE474" s="244">
        <f t="shared" si="282"/>
        <v>0</v>
      </c>
      <c r="BF474" s="244">
        <f t="shared" si="283"/>
        <v>0</v>
      </c>
      <c r="BG474" s="244">
        <f t="shared" si="284"/>
        <v>6.2696765298250773E-2</v>
      </c>
      <c r="BH474" s="244">
        <f t="shared" si="285"/>
        <v>0</v>
      </c>
      <c r="BI474" s="244">
        <f t="shared" si="286"/>
        <v>0</v>
      </c>
      <c r="BJ474" s="244">
        <f t="shared" si="287"/>
        <v>0</v>
      </c>
      <c r="BK474" s="244">
        <f t="shared" si="288"/>
        <v>0</v>
      </c>
      <c r="BL474" s="244">
        <f t="shared" si="289"/>
        <v>0</v>
      </c>
      <c r="BM474" s="244">
        <f t="shared" si="290"/>
        <v>0</v>
      </c>
      <c r="BN474" s="244">
        <f t="shared" si="291"/>
        <v>0.62182857385970036</v>
      </c>
      <c r="BO474" s="244">
        <f t="shared" si="292"/>
        <v>0.11203192487720222</v>
      </c>
      <c r="BP474" s="244">
        <f t="shared" si="293"/>
        <v>0</v>
      </c>
      <c r="BQ474" s="244">
        <f t="shared" si="294"/>
        <v>0</v>
      </c>
      <c r="BR474" s="244">
        <f t="shared" si="295"/>
        <v>0</v>
      </c>
      <c r="BS474" s="244">
        <f t="shared" si="296"/>
        <v>0</v>
      </c>
      <c r="BT474" s="244">
        <f t="shared" si="297"/>
        <v>0</v>
      </c>
      <c r="BU474" s="244">
        <f t="shared" si="298"/>
        <v>0</v>
      </c>
      <c r="BV474" s="244">
        <f t="shared" si="299"/>
        <v>0</v>
      </c>
      <c r="BW474" s="244">
        <f t="shared" si="300"/>
        <v>0</v>
      </c>
      <c r="BX474" s="244">
        <f t="shared" si="301"/>
        <v>0</v>
      </c>
      <c r="BY474" s="244"/>
      <c r="BZ474" s="244">
        <f t="shared" si="302"/>
        <v>0.22200821810528137</v>
      </c>
      <c r="CA474" s="244">
        <f t="shared" si="303"/>
        <v>9.2503424210533969E-3</v>
      </c>
      <c r="CB474" s="244">
        <f t="shared" si="304"/>
        <v>0</v>
      </c>
      <c r="CC474" s="244">
        <f t="shared" si="305"/>
        <v>0</v>
      </c>
      <c r="CD474" s="244">
        <f t="shared" si="306"/>
        <v>0</v>
      </c>
      <c r="CE474" s="244">
        <f t="shared" si="307"/>
        <v>0</v>
      </c>
      <c r="CF474" s="244">
        <f t="shared" si="308"/>
        <v>0</v>
      </c>
      <c r="CG474" s="244">
        <f t="shared" si="309"/>
        <v>0</v>
      </c>
      <c r="CH474" s="244">
        <f t="shared" si="310"/>
        <v>0</v>
      </c>
      <c r="CI474" s="244">
        <f t="shared" si="311"/>
        <v>0</v>
      </c>
      <c r="CJ474" s="244">
        <f t="shared" si="312"/>
        <v>0</v>
      </c>
    </row>
    <row r="475" spans="1:88" ht="60">
      <c r="A475" s="222" t="s">
        <v>3643</v>
      </c>
      <c r="B475" s="232">
        <v>101501</v>
      </c>
      <c r="C475" s="232" t="s">
        <v>2954</v>
      </c>
      <c r="D475" s="232"/>
      <c r="E475" s="232" t="s">
        <v>2955</v>
      </c>
      <c r="F475" s="232" t="s">
        <v>1310</v>
      </c>
      <c r="G475" s="232">
        <v>8890</v>
      </c>
      <c r="H475" s="232" t="s">
        <v>2347</v>
      </c>
      <c r="I475" s="232" t="s">
        <v>125</v>
      </c>
      <c r="J475" s="232" t="s">
        <v>700</v>
      </c>
      <c r="K475" s="232" t="s">
        <v>2956</v>
      </c>
      <c r="L475" s="232" t="s">
        <v>2957</v>
      </c>
      <c r="M475" s="232">
        <v>2022</v>
      </c>
      <c r="N475" s="232">
        <v>6881876</v>
      </c>
      <c r="O475" s="239">
        <f t="shared" si="277"/>
        <v>2.375791897562895E-3</v>
      </c>
      <c r="P475" s="232">
        <v>40.700000000000003</v>
      </c>
      <c r="Q475" s="232">
        <v>0</v>
      </c>
      <c r="R475" s="232">
        <v>0</v>
      </c>
      <c r="S475" s="232">
        <v>0</v>
      </c>
      <c r="T475" s="232">
        <v>0</v>
      </c>
      <c r="U475" s="232">
        <v>0</v>
      </c>
      <c r="V475" s="232">
        <v>6.1</v>
      </c>
      <c r="W475" s="232">
        <v>53.2</v>
      </c>
      <c r="X475" s="232">
        <v>0</v>
      </c>
      <c r="Y475" s="232">
        <v>0</v>
      </c>
      <c r="Z475" s="232">
        <v>0</v>
      </c>
      <c r="AA475" s="232">
        <v>0</v>
      </c>
      <c r="AB475" s="232"/>
      <c r="AC475" s="232">
        <v>40.700000000000003</v>
      </c>
      <c r="AD475" s="232">
        <v>0</v>
      </c>
      <c r="AE475" s="232">
        <v>0</v>
      </c>
      <c r="AF475" s="232">
        <v>0</v>
      </c>
      <c r="AG475" s="232">
        <v>0</v>
      </c>
      <c r="AH475" s="232">
        <v>0</v>
      </c>
      <c r="AI475" s="232">
        <v>53.2</v>
      </c>
      <c r="AJ475" s="232">
        <v>0</v>
      </c>
      <c r="AK475" s="232">
        <v>0</v>
      </c>
      <c r="AL475" s="232">
        <v>0</v>
      </c>
      <c r="AM475" s="232">
        <v>0</v>
      </c>
      <c r="AN475" s="233"/>
      <c r="AO475" s="223">
        <f t="shared" si="275"/>
        <v>0</v>
      </c>
      <c r="AP475" s="223">
        <f t="shared" si="275"/>
        <v>0</v>
      </c>
      <c r="AQ475" s="223">
        <f t="shared" si="275"/>
        <v>0</v>
      </c>
      <c r="AR475" s="223">
        <f t="shared" si="274"/>
        <v>0</v>
      </c>
      <c r="AS475" s="223">
        <f t="shared" si="274"/>
        <v>0</v>
      </c>
      <c r="AT475" s="223">
        <f t="shared" si="274"/>
        <v>0</v>
      </c>
      <c r="AU475" s="223">
        <f t="shared" si="313"/>
        <v>0</v>
      </c>
      <c r="AV475" s="223">
        <f t="shared" si="313"/>
        <v>0</v>
      </c>
      <c r="AW475" s="223">
        <f t="shared" si="313"/>
        <v>0</v>
      </c>
      <c r="AX475" s="223">
        <f t="shared" si="313"/>
        <v>0</v>
      </c>
      <c r="AY475" s="223">
        <f t="shared" si="313"/>
        <v>0</v>
      </c>
      <c r="AZ475" s="242"/>
      <c r="BA475" s="244">
        <f t="shared" si="278"/>
        <v>9.6694730230809836E-2</v>
      </c>
      <c r="BB475" s="244">
        <f t="shared" si="279"/>
        <v>0</v>
      </c>
      <c r="BC475" s="244">
        <f t="shared" si="280"/>
        <v>0</v>
      </c>
      <c r="BD475" s="244">
        <f t="shared" si="281"/>
        <v>0</v>
      </c>
      <c r="BE475" s="244">
        <f t="shared" si="282"/>
        <v>0</v>
      </c>
      <c r="BF475" s="244">
        <f t="shared" si="283"/>
        <v>0</v>
      </c>
      <c r="BG475" s="244">
        <f t="shared" si="284"/>
        <v>1.4492330575133659E-2</v>
      </c>
      <c r="BH475" s="244">
        <f t="shared" si="285"/>
        <v>0.12639212895034602</v>
      </c>
      <c r="BI475" s="244">
        <f t="shared" si="286"/>
        <v>0</v>
      </c>
      <c r="BJ475" s="244">
        <f t="shared" si="287"/>
        <v>0</v>
      </c>
      <c r="BK475" s="244">
        <f t="shared" si="288"/>
        <v>0</v>
      </c>
      <c r="BL475" s="244">
        <f t="shared" si="289"/>
        <v>0</v>
      </c>
      <c r="BM475" s="244">
        <f t="shared" si="290"/>
        <v>0</v>
      </c>
      <c r="BN475" s="244">
        <f t="shared" si="291"/>
        <v>9.6694730230809836E-2</v>
      </c>
      <c r="BO475" s="244">
        <f t="shared" si="292"/>
        <v>0</v>
      </c>
      <c r="BP475" s="244">
        <f t="shared" si="293"/>
        <v>0</v>
      </c>
      <c r="BQ475" s="244">
        <f t="shared" si="294"/>
        <v>0</v>
      </c>
      <c r="BR475" s="244">
        <f t="shared" si="295"/>
        <v>0</v>
      </c>
      <c r="BS475" s="244">
        <f t="shared" si="296"/>
        <v>0</v>
      </c>
      <c r="BT475" s="244">
        <f t="shared" si="297"/>
        <v>0.12639212895034602</v>
      </c>
      <c r="BU475" s="244">
        <f t="shared" si="298"/>
        <v>0</v>
      </c>
      <c r="BV475" s="244">
        <f t="shared" si="299"/>
        <v>0</v>
      </c>
      <c r="BW475" s="244">
        <f t="shared" si="300"/>
        <v>0</v>
      </c>
      <c r="BX475" s="244">
        <f t="shared" si="301"/>
        <v>0</v>
      </c>
      <c r="BY475" s="244"/>
      <c r="BZ475" s="244">
        <f t="shared" si="302"/>
        <v>0</v>
      </c>
      <c r="CA475" s="244">
        <f t="shared" si="303"/>
        <v>0</v>
      </c>
      <c r="CB475" s="244">
        <f t="shared" si="304"/>
        <v>0</v>
      </c>
      <c r="CC475" s="244">
        <f t="shared" si="305"/>
        <v>0</v>
      </c>
      <c r="CD475" s="244">
        <f t="shared" si="306"/>
        <v>0</v>
      </c>
      <c r="CE475" s="244">
        <f t="shared" si="307"/>
        <v>0</v>
      </c>
      <c r="CF475" s="244">
        <f t="shared" si="308"/>
        <v>0</v>
      </c>
      <c r="CG475" s="244">
        <f t="shared" si="309"/>
        <v>0</v>
      </c>
      <c r="CH475" s="244">
        <f t="shared" si="310"/>
        <v>0</v>
      </c>
      <c r="CI475" s="244">
        <f t="shared" si="311"/>
        <v>0</v>
      </c>
      <c r="CJ475" s="244">
        <f t="shared" si="312"/>
        <v>0</v>
      </c>
    </row>
    <row r="476" spans="1:88" ht="90">
      <c r="A476" s="222" t="s">
        <v>3643</v>
      </c>
      <c r="B476" s="232">
        <v>186099</v>
      </c>
      <c r="C476" s="232" t="s">
        <v>2958</v>
      </c>
      <c r="D476" s="232" t="s">
        <v>781</v>
      </c>
      <c r="E476" s="232" t="s">
        <v>2959</v>
      </c>
      <c r="F476" s="232"/>
      <c r="G476" s="232">
        <v>6562</v>
      </c>
      <c r="H476" s="232" t="s">
        <v>783</v>
      </c>
      <c r="I476" s="232" t="s">
        <v>122</v>
      </c>
      <c r="J476" s="232" t="s">
        <v>700</v>
      </c>
      <c r="K476" s="232" t="s">
        <v>2960</v>
      </c>
      <c r="L476" s="232"/>
      <c r="M476" s="232">
        <v>2022</v>
      </c>
      <c r="N476" s="232">
        <v>12204250</v>
      </c>
      <c r="O476" s="239">
        <f t="shared" si="277"/>
        <v>7.2853257765652856E-3</v>
      </c>
      <c r="P476" s="232">
        <v>93.9</v>
      </c>
      <c r="Q476" s="232">
        <v>0</v>
      </c>
      <c r="R476" s="232">
        <v>0</v>
      </c>
      <c r="S476" s="232">
        <v>0</v>
      </c>
      <c r="T476" s="232">
        <v>0</v>
      </c>
      <c r="U476" s="232">
        <v>0</v>
      </c>
      <c r="V476" s="232">
        <v>6.1</v>
      </c>
      <c r="W476" s="232">
        <v>0</v>
      </c>
      <c r="X476" s="232">
        <v>0</v>
      </c>
      <c r="Y476" s="232">
        <v>0</v>
      </c>
      <c r="Z476" s="232">
        <v>0</v>
      </c>
      <c r="AA476" s="232">
        <v>0</v>
      </c>
      <c r="AB476" s="232"/>
      <c r="AC476" s="232">
        <v>93.9</v>
      </c>
      <c r="AD476" s="232">
        <v>0</v>
      </c>
      <c r="AE476" s="232">
        <v>0</v>
      </c>
      <c r="AF476" s="232">
        <v>0</v>
      </c>
      <c r="AG476" s="232">
        <v>0</v>
      </c>
      <c r="AH476" s="232">
        <v>0</v>
      </c>
      <c r="AI476" s="232">
        <v>0</v>
      </c>
      <c r="AJ476" s="232">
        <v>0</v>
      </c>
      <c r="AK476" s="232">
        <v>0</v>
      </c>
      <c r="AL476" s="232">
        <v>0</v>
      </c>
      <c r="AM476" s="232">
        <v>0</v>
      </c>
      <c r="AN476" s="233"/>
      <c r="AO476" s="223">
        <f t="shared" si="275"/>
        <v>0</v>
      </c>
      <c r="AP476" s="223">
        <f t="shared" si="275"/>
        <v>0</v>
      </c>
      <c r="AQ476" s="223">
        <f t="shared" si="275"/>
        <v>0</v>
      </c>
      <c r="AR476" s="223">
        <f t="shared" si="274"/>
        <v>0</v>
      </c>
      <c r="AS476" s="223">
        <f t="shared" si="274"/>
        <v>0</v>
      </c>
      <c r="AT476" s="223">
        <f t="shared" si="274"/>
        <v>0</v>
      </c>
      <c r="AU476" s="223">
        <f t="shared" si="313"/>
        <v>0</v>
      </c>
      <c r="AV476" s="223">
        <f t="shared" si="313"/>
        <v>0</v>
      </c>
      <c r="AW476" s="223">
        <f t="shared" si="313"/>
        <v>0</v>
      </c>
      <c r="AX476" s="223">
        <f t="shared" si="313"/>
        <v>0</v>
      </c>
      <c r="AY476" s="223">
        <f t="shared" si="313"/>
        <v>0</v>
      </c>
      <c r="AZ476" s="242"/>
      <c r="BA476" s="244">
        <f t="shared" si="278"/>
        <v>0.68409209041948038</v>
      </c>
      <c r="BB476" s="244">
        <f t="shared" si="279"/>
        <v>0</v>
      </c>
      <c r="BC476" s="244">
        <f t="shared" si="280"/>
        <v>0</v>
      </c>
      <c r="BD476" s="244">
        <f t="shared" si="281"/>
        <v>0</v>
      </c>
      <c r="BE476" s="244">
        <f t="shared" si="282"/>
        <v>0</v>
      </c>
      <c r="BF476" s="244">
        <f t="shared" si="283"/>
        <v>0</v>
      </c>
      <c r="BG476" s="244">
        <f t="shared" si="284"/>
        <v>4.4440487237048243E-2</v>
      </c>
      <c r="BH476" s="244">
        <f t="shared" si="285"/>
        <v>0</v>
      </c>
      <c r="BI476" s="244">
        <f t="shared" si="286"/>
        <v>0</v>
      </c>
      <c r="BJ476" s="244">
        <f t="shared" si="287"/>
        <v>0</v>
      </c>
      <c r="BK476" s="244">
        <f t="shared" si="288"/>
        <v>0</v>
      </c>
      <c r="BL476" s="244">
        <f t="shared" si="289"/>
        <v>0</v>
      </c>
      <c r="BM476" s="244">
        <f t="shared" si="290"/>
        <v>0</v>
      </c>
      <c r="BN476" s="244">
        <f t="shared" si="291"/>
        <v>0.68409209041948038</v>
      </c>
      <c r="BO476" s="244">
        <f t="shared" si="292"/>
        <v>0</v>
      </c>
      <c r="BP476" s="244">
        <f t="shared" si="293"/>
        <v>0</v>
      </c>
      <c r="BQ476" s="244">
        <f t="shared" si="294"/>
        <v>0</v>
      </c>
      <c r="BR476" s="244">
        <f t="shared" si="295"/>
        <v>0</v>
      </c>
      <c r="BS476" s="244">
        <f t="shared" si="296"/>
        <v>0</v>
      </c>
      <c r="BT476" s="244">
        <f t="shared" si="297"/>
        <v>0</v>
      </c>
      <c r="BU476" s="244">
        <f t="shared" si="298"/>
        <v>0</v>
      </c>
      <c r="BV476" s="244">
        <f t="shared" si="299"/>
        <v>0</v>
      </c>
      <c r="BW476" s="244">
        <f t="shared" si="300"/>
        <v>0</v>
      </c>
      <c r="BX476" s="244">
        <f t="shared" si="301"/>
        <v>0</v>
      </c>
      <c r="BY476" s="244"/>
      <c r="BZ476" s="244">
        <f t="shared" si="302"/>
        <v>0</v>
      </c>
      <c r="CA476" s="244">
        <f t="shared" si="303"/>
        <v>0</v>
      </c>
      <c r="CB476" s="244">
        <f t="shared" si="304"/>
        <v>0</v>
      </c>
      <c r="CC476" s="244">
        <f t="shared" si="305"/>
        <v>0</v>
      </c>
      <c r="CD476" s="244">
        <f t="shared" si="306"/>
        <v>0</v>
      </c>
      <c r="CE476" s="244">
        <f t="shared" si="307"/>
        <v>0</v>
      </c>
      <c r="CF476" s="244">
        <f t="shared" si="308"/>
        <v>0</v>
      </c>
      <c r="CG476" s="244">
        <f t="shared" si="309"/>
        <v>0</v>
      </c>
      <c r="CH476" s="244">
        <f t="shared" si="310"/>
        <v>0</v>
      </c>
      <c r="CI476" s="244">
        <f t="shared" si="311"/>
        <v>0</v>
      </c>
      <c r="CJ476" s="244">
        <f t="shared" si="312"/>
        <v>0</v>
      </c>
    </row>
    <row r="477" spans="1:88" ht="60">
      <c r="A477" s="222" t="s">
        <v>3643</v>
      </c>
      <c r="B477" s="232">
        <v>157539</v>
      </c>
      <c r="C477" s="232" t="s">
        <v>2961</v>
      </c>
      <c r="D477" s="232"/>
      <c r="E477" s="232" t="s">
        <v>2962</v>
      </c>
      <c r="F477" s="232"/>
      <c r="G477" s="232">
        <v>8031</v>
      </c>
      <c r="H477" s="232" t="s">
        <v>144</v>
      </c>
      <c r="I477" s="232" t="s">
        <v>129</v>
      </c>
      <c r="J477" s="232" t="s">
        <v>700</v>
      </c>
      <c r="K477" s="232" t="s">
        <v>2963</v>
      </c>
      <c r="L477" s="232"/>
      <c r="M477" s="232">
        <v>2022</v>
      </c>
      <c r="N477" s="232">
        <v>954827753</v>
      </c>
      <c r="O477" s="239">
        <f t="shared" si="277"/>
        <v>0.11147605513043155</v>
      </c>
      <c r="P477" s="232">
        <v>37.58</v>
      </c>
      <c r="Q477" s="232">
        <v>2.68</v>
      </c>
      <c r="R477" s="232">
        <v>29.78</v>
      </c>
      <c r="S477" s="232">
        <v>12.09</v>
      </c>
      <c r="T477" s="232">
        <v>11.77</v>
      </c>
      <c r="U477" s="232">
        <v>0</v>
      </c>
      <c r="V477" s="232">
        <v>6.1</v>
      </c>
      <c r="W477" s="232">
        <v>0</v>
      </c>
      <c r="X477" s="232">
        <v>0</v>
      </c>
      <c r="Y477" s="232">
        <v>0</v>
      </c>
      <c r="Z477" s="232">
        <v>0</v>
      </c>
      <c r="AA477" s="232">
        <v>0</v>
      </c>
      <c r="AB477" s="232"/>
      <c r="AC477" s="232">
        <v>6.1</v>
      </c>
      <c r="AD477" s="232">
        <v>0.86</v>
      </c>
      <c r="AE477" s="232">
        <v>0</v>
      </c>
      <c r="AF477" s="232">
        <v>1.02</v>
      </c>
      <c r="AG477" s="232">
        <v>7.08</v>
      </c>
      <c r="AH477" s="232">
        <v>0</v>
      </c>
      <c r="AI477" s="232">
        <v>0</v>
      </c>
      <c r="AJ477" s="232">
        <v>0</v>
      </c>
      <c r="AK477" s="232">
        <v>0</v>
      </c>
      <c r="AL477" s="232">
        <v>0</v>
      </c>
      <c r="AM477" s="232">
        <v>0</v>
      </c>
      <c r="AN477" s="233"/>
      <c r="AO477" s="223">
        <f t="shared" si="275"/>
        <v>31.479999999999997</v>
      </c>
      <c r="AP477" s="223">
        <f t="shared" si="275"/>
        <v>1.8200000000000003</v>
      </c>
      <c r="AQ477" s="223">
        <f t="shared" si="275"/>
        <v>29.78</v>
      </c>
      <c r="AR477" s="223">
        <f t="shared" si="274"/>
        <v>11.07</v>
      </c>
      <c r="AS477" s="223">
        <f t="shared" si="274"/>
        <v>4.6899999999999995</v>
      </c>
      <c r="AT477" s="223">
        <f t="shared" si="274"/>
        <v>0</v>
      </c>
      <c r="AU477" s="223">
        <f t="shared" si="313"/>
        <v>0</v>
      </c>
      <c r="AV477" s="223">
        <f t="shared" si="313"/>
        <v>0</v>
      </c>
      <c r="AW477" s="223">
        <f t="shared" si="313"/>
        <v>0</v>
      </c>
      <c r="AX477" s="223">
        <f t="shared" si="313"/>
        <v>0</v>
      </c>
      <c r="AY477" s="223">
        <f t="shared" si="313"/>
        <v>0</v>
      </c>
      <c r="AZ477" s="242"/>
      <c r="BA477" s="244">
        <f t="shared" si="278"/>
        <v>4.1892701518016171</v>
      </c>
      <c r="BB477" s="244">
        <f t="shared" si="279"/>
        <v>0.29875582774955656</v>
      </c>
      <c r="BC477" s="244">
        <f t="shared" si="280"/>
        <v>3.3197569217842515</v>
      </c>
      <c r="BD477" s="244">
        <f t="shared" si="281"/>
        <v>1.3477455065269173</v>
      </c>
      <c r="BE477" s="244">
        <f t="shared" si="282"/>
        <v>1.3120731688851792</v>
      </c>
      <c r="BF477" s="244">
        <f t="shared" si="283"/>
        <v>0</v>
      </c>
      <c r="BG477" s="244">
        <f t="shared" si="284"/>
        <v>0.68000393629563238</v>
      </c>
      <c r="BH477" s="244">
        <f t="shared" si="285"/>
        <v>0</v>
      </c>
      <c r="BI477" s="244">
        <f t="shared" si="286"/>
        <v>0</v>
      </c>
      <c r="BJ477" s="244">
        <f t="shared" si="287"/>
        <v>0</v>
      </c>
      <c r="BK477" s="244">
        <f t="shared" si="288"/>
        <v>0</v>
      </c>
      <c r="BL477" s="244">
        <f t="shared" si="289"/>
        <v>0</v>
      </c>
      <c r="BM477" s="244">
        <f t="shared" si="290"/>
        <v>0</v>
      </c>
      <c r="BN477" s="244">
        <f t="shared" si="291"/>
        <v>0.68000393629563238</v>
      </c>
      <c r="BO477" s="244">
        <f t="shared" si="292"/>
        <v>9.586940741217112E-2</v>
      </c>
      <c r="BP477" s="244">
        <f t="shared" si="293"/>
        <v>0</v>
      </c>
      <c r="BQ477" s="244">
        <f t="shared" si="294"/>
        <v>0.11370557623304017</v>
      </c>
      <c r="BR477" s="244">
        <f t="shared" si="295"/>
        <v>0.7892504703234553</v>
      </c>
      <c r="BS477" s="244">
        <f t="shared" si="296"/>
        <v>0</v>
      </c>
      <c r="BT477" s="244">
        <f t="shared" si="297"/>
        <v>0</v>
      </c>
      <c r="BU477" s="244">
        <f t="shared" si="298"/>
        <v>0</v>
      </c>
      <c r="BV477" s="244">
        <f t="shared" si="299"/>
        <v>0</v>
      </c>
      <c r="BW477" s="244">
        <f t="shared" si="300"/>
        <v>0</v>
      </c>
      <c r="BX477" s="244">
        <f t="shared" si="301"/>
        <v>0</v>
      </c>
      <c r="BY477" s="244"/>
      <c r="BZ477" s="244">
        <f t="shared" si="302"/>
        <v>3.5092662155059848</v>
      </c>
      <c r="CA477" s="244">
        <f t="shared" si="303"/>
        <v>0.20288642033738544</v>
      </c>
      <c r="CB477" s="244">
        <f t="shared" si="304"/>
        <v>3.3197569217842515</v>
      </c>
      <c r="CC477" s="244">
        <f t="shared" si="305"/>
        <v>1.2340399302938772</v>
      </c>
      <c r="CD477" s="244">
        <f t="shared" si="306"/>
        <v>0.52282269856172392</v>
      </c>
      <c r="CE477" s="244">
        <f t="shared" si="307"/>
        <v>0</v>
      </c>
      <c r="CF477" s="244">
        <f t="shared" si="308"/>
        <v>0</v>
      </c>
      <c r="CG477" s="244">
        <f t="shared" si="309"/>
        <v>0</v>
      </c>
      <c r="CH477" s="244">
        <f t="shared" si="310"/>
        <v>0</v>
      </c>
      <c r="CI477" s="244">
        <f t="shared" si="311"/>
        <v>0</v>
      </c>
      <c r="CJ477" s="244">
        <f t="shared" si="312"/>
        <v>0</v>
      </c>
    </row>
    <row r="478" spans="1:88" ht="60">
      <c r="A478" s="222" t="s">
        <v>3643</v>
      </c>
      <c r="B478" s="232">
        <v>95413</v>
      </c>
      <c r="C478" s="232" t="s">
        <v>2964</v>
      </c>
      <c r="D478" s="232"/>
      <c r="E478" s="232" t="s">
        <v>2965</v>
      </c>
      <c r="F478" s="232"/>
      <c r="G478" s="232">
        <v>1870</v>
      </c>
      <c r="H478" s="232" t="s">
        <v>142</v>
      </c>
      <c r="I478" s="232" t="s">
        <v>128</v>
      </c>
      <c r="J478" s="232" t="s">
        <v>700</v>
      </c>
      <c r="K478" s="232" t="s">
        <v>2966</v>
      </c>
      <c r="L478" s="232" t="s">
        <v>2967</v>
      </c>
      <c r="M478" s="232">
        <v>2022</v>
      </c>
      <c r="N478" s="232">
        <v>64187001</v>
      </c>
      <c r="O478" s="239">
        <f t="shared" si="277"/>
        <v>2.903495963744189E-2</v>
      </c>
      <c r="P478" s="232">
        <v>90</v>
      </c>
      <c r="Q478" s="232">
        <v>3.9</v>
      </c>
      <c r="R478" s="232">
        <v>0</v>
      </c>
      <c r="S478" s="232">
        <v>0</v>
      </c>
      <c r="T478" s="232">
        <v>0</v>
      </c>
      <c r="U478" s="232">
        <v>0</v>
      </c>
      <c r="V478" s="232">
        <v>6.1</v>
      </c>
      <c r="W478" s="232">
        <v>0</v>
      </c>
      <c r="X478" s="232">
        <v>0</v>
      </c>
      <c r="Y478" s="232">
        <v>0</v>
      </c>
      <c r="Z478" s="232">
        <v>0</v>
      </c>
      <c r="AA478" s="232">
        <v>0</v>
      </c>
      <c r="AB478" s="232"/>
      <c r="AC478" s="232">
        <v>48</v>
      </c>
      <c r="AD478" s="232">
        <v>3.9</v>
      </c>
      <c r="AE478" s="232">
        <v>0</v>
      </c>
      <c r="AF478" s="232">
        <v>0</v>
      </c>
      <c r="AG478" s="232">
        <v>0</v>
      </c>
      <c r="AH478" s="232">
        <v>0</v>
      </c>
      <c r="AI478" s="232">
        <v>0</v>
      </c>
      <c r="AJ478" s="232">
        <v>0</v>
      </c>
      <c r="AK478" s="232">
        <v>0</v>
      </c>
      <c r="AL478" s="232">
        <v>0</v>
      </c>
      <c r="AM478" s="232">
        <v>0</v>
      </c>
      <c r="AN478" s="233"/>
      <c r="AO478" s="223">
        <f t="shared" si="275"/>
        <v>42</v>
      </c>
      <c r="AP478" s="223">
        <f t="shared" si="275"/>
        <v>0</v>
      </c>
      <c r="AQ478" s="223">
        <f t="shared" si="275"/>
        <v>0</v>
      </c>
      <c r="AR478" s="223">
        <f t="shared" si="274"/>
        <v>0</v>
      </c>
      <c r="AS478" s="223">
        <f t="shared" si="274"/>
        <v>0</v>
      </c>
      <c r="AT478" s="223">
        <f t="shared" si="274"/>
        <v>0</v>
      </c>
      <c r="AU478" s="223">
        <f t="shared" si="313"/>
        <v>0</v>
      </c>
      <c r="AV478" s="223">
        <f t="shared" si="313"/>
        <v>0</v>
      </c>
      <c r="AW478" s="223">
        <f t="shared" si="313"/>
        <v>0</v>
      </c>
      <c r="AX478" s="223">
        <f t="shared" si="313"/>
        <v>0</v>
      </c>
      <c r="AY478" s="223">
        <f t="shared" si="313"/>
        <v>0</v>
      </c>
      <c r="AZ478" s="242"/>
      <c r="BA478" s="244">
        <f t="shared" si="278"/>
        <v>2.6131463673697701</v>
      </c>
      <c r="BB478" s="244">
        <f t="shared" si="279"/>
        <v>0.11323634258602337</v>
      </c>
      <c r="BC478" s="244">
        <f t="shared" si="280"/>
        <v>0</v>
      </c>
      <c r="BD478" s="244">
        <f t="shared" si="281"/>
        <v>0</v>
      </c>
      <c r="BE478" s="244">
        <f t="shared" si="282"/>
        <v>0</v>
      </c>
      <c r="BF478" s="244">
        <f t="shared" si="283"/>
        <v>0</v>
      </c>
      <c r="BG478" s="244">
        <f t="shared" si="284"/>
        <v>0.17711325378839551</v>
      </c>
      <c r="BH478" s="244">
        <f t="shared" si="285"/>
        <v>0</v>
      </c>
      <c r="BI478" s="244">
        <f t="shared" si="286"/>
        <v>0</v>
      </c>
      <c r="BJ478" s="244">
        <f t="shared" si="287"/>
        <v>0</v>
      </c>
      <c r="BK478" s="244">
        <f t="shared" si="288"/>
        <v>0</v>
      </c>
      <c r="BL478" s="244">
        <f t="shared" si="289"/>
        <v>0</v>
      </c>
      <c r="BM478" s="244">
        <f t="shared" si="290"/>
        <v>0</v>
      </c>
      <c r="BN478" s="244">
        <f t="shared" si="291"/>
        <v>1.3936780625972107</v>
      </c>
      <c r="BO478" s="244">
        <f t="shared" si="292"/>
        <v>0.11323634258602337</v>
      </c>
      <c r="BP478" s="244">
        <f t="shared" si="293"/>
        <v>0</v>
      </c>
      <c r="BQ478" s="244">
        <f t="shared" si="294"/>
        <v>0</v>
      </c>
      <c r="BR478" s="244">
        <f t="shared" si="295"/>
        <v>0</v>
      </c>
      <c r="BS478" s="244">
        <f t="shared" si="296"/>
        <v>0</v>
      </c>
      <c r="BT478" s="244">
        <f t="shared" si="297"/>
        <v>0</v>
      </c>
      <c r="BU478" s="244">
        <f t="shared" si="298"/>
        <v>0</v>
      </c>
      <c r="BV478" s="244">
        <f t="shared" si="299"/>
        <v>0</v>
      </c>
      <c r="BW478" s="244">
        <f t="shared" si="300"/>
        <v>0</v>
      </c>
      <c r="BX478" s="244">
        <f t="shared" si="301"/>
        <v>0</v>
      </c>
      <c r="BY478" s="244"/>
      <c r="BZ478" s="244">
        <f t="shared" si="302"/>
        <v>1.2194683047725594</v>
      </c>
      <c r="CA478" s="244">
        <f t="shared" si="303"/>
        <v>0</v>
      </c>
      <c r="CB478" s="244">
        <f t="shared" si="304"/>
        <v>0</v>
      </c>
      <c r="CC478" s="244">
        <f t="shared" si="305"/>
        <v>0</v>
      </c>
      <c r="CD478" s="244">
        <f t="shared" si="306"/>
        <v>0</v>
      </c>
      <c r="CE478" s="244">
        <f t="shared" si="307"/>
        <v>0</v>
      </c>
      <c r="CF478" s="244">
        <f t="shared" si="308"/>
        <v>0</v>
      </c>
      <c r="CG478" s="244">
        <f t="shared" si="309"/>
        <v>0</v>
      </c>
      <c r="CH478" s="244">
        <f t="shared" si="310"/>
        <v>0</v>
      </c>
      <c r="CI478" s="244">
        <f t="shared" si="311"/>
        <v>0</v>
      </c>
      <c r="CJ478" s="244">
        <f t="shared" si="312"/>
        <v>0</v>
      </c>
    </row>
    <row r="479" spans="1:88" ht="60">
      <c r="A479" s="222" t="s">
        <v>3643</v>
      </c>
      <c r="B479" s="232">
        <v>97109</v>
      </c>
      <c r="C479" s="232" t="s">
        <v>2968</v>
      </c>
      <c r="D479" s="232" t="s">
        <v>2969</v>
      </c>
      <c r="E479" s="232" t="s">
        <v>2970</v>
      </c>
      <c r="F479" s="232"/>
      <c r="G479" s="232">
        <v>2520</v>
      </c>
      <c r="H479" s="232" t="s">
        <v>2971</v>
      </c>
      <c r="I479" s="232" t="s">
        <v>117</v>
      </c>
      <c r="J479" s="232" t="s">
        <v>700</v>
      </c>
      <c r="K479" s="232" t="s">
        <v>2972</v>
      </c>
      <c r="L479" s="232" t="s">
        <v>2973</v>
      </c>
      <c r="M479" s="232">
        <v>2022</v>
      </c>
      <c r="N479" s="232">
        <v>19867140</v>
      </c>
      <c r="O479" s="239">
        <f t="shared" si="277"/>
        <v>2.792436576558277E-3</v>
      </c>
      <c r="P479" s="232">
        <v>76</v>
      </c>
      <c r="Q479" s="232">
        <v>3.4</v>
      </c>
      <c r="R479" s="232">
        <v>0</v>
      </c>
      <c r="S479" s="232">
        <v>0</v>
      </c>
      <c r="T479" s="232">
        <v>0</v>
      </c>
      <c r="U479" s="232">
        <v>0</v>
      </c>
      <c r="V479" s="232">
        <v>6.1</v>
      </c>
      <c r="W479" s="232">
        <v>14.5</v>
      </c>
      <c r="X479" s="232">
        <v>0</v>
      </c>
      <c r="Y479" s="232">
        <v>0</v>
      </c>
      <c r="Z479" s="232">
        <v>0</v>
      </c>
      <c r="AA479" s="232">
        <v>0</v>
      </c>
      <c r="AB479" s="232"/>
      <c r="AC479" s="232">
        <v>55.7</v>
      </c>
      <c r="AD479" s="232">
        <v>3.4</v>
      </c>
      <c r="AE479" s="232">
        <v>0</v>
      </c>
      <c r="AF479" s="232">
        <v>0</v>
      </c>
      <c r="AG479" s="232">
        <v>0</v>
      </c>
      <c r="AH479" s="232">
        <v>0</v>
      </c>
      <c r="AI479" s="232">
        <v>14.5</v>
      </c>
      <c r="AJ479" s="232">
        <v>0</v>
      </c>
      <c r="AK479" s="232">
        <v>0</v>
      </c>
      <c r="AL479" s="232">
        <v>0</v>
      </c>
      <c r="AM479" s="232">
        <v>0</v>
      </c>
      <c r="AN479" s="233"/>
      <c r="AO479" s="223">
        <f t="shared" si="275"/>
        <v>20.299999999999997</v>
      </c>
      <c r="AP479" s="223">
        <f t="shared" si="275"/>
        <v>0</v>
      </c>
      <c r="AQ479" s="223">
        <f t="shared" si="275"/>
        <v>0</v>
      </c>
      <c r="AR479" s="223">
        <f t="shared" si="274"/>
        <v>0</v>
      </c>
      <c r="AS479" s="223">
        <f t="shared" si="274"/>
        <v>0</v>
      </c>
      <c r="AT479" s="223">
        <f t="shared" si="274"/>
        <v>0</v>
      </c>
      <c r="AU479" s="223">
        <f t="shared" si="313"/>
        <v>0</v>
      </c>
      <c r="AV479" s="223">
        <f t="shared" si="313"/>
        <v>0</v>
      </c>
      <c r="AW479" s="223">
        <f t="shared" si="313"/>
        <v>0</v>
      </c>
      <c r="AX479" s="223">
        <f t="shared" si="313"/>
        <v>0</v>
      </c>
      <c r="AY479" s="223">
        <f t="shared" si="313"/>
        <v>0</v>
      </c>
      <c r="AZ479" s="242"/>
      <c r="BA479" s="244">
        <f t="shared" si="278"/>
        <v>0.21222517981842906</v>
      </c>
      <c r="BB479" s="244">
        <f t="shared" si="279"/>
        <v>9.4942843602981407E-3</v>
      </c>
      <c r="BC479" s="244">
        <f t="shared" si="280"/>
        <v>0</v>
      </c>
      <c r="BD479" s="244">
        <f t="shared" si="281"/>
        <v>0</v>
      </c>
      <c r="BE479" s="244">
        <f t="shared" si="282"/>
        <v>0</v>
      </c>
      <c r="BF479" s="244">
        <f t="shared" si="283"/>
        <v>0</v>
      </c>
      <c r="BG479" s="244">
        <f t="shared" si="284"/>
        <v>1.7033863117005488E-2</v>
      </c>
      <c r="BH479" s="244">
        <f t="shared" si="285"/>
        <v>4.0490330360095014E-2</v>
      </c>
      <c r="BI479" s="244">
        <f t="shared" si="286"/>
        <v>0</v>
      </c>
      <c r="BJ479" s="244">
        <f t="shared" si="287"/>
        <v>0</v>
      </c>
      <c r="BK479" s="244">
        <f t="shared" si="288"/>
        <v>0</v>
      </c>
      <c r="BL479" s="244">
        <f t="shared" si="289"/>
        <v>0</v>
      </c>
      <c r="BM479" s="244">
        <f t="shared" si="290"/>
        <v>0</v>
      </c>
      <c r="BN479" s="244">
        <f t="shared" si="291"/>
        <v>0.15553871731429603</v>
      </c>
      <c r="BO479" s="244">
        <f t="shared" si="292"/>
        <v>9.4942843602981407E-3</v>
      </c>
      <c r="BP479" s="244">
        <f t="shared" si="293"/>
        <v>0</v>
      </c>
      <c r="BQ479" s="244">
        <f t="shared" si="294"/>
        <v>0</v>
      </c>
      <c r="BR479" s="244">
        <f t="shared" si="295"/>
        <v>0</v>
      </c>
      <c r="BS479" s="244">
        <f t="shared" si="296"/>
        <v>0</v>
      </c>
      <c r="BT479" s="244">
        <f t="shared" si="297"/>
        <v>4.0490330360095014E-2</v>
      </c>
      <c r="BU479" s="244">
        <f t="shared" si="298"/>
        <v>0</v>
      </c>
      <c r="BV479" s="244">
        <f t="shared" si="299"/>
        <v>0</v>
      </c>
      <c r="BW479" s="244">
        <f t="shared" si="300"/>
        <v>0</v>
      </c>
      <c r="BX479" s="244">
        <f t="shared" si="301"/>
        <v>0</v>
      </c>
      <c r="BY479" s="244"/>
      <c r="BZ479" s="244">
        <f t="shared" si="302"/>
        <v>5.6686462504133013E-2</v>
      </c>
      <c r="CA479" s="244">
        <f t="shared" si="303"/>
        <v>0</v>
      </c>
      <c r="CB479" s="244">
        <f t="shared" si="304"/>
        <v>0</v>
      </c>
      <c r="CC479" s="244">
        <f t="shared" si="305"/>
        <v>0</v>
      </c>
      <c r="CD479" s="244">
        <f t="shared" si="306"/>
        <v>0</v>
      </c>
      <c r="CE479" s="244">
        <f t="shared" si="307"/>
        <v>0</v>
      </c>
      <c r="CF479" s="244">
        <f t="shared" si="308"/>
        <v>0</v>
      </c>
      <c r="CG479" s="244">
        <f t="shared" si="309"/>
        <v>0</v>
      </c>
      <c r="CH479" s="244">
        <f t="shared" si="310"/>
        <v>0</v>
      </c>
      <c r="CI479" s="244">
        <f t="shared" si="311"/>
        <v>0</v>
      </c>
      <c r="CJ479" s="244">
        <f t="shared" si="312"/>
        <v>0</v>
      </c>
    </row>
    <row r="480" spans="1:88" ht="60">
      <c r="A480" s="222" t="s">
        <v>3643</v>
      </c>
      <c r="B480" s="232">
        <v>101494</v>
      </c>
      <c r="C480" s="232" t="s">
        <v>2974</v>
      </c>
      <c r="D480" s="232"/>
      <c r="E480" s="232" t="s">
        <v>2975</v>
      </c>
      <c r="F480" s="232"/>
      <c r="G480" s="232">
        <v>8877</v>
      </c>
      <c r="H480" s="232" t="s">
        <v>2976</v>
      </c>
      <c r="I480" s="232" t="s">
        <v>125</v>
      </c>
      <c r="J480" s="232" t="s">
        <v>700</v>
      </c>
      <c r="K480" s="232" t="s">
        <v>2977</v>
      </c>
      <c r="L480" s="232" t="s">
        <v>2978</v>
      </c>
      <c r="M480" s="232">
        <v>2022</v>
      </c>
      <c r="N480" s="232">
        <v>17587038</v>
      </c>
      <c r="O480" s="239">
        <f t="shared" si="277"/>
        <v>6.0714756241656695E-3</v>
      </c>
      <c r="P480" s="232">
        <v>91.73</v>
      </c>
      <c r="Q480" s="232">
        <v>2.17</v>
      </c>
      <c r="R480" s="232">
        <v>0</v>
      </c>
      <c r="S480" s="232">
        <v>0</v>
      </c>
      <c r="T480" s="232">
        <v>0</v>
      </c>
      <c r="U480" s="232">
        <v>0</v>
      </c>
      <c r="V480" s="232">
        <v>6.1</v>
      </c>
      <c r="W480" s="232">
        <v>0</v>
      </c>
      <c r="X480" s="232">
        <v>0</v>
      </c>
      <c r="Y480" s="232">
        <v>0</v>
      </c>
      <c r="Z480" s="232">
        <v>0</v>
      </c>
      <c r="AA480" s="232">
        <v>0</v>
      </c>
      <c r="AB480" s="232"/>
      <c r="AC480" s="232">
        <v>91.73</v>
      </c>
      <c r="AD480" s="232">
        <v>2.17</v>
      </c>
      <c r="AE480" s="232">
        <v>0</v>
      </c>
      <c r="AF480" s="232">
        <v>0</v>
      </c>
      <c r="AG480" s="232">
        <v>0</v>
      </c>
      <c r="AH480" s="232">
        <v>0</v>
      </c>
      <c r="AI480" s="232">
        <v>0</v>
      </c>
      <c r="AJ480" s="232">
        <v>0</v>
      </c>
      <c r="AK480" s="232">
        <v>0</v>
      </c>
      <c r="AL480" s="232">
        <v>0</v>
      </c>
      <c r="AM480" s="232">
        <v>0</v>
      </c>
      <c r="AN480" s="233"/>
      <c r="AO480" s="223">
        <f t="shared" si="275"/>
        <v>0</v>
      </c>
      <c r="AP480" s="223">
        <f t="shared" si="275"/>
        <v>0</v>
      </c>
      <c r="AQ480" s="223">
        <f t="shared" si="275"/>
        <v>0</v>
      </c>
      <c r="AR480" s="223">
        <f t="shared" si="274"/>
        <v>0</v>
      </c>
      <c r="AS480" s="223">
        <f t="shared" si="274"/>
        <v>0</v>
      </c>
      <c r="AT480" s="223">
        <f t="shared" si="274"/>
        <v>0</v>
      </c>
      <c r="AU480" s="223">
        <f t="shared" si="313"/>
        <v>0</v>
      </c>
      <c r="AV480" s="223">
        <f t="shared" si="313"/>
        <v>0</v>
      </c>
      <c r="AW480" s="223">
        <f t="shared" si="313"/>
        <v>0</v>
      </c>
      <c r="AX480" s="223">
        <f t="shared" si="313"/>
        <v>0</v>
      </c>
      <c r="AY480" s="223">
        <f t="shared" si="313"/>
        <v>0</v>
      </c>
      <c r="AZ480" s="242"/>
      <c r="BA480" s="244">
        <f t="shared" si="278"/>
        <v>0.55693645900471689</v>
      </c>
      <c r="BB480" s="244">
        <f t="shared" si="279"/>
        <v>1.3175102104439501E-2</v>
      </c>
      <c r="BC480" s="244">
        <f t="shared" si="280"/>
        <v>0</v>
      </c>
      <c r="BD480" s="244">
        <f t="shared" si="281"/>
        <v>0</v>
      </c>
      <c r="BE480" s="244">
        <f t="shared" si="282"/>
        <v>0</v>
      </c>
      <c r="BF480" s="244">
        <f t="shared" si="283"/>
        <v>0</v>
      </c>
      <c r="BG480" s="244">
        <f t="shared" si="284"/>
        <v>3.7036001307410582E-2</v>
      </c>
      <c r="BH480" s="244">
        <f t="shared" si="285"/>
        <v>0</v>
      </c>
      <c r="BI480" s="244">
        <f t="shared" si="286"/>
        <v>0</v>
      </c>
      <c r="BJ480" s="244">
        <f t="shared" si="287"/>
        <v>0</v>
      </c>
      <c r="BK480" s="244">
        <f t="shared" si="288"/>
        <v>0</v>
      </c>
      <c r="BL480" s="244">
        <f t="shared" si="289"/>
        <v>0</v>
      </c>
      <c r="BM480" s="244">
        <f t="shared" si="290"/>
        <v>0</v>
      </c>
      <c r="BN480" s="244">
        <f t="shared" si="291"/>
        <v>0.55693645900471689</v>
      </c>
      <c r="BO480" s="244">
        <f t="shared" si="292"/>
        <v>1.3175102104439501E-2</v>
      </c>
      <c r="BP480" s="244">
        <f t="shared" si="293"/>
        <v>0</v>
      </c>
      <c r="BQ480" s="244">
        <f t="shared" si="294"/>
        <v>0</v>
      </c>
      <c r="BR480" s="244">
        <f t="shared" si="295"/>
        <v>0</v>
      </c>
      <c r="BS480" s="244">
        <f t="shared" si="296"/>
        <v>0</v>
      </c>
      <c r="BT480" s="244">
        <f t="shared" si="297"/>
        <v>0</v>
      </c>
      <c r="BU480" s="244">
        <f t="shared" si="298"/>
        <v>0</v>
      </c>
      <c r="BV480" s="244">
        <f t="shared" si="299"/>
        <v>0</v>
      </c>
      <c r="BW480" s="244">
        <f t="shared" si="300"/>
        <v>0</v>
      </c>
      <c r="BX480" s="244">
        <f t="shared" si="301"/>
        <v>0</v>
      </c>
      <c r="BY480" s="244"/>
      <c r="BZ480" s="244">
        <f t="shared" si="302"/>
        <v>0</v>
      </c>
      <c r="CA480" s="244">
        <f t="shared" si="303"/>
        <v>0</v>
      </c>
      <c r="CB480" s="244">
        <f t="shared" si="304"/>
        <v>0</v>
      </c>
      <c r="CC480" s="244">
        <f t="shared" si="305"/>
        <v>0</v>
      </c>
      <c r="CD480" s="244">
        <f t="shared" si="306"/>
        <v>0</v>
      </c>
      <c r="CE480" s="244">
        <f t="shared" si="307"/>
        <v>0</v>
      </c>
      <c r="CF480" s="244">
        <f t="shared" si="308"/>
        <v>0</v>
      </c>
      <c r="CG480" s="244">
        <f t="shared" si="309"/>
        <v>0</v>
      </c>
      <c r="CH480" s="244">
        <f t="shared" si="310"/>
        <v>0</v>
      </c>
      <c r="CI480" s="244">
        <f t="shared" si="311"/>
        <v>0</v>
      </c>
      <c r="CJ480" s="244">
        <f t="shared" si="312"/>
        <v>0</v>
      </c>
    </row>
    <row r="481" spans="1:88" ht="60">
      <c r="A481" s="222" t="s">
        <v>3643</v>
      </c>
      <c r="B481" s="232">
        <v>94223</v>
      </c>
      <c r="C481" s="232" t="s">
        <v>2979</v>
      </c>
      <c r="D481" s="232"/>
      <c r="E481" s="232" t="s">
        <v>1065</v>
      </c>
      <c r="F481" s="232"/>
      <c r="G481" s="232">
        <v>3612</v>
      </c>
      <c r="H481" s="232" t="s">
        <v>1066</v>
      </c>
      <c r="I481" s="232" t="s">
        <v>117</v>
      </c>
      <c r="J481" s="232" t="s">
        <v>700</v>
      </c>
      <c r="K481" s="232" t="s">
        <v>1067</v>
      </c>
      <c r="L481" s="232" t="s">
        <v>2980</v>
      </c>
      <c r="M481" s="232">
        <v>2022</v>
      </c>
      <c r="N481" s="232">
        <v>50657508</v>
      </c>
      <c r="O481" s="239">
        <f t="shared" si="277"/>
        <v>7.1201933552838262E-3</v>
      </c>
      <c r="P481" s="232">
        <v>68.73</v>
      </c>
      <c r="Q481" s="232">
        <v>4.83</v>
      </c>
      <c r="R481" s="232">
        <v>0</v>
      </c>
      <c r="S481" s="232">
        <v>0</v>
      </c>
      <c r="T481" s="232">
        <v>0</v>
      </c>
      <c r="U481" s="232">
        <v>0</v>
      </c>
      <c r="V481" s="232">
        <v>6.1</v>
      </c>
      <c r="W481" s="232">
        <v>18.63</v>
      </c>
      <c r="X481" s="232">
        <v>0</v>
      </c>
      <c r="Y481" s="232">
        <v>1.71</v>
      </c>
      <c r="Z481" s="232">
        <v>0</v>
      </c>
      <c r="AA481" s="232">
        <v>0</v>
      </c>
      <c r="AB481" s="232"/>
      <c r="AC481" s="232">
        <v>68.73</v>
      </c>
      <c r="AD481" s="232">
        <v>4.83</v>
      </c>
      <c r="AE481" s="232">
        <v>0</v>
      </c>
      <c r="AF481" s="232">
        <v>0</v>
      </c>
      <c r="AG481" s="232">
        <v>0</v>
      </c>
      <c r="AH481" s="232">
        <v>0</v>
      </c>
      <c r="AI481" s="232">
        <v>18.63</v>
      </c>
      <c r="AJ481" s="232">
        <v>0</v>
      </c>
      <c r="AK481" s="232">
        <v>1.71</v>
      </c>
      <c r="AL481" s="232">
        <v>0</v>
      </c>
      <c r="AM481" s="232">
        <v>0</v>
      </c>
      <c r="AN481" s="233"/>
      <c r="AO481" s="223">
        <f t="shared" si="275"/>
        <v>0</v>
      </c>
      <c r="AP481" s="223">
        <f t="shared" si="275"/>
        <v>0</v>
      </c>
      <c r="AQ481" s="223">
        <f t="shared" si="275"/>
        <v>0</v>
      </c>
      <c r="AR481" s="223">
        <f t="shared" si="274"/>
        <v>0</v>
      </c>
      <c r="AS481" s="223">
        <f t="shared" si="274"/>
        <v>0</v>
      </c>
      <c r="AT481" s="223">
        <f t="shared" si="274"/>
        <v>0</v>
      </c>
      <c r="AU481" s="223">
        <f t="shared" si="313"/>
        <v>0</v>
      </c>
      <c r="AV481" s="223">
        <f t="shared" si="313"/>
        <v>0</v>
      </c>
      <c r="AW481" s="223">
        <f t="shared" si="313"/>
        <v>0</v>
      </c>
      <c r="AX481" s="223">
        <f t="shared" si="313"/>
        <v>0</v>
      </c>
      <c r="AY481" s="223">
        <f t="shared" si="313"/>
        <v>0</v>
      </c>
      <c r="AZ481" s="242"/>
      <c r="BA481" s="244">
        <f t="shared" si="278"/>
        <v>0.48937088930865741</v>
      </c>
      <c r="BB481" s="244">
        <f t="shared" si="279"/>
        <v>3.4390533906020884E-2</v>
      </c>
      <c r="BC481" s="244">
        <f t="shared" si="280"/>
        <v>0</v>
      </c>
      <c r="BD481" s="244">
        <f t="shared" si="281"/>
        <v>0</v>
      </c>
      <c r="BE481" s="244">
        <f t="shared" si="282"/>
        <v>0</v>
      </c>
      <c r="BF481" s="244">
        <f t="shared" si="283"/>
        <v>0</v>
      </c>
      <c r="BG481" s="244">
        <f t="shared" si="284"/>
        <v>4.3433179467231339E-2</v>
      </c>
      <c r="BH481" s="244">
        <f t="shared" si="285"/>
        <v>0.13264920220893767</v>
      </c>
      <c r="BI481" s="244">
        <f t="shared" si="286"/>
        <v>0</v>
      </c>
      <c r="BJ481" s="244">
        <f t="shared" si="287"/>
        <v>1.2175530637535343E-2</v>
      </c>
      <c r="BK481" s="244">
        <f t="shared" si="288"/>
        <v>0</v>
      </c>
      <c r="BL481" s="244">
        <f t="shared" si="289"/>
        <v>0</v>
      </c>
      <c r="BM481" s="244">
        <f t="shared" si="290"/>
        <v>0</v>
      </c>
      <c r="BN481" s="244">
        <f t="shared" si="291"/>
        <v>0.48937088930865741</v>
      </c>
      <c r="BO481" s="244">
        <f t="shared" si="292"/>
        <v>3.4390533906020884E-2</v>
      </c>
      <c r="BP481" s="244">
        <f t="shared" si="293"/>
        <v>0</v>
      </c>
      <c r="BQ481" s="244">
        <f t="shared" si="294"/>
        <v>0</v>
      </c>
      <c r="BR481" s="244">
        <f t="shared" si="295"/>
        <v>0</v>
      </c>
      <c r="BS481" s="244">
        <f t="shared" si="296"/>
        <v>0</v>
      </c>
      <c r="BT481" s="244">
        <f t="shared" si="297"/>
        <v>0.13264920220893767</v>
      </c>
      <c r="BU481" s="244">
        <f t="shared" si="298"/>
        <v>0</v>
      </c>
      <c r="BV481" s="244">
        <f t="shared" si="299"/>
        <v>1.2175530637535343E-2</v>
      </c>
      <c r="BW481" s="244">
        <f t="shared" si="300"/>
        <v>0</v>
      </c>
      <c r="BX481" s="244">
        <f t="shared" si="301"/>
        <v>0</v>
      </c>
      <c r="BY481" s="244"/>
      <c r="BZ481" s="244">
        <f t="shared" si="302"/>
        <v>0</v>
      </c>
      <c r="CA481" s="244">
        <f t="shared" si="303"/>
        <v>0</v>
      </c>
      <c r="CB481" s="244">
        <f t="shared" si="304"/>
        <v>0</v>
      </c>
      <c r="CC481" s="244">
        <f t="shared" si="305"/>
        <v>0</v>
      </c>
      <c r="CD481" s="244">
        <f t="shared" si="306"/>
        <v>0</v>
      </c>
      <c r="CE481" s="244">
        <f t="shared" si="307"/>
        <v>0</v>
      </c>
      <c r="CF481" s="244">
        <f t="shared" si="308"/>
        <v>0</v>
      </c>
      <c r="CG481" s="244">
        <f t="shared" si="309"/>
        <v>0</v>
      </c>
      <c r="CH481" s="244">
        <f t="shared" si="310"/>
        <v>0</v>
      </c>
      <c r="CI481" s="244">
        <f t="shared" si="311"/>
        <v>0</v>
      </c>
      <c r="CJ481" s="244">
        <f t="shared" si="312"/>
        <v>0</v>
      </c>
    </row>
    <row r="482" spans="1:88" ht="105">
      <c r="A482" s="222" t="s">
        <v>3643</v>
      </c>
      <c r="B482" s="232">
        <v>184662</v>
      </c>
      <c r="C482" s="232" t="s">
        <v>2981</v>
      </c>
      <c r="D482" s="232"/>
      <c r="E482" s="232" t="s">
        <v>2982</v>
      </c>
      <c r="F482" s="232"/>
      <c r="G482" s="232">
        <v>1951</v>
      </c>
      <c r="H482" s="232" t="s">
        <v>2501</v>
      </c>
      <c r="I482" s="232" t="s">
        <v>128</v>
      </c>
      <c r="J482" s="232" t="s">
        <v>700</v>
      </c>
      <c r="K482" s="232" t="s">
        <v>2983</v>
      </c>
      <c r="L482" s="232" t="s">
        <v>2984</v>
      </c>
      <c r="M482" s="232">
        <v>2022</v>
      </c>
      <c r="N482" s="232">
        <v>708591268</v>
      </c>
      <c r="O482" s="239">
        <f t="shared" si="277"/>
        <v>0.32053092597087951</v>
      </c>
      <c r="P482" s="232">
        <v>81.2</v>
      </c>
      <c r="Q482" s="232">
        <v>2.78</v>
      </c>
      <c r="R482" s="232">
        <v>0</v>
      </c>
      <c r="S482" s="232">
        <v>0</v>
      </c>
      <c r="T482" s="232">
        <v>1.27</v>
      </c>
      <c r="U482" s="232">
        <v>0</v>
      </c>
      <c r="V482" s="232">
        <v>6.1</v>
      </c>
      <c r="W482" s="232">
        <v>7.38</v>
      </c>
      <c r="X482" s="232">
        <v>0</v>
      </c>
      <c r="Y482" s="232">
        <v>0</v>
      </c>
      <c r="Z482" s="232">
        <v>0</v>
      </c>
      <c r="AA482" s="232">
        <v>1.27</v>
      </c>
      <c r="AB482" s="232"/>
      <c r="AC482" s="232">
        <v>81.2</v>
      </c>
      <c r="AD482" s="232">
        <v>2.78</v>
      </c>
      <c r="AE482" s="232">
        <v>0</v>
      </c>
      <c r="AF482" s="232">
        <v>0</v>
      </c>
      <c r="AG482" s="232">
        <v>1.27</v>
      </c>
      <c r="AH482" s="232">
        <v>0</v>
      </c>
      <c r="AI482" s="232">
        <v>7.38</v>
      </c>
      <c r="AJ482" s="232">
        <v>0</v>
      </c>
      <c r="AK482" s="232">
        <v>0</v>
      </c>
      <c r="AL482" s="232">
        <v>0</v>
      </c>
      <c r="AM482" s="232">
        <v>1.27</v>
      </c>
      <c r="AN482" s="233"/>
      <c r="AO482" s="223">
        <f t="shared" si="275"/>
        <v>0</v>
      </c>
      <c r="AP482" s="223">
        <f t="shared" si="275"/>
        <v>0</v>
      </c>
      <c r="AQ482" s="223">
        <f t="shared" si="275"/>
        <v>0</v>
      </c>
      <c r="AR482" s="223">
        <f t="shared" si="274"/>
        <v>0</v>
      </c>
      <c r="AS482" s="223">
        <f t="shared" si="274"/>
        <v>0</v>
      </c>
      <c r="AT482" s="223">
        <f t="shared" si="274"/>
        <v>0</v>
      </c>
      <c r="AU482" s="223">
        <f t="shared" si="313"/>
        <v>0</v>
      </c>
      <c r="AV482" s="223">
        <f t="shared" si="313"/>
        <v>0</v>
      </c>
      <c r="AW482" s="223">
        <f t="shared" si="313"/>
        <v>0</v>
      </c>
      <c r="AX482" s="223">
        <f t="shared" si="313"/>
        <v>0</v>
      </c>
      <c r="AY482" s="223">
        <f t="shared" si="313"/>
        <v>0</v>
      </c>
      <c r="AZ482" s="242"/>
      <c r="BA482" s="244">
        <f t="shared" si="278"/>
        <v>26.027111188835416</v>
      </c>
      <c r="BB482" s="244">
        <f t="shared" si="279"/>
        <v>0.89107597419904494</v>
      </c>
      <c r="BC482" s="244">
        <f t="shared" si="280"/>
        <v>0</v>
      </c>
      <c r="BD482" s="244">
        <f t="shared" si="281"/>
        <v>0</v>
      </c>
      <c r="BE482" s="244">
        <f t="shared" si="282"/>
        <v>0.40707427598301699</v>
      </c>
      <c r="BF482" s="244">
        <f t="shared" si="283"/>
        <v>0</v>
      </c>
      <c r="BG482" s="244">
        <f t="shared" si="284"/>
        <v>1.9552386484223649</v>
      </c>
      <c r="BH482" s="244">
        <f t="shared" si="285"/>
        <v>2.3655182336650906</v>
      </c>
      <c r="BI482" s="244">
        <f t="shared" si="286"/>
        <v>0</v>
      </c>
      <c r="BJ482" s="244">
        <f t="shared" si="287"/>
        <v>0</v>
      </c>
      <c r="BK482" s="244">
        <f t="shared" si="288"/>
        <v>0</v>
      </c>
      <c r="BL482" s="244">
        <f t="shared" si="289"/>
        <v>0.40707427598301699</v>
      </c>
      <c r="BM482" s="244">
        <f t="shared" si="290"/>
        <v>0</v>
      </c>
      <c r="BN482" s="244">
        <f t="shared" si="291"/>
        <v>26.027111188835416</v>
      </c>
      <c r="BO482" s="244">
        <f t="shared" si="292"/>
        <v>0.89107597419904494</v>
      </c>
      <c r="BP482" s="244">
        <f t="shared" si="293"/>
        <v>0</v>
      </c>
      <c r="BQ482" s="244">
        <f t="shared" si="294"/>
        <v>0</v>
      </c>
      <c r="BR482" s="244">
        <f t="shared" si="295"/>
        <v>0.40707427598301699</v>
      </c>
      <c r="BS482" s="244">
        <f t="shared" si="296"/>
        <v>0</v>
      </c>
      <c r="BT482" s="244">
        <f t="shared" si="297"/>
        <v>2.3655182336650906</v>
      </c>
      <c r="BU482" s="244">
        <f t="shared" si="298"/>
        <v>0</v>
      </c>
      <c r="BV482" s="244">
        <f t="shared" si="299"/>
        <v>0</v>
      </c>
      <c r="BW482" s="244">
        <f t="shared" si="300"/>
        <v>0</v>
      </c>
      <c r="BX482" s="244">
        <f t="shared" si="301"/>
        <v>0.40707427598301699</v>
      </c>
      <c r="BY482" s="244"/>
      <c r="BZ482" s="244">
        <f t="shared" si="302"/>
        <v>0</v>
      </c>
      <c r="CA482" s="244">
        <f t="shared" si="303"/>
        <v>0</v>
      </c>
      <c r="CB482" s="244">
        <f t="shared" si="304"/>
        <v>0</v>
      </c>
      <c r="CC482" s="244">
        <f t="shared" si="305"/>
        <v>0</v>
      </c>
      <c r="CD482" s="244">
        <f t="shared" si="306"/>
        <v>0</v>
      </c>
      <c r="CE482" s="244">
        <f t="shared" si="307"/>
        <v>0</v>
      </c>
      <c r="CF482" s="244">
        <f t="shared" si="308"/>
        <v>0</v>
      </c>
      <c r="CG482" s="244">
        <f t="shared" si="309"/>
        <v>0</v>
      </c>
      <c r="CH482" s="244">
        <f t="shared" si="310"/>
        <v>0</v>
      </c>
      <c r="CI482" s="244">
        <f t="shared" si="311"/>
        <v>0</v>
      </c>
      <c r="CJ482" s="244">
        <f t="shared" si="312"/>
        <v>0</v>
      </c>
    </row>
    <row r="483" spans="1:88" ht="60">
      <c r="A483" s="222" t="s">
        <v>3643</v>
      </c>
      <c r="B483" s="232">
        <v>130382</v>
      </c>
      <c r="C483" s="232" t="s">
        <v>2985</v>
      </c>
      <c r="D483" s="232"/>
      <c r="E483" s="232" t="s">
        <v>2986</v>
      </c>
      <c r="F483" s="232"/>
      <c r="G483" s="232">
        <v>7184</v>
      </c>
      <c r="H483" s="232" t="s">
        <v>2987</v>
      </c>
      <c r="I483" s="232" t="s">
        <v>122</v>
      </c>
      <c r="J483" s="232" t="s">
        <v>700</v>
      </c>
      <c r="K483" s="232" t="s">
        <v>2988</v>
      </c>
      <c r="L483" s="232" t="s">
        <v>2989</v>
      </c>
      <c r="M483" s="232">
        <v>2022</v>
      </c>
      <c r="N483" s="232">
        <v>3811449</v>
      </c>
      <c r="O483" s="239">
        <f t="shared" si="277"/>
        <v>2.2752440867537115E-3</v>
      </c>
      <c r="P483" s="232">
        <v>92.7</v>
      </c>
      <c r="Q483" s="232">
        <v>1.2</v>
      </c>
      <c r="R483" s="232">
        <v>0</v>
      </c>
      <c r="S483" s="232">
        <v>0</v>
      </c>
      <c r="T483" s="232">
        <v>0</v>
      </c>
      <c r="U483" s="232">
        <v>0</v>
      </c>
      <c r="V483" s="232">
        <v>6.1</v>
      </c>
      <c r="W483" s="232">
        <v>0</v>
      </c>
      <c r="X483" s="232">
        <v>0</v>
      </c>
      <c r="Y483" s="232">
        <v>0</v>
      </c>
      <c r="Z483" s="232">
        <v>0</v>
      </c>
      <c r="AA483" s="232">
        <v>0</v>
      </c>
      <c r="AB483" s="232"/>
      <c r="AC483" s="232">
        <v>92.7</v>
      </c>
      <c r="AD483" s="232">
        <v>1.2</v>
      </c>
      <c r="AE483" s="232">
        <v>0</v>
      </c>
      <c r="AF483" s="232">
        <v>0</v>
      </c>
      <c r="AG483" s="232">
        <v>0</v>
      </c>
      <c r="AH483" s="232">
        <v>0</v>
      </c>
      <c r="AI483" s="232">
        <v>0</v>
      </c>
      <c r="AJ483" s="232">
        <v>0</v>
      </c>
      <c r="AK483" s="232">
        <v>0</v>
      </c>
      <c r="AL483" s="232">
        <v>0</v>
      </c>
      <c r="AM483" s="232">
        <v>0</v>
      </c>
      <c r="AN483" s="233"/>
      <c r="AO483" s="223">
        <f t="shared" si="275"/>
        <v>0</v>
      </c>
      <c r="AP483" s="223">
        <f t="shared" si="275"/>
        <v>0</v>
      </c>
      <c r="AQ483" s="223">
        <f t="shared" si="275"/>
        <v>0</v>
      </c>
      <c r="AR483" s="223">
        <f t="shared" si="274"/>
        <v>0</v>
      </c>
      <c r="AS483" s="223">
        <f t="shared" si="274"/>
        <v>0</v>
      </c>
      <c r="AT483" s="223">
        <f t="shared" si="274"/>
        <v>0</v>
      </c>
      <c r="AU483" s="223">
        <f t="shared" si="313"/>
        <v>0</v>
      </c>
      <c r="AV483" s="223">
        <f t="shared" si="313"/>
        <v>0</v>
      </c>
      <c r="AW483" s="223">
        <f t="shared" si="313"/>
        <v>0</v>
      </c>
      <c r="AX483" s="223">
        <f t="shared" si="313"/>
        <v>0</v>
      </c>
      <c r="AY483" s="223">
        <f t="shared" si="313"/>
        <v>0</v>
      </c>
      <c r="AZ483" s="242"/>
      <c r="BA483" s="244">
        <f t="shared" si="278"/>
        <v>0.21091512684206906</v>
      </c>
      <c r="BB483" s="244">
        <f t="shared" si="279"/>
        <v>2.7302929041044537E-3</v>
      </c>
      <c r="BC483" s="244">
        <f t="shared" si="280"/>
        <v>0</v>
      </c>
      <c r="BD483" s="244">
        <f t="shared" si="281"/>
        <v>0</v>
      </c>
      <c r="BE483" s="244">
        <f t="shared" si="282"/>
        <v>0</v>
      </c>
      <c r="BF483" s="244">
        <f t="shared" si="283"/>
        <v>0</v>
      </c>
      <c r="BG483" s="244">
        <f t="shared" si="284"/>
        <v>1.3878988929197639E-2</v>
      </c>
      <c r="BH483" s="244">
        <f t="shared" si="285"/>
        <v>0</v>
      </c>
      <c r="BI483" s="244">
        <f t="shared" si="286"/>
        <v>0</v>
      </c>
      <c r="BJ483" s="244">
        <f t="shared" si="287"/>
        <v>0</v>
      </c>
      <c r="BK483" s="244">
        <f t="shared" si="288"/>
        <v>0</v>
      </c>
      <c r="BL483" s="244">
        <f t="shared" si="289"/>
        <v>0</v>
      </c>
      <c r="BM483" s="244">
        <f t="shared" si="290"/>
        <v>0</v>
      </c>
      <c r="BN483" s="244">
        <f t="shared" si="291"/>
        <v>0.21091512684206906</v>
      </c>
      <c r="BO483" s="244">
        <f t="shared" si="292"/>
        <v>2.7302929041044537E-3</v>
      </c>
      <c r="BP483" s="244">
        <f t="shared" si="293"/>
        <v>0</v>
      </c>
      <c r="BQ483" s="244">
        <f t="shared" si="294"/>
        <v>0</v>
      </c>
      <c r="BR483" s="244">
        <f t="shared" si="295"/>
        <v>0</v>
      </c>
      <c r="BS483" s="244">
        <f t="shared" si="296"/>
        <v>0</v>
      </c>
      <c r="BT483" s="244">
        <f t="shared" si="297"/>
        <v>0</v>
      </c>
      <c r="BU483" s="244">
        <f t="shared" si="298"/>
        <v>0</v>
      </c>
      <c r="BV483" s="244">
        <f t="shared" si="299"/>
        <v>0</v>
      </c>
      <c r="BW483" s="244">
        <f t="shared" si="300"/>
        <v>0</v>
      </c>
      <c r="BX483" s="244">
        <f t="shared" si="301"/>
        <v>0</v>
      </c>
      <c r="BY483" s="244"/>
      <c r="BZ483" s="244">
        <f t="shared" si="302"/>
        <v>0</v>
      </c>
      <c r="CA483" s="244">
        <f t="shared" si="303"/>
        <v>0</v>
      </c>
      <c r="CB483" s="244">
        <f t="shared" si="304"/>
        <v>0</v>
      </c>
      <c r="CC483" s="244">
        <f t="shared" si="305"/>
        <v>0</v>
      </c>
      <c r="CD483" s="244">
        <f t="shared" si="306"/>
        <v>0</v>
      </c>
      <c r="CE483" s="244">
        <f t="shared" si="307"/>
        <v>0</v>
      </c>
      <c r="CF483" s="244">
        <f t="shared" si="308"/>
        <v>0</v>
      </c>
      <c r="CG483" s="244">
        <f t="shared" si="309"/>
        <v>0</v>
      </c>
      <c r="CH483" s="244">
        <f t="shared" si="310"/>
        <v>0</v>
      </c>
      <c r="CI483" s="244">
        <f t="shared" si="311"/>
        <v>0</v>
      </c>
      <c r="CJ483" s="244">
        <f t="shared" si="312"/>
        <v>0</v>
      </c>
    </row>
    <row r="484" spans="1:88" ht="60">
      <c r="A484" s="222" t="s">
        <v>3643</v>
      </c>
      <c r="B484" s="232">
        <v>112661</v>
      </c>
      <c r="C484" s="232" t="s">
        <v>2990</v>
      </c>
      <c r="D484" s="232" t="s">
        <v>1007</v>
      </c>
      <c r="E484" s="232" t="s">
        <v>2991</v>
      </c>
      <c r="F484" s="232"/>
      <c r="G484" s="232">
        <v>8595</v>
      </c>
      <c r="H484" s="232" t="s">
        <v>2992</v>
      </c>
      <c r="I484" s="232" t="s">
        <v>126</v>
      </c>
      <c r="J484" s="232" t="s">
        <v>700</v>
      </c>
      <c r="K484" s="232" t="s">
        <v>2993</v>
      </c>
      <c r="L484" s="232" t="s">
        <v>2994</v>
      </c>
      <c r="M484" s="232">
        <v>2022</v>
      </c>
      <c r="N484" s="232">
        <v>7951619</v>
      </c>
      <c r="O484" s="239">
        <f t="shared" si="277"/>
        <v>4.854514567459796E-3</v>
      </c>
      <c r="P484" s="232">
        <v>87.2</v>
      </c>
      <c r="Q484" s="232">
        <v>6.7</v>
      </c>
      <c r="R484" s="232">
        <v>0</v>
      </c>
      <c r="S484" s="232">
        <v>0</v>
      </c>
      <c r="T484" s="232">
        <v>0</v>
      </c>
      <c r="U484" s="232">
        <v>0</v>
      </c>
      <c r="V484" s="232">
        <v>6.1</v>
      </c>
      <c r="W484" s="232">
        <v>0</v>
      </c>
      <c r="X484" s="232">
        <v>0</v>
      </c>
      <c r="Y484" s="232">
        <v>0</v>
      </c>
      <c r="Z484" s="232">
        <v>0</v>
      </c>
      <c r="AA484" s="232">
        <v>0</v>
      </c>
      <c r="AB484" s="232"/>
      <c r="AC484" s="232">
        <v>87.2</v>
      </c>
      <c r="AD484" s="232">
        <v>6.7</v>
      </c>
      <c r="AE484" s="232">
        <v>0</v>
      </c>
      <c r="AF484" s="232">
        <v>0</v>
      </c>
      <c r="AG484" s="232">
        <v>0</v>
      </c>
      <c r="AH484" s="232">
        <v>0</v>
      </c>
      <c r="AI484" s="232">
        <v>0</v>
      </c>
      <c r="AJ484" s="232">
        <v>0</v>
      </c>
      <c r="AK484" s="232">
        <v>0</v>
      </c>
      <c r="AL484" s="232">
        <v>0</v>
      </c>
      <c r="AM484" s="232">
        <v>0</v>
      </c>
      <c r="AN484" s="233"/>
      <c r="AO484" s="223">
        <f t="shared" si="275"/>
        <v>0</v>
      </c>
      <c r="AP484" s="223">
        <f t="shared" si="275"/>
        <v>0</v>
      </c>
      <c r="AQ484" s="223">
        <f t="shared" si="275"/>
        <v>0</v>
      </c>
      <c r="AR484" s="223">
        <f t="shared" si="274"/>
        <v>0</v>
      </c>
      <c r="AS484" s="223">
        <f t="shared" si="274"/>
        <v>0</v>
      </c>
      <c r="AT484" s="223">
        <f t="shared" si="274"/>
        <v>0</v>
      </c>
      <c r="AU484" s="223">
        <f t="shared" si="313"/>
        <v>0</v>
      </c>
      <c r="AV484" s="223">
        <f t="shared" si="313"/>
        <v>0</v>
      </c>
      <c r="AW484" s="223">
        <f t="shared" si="313"/>
        <v>0</v>
      </c>
      <c r="AX484" s="223">
        <f t="shared" si="313"/>
        <v>0</v>
      </c>
      <c r="AY484" s="223">
        <f t="shared" si="313"/>
        <v>0</v>
      </c>
      <c r="AZ484" s="242"/>
      <c r="BA484" s="244">
        <f t="shared" si="278"/>
        <v>0.42331367028249423</v>
      </c>
      <c r="BB484" s="244">
        <f t="shared" si="279"/>
        <v>3.2525247601980632E-2</v>
      </c>
      <c r="BC484" s="244">
        <f t="shared" si="280"/>
        <v>0</v>
      </c>
      <c r="BD484" s="244">
        <f t="shared" si="281"/>
        <v>0</v>
      </c>
      <c r="BE484" s="244">
        <f t="shared" si="282"/>
        <v>0</v>
      </c>
      <c r="BF484" s="244">
        <f t="shared" si="283"/>
        <v>0</v>
      </c>
      <c r="BG484" s="244">
        <f t="shared" si="284"/>
        <v>2.9612538861504754E-2</v>
      </c>
      <c r="BH484" s="244">
        <f t="shared" si="285"/>
        <v>0</v>
      </c>
      <c r="BI484" s="244">
        <f t="shared" si="286"/>
        <v>0</v>
      </c>
      <c r="BJ484" s="244">
        <f t="shared" si="287"/>
        <v>0</v>
      </c>
      <c r="BK484" s="244">
        <f t="shared" si="288"/>
        <v>0</v>
      </c>
      <c r="BL484" s="244">
        <f t="shared" si="289"/>
        <v>0</v>
      </c>
      <c r="BM484" s="244">
        <f t="shared" si="290"/>
        <v>0</v>
      </c>
      <c r="BN484" s="244">
        <f t="shared" si="291"/>
        <v>0.42331367028249423</v>
      </c>
      <c r="BO484" s="244">
        <f t="shared" si="292"/>
        <v>3.2525247601980632E-2</v>
      </c>
      <c r="BP484" s="244">
        <f t="shared" si="293"/>
        <v>0</v>
      </c>
      <c r="BQ484" s="244">
        <f t="shared" si="294"/>
        <v>0</v>
      </c>
      <c r="BR484" s="244">
        <f t="shared" si="295"/>
        <v>0</v>
      </c>
      <c r="BS484" s="244">
        <f t="shared" si="296"/>
        <v>0</v>
      </c>
      <c r="BT484" s="244">
        <f t="shared" si="297"/>
        <v>0</v>
      </c>
      <c r="BU484" s="244">
        <f t="shared" si="298"/>
        <v>0</v>
      </c>
      <c r="BV484" s="244">
        <f t="shared" si="299"/>
        <v>0</v>
      </c>
      <c r="BW484" s="244">
        <f t="shared" si="300"/>
        <v>0</v>
      </c>
      <c r="BX484" s="244">
        <f t="shared" si="301"/>
        <v>0</v>
      </c>
      <c r="BY484" s="244"/>
      <c r="BZ484" s="244">
        <f t="shared" si="302"/>
        <v>0</v>
      </c>
      <c r="CA484" s="244">
        <f t="shared" si="303"/>
        <v>0</v>
      </c>
      <c r="CB484" s="244">
        <f t="shared" si="304"/>
        <v>0</v>
      </c>
      <c r="CC484" s="244">
        <f t="shared" si="305"/>
        <v>0</v>
      </c>
      <c r="CD484" s="244">
        <f t="shared" si="306"/>
        <v>0</v>
      </c>
      <c r="CE484" s="244">
        <f t="shared" si="307"/>
        <v>0</v>
      </c>
      <c r="CF484" s="244">
        <f t="shared" si="308"/>
        <v>0</v>
      </c>
      <c r="CG484" s="244">
        <f t="shared" si="309"/>
        <v>0</v>
      </c>
      <c r="CH484" s="244">
        <f t="shared" si="310"/>
        <v>0</v>
      </c>
      <c r="CI484" s="244">
        <f t="shared" si="311"/>
        <v>0</v>
      </c>
      <c r="CJ484" s="244">
        <f t="shared" si="312"/>
        <v>0</v>
      </c>
    </row>
    <row r="485" spans="1:88" ht="60">
      <c r="A485" s="222" t="s">
        <v>3643</v>
      </c>
      <c r="B485" s="232">
        <v>118145</v>
      </c>
      <c r="C485" s="232" t="s">
        <v>2995</v>
      </c>
      <c r="D485" s="232"/>
      <c r="E485" s="232" t="s">
        <v>2996</v>
      </c>
      <c r="F485" s="232"/>
      <c r="G485" s="232">
        <v>8254</v>
      </c>
      <c r="H485" s="232" t="s">
        <v>2997</v>
      </c>
      <c r="I485" s="232" t="s">
        <v>126</v>
      </c>
      <c r="J485" s="232" t="s">
        <v>700</v>
      </c>
      <c r="K485" s="232" t="s">
        <v>2998</v>
      </c>
      <c r="L485" s="232" t="s">
        <v>2999</v>
      </c>
      <c r="M485" s="232">
        <v>2022</v>
      </c>
      <c r="N485" s="232">
        <v>11343015</v>
      </c>
      <c r="O485" s="239">
        <f t="shared" si="277"/>
        <v>6.9249836487908908E-3</v>
      </c>
      <c r="P485" s="232">
        <v>93.05</v>
      </c>
      <c r="Q485" s="232">
        <v>0.51</v>
      </c>
      <c r="R485" s="232">
        <v>0</v>
      </c>
      <c r="S485" s="232">
        <v>0.01</v>
      </c>
      <c r="T485" s="232">
        <v>0.33</v>
      </c>
      <c r="U485" s="232">
        <v>0</v>
      </c>
      <c r="V485" s="232">
        <v>6.1</v>
      </c>
      <c r="W485" s="232">
        <v>0</v>
      </c>
      <c r="X485" s="232">
        <v>0</v>
      </c>
      <c r="Y485" s="232">
        <v>0</v>
      </c>
      <c r="Z485" s="232">
        <v>0</v>
      </c>
      <c r="AA485" s="232">
        <v>0</v>
      </c>
      <c r="AB485" s="232"/>
      <c r="AC485" s="232">
        <v>0.33</v>
      </c>
      <c r="AD485" s="232">
        <v>0.51</v>
      </c>
      <c r="AE485" s="232">
        <v>0</v>
      </c>
      <c r="AF485" s="232">
        <v>0.01</v>
      </c>
      <c r="AG485" s="232">
        <v>0.33</v>
      </c>
      <c r="AH485" s="232">
        <v>0</v>
      </c>
      <c r="AI485" s="232">
        <v>0</v>
      </c>
      <c r="AJ485" s="232">
        <v>0</v>
      </c>
      <c r="AK485" s="232">
        <v>0</v>
      </c>
      <c r="AL485" s="232">
        <v>0</v>
      </c>
      <c r="AM485" s="232">
        <v>0</v>
      </c>
      <c r="AN485" s="233"/>
      <c r="AO485" s="223">
        <f t="shared" si="275"/>
        <v>92.72</v>
      </c>
      <c r="AP485" s="223">
        <f t="shared" si="275"/>
        <v>0</v>
      </c>
      <c r="AQ485" s="223">
        <f t="shared" si="275"/>
        <v>0</v>
      </c>
      <c r="AR485" s="223">
        <f t="shared" si="275"/>
        <v>0</v>
      </c>
      <c r="AS485" s="223">
        <f t="shared" si="275"/>
        <v>0</v>
      </c>
      <c r="AT485" s="223">
        <f t="shared" si="275"/>
        <v>0</v>
      </c>
      <c r="AU485" s="223">
        <f t="shared" si="313"/>
        <v>0</v>
      </c>
      <c r="AV485" s="223">
        <f t="shared" si="313"/>
        <v>0</v>
      </c>
      <c r="AW485" s="223">
        <f t="shared" si="313"/>
        <v>0</v>
      </c>
      <c r="AX485" s="223">
        <f t="shared" si="313"/>
        <v>0</v>
      </c>
      <c r="AY485" s="223">
        <f t="shared" si="313"/>
        <v>0</v>
      </c>
      <c r="AZ485" s="242"/>
      <c r="BA485" s="244">
        <f t="shared" si="278"/>
        <v>0.64436972851999241</v>
      </c>
      <c r="BB485" s="244">
        <f t="shared" si="279"/>
        <v>3.5317416608833543E-3</v>
      </c>
      <c r="BC485" s="244">
        <f t="shared" si="280"/>
        <v>0</v>
      </c>
      <c r="BD485" s="244">
        <f t="shared" si="281"/>
        <v>6.9249836487908915E-5</v>
      </c>
      <c r="BE485" s="244">
        <f t="shared" si="282"/>
        <v>2.2852446041009941E-3</v>
      </c>
      <c r="BF485" s="244">
        <f t="shared" si="283"/>
        <v>0</v>
      </c>
      <c r="BG485" s="244">
        <f t="shared" si="284"/>
        <v>4.2242400257624428E-2</v>
      </c>
      <c r="BH485" s="244">
        <f t="shared" si="285"/>
        <v>0</v>
      </c>
      <c r="BI485" s="244">
        <f t="shared" si="286"/>
        <v>0</v>
      </c>
      <c r="BJ485" s="244">
        <f t="shared" si="287"/>
        <v>0</v>
      </c>
      <c r="BK485" s="244">
        <f t="shared" si="288"/>
        <v>0</v>
      </c>
      <c r="BL485" s="244">
        <f t="shared" si="289"/>
        <v>0</v>
      </c>
      <c r="BM485" s="244">
        <f t="shared" si="290"/>
        <v>0</v>
      </c>
      <c r="BN485" s="244">
        <f t="shared" si="291"/>
        <v>2.2852446041009941E-3</v>
      </c>
      <c r="BO485" s="244">
        <f t="shared" si="292"/>
        <v>3.5317416608833543E-3</v>
      </c>
      <c r="BP485" s="244">
        <f t="shared" si="293"/>
        <v>0</v>
      </c>
      <c r="BQ485" s="244">
        <f t="shared" si="294"/>
        <v>6.9249836487908915E-5</v>
      </c>
      <c r="BR485" s="244">
        <f t="shared" si="295"/>
        <v>2.2852446041009941E-3</v>
      </c>
      <c r="BS485" s="244">
        <f t="shared" si="296"/>
        <v>0</v>
      </c>
      <c r="BT485" s="244">
        <f t="shared" si="297"/>
        <v>0</v>
      </c>
      <c r="BU485" s="244">
        <f t="shared" si="298"/>
        <v>0</v>
      </c>
      <c r="BV485" s="244">
        <f t="shared" si="299"/>
        <v>0</v>
      </c>
      <c r="BW485" s="244">
        <f t="shared" si="300"/>
        <v>0</v>
      </c>
      <c r="BX485" s="244">
        <f t="shared" si="301"/>
        <v>0</v>
      </c>
      <c r="BY485" s="244"/>
      <c r="BZ485" s="244">
        <f t="shared" si="302"/>
        <v>0.64208448391589135</v>
      </c>
      <c r="CA485" s="244">
        <f t="shared" si="303"/>
        <v>0</v>
      </c>
      <c r="CB485" s="244">
        <f t="shared" si="304"/>
        <v>0</v>
      </c>
      <c r="CC485" s="244">
        <f t="shared" si="305"/>
        <v>0</v>
      </c>
      <c r="CD485" s="244">
        <f t="shared" si="306"/>
        <v>0</v>
      </c>
      <c r="CE485" s="244">
        <f t="shared" si="307"/>
        <v>0</v>
      </c>
      <c r="CF485" s="244">
        <f t="shared" si="308"/>
        <v>0</v>
      </c>
      <c r="CG485" s="244">
        <f t="shared" si="309"/>
        <v>0</v>
      </c>
      <c r="CH485" s="244">
        <f t="shared" si="310"/>
        <v>0</v>
      </c>
      <c r="CI485" s="244">
        <f t="shared" si="311"/>
        <v>0</v>
      </c>
      <c r="CJ485" s="244">
        <f t="shared" si="312"/>
        <v>0</v>
      </c>
    </row>
    <row r="486" spans="1:88" ht="75">
      <c r="A486" s="222" t="s">
        <v>3643</v>
      </c>
      <c r="B486" s="232">
        <v>94638</v>
      </c>
      <c r="C486" s="232" t="s">
        <v>3000</v>
      </c>
      <c r="D486" s="232"/>
      <c r="E486" s="232" t="s">
        <v>3001</v>
      </c>
      <c r="F486" s="232" t="s">
        <v>3002</v>
      </c>
      <c r="G486" s="232">
        <v>9442</v>
      </c>
      <c r="H486" s="232" t="s">
        <v>3003</v>
      </c>
      <c r="I486" s="232" t="s">
        <v>125</v>
      </c>
      <c r="J486" s="232" t="s">
        <v>700</v>
      </c>
      <c r="K486" s="232" t="s">
        <v>3004</v>
      </c>
      <c r="L486" s="232" t="s">
        <v>3005</v>
      </c>
      <c r="M486" s="232">
        <v>2022</v>
      </c>
      <c r="N486" s="232">
        <v>20313420</v>
      </c>
      <c r="O486" s="239">
        <f t="shared" si="277"/>
        <v>7.0126893666482889E-3</v>
      </c>
      <c r="P486" s="232">
        <v>88.09</v>
      </c>
      <c r="Q486" s="232">
        <v>4.5199999999999996</v>
      </c>
      <c r="R486" s="232">
        <v>0</v>
      </c>
      <c r="S486" s="232">
        <v>0</v>
      </c>
      <c r="T486" s="232">
        <v>0</v>
      </c>
      <c r="U486" s="232">
        <v>0</v>
      </c>
      <c r="V486" s="232">
        <v>6.1</v>
      </c>
      <c r="W486" s="232">
        <v>1.29</v>
      </c>
      <c r="X486" s="232">
        <v>0</v>
      </c>
      <c r="Y486" s="232">
        <v>0</v>
      </c>
      <c r="Z486" s="232">
        <v>0</v>
      </c>
      <c r="AA486" s="232">
        <v>0</v>
      </c>
      <c r="AB486" s="232"/>
      <c r="AC486" s="232">
        <v>72.61</v>
      </c>
      <c r="AD486" s="232">
        <v>4.5199999999999996</v>
      </c>
      <c r="AE486" s="232">
        <v>0</v>
      </c>
      <c r="AF486" s="232">
        <v>0</v>
      </c>
      <c r="AG486" s="232">
        <v>0</v>
      </c>
      <c r="AH486" s="232">
        <v>0</v>
      </c>
      <c r="AI486" s="232">
        <v>1.29</v>
      </c>
      <c r="AJ486" s="232">
        <v>0</v>
      </c>
      <c r="AK486" s="232">
        <v>0</v>
      </c>
      <c r="AL486" s="232">
        <v>0</v>
      </c>
      <c r="AM486" s="232">
        <v>0</v>
      </c>
      <c r="AN486" s="233" t="s">
        <v>3006</v>
      </c>
      <c r="AO486" s="223">
        <f t="shared" ref="AO486:AT528" si="314">P486-AC486</f>
        <v>15.480000000000004</v>
      </c>
      <c r="AP486" s="223">
        <f t="shared" si="314"/>
        <v>0</v>
      </c>
      <c r="AQ486" s="223">
        <f t="shared" si="314"/>
        <v>0</v>
      </c>
      <c r="AR486" s="223">
        <f t="shared" si="314"/>
        <v>0</v>
      </c>
      <c r="AS486" s="223">
        <f t="shared" si="314"/>
        <v>0</v>
      </c>
      <c r="AT486" s="223">
        <f t="shared" si="314"/>
        <v>0</v>
      </c>
      <c r="AU486" s="223">
        <f t="shared" si="313"/>
        <v>0</v>
      </c>
      <c r="AV486" s="223">
        <f t="shared" si="313"/>
        <v>0</v>
      </c>
      <c r="AW486" s="223">
        <f t="shared" si="313"/>
        <v>0</v>
      </c>
      <c r="AX486" s="223">
        <f t="shared" si="313"/>
        <v>0</v>
      </c>
      <c r="AY486" s="223">
        <f t="shared" si="313"/>
        <v>0</v>
      </c>
      <c r="AZ486" s="242"/>
      <c r="BA486" s="244">
        <f t="shared" si="278"/>
        <v>0.61774780630804782</v>
      </c>
      <c r="BB486" s="244">
        <f t="shared" si="279"/>
        <v>3.169735593725026E-2</v>
      </c>
      <c r="BC486" s="244">
        <f t="shared" si="280"/>
        <v>0</v>
      </c>
      <c r="BD486" s="244">
        <f t="shared" si="281"/>
        <v>0</v>
      </c>
      <c r="BE486" s="244">
        <f t="shared" si="282"/>
        <v>0</v>
      </c>
      <c r="BF486" s="244">
        <f t="shared" si="283"/>
        <v>0</v>
      </c>
      <c r="BG486" s="244">
        <f t="shared" si="284"/>
        <v>4.2777405136554557E-2</v>
      </c>
      <c r="BH486" s="244">
        <f t="shared" si="285"/>
        <v>9.0463692829762937E-3</v>
      </c>
      <c r="BI486" s="244">
        <f t="shared" si="286"/>
        <v>0</v>
      </c>
      <c r="BJ486" s="244">
        <f t="shared" si="287"/>
        <v>0</v>
      </c>
      <c r="BK486" s="244">
        <f t="shared" si="288"/>
        <v>0</v>
      </c>
      <c r="BL486" s="244">
        <f t="shared" si="289"/>
        <v>0</v>
      </c>
      <c r="BM486" s="244">
        <f t="shared" si="290"/>
        <v>0</v>
      </c>
      <c r="BN486" s="244">
        <f t="shared" si="291"/>
        <v>0.50919137491233224</v>
      </c>
      <c r="BO486" s="244">
        <f t="shared" si="292"/>
        <v>3.169735593725026E-2</v>
      </c>
      <c r="BP486" s="244">
        <f t="shared" si="293"/>
        <v>0</v>
      </c>
      <c r="BQ486" s="244">
        <f t="shared" si="294"/>
        <v>0</v>
      </c>
      <c r="BR486" s="244">
        <f t="shared" si="295"/>
        <v>0</v>
      </c>
      <c r="BS486" s="244">
        <f t="shared" si="296"/>
        <v>0</v>
      </c>
      <c r="BT486" s="244">
        <f t="shared" si="297"/>
        <v>9.0463692829762937E-3</v>
      </c>
      <c r="BU486" s="244">
        <f t="shared" si="298"/>
        <v>0</v>
      </c>
      <c r="BV486" s="244">
        <f t="shared" si="299"/>
        <v>0</v>
      </c>
      <c r="BW486" s="244">
        <f t="shared" si="300"/>
        <v>0</v>
      </c>
      <c r="BX486" s="244">
        <f t="shared" si="301"/>
        <v>0</v>
      </c>
      <c r="BY486" s="244"/>
      <c r="BZ486" s="244">
        <f t="shared" si="302"/>
        <v>0.10855643139571554</v>
      </c>
      <c r="CA486" s="244">
        <f t="shared" si="303"/>
        <v>0</v>
      </c>
      <c r="CB486" s="244">
        <f t="shared" si="304"/>
        <v>0</v>
      </c>
      <c r="CC486" s="244">
        <f t="shared" si="305"/>
        <v>0</v>
      </c>
      <c r="CD486" s="244">
        <f t="shared" si="306"/>
        <v>0</v>
      </c>
      <c r="CE486" s="244">
        <f t="shared" si="307"/>
        <v>0</v>
      </c>
      <c r="CF486" s="244">
        <f t="shared" si="308"/>
        <v>0</v>
      </c>
      <c r="CG486" s="244">
        <f t="shared" si="309"/>
        <v>0</v>
      </c>
      <c r="CH486" s="244">
        <f t="shared" si="310"/>
        <v>0</v>
      </c>
      <c r="CI486" s="244">
        <f t="shared" si="311"/>
        <v>0</v>
      </c>
      <c r="CJ486" s="244">
        <f t="shared" si="312"/>
        <v>0</v>
      </c>
    </row>
    <row r="487" spans="1:88" ht="60">
      <c r="A487" s="222" t="s">
        <v>3643</v>
      </c>
      <c r="B487" s="232">
        <v>104296</v>
      </c>
      <c r="C487" s="232" t="s">
        <v>3007</v>
      </c>
      <c r="D487" s="232" t="s">
        <v>3008</v>
      </c>
      <c r="E487" s="232" t="s">
        <v>3009</v>
      </c>
      <c r="F487" s="232"/>
      <c r="G487" s="232">
        <v>9553</v>
      </c>
      <c r="H487" s="232" t="s">
        <v>3010</v>
      </c>
      <c r="I487" s="232" t="s">
        <v>126</v>
      </c>
      <c r="J487" s="232" t="s">
        <v>700</v>
      </c>
      <c r="K487" s="232" t="s">
        <v>3011</v>
      </c>
      <c r="L487" s="232" t="s">
        <v>3012</v>
      </c>
      <c r="M487" s="232">
        <v>2022</v>
      </c>
      <c r="N487" s="232">
        <v>4388591</v>
      </c>
      <c r="O487" s="239">
        <f t="shared" si="277"/>
        <v>2.6792630456920728E-3</v>
      </c>
      <c r="P487" s="232">
        <v>86.5</v>
      </c>
      <c r="Q487" s="232">
        <v>7.08</v>
      </c>
      <c r="R487" s="232">
        <v>0</v>
      </c>
      <c r="S487" s="232">
        <v>0</v>
      </c>
      <c r="T487" s="232">
        <v>0.32</v>
      </c>
      <c r="U487" s="232">
        <v>0</v>
      </c>
      <c r="V487" s="232">
        <v>6.1</v>
      </c>
      <c r="W487" s="232">
        <v>0</v>
      </c>
      <c r="X487" s="232">
        <v>0</v>
      </c>
      <c r="Y487" s="232">
        <v>0</v>
      </c>
      <c r="Z487" s="232">
        <v>0</v>
      </c>
      <c r="AA487" s="232">
        <v>0</v>
      </c>
      <c r="AB487" s="232"/>
      <c r="AC487" s="232">
        <v>86.5</v>
      </c>
      <c r="AD487" s="232">
        <v>7.08</v>
      </c>
      <c r="AE487" s="232">
        <v>0</v>
      </c>
      <c r="AF487" s="232">
        <v>0</v>
      </c>
      <c r="AG487" s="232">
        <v>0.32</v>
      </c>
      <c r="AH487" s="232">
        <v>0</v>
      </c>
      <c r="AI487" s="232">
        <v>0</v>
      </c>
      <c r="AJ487" s="232">
        <v>0</v>
      </c>
      <c r="AK487" s="232">
        <v>0</v>
      </c>
      <c r="AL487" s="232">
        <v>0</v>
      </c>
      <c r="AM487" s="232">
        <v>0</v>
      </c>
      <c r="AN487" s="233"/>
      <c r="AO487" s="223">
        <f t="shared" si="314"/>
        <v>0</v>
      </c>
      <c r="AP487" s="223">
        <f t="shared" si="314"/>
        <v>0</v>
      </c>
      <c r="AQ487" s="223">
        <f t="shared" si="314"/>
        <v>0</v>
      </c>
      <c r="AR487" s="223">
        <f t="shared" si="314"/>
        <v>0</v>
      </c>
      <c r="AS487" s="223">
        <f t="shared" si="314"/>
        <v>0</v>
      </c>
      <c r="AT487" s="223">
        <f t="shared" si="314"/>
        <v>0</v>
      </c>
      <c r="AU487" s="223">
        <f t="shared" si="313"/>
        <v>0</v>
      </c>
      <c r="AV487" s="223">
        <f t="shared" si="313"/>
        <v>0</v>
      </c>
      <c r="AW487" s="223">
        <f t="shared" si="313"/>
        <v>0</v>
      </c>
      <c r="AX487" s="223">
        <f t="shared" si="313"/>
        <v>0</v>
      </c>
      <c r="AY487" s="223">
        <f t="shared" si="313"/>
        <v>0</v>
      </c>
      <c r="AZ487" s="242"/>
      <c r="BA487" s="244">
        <f t="shared" si="278"/>
        <v>0.23175625345236431</v>
      </c>
      <c r="BB487" s="244">
        <f t="shared" si="279"/>
        <v>1.8969182363499877E-2</v>
      </c>
      <c r="BC487" s="244">
        <f t="shared" si="280"/>
        <v>0</v>
      </c>
      <c r="BD487" s="244">
        <f t="shared" si="281"/>
        <v>0</v>
      </c>
      <c r="BE487" s="244">
        <f t="shared" si="282"/>
        <v>8.5736417462146334E-4</v>
      </c>
      <c r="BF487" s="244">
        <f t="shared" si="283"/>
        <v>0</v>
      </c>
      <c r="BG487" s="244">
        <f t="shared" si="284"/>
        <v>1.6343504578721642E-2</v>
      </c>
      <c r="BH487" s="244">
        <f t="shared" si="285"/>
        <v>0</v>
      </c>
      <c r="BI487" s="244">
        <f t="shared" si="286"/>
        <v>0</v>
      </c>
      <c r="BJ487" s="244">
        <f t="shared" si="287"/>
        <v>0</v>
      </c>
      <c r="BK487" s="244">
        <f t="shared" si="288"/>
        <v>0</v>
      </c>
      <c r="BL487" s="244">
        <f t="shared" si="289"/>
        <v>0</v>
      </c>
      <c r="BM487" s="244">
        <f t="shared" si="290"/>
        <v>0</v>
      </c>
      <c r="BN487" s="244">
        <f t="shared" si="291"/>
        <v>0.23175625345236431</v>
      </c>
      <c r="BO487" s="244">
        <f t="shared" si="292"/>
        <v>1.8969182363499877E-2</v>
      </c>
      <c r="BP487" s="244">
        <f t="shared" si="293"/>
        <v>0</v>
      </c>
      <c r="BQ487" s="244">
        <f t="shared" si="294"/>
        <v>0</v>
      </c>
      <c r="BR487" s="244">
        <f t="shared" si="295"/>
        <v>8.5736417462146334E-4</v>
      </c>
      <c r="BS487" s="244">
        <f t="shared" si="296"/>
        <v>0</v>
      </c>
      <c r="BT487" s="244">
        <f t="shared" si="297"/>
        <v>0</v>
      </c>
      <c r="BU487" s="244">
        <f t="shared" si="298"/>
        <v>0</v>
      </c>
      <c r="BV487" s="244">
        <f t="shared" si="299"/>
        <v>0</v>
      </c>
      <c r="BW487" s="244">
        <f t="shared" si="300"/>
        <v>0</v>
      </c>
      <c r="BX487" s="244">
        <f t="shared" si="301"/>
        <v>0</v>
      </c>
      <c r="BY487" s="244"/>
      <c r="BZ487" s="244">
        <f t="shared" si="302"/>
        <v>0</v>
      </c>
      <c r="CA487" s="244">
        <f t="shared" si="303"/>
        <v>0</v>
      </c>
      <c r="CB487" s="244">
        <f t="shared" si="304"/>
        <v>0</v>
      </c>
      <c r="CC487" s="244">
        <f t="shared" si="305"/>
        <v>0</v>
      </c>
      <c r="CD487" s="244">
        <f t="shared" si="306"/>
        <v>0</v>
      </c>
      <c r="CE487" s="244">
        <f t="shared" si="307"/>
        <v>0</v>
      </c>
      <c r="CF487" s="244">
        <f t="shared" si="308"/>
        <v>0</v>
      </c>
      <c r="CG487" s="244">
        <f t="shared" si="309"/>
        <v>0</v>
      </c>
      <c r="CH487" s="244">
        <f t="shared" si="310"/>
        <v>0</v>
      </c>
      <c r="CI487" s="244">
        <f t="shared" si="311"/>
        <v>0</v>
      </c>
      <c r="CJ487" s="244">
        <f t="shared" si="312"/>
        <v>0</v>
      </c>
    </row>
    <row r="488" spans="1:88" ht="60">
      <c r="A488" s="222" t="s">
        <v>3643</v>
      </c>
      <c r="B488" s="232">
        <v>112320</v>
      </c>
      <c r="C488" s="232" t="s">
        <v>3013</v>
      </c>
      <c r="D488" s="232"/>
      <c r="E488" s="232" t="s">
        <v>3014</v>
      </c>
      <c r="F488" s="232" t="s">
        <v>750</v>
      </c>
      <c r="G488" s="232">
        <v>8586</v>
      </c>
      <c r="H488" s="232" t="s">
        <v>3015</v>
      </c>
      <c r="I488" s="232" t="s">
        <v>126</v>
      </c>
      <c r="J488" s="232" t="s">
        <v>700</v>
      </c>
      <c r="K488" s="232" t="s">
        <v>3016</v>
      </c>
      <c r="L488" s="232" t="s">
        <v>3017</v>
      </c>
      <c r="M488" s="232">
        <v>2022</v>
      </c>
      <c r="N488" s="232">
        <v>12454181</v>
      </c>
      <c r="O488" s="239">
        <f t="shared" si="277"/>
        <v>7.6033576420450992E-3</v>
      </c>
      <c r="P488" s="232">
        <v>87.4</v>
      </c>
      <c r="Q488" s="232">
        <v>0</v>
      </c>
      <c r="R488" s="232">
        <v>6.3</v>
      </c>
      <c r="S488" s="232">
        <v>0</v>
      </c>
      <c r="T488" s="232">
        <v>0.2</v>
      </c>
      <c r="U488" s="232">
        <v>0</v>
      </c>
      <c r="V488" s="232">
        <v>6.1</v>
      </c>
      <c r="W488" s="232">
        <v>0</v>
      </c>
      <c r="X488" s="232">
        <v>0</v>
      </c>
      <c r="Y488" s="232">
        <v>0</v>
      </c>
      <c r="Z488" s="232">
        <v>0</v>
      </c>
      <c r="AA488" s="232">
        <v>0</v>
      </c>
      <c r="AB488" s="232"/>
      <c r="AC488" s="232">
        <v>87.4</v>
      </c>
      <c r="AD488" s="232">
        <v>0</v>
      </c>
      <c r="AE488" s="232">
        <v>6.3</v>
      </c>
      <c r="AF488" s="232">
        <v>0</v>
      </c>
      <c r="AG488" s="232">
        <v>0.2</v>
      </c>
      <c r="AH488" s="232">
        <v>0</v>
      </c>
      <c r="AI488" s="232">
        <v>0</v>
      </c>
      <c r="AJ488" s="232">
        <v>0</v>
      </c>
      <c r="AK488" s="232">
        <v>0</v>
      </c>
      <c r="AL488" s="232">
        <v>0</v>
      </c>
      <c r="AM488" s="232">
        <v>0</v>
      </c>
      <c r="AN488" s="233"/>
      <c r="AO488" s="223">
        <f t="shared" si="314"/>
        <v>0</v>
      </c>
      <c r="AP488" s="223">
        <f t="shared" si="314"/>
        <v>0</v>
      </c>
      <c r="AQ488" s="223">
        <f t="shared" si="314"/>
        <v>0</v>
      </c>
      <c r="AR488" s="223">
        <f t="shared" si="314"/>
        <v>0</v>
      </c>
      <c r="AS488" s="223">
        <f t="shared" si="314"/>
        <v>0</v>
      </c>
      <c r="AT488" s="223">
        <f t="shared" si="314"/>
        <v>0</v>
      </c>
      <c r="AU488" s="223">
        <f t="shared" si="313"/>
        <v>0</v>
      </c>
      <c r="AV488" s="223">
        <f t="shared" si="313"/>
        <v>0</v>
      </c>
      <c r="AW488" s="223">
        <f t="shared" si="313"/>
        <v>0</v>
      </c>
      <c r="AX488" s="223">
        <f t="shared" si="313"/>
        <v>0</v>
      </c>
      <c r="AY488" s="223">
        <f t="shared" si="313"/>
        <v>0</v>
      </c>
      <c r="AZ488" s="242"/>
      <c r="BA488" s="244">
        <f t="shared" si="278"/>
        <v>0.66453345791474172</v>
      </c>
      <c r="BB488" s="244">
        <f t="shared" si="279"/>
        <v>0</v>
      </c>
      <c r="BC488" s="244">
        <f t="shared" si="280"/>
        <v>4.790115314488412E-2</v>
      </c>
      <c r="BD488" s="244">
        <f t="shared" si="281"/>
        <v>0</v>
      </c>
      <c r="BE488" s="244">
        <f t="shared" si="282"/>
        <v>1.52067152840902E-3</v>
      </c>
      <c r="BF488" s="244">
        <f t="shared" si="283"/>
        <v>0</v>
      </c>
      <c r="BG488" s="244">
        <f t="shared" si="284"/>
        <v>4.6380481616475101E-2</v>
      </c>
      <c r="BH488" s="244">
        <f t="shared" si="285"/>
        <v>0</v>
      </c>
      <c r="BI488" s="244">
        <f t="shared" si="286"/>
        <v>0</v>
      </c>
      <c r="BJ488" s="244">
        <f t="shared" si="287"/>
        <v>0</v>
      </c>
      <c r="BK488" s="244">
        <f t="shared" si="288"/>
        <v>0</v>
      </c>
      <c r="BL488" s="244">
        <f t="shared" si="289"/>
        <v>0</v>
      </c>
      <c r="BM488" s="244">
        <f t="shared" si="290"/>
        <v>0</v>
      </c>
      <c r="BN488" s="244">
        <f t="shared" si="291"/>
        <v>0.66453345791474172</v>
      </c>
      <c r="BO488" s="244">
        <f t="shared" si="292"/>
        <v>0</v>
      </c>
      <c r="BP488" s="244">
        <f t="shared" si="293"/>
        <v>4.790115314488412E-2</v>
      </c>
      <c r="BQ488" s="244">
        <f t="shared" si="294"/>
        <v>0</v>
      </c>
      <c r="BR488" s="244">
        <f t="shared" si="295"/>
        <v>1.52067152840902E-3</v>
      </c>
      <c r="BS488" s="244">
        <f t="shared" si="296"/>
        <v>0</v>
      </c>
      <c r="BT488" s="244">
        <f t="shared" si="297"/>
        <v>0</v>
      </c>
      <c r="BU488" s="244">
        <f t="shared" si="298"/>
        <v>0</v>
      </c>
      <c r="BV488" s="244">
        <f t="shared" si="299"/>
        <v>0</v>
      </c>
      <c r="BW488" s="244">
        <f t="shared" si="300"/>
        <v>0</v>
      </c>
      <c r="BX488" s="244">
        <f t="shared" si="301"/>
        <v>0</v>
      </c>
      <c r="BY488" s="244"/>
      <c r="BZ488" s="244">
        <f t="shared" si="302"/>
        <v>0</v>
      </c>
      <c r="CA488" s="244">
        <f t="shared" si="303"/>
        <v>0</v>
      </c>
      <c r="CB488" s="244">
        <f t="shared" si="304"/>
        <v>0</v>
      </c>
      <c r="CC488" s="244">
        <f t="shared" si="305"/>
        <v>0</v>
      </c>
      <c r="CD488" s="244">
        <f t="shared" si="306"/>
        <v>0</v>
      </c>
      <c r="CE488" s="244">
        <f t="shared" si="307"/>
        <v>0</v>
      </c>
      <c r="CF488" s="244">
        <f t="shared" si="308"/>
        <v>0</v>
      </c>
      <c r="CG488" s="244">
        <f t="shared" si="309"/>
        <v>0</v>
      </c>
      <c r="CH488" s="244">
        <f t="shared" si="310"/>
        <v>0</v>
      </c>
      <c r="CI488" s="244">
        <f t="shared" si="311"/>
        <v>0</v>
      </c>
      <c r="CJ488" s="244">
        <f t="shared" si="312"/>
        <v>0</v>
      </c>
    </row>
    <row r="489" spans="1:88" ht="60">
      <c r="A489" s="222" t="s">
        <v>3643</v>
      </c>
      <c r="B489" s="232">
        <v>101648</v>
      </c>
      <c r="C489" s="232" t="s">
        <v>3018</v>
      </c>
      <c r="D489" s="232" t="s">
        <v>1007</v>
      </c>
      <c r="E489" s="232" t="s">
        <v>2287</v>
      </c>
      <c r="F489" s="232"/>
      <c r="G489" s="232">
        <v>8552</v>
      </c>
      <c r="H489" s="232" t="s">
        <v>3019</v>
      </c>
      <c r="I489" s="232" t="s">
        <v>126</v>
      </c>
      <c r="J489" s="232" t="s">
        <v>700</v>
      </c>
      <c r="K489" s="232" t="s">
        <v>3020</v>
      </c>
      <c r="L489" s="232"/>
      <c r="M489" s="232">
        <v>2022</v>
      </c>
      <c r="N489" s="232">
        <v>12631628</v>
      </c>
      <c r="O489" s="239">
        <f t="shared" si="277"/>
        <v>7.7116901774007341E-3</v>
      </c>
      <c r="P489" s="232">
        <v>93.05</v>
      </c>
      <c r="Q489" s="232">
        <v>0.7</v>
      </c>
      <c r="R489" s="232">
        <v>0</v>
      </c>
      <c r="S489" s="232">
        <v>0.02</v>
      </c>
      <c r="T489" s="232">
        <v>0.13</v>
      </c>
      <c r="U489" s="232">
        <v>0</v>
      </c>
      <c r="V489" s="232">
        <v>6.1</v>
      </c>
      <c r="W489" s="232">
        <v>0</v>
      </c>
      <c r="X489" s="232">
        <v>0</v>
      </c>
      <c r="Y489" s="232">
        <v>0</v>
      </c>
      <c r="Z489" s="232">
        <v>0</v>
      </c>
      <c r="AA489" s="232">
        <v>0</v>
      </c>
      <c r="AB489" s="232"/>
      <c r="AC489" s="232">
        <v>0.34</v>
      </c>
      <c r="AD489" s="232">
        <v>0.7</v>
      </c>
      <c r="AE489" s="232">
        <v>0</v>
      </c>
      <c r="AF489" s="232">
        <v>0.02</v>
      </c>
      <c r="AG489" s="232">
        <v>0.13</v>
      </c>
      <c r="AH489" s="232">
        <v>0</v>
      </c>
      <c r="AI489" s="232">
        <v>0</v>
      </c>
      <c r="AJ489" s="232">
        <v>0</v>
      </c>
      <c r="AK489" s="232">
        <v>0</v>
      </c>
      <c r="AL489" s="232">
        <v>0</v>
      </c>
      <c r="AM489" s="232">
        <v>0</v>
      </c>
      <c r="AN489" s="233"/>
      <c r="AO489" s="223">
        <f t="shared" si="314"/>
        <v>92.71</v>
      </c>
      <c r="AP489" s="223">
        <f t="shared" si="314"/>
        <v>0</v>
      </c>
      <c r="AQ489" s="223">
        <f t="shared" si="314"/>
        <v>0</v>
      </c>
      <c r="AR489" s="223">
        <f t="shared" si="314"/>
        <v>0</v>
      </c>
      <c r="AS489" s="223">
        <f t="shared" si="314"/>
        <v>0</v>
      </c>
      <c r="AT489" s="223">
        <f t="shared" si="314"/>
        <v>0</v>
      </c>
      <c r="AU489" s="223">
        <f t="shared" si="313"/>
        <v>0</v>
      </c>
      <c r="AV489" s="223">
        <f t="shared" si="313"/>
        <v>0</v>
      </c>
      <c r="AW489" s="223">
        <f t="shared" si="313"/>
        <v>0</v>
      </c>
      <c r="AX489" s="223">
        <f t="shared" si="313"/>
        <v>0</v>
      </c>
      <c r="AY489" s="223">
        <f t="shared" si="313"/>
        <v>0</v>
      </c>
      <c r="AZ489" s="242"/>
      <c r="BA489" s="244">
        <f t="shared" si="278"/>
        <v>0.71757277100713823</v>
      </c>
      <c r="BB489" s="244">
        <f t="shared" si="279"/>
        <v>5.3981831241805139E-3</v>
      </c>
      <c r="BC489" s="244">
        <f t="shared" si="280"/>
        <v>0</v>
      </c>
      <c r="BD489" s="244">
        <f t="shared" si="281"/>
        <v>1.5423380354801468E-4</v>
      </c>
      <c r="BE489" s="244">
        <f t="shared" si="282"/>
        <v>1.0025197230620956E-3</v>
      </c>
      <c r="BF489" s="244">
        <f t="shared" si="283"/>
        <v>0</v>
      </c>
      <c r="BG489" s="244">
        <f t="shared" si="284"/>
        <v>4.7041310082144475E-2</v>
      </c>
      <c r="BH489" s="244">
        <f t="shared" si="285"/>
        <v>0</v>
      </c>
      <c r="BI489" s="244">
        <f t="shared" si="286"/>
        <v>0</v>
      </c>
      <c r="BJ489" s="244">
        <f t="shared" si="287"/>
        <v>0</v>
      </c>
      <c r="BK489" s="244">
        <f t="shared" si="288"/>
        <v>0</v>
      </c>
      <c r="BL489" s="244">
        <f t="shared" si="289"/>
        <v>0</v>
      </c>
      <c r="BM489" s="244">
        <f t="shared" si="290"/>
        <v>0</v>
      </c>
      <c r="BN489" s="244">
        <f t="shared" si="291"/>
        <v>2.6219746603162496E-3</v>
      </c>
      <c r="BO489" s="244">
        <f t="shared" si="292"/>
        <v>5.3981831241805139E-3</v>
      </c>
      <c r="BP489" s="244">
        <f t="shared" si="293"/>
        <v>0</v>
      </c>
      <c r="BQ489" s="244">
        <f t="shared" si="294"/>
        <v>1.5423380354801468E-4</v>
      </c>
      <c r="BR489" s="244">
        <f t="shared" si="295"/>
        <v>1.0025197230620956E-3</v>
      </c>
      <c r="BS489" s="244">
        <f t="shared" si="296"/>
        <v>0</v>
      </c>
      <c r="BT489" s="244">
        <f t="shared" si="297"/>
        <v>0</v>
      </c>
      <c r="BU489" s="244">
        <f t="shared" si="298"/>
        <v>0</v>
      </c>
      <c r="BV489" s="244">
        <f t="shared" si="299"/>
        <v>0</v>
      </c>
      <c r="BW489" s="244">
        <f t="shared" si="300"/>
        <v>0</v>
      </c>
      <c r="BX489" s="244">
        <f t="shared" si="301"/>
        <v>0</v>
      </c>
      <c r="BY489" s="244"/>
      <c r="BZ489" s="244">
        <f t="shared" si="302"/>
        <v>0.71495079634682202</v>
      </c>
      <c r="CA489" s="244">
        <f t="shared" si="303"/>
        <v>0</v>
      </c>
      <c r="CB489" s="244">
        <f t="shared" si="304"/>
        <v>0</v>
      </c>
      <c r="CC489" s="244">
        <f t="shared" si="305"/>
        <v>0</v>
      </c>
      <c r="CD489" s="244">
        <f t="shared" si="306"/>
        <v>0</v>
      </c>
      <c r="CE489" s="244">
        <f t="shared" si="307"/>
        <v>0</v>
      </c>
      <c r="CF489" s="244">
        <f t="shared" si="308"/>
        <v>0</v>
      </c>
      <c r="CG489" s="244">
        <f t="shared" si="309"/>
        <v>0</v>
      </c>
      <c r="CH489" s="244">
        <f t="shared" si="310"/>
        <v>0</v>
      </c>
      <c r="CI489" s="244">
        <f t="shared" si="311"/>
        <v>0</v>
      </c>
      <c r="CJ489" s="244">
        <f t="shared" si="312"/>
        <v>0</v>
      </c>
    </row>
    <row r="490" spans="1:88" ht="60">
      <c r="A490" s="222" t="s">
        <v>3643</v>
      </c>
      <c r="B490" s="232">
        <v>101831</v>
      </c>
      <c r="C490" s="232" t="s">
        <v>3021</v>
      </c>
      <c r="D490" s="232" t="s">
        <v>1007</v>
      </c>
      <c r="E490" s="232" t="s">
        <v>3022</v>
      </c>
      <c r="F490" s="232"/>
      <c r="G490" s="232">
        <v>8547</v>
      </c>
      <c r="H490" s="232" t="s">
        <v>3023</v>
      </c>
      <c r="I490" s="232" t="s">
        <v>126</v>
      </c>
      <c r="J490" s="232" t="s">
        <v>700</v>
      </c>
      <c r="K490" s="232" t="s">
        <v>3024</v>
      </c>
      <c r="L490" s="232" t="s">
        <v>3025</v>
      </c>
      <c r="M490" s="232">
        <v>2022</v>
      </c>
      <c r="N490" s="232">
        <v>19277363</v>
      </c>
      <c r="O490" s="239">
        <f t="shared" si="277"/>
        <v>1.1768954159613342E-2</v>
      </c>
      <c r="P490" s="232">
        <v>87.9</v>
      </c>
      <c r="Q490" s="232">
        <v>6</v>
      </c>
      <c r="R490" s="232">
        <v>0</v>
      </c>
      <c r="S490" s="232">
        <v>0</v>
      </c>
      <c r="T490" s="232">
        <v>0</v>
      </c>
      <c r="U490" s="232">
        <v>0</v>
      </c>
      <c r="V490" s="232">
        <v>6.1</v>
      </c>
      <c r="W490" s="232">
        <v>0</v>
      </c>
      <c r="X490" s="232">
        <v>0</v>
      </c>
      <c r="Y490" s="232">
        <v>0</v>
      </c>
      <c r="Z490" s="232">
        <v>0</v>
      </c>
      <c r="AA490" s="232">
        <v>0</v>
      </c>
      <c r="AB490" s="232"/>
      <c r="AC490" s="232">
        <v>28.5</v>
      </c>
      <c r="AD490" s="232">
        <v>6</v>
      </c>
      <c r="AE490" s="232">
        <v>0</v>
      </c>
      <c r="AF490" s="232">
        <v>0</v>
      </c>
      <c r="AG490" s="232">
        <v>0</v>
      </c>
      <c r="AH490" s="232">
        <v>0</v>
      </c>
      <c r="AI490" s="232">
        <v>0</v>
      </c>
      <c r="AJ490" s="232">
        <v>0</v>
      </c>
      <c r="AK490" s="232">
        <v>0</v>
      </c>
      <c r="AL490" s="232">
        <v>0</v>
      </c>
      <c r="AM490" s="232">
        <v>0</v>
      </c>
      <c r="AN490" s="233"/>
      <c r="AO490" s="223">
        <f t="shared" si="314"/>
        <v>59.400000000000006</v>
      </c>
      <c r="AP490" s="223">
        <f t="shared" si="314"/>
        <v>0</v>
      </c>
      <c r="AQ490" s="223">
        <f t="shared" si="314"/>
        <v>0</v>
      </c>
      <c r="AR490" s="223">
        <f t="shared" si="314"/>
        <v>0</v>
      </c>
      <c r="AS490" s="223">
        <f t="shared" si="314"/>
        <v>0</v>
      </c>
      <c r="AT490" s="223">
        <f t="shared" si="314"/>
        <v>0</v>
      </c>
      <c r="AU490" s="223">
        <f t="shared" si="313"/>
        <v>0</v>
      </c>
      <c r="AV490" s="223">
        <f t="shared" si="313"/>
        <v>0</v>
      </c>
      <c r="AW490" s="223">
        <f t="shared" si="313"/>
        <v>0</v>
      </c>
      <c r="AX490" s="223">
        <f t="shared" si="313"/>
        <v>0</v>
      </c>
      <c r="AY490" s="223">
        <f t="shared" si="313"/>
        <v>0</v>
      </c>
      <c r="AZ490" s="242"/>
      <c r="BA490" s="244">
        <f t="shared" si="278"/>
        <v>1.0344910706300128</v>
      </c>
      <c r="BB490" s="244">
        <f t="shared" si="279"/>
        <v>7.0613724957680049E-2</v>
      </c>
      <c r="BC490" s="244">
        <f t="shared" si="280"/>
        <v>0</v>
      </c>
      <c r="BD490" s="244">
        <f t="shared" si="281"/>
        <v>0</v>
      </c>
      <c r="BE490" s="244">
        <f t="shared" si="282"/>
        <v>0</v>
      </c>
      <c r="BF490" s="244">
        <f t="shared" si="283"/>
        <v>0</v>
      </c>
      <c r="BG490" s="244">
        <f t="shared" si="284"/>
        <v>7.1790620373641381E-2</v>
      </c>
      <c r="BH490" s="244">
        <f t="shared" si="285"/>
        <v>0</v>
      </c>
      <c r="BI490" s="244">
        <f t="shared" si="286"/>
        <v>0</v>
      </c>
      <c r="BJ490" s="244">
        <f t="shared" si="287"/>
        <v>0</v>
      </c>
      <c r="BK490" s="244">
        <f t="shared" si="288"/>
        <v>0</v>
      </c>
      <c r="BL490" s="244">
        <f t="shared" si="289"/>
        <v>0</v>
      </c>
      <c r="BM490" s="244">
        <f t="shared" si="290"/>
        <v>0</v>
      </c>
      <c r="BN490" s="244">
        <f t="shared" si="291"/>
        <v>0.33541519354898025</v>
      </c>
      <c r="BO490" s="244">
        <f t="shared" si="292"/>
        <v>7.0613724957680049E-2</v>
      </c>
      <c r="BP490" s="244">
        <f t="shared" si="293"/>
        <v>0</v>
      </c>
      <c r="BQ490" s="244">
        <f t="shared" si="294"/>
        <v>0</v>
      </c>
      <c r="BR490" s="244">
        <f t="shared" si="295"/>
        <v>0</v>
      </c>
      <c r="BS490" s="244">
        <f t="shared" si="296"/>
        <v>0</v>
      </c>
      <c r="BT490" s="244">
        <f t="shared" si="297"/>
        <v>0</v>
      </c>
      <c r="BU490" s="244">
        <f t="shared" si="298"/>
        <v>0</v>
      </c>
      <c r="BV490" s="244">
        <f t="shared" si="299"/>
        <v>0</v>
      </c>
      <c r="BW490" s="244">
        <f t="shared" si="300"/>
        <v>0</v>
      </c>
      <c r="BX490" s="244">
        <f t="shared" si="301"/>
        <v>0</v>
      </c>
      <c r="BY490" s="244"/>
      <c r="BZ490" s="244">
        <f t="shared" si="302"/>
        <v>0.69907587708103258</v>
      </c>
      <c r="CA490" s="244">
        <f t="shared" si="303"/>
        <v>0</v>
      </c>
      <c r="CB490" s="244">
        <f t="shared" si="304"/>
        <v>0</v>
      </c>
      <c r="CC490" s="244">
        <f t="shared" si="305"/>
        <v>0</v>
      </c>
      <c r="CD490" s="244">
        <f t="shared" si="306"/>
        <v>0</v>
      </c>
      <c r="CE490" s="244">
        <f t="shared" si="307"/>
        <v>0</v>
      </c>
      <c r="CF490" s="244">
        <f t="shared" si="308"/>
        <v>0</v>
      </c>
      <c r="CG490" s="244">
        <f t="shared" si="309"/>
        <v>0</v>
      </c>
      <c r="CH490" s="244">
        <f t="shared" si="310"/>
        <v>0</v>
      </c>
      <c r="CI490" s="244">
        <f t="shared" si="311"/>
        <v>0</v>
      </c>
      <c r="CJ490" s="244">
        <f t="shared" si="312"/>
        <v>0</v>
      </c>
    </row>
    <row r="491" spans="1:88" ht="60">
      <c r="A491" s="222" t="s">
        <v>3643</v>
      </c>
      <c r="B491" s="232">
        <v>100696</v>
      </c>
      <c r="C491" s="232" t="s">
        <v>3026</v>
      </c>
      <c r="D491" s="232" t="s">
        <v>3027</v>
      </c>
      <c r="E491" s="232" t="s">
        <v>2054</v>
      </c>
      <c r="F491" s="232"/>
      <c r="G491" s="232">
        <v>9030</v>
      </c>
      <c r="H491" s="232" t="s">
        <v>1110</v>
      </c>
      <c r="I491" s="232" t="s">
        <v>125</v>
      </c>
      <c r="J491" s="232" t="s">
        <v>700</v>
      </c>
      <c r="K491" s="232" t="s">
        <v>3028</v>
      </c>
      <c r="L491" s="232" t="s">
        <v>3029</v>
      </c>
      <c r="M491" s="232">
        <v>2022</v>
      </c>
      <c r="N491" s="232">
        <v>28646715</v>
      </c>
      <c r="O491" s="239">
        <f t="shared" si="277"/>
        <v>9.8895465987462496E-3</v>
      </c>
      <c r="P491" s="232">
        <v>61.36</v>
      </c>
      <c r="Q491" s="232">
        <v>7.36</v>
      </c>
      <c r="R491" s="232">
        <v>0</v>
      </c>
      <c r="S491" s="232">
        <v>0</v>
      </c>
      <c r="T491" s="232">
        <v>0</v>
      </c>
      <c r="U491" s="232">
        <v>0</v>
      </c>
      <c r="V491" s="232">
        <v>6.1</v>
      </c>
      <c r="W491" s="232">
        <v>25.18</v>
      </c>
      <c r="X491" s="232">
        <v>0</v>
      </c>
      <c r="Y491" s="232">
        <v>0</v>
      </c>
      <c r="Z491" s="232">
        <v>0</v>
      </c>
      <c r="AA491" s="232">
        <v>0</v>
      </c>
      <c r="AB491" s="232"/>
      <c r="AC491" s="232">
        <v>2.02</v>
      </c>
      <c r="AD491" s="232">
        <v>7.36</v>
      </c>
      <c r="AE491" s="232">
        <v>0</v>
      </c>
      <c r="AF491" s="232">
        <v>0</v>
      </c>
      <c r="AG491" s="232">
        <v>0</v>
      </c>
      <c r="AH491" s="232">
        <v>0</v>
      </c>
      <c r="AI491" s="232">
        <v>25.18</v>
      </c>
      <c r="AJ491" s="232">
        <v>0</v>
      </c>
      <c r="AK491" s="232">
        <v>0</v>
      </c>
      <c r="AL491" s="232">
        <v>0</v>
      </c>
      <c r="AM491" s="232">
        <v>0</v>
      </c>
      <c r="AN491" s="233"/>
      <c r="AO491" s="223">
        <f t="shared" si="314"/>
        <v>59.339999999999996</v>
      </c>
      <c r="AP491" s="223">
        <f t="shared" si="314"/>
        <v>0</v>
      </c>
      <c r="AQ491" s="223">
        <f t="shared" si="314"/>
        <v>0</v>
      </c>
      <c r="AR491" s="223">
        <f t="shared" si="314"/>
        <v>0</v>
      </c>
      <c r="AS491" s="223">
        <f t="shared" si="314"/>
        <v>0</v>
      </c>
      <c r="AT491" s="223">
        <f t="shared" si="314"/>
        <v>0</v>
      </c>
      <c r="AU491" s="223">
        <f t="shared" si="313"/>
        <v>0</v>
      </c>
      <c r="AV491" s="223">
        <f t="shared" si="313"/>
        <v>0</v>
      </c>
      <c r="AW491" s="223">
        <f t="shared" si="313"/>
        <v>0</v>
      </c>
      <c r="AX491" s="223">
        <f t="shared" si="313"/>
        <v>0</v>
      </c>
      <c r="AY491" s="223">
        <f t="shared" si="313"/>
        <v>0</v>
      </c>
      <c r="AZ491" s="242"/>
      <c r="BA491" s="244">
        <f t="shared" si="278"/>
        <v>0.60682257929906991</v>
      </c>
      <c r="BB491" s="244">
        <f t="shared" si="279"/>
        <v>7.2787062966772398E-2</v>
      </c>
      <c r="BC491" s="244">
        <f t="shared" si="280"/>
        <v>0</v>
      </c>
      <c r="BD491" s="244">
        <f t="shared" si="281"/>
        <v>0</v>
      </c>
      <c r="BE491" s="244">
        <f t="shared" si="282"/>
        <v>0</v>
      </c>
      <c r="BF491" s="244">
        <f t="shared" si="283"/>
        <v>0</v>
      </c>
      <c r="BG491" s="244">
        <f t="shared" si="284"/>
        <v>6.0326234252352118E-2</v>
      </c>
      <c r="BH491" s="244">
        <f t="shared" si="285"/>
        <v>0.24901878335643057</v>
      </c>
      <c r="BI491" s="244">
        <f t="shared" si="286"/>
        <v>0</v>
      </c>
      <c r="BJ491" s="244">
        <f t="shared" si="287"/>
        <v>0</v>
      </c>
      <c r="BK491" s="244">
        <f t="shared" si="288"/>
        <v>0</v>
      </c>
      <c r="BL491" s="244">
        <f t="shared" si="289"/>
        <v>0</v>
      </c>
      <c r="BM491" s="244">
        <f t="shared" si="290"/>
        <v>0</v>
      </c>
      <c r="BN491" s="244">
        <f t="shared" si="291"/>
        <v>1.9976884129467423E-2</v>
      </c>
      <c r="BO491" s="244">
        <f t="shared" si="292"/>
        <v>7.2787062966772398E-2</v>
      </c>
      <c r="BP491" s="244">
        <f t="shared" si="293"/>
        <v>0</v>
      </c>
      <c r="BQ491" s="244">
        <f t="shared" si="294"/>
        <v>0</v>
      </c>
      <c r="BR491" s="244">
        <f t="shared" si="295"/>
        <v>0</v>
      </c>
      <c r="BS491" s="244">
        <f t="shared" si="296"/>
        <v>0</v>
      </c>
      <c r="BT491" s="244">
        <f t="shared" si="297"/>
        <v>0.24901878335643057</v>
      </c>
      <c r="BU491" s="244">
        <f t="shared" si="298"/>
        <v>0</v>
      </c>
      <c r="BV491" s="244">
        <f t="shared" si="299"/>
        <v>0</v>
      </c>
      <c r="BW491" s="244">
        <f t="shared" si="300"/>
        <v>0</v>
      </c>
      <c r="BX491" s="244">
        <f t="shared" si="301"/>
        <v>0</v>
      </c>
      <c r="BY491" s="244"/>
      <c r="BZ491" s="244">
        <f t="shared" si="302"/>
        <v>0.58684569516960239</v>
      </c>
      <c r="CA491" s="244">
        <f t="shared" si="303"/>
        <v>0</v>
      </c>
      <c r="CB491" s="244">
        <f t="shared" si="304"/>
        <v>0</v>
      </c>
      <c r="CC491" s="244">
        <f t="shared" si="305"/>
        <v>0</v>
      </c>
      <c r="CD491" s="244">
        <f t="shared" si="306"/>
        <v>0</v>
      </c>
      <c r="CE491" s="244">
        <f t="shared" si="307"/>
        <v>0</v>
      </c>
      <c r="CF491" s="244">
        <f t="shared" si="308"/>
        <v>0</v>
      </c>
      <c r="CG491" s="244">
        <f t="shared" si="309"/>
        <v>0</v>
      </c>
      <c r="CH491" s="244">
        <f t="shared" si="310"/>
        <v>0</v>
      </c>
      <c r="CI491" s="244">
        <f t="shared" si="311"/>
        <v>0</v>
      </c>
      <c r="CJ491" s="244">
        <f t="shared" si="312"/>
        <v>0</v>
      </c>
    </row>
    <row r="492" spans="1:88" ht="60">
      <c r="A492" s="222" t="s">
        <v>3643</v>
      </c>
      <c r="B492" s="232">
        <v>104233</v>
      </c>
      <c r="C492" s="232" t="s">
        <v>3030</v>
      </c>
      <c r="D492" s="232" t="s">
        <v>2584</v>
      </c>
      <c r="E492" s="232" t="s">
        <v>3031</v>
      </c>
      <c r="F492" s="232"/>
      <c r="G492" s="232">
        <v>9213</v>
      </c>
      <c r="H492" s="232" t="s">
        <v>3032</v>
      </c>
      <c r="I492" s="232" t="s">
        <v>126</v>
      </c>
      <c r="J492" s="232" t="s">
        <v>700</v>
      </c>
      <c r="K492" s="232" t="s">
        <v>3033</v>
      </c>
      <c r="L492" s="232" t="s">
        <v>3034</v>
      </c>
      <c r="M492" s="232">
        <v>2022</v>
      </c>
      <c r="N492" s="232">
        <v>8952856</v>
      </c>
      <c r="O492" s="239">
        <f t="shared" si="277"/>
        <v>5.4657761988306831E-3</v>
      </c>
      <c r="P492" s="232">
        <v>87.2</v>
      </c>
      <c r="Q492" s="232">
        <v>6</v>
      </c>
      <c r="R492" s="232">
        <v>0</v>
      </c>
      <c r="S492" s="232">
        <v>0</v>
      </c>
      <c r="T492" s="232">
        <v>0.7</v>
      </c>
      <c r="U492" s="232">
        <v>0</v>
      </c>
      <c r="V492" s="232">
        <v>6.1</v>
      </c>
      <c r="W492" s="232">
        <v>0</v>
      </c>
      <c r="X492" s="232">
        <v>0</v>
      </c>
      <c r="Y492" s="232">
        <v>0</v>
      </c>
      <c r="Z492" s="232">
        <v>0</v>
      </c>
      <c r="AA492" s="232">
        <v>0</v>
      </c>
      <c r="AB492" s="232"/>
      <c r="AC492" s="232">
        <v>87.2</v>
      </c>
      <c r="AD492" s="232">
        <v>6</v>
      </c>
      <c r="AE492" s="232">
        <v>0</v>
      </c>
      <c r="AF492" s="232">
        <v>0</v>
      </c>
      <c r="AG492" s="232">
        <v>0.7</v>
      </c>
      <c r="AH492" s="232">
        <v>0</v>
      </c>
      <c r="AI492" s="232">
        <v>0</v>
      </c>
      <c r="AJ492" s="232">
        <v>0</v>
      </c>
      <c r="AK492" s="232">
        <v>0</v>
      </c>
      <c r="AL492" s="232">
        <v>0</v>
      </c>
      <c r="AM492" s="232">
        <v>0</v>
      </c>
      <c r="AN492" s="233"/>
      <c r="AO492" s="223">
        <f t="shared" si="314"/>
        <v>0</v>
      </c>
      <c r="AP492" s="223">
        <f t="shared" si="314"/>
        <v>0</v>
      </c>
      <c r="AQ492" s="223">
        <f t="shared" si="314"/>
        <v>0</v>
      </c>
      <c r="AR492" s="223">
        <f t="shared" si="314"/>
        <v>0</v>
      </c>
      <c r="AS492" s="223">
        <f t="shared" si="314"/>
        <v>0</v>
      </c>
      <c r="AT492" s="223">
        <f t="shared" si="314"/>
        <v>0</v>
      </c>
      <c r="AU492" s="223">
        <f t="shared" si="313"/>
        <v>0</v>
      </c>
      <c r="AV492" s="223">
        <f t="shared" si="313"/>
        <v>0</v>
      </c>
      <c r="AW492" s="223">
        <f t="shared" si="313"/>
        <v>0</v>
      </c>
      <c r="AX492" s="223">
        <f t="shared" si="313"/>
        <v>0</v>
      </c>
      <c r="AY492" s="223">
        <f t="shared" si="313"/>
        <v>0</v>
      </c>
      <c r="AZ492" s="242"/>
      <c r="BA492" s="244">
        <f t="shared" si="278"/>
        <v>0.4766156845380356</v>
      </c>
      <c r="BB492" s="244">
        <f t="shared" si="279"/>
        <v>3.2794657192984099E-2</v>
      </c>
      <c r="BC492" s="244">
        <f t="shared" si="280"/>
        <v>0</v>
      </c>
      <c r="BD492" s="244">
        <f t="shared" si="281"/>
        <v>0</v>
      </c>
      <c r="BE492" s="244">
        <f t="shared" si="282"/>
        <v>3.8260433391814779E-3</v>
      </c>
      <c r="BF492" s="244">
        <f t="shared" si="283"/>
        <v>0</v>
      </c>
      <c r="BG492" s="244">
        <f t="shared" si="284"/>
        <v>3.3341234812867167E-2</v>
      </c>
      <c r="BH492" s="244">
        <f t="shared" si="285"/>
        <v>0</v>
      </c>
      <c r="BI492" s="244">
        <f t="shared" si="286"/>
        <v>0</v>
      </c>
      <c r="BJ492" s="244">
        <f t="shared" si="287"/>
        <v>0</v>
      </c>
      <c r="BK492" s="244">
        <f t="shared" si="288"/>
        <v>0</v>
      </c>
      <c r="BL492" s="244">
        <f t="shared" si="289"/>
        <v>0</v>
      </c>
      <c r="BM492" s="244">
        <f t="shared" si="290"/>
        <v>0</v>
      </c>
      <c r="BN492" s="244">
        <f t="shared" si="291"/>
        <v>0.4766156845380356</v>
      </c>
      <c r="BO492" s="244">
        <f t="shared" si="292"/>
        <v>3.2794657192984099E-2</v>
      </c>
      <c r="BP492" s="244">
        <f t="shared" si="293"/>
        <v>0</v>
      </c>
      <c r="BQ492" s="244">
        <f t="shared" si="294"/>
        <v>0</v>
      </c>
      <c r="BR492" s="244">
        <f t="shared" si="295"/>
        <v>3.8260433391814779E-3</v>
      </c>
      <c r="BS492" s="244">
        <f t="shared" si="296"/>
        <v>0</v>
      </c>
      <c r="BT492" s="244">
        <f t="shared" si="297"/>
        <v>0</v>
      </c>
      <c r="BU492" s="244">
        <f t="shared" si="298"/>
        <v>0</v>
      </c>
      <c r="BV492" s="244">
        <f t="shared" si="299"/>
        <v>0</v>
      </c>
      <c r="BW492" s="244">
        <f t="shared" si="300"/>
        <v>0</v>
      </c>
      <c r="BX492" s="244">
        <f t="shared" si="301"/>
        <v>0</v>
      </c>
      <c r="BY492" s="244"/>
      <c r="BZ492" s="244">
        <f t="shared" si="302"/>
        <v>0</v>
      </c>
      <c r="CA492" s="244">
        <f t="shared" si="303"/>
        <v>0</v>
      </c>
      <c r="CB492" s="244">
        <f t="shared" si="304"/>
        <v>0</v>
      </c>
      <c r="CC492" s="244">
        <f t="shared" si="305"/>
        <v>0</v>
      </c>
      <c r="CD492" s="244">
        <f t="shared" si="306"/>
        <v>0</v>
      </c>
      <c r="CE492" s="244">
        <f t="shared" si="307"/>
        <v>0</v>
      </c>
      <c r="CF492" s="244">
        <f t="shared" si="308"/>
        <v>0</v>
      </c>
      <c r="CG492" s="244">
        <f t="shared" si="309"/>
        <v>0</v>
      </c>
      <c r="CH492" s="244">
        <f t="shared" si="310"/>
        <v>0</v>
      </c>
      <c r="CI492" s="244">
        <f t="shared" si="311"/>
        <v>0</v>
      </c>
      <c r="CJ492" s="244">
        <f t="shared" si="312"/>
        <v>0</v>
      </c>
    </row>
    <row r="493" spans="1:88" ht="75">
      <c r="A493" s="222" t="s">
        <v>3643</v>
      </c>
      <c r="B493" s="232">
        <v>101786</v>
      </c>
      <c r="C493" s="232" t="s">
        <v>3035</v>
      </c>
      <c r="D493" s="232" t="s">
        <v>1633</v>
      </c>
      <c r="E493" s="232" t="s">
        <v>3036</v>
      </c>
      <c r="F493" s="232"/>
      <c r="G493" s="232">
        <v>8506</v>
      </c>
      <c r="H493" s="232" t="s">
        <v>3037</v>
      </c>
      <c r="I493" s="232" t="s">
        <v>126</v>
      </c>
      <c r="J493" s="232" t="s">
        <v>700</v>
      </c>
      <c r="K493" s="232" t="s">
        <v>3038</v>
      </c>
      <c r="L493" s="232" t="s">
        <v>3039</v>
      </c>
      <c r="M493" s="232">
        <v>2022</v>
      </c>
      <c r="N493" s="232">
        <v>4227109</v>
      </c>
      <c r="O493" s="239">
        <f t="shared" si="277"/>
        <v>2.5806772455697902E-3</v>
      </c>
      <c r="P493" s="232">
        <v>80.900000000000006</v>
      </c>
      <c r="Q493" s="232">
        <v>13</v>
      </c>
      <c r="R493" s="232">
        <v>0</v>
      </c>
      <c r="S493" s="232">
        <v>0</v>
      </c>
      <c r="T493" s="232">
        <v>0</v>
      </c>
      <c r="U493" s="232">
        <v>0</v>
      </c>
      <c r="V493" s="232">
        <v>6.1</v>
      </c>
      <c r="W493" s="232">
        <v>0</v>
      </c>
      <c r="X493" s="232">
        <v>0</v>
      </c>
      <c r="Y493" s="232">
        <v>0</v>
      </c>
      <c r="Z493" s="232">
        <v>0</v>
      </c>
      <c r="AA493" s="232">
        <v>0</v>
      </c>
      <c r="AB493" s="232"/>
      <c r="AC493" s="232">
        <v>70.900000000000006</v>
      </c>
      <c r="AD493" s="232">
        <v>13</v>
      </c>
      <c r="AE493" s="232">
        <v>0</v>
      </c>
      <c r="AF493" s="232">
        <v>0</v>
      </c>
      <c r="AG493" s="232">
        <v>0</v>
      </c>
      <c r="AH493" s="232">
        <v>0</v>
      </c>
      <c r="AI493" s="232">
        <v>0</v>
      </c>
      <c r="AJ493" s="232">
        <v>0</v>
      </c>
      <c r="AK493" s="232">
        <v>0</v>
      </c>
      <c r="AL493" s="232">
        <v>0</v>
      </c>
      <c r="AM493" s="232">
        <v>0</v>
      </c>
      <c r="AN493" s="233"/>
      <c r="AO493" s="223">
        <f t="shared" si="314"/>
        <v>10</v>
      </c>
      <c r="AP493" s="223">
        <f t="shared" si="314"/>
        <v>0</v>
      </c>
      <c r="AQ493" s="223">
        <f t="shared" si="314"/>
        <v>0</v>
      </c>
      <c r="AR493" s="223">
        <f t="shared" si="314"/>
        <v>0</v>
      </c>
      <c r="AS493" s="223">
        <f t="shared" si="314"/>
        <v>0</v>
      </c>
      <c r="AT493" s="223">
        <f t="shared" si="314"/>
        <v>0</v>
      </c>
      <c r="AU493" s="223">
        <f t="shared" si="313"/>
        <v>0</v>
      </c>
      <c r="AV493" s="223">
        <f t="shared" si="313"/>
        <v>0</v>
      </c>
      <c r="AW493" s="223">
        <f t="shared" si="313"/>
        <v>0</v>
      </c>
      <c r="AX493" s="223">
        <f t="shared" si="313"/>
        <v>0</v>
      </c>
      <c r="AY493" s="223">
        <f t="shared" si="313"/>
        <v>0</v>
      </c>
      <c r="AZ493" s="242"/>
      <c r="BA493" s="244">
        <f t="shared" si="278"/>
        <v>0.20877678916659603</v>
      </c>
      <c r="BB493" s="244">
        <f t="shared" si="279"/>
        <v>3.3548804192407272E-2</v>
      </c>
      <c r="BC493" s="244">
        <f t="shared" si="280"/>
        <v>0</v>
      </c>
      <c r="BD493" s="244">
        <f t="shared" si="281"/>
        <v>0</v>
      </c>
      <c r="BE493" s="244">
        <f t="shared" si="282"/>
        <v>0</v>
      </c>
      <c r="BF493" s="244">
        <f t="shared" si="283"/>
        <v>0</v>
      </c>
      <c r="BG493" s="244">
        <f t="shared" si="284"/>
        <v>1.5742131197975719E-2</v>
      </c>
      <c r="BH493" s="244">
        <f t="shared" si="285"/>
        <v>0</v>
      </c>
      <c r="BI493" s="244">
        <f t="shared" si="286"/>
        <v>0</v>
      </c>
      <c r="BJ493" s="244">
        <f t="shared" si="287"/>
        <v>0</v>
      </c>
      <c r="BK493" s="244">
        <f t="shared" si="288"/>
        <v>0</v>
      </c>
      <c r="BL493" s="244">
        <f t="shared" si="289"/>
        <v>0</v>
      </c>
      <c r="BM493" s="244">
        <f t="shared" si="290"/>
        <v>0</v>
      </c>
      <c r="BN493" s="244">
        <f t="shared" si="291"/>
        <v>0.18297001671089813</v>
      </c>
      <c r="BO493" s="244">
        <f t="shared" si="292"/>
        <v>3.3548804192407272E-2</v>
      </c>
      <c r="BP493" s="244">
        <f t="shared" si="293"/>
        <v>0</v>
      </c>
      <c r="BQ493" s="244">
        <f t="shared" si="294"/>
        <v>0</v>
      </c>
      <c r="BR493" s="244">
        <f t="shared" si="295"/>
        <v>0</v>
      </c>
      <c r="BS493" s="244">
        <f t="shared" si="296"/>
        <v>0</v>
      </c>
      <c r="BT493" s="244">
        <f t="shared" si="297"/>
        <v>0</v>
      </c>
      <c r="BU493" s="244">
        <f t="shared" si="298"/>
        <v>0</v>
      </c>
      <c r="BV493" s="244">
        <f t="shared" si="299"/>
        <v>0</v>
      </c>
      <c r="BW493" s="244">
        <f t="shared" si="300"/>
        <v>0</v>
      </c>
      <c r="BX493" s="244">
        <f t="shared" si="301"/>
        <v>0</v>
      </c>
      <c r="BY493" s="244"/>
      <c r="BZ493" s="244">
        <f t="shared" si="302"/>
        <v>2.5806772455697902E-2</v>
      </c>
      <c r="CA493" s="244">
        <f t="shared" si="303"/>
        <v>0</v>
      </c>
      <c r="CB493" s="244">
        <f t="shared" si="304"/>
        <v>0</v>
      </c>
      <c r="CC493" s="244">
        <f t="shared" si="305"/>
        <v>0</v>
      </c>
      <c r="CD493" s="244">
        <f t="shared" si="306"/>
        <v>0</v>
      </c>
      <c r="CE493" s="244">
        <f t="shared" si="307"/>
        <v>0</v>
      </c>
      <c r="CF493" s="244">
        <f t="shared" si="308"/>
        <v>0</v>
      </c>
      <c r="CG493" s="244">
        <f t="shared" si="309"/>
        <v>0</v>
      </c>
      <c r="CH493" s="244">
        <f t="shared" si="310"/>
        <v>0</v>
      </c>
      <c r="CI493" s="244">
        <f t="shared" si="311"/>
        <v>0</v>
      </c>
      <c r="CJ493" s="244">
        <f t="shared" si="312"/>
        <v>0</v>
      </c>
    </row>
    <row r="494" spans="1:88" ht="60">
      <c r="A494" s="222" t="s">
        <v>3643</v>
      </c>
      <c r="B494" s="232">
        <v>114207</v>
      </c>
      <c r="C494" s="232" t="s">
        <v>3040</v>
      </c>
      <c r="D494" s="232" t="s">
        <v>2584</v>
      </c>
      <c r="E494" s="232" t="s">
        <v>3041</v>
      </c>
      <c r="F494" s="232"/>
      <c r="G494" s="232">
        <v>8553</v>
      </c>
      <c r="H494" s="232" t="s">
        <v>3042</v>
      </c>
      <c r="I494" s="232" t="s">
        <v>126</v>
      </c>
      <c r="J494" s="232" t="s">
        <v>700</v>
      </c>
      <c r="K494" s="232" t="s">
        <v>3043</v>
      </c>
      <c r="L494" s="232" t="s">
        <v>3044</v>
      </c>
      <c r="M494" s="232">
        <v>2022</v>
      </c>
      <c r="N494" s="232">
        <v>4231957</v>
      </c>
      <c r="O494" s="239">
        <f t="shared" si="277"/>
        <v>2.5836369807662385E-3</v>
      </c>
      <c r="P494" s="232">
        <v>74.099999999999994</v>
      </c>
      <c r="Q494" s="232">
        <v>19.8</v>
      </c>
      <c r="R494" s="232">
        <v>0</v>
      </c>
      <c r="S494" s="232">
        <v>0</v>
      </c>
      <c r="T494" s="232">
        <v>0</v>
      </c>
      <c r="U494" s="232">
        <v>0</v>
      </c>
      <c r="V494" s="232">
        <v>6.1</v>
      </c>
      <c r="W494" s="232">
        <v>0</v>
      </c>
      <c r="X494" s="232">
        <v>0</v>
      </c>
      <c r="Y494" s="232">
        <v>0</v>
      </c>
      <c r="Z494" s="232">
        <v>0</v>
      </c>
      <c r="AA494" s="232">
        <v>0</v>
      </c>
      <c r="AB494" s="232"/>
      <c r="AC494" s="232">
        <v>74.099999999999994</v>
      </c>
      <c r="AD494" s="232">
        <v>19.8</v>
      </c>
      <c r="AE494" s="232">
        <v>0</v>
      </c>
      <c r="AF494" s="232">
        <v>0</v>
      </c>
      <c r="AG494" s="232">
        <v>0</v>
      </c>
      <c r="AH494" s="232">
        <v>0</v>
      </c>
      <c r="AI494" s="232">
        <v>0</v>
      </c>
      <c r="AJ494" s="232">
        <v>0</v>
      </c>
      <c r="AK494" s="232">
        <v>0</v>
      </c>
      <c r="AL494" s="232">
        <v>0</v>
      </c>
      <c r="AM494" s="232">
        <v>0</v>
      </c>
      <c r="AN494" s="233"/>
      <c r="AO494" s="223">
        <f t="shared" si="314"/>
        <v>0</v>
      </c>
      <c r="AP494" s="223">
        <f t="shared" si="314"/>
        <v>0</v>
      </c>
      <c r="AQ494" s="223">
        <f t="shared" si="314"/>
        <v>0</v>
      </c>
      <c r="AR494" s="223">
        <f t="shared" si="314"/>
        <v>0</v>
      </c>
      <c r="AS494" s="223">
        <f t="shared" si="314"/>
        <v>0</v>
      </c>
      <c r="AT494" s="223">
        <f t="shared" si="314"/>
        <v>0</v>
      </c>
      <c r="AU494" s="223">
        <f t="shared" si="313"/>
        <v>0</v>
      </c>
      <c r="AV494" s="223">
        <f t="shared" si="313"/>
        <v>0</v>
      </c>
      <c r="AW494" s="223">
        <f t="shared" si="313"/>
        <v>0</v>
      </c>
      <c r="AX494" s="223">
        <f t="shared" si="313"/>
        <v>0</v>
      </c>
      <c r="AY494" s="223">
        <f t="shared" si="313"/>
        <v>0</v>
      </c>
      <c r="AZ494" s="242"/>
      <c r="BA494" s="244">
        <f t="shared" si="278"/>
        <v>0.19144750027477825</v>
      </c>
      <c r="BB494" s="244">
        <f t="shared" si="279"/>
        <v>5.1156012219171522E-2</v>
      </c>
      <c r="BC494" s="244">
        <f t="shared" si="280"/>
        <v>0</v>
      </c>
      <c r="BD494" s="244">
        <f t="shared" si="281"/>
        <v>0</v>
      </c>
      <c r="BE494" s="244">
        <f t="shared" si="282"/>
        <v>0</v>
      </c>
      <c r="BF494" s="244">
        <f t="shared" si="283"/>
        <v>0</v>
      </c>
      <c r="BG494" s="244">
        <f t="shared" si="284"/>
        <v>1.5760185582674054E-2</v>
      </c>
      <c r="BH494" s="244">
        <f t="shared" si="285"/>
        <v>0</v>
      </c>
      <c r="BI494" s="244">
        <f t="shared" si="286"/>
        <v>0</v>
      </c>
      <c r="BJ494" s="244">
        <f t="shared" si="287"/>
        <v>0</v>
      </c>
      <c r="BK494" s="244">
        <f t="shared" si="288"/>
        <v>0</v>
      </c>
      <c r="BL494" s="244">
        <f t="shared" si="289"/>
        <v>0</v>
      </c>
      <c r="BM494" s="244">
        <f t="shared" si="290"/>
        <v>0</v>
      </c>
      <c r="BN494" s="244">
        <f t="shared" si="291"/>
        <v>0.19144750027477825</v>
      </c>
      <c r="BO494" s="244">
        <f t="shared" si="292"/>
        <v>5.1156012219171522E-2</v>
      </c>
      <c r="BP494" s="244">
        <f t="shared" si="293"/>
        <v>0</v>
      </c>
      <c r="BQ494" s="244">
        <f t="shared" si="294"/>
        <v>0</v>
      </c>
      <c r="BR494" s="244">
        <f t="shared" si="295"/>
        <v>0</v>
      </c>
      <c r="BS494" s="244">
        <f t="shared" si="296"/>
        <v>0</v>
      </c>
      <c r="BT494" s="244">
        <f t="shared" si="297"/>
        <v>0</v>
      </c>
      <c r="BU494" s="244">
        <f t="shared" si="298"/>
        <v>0</v>
      </c>
      <c r="BV494" s="244">
        <f t="shared" si="299"/>
        <v>0</v>
      </c>
      <c r="BW494" s="244">
        <f t="shared" si="300"/>
        <v>0</v>
      </c>
      <c r="BX494" s="244">
        <f t="shared" si="301"/>
        <v>0</v>
      </c>
      <c r="BY494" s="244"/>
      <c r="BZ494" s="244">
        <f t="shared" si="302"/>
        <v>0</v>
      </c>
      <c r="CA494" s="244">
        <f t="shared" si="303"/>
        <v>0</v>
      </c>
      <c r="CB494" s="244">
        <f t="shared" si="304"/>
        <v>0</v>
      </c>
      <c r="CC494" s="244">
        <f t="shared" si="305"/>
        <v>0</v>
      </c>
      <c r="CD494" s="244">
        <f t="shared" si="306"/>
        <v>0</v>
      </c>
      <c r="CE494" s="244">
        <f t="shared" si="307"/>
        <v>0</v>
      </c>
      <c r="CF494" s="244">
        <f t="shared" si="308"/>
        <v>0</v>
      </c>
      <c r="CG494" s="244">
        <f t="shared" si="309"/>
        <v>0</v>
      </c>
      <c r="CH494" s="244">
        <f t="shared" si="310"/>
        <v>0</v>
      </c>
      <c r="CI494" s="244">
        <f t="shared" si="311"/>
        <v>0</v>
      </c>
      <c r="CJ494" s="244">
        <f t="shared" si="312"/>
        <v>0</v>
      </c>
    </row>
    <row r="495" spans="1:88" ht="60">
      <c r="A495" s="222" t="s">
        <v>3643</v>
      </c>
      <c r="B495" s="232">
        <v>96138</v>
      </c>
      <c r="C495" s="232" t="s">
        <v>3045</v>
      </c>
      <c r="D495" s="232"/>
      <c r="E495" s="232" t="s">
        <v>3046</v>
      </c>
      <c r="F495" s="232"/>
      <c r="G495" s="232">
        <v>7307</v>
      </c>
      <c r="H495" s="232" t="s">
        <v>3047</v>
      </c>
      <c r="I495" s="232" t="s">
        <v>122</v>
      </c>
      <c r="J495" s="232" t="s">
        <v>700</v>
      </c>
      <c r="K495" s="232" t="s">
        <v>3048</v>
      </c>
      <c r="L495" s="232"/>
      <c r="M495" s="232">
        <v>2022</v>
      </c>
      <c r="N495" s="232">
        <v>3689452</v>
      </c>
      <c r="O495" s="239">
        <f t="shared" si="277"/>
        <v>2.2024179902083575E-3</v>
      </c>
      <c r="P495" s="232">
        <v>90.8</v>
      </c>
      <c r="Q495" s="232">
        <v>3.1</v>
      </c>
      <c r="R495" s="232">
        <v>0</v>
      </c>
      <c r="S495" s="232">
        <v>0</v>
      </c>
      <c r="T495" s="232">
        <v>0</v>
      </c>
      <c r="U495" s="232">
        <v>0</v>
      </c>
      <c r="V495" s="232">
        <v>6.1</v>
      </c>
      <c r="W495" s="232">
        <v>0</v>
      </c>
      <c r="X495" s="232">
        <v>0</v>
      </c>
      <c r="Y495" s="232">
        <v>0</v>
      </c>
      <c r="Z495" s="232">
        <v>0</v>
      </c>
      <c r="AA495" s="232">
        <v>0</v>
      </c>
      <c r="AB495" s="232"/>
      <c r="AC495" s="232">
        <v>90.8</v>
      </c>
      <c r="AD495" s="232">
        <v>3.1</v>
      </c>
      <c r="AE495" s="232">
        <v>0</v>
      </c>
      <c r="AF495" s="232">
        <v>0</v>
      </c>
      <c r="AG495" s="232">
        <v>0</v>
      </c>
      <c r="AH495" s="232">
        <v>0</v>
      </c>
      <c r="AI495" s="232">
        <v>0</v>
      </c>
      <c r="AJ495" s="232">
        <v>0</v>
      </c>
      <c r="AK495" s="232">
        <v>0</v>
      </c>
      <c r="AL495" s="232">
        <v>0</v>
      </c>
      <c r="AM495" s="232">
        <v>0</v>
      </c>
      <c r="AN495" s="233"/>
      <c r="AO495" s="223">
        <f t="shared" si="314"/>
        <v>0</v>
      </c>
      <c r="AP495" s="223">
        <f t="shared" si="314"/>
        <v>0</v>
      </c>
      <c r="AQ495" s="223">
        <f t="shared" si="314"/>
        <v>0</v>
      </c>
      <c r="AR495" s="223">
        <f t="shared" si="314"/>
        <v>0</v>
      </c>
      <c r="AS495" s="223">
        <f t="shared" si="314"/>
        <v>0</v>
      </c>
      <c r="AT495" s="223">
        <f t="shared" si="314"/>
        <v>0</v>
      </c>
      <c r="AU495" s="223">
        <f t="shared" si="313"/>
        <v>0</v>
      </c>
      <c r="AV495" s="223">
        <f t="shared" si="313"/>
        <v>0</v>
      </c>
      <c r="AW495" s="223">
        <f t="shared" si="313"/>
        <v>0</v>
      </c>
      <c r="AX495" s="223">
        <f t="shared" si="313"/>
        <v>0</v>
      </c>
      <c r="AY495" s="223">
        <f t="shared" si="313"/>
        <v>0</v>
      </c>
      <c r="AZ495" s="242"/>
      <c r="BA495" s="244">
        <f t="shared" si="278"/>
        <v>0.19997955351091887</v>
      </c>
      <c r="BB495" s="244">
        <f t="shared" si="279"/>
        <v>6.827495769645908E-3</v>
      </c>
      <c r="BC495" s="244">
        <f t="shared" si="280"/>
        <v>0</v>
      </c>
      <c r="BD495" s="244">
        <f t="shared" si="281"/>
        <v>0</v>
      </c>
      <c r="BE495" s="244">
        <f t="shared" si="282"/>
        <v>0</v>
      </c>
      <c r="BF495" s="244">
        <f t="shared" si="283"/>
        <v>0</v>
      </c>
      <c r="BG495" s="244">
        <f t="shared" si="284"/>
        <v>1.3434749740270979E-2</v>
      </c>
      <c r="BH495" s="244">
        <f t="shared" si="285"/>
        <v>0</v>
      </c>
      <c r="BI495" s="244">
        <f t="shared" si="286"/>
        <v>0</v>
      </c>
      <c r="BJ495" s="244">
        <f t="shared" si="287"/>
        <v>0</v>
      </c>
      <c r="BK495" s="244">
        <f t="shared" si="288"/>
        <v>0</v>
      </c>
      <c r="BL495" s="244">
        <f t="shared" si="289"/>
        <v>0</v>
      </c>
      <c r="BM495" s="244">
        <f t="shared" si="290"/>
        <v>0</v>
      </c>
      <c r="BN495" s="244">
        <f t="shared" si="291"/>
        <v>0.19997955351091887</v>
      </c>
      <c r="BO495" s="244">
        <f t="shared" si="292"/>
        <v>6.827495769645908E-3</v>
      </c>
      <c r="BP495" s="244">
        <f t="shared" si="293"/>
        <v>0</v>
      </c>
      <c r="BQ495" s="244">
        <f t="shared" si="294"/>
        <v>0</v>
      </c>
      <c r="BR495" s="244">
        <f t="shared" si="295"/>
        <v>0</v>
      </c>
      <c r="BS495" s="244">
        <f t="shared" si="296"/>
        <v>0</v>
      </c>
      <c r="BT495" s="244">
        <f t="shared" si="297"/>
        <v>0</v>
      </c>
      <c r="BU495" s="244">
        <f t="shared" si="298"/>
        <v>0</v>
      </c>
      <c r="BV495" s="244">
        <f t="shared" si="299"/>
        <v>0</v>
      </c>
      <c r="BW495" s="244">
        <f t="shared" si="300"/>
        <v>0</v>
      </c>
      <c r="BX495" s="244">
        <f t="shared" si="301"/>
        <v>0</v>
      </c>
      <c r="BY495" s="244"/>
      <c r="BZ495" s="244">
        <f t="shared" si="302"/>
        <v>0</v>
      </c>
      <c r="CA495" s="244">
        <f t="shared" si="303"/>
        <v>0</v>
      </c>
      <c r="CB495" s="244">
        <f t="shared" si="304"/>
        <v>0</v>
      </c>
      <c r="CC495" s="244">
        <f t="shared" si="305"/>
        <v>0</v>
      </c>
      <c r="CD495" s="244">
        <f t="shared" si="306"/>
        <v>0</v>
      </c>
      <c r="CE495" s="244">
        <f t="shared" si="307"/>
        <v>0</v>
      </c>
      <c r="CF495" s="244">
        <f t="shared" si="308"/>
        <v>0</v>
      </c>
      <c r="CG495" s="244">
        <f t="shared" si="309"/>
        <v>0</v>
      </c>
      <c r="CH495" s="244">
        <f t="shared" si="310"/>
        <v>0</v>
      </c>
      <c r="CI495" s="244">
        <f t="shared" si="311"/>
        <v>0</v>
      </c>
      <c r="CJ495" s="244">
        <f t="shared" si="312"/>
        <v>0</v>
      </c>
    </row>
    <row r="496" spans="1:88" ht="60">
      <c r="A496" s="222" t="s">
        <v>3643</v>
      </c>
      <c r="B496" s="232">
        <v>86741</v>
      </c>
      <c r="C496" s="232" t="s">
        <v>3049</v>
      </c>
      <c r="D496" s="232"/>
      <c r="E496" s="232" t="s">
        <v>3050</v>
      </c>
      <c r="F496" s="232"/>
      <c r="G496" s="232">
        <v>9215</v>
      </c>
      <c r="H496" s="232" t="s">
        <v>3051</v>
      </c>
      <c r="I496" s="232" t="s">
        <v>126</v>
      </c>
      <c r="J496" s="232" t="s">
        <v>700</v>
      </c>
      <c r="K496" s="232" t="s">
        <v>3052</v>
      </c>
      <c r="L496" s="232" t="s">
        <v>3053</v>
      </c>
      <c r="M496" s="232">
        <v>2022</v>
      </c>
      <c r="N496" s="232">
        <v>12063692</v>
      </c>
      <c r="O496" s="239">
        <f t="shared" si="277"/>
        <v>7.3649615947831756E-3</v>
      </c>
      <c r="P496" s="232">
        <v>76.5</v>
      </c>
      <c r="Q496" s="232">
        <v>5.9</v>
      </c>
      <c r="R496" s="232">
        <v>0</v>
      </c>
      <c r="S496" s="232">
        <v>0</v>
      </c>
      <c r="T496" s="232">
        <v>0.8</v>
      </c>
      <c r="U496" s="232">
        <v>0</v>
      </c>
      <c r="V496" s="232">
        <v>6.1</v>
      </c>
      <c r="W496" s="232">
        <v>10.7</v>
      </c>
      <c r="X496" s="232">
        <v>0</v>
      </c>
      <c r="Y496" s="232">
        <v>0</v>
      </c>
      <c r="Z496" s="232">
        <v>0</v>
      </c>
      <c r="AA496" s="232">
        <v>0</v>
      </c>
      <c r="AB496" s="232"/>
      <c r="AC496" s="232">
        <v>0.7</v>
      </c>
      <c r="AD496" s="232">
        <v>5.9</v>
      </c>
      <c r="AE496" s="232">
        <v>0</v>
      </c>
      <c r="AF496" s="232">
        <v>0</v>
      </c>
      <c r="AG496" s="232">
        <v>0.8</v>
      </c>
      <c r="AH496" s="232">
        <v>0</v>
      </c>
      <c r="AI496" s="232">
        <v>10.7</v>
      </c>
      <c r="AJ496" s="232">
        <v>0</v>
      </c>
      <c r="AK496" s="232">
        <v>0</v>
      </c>
      <c r="AL496" s="232">
        <v>0</v>
      </c>
      <c r="AM496" s="232">
        <v>0</v>
      </c>
      <c r="AN496" s="233"/>
      <c r="AO496" s="223">
        <f t="shared" si="314"/>
        <v>75.8</v>
      </c>
      <c r="AP496" s="223">
        <f t="shared" si="314"/>
        <v>0</v>
      </c>
      <c r="AQ496" s="223">
        <f t="shared" si="314"/>
        <v>0</v>
      </c>
      <c r="AR496" s="223">
        <f t="shared" si="314"/>
        <v>0</v>
      </c>
      <c r="AS496" s="223">
        <f t="shared" si="314"/>
        <v>0</v>
      </c>
      <c r="AT496" s="223">
        <f t="shared" si="314"/>
        <v>0</v>
      </c>
      <c r="AU496" s="223">
        <f t="shared" si="313"/>
        <v>0</v>
      </c>
      <c r="AV496" s="223">
        <f t="shared" si="313"/>
        <v>0</v>
      </c>
      <c r="AW496" s="223">
        <f t="shared" si="313"/>
        <v>0</v>
      </c>
      <c r="AX496" s="223">
        <f t="shared" si="313"/>
        <v>0</v>
      </c>
      <c r="AY496" s="223">
        <f t="shared" si="313"/>
        <v>0</v>
      </c>
      <c r="AZ496" s="242"/>
      <c r="BA496" s="244">
        <f t="shared" si="278"/>
        <v>0.56341956200091292</v>
      </c>
      <c r="BB496" s="244">
        <f t="shared" si="279"/>
        <v>4.3453273409220741E-2</v>
      </c>
      <c r="BC496" s="244">
        <f t="shared" si="280"/>
        <v>0</v>
      </c>
      <c r="BD496" s="244">
        <f t="shared" si="281"/>
        <v>0</v>
      </c>
      <c r="BE496" s="244">
        <f t="shared" si="282"/>
        <v>5.8919692758265408E-3</v>
      </c>
      <c r="BF496" s="244">
        <f t="shared" si="283"/>
        <v>0</v>
      </c>
      <c r="BG496" s="244">
        <f t="shared" si="284"/>
        <v>4.4926265728177366E-2</v>
      </c>
      <c r="BH496" s="244">
        <f t="shared" si="285"/>
        <v>7.8805089064179976E-2</v>
      </c>
      <c r="BI496" s="244">
        <f t="shared" si="286"/>
        <v>0</v>
      </c>
      <c r="BJ496" s="244">
        <f t="shared" si="287"/>
        <v>0</v>
      </c>
      <c r="BK496" s="244">
        <f t="shared" si="288"/>
        <v>0</v>
      </c>
      <c r="BL496" s="244">
        <f t="shared" si="289"/>
        <v>0</v>
      </c>
      <c r="BM496" s="244">
        <f t="shared" si="290"/>
        <v>0</v>
      </c>
      <c r="BN496" s="244">
        <f t="shared" si="291"/>
        <v>5.1554731163482225E-3</v>
      </c>
      <c r="BO496" s="244">
        <f t="shared" si="292"/>
        <v>4.3453273409220741E-2</v>
      </c>
      <c r="BP496" s="244">
        <f t="shared" si="293"/>
        <v>0</v>
      </c>
      <c r="BQ496" s="244">
        <f t="shared" si="294"/>
        <v>0</v>
      </c>
      <c r="BR496" s="244">
        <f t="shared" si="295"/>
        <v>5.8919692758265408E-3</v>
      </c>
      <c r="BS496" s="244">
        <f t="shared" si="296"/>
        <v>0</v>
      </c>
      <c r="BT496" s="244">
        <f t="shared" si="297"/>
        <v>7.8805089064179976E-2</v>
      </c>
      <c r="BU496" s="244">
        <f t="shared" si="298"/>
        <v>0</v>
      </c>
      <c r="BV496" s="244">
        <f t="shared" si="299"/>
        <v>0</v>
      </c>
      <c r="BW496" s="244">
        <f t="shared" si="300"/>
        <v>0</v>
      </c>
      <c r="BX496" s="244">
        <f t="shared" si="301"/>
        <v>0</v>
      </c>
      <c r="BY496" s="244"/>
      <c r="BZ496" s="244">
        <f t="shared" si="302"/>
        <v>0.55826408888456469</v>
      </c>
      <c r="CA496" s="244">
        <f t="shared" si="303"/>
        <v>0</v>
      </c>
      <c r="CB496" s="244">
        <f t="shared" si="304"/>
        <v>0</v>
      </c>
      <c r="CC496" s="244">
        <f t="shared" si="305"/>
        <v>0</v>
      </c>
      <c r="CD496" s="244">
        <f t="shared" si="306"/>
        <v>0</v>
      </c>
      <c r="CE496" s="244">
        <f t="shared" si="307"/>
        <v>0</v>
      </c>
      <c r="CF496" s="244">
        <f t="shared" si="308"/>
        <v>0</v>
      </c>
      <c r="CG496" s="244">
        <f t="shared" si="309"/>
        <v>0</v>
      </c>
      <c r="CH496" s="244">
        <f t="shared" si="310"/>
        <v>0</v>
      </c>
      <c r="CI496" s="244">
        <f t="shared" si="311"/>
        <v>0</v>
      </c>
      <c r="CJ496" s="244">
        <f t="shared" si="312"/>
        <v>0</v>
      </c>
    </row>
    <row r="497" spans="1:88" ht="90">
      <c r="A497" s="222" t="s">
        <v>3643</v>
      </c>
      <c r="B497" s="232">
        <v>111307</v>
      </c>
      <c r="C497" s="232" t="s">
        <v>3054</v>
      </c>
      <c r="D497" s="232"/>
      <c r="E497" s="232" t="s">
        <v>1046</v>
      </c>
      <c r="F497" s="232" t="s">
        <v>3055</v>
      </c>
      <c r="G497" s="232">
        <v>8560</v>
      </c>
      <c r="H497" s="232" t="s">
        <v>3056</v>
      </c>
      <c r="I497" s="232" t="s">
        <v>126</v>
      </c>
      <c r="J497" s="232" t="s">
        <v>700</v>
      </c>
      <c r="K497" s="232" t="s">
        <v>3057</v>
      </c>
      <c r="L497" s="232"/>
      <c r="M497" s="232">
        <v>2022</v>
      </c>
      <c r="N497" s="232">
        <v>14219168</v>
      </c>
      <c r="O497" s="239">
        <f t="shared" si="277"/>
        <v>8.6808935630791877E-3</v>
      </c>
      <c r="P497" s="232">
        <v>90.8</v>
      </c>
      <c r="Q497" s="232">
        <v>2.6</v>
      </c>
      <c r="R497" s="232">
        <v>0</v>
      </c>
      <c r="S497" s="232">
        <v>0</v>
      </c>
      <c r="T497" s="232">
        <v>0.5</v>
      </c>
      <c r="U497" s="232">
        <v>0</v>
      </c>
      <c r="V497" s="232">
        <v>6.1</v>
      </c>
      <c r="W497" s="232">
        <v>0</v>
      </c>
      <c r="X497" s="232">
        <v>0</v>
      </c>
      <c r="Y497" s="232">
        <v>0</v>
      </c>
      <c r="Z497" s="232">
        <v>0</v>
      </c>
      <c r="AA497" s="232">
        <v>0</v>
      </c>
      <c r="AB497" s="232"/>
      <c r="AC497" s="232">
        <v>90.8</v>
      </c>
      <c r="AD497" s="232">
        <v>2.6</v>
      </c>
      <c r="AE497" s="232">
        <v>0</v>
      </c>
      <c r="AF497" s="232">
        <v>0</v>
      </c>
      <c r="AG497" s="232">
        <v>0.5</v>
      </c>
      <c r="AH497" s="232">
        <v>0</v>
      </c>
      <c r="AI497" s="232">
        <v>0</v>
      </c>
      <c r="AJ497" s="232">
        <v>0</v>
      </c>
      <c r="AK497" s="232">
        <v>0</v>
      </c>
      <c r="AL497" s="232">
        <v>0</v>
      </c>
      <c r="AM497" s="232">
        <v>0</v>
      </c>
      <c r="AN497" s="233"/>
      <c r="AO497" s="223">
        <f t="shared" si="314"/>
        <v>0</v>
      </c>
      <c r="AP497" s="223">
        <f t="shared" si="314"/>
        <v>0</v>
      </c>
      <c r="AQ497" s="223">
        <f t="shared" si="314"/>
        <v>0</v>
      </c>
      <c r="AR497" s="223">
        <f t="shared" si="314"/>
        <v>0</v>
      </c>
      <c r="AS497" s="223">
        <f t="shared" si="314"/>
        <v>0</v>
      </c>
      <c r="AT497" s="223">
        <f t="shared" si="314"/>
        <v>0</v>
      </c>
      <c r="AU497" s="223">
        <f t="shared" si="313"/>
        <v>0</v>
      </c>
      <c r="AV497" s="223">
        <f t="shared" si="313"/>
        <v>0</v>
      </c>
      <c r="AW497" s="223">
        <f t="shared" si="313"/>
        <v>0</v>
      </c>
      <c r="AX497" s="223">
        <f t="shared" si="313"/>
        <v>0</v>
      </c>
      <c r="AY497" s="223">
        <f t="shared" si="313"/>
        <v>0</v>
      </c>
      <c r="AZ497" s="242"/>
      <c r="BA497" s="244">
        <f t="shared" si="278"/>
        <v>0.78822513552759021</v>
      </c>
      <c r="BB497" s="244">
        <f t="shared" si="279"/>
        <v>2.257032326400589E-2</v>
      </c>
      <c r="BC497" s="244">
        <f t="shared" si="280"/>
        <v>0</v>
      </c>
      <c r="BD497" s="244">
        <f t="shared" si="281"/>
        <v>0</v>
      </c>
      <c r="BE497" s="244">
        <f t="shared" si="282"/>
        <v>4.3404467815395939E-3</v>
      </c>
      <c r="BF497" s="244">
        <f t="shared" si="283"/>
        <v>0</v>
      </c>
      <c r="BG497" s="244">
        <f t="shared" si="284"/>
        <v>5.2953450734783039E-2</v>
      </c>
      <c r="BH497" s="244">
        <f t="shared" si="285"/>
        <v>0</v>
      </c>
      <c r="BI497" s="244">
        <f t="shared" si="286"/>
        <v>0</v>
      </c>
      <c r="BJ497" s="244">
        <f t="shared" si="287"/>
        <v>0</v>
      </c>
      <c r="BK497" s="244">
        <f t="shared" si="288"/>
        <v>0</v>
      </c>
      <c r="BL497" s="244">
        <f t="shared" si="289"/>
        <v>0</v>
      </c>
      <c r="BM497" s="244">
        <f t="shared" si="290"/>
        <v>0</v>
      </c>
      <c r="BN497" s="244">
        <f t="shared" si="291"/>
        <v>0.78822513552759021</v>
      </c>
      <c r="BO497" s="244">
        <f t="shared" si="292"/>
        <v>2.257032326400589E-2</v>
      </c>
      <c r="BP497" s="244">
        <f t="shared" si="293"/>
        <v>0</v>
      </c>
      <c r="BQ497" s="244">
        <f t="shared" si="294"/>
        <v>0</v>
      </c>
      <c r="BR497" s="244">
        <f t="shared" si="295"/>
        <v>4.3404467815395939E-3</v>
      </c>
      <c r="BS497" s="244">
        <f t="shared" si="296"/>
        <v>0</v>
      </c>
      <c r="BT497" s="244">
        <f t="shared" si="297"/>
        <v>0</v>
      </c>
      <c r="BU497" s="244">
        <f t="shared" si="298"/>
        <v>0</v>
      </c>
      <c r="BV497" s="244">
        <f t="shared" si="299"/>
        <v>0</v>
      </c>
      <c r="BW497" s="244">
        <f t="shared" si="300"/>
        <v>0</v>
      </c>
      <c r="BX497" s="244">
        <f t="shared" si="301"/>
        <v>0</v>
      </c>
      <c r="BY497" s="244"/>
      <c r="BZ497" s="244">
        <f t="shared" si="302"/>
        <v>0</v>
      </c>
      <c r="CA497" s="244">
        <f t="shared" si="303"/>
        <v>0</v>
      </c>
      <c r="CB497" s="244">
        <f t="shared" si="304"/>
        <v>0</v>
      </c>
      <c r="CC497" s="244">
        <f t="shared" si="305"/>
        <v>0</v>
      </c>
      <c r="CD497" s="244">
        <f t="shared" si="306"/>
        <v>0</v>
      </c>
      <c r="CE497" s="244">
        <f t="shared" si="307"/>
        <v>0</v>
      </c>
      <c r="CF497" s="244">
        <f t="shared" si="308"/>
        <v>0</v>
      </c>
      <c r="CG497" s="244">
        <f t="shared" si="309"/>
        <v>0</v>
      </c>
      <c r="CH497" s="244">
        <f t="shared" si="310"/>
        <v>0</v>
      </c>
      <c r="CI497" s="244">
        <f t="shared" si="311"/>
        <v>0</v>
      </c>
      <c r="CJ497" s="244">
        <f t="shared" si="312"/>
        <v>0</v>
      </c>
    </row>
    <row r="498" spans="1:88" ht="60">
      <c r="A498" s="222" t="s">
        <v>3643</v>
      </c>
      <c r="B498" s="232">
        <v>102489</v>
      </c>
      <c r="C498" s="232" t="s">
        <v>3058</v>
      </c>
      <c r="D498" s="232"/>
      <c r="E498" s="232" t="s">
        <v>3059</v>
      </c>
      <c r="F498" s="232"/>
      <c r="G498" s="232">
        <v>8887</v>
      </c>
      <c r="H498" s="232" t="s">
        <v>3060</v>
      </c>
      <c r="I498" s="232" t="s">
        <v>125</v>
      </c>
      <c r="J498" s="232" t="s">
        <v>700</v>
      </c>
      <c r="K498" s="232" t="s">
        <v>3061</v>
      </c>
      <c r="L498" s="232" t="s">
        <v>3062</v>
      </c>
      <c r="M498" s="232">
        <v>2022</v>
      </c>
      <c r="N498" s="232">
        <v>34319897</v>
      </c>
      <c r="O498" s="239">
        <f t="shared" si="277"/>
        <v>1.1848067767828584E-2</v>
      </c>
      <c r="P498" s="232">
        <v>89.3</v>
      </c>
      <c r="Q498" s="232">
        <v>4.5999999999999996</v>
      </c>
      <c r="R498" s="232">
        <v>0</v>
      </c>
      <c r="S498" s="232">
        <v>0</v>
      </c>
      <c r="T498" s="232">
        <v>0</v>
      </c>
      <c r="U498" s="232">
        <v>0</v>
      </c>
      <c r="V498" s="232">
        <v>6.1</v>
      </c>
      <c r="W498" s="232">
        <v>0</v>
      </c>
      <c r="X498" s="232">
        <v>0</v>
      </c>
      <c r="Y498" s="232">
        <v>0</v>
      </c>
      <c r="Z498" s="232">
        <v>0</v>
      </c>
      <c r="AA498" s="232">
        <v>0</v>
      </c>
      <c r="AB498" s="232"/>
      <c r="AC498" s="232">
        <v>11</v>
      </c>
      <c r="AD498" s="232">
        <v>4.5999999999999996</v>
      </c>
      <c r="AE498" s="232">
        <v>0</v>
      </c>
      <c r="AF498" s="232">
        <v>0</v>
      </c>
      <c r="AG498" s="232">
        <v>0</v>
      </c>
      <c r="AH498" s="232">
        <v>0</v>
      </c>
      <c r="AI498" s="232">
        <v>0</v>
      </c>
      <c r="AJ498" s="232">
        <v>0</v>
      </c>
      <c r="AK498" s="232">
        <v>0</v>
      </c>
      <c r="AL498" s="232">
        <v>0</v>
      </c>
      <c r="AM498" s="232">
        <v>0</v>
      </c>
      <c r="AN498" s="233"/>
      <c r="AO498" s="223">
        <f t="shared" si="314"/>
        <v>78.3</v>
      </c>
      <c r="AP498" s="223">
        <f t="shared" si="314"/>
        <v>0</v>
      </c>
      <c r="AQ498" s="223">
        <f t="shared" si="314"/>
        <v>0</v>
      </c>
      <c r="AR498" s="223">
        <f t="shared" si="314"/>
        <v>0</v>
      </c>
      <c r="AS498" s="223">
        <f t="shared" si="314"/>
        <v>0</v>
      </c>
      <c r="AT498" s="223">
        <f t="shared" si="314"/>
        <v>0</v>
      </c>
      <c r="AU498" s="223">
        <f t="shared" si="313"/>
        <v>0</v>
      </c>
      <c r="AV498" s="223">
        <f t="shared" si="313"/>
        <v>0</v>
      </c>
      <c r="AW498" s="223">
        <f t="shared" si="313"/>
        <v>0</v>
      </c>
      <c r="AX498" s="223">
        <f t="shared" si="313"/>
        <v>0</v>
      </c>
      <c r="AY498" s="223">
        <f t="shared" si="313"/>
        <v>0</v>
      </c>
      <c r="AZ498" s="242"/>
      <c r="BA498" s="244">
        <f t="shared" si="278"/>
        <v>1.0580324516670925</v>
      </c>
      <c r="BB498" s="244">
        <f t="shared" si="279"/>
        <v>5.4501111732011484E-2</v>
      </c>
      <c r="BC498" s="244">
        <f t="shared" si="280"/>
        <v>0</v>
      </c>
      <c r="BD498" s="244">
        <f t="shared" si="281"/>
        <v>0</v>
      </c>
      <c r="BE498" s="244">
        <f t="shared" si="282"/>
        <v>0</v>
      </c>
      <c r="BF498" s="244">
        <f t="shared" si="283"/>
        <v>0</v>
      </c>
      <c r="BG498" s="244">
        <f t="shared" si="284"/>
        <v>7.2273213383754364E-2</v>
      </c>
      <c r="BH498" s="244">
        <f t="shared" si="285"/>
        <v>0</v>
      </c>
      <c r="BI498" s="244">
        <f t="shared" si="286"/>
        <v>0</v>
      </c>
      <c r="BJ498" s="244">
        <f t="shared" si="287"/>
        <v>0</v>
      </c>
      <c r="BK498" s="244">
        <f t="shared" si="288"/>
        <v>0</v>
      </c>
      <c r="BL498" s="244">
        <f t="shared" si="289"/>
        <v>0</v>
      </c>
      <c r="BM498" s="244">
        <f t="shared" si="290"/>
        <v>0</v>
      </c>
      <c r="BN498" s="244">
        <f t="shared" si="291"/>
        <v>0.13032874544611442</v>
      </c>
      <c r="BO498" s="244">
        <f t="shared" si="292"/>
        <v>5.4501111732011484E-2</v>
      </c>
      <c r="BP498" s="244">
        <f t="shared" si="293"/>
        <v>0</v>
      </c>
      <c r="BQ498" s="244">
        <f t="shared" si="294"/>
        <v>0</v>
      </c>
      <c r="BR498" s="244">
        <f t="shared" si="295"/>
        <v>0</v>
      </c>
      <c r="BS498" s="244">
        <f t="shared" si="296"/>
        <v>0</v>
      </c>
      <c r="BT498" s="244">
        <f t="shared" si="297"/>
        <v>0</v>
      </c>
      <c r="BU498" s="244">
        <f t="shared" si="298"/>
        <v>0</v>
      </c>
      <c r="BV498" s="244">
        <f t="shared" si="299"/>
        <v>0</v>
      </c>
      <c r="BW498" s="244">
        <f t="shared" si="300"/>
        <v>0</v>
      </c>
      <c r="BX498" s="244">
        <f t="shared" si="301"/>
        <v>0</v>
      </c>
      <c r="BY498" s="244"/>
      <c r="BZ498" s="244">
        <f t="shared" si="302"/>
        <v>0.92770370622097809</v>
      </c>
      <c r="CA498" s="244">
        <f t="shared" si="303"/>
        <v>0</v>
      </c>
      <c r="CB498" s="244">
        <f t="shared" si="304"/>
        <v>0</v>
      </c>
      <c r="CC498" s="244">
        <f t="shared" si="305"/>
        <v>0</v>
      </c>
      <c r="CD498" s="244">
        <f t="shared" si="306"/>
        <v>0</v>
      </c>
      <c r="CE498" s="244">
        <f t="shared" si="307"/>
        <v>0</v>
      </c>
      <c r="CF498" s="244">
        <f t="shared" si="308"/>
        <v>0</v>
      </c>
      <c r="CG498" s="244">
        <f t="shared" si="309"/>
        <v>0</v>
      </c>
      <c r="CH498" s="244">
        <f t="shared" si="310"/>
        <v>0</v>
      </c>
      <c r="CI498" s="244">
        <f t="shared" si="311"/>
        <v>0</v>
      </c>
      <c r="CJ498" s="244">
        <f t="shared" si="312"/>
        <v>0</v>
      </c>
    </row>
    <row r="499" spans="1:88" ht="60">
      <c r="A499" s="222" t="s">
        <v>3643</v>
      </c>
      <c r="B499" s="232">
        <v>97454</v>
      </c>
      <c r="C499" s="232" t="s">
        <v>3063</v>
      </c>
      <c r="D499" s="232" t="s">
        <v>1007</v>
      </c>
      <c r="E499" s="232" t="s">
        <v>3064</v>
      </c>
      <c r="F499" s="232"/>
      <c r="G499" s="232">
        <v>8555</v>
      </c>
      <c r="H499" s="232" t="s">
        <v>3065</v>
      </c>
      <c r="I499" s="232" t="s">
        <v>126</v>
      </c>
      <c r="J499" s="232" t="s">
        <v>700</v>
      </c>
      <c r="K499" s="232" t="s">
        <v>3066</v>
      </c>
      <c r="L499" s="232" t="s">
        <v>3067</v>
      </c>
      <c r="M499" s="232">
        <v>2022</v>
      </c>
      <c r="N499" s="232">
        <v>11920985</v>
      </c>
      <c r="O499" s="239">
        <f t="shared" si="277"/>
        <v>7.2778380529763455E-3</v>
      </c>
      <c r="P499" s="232">
        <v>86.6</v>
      </c>
      <c r="Q499" s="232">
        <v>4.8</v>
      </c>
      <c r="R499" s="232">
        <v>0</v>
      </c>
      <c r="S499" s="232">
        <v>0</v>
      </c>
      <c r="T499" s="232">
        <v>0.6</v>
      </c>
      <c r="U499" s="232">
        <v>0</v>
      </c>
      <c r="V499" s="232">
        <v>6.1</v>
      </c>
      <c r="W499" s="232">
        <v>1.9</v>
      </c>
      <c r="X499" s="232">
        <v>0</v>
      </c>
      <c r="Y499" s="232">
        <v>0</v>
      </c>
      <c r="Z499" s="232">
        <v>0</v>
      </c>
      <c r="AA499" s="232">
        <v>0</v>
      </c>
      <c r="AB499" s="232"/>
      <c r="AC499" s="232">
        <v>0.8</v>
      </c>
      <c r="AD499" s="232">
        <v>4.8</v>
      </c>
      <c r="AE499" s="232">
        <v>0</v>
      </c>
      <c r="AF499" s="232">
        <v>0</v>
      </c>
      <c r="AG499" s="232">
        <v>0.6</v>
      </c>
      <c r="AH499" s="232">
        <v>0</v>
      </c>
      <c r="AI499" s="232">
        <v>1.9</v>
      </c>
      <c r="AJ499" s="232">
        <v>0</v>
      </c>
      <c r="AK499" s="232">
        <v>0</v>
      </c>
      <c r="AL499" s="232">
        <v>0</v>
      </c>
      <c r="AM499" s="232">
        <v>0</v>
      </c>
      <c r="AN499" s="233"/>
      <c r="AO499" s="223">
        <f t="shared" si="314"/>
        <v>85.8</v>
      </c>
      <c r="AP499" s="223">
        <f t="shared" si="314"/>
        <v>0</v>
      </c>
      <c r="AQ499" s="223">
        <f t="shared" si="314"/>
        <v>0</v>
      </c>
      <c r="AR499" s="223">
        <f t="shared" si="314"/>
        <v>0</v>
      </c>
      <c r="AS499" s="223">
        <f t="shared" si="314"/>
        <v>0</v>
      </c>
      <c r="AT499" s="223">
        <f t="shared" si="314"/>
        <v>0</v>
      </c>
      <c r="AU499" s="223">
        <f t="shared" si="313"/>
        <v>0</v>
      </c>
      <c r="AV499" s="223">
        <f t="shared" si="313"/>
        <v>0</v>
      </c>
      <c r="AW499" s="223">
        <f t="shared" si="313"/>
        <v>0</v>
      </c>
      <c r="AX499" s="223">
        <f t="shared" si="313"/>
        <v>0</v>
      </c>
      <c r="AY499" s="223">
        <f t="shared" si="313"/>
        <v>0</v>
      </c>
      <c r="AZ499" s="242"/>
      <c r="BA499" s="244">
        <f t="shared" si="278"/>
        <v>0.63026077538775149</v>
      </c>
      <c r="BB499" s="244">
        <f t="shared" si="279"/>
        <v>3.4933622654286456E-2</v>
      </c>
      <c r="BC499" s="244">
        <f t="shared" si="280"/>
        <v>0</v>
      </c>
      <c r="BD499" s="244">
        <f t="shared" si="281"/>
        <v>0</v>
      </c>
      <c r="BE499" s="244">
        <f t="shared" si="282"/>
        <v>4.366702831785807E-3</v>
      </c>
      <c r="BF499" s="244">
        <f t="shared" si="283"/>
        <v>0</v>
      </c>
      <c r="BG499" s="244">
        <f t="shared" si="284"/>
        <v>4.4394812123155707E-2</v>
      </c>
      <c r="BH499" s="244">
        <f t="shared" si="285"/>
        <v>1.3827892300655056E-2</v>
      </c>
      <c r="BI499" s="244">
        <f t="shared" si="286"/>
        <v>0</v>
      </c>
      <c r="BJ499" s="244">
        <f t="shared" si="287"/>
        <v>0</v>
      </c>
      <c r="BK499" s="244">
        <f t="shared" si="288"/>
        <v>0</v>
      </c>
      <c r="BL499" s="244">
        <f t="shared" si="289"/>
        <v>0</v>
      </c>
      <c r="BM499" s="244">
        <f t="shared" si="290"/>
        <v>0</v>
      </c>
      <c r="BN499" s="244">
        <f t="shared" si="291"/>
        <v>5.8222704423810771E-3</v>
      </c>
      <c r="BO499" s="244">
        <f t="shared" si="292"/>
        <v>3.4933622654286456E-2</v>
      </c>
      <c r="BP499" s="244">
        <f t="shared" si="293"/>
        <v>0</v>
      </c>
      <c r="BQ499" s="244">
        <f t="shared" si="294"/>
        <v>0</v>
      </c>
      <c r="BR499" s="244">
        <f t="shared" si="295"/>
        <v>4.366702831785807E-3</v>
      </c>
      <c r="BS499" s="244">
        <f t="shared" si="296"/>
        <v>0</v>
      </c>
      <c r="BT499" s="244">
        <f t="shared" si="297"/>
        <v>1.3827892300655056E-2</v>
      </c>
      <c r="BU499" s="244">
        <f t="shared" si="298"/>
        <v>0</v>
      </c>
      <c r="BV499" s="244">
        <f t="shared" si="299"/>
        <v>0</v>
      </c>
      <c r="BW499" s="244">
        <f t="shared" si="300"/>
        <v>0</v>
      </c>
      <c r="BX499" s="244">
        <f t="shared" si="301"/>
        <v>0</v>
      </c>
      <c r="BY499" s="244"/>
      <c r="BZ499" s="244">
        <f t="shared" si="302"/>
        <v>0.62443850494537045</v>
      </c>
      <c r="CA499" s="244">
        <f t="shared" si="303"/>
        <v>0</v>
      </c>
      <c r="CB499" s="244">
        <f t="shared" si="304"/>
        <v>0</v>
      </c>
      <c r="CC499" s="244">
        <f t="shared" si="305"/>
        <v>0</v>
      </c>
      <c r="CD499" s="244">
        <f t="shared" si="306"/>
        <v>0</v>
      </c>
      <c r="CE499" s="244">
        <f t="shared" si="307"/>
        <v>0</v>
      </c>
      <c r="CF499" s="244">
        <f t="shared" si="308"/>
        <v>0</v>
      </c>
      <c r="CG499" s="244">
        <f t="shared" si="309"/>
        <v>0</v>
      </c>
      <c r="CH499" s="244">
        <f t="shared" si="310"/>
        <v>0</v>
      </c>
      <c r="CI499" s="244">
        <f t="shared" si="311"/>
        <v>0</v>
      </c>
      <c r="CJ499" s="244">
        <f t="shared" si="312"/>
        <v>0</v>
      </c>
    </row>
    <row r="500" spans="1:88" ht="60">
      <c r="A500" s="222" t="s">
        <v>3643</v>
      </c>
      <c r="B500" s="232">
        <v>85927</v>
      </c>
      <c r="C500" s="232" t="s">
        <v>3068</v>
      </c>
      <c r="D500" s="232" t="s">
        <v>1007</v>
      </c>
      <c r="E500" s="232" t="s">
        <v>3069</v>
      </c>
      <c r="F500" s="232"/>
      <c r="G500" s="232">
        <v>8596</v>
      </c>
      <c r="H500" s="232" t="s">
        <v>3070</v>
      </c>
      <c r="I500" s="232" t="s">
        <v>126</v>
      </c>
      <c r="J500" s="232" t="s">
        <v>700</v>
      </c>
      <c r="K500" s="232" t="s">
        <v>3071</v>
      </c>
      <c r="L500" s="232" t="s">
        <v>3072</v>
      </c>
      <c r="M500" s="232">
        <v>2022</v>
      </c>
      <c r="N500" s="232">
        <v>22180787</v>
      </c>
      <c r="O500" s="239">
        <f t="shared" si="277"/>
        <v>1.3541513194888093E-2</v>
      </c>
      <c r="P500" s="232">
        <v>39.799999999999997</v>
      </c>
      <c r="Q500" s="232">
        <v>2.7</v>
      </c>
      <c r="R500" s="232">
        <v>0</v>
      </c>
      <c r="S500" s="232">
        <v>0</v>
      </c>
      <c r="T500" s="232">
        <v>0.1</v>
      </c>
      <c r="U500" s="232">
        <v>0</v>
      </c>
      <c r="V500" s="232">
        <v>6.1</v>
      </c>
      <c r="W500" s="232">
        <v>51.3</v>
      </c>
      <c r="X500" s="232">
        <v>0</v>
      </c>
      <c r="Y500" s="232">
        <v>0</v>
      </c>
      <c r="Z500" s="232">
        <v>0</v>
      </c>
      <c r="AA500" s="232">
        <v>0</v>
      </c>
      <c r="AB500" s="232"/>
      <c r="AC500" s="232">
        <v>0.1</v>
      </c>
      <c r="AD500" s="232">
        <v>2.7</v>
      </c>
      <c r="AE500" s="232">
        <v>0</v>
      </c>
      <c r="AF500" s="232">
        <v>0</v>
      </c>
      <c r="AG500" s="232">
        <v>0.1</v>
      </c>
      <c r="AH500" s="232">
        <v>0</v>
      </c>
      <c r="AI500" s="232">
        <v>51.3</v>
      </c>
      <c r="AJ500" s="232">
        <v>0</v>
      </c>
      <c r="AK500" s="232">
        <v>0</v>
      </c>
      <c r="AL500" s="232">
        <v>0</v>
      </c>
      <c r="AM500" s="232">
        <v>0</v>
      </c>
      <c r="AN500" s="233"/>
      <c r="AO500" s="223">
        <f t="shared" si="314"/>
        <v>39.699999999999996</v>
      </c>
      <c r="AP500" s="223">
        <f t="shared" si="314"/>
        <v>0</v>
      </c>
      <c r="AQ500" s="223">
        <f t="shared" si="314"/>
        <v>0</v>
      </c>
      <c r="AR500" s="223">
        <f t="shared" si="314"/>
        <v>0</v>
      </c>
      <c r="AS500" s="223">
        <f t="shared" si="314"/>
        <v>0</v>
      </c>
      <c r="AT500" s="223">
        <f t="shared" si="314"/>
        <v>0</v>
      </c>
      <c r="AU500" s="223">
        <f t="shared" si="313"/>
        <v>0</v>
      </c>
      <c r="AV500" s="223">
        <f t="shared" si="313"/>
        <v>0</v>
      </c>
      <c r="AW500" s="223">
        <f t="shared" si="313"/>
        <v>0</v>
      </c>
      <c r="AX500" s="223">
        <f t="shared" si="313"/>
        <v>0</v>
      </c>
      <c r="AY500" s="223">
        <f t="shared" si="313"/>
        <v>0</v>
      </c>
      <c r="AZ500" s="242"/>
      <c r="BA500" s="244">
        <f t="shared" si="278"/>
        <v>0.53895222515654606</v>
      </c>
      <c r="BB500" s="244">
        <f t="shared" si="279"/>
        <v>3.6562085626197852E-2</v>
      </c>
      <c r="BC500" s="244">
        <f t="shared" si="280"/>
        <v>0</v>
      </c>
      <c r="BD500" s="244">
        <f t="shared" si="281"/>
        <v>0</v>
      </c>
      <c r="BE500" s="244">
        <f t="shared" si="282"/>
        <v>1.3541513194888094E-3</v>
      </c>
      <c r="BF500" s="244">
        <f t="shared" si="283"/>
        <v>0</v>
      </c>
      <c r="BG500" s="244">
        <f t="shared" si="284"/>
        <v>8.2603230488817361E-2</v>
      </c>
      <c r="BH500" s="244">
        <f t="shared" si="285"/>
        <v>0.69467962689775919</v>
      </c>
      <c r="BI500" s="244">
        <f t="shared" si="286"/>
        <v>0</v>
      </c>
      <c r="BJ500" s="244">
        <f t="shared" si="287"/>
        <v>0</v>
      </c>
      <c r="BK500" s="244">
        <f t="shared" si="288"/>
        <v>0</v>
      </c>
      <c r="BL500" s="244">
        <f t="shared" si="289"/>
        <v>0</v>
      </c>
      <c r="BM500" s="244">
        <f t="shared" si="290"/>
        <v>0</v>
      </c>
      <c r="BN500" s="244">
        <f t="shared" si="291"/>
        <v>1.3541513194888094E-3</v>
      </c>
      <c r="BO500" s="244">
        <f t="shared" si="292"/>
        <v>3.6562085626197852E-2</v>
      </c>
      <c r="BP500" s="244">
        <f t="shared" si="293"/>
        <v>0</v>
      </c>
      <c r="BQ500" s="244">
        <f t="shared" si="294"/>
        <v>0</v>
      </c>
      <c r="BR500" s="244">
        <f t="shared" si="295"/>
        <v>1.3541513194888094E-3</v>
      </c>
      <c r="BS500" s="244">
        <f t="shared" si="296"/>
        <v>0</v>
      </c>
      <c r="BT500" s="244">
        <f t="shared" si="297"/>
        <v>0.69467962689775919</v>
      </c>
      <c r="BU500" s="244">
        <f t="shared" si="298"/>
        <v>0</v>
      </c>
      <c r="BV500" s="244">
        <f t="shared" si="299"/>
        <v>0</v>
      </c>
      <c r="BW500" s="244">
        <f t="shared" si="300"/>
        <v>0</v>
      </c>
      <c r="BX500" s="244">
        <f t="shared" si="301"/>
        <v>0</v>
      </c>
      <c r="BY500" s="244"/>
      <c r="BZ500" s="244">
        <f t="shared" si="302"/>
        <v>0.53759807383705727</v>
      </c>
      <c r="CA500" s="244">
        <f t="shared" si="303"/>
        <v>0</v>
      </c>
      <c r="CB500" s="244">
        <f t="shared" si="304"/>
        <v>0</v>
      </c>
      <c r="CC500" s="244">
        <f t="shared" si="305"/>
        <v>0</v>
      </c>
      <c r="CD500" s="244">
        <f t="shared" si="306"/>
        <v>0</v>
      </c>
      <c r="CE500" s="244">
        <f t="shared" si="307"/>
        <v>0</v>
      </c>
      <c r="CF500" s="244">
        <f t="shared" si="308"/>
        <v>0</v>
      </c>
      <c r="CG500" s="244">
        <f t="shared" si="309"/>
        <v>0</v>
      </c>
      <c r="CH500" s="244">
        <f t="shared" si="310"/>
        <v>0</v>
      </c>
      <c r="CI500" s="244">
        <f t="shared" si="311"/>
        <v>0</v>
      </c>
      <c r="CJ500" s="244">
        <f t="shared" si="312"/>
        <v>0</v>
      </c>
    </row>
    <row r="501" spans="1:88" ht="75">
      <c r="A501" s="222" t="s">
        <v>3643</v>
      </c>
      <c r="B501" s="232">
        <v>114150</v>
      </c>
      <c r="C501" s="232" t="s">
        <v>3073</v>
      </c>
      <c r="D501" s="232"/>
      <c r="E501" s="232" t="s">
        <v>3074</v>
      </c>
      <c r="F501" s="232"/>
      <c r="G501" s="232">
        <v>8526</v>
      </c>
      <c r="H501" s="232" t="s">
        <v>3075</v>
      </c>
      <c r="I501" s="232" t="s">
        <v>126</v>
      </c>
      <c r="J501" s="232" t="s">
        <v>700</v>
      </c>
      <c r="K501" s="232" t="s">
        <v>3076</v>
      </c>
      <c r="L501" s="232" t="s">
        <v>3077</v>
      </c>
      <c r="M501" s="232">
        <v>2022</v>
      </c>
      <c r="N501" s="232">
        <v>4748748</v>
      </c>
      <c r="O501" s="239">
        <f t="shared" si="277"/>
        <v>2.8991412117702784E-3</v>
      </c>
      <c r="P501" s="232">
        <v>93.9</v>
      </c>
      <c r="Q501" s="232">
        <v>0</v>
      </c>
      <c r="R501" s="232">
        <v>0</v>
      </c>
      <c r="S501" s="232">
        <v>0</v>
      </c>
      <c r="T501" s="232">
        <v>0</v>
      </c>
      <c r="U501" s="232">
        <v>0</v>
      </c>
      <c r="V501" s="232">
        <v>6.1</v>
      </c>
      <c r="W501" s="232">
        <v>0</v>
      </c>
      <c r="X501" s="232">
        <v>0</v>
      </c>
      <c r="Y501" s="232">
        <v>0</v>
      </c>
      <c r="Z501" s="232">
        <v>0</v>
      </c>
      <c r="AA501" s="232">
        <v>0</v>
      </c>
      <c r="AB501" s="232"/>
      <c r="AC501" s="232">
        <v>93.9</v>
      </c>
      <c r="AD501" s="232">
        <v>0</v>
      </c>
      <c r="AE501" s="232">
        <v>0</v>
      </c>
      <c r="AF501" s="232">
        <v>0</v>
      </c>
      <c r="AG501" s="232">
        <v>0</v>
      </c>
      <c r="AH501" s="232">
        <v>0</v>
      </c>
      <c r="AI501" s="232">
        <v>0</v>
      </c>
      <c r="AJ501" s="232">
        <v>0</v>
      </c>
      <c r="AK501" s="232">
        <v>0</v>
      </c>
      <c r="AL501" s="232">
        <v>0</v>
      </c>
      <c r="AM501" s="232">
        <v>0</v>
      </c>
      <c r="AN501" s="233"/>
      <c r="AO501" s="223">
        <f t="shared" si="314"/>
        <v>0</v>
      </c>
      <c r="AP501" s="223">
        <f t="shared" si="314"/>
        <v>0</v>
      </c>
      <c r="AQ501" s="223">
        <f t="shared" si="314"/>
        <v>0</v>
      </c>
      <c r="AR501" s="223">
        <f t="shared" si="314"/>
        <v>0</v>
      </c>
      <c r="AS501" s="223">
        <f t="shared" si="314"/>
        <v>0</v>
      </c>
      <c r="AT501" s="223">
        <f t="shared" si="314"/>
        <v>0</v>
      </c>
      <c r="AU501" s="223">
        <f t="shared" si="313"/>
        <v>0</v>
      </c>
      <c r="AV501" s="223">
        <f t="shared" si="313"/>
        <v>0</v>
      </c>
      <c r="AW501" s="223">
        <f t="shared" si="313"/>
        <v>0</v>
      </c>
      <c r="AX501" s="223">
        <f t="shared" si="313"/>
        <v>0</v>
      </c>
      <c r="AY501" s="223">
        <f t="shared" si="313"/>
        <v>0</v>
      </c>
      <c r="AZ501" s="242"/>
      <c r="BA501" s="244">
        <f t="shared" si="278"/>
        <v>0.27222935978522916</v>
      </c>
      <c r="BB501" s="244">
        <f t="shared" si="279"/>
        <v>0</v>
      </c>
      <c r="BC501" s="244">
        <f t="shared" si="280"/>
        <v>0</v>
      </c>
      <c r="BD501" s="244">
        <f t="shared" si="281"/>
        <v>0</v>
      </c>
      <c r="BE501" s="244">
        <f t="shared" si="282"/>
        <v>0</v>
      </c>
      <c r="BF501" s="244">
        <f t="shared" si="283"/>
        <v>0</v>
      </c>
      <c r="BG501" s="244">
        <f t="shared" si="284"/>
        <v>1.7684761391798698E-2</v>
      </c>
      <c r="BH501" s="244">
        <f t="shared" si="285"/>
        <v>0</v>
      </c>
      <c r="BI501" s="244">
        <f t="shared" si="286"/>
        <v>0</v>
      </c>
      <c r="BJ501" s="244">
        <f t="shared" si="287"/>
        <v>0</v>
      </c>
      <c r="BK501" s="244">
        <f t="shared" si="288"/>
        <v>0</v>
      </c>
      <c r="BL501" s="244">
        <f t="shared" si="289"/>
        <v>0</v>
      </c>
      <c r="BM501" s="244">
        <f t="shared" si="290"/>
        <v>0</v>
      </c>
      <c r="BN501" s="244">
        <f t="shared" si="291"/>
        <v>0.27222935978522916</v>
      </c>
      <c r="BO501" s="244">
        <f t="shared" si="292"/>
        <v>0</v>
      </c>
      <c r="BP501" s="244">
        <f t="shared" si="293"/>
        <v>0</v>
      </c>
      <c r="BQ501" s="244">
        <f t="shared" si="294"/>
        <v>0</v>
      </c>
      <c r="BR501" s="244">
        <f t="shared" si="295"/>
        <v>0</v>
      </c>
      <c r="BS501" s="244">
        <f t="shared" si="296"/>
        <v>0</v>
      </c>
      <c r="BT501" s="244">
        <f t="shared" si="297"/>
        <v>0</v>
      </c>
      <c r="BU501" s="244">
        <f t="shared" si="298"/>
        <v>0</v>
      </c>
      <c r="BV501" s="244">
        <f t="shared" si="299"/>
        <v>0</v>
      </c>
      <c r="BW501" s="244">
        <f t="shared" si="300"/>
        <v>0</v>
      </c>
      <c r="BX501" s="244">
        <f t="shared" si="301"/>
        <v>0</v>
      </c>
      <c r="BY501" s="244"/>
      <c r="BZ501" s="244">
        <f t="shared" si="302"/>
        <v>0</v>
      </c>
      <c r="CA501" s="244">
        <f t="shared" si="303"/>
        <v>0</v>
      </c>
      <c r="CB501" s="244">
        <f t="shared" si="304"/>
        <v>0</v>
      </c>
      <c r="CC501" s="244">
        <f t="shared" si="305"/>
        <v>0</v>
      </c>
      <c r="CD501" s="244">
        <f t="shared" si="306"/>
        <v>0</v>
      </c>
      <c r="CE501" s="244">
        <f t="shared" si="307"/>
        <v>0</v>
      </c>
      <c r="CF501" s="244">
        <f t="shared" si="308"/>
        <v>0</v>
      </c>
      <c r="CG501" s="244">
        <f t="shared" si="309"/>
        <v>0</v>
      </c>
      <c r="CH501" s="244">
        <f t="shared" si="310"/>
        <v>0</v>
      </c>
      <c r="CI501" s="244">
        <f t="shared" si="311"/>
        <v>0</v>
      </c>
      <c r="CJ501" s="244">
        <f t="shared" si="312"/>
        <v>0</v>
      </c>
    </row>
    <row r="502" spans="1:88" ht="75">
      <c r="A502" s="222" t="s">
        <v>3643</v>
      </c>
      <c r="B502" s="232">
        <v>94747</v>
      </c>
      <c r="C502" s="232" t="s">
        <v>3078</v>
      </c>
      <c r="D502" s="232"/>
      <c r="E502" s="232" t="s">
        <v>3079</v>
      </c>
      <c r="F502" s="232"/>
      <c r="G502" s="232">
        <v>8154</v>
      </c>
      <c r="H502" s="232" t="s">
        <v>3080</v>
      </c>
      <c r="I502" s="232" t="s">
        <v>129</v>
      </c>
      <c r="J502" s="232" t="s">
        <v>700</v>
      </c>
      <c r="K502" s="232" t="s">
        <v>3081</v>
      </c>
      <c r="L502" s="232" t="s">
        <v>3082</v>
      </c>
      <c r="M502" s="232">
        <v>2022</v>
      </c>
      <c r="N502" s="232">
        <v>16582671</v>
      </c>
      <c r="O502" s="239">
        <f t="shared" si="277"/>
        <v>1.9360253624779258E-3</v>
      </c>
      <c r="P502" s="232">
        <v>93.3</v>
      </c>
      <c r="Q502" s="232">
        <v>0.5</v>
      </c>
      <c r="R502" s="232">
        <v>0.1</v>
      </c>
      <c r="S502" s="232">
        <v>0</v>
      </c>
      <c r="T502" s="232">
        <v>0</v>
      </c>
      <c r="U502" s="232">
        <v>0</v>
      </c>
      <c r="V502" s="232">
        <v>6.1</v>
      </c>
      <c r="W502" s="232">
        <v>0</v>
      </c>
      <c r="X502" s="232">
        <v>0</v>
      </c>
      <c r="Y502" s="232">
        <v>0</v>
      </c>
      <c r="Z502" s="232">
        <v>0</v>
      </c>
      <c r="AA502" s="232">
        <v>0</v>
      </c>
      <c r="AB502" s="232"/>
      <c r="AC502" s="232">
        <v>41.5</v>
      </c>
      <c r="AD502" s="232">
        <v>0.5</v>
      </c>
      <c r="AE502" s="232">
        <v>0</v>
      </c>
      <c r="AF502" s="232">
        <v>0</v>
      </c>
      <c r="AG502" s="232">
        <v>0</v>
      </c>
      <c r="AH502" s="232">
        <v>0</v>
      </c>
      <c r="AI502" s="232">
        <v>0</v>
      </c>
      <c r="AJ502" s="232">
        <v>0</v>
      </c>
      <c r="AK502" s="232">
        <v>0</v>
      </c>
      <c r="AL502" s="232">
        <v>0</v>
      </c>
      <c r="AM502" s="232">
        <v>0</v>
      </c>
      <c r="AN502" s="233" t="s">
        <v>2010</v>
      </c>
      <c r="AO502" s="223">
        <f t="shared" si="314"/>
        <v>51.8</v>
      </c>
      <c r="AP502" s="223">
        <f t="shared" si="314"/>
        <v>0</v>
      </c>
      <c r="AQ502" s="223">
        <f t="shared" si="314"/>
        <v>0.1</v>
      </c>
      <c r="AR502" s="223">
        <f t="shared" si="314"/>
        <v>0</v>
      </c>
      <c r="AS502" s="223">
        <f t="shared" si="314"/>
        <v>0</v>
      </c>
      <c r="AT502" s="223">
        <f t="shared" si="314"/>
        <v>0</v>
      </c>
      <c r="AU502" s="223">
        <f t="shared" si="313"/>
        <v>0</v>
      </c>
      <c r="AV502" s="223">
        <f t="shared" si="313"/>
        <v>0</v>
      </c>
      <c r="AW502" s="223">
        <f t="shared" si="313"/>
        <v>0</v>
      </c>
      <c r="AX502" s="223">
        <f t="shared" si="313"/>
        <v>0</v>
      </c>
      <c r="AY502" s="223">
        <f t="shared" si="313"/>
        <v>0</v>
      </c>
      <c r="AZ502" s="242"/>
      <c r="BA502" s="244">
        <f t="shared" si="278"/>
        <v>0.18063116631919046</v>
      </c>
      <c r="BB502" s="244">
        <f t="shared" si="279"/>
        <v>9.6801268123896289E-4</v>
      </c>
      <c r="BC502" s="244">
        <f t="shared" si="280"/>
        <v>1.9360253624779258E-4</v>
      </c>
      <c r="BD502" s="244">
        <f t="shared" si="281"/>
        <v>0</v>
      </c>
      <c r="BE502" s="244">
        <f t="shared" si="282"/>
        <v>0</v>
      </c>
      <c r="BF502" s="244">
        <f t="shared" si="283"/>
        <v>0</v>
      </c>
      <c r="BG502" s="244">
        <f t="shared" si="284"/>
        <v>1.1809754711115346E-2</v>
      </c>
      <c r="BH502" s="244">
        <f t="shared" si="285"/>
        <v>0</v>
      </c>
      <c r="BI502" s="244">
        <f t="shared" si="286"/>
        <v>0</v>
      </c>
      <c r="BJ502" s="244">
        <f t="shared" si="287"/>
        <v>0</v>
      </c>
      <c r="BK502" s="244">
        <f t="shared" si="288"/>
        <v>0</v>
      </c>
      <c r="BL502" s="244">
        <f t="shared" si="289"/>
        <v>0</v>
      </c>
      <c r="BM502" s="244">
        <f t="shared" si="290"/>
        <v>0</v>
      </c>
      <c r="BN502" s="244">
        <f t="shared" si="291"/>
        <v>8.0345052542833917E-2</v>
      </c>
      <c r="BO502" s="244">
        <f t="shared" si="292"/>
        <v>9.6801268123896289E-4</v>
      </c>
      <c r="BP502" s="244">
        <f t="shared" si="293"/>
        <v>0</v>
      </c>
      <c r="BQ502" s="244">
        <f t="shared" si="294"/>
        <v>0</v>
      </c>
      <c r="BR502" s="244">
        <f t="shared" si="295"/>
        <v>0</v>
      </c>
      <c r="BS502" s="244">
        <f t="shared" si="296"/>
        <v>0</v>
      </c>
      <c r="BT502" s="244">
        <f t="shared" si="297"/>
        <v>0</v>
      </c>
      <c r="BU502" s="244">
        <f t="shared" si="298"/>
        <v>0</v>
      </c>
      <c r="BV502" s="244">
        <f t="shared" si="299"/>
        <v>0</v>
      </c>
      <c r="BW502" s="244">
        <f t="shared" si="300"/>
        <v>0</v>
      </c>
      <c r="BX502" s="244">
        <f t="shared" si="301"/>
        <v>0</v>
      </c>
      <c r="BY502" s="244"/>
      <c r="BZ502" s="244">
        <f t="shared" si="302"/>
        <v>0.10028611377635654</v>
      </c>
      <c r="CA502" s="244">
        <f t="shared" si="303"/>
        <v>0</v>
      </c>
      <c r="CB502" s="244">
        <f t="shared" si="304"/>
        <v>1.9360253624779258E-4</v>
      </c>
      <c r="CC502" s="244">
        <f t="shared" si="305"/>
        <v>0</v>
      </c>
      <c r="CD502" s="244">
        <f t="shared" si="306"/>
        <v>0</v>
      </c>
      <c r="CE502" s="244">
        <f t="shared" si="307"/>
        <v>0</v>
      </c>
      <c r="CF502" s="244">
        <f t="shared" si="308"/>
        <v>0</v>
      </c>
      <c r="CG502" s="244">
        <f t="shared" si="309"/>
        <v>0</v>
      </c>
      <c r="CH502" s="244">
        <f t="shared" si="310"/>
        <v>0</v>
      </c>
      <c r="CI502" s="244">
        <f t="shared" si="311"/>
        <v>0</v>
      </c>
      <c r="CJ502" s="244">
        <f t="shared" si="312"/>
        <v>0</v>
      </c>
    </row>
    <row r="503" spans="1:88" ht="75">
      <c r="A503" s="222" t="s">
        <v>3643</v>
      </c>
      <c r="B503" s="232">
        <v>102319</v>
      </c>
      <c r="C503" s="232" t="s">
        <v>3083</v>
      </c>
      <c r="D503" s="232"/>
      <c r="E503" s="232" t="s">
        <v>3084</v>
      </c>
      <c r="F503" s="232"/>
      <c r="G503" s="232">
        <v>9532</v>
      </c>
      <c r="H503" s="232" t="s">
        <v>3085</v>
      </c>
      <c r="I503" s="232" t="s">
        <v>126</v>
      </c>
      <c r="J503" s="232" t="s">
        <v>700</v>
      </c>
      <c r="K503" s="232" t="s">
        <v>3086</v>
      </c>
      <c r="L503" s="232" t="s">
        <v>3087</v>
      </c>
      <c r="M503" s="232">
        <v>2022</v>
      </c>
      <c r="N503" s="232">
        <v>7675446</v>
      </c>
      <c r="O503" s="239">
        <f t="shared" si="277"/>
        <v>4.6859091738111472E-3</v>
      </c>
      <c r="P503" s="232">
        <v>93.9</v>
      </c>
      <c r="Q503" s="232">
        <v>0</v>
      </c>
      <c r="R503" s="232">
        <v>0</v>
      </c>
      <c r="S503" s="232">
        <v>0</v>
      </c>
      <c r="T503" s="232">
        <v>0</v>
      </c>
      <c r="U503" s="232">
        <v>0</v>
      </c>
      <c r="V503" s="232">
        <v>6.1</v>
      </c>
      <c r="W503" s="232">
        <v>0</v>
      </c>
      <c r="X503" s="232">
        <v>0</v>
      </c>
      <c r="Y503" s="232">
        <v>0</v>
      </c>
      <c r="Z503" s="232">
        <v>0</v>
      </c>
      <c r="AA503" s="232">
        <v>0</v>
      </c>
      <c r="AB503" s="232"/>
      <c r="AC503" s="232">
        <v>0</v>
      </c>
      <c r="AD503" s="232">
        <v>0</v>
      </c>
      <c r="AE503" s="232">
        <v>0</v>
      </c>
      <c r="AF503" s="232">
        <v>0</v>
      </c>
      <c r="AG503" s="232">
        <v>0</v>
      </c>
      <c r="AH503" s="232">
        <v>0</v>
      </c>
      <c r="AI503" s="232">
        <v>0</v>
      </c>
      <c r="AJ503" s="232">
        <v>0</v>
      </c>
      <c r="AK503" s="232">
        <v>0</v>
      </c>
      <c r="AL503" s="232">
        <v>0</v>
      </c>
      <c r="AM503" s="232">
        <v>0</v>
      </c>
      <c r="AN503" s="233"/>
      <c r="AO503" s="223">
        <f t="shared" si="314"/>
        <v>93.9</v>
      </c>
      <c r="AP503" s="223">
        <f t="shared" si="314"/>
        <v>0</v>
      </c>
      <c r="AQ503" s="223">
        <f t="shared" si="314"/>
        <v>0</v>
      </c>
      <c r="AR503" s="223">
        <f t="shared" si="314"/>
        <v>0</v>
      </c>
      <c r="AS503" s="223">
        <f t="shared" si="314"/>
        <v>0</v>
      </c>
      <c r="AT503" s="223">
        <f t="shared" si="314"/>
        <v>0</v>
      </c>
      <c r="AU503" s="223">
        <f t="shared" si="313"/>
        <v>0</v>
      </c>
      <c r="AV503" s="223">
        <f t="shared" si="313"/>
        <v>0</v>
      </c>
      <c r="AW503" s="223">
        <f t="shared" si="313"/>
        <v>0</v>
      </c>
      <c r="AX503" s="223">
        <f t="shared" si="313"/>
        <v>0</v>
      </c>
      <c r="AY503" s="223">
        <f t="shared" si="313"/>
        <v>0</v>
      </c>
      <c r="AZ503" s="242"/>
      <c r="BA503" s="244">
        <f t="shared" si="278"/>
        <v>0.44000687142086675</v>
      </c>
      <c r="BB503" s="244">
        <f t="shared" si="279"/>
        <v>0</v>
      </c>
      <c r="BC503" s="244">
        <f t="shared" si="280"/>
        <v>0</v>
      </c>
      <c r="BD503" s="244">
        <f t="shared" si="281"/>
        <v>0</v>
      </c>
      <c r="BE503" s="244">
        <f t="shared" si="282"/>
        <v>0</v>
      </c>
      <c r="BF503" s="244">
        <f t="shared" si="283"/>
        <v>0</v>
      </c>
      <c r="BG503" s="244">
        <f t="shared" si="284"/>
        <v>2.8584045960247995E-2</v>
      </c>
      <c r="BH503" s="244">
        <f t="shared" si="285"/>
        <v>0</v>
      </c>
      <c r="BI503" s="244">
        <f t="shared" si="286"/>
        <v>0</v>
      </c>
      <c r="BJ503" s="244">
        <f t="shared" si="287"/>
        <v>0</v>
      </c>
      <c r="BK503" s="244">
        <f t="shared" si="288"/>
        <v>0</v>
      </c>
      <c r="BL503" s="244">
        <f t="shared" si="289"/>
        <v>0</v>
      </c>
      <c r="BM503" s="244">
        <f t="shared" si="290"/>
        <v>0</v>
      </c>
      <c r="BN503" s="244">
        <f t="shared" si="291"/>
        <v>0</v>
      </c>
      <c r="BO503" s="244">
        <f t="shared" si="292"/>
        <v>0</v>
      </c>
      <c r="BP503" s="244">
        <f t="shared" si="293"/>
        <v>0</v>
      </c>
      <c r="BQ503" s="244">
        <f t="shared" si="294"/>
        <v>0</v>
      </c>
      <c r="BR503" s="244">
        <f t="shared" si="295"/>
        <v>0</v>
      </c>
      <c r="BS503" s="244">
        <f t="shared" si="296"/>
        <v>0</v>
      </c>
      <c r="BT503" s="244">
        <f t="shared" si="297"/>
        <v>0</v>
      </c>
      <c r="BU503" s="244">
        <f t="shared" si="298"/>
        <v>0</v>
      </c>
      <c r="BV503" s="244">
        <f t="shared" si="299"/>
        <v>0</v>
      </c>
      <c r="BW503" s="244">
        <f t="shared" si="300"/>
        <v>0</v>
      </c>
      <c r="BX503" s="244">
        <f t="shared" si="301"/>
        <v>0</v>
      </c>
      <c r="BY503" s="244"/>
      <c r="BZ503" s="244">
        <f t="shared" si="302"/>
        <v>0.44000687142086675</v>
      </c>
      <c r="CA503" s="244">
        <f t="shared" si="303"/>
        <v>0</v>
      </c>
      <c r="CB503" s="244">
        <f t="shared" si="304"/>
        <v>0</v>
      </c>
      <c r="CC503" s="244">
        <f t="shared" si="305"/>
        <v>0</v>
      </c>
      <c r="CD503" s="244">
        <f t="shared" si="306"/>
        <v>0</v>
      </c>
      <c r="CE503" s="244">
        <f t="shared" si="307"/>
        <v>0</v>
      </c>
      <c r="CF503" s="244">
        <f t="shared" si="308"/>
        <v>0</v>
      </c>
      <c r="CG503" s="244">
        <f t="shared" si="309"/>
        <v>0</v>
      </c>
      <c r="CH503" s="244">
        <f t="shared" si="310"/>
        <v>0</v>
      </c>
      <c r="CI503" s="244">
        <f t="shared" si="311"/>
        <v>0</v>
      </c>
      <c r="CJ503" s="244">
        <f t="shared" si="312"/>
        <v>0</v>
      </c>
    </row>
    <row r="504" spans="1:88" ht="60">
      <c r="A504" s="222" t="s">
        <v>3643</v>
      </c>
      <c r="B504" s="232">
        <v>93426</v>
      </c>
      <c r="C504" s="232" t="s">
        <v>3088</v>
      </c>
      <c r="D504" s="232"/>
      <c r="E504" s="232" t="s">
        <v>3089</v>
      </c>
      <c r="F504" s="232" t="s">
        <v>3090</v>
      </c>
      <c r="G504" s="232">
        <v>8274</v>
      </c>
      <c r="H504" s="232" t="s">
        <v>3091</v>
      </c>
      <c r="I504" s="232" t="s">
        <v>126</v>
      </c>
      <c r="J504" s="232" t="s">
        <v>700</v>
      </c>
      <c r="K504" s="232" t="s">
        <v>3092</v>
      </c>
      <c r="L504" s="232" t="s">
        <v>3093</v>
      </c>
      <c r="M504" s="232">
        <v>2022</v>
      </c>
      <c r="N504" s="232">
        <v>19208153</v>
      </c>
      <c r="O504" s="239">
        <f t="shared" si="277"/>
        <v>1.1726701009253158E-2</v>
      </c>
      <c r="P504" s="232">
        <v>85.1</v>
      </c>
      <c r="Q504" s="232">
        <v>8.3000000000000007</v>
      </c>
      <c r="R504" s="232">
        <v>0</v>
      </c>
      <c r="S504" s="232">
        <v>0</v>
      </c>
      <c r="T504" s="232">
        <v>0.5</v>
      </c>
      <c r="U504" s="232">
        <v>0</v>
      </c>
      <c r="V504" s="232">
        <v>6.1</v>
      </c>
      <c r="W504" s="232">
        <v>0</v>
      </c>
      <c r="X504" s="232">
        <v>0</v>
      </c>
      <c r="Y504" s="232">
        <v>0</v>
      </c>
      <c r="Z504" s="232">
        <v>0</v>
      </c>
      <c r="AA504" s="232">
        <v>0</v>
      </c>
      <c r="AB504" s="232"/>
      <c r="AC504" s="232">
        <v>31.5</v>
      </c>
      <c r="AD504" s="232">
        <v>8.3000000000000007</v>
      </c>
      <c r="AE504" s="232">
        <v>0</v>
      </c>
      <c r="AF504" s="232">
        <v>0</v>
      </c>
      <c r="AG504" s="232">
        <v>0.5</v>
      </c>
      <c r="AH504" s="232">
        <v>0</v>
      </c>
      <c r="AI504" s="232">
        <v>0</v>
      </c>
      <c r="AJ504" s="232">
        <v>0</v>
      </c>
      <c r="AK504" s="232">
        <v>0</v>
      </c>
      <c r="AL504" s="232">
        <v>0</v>
      </c>
      <c r="AM504" s="232">
        <v>0</v>
      </c>
      <c r="AN504" s="233"/>
      <c r="AO504" s="223">
        <f t="shared" si="314"/>
        <v>53.599999999999994</v>
      </c>
      <c r="AP504" s="223">
        <f t="shared" si="314"/>
        <v>0</v>
      </c>
      <c r="AQ504" s="223">
        <f t="shared" si="314"/>
        <v>0</v>
      </c>
      <c r="AR504" s="223">
        <f t="shared" si="314"/>
        <v>0</v>
      </c>
      <c r="AS504" s="223">
        <f t="shared" si="314"/>
        <v>0</v>
      </c>
      <c r="AT504" s="223">
        <f t="shared" si="314"/>
        <v>0</v>
      </c>
      <c r="AU504" s="223">
        <f t="shared" si="313"/>
        <v>0</v>
      </c>
      <c r="AV504" s="223">
        <f t="shared" si="313"/>
        <v>0</v>
      </c>
      <c r="AW504" s="223">
        <f t="shared" si="313"/>
        <v>0</v>
      </c>
      <c r="AX504" s="223">
        <f t="shared" si="313"/>
        <v>0</v>
      </c>
      <c r="AY504" s="223">
        <f t="shared" si="313"/>
        <v>0</v>
      </c>
      <c r="AZ504" s="242"/>
      <c r="BA504" s="244">
        <f t="shared" si="278"/>
        <v>0.99794225588744367</v>
      </c>
      <c r="BB504" s="244">
        <f t="shared" si="279"/>
        <v>9.7331618376801224E-2</v>
      </c>
      <c r="BC504" s="244">
        <f t="shared" si="280"/>
        <v>0</v>
      </c>
      <c r="BD504" s="244">
        <f t="shared" si="281"/>
        <v>0</v>
      </c>
      <c r="BE504" s="244">
        <f t="shared" si="282"/>
        <v>5.8633505046265791E-3</v>
      </c>
      <c r="BF504" s="244">
        <f t="shared" si="283"/>
        <v>0</v>
      </c>
      <c r="BG504" s="244">
        <f t="shared" si="284"/>
        <v>7.1532876156444256E-2</v>
      </c>
      <c r="BH504" s="244">
        <f t="shared" si="285"/>
        <v>0</v>
      </c>
      <c r="BI504" s="244">
        <f t="shared" si="286"/>
        <v>0</v>
      </c>
      <c r="BJ504" s="244">
        <f t="shared" si="287"/>
        <v>0</v>
      </c>
      <c r="BK504" s="244">
        <f t="shared" si="288"/>
        <v>0</v>
      </c>
      <c r="BL504" s="244">
        <f t="shared" si="289"/>
        <v>0</v>
      </c>
      <c r="BM504" s="244">
        <f t="shared" si="290"/>
        <v>0</v>
      </c>
      <c r="BN504" s="244">
        <f t="shared" si="291"/>
        <v>0.36939108179147451</v>
      </c>
      <c r="BO504" s="244">
        <f t="shared" si="292"/>
        <v>9.7331618376801224E-2</v>
      </c>
      <c r="BP504" s="244">
        <f t="shared" si="293"/>
        <v>0</v>
      </c>
      <c r="BQ504" s="244">
        <f t="shared" si="294"/>
        <v>0</v>
      </c>
      <c r="BR504" s="244">
        <f t="shared" si="295"/>
        <v>5.8633505046265791E-3</v>
      </c>
      <c r="BS504" s="244">
        <f t="shared" si="296"/>
        <v>0</v>
      </c>
      <c r="BT504" s="244">
        <f t="shared" si="297"/>
        <v>0</v>
      </c>
      <c r="BU504" s="244">
        <f t="shared" si="298"/>
        <v>0</v>
      </c>
      <c r="BV504" s="244">
        <f t="shared" si="299"/>
        <v>0</v>
      </c>
      <c r="BW504" s="244">
        <f t="shared" si="300"/>
        <v>0</v>
      </c>
      <c r="BX504" s="244">
        <f t="shared" si="301"/>
        <v>0</v>
      </c>
      <c r="BY504" s="244"/>
      <c r="BZ504" s="244">
        <f t="shared" si="302"/>
        <v>0.62855117409596917</v>
      </c>
      <c r="CA504" s="244">
        <f t="shared" si="303"/>
        <v>0</v>
      </c>
      <c r="CB504" s="244">
        <f t="shared" si="304"/>
        <v>0</v>
      </c>
      <c r="CC504" s="244">
        <f t="shared" si="305"/>
        <v>0</v>
      </c>
      <c r="CD504" s="244">
        <f t="shared" si="306"/>
        <v>0</v>
      </c>
      <c r="CE504" s="244">
        <f t="shared" si="307"/>
        <v>0</v>
      </c>
      <c r="CF504" s="244">
        <f t="shared" si="308"/>
        <v>0</v>
      </c>
      <c r="CG504" s="244">
        <f t="shared" si="309"/>
        <v>0</v>
      </c>
      <c r="CH504" s="244">
        <f t="shared" si="310"/>
        <v>0</v>
      </c>
      <c r="CI504" s="244">
        <f t="shared" si="311"/>
        <v>0</v>
      </c>
      <c r="CJ504" s="244">
        <f t="shared" si="312"/>
        <v>0</v>
      </c>
    </row>
    <row r="505" spans="1:88" ht="75">
      <c r="A505" s="222" t="s">
        <v>3643</v>
      </c>
      <c r="B505" s="232">
        <v>95301</v>
      </c>
      <c r="C505" s="232" t="s">
        <v>3094</v>
      </c>
      <c r="D505" s="232"/>
      <c r="E505" s="232" t="s">
        <v>3095</v>
      </c>
      <c r="F505" s="232"/>
      <c r="G505" s="232">
        <v>9535</v>
      </c>
      <c r="H505" s="232" t="s">
        <v>3096</v>
      </c>
      <c r="I505" s="232" t="s">
        <v>126</v>
      </c>
      <c r="J505" s="232" t="s">
        <v>700</v>
      </c>
      <c r="K505" s="232" t="s">
        <v>3097</v>
      </c>
      <c r="L505" s="232" t="s">
        <v>3098</v>
      </c>
      <c r="M505" s="232">
        <v>2022</v>
      </c>
      <c r="N505" s="232">
        <v>6359406</v>
      </c>
      <c r="O505" s="239">
        <f t="shared" si="277"/>
        <v>3.8824582852110029E-3</v>
      </c>
      <c r="P505" s="232">
        <v>32.9</v>
      </c>
      <c r="Q505" s="232">
        <v>22.5</v>
      </c>
      <c r="R505" s="232">
        <v>0</v>
      </c>
      <c r="S505" s="232">
        <v>0</v>
      </c>
      <c r="T505" s="232">
        <v>38.5</v>
      </c>
      <c r="U505" s="232">
        <v>0</v>
      </c>
      <c r="V505" s="232">
        <v>6.1</v>
      </c>
      <c r="W505" s="232">
        <v>0</v>
      </c>
      <c r="X505" s="232">
        <v>0</v>
      </c>
      <c r="Y505" s="232">
        <v>0</v>
      </c>
      <c r="Z505" s="232">
        <v>0</v>
      </c>
      <c r="AA505" s="232">
        <v>0</v>
      </c>
      <c r="AB505" s="232"/>
      <c r="AC505" s="232">
        <v>32.9</v>
      </c>
      <c r="AD505" s="232">
        <v>22.5</v>
      </c>
      <c r="AE505" s="232">
        <v>0</v>
      </c>
      <c r="AF505" s="232">
        <v>0</v>
      </c>
      <c r="AG505" s="232">
        <v>38.5</v>
      </c>
      <c r="AH505" s="232">
        <v>0</v>
      </c>
      <c r="AI505" s="232">
        <v>0</v>
      </c>
      <c r="AJ505" s="232">
        <v>0</v>
      </c>
      <c r="AK505" s="232">
        <v>0</v>
      </c>
      <c r="AL505" s="232">
        <v>0</v>
      </c>
      <c r="AM505" s="232">
        <v>0</v>
      </c>
      <c r="AN505" s="233"/>
      <c r="AO505" s="223">
        <f t="shared" si="314"/>
        <v>0</v>
      </c>
      <c r="AP505" s="223">
        <f t="shared" si="314"/>
        <v>0</v>
      </c>
      <c r="AQ505" s="223">
        <f t="shared" si="314"/>
        <v>0</v>
      </c>
      <c r="AR505" s="223">
        <f t="shared" si="314"/>
        <v>0</v>
      </c>
      <c r="AS505" s="223">
        <f t="shared" si="314"/>
        <v>0</v>
      </c>
      <c r="AT505" s="223">
        <f t="shared" si="314"/>
        <v>0</v>
      </c>
      <c r="AU505" s="223">
        <f t="shared" si="313"/>
        <v>0</v>
      </c>
      <c r="AV505" s="223">
        <f t="shared" si="313"/>
        <v>0</v>
      </c>
      <c r="AW505" s="223">
        <f t="shared" si="313"/>
        <v>0</v>
      </c>
      <c r="AX505" s="223">
        <f t="shared" si="313"/>
        <v>0</v>
      </c>
      <c r="AY505" s="223">
        <f t="shared" si="313"/>
        <v>0</v>
      </c>
      <c r="AZ505" s="242"/>
      <c r="BA505" s="244">
        <f t="shared" si="278"/>
        <v>0.12773287758344198</v>
      </c>
      <c r="BB505" s="244">
        <f t="shared" si="279"/>
        <v>8.7355311417247561E-2</v>
      </c>
      <c r="BC505" s="244">
        <f t="shared" si="280"/>
        <v>0</v>
      </c>
      <c r="BD505" s="244">
        <f t="shared" si="281"/>
        <v>0</v>
      </c>
      <c r="BE505" s="244">
        <f t="shared" si="282"/>
        <v>0.1494746439806236</v>
      </c>
      <c r="BF505" s="244">
        <f t="shared" si="283"/>
        <v>0</v>
      </c>
      <c r="BG505" s="244">
        <f t="shared" si="284"/>
        <v>2.3682995539787116E-2</v>
      </c>
      <c r="BH505" s="244">
        <f t="shared" si="285"/>
        <v>0</v>
      </c>
      <c r="BI505" s="244">
        <f t="shared" si="286"/>
        <v>0</v>
      </c>
      <c r="BJ505" s="244">
        <f t="shared" si="287"/>
        <v>0</v>
      </c>
      <c r="BK505" s="244">
        <f t="shared" si="288"/>
        <v>0</v>
      </c>
      <c r="BL505" s="244">
        <f t="shared" si="289"/>
        <v>0</v>
      </c>
      <c r="BM505" s="244">
        <f t="shared" si="290"/>
        <v>0</v>
      </c>
      <c r="BN505" s="244">
        <f t="shared" si="291"/>
        <v>0.12773287758344198</v>
      </c>
      <c r="BO505" s="244">
        <f t="shared" si="292"/>
        <v>8.7355311417247561E-2</v>
      </c>
      <c r="BP505" s="244">
        <f t="shared" si="293"/>
        <v>0</v>
      </c>
      <c r="BQ505" s="244">
        <f t="shared" si="294"/>
        <v>0</v>
      </c>
      <c r="BR505" s="244">
        <f t="shared" si="295"/>
        <v>0.1494746439806236</v>
      </c>
      <c r="BS505" s="244">
        <f t="shared" si="296"/>
        <v>0</v>
      </c>
      <c r="BT505" s="244">
        <f t="shared" si="297"/>
        <v>0</v>
      </c>
      <c r="BU505" s="244">
        <f t="shared" si="298"/>
        <v>0</v>
      </c>
      <c r="BV505" s="244">
        <f t="shared" si="299"/>
        <v>0</v>
      </c>
      <c r="BW505" s="244">
        <f t="shared" si="300"/>
        <v>0</v>
      </c>
      <c r="BX505" s="244">
        <f t="shared" si="301"/>
        <v>0</v>
      </c>
      <c r="BY505" s="244"/>
      <c r="BZ505" s="244">
        <f t="shared" si="302"/>
        <v>0</v>
      </c>
      <c r="CA505" s="244">
        <f t="shared" si="303"/>
        <v>0</v>
      </c>
      <c r="CB505" s="244">
        <f t="shared" si="304"/>
        <v>0</v>
      </c>
      <c r="CC505" s="244">
        <f t="shared" si="305"/>
        <v>0</v>
      </c>
      <c r="CD505" s="244">
        <f t="shared" si="306"/>
        <v>0</v>
      </c>
      <c r="CE505" s="244">
        <f t="shared" si="307"/>
        <v>0</v>
      </c>
      <c r="CF505" s="244">
        <f t="shared" si="308"/>
        <v>0</v>
      </c>
      <c r="CG505" s="244">
        <f t="shared" si="309"/>
        <v>0</v>
      </c>
      <c r="CH505" s="244">
        <f t="shared" si="310"/>
        <v>0</v>
      </c>
      <c r="CI505" s="244">
        <f t="shared" si="311"/>
        <v>0</v>
      </c>
      <c r="CJ505" s="244">
        <f t="shared" si="312"/>
        <v>0</v>
      </c>
    </row>
    <row r="506" spans="1:88" ht="90">
      <c r="A506" s="222" t="s">
        <v>3643</v>
      </c>
      <c r="B506" s="232">
        <v>102427</v>
      </c>
      <c r="C506" s="232" t="s">
        <v>3099</v>
      </c>
      <c r="D506" s="232"/>
      <c r="E506" s="232" t="s">
        <v>3100</v>
      </c>
      <c r="F506" s="232" t="s">
        <v>750</v>
      </c>
      <c r="G506" s="232">
        <v>8588</v>
      </c>
      <c r="H506" s="232" t="s">
        <v>1339</v>
      </c>
      <c r="I506" s="232" t="s">
        <v>126</v>
      </c>
      <c r="J506" s="232" t="s">
        <v>700</v>
      </c>
      <c r="K506" s="232" t="s">
        <v>3101</v>
      </c>
      <c r="L506" s="232" t="s">
        <v>3102</v>
      </c>
      <c r="M506" s="232">
        <v>2022</v>
      </c>
      <c r="N506" s="232">
        <v>690576</v>
      </c>
      <c r="O506" s="239">
        <f t="shared" si="277"/>
        <v>4.2160109179503145E-4</v>
      </c>
      <c r="P506" s="232">
        <v>91.2</v>
      </c>
      <c r="Q506" s="232">
        <v>1</v>
      </c>
      <c r="R506" s="232">
        <v>0</v>
      </c>
      <c r="S506" s="232">
        <v>0</v>
      </c>
      <c r="T506" s="232">
        <v>1.7</v>
      </c>
      <c r="U506" s="232">
        <v>0</v>
      </c>
      <c r="V506" s="232">
        <v>6.1</v>
      </c>
      <c r="W506" s="232">
        <v>0</v>
      </c>
      <c r="X506" s="232">
        <v>0</v>
      </c>
      <c r="Y506" s="232">
        <v>0</v>
      </c>
      <c r="Z506" s="232">
        <v>0</v>
      </c>
      <c r="AA506" s="232">
        <v>0</v>
      </c>
      <c r="AB506" s="232"/>
      <c r="AC506" s="232">
        <v>1.3</v>
      </c>
      <c r="AD506" s="232">
        <v>1</v>
      </c>
      <c r="AE506" s="232">
        <v>0</v>
      </c>
      <c r="AF506" s="232">
        <v>0</v>
      </c>
      <c r="AG506" s="232">
        <v>1.7</v>
      </c>
      <c r="AH506" s="232">
        <v>0</v>
      </c>
      <c r="AI506" s="232">
        <v>0</v>
      </c>
      <c r="AJ506" s="232">
        <v>0</v>
      </c>
      <c r="AK506" s="232">
        <v>0</v>
      </c>
      <c r="AL506" s="232">
        <v>0</v>
      </c>
      <c r="AM506" s="232">
        <v>0</v>
      </c>
      <c r="AN506" s="233"/>
      <c r="AO506" s="223">
        <f t="shared" si="314"/>
        <v>89.9</v>
      </c>
      <c r="AP506" s="223">
        <f t="shared" si="314"/>
        <v>0</v>
      </c>
      <c r="AQ506" s="223">
        <f t="shared" si="314"/>
        <v>0</v>
      </c>
      <c r="AR506" s="223">
        <f t="shared" si="314"/>
        <v>0</v>
      </c>
      <c r="AS506" s="223">
        <f t="shared" si="314"/>
        <v>0</v>
      </c>
      <c r="AT506" s="223">
        <f t="shared" si="314"/>
        <v>0</v>
      </c>
      <c r="AU506" s="223">
        <f t="shared" si="313"/>
        <v>0</v>
      </c>
      <c r="AV506" s="223">
        <f t="shared" si="313"/>
        <v>0</v>
      </c>
      <c r="AW506" s="223">
        <f t="shared" si="313"/>
        <v>0</v>
      </c>
      <c r="AX506" s="223">
        <f t="shared" si="313"/>
        <v>0</v>
      </c>
      <c r="AY506" s="223">
        <f t="shared" si="313"/>
        <v>0</v>
      </c>
      <c r="AZ506" s="242"/>
      <c r="BA506" s="244">
        <f t="shared" si="278"/>
        <v>3.8450019571706871E-2</v>
      </c>
      <c r="BB506" s="244">
        <f t="shared" si="279"/>
        <v>4.2160109179503145E-4</v>
      </c>
      <c r="BC506" s="244">
        <f t="shared" si="280"/>
        <v>0</v>
      </c>
      <c r="BD506" s="244">
        <f t="shared" si="281"/>
        <v>0</v>
      </c>
      <c r="BE506" s="244">
        <f t="shared" si="282"/>
        <v>7.1672185605155345E-4</v>
      </c>
      <c r="BF506" s="244">
        <f t="shared" si="283"/>
        <v>0</v>
      </c>
      <c r="BG506" s="244">
        <f t="shared" si="284"/>
        <v>2.5717666599496918E-3</v>
      </c>
      <c r="BH506" s="244">
        <f t="shared" si="285"/>
        <v>0</v>
      </c>
      <c r="BI506" s="244">
        <f t="shared" si="286"/>
        <v>0</v>
      </c>
      <c r="BJ506" s="244">
        <f t="shared" si="287"/>
        <v>0</v>
      </c>
      <c r="BK506" s="244">
        <f t="shared" si="288"/>
        <v>0</v>
      </c>
      <c r="BL506" s="244">
        <f t="shared" si="289"/>
        <v>0</v>
      </c>
      <c r="BM506" s="244">
        <f t="shared" si="290"/>
        <v>0</v>
      </c>
      <c r="BN506" s="244">
        <f t="shared" si="291"/>
        <v>5.4808141933354094E-4</v>
      </c>
      <c r="BO506" s="244">
        <f t="shared" si="292"/>
        <v>4.2160109179503145E-4</v>
      </c>
      <c r="BP506" s="244">
        <f t="shared" si="293"/>
        <v>0</v>
      </c>
      <c r="BQ506" s="244">
        <f t="shared" si="294"/>
        <v>0</v>
      </c>
      <c r="BR506" s="244">
        <f t="shared" si="295"/>
        <v>7.1672185605155345E-4</v>
      </c>
      <c r="BS506" s="244">
        <f t="shared" si="296"/>
        <v>0</v>
      </c>
      <c r="BT506" s="244">
        <f t="shared" si="297"/>
        <v>0</v>
      </c>
      <c r="BU506" s="244">
        <f t="shared" si="298"/>
        <v>0</v>
      </c>
      <c r="BV506" s="244">
        <f t="shared" si="299"/>
        <v>0</v>
      </c>
      <c r="BW506" s="244">
        <f t="shared" si="300"/>
        <v>0</v>
      </c>
      <c r="BX506" s="244">
        <f t="shared" si="301"/>
        <v>0</v>
      </c>
      <c r="BY506" s="244"/>
      <c r="BZ506" s="244">
        <f t="shared" si="302"/>
        <v>3.7901938152373332E-2</v>
      </c>
      <c r="CA506" s="244">
        <f t="shared" si="303"/>
        <v>0</v>
      </c>
      <c r="CB506" s="244">
        <f t="shared" si="304"/>
        <v>0</v>
      </c>
      <c r="CC506" s="244">
        <f t="shared" si="305"/>
        <v>0</v>
      </c>
      <c r="CD506" s="244">
        <f t="shared" si="306"/>
        <v>0</v>
      </c>
      <c r="CE506" s="244">
        <f t="shared" si="307"/>
        <v>0</v>
      </c>
      <c r="CF506" s="244">
        <f t="shared" si="308"/>
        <v>0</v>
      </c>
      <c r="CG506" s="244">
        <f t="shared" si="309"/>
        <v>0</v>
      </c>
      <c r="CH506" s="244">
        <f t="shared" si="310"/>
        <v>0</v>
      </c>
      <c r="CI506" s="244">
        <f t="shared" si="311"/>
        <v>0</v>
      </c>
      <c r="CJ506" s="244">
        <f t="shared" si="312"/>
        <v>0</v>
      </c>
    </row>
    <row r="507" spans="1:88" ht="60">
      <c r="A507" s="222" t="s">
        <v>3643</v>
      </c>
      <c r="B507" s="232">
        <v>100903</v>
      </c>
      <c r="C507" s="232" t="s">
        <v>3103</v>
      </c>
      <c r="D507" s="232"/>
      <c r="E507" s="232" t="s">
        <v>3104</v>
      </c>
      <c r="F507" s="232" t="s">
        <v>750</v>
      </c>
      <c r="G507" s="232">
        <v>4142</v>
      </c>
      <c r="H507" s="232" t="s">
        <v>3105</v>
      </c>
      <c r="I507" s="232" t="s">
        <v>942</v>
      </c>
      <c r="J507" s="232" t="s">
        <v>700</v>
      </c>
      <c r="K507" s="232" t="s">
        <v>3106</v>
      </c>
      <c r="L507" s="232" t="s">
        <v>3107</v>
      </c>
      <c r="M507" s="232">
        <v>2022</v>
      </c>
      <c r="N507" s="232">
        <v>1537519070</v>
      </c>
      <c r="O507" s="239">
        <f t="shared" si="277"/>
        <v>0.54489997120100264</v>
      </c>
      <c r="P507" s="232">
        <v>29.04</v>
      </c>
      <c r="Q507" s="232">
        <v>0.15</v>
      </c>
      <c r="R507" s="232">
        <v>0.56999999999999995</v>
      </c>
      <c r="S507" s="232">
        <v>0</v>
      </c>
      <c r="T507" s="232">
        <v>0</v>
      </c>
      <c r="U507" s="232">
        <v>0</v>
      </c>
      <c r="V507" s="232">
        <v>6.1</v>
      </c>
      <c r="W507" s="232">
        <v>64.14</v>
      </c>
      <c r="X507" s="232">
        <v>0</v>
      </c>
      <c r="Y507" s="232">
        <v>0</v>
      </c>
      <c r="Z507" s="232">
        <v>0</v>
      </c>
      <c r="AA507" s="232">
        <v>0</v>
      </c>
      <c r="AB507" s="232"/>
      <c r="AC507" s="232">
        <v>10.1</v>
      </c>
      <c r="AD507" s="232">
        <v>0.15</v>
      </c>
      <c r="AE507" s="232">
        <v>0</v>
      </c>
      <c r="AF507" s="232">
        <v>0</v>
      </c>
      <c r="AG507" s="232">
        <v>0</v>
      </c>
      <c r="AH507" s="232">
        <v>0</v>
      </c>
      <c r="AI507" s="232">
        <v>64.14</v>
      </c>
      <c r="AJ507" s="232">
        <v>0</v>
      </c>
      <c r="AK507" s="232">
        <v>0</v>
      </c>
      <c r="AL507" s="232">
        <v>0</v>
      </c>
      <c r="AM507" s="232">
        <v>0</v>
      </c>
      <c r="AN507" s="233"/>
      <c r="AO507" s="223">
        <f t="shared" si="314"/>
        <v>18.939999999999998</v>
      </c>
      <c r="AP507" s="223">
        <f t="shared" si="314"/>
        <v>0</v>
      </c>
      <c r="AQ507" s="223">
        <f t="shared" si="314"/>
        <v>0.56999999999999995</v>
      </c>
      <c r="AR507" s="223">
        <f t="shared" si="314"/>
        <v>0</v>
      </c>
      <c r="AS507" s="223">
        <f t="shared" si="314"/>
        <v>0</v>
      </c>
      <c r="AT507" s="223">
        <f t="shared" si="314"/>
        <v>0</v>
      </c>
      <c r="AU507" s="223">
        <f t="shared" si="313"/>
        <v>0</v>
      </c>
      <c r="AV507" s="223">
        <f t="shared" si="313"/>
        <v>0</v>
      </c>
      <c r="AW507" s="223">
        <f t="shared" si="313"/>
        <v>0</v>
      </c>
      <c r="AX507" s="223">
        <f t="shared" si="313"/>
        <v>0</v>
      </c>
      <c r="AY507" s="223">
        <f t="shared" si="313"/>
        <v>0</v>
      </c>
      <c r="AZ507" s="242"/>
      <c r="BA507" s="244">
        <f t="shared" si="278"/>
        <v>15.823895163677117</v>
      </c>
      <c r="BB507" s="244">
        <f t="shared" si="279"/>
        <v>8.1734995680150399E-2</v>
      </c>
      <c r="BC507" s="244">
        <f t="shared" si="280"/>
        <v>0.31059298358457149</v>
      </c>
      <c r="BD507" s="244">
        <f t="shared" si="281"/>
        <v>0</v>
      </c>
      <c r="BE507" s="244">
        <f t="shared" si="282"/>
        <v>0</v>
      </c>
      <c r="BF507" s="244">
        <f t="shared" si="283"/>
        <v>0</v>
      </c>
      <c r="BG507" s="244">
        <f t="shared" si="284"/>
        <v>3.3238898243261161</v>
      </c>
      <c r="BH507" s="244">
        <f t="shared" si="285"/>
        <v>34.949884152832311</v>
      </c>
      <c r="BI507" s="244">
        <f t="shared" si="286"/>
        <v>0</v>
      </c>
      <c r="BJ507" s="244">
        <f t="shared" si="287"/>
        <v>0</v>
      </c>
      <c r="BK507" s="244">
        <f t="shared" si="288"/>
        <v>0</v>
      </c>
      <c r="BL507" s="244">
        <f t="shared" si="289"/>
        <v>0</v>
      </c>
      <c r="BM507" s="244">
        <f t="shared" si="290"/>
        <v>0</v>
      </c>
      <c r="BN507" s="244">
        <f t="shared" si="291"/>
        <v>5.5034897091301263</v>
      </c>
      <c r="BO507" s="244">
        <f t="shared" si="292"/>
        <v>8.1734995680150399E-2</v>
      </c>
      <c r="BP507" s="244">
        <f t="shared" si="293"/>
        <v>0</v>
      </c>
      <c r="BQ507" s="244">
        <f t="shared" si="294"/>
        <v>0</v>
      </c>
      <c r="BR507" s="244">
        <f t="shared" si="295"/>
        <v>0</v>
      </c>
      <c r="BS507" s="244">
        <f t="shared" si="296"/>
        <v>0</v>
      </c>
      <c r="BT507" s="244">
        <f t="shared" si="297"/>
        <v>34.949884152832311</v>
      </c>
      <c r="BU507" s="244">
        <f t="shared" si="298"/>
        <v>0</v>
      </c>
      <c r="BV507" s="244">
        <f t="shared" si="299"/>
        <v>0</v>
      </c>
      <c r="BW507" s="244">
        <f t="shared" si="300"/>
        <v>0</v>
      </c>
      <c r="BX507" s="244">
        <f t="shared" si="301"/>
        <v>0</v>
      </c>
      <c r="BY507" s="244"/>
      <c r="BZ507" s="244">
        <f t="shared" si="302"/>
        <v>10.320405454546989</v>
      </c>
      <c r="CA507" s="244">
        <f t="shared" si="303"/>
        <v>0</v>
      </c>
      <c r="CB507" s="244">
        <f t="shared" si="304"/>
        <v>0.31059298358457149</v>
      </c>
      <c r="CC507" s="244">
        <f t="shared" si="305"/>
        <v>0</v>
      </c>
      <c r="CD507" s="244">
        <f t="shared" si="306"/>
        <v>0</v>
      </c>
      <c r="CE507" s="244">
        <f t="shared" si="307"/>
        <v>0</v>
      </c>
      <c r="CF507" s="244">
        <f t="shared" si="308"/>
        <v>0</v>
      </c>
      <c r="CG507" s="244">
        <f t="shared" si="309"/>
        <v>0</v>
      </c>
      <c r="CH507" s="244">
        <f t="shared" si="310"/>
        <v>0</v>
      </c>
      <c r="CI507" s="244">
        <f t="shared" si="311"/>
        <v>0</v>
      </c>
      <c r="CJ507" s="244">
        <f t="shared" si="312"/>
        <v>0</v>
      </c>
    </row>
    <row r="508" spans="1:88" ht="60">
      <c r="A508" s="222" t="s">
        <v>3643</v>
      </c>
      <c r="B508" s="232">
        <v>93669</v>
      </c>
      <c r="C508" s="232" t="s">
        <v>3108</v>
      </c>
      <c r="D508" s="232"/>
      <c r="E508" s="232" t="s">
        <v>3104</v>
      </c>
      <c r="F508" s="232" t="s">
        <v>750</v>
      </c>
      <c r="G508" s="232">
        <v>4142</v>
      </c>
      <c r="H508" s="232" t="s">
        <v>3105</v>
      </c>
      <c r="I508" s="232" t="s">
        <v>942</v>
      </c>
      <c r="J508" s="232" t="s">
        <v>700</v>
      </c>
      <c r="K508" s="232" t="s">
        <v>3106</v>
      </c>
      <c r="L508" s="232" t="s">
        <v>3107</v>
      </c>
      <c r="M508" s="232">
        <v>2022</v>
      </c>
      <c r="N508" s="232">
        <v>573000771</v>
      </c>
      <c r="O508" s="239">
        <f t="shared" si="277"/>
        <v>0.20307267058225972</v>
      </c>
      <c r="P508" s="232">
        <v>67.8</v>
      </c>
      <c r="Q508" s="232">
        <v>4.05</v>
      </c>
      <c r="R508" s="232">
        <v>20.6</v>
      </c>
      <c r="S508" s="232">
        <v>0</v>
      </c>
      <c r="T508" s="232">
        <v>1.45</v>
      </c>
      <c r="U508" s="232">
        <v>0</v>
      </c>
      <c r="V508" s="232">
        <v>6.1</v>
      </c>
      <c r="W508" s="232">
        <v>0</v>
      </c>
      <c r="X508" s="232">
        <v>0</v>
      </c>
      <c r="Y508" s="232">
        <v>0</v>
      </c>
      <c r="Z508" s="232">
        <v>0</v>
      </c>
      <c r="AA508" s="232">
        <v>0</v>
      </c>
      <c r="AB508" s="232"/>
      <c r="AC508" s="232">
        <v>57.8</v>
      </c>
      <c r="AD508" s="232">
        <v>4.05</v>
      </c>
      <c r="AE508" s="232">
        <v>0</v>
      </c>
      <c r="AF508" s="232">
        <v>0</v>
      </c>
      <c r="AG508" s="232">
        <v>1.45</v>
      </c>
      <c r="AH508" s="232">
        <v>0</v>
      </c>
      <c r="AI508" s="232">
        <v>0</v>
      </c>
      <c r="AJ508" s="232">
        <v>0</v>
      </c>
      <c r="AK508" s="232">
        <v>0</v>
      </c>
      <c r="AL508" s="232">
        <v>0</v>
      </c>
      <c r="AM508" s="232">
        <v>0</v>
      </c>
      <c r="AN508" s="233"/>
      <c r="AO508" s="223">
        <f t="shared" si="314"/>
        <v>10</v>
      </c>
      <c r="AP508" s="223">
        <f t="shared" si="314"/>
        <v>0</v>
      </c>
      <c r="AQ508" s="223">
        <f t="shared" si="314"/>
        <v>20.6</v>
      </c>
      <c r="AR508" s="223">
        <f t="shared" si="314"/>
        <v>0</v>
      </c>
      <c r="AS508" s="223">
        <f t="shared" si="314"/>
        <v>0</v>
      </c>
      <c r="AT508" s="223">
        <f t="shared" si="314"/>
        <v>0</v>
      </c>
      <c r="AU508" s="223">
        <f t="shared" si="313"/>
        <v>0</v>
      </c>
      <c r="AV508" s="223">
        <f t="shared" si="313"/>
        <v>0</v>
      </c>
      <c r="AW508" s="223">
        <f t="shared" si="313"/>
        <v>0</v>
      </c>
      <c r="AX508" s="223">
        <f t="shared" si="313"/>
        <v>0</v>
      </c>
      <c r="AY508" s="223">
        <f t="shared" si="313"/>
        <v>0</v>
      </c>
      <c r="AZ508" s="242"/>
      <c r="BA508" s="244">
        <f t="shared" si="278"/>
        <v>13.768327065477209</v>
      </c>
      <c r="BB508" s="244">
        <f t="shared" si="279"/>
        <v>0.82244431585815181</v>
      </c>
      <c r="BC508" s="244">
        <f t="shared" si="280"/>
        <v>4.1832970139945509</v>
      </c>
      <c r="BD508" s="244">
        <f t="shared" si="281"/>
        <v>0</v>
      </c>
      <c r="BE508" s="244">
        <f t="shared" si="282"/>
        <v>0.2944553723442766</v>
      </c>
      <c r="BF508" s="244">
        <f t="shared" si="283"/>
        <v>0</v>
      </c>
      <c r="BG508" s="244">
        <f t="shared" si="284"/>
        <v>1.2387432905517843</v>
      </c>
      <c r="BH508" s="244">
        <f t="shared" si="285"/>
        <v>0</v>
      </c>
      <c r="BI508" s="244">
        <f t="shared" si="286"/>
        <v>0</v>
      </c>
      <c r="BJ508" s="244">
        <f t="shared" si="287"/>
        <v>0</v>
      </c>
      <c r="BK508" s="244">
        <f t="shared" si="288"/>
        <v>0</v>
      </c>
      <c r="BL508" s="244">
        <f t="shared" si="289"/>
        <v>0</v>
      </c>
      <c r="BM508" s="244">
        <f t="shared" si="290"/>
        <v>0</v>
      </c>
      <c r="BN508" s="244">
        <f t="shared" si="291"/>
        <v>11.737600359654611</v>
      </c>
      <c r="BO508" s="244">
        <f t="shared" si="292"/>
        <v>0.82244431585815181</v>
      </c>
      <c r="BP508" s="244">
        <f t="shared" si="293"/>
        <v>0</v>
      </c>
      <c r="BQ508" s="244">
        <f t="shared" si="294"/>
        <v>0</v>
      </c>
      <c r="BR508" s="244">
        <f t="shared" si="295"/>
        <v>0.2944553723442766</v>
      </c>
      <c r="BS508" s="244">
        <f t="shared" si="296"/>
        <v>0</v>
      </c>
      <c r="BT508" s="244">
        <f t="shared" si="297"/>
        <v>0</v>
      </c>
      <c r="BU508" s="244">
        <f t="shared" si="298"/>
        <v>0</v>
      </c>
      <c r="BV508" s="244">
        <f t="shared" si="299"/>
        <v>0</v>
      </c>
      <c r="BW508" s="244">
        <f t="shared" si="300"/>
        <v>0</v>
      </c>
      <c r="BX508" s="244">
        <f t="shared" si="301"/>
        <v>0</v>
      </c>
      <c r="BY508" s="244"/>
      <c r="BZ508" s="244">
        <f t="shared" si="302"/>
        <v>2.0307267058225973</v>
      </c>
      <c r="CA508" s="244">
        <f t="shared" si="303"/>
        <v>0</v>
      </c>
      <c r="CB508" s="244">
        <f t="shared" si="304"/>
        <v>4.1832970139945509</v>
      </c>
      <c r="CC508" s="244">
        <f t="shared" si="305"/>
        <v>0</v>
      </c>
      <c r="CD508" s="244">
        <f t="shared" si="306"/>
        <v>0</v>
      </c>
      <c r="CE508" s="244">
        <f t="shared" si="307"/>
        <v>0</v>
      </c>
      <c r="CF508" s="244">
        <f t="shared" si="308"/>
        <v>0</v>
      </c>
      <c r="CG508" s="244">
        <f t="shared" si="309"/>
        <v>0</v>
      </c>
      <c r="CH508" s="244">
        <f t="shared" si="310"/>
        <v>0</v>
      </c>
      <c r="CI508" s="244">
        <f t="shared" si="311"/>
        <v>0</v>
      </c>
      <c r="CJ508" s="244">
        <f t="shared" si="312"/>
        <v>0</v>
      </c>
    </row>
    <row r="509" spans="1:88" ht="60">
      <c r="A509" s="222" t="s">
        <v>3643</v>
      </c>
      <c r="B509" s="232">
        <v>96471</v>
      </c>
      <c r="C509" s="232" t="s">
        <v>3109</v>
      </c>
      <c r="D509" s="232"/>
      <c r="E509" s="232" t="s">
        <v>3110</v>
      </c>
      <c r="F509" s="232"/>
      <c r="G509" s="232">
        <v>7536</v>
      </c>
      <c r="H509" s="232" t="s">
        <v>3111</v>
      </c>
      <c r="I509" s="232" t="s">
        <v>122</v>
      </c>
      <c r="J509" s="232" t="s">
        <v>700</v>
      </c>
      <c r="K509" s="232" t="s">
        <v>3112</v>
      </c>
      <c r="L509" s="232" t="s">
        <v>3113</v>
      </c>
      <c r="M509" s="232">
        <v>2022</v>
      </c>
      <c r="N509" s="232">
        <v>16682291</v>
      </c>
      <c r="O509" s="239">
        <f t="shared" si="277"/>
        <v>9.9584918888471693E-3</v>
      </c>
      <c r="P509" s="232">
        <v>93.7</v>
      </c>
      <c r="Q509" s="232">
        <v>0.2</v>
      </c>
      <c r="R509" s="232">
        <v>0</v>
      </c>
      <c r="S509" s="232">
        <v>0</v>
      </c>
      <c r="T509" s="232">
        <v>0</v>
      </c>
      <c r="U509" s="232">
        <v>0</v>
      </c>
      <c r="V509" s="232">
        <v>6.1</v>
      </c>
      <c r="W509" s="232">
        <v>0</v>
      </c>
      <c r="X509" s="232">
        <v>0</v>
      </c>
      <c r="Y509" s="232">
        <v>0</v>
      </c>
      <c r="Z509" s="232">
        <v>0</v>
      </c>
      <c r="AA509" s="232">
        <v>0</v>
      </c>
      <c r="AB509" s="232"/>
      <c r="AC509" s="232">
        <v>93.7</v>
      </c>
      <c r="AD509" s="232">
        <v>0.2</v>
      </c>
      <c r="AE509" s="232">
        <v>0</v>
      </c>
      <c r="AF509" s="232">
        <v>0</v>
      </c>
      <c r="AG509" s="232">
        <v>0</v>
      </c>
      <c r="AH509" s="232">
        <v>0</v>
      </c>
      <c r="AI509" s="232">
        <v>0</v>
      </c>
      <c r="AJ509" s="232">
        <v>0</v>
      </c>
      <c r="AK509" s="232">
        <v>0</v>
      </c>
      <c r="AL509" s="232">
        <v>0</v>
      </c>
      <c r="AM509" s="232">
        <v>0</v>
      </c>
      <c r="AN509" s="233"/>
      <c r="AO509" s="223">
        <f t="shared" si="314"/>
        <v>0</v>
      </c>
      <c r="AP509" s="223">
        <f t="shared" si="314"/>
        <v>0</v>
      </c>
      <c r="AQ509" s="223">
        <f t="shared" si="314"/>
        <v>0</v>
      </c>
      <c r="AR509" s="223">
        <f t="shared" si="314"/>
        <v>0</v>
      </c>
      <c r="AS509" s="223">
        <f t="shared" si="314"/>
        <v>0</v>
      </c>
      <c r="AT509" s="223">
        <f t="shared" si="314"/>
        <v>0</v>
      </c>
      <c r="AU509" s="223">
        <f t="shared" si="313"/>
        <v>0</v>
      </c>
      <c r="AV509" s="223">
        <f t="shared" si="313"/>
        <v>0</v>
      </c>
      <c r="AW509" s="223">
        <f t="shared" si="313"/>
        <v>0</v>
      </c>
      <c r="AX509" s="223">
        <f t="shared" si="313"/>
        <v>0</v>
      </c>
      <c r="AY509" s="223">
        <f t="shared" si="313"/>
        <v>0</v>
      </c>
      <c r="AZ509" s="242"/>
      <c r="BA509" s="244">
        <f t="shared" si="278"/>
        <v>0.93311068998497981</v>
      </c>
      <c r="BB509" s="244">
        <f t="shared" si="279"/>
        <v>1.9916983777694339E-3</v>
      </c>
      <c r="BC509" s="244">
        <f t="shared" si="280"/>
        <v>0</v>
      </c>
      <c r="BD509" s="244">
        <f t="shared" si="281"/>
        <v>0</v>
      </c>
      <c r="BE509" s="244">
        <f t="shared" si="282"/>
        <v>0</v>
      </c>
      <c r="BF509" s="244">
        <f t="shared" si="283"/>
        <v>0</v>
      </c>
      <c r="BG509" s="244">
        <f t="shared" si="284"/>
        <v>6.074680052196773E-2</v>
      </c>
      <c r="BH509" s="244">
        <f t="shared" si="285"/>
        <v>0</v>
      </c>
      <c r="BI509" s="244">
        <f t="shared" si="286"/>
        <v>0</v>
      </c>
      <c r="BJ509" s="244">
        <f t="shared" si="287"/>
        <v>0</v>
      </c>
      <c r="BK509" s="244">
        <f t="shared" si="288"/>
        <v>0</v>
      </c>
      <c r="BL509" s="244">
        <f t="shared" si="289"/>
        <v>0</v>
      </c>
      <c r="BM509" s="244">
        <f t="shared" si="290"/>
        <v>0</v>
      </c>
      <c r="BN509" s="244">
        <f t="shared" si="291"/>
        <v>0.93311068998497981</v>
      </c>
      <c r="BO509" s="244">
        <f t="shared" si="292"/>
        <v>1.9916983777694339E-3</v>
      </c>
      <c r="BP509" s="244">
        <f t="shared" si="293"/>
        <v>0</v>
      </c>
      <c r="BQ509" s="244">
        <f t="shared" si="294"/>
        <v>0</v>
      </c>
      <c r="BR509" s="244">
        <f t="shared" si="295"/>
        <v>0</v>
      </c>
      <c r="BS509" s="244">
        <f t="shared" si="296"/>
        <v>0</v>
      </c>
      <c r="BT509" s="244">
        <f t="shared" si="297"/>
        <v>0</v>
      </c>
      <c r="BU509" s="244">
        <f t="shared" si="298"/>
        <v>0</v>
      </c>
      <c r="BV509" s="244">
        <f t="shared" si="299"/>
        <v>0</v>
      </c>
      <c r="BW509" s="244">
        <f t="shared" si="300"/>
        <v>0</v>
      </c>
      <c r="BX509" s="244">
        <f t="shared" si="301"/>
        <v>0</v>
      </c>
      <c r="BY509" s="244"/>
      <c r="BZ509" s="244">
        <f t="shared" si="302"/>
        <v>0</v>
      </c>
      <c r="CA509" s="244">
        <f t="shared" si="303"/>
        <v>0</v>
      </c>
      <c r="CB509" s="244">
        <f t="shared" si="304"/>
        <v>0</v>
      </c>
      <c r="CC509" s="244">
        <f t="shared" si="305"/>
        <v>0</v>
      </c>
      <c r="CD509" s="244">
        <f t="shared" si="306"/>
        <v>0</v>
      </c>
      <c r="CE509" s="244">
        <f t="shared" si="307"/>
        <v>0</v>
      </c>
      <c r="CF509" s="244">
        <f t="shared" si="308"/>
        <v>0</v>
      </c>
      <c r="CG509" s="244">
        <f t="shared" si="309"/>
        <v>0</v>
      </c>
      <c r="CH509" s="244">
        <f t="shared" si="310"/>
        <v>0</v>
      </c>
      <c r="CI509" s="244">
        <f t="shared" si="311"/>
        <v>0</v>
      </c>
      <c r="CJ509" s="244">
        <f t="shared" si="312"/>
        <v>0</v>
      </c>
    </row>
    <row r="510" spans="1:88" ht="60">
      <c r="A510" s="222" t="s">
        <v>3643</v>
      </c>
      <c r="B510" s="232">
        <v>94406</v>
      </c>
      <c r="C510" s="232" t="s">
        <v>3114</v>
      </c>
      <c r="D510" s="232"/>
      <c r="E510" s="232" t="s">
        <v>3115</v>
      </c>
      <c r="F510" s="232"/>
      <c r="G510" s="232">
        <v>7075</v>
      </c>
      <c r="H510" s="232" t="s">
        <v>3116</v>
      </c>
      <c r="I510" s="232" t="s">
        <v>122</v>
      </c>
      <c r="J510" s="232" t="s">
        <v>700</v>
      </c>
      <c r="K510" s="232" t="s">
        <v>3117</v>
      </c>
      <c r="L510" s="232" t="s">
        <v>3118</v>
      </c>
      <c r="M510" s="232">
        <v>2022</v>
      </c>
      <c r="N510" s="232">
        <v>18583504</v>
      </c>
      <c r="O510" s="239">
        <f t="shared" si="277"/>
        <v>1.109342079276515E-2</v>
      </c>
      <c r="P510" s="232">
        <v>73.3</v>
      </c>
      <c r="Q510" s="232">
        <v>1.6</v>
      </c>
      <c r="R510" s="232">
        <v>3.5</v>
      </c>
      <c r="S510" s="232">
        <v>0</v>
      </c>
      <c r="T510" s="232">
        <v>0</v>
      </c>
      <c r="U510" s="232">
        <v>0</v>
      </c>
      <c r="V510" s="232">
        <v>6.1</v>
      </c>
      <c r="W510" s="232">
        <v>15.5</v>
      </c>
      <c r="X510" s="232">
        <v>0</v>
      </c>
      <c r="Y510" s="232">
        <v>0</v>
      </c>
      <c r="Z510" s="232">
        <v>0</v>
      </c>
      <c r="AA510" s="232">
        <v>0</v>
      </c>
      <c r="AB510" s="232"/>
      <c r="AC510" s="232">
        <v>26.7</v>
      </c>
      <c r="AD510" s="232">
        <v>1.6</v>
      </c>
      <c r="AE510" s="232">
        <v>0</v>
      </c>
      <c r="AF510" s="232">
        <v>0</v>
      </c>
      <c r="AG510" s="232">
        <v>0</v>
      </c>
      <c r="AH510" s="232">
        <v>0</v>
      </c>
      <c r="AI510" s="232">
        <v>15.5</v>
      </c>
      <c r="AJ510" s="232">
        <v>0</v>
      </c>
      <c r="AK510" s="232">
        <v>0</v>
      </c>
      <c r="AL510" s="232">
        <v>0</v>
      </c>
      <c r="AM510" s="232">
        <v>0</v>
      </c>
      <c r="AN510" s="233"/>
      <c r="AO510" s="223">
        <f t="shared" si="314"/>
        <v>46.599999999999994</v>
      </c>
      <c r="AP510" s="223">
        <f t="shared" si="314"/>
        <v>0</v>
      </c>
      <c r="AQ510" s="223">
        <f t="shared" si="314"/>
        <v>3.5</v>
      </c>
      <c r="AR510" s="223">
        <f t="shared" si="314"/>
        <v>0</v>
      </c>
      <c r="AS510" s="223">
        <f t="shared" si="314"/>
        <v>0</v>
      </c>
      <c r="AT510" s="223">
        <f t="shared" si="314"/>
        <v>0</v>
      </c>
      <c r="AU510" s="223">
        <f t="shared" si="313"/>
        <v>0</v>
      </c>
      <c r="AV510" s="223">
        <f t="shared" si="313"/>
        <v>0</v>
      </c>
      <c r="AW510" s="223">
        <f t="shared" si="313"/>
        <v>0</v>
      </c>
      <c r="AX510" s="223">
        <f t="shared" si="313"/>
        <v>0</v>
      </c>
      <c r="AY510" s="223">
        <f t="shared" si="313"/>
        <v>0</v>
      </c>
      <c r="AZ510" s="242"/>
      <c r="BA510" s="244">
        <f t="shared" si="278"/>
        <v>0.81314774410968549</v>
      </c>
      <c r="BB510" s="244">
        <f t="shared" si="279"/>
        <v>1.7749473268424239E-2</v>
      </c>
      <c r="BC510" s="244">
        <f t="shared" si="280"/>
        <v>3.8826972774678024E-2</v>
      </c>
      <c r="BD510" s="244">
        <f t="shared" si="281"/>
        <v>0</v>
      </c>
      <c r="BE510" s="244">
        <f t="shared" si="282"/>
        <v>0</v>
      </c>
      <c r="BF510" s="244">
        <f t="shared" si="283"/>
        <v>0</v>
      </c>
      <c r="BG510" s="244">
        <f t="shared" si="284"/>
        <v>6.7669866835867412E-2</v>
      </c>
      <c r="BH510" s="244">
        <f t="shared" si="285"/>
        <v>0.17194802228785983</v>
      </c>
      <c r="BI510" s="244">
        <f t="shared" si="286"/>
        <v>0</v>
      </c>
      <c r="BJ510" s="244">
        <f t="shared" si="287"/>
        <v>0</v>
      </c>
      <c r="BK510" s="244">
        <f t="shared" si="288"/>
        <v>0</v>
      </c>
      <c r="BL510" s="244">
        <f t="shared" si="289"/>
        <v>0</v>
      </c>
      <c r="BM510" s="244">
        <f t="shared" si="290"/>
        <v>0</v>
      </c>
      <c r="BN510" s="244">
        <f t="shared" si="291"/>
        <v>0.29619433516682953</v>
      </c>
      <c r="BO510" s="244">
        <f t="shared" si="292"/>
        <v>1.7749473268424239E-2</v>
      </c>
      <c r="BP510" s="244">
        <f t="shared" si="293"/>
        <v>0</v>
      </c>
      <c r="BQ510" s="244">
        <f t="shared" si="294"/>
        <v>0</v>
      </c>
      <c r="BR510" s="244">
        <f t="shared" si="295"/>
        <v>0</v>
      </c>
      <c r="BS510" s="244">
        <f t="shared" si="296"/>
        <v>0</v>
      </c>
      <c r="BT510" s="244">
        <f t="shared" si="297"/>
        <v>0.17194802228785983</v>
      </c>
      <c r="BU510" s="244">
        <f t="shared" si="298"/>
        <v>0</v>
      </c>
      <c r="BV510" s="244">
        <f t="shared" si="299"/>
        <v>0</v>
      </c>
      <c r="BW510" s="244">
        <f t="shared" si="300"/>
        <v>0</v>
      </c>
      <c r="BX510" s="244">
        <f t="shared" si="301"/>
        <v>0</v>
      </c>
      <c r="BY510" s="244"/>
      <c r="BZ510" s="244">
        <f t="shared" si="302"/>
        <v>0.51695340894285591</v>
      </c>
      <c r="CA510" s="244">
        <f t="shared" si="303"/>
        <v>0</v>
      </c>
      <c r="CB510" s="244">
        <f t="shared" si="304"/>
        <v>3.8826972774678024E-2</v>
      </c>
      <c r="CC510" s="244">
        <f t="shared" si="305"/>
        <v>0</v>
      </c>
      <c r="CD510" s="244">
        <f t="shared" si="306"/>
        <v>0</v>
      </c>
      <c r="CE510" s="244">
        <f t="shared" si="307"/>
        <v>0</v>
      </c>
      <c r="CF510" s="244">
        <f t="shared" si="308"/>
        <v>0</v>
      </c>
      <c r="CG510" s="244">
        <f t="shared" si="309"/>
        <v>0</v>
      </c>
      <c r="CH510" s="244">
        <f t="shared" si="310"/>
        <v>0</v>
      </c>
      <c r="CI510" s="244">
        <f t="shared" si="311"/>
        <v>0</v>
      </c>
      <c r="CJ510" s="244">
        <f t="shared" si="312"/>
        <v>0</v>
      </c>
    </row>
    <row r="511" spans="1:88" ht="60">
      <c r="A511" s="222" t="s">
        <v>3643</v>
      </c>
      <c r="B511" s="232">
        <v>101529</v>
      </c>
      <c r="C511" s="232" t="s">
        <v>3119</v>
      </c>
      <c r="D511" s="232"/>
      <c r="E511" s="232" t="s">
        <v>3120</v>
      </c>
      <c r="F511" s="232" t="s">
        <v>750</v>
      </c>
      <c r="G511" s="232">
        <v>8580</v>
      </c>
      <c r="H511" s="232" t="s">
        <v>3121</v>
      </c>
      <c r="I511" s="232" t="s">
        <v>126</v>
      </c>
      <c r="J511" s="232" t="s">
        <v>700</v>
      </c>
      <c r="K511" s="232" t="s">
        <v>3122</v>
      </c>
      <c r="L511" s="232" t="s">
        <v>3123</v>
      </c>
      <c r="M511" s="232">
        <v>2022</v>
      </c>
      <c r="N511" s="232">
        <v>53922242</v>
      </c>
      <c r="O511" s="239">
        <f t="shared" si="277"/>
        <v>3.2919875725822938E-2</v>
      </c>
      <c r="P511" s="232">
        <v>83.07</v>
      </c>
      <c r="Q511" s="232">
        <v>4.38</v>
      </c>
      <c r="R511" s="232">
        <v>0</v>
      </c>
      <c r="S511" s="232">
        <v>0.01</v>
      </c>
      <c r="T511" s="232">
        <v>1.18</v>
      </c>
      <c r="U511" s="232">
        <v>0</v>
      </c>
      <c r="V511" s="232">
        <v>6.1</v>
      </c>
      <c r="W511" s="232">
        <v>5.26</v>
      </c>
      <c r="X511" s="232">
        <v>0</v>
      </c>
      <c r="Y511" s="232">
        <v>0</v>
      </c>
      <c r="Z511" s="232">
        <v>0</v>
      </c>
      <c r="AA511" s="232">
        <v>0</v>
      </c>
      <c r="AB511" s="232"/>
      <c r="AC511" s="232">
        <v>61.74</v>
      </c>
      <c r="AD511" s="232">
        <v>4.38</v>
      </c>
      <c r="AE511" s="232">
        <v>0</v>
      </c>
      <c r="AF511" s="232">
        <v>0.01</v>
      </c>
      <c r="AG511" s="232">
        <v>1.18</v>
      </c>
      <c r="AH511" s="232">
        <v>0</v>
      </c>
      <c r="AI511" s="232">
        <v>5.26</v>
      </c>
      <c r="AJ511" s="232">
        <v>0</v>
      </c>
      <c r="AK511" s="232">
        <v>0</v>
      </c>
      <c r="AL511" s="232">
        <v>0</v>
      </c>
      <c r="AM511" s="232">
        <v>0</v>
      </c>
      <c r="AN511" s="233"/>
      <c r="AO511" s="223">
        <f t="shared" si="314"/>
        <v>21.329999999999991</v>
      </c>
      <c r="AP511" s="223">
        <f t="shared" si="314"/>
        <v>0</v>
      </c>
      <c r="AQ511" s="223">
        <f t="shared" si="314"/>
        <v>0</v>
      </c>
      <c r="AR511" s="223">
        <f t="shared" si="314"/>
        <v>0</v>
      </c>
      <c r="AS511" s="223">
        <f t="shared" si="314"/>
        <v>0</v>
      </c>
      <c r="AT511" s="223">
        <f t="shared" si="314"/>
        <v>0</v>
      </c>
      <c r="AU511" s="223">
        <f t="shared" si="313"/>
        <v>0</v>
      </c>
      <c r="AV511" s="223">
        <f t="shared" si="313"/>
        <v>0</v>
      </c>
      <c r="AW511" s="223">
        <f t="shared" si="313"/>
        <v>0</v>
      </c>
      <c r="AX511" s="223">
        <f t="shared" si="313"/>
        <v>0</v>
      </c>
      <c r="AY511" s="223">
        <f t="shared" si="313"/>
        <v>0</v>
      </c>
      <c r="AZ511" s="242"/>
      <c r="BA511" s="244">
        <f t="shared" si="278"/>
        <v>2.7346540765441114</v>
      </c>
      <c r="BB511" s="244">
        <f t="shared" si="279"/>
        <v>0.14418905567910445</v>
      </c>
      <c r="BC511" s="244">
        <f t="shared" si="280"/>
        <v>0</v>
      </c>
      <c r="BD511" s="244">
        <f t="shared" si="281"/>
        <v>3.2919875725822938E-4</v>
      </c>
      <c r="BE511" s="244">
        <f t="shared" si="282"/>
        <v>3.8845453356471063E-2</v>
      </c>
      <c r="BF511" s="244">
        <f t="shared" si="283"/>
        <v>0</v>
      </c>
      <c r="BG511" s="244">
        <f t="shared" si="284"/>
        <v>0.2008112419275199</v>
      </c>
      <c r="BH511" s="244">
        <f t="shared" si="285"/>
        <v>0.17315854631782865</v>
      </c>
      <c r="BI511" s="244">
        <f t="shared" si="286"/>
        <v>0</v>
      </c>
      <c r="BJ511" s="244">
        <f t="shared" si="287"/>
        <v>0</v>
      </c>
      <c r="BK511" s="244">
        <f t="shared" si="288"/>
        <v>0</v>
      </c>
      <c r="BL511" s="244">
        <f t="shared" si="289"/>
        <v>0</v>
      </c>
      <c r="BM511" s="244">
        <f t="shared" si="290"/>
        <v>0</v>
      </c>
      <c r="BN511" s="244">
        <f t="shared" si="291"/>
        <v>2.0324731273123082</v>
      </c>
      <c r="BO511" s="244">
        <f t="shared" si="292"/>
        <v>0.14418905567910445</v>
      </c>
      <c r="BP511" s="244">
        <f t="shared" si="293"/>
        <v>0</v>
      </c>
      <c r="BQ511" s="244">
        <f t="shared" si="294"/>
        <v>3.2919875725822938E-4</v>
      </c>
      <c r="BR511" s="244">
        <f t="shared" si="295"/>
        <v>3.8845453356471063E-2</v>
      </c>
      <c r="BS511" s="244">
        <f t="shared" si="296"/>
        <v>0</v>
      </c>
      <c r="BT511" s="244">
        <f t="shared" si="297"/>
        <v>0.17315854631782865</v>
      </c>
      <c r="BU511" s="244">
        <f t="shared" si="298"/>
        <v>0</v>
      </c>
      <c r="BV511" s="244">
        <f t="shared" si="299"/>
        <v>0</v>
      </c>
      <c r="BW511" s="244">
        <f t="shared" si="300"/>
        <v>0</v>
      </c>
      <c r="BX511" s="244">
        <f t="shared" si="301"/>
        <v>0</v>
      </c>
      <c r="BY511" s="244"/>
      <c r="BZ511" s="244">
        <f t="shared" si="302"/>
        <v>0.70218094923180296</v>
      </c>
      <c r="CA511" s="244">
        <f t="shared" si="303"/>
        <v>0</v>
      </c>
      <c r="CB511" s="244">
        <f t="shared" si="304"/>
        <v>0</v>
      </c>
      <c r="CC511" s="244">
        <f t="shared" si="305"/>
        <v>0</v>
      </c>
      <c r="CD511" s="244">
        <f t="shared" si="306"/>
        <v>0</v>
      </c>
      <c r="CE511" s="244">
        <f t="shared" si="307"/>
        <v>0</v>
      </c>
      <c r="CF511" s="244">
        <f t="shared" si="308"/>
        <v>0</v>
      </c>
      <c r="CG511" s="244">
        <f t="shared" si="309"/>
        <v>0</v>
      </c>
      <c r="CH511" s="244">
        <f t="shared" si="310"/>
        <v>0</v>
      </c>
      <c r="CI511" s="244">
        <f t="shared" si="311"/>
        <v>0</v>
      </c>
      <c r="CJ511" s="244">
        <f t="shared" si="312"/>
        <v>0</v>
      </c>
    </row>
    <row r="512" spans="1:88" ht="60">
      <c r="A512" s="222" t="s">
        <v>3643</v>
      </c>
      <c r="B512" s="232">
        <v>94176</v>
      </c>
      <c r="C512" s="232" t="s">
        <v>3124</v>
      </c>
      <c r="D512" s="232"/>
      <c r="E512" s="232" t="s">
        <v>3125</v>
      </c>
      <c r="F512" s="232" t="s">
        <v>750</v>
      </c>
      <c r="G512" s="232">
        <v>4502</v>
      </c>
      <c r="H512" s="232" t="s">
        <v>3126</v>
      </c>
      <c r="I512" s="232" t="s">
        <v>699</v>
      </c>
      <c r="J512" s="232" t="s">
        <v>700</v>
      </c>
      <c r="K512" s="232" t="s">
        <v>3127</v>
      </c>
      <c r="L512" s="232" t="s">
        <v>3128</v>
      </c>
      <c r="M512" s="232">
        <v>2022</v>
      </c>
      <c r="N512" s="232">
        <v>104368983</v>
      </c>
      <c r="O512" s="239">
        <f t="shared" si="277"/>
        <v>0.10172811046904391</v>
      </c>
      <c r="P512" s="232">
        <v>21.1</v>
      </c>
      <c r="Q512" s="232">
        <v>3.8</v>
      </c>
      <c r="R512" s="232">
        <v>0</v>
      </c>
      <c r="S512" s="232">
        <v>0</v>
      </c>
      <c r="T512" s="232">
        <v>21.8</v>
      </c>
      <c r="U512" s="232">
        <v>0</v>
      </c>
      <c r="V512" s="232">
        <v>6.1</v>
      </c>
      <c r="W512" s="232">
        <v>20.3</v>
      </c>
      <c r="X512" s="232">
        <v>0</v>
      </c>
      <c r="Y512" s="232">
        <v>0</v>
      </c>
      <c r="Z512" s="232">
        <v>0</v>
      </c>
      <c r="AA512" s="232">
        <v>26.9</v>
      </c>
      <c r="AB512" s="232"/>
      <c r="AC512" s="232">
        <v>21.1</v>
      </c>
      <c r="AD512" s="232">
        <v>3.8</v>
      </c>
      <c r="AE512" s="232">
        <v>0</v>
      </c>
      <c r="AF512" s="232">
        <v>0</v>
      </c>
      <c r="AG512" s="232">
        <v>21.8</v>
      </c>
      <c r="AH512" s="232">
        <v>0</v>
      </c>
      <c r="AI512" s="232">
        <v>20.3</v>
      </c>
      <c r="AJ512" s="232">
        <v>0</v>
      </c>
      <c r="AK512" s="232">
        <v>0</v>
      </c>
      <c r="AL512" s="232">
        <v>0</v>
      </c>
      <c r="AM512" s="232">
        <v>26.9</v>
      </c>
      <c r="AN512" s="233"/>
      <c r="AO512" s="223">
        <f t="shared" si="314"/>
        <v>0</v>
      </c>
      <c r="AP512" s="223">
        <f t="shared" si="314"/>
        <v>0</v>
      </c>
      <c r="AQ512" s="223">
        <f t="shared" si="314"/>
        <v>0</v>
      </c>
      <c r="AR512" s="223">
        <f t="shared" si="314"/>
        <v>0</v>
      </c>
      <c r="AS512" s="223">
        <f t="shared" si="314"/>
        <v>0</v>
      </c>
      <c r="AT512" s="223">
        <f t="shared" si="314"/>
        <v>0</v>
      </c>
      <c r="AU512" s="223">
        <f t="shared" si="313"/>
        <v>0</v>
      </c>
      <c r="AV512" s="223">
        <f t="shared" si="313"/>
        <v>0</v>
      </c>
      <c r="AW512" s="223">
        <f t="shared" si="313"/>
        <v>0</v>
      </c>
      <c r="AX512" s="223">
        <f t="shared" si="313"/>
        <v>0</v>
      </c>
      <c r="AY512" s="223">
        <f t="shared" si="313"/>
        <v>0</v>
      </c>
      <c r="AZ512" s="242"/>
      <c r="BA512" s="244">
        <f t="shared" si="278"/>
        <v>2.1464631308968265</v>
      </c>
      <c r="BB512" s="244">
        <f t="shared" si="279"/>
        <v>0.38656681978236684</v>
      </c>
      <c r="BC512" s="244">
        <f t="shared" si="280"/>
        <v>0</v>
      </c>
      <c r="BD512" s="244">
        <f t="shared" si="281"/>
        <v>0</v>
      </c>
      <c r="BE512" s="244">
        <f t="shared" si="282"/>
        <v>2.2176728082251573</v>
      </c>
      <c r="BF512" s="244">
        <f t="shared" si="283"/>
        <v>0</v>
      </c>
      <c r="BG512" s="244">
        <f t="shared" si="284"/>
        <v>0.62054147386116787</v>
      </c>
      <c r="BH512" s="244">
        <f t="shared" si="285"/>
        <v>2.0650806425215915</v>
      </c>
      <c r="BI512" s="244">
        <f t="shared" si="286"/>
        <v>0</v>
      </c>
      <c r="BJ512" s="244">
        <f t="shared" si="287"/>
        <v>0</v>
      </c>
      <c r="BK512" s="244">
        <f t="shared" si="288"/>
        <v>0</v>
      </c>
      <c r="BL512" s="244">
        <f t="shared" si="289"/>
        <v>2.736486171617281</v>
      </c>
      <c r="BM512" s="244">
        <f t="shared" si="290"/>
        <v>0</v>
      </c>
      <c r="BN512" s="244">
        <f t="shared" si="291"/>
        <v>2.1464631308968265</v>
      </c>
      <c r="BO512" s="244">
        <f t="shared" si="292"/>
        <v>0.38656681978236684</v>
      </c>
      <c r="BP512" s="244">
        <f t="shared" si="293"/>
        <v>0</v>
      </c>
      <c r="BQ512" s="244">
        <f t="shared" si="294"/>
        <v>0</v>
      </c>
      <c r="BR512" s="244">
        <f t="shared" si="295"/>
        <v>2.2176728082251573</v>
      </c>
      <c r="BS512" s="244">
        <f t="shared" si="296"/>
        <v>0</v>
      </c>
      <c r="BT512" s="244">
        <f t="shared" si="297"/>
        <v>2.0650806425215915</v>
      </c>
      <c r="BU512" s="244">
        <f t="shared" si="298"/>
        <v>0</v>
      </c>
      <c r="BV512" s="244">
        <f t="shared" si="299"/>
        <v>0</v>
      </c>
      <c r="BW512" s="244">
        <f t="shared" si="300"/>
        <v>0</v>
      </c>
      <c r="BX512" s="244">
        <f t="shared" si="301"/>
        <v>2.736486171617281</v>
      </c>
      <c r="BY512" s="244"/>
      <c r="BZ512" s="244">
        <f t="shared" si="302"/>
        <v>0</v>
      </c>
      <c r="CA512" s="244">
        <f t="shared" si="303"/>
        <v>0</v>
      </c>
      <c r="CB512" s="244">
        <f t="shared" si="304"/>
        <v>0</v>
      </c>
      <c r="CC512" s="244">
        <f t="shared" si="305"/>
        <v>0</v>
      </c>
      <c r="CD512" s="244">
        <f t="shared" si="306"/>
        <v>0</v>
      </c>
      <c r="CE512" s="244">
        <f t="shared" si="307"/>
        <v>0</v>
      </c>
      <c r="CF512" s="244">
        <f t="shared" si="308"/>
        <v>0</v>
      </c>
      <c r="CG512" s="244">
        <f t="shared" si="309"/>
        <v>0</v>
      </c>
      <c r="CH512" s="244">
        <f t="shared" si="310"/>
        <v>0</v>
      </c>
      <c r="CI512" s="244">
        <f t="shared" si="311"/>
        <v>0</v>
      </c>
      <c r="CJ512" s="244">
        <f t="shared" si="312"/>
        <v>0</v>
      </c>
    </row>
    <row r="513" spans="1:88" ht="60">
      <c r="A513" s="222" t="s">
        <v>3643</v>
      </c>
      <c r="B513" s="232">
        <v>29660</v>
      </c>
      <c r="C513" s="232" t="s">
        <v>3129</v>
      </c>
      <c r="D513" s="232"/>
      <c r="E513" s="232" t="s">
        <v>1400</v>
      </c>
      <c r="F513" s="232" t="s">
        <v>750</v>
      </c>
      <c r="G513" s="232">
        <v>5401</v>
      </c>
      <c r="H513" s="232" t="s">
        <v>773</v>
      </c>
      <c r="I513" s="232" t="s">
        <v>116</v>
      </c>
      <c r="J513" s="232" t="s">
        <v>700</v>
      </c>
      <c r="K513" s="232" t="s">
        <v>1401</v>
      </c>
      <c r="L513" s="232" t="s">
        <v>3130</v>
      </c>
      <c r="M513" s="232">
        <v>2022</v>
      </c>
      <c r="N513" s="232">
        <v>142279408</v>
      </c>
      <c r="O513" s="239">
        <f t="shared" si="277"/>
        <v>2.8849831092285602E-2</v>
      </c>
      <c r="P513" s="240">
        <v>86.1</v>
      </c>
      <c r="Q513" s="232">
        <v>1</v>
      </c>
      <c r="R513" s="232">
        <v>0</v>
      </c>
      <c r="S513" s="232">
        <v>0</v>
      </c>
      <c r="T513" s="232">
        <v>0</v>
      </c>
      <c r="U513" s="232">
        <v>0</v>
      </c>
      <c r="V513" s="232">
        <v>6.1</v>
      </c>
      <c r="W513" s="232">
        <v>6.8</v>
      </c>
      <c r="X513" s="232">
        <v>0</v>
      </c>
      <c r="Y513" s="232">
        <v>0</v>
      </c>
      <c r="Z513" s="232">
        <v>0</v>
      </c>
      <c r="AA513" s="232">
        <v>0</v>
      </c>
      <c r="AB513" s="232"/>
      <c r="AC513" s="232">
        <v>61.1</v>
      </c>
      <c r="AD513" s="232">
        <v>1</v>
      </c>
      <c r="AE513" s="232">
        <v>0</v>
      </c>
      <c r="AF513" s="232">
        <v>0</v>
      </c>
      <c r="AG513" s="232">
        <v>0</v>
      </c>
      <c r="AH513" s="232">
        <v>0</v>
      </c>
      <c r="AI513" s="232">
        <v>6.8</v>
      </c>
      <c r="AJ513" s="232">
        <v>0</v>
      </c>
      <c r="AK513" s="232">
        <v>0</v>
      </c>
      <c r="AL513" s="232">
        <v>0</v>
      </c>
      <c r="AM513" s="232">
        <v>0</v>
      </c>
      <c r="AN513" s="233"/>
      <c r="AO513" s="223">
        <f t="shared" si="314"/>
        <v>24.999999999999993</v>
      </c>
      <c r="AP513" s="223">
        <f t="shared" si="314"/>
        <v>0</v>
      </c>
      <c r="AQ513" s="223">
        <f t="shared" si="314"/>
        <v>0</v>
      </c>
      <c r="AR513" s="223">
        <f t="shared" si="314"/>
        <v>0</v>
      </c>
      <c r="AS513" s="223">
        <f t="shared" si="314"/>
        <v>0</v>
      </c>
      <c r="AT513" s="223">
        <f t="shared" si="314"/>
        <v>0</v>
      </c>
      <c r="AU513" s="223">
        <f t="shared" si="313"/>
        <v>0</v>
      </c>
      <c r="AV513" s="223">
        <f t="shared" si="313"/>
        <v>0</v>
      </c>
      <c r="AW513" s="223">
        <f t="shared" si="313"/>
        <v>0</v>
      </c>
      <c r="AX513" s="223">
        <f t="shared" si="313"/>
        <v>0</v>
      </c>
      <c r="AY513" s="223">
        <f t="shared" si="313"/>
        <v>0</v>
      </c>
      <c r="AZ513" s="242"/>
      <c r="BA513" s="244">
        <f t="shared" si="278"/>
        <v>2.4839704570457903</v>
      </c>
      <c r="BB513" s="244">
        <f t="shared" si="279"/>
        <v>2.8849831092285602E-2</v>
      </c>
      <c r="BC513" s="244">
        <f t="shared" si="280"/>
        <v>0</v>
      </c>
      <c r="BD513" s="244">
        <f t="shared" si="281"/>
        <v>0</v>
      </c>
      <c r="BE513" s="244">
        <f t="shared" si="282"/>
        <v>0</v>
      </c>
      <c r="BF513" s="244">
        <f t="shared" si="283"/>
        <v>0</v>
      </c>
      <c r="BG513" s="244">
        <f t="shared" si="284"/>
        <v>0.17598396966294216</v>
      </c>
      <c r="BH513" s="244">
        <f t="shared" si="285"/>
        <v>0.1961788514275421</v>
      </c>
      <c r="BI513" s="244">
        <f t="shared" si="286"/>
        <v>0</v>
      </c>
      <c r="BJ513" s="244">
        <f t="shared" si="287"/>
        <v>0</v>
      </c>
      <c r="BK513" s="244">
        <f t="shared" si="288"/>
        <v>0</v>
      </c>
      <c r="BL513" s="244">
        <f t="shared" si="289"/>
        <v>0</v>
      </c>
      <c r="BM513" s="244">
        <f t="shared" si="290"/>
        <v>0</v>
      </c>
      <c r="BN513" s="244">
        <f t="shared" si="291"/>
        <v>1.7627246797386504</v>
      </c>
      <c r="BO513" s="244">
        <f t="shared" si="292"/>
        <v>2.8849831092285602E-2</v>
      </c>
      <c r="BP513" s="244">
        <f t="shared" si="293"/>
        <v>0</v>
      </c>
      <c r="BQ513" s="244">
        <f t="shared" si="294"/>
        <v>0</v>
      </c>
      <c r="BR513" s="244">
        <f t="shared" si="295"/>
        <v>0</v>
      </c>
      <c r="BS513" s="244">
        <f t="shared" si="296"/>
        <v>0</v>
      </c>
      <c r="BT513" s="244">
        <f t="shared" si="297"/>
        <v>0.1961788514275421</v>
      </c>
      <c r="BU513" s="244">
        <f t="shared" si="298"/>
        <v>0</v>
      </c>
      <c r="BV513" s="244">
        <f t="shared" si="299"/>
        <v>0</v>
      </c>
      <c r="BW513" s="244">
        <f t="shared" si="300"/>
        <v>0</v>
      </c>
      <c r="BX513" s="244">
        <f t="shared" si="301"/>
        <v>0</v>
      </c>
      <c r="BY513" s="244"/>
      <c r="BZ513" s="244">
        <f t="shared" si="302"/>
        <v>0.7212457773071399</v>
      </c>
      <c r="CA513" s="244">
        <f t="shared" si="303"/>
        <v>0</v>
      </c>
      <c r="CB513" s="244">
        <f t="shared" si="304"/>
        <v>0</v>
      </c>
      <c r="CC513" s="244">
        <f t="shared" si="305"/>
        <v>0</v>
      </c>
      <c r="CD513" s="244">
        <f t="shared" si="306"/>
        <v>0</v>
      </c>
      <c r="CE513" s="244">
        <f t="shared" si="307"/>
        <v>0</v>
      </c>
      <c r="CF513" s="244">
        <f t="shared" si="308"/>
        <v>0</v>
      </c>
      <c r="CG513" s="244">
        <f t="shared" si="309"/>
        <v>0</v>
      </c>
      <c r="CH513" s="244">
        <f t="shared" si="310"/>
        <v>0</v>
      </c>
      <c r="CI513" s="244">
        <f t="shared" si="311"/>
        <v>0</v>
      </c>
      <c r="CJ513" s="244">
        <f t="shared" si="312"/>
        <v>0</v>
      </c>
    </row>
    <row r="514" spans="1:88" ht="75">
      <c r="A514" s="222" t="s">
        <v>3643</v>
      </c>
      <c r="B514" s="232">
        <v>91517</v>
      </c>
      <c r="C514" s="232" t="s">
        <v>3131</v>
      </c>
      <c r="D514" s="232"/>
      <c r="E514" s="232" t="s">
        <v>2239</v>
      </c>
      <c r="F514" s="232"/>
      <c r="G514" s="232">
        <v>3952</v>
      </c>
      <c r="H514" s="232" t="s">
        <v>2240</v>
      </c>
      <c r="I514" s="232" t="s">
        <v>128</v>
      </c>
      <c r="J514" s="232" t="s">
        <v>700</v>
      </c>
      <c r="K514" s="232" t="s">
        <v>2241</v>
      </c>
      <c r="L514" s="232"/>
      <c r="M514" s="232">
        <v>2022</v>
      </c>
      <c r="N514" s="232">
        <v>67536632</v>
      </c>
      <c r="O514" s="239">
        <f t="shared" ref="O514:O577" si="315">IF(ISNUMBER(MATCH(I514,I$613:I$638,0)), N514/INDEX(N$613:N$638, MATCH(I514,I$613:I$638,0)), "")</f>
        <v>3.0550163640902406E-2</v>
      </c>
      <c r="P514" s="232">
        <v>93.8</v>
      </c>
      <c r="Q514" s="232">
        <v>0.1</v>
      </c>
      <c r="R514" s="232">
        <v>0</v>
      </c>
      <c r="S514" s="232">
        <v>0</v>
      </c>
      <c r="T514" s="232">
        <v>0</v>
      </c>
      <c r="U514" s="232">
        <v>0</v>
      </c>
      <c r="V514" s="232">
        <v>6.1</v>
      </c>
      <c r="W514" s="232">
        <v>0</v>
      </c>
      <c r="X514" s="232">
        <v>0</v>
      </c>
      <c r="Y514" s="232">
        <v>0</v>
      </c>
      <c r="Z514" s="232">
        <v>0</v>
      </c>
      <c r="AA514" s="232">
        <v>0</v>
      </c>
      <c r="AB514" s="232"/>
      <c r="AC514" s="232">
        <v>49.38</v>
      </c>
      <c r="AD514" s="232">
        <v>0.1</v>
      </c>
      <c r="AE514" s="232">
        <v>0</v>
      </c>
      <c r="AF514" s="232">
        <v>0</v>
      </c>
      <c r="AG514" s="232">
        <v>0</v>
      </c>
      <c r="AH514" s="232">
        <v>0</v>
      </c>
      <c r="AI514" s="232">
        <v>0</v>
      </c>
      <c r="AJ514" s="232">
        <v>0</v>
      </c>
      <c r="AK514" s="232">
        <v>0</v>
      </c>
      <c r="AL514" s="232">
        <v>0</v>
      </c>
      <c r="AM514" s="232">
        <v>0</v>
      </c>
      <c r="AN514" s="233"/>
      <c r="AO514" s="223">
        <f t="shared" si="314"/>
        <v>44.419999999999995</v>
      </c>
      <c r="AP514" s="223">
        <f t="shared" si="314"/>
        <v>0</v>
      </c>
      <c r="AQ514" s="223">
        <f t="shared" si="314"/>
        <v>0</v>
      </c>
      <c r="AR514" s="223">
        <f t="shared" si="314"/>
        <v>0</v>
      </c>
      <c r="AS514" s="223">
        <f t="shared" si="314"/>
        <v>0</v>
      </c>
      <c r="AT514" s="223">
        <f t="shared" si="314"/>
        <v>0</v>
      </c>
      <c r="AU514" s="223">
        <f t="shared" si="313"/>
        <v>0</v>
      </c>
      <c r="AV514" s="223">
        <f t="shared" si="313"/>
        <v>0</v>
      </c>
      <c r="AW514" s="223">
        <f t="shared" si="313"/>
        <v>0</v>
      </c>
      <c r="AX514" s="223">
        <f t="shared" si="313"/>
        <v>0</v>
      </c>
      <c r="AY514" s="223">
        <f t="shared" si="313"/>
        <v>0</v>
      </c>
      <c r="AZ514" s="242"/>
      <c r="BA514" s="244">
        <f t="shared" si="278"/>
        <v>2.8656053495166454</v>
      </c>
      <c r="BB514" s="244">
        <f t="shared" si="279"/>
        <v>3.0550163640902408E-3</v>
      </c>
      <c r="BC514" s="244">
        <f t="shared" si="280"/>
        <v>0</v>
      </c>
      <c r="BD514" s="244">
        <f t="shared" si="281"/>
        <v>0</v>
      </c>
      <c r="BE514" s="244">
        <f t="shared" si="282"/>
        <v>0</v>
      </c>
      <c r="BF514" s="244">
        <f t="shared" si="283"/>
        <v>0</v>
      </c>
      <c r="BG514" s="244">
        <f t="shared" si="284"/>
        <v>0.18635599820950466</v>
      </c>
      <c r="BH514" s="244">
        <f t="shared" si="285"/>
        <v>0</v>
      </c>
      <c r="BI514" s="244">
        <f t="shared" si="286"/>
        <v>0</v>
      </c>
      <c r="BJ514" s="244">
        <f t="shared" si="287"/>
        <v>0</v>
      </c>
      <c r="BK514" s="244">
        <f t="shared" si="288"/>
        <v>0</v>
      </c>
      <c r="BL514" s="244">
        <f t="shared" si="289"/>
        <v>0</v>
      </c>
      <c r="BM514" s="244">
        <f t="shared" si="290"/>
        <v>0</v>
      </c>
      <c r="BN514" s="244">
        <f t="shared" si="291"/>
        <v>1.5085670805877609</v>
      </c>
      <c r="BO514" s="244">
        <f t="shared" si="292"/>
        <v>3.0550163640902408E-3</v>
      </c>
      <c r="BP514" s="244">
        <f t="shared" si="293"/>
        <v>0</v>
      </c>
      <c r="BQ514" s="244">
        <f t="shared" si="294"/>
        <v>0</v>
      </c>
      <c r="BR514" s="244">
        <f t="shared" si="295"/>
        <v>0</v>
      </c>
      <c r="BS514" s="244">
        <f t="shared" si="296"/>
        <v>0</v>
      </c>
      <c r="BT514" s="244">
        <f t="shared" si="297"/>
        <v>0</v>
      </c>
      <c r="BU514" s="244">
        <f t="shared" si="298"/>
        <v>0</v>
      </c>
      <c r="BV514" s="244">
        <f t="shared" si="299"/>
        <v>0</v>
      </c>
      <c r="BW514" s="244">
        <f t="shared" si="300"/>
        <v>0</v>
      </c>
      <c r="BX514" s="244">
        <f t="shared" si="301"/>
        <v>0</v>
      </c>
      <c r="BY514" s="244"/>
      <c r="BZ514" s="244">
        <f t="shared" si="302"/>
        <v>1.3570382689288847</v>
      </c>
      <c r="CA514" s="244">
        <f t="shared" si="303"/>
        <v>0</v>
      </c>
      <c r="CB514" s="244">
        <f t="shared" si="304"/>
        <v>0</v>
      </c>
      <c r="CC514" s="244">
        <f t="shared" si="305"/>
        <v>0</v>
      </c>
      <c r="CD514" s="244">
        <f t="shared" si="306"/>
        <v>0</v>
      </c>
      <c r="CE514" s="244">
        <f t="shared" si="307"/>
        <v>0</v>
      </c>
      <c r="CF514" s="244">
        <f t="shared" si="308"/>
        <v>0</v>
      </c>
      <c r="CG514" s="244">
        <f t="shared" si="309"/>
        <v>0</v>
      </c>
      <c r="CH514" s="244">
        <f t="shared" si="310"/>
        <v>0</v>
      </c>
      <c r="CI514" s="244">
        <f t="shared" si="311"/>
        <v>0</v>
      </c>
      <c r="CJ514" s="244">
        <f t="shared" si="312"/>
        <v>0</v>
      </c>
    </row>
    <row r="515" spans="1:88" ht="60">
      <c r="A515" s="222" t="s">
        <v>3643</v>
      </c>
      <c r="B515" s="232">
        <v>189651</v>
      </c>
      <c r="C515" s="232" t="s">
        <v>3132</v>
      </c>
      <c r="D515" s="232"/>
      <c r="E515" s="232" t="s">
        <v>3133</v>
      </c>
      <c r="F515" s="232"/>
      <c r="G515" s="232">
        <v>4104</v>
      </c>
      <c r="H515" s="232" t="s">
        <v>3134</v>
      </c>
      <c r="I515" s="232" t="s">
        <v>942</v>
      </c>
      <c r="J515" s="232" t="s">
        <v>700</v>
      </c>
      <c r="K515" s="232" t="s">
        <v>3135</v>
      </c>
      <c r="L515" s="232"/>
      <c r="M515" s="232">
        <v>2022</v>
      </c>
      <c r="N515" s="232">
        <v>54931601</v>
      </c>
      <c r="O515" s="239">
        <f t="shared" si="315"/>
        <v>1.9467874179228861E-2</v>
      </c>
      <c r="P515" s="232">
        <v>50.4</v>
      </c>
      <c r="Q515" s="232">
        <v>0</v>
      </c>
      <c r="R515" s="232">
        <v>0</v>
      </c>
      <c r="S515" s="232">
        <v>0</v>
      </c>
      <c r="T515" s="232">
        <v>0</v>
      </c>
      <c r="U515" s="232">
        <v>0</v>
      </c>
      <c r="V515" s="232">
        <v>6.1</v>
      </c>
      <c r="W515" s="232">
        <v>0.7</v>
      </c>
      <c r="X515" s="232">
        <v>0</v>
      </c>
      <c r="Y515" s="232">
        <v>0</v>
      </c>
      <c r="Z515" s="232">
        <v>42.8</v>
      </c>
      <c r="AA515" s="232">
        <v>0</v>
      </c>
      <c r="AB515" s="232"/>
      <c r="AC515" s="232">
        <v>29.1</v>
      </c>
      <c r="AD515" s="232">
        <v>0</v>
      </c>
      <c r="AE515" s="232">
        <v>0</v>
      </c>
      <c r="AF515" s="232">
        <v>0</v>
      </c>
      <c r="AG515" s="232">
        <v>0</v>
      </c>
      <c r="AH515" s="232">
        <v>0</v>
      </c>
      <c r="AI515" s="232">
        <v>0</v>
      </c>
      <c r="AJ515" s="232">
        <v>0</v>
      </c>
      <c r="AK515" s="232">
        <v>0</v>
      </c>
      <c r="AL515" s="232">
        <v>0</v>
      </c>
      <c r="AM515" s="232">
        <v>0</v>
      </c>
      <c r="AN515" s="233"/>
      <c r="AO515" s="223">
        <f t="shared" si="314"/>
        <v>21.299999999999997</v>
      </c>
      <c r="AP515" s="223">
        <f t="shared" si="314"/>
        <v>0</v>
      </c>
      <c r="AQ515" s="223">
        <f t="shared" si="314"/>
        <v>0</v>
      </c>
      <c r="AR515" s="223">
        <f t="shared" si="314"/>
        <v>0</v>
      </c>
      <c r="AS515" s="223">
        <f t="shared" si="314"/>
        <v>0</v>
      </c>
      <c r="AT515" s="223">
        <f t="shared" si="314"/>
        <v>0</v>
      </c>
      <c r="AU515" s="223">
        <f t="shared" si="313"/>
        <v>0.7</v>
      </c>
      <c r="AV515" s="223">
        <f t="shared" si="313"/>
        <v>0</v>
      </c>
      <c r="AW515" s="223">
        <f t="shared" si="313"/>
        <v>0</v>
      </c>
      <c r="AX515" s="223">
        <f t="shared" si="313"/>
        <v>42.8</v>
      </c>
      <c r="AY515" s="223">
        <f t="shared" si="313"/>
        <v>0</v>
      </c>
      <c r="AZ515" s="242"/>
      <c r="BA515" s="244">
        <f t="shared" ref="BA515:BA578" si="316">P515*$O515</f>
        <v>0.98118085863313453</v>
      </c>
      <c r="BB515" s="244">
        <f t="shared" ref="BB515:BB578" si="317">Q515*$O515</f>
        <v>0</v>
      </c>
      <c r="BC515" s="244">
        <f t="shared" ref="BC515:BC578" si="318">R515*$O515</f>
        <v>0</v>
      </c>
      <c r="BD515" s="244">
        <f t="shared" ref="BD515:BD578" si="319">S515*$O515</f>
        <v>0</v>
      </c>
      <c r="BE515" s="244">
        <f t="shared" ref="BE515:BE578" si="320">T515*$O515</f>
        <v>0</v>
      </c>
      <c r="BF515" s="244">
        <f t="shared" ref="BF515:BF578" si="321">U515*$O515</f>
        <v>0</v>
      </c>
      <c r="BG515" s="244">
        <f t="shared" ref="BG515:BG578" si="322">V515*$O515</f>
        <v>0.11875403249329604</v>
      </c>
      <c r="BH515" s="244">
        <f t="shared" ref="BH515:BH578" si="323">W515*$O515</f>
        <v>1.3627511925460202E-2</v>
      </c>
      <c r="BI515" s="244">
        <f t="shared" ref="BI515:BI578" si="324">X515*$O515</f>
        <v>0</v>
      </c>
      <c r="BJ515" s="244">
        <f t="shared" ref="BJ515:BJ578" si="325">Y515*$O515</f>
        <v>0</v>
      </c>
      <c r="BK515" s="244">
        <f t="shared" ref="BK515:BK578" si="326">Z515*$O515</f>
        <v>0.83322501487099521</v>
      </c>
      <c r="BL515" s="244">
        <f t="shared" ref="BL515:BL578" si="327">AA515*$O515</f>
        <v>0</v>
      </c>
      <c r="BM515" s="244">
        <f t="shared" ref="BM515:BM578" si="328">AB515*$O515</f>
        <v>0</v>
      </c>
      <c r="BN515" s="244">
        <f t="shared" ref="BN515:BN578" si="329">AC515*$O515</f>
        <v>0.56651513861555991</v>
      </c>
      <c r="BO515" s="244">
        <f t="shared" ref="BO515:BO578" si="330">AD515*$O515</f>
        <v>0</v>
      </c>
      <c r="BP515" s="244">
        <f t="shared" ref="BP515:BP578" si="331">AE515*$O515</f>
        <v>0</v>
      </c>
      <c r="BQ515" s="244">
        <f t="shared" ref="BQ515:BQ578" si="332">AF515*$O515</f>
        <v>0</v>
      </c>
      <c r="BR515" s="244">
        <f t="shared" ref="BR515:BR578" si="333">AG515*$O515</f>
        <v>0</v>
      </c>
      <c r="BS515" s="244">
        <f t="shared" ref="BS515:BS578" si="334">AH515*$O515</f>
        <v>0</v>
      </c>
      <c r="BT515" s="244">
        <f t="shared" ref="BT515:BT578" si="335">AI515*$O515</f>
        <v>0</v>
      </c>
      <c r="BU515" s="244">
        <f t="shared" ref="BU515:BU578" si="336">AJ515*$O515</f>
        <v>0</v>
      </c>
      <c r="BV515" s="244">
        <f t="shared" ref="BV515:BV578" si="337">AK515*$O515</f>
        <v>0</v>
      </c>
      <c r="BW515" s="244">
        <f t="shared" ref="BW515:BW578" si="338">AL515*$O515</f>
        <v>0</v>
      </c>
      <c r="BX515" s="244">
        <f t="shared" ref="BX515:BX578" si="339">AM515*$O515</f>
        <v>0</v>
      </c>
      <c r="BY515" s="244"/>
      <c r="BZ515" s="244">
        <f t="shared" ref="BZ515:BZ578" si="340">AO515*$O515</f>
        <v>0.41466572001757468</v>
      </c>
      <c r="CA515" s="244">
        <f t="shared" ref="CA515:CA578" si="341">AP515*$O515</f>
        <v>0</v>
      </c>
      <c r="CB515" s="244">
        <f t="shared" ref="CB515:CB578" si="342">AQ515*$O515</f>
        <v>0</v>
      </c>
      <c r="CC515" s="244">
        <f t="shared" ref="CC515:CC578" si="343">AR515*$O515</f>
        <v>0</v>
      </c>
      <c r="CD515" s="244">
        <f t="shared" ref="CD515:CD578" si="344">AS515*$O515</f>
        <v>0</v>
      </c>
      <c r="CE515" s="244">
        <f t="shared" ref="CE515:CE578" si="345">AT515*$O515</f>
        <v>0</v>
      </c>
      <c r="CF515" s="244">
        <f t="shared" ref="CF515:CF578" si="346">AU515*$O515</f>
        <v>1.3627511925460202E-2</v>
      </c>
      <c r="CG515" s="244">
        <f t="shared" ref="CG515:CG578" si="347">AV515*$O515</f>
        <v>0</v>
      </c>
      <c r="CH515" s="244">
        <f t="shared" ref="CH515:CH578" si="348">AW515*$O515</f>
        <v>0</v>
      </c>
      <c r="CI515" s="244">
        <f t="shared" ref="CI515:CI578" si="349">AX515*$O515</f>
        <v>0.83322501487099521</v>
      </c>
      <c r="CJ515" s="244">
        <f t="shared" ref="CJ515:CJ578" si="350">AY515*$O515</f>
        <v>0</v>
      </c>
    </row>
    <row r="516" spans="1:88" ht="60">
      <c r="A516" s="222" t="s">
        <v>3643</v>
      </c>
      <c r="B516" s="232">
        <v>6743</v>
      </c>
      <c r="C516" s="232" t="s">
        <v>3136</v>
      </c>
      <c r="D516" s="232"/>
      <c r="E516" s="232" t="s">
        <v>3137</v>
      </c>
      <c r="F516" s="232" t="s">
        <v>3138</v>
      </c>
      <c r="G516" s="232">
        <v>7742</v>
      </c>
      <c r="H516" s="232" t="s">
        <v>2869</v>
      </c>
      <c r="I516" s="232" t="s">
        <v>122</v>
      </c>
      <c r="J516" s="232" t="s">
        <v>700</v>
      </c>
      <c r="K516" s="232" t="s">
        <v>3139</v>
      </c>
      <c r="L516" s="232" t="s">
        <v>3140</v>
      </c>
      <c r="M516" s="232">
        <v>2022</v>
      </c>
      <c r="N516" s="232">
        <v>576750156</v>
      </c>
      <c r="O516" s="239">
        <f t="shared" si="315"/>
        <v>0.34429094603477062</v>
      </c>
      <c r="P516" s="232">
        <v>47.68</v>
      </c>
      <c r="Q516" s="232">
        <v>3.29</v>
      </c>
      <c r="R516" s="232">
        <v>0</v>
      </c>
      <c r="S516" s="232">
        <v>0.05</v>
      </c>
      <c r="T516" s="232">
        <v>11.76</v>
      </c>
      <c r="U516" s="232">
        <v>0</v>
      </c>
      <c r="V516" s="232">
        <v>6.1</v>
      </c>
      <c r="W516" s="232">
        <v>2.74</v>
      </c>
      <c r="X516" s="232">
        <v>0</v>
      </c>
      <c r="Y516" s="232">
        <v>13.95</v>
      </c>
      <c r="Z516" s="232">
        <v>0</v>
      </c>
      <c r="AA516" s="232">
        <v>14.43</v>
      </c>
      <c r="AB516" s="232"/>
      <c r="AC516" s="232">
        <v>30.67</v>
      </c>
      <c r="AD516" s="232">
        <v>3.29</v>
      </c>
      <c r="AE516" s="232">
        <v>0</v>
      </c>
      <c r="AF516" s="232">
        <v>0.05</v>
      </c>
      <c r="AG516" s="232">
        <v>11.76</v>
      </c>
      <c r="AH516" s="232">
        <v>0</v>
      </c>
      <c r="AI516" s="232">
        <v>2.74</v>
      </c>
      <c r="AJ516" s="232">
        <v>0</v>
      </c>
      <c r="AK516" s="232">
        <v>0</v>
      </c>
      <c r="AL516" s="232">
        <v>0</v>
      </c>
      <c r="AM516" s="232">
        <v>14.43</v>
      </c>
      <c r="AN516" s="233"/>
      <c r="AO516" s="223">
        <f t="shared" si="314"/>
        <v>17.009999999999998</v>
      </c>
      <c r="AP516" s="223">
        <f t="shared" si="314"/>
        <v>0</v>
      </c>
      <c r="AQ516" s="223">
        <f t="shared" si="314"/>
        <v>0</v>
      </c>
      <c r="AR516" s="223">
        <f t="shared" si="314"/>
        <v>0</v>
      </c>
      <c r="AS516" s="223">
        <f t="shared" si="314"/>
        <v>0</v>
      </c>
      <c r="AT516" s="223">
        <f t="shared" si="314"/>
        <v>0</v>
      </c>
      <c r="AU516" s="223">
        <f t="shared" si="313"/>
        <v>0</v>
      </c>
      <c r="AV516" s="223">
        <f t="shared" si="313"/>
        <v>0</v>
      </c>
      <c r="AW516" s="223">
        <f t="shared" si="313"/>
        <v>13.95</v>
      </c>
      <c r="AX516" s="223">
        <f t="shared" si="313"/>
        <v>0</v>
      </c>
      <c r="AY516" s="223">
        <f t="shared" si="313"/>
        <v>0</v>
      </c>
      <c r="AZ516" s="242"/>
      <c r="BA516" s="244">
        <f t="shared" si="316"/>
        <v>16.415792306937863</v>
      </c>
      <c r="BB516" s="244">
        <f t="shared" si="317"/>
        <v>1.1327172124543954</v>
      </c>
      <c r="BC516" s="244">
        <f t="shared" si="318"/>
        <v>0</v>
      </c>
      <c r="BD516" s="244">
        <f t="shared" si="319"/>
        <v>1.721454730173853E-2</v>
      </c>
      <c r="BE516" s="244">
        <f t="shared" si="320"/>
        <v>4.0488615253689026</v>
      </c>
      <c r="BF516" s="244">
        <f t="shared" si="321"/>
        <v>0</v>
      </c>
      <c r="BG516" s="244">
        <f t="shared" si="322"/>
        <v>2.1001747708121008</v>
      </c>
      <c r="BH516" s="244">
        <f t="shared" si="323"/>
        <v>0.94335719213527158</v>
      </c>
      <c r="BI516" s="244">
        <f t="shared" si="324"/>
        <v>0</v>
      </c>
      <c r="BJ516" s="244">
        <f t="shared" si="325"/>
        <v>4.8028586971850498</v>
      </c>
      <c r="BK516" s="244">
        <f t="shared" si="326"/>
        <v>0</v>
      </c>
      <c r="BL516" s="244">
        <f t="shared" si="327"/>
        <v>4.9681183512817402</v>
      </c>
      <c r="BM516" s="244">
        <f t="shared" si="328"/>
        <v>0</v>
      </c>
      <c r="BN516" s="244">
        <f t="shared" si="329"/>
        <v>10.559403314886415</v>
      </c>
      <c r="BO516" s="244">
        <f t="shared" si="330"/>
        <v>1.1327172124543954</v>
      </c>
      <c r="BP516" s="244">
        <f t="shared" si="331"/>
        <v>0</v>
      </c>
      <c r="BQ516" s="244">
        <f t="shared" si="332"/>
        <v>1.721454730173853E-2</v>
      </c>
      <c r="BR516" s="244">
        <f t="shared" si="333"/>
        <v>4.0488615253689026</v>
      </c>
      <c r="BS516" s="244">
        <f t="shared" si="334"/>
        <v>0</v>
      </c>
      <c r="BT516" s="244">
        <f t="shared" si="335"/>
        <v>0.94335719213527158</v>
      </c>
      <c r="BU516" s="244">
        <f t="shared" si="336"/>
        <v>0</v>
      </c>
      <c r="BV516" s="244">
        <f t="shared" si="337"/>
        <v>0</v>
      </c>
      <c r="BW516" s="244">
        <f t="shared" si="338"/>
        <v>0</v>
      </c>
      <c r="BX516" s="244">
        <f t="shared" si="339"/>
        <v>4.9681183512817402</v>
      </c>
      <c r="BY516" s="244"/>
      <c r="BZ516" s="244">
        <f t="shared" si="340"/>
        <v>5.8563889920514471</v>
      </c>
      <c r="CA516" s="244">
        <f t="shared" si="341"/>
        <v>0</v>
      </c>
      <c r="CB516" s="244">
        <f t="shared" si="342"/>
        <v>0</v>
      </c>
      <c r="CC516" s="244">
        <f t="shared" si="343"/>
        <v>0</v>
      </c>
      <c r="CD516" s="244">
        <f t="shared" si="344"/>
        <v>0</v>
      </c>
      <c r="CE516" s="244">
        <f t="shared" si="345"/>
        <v>0</v>
      </c>
      <c r="CF516" s="244">
        <f t="shared" si="346"/>
        <v>0</v>
      </c>
      <c r="CG516" s="244">
        <f t="shared" si="347"/>
        <v>0</v>
      </c>
      <c r="CH516" s="244">
        <f t="shared" si="348"/>
        <v>4.8028586971850498</v>
      </c>
      <c r="CI516" s="244">
        <f t="shared" si="349"/>
        <v>0</v>
      </c>
      <c r="CJ516" s="244">
        <f t="shared" si="350"/>
        <v>0</v>
      </c>
    </row>
    <row r="517" spans="1:88" ht="60">
      <c r="A517" s="222" t="s">
        <v>3643</v>
      </c>
      <c r="B517" s="232">
        <v>30190</v>
      </c>
      <c r="C517" s="232" t="s">
        <v>3141</v>
      </c>
      <c r="D517" s="232"/>
      <c r="E517" s="232" t="s">
        <v>3142</v>
      </c>
      <c r="F517" s="232"/>
      <c r="G517" s="232">
        <v>7015</v>
      </c>
      <c r="H517" s="232" t="s">
        <v>3143</v>
      </c>
      <c r="I517" s="232" t="s">
        <v>122</v>
      </c>
      <c r="J517" s="232" t="s">
        <v>700</v>
      </c>
      <c r="K517" s="232" t="s">
        <v>3144</v>
      </c>
      <c r="L517" s="232" t="s">
        <v>3145</v>
      </c>
      <c r="M517" s="232">
        <v>2022</v>
      </c>
      <c r="N517" s="232">
        <v>119810671</v>
      </c>
      <c r="O517" s="239">
        <f t="shared" si="315"/>
        <v>7.1520967674693889E-2</v>
      </c>
      <c r="P517" s="232">
        <v>34.700000000000003</v>
      </c>
      <c r="Q517" s="232">
        <v>5.03</v>
      </c>
      <c r="R517" s="232">
        <v>0</v>
      </c>
      <c r="S517" s="232">
        <v>0</v>
      </c>
      <c r="T517" s="232">
        <v>0</v>
      </c>
      <c r="U517" s="232">
        <v>0</v>
      </c>
      <c r="V517" s="232">
        <v>6.1</v>
      </c>
      <c r="W517" s="232">
        <v>54.17</v>
      </c>
      <c r="X517" s="232">
        <v>0</v>
      </c>
      <c r="Y517" s="232">
        <v>0</v>
      </c>
      <c r="Z517" s="232">
        <v>0</v>
      </c>
      <c r="AA517" s="232">
        <v>0</v>
      </c>
      <c r="AB517" s="232"/>
      <c r="AC517" s="232">
        <v>34.700000000000003</v>
      </c>
      <c r="AD517" s="232">
        <v>5.03</v>
      </c>
      <c r="AE517" s="232">
        <v>0</v>
      </c>
      <c r="AF517" s="232">
        <v>0</v>
      </c>
      <c r="AG517" s="232">
        <v>0</v>
      </c>
      <c r="AH517" s="232">
        <v>0</v>
      </c>
      <c r="AI517" s="232">
        <v>54.17</v>
      </c>
      <c r="AJ517" s="232">
        <v>0</v>
      </c>
      <c r="AK517" s="232">
        <v>0</v>
      </c>
      <c r="AL517" s="232">
        <v>0</v>
      </c>
      <c r="AM517" s="232">
        <v>0</v>
      </c>
      <c r="AN517" s="233"/>
      <c r="AO517" s="223">
        <f t="shared" si="314"/>
        <v>0</v>
      </c>
      <c r="AP517" s="223">
        <f t="shared" si="314"/>
        <v>0</v>
      </c>
      <c r="AQ517" s="223">
        <f t="shared" si="314"/>
        <v>0</v>
      </c>
      <c r="AR517" s="223">
        <f t="shared" si="314"/>
        <v>0</v>
      </c>
      <c r="AS517" s="223">
        <f t="shared" si="314"/>
        <v>0</v>
      </c>
      <c r="AT517" s="223">
        <f t="shared" si="314"/>
        <v>0</v>
      </c>
      <c r="AU517" s="223">
        <f t="shared" si="313"/>
        <v>0</v>
      </c>
      <c r="AV517" s="223">
        <f t="shared" si="313"/>
        <v>0</v>
      </c>
      <c r="AW517" s="223">
        <f t="shared" si="313"/>
        <v>0</v>
      </c>
      <c r="AX517" s="223">
        <f t="shared" si="313"/>
        <v>0</v>
      </c>
      <c r="AY517" s="223">
        <f t="shared" si="313"/>
        <v>0</v>
      </c>
      <c r="AZ517" s="242"/>
      <c r="BA517" s="244">
        <f t="shared" si="316"/>
        <v>2.4817775783118781</v>
      </c>
      <c r="BB517" s="244">
        <f t="shared" si="317"/>
        <v>0.35975046740371031</v>
      </c>
      <c r="BC517" s="244">
        <f t="shared" si="318"/>
        <v>0</v>
      </c>
      <c r="BD517" s="244">
        <f t="shared" si="319"/>
        <v>0</v>
      </c>
      <c r="BE517" s="244">
        <f t="shared" si="320"/>
        <v>0</v>
      </c>
      <c r="BF517" s="244">
        <f t="shared" si="321"/>
        <v>0</v>
      </c>
      <c r="BG517" s="244">
        <f t="shared" si="322"/>
        <v>0.43627790281563272</v>
      </c>
      <c r="BH517" s="244">
        <f t="shared" si="323"/>
        <v>3.8742908189381682</v>
      </c>
      <c r="BI517" s="244">
        <f t="shared" si="324"/>
        <v>0</v>
      </c>
      <c r="BJ517" s="244">
        <f t="shared" si="325"/>
        <v>0</v>
      </c>
      <c r="BK517" s="244">
        <f t="shared" si="326"/>
        <v>0</v>
      </c>
      <c r="BL517" s="244">
        <f t="shared" si="327"/>
        <v>0</v>
      </c>
      <c r="BM517" s="244">
        <f t="shared" si="328"/>
        <v>0</v>
      </c>
      <c r="BN517" s="244">
        <f t="shared" si="329"/>
        <v>2.4817775783118781</v>
      </c>
      <c r="BO517" s="244">
        <f t="shared" si="330"/>
        <v>0.35975046740371031</v>
      </c>
      <c r="BP517" s="244">
        <f t="shared" si="331"/>
        <v>0</v>
      </c>
      <c r="BQ517" s="244">
        <f t="shared" si="332"/>
        <v>0</v>
      </c>
      <c r="BR517" s="244">
        <f t="shared" si="333"/>
        <v>0</v>
      </c>
      <c r="BS517" s="244">
        <f t="shared" si="334"/>
        <v>0</v>
      </c>
      <c r="BT517" s="244">
        <f t="shared" si="335"/>
        <v>3.8742908189381682</v>
      </c>
      <c r="BU517" s="244">
        <f t="shared" si="336"/>
        <v>0</v>
      </c>
      <c r="BV517" s="244">
        <f t="shared" si="337"/>
        <v>0</v>
      </c>
      <c r="BW517" s="244">
        <f t="shared" si="338"/>
        <v>0</v>
      </c>
      <c r="BX517" s="244">
        <f t="shared" si="339"/>
        <v>0</v>
      </c>
      <c r="BY517" s="244"/>
      <c r="BZ517" s="244">
        <f t="shared" si="340"/>
        <v>0</v>
      </c>
      <c r="CA517" s="244">
        <f t="shared" si="341"/>
        <v>0</v>
      </c>
      <c r="CB517" s="244">
        <f t="shared" si="342"/>
        <v>0</v>
      </c>
      <c r="CC517" s="244">
        <f t="shared" si="343"/>
        <v>0</v>
      </c>
      <c r="CD517" s="244">
        <f t="shared" si="344"/>
        <v>0</v>
      </c>
      <c r="CE517" s="244">
        <f t="shared" si="345"/>
        <v>0</v>
      </c>
      <c r="CF517" s="244">
        <f t="shared" si="346"/>
        <v>0</v>
      </c>
      <c r="CG517" s="244">
        <f t="shared" si="347"/>
        <v>0</v>
      </c>
      <c r="CH517" s="244">
        <f t="shared" si="348"/>
        <v>0</v>
      </c>
      <c r="CI517" s="244">
        <f t="shared" si="349"/>
        <v>0</v>
      </c>
      <c r="CJ517" s="244">
        <f t="shared" si="350"/>
        <v>0</v>
      </c>
    </row>
    <row r="518" spans="1:88" ht="60">
      <c r="A518" s="222" t="s">
        <v>3643</v>
      </c>
      <c r="B518" s="232">
        <v>94290</v>
      </c>
      <c r="C518" s="232" t="s">
        <v>3146</v>
      </c>
      <c r="D518" s="232"/>
      <c r="E518" s="232" t="s">
        <v>3147</v>
      </c>
      <c r="F518" s="232" t="s">
        <v>3148</v>
      </c>
      <c r="G518" s="232">
        <v>1110</v>
      </c>
      <c r="H518" s="232" t="s">
        <v>3149</v>
      </c>
      <c r="I518" s="232" t="s">
        <v>127</v>
      </c>
      <c r="J518" s="232" t="s">
        <v>700</v>
      </c>
      <c r="K518" s="232" t="s">
        <v>3150</v>
      </c>
      <c r="L518" s="232" t="s">
        <v>3151</v>
      </c>
      <c r="M518" s="232">
        <v>2022</v>
      </c>
      <c r="N518" s="232">
        <v>1842853974</v>
      </c>
      <c r="O518" s="239">
        <f t="shared" si="315"/>
        <v>0.61152222336055406</v>
      </c>
      <c r="P518" s="232">
        <v>80.599999999999994</v>
      </c>
      <c r="Q518" s="232">
        <v>4.0999999999999996</v>
      </c>
      <c r="R518" s="232">
        <v>0</v>
      </c>
      <c r="S518" s="232">
        <v>0.5</v>
      </c>
      <c r="T518" s="232">
        <v>0.1</v>
      </c>
      <c r="U518" s="232">
        <v>0</v>
      </c>
      <c r="V518" s="232">
        <v>6.1</v>
      </c>
      <c r="W518" s="232">
        <v>8.6</v>
      </c>
      <c r="X518" s="232">
        <v>0</v>
      </c>
      <c r="Y518" s="232">
        <v>0</v>
      </c>
      <c r="Z518" s="232">
        <v>0</v>
      </c>
      <c r="AA518" s="232">
        <v>0</v>
      </c>
      <c r="AB518" s="232"/>
      <c r="AC518" s="232">
        <v>74.8</v>
      </c>
      <c r="AD518" s="232">
        <v>4.0999999999999996</v>
      </c>
      <c r="AE518" s="232">
        <v>0</v>
      </c>
      <c r="AF518" s="232">
        <v>0.5</v>
      </c>
      <c r="AG518" s="232">
        <v>0.1</v>
      </c>
      <c r="AH518" s="232">
        <v>0</v>
      </c>
      <c r="AI518" s="232">
        <v>8.6</v>
      </c>
      <c r="AJ518" s="232">
        <v>0</v>
      </c>
      <c r="AK518" s="232">
        <v>0</v>
      </c>
      <c r="AL518" s="232">
        <v>0</v>
      </c>
      <c r="AM518" s="232">
        <v>0</v>
      </c>
      <c r="AN518" s="233"/>
      <c r="AO518" s="223">
        <f t="shared" si="314"/>
        <v>5.7999999999999972</v>
      </c>
      <c r="AP518" s="223">
        <f t="shared" si="314"/>
        <v>0</v>
      </c>
      <c r="AQ518" s="223">
        <f t="shared" si="314"/>
        <v>0</v>
      </c>
      <c r="AR518" s="223">
        <f t="shared" si="314"/>
        <v>0</v>
      </c>
      <c r="AS518" s="223">
        <f t="shared" si="314"/>
        <v>0</v>
      </c>
      <c r="AT518" s="223">
        <f t="shared" si="314"/>
        <v>0</v>
      </c>
      <c r="AU518" s="223">
        <f t="shared" si="313"/>
        <v>0</v>
      </c>
      <c r="AV518" s="223">
        <f t="shared" si="313"/>
        <v>0</v>
      </c>
      <c r="AW518" s="223">
        <f t="shared" si="313"/>
        <v>0</v>
      </c>
      <c r="AX518" s="223">
        <f t="shared" si="313"/>
        <v>0</v>
      </c>
      <c r="AY518" s="223">
        <f t="shared" si="313"/>
        <v>0</v>
      </c>
      <c r="AZ518" s="242"/>
      <c r="BA518" s="244">
        <f t="shared" si="316"/>
        <v>49.288691202860655</v>
      </c>
      <c r="BB518" s="244">
        <f t="shared" si="317"/>
        <v>2.5072411157782715</v>
      </c>
      <c r="BC518" s="244">
        <f t="shared" si="318"/>
        <v>0</v>
      </c>
      <c r="BD518" s="244">
        <f t="shared" si="319"/>
        <v>0.30576111168027703</v>
      </c>
      <c r="BE518" s="244">
        <f t="shared" si="320"/>
        <v>6.1152222336055412E-2</v>
      </c>
      <c r="BF518" s="244">
        <f t="shared" si="321"/>
        <v>0</v>
      </c>
      <c r="BG518" s="244">
        <f t="shared" si="322"/>
        <v>3.7302855624993794</v>
      </c>
      <c r="BH518" s="244">
        <f t="shared" si="323"/>
        <v>5.2590911209007647</v>
      </c>
      <c r="BI518" s="244">
        <f t="shared" si="324"/>
        <v>0</v>
      </c>
      <c r="BJ518" s="244">
        <f t="shared" si="325"/>
        <v>0</v>
      </c>
      <c r="BK518" s="244">
        <f t="shared" si="326"/>
        <v>0</v>
      </c>
      <c r="BL518" s="244">
        <f t="shared" si="327"/>
        <v>0</v>
      </c>
      <c r="BM518" s="244">
        <f t="shared" si="328"/>
        <v>0</v>
      </c>
      <c r="BN518" s="244">
        <f t="shared" si="329"/>
        <v>45.741862307369445</v>
      </c>
      <c r="BO518" s="244">
        <f t="shared" si="330"/>
        <v>2.5072411157782715</v>
      </c>
      <c r="BP518" s="244">
        <f t="shared" si="331"/>
        <v>0</v>
      </c>
      <c r="BQ518" s="244">
        <f t="shared" si="332"/>
        <v>0.30576111168027703</v>
      </c>
      <c r="BR518" s="244">
        <f t="shared" si="333"/>
        <v>6.1152222336055412E-2</v>
      </c>
      <c r="BS518" s="244">
        <f t="shared" si="334"/>
        <v>0</v>
      </c>
      <c r="BT518" s="244">
        <f t="shared" si="335"/>
        <v>5.2590911209007647</v>
      </c>
      <c r="BU518" s="244">
        <f t="shared" si="336"/>
        <v>0</v>
      </c>
      <c r="BV518" s="244">
        <f t="shared" si="337"/>
        <v>0</v>
      </c>
      <c r="BW518" s="244">
        <f t="shared" si="338"/>
        <v>0</v>
      </c>
      <c r="BX518" s="244">
        <f t="shared" si="339"/>
        <v>0</v>
      </c>
      <c r="BY518" s="244"/>
      <c r="BZ518" s="244">
        <f t="shared" si="340"/>
        <v>3.5468288954912119</v>
      </c>
      <c r="CA518" s="244">
        <f t="shared" si="341"/>
        <v>0</v>
      </c>
      <c r="CB518" s="244">
        <f t="shared" si="342"/>
        <v>0</v>
      </c>
      <c r="CC518" s="244">
        <f t="shared" si="343"/>
        <v>0</v>
      </c>
      <c r="CD518" s="244">
        <f t="shared" si="344"/>
        <v>0</v>
      </c>
      <c r="CE518" s="244">
        <f t="shared" si="345"/>
        <v>0</v>
      </c>
      <c r="CF518" s="244">
        <f t="shared" si="346"/>
        <v>0</v>
      </c>
      <c r="CG518" s="244">
        <f t="shared" si="347"/>
        <v>0</v>
      </c>
      <c r="CH518" s="244">
        <f t="shared" si="348"/>
        <v>0</v>
      </c>
      <c r="CI518" s="244">
        <f t="shared" si="349"/>
        <v>0</v>
      </c>
      <c r="CJ518" s="244">
        <f t="shared" si="350"/>
        <v>0</v>
      </c>
    </row>
    <row r="519" spans="1:88" ht="60">
      <c r="A519" s="222" t="s">
        <v>3643</v>
      </c>
      <c r="B519" s="232">
        <v>98223</v>
      </c>
      <c r="C519" s="232" t="s">
        <v>3152</v>
      </c>
      <c r="D519" s="232"/>
      <c r="E519" s="232" t="s">
        <v>3153</v>
      </c>
      <c r="F519" s="232"/>
      <c r="G519" s="232">
        <v>5103</v>
      </c>
      <c r="H519" s="232" t="s">
        <v>3154</v>
      </c>
      <c r="I519" s="232" t="s">
        <v>116</v>
      </c>
      <c r="J519" s="232" t="s">
        <v>700</v>
      </c>
      <c r="K519" s="232" t="s">
        <v>3155</v>
      </c>
      <c r="L519" s="232" t="s">
        <v>3156</v>
      </c>
      <c r="M519" s="232">
        <v>2022</v>
      </c>
      <c r="N519" s="232">
        <v>47402224</v>
      </c>
      <c r="O519" s="239">
        <f t="shared" si="315"/>
        <v>9.6116941658815919E-3</v>
      </c>
      <c r="P519" s="240">
        <v>91.1</v>
      </c>
      <c r="Q519" s="232">
        <v>2.8</v>
      </c>
      <c r="R519" s="232">
        <v>0</v>
      </c>
      <c r="S519" s="232">
        <v>0</v>
      </c>
      <c r="T519" s="232">
        <v>0</v>
      </c>
      <c r="U519" s="232">
        <v>0</v>
      </c>
      <c r="V519" s="232">
        <v>6.1</v>
      </c>
      <c r="W519" s="232">
        <v>0</v>
      </c>
      <c r="X519" s="232">
        <v>0</v>
      </c>
      <c r="Y519" s="232">
        <v>0</v>
      </c>
      <c r="Z519" s="232">
        <v>0</v>
      </c>
      <c r="AA519" s="232">
        <v>0</v>
      </c>
      <c r="AB519" s="232"/>
      <c r="AC519" s="232">
        <v>91.1</v>
      </c>
      <c r="AD519" s="232">
        <v>2.8</v>
      </c>
      <c r="AE519" s="232">
        <v>0</v>
      </c>
      <c r="AF519" s="232">
        <v>0</v>
      </c>
      <c r="AG519" s="232">
        <v>0</v>
      </c>
      <c r="AH519" s="232">
        <v>0</v>
      </c>
      <c r="AI519" s="232">
        <v>0</v>
      </c>
      <c r="AJ519" s="232">
        <v>0</v>
      </c>
      <c r="AK519" s="232">
        <v>0</v>
      </c>
      <c r="AL519" s="232">
        <v>0</v>
      </c>
      <c r="AM519" s="232">
        <v>0</v>
      </c>
      <c r="AN519" s="233"/>
      <c r="AO519" s="223">
        <f t="shared" si="314"/>
        <v>0</v>
      </c>
      <c r="AP519" s="223">
        <f t="shared" si="314"/>
        <v>0</v>
      </c>
      <c r="AQ519" s="223">
        <f t="shared" si="314"/>
        <v>0</v>
      </c>
      <c r="AR519" s="223">
        <f t="shared" si="314"/>
        <v>0</v>
      </c>
      <c r="AS519" s="223">
        <f t="shared" si="314"/>
        <v>0</v>
      </c>
      <c r="AT519" s="223">
        <f t="shared" si="314"/>
        <v>0</v>
      </c>
      <c r="AU519" s="223">
        <f t="shared" si="313"/>
        <v>0</v>
      </c>
      <c r="AV519" s="223">
        <f t="shared" si="313"/>
        <v>0</v>
      </c>
      <c r="AW519" s="223">
        <f t="shared" si="313"/>
        <v>0</v>
      </c>
      <c r="AX519" s="223">
        <f t="shared" si="313"/>
        <v>0</v>
      </c>
      <c r="AY519" s="223">
        <f t="shared" si="313"/>
        <v>0</v>
      </c>
      <c r="AZ519" s="242"/>
      <c r="BA519" s="244">
        <f t="shared" si="316"/>
        <v>0.87562533851181301</v>
      </c>
      <c r="BB519" s="244">
        <f t="shared" si="317"/>
        <v>2.6912743664468455E-2</v>
      </c>
      <c r="BC519" s="244">
        <f t="shared" si="318"/>
        <v>0</v>
      </c>
      <c r="BD519" s="244">
        <f t="shared" si="319"/>
        <v>0</v>
      </c>
      <c r="BE519" s="244">
        <f t="shared" si="320"/>
        <v>0</v>
      </c>
      <c r="BF519" s="244">
        <f t="shared" si="321"/>
        <v>0</v>
      </c>
      <c r="BG519" s="244">
        <f t="shared" si="322"/>
        <v>5.8631334411877706E-2</v>
      </c>
      <c r="BH519" s="244">
        <f t="shared" si="323"/>
        <v>0</v>
      </c>
      <c r="BI519" s="244">
        <f t="shared" si="324"/>
        <v>0</v>
      </c>
      <c r="BJ519" s="244">
        <f t="shared" si="325"/>
        <v>0</v>
      </c>
      <c r="BK519" s="244">
        <f t="shared" si="326"/>
        <v>0</v>
      </c>
      <c r="BL519" s="244">
        <f t="shared" si="327"/>
        <v>0</v>
      </c>
      <c r="BM519" s="244">
        <f t="shared" si="328"/>
        <v>0</v>
      </c>
      <c r="BN519" s="244">
        <f t="shared" si="329"/>
        <v>0.87562533851181301</v>
      </c>
      <c r="BO519" s="244">
        <f t="shared" si="330"/>
        <v>2.6912743664468455E-2</v>
      </c>
      <c r="BP519" s="244">
        <f t="shared" si="331"/>
        <v>0</v>
      </c>
      <c r="BQ519" s="244">
        <f t="shared" si="332"/>
        <v>0</v>
      </c>
      <c r="BR519" s="244">
        <f t="shared" si="333"/>
        <v>0</v>
      </c>
      <c r="BS519" s="244">
        <f t="shared" si="334"/>
        <v>0</v>
      </c>
      <c r="BT519" s="244">
        <f t="shared" si="335"/>
        <v>0</v>
      </c>
      <c r="BU519" s="244">
        <f t="shared" si="336"/>
        <v>0</v>
      </c>
      <c r="BV519" s="244">
        <f t="shared" si="337"/>
        <v>0</v>
      </c>
      <c r="BW519" s="244">
        <f t="shared" si="338"/>
        <v>0</v>
      </c>
      <c r="BX519" s="244">
        <f t="shared" si="339"/>
        <v>0</v>
      </c>
      <c r="BY519" s="244"/>
      <c r="BZ519" s="244">
        <f t="shared" si="340"/>
        <v>0</v>
      </c>
      <c r="CA519" s="244">
        <f t="shared" si="341"/>
        <v>0</v>
      </c>
      <c r="CB519" s="244">
        <f t="shared" si="342"/>
        <v>0</v>
      </c>
      <c r="CC519" s="244">
        <f t="shared" si="343"/>
        <v>0</v>
      </c>
      <c r="CD519" s="244">
        <f t="shared" si="344"/>
        <v>0</v>
      </c>
      <c r="CE519" s="244">
        <f t="shared" si="345"/>
        <v>0</v>
      </c>
      <c r="CF519" s="244">
        <f t="shared" si="346"/>
        <v>0</v>
      </c>
      <c r="CG519" s="244">
        <f t="shared" si="347"/>
        <v>0</v>
      </c>
      <c r="CH519" s="244">
        <f t="shared" si="348"/>
        <v>0</v>
      </c>
      <c r="CI519" s="244">
        <f t="shared" si="349"/>
        <v>0</v>
      </c>
      <c r="CJ519" s="244">
        <f t="shared" si="350"/>
        <v>0</v>
      </c>
    </row>
    <row r="520" spans="1:88" ht="60">
      <c r="A520" s="222" t="s">
        <v>3643</v>
      </c>
      <c r="B520" s="232">
        <v>101828</v>
      </c>
      <c r="C520" s="232" t="s">
        <v>3157</v>
      </c>
      <c r="D520" s="232"/>
      <c r="E520" s="232" t="s">
        <v>3158</v>
      </c>
      <c r="F520" s="232"/>
      <c r="G520" s="232">
        <v>9602</v>
      </c>
      <c r="H520" s="232" t="s">
        <v>139</v>
      </c>
      <c r="I520" s="232" t="s">
        <v>125</v>
      </c>
      <c r="J520" s="232" t="s">
        <v>700</v>
      </c>
      <c r="K520" s="232" t="s">
        <v>3159</v>
      </c>
      <c r="L520" s="232" t="s">
        <v>3160</v>
      </c>
      <c r="M520" s="232">
        <v>2022</v>
      </c>
      <c r="N520" s="232">
        <v>72306616</v>
      </c>
      <c r="O520" s="239">
        <f t="shared" si="315"/>
        <v>2.4962012165431573E-2</v>
      </c>
      <c r="P520" s="232">
        <v>47.14</v>
      </c>
      <c r="Q520" s="232">
        <v>5.36</v>
      </c>
      <c r="R520" s="232">
        <v>0</v>
      </c>
      <c r="S520" s="232">
        <v>0.71</v>
      </c>
      <c r="T520" s="232">
        <v>1.94</v>
      </c>
      <c r="U520" s="232">
        <v>0</v>
      </c>
      <c r="V520" s="232">
        <v>6.1</v>
      </c>
      <c r="W520" s="232">
        <v>18.47</v>
      </c>
      <c r="X520" s="232">
        <v>0</v>
      </c>
      <c r="Y520" s="232">
        <v>0</v>
      </c>
      <c r="Z520" s="232">
        <v>0</v>
      </c>
      <c r="AA520" s="232">
        <v>20.28</v>
      </c>
      <c r="AB520" s="232"/>
      <c r="AC520" s="232">
        <v>17.73</v>
      </c>
      <c r="AD520" s="232">
        <v>5.36</v>
      </c>
      <c r="AE520" s="232">
        <v>0</v>
      </c>
      <c r="AF520" s="232">
        <v>0.71</v>
      </c>
      <c r="AG520" s="232">
        <v>1.94</v>
      </c>
      <c r="AH520" s="232">
        <v>0</v>
      </c>
      <c r="AI520" s="232">
        <v>18.47</v>
      </c>
      <c r="AJ520" s="232">
        <v>0</v>
      </c>
      <c r="AK520" s="232">
        <v>0</v>
      </c>
      <c r="AL520" s="232">
        <v>0</v>
      </c>
      <c r="AM520" s="232">
        <v>20.28</v>
      </c>
      <c r="AN520" s="233"/>
      <c r="AO520" s="223">
        <f t="shared" si="314"/>
        <v>29.41</v>
      </c>
      <c r="AP520" s="223">
        <f t="shared" si="314"/>
        <v>0</v>
      </c>
      <c r="AQ520" s="223">
        <f t="shared" si="314"/>
        <v>0</v>
      </c>
      <c r="AR520" s="223">
        <f t="shared" si="314"/>
        <v>0</v>
      </c>
      <c r="AS520" s="223">
        <f t="shared" si="314"/>
        <v>0</v>
      </c>
      <c r="AT520" s="223">
        <f t="shared" si="314"/>
        <v>0</v>
      </c>
      <c r="AU520" s="223">
        <f t="shared" si="313"/>
        <v>0</v>
      </c>
      <c r="AV520" s="223">
        <f t="shared" si="313"/>
        <v>0</v>
      </c>
      <c r="AW520" s="223">
        <f t="shared" si="313"/>
        <v>0</v>
      </c>
      <c r="AX520" s="223">
        <f t="shared" si="313"/>
        <v>0</v>
      </c>
      <c r="AY520" s="223">
        <f t="shared" si="313"/>
        <v>0</v>
      </c>
      <c r="AZ520" s="242"/>
      <c r="BA520" s="244">
        <f t="shared" si="316"/>
        <v>1.1767092534784445</v>
      </c>
      <c r="BB520" s="244">
        <f t="shared" si="317"/>
        <v>0.13379638520671325</v>
      </c>
      <c r="BC520" s="244">
        <f t="shared" si="318"/>
        <v>0</v>
      </c>
      <c r="BD520" s="244">
        <f t="shared" si="319"/>
        <v>1.7723028637456416E-2</v>
      </c>
      <c r="BE520" s="244">
        <f t="shared" si="320"/>
        <v>4.8426303600937248E-2</v>
      </c>
      <c r="BF520" s="244">
        <f t="shared" si="321"/>
        <v>0</v>
      </c>
      <c r="BG520" s="244">
        <f t="shared" si="322"/>
        <v>0.15226827420913258</v>
      </c>
      <c r="BH520" s="244">
        <f t="shared" si="323"/>
        <v>0.46104836469552113</v>
      </c>
      <c r="BI520" s="244">
        <f t="shared" si="324"/>
        <v>0</v>
      </c>
      <c r="BJ520" s="244">
        <f t="shared" si="325"/>
        <v>0</v>
      </c>
      <c r="BK520" s="244">
        <f t="shared" si="326"/>
        <v>0</v>
      </c>
      <c r="BL520" s="244">
        <f t="shared" si="327"/>
        <v>0.50622960671495232</v>
      </c>
      <c r="BM520" s="244">
        <f t="shared" si="328"/>
        <v>0</v>
      </c>
      <c r="BN520" s="244">
        <f t="shared" si="329"/>
        <v>0.44257647569310182</v>
      </c>
      <c r="BO520" s="244">
        <f t="shared" si="330"/>
        <v>0.13379638520671325</v>
      </c>
      <c r="BP520" s="244">
        <f t="shared" si="331"/>
        <v>0</v>
      </c>
      <c r="BQ520" s="244">
        <f t="shared" si="332"/>
        <v>1.7723028637456416E-2</v>
      </c>
      <c r="BR520" s="244">
        <f t="shared" si="333"/>
        <v>4.8426303600937248E-2</v>
      </c>
      <c r="BS520" s="244">
        <f t="shared" si="334"/>
        <v>0</v>
      </c>
      <c r="BT520" s="244">
        <f t="shared" si="335"/>
        <v>0.46104836469552113</v>
      </c>
      <c r="BU520" s="244">
        <f t="shared" si="336"/>
        <v>0</v>
      </c>
      <c r="BV520" s="244">
        <f t="shared" si="337"/>
        <v>0</v>
      </c>
      <c r="BW520" s="244">
        <f t="shared" si="338"/>
        <v>0</v>
      </c>
      <c r="BX520" s="244">
        <f t="shared" si="339"/>
        <v>0.50622960671495232</v>
      </c>
      <c r="BY520" s="244"/>
      <c r="BZ520" s="244">
        <f t="shared" si="340"/>
        <v>0.73413277778534258</v>
      </c>
      <c r="CA520" s="244">
        <f t="shared" si="341"/>
        <v>0</v>
      </c>
      <c r="CB520" s="244">
        <f t="shared" si="342"/>
        <v>0</v>
      </c>
      <c r="CC520" s="244">
        <f t="shared" si="343"/>
        <v>0</v>
      </c>
      <c r="CD520" s="244">
        <f t="shared" si="344"/>
        <v>0</v>
      </c>
      <c r="CE520" s="244">
        <f t="shared" si="345"/>
        <v>0</v>
      </c>
      <c r="CF520" s="244">
        <f t="shared" si="346"/>
        <v>0</v>
      </c>
      <c r="CG520" s="244">
        <f t="shared" si="347"/>
        <v>0</v>
      </c>
      <c r="CH520" s="244">
        <f t="shared" si="348"/>
        <v>0</v>
      </c>
      <c r="CI520" s="244">
        <f t="shared" si="349"/>
        <v>0</v>
      </c>
      <c r="CJ520" s="244">
        <f t="shared" si="350"/>
        <v>0</v>
      </c>
    </row>
    <row r="521" spans="1:88" ht="75">
      <c r="A521" s="222" t="s">
        <v>3643</v>
      </c>
      <c r="B521" s="232">
        <v>141796</v>
      </c>
      <c r="C521" s="232" t="s">
        <v>3161</v>
      </c>
      <c r="D521" s="232" t="s">
        <v>3162</v>
      </c>
      <c r="E521" s="232" t="s">
        <v>3163</v>
      </c>
      <c r="F521" s="232"/>
      <c r="G521" s="232">
        <v>1934</v>
      </c>
      <c r="H521" s="232" t="s">
        <v>3164</v>
      </c>
      <c r="I521" s="232" t="s">
        <v>128</v>
      </c>
      <c r="J521" s="232" t="s">
        <v>700</v>
      </c>
      <c r="K521" s="232" t="s">
        <v>3165</v>
      </c>
      <c r="L521" s="232" t="s">
        <v>3166</v>
      </c>
      <c r="M521" s="232">
        <v>2022</v>
      </c>
      <c r="N521" s="232">
        <v>106655674</v>
      </c>
      <c r="O521" s="239">
        <f t="shared" si="315"/>
        <v>4.8245643844524851E-2</v>
      </c>
      <c r="P521" s="232">
        <v>92.1</v>
      </c>
      <c r="Q521" s="232">
        <v>1.8</v>
      </c>
      <c r="R521" s="232">
        <v>0</v>
      </c>
      <c r="S521" s="232">
        <v>0</v>
      </c>
      <c r="T521" s="232">
        <v>0</v>
      </c>
      <c r="U521" s="232">
        <v>0</v>
      </c>
      <c r="V521" s="232">
        <v>6.1</v>
      </c>
      <c r="W521" s="232">
        <v>0</v>
      </c>
      <c r="X521" s="232">
        <v>0</v>
      </c>
      <c r="Y521" s="232">
        <v>0</v>
      </c>
      <c r="Z521" s="232">
        <v>0</v>
      </c>
      <c r="AA521" s="232">
        <v>0</v>
      </c>
      <c r="AB521" s="232"/>
      <c r="AC521" s="232">
        <v>56.9</v>
      </c>
      <c r="AD521" s="232">
        <v>1.8</v>
      </c>
      <c r="AE521" s="232">
        <v>0</v>
      </c>
      <c r="AF521" s="232">
        <v>0</v>
      </c>
      <c r="AG521" s="232">
        <v>0</v>
      </c>
      <c r="AH521" s="232">
        <v>0</v>
      </c>
      <c r="AI521" s="232">
        <v>0</v>
      </c>
      <c r="AJ521" s="232">
        <v>0</v>
      </c>
      <c r="AK521" s="232">
        <v>0</v>
      </c>
      <c r="AL521" s="232">
        <v>0</v>
      </c>
      <c r="AM521" s="232">
        <v>0</v>
      </c>
      <c r="AN521" s="233"/>
      <c r="AO521" s="223">
        <f t="shared" si="314"/>
        <v>35.199999999999996</v>
      </c>
      <c r="AP521" s="223">
        <f t="shared" si="314"/>
        <v>0</v>
      </c>
      <c r="AQ521" s="223">
        <f t="shared" si="314"/>
        <v>0</v>
      </c>
      <c r="AR521" s="223">
        <f t="shared" si="314"/>
        <v>0</v>
      </c>
      <c r="AS521" s="223">
        <f t="shared" si="314"/>
        <v>0</v>
      </c>
      <c r="AT521" s="223">
        <f t="shared" si="314"/>
        <v>0</v>
      </c>
      <c r="AU521" s="223">
        <f t="shared" si="313"/>
        <v>0</v>
      </c>
      <c r="AV521" s="223">
        <f t="shared" si="313"/>
        <v>0</v>
      </c>
      <c r="AW521" s="223">
        <f t="shared" si="313"/>
        <v>0</v>
      </c>
      <c r="AX521" s="223">
        <f t="shared" si="313"/>
        <v>0</v>
      </c>
      <c r="AY521" s="223">
        <f t="shared" si="313"/>
        <v>0</v>
      </c>
      <c r="AZ521" s="242"/>
      <c r="BA521" s="244">
        <f t="shared" si="316"/>
        <v>4.4434237980807385</v>
      </c>
      <c r="BB521" s="244">
        <f t="shared" si="317"/>
        <v>8.6842158920144727E-2</v>
      </c>
      <c r="BC521" s="244">
        <f t="shared" si="318"/>
        <v>0</v>
      </c>
      <c r="BD521" s="244">
        <f t="shared" si="319"/>
        <v>0</v>
      </c>
      <c r="BE521" s="244">
        <f t="shared" si="320"/>
        <v>0</v>
      </c>
      <c r="BF521" s="244">
        <f t="shared" si="321"/>
        <v>0</v>
      </c>
      <c r="BG521" s="244">
        <f t="shared" si="322"/>
        <v>0.29429842745160156</v>
      </c>
      <c r="BH521" s="244">
        <f t="shared" si="323"/>
        <v>0</v>
      </c>
      <c r="BI521" s="244">
        <f t="shared" si="324"/>
        <v>0</v>
      </c>
      <c r="BJ521" s="244">
        <f t="shared" si="325"/>
        <v>0</v>
      </c>
      <c r="BK521" s="244">
        <f t="shared" si="326"/>
        <v>0</v>
      </c>
      <c r="BL521" s="244">
        <f t="shared" si="327"/>
        <v>0</v>
      </c>
      <c r="BM521" s="244">
        <f t="shared" si="328"/>
        <v>0</v>
      </c>
      <c r="BN521" s="244">
        <f t="shared" si="329"/>
        <v>2.7451771347534639</v>
      </c>
      <c r="BO521" s="244">
        <f t="shared" si="330"/>
        <v>8.6842158920144727E-2</v>
      </c>
      <c r="BP521" s="244">
        <f t="shared" si="331"/>
        <v>0</v>
      </c>
      <c r="BQ521" s="244">
        <f t="shared" si="332"/>
        <v>0</v>
      </c>
      <c r="BR521" s="244">
        <f t="shared" si="333"/>
        <v>0</v>
      </c>
      <c r="BS521" s="244">
        <f t="shared" si="334"/>
        <v>0</v>
      </c>
      <c r="BT521" s="244">
        <f t="shared" si="335"/>
        <v>0</v>
      </c>
      <c r="BU521" s="244">
        <f t="shared" si="336"/>
        <v>0</v>
      </c>
      <c r="BV521" s="244">
        <f t="shared" si="337"/>
        <v>0</v>
      </c>
      <c r="BW521" s="244">
        <f t="shared" si="338"/>
        <v>0</v>
      </c>
      <c r="BX521" s="244">
        <f t="shared" si="339"/>
        <v>0</v>
      </c>
      <c r="BY521" s="244"/>
      <c r="BZ521" s="244">
        <f t="shared" si="340"/>
        <v>1.6982466633272746</v>
      </c>
      <c r="CA521" s="244">
        <f t="shared" si="341"/>
        <v>0</v>
      </c>
      <c r="CB521" s="244">
        <f t="shared" si="342"/>
        <v>0</v>
      </c>
      <c r="CC521" s="244">
        <f t="shared" si="343"/>
        <v>0</v>
      </c>
      <c r="CD521" s="244">
        <f t="shared" si="344"/>
        <v>0</v>
      </c>
      <c r="CE521" s="244">
        <f t="shared" si="345"/>
        <v>0</v>
      </c>
      <c r="CF521" s="244">
        <f t="shared" si="346"/>
        <v>0</v>
      </c>
      <c r="CG521" s="244">
        <f t="shared" si="347"/>
        <v>0</v>
      </c>
      <c r="CH521" s="244">
        <f t="shared" si="348"/>
        <v>0</v>
      </c>
      <c r="CI521" s="244">
        <f t="shared" si="349"/>
        <v>0</v>
      </c>
      <c r="CJ521" s="244">
        <f t="shared" si="350"/>
        <v>0</v>
      </c>
    </row>
    <row r="522" spans="1:88" ht="60">
      <c r="A522" s="222" t="s">
        <v>3643</v>
      </c>
      <c r="B522" s="232">
        <v>109401</v>
      </c>
      <c r="C522" s="232" t="s">
        <v>3167</v>
      </c>
      <c r="D522" s="232"/>
      <c r="E522" s="232" t="s">
        <v>3168</v>
      </c>
      <c r="F522" s="232" t="s">
        <v>3169</v>
      </c>
      <c r="G522" s="232">
        <v>1401</v>
      </c>
      <c r="H522" s="232" t="s">
        <v>3170</v>
      </c>
      <c r="I522" s="232" t="s">
        <v>127</v>
      </c>
      <c r="J522" s="232" t="s">
        <v>700</v>
      </c>
      <c r="K522" s="232" t="s">
        <v>3171</v>
      </c>
      <c r="L522" s="232" t="s">
        <v>3172</v>
      </c>
      <c r="M522" s="232">
        <v>2022</v>
      </c>
      <c r="N522" s="232">
        <v>96214073</v>
      </c>
      <c r="O522" s="239">
        <f t="shared" si="315"/>
        <v>3.1927132952279516E-2</v>
      </c>
      <c r="P522" s="232">
        <v>87.6</v>
      </c>
      <c r="Q522" s="232">
        <v>2.9</v>
      </c>
      <c r="R522" s="232">
        <v>0</v>
      </c>
      <c r="S522" s="232">
        <v>0</v>
      </c>
      <c r="T522" s="232">
        <v>0</v>
      </c>
      <c r="U522" s="232">
        <v>0</v>
      </c>
      <c r="V522" s="232">
        <v>6.1</v>
      </c>
      <c r="W522" s="232">
        <v>3.4</v>
      </c>
      <c r="X522" s="232">
        <v>0</v>
      </c>
      <c r="Y522" s="232">
        <v>0</v>
      </c>
      <c r="Z522" s="232">
        <v>0</v>
      </c>
      <c r="AA522" s="232">
        <v>0</v>
      </c>
      <c r="AB522" s="232"/>
      <c r="AC522" s="232">
        <v>87.6</v>
      </c>
      <c r="AD522" s="232">
        <v>2.9</v>
      </c>
      <c r="AE522" s="232">
        <v>0</v>
      </c>
      <c r="AF522" s="232">
        <v>0</v>
      </c>
      <c r="AG522" s="232">
        <v>0</v>
      </c>
      <c r="AH522" s="232">
        <v>0</v>
      </c>
      <c r="AI522" s="232">
        <v>3.4</v>
      </c>
      <c r="AJ522" s="232">
        <v>0</v>
      </c>
      <c r="AK522" s="232">
        <v>0</v>
      </c>
      <c r="AL522" s="232">
        <v>0</v>
      </c>
      <c r="AM522" s="232">
        <v>0</v>
      </c>
      <c r="AN522" s="233"/>
      <c r="AO522" s="223">
        <f t="shared" si="314"/>
        <v>0</v>
      </c>
      <c r="AP522" s="223">
        <f t="shared" si="314"/>
        <v>0</v>
      </c>
      <c r="AQ522" s="223">
        <f t="shared" si="314"/>
        <v>0</v>
      </c>
      <c r="AR522" s="223">
        <f t="shared" si="314"/>
        <v>0</v>
      </c>
      <c r="AS522" s="223">
        <f t="shared" si="314"/>
        <v>0</v>
      </c>
      <c r="AT522" s="223">
        <f t="shared" si="314"/>
        <v>0</v>
      </c>
      <c r="AU522" s="223">
        <f t="shared" si="313"/>
        <v>0</v>
      </c>
      <c r="AV522" s="223">
        <f t="shared" si="313"/>
        <v>0</v>
      </c>
      <c r="AW522" s="223">
        <f t="shared" si="313"/>
        <v>0</v>
      </c>
      <c r="AX522" s="223">
        <f t="shared" si="313"/>
        <v>0</v>
      </c>
      <c r="AY522" s="223">
        <f t="shared" si="313"/>
        <v>0</v>
      </c>
      <c r="AZ522" s="242"/>
      <c r="BA522" s="244">
        <f t="shared" si="316"/>
        <v>2.7968168466196852</v>
      </c>
      <c r="BB522" s="244">
        <f t="shared" si="317"/>
        <v>9.2588685561610595E-2</v>
      </c>
      <c r="BC522" s="244">
        <f t="shared" si="318"/>
        <v>0</v>
      </c>
      <c r="BD522" s="244">
        <f t="shared" si="319"/>
        <v>0</v>
      </c>
      <c r="BE522" s="244">
        <f t="shared" si="320"/>
        <v>0</v>
      </c>
      <c r="BF522" s="244">
        <f t="shared" si="321"/>
        <v>0</v>
      </c>
      <c r="BG522" s="244">
        <f t="shared" si="322"/>
        <v>0.19475551100890504</v>
      </c>
      <c r="BH522" s="244">
        <f t="shared" si="323"/>
        <v>0.10855225203775035</v>
      </c>
      <c r="BI522" s="244">
        <f t="shared" si="324"/>
        <v>0</v>
      </c>
      <c r="BJ522" s="244">
        <f t="shared" si="325"/>
        <v>0</v>
      </c>
      <c r="BK522" s="244">
        <f t="shared" si="326"/>
        <v>0</v>
      </c>
      <c r="BL522" s="244">
        <f t="shared" si="327"/>
        <v>0</v>
      </c>
      <c r="BM522" s="244">
        <f t="shared" si="328"/>
        <v>0</v>
      </c>
      <c r="BN522" s="244">
        <f t="shared" si="329"/>
        <v>2.7968168466196852</v>
      </c>
      <c r="BO522" s="244">
        <f t="shared" si="330"/>
        <v>9.2588685561610595E-2</v>
      </c>
      <c r="BP522" s="244">
        <f t="shared" si="331"/>
        <v>0</v>
      </c>
      <c r="BQ522" s="244">
        <f t="shared" si="332"/>
        <v>0</v>
      </c>
      <c r="BR522" s="244">
        <f t="shared" si="333"/>
        <v>0</v>
      </c>
      <c r="BS522" s="244">
        <f t="shared" si="334"/>
        <v>0</v>
      </c>
      <c r="BT522" s="244">
        <f t="shared" si="335"/>
        <v>0.10855225203775035</v>
      </c>
      <c r="BU522" s="244">
        <f t="shared" si="336"/>
        <v>0</v>
      </c>
      <c r="BV522" s="244">
        <f t="shared" si="337"/>
        <v>0</v>
      </c>
      <c r="BW522" s="244">
        <f t="shared" si="338"/>
        <v>0</v>
      </c>
      <c r="BX522" s="244">
        <f t="shared" si="339"/>
        <v>0</v>
      </c>
      <c r="BY522" s="244"/>
      <c r="BZ522" s="244">
        <f t="shared" si="340"/>
        <v>0</v>
      </c>
      <c r="CA522" s="244">
        <f t="shared" si="341"/>
        <v>0</v>
      </c>
      <c r="CB522" s="244">
        <f t="shared" si="342"/>
        <v>0</v>
      </c>
      <c r="CC522" s="244">
        <f t="shared" si="343"/>
        <v>0</v>
      </c>
      <c r="CD522" s="244">
        <f t="shared" si="344"/>
        <v>0</v>
      </c>
      <c r="CE522" s="244">
        <f t="shared" si="345"/>
        <v>0</v>
      </c>
      <c r="CF522" s="244">
        <f t="shared" si="346"/>
        <v>0</v>
      </c>
      <c r="CG522" s="244">
        <f t="shared" si="347"/>
        <v>0</v>
      </c>
      <c r="CH522" s="244">
        <f t="shared" si="348"/>
        <v>0</v>
      </c>
      <c r="CI522" s="244">
        <f t="shared" si="349"/>
        <v>0</v>
      </c>
      <c r="CJ522" s="244">
        <f t="shared" si="350"/>
        <v>0</v>
      </c>
    </row>
    <row r="523" spans="1:88" ht="60">
      <c r="A523" s="222" t="s">
        <v>3643</v>
      </c>
      <c r="B523" s="232">
        <v>101769</v>
      </c>
      <c r="C523" s="232" t="s">
        <v>3173</v>
      </c>
      <c r="D523" s="232"/>
      <c r="E523" s="232" t="s">
        <v>3174</v>
      </c>
      <c r="F523" s="232"/>
      <c r="G523" s="232">
        <v>2825</v>
      </c>
      <c r="H523" s="232" t="s">
        <v>3175</v>
      </c>
      <c r="I523" s="232" t="s">
        <v>869</v>
      </c>
      <c r="J523" s="232" t="s">
        <v>700</v>
      </c>
      <c r="K523" s="232" t="s">
        <v>3176</v>
      </c>
      <c r="L523" s="232" t="s">
        <v>3177</v>
      </c>
      <c r="M523" s="232">
        <v>2022</v>
      </c>
      <c r="N523" s="232">
        <v>1006538</v>
      </c>
      <c r="O523" s="239">
        <f t="shared" si="315"/>
        <v>9.0524487352380851E-3</v>
      </c>
      <c r="P523" s="232">
        <v>88.4</v>
      </c>
      <c r="Q523" s="232">
        <v>5.5</v>
      </c>
      <c r="R523" s="232">
        <v>0</v>
      </c>
      <c r="S523" s="232">
        <v>0</v>
      </c>
      <c r="T523" s="232">
        <v>0</v>
      </c>
      <c r="U523" s="232">
        <v>0</v>
      </c>
      <c r="V523" s="232">
        <v>6.1</v>
      </c>
      <c r="W523" s="232">
        <v>0</v>
      </c>
      <c r="X523" s="232">
        <v>0</v>
      </c>
      <c r="Y523" s="232">
        <v>0</v>
      </c>
      <c r="Z523" s="232">
        <v>0</v>
      </c>
      <c r="AA523" s="232">
        <v>0</v>
      </c>
      <c r="AB523" s="232"/>
      <c r="AC523" s="232">
        <v>88.4</v>
      </c>
      <c r="AD523" s="232">
        <v>5.5</v>
      </c>
      <c r="AE523" s="232">
        <v>0</v>
      </c>
      <c r="AF523" s="232">
        <v>0</v>
      </c>
      <c r="AG523" s="232">
        <v>0</v>
      </c>
      <c r="AH523" s="232">
        <v>0</v>
      </c>
      <c r="AI523" s="232">
        <v>0</v>
      </c>
      <c r="AJ523" s="232">
        <v>0</v>
      </c>
      <c r="AK523" s="232">
        <v>0</v>
      </c>
      <c r="AL523" s="232">
        <v>0</v>
      </c>
      <c r="AM523" s="232">
        <v>0</v>
      </c>
      <c r="AN523" s="233"/>
      <c r="AO523" s="223">
        <f t="shared" si="314"/>
        <v>0</v>
      </c>
      <c r="AP523" s="223">
        <f t="shared" si="314"/>
        <v>0</v>
      </c>
      <c r="AQ523" s="223">
        <f t="shared" si="314"/>
        <v>0</v>
      </c>
      <c r="AR523" s="223">
        <f t="shared" si="314"/>
        <v>0</v>
      </c>
      <c r="AS523" s="223">
        <f t="shared" si="314"/>
        <v>0</v>
      </c>
      <c r="AT523" s="223">
        <f t="shared" si="314"/>
        <v>0</v>
      </c>
      <c r="AU523" s="223">
        <f t="shared" si="313"/>
        <v>0</v>
      </c>
      <c r="AV523" s="223">
        <f t="shared" si="313"/>
        <v>0</v>
      </c>
      <c r="AW523" s="223">
        <f t="shared" si="313"/>
        <v>0</v>
      </c>
      <c r="AX523" s="223">
        <f t="shared" si="313"/>
        <v>0</v>
      </c>
      <c r="AY523" s="223">
        <f t="shared" si="313"/>
        <v>0</v>
      </c>
      <c r="AZ523" s="242"/>
      <c r="BA523" s="244">
        <f t="shared" si="316"/>
        <v>0.80023646819504679</v>
      </c>
      <c r="BB523" s="244">
        <f t="shared" si="317"/>
        <v>4.9788468043809465E-2</v>
      </c>
      <c r="BC523" s="244">
        <f t="shared" si="318"/>
        <v>0</v>
      </c>
      <c r="BD523" s="244">
        <f t="shared" si="319"/>
        <v>0</v>
      </c>
      <c r="BE523" s="244">
        <f t="shared" si="320"/>
        <v>0</v>
      </c>
      <c r="BF523" s="244">
        <f t="shared" si="321"/>
        <v>0</v>
      </c>
      <c r="BG523" s="244">
        <f t="shared" si="322"/>
        <v>5.5219937284952315E-2</v>
      </c>
      <c r="BH523" s="244">
        <f t="shared" si="323"/>
        <v>0</v>
      </c>
      <c r="BI523" s="244">
        <f t="shared" si="324"/>
        <v>0</v>
      </c>
      <c r="BJ523" s="244">
        <f t="shared" si="325"/>
        <v>0</v>
      </c>
      <c r="BK523" s="244">
        <f t="shared" si="326"/>
        <v>0</v>
      </c>
      <c r="BL523" s="244">
        <f t="shared" si="327"/>
        <v>0</v>
      </c>
      <c r="BM523" s="244">
        <f t="shared" si="328"/>
        <v>0</v>
      </c>
      <c r="BN523" s="244">
        <f t="shared" si="329"/>
        <v>0.80023646819504679</v>
      </c>
      <c r="BO523" s="244">
        <f t="shared" si="330"/>
        <v>4.9788468043809465E-2</v>
      </c>
      <c r="BP523" s="244">
        <f t="shared" si="331"/>
        <v>0</v>
      </c>
      <c r="BQ523" s="244">
        <f t="shared" si="332"/>
        <v>0</v>
      </c>
      <c r="BR523" s="244">
        <f t="shared" si="333"/>
        <v>0</v>
      </c>
      <c r="BS523" s="244">
        <f t="shared" si="334"/>
        <v>0</v>
      </c>
      <c r="BT523" s="244">
        <f t="shared" si="335"/>
        <v>0</v>
      </c>
      <c r="BU523" s="244">
        <f t="shared" si="336"/>
        <v>0</v>
      </c>
      <c r="BV523" s="244">
        <f t="shared" si="337"/>
        <v>0</v>
      </c>
      <c r="BW523" s="244">
        <f t="shared" si="338"/>
        <v>0</v>
      </c>
      <c r="BX523" s="244">
        <f t="shared" si="339"/>
        <v>0</v>
      </c>
      <c r="BY523" s="244"/>
      <c r="BZ523" s="244">
        <f t="shared" si="340"/>
        <v>0</v>
      </c>
      <c r="CA523" s="244">
        <f t="shared" si="341"/>
        <v>0</v>
      </c>
      <c r="CB523" s="244">
        <f t="shared" si="342"/>
        <v>0</v>
      </c>
      <c r="CC523" s="244">
        <f t="shared" si="343"/>
        <v>0</v>
      </c>
      <c r="CD523" s="244">
        <f t="shared" si="344"/>
        <v>0</v>
      </c>
      <c r="CE523" s="244">
        <f t="shared" si="345"/>
        <v>0</v>
      </c>
      <c r="CF523" s="244">
        <f t="shared" si="346"/>
        <v>0</v>
      </c>
      <c r="CG523" s="244">
        <f t="shared" si="347"/>
        <v>0</v>
      </c>
      <c r="CH523" s="244">
        <f t="shared" si="348"/>
        <v>0</v>
      </c>
      <c r="CI523" s="244">
        <f t="shared" si="349"/>
        <v>0</v>
      </c>
      <c r="CJ523" s="244">
        <f t="shared" si="350"/>
        <v>0</v>
      </c>
    </row>
    <row r="524" spans="1:88" ht="120">
      <c r="A524" s="222" t="s">
        <v>3643</v>
      </c>
      <c r="B524" s="232">
        <v>101920</v>
      </c>
      <c r="C524" s="232" t="s">
        <v>3178</v>
      </c>
      <c r="D524" s="232"/>
      <c r="E524" s="232" t="s">
        <v>3179</v>
      </c>
      <c r="F524" s="232"/>
      <c r="G524" s="232">
        <v>1945</v>
      </c>
      <c r="H524" s="232" t="s">
        <v>3180</v>
      </c>
      <c r="I524" s="232" t="s">
        <v>128</v>
      </c>
      <c r="J524" s="232" t="s">
        <v>700</v>
      </c>
      <c r="K524" s="232" t="s">
        <v>3181</v>
      </c>
      <c r="L524" s="232" t="s">
        <v>3182</v>
      </c>
      <c r="M524" s="232">
        <v>2022</v>
      </c>
      <c r="N524" s="232">
        <v>4706630</v>
      </c>
      <c r="O524" s="239">
        <f t="shared" si="315"/>
        <v>2.129041861269903E-3</v>
      </c>
      <c r="P524" s="232">
        <v>93.9</v>
      </c>
      <c r="Q524" s="232">
        <v>0</v>
      </c>
      <c r="R524" s="232">
        <v>0</v>
      </c>
      <c r="S524" s="232">
        <v>0</v>
      </c>
      <c r="T524" s="232">
        <v>0</v>
      </c>
      <c r="U524" s="232">
        <v>0</v>
      </c>
      <c r="V524" s="232">
        <v>6.1</v>
      </c>
      <c r="W524" s="232">
        <v>0</v>
      </c>
      <c r="X524" s="232">
        <v>0</v>
      </c>
      <c r="Y524" s="232">
        <v>0</v>
      </c>
      <c r="Z524" s="232">
        <v>0</v>
      </c>
      <c r="AA524" s="232">
        <v>0</v>
      </c>
      <c r="AB524" s="232"/>
      <c r="AC524" s="232">
        <v>51</v>
      </c>
      <c r="AD524" s="232">
        <v>0</v>
      </c>
      <c r="AE524" s="232">
        <v>0</v>
      </c>
      <c r="AF524" s="232">
        <v>0</v>
      </c>
      <c r="AG524" s="232">
        <v>0</v>
      </c>
      <c r="AH524" s="232">
        <v>0</v>
      </c>
      <c r="AI524" s="232">
        <v>0</v>
      </c>
      <c r="AJ524" s="232">
        <v>0</v>
      </c>
      <c r="AK524" s="232">
        <v>0</v>
      </c>
      <c r="AL524" s="232">
        <v>0</v>
      </c>
      <c r="AM524" s="232">
        <v>0</v>
      </c>
      <c r="AN524" s="233"/>
      <c r="AO524" s="223">
        <f t="shared" si="314"/>
        <v>42.900000000000006</v>
      </c>
      <c r="AP524" s="223">
        <f t="shared" si="314"/>
        <v>0</v>
      </c>
      <c r="AQ524" s="223">
        <f t="shared" si="314"/>
        <v>0</v>
      </c>
      <c r="AR524" s="223">
        <f t="shared" si="314"/>
        <v>0</v>
      </c>
      <c r="AS524" s="223">
        <f t="shared" si="314"/>
        <v>0</v>
      </c>
      <c r="AT524" s="223">
        <f t="shared" si="314"/>
        <v>0</v>
      </c>
      <c r="AU524" s="223">
        <f t="shared" si="313"/>
        <v>0</v>
      </c>
      <c r="AV524" s="223">
        <f t="shared" si="313"/>
        <v>0</v>
      </c>
      <c r="AW524" s="223">
        <f t="shared" si="313"/>
        <v>0</v>
      </c>
      <c r="AX524" s="223">
        <f t="shared" si="313"/>
        <v>0</v>
      </c>
      <c r="AY524" s="223">
        <f t="shared" si="313"/>
        <v>0</v>
      </c>
      <c r="AZ524" s="242"/>
      <c r="BA524" s="244">
        <f t="shared" si="316"/>
        <v>0.19991703077324391</v>
      </c>
      <c r="BB524" s="244">
        <f t="shared" si="317"/>
        <v>0</v>
      </c>
      <c r="BC524" s="244">
        <f t="shared" si="318"/>
        <v>0</v>
      </c>
      <c r="BD524" s="244">
        <f t="shared" si="319"/>
        <v>0</v>
      </c>
      <c r="BE524" s="244">
        <f t="shared" si="320"/>
        <v>0</v>
      </c>
      <c r="BF524" s="244">
        <f t="shared" si="321"/>
        <v>0</v>
      </c>
      <c r="BG524" s="244">
        <f t="shared" si="322"/>
        <v>1.2987155353746407E-2</v>
      </c>
      <c r="BH524" s="244">
        <f t="shared" si="323"/>
        <v>0</v>
      </c>
      <c r="BI524" s="244">
        <f t="shared" si="324"/>
        <v>0</v>
      </c>
      <c r="BJ524" s="244">
        <f t="shared" si="325"/>
        <v>0</v>
      </c>
      <c r="BK524" s="244">
        <f t="shared" si="326"/>
        <v>0</v>
      </c>
      <c r="BL524" s="244">
        <f t="shared" si="327"/>
        <v>0</v>
      </c>
      <c r="BM524" s="244">
        <f t="shared" si="328"/>
        <v>0</v>
      </c>
      <c r="BN524" s="244">
        <f t="shared" si="329"/>
        <v>0.10858113492476505</v>
      </c>
      <c r="BO524" s="244">
        <f t="shared" si="330"/>
        <v>0</v>
      </c>
      <c r="BP524" s="244">
        <f t="shared" si="331"/>
        <v>0</v>
      </c>
      <c r="BQ524" s="244">
        <f t="shared" si="332"/>
        <v>0</v>
      </c>
      <c r="BR524" s="244">
        <f t="shared" si="333"/>
        <v>0</v>
      </c>
      <c r="BS524" s="244">
        <f t="shared" si="334"/>
        <v>0</v>
      </c>
      <c r="BT524" s="244">
        <f t="shared" si="335"/>
        <v>0</v>
      </c>
      <c r="BU524" s="244">
        <f t="shared" si="336"/>
        <v>0</v>
      </c>
      <c r="BV524" s="244">
        <f t="shared" si="337"/>
        <v>0</v>
      </c>
      <c r="BW524" s="244">
        <f t="shared" si="338"/>
        <v>0</v>
      </c>
      <c r="BX524" s="244">
        <f t="shared" si="339"/>
        <v>0</v>
      </c>
      <c r="BY524" s="244"/>
      <c r="BZ524" s="244">
        <f t="shared" si="340"/>
        <v>9.1335895848478843E-2</v>
      </c>
      <c r="CA524" s="244">
        <f t="shared" si="341"/>
        <v>0</v>
      </c>
      <c r="CB524" s="244">
        <f t="shared" si="342"/>
        <v>0</v>
      </c>
      <c r="CC524" s="244">
        <f t="shared" si="343"/>
        <v>0</v>
      </c>
      <c r="CD524" s="244">
        <f t="shared" si="344"/>
        <v>0</v>
      </c>
      <c r="CE524" s="244">
        <f t="shared" si="345"/>
        <v>0</v>
      </c>
      <c r="CF524" s="244">
        <f t="shared" si="346"/>
        <v>0</v>
      </c>
      <c r="CG524" s="244">
        <f t="shared" si="347"/>
        <v>0</v>
      </c>
      <c r="CH524" s="244">
        <f t="shared" si="348"/>
        <v>0</v>
      </c>
      <c r="CI524" s="244">
        <f t="shared" si="349"/>
        <v>0</v>
      </c>
      <c r="CJ524" s="244">
        <f t="shared" si="350"/>
        <v>0</v>
      </c>
    </row>
    <row r="525" spans="1:88" ht="60">
      <c r="A525" s="222" t="s">
        <v>3643</v>
      </c>
      <c r="B525" s="232">
        <v>94646</v>
      </c>
      <c r="C525" s="232" t="s">
        <v>3183</v>
      </c>
      <c r="D525" s="232"/>
      <c r="E525" s="232" t="s">
        <v>3184</v>
      </c>
      <c r="F525" s="232"/>
      <c r="G525" s="232">
        <v>2802</v>
      </c>
      <c r="H525" s="232" t="s">
        <v>3185</v>
      </c>
      <c r="I525" s="232" t="s">
        <v>869</v>
      </c>
      <c r="J525" s="232" t="s">
        <v>700</v>
      </c>
      <c r="K525" s="232" t="s">
        <v>3186</v>
      </c>
      <c r="L525" s="232" t="s">
        <v>3187</v>
      </c>
      <c r="M525" s="232">
        <v>2022</v>
      </c>
      <c r="N525" s="232">
        <v>10311052</v>
      </c>
      <c r="O525" s="239">
        <f t="shared" si="315"/>
        <v>9.2733974908422848E-2</v>
      </c>
      <c r="P525" s="232">
        <v>90.4</v>
      </c>
      <c r="Q525" s="232">
        <v>3.5</v>
      </c>
      <c r="R525" s="232">
        <v>0</v>
      </c>
      <c r="S525" s="232">
        <v>0</v>
      </c>
      <c r="T525" s="232">
        <v>0</v>
      </c>
      <c r="U525" s="232">
        <v>0</v>
      </c>
      <c r="V525" s="232">
        <v>6.1</v>
      </c>
      <c r="W525" s="232">
        <v>0</v>
      </c>
      <c r="X525" s="232">
        <v>0</v>
      </c>
      <c r="Y525" s="232">
        <v>0</v>
      </c>
      <c r="Z525" s="232">
        <v>0</v>
      </c>
      <c r="AA525" s="232">
        <v>0</v>
      </c>
      <c r="AB525" s="232"/>
      <c r="AC525" s="232">
        <v>38.1</v>
      </c>
      <c r="AD525" s="232">
        <v>3.5</v>
      </c>
      <c r="AE525" s="232">
        <v>0</v>
      </c>
      <c r="AF525" s="232">
        <v>0</v>
      </c>
      <c r="AG525" s="232">
        <v>0</v>
      </c>
      <c r="AH525" s="232">
        <v>0</v>
      </c>
      <c r="AI525" s="232">
        <v>0</v>
      </c>
      <c r="AJ525" s="232">
        <v>0</v>
      </c>
      <c r="AK525" s="232">
        <v>0</v>
      </c>
      <c r="AL525" s="232">
        <v>0</v>
      </c>
      <c r="AM525" s="232">
        <v>0</v>
      </c>
      <c r="AN525" s="233"/>
      <c r="AO525" s="223">
        <f t="shared" si="314"/>
        <v>52.300000000000004</v>
      </c>
      <c r="AP525" s="223">
        <f t="shared" si="314"/>
        <v>0</v>
      </c>
      <c r="AQ525" s="223">
        <f t="shared" si="314"/>
        <v>0</v>
      </c>
      <c r="AR525" s="223">
        <f t="shared" si="314"/>
        <v>0</v>
      </c>
      <c r="AS525" s="223">
        <f t="shared" si="314"/>
        <v>0</v>
      </c>
      <c r="AT525" s="223">
        <f t="shared" si="314"/>
        <v>0</v>
      </c>
      <c r="AU525" s="223">
        <f t="shared" ref="AU525:AY575" si="351">W525-AI525</f>
        <v>0</v>
      </c>
      <c r="AV525" s="223">
        <f t="shared" si="351"/>
        <v>0</v>
      </c>
      <c r="AW525" s="223">
        <f t="shared" si="351"/>
        <v>0</v>
      </c>
      <c r="AX525" s="223">
        <f t="shared" si="351"/>
        <v>0</v>
      </c>
      <c r="AY525" s="223">
        <f t="shared" si="351"/>
        <v>0</v>
      </c>
      <c r="AZ525" s="242"/>
      <c r="BA525" s="244">
        <f t="shared" si="316"/>
        <v>8.3831513317214252</v>
      </c>
      <c r="BB525" s="244">
        <f t="shared" si="317"/>
        <v>0.32456891217947997</v>
      </c>
      <c r="BC525" s="244">
        <f t="shared" si="318"/>
        <v>0</v>
      </c>
      <c r="BD525" s="244">
        <f t="shared" si="319"/>
        <v>0</v>
      </c>
      <c r="BE525" s="244">
        <f t="shared" si="320"/>
        <v>0</v>
      </c>
      <c r="BF525" s="244">
        <f t="shared" si="321"/>
        <v>0</v>
      </c>
      <c r="BG525" s="244">
        <f t="shared" si="322"/>
        <v>0.56567724694137933</v>
      </c>
      <c r="BH525" s="244">
        <f t="shared" si="323"/>
        <v>0</v>
      </c>
      <c r="BI525" s="244">
        <f t="shared" si="324"/>
        <v>0</v>
      </c>
      <c r="BJ525" s="244">
        <f t="shared" si="325"/>
        <v>0</v>
      </c>
      <c r="BK525" s="244">
        <f t="shared" si="326"/>
        <v>0</v>
      </c>
      <c r="BL525" s="244">
        <f t="shared" si="327"/>
        <v>0</v>
      </c>
      <c r="BM525" s="244">
        <f t="shared" si="328"/>
        <v>0</v>
      </c>
      <c r="BN525" s="244">
        <f t="shared" si="329"/>
        <v>3.5331644440109105</v>
      </c>
      <c r="BO525" s="244">
        <f t="shared" si="330"/>
        <v>0.32456891217947997</v>
      </c>
      <c r="BP525" s="244">
        <f t="shared" si="331"/>
        <v>0</v>
      </c>
      <c r="BQ525" s="244">
        <f t="shared" si="332"/>
        <v>0</v>
      </c>
      <c r="BR525" s="244">
        <f t="shared" si="333"/>
        <v>0</v>
      </c>
      <c r="BS525" s="244">
        <f t="shared" si="334"/>
        <v>0</v>
      </c>
      <c r="BT525" s="244">
        <f t="shared" si="335"/>
        <v>0</v>
      </c>
      <c r="BU525" s="244">
        <f t="shared" si="336"/>
        <v>0</v>
      </c>
      <c r="BV525" s="244">
        <f t="shared" si="337"/>
        <v>0</v>
      </c>
      <c r="BW525" s="244">
        <f t="shared" si="338"/>
        <v>0</v>
      </c>
      <c r="BX525" s="244">
        <f t="shared" si="339"/>
        <v>0</v>
      </c>
      <c r="BY525" s="244"/>
      <c r="BZ525" s="244">
        <f t="shared" si="340"/>
        <v>4.8499868877105152</v>
      </c>
      <c r="CA525" s="244">
        <f t="shared" si="341"/>
        <v>0</v>
      </c>
      <c r="CB525" s="244">
        <f t="shared" si="342"/>
        <v>0</v>
      </c>
      <c r="CC525" s="244">
        <f t="shared" si="343"/>
        <v>0</v>
      </c>
      <c r="CD525" s="244">
        <f t="shared" si="344"/>
        <v>0</v>
      </c>
      <c r="CE525" s="244">
        <f t="shared" si="345"/>
        <v>0</v>
      </c>
      <c r="CF525" s="244">
        <f t="shared" si="346"/>
        <v>0</v>
      </c>
      <c r="CG525" s="244">
        <f t="shared" si="347"/>
        <v>0</v>
      </c>
      <c r="CH525" s="244">
        <f t="shared" si="348"/>
        <v>0</v>
      </c>
      <c r="CI525" s="244">
        <f t="shared" si="349"/>
        <v>0</v>
      </c>
      <c r="CJ525" s="244">
        <f t="shared" si="350"/>
        <v>0</v>
      </c>
    </row>
    <row r="526" spans="1:88" ht="60">
      <c r="A526" s="222" t="s">
        <v>3643</v>
      </c>
      <c r="B526" s="232">
        <v>102140</v>
      </c>
      <c r="C526" s="232" t="s">
        <v>3188</v>
      </c>
      <c r="D526" s="232"/>
      <c r="E526" s="232" t="s">
        <v>3189</v>
      </c>
      <c r="F526" s="232" t="s">
        <v>3190</v>
      </c>
      <c r="G526" s="232">
        <v>1219</v>
      </c>
      <c r="H526" s="232" t="s">
        <v>3191</v>
      </c>
      <c r="I526" s="232" t="s">
        <v>120</v>
      </c>
      <c r="J526" s="232" t="s">
        <v>700</v>
      </c>
      <c r="K526" s="232" t="s">
        <v>3192</v>
      </c>
      <c r="L526" s="232" t="s">
        <v>3193</v>
      </c>
      <c r="M526" s="232">
        <v>2022</v>
      </c>
      <c r="N526" s="232">
        <v>2406334872</v>
      </c>
      <c r="O526" s="239">
        <f t="shared" si="315"/>
        <v>1</v>
      </c>
      <c r="P526" s="232">
        <v>90.45</v>
      </c>
      <c r="Q526" s="232">
        <v>1.94</v>
      </c>
      <c r="R526" s="232">
        <v>0</v>
      </c>
      <c r="S526" s="232">
        <v>0</v>
      </c>
      <c r="T526" s="232">
        <v>1.51</v>
      </c>
      <c r="U526" s="232">
        <v>0</v>
      </c>
      <c r="V526" s="232">
        <v>6.1</v>
      </c>
      <c r="W526" s="232">
        <v>0</v>
      </c>
      <c r="X526" s="232">
        <v>0</v>
      </c>
      <c r="Y526" s="232">
        <v>0</v>
      </c>
      <c r="Z526" s="232">
        <v>0</v>
      </c>
      <c r="AA526" s="232">
        <v>0</v>
      </c>
      <c r="AB526" s="232"/>
      <c r="AC526" s="232">
        <v>71.260000000000005</v>
      </c>
      <c r="AD526" s="232">
        <v>1.94</v>
      </c>
      <c r="AE526" s="232">
        <v>0</v>
      </c>
      <c r="AF526" s="232">
        <v>0</v>
      </c>
      <c r="AG526" s="232">
        <v>1.51</v>
      </c>
      <c r="AH526" s="232">
        <v>0</v>
      </c>
      <c r="AI526" s="232">
        <v>0</v>
      </c>
      <c r="AJ526" s="232">
        <v>0</v>
      </c>
      <c r="AK526" s="232">
        <v>0</v>
      </c>
      <c r="AL526" s="232">
        <v>0</v>
      </c>
      <c r="AM526" s="232">
        <v>0</v>
      </c>
      <c r="AN526" s="233"/>
      <c r="AO526" s="223">
        <f t="shared" si="314"/>
        <v>19.189999999999998</v>
      </c>
      <c r="AP526" s="223">
        <f t="shared" si="314"/>
        <v>0</v>
      </c>
      <c r="AQ526" s="223">
        <f t="shared" si="314"/>
        <v>0</v>
      </c>
      <c r="AR526" s="223">
        <f t="shared" si="314"/>
        <v>0</v>
      </c>
      <c r="AS526" s="223">
        <f t="shared" si="314"/>
        <v>0</v>
      </c>
      <c r="AT526" s="223">
        <f t="shared" si="314"/>
        <v>0</v>
      </c>
      <c r="AU526" s="223">
        <f t="shared" si="351"/>
        <v>0</v>
      </c>
      <c r="AV526" s="223">
        <f t="shared" si="351"/>
        <v>0</v>
      </c>
      <c r="AW526" s="223">
        <f t="shared" si="351"/>
        <v>0</v>
      </c>
      <c r="AX526" s="223">
        <f t="shared" si="351"/>
        <v>0</v>
      </c>
      <c r="AY526" s="223">
        <f t="shared" si="351"/>
        <v>0</v>
      </c>
      <c r="AZ526" s="242"/>
      <c r="BA526" s="244">
        <f t="shared" si="316"/>
        <v>90.45</v>
      </c>
      <c r="BB526" s="244">
        <f t="shared" si="317"/>
        <v>1.94</v>
      </c>
      <c r="BC526" s="244">
        <f t="shared" si="318"/>
        <v>0</v>
      </c>
      <c r="BD526" s="244">
        <f t="shared" si="319"/>
        <v>0</v>
      </c>
      <c r="BE526" s="244">
        <f t="shared" si="320"/>
        <v>1.51</v>
      </c>
      <c r="BF526" s="244">
        <f t="shared" si="321"/>
        <v>0</v>
      </c>
      <c r="BG526" s="244">
        <f t="shared" si="322"/>
        <v>6.1</v>
      </c>
      <c r="BH526" s="244">
        <f t="shared" si="323"/>
        <v>0</v>
      </c>
      <c r="BI526" s="244">
        <f t="shared" si="324"/>
        <v>0</v>
      </c>
      <c r="BJ526" s="244">
        <f t="shared" si="325"/>
        <v>0</v>
      </c>
      <c r="BK526" s="244">
        <f t="shared" si="326"/>
        <v>0</v>
      </c>
      <c r="BL526" s="244">
        <f t="shared" si="327"/>
        <v>0</v>
      </c>
      <c r="BM526" s="244">
        <f t="shared" si="328"/>
        <v>0</v>
      </c>
      <c r="BN526" s="244">
        <f t="shared" si="329"/>
        <v>71.260000000000005</v>
      </c>
      <c r="BO526" s="244">
        <f t="shared" si="330"/>
        <v>1.94</v>
      </c>
      <c r="BP526" s="244">
        <f t="shared" si="331"/>
        <v>0</v>
      </c>
      <c r="BQ526" s="244">
        <f t="shared" si="332"/>
        <v>0</v>
      </c>
      <c r="BR526" s="244">
        <f t="shared" si="333"/>
        <v>1.51</v>
      </c>
      <c r="BS526" s="244">
        <f t="shared" si="334"/>
        <v>0</v>
      </c>
      <c r="BT526" s="244">
        <f t="shared" si="335"/>
        <v>0</v>
      </c>
      <c r="BU526" s="244">
        <f t="shared" si="336"/>
        <v>0</v>
      </c>
      <c r="BV526" s="244">
        <f t="shared" si="337"/>
        <v>0</v>
      </c>
      <c r="BW526" s="244">
        <f t="shared" si="338"/>
        <v>0</v>
      </c>
      <c r="BX526" s="244">
        <f t="shared" si="339"/>
        <v>0</v>
      </c>
      <c r="BY526" s="244"/>
      <c r="BZ526" s="244">
        <f t="shared" si="340"/>
        <v>19.189999999999998</v>
      </c>
      <c r="CA526" s="244">
        <f t="shared" si="341"/>
        <v>0</v>
      </c>
      <c r="CB526" s="244">
        <f t="shared" si="342"/>
        <v>0</v>
      </c>
      <c r="CC526" s="244">
        <f t="shared" si="343"/>
        <v>0</v>
      </c>
      <c r="CD526" s="244">
        <f t="shared" si="344"/>
        <v>0</v>
      </c>
      <c r="CE526" s="244">
        <f t="shared" si="345"/>
        <v>0</v>
      </c>
      <c r="CF526" s="244">
        <f t="shared" si="346"/>
        <v>0</v>
      </c>
      <c r="CG526" s="244">
        <f t="shared" si="347"/>
        <v>0</v>
      </c>
      <c r="CH526" s="244">
        <f t="shared" si="348"/>
        <v>0</v>
      </c>
      <c r="CI526" s="244">
        <f t="shared" si="349"/>
        <v>0</v>
      </c>
      <c r="CJ526" s="244">
        <f t="shared" si="350"/>
        <v>0</v>
      </c>
    </row>
    <row r="527" spans="1:88" ht="60">
      <c r="A527" s="222" t="s">
        <v>3643</v>
      </c>
      <c r="B527" s="232">
        <v>96275</v>
      </c>
      <c r="C527" s="232" t="s">
        <v>3194</v>
      </c>
      <c r="D527" s="232"/>
      <c r="E527" s="232" t="s">
        <v>3195</v>
      </c>
      <c r="F527" s="232" t="s">
        <v>3196</v>
      </c>
      <c r="G527" s="232">
        <v>1926</v>
      </c>
      <c r="H527" s="232" t="s">
        <v>2900</v>
      </c>
      <c r="I527" s="232" t="s">
        <v>128</v>
      </c>
      <c r="J527" s="232" t="s">
        <v>700</v>
      </c>
      <c r="K527" s="232" t="s">
        <v>3197</v>
      </c>
      <c r="L527" s="232"/>
      <c r="M527" s="232">
        <v>2022</v>
      </c>
      <c r="N527" s="232">
        <v>34925787</v>
      </c>
      <c r="O527" s="239">
        <f t="shared" si="315"/>
        <v>1.5798663281540334E-2</v>
      </c>
      <c r="P527" s="232">
        <v>85.5</v>
      </c>
      <c r="Q527" s="232">
        <v>8.4</v>
      </c>
      <c r="R527" s="232">
        <v>0</v>
      </c>
      <c r="S527" s="232">
        <v>0</v>
      </c>
      <c r="T527" s="232">
        <v>0</v>
      </c>
      <c r="U527" s="232">
        <v>0</v>
      </c>
      <c r="V527" s="232">
        <v>6.1</v>
      </c>
      <c r="W527" s="232">
        <v>0</v>
      </c>
      <c r="X527" s="232">
        <v>0</v>
      </c>
      <c r="Y527" s="232">
        <v>0</v>
      </c>
      <c r="Z527" s="232">
        <v>0</v>
      </c>
      <c r="AA527" s="232">
        <v>0</v>
      </c>
      <c r="AB527" s="232"/>
      <c r="AC527" s="232">
        <v>85.5</v>
      </c>
      <c r="AD527" s="232">
        <v>8.4</v>
      </c>
      <c r="AE527" s="232">
        <v>0</v>
      </c>
      <c r="AF527" s="232">
        <v>0</v>
      </c>
      <c r="AG527" s="232">
        <v>0</v>
      </c>
      <c r="AH527" s="232">
        <v>0</v>
      </c>
      <c r="AI527" s="232">
        <v>0</v>
      </c>
      <c r="AJ527" s="232">
        <v>0</v>
      </c>
      <c r="AK527" s="232">
        <v>0</v>
      </c>
      <c r="AL527" s="232">
        <v>0</v>
      </c>
      <c r="AM527" s="232">
        <v>0</v>
      </c>
      <c r="AN527" s="233"/>
      <c r="AO527" s="223">
        <f t="shared" si="314"/>
        <v>0</v>
      </c>
      <c r="AP527" s="223">
        <f t="shared" si="314"/>
        <v>0</v>
      </c>
      <c r="AQ527" s="223">
        <f t="shared" si="314"/>
        <v>0</v>
      </c>
      <c r="AR527" s="223">
        <f t="shared" si="314"/>
        <v>0</v>
      </c>
      <c r="AS527" s="223">
        <f t="shared" si="314"/>
        <v>0</v>
      </c>
      <c r="AT527" s="223">
        <f t="shared" si="314"/>
        <v>0</v>
      </c>
      <c r="AU527" s="223">
        <f t="shared" si="351"/>
        <v>0</v>
      </c>
      <c r="AV527" s="223">
        <f t="shared" si="351"/>
        <v>0</v>
      </c>
      <c r="AW527" s="223">
        <f t="shared" si="351"/>
        <v>0</v>
      </c>
      <c r="AX527" s="223">
        <f t="shared" si="351"/>
        <v>0</v>
      </c>
      <c r="AY527" s="223">
        <f t="shared" si="351"/>
        <v>0</v>
      </c>
      <c r="AZ527" s="242"/>
      <c r="BA527" s="244">
        <f t="shared" si="316"/>
        <v>1.3507857105716985</v>
      </c>
      <c r="BB527" s="244">
        <f t="shared" si="317"/>
        <v>0.13270877156493882</v>
      </c>
      <c r="BC527" s="244">
        <f t="shared" si="318"/>
        <v>0</v>
      </c>
      <c r="BD527" s="244">
        <f t="shared" si="319"/>
        <v>0</v>
      </c>
      <c r="BE527" s="244">
        <f t="shared" si="320"/>
        <v>0</v>
      </c>
      <c r="BF527" s="244">
        <f t="shared" si="321"/>
        <v>0</v>
      </c>
      <c r="BG527" s="244">
        <f t="shared" si="322"/>
        <v>9.6371846017396026E-2</v>
      </c>
      <c r="BH527" s="244">
        <f t="shared" si="323"/>
        <v>0</v>
      </c>
      <c r="BI527" s="244">
        <f t="shared" si="324"/>
        <v>0</v>
      </c>
      <c r="BJ527" s="244">
        <f t="shared" si="325"/>
        <v>0</v>
      </c>
      <c r="BK527" s="244">
        <f t="shared" si="326"/>
        <v>0</v>
      </c>
      <c r="BL527" s="244">
        <f t="shared" si="327"/>
        <v>0</v>
      </c>
      <c r="BM527" s="244">
        <f t="shared" si="328"/>
        <v>0</v>
      </c>
      <c r="BN527" s="244">
        <f t="shared" si="329"/>
        <v>1.3507857105716985</v>
      </c>
      <c r="BO527" s="244">
        <f t="shared" si="330"/>
        <v>0.13270877156493882</v>
      </c>
      <c r="BP527" s="244">
        <f t="shared" si="331"/>
        <v>0</v>
      </c>
      <c r="BQ527" s="244">
        <f t="shared" si="332"/>
        <v>0</v>
      </c>
      <c r="BR527" s="244">
        <f t="shared" si="333"/>
        <v>0</v>
      </c>
      <c r="BS527" s="244">
        <f t="shared" si="334"/>
        <v>0</v>
      </c>
      <c r="BT527" s="244">
        <f t="shared" si="335"/>
        <v>0</v>
      </c>
      <c r="BU527" s="244">
        <f t="shared" si="336"/>
        <v>0</v>
      </c>
      <c r="BV527" s="244">
        <f t="shared" si="337"/>
        <v>0</v>
      </c>
      <c r="BW527" s="244">
        <f t="shared" si="338"/>
        <v>0</v>
      </c>
      <c r="BX527" s="244">
        <f t="shared" si="339"/>
        <v>0</v>
      </c>
      <c r="BY527" s="244"/>
      <c r="BZ527" s="244">
        <f t="shared" si="340"/>
        <v>0</v>
      </c>
      <c r="CA527" s="244">
        <f t="shared" si="341"/>
        <v>0</v>
      </c>
      <c r="CB527" s="244">
        <f t="shared" si="342"/>
        <v>0</v>
      </c>
      <c r="CC527" s="244">
        <f t="shared" si="343"/>
        <v>0</v>
      </c>
      <c r="CD527" s="244">
        <f t="shared" si="344"/>
        <v>0</v>
      </c>
      <c r="CE527" s="244">
        <f t="shared" si="345"/>
        <v>0</v>
      </c>
      <c r="CF527" s="244">
        <f t="shared" si="346"/>
        <v>0</v>
      </c>
      <c r="CG527" s="244">
        <f t="shared" si="347"/>
        <v>0</v>
      </c>
      <c r="CH527" s="244">
        <f t="shared" si="348"/>
        <v>0</v>
      </c>
      <c r="CI527" s="244">
        <f t="shared" si="349"/>
        <v>0</v>
      </c>
      <c r="CJ527" s="244">
        <f t="shared" si="350"/>
        <v>0</v>
      </c>
    </row>
    <row r="528" spans="1:88" ht="60">
      <c r="A528" s="222" t="s">
        <v>3643</v>
      </c>
      <c r="B528" s="232">
        <v>78379</v>
      </c>
      <c r="C528" s="232" t="s">
        <v>3198</v>
      </c>
      <c r="D528" s="232"/>
      <c r="E528" s="232" t="s">
        <v>3199</v>
      </c>
      <c r="F528" s="232" t="s">
        <v>3200</v>
      </c>
      <c r="G528" s="232">
        <v>2800</v>
      </c>
      <c r="H528" s="232" t="s">
        <v>3201</v>
      </c>
      <c r="I528" s="232" t="s">
        <v>869</v>
      </c>
      <c r="J528" s="232" t="s">
        <v>700</v>
      </c>
      <c r="K528" s="232" t="s">
        <v>3202</v>
      </c>
      <c r="L528" s="232" t="s">
        <v>3203</v>
      </c>
      <c r="M528" s="232">
        <v>2022</v>
      </c>
      <c r="N528" s="232">
        <v>99165278</v>
      </c>
      <c r="O528" s="239">
        <f t="shared" si="315"/>
        <v>0.89185763022422704</v>
      </c>
      <c r="P528" s="232">
        <v>85.9</v>
      </c>
      <c r="Q528" s="232">
        <v>2.4</v>
      </c>
      <c r="R528" s="232">
        <v>0</v>
      </c>
      <c r="S528" s="232">
        <v>0</v>
      </c>
      <c r="T528" s="232">
        <v>0</v>
      </c>
      <c r="U528" s="232">
        <v>0</v>
      </c>
      <c r="V528" s="232">
        <v>6.1</v>
      </c>
      <c r="W528" s="232">
        <v>5.6</v>
      </c>
      <c r="X528" s="232">
        <v>0</v>
      </c>
      <c r="Y528" s="232">
        <v>0</v>
      </c>
      <c r="Z528" s="232">
        <v>0</v>
      </c>
      <c r="AA528" s="232">
        <v>0</v>
      </c>
      <c r="AB528" s="232"/>
      <c r="AC528" s="232">
        <v>67.599999999999994</v>
      </c>
      <c r="AD528" s="232">
        <v>2.4</v>
      </c>
      <c r="AE528" s="232">
        <v>0</v>
      </c>
      <c r="AF528" s="232">
        <v>0</v>
      </c>
      <c r="AG528" s="232">
        <v>0</v>
      </c>
      <c r="AH528" s="232">
        <v>0</v>
      </c>
      <c r="AI528" s="232">
        <v>5.6</v>
      </c>
      <c r="AJ528" s="232">
        <v>0</v>
      </c>
      <c r="AK528" s="232">
        <v>0</v>
      </c>
      <c r="AL528" s="232">
        <v>0</v>
      </c>
      <c r="AM528" s="232">
        <v>0</v>
      </c>
      <c r="AN528" s="233"/>
      <c r="AO528" s="223">
        <f t="shared" si="314"/>
        <v>18.300000000000011</v>
      </c>
      <c r="AP528" s="223">
        <f t="shared" si="314"/>
        <v>0</v>
      </c>
      <c r="AQ528" s="223">
        <f t="shared" si="314"/>
        <v>0</v>
      </c>
      <c r="AR528" s="223">
        <f t="shared" ref="AR528:AT591" si="352">S528-AF528</f>
        <v>0</v>
      </c>
      <c r="AS528" s="223">
        <f t="shared" si="352"/>
        <v>0</v>
      </c>
      <c r="AT528" s="223">
        <f t="shared" si="352"/>
        <v>0</v>
      </c>
      <c r="AU528" s="223">
        <f t="shared" si="351"/>
        <v>0</v>
      </c>
      <c r="AV528" s="223">
        <f t="shared" si="351"/>
        <v>0</v>
      </c>
      <c r="AW528" s="223">
        <f t="shared" si="351"/>
        <v>0</v>
      </c>
      <c r="AX528" s="223">
        <f t="shared" si="351"/>
        <v>0</v>
      </c>
      <c r="AY528" s="223">
        <f t="shared" si="351"/>
        <v>0</v>
      </c>
      <c r="AZ528" s="242"/>
      <c r="BA528" s="244">
        <f t="shared" si="316"/>
        <v>76.610570436261114</v>
      </c>
      <c r="BB528" s="244">
        <f t="shared" si="317"/>
        <v>2.1404583125381449</v>
      </c>
      <c r="BC528" s="244">
        <f t="shared" si="318"/>
        <v>0</v>
      </c>
      <c r="BD528" s="244">
        <f t="shared" si="319"/>
        <v>0</v>
      </c>
      <c r="BE528" s="244">
        <f t="shared" si="320"/>
        <v>0</v>
      </c>
      <c r="BF528" s="244">
        <f t="shared" si="321"/>
        <v>0</v>
      </c>
      <c r="BG528" s="244">
        <f t="shared" si="322"/>
        <v>5.4403315443677842</v>
      </c>
      <c r="BH528" s="244">
        <f t="shared" si="323"/>
        <v>4.994402729255671</v>
      </c>
      <c r="BI528" s="244">
        <f t="shared" si="324"/>
        <v>0</v>
      </c>
      <c r="BJ528" s="244">
        <f t="shared" si="325"/>
        <v>0</v>
      </c>
      <c r="BK528" s="244">
        <f t="shared" si="326"/>
        <v>0</v>
      </c>
      <c r="BL528" s="244">
        <f t="shared" si="327"/>
        <v>0</v>
      </c>
      <c r="BM528" s="244">
        <f t="shared" si="328"/>
        <v>0</v>
      </c>
      <c r="BN528" s="244">
        <f t="shared" si="329"/>
        <v>60.289575803157746</v>
      </c>
      <c r="BO528" s="244">
        <f t="shared" si="330"/>
        <v>2.1404583125381449</v>
      </c>
      <c r="BP528" s="244">
        <f t="shared" si="331"/>
        <v>0</v>
      </c>
      <c r="BQ528" s="244">
        <f t="shared" si="332"/>
        <v>0</v>
      </c>
      <c r="BR528" s="244">
        <f t="shared" si="333"/>
        <v>0</v>
      </c>
      <c r="BS528" s="244">
        <f t="shared" si="334"/>
        <v>0</v>
      </c>
      <c r="BT528" s="244">
        <f t="shared" si="335"/>
        <v>4.994402729255671</v>
      </c>
      <c r="BU528" s="244">
        <f t="shared" si="336"/>
        <v>0</v>
      </c>
      <c r="BV528" s="244">
        <f t="shared" si="337"/>
        <v>0</v>
      </c>
      <c r="BW528" s="244">
        <f t="shared" si="338"/>
        <v>0</v>
      </c>
      <c r="BX528" s="244">
        <f t="shared" si="339"/>
        <v>0</v>
      </c>
      <c r="BY528" s="244"/>
      <c r="BZ528" s="244">
        <f t="shared" si="340"/>
        <v>16.320994633103364</v>
      </c>
      <c r="CA528" s="244">
        <f t="shared" si="341"/>
        <v>0</v>
      </c>
      <c r="CB528" s="244">
        <f t="shared" si="342"/>
        <v>0</v>
      </c>
      <c r="CC528" s="244">
        <f t="shared" si="343"/>
        <v>0</v>
      </c>
      <c r="CD528" s="244">
        <f t="shared" si="344"/>
        <v>0</v>
      </c>
      <c r="CE528" s="244">
        <f t="shared" si="345"/>
        <v>0</v>
      </c>
      <c r="CF528" s="244">
        <f t="shared" si="346"/>
        <v>0</v>
      </c>
      <c r="CG528" s="244">
        <f t="shared" si="347"/>
        <v>0</v>
      </c>
      <c r="CH528" s="244">
        <f t="shared" si="348"/>
        <v>0</v>
      </c>
      <c r="CI528" s="244">
        <f t="shared" si="349"/>
        <v>0</v>
      </c>
      <c r="CJ528" s="244">
        <f t="shared" si="350"/>
        <v>0</v>
      </c>
    </row>
    <row r="529" spans="1:88" ht="60">
      <c r="A529" s="222" t="s">
        <v>3643</v>
      </c>
      <c r="B529" s="232">
        <v>95272</v>
      </c>
      <c r="C529" s="232" t="s">
        <v>3204</v>
      </c>
      <c r="D529" s="232" t="s">
        <v>3205</v>
      </c>
      <c r="E529" s="232" t="s">
        <v>3206</v>
      </c>
      <c r="F529" s="232" t="s">
        <v>3207</v>
      </c>
      <c r="G529" s="232">
        <v>1002</v>
      </c>
      <c r="H529" s="232" t="s">
        <v>141</v>
      </c>
      <c r="I529" s="232" t="s">
        <v>127</v>
      </c>
      <c r="J529" s="232" t="s">
        <v>700</v>
      </c>
      <c r="K529" s="232" t="s">
        <v>3208</v>
      </c>
      <c r="L529" s="232" t="s">
        <v>3209</v>
      </c>
      <c r="M529" s="232">
        <v>2022</v>
      </c>
      <c r="N529" s="232">
        <v>710033809</v>
      </c>
      <c r="O529" s="239">
        <f t="shared" si="315"/>
        <v>0.23561359698966741</v>
      </c>
      <c r="P529" s="232">
        <v>90.3</v>
      </c>
      <c r="Q529" s="232">
        <v>1.6</v>
      </c>
      <c r="R529" s="232">
        <v>0.3</v>
      </c>
      <c r="S529" s="232">
        <v>0</v>
      </c>
      <c r="T529" s="232">
        <v>0</v>
      </c>
      <c r="U529" s="232">
        <v>0</v>
      </c>
      <c r="V529" s="232">
        <v>6.1</v>
      </c>
      <c r="W529" s="232">
        <v>0</v>
      </c>
      <c r="X529" s="232">
        <v>0</v>
      </c>
      <c r="Y529" s="232">
        <v>0</v>
      </c>
      <c r="Z529" s="232">
        <v>0</v>
      </c>
      <c r="AA529" s="232">
        <v>1.7</v>
      </c>
      <c r="AB529" s="232"/>
      <c r="AC529" s="232">
        <v>90.3</v>
      </c>
      <c r="AD529" s="232">
        <v>1.6</v>
      </c>
      <c r="AE529" s="232">
        <v>0.3</v>
      </c>
      <c r="AF529" s="232">
        <v>0</v>
      </c>
      <c r="AG529" s="232">
        <v>0</v>
      </c>
      <c r="AH529" s="232">
        <v>0</v>
      </c>
      <c r="AI529" s="232">
        <v>0</v>
      </c>
      <c r="AJ529" s="232">
        <v>0</v>
      </c>
      <c r="AK529" s="232">
        <v>0</v>
      </c>
      <c r="AL529" s="232">
        <v>0</v>
      </c>
      <c r="AM529" s="232">
        <v>1.7</v>
      </c>
      <c r="AN529" s="233"/>
      <c r="AO529" s="223">
        <f t="shared" ref="AO529:AT592" si="353">P529-AC529</f>
        <v>0</v>
      </c>
      <c r="AP529" s="223">
        <f t="shared" si="353"/>
        <v>0</v>
      </c>
      <c r="AQ529" s="223">
        <f t="shared" si="353"/>
        <v>0</v>
      </c>
      <c r="AR529" s="223">
        <f t="shared" si="352"/>
        <v>0</v>
      </c>
      <c r="AS529" s="223">
        <f t="shared" si="352"/>
        <v>0</v>
      </c>
      <c r="AT529" s="223">
        <f t="shared" si="352"/>
        <v>0</v>
      </c>
      <c r="AU529" s="223">
        <f t="shared" si="351"/>
        <v>0</v>
      </c>
      <c r="AV529" s="223">
        <f t="shared" si="351"/>
        <v>0</v>
      </c>
      <c r="AW529" s="223">
        <f t="shared" si="351"/>
        <v>0</v>
      </c>
      <c r="AX529" s="223">
        <f t="shared" si="351"/>
        <v>0</v>
      </c>
      <c r="AY529" s="223">
        <f t="shared" si="351"/>
        <v>0</v>
      </c>
      <c r="AZ529" s="242"/>
      <c r="BA529" s="244">
        <f t="shared" si="316"/>
        <v>21.275907808166966</v>
      </c>
      <c r="BB529" s="244">
        <f t="shared" si="317"/>
        <v>0.37698175518346788</v>
      </c>
      <c r="BC529" s="244">
        <f t="shared" si="318"/>
        <v>7.0684079096900221E-2</v>
      </c>
      <c r="BD529" s="244">
        <f t="shared" si="319"/>
        <v>0</v>
      </c>
      <c r="BE529" s="244">
        <f t="shared" si="320"/>
        <v>0</v>
      </c>
      <c r="BF529" s="244">
        <f t="shared" si="321"/>
        <v>0</v>
      </c>
      <c r="BG529" s="244">
        <f t="shared" si="322"/>
        <v>1.4372429416369712</v>
      </c>
      <c r="BH529" s="244">
        <f t="shared" si="323"/>
        <v>0</v>
      </c>
      <c r="BI529" s="244">
        <f t="shared" si="324"/>
        <v>0</v>
      </c>
      <c r="BJ529" s="244">
        <f t="shared" si="325"/>
        <v>0</v>
      </c>
      <c r="BK529" s="244">
        <f t="shared" si="326"/>
        <v>0</v>
      </c>
      <c r="BL529" s="244">
        <f t="shared" si="327"/>
        <v>0.4005431148824346</v>
      </c>
      <c r="BM529" s="244">
        <f t="shared" si="328"/>
        <v>0</v>
      </c>
      <c r="BN529" s="244">
        <f t="shared" si="329"/>
        <v>21.275907808166966</v>
      </c>
      <c r="BO529" s="244">
        <f t="shared" si="330"/>
        <v>0.37698175518346788</v>
      </c>
      <c r="BP529" s="244">
        <f t="shared" si="331"/>
        <v>7.0684079096900221E-2</v>
      </c>
      <c r="BQ529" s="244">
        <f t="shared" si="332"/>
        <v>0</v>
      </c>
      <c r="BR529" s="244">
        <f t="shared" si="333"/>
        <v>0</v>
      </c>
      <c r="BS529" s="244">
        <f t="shared" si="334"/>
        <v>0</v>
      </c>
      <c r="BT529" s="244">
        <f t="shared" si="335"/>
        <v>0</v>
      </c>
      <c r="BU529" s="244">
        <f t="shared" si="336"/>
        <v>0</v>
      </c>
      <c r="BV529" s="244">
        <f t="shared" si="337"/>
        <v>0</v>
      </c>
      <c r="BW529" s="244">
        <f t="shared" si="338"/>
        <v>0</v>
      </c>
      <c r="BX529" s="244">
        <f t="shared" si="339"/>
        <v>0.4005431148824346</v>
      </c>
      <c r="BY529" s="244"/>
      <c r="BZ529" s="244">
        <f t="shared" si="340"/>
        <v>0</v>
      </c>
      <c r="CA529" s="244">
        <f t="shared" si="341"/>
        <v>0</v>
      </c>
      <c r="CB529" s="244">
        <f t="shared" si="342"/>
        <v>0</v>
      </c>
      <c r="CC529" s="244">
        <f t="shared" si="343"/>
        <v>0</v>
      </c>
      <c r="CD529" s="244">
        <f t="shared" si="344"/>
        <v>0</v>
      </c>
      <c r="CE529" s="244">
        <f t="shared" si="345"/>
        <v>0</v>
      </c>
      <c r="CF529" s="244">
        <f t="shared" si="346"/>
        <v>0</v>
      </c>
      <c r="CG529" s="244">
        <f t="shared" si="347"/>
        <v>0</v>
      </c>
      <c r="CH529" s="244">
        <f t="shared" si="348"/>
        <v>0</v>
      </c>
      <c r="CI529" s="244">
        <f t="shared" si="349"/>
        <v>0</v>
      </c>
      <c r="CJ529" s="244">
        <f t="shared" si="350"/>
        <v>0</v>
      </c>
    </row>
    <row r="530" spans="1:88" ht="330">
      <c r="A530" s="222" t="s">
        <v>3643</v>
      </c>
      <c r="B530" s="232">
        <v>102578</v>
      </c>
      <c r="C530" s="232" t="s">
        <v>3210</v>
      </c>
      <c r="D530" s="232"/>
      <c r="E530" s="232" t="s">
        <v>3211</v>
      </c>
      <c r="F530" s="232" t="s">
        <v>3212</v>
      </c>
      <c r="G530" s="232">
        <v>1260</v>
      </c>
      <c r="H530" s="232" t="s">
        <v>3213</v>
      </c>
      <c r="I530" s="232" t="s">
        <v>127</v>
      </c>
      <c r="J530" s="232" t="s">
        <v>700</v>
      </c>
      <c r="K530" s="232" t="s">
        <v>3214</v>
      </c>
      <c r="L530" s="232" t="s">
        <v>3215</v>
      </c>
      <c r="M530" s="232">
        <v>2022</v>
      </c>
      <c r="N530" s="232">
        <v>91785394</v>
      </c>
      <c r="O530" s="239">
        <f t="shared" si="315"/>
        <v>3.0457545200434023E-2</v>
      </c>
      <c r="P530" s="232">
        <v>89.4</v>
      </c>
      <c r="Q530" s="232">
        <v>4.5</v>
      </c>
      <c r="R530" s="232">
        <v>0</v>
      </c>
      <c r="S530" s="232">
        <v>0</v>
      </c>
      <c r="T530" s="232">
        <v>0</v>
      </c>
      <c r="U530" s="232">
        <v>0</v>
      </c>
      <c r="V530" s="232">
        <v>6.1</v>
      </c>
      <c r="W530" s="232">
        <v>0</v>
      </c>
      <c r="X530" s="232">
        <v>0</v>
      </c>
      <c r="Y530" s="232">
        <v>0</v>
      </c>
      <c r="Z530" s="232">
        <v>0</v>
      </c>
      <c r="AA530" s="232">
        <v>0</v>
      </c>
      <c r="AB530" s="232"/>
      <c r="AC530" s="232">
        <v>41.8</v>
      </c>
      <c r="AD530" s="232">
        <v>4.5</v>
      </c>
      <c r="AE530" s="232">
        <v>0</v>
      </c>
      <c r="AF530" s="232">
        <v>0</v>
      </c>
      <c r="AG530" s="232">
        <v>0</v>
      </c>
      <c r="AH530" s="232">
        <v>0</v>
      </c>
      <c r="AI530" s="232">
        <v>0</v>
      </c>
      <c r="AJ530" s="232">
        <v>0</v>
      </c>
      <c r="AK530" s="232">
        <v>0</v>
      </c>
      <c r="AL530" s="232">
        <v>0</v>
      </c>
      <c r="AM530" s="232">
        <v>0</v>
      </c>
      <c r="AN530" s="233" t="s">
        <v>3216</v>
      </c>
      <c r="AO530" s="223">
        <f t="shared" si="353"/>
        <v>47.600000000000009</v>
      </c>
      <c r="AP530" s="223">
        <f t="shared" si="353"/>
        <v>0</v>
      </c>
      <c r="AQ530" s="223">
        <f t="shared" si="353"/>
        <v>0</v>
      </c>
      <c r="AR530" s="223">
        <f t="shared" si="352"/>
        <v>0</v>
      </c>
      <c r="AS530" s="223">
        <f t="shared" si="352"/>
        <v>0</v>
      </c>
      <c r="AT530" s="223">
        <f t="shared" si="352"/>
        <v>0</v>
      </c>
      <c r="AU530" s="223">
        <f t="shared" si="351"/>
        <v>0</v>
      </c>
      <c r="AV530" s="223">
        <f t="shared" si="351"/>
        <v>0</v>
      </c>
      <c r="AW530" s="223">
        <f t="shared" si="351"/>
        <v>0</v>
      </c>
      <c r="AX530" s="223">
        <f t="shared" si="351"/>
        <v>0</v>
      </c>
      <c r="AY530" s="223">
        <f t="shared" si="351"/>
        <v>0</v>
      </c>
      <c r="AZ530" s="242"/>
      <c r="BA530" s="244">
        <f t="shared" si="316"/>
        <v>2.722904540918802</v>
      </c>
      <c r="BB530" s="244">
        <f t="shared" si="317"/>
        <v>0.13705895340195309</v>
      </c>
      <c r="BC530" s="244">
        <f t="shared" si="318"/>
        <v>0</v>
      </c>
      <c r="BD530" s="244">
        <f t="shared" si="319"/>
        <v>0</v>
      </c>
      <c r="BE530" s="244">
        <f t="shared" si="320"/>
        <v>0</v>
      </c>
      <c r="BF530" s="244">
        <f t="shared" si="321"/>
        <v>0</v>
      </c>
      <c r="BG530" s="244">
        <f t="shared" si="322"/>
        <v>0.18579102572264752</v>
      </c>
      <c r="BH530" s="244">
        <f t="shared" si="323"/>
        <v>0</v>
      </c>
      <c r="BI530" s="244">
        <f t="shared" si="324"/>
        <v>0</v>
      </c>
      <c r="BJ530" s="244">
        <f t="shared" si="325"/>
        <v>0</v>
      </c>
      <c r="BK530" s="244">
        <f t="shared" si="326"/>
        <v>0</v>
      </c>
      <c r="BL530" s="244">
        <f t="shared" si="327"/>
        <v>0</v>
      </c>
      <c r="BM530" s="244">
        <f t="shared" si="328"/>
        <v>0</v>
      </c>
      <c r="BN530" s="244">
        <f t="shared" si="329"/>
        <v>1.273125389378142</v>
      </c>
      <c r="BO530" s="244">
        <f t="shared" si="330"/>
        <v>0.13705895340195309</v>
      </c>
      <c r="BP530" s="244">
        <f t="shared" si="331"/>
        <v>0</v>
      </c>
      <c r="BQ530" s="244">
        <f t="shared" si="332"/>
        <v>0</v>
      </c>
      <c r="BR530" s="244">
        <f t="shared" si="333"/>
        <v>0</v>
      </c>
      <c r="BS530" s="244">
        <f t="shared" si="334"/>
        <v>0</v>
      </c>
      <c r="BT530" s="244">
        <f t="shared" si="335"/>
        <v>0</v>
      </c>
      <c r="BU530" s="244">
        <f t="shared" si="336"/>
        <v>0</v>
      </c>
      <c r="BV530" s="244">
        <f t="shared" si="337"/>
        <v>0</v>
      </c>
      <c r="BW530" s="244">
        <f t="shared" si="338"/>
        <v>0</v>
      </c>
      <c r="BX530" s="244">
        <f t="shared" si="339"/>
        <v>0</v>
      </c>
      <c r="BY530" s="244"/>
      <c r="BZ530" s="244">
        <f t="shared" si="340"/>
        <v>1.4497791515406597</v>
      </c>
      <c r="CA530" s="244">
        <f t="shared" si="341"/>
        <v>0</v>
      </c>
      <c r="CB530" s="244">
        <f t="shared" si="342"/>
        <v>0</v>
      </c>
      <c r="CC530" s="244">
        <f t="shared" si="343"/>
        <v>0</v>
      </c>
      <c r="CD530" s="244">
        <f t="shared" si="344"/>
        <v>0</v>
      </c>
      <c r="CE530" s="244">
        <f t="shared" si="345"/>
        <v>0</v>
      </c>
      <c r="CF530" s="244">
        <f t="shared" si="346"/>
        <v>0</v>
      </c>
      <c r="CG530" s="244">
        <f t="shared" si="347"/>
        <v>0</v>
      </c>
      <c r="CH530" s="244">
        <f t="shared" si="348"/>
        <v>0</v>
      </c>
      <c r="CI530" s="244">
        <f t="shared" si="349"/>
        <v>0</v>
      </c>
      <c r="CJ530" s="244">
        <f t="shared" si="350"/>
        <v>0</v>
      </c>
    </row>
    <row r="531" spans="1:88" ht="60">
      <c r="A531" s="222" t="s">
        <v>3643</v>
      </c>
      <c r="B531" s="232">
        <v>101486</v>
      </c>
      <c r="C531" s="232" t="s">
        <v>3217</v>
      </c>
      <c r="D531" s="232"/>
      <c r="E531" s="232" t="s">
        <v>3218</v>
      </c>
      <c r="F531" s="232"/>
      <c r="G531" s="232">
        <v>1095</v>
      </c>
      <c r="H531" s="232" t="s">
        <v>3219</v>
      </c>
      <c r="I531" s="232" t="s">
        <v>127</v>
      </c>
      <c r="J531" s="232" t="s">
        <v>700</v>
      </c>
      <c r="K531" s="232" t="s">
        <v>3220</v>
      </c>
      <c r="L531" s="232"/>
      <c r="M531" s="232">
        <v>2022</v>
      </c>
      <c r="N531" s="232">
        <v>35970265</v>
      </c>
      <c r="O531" s="239">
        <f t="shared" si="315"/>
        <v>1.1936168973781273E-2</v>
      </c>
      <c r="P531" s="232">
        <v>77.8</v>
      </c>
      <c r="Q531" s="232">
        <v>16.100000000000001</v>
      </c>
      <c r="R531" s="232">
        <v>0</v>
      </c>
      <c r="S531" s="232">
        <v>0</v>
      </c>
      <c r="T531" s="232">
        <v>0</v>
      </c>
      <c r="U531" s="232">
        <v>0</v>
      </c>
      <c r="V531" s="232">
        <v>6.1</v>
      </c>
      <c r="W531" s="232">
        <v>0</v>
      </c>
      <c r="X531" s="232">
        <v>0</v>
      </c>
      <c r="Y531" s="232">
        <v>0</v>
      </c>
      <c r="Z531" s="232">
        <v>0</v>
      </c>
      <c r="AA531" s="232">
        <v>0</v>
      </c>
      <c r="AB531" s="232"/>
      <c r="AC531" s="232">
        <v>77.8</v>
      </c>
      <c r="AD531" s="232">
        <v>16.100000000000001</v>
      </c>
      <c r="AE531" s="232">
        <v>0</v>
      </c>
      <c r="AF531" s="232">
        <v>0</v>
      </c>
      <c r="AG531" s="232">
        <v>0</v>
      </c>
      <c r="AH531" s="232">
        <v>0</v>
      </c>
      <c r="AI531" s="232">
        <v>0</v>
      </c>
      <c r="AJ531" s="232">
        <v>0</v>
      </c>
      <c r="AK531" s="232">
        <v>0</v>
      </c>
      <c r="AL531" s="232">
        <v>0</v>
      </c>
      <c r="AM531" s="232">
        <v>0</v>
      </c>
      <c r="AN531" s="233"/>
      <c r="AO531" s="223">
        <f t="shared" si="353"/>
        <v>0</v>
      </c>
      <c r="AP531" s="223">
        <f t="shared" si="353"/>
        <v>0</v>
      </c>
      <c r="AQ531" s="223">
        <f t="shared" si="353"/>
        <v>0</v>
      </c>
      <c r="AR531" s="223">
        <f t="shared" si="352"/>
        <v>0</v>
      </c>
      <c r="AS531" s="223">
        <f t="shared" si="352"/>
        <v>0</v>
      </c>
      <c r="AT531" s="223">
        <f t="shared" si="352"/>
        <v>0</v>
      </c>
      <c r="AU531" s="223">
        <f t="shared" si="351"/>
        <v>0</v>
      </c>
      <c r="AV531" s="223">
        <f t="shared" si="351"/>
        <v>0</v>
      </c>
      <c r="AW531" s="223">
        <f t="shared" si="351"/>
        <v>0</v>
      </c>
      <c r="AX531" s="223">
        <f t="shared" si="351"/>
        <v>0</v>
      </c>
      <c r="AY531" s="223">
        <f t="shared" si="351"/>
        <v>0</v>
      </c>
      <c r="AZ531" s="242"/>
      <c r="BA531" s="244">
        <f t="shared" si="316"/>
        <v>0.92863394616018302</v>
      </c>
      <c r="BB531" s="244">
        <f t="shared" si="317"/>
        <v>0.19217232047787852</v>
      </c>
      <c r="BC531" s="244">
        <f t="shared" si="318"/>
        <v>0</v>
      </c>
      <c r="BD531" s="244">
        <f t="shared" si="319"/>
        <v>0</v>
      </c>
      <c r="BE531" s="244">
        <f t="shared" si="320"/>
        <v>0</v>
      </c>
      <c r="BF531" s="244">
        <f t="shared" si="321"/>
        <v>0</v>
      </c>
      <c r="BG531" s="244">
        <f t="shared" si="322"/>
        <v>7.281063074006576E-2</v>
      </c>
      <c r="BH531" s="244">
        <f t="shared" si="323"/>
        <v>0</v>
      </c>
      <c r="BI531" s="244">
        <f t="shared" si="324"/>
        <v>0</v>
      </c>
      <c r="BJ531" s="244">
        <f t="shared" si="325"/>
        <v>0</v>
      </c>
      <c r="BK531" s="244">
        <f t="shared" si="326"/>
        <v>0</v>
      </c>
      <c r="BL531" s="244">
        <f t="shared" si="327"/>
        <v>0</v>
      </c>
      <c r="BM531" s="244">
        <f t="shared" si="328"/>
        <v>0</v>
      </c>
      <c r="BN531" s="244">
        <f t="shared" si="329"/>
        <v>0.92863394616018302</v>
      </c>
      <c r="BO531" s="244">
        <f t="shared" si="330"/>
        <v>0.19217232047787852</v>
      </c>
      <c r="BP531" s="244">
        <f t="shared" si="331"/>
        <v>0</v>
      </c>
      <c r="BQ531" s="244">
        <f t="shared" si="332"/>
        <v>0</v>
      </c>
      <c r="BR531" s="244">
        <f t="shared" si="333"/>
        <v>0</v>
      </c>
      <c r="BS531" s="244">
        <f t="shared" si="334"/>
        <v>0</v>
      </c>
      <c r="BT531" s="244">
        <f t="shared" si="335"/>
        <v>0</v>
      </c>
      <c r="BU531" s="244">
        <f t="shared" si="336"/>
        <v>0</v>
      </c>
      <c r="BV531" s="244">
        <f t="shared" si="337"/>
        <v>0</v>
      </c>
      <c r="BW531" s="244">
        <f t="shared" si="338"/>
        <v>0</v>
      </c>
      <c r="BX531" s="244">
        <f t="shared" si="339"/>
        <v>0</v>
      </c>
      <c r="BY531" s="244"/>
      <c r="BZ531" s="244">
        <f t="shared" si="340"/>
        <v>0</v>
      </c>
      <c r="CA531" s="244">
        <f t="shared" si="341"/>
        <v>0</v>
      </c>
      <c r="CB531" s="244">
        <f t="shared" si="342"/>
        <v>0</v>
      </c>
      <c r="CC531" s="244">
        <f t="shared" si="343"/>
        <v>0</v>
      </c>
      <c r="CD531" s="244">
        <f t="shared" si="344"/>
        <v>0</v>
      </c>
      <c r="CE531" s="244">
        <f t="shared" si="345"/>
        <v>0</v>
      </c>
      <c r="CF531" s="244">
        <f t="shared" si="346"/>
        <v>0</v>
      </c>
      <c r="CG531" s="244">
        <f t="shared" si="347"/>
        <v>0</v>
      </c>
      <c r="CH531" s="244">
        <f t="shared" si="348"/>
        <v>0</v>
      </c>
      <c r="CI531" s="244">
        <f t="shared" si="349"/>
        <v>0</v>
      </c>
      <c r="CJ531" s="244">
        <f t="shared" si="350"/>
        <v>0</v>
      </c>
    </row>
    <row r="532" spans="1:88" ht="60">
      <c r="A532" s="222" t="s">
        <v>3643</v>
      </c>
      <c r="B532" s="232">
        <v>92654</v>
      </c>
      <c r="C532" s="232" t="s">
        <v>3221</v>
      </c>
      <c r="D532" s="232"/>
      <c r="E532" s="232" t="s">
        <v>3222</v>
      </c>
      <c r="F532" s="232" t="s">
        <v>3223</v>
      </c>
      <c r="G532" s="232">
        <v>2740</v>
      </c>
      <c r="H532" s="232" t="s">
        <v>3224</v>
      </c>
      <c r="I532" s="232" t="s">
        <v>117</v>
      </c>
      <c r="J532" s="232" t="s">
        <v>700</v>
      </c>
      <c r="K532" s="232" t="s">
        <v>3225</v>
      </c>
      <c r="L532" s="232" t="s">
        <v>3226</v>
      </c>
      <c r="M532" s="232">
        <v>2022</v>
      </c>
      <c r="N532" s="232">
        <v>49758878</v>
      </c>
      <c r="O532" s="239">
        <f t="shared" si="315"/>
        <v>6.9938859310248458E-3</v>
      </c>
      <c r="P532" s="232">
        <v>58.2</v>
      </c>
      <c r="Q532" s="232">
        <v>2.4</v>
      </c>
      <c r="R532" s="232">
        <v>0</v>
      </c>
      <c r="S532" s="232">
        <v>0</v>
      </c>
      <c r="T532" s="232">
        <v>0</v>
      </c>
      <c r="U532" s="232">
        <v>0</v>
      </c>
      <c r="V532" s="232">
        <v>6.1</v>
      </c>
      <c r="W532" s="232">
        <v>33.299999999999997</v>
      </c>
      <c r="X532" s="232">
        <v>0</v>
      </c>
      <c r="Y532" s="232">
        <v>0</v>
      </c>
      <c r="Z532" s="232">
        <v>0</v>
      </c>
      <c r="AA532" s="232">
        <v>0</v>
      </c>
      <c r="AB532" s="232"/>
      <c r="AC532" s="232">
        <v>54.7</v>
      </c>
      <c r="AD532" s="232">
        <v>2.4</v>
      </c>
      <c r="AE532" s="232">
        <v>0</v>
      </c>
      <c r="AF532" s="232">
        <v>0</v>
      </c>
      <c r="AG532" s="232">
        <v>0</v>
      </c>
      <c r="AH532" s="232">
        <v>0</v>
      </c>
      <c r="AI532" s="232">
        <v>33.299999999999997</v>
      </c>
      <c r="AJ532" s="232">
        <v>0</v>
      </c>
      <c r="AK532" s="232">
        <v>0</v>
      </c>
      <c r="AL532" s="232">
        <v>0</v>
      </c>
      <c r="AM532" s="232">
        <v>0</v>
      </c>
      <c r="AN532" s="233"/>
      <c r="AO532" s="223">
        <f t="shared" si="353"/>
        <v>3.5</v>
      </c>
      <c r="AP532" s="223">
        <f t="shared" si="353"/>
        <v>0</v>
      </c>
      <c r="AQ532" s="223">
        <f t="shared" si="353"/>
        <v>0</v>
      </c>
      <c r="AR532" s="223">
        <f t="shared" si="352"/>
        <v>0</v>
      </c>
      <c r="AS532" s="223">
        <f t="shared" si="352"/>
        <v>0</v>
      </c>
      <c r="AT532" s="223">
        <f t="shared" si="352"/>
        <v>0</v>
      </c>
      <c r="AU532" s="223">
        <f t="shared" si="351"/>
        <v>0</v>
      </c>
      <c r="AV532" s="223">
        <f t="shared" si="351"/>
        <v>0</v>
      </c>
      <c r="AW532" s="223">
        <f t="shared" si="351"/>
        <v>0</v>
      </c>
      <c r="AX532" s="223">
        <f t="shared" si="351"/>
        <v>0</v>
      </c>
      <c r="AY532" s="223">
        <f t="shared" si="351"/>
        <v>0</v>
      </c>
      <c r="AZ532" s="242"/>
      <c r="BA532" s="244">
        <f t="shared" si="316"/>
        <v>0.40704416118564607</v>
      </c>
      <c r="BB532" s="244">
        <f t="shared" si="317"/>
        <v>1.6785326234459629E-2</v>
      </c>
      <c r="BC532" s="244">
        <f t="shared" si="318"/>
        <v>0</v>
      </c>
      <c r="BD532" s="244">
        <f t="shared" si="319"/>
        <v>0</v>
      </c>
      <c r="BE532" s="244">
        <f t="shared" si="320"/>
        <v>0</v>
      </c>
      <c r="BF532" s="244">
        <f t="shared" si="321"/>
        <v>0</v>
      </c>
      <c r="BG532" s="244">
        <f t="shared" si="322"/>
        <v>4.2662704179251554E-2</v>
      </c>
      <c r="BH532" s="244">
        <f t="shared" si="323"/>
        <v>0.23289640150312735</v>
      </c>
      <c r="BI532" s="244">
        <f t="shared" si="324"/>
        <v>0</v>
      </c>
      <c r="BJ532" s="244">
        <f t="shared" si="325"/>
        <v>0</v>
      </c>
      <c r="BK532" s="244">
        <f t="shared" si="326"/>
        <v>0</v>
      </c>
      <c r="BL532" s="244">
        <f t="shared" si="327"/>
        <v>0</v>
      </c>
      <c r="BM532" s="244">
        <f t="shared" si="328"/>
        <v>0</v>
      </c>
      <c r="BN532" s="244">
        <f t="shared" si="329"/>
        <v>0.38256556042705908</v>
      </c>
      <c r="BO532" s="244">
        <f t="shared" si="330"/>
        <v>1.6785326234459629E-2</v>
      </c>
      <c r="BP532" s="244">
        <f t="shared" si="331"/>
        <v>0</v>
      </c>
      <c r="BQ532" s="244">
        <f t="shared" si="332"/>
        <v>0</v>
      </c>
      <c r="BR532" s="244">
        <f t="shared" si="333"/>
        <v>0</v>
      </c>
      <c r="BS532" s="244">
        <f t="shared" si="334"/>
        <v>0</v>
      </c>
      <c r="BT532" s="244">
        <f t="shared" si="335"/>
        <v>0.23289640150312735</v>
      </c>
      <c r="BU532" s="244">
        <f t="shared" si="336"/>
        <v>0</v>
      </c>
      <c r="BV532" s="244">
        <f t="shared" si="337"/>
        <v>0</v>
      </c>
      <c r="BW532" s="244">
        <f t="shared" si="338"/>
        <v>0</v>
      </c>
      <c r="BX532" s="244">
        <f t="shared" si="339"/>
        <v>0</v>
      </c>
      <c r="BY532" s="244"/>
      <c r="BZ532" s="244">
        <f t="shared" si="340"/>
        <v>2.447860075858696E-2</v>
      </c>
      <c r="CA532" s="244">
        <f t="shared" si="341"/>
        <v>0</v>
      </c>
      <c r="CB532" s="244">
        <f t="shared" si="342"/>
        <v>0</v>
      </c>
      <c r="CC532" s="244">
        <f t="shared" si="343"/>
        <v>0</v>
      </c>
      <c r="CD532" s="244">
        <f t="shared" si="344"/>
        <v>0</v>
      </c>
      <c r="CE532" s="244">
        <f t="shared" si="345"/>
        <v>0</v>
      </c>
      <c r="CF532" s="244">
        <f t="shared" si="346"/>
        <v>0</v>
      </c>
      <c r="CG532" s="244">
        <f t="shared" si="347"/>
        <v>0</v>
      </c>
      <c r="CH532" s="244">
        <f t="shared" si="348"/>
        <v>0</v>
      </c>
      <c r="CI532" s="244">
        <f t="shared" si="349"/>
        <v>0</v>
      </c>
      <c r="CJ532" s="244">
        <f t="shared" si="350"/>
        <v>0</v>
      </c>
    </row>
    <row r="533" spans="1:88" ht="60">
      <c r="A533" s="222" t="s">
        <v>3643</v>
      </c>
      <c r="B533" s="232">
        <v>96141</v>
      </c>
      <c r="C533" s="232" t="s">
        <v>3227</v>
      </c>
      <c r="D533" s="232"/>
      <c r="E533" s="232" t="s">
        <v>3228</v>
      </c>
      <c r="F533" s="232"/>
      <c r="G533" s="232">
        <v>2610</v>
      </c>
      <c r="H533" s="232" t="s">
        <v>3229</v>
      </c>
      <c r="I533" s="232" t="s">
        <v>117</v>
      </c>
      <c r="J533" s="232" t="s">
        <v>700</v>
      </c>
      <c r="K533" s="232" t="s">
        <v>3230</v>
      </c>
      <c r="L533" s="232" t="s">
        <v>3231</v>
      </c>
      <c r="M533" s="232">
        <v>2022</v>
      </c>
      <c r="N533" s="232">
        <v>25786468</v>
      </c>
      <c r="O533" s="239">
        <f t="shared" si="315"/>
        <v>3.6244309157457771E-3</v>
      </c>
      <c r="P533" s="232">
        <v>86.7</v>
      </c>
      <c r="Q533" s="232">
        <v>3</v>
      </c>
      <c r="R533" s="232">
        <v>0</v>
      </c>
      <c r="S533" s="232">
        <v>0</v>
      </c>
      <c r="T533" s="232">
        <v>0</v>
      </c>
      <c r="U533" s="232">
        <v>0</v>
      </c>
      <c r="V533" s="232">
        <v>6.1</v>
      </c>
      <c r="W533" s="232">
        <v>4.2</v>
      </c>
      <c r="X533" s="232">
        <v>0</v>
      </c>
      <c r="Y533" s="232">
        <v>0</v>
      </c>
      <c r="Z533" s="232">
        <v>0</v>
      </c>
      <c r="AA533" s="232">
        <v>0</v>
      </c>
      <c r="AB533" s="232"/>
      <c r="AC533" s="232">
        <v>70.099999999999994</v>
      </c>
      <c r="AD533" s="232">
        <v>3</v>
      </c>
      <c r="AE533" s="232">
        <v>0</v>
      </c>
      <c r="AF533" s="232">
        <v>0</v>
      </c>
      <c r="AG533" s="232">
        <v>0</v>
      </c>
      <c r="AH533" s="232">
        <v>0</v>
      </c>
      <c r="AI533" s="232">
        <v>4.2</v>
      </c>
      <c r="AJ533" s="232">
        <v>0</v>
      </c>
      <c r="AK533" s="232">
        <v>0</v>
      </c>
      <c r="AL533" s="232">
        <v>0</v>
      </c>
      <c r="AM533" s="232">
        <v>0</v>
      </c>
      <c r="AN533" s="233"/>
      <c r="AO533" s="223">
        <f t="shared" si="353"/>
        <v>16.600000000000009</v>
      </c>
      <c r="AP533" s="223">
        <f t="shared" si="353"/>
        <v>0</v>
      </c>
      <c r="AQ533" s="223">
        <f t="shared" si="353"/>
        <v>0</v>
      </c>
      <c r="AR533" s="223">
        <f t="shared" si="352"/>
        <v>0</v>
      </c>
      <c r="AS533" s="223">
        <f t="shared" si="352"/>
        <v>0</v>
      </c>
      <c r="AT533" s="223">
        <f t="shared" si="352"/>
        <v>0</v>
      </c>
      <c r="AU533" s="223">
        <f t="shared" si="351"/>
        <v>0</v>
      </c>
      <c r="AV533" s="223">
        <f t="shared" si="351"/>
        <v>0</v>
      </c>
      <c r="AW533" s="223">
        <f t="shared" si="351"/>
        <v>0</v>
      </c>
      <c r="AX533" s="223">
        <f t="shared" si="351"/>
        <v>0</v>
      </c>
      <c r="AY533" s="223">
        <f t="shared" si="351"/>
        <v>0</v>
      </c>
      <c r="AZ533" s="242"/>
      <c r="BA533" s="244">
        <f t="shared" si="316"/>
        <v>0.31423816039515889</v>
      </c>
      <c r="BB533" s="244">
        <f t="shared" si="317"/>
        <v>1.0873292747237331E-2</v>
      </c>
      <c r="BC533" s="244">
        <f t="shared" si="318"/>
        <v>0</v>
      </c>
      <c r="BD533" s="244">
        <f t="shared" si="319"/>
        <v>0</v>
      </c>
      <c r="BE533" s="244">
        <f t="shared" si="320"/>
        <v>0</v>
      </c>
      <c r="BF533" s="244">
        <f t="shared" si="321"/>
        <v>0</v>
      </c>
      <c r="BG533" s="244">
        <f t="shared" si="322"/>
        <v>2.210902858604924E-2</v>
      </c>
      <c r="BH533" s="244">
        <f t="shared" si="323"/>
        <v>1.5222609846132265E-2</v>
      </c>
      <c r="BI533" s="244">
        <f t="shared" si="324"/>
        <v>0</v>
      </c>
      <c r="BJ533" s="244">
        <f t="shared" si="325"/>
        <v>0</v>
      </c>
      <c r="BK533" s="244">
        <f t="shared" si="326"/>
        <v>0</v>
      </c>
      <c r="BL533" s="244">
        <f t="shared" si="327"/>
        <v>0</v>
      </c>
      <c r="BM533" s="244">
        <f t="shared" si="328"/>
        <v>0</v>
      </c>
      <c r="BN533" s="244">
        <f t="shared" si="329"/>
        <v>0.25407260719377894</v>
      </c>
      <c r="BO533" s="244">
        <f t="shared" si="330"/>
        <v>1.0873292747237331E-2</v>
      </c>
      <c r="BP533" s="244">
        <f t="shared" si="331"/>
        <v>0</v>
      </c>
      <c r="BQ533" s="244">
        <f t="shared" si="332"/>
        <v>0</v>
      </c>
      <c r="BR533" s="244">
        <f t="shared" si="333"/>
        <v>0</v>
      </c>
      <c r="BS533" s="244">
        <f t="shared" si="334"/>
        <v>0</v>
      </c>
      <c r="BT533" s="244">
        <f t="shared" si="335"/>
        <v>1.5222609846132265E-2</v>
      </c>
      <c r="BU533" s="244">
        <f t="shared" si="336"/>
        <v>0</v>
      </c>
      <c r="BV533" s="244">
        <f t="shared" si="337"/>
        <v>0</v>
      </c>
      <c r="BW533" s="244">
        <f t="shared" si="338"/>
        <v>0</v>
      </c>
      <c r="BX533" s="244">
        <f t="shared" si="339"/>
        <v>0</v>
      </c>
      <c r="BY533" s="244"/>
      <c r="BZ533" s="244">
        <f t="shared" si="340"/>
        <v>6.016555320137993E-2</v>
      </c>
      <c r="CA533" s="244">
        <f t="shared" si="341"/>
        <v>0</v>
      </c>
      <c r="CB533" s="244">
        <f t="shared" si="342"/>
        <v>0</v>
      </c>
      <c r="CC533" s="244">
        <f t="shared" si="343"/>
        <v>0</v>
      </c>
      <c r="CD533" s="244">
        <f t="shared" si="344"/>
        <v>0</v>
      </c>
      <c r="CE533" s="244">
        <f t="shared" si="345"/>
        <v>0</v>
      </c>
      <c r="CF533" s="244">
        <f t="shared" si="346"/>
        <v>0</v>
      </c>
      <c r="CG533" s="244">
        <f t="shared" si="347"/>
        <v>0</v>
      </c>
      <c r="CH533" s="244">
        <f t="shared" si="348"/>
        <v>0</v>
      </c>
      <c r="CI533" s="244">
        <f t="shared" si="349"/>
        <v>0</v>
      </c>
      <c r="CJ533" s="244">
        <f t="shared" si="350"/>
        <v>0</v>
      </c>
    </row>
    <row r="534" spans="1:88" ht="60">
      <c r="A534" s="222" t="s">
        <v>3643</v>
      </c>
      <c r="B534" s="232">
        <v>101434</v>
      </c>
      <c r="C534" s="232" t="s">
        <v>3232</v>
      </c>
      <c r="D534" s="232"/>
      <c r="E534" s="232" t="s">
        <v>3233</v>
      </c>
      <c r="F534" s="232"/>
      <c r="G534" s="232">
        <v>2720</v>
      </c>
      <c r="H534" s="232" t="s">
        <v>3234</v>
      </c>
      <c r="I534" s="232" t="s">
        <v>117</v>
      </c>
      <c r="J534" s="232" t="s">
        <v>700</v>
      </c>
      <c r="K534" s="232" t="s">
        <v>3235</v>
      </c>
      <c r="L534" s="232"/>
      <c r="M534" s="232">
        <v>2022</v>
      </c>
      <c r="N534" s="232">
        <v>25902691</v>
      </c>
      <c r="O534" s="239">
        <f t="shared" si="315"/>
        <v>3.6407667021869723E-3</v>
      </c>
      <c r="P534" s="232">
        <v>90.7</v>
      </c>
      <c r="Q534" s="232">
        <v>3.2</v>
      </c>
      <c r="R534" s="232">
        <v>0</v>
      </c>
      <c r="S534" s="232">
        <v>0</v>
      </c>
      <c r="T534" s="232">
        <v>0</v>
      </c>
      <c r="U534" s="232">
        <v>0</v>
      </c>
      <c r="V534" s="232">
        <v>6.1</v>
      </c>
      <c r="W534" s="232">
        <v>0</v>
      </c>
      <c r="X534" s="232">
        <v>0</v>
      </c>
      <c r="Y534" s="232">
        <v>0</v>
      </c>
      <c r="Z534" s="232">
        <v>0</v>
      </c>
      <c r="AA534" s="232">
        <v>0</v>
      </c>
      <c r="AB534" s="232"/>
      <c r="AC534" s="232">
        <v>66.3</v>
      </c>
      <c r="AD534" s="232">
        <v>3.2</v>
      </c>
      <c r="AE534" s="232">
        <v>0</v>
      </c>
      <c r="AF534" s="232">
        <v>0</v>
      </c>
      <c r="AG534" s="232">
        <v>0</v>
      </c>
      <c r="AH534" s="232">
        <v>0</v>
      </c>
      <c r="AI534" s="232">
        <v>0</v>
      </c>
      <c r="AJ534" s="232">
        <v>0</v>
      </c>
      <c r="AK534" s="232">
        <v>0</v>
      </c>
      <c r="AL534" s="232">
        <v>0</v>
      </c>
      <c r="AM534" s="232">
        <v>0</v>
      </c>
      <c r="AN534" s="233"/>
      <c r="AO534" s="223">
        <f t="shared" si="353"/>
        <v>24.400000000000006</v>
      </c>
      <c r="AP534" s="223">
        <f t="shared" si="353"/>
        <v>0</v>
      </c>
      <c r="AQ534" s="223">
        <f t="shared" si="353"/>
        <v>0</v>
      </c>
      <c r="AR534" s="223">
        <f t="shared" si="352"/>
        <v>0</v>
      </c>
      <c r="AS534" s="223">
        <f t="shared" si="352"/>
        <v>0</v>
      </c>
      <c r="AT534" s="223">
        <f t="shared" si="352"/>
        <v>0</v>
      </c>
      <c r="AU534" s="223">
        <f t="shared" si="351"/>
        <v>0</v>
      </c>
      <c r="AV534" s="223">
        <f t="shared" si="351"/>
        <v>0</v>
      </c>
      <c r="AW534" s="223">
        <f t="shared" si="351"/>
        <v>0</v>
      </c>
      <c r="AX534" s="223">
        <f t="shared" si="351"/>
        <v>0</v>
      </c>
      <c r="AY534" s="223">
        <f t="shared" si="351"/>
        <v>0</v>
      </c>
      <c r="AZ534" s="242"/>
      <c r="BA534" s="244">
        <f t="shared" si="316"/>
        <v>0.33021753988835839</v>
      </c>
      <c r="BB534" s="244">
        <f t="shared" si="317"/>
        <v>1.1650453446998311E-2</v>
      </c>
      <c r="BC534" s="244">
        <f t="shared" si="318"/>
        <v>0</v>
      </c>
      <c r="BD534" s="244">
        <f t="shared" si="319"/>
        <v>0</v>
      </c>
      <c r="BE534" s="244">
        <f t="shared" si="320"/>
        <v>0</v>
      </c>
      <c r="BF534" s="244">
        <f t="shared" si="321"/>
        <v>0</v>
      </c>
      <c r="BG534" s="244">
        <f t="shared" si="322"/>
        <v>2.2208676883340529E-2</v>
      </c>
      <c r="BH534" s="244">
        <f t="shared" si="323"/>
        <v>0</v>
      </c>
      <c r="BI534" s="244">
        <f t="shared" si="324"/>
        <v>0</v>
      </c>
      <c r="BJ534" s="244">
        <f t="shared" si="325"/>
        <v>0</v>
      </c>
      <c r="BK534" s="244">
        <f t="shared" si="326"/>
        <v>0</v>
      </c>
      <c r="BL534" s="244">
        <f t="shared" si="327"/>
        <v>0</v>
      </c>
      <c r="BM534" s="244">
        <f t="shared" si="328"/>
        <v>0</v>
      </c>
      <c r="BN534" s="244">
        <f t="shared" si="329"/>
        <v>0.24138283235499625</v>
      </c>
      <c r="BO534" s="244">
        <f t="shared" si="330"/>
        <v>1.1650453446998311E-2</v>
      </c>
      <c r="BP534" s="244">
        <f t="shared" si="331"/>
        <v>0</v>
      </c>
      <c r="BQ534" s="244">
        <f t="shared" si="332"/>
        <v>0</v>
      </c>
      <c r="BR534" s="244">
        <f t="shared" si="333"/>
        <v>0</v>
      </c>
      <c r="BS534" s="244">
        <f t="shared" si="334"/>
        <v>0</v>
      </c>
      <c r="BT534" s="244">
        <f t="shared" si="335"/>
        <v>0</v>
      </c>
      <c r="BU534" s="244">
        <f t="shared" si="336"/>
        <v>0</v>
      </c>
      <c r="BV534" s="244">
        <f t="shared" si="337"/>
        <v>0</v>
      </c>
      <c r="BW534" s="244">
        <f t="shared" si="338"/>
        <v>0</v>
      </c>
      <c r="BX534" s="244">
        <f t="shared" si="339"/>
        <v>0</v>
      </c>
      <c r="BY534" s="244"/>
      <c r="BZ534" s="244">
        <f t="shared" si="340"/>
        <v>8.8834707533362145E-2</v>
      </c>
      <c r="CA534" s="244">
        <f t="shared" si="341"/>
        <v>0</v>
      </c>
      <c r="CB534" s="244">
        <f t="shared" si="342"/>
        <v>0</v>
      </c>
      <c r="CC534" s="244">
        <f t="shared" si="343"/>
        <v>0</v>
      </c>
      <c r="CD534" s="244">
        <f t="shared" si="344"/>
        <v>0</v>
      </c>
      <c r="CE534" s="244">
        <f t="shared" si="345"/>
        <v>0</v>
      </c>
      <c r="CF534" s="244">
        <f t="shared" si="346"/>
        <v>0</v>
      </c>
      <c r="CG534" s="244">
        <f t="shared" si="347"/>
        <v>0</v>
      </c>
      <c r="CH534" s="244">
        <f t="shared" si="348"/>
        <v>0</v>
      </c>
      <c r="CI534" s="244">
        <f t="shared" si="349"/>
        <v>0</v>
      </c>
      <c r="CJ534" s="244">
        <f t="shared" si="350"/>
        <v>0</v>
      </c>
    </row>
    <row r="535" spans="1:88" ht="60">
      <c r="A535" s="222" t="s">
        <v>3643</v>
      </c>
      <c r="B535" s="232">
        <v>93453</v>
      </c>
      <c r="C535" s="232" t="s">
        <v>3236</v>
      </c>
      <c r="D535" s="232"/>
      <c r="E535" s="232" t="s">
        <v>3237</v>
      </c>
      <c r="F535" s="232" t="s">
        <v>3238</v>
      </c>
      <c r="G535" s="232">
        <v>1920</v>
      </c>
      <c r="H535" s="232" t="s">
        <v>143</v>
      </c>
      <c r="I535" s="232" t="s">
        <v>128</v>
      </c>
      <c r="J535" s="232" t="s">
        <v>700</v>
      </c>
      <c r="K535" s="232" t="s">
        <v>3239</v>
      </c>
      <c r="L535" s="232"/>
      <c r="M535" s="232">
        <v>2022</v>
      </c>
      <c r="N535" s="232">
        <v>99529321</v>
      </c>
      <c r="O535" s="239">
        <f t="shared" si="315"/>
        <v>4.502204142513213E-2</v>
      </c>
      <c r="P535" s="232">
        <v>90.3</v>
      </c>
      <c r="Q535" s="232">
        <v>3.6</v>
      </c>
      <c r="R535" s="232">
        <v>0</v>
      </c>
      <c r="S535" s="232">
        <v>0</v>
      </c>
      <c r="T535" s="232">
        <v>0</v>
      </c>
      <c r="U535" s="232">
        <v>0</v>
      </c>
      <c r="V535" s="232">
        <v>6.1</v>
      </c>
      <c r="W535" s="232">
        <v>0</v>
      </c>
      <c r="X535" s="232">
        <v>0</v>
      </c>
      <c r="Y535" s="232">
        <v>0</v>
      </c>
      <c r="Z535" s="232">
        <v>0</v>
      </c>
      <c r="AA535" s="232">
        <v>0</v>
      </c>
      <c r="AB535" s="232"/>
      <c r="AC535" s="232">
        <v>90.3</v>
      </c>
      <c r="AD535" s="232">
        <v>3.6</v>
      </c>
      <c r="AE535" s="232">
        <v>0</v>
      </c>
      <c r="AF535" s="232">
        <v>0</v>
      </c>
      <c r="AG535" s="232">
        <v>0</v>
      </c>
      <c r="AH535" s="232">
        <v>0</v>
      </c>
      <c r="AI535" s="232">
        <v>0</v>
      </c>
      <c r="AJ535" s="232">
        <v>0</v>
      </c>
      <c r="AK535" s="232">
        <v>0</v>
      </c>
      <c r="AL535" s="232">
        <v>0</v>
      </c>
      <c r="AM535" s="232">
        <v>0</v>
      </c>
      <c r="AN535" s="233"/>
      <c r="AO535" s="223">
        <f t="shared" si="353"/>
        <v>0</v>
      </c>
      <c r="AP535" s="223">
        <f t="shared" si="353"/>
        <v>0</v>
      </c>
      <c r="AQ535" s="223">
        <f t="shared" si="353"/>
        <v>0</v>
      </c>
      <c r="AR535" s="223">
        <f t="shared" si="352"/>
        <v>0</v>
      </c>
      <c r="AS535" s="223">
        <f t="shared" si="352"/>
        <v>0</v>
      </c>
      <c r="AT535" s="223">
        <f t="shared" si="352"/>
        <v>0</v>
      </c>
      <c r="AU535" s="223">
        <f t="shared" si="351"/>
        <v>0</v>
      </c>
      <c r="AV535" s="223">
        <f t="shared" si="351"/>
        <v>0</v>
      </c>
      <c r="AW535" s="223">
        <f t="shared" si="351"/>
        <v>0</v>
      </c>
      <c r="AX535" s="223">
        <f t="shared" si="351"/>
        <v>0</v>
      </c>
      <c r="AY535" s="223">
        <f t="shared" si="351"/>
        <v>0</v>
      </c>
      <c r="AZ535" s="242"/>
      <c r="BA535" s="244">
        <f t="shared" si="316"/>
        <v>4.0654903406894309</v>
      </c>
      <c r="BB535" s="244">
        <f t="shared" si="317"/>
        <v>0.16207934913047567</v>
      </c>
      <c r="BC535" s="244">
        <f t="shared" si="318"/>
        <v>0</v>
      </c>
      <c r="BD535" s="244">
        <f t="shared" si="319"/>
        <v>0</v>
      </c>
      <c r="BE535" s="244">
        <f t="shared" si="320"/>
        <v>0</v>
      </c>
      <c r="BF535" s="244">
        <f t="shared" si="321"/>
        <v>0</v>
      </c>
      <c r="BG535" s="244">
        <f t="shared" si="322"/>
        <v>0.274634452693306</v>
      </c>
      <c r="BH535" s="244">
        <f t="shared" si="323"/>
        <v>0</v>
      </c>
      <c r="BI535" s="244">
        <f t="shared" si="324"/>
        <v>0</v>
      </c>
      <c r="BJ535" s="244">
        <f t="shared" si="325"/>
        <v>0</v>
      </c>
      <c r="BK535" s="244">
        <f t="shared" si="326"/>
        <v>0</v>
      </c>
      <c r="BL535" s="244">
        <f t="shared" si="327"/>
        <v>0</v>
      </c>
      <c r="BM535" s="244">
        <f t="shared" si="328"/>
        <v>0</v>
      </c>
      <c r="BN535" s="244">
        <f t="shared" si="329"/>
        <v>4.0654903406894309</v>
      </c>
      <c r="BO535" s="244">
        <f t="shared" si="330"/>
        <v>0.16207934913047567</v>
      </c>
      <c r="BP535" s="244">
        <f t="shared" si="331"/>
        <v>0</v>
      </c>
      <c r="BQ535" s="244">
        <f t="shared" si="332"/>
        <v>0</v>
      </c>
      <c r="BR535" s="244">
        <f t="shared" si="333"/>
        <v>0</v>
      </c>
      <c r="BS535" s="244">
        <f t="shared" si="334"/>
        <v>0</v>
      </c>
      <c r="BT535" s="244">
        <f t="shared" si="335"/>
        <v>0</v>
      </c>
      <c r="BU535" s="244">
        <f t="shared" si="336"/>
        <v>0</v>
      </c>
      <c r="BV535" s="244">
        <f t="shared" si="337"/>
        <v>0</v>
      </c>
      <c r="BW535" s="244">
        <f t="shared" si="338"/>
        <v>0</v>
      </c>
      <c r="BX535" s="244">
        <f t="shared" si="339"/>
        <v>0</v>
      </c>
      <c r="BY535" s="244"/>
      <c r="BZ535" s="244">
        <f t="shared" si="340"/>
        <v>0</v>
      </c>
      <c r="CA535" s="244">
        <f t="shared" si="341"/>
        <v>0</v>
      </c>
      <c r="CB535" s="244">
        <f t="shared" si="342"/>
        <v>0</v>
      </c>
      <c r="CC535" s="244">
        <f t="shared" si="343"/>
        <v>0</v>
      </c>
      <c r="CD535" s="244">
        <f t="shared" si="344"/>
        <v>0</v>
      </c>
      <c r="CE535" s="244">
        <f t="shared" si="345"/>
        <v>0</v>
      </c>
      <c r="CF535" s="244">
        <f t="shared" si="346"/>
        <v>0</v>
      </c>
      <c r="CG535" s="244">
        <f t="shared" si="347"/>
        <v>0</v>
      </c>
      <c r="CH535" s="244">
        <f t="shared" si="348"/>
        <v>0</v>
      </c>
      <c r="CI535" s="244">
        <f t="shared" si="349"/>
        <v>0</v>
      </c>
      <c r="CJ535" s="244">
        <f t="shared" si="350"/>
        <v>0</v>
      </c>
    </row>
    <row r="536" spans="1:88" ht="60">
      <c r="A536" s="222" t="s">
        <v>3643</v>
      </c>
      <c r="B536" s="232">
        <v>13912</v>
      </c>
      <c r="C536" s="232" t="s">
        <v>3240</v>
      </c>
      <c r="D536" s="232"/>
      <c r="E536" s="232" t="s">
        <v>2924</v>
      </c>
      <c r="F536" s="232" t="s">
        <v>3241</v>
      </c>
      <c r="G536" s="232">
        <v>6601</v>
      </c>
      <c r="H536" s="232" t="s">
        <v>2925</v>
      </c>
      <c r="I536" s="232" t="s">
        <v>705</v>
      </c>
      <c r="J536" s="232" t="s">
        <v>700</v>
      </c>
      <c r="K536" s="232" t="s">
        <v>3242</v>
      </c>
      <c r="L536" s="232" t="s">
        <v>3243</v>
      </c>
      <c r="M536" s="232">
        <v>2022</v>
      </c>
      <c r="N536" s="232">
        <v>532162198</v>
      </c>
      <c r="O536" s="239">
        <f t="shared" si="315"/>
        <v>0.20178494571952968</v>
      </c>
      <c r="P536" s="232">
        <v>45.2</v>
      </c>
      <c r="Q536" s="232">
        <v>1.35</v>
      </c>
      <c r="R536" s="232">
        <v>0</v>
      </c>
      <c r="S536" s="232">
        <v>0</v>
      </c>
      <c r="T536" s="232">
        <v>0</v>
      </c>
      <c r="U536" s="232">
        <v>0</v>
      </c>
      <c r="V536" s="232">
        <v>6.1</v>
      </c>
      <c r="W536" s="232">
        <v>30.92</v>
      </c>
      <c r="X536" s="232">
        <v>0</v>
      </c>
      <c r="Y536" s="232">
        <v>0</v>
      </c>
      <c r="Z536" s="232">
        <v>13.29</v>
      </c>
      <c r="AA536" s="232">
        <v>3.14</v>
      </c>
      <c r="AB536" s="232"/>
      <c r="AC536" s="232">
        <v>43.99</v>
      </c>
      <c r="AD536" s="232">
        <v>1.35</v>
      </c>
      <c r="AE536" s="232">
        <v>0</v>
      </c>
      <c r="AF536" s="232">
        <v>0</v>
      </c>
      <c r="AG536" s="232">
        <v>0</v>
      </c>
      <c r="AH536" s="232">
        <v>0</v>
      </c>
      <c r="AI536" s="232">
        <v>27.78</v>
      </c>
      <c r="AJ536" s="232">
        <v>0</v>
      </c>
      <c r="AK536" s="232">
        <v>0</v>
      </c>
      <c r="AL536" s="232">
        <v>0</v>
      </c>
      <c r="AM536" s="232">
        <v>3.14</v>
      </c>
      <c r="AN536" s="233"/>
      <c r="AO536" s="223">
        <f t="shared" si="353"/>
        <v>1.2100000000000009</v>
      </c>
      <c r="AP536" s="223">
        <f t="shared" si="353"/>
        <v>0</v>
      </c>
      <c r="AQ536" s="223">
        <f t="shared" si="353"/>
        <v>0</v>
      </c>
      <c r="AR536" s="223">
        <f t="shared" si="352"/>
        <v>0</v>
      </c>
      <c r="AS536" s="223">
        <f t="shared" si="352"/>
        <v>0</v>
      </c>
      <c r="AT536" s="223">
        <f t="shared" si="352"/>
        <v>0</v>
      </c>
      <c r="AU536" s="223">
        <f t="shared" si="351"/>
        <v>3.1400000000000006</v>
      </c>
      <c r="AV536" s="223">
        <f t="shared" si="351"/>
        <v>0</v>
      </c>
      <c r="AW536" s="223">
        <f t="shared" si="351"/>
        <v>0</v>
      </c>
      <c r="AX536" s="223">
        <f t="shared" si="351"/>
        <v>13.29</v>
      </c>
      <c r="AY536" s="223">
        <f t="shared" si="351"/>
        <v>0</v>
      </c>
      <c r="AZ536" s="242"/>
      <c r="BA536" s="244">
        <f t="shared" si="316"/>
        <v>9.1206795465227426</v>
      </c>
      <c r="BB536" s="244">
        <f t="shared" si="317"/>
        <v>0.27240967672136507</v>
      </c>
      <c r="BC536" s="244">
        <f t="shared" si="318"/>
        <v>0</v>
      </c>
      <c r="BD536" s="244">
        <f t="shared" si="319"/>
        <v>0</v>
      </c>
      <c r="BE536" s="244">
        <f t="shared" si="320"/>
        <v>0</v>
      </c>
      <c r="BF536" s="244">
        <f t="shared" si="321"/>
        <v>0</v>
      </c>
      <c r="BG536" s="244">
        <f t="shared" si="322"/>
        <v>1.2308881688891309</v>
      </c>
      <c r="BH536" s="244">
        <f t="shared" si="323"/>
        <v>6.239190521647858</v>
      </c>
      <c r="BI536" s="244">
        <f t="shared" si="324"/>
        <v>0</v>
      </c>
      <c r="BJ536" s="244">
        <f t="shared" si="325"/>
        <v>0</v>
      </c>
      <c r="BK536" s="244">
        <f t="shared" si="326"/>
        <v>2.6817219286125491</v>
      </c>
      <c r="BL536" s="244">
        <f t="shared" si="327"/>
        <v>0.63360472955932323</v>
      </c>
      <c r="BM536" s="244">
        <f t="shared" si="328"/>
        <v>0</v>
      </c>
      <c r="BN536" s="244">
        <f t="shared" si="329"/>
        <v>8.8765197622021113</v>
      </c>
      <c r="BO536" s="244">
        <f t="shared" si="330"/>
        <v>0.27240967672136507</v>
      </c>
      <c r="BP536" s="244">
        <f t="shared" si="331"/>
        <v>0</v>
      </c>
      <c r="BQ536" s="244">
        <f t="shared" si="332"/>
        <v>0</v>
      </c>
      <c r="BR536" s="244">
        <f t="shared" si="333"/>
        <v>0</v>
      </c>
      <c r="BS536" s="244">
        <f t="shared" si="334"/>
        <v>0</v>
      </c>
      <c r="BT536" s="244">
        <f t="shared" si="335"/>
        <v>5.6055857920885348</v>
      </c>
      <c r="BU536" s="244">
        <f t="shared" si="336"/>
        <v>0</v>
      </c>
      <c r="BV536" s="244">
        <f t="shared" si="337"/>
        <v>0</v>
      </c>
      <c r="BW536" s="244">
        <f t="shared" si="338"/>
        <v>0</v>
      </c>
      <c r="BX536" s="244">
        <f t="shared" si="339"/>
        <v>0.63360472955932323</v>
      </c>
      <c r="BY536" s="244"/>
      <c r="BZ536" s="244">
        <f t="shared" si="340"/>
        <v>0.2441597843206311</v>
      </c>
      <c r="CA536" s="244">
        <f t="shared" si="341"/>
        <v>0</v>
      </c>
      <c r="CB536" s="244">
        <f t="shared" si="342"/>
        <v>0</v>
      </c>
      <c r="CC536" s="244">
        <f t="shared" si="343"/>
        <v>0</v>
      </c>
      <c r="CD536" s="244">
        <f t="shared" si="344"/>
        <v>0</v>
      </c>
      <c r="CE536" s="244">
        <f t="shared" si="345"/>
        <v>0</v>
      </c>
      <c r="CF536" s="244">
        <f t="shared" si="346"/>
        <v>0.63360472955932334</v>
      </c>
      <c r="CG536" s="244">
        <f t="shared" si="347"/>
        <v>0</v>
      </c>
      <c r="CH536" s="244">
        <f t="shared" si="348"/>
        <v>0</v>
      </c>
      <c r="CI536" s="244">
        <f t="shared" si="349"/>
        <v>2.6817219286125491</v>
      </c>
      <c r="CJ536" s="244">
        <f t="shared" si="350"/>
        <v>0</v>
      </c>
    </row>
    <row r="537" spans="1:88" ht="120">
      <c r="A537" s="222" t="s">
        <v>3643</v>
      </c>
      <c r="B537" s="232">
        <v>112479</v>
      </c>
      <c r="C537" s="232" t="s">
        <v>3244</v>
      </c>
      <c r="D537" s="232"/>
      <c r="E537" s="232" t="s">
        <v>3245</v>
      </c>
      <c r="F537" s="232" t="s">
        <v>782</v>
      </c>
      <c r="G537" s="232">
        <v>6562</v>
      </c>
      <c r="H537" s="232" t="s">
        <v>783</v>
      </c>
      <c r="I537" s="232" t="s">
        <v>122</v>
      </c>
      <c r="J537" s="232" t="s">
        <v>700</v>
      </c>
      <c r="K537" s="232" t="s">
        <v>784</v>
      </c>
      <c r="L537" s="232" t="s">
        <v>785</v>
      </c>
      <c r="M537" s="232">
        <v>2022</v>
      </c>
      <c r="N537" s="232">
        <v>3925774</v>
      </c>
      <c r="O537" s="239">
        <f t="shared" si="315"/>
        <v>2.3434903836917309E-3</v>
      </c>
      <c r="P537" s="232">
        <v>0</v>
      </c>
      <c r="Q537" s="232">
        <v>0</v>
      </c>
      <c r="R537" s="232">
        <v>0</v>
      </c>
      <c r="S537" s="232">
        <v>0</v>
      </c>
      <c r="T537" s="232">
        <v>0</v>
      </c>
      <c r="U537" s="232">
        <v>0</v>
      </c>
      <c r="V537" s="232">
        <v>6.1</v>
      </c>
      <c r="W537" s="232">
        <v>20</v>
      </c>
      <c r="X537" s="232">
        <v>0</v>
      </c>
      <c r="Y537" s="232">
        <v>0</v>
      </c>
      <c r="Z537" s="232">
        <v>73.900000000000006</v>
      </c>
      <c r="AA537" s="232">
        <v>0</v>
      </c>
      <c r="AB537" s="232"/>
      <c r="AC537" s="232">
        <v>0</v>
      </c>
      <c r="AD537" s="232">
        <v>0</v>
      </c>
      <c r="AE537" s="232">
        <v>0</v>
      </c>
      <c r="AF537" s="232">
        <v>0</v>
      </c>
      <c r="AG537" s="232">
        <v>0</v>
      </c>
      <c r="AH537" s="232">
        <v>0</v>
      </c>
      <c r="AI537" s="232">
        <v>20</v>
      </c>
      <c r="AJ537" s="232">
        <v>0</v>
      </c>
      <c r="AK537" s="232">
        <v>0</v>
      </c>
      <c r="AL537" s="232">
        <v>0</v>
      </c>
      <c r="AM537" s="232">
        <v>0</v>
      </c>
      <c r="AN537" s="233"/>
      <c r="AO537" s="223">
        <f t="shared" si="353"/>
        <v>0</v>
      </c>
      <c r="AP537" s="223">
        <f t="shared" si="353"/>
        <v>0</v>
      </c>
      <c r="AQ537" s="223">
        <f t="shared" si="353"/>
        <v>0</v>
      </c>
      <c r="AR537" s="223">
        <f t="shared" si="352"/>
        <v>0</v>
      </c>
      <c r="AS537" s="223">
        <f t="shared" si="352"/>
        <v>0</v>
      </c>
      <c r="AT537" s="223">
        <f t="shared" si="352"/>
        <v>0</v>
      </c>
      <c r="AU537" s="223">
        <f t="shared" si="351"/>
        <v>0</v>
      </c>
      <c r="AV537" s="223">
        <f t="shared" si="351"/>
        <v>0</v>
      </c>
      <c r="AW537" s="223">
        <f t="shared" si="351"/>
        <v>0</v>
      </c>
      <c r="AX537" s="223">
        <f t="shared" si="351"/>
        <v>73.900000000000006</v>
      </c>
      <c r="AY537" s="223">
        <f t="shared" si="351"/>
        <v>0</v>
      </c>
      <c r="AZ537" s="242"/>
      <c r="BA537" s="244">
        <f t="shared" si="316"/>
        <v>0</v>
      </c>
      <c r="BB537" s="244">
        <f t="shared" si="317"/>
        <v>0</v>
      </c>
      <c r="BC537" s="244">
        <f t="shared" si="318"/>
        <v>0</v>
      </c>
      <c r="BD537" s="244">
        <f t="shared" si="319"/>
        <v>0</v>
      </c>
      <c r="BE537" s="244">
        <f t="shared" si="320"/>
        <v>0</v>
      </c>
      <c r="BF537" s="244">
        <f t="shared" si="321"/>
        <v>0</v>
      </c>
      <c r="BG537" s="244">
        <f t="shared" si="322"/>
        <v>1.4295291340519557E-2</v>
      </c>
      <c r="BH537" s="244">
        <f t="shared" si="323"/>
        <v>4.6869807673834619E-2</v>
      </c>
      <c r="BI537" s="244">
        <f t="shared" si="324"/>
        <v>0</v>
      </c>
      <c r="BJ537" s="244">
        <f t="shared" si="325"/>
        <v>0</v>
      </c>
      <c r="BK537" s="244">
        <f t="shared" si="326"/>
        <v>0.17318393935481893</v>
      </c>
      <c r="BL537" s="244">
        <f t="shared" si="327"/>
        <v>0</v>
      </c>
      <c r="BM537" s="244">
        <f t="shared" si="328"/>
        <v>0</v>
      </c>
      <c r="BN537" s="244">
        <f t="shared" si="329"/>
        <v>0</v>
      </c>
      <c r="BO537" s="244">
        <f t="shared" si="330"/>
        <v>0</v>
      </c>
      <c r="BP537" s="244">
        <f t="shared" si="331"/>
        <v>0</v>
      </c>
      <c r="BQ537" s="244">
        <f t="shared" si="332"/>
        <v>0</v>
      </c>
      <c r="BR537" s="244">
        <f t="shared" si="333"/>
        <v>0</v>
      </c>
      <c r="BS537" s="244">
        <f t="shared" si="334"/>
        <v>0</v>
      </c>
      <c r="BT537" s="244">
        <f t="shared" si="335"/>
        <v>4.6869807673834619E-2</v>
      </c>
      <c r="BU537" s="244">
        <f t="shared" si="336"/>
        <v>0</v>
      </c>
      <c r="BV537" s="244">
        <f t="shared" si="337"/>
        <v>0</v>
      </c>
      <c r="BW537" s="244">
        <f t="shared" si="338"/>
        <v>0</v>
      </c>
      <c r="BX537" s="244">
        <f t="shared" si="339"/>
        <v>0</v>
      </c>
      <c r="BY537" s="244"/>
      <c r="BZ537" s="244">
        <f t="shared" si="340"/>
        <v>0</v>
      </c>
      <c r="CA537" s="244">
        <f t="shared" si="341"/>
        <v>0</v>
      </c>
      <c r="CB537" s="244">
        <f t="shared" si="342"/>
        <v>0</v>
      </c>
      <c r="CC537" s="244">
        <f t="shared" si="343"/>
        <v>0</v>
      </c>
      <c r="CD537" s="244">
        <f t="shared" si="344"/>
        <v>0</v>
      </c>
      <c r="CE537" s="244">
        <f t="shared" si="345"/>
        <v>0</v>
      </c>
      <c r="CF537" s="244">
        <f t="shared" si="346"/>
        <v>0</v>
      </c>
      <c r="CG537" s="244">
        <f t="shared" si="347"/>
        <v>0</v>
      </c>
      <c r="CH537" s="244">
        <f t="shared" si="348"/>
        <v>0</v>
      </c>
      <c r="CI537" s="244">
        <f t="shared" si="349"/>
        <v>0.17318393935481893</v>
      </c>
      <c r="CJ537" s="244">
        <f t="shared" si="350"/>
        <v>0</v>
      </c>
    </row>
    <row r="538" spans="1:88" ht="60">
      <c r="A538" s="222" t="s">
        <v>3643</v>
      </c>
      <c r="B538" s="232">
        <v>119413</v>
      </c>
      <c r="C538" s="232" t="s">
        <v>3246</v>
      </c>
      <c r="D538" s="232"/>
      <c r="E538" s="232" t="s">
        <v>3247</v>
      </c>
      <c r="F538" s="232"/>
      <c r="G538" s="232">
        <v>7148</v>
      </c>
      <c r="H538" s="232" t="s">
        <v>3248</v>
      </c>
      <c r="I538" s="232" t="s">
        <v>122</v>
      </c>
      <c r="J538" s="232" t="s">
        <v>700</v>
      </c>
      <c r="K538" s="232" t="s">
        <v>3249</v>
      </c>
      <c r="L538" s="232" t="s">
        <v>3250</v>
      </c>
      <c r="M538" s="232">
        <v>2022</v>
      </c>
      <c r="N538" s="232">
        <v>3618505</v>
      </c>
      <c r="O538" s="239">
        <f t="shared" si="315"/>
        <v>2.1600661858885528E-3</v>
      </c>
      <c r="P538" s="232">
        <v>32.5</v>
      </c>
      <c r="Q538" s="232">
        <v>0</v>
      </c>
      <c r="R538" s="232">
        <v>0</v>
      </c>
      <c r="S538" s="232">
        <v>0</v>
      </c>
      <c r="T538" s="232">
        <v>0</v>
      </c>
      <c r="U538" s="232">
        <v>0</v>
      </c>
      <c r="V538" s="232">
        <v>6.1</v>
      </c>
      <c r="W538" s="232">
        <v>61.4</v>
      </c>
      <c r="X538" s="232">
        <v>0</v>
      </c>
      <c r="Y538" s="232">
        <v>0</v>
      </c>
      <c r="Z538" s="232">
        <v>0</v>
      </c>
      <c r="AA538" s="232">
        <v>0</v>
      </c>
      <c r="AB538" s="232"/>
      <c r="AC538" s="232">
        <v>32.5</v>
      </c>
      <c r="AD538" s="232">
        <v>0</v>
      </c>
      <c r="AE538" s="232">
        <v>0</v>
      </c>
      <c r="AF538" s="232">
        <v>0</v>
      </c>
      <c r="AG538" s="232">
        <v>0</v>
      </c>
      <c r="AH538" s="232">
        <v>0</v>
      </c>
      <c r="AI538" s="232">
        <v>61.4</v>
      </c>
      <c r="AJ538" s="232">
        <v>0</v>
      </c>
      <c r="AK538" s="232">
        <v>0</v>
      </c>
      <c r="AL538" s="232">
        <v>0</v>
      </c>
      <c r="AM538" s="232">
        <v>0</v>
      </c>
      <c r="AN538" s="233"/>
      <c r="AO538" s="223">
        <f t="shared" si="353"/>
        <v>0</v>
      </c>
      <c r="AP538" s="223">
        <f t="shared" si="353"/>
        <v>0</v>
      </c>
      <c r="AQ538" s="223">
        <f t="shared" si="353"/>
        <v>0</v>
      </c>
      <c r="AR538" s="223">
        <f t="shared" si="352"/>
        <v>0</v>
      </c>
      <c r="AS538" s="223">
        <f t="shared" si="352"/>
        <v>0</v>
      </c>
      <c r="AT538" s="223">
        <f t="shared" si="352"/>
        <v>0</v>
      </c>
      <c r="AU538" s="223">
        <f t="shared" si="351"/>
        <v>0</v>
      </c>
      <c r="AV538" s="223">
        <f t="shared" si="351"/>
        <v>0</v>
      </c>
      <c r="AW538" s="223">
        <f t="shared" si="351"/>
        <v>0</v>
      </c>
      <c r="AX538" s="223">
        <f t="shared" si="351"/>
        <v>0</v>
      </c>
      <c r="AY538" s="223">
        <f t="shared" si="351"/>
        <v>0</v>
      </c>
      <c r="AZ538" s="242"/>
      <c r="BA538" s="244">
        <f t="shared" si="316"/>
        <v>7.0202151041377961E-2</v>
      </c>
      <c r="BB538" s="244">
        <f t="shared" si="317"/>
        <v>0</v>
      </c>
      <c r="BC538" s="244">
        <f t="shared" si="318"/>
        <v>0</v>
      </c>
      <c r="BD538" s="244">
        <f t="shared" si="319"/>
        <v>0</v>
      </c>
      <c r="BE538" s="244">
        <f t="shared" si="320"/>
        <v>0</v>
      </c>
      <c r="BF538" s="244">
        <f t="shared" si="321"/>
        <v>0</v>
      </c>
      <c r="BG538" s="244">
        <f t="shared" si="322"/>
        <v>1.3176403733920171E-2</v>
      </c>
      <c r="BH538" s="244">
        <f t="shared" si="323"/>
        <v>0.13262806381355713</v>
      </c>
      <c r="BI538" s="244">
        <f t="shared" si="324"/>
        <v>0</v>
      </c>
      <c r="BJ538" s="244">
        <f t="shared" si="325"/>
        <v>0</v>
      </c>
      <c r="BK538" s="244">
        <f t="shared" si="326"/>
        <v>0</v>
      </c>
      <c r="BL538" s="244">
        <f t="shared" si="327"/>
        <v>0</v>
      </c>
      <c r="BM538" s="244">
        <f t="shared" si="328"/>
        <v>0</v>
      </c>
      <c r="BN538" s="244">
        <f t="shared" si="329"/>
        <v>7.0202151041377961E-2</v>
      </c>
      <c r="BO538" s="244">
        <f t="shared" si="330"/>
        <v>0</v>
      </c>
      <c r="BP538" s="244">
        <f t="shared" si="331"/>
        <v>0</v>
      </c>
      <c r="BQ538" s="244">
        <f t="shared" si="332"/>
        <v>0</v>
      </c>
      <c r="BR538" s="244">
        <f t="shared" si="333"/>
        <v>0</v>
      </c>
      <c r="BS538" s="244">
        <f t="shared" si="334"/>
        <v>0</v>
      </c>
      <c r="BT538" s="244">
        <f t="shared" si="335"/>
        <v>0.13262806381355713</v>
      </c>
      <c r="BU538" s="244">
        <f t="shared" si="336"/>
        <v>0</v>
      </c>
      <c r="BV538" s="244">
        <f t="shared" si="337"/>
        <v>0</v>
      </c>
      <c r="BW538" s="244">
        <f t="shared" si="338"/>
        <v>0</v>
      </c>
      <c r="BX538" s="244">
        <f t="shared" si="339"/>
        <v>0</v>
      </c>
      <c r="BY538" s="244"/>
      <c r="BZ538" s="244">
        <f t="shared" si="340"/>
        <v>0</v>
      </c>
      <c r="CA538" s="244">
        <f t="shared" si="341"/>
        <v>0</v>
      </c>
      <c r="CB538" s="244">
        <f t="shared" si="342"/>
        <v>0</v>
      </c>
      <c r="CC538" s="244">
        <f t="shared" si="343"/>
        <v>0</v>
      </c>
      <c r="CD538" s="244">
        <f t="shared" si="344"/>
        <v>0</v>
      </c>
      <c r="CE538" s="244">
        <f t="shared" si="345"/>
        <v>0</v>
      </c>
      <c r="CF538" s="244">
        <f t="shared" si="346"/>
        <v>0</v>
      </c>
      <c r="CG538" s="244">
        <f t="shared" si="347"/>
        <v>0</v>
      </c>
      <c r="CH538" s="244">
        <f t="shared" si="348"/>
        <v>0</v>
      </c>
      <c r="CI538" s="244">
        <f t="shared" si="349"/>
        <v>0</v>
      </c>
      <c r="CJ538" s="244">
        <f t="shared" si="350"/>
        <v>0</v>
      </c>
    </row>
    <row r="539" spans="1:88" ht="120">
      <c r="A539" s="222" t="s">
        <v>3643</v>
      </c>
      <c r="B539" s="232">
        <v>127518</v>
      </c>
      <c r="C539" s="232" t="s">
        <v>3251</v>
      </c>
      <c r="D539" s="232" t="s">
        <v>3162</v>
      </c>
      <c r="E539" s="232" t="s">
        <v>3163</v>
      </c>
      <c r="F539" s="232"/>
      <c r="G539" s="232">
        <v>1934</v>
      </c>
      <c r="H539" s="232" t="s">
        <v>3164</v>
      </c>
      <c r="I539" s="232" t="s">
        <v>128</v>
      </c>
      <c r="J539" s="232" t="s">
        <v>700</v>
      </c>
      <c r="K539" s="232" t="s">
        <v>3252</v>
      </c>
      <c r="L539" s="232" t="s">
        <v>3253</v>
      </c>
      <c r="M539" s="232">
        <v>2022</v>
      </c>
      <c r="N539" s="232">
        <v>27643298</v>
      </c>
      <c r="O539" s="239">
        <f t="shared" si="315"/>
        <v>1.250443281616753E-2</v>
      </c>
      <c r="P539" s="232">
        <v>89.4</v>
      </c>
      <c r="Q539" s="232">
        <v>0</v>
      </c>
      <c r="R539" s="232">
        <v>0</v>
      </c>
      <c r="S539" s="232">
        <v>0</v>
      </c>
      <c r="T539" s="232">
        <v>0</v>
      </c>
      <c r="U539" s="232">
        <v>0</v>
      </c>
      <c r="V539" s="232">
        <v>6.1</v>
      </c>
      <c r="W539" s="232">
        <v>4.5</v>
      </c>
      <c r="X539" s="232">
        <v>0</v>
      </c>
      <c r="Y539" s="232">
        <v>0</v>
      </c>
      <c r="Z539" s="232">
        <v>0</v>
      </c>
      <c r="AA539" s="232">
        <v>0</v>
      </c>
      <c r="AB539" s="232"/>
      <c r="AC539" s="232">
        <v>56.3</v>
      </c>
      <c r="AD539" s="232">
        <v>0</v>
      </c>
      <c r="AE539" s="232">
        <v>0</v>
      </c>
      <c r="AF539" s="232">
        <v>0</v>
      </c>
      <c r="AG539" s="232">
        <v>0</v>
      </c>
      <c r="AH539" s="232">
        <v>0</v>
      </c>
      <c r="AI539" s="232">
        <v>4.5</v>
      </c>
      <c r="AJ539" s="232">
        <v>0</v>
      </c>
      <c r="AK539" s="232">
        <v>0</v>
      </c>
      <c r="AL539" s="232">
        <v>0</v>
      </c>
      <c r="AM539" s="232">
        <v>0</v>
      </c>
      <c r="AN539" s="233"/>
      <c r="AO539" s="223">
        <f t="shared" si="353"/>
        <v>33.100000000000009</v>
      </c>
      <c r="AP539" s="223">
        <f t="shared" si="353"/>
        <v>0</v>
      </c>
      <c r="AQ539" s="223">
        <f t="shared" si="353"/>
        <v>0</v>
      </c>
      <c r="AR539" s="223">
        <f t="shared" si="352"/>
        <v>0</v>
      </c>
      <c r="AS539" s="223">
        <f t="shared" si="352"/>
        <v>0</v>
      </c>
      <c r="AT539" s="223">
        <f t="shared" si="352"/>
        <v>0</v>
      </c>
      <c r="AU539" s="223">
        <f t="shared" si="351"/>
        <v>0</v>
      </c>
      <c r="AV539" s="223">
        <f t="shared" si="351"/>
        <v>0</v>
      </c>
      <c r="AW539" s="223">
        <f t="shared" si="351"/>
        <v>0</v>
      </c>
      <c r="AX539" s="223">
        <f t="shared" si="351"/>
        <v>0</v>
      </c>
      <c r="AY539" s="223">
        <f t="shared" si="351"/>
        <v>0</v>
      </c>
      <c r="AZ539" s="242"/>
      <c r="BA539" s="244">
        <f t="shared" si="316"/>
        <v>1.1178962937653774</v>
      </c>
      <c r="BB539" s="244">
        <f t="shared" si="317"/>
        <v>0</v>
      </c>
      <c r="BC539" s="244">
        <f t="shared" si="318"/>
        <v>0</v>
      </c>
      <c r="BD539" s="244">
        <f t="shared" si="319"/>
        <v>0</v>
      </c>
      <c r="BE539" s="244">
        <f t="shared" si="320"/>
        <v>0</v>
      </c>
      <c r="BF539" s="244">
        <f t="shared" si="321"/>
        <v>0</v>
      </c>
      <c r="BG539" s="244">
        <f t="shared" si="322"/>
        <v>7.6277040178621927E-2</v>
      </c>
      <c r="BH539" s="244">
        <f t="shared" si="323"/>
        <v>5.6269947672753888E-2</v>
      </c>
      <c r="BI539" s="244">
        <f t="shared" si="324"/>
        <v>0</v>
      </c>
      <c r="BJ539" s="244">
        <f t="shared" si="325"/>
        <v>0</v>
      </c>
      <c r="BK539" s="244">
        <f t="shared" si="326"/>
        <v>0</v>
      </c>
      <c r="BL539" s="244">
        <f t="shared" si="327"/>
        <v>0</v>
      </c>
      <c r="BM539" s="244">
        <f t="shared" si="328"/>
        <v>0</v>
      </c>
      <c r="BN539" s="244">
        <f t="shared" si="329"/>
        <v>0.70399956755023196</v>
      </c>
      <c r="BO539" s="244">
        <f t="shared" si="330"/>
        <v>0</v>
      </c>
      <c r="BP539" s="244">
        <f t="shared" si="331"/>
        <v>0</v>
      </c>
      <c r="BQ539" s="244">
        <f t="shared" si="332"/>
        <v>0</v>
      </c>
      <c r="BR539" s="244">
        <f t="shared" si="333"/>
        <v>0</v>
      </c>
      <c r="BS539" s="244">
        <f t="shared" si="334"/>
        <v>0</v>
      </c>
      <c r="BT539" s="244">
        <f t="shared" si="335"/>
        <v>5.6269947672753888E-2</v>
      </c>
      <c r="BU539" s="244">
        <f t="shared" si="336"/>
        <v>0</v>
      </c>
      <c r="BV539" s="244">
        <f t="shared" si="337"/>
        <v>0</v>
      </c>
      <c r="BW539" s="244">
        <f t="shared" si="338"/>
        <v>0</v>
      </c>
      <c r="BX539" s="244">
        <f t="shared" si="339"/>
        <v>0</v>
      </c>
      <c r="BY539" s="244"/>
      <c r="BZ539" s="244">
        <f t="shared" si="340"/>
        <v>0.41389672621514534</v>
      </c>
      <c r="CA539" s="244">
        <f t="shared" si="341"/>
        <v>0</v>
      </c>
      <c r="CB539" s="244">
        <f t="shared" si="342"/>
        <v>0</v>
      </c>
      <c r="CC539" s="244">
        <f t="shared" si="343"/>
        <v>0</v>
      </c>
      <c r="CD539" s="244">
        <f t="shared" si="344"/>
        <v>0</v>
      </c>
      <c r="CE539" s="244">
        <f t="shared" si="345"/>
        <v>0</v>
      </c>
      <c r="CF539" s="244">
        <f t="shared" si="346"/>
        <v>0</v>
      </c>
      <c r="CG539" s="244">
        <f t="shared" si="347"/>
        <v>0</v>
      </c>
      <c r="CH539" s="244">
        <f t="shared" si="348"/>
        <v>0</v>
      </c>
      <c r="CI539" s="244">
        <f t="shared" si="349"/>
        <v>0</v>
      </c>
      <c r="CJ539" s="244">
        <f t="shared" si="350"/>
        <v>0</v>
      </c>
    </row>
    <row r="540" spans="1:88" ht="60">
      <c r="A540" s="222" t="s">
        <v>3643</v>
      </c>
      <c r="B540" s="232">
        <v>95303</v>
      </c>
      <c r="C540" s="232" t="s">
        <v>3254</v>
      </c>
      <c r="D540" s="232"/>
      <c r="E540" s="232" t="s">
        <v>3255</v>
      </c>
      <c r="F540" s="232" t="s">
        <v>3256</v>
      </c>
      <c r="G540" s="232">
        <v>2610</v>
      </c>
      <c r="H540" s="232" t="s">
        <v>3257</v>
      </c>
      <c r="I540" s="232" t="s">
        <v>117</v>
      </c>
      <c r="J540" s="232" t="s">
        <v>700</v>
      </c>
      <c r="K540" s="232" t="s">
        <v>3258</v>
      </c>
      <c r="L540" s="232"/>
      <c r="M540" s="232">
        <v>2022</v>
      </c>
      <c r="N540" s="232">
        <v>111950465</v>
      </c>
      <c r="O540" s="239">
        <f t="shared" si="315"/>
        <v>1.5735257980197814E-2</v>
      </c>
      <c r="P540" s="232">
        <v>69.7</v>
      </c>
      <c r="Q540" s="232">
        <v>2.2000000000000002</v>
      </c>
      <c r="R540" s="232">
        <v>0</v>
      </c>
      <c r="S540" s="232">
        <v>0.4</v>
      </c>
      <c r="T540" s="232">
        <v>0</v>
      </c>
      <c r="U540" s="232">
        <v>0</v>
      </c>
      <c r="V540" s="232">
        <v>6.1</v>
      </c>
      <c r="W540" s="232">
        <v>21.6</v>
      </c>
      <c r="X540" s="232">
        <v>0</v>
      </c>
      <c r="Y540" s="232">
        <v>0</v>
      </c>
      <c r="Z540" s="232">
        <v>0</v>
      </c>
      <c r="AA540" s="232">
        <v>0</v>
      </c>
      <c r="AB540" s="232"/>
      <c r="AC540" s="232">
        <v>48</v>
      </c>
      <c r="AD540" s="232">
        <v>2.2000000000000002</v>
      </c>
      <c r="AE540" s="232">
        <v>0</v>
      </c>
      <c r="AF540" s="232">
        <v>0.4</v>
      </c>
      <c r="AG540" s="232">
        <v>0</v>
      </c>
      <c r="AH540" s="232">
        <v>0</v>
      </c>
      <c r="AI540" s="232">
        <v>21.6</v>
      </c>
      <c r="AJ540" s="232">
        <v>0</v>
      </c>
      <c r="AK540" s="232">
        <v>0</v>
      </c>
      <c r="AL540" s="232">
        <v>0</v>
      </c>
      <c r="AM540" s="232">
        <v>0</v>
      </c>
      <c r="AN540" s="233"/>
      <c r="AO540" s="223">
        <f t="shared" si="353"/>
        <v>21.700000000000003</v>
      </c>
      <c r="AP540" s="223">
        <f t="shared" si="353"/>
        <v>0</v>
      </c>
      <c r="AQ540" s="223">
        <f t="shared" si="353"/>
        <v>0</v>
      </c>
      <c r="AR540" s="223">
        <f t="shared" si="352"/>
        <v>0</v>
      </c>
      <c r="AS540" s="223">
        <f t="shared" si="352"/>
        <v>0</v>
      </c>
      <c r="AT540" s="223">
        <f t="shared" si="352"/>
        <v>0</v>
      </c>
      <c r="AU540" s="223">
        <f t="shared" si="351"/>
        <v>0</v>
      </c>
      <c r="AV540" s="223">
        <f t="shared" si="351"/>
        <v>0</v>
      </c>
      <c r="AW540" s="223">
        <f t="shared" si="351"/>
        <v>0</v>
      </c>
      <c r="AX540" s="223">
        <f t="shared" si="351"/>
        <v>0</v>
      </c>
      <c r="AY540" s="223">
        <f t="shared" si="351"/>
        <v>0</v>
      </c>
      <c r="AZ540" s="242"/>
      <c r="BA540" s="244">
        <f t="shared" si="316"/>
        <v>1.0967474812197877</v>
      </c>
      <c r="BB540" s="244">
        <f t="shared" si="317"/>
        <v>3.4617567556435191E-2</v>
      </c>
      <c r="BC540" s="244">
        <f t="shared" si="318"/>
        <v>0</v>
      </c>
      <c r="BD540" s="244">
        <f t="shared" si="319"/>
        <v>6.2941031920791257E-3</v>
      </c>
      <c r="BE540" s="244">
        <f t="shared" si="320"/>
        <v>0</v>
      </c>
      <c r="BF540" s="244">
        <f t="shared" si="321"/>
        <v>0</v>
      </c>
      <c r="BG540" s="244">
        <f t="shared" si="322"/>
        <v>9.5985073679206667E-2</v>
      </c>
      <c r="BH540" s="244">
        <f t="shared" si="323"/>
        <v>0.33988157237227279</v>
      </c>
      <c r="BI540" s="244">
        <f t="shared" si="324"/>
        <v>0</v>
      </c>
      <c r="BJ540" s="244">
        <f t="shared" si="325"/>
        <v>0</v>
      </c>
      <c r="BK540" s="244">
        <f t="shared" si="326"/>
        <v>0</v>
      </c>
      <c r="BL540" s="244">
        <f t="shared" si="327"/>
        <v>0</v>
      </c>
      <c r="BM540" s="244">
        <f t="shared" si="328"/>
        <v>0</v>
      </c>
      <c r="BN540" s="244">
        <f t="shared" si="329"/>
        <v>0.75529238304949509</v>
      </c>
      <c r="BO540" s="244">
        <f t="shared" si="330"/>
        <v>3.4617567556435191E-2</v>
      </c>
      <c r="BP540" s="244">
        <f t="shared" si="331"/>
        <v>0</v>
      </c>
      <c r="BQ540" s="244">
        <f t="shared" si="332"/>
        <v>6.2941031920791257E-3</v>
      </c>
      <c r="BR540" s="244">
        <f t="shared" si="333"/>
        <v>0</v>
      </c>
      <c r="BS540" s="244">
        <f t="shared" si="334"/>
        <v>0</v>
      </c>
      <c r="BT540" s="244">
        <f t="shared" si="335"/>
        <v>0.33988157237227279</v>
      </c>
      <c r="BU540" s="244">
        <f t="shared" si="336"/>
        <v>0</v>
      </c>
      <c r="BV540" s="244">
        <f t="shared" si="337"/>
        <v>0</v>
      </c>
      <c r="BW540" s="244">
        <f t="shared" si="338"/>
        <v>0</v>
      </c>
      <c r="BX540" s="244">
        <f t="shared" si="339"/>
        <v>0</v>
      </c>
      <c r="BY540" s="244"/>
      <c r="BZ540" s="244">
        <f t="shared" si="340"/>
        <v>0.34145509817029263</v>
      </c>
      <c r="CA540" s="244">
        <f t="shared" si="341"/>
        <v>0</v>
      </c>
      <c r="CB540" s="244">
        <f t="shared" si="342"/>
        <v>0</v>
      </c>
      <c r="CC540" s="244">
        <f t="shared" si="343"/>
        <v>0</v>
      </c>
      <c r="CD540" s="244">
        <f t="shared" si="344"/>
        <v>0</v>
      </c>
      <c r="CE540" s="244">
        <f t="shared" si="345"/>
        <v>0</v>
      </c>
      <c r="CF540" s="244">
        <f t="shared" si="346"/>
        <v>0</v>
      </c>
      <c r="CG540" s="244">
        <f t="shared" si="347"/>
        <v>0</v>
      </c>
      <c r="CH540" s="244">
        <f t="shared" si="348"/>
        <v>0</v>
      </c>
      <c r="CI540" s="244">
        <f t="shared" si="349"/>
        <v>0</v>
      </c>
      <c r="CJ540" s="244">
        <f t="shared" si="350"/>
        <v>0</v>
      </c>
    </row>
    <row r="541" spans="1:88" ht="60">
      <c r="A541" s="222" t="s">
        <v>3643</v>
      </c>
      <c r="B541" s="232">
        <v>81795</v>
      </c>
      <c r="C541" s="232" t="s">
        <v>3259</v>
      </c>
      <c r="D541" s="232"/>
      <c r="E541" s="232" t="s">
        <v>3260</v>
      </c>
      <c r="F541" s="232" t="s">
        <v>3261</v>
      </c>
      <c r="G541" s="232">
        <v>1341</v>
      </c>
      <c r="H541" s="232" t="s">
        <v>3262</v>
      </c>
      <c r="I541" s="232" t="s">
        <v>127</v>
      </c>
      <c r="J541" s="232" t="s">
        <v>700</v>
      </c>
      <c r="K541" s="232" t="s">
        <v>3263</v>
      </c>
      <c r="L541" s="232" t="s">
        <v>3264</v>
      </c>
      <c r="M541" s="232">
        <v>2022</v>
      </c>
      <c r="N541" s="232">
        <v>52010408</v>
      </c>
      <c r="O541" s="239">
        <f t="shared" si="315"/>
        <v>1.7258839162939316E-2</v>
      </c>
      <c r="P541" s="232">
        <v>16.690000000000001</v>
      </c>
      <c r="Q541" s="232">
        <v>3.25</v>
      </c>
      <c r="R541" s="232">
        <v>0</v>
      </c>
      <c r="S541" s="232">
        <v>0</v>
      </c>
      <c r="T541" s="232">
        <v>0</v>
      </c>
      <c r="U541" s="232">
        <v>0</v>
      </c>
      <c r="V541" s="232">
        <v>6.1</v>
      </c>
      <c r="W541" s="232">
        <v>73.959999999999994</v>
      </c>
      <c r="X541" s="232">
        <v>0</v>
      </c>
      <c r="Y541" s="232">
        <v>0</v>
      </c>
      <c r="Z541" s="232">
        <v>0</v>
      </c>
      <c r="AA541" s="232">
        <v>0</v>
      </c>
      <c r="AB541" s="232"/>
      <c r="AC541" s="232">
        <v>16.690000000000001</v>
      </c>
      <c r="AD541" s="232">
        <v>3.25</v>
      </c>
      <c r="AE541" s="232">
        <v>0</v>
      </c>
      <c r="AF541" s="232">
        <v>0</v>
      </c>
      <c r="AG541" s="232">
        <v>0</v>
      </c>
      <c r="AH541" s="232">
        <v>0</v>
      </c>
      <c r="AI541" s="232">
        <v>73.959999999999994</v>
      </c>
      <c r="AJ541" s="232">
        <v>0</v>
      </c>
      <c r="AK541" s="232">
        <v>0</v>
      </c>
      <c r="AL541" s="232">
        <v>0</v>
      </c>
      <c r="AM541" s="232">
        <v>0</v>
      </c>
      <c r="AN541" s="233"/>
      <c r="AO541" s="223">
        <f t="shared" si="353"/>
        <v>0</v>
      </c>
      <c r="AP541" s="223">
        <f t="shared" si="353"/>
        <v>0</v>
      </c>
      <c r="AQ541" s="223">
        <f t="shared" si="353"/>
        <v>0</v>
      </c>
      <c r="AR541" s="223">
        <f t="shared" si="352"/>
        <v>0</v>
      </c>
      <c r="AS541" s="223">
        <f t="shared" si="352"/>
        <v>0</v>
      </c>
      <c r="AT541" s="223">
        <f t="shared" si="352"/>
        <v>0</v>
      </c>
      <c r="AU541" s="223">
        <f t="shared" si="351"/>
        <v>0</v>
      </c>
      <c r="AV541" s="223">
        <f t="shared" si="351"/>
        <v>0</v>
      </c>
      <c r="AW541" s="223">
        <f t="shared" si="351"/>
        <v>0</v>
      </c>
      <c r="AX541" s="223">
        <f t="shared" si="351"/>
        <v>0</v>
      </c>
      <c r="AY541" s="223">
        <f t="shared" si="351"/>
        <v>0</v>
      </c>
      <c r="AZ541" s="242"/>
      <c r="BA541" s="244">
        <f t="shared" si="316"/>
        <v>0.2880500256294572</v>
      </c>
      <c r="BB541" s="244">
        <f t="shared" si="317"/>
        <v>5.6091227279552777E-2</v>
      </c>
      <c r="BC541" s="244">
        <f t="shared" si="318"/>
        <v>0</v>
      </c>
      <c r="BD541" s="244">
        <f t="shared" si="319"/>
        <v>0</v>
      </c>
      <c r="BE541" s="244">
        <f t="shared" si="320"/>
        <v>0</v>
      </c>
      <c r="BF541" s="244">
        <f t="shared" si="321"/>
        <v>0</v>
      </c>
      <c r="BG541" s="244">
        <f t="shared" si="322"/>
        <v>0.10527891889392982</v>
      </c>
      <c r="BH541" s="244">
        <f t="shared" si="323"/>
        <v>1.2764637444909916</v>
      </c>
      <c r="BI541" s="244">
        <f t="shared" si="324"/>
        <v>0</v>
      </c>
      <c r="BJ541" s="244">
        <f t="shared" si="325"/>
        <v>0</v>
      </c>
      <c r="BK541" s="244">
        <f t="shared" si="326"/>
        <v>0</v>
      </c>
      <c r="BL541" s="244">
        <f t="shared" si="327"/>
        <v>0</v>
      </c>
      <c r="BM541" s="244">
        <f t="shared" si="328"/>
        <v>0</v>
      </c>
      <c r="BN541" s="244">
        <f t="shared" si="329"/>
        <v>0.2880500256294572</v>
      </c>
      <c r="BO541" s="244">
        <f t="shared" si="330"/>
        <v>5.6091227279552777E-2</v>
      </c>
      <c r="BP541" s="244">
        <f t="shared" si="331"/>
        <v>0</v>
      </c>
      <c r="BQ541" s="244">
        <f t="shared" si="332"/>
        <v>0</v>
      </c>
      <c r="BR541" s="244">
        <f t="shared" si="333"/>
        <v>0</v>
      </c>
      <c r="BS541" s="244">
        <f t="shared" si="334"/>
        <v>0</v>
      </c>
      <c r="BT541" s="244">
        <f t="shared" si="335"/>
        <v>1.2764637444909916</v>
      </c>
      <c r="BU541" s="244">
        <f t="shared" si="336"/>
        <v>0</v>
      </c>
      <c r="BV541" s="244">
        <f t="shared" si="337"/>
        <v>0</v>
      </c>
      <c r="BW541" s="244">
        <f t="shared" si="338"/>
        <v>0</v>
      </c>
      <c r="BX541" s="244">
        <f t="shared" si="339"/>
        <v>0</v>
      </c>
      <c r="BY541" s="244"/>
      <c r="BZ541" s="244">
        <f t="shared" si="340"/>
        <v>0</v>
      </c>
      <c r="CA541" s="244">
        <f t="shared" si="341"/>
        <v>0</v>
      </c>
      <c r="CB541" s="244">
        <f t="shared" si="342"/>
        <v>0</v>
      </c>
      <c r="CC541" s="244">
        <f t="shared" si="343"/>
        <v>0</v>
      </c>
      <c r="CD541" s="244">
        <f t="shared" si="344"/>
        <v>0</v>
      </c>
      <c r="CE541" s="244">
        <f t="shared" si="345"/>
        <v>0</v>
      </c>
      <c r="CF541" s="244">
        <f t="shared" si="346"/>
        <v>0</v>
      </c>
      <c r="CG541" s="244">
        <f t="shared" si="347"/>
        <v>0</v>
      </c>
      <c r="CH541" s="244">
        <f t="shared" si="348"/>
        <v>0</v>
      </c>
      <c r="CI541" s="244">
        <f t="shared" si="349"/>
        <v>0</v>
      </c>
      <c r="CJ541" s="244">
        <f t="shared" si="350"/>
        <v>0</v>
      </c>
    </row>
    <row r="542" spans="1:88" ht="75">
      <c r="A542" s="222" t="s">
        <v>3643</v>
      </c>
      <c r="B542" s="232">
        <v>99885</v>
      </c>
      <c r="C542" s="232" t="s">
        <v>3265</v>
      </c>
      <c r="D542" s="232"/>
      <c r="E542" s="232" t="s">
        <v>3266</v>
      </c>
      <c r="F542" s="232" t="s">
        <v>3267</v>
      </c>
      <c r="G542" s="232">
        <v>1170</v>
      </c>
      <c r="H542" s="232" t="s">
        <v>3268</v>
      </c>
      <c r="I542" s="232" t="s">
        <v>127</v>
      </c>
      <c r="J542" s="232" t="s">
        <v>700</v>
      </c>
      <c r="K542" s="232" t="s">
        <v>3269</v>
      </c>
      <c r="L542" s="232" t="s">
        <v>3270</v>
      </c>
      <c r="M542" s="232">
        <v>2022</v>
      </c>
      <c r="N542" s="232">
        <v>44772087</v>
      </c>
      <c r="O542" s="239">
        <f t="shared" si="315"/>
        <v>1.4856915725831765E-2</v>
      </c>
      <c r="P542" s="232">
        <v>91.4</v>
      </c>
      <c r="Q542" s="232">
        <v>2.5</v>
      </c>
      <c r="R542" s="232">
        <v>0</v>
      </c>
      <c r="S542" s="232">
        <v>0</v>
      </c>
      <c r="T542" s="232">
        <v>0</v>
      </c>
      <c r="U542" s="232">
        <v>0</v>
      </c>
      <c r="V542" s="232">
        <v>6.1</v>
      </c>
      <c r="W542" s="232">
        <v>0</v>
      </c>
      <c r="X542" s="232">
        <v>0</v>
      </c>
      <c r="Y542" s="232">
        <v>0</v>
      </c>
      <c r="Z542" s="232">
        <v>0</v>
      </c>
      <c r="AA542" s="232">
        <v>0</v>
      </c>
      <c r="AB542" s="232"/>
      <c r="AC542" s="232">
        <v>91.4</v>
      </c>
      <c r="AD542" s="232">
        <v>2.5</v>
      </c>
      <c r="AE542" s="232">
        <v>0</v>
      </c>
      <c r="AF542" s="232">
        <v>0</v>
      </c>
      <c r="AG542" s="232">
        <v>0</v>
      </c>
      <c r="AH542" s="232">
        <v>0</v>
      </c>
      <c r="AI542" s="232">
        <v>0</v>
      </c>
      <c r="AJ542" s="232">
        <v>0</v>
      </c>
      <c r="AK542" s="232">
        <v>0</v>
      </c>
      <c r="AL542" s="232">
        <v>0</v>
      </c>
      <c r="AM542" s="232">
        <v>0</v>
      </c>
      <c r="AN542" s="233"/>
      <c r="AO542" s="223">
        <f t="shared" si="353"/>
        <v>0</v>
      </c>
      <c r="AP542" s="223">
        <f t="shared" si="353"/>
        <v>0</v>
      </c>
      <c r="AQ542" s="223">
        <f t="shared" si="353"/>
        <v>0</v>
      </c>
      <c r="AR542" s="223">
        <f t="shared" si="352"/>
        <v>0</v>
      </c>
      <c r="AS542" s="223">
        <f t="shared" si="352"/>
        <v>0</v>
      </c>
      <c r="AT542" s="223">
        <f t="shared" si="352"/>
        <v>0</v>
      </c>
      <c r="AU542" s="223">
        <f t="shared" si="351"/>
        <v>0</v>
      </c>
      <c r="AV542" s="223">
        <f t="shared" si="351"/>
        <v>0</v>
      </c>
      <c r="AW542" s="223">
        <f t="shared" si="351"/>
        <v>0</v>
      </c>
      <c r="AX542" s="223">
        <f t="shared" si="351"/>
        <v>0</v>
      </c>
      <c r="AY542" s="223">
        <f t="shared" si="351"/>
        <v>0</v>
      </c>
      <c r="AZ542" s="242"/>
      <c r="BA542" s="244">
        <f t="shared" si="316"/>
        <v>1.3579220973410233</v>
      </c>
      <c r="BB542" s="244">
        <f t="shared" si="317"/>
        <v>3.7142289314579413E-2</v>
      </c>
      <c r="BC542" s="244">
        <f t="shared" si="318"/>
        <v>0</v>
      </c>
      <c r="BD542" s="244">
        <f t="shared" si="319"/>
        <v>0</v>
      </c>
      <c r="BE542" s="244">
        <f t="shared" si="320"/>
        <v>0</v>
      </c>
      <c r="BF542" s="244">
        <f t="shared" si="321"/>
        <v>0</v>
      </c>
      <c r="BG542" s="244">
        <f t="shared" si="322"/>
        <v>9.0627185927573753E-2</v>
      </c>
      <c r="BH542" s="244">
        <f t="shared" si="323"/>
        <v>0</v>
      </c>
      <c r="BI542" s="244">
        <f t="shared" si="324"/>
        <v>0</v>
      </c>
      <c r="BJ542" s="244">
        <f t="shared" si="325"/>
        <v>0</v>
      </c>
      <c r="BK542" s="244">
        <f t="shared" si="326"/>
        <v>0</v>
      </c>
      <c r="BL542" s="244">
        <f t="shared" si="327"/>
        <v>0</v>
      </c>
      <c r="BM542" s="244">
        <f t="shared" si="328"/>
        <v>0</v>
      </c>
      <c r="BN542" s="244">
        <f t="shared" si="329"/>
        <v>1.3579220973410233</v>
      </c>
      <c r="BO542" s="244">
        <f t="shared" si="330"/>
        <v>3.7142289314579413E-2</v>
      </c>
      <c r="BP542" s="244">
        <f t="shared" si="331"/>
        <v>0</v>
      </c>
      <c r="BQ542" s="244">
        <f t="shared" si="332"/>
        <v>0</v>
      </c>
      <c r="BR542" s="244">
        <f t="shared" si="333"/>
        <v>0</v>
      </c>
      <c r="BS542" s="244">
        <f t="shared" si="334"/>
        <v>0</v>
      </c>
      <c r="BT542" s="244">
        <f t="shared" si="335"/>
        <v>0</v>
      </c>
      <c r="BU542" s="244">
        <f t="shared" si="336"/>
        <v>0</v>
      </c>
      <c r="BV542" s="244">
        <f t="shared" si="337"/>
        <v>0</v>
      </c>
      <c r="BW542" s="244">
        <f t="shared" si="338"/>
        <v>0</v>
      </c>
      <c r="BX542" s="244">
        <f t="shared" si="339"/>
        <v>0</v>
      </c>
      <c r="BY542" s="244"/>
      <c r="BZ542" s="244">
        <f t="shared" si="340"/>
        <v>0</v>
      </c>
      <c r="CA542" s="244">
        <f t="shared" si="341"/>
        <v>0</v>
      </c>
      <c r="CB542" s="244">
        <f t="shared" si="342"/>
        <v>0</v>
      </c>
      <c r="CC542" s="244">
        <f t="shared" si="343"/>
        <v>0</v>
      </c>
      <c r="CD542" s="244">
        <f t="shared" si="344"/>
        <v>0</v>
      </c>
      <c r="CE542" s="244">
        <f t="shared" si="345"/>
        <v>0</v>
      </c>
      <c r="CF542" s="244">
        <f t="shared" si="346"/>
        <v>0</v>
      </c>
      <c r="CG542" s="244">
        <f t="shared" si="347"/>
        <v>0</v>
      </c>
      <c r="CH542" s="244">
        <f t="shared" si="348"/>
        <v>0</v>
      </c>
      <c r="CI542" s="244">
        <f t="shared" si="349"/>
        <v>0</v>
      </c>
      <c r="CJ542" s="244">
        <f t="shared" si="350"/>
        <v>0</v>
      </c>
    </row>
    <row r="543" spans="1:88" ht="75">
      <c r="A543" s="222" t="s">
        <v>3643</v>
      </c>
      <c r="B543" s="232">
        <v>93446</v>
      </c>
      <c r="C543" s="232" t="s">
        <v>3271</v>
      </c>
      <c r="D543" s="232"/>
      <c r="E543" s="232" t="s">
        <v>3272</v>
      </c>
      <c r="F543" s="232"/>
      <c r="G543" s="232">
        <v>1196</v>
      </c>
      <c r="H543" s="232" t="s">
        <v>3273</v>
      </c>
      <c r="I543" s="232" t="s">
        <v>127</v>
      </c>
      <c r="J543" s="232" t="s">
        <v>700</v>
      </c>
      <c r="K543" s="232" t="s">
        <v>3274</v>
      </c>
      <c r="L543" s="232" t="s">
        <v>3275</v>
      </c>
      <c r="M543" s="232">
        <v>2022</v>
      </c>
      <c r="N543" s="232">
        <v>86604183</v>
      </c>
      <c r="O543" s="239">
        <f t="shared" si="315"/>
        <v>2.8738241492640534E-2</v>
      </c>
      <c r="P543" s="232">
        <v>60.22</v>
      </c>
      <c r="Q543" s="232">
        <v>1.24</v>
      </c>
      <c r="R543" s="232">
        <v>0</v>
      </c>
      <c r="S543" s="232">
        <v>0</v>
      </c>
      <c r="T543" s="232">
        <v>0</v>
      </c>
      <c r="U543" s="232">
        <v>0</v>
      </c>
      <c r="V543" s="232">
        <v>6.1</v>
      </c>
      <c r="W543" s="232">
        <v>32.44</v>
      </c>
      <c r="X543" s="232">
        <v>0</v>
      </c>
      <c r="Y543" s="232">
        <v>0</v>
      </c>
      <c r="Z543" s="232">
        <v>0</v>
      </c>
      <c r="AA543" s="232">
        <v>0</v>
      </c>
      <c r="AB543" s="232"/>
      <c r="AC543" s="232">
        <v>25.13</v>
      </c>
      <c r="AD543" s="232">
        <v>1.24</v>
      </c>
      <c r="AE543" s="232">
        <v>0</v>
      </c>
      <c r="AF543" s="232">
        <v>0</v>
      </c>
      <c r="AG543" s="232">
        <v>0</v>
      </c>
      <c r="AH543" s="232">
        <v>0</v>
      </c>
      <c r="AI543" s="232">
        <v>32.44</v>
      </c>
      <c r="AJ543" s="232">
        <v>0</v>
      </c>
      <c r="AK543" s="232">
        <v>0</v>
      </c>
      <c r="AL543" s="232">
        <v>0</v>
      </c>
      <c r="AM543" s="232">
        <v>0</v>
      </c>
      <c r="AN543" s="233"/>
      <c r="AO543" s="223">
        <f t="shared" si="353"/>
        <v>35.090000000000003</v>
      </c>
      <c r="AP543" s="223">
        <f t="shared" si="353"/>
        <v>0</v>
      </c>
      <c r="AQ543" s="223">
        <f t="shared" si="353"/>
        <v>0</v>
      </c>
      <c r="AR543" s="223">
        <f t="shared" si="352"/>
        <v>0</v>
      </c>
      <c r="AS543" s="223">
        <f t="shared" si="352"/>
        <v>0</v>
      </c>
      <c r="AT543" s="223">
        <f t="shared" si="352"/>
        <v>0</v>
      </c>
      <c r="AU543" s="223">
        <f t="shared" si="351"/>
        <v>0</v>
      </c>
      <c r="AV543" s="223">
        <f t="shared" si="351"/>
        <v>0</v>
      </c>
      <c r="AW543" s="223">
        <f t="shared" si="351"/>
        <v>0</v>
      </c>
      <c r="AX543" s="223">
        <f t="shared" si="351"/>
        <v>0</v>
      </c>
      <c r="AY543" s="223">
        <f t="shared" si="351"/>
        <v>0</v>
      </c>
      <c r="AZ543" s="242"/>
      <c r="BA543" s="244">
        <f t="shared" si="316"/>
        <v>1.730616902686813</v>
      </c>
      <c r="BB543" s="244">
        <f t="shared" si="317"/>
        <v>3.5635419450874263E-2</v>
      </c>
      <c r="BC543" s="244">
        <f t="shared" si="318"/>
        <v>0</v>
      </c>
      <c r="BD543" s="244">
        <f t="shared" si="319"/>
        <v>0</v>
      </c>
      <c r="BE543" s="244">
        <f t="shared" si="320"/>
        <v>0</v>
      </c>
      <c r="BF543" s="244">
        <f t="shared" si="321"/>
        <v>0</v>
      </c>
      <c r="BG543" s="244">
        <f t="shared" si="322"/>
        <v>0.17530327310510724</v>
      </c>
      <c r="BH543" s="244">
        <f t="shared" si="323"/>
        <v>0.93226855402125886</v>
      </c>
      <c r="BI543" s="244">
        <f t="shared" si="324"/>
        <v>0</v>
      </c>
      <c r="BJ543" s="244">
        <f t="shared" si="325"/>
        <v>0</v>
      </c>
      <c r="BK543" s="244">
        <f t="shared" si="326"/>
        <v>0</v>
      </c>
      <c r="BL543" s="244">
        <f t="shared" si="327"/>
        <v>0</v>
      </c>
      <c r="BM543" s="244">
        <f t="shared" si="328"/>
        <v>0</v>
      </c>
      <c r="BN543" s="244">
        <f t="shared" si="329"/>
        <v>0.72219200871005662</v>
      </c>
      <c r="BO543" s="244">
        <f t="shared" si="330"/>
        <v>3.5635419450874263E-2</v>
      </c>
      <c r="BP543" s="244">
        <f t="shared" si="331"/>
        <v>0</v>
      </c>
      <c r="BQ543" s="244">
        <f t="shared" si="332"/>
        <v>0</v>
      </c>
      <c r="BR543" s="244">
        <f t="shared" si="333"/>
        <v>0</v>
      </c>
      <c r="BS543" s="244">
        <f t="shared" si="334"/>
        <v>0</v>
      </c>
      <c r="BT543" s="244">
        <f t="shared" si="335"/>
        <v>0.93226855402125886</v>
      </c>
      <c r="BU543" s="244">
        <f t="shared" si="336"/>
        <v>0</v>
      </c>
      <c r="BV543" s="244">
        <f t="shared" si="337"/>
        <v>0</v>
      </c>
      <c r="BW543" s="244">
        <f t="shared" si="338"/>
        <v>0</v>
      </c>
      <c r="BX543" s="244">
        <f t="shared" si="339"/>
        <v>0</v>
      </c>
      <c r="BY543" s="244"/>
      <c r="BZ543" s="244">
        <f t="shared" si="340"/>
        <v>1.0084248939767564</v>
      </c>
      <c r="CA543" s="244">
        <f t="shared" si="341"/>
        <v>0</v>
      </c>
      <c r="CB543" s="244">
        <f t="shared" si="342"/>
        <v>0</v>
      </c>
      <c r="CC543" s="244">
        <f t="shared" si="343"/>
        <v>0</v>
      </c>
      <c r="CD543" s="244">
        <f t="shared" si="344"/>
        <v>0</v>
      </c>
      <c r="CE543" s="244">
        <f t="shared" si="345"/>
        <v>0</v>
      </c>
      <c r="CF543" s="244">
        <f t="shared" si="346"/>
        <v>0</v>
      </c>
      <c r="CG543" s="244">
        <f t="shared" si="347"/>
        <v>0</v>
      </c>
      <c r="CH543" s="244">
        <f t="shared" si="348"/>
        <v>0</v>
      </c>
      <c r="CI543" s="244">
        <f t="shared" si="349"/>
        <v>0</v>
      </c>
      <c r="CJ543" s="244">
        <f t="shared" si="350"/>
        <v>0</v>
      </c>
    </row>
    <row r="544" spans="1:88" ht="60">
      <c r="A544" s="222" t="s">
        <v>3643</v>
      </c>
      <c r="B544" s="232">
        <v>271455</v>
      </c>
      <c r="C544" s="232" t="s">
        <v>3276</v>
      </c>
      <c r="D544" s="232"/>
      <c r="E544" s="232" t="s">
        <v>3277</v>
      </c>
      <c r="F544" s="232"/>
      <c r="G544" s="232">
        <v>8048</v>
      </c>
      <c r="H544" s="232" t="s">
        <v>144</v>
      </c>
      <c r="I544" s="232" t="s">
        <v>129</v>
      </c>
      <c r="J544" s="232" t="s">
        <v>700</v>
      </c>
      <c r="K544" s="232" t="s">
        <v>3278</v>
      </c>
      <c r="L544" s="232" t="s">
        <v>3279</v>
      </c>
      <c r="M544" s="232">
        <v>2022</v>
      </c>
      <c r="N544" s="232">
        <v>2078973</v>
      </c>
      <c r="O544" s="239">
        <f t="shared" si="315"/>
        <v>2.4271991260677009E-4</v>
      </c>
      <c r="P544" s="232">
        <v>17.34</v>
      </c>
      <c r="Q544" s="232">
        <v>65.599999999999994</v>
      </c>
      <c r="R544" s="232">
        <v>10.96</v>
      </c>
      <c r="S544" s="232">
        <v>0</v>
      </c>
      <c r="T544" s="232">
        <v>0</v>
      </c>
      <c r="U544" s="232">
        <v>0</v>
      </c>
      <c r="V544" s="232">
        <v>6.1</v>
      </c>
      <c r="W544" s="232">
        <v>0</v>
      </c>
      <c r="X544" s="232">
        <v>0</v>
      </c>
      <c r="Y544" s="232">
        <v>0</v>
      </c>
      <c r="Z544" s="232">
        <v>0</v>
      </c>
      <c r="AA544" s="232">
        <v>0</v>
      </c>
      <c r="AB544" s="232"/>
      <c r="AC544" s="232">
        <v>17.34</v>
      </c>
      <c r="AD544" s="232">
        <v>18.940000000000001</v>
      </c>
      <c r="AE544" s="232">
        <v>0.17</v>
      </c>
      <c r="AF544" s="232">
        <v>0</v>
      </c>
      <c r="AG544" s="232">
        <v>0</v>
      </c>
      <c r="AH544" s="232">
        <v>0</v>
      </c>
      <c r="AI544" s="232">
        <v>0</v>
      </c>
      <c r="AJ544" s="232">
        <v>0</v>
      </c>
      <c r="AK544" s="232">
        <v>0</v>
      </c>
      <c r="AL544" s="232">
        <v>0</v>
      </c>
      <c r="AM544" s="232">
        <v>0</v>
      </c>
      <c r="AN544" s="233"/>
      <c r="AO544" s="223">
        <f t="shared" si="353"/>
        <v>0</v>
      </c>
      <c r="AP544" s="223">
        <f t="shared" si="353"/>
        <v>46.66</v>
      </c>
      <c r="AQ544" s="223">
        <f t="shared" si="353"/>
        <v>10.790000000000001</v>
      </c>
      <c r="AR544" s="223">
        <f t="shared" si="352"/>
        <v>0</v>
      </c>
      <c r="AS544" s="223">
        <f t="shared" si="352"/>
        <v>0</v>
      </c>
      <c r="AT544" s="223">
        <f t="shared" si="352"/>
        <v>0</v>
      </c>
      <c r="AU544" s="223">
        <f t="shared" si="351"/>
        <v>0</v>
      </c>
      <c r="AV544" s="223">
        <f t="shared" si="351"/>
        <v>0</v>
      </c>
      <c r="AW544" s="223">
        <f t="shared" si="351"/>
        <v>0</v>
      </c>
      <c r="AX544" s="223">
        <f t="shared" si="351"/>
        <v>0</v>
      </c>
      <c r="AY544" s="223">
        <f t="shared" si="351"/>
        <v>0</v>
      </c>
      <c r="AZ544" s="242"/>
      <c r="BA544" s="244">
        <f t="shared" si="316"/>
        <v>4.2087632846013936E-3</v>
      </c>
      <c r="BB544" s="244">
        <f t="shared" si="317"/>
        <v>1.5922426267004117E-2</v>
      </c>
      <c r="BC544" s="244">
        <f t="shared" si="318"/>
        <v>2.6602102421702002E-3</v>
      </c>
      <c r="BD544" s="244">
        <f t="shared" si="319"/>
        <v>0</v>
      </c>
      <c r="BE544" s="244">
        <f t="shared" si="320"/>
        <v>0</v>
      </c>
      <c r="BF544" s="244">
        <f t="shared" si="321"/>
        <v>0</v>
      </c>
      <c r="BG544" s="244">
        <f t="shared" si="322"/>
        <v>1.4805914669012974E-3</v>
      </c>
      <c r="BH544" s="244">
        <f t="shared" si="323"/>
        <v>0</v>
      </c>
      <c r="BI544" s="244">
        <f t="shared" si="324"/>
        <v>0</v>
      </c>
      <c r="BJ544" s="244">
        <f t="shared" si="325"/>
        <v>0</v>
      </c>
      <c r="BK544" s="244">
        <f t="shared" si="326"/>
        <v>0</v>
      </c>
      <c r="BL544" s="244">
        <f t="shared" si="327"/>
        <v>0</v>
      </c>
      <c r="BM544" s="244">
        <f t="shared" si="328"/>
        <v>0</v>
      </c>
      <c r="BN544" s="244">
        <f t="shared" si="329"/>
        <v>4.2087632846013936E-3</v>
      </c>
      <c r="BO544" s="244">
        <f t="shared" si="330"/>
        <v>4.597115144772226E-3</v>
      </c>
      <c r="BP544" s="244">
        <f t="shared" si="331"/>
        <v>4.1262385143150918E-5</v>
      </c>
      <c r="BQ544" s="244">
        <f t="shared" si="332"/>
        <v>0</v>
      </c>
      <c r="BR544" s="244">
        <f t="shared" si="333"/>
        <v>0</v>
      </c>
      <c r="BS544" s="244">
        <f t="shared" si="334"/>
        <v>0</v>
      </c>
      <c r="BT544" s="244">
        <f t="shared" si="335"/>
        <v>0</v>
      </c>
      <c r="BU544" s="244">
        <f t="shared" si="336"/>
        <v>0</v>
      </c>
      <c r="BV544" s="244">
        <f t="shared" si="337"/>
        <v>0</v>
      </c>
      <c r="BW544" s="244">
        <f t="shared" si="338"/>
        <v>0</v>
      </c>
      <c r="BX544" s="244">
        <f t="shared" si="339"/>
        <v>0</v>
      </c>
      <c r="BY544" s="244"/>
      <c r="BZ544" s="244">
        <f t="shared" si="340"/>
        <v>0</v>
      </c>
      <c r="CA544" s="244">
        <f t="shared" si="341"/>
        <v>1.1325311122231892E-2</v>
      </c>
      <c r="CB544" s="244">
        <f t="shared" si="342"/>
        <v>2.6189478570270495E-3</v>
      </c>
      <c r="CC544" s="244">
        <f t="shared" si="343"/>
        <v>0</v>
      </c>
      <c r="CD544" s="244">
        <f t="shared" si="344"/>
        <v>0</v>
      </c>
      <c r="CE544" s="244">
        <f t="shared" si="345"/>
        <v>0</v>
      </c>
      <c r="CF544" s="244">
        <f t="shared" si="346"/>
        <v>0</v>
      </c>
      <c r="CG544" s="244">
        <f t="shared" si="347"/>
        <v>0</v>
      </c>
      <c r="CH544" s="244">
        <f t="shared" si="348"/>
        <v>0</v>
      </c>
      <c r="CI544" s="244">
        <f t="shared" si="349"/>
        <v>0</v>
      </c>
      <c r="CJ544" s="244">
        <f t="shared" si="350"/>
        <v>0</v>
      </c>
    </row>
    <row r="545" spans="1:88" ht="60">
      <c r="A545" s="222" t="s">
        <v>3643</v>
      </c>
      <c r="B545" s="232">
        <v>11943</v>
      </c>
      <c r="C545" s="232" t="s">
        <v>3280</v>
      </c>
      <c r="D545" s="232" t="s">
        <v>3281</v>
      </c>
      <c r="E545" s="232" t="s">
        <v>3282</v>
      </c>
      <c r="F545" s="232"/>
      <c r="G545" s="232">
        <v>9001</v>
      </c>
      <c r="H545" s="232" t="s">
        <v>138</v>
      </c>
      <c r="I545" s="232" t="s">
        <v>125</v>
      </c>
      <c r="J545" s="232" t="s">
        <v>700</v>
      </c>
      <c r="K545" s="232" t="s">
        <v>3283</v>
      </c>
      <c r="L545" s="232" t="s">
        <v>3284</v>
      </c>
      <c r="M545" s="232">
        <v>2022</v>
      </c>
      <c r="N545" s="232">
        <v>446244000</v>
      </c>
      <c r="O545" s="239">
        <f t="shared" si="315"/>
        <v>0.15405434209161231</v>
      </c>
      <c r="P545" s="232">
        <v>58.57</v>
      </c>
      <c r="Q545" s="232">
        <v>2.74</v>
      </c>
      <c r="R545" s="232">
        <v>11.63</v>
      </c>
      <c r="S545" s="232">
        <v>0</v>
      </c>
      <c r="T545" s="232">
        <v>0</v>
      </c>
      <c r="U545" s="232">
        <v>0</v>
      </c>
      <c r="V545" s="232">
        <v>6.1</v>
      </c>
      <c r="W545" s="232">
        <v>16.940000000000001</v>
      </c>
      <c r="X545" s="232">
        <v>1.91</v>
      </c>
      <c r="Y545" s="232">
        <v>1.64</v>
      </c>
      <c r="Z545" s="232">
        <v>0</v>
      </c>
      <c r="AA545" s="232">
        <v>0.47</v>
      </c>
      <c r="AB545" s="232"/>
      <c r="AC545" s="232">
        <v>41.3</v>
      </c>
      <c r="AD545" s="232">
        <v>2.74</v>
      </c>
      <c r="AE545" s="232">
        <v>0.42</v>
      </c>
      <c r="AF545" s="232">
        <v>0</v>
      </c>
      <c r="AG545" s="232">
        <v>0</v>
      </c>
      <c r="AH545" s="232">
        <v>0</v>
      </c>
      <c r="AI545" s="232">
        <v>16.940000000000001</v>
      </c>
      <c r="AJ545" s="232">
        <v>1.91</v>
      </c>
      <c r="AK545" s="232">
        <v>1.64</v>
      </c>
      <c r="AL545" s="232">
        <v>0</v>
      </c>
      <c r="AM545" s="232">
        <v>0.47</v>
      </c>
      <c r="AN545" s="233"/>
      <c r="AO545" s="223">
        <f t="shared" si="353"/>
        <v>17.270000000000003</v>
      </c>
      <c r="AP545" s="223">
        <f t="shared" si="353"/>
        <v>0</v>
      </c>
      <c r="AQ545" s="223">
        <f t="shared" si="353"/>
        <v>11.21</v>
      </c>
      <c r="AR545" s="223">
        <f t="shared" si="352"/>
        <v>0</v>
      </c>
      <c r="AS545" s="223">
        <f t="shared" si="352"/>
        <v>0</v>
      </c>
      <c r="AT545" s="223">
        <f t="shared" si="352"/>
        <v>0</v>
      </c>
      <c r="AU545" s="223">
        <f t="shared" si="351"/>
        <v>0</v>
      </c>
      <c r="AV545" s="223">
        <f t="shared" si="351"/>
        <v>0</v>
      </c>
      <c r="AW545" s="223">
        <f t="shared" si="351"/>
        <v>0</v>
      </c>
      <c r="AX545" s="223">
        <f t="shared" si="351"/>
        <v>0</v>
      </c>
      <c r="AY545" s="223">
        <f t="shared" si="351"/>
        <v>0</v>
      </c>
      <c r="AZ545" s="242"/>
      <c r="BA545" s="244">
        <f t="shared" si="316"/>
        <v>9.0229628163057338</v>
      </c>
      <c r="BB545" s="244">
        <f t="shared" si="317"/>
        <v>0.42210889733101775</v>
      </c>
      <c r="BC545" s="244">
        <f t="shared" si="318"/>
        <v>1.7916519985254513</v>
      </c>
      <c r="BD545" s="244">
        <f t="shared" si="319"/>
        <v>0</v>
      </c>
      <c r="BE545" s="244">
        <f t="shared" si="320"/>
        <v>0</v>
      </c>
      <c r="BF545" s="244">
        <f t="shared" si="321"/>
        <v>0</v>
      </c>
      <c r="BG545" s="244">
        <f t="shared" si="322"/>
        <v>0.939731486758835</v>
      </c>
      <c r="BH545" s="244">
        <f t="shared" si="323"/>
        <v>2.6096805550319129</v>
      </c>
      <c r="BI545" s="244">
        <f t="shared" si="324"/>
        <v>0.29424379339497952</v>
      </c>
      <c r="BJ545" s="244">
        <f t="shared" si="325"/>
        <v>0.25264912103024417</v>
      </c>
      <c r="BK545" s="244">
        <f t="shared" si="326"/>
        <v>0</v>
      </c>
      <c r="BL545" s="244">
        <f t="shared" si="327"/>
        <v>7.2405540783057776E-2</v>
      </c>
      <c r="BM545" s="244">
        <f t="shared" si="328"/>
        <v>0</v>
      </c>
      <c r="BN545" s="244">
        <f t="shared" si="329"/>
        <v>6.3624443283835879</v>
      </c>
      <c r="BO545" s="244">
        <f t="shared" si="330"/>
        <v>0.42210889733101775</v>
      </c>
      <c r="BP545" s="244">
        <f t="shared" si="331"/>
        <v>6.470282367847717E-2</v>
      </c>
      <c r="BQ545" s="244">
        <f t="shared" si="332"/>
        <v>0</v>
      </c>
      <c r="BR545" s="244">
        <f t="shared" si="333"/>
        <v>0</v>
      </c>
      <c r="BS545" s="244">
        <f t="shared" si="334"/>
        <v>0</v>
      </c>
      <c r="BT545" s="244">
        <f t="shared" si="335"/>
        <v>2.6096805550319129</v>
      </c>
      <c r="BU545" s="244">
        <f t="shared" si="336"/>
        <v>0.29424379339497952</v>
      </c>
      <c r="BV545" s="244">
        <f t="shared" si="337"/>
        <v>0.25264912103024417</v>
      </c>
      <c r="BW545" s="244">
        <f t="shared" si="338"/>
        <v>0</v>
      </c>
      <c r="BX545" s="244">
        <f t="shared" si="339"/>
        <v>7.2405540783057776E-2</v>
      </c>
      <c r="BY545" s="244"/>
      <c r="BZ545" s="244">
        <f t="shared" si="340"/>
        <v>2.6605184879221451</v>
      </c>
      <c r="CA545" s="244">
        <f t="shared" si="341"/>
        <v>0</v>
      </c>
      <c r="CB545" s="244">
        <f t="shared" si="342"/>
        <v>1.7269491748469741</v>
      </c>
      <c r="CC545" s="244">
        <f t="shared" si="343"/>
        <v>0</v>
      </c>
      <c r="CD545" s="244">
        <f t="shared" si="344"/>
        <v>0</v>
      </c>
      <c r="CE545" s="244">
        <f t="shared" si="345"/>
        <v>0</v>
      </c>
      <c r="CF545" s="244">
        <f t="shared" si="346"/>
        <v>0</v>
      </c>
      <c r="CG545" s="244">
        <f t="shared" si="347"/>
        <v>0</v>
      </c>
      <c r="CH545" s="244">
        <f t="shared" si="348"/>
        <v>0</v>
      </c>
      <c r="CI545" s="244">
        <f t="shared" si="349"/>
        <v>0</v>
      </c>
      <c r="CJ545" s="244">
        <f t="shared" si="350"/>
        <v>0</v>
      </c>
    </row>
    <row r="546" spans="1:88" ht="60">
      <c r="A546" s="222" t="s">
        <v>3643</v>
      </c>
      <c r="B546" s="232">
        <v>94342</v>
      </c>
      <c r="C546" s="232" t="s">
        <v>3285</v>
      </c>
      <c r="D546" s="232"/>
      <c r="E546" s="232" t="s">
        <v>2254</v>
      </c>
      <c r="F546" s="232" t="s">
        <v>3286</v>
      </c>
      <c r="G546" s="232">
        <v>9001</v>
      </c>
      <c r="H546" s="232" t="s">
        <v>138</v>
      </c>
      <c r="I546" s="232" t="s">
        <v>125</v>
      </c>
      <c r="J546" s="232" t="s">
        <v>700</v>
      </c>
      <c r="K546" s="232" t="s">
        <v>3287</v>
      </c>
      <c r="L546" s="232" t="s">
        <v>3288</v>
      </c>
      <c r="M546" s="232">
        <v>2022</v>
      </c>
      <c r="N546" s="232">
        <v>680595884</v>
      </c>
      <c r="O546" s="239">
        <f t="shared" si="315"/>
        <v>0.23495834373096172</v>
      </c>
      <c r="P546" s="232">
        <v>60.53</v>
      </c>
      <c r="Q546" s="232">
        <v>4.43</v>
      </c>
      <c r="R546" s="232">
        <v>0.01</v>
      </c>
      <c r="S546" s="232">
        <v>0.01</v>
      </c>
      <c r="T546" s="232">
        <v>0</v>
      </c>
      <c r="U546" s="232">
        <v>0</v>
      </c>
      <c r="V546" s="232">
        <v>6.1</v>
      </c>
      <c r="W546" s="232">
        <v>28.92</v>
      </c>
      <c r="X546" s="232">
        <v>0</v>
      </c>
      <c r="Y546" s="232">
        <v>0</v>
      </c>
      <c r="Z546" s="232">
        <v>0</v>
      </c>
      <c r="AA546" s="232">
        <v>0</v>
      </c>
      <c r="AB546" s="232"/>
      <c r="AC546" s="232">
        <v>58.77</v>
      </c>
      <c r="AD546" s="232">
        <v>4.43</v>
      </c>
      <c r="AE546" s="232">
        <v>0.01</v>
      </c>
      <c r="AF546" s="232">
        <v>0.01</v>
      </c>
      <c r="AG546" s="232">
        <v>0</v>
      </c>
      <c r="AH546" s="232">
        <v>0</v>
      </c>
      <c r="AI546" s="232">
        <v>28.92</v>
      </c>
      <c r="AJ546" s="232">
        <v>0</v>
      </c>
      <c r="AK546" s="232">
        <v>0</v>
      </c>
      <c r="AL546" s="232">
        <v>0</v>
      </c>
      <c r="AM546" s="232">
        <v>0</v>
      </c>
      <c r="AN546" s="233"/>
      <c r="AO546" s="223">
        <f t="shared" si="353"/>
        <v>1.759999999999998</v>
      </c>
      <c r="AP546" s="223">
        <f t="shared" si="353"/>
        <v>0</v>
      </c>
      <c r="AQ546" s="223">
        <f t="shared" si="353"/>
        <v>0</v>
      </c>
      <c r="AR546" s="223">
        <f t="shared" si="352"/>
        <v>0</v>
      </c>
      <c r="AS546" s="223">
        <f t="shared" si="352"/>
        <v>0</v>
      </c>
      <c r="AT546" s="223">
        <f t="shared" si="352"/>
        <v>0</v>
      </c>
      <c r="AU546" s="223">
        <f t="shared" si="351"/>
        <v>0</v>
      </c>
      <c r="AV546" s="223">
        <f t="shared" si="351"/>
        <v>0</v>
      </c>
      <c r="AW546" s="223">
        <f t="shared" si="351"/>
        <v>0</v>
      </c>
      <c r="AX546" s="223">
        <f t="shared" si="351"/>
        <v>0</v>
      </c>
      <c r="AY546" s="223">
        <f t="shared" si="351"/>
        <v>0</v>
      </c>
      <c r="AZ546" s="242"/>
      <c r="BA546" s="244">
        <f t="shared" si="316"/>
        <v>14.222028546035114</v>
      </c>
      <c r="BB546" s="244">
        <f t="shared" si="317"/>
        <v>1.0408654627281604</v>
      </c>
      <c r="BC546" s="244">
        <f t="shared" si="318"/>
        <v>2.3495834373096175E-3</v>
      </c>
      <c r="BD546" s="244">
        <f t="shared" si="319"/>
        <v>2.3495834373096175E-3</v>
      </c>
      <c r="BE546" s="244">
        <f t="shared" si="320"/>
        <v>0</v>
      </c>
      <c r="BF546" s="244">
        <f t="shared" si="321"/>
        <v>0</v>
      </c>
      <c r="BG546" s="244">
        <f t="shared" si="322"/>
        <v>1.4332458967588664</v>
      </c>
      <c r="BH546" s="244">
        <f t="shared" si="323"/>
        <v>6.794995300699413</v>
      </c>
      <c r="BI546" s="244">
        <f t="shared" si="324"/>
        <v>0</v>
      </c>
      <c r="BJ546" s="244">
        <f t="shared" si="325"/>
        <v>0</v>
      </c>
      <c r="BK546" s="244">
        <f t="shared" si="326"/>
        <v>0</v>
      </c>
      <c r="BL546" s="244">
        <f t="shared" si="327"/>
        <v>0</v>
      </c>
      <c r="BM546" s="244">
        <f t="shared" si="328"/>
        <v>0</v>
      </c>
      <c r="BN546" s="244">
        <f t="shared" si="329"/>
        <v>13.808501861068621</v>
      </c>
      <c r="BO546" s="244">
        <f t="shared" si="330"/>
        <v>1.0408654627281604</v>
      </c>
      <c r="BP546" s="244">
        <f t="shared" si="331"/>
        <v>2.3495834373096175E-3</v>
      </c>
      <c r="BQ546" s="244">
        <f t="shared" si="332"/>
        <v>2.3495834373096175E-3</v>
      </c>
      <c r="BR546" s="244">
        <f t="shared" si="333"/>
        <v>0</v>
      </c>
      <c r="BS546" s="244">
        <f t="shared" si="334"/>
        <v>0</v>
      </c>
      <c r="BT546" s="244">
        <f t="shared" si="335"/>
        <v>6.794995300699413</v>
      </c>
      <c r="BU546" s="244">
        <f t="shared" si="336"/>
        <v>0</v>
      </c>
      <c r="BV546" s="244">
        <f t="shared" si="337"/>
        <v>0</v>
      </c>
      <c r="BW546" s="244">
        <f t="shared" si="338"/>
        <v>0</v>
      </c>
      <c r="BX546" s="244">
        <f t="shared" si="339"/>
        <v>0</v>
      </c>
      <c r="BY546" s="244"/>
      <c r="BZ546" s="244">
        <f t="shared" si="340"/>
        <v>0.41352668496649214</v>
      </c>
      <c r="CA546" s="244">
        <f t="shared" si="341"/>
        <v>0</v>
      </c>
      <c r="CB546" s="244">
        <f t="shared" si="342"/>
        <v>0</v>
      </c>
      <c r="CC546" s="244">
        <f t="shared" si="343"/>
        <v>0</v>
      </c>
      <c r="CD546" s="244">
        <f t="shared" si="344"/>
        <v>0</v>
      </c>
      <c r="CE546" s="244">
        <f t="shared" si="345"/>
        <v>0</v>
      </c>
      <c r="CF546" s="244">
        <f t="shared" si="346"/>
        <v>0</v>
      </c>
      <c r="CG546" s="244">
        <f t="shared" si="347"/>
        <v>0</v>
      </c>
      <c r="CH546" s="244">
        <f t="shared" si="348"/>
        <v>0</v>
      </c>
      <c r="CI546" s="244">
        <f t="shared" si="349"/>
        <v>0</v>
      </c>
      <c r="CJ546" s="244">
        <f t="shared" si="350"/>
        <v>0</v>
      </c>
    </row>
    <row r="547" spans="1:88" ht="60">
      <c r="A547" s="222" t="s">
        <v>3643</v>
      </c>
      <c r="B547" s="232">
        <v>93764</v>
      </c>
      <c r="C547" s="232" t="s">
        <v>3289</v>
      </c>
      <c r="D547" s="232"/>
      <c r="E547" s="232" t="s">
        <v>3290</v>
      </c>
      <c r="F547" s="232"/>
      <c r="G547" s="232">
        <v>7500</v>
      </c>
      <c r="H547" s="232" t="s">
        <v>3291</v>
      </c>
      <c r="I547" s="232" t="s">
        <v>122</v>
      </c>
      <c r="J547" s="232" t="s">
        <v>700</v>
      </c>
      <c r="K547" s="232" t="s">
        <v>3292</v>
      </c>
      <c r="L547" s="232" t="s">
        <v>3293</v>
      </c>
      <c r="M547" s="232">
        <v>2022</v>
      </c>
      <c r="N547" s="232">
        <v>92561949</v>
      </c>
      <c r="O547" s="239">
        <f t="shared" si="315"/>
        <v>5.5254845892113102E-2</v>
      </c>
      <c r="P547" s="232">
        <v>81.8</v>
      </c>
      <c r="Q547" s="232">
        <v>0.4</v>
      </c>
      <c r="R547" s="232">
        <v>0</v>
      </c>
      <c r="S547" s="232">
        <v>0</v>
      </c>
      <c r="T547" s="232">
        <v>0</v>
      </c>
      <c r="U547" s="232">
        <v>0</v>
      </c>
      <c r="V547" s="232">
        <v>6.1</v>
      </c>
      <c r="W547" s="232">
        <v>11.7</v>
      </c>
      <c r="X547" s="232">
        <v>0</v>
      </c>
      <c r="Y547" s="232">
        <v>0</v>
      </c>
      <c r="Z547" s="232">
        <v>0</v>
      </c>
      <c r="AA547" s="232">
        <v>0</v>
      </c>
      <c r="AB547" s="232"/>
      <c r="AC547" s="232">
        <v>78.599999999999994</v>
      </c>
      <c r="AD547" s="232">
        <v>0.4</v>
      </c>
      <c r="AE547" s="232">
        <v>0</v>
      </c>
      <c r="AF547" s="232">
        <v>0</v>
      </c>
      <c r="AG547" s="232">
        <v>0</v>
      </c>
      <c r="AH547" s="232">
        <v>0</v>
      </c>
      <c r="AI547" s="232">
        <v>11.7</v>
      </c>
      <c r="AJ547" s="232">
        <v>0</v>
      </c>
      <c r="AK547" s="232">
        <v>0</v>
      </c>
      <c r="AL547" s="232">
        <v>0</v>
      </c>
      <c r="AM547" s="232">
        <v>0</v>
      </c>
      <c r="AN547" s="233"/>
      <c r="AO547" s="223">
        <f t="shared" si="353"/>
        <v>3.2000000000000028</v>
      </c>
      <c r="AP547" s="223">
        <f t="shared" si="353"/>
        <v>0</v>
      </c>
      <c r="AQ547" s="223">
        <f t="shared" si="353"/>
        <v>0</v>
      </c>
      <c r="AR547" s="223">
        <f t="shared" si="352"/>
        <v>0</v>
      </c>
      <c r="AS547" s="223">
        <f t="shared" si="352"/>
        <v>0</v>
      </c>
      <c r="AT547" s="223">
        <f t="shared" si="352"/>
        <v>0</v>
      </c>
      <c r="AU547" s="223">
        <f t="shared" si="351"/>
        <v>0</v>
      </c>
      <c r="AV547" s="223">
        <f t="shared" si="351"/>
        <v>0</v>
      </c>
      <c r="AW547" s="223">
        <f t="shared" si="351"/>
        <v>0</v>
      </c>
      <c r="AX547" s="223">
        <f t="shared" si="351"/>
        <v>0</v>
      </c>
      <c r="AY547" s="223">
        <f t="shared" si="351"/>
        <v>0</v>
      </c>
      <c r="AZ547" s="242"/>
      <c r="BA547" s="244">
        <f t="shared" si="316"/>
        <v>4.5198463939748512</v>
      </c>
      <c r="BB547" s="244">
        <f t="shared" si="317"/>
        <v>2.2101938356845242E-2</v>
      </c>
      <c r="BC547" s="244">
        <f t="shared" si="318"/>
        <v>0</v>
      </c>
      <c r="BD547" s="244">
        <f t="shared" si="319"/>
        <v>0</v>
      </c>
      <c r="BE547" s="244">
        <f t="shared" si="320"/>
        <v>0</v>
      </c>
      <c r="BF547" s="244">
        <f t="shared" si="321"/>
        <v>0</v>
      </c>
      <c r="BG547" s="244">
        <f t="shared" si="322"/>
        <v>0.33705455994188993</v>
      </c>
      <c r="BH547" s="244">
        <f t="shared" si="323"/>
        <v>0.64648169693772328</v>
      </c>
      <c r="BI547" s="244">
        <f t="shared" si="324"/>
        <v>0</v>
      </c>
      <c r="BJ547" s="244">
        <f t="shared" si="325"/>
        <v>0</v>
      </c>
      <c r="BK547" s="244">
        <f t="shared" si="326"/>
        <v>0</v>
      </c>
      <c r="BL547" s="244">
        <f t="shared" si="327"/>
        <v>0</v>
      </c>
      <c r="BM547" s="244">
        <f t="shared" si="328"/>
        <v>0</v>
      </c>
      <c r="BN547" s="244">
        <f t="shared" si="329"/>
        <v>4.3430308871200891</v>
      </c>
      <c r="BO547" s="244">
        <f t="shared" si="330"/>
        <v>2.2101938356845242E-2</v>
      </c>
      <c r="BP547" s="244">
        <f t="shared" si="331"/>
        <v>0</v>
      </c>
      <c r="BQ547" s="244">
        <f t="shared" si="332"/>
        <v>0</v>
      </c>
      <c r="BR547" s="244">
        <f t="shared" si="333"/>
        <v>0</v>
      </c>
      <c r="BS547" s="244">
        <f t="shared" si="334"/>
        <v>0</v>
      </c>
      <c r="BT547" s="244">
        <f t="shared" si="335"/>
        <v>0.64648169693772328</v>
      </c>
      <c r="BU547" s="244">
        <f t="shared" si="336"/>
        <v>0</v>
      </c>
      <c r="BV547" s="244">
        <f t="shared" si="337"/>
        <v>0</v>
      </c>
      <c r="BW547" s="244">
        <f t="shared" si="338"/>
        <v>0</v>
      </c>
      <c r="BX547" s="244">
        <f t="shared" si="339"/>
        <v>0</v>
      </c>
      <c r="BY547" s="244"/>
      <c r="BZ547" s="244">
        <f t="shared" si="340"/>
        <v>0.17681550685476208</v>
      </c>
      <c r="CA547" s="244">
        <f t="shared" si="341"/>
        <v>0</v>
      </c>
      <c r="CB547" s="244">
        <f t="shared" si="342"/>
        <v>0</v>
      </c>
      <c r="CC547" s="244">
        <f t="shared" si="343"/>
        <v>0</v>
      </c>
      <c r="CD547" s="244">
        <f t="shared" si="344"/>
        <v>0</v>
      </c>
      <c r="CE547" s="244">
        <f t="shared" si="345"/>
        <v>0</v>
      </c>
      <c r="CF547" s="244">
        <f t="shared" si="346"/>
        <v>0</v>
      </c>
      <c r="CG547" s="244">
        <f t="shared" si="347"/>
        <v>0</v>
      </c>
      <c r="CH547" s="244">
        <f t="shared" si="348"/>
        <v>0</v>
      </c>
      <c r="CI547" s="244">
        <f t="shared" si="349"/>
        <v>0</v>
      </c>
      <c r="CJ547" s="244">
        <f t="shared" si="350"/>
        <v>0</v>
      </c>
    </row>
    <row r="548" spans="1:88" ht="60">
      <c r="A548" s="222" t="s">
        <v>3643</v>
      </c>
      <c r="B548" s="232">
        <v>95044</v>
      </c>
      <c r="C548" s="232" t="s">
        <v>3294</v>
      </c>
      <c r="D548" s="232"/>
      <c r="E548" s="232" t="s">
        <v>3295</v>
      </c>
      <c r="F548" s="232"/>
      <c r="G548" s="232">
        <v>9450</v>
      </c>
      <c r="H548" s="232" t="s">
        <v>3296</v>
      </c>
      <c r="I548" s="232" t="s">
        <v>125</v>
      </c>
      <c r="J548" s="232" t="s">
        <v>700</v>
      </c>
      <c r="K548" s="232" t="s">
        <v>3297</v>
      </c>
      <c r="L548" s="232" t="s">
        <v>3298</v>
      </c>
      <c r="M548" s="232">
        <v>2022</v>
      </c>
      <c r="N548" s="232">
        <v>58443329</v>
      </c>
      <c r="O548" s="239">
        <f t="shared" si="315"/>
        <v>2.0176066454089345E-2</v>
      </c>
      <c r="P548" s="232">
        <v>65.78</v>
      </c>
      <c r="Q548" s="232">
        <v>0.11</v>
      </c>
      <c r="R548" s="232">
        <v>0</v>
      </c>
      <c r="S548" s="232">
        <v>0</v>
      </c>
      <c r="T548" s="232">
        <v>0</v>
      </c>
      <c r="U548" s="232">
        <v>0</v>
      </c>
      <c r="V548" s="232">
        <v>6.1</v>
      </c>
      <c r="W548" s="232">
        <v>28.01</v>
      </c>
      <c r="X548" s="232">
        <v>0</v>
      </c>
      <c r="Y548" s="232">
        <v>0</v>
      </c>
      <c r="Z548" s="232">
        <v>0</v>
      </c>
      <c r="AA548" s="232">
        <v>0</v>
      </c>
      <c r="AB548" s="232"/>
      <c r="AC548" s="232">
        <v>14.45</v>
      </c>
      <c r="AD548" s="232">
        <v>0.11</v>
      </c>
      <c r="AE548" s="232">
        <v>0</v>
      </c>
      <c r="AF548" s="232">
        <v>0</v>
      </c>
      <c r="AG548" s="232">
        <v>0</v>
      </c>
      <c r="AH548" s="232">
        <v>0</v>
      </c>
      <c r="AI548" s="232">
        <v>28.01</v>
      </c>
      <c r="AJ548" s="232">
        <v>0</v>
      </c>
      <c r="AK548" s="232">
        <v>0</v>
      </c>
      <c r="AL548" s="232">
        <v>0</v>
      </c>
      <c r="AM548" s="232">
        <v>0</v>
      </c>
      <c r="AN548" s="233"/>
      <c r="AO548" s="223">
        <f t="shared" si="353"/>
        <v>51.33</v>
      </c>
      <c r="AP548" s="223">
        <f t="shared" si="353"/>
        <v>0</v>
      </c>
      <c r="AQ548" s="223">
        <f t="shared" si="353"/>
        <v>0</v>
      </c>
      <c r="AR548" s="223">
        <f t="shared" si="352"/>
        <v>0</v>
      </c>
      <c r="AS548" s="223">
        <f t="shared" si="352"/>
        <v>0</v>
      </c>
      <c r="AT548" s="223">
        <f t="shared" si="352"/>
        <v>0</v>
      </c>
      <c r="AU548" s="223">
        <f t="shared" si="351"/>
        <v>0</v>
      </c>
      <c r="AV548" s="223">
        <f t="shared" si="351"/>
        <v>0</v>
      </c>
      <c r="AW548" s="223">
        <f t="shared" si="351"/>
        <v>0</v>
      </c>
      <c r="AX548" s="223">
        <f t="shared" si="351"/>
        <v>0</v>
      </c>
      <c r="AY548" s="223">
        <f t="shared" si="351"/>
        <v>0</v>
      </c>
      <c r="AZ548" s="242"/>
      <c r="BA548" s="244">
        <f t="shared" si="316"/>
        <v>1.3271816513499972</v>
      </c>
      <c r="BB548" s="244">
        <f t="shared" si="317"/>
        <v>2.2193673099498278E-3</v>
      </c>
      <c r="BC548" s="244">
        <f t="shared" si="318"/>
        <v>0</v>
      </c>
      <c r="BD548" s="244">
        <f t="shared" si="319"/>
        <v>0</v>
      </c>
      <c r="BE548" s="244">
        <f t="shared" si="320"/>
        <v>0</v>
      </c>
      <c r="BF548" s="244">
        <f t="shared" si="321"/>
        <v>0</v>
      </c>
      <c r="BG548" s="244">
        <f t="shared" si="322"/>
        <v>0.12307400536994501</v>
      </c>
      <c r="BH548" s="244">
        <f t="shared" si="323"/>
        <v>0.5651316213790426</v>
      </c>
      <c r="BI548" s="244">
        <f t="shared" si="324"/>
        <v>0</v>
      </c>
      <c r="BJ548" s="244">
        <f t="shared" si="325"/>
        <v>0</v>
      </c>
      <c r="BK548" s="244">
        <f t="shared" si="326"/>
        <v>0</v>
      </c>
      <c r="BL548" s="244">
        <f t="shared" si="327"/>
        <v>0</v>
      </c>
      <c r="BM548" s="244">
        <f t="shared" si="328"/>
        <v>0</v>
      </c>
      <c r="BN548" s="244">
        <f t="shared" si="329"/>
        <v>0.29154416026159102</v>
      </c>
      <c r="BO548" s="244">
        <f t="shared" si="330"/>
        <v>2.2193673099498278E-3</v>
      </c>
      <c r="BP548" s="244">
        <f t="shared" si="331"/>
        <v>0</v>
      </c>
      <c r="BQ548" s="244">
        <f t="shared" si="332"/>
        <v>0</v>
      </c>
      <c r="BR548" s="244">
        <f t="shared" si="333"/>
        <v>0</v>
      </c>
      <c r="BS548" s="244">
        <f t="shared" si="334"/>
        <v>0</v>
      </c>
      <c r="BT548" s="244">
        <f t="shared" si="335"/>
        <v>0.5651316213790426</v>
      </c>
      <c r="BU548" s="244">
        <f t="shared" si="336"/>
        <v>0</v>
      </c>
      <c r="BV548" s="244">
        <f t="shared" si="337"/>
        <v>0</v>
      </c>
      <c r="BW548" s="244">
        <f t="shared" si="338"/>
        <v>0</v>
      </c>
      <c r="BX548" s="244">
        <f t="shared" si="339"/>
        <v>0</v>
      </c>
      <c r="BY548" s="244"/>
      <c r="BZ548" s="244">
        <f t="shared" si="340"/>
        <v>1.0356374910884061</v>
      </c>
      <c r="CA548" s="244">
        <f t="shared" si="341"/>
        <v>0</v>
      </c>
      <c r="CB548" s="244">
        <f t="shared" si="342"/>
        <v>0</v>
      </c>
      <c r="CC548" s="244">
        <f t="shared" si="343"/>
        <v>0</v>
      </c>
      <c r="CD548" s="244">
        <f t="shared" si="344"/>
        <v>0</v>
      </c>
      <c r="CE548" s="244">
        <f t="shared" si="345"/>
        <v>0</v>
      </c>
      <c r="CF548" s="244">
        <f t="shared" si="346"/>
        <v>0</v>
      </c>
      <c r="CG548" s="244">
        <f t="shared" si="347"/>
        <v>0</v>
      </c>
      <c r="CH548" s="244">
        <f t="shared" si="348"/>
        <v>0</v>
      </c>
      <c r="CI548" s="244">
        <f t="shared" si="349"/>
        <v>0</v>
      </c>
      <c r="CJ548" s="244">
        <f t="shared" si="350"/>
        <v>0</v>
      </c>
    </row>
    <row r="549" spans="1:88" ht="60">
      <c r="A549" s="222" t="s">
        <v>3643</v>
      </c>
      <c r="B549" s="232">
        <v>116950</v>
      </c>
      <c r="C549" s="232" t="s">
        <v>3299</v>
      </c>
      <c r="D549" s="232" t="s">
        <v>3300</v>
      </c>
      <c r="E549" s="232" t="s">
        <v>3301</v>
      </c>
      <c r="F549" s="232" t="s">
        <v>3302</v>
      </c>
      <c r="G549" s="232">
        <v>2560</v>
      </c>
      <c r="H549" s="232" t="s">
        <v>3303</v>
      </c>
      <c r="I549" s="232" t="s">
        <v>117</v>
      </c>
      <c r="J549" s="232" t="s">
        <v>700</v>
      </c>
      <c r="K549" s="232" t="s">
        <v>3304</v>
      </c>
      <c r="L549" s="232" t="s">
        <v>3305</v>
      </c>
      <c r="M549" s="232">
        <v>2022</v>
      </c>
      <c r="N549" s="232">
        <v>22852377</v>
      </c>
      <c r="O549" s="239">
        <f t="shared" si="315"/>
        <v>3.2120281729579145E-3</v>
      </c>
      <c r="P549" s="232">
        <v>88</v>
      </c>
      <c r="Q549" s="232">
        <v>2</v>
      </c>
      <c r="R549" s="232">
        <v>0</v>
      </c>
      <c r="S549" s="232">
        <v>0</v>
      </c>
      <c r="T549" s="232">
        <v>0</v>
      </c>
      <c r="U549" s="232">
        <v>0</v>
      </c>
      <c r="V549" s="232">
        <v>6.1</v>
      </c>
      <c r="W549" s="232">
        <v>3.9</v>
      </c>
      <c r="X549" s="232">
        <v>0</v>
      </c>
      <c r="Y549" s="232">
        <v>0</v>
      </c>
      <c r="Z549" s="232">
        <v>0</v>
      </c>
      <c r="AA549" s="232">
        <v>0</v>
      </c>
      <c r="AB549" s="232"/>
      <c r="AC549" s="232">
        <v>88</v>
      </c>
      <c r="AD549" s="232">
        <v>2</v>
      </c>
      <c r="AE549" s="232">
        <v>0</v>
      </c>
      <c r="AF549" s="232">
        <v>0</v>
      </c>
      <c r="AG549" s="232">
        <v>0</v>
      </c>
      <c r="AH549" s="232">
        <v>0</v>
      </c>
      <c r="AI549" s="232">
        <v>3.9</v>
      </c>
      <c r="AJ549" s="232">
        <v>0</v>
      </c>
      <c r="AK549" s="232">
        <v>0</v>
      </c>
      <c r="AL549" s="232">
        <v>0</v>
      </c>
      <c r="AM549" s="232">
        <v>0</v>
      </c>
      <c r="AN549" s="233"/>
      <c r="AO549" s="223">
        <f t="shared" si="353"/>
        <v>0</v>
      </c>
      <c r="AP549" s="223">
        <f t="shared" si="353"/>
        <v>0</v>
      </c>
      <c r="AQ549" s="223">
        <f t="shared" si="353"/>
        <v>0</v>
      </c>
      <c r="AR549" s="223">
        <f t="shared" si="352"/>
        <v>0</v>
      </c>
      <c r="AS549" s="223">
        <f t="shared" si="352"/>
        <v>0</v>
      </c>
      <c r="AT549" s="223">
        <f t="shared" si="352"/>
        <v>0</v>
      </c>
      <c r="AU549" s="223">
        <f t="shared" si="351"/>
        <v>0</v>
      </c>
      <c r="AV549" s="223">
        <f t="shared" si="351"/>
        <v>0</v>
      </c>
      <c r="AW549" s="223">
        <f t="shared" si="351"/>
        <v>0</v>
      </c>
      <c r="AX549" s="223">
        <f t="shared" si="351"/>
        <v>0</v>
      </c>
      <c r="AY549" s="223">
        <f t="shared" si="351"/>
        <v>0</v>
      </c>
      <c r="AZ549" s="242"/>
      <c r="BA549" s="244">
        <f t="shared" si="316"/>
        <v>0.28265847922029647</v>
      </c>
      <c r="BB549" s="244">
        <f t="shared" si="317"/>
        <v>6.424056345915829E-3</v>
      </c>
      <c r="BC549" s="244">
        <f t="shared" si="318"/>
        <v>0</v>
      </c>
      <c r="BD549" s="244">
        <f t="shared" si="319"/>
        <v>0</v>
      </c>
      <c r="BE549" s="244">
        <f t="shared" si="320"/>
        <v>0</v>
      </c>
      <c r="BF549" s="244">
        <f t="shared" si="321"/>
        <v>0</v>
      </c>
      <c r="BG549" s="244">
        <f t="shared" si="322"/>
        <v>1.9593371855043278E-2</v>
      </c>
      <c r="BH549" s="244">
        <f t="shared" si="323"/>
        <v>1.2526909874535867E-2</v>
      </c>
      <c r="BI549" s="244">
        <f t="shared" si="324"/>
        <v>0</v>
      </c>
      <c r="BJ549" s="244">
        <f t="shared" si="325"/>
        <v>0</v>
      </c>
      <c r="BK549" s="244">
        <f t="shared" si="326"/>
        <v>0</v>
      </c>
      <c r="BL549" s="244">
        <f t="shared" si="327"/>
        <v>0</v>
      </c>
      <c r="BM549" s="244">
        <f t="shared" si="328"/>
        <v>0</v>
      </c>
      <c r="BN549" s="244">
        <f t="shared" si="329"/>
        <v>0.28265847922029647</v>
      </c>
      <c r="BO549" s="244">
        <f t="shared" si="330"/>
        <v>6.424056345915829E-3</v>
      </c>
      <c r="BP549" s="244">
        <f t="shared" si="331"/>
        <v>0</v>
      </c>
      <c r="BQ549" s="244">
        <f t="shared" si="332"/>
        <v>0</v>
      </c>
      <c r="BR549" s="244">
        <f t="shared" si="333"/>
        <v>0</v>
      </c>
      <c r="BS549" s="244">
        <f t="shared" si="334"/>
        <v>0</v>
      </c>
      <c r="BT549" s="244">
        <f t="shared" si="335"/>
        <v>1.2526909874535867E-2</v>
      </c>
      <c r="BU549" s="244">
        <f t="shared" si="336"/>
        <v>0</v>
      </c>
      <c r="BV549" s="244">
        <f t="shared" si="337"/>
        <v>0</v>
      </c>
      <c r="BW549" s="244">
        <f t="shared" si="338"/>
        <v>0</v>
      </c>
      <c r="BX549" s="244">
        <f t="shared" si="339"/>
        <v>0</v>
      </c>
      <c r="BY549" s="244"/>
      <c r="BZ549" s="244">
        <f t="shared" si="340"/>
        <v>0</v>
      </c>
      <c r="CA549" s="244">
        <f t="shared" si="341"/>
        <v>0</v>
      </c>
      <c r="CB549" s="244">
        <f t="shared" si="342"/>
        <v>0</v>
      </c>
      <c r="CC549" s="244">
        <f t="shared" si="343"/>
        <v>0</v>
      </c>
      <c r="CD549" s="244">
        <f t="shared" si="344"/>
        <v>0</v>
      </c>
      <c r="CE549" s="244">
        <f t="shared" si="345"/>
        <v>0</v>
      </c>
      <c r="CF549" s="244">
        <f t="shared" si="346"/>
        <v>0</v>
      </c>
      <c r="CG549" s="244">
        <f t="shared" si="347"/>
        <v>0</v>
      </c>
      <c r="CH549" s="244">
        <f t="shared" si="348"/>
        <v>0</v>
      </c>
      <c r="CI549" s="244">
        <f t="shared" si="349"/>
        <v>0</v>
      </c>
      <c r="CJ549" s="244">
        <f t="shared" si="350"/>
        <v>0</v>
      </c>
    </row>
    <row r="550" spans="1:88" ht="75">
      <c r="A550" s="222" t="s">
        <v>3643</v>
      </c>
      <c r="B550" s="232">
        <v>101246</v>
      </c>
      <c r="C550" s="232" t="s">
        <v>3306</v>
      </c>
      <c r="D550" s="232"/>
      <c r="E550" s="232" t="s">
        <v>3307</v>
      </c>
      <c r="F550" s="232" t="s">
        <v>3308</v>
      </c>
      <c r="G550" s="232">
        <v>8201</v>
      </c>
      <c r="H550" s="232" t="s">
        <v>1926</v>
      </c>
      <c r="I550" s="232" t="s">
        <v>1927</v>
      </c>
      <c r="J550" s="232" t="s">
        <v>700</v>
      </c>
      <c r="K550" s="232" t="s">
        <v>3309</v>
      </c>
      <c r="L550" s="232" t="s">
        <v>3310</v>
      </c>
      <c r="M550" s="232">
        <v>2022</v>
      </c>
      <c r="N550" s="232">
        <v>274231641</v>
      </c>
      <c r="O550" s="239">
        <f t="shared" si="315"/>
        <v>0.49206974853425084</v>
      </c>
      <c r="P550" s="232">
        <v>75.349999999999994</v>
      </c>
      <c r="Q550" s="232">
        <v>3.02</v>
      </c>
      <c r="R550" s="232">
        <v>0</v>
      </c>
      <c r="S550" s="232">
        <v>0.54</v>
      </c>
      <c r="T550" s="232">
        <v>0</v>
      </c>
      <c r="U550" s="232">
        <v>0</v>
      </c>
      <c r="V550" s="232">
        <v>6.1</v>
      </c>
      <c r="W550" s="232">
        <v>14.99</v>
      </c>
      <c r="X550" s="232">
        <v>0</v>
      </c>
      <c r="Y550" s="232">
        <v>0</v>
      </c>
      <c r="Z550" s="232">
        <v>0</v>
      </c>
      <c r="AA550" s="232">
        <v>0</v>
      </c>
      <c r="AB550" s="232"/>
      <c r="AC550" s="232">
        <v>37.06</v>
      </c>
      <c r="AD550" s="232">
        <v>3.02</v>
      </c>
      <c r="AE550" s="232">
        <v>0</v>
      </c>
      <c r="AF550" s="232">
        <v>0.54</v>
      </c>
      <c r="AG550" s="232">
        <v>0</v>
      </c>
      <c r="AH550" s="232">
        <v>0</v>
      </c>
      <c r="AI550" s="232">
        <v>14.99</v>
      </c>
      <c r="AJ550" s="232">
        <v>0</v>
      </c>
      <c r="AK550" s="232">
        <v>0</v>
      </c>
      <c r="AL550" s="232">
        <v>0</v>
      </c>
      <c r="AM550" s="232">
        <v>0</v>
      </c>
      <c r="AN550" s="233"/>
      <c r="AO550" s="223">
        <f t="shared" si="353"/>
        <v>38.289999999999992</v>
      </c>
      <c r="AP550" s="223">
        <f t="shared" si="353"/>
        <v>0</v>
      </c>
      <c r="AQ550" s="223">
        <f t="shared" si="353"/>
        <v>0</v>
      </c>
      <c r="AR550" s="223">
        <f t="shared" si="352"/>
        <v>0</v>
      </c>
      <c r="AS550" s="223">
        <f t="shared" si="352"/>
        <v>0</v>
      </c>
      <c r="AT550" s="223">
        <f t="shared" si="352"/>
        <v>0</v>
      </c>
      <c r="AU550" s="223">
        <f t="shared" si="351"/>
        <v>0</v>
      </c>
      <c r="AV550" s="223">
        <f t="shared" si="351"/>
        <v>0</v>
      </c>
      <c r="AW550" s="223">
        <f t="shared" si="351"/>
        <v>0</v>
      </c>
      <c r="AX550" s="223">
        <f t="shared" si="351"/>
        <v>0</v>
      </c>
      <c r="AY550" s="223">
        <f t="shared" si="351"/>
        <v>0</v>
      </c>
      <c r="AZ550" s="242"/>
      <c r="BA550" s="244">
        <f t="shared" si="316"/>
        <v>37.077455552055795</v>
      </c>
      <c r="BB550" s="244">
        <f t="shared" si="317"/>
        <v>1.4860506405734375</v>
      </c>
      <c r="BC550" s="244">
        <f t="shared" si="318"/>
        <v>0</v>
      </c>
      <c r="BD550" s="244">
        <f t="shared" si="319"/>
        <v>0.26571766420849546</v>
      </c>
      <c r="BE550" s="244">
        <f t="shared" si="320"/>
        <v>0</v>
      </c>
      <c r="BF550" s="244">
        <f t="shared" si="321"/>
        <v>0</v>
      </c>
      <c r="BG550" s="244">
        <f t="shared" si="322"/>
        <v>3.0016254660589299</v>
      </c>
      <c r="BH550" s="244">
        <f t="shared" si="323"/>
        <v>7.3761255305284203</v>
      </c>
      <c r="BI550" s="244">
        <f t="shared" si="324"/>
        <v>0</v>
      </c>
      <c r="BJ550" s="244">
        <f t="shared" si="325"/>
        <v>0</v>
      </c>
      <c r="BK550" s="244">
        <f t="shared" si="326"/>
        <v>0</v>
      </c>
      <c r="BL550" s="244">
        <f t="shared" si="327"/>
        <v>0</v>
      </c>
      <c r="BM550" s="244">
        <f t="shared" si="328"/>
        <v>0</v>
      </c>
      <c r="BN550" s="244">
        <f t="shared" si="329"/>
        <v>18.236104880679338</v>
      </c>
      <c r="BO550" s="244">
        <f t="shared" si="330"/>
        <v>1.4860506405734375</v>
      </c>
      <c r="BP550" s="244">
        <f t="shared" si="331"/>
        <v>0</v>
      </c>
      <c r="BQ550" s="244">
        <f t="shared" si="332"/>
        <v>0.26571766420849546</v>
      </c>
      <c r="BR550" s="244">
        <f t="shared" si="333"/>
        <v>0</v>
      </c>
      <c r="BS550" s="244">
        <f t="shared" si="334"/>
        <v>0</v>
      </c>
      <c r="BT550" s="244">
        <f t="shared" si="335"/>
        <v>7.3761255305284203</v>
      </c>
      <c r="BU550" s="244">
        <f t="shared" si="336"/>
        <v>0</v>
      </c>
      <c r="BV550" s="244">
        <f t="shared" si="337"/>
        <v>0</v>
      </c>
      <c r="BW550" s="244">
        <f t="shared" si="338"/>
        <v>0</v>
      </c>
      <c r="BX550" s="244">
        <f t="shared" si="339"/>
        <v>0</v>
      </c>
      <c r="BY550" s="244"/>
      <c r="BZ550" s="244">
        <f t="shared" si="340"/>
        <v>18.84135067137646</v>
      </c>
      <c r="CA550" s="244">
        <f t="shared" si="341"/>
        <v>0</v>
      </c>
      <c r="CB550" s="244">
        <f t="shared" si="342"/>
        <v>0</v>
      </c>
      <c r="CC550" s="244">
        <f t="shared" si="343"/>
        <v>0</v>
      </c>
      <c r="CD550" s="244">
        <f t="shared" si="344"/>
        <v>0</v>
      </c>
      <c r="CE550" s="244">
        <f t="shared" si="345"/>
        <v>0</v>
      </c>
      <c r="CF550" s="244">
        <f t="shared" si="346"/>
        <v>0</v>
      </c>
      <c r="CG550" s="244">
        <f t="shared" si="347"/>
        <v>0</v>
      </c>
      <c r="CH550" s="244">
        <f t="shared" si="348"/>
        <v>0</v>
      </c>
      <c r="CI550" s="244">
        <f t="shared" si="349"/>
        <v>0</v>
      </c>
      <c r="CJ550" s="244">
        <f t="shared" si="350"/>
        <v>0</v>
      </c>
    </row>
    <row r="551" spans="1:88" ht="409.5">
      <c r="A551" s="222" t="s">
        <v>3643</v>
      </c>
      <c r="B551" s="232">
        <v>93600</v>
      </c>
      <c r="C551" s="232" t="s">
        <v>3311</v>
      </c>
      <c r="D551" s="232"/>
      <c r="E551" s="232" t="s">
        <v>3312</v>
      </c>
      <c r="F551" s="232" t="s">
        <v>750</v>
      </c>
      <c r="G551" s="232">
        <v>4600</v>
      </c>
      <c r="H551" s="232" t="s">
        <v>698</v>
      </c>
      <c r="I551" s="232" t="s">
        <v>699</v>
      </c>
      <c r="J551" s="232" t="s">
        <v>700</v>
      </c>
      <c r="K551" s="232" t="s">
        <v>3313</v>
      </c>
      <c r="L551" s="232" t="s">
        <v>3314</v>
      </c>
      <c r="M551" s="232">
        <v>2022</v>
      </c>
      <c r="N551" s="232">
        <v>88081409</v>
      </c>
      <c r="O551" s="239">
        <f t="shared" si="315"/>
        <v>8.5852664723398128E-2</v>
      </c>
      <c r="P551" s="232">
        <v>53.1</v>
      </c>
      <c r="Q551" s="232">
        <v>3.5</v>
      </c>
      <c r="R551" s="232">
        <v>0</v>
      </c>
      <c r="S551" s="232">
        <v>0</v>
      </c>
      <c r="T551" s="232">
        <v>0</v>
      </c>
      <c r="U551" s="232">
        <v>0</v>
      </c>
      <c r="V551" s="232">
        <v>6.1</v>
      </c>
      <c r="W551" s="232">
        <v>37.299999999999997</v>
      </c>
      <c r="X551" s="232">
        <v>0</v>
      </c>
      <c r="Y551" s="232">
        <v>0</v>
      </c>
      <c r="Z551" s="232">
        <v>0</v>
      </c>
      <c r="AA551" s="232">
        <v>0</v>
      </c>
      <c r="AB551" s="232"/>
      <c r="AC551" s="232">
        <v>46.09</v>
      </c>
      <c r="AD551" s="232">
        <v>3.5</v>
      </c>
      <c r="AE551" s="232">
        <v>0</v>
      </c>
      <c r="AF551" s="232">
        <v>0</v>
      </c>
      <c r="AG551" s="232">
        <v>0</v>
      </c>
      <c r="AH551" s="232">
        <v>0</v>
      </c>
      <c r="AI551" s="232">
        <v>37.299999999999997</v>
      </c>
      <c r="AJ551" s="232">
        <v>0</v>
      </c>
      <c r="AK551" s="232">
        <v>0</v>
      </c>
      <c r="AL551" s="232">
        <v>0</v>
      </c>
      <c r="AM551" s="232">
        <v>0</v>
      </c>
      <c r="AN551" s="233" t="s">
        <v>3315</v>
      </c>
      <c r="AO551" s="223">
        <f t="shared" si="353"/>
        <v>7.009999999999998</v>
      </c>
      <c r="AP551" s="223">
        <f t="shared" si="353"/>
        <v>0</v>
      </c>
      <c r="AQ551" s="223">
        <f t="shared" si="353"/>
        <v>0</v>
      </c>
      <c r="AR551" s="223">
        <f t="shared" si="352"/>
        <v>0</v>
      </c>
      <c r="AS551" s="223">
        <f t="shared" si="352"/>
        <v>0</v>
      </c>
      <c r="AT551" s="223">
        <f t="shared" si="352"/>
        <v>0</v>
      </c>
      <c r="AU551" s="223">
        <f t="shared" si="351"/>
        <v>0</v>
      </c>
      <c r="AV551" s="223">
        <f t="shared" si="351"/>
        <v>0</v>
      </c>
      <c r="AW551" s="223">
        <f t="shared" si="351"/>
        <v>0</v>
      </c>
      <c r="AX551" s="223">
        <f t="shared" si="351"/>
        <v>0</v>
      </c>
      <c r="AY551" s="223">
        <f t="shared" si="351"/>
        <v>0</v>
      </c>
      <c r="AZ551" s="242"/>
      <c r="BA551" s="244">
        <f t="shared" si="316"/>
        <v>4.5587764968124409</v>
      </c>
      <c r="BB551" s="244">
        <f t="shared" si="317"/>
        <v>0.30048432653189344</v>
      </c>
      <c r="BC551" s="244">
        <f t="shared" si="318"/>
        <v>0</v>
      </c>
      <c r="BD551" s="244">
        <f t="shared" si="319"/>
        <v>0</v>
      </c>
      <c r="BE551" s="244">
        <f t="shared" si="320"/>
        <v>0</v>
      </c>
      <c r="BF551" s="244">
        <f t="shared" si="321"/>
        <v>0</v>
      </c>
      <c r="BG551" s="244">
        <f t="shared" si="322"/>
        <v>0.52370125481272856</v>
      </c>
      <c r="BH551" s="244">
        <f t="shared" si="323"/>
        <v>3.2023043941827498</v>
      </c>
      <c r="BI551" s="244">
        <f t="shared" si="324"/>
        <v>0</v>
      </c>
      <c r="BJ551" s="244">
        <f t="shared" si="325"/>
        <v>0</v>
      </c>
      <c r="BK551" s="244">
        <f t="shared" si="326"/>
        <v>0</v>
      </c>
      <c r="BL551" s="244">
        <f t="shared" si="327"/>
        <v>0</v>
      </c>
      <c r="BM551" s="244">
        <f t="shared" si="328"/>
        <v>0</v>
      </c>
      <c r="BN551" s="244">
        <f t="shared" si="329"/>
        <v>3.9569493171014201</v>
      </c>
      <c r="BO551" s="244">
        <f t="shared" si="330"/>
        <v>0.30048432653189344</v>
      </c>
      <c r="BP551" s="244">
        <f t="shared" si="331"/>
        <v>0</v>
      </c>
      <c r="BQ551" s="244">
        <f t="shared" si="332"/>
        <v>0</v>
      </c>
      <c r="BR551" s="244">
        <f t="shared" si="333"/>
        <v>0</v>
      </c>
      <c r="BS551" s="244">
        <f t="shared" si="334"/>
        <v>0</v>
      </c>
      <c r="BT551" s="244">
        <f t="shared" si="335"/>
        <v>3.2023043941827498</v>
      </c>
      <c r="BU551" s="244">
        <f t="shared" si="336"/>
        <v>0</v>
      </c>
      <c r="BV551" s="244">
        <f t="shared" si="337"/>
        <v>0</v>
      </c>
      <c r="BW551" s="244">
        <f t="shared" si="338"/>
        <v>0</v>
      </c>
      <c r="BX551" s="244">
        <f t="shared" si="339"/>
        <v>0</v>
      </c>
      <c r="BY551" s="244"/>
      <c r="BZ551" s="244">
        <f t="shared" si="340"/>
        <v>0.60182717971102073</v>
      </c>
      <c r="CA551" s="244">
        <f t="shared" si="341"/>
        <v>0</v>
      </c>
      <c r="CB551" s="244">
        <f t="shared" si="342"/>
        <v>0</v>
      </c>
      <c r="CC551" s="244">
        <f t="shared" si="343"/>
        <v>0</v>
      </c>
      <c r="CD551" s="244">
        <f t="shared" si="344"/>
        <v>0</v>
      </c>
      <c r="CE551" s="244">
        <f t="shared" si="345"/>
        <v>0</v>
      </c>
      <c r="CF551" s="244">
        <f t="shared" si="346"/>
        <v>0</v>
      </c>
      <c r="CG551" s="244">
        <f t="shared" si="347"/>
        <v>0</v>
      </c>
      <c r="CH551" s="244">
        <f t="shared" si="348"/>
        <v>0</v>
      </c>
      <c r="CI551" s="244">
        <f t="shared" si="349"/>
        <v>0</v>
      </c>
      <c r="CJ551" s="244">
        <f t="shared" si="350"/>
        <v>0</v>
      </c>
    </row>
    <row r="552" spans="1:88" ht="60">
      <c r="A552" s="222" t="s">
        <v>3643</v>
      </c>
      <c r="B552" s="232">
        <v>97196</v>
      </c>
      <c r="C552" s="232" t="s">
        <v>3316</v>
      </c>
      <c r="D552" s="232"/>
      <c r="E552" s="232" t="s">
        <v>3317</v>
      </c>
      <c r="F552" s="232"/>
      <c r="G552" s="232">
        <v>5080</v>
      </c>
      <c r="H552" s="232" t="s">
        <v>3318</v>
      </c>
      <c r="I552" s="232" t="s">
        <v>116</v>
      </c>
      <c r="J552" s="232" t="s">
        <v>700</v>
      </c>
      <c r="K552" s="232" t="s">
        <v>3319</v>
      </c>
      <c r="L552" s="232" t="s">
        <v>3320</v>
      </c>
      <c r="M552" s="232">
        <v>2022</v>
      </c>
      <c r="N552" s="232">
        <v>23573737</v>
      </c>
      <c r="O552" s="239">
        <f t="shared" si="315"/>
        <v>4.7800194014299205E-3</v>
      </c>
      <c r="P552" s="240">
        <v>93.9</v>
      </c>
      <c r="Q552" s="232">
        <v>0</v>
      </c>
      <c r="R552" s="232">
        <v>0</v>
      </c>
      <c r="S552" s="232">
        <v>0</v>
      </c>
      <c r="T552" s="232">
        <v>0</v>
      </c>
      <c r="U552" s="232">
        <v>0</v>
      </c>
      <c r="V552" s="232">
        <v>6.1</v>
      </c>
      <c r="W552" s="232">
        <v>0</v>
      </c>
      <c r="X552" s="232">
        <v>0</v>
      </c>
      <c r="Y552" s="232">
        <v>0</v>
      </c>
      <c r="Z552" s="232">
        <v>0</v>
      </c>
      <c r="AA552" s="232">
        <v>0</v>
      </c>
      <c r="AB552" s="232"/>
      <c r="AC552" s="232">
        <v>93.9</v>
      </c>
      <c r="AD552" s="232">
        <v>0</v>
      </c>
      <c r="AE552" s="232">
        <v>0</v>
      </c>
      <c r="AF552" s="232">
        <v>0</v>
      </c>
      <c r="AG552" s="232">
        <v>0</v>
      </c>
      <c r="AH552" s="232">
        <v>0</v>
      </c>
      <c r="AI552" s="232">
        <v>0</v>
      </c>
      <c r="AJ552" s="232">
        <v>0</v>
      </c>
      <c r="AK552" s="232">
        <v>0</v>
      </c>
      <c r="AL552" s="232">
        <v>0</v>
      </c>
      <c r="AM552" s="232">
        <v>0</v>
      </c>
      <c r="AN552" s="233"/>
      <c r="AO552" s="223">
        <f t="shared" si="353"/>
        <v>0</v>
      </c>
      <c r="AP552" s="223">
        <f t="shared" si="353"/>
        <v>0</v>
      </c>
      <c r="AQ552" s="223">
        <f t="shared" si="353"/>
        <v>0</v>
      </c>
      <c r="AR552" s="223">
        <f t="shared" si="352"/>
        <v>0</v>
      </c>
      <c r="AS552" s="223">
        <f t="shared" si="352"/>
        <v>0</v>
      </c>
      <c r="AT552" s="223">
        <f t="shared" si="352"/>
        <v>0</v>
      </c>
      <c r="AU552" s="223">
        <f t="shared" si="351"/>
        <v>0</v>
      </c>
      <c r="AV552" s="223">
        <f t="shared" si="351"/>
        <v>0</v>
      </c>
      <c r="AW552" s="223">
        <f t="shared" si="351"/>
        <v>0</v>
      </c>
      <c r="AX552" s="223">
        <f t="shared" si="351"/>
        <v>0</v>
      </c>
      <c r="AY552" s="223">
        <f t="shared" si="351"/>
        <v>0</v>
      </c>
      <c r="AZ552" s="242"/>
      <c r="BA552" s="244">
        <f t="shared" si="316"/>
        <v>0.44884382179426957</v>
      </c>
      <c r="BB552" s="244">
        <f t="shared" si="317"/>
        <v>0</v>
      </c>
      <c r="BC552" s="244">
        <f t="shared" si="318"/>
        <v>0</v>
      </c>
      <c r="BD552" s="244">
        <f t="shared" si="319"/>
        <v>0</v>
      </c>
      <c r="BE552" s="244">
        <f t="shared" si="320"/>
        <v>0</v>
      </c>
      <c r="BF552" s="244">
        <f t="shared" si="321"/>
        <v>0</v>
      </c>
      <c r="BG552" s="244">
        <f t="shared" si="322"/>
        <v>2.9158118348722513E-2</v>
      </c>
      <c r="BH552" s="244">
        <f t="shared" si="323"/>
        <v>0</v>
      </c>
      <c r="BI552" s="244">
        <f t="shared" si="324"/>
        <v>0</v>
      </c>
      <c r="BJ552" s="244">
        <f t="shared" si="325"/>
        <v>0</v>
      </c>
      <c r="BK552" s="244">
        <f t="shared" si="326"/>
        <v>0</v>
      </c>
      <c r="BL552" s="244">
        <f t="shared" si="327"/>
        <v>0</v>
      </c>
      <c r="BM552" s="244">
        <f t="shared" si="328"/>
        <v>0</v>
      </c>
      <c r="BN552" s="244">
        <f t="shared" si="329"/>
        <v>0.44884382179426957</v>
      </c>
      <c r="BO552" s="244">
        <f t="shared" si="330"/>
        <v>0</v>
      </c>
      <c r="BP552" s="244">
        <f t="shared" si="331"/>
        <v>0</v>
      </c>
      <c r="BQ552" s="244">
        <f t="shared" si="332"/>
        <v>0</v>
      </c>
      <c r="BR552" s="244">
        <f t="shared" si="333"/>
        <v>0</v>
      </c>
      <c r="BS552" s="244">
        <f t="shared" si="334"/>
        <v>0</v>
      </c>
      <c r="BT552" s="244">
        <f t="shared" si="335"/>
        <v>0</v>
      </c>
      <c r="BU552" s="244">
        <f t="shared" si="336"/>
        <v>0</v>
      </c>
      <c r="BV552" s="244">
        <f t="shared" si="337"/>
        <v>0</v>
      </c>
      <c r="BW552" s="244">
        <f t="shared" si="338"/>
        <v>0</v>
      </c>
      <c r="BX552" s="244">
        <f t="shared" si="339"/>
        <v>0</v>
      </c>
      <c r="BY552" s="244"/>
      <c r="BZ552" s="244">
        <f t="shared" si="340"/>
        <v>0</v>
      </c>
      <c r="CA552" s="244">
        <f t="shared" si="341"/>
        <v>0</v>
      </c>
      <c r="CB552" s="244">
        <f t="shared" si="342"/>
        <v>0</v>
      </c>
      <c r="CC552" s="244">
        <f t="shared" si="343"/>
        <v>0</v>
      </c>
      <c r="CD552" s="244">
        <f t="shared" si="344"/>
        <v>0</v>
      </c>
      <c r="CE552" s="244">
        <f t="shared" si="345"/>
        <v>0</v>
      </c>
      <c r="CF552" s="244">
        <f t="shared" si="346"/>
        <v>0</v>
      </c>
      <c r="CG552" s="244">
        <f t="shared" si="347"/>
        <v>0</v>
      </c>
      <c r="CH552" s="244">
        <f t="shared" si="348"/>
        <v>0</v>
      </c>
      <c r="CI552" s="244">
        <f t="shared" si="349"/>
        <v>0</v>
      </c>
      <c r="CJ552" s="244">
        <f t="shared" si="350"/>
        <v>0</v>
      </c>
    </row>
    <row r="553" spans="1:88" ht="60">
      <c r="A553" s="222" t="s">
        <v>3643</v>
      </c>
      <c r="B553" s="232">
        <v>6977</v>
      </c>
      <c r="C553" s="232" t="s">
        <v>3321</v>
      </c>
      <c r="D553" s="232"/>
      <c r="E553" s="232" t="s">
        <v>3322</v>
      </c>
      <c r="F553" s="232"/>
      <c r="G553" s="232">
        <v>8266</v>
      </c>
      <c r="H553" s="232" t="s">
        <v>3323</v>
      </c>
      <c r="I553" s="232" t="s">
        <v>126</v>
      </c>
      <c r="J553" s="232" t="s">
        <v>700</v>
      </c>
      <c r="K553" s="232" t="s">
        <v>3324</v>
      </c>
      <c r="L553" s="232" t="s">
        <v>3325</v>
      </c>
      <c r="M553" s="232">
        <v>2022</v>
      </c>
      <c r="N553" s="232">
        <v>14028564</v>
      </c>
      <c r="O553" s="239">
        <f t="shared" si="315"/>
        <v>8.5645285945594313E-3</v>
      </c>
      <c r="P553" s="232">
        <v>61</v>
      </c>
      <c r="Q553" s="232">
        <v>30.4</v>
      </c>
      <c r="R553" s="232">
        <v>0</v>
      </c>
      <c r="S553" s="232">
        <v>0</v>
      </c>
      <c r="T553" s="232">
        <v>2.5</v>
      </c>
      <c r="U553" s="232">
        <v>0</v>
      </c>
      <c r="V553" s="232">
        <v>6.1</v>
      </c>
      <c r="W553" s="232">
        <v>0</v>
      </c>
      <c r="X553" s="232">
        <v>0</v>
      </c>
      <c r="Y553" s="232">
        <v>0</v>
      </c>
      <c r="Z553" s="232">
        <v>0</v>
      </c>
      <c r="AA553" s="232">
        <v>0</v>
      </c>
      <c r="AB553" s="232"/>
      <c r="AC553" s="232">
        <v>30.9</v>
      </c>
      <c r="AD553" s="232">
        <v>30.4</v>
      </c>
      <c r="AE553" s="232">
        <v>0</v>
      </c>
      <c r="AF553" s="232">
        <v>0</v>
      </c>
      <c r="AG553" s="232">
        <v>2.5</v>
      </c>
      <c r="AH553" s="232">
        <v>0</v>
      </c>
      <c r="AI553" s="232">
        <v>0</v>
      </c>
      <c r="AJ553" s="232">
        <v>0</v>
      </c>
      <c r="AK553" s="232">
        <v>0</v>
      </c>
      <c r="AL553" s="232">
        <v>0</v>
      </c>
      <c r="AM553" s="232">
        <v>0</v>
      </c>
      <c r="AN553" s="233"/>
      <c r="AO553" s="223">
        <f t="shared" si="353"/>
        <v>30.1</v>
      </c>
      <c r="AP553" s="223">
        <f t="shared" si="353"/>
        <v>0</v>
      </c>
      <c r="AQ553" s="223">
        <f t="shared" si="353"/>
        <v>0</v>
      </c>
      <c r="AR553" s="223">
        <f t="shared" si="352"/>
        <v>0</v>
      </c>
      <c r="AS553" s="223">
        <f t="shared" si="352"/>
        <v>0</v>
      </c>
      <c r="AT553" s="223">
        <f t="shared" si="352"/>
        <v>0</v>
      </c>
      <c r="AU553" s="223">
        <f t="shared" si="351"/>
        <v>0</v>
      </c>
      <c r="AV553" s="223">
        <f t="shared" si="351"/>
        <v>0</v>
      </c>
      <c r="AW553" s="223">
        <f t="shared" si="351"/>
        <v>0</v>
      </c>
      <c r="AX553" s="223">
        <f t="shared" si="351"/>
        <v>0</v>
      </c>
      <c r="AY553" s="223">
        <f t="shared" si="351"/>
        <v>0</v>
      </c>
      <c r="AZ553" s="242"/>
      <c r="BA553" s="244">
        <f t="shared" si="316"/>
        <v>0.52243624426812529</v>
      </c>
      <c r="BB553" s="244">
        <f t="shared" si="317"/>
        <v>0.26036166927460669</v>
      </c>
      <c r="BC553" s="244">
        <f t="shared" si="318"/>
        <v>0</v>
      </c>
      <c r="BD553" s="244">
        <f t="shared" si="319"/>
        <v>0</v>
      </c>
      <c r="BE553" s="244">
        <f t="shared" si="320"/>
        <v>2.1411321486398578E-2</v>
      </c>
      <c r="BF553" s="244">
        <f t="shared" si="321"/>
        <v>0</v>
      </c>
      <c r="BG553" s="244">
        <f t="shared" si="322"/>
        <v>5.2243624426812525E-2</v>
      </c>
      <c r="BH553" s="244">
        <f t="shared" si="323"/>
        <v>0</v>
      </c>
      <c r="BI553" s="244">
        <f t="shared" si="324"/>
        <v>0</v>
      </c>
      <c r="BJ553" s="244">
        <f t="shared" si="325"/>
        <v>0</v>
      </c>
      <c r="BK553" s="244">
        <f t="shared" si="326"/>
        <v>0</v>
      </c>
      <c r="BL553" s="244">
        <f t="shared" si="327"/>
        <v>0</v>
      </c>
      <c r="BM553" s="244">
        <f t="shared" si="328"/>
        <v>0</v>
      </c>
      <c r="BN553" s="244">
        <f t="shared" si="329"/>
        <v>0.26464393357188642</v>
      </c>
      <c r="BO553" s="244">
        <f t="shared" si="330"/>
        <v>0.26036166927460669</v>
      </c>
      <c r="BP553" s="244">
        <f t="shared" si="331"/>
        <v>0</v>
      </c>
      <c r="BQ553" s="244">
        <f t="shared" si="332"/>
        <v>0</v>
      </c>
      <c r="BR553" s="244">
        <f t="shared" si="333"/>
        <v>2.1411321486398578E-2</v>
      </c>
      <c r="BS553" s="244">
        <f t="shared" si="334"/>
        <v>0</v>
      </c>
      <c r="BT553" s="244">
        <f t="shared" si="335"/>
        <v>0</v>
      </c>
      <c r="BU553" s="244">
        <f t="shared" si="336"/>
        <v>0</v>
      </c>
      <c r="BV553" s="244">
        <f t="shared" si="337"/>
        <v>0</v>
      </c>
      <c r="BW553" s="244">
        <f t="shared" si="338"/>
        <v>0</v>
      </c>
      <c r="BX553" s="244">
        <f t="shared" si="339"/>
        <v>0</v>
      </c>
      <c r="BY553" s="244"/>
      <c r="BZ553" s="244">
        <f t="shared" si="340"/>
        <v>0.25779231069623887</v>
      </c>
      <c r="CA553" s="244">
        <f t="shared" si="341"/>
        <v>0</v>
      </c>
      <c r="CB553" s="244">
        <f t="shared" si="342"/>
        <v>0</v>
      </c>
      <c r="CC553" s="244">
        <f t="shared" si="343"/>
        <v>0</v>
      </c>
      <c r="CD553" s="244">
        <f t="shared" si="344"/>
        <v>0</v>
      </c>
      <c r="CE553" s="244">
        <f t="shared" si="345"/>
        <v>0</v>
      </c>
      <c r="CF553" s="244">
        <f t="shared" si="346"/>
        <v>0</v>
      </c>
      <c r="CG553" s="244">
        <f t="shared" si="347"/>
        <v>0</v>
      </c>
      <c r="CH553" s="244">
        <f t="shared" si="348"/>
        <v>0</v>
      </c>
      <c r="CI553" s="244">
        <f t="shared" si="349"/>
        <v>0</v>
      </c>
      <c r="CJ553" s="244">
        <f t="shared" si="350"/>
        <v>0</v>
      </c>
    </row>
    <row r="554" spans="1:88" ht="60">
      <c r="A554" s="222" t="s">
        <v>3643</v>
      </c>
      <c r="B554" s="232">
        <v>100846</v>
      </c>
      <c r="C554" s="232" t="s">
        <v>3326</v>
      </c>
      <c r="D554" s="232"/>
      <c r="E554" s="232" t="s">
        <v>3327</v>
      </c>
      <c r="F554" s="232"/>
      <c r="G554" s="232">
        <v>8406</v>
      </c>
      <c r="H554" s="232" t="s">
        <v>145</v>
      </c>
      <c r="I554" s="232" t="s">
        <v>129</v>
      </c>
      <c r="J554" s="232" t="s">
        <v>700</v>
      </c>
      <c r="K554" s="232" t="s">
        <v>3328</v>
      </c>
      <c r="L554" s="232" t="s">
        <v>3329</v>
      </c>
      <c r="M554" s="232">
        <v>2022</v>
      </c>
      <c r="N554" s="232">
        <v>691187895</v>
      </c>
      <c r="O554" s="239">
        <f t="shared" si="315"/>
        <v>8.0696125187415799E-2</v>
      </c>
      <c r="P554" s="232">
        <v>84.57</v>
      </c>
      <c r="Q554" s="232">
        <v>1.91</v>
      </c>
      <c r="R554" s="232">
        <v>0</v>
      </c>
      <c r="S554" s="232">
        <v>1.1399999999999999</v>
      </c>
      <c r="T554" s="232">
        <v>0</v>
      </c>
      <c r="U554" s="232">
        <v>0</v>
      </c>
      <c r="V554" s="232">
        <v>6.1</v>
      </c>
      <c r="W554" s="232">
        <v>0</v>
      </c>
      <c r="X554" s="232">
        <v>0</v>
      </c>
      <c r="Y554" s="232">
        <v>0</v>
      </c>
      <c r="Z554" s="232">
        <v>0</v>
      </c>
      <c r="AA554" s="232">
        <v>6.28</v>
      </c>
      <c r="AB554" s="232"/>
      <c r="AC554" s="232">
        <v>63.21</v>
      </c>
      <c r="AD554" s="232">
        <v>1.91</v>
      </c>
      <c r="AE554" s="232">
        <v>0</v>
      </c>
      <c r="AF554" s="232">
        <v>1.1399999999999999</v>
      </c>
      <c r="AG554" s="232">
        <v>0</v>
      </c>
      <c r="AH554" s="232">
        <v>0</v>
      </c>
      <c r="AI554" s="232">
        <v>0</v>
      </c>
      <c r="AJ554" s="232">
        <v>0</v>
      </c>
      <c r="AK554" s="232">
        <v>0</v>
      </c>
      <c r="AL554" s="232">
        <v>0</v>
      </c>
      <c r="AM554" s="232">
        <v>6.28</v>
      </c>
      <c r="AN554" s="233"/>
      <c r="AO554" s="223">
        <f t="shared" si="353"/>
        <v>21.359999999999992</v>
      </c>
      <c r="AP554" s="223">
        <f t="shared" si="353"/>
        <v>0</v>
      </c>
      <c r="AQ554" s="223">
        <f t="shared" si="353"/>
        <v>0</v>
      </c>
      <c r="AR554" s="223">
        <f t="shared" si="352"/>
        <v>0</v>
      </c>
      <c r="AS554" s="223">
        <f t="shared" si="352"/>
        <v>0</v>
      </c>
      <c r="AT554" s="223">
        <f t="shared" si="352"/>
        <v>0</v>
      </c>
      <c r="AU554" s="223">
        <f t="shared" si="351"/>
        <v>0</v>
      </c>
      <c r="AV554" s="223">
        <f t="shared" si="351"/>
        <v>0</v>
      </c>
      <c r="AW554" s="223">
        <f t="shared" si="351"/>
        <v>0</v>
      </c>
      <c r="AX554" s="223">
        <f t="shared" si="351"/>
        <v>0</v>
      </c>
      <c r="AY554" s="223">
        <f t="shared" si="351"/>
        <v>0</v>
      </c>
      <c r="AZ554" s="242"/>
      <c r="BA554" s="244">
        <f t="shared" si="316"/>
        <v>6.8244713070997536</v>
      </c>
      <c r="BB554" s="244">
        <f t="shared" si="317"/>
        <v>0.15412959910796417</v>
      </c>
      <c r="BC554" s="244">
        <f t="shared" si="318"/>
        <v>0</v>
      </c>
      <c r="BD554" s="244">
        <f t="shared" si="319"/>
        <v>9.1993582713654001E-2</v>
      </c>
      <c r="BE554" s="244">
        <f t="shared" si="320"/>
        <v>0</v>
      </c>
      <c r="BF554" s="244">
        <f t="shared" si="321"/>
        <v>0</v>
      </c>
      <c r="BG554" s="244">
        <f t="shared" si="322"/>
        <v>0.49224636364323632</v>
      </c>
      <c r="BH554" s="244">
        <f t="shared" si="323"/>
        <v>0</v>
      </c>
      <c r="BI554" s="244">
        <f t="shared" si="324"/>
        <v>0</v>
      </c>
      <c r="BJ554" s="244">
        <f t="shared" si="325"/>
        <v>0</v>
      </c>
      <c r="BK554" s="244">
        <f t="shared" si="326"/>
        <v>0</v>
      </c>
      <c r="BL554" s="244">
        <f t="shared" si="327"/>
        <v>0.50677166617697122</v>
      </c>
      <c r="BM554" s="244">
        <f t="shared" si="328"/>
        <v>0</v>
      </c>
      <c r="BN554" s="244">
        <f t="shared" si="329"/>
        <v>5.1008020730965526</v>
      </c>
      <c r="BO554" s="244">
        <f t="shared" si="330"/>
        <v>0.15412959910796417</v>
      </c>
      <c r="BP554" s="244">
        <f t="shared" si="331"/>
        <v>0</v>
      </c>
      <c r="BQ554" s="244">
        <f t="shared" si="332"/>
        <v>9.1993582713654001E-2</v>
      </c>
      <c r="BR554" s="244">
        <f t="shared" si="333"/>
        <v>0</v>
      </c>
      <c r="BS554" s="244">
        <f t="shared" si="334"/>
        <v>0</v>
      </c>
      <c r="BT554" s="244">
        <f t="shared" si="335"/>
        <v>0</v>
      </c>
      <c r="BU554" s="244">
        <f t="shared" si="336"/>
        <v>0</v>
      </c>
      <c r="BV554" s="244">
        <f t="shared" si="337"/>
        <v>0</v>
      </c>
      <c r="BW554" s="244">
        <f t="shared" si="338"/>
        <v>0</v>
      </c>
      <c r="BX554" s="244">
        <f t="shared" si="339"/>
        <v>0.50677166617697122</v>
      </c>
      <c r="BY554" s="244"/>
      <c r="BZ554" s="244">
        <f t="shared" si="340"/>
        <v>1.7236692340032009</v>
      </c>
      <c r="CA554" s="244">
        <f t="shared" si="341"/>
        <v>0</v>
      </c>
      <c r="CB554" s="244">
        <f t="shared" si="342"/>
        <v>0</v>
      </c>
      <c r="CC554" s="244">
        <f t="shared" si="343"/>
        <v>0</v>
      </c>
      <c r="CD554" s="244">
        <f t="shared" si="344"/>
        <v>0</v>
      </c>
      <c r="CE554" s="244">
        <f t="shared" si="345"/>
        <v>0</v>
      </c>
      <c r="CF554" s="244">
        <f t="shared" si="346"/>
        <v>0</v>
      </c>
      <c r="CG554" s="244">
        <f t="shared" si="347"/>
        <v>0</v>
      </c>
      <c r="CH554" s="244">
        <f t="shared" si="348"/>
        <v>0</v>
      </c>
      <c r="CI554" s="244">
        <f t="shared" si="349"/>
        <v>0</v>
      </c>
      <c r="CJ554" s="244">
        <f t="shared" si="350"/>
        <v>0</v>
      </c>
    </row>
    <row r="555" spans="1:88" ht="105">
      <c r="A555" s="222" t="s">
        <v>3643</v>
      </c>
      <c r="B555" s="232">
        <v>93439</v>
      </c>
      <c r="C555" s="232" t="s">
        <v>3330</v>
      </c>
      <c r="D555" s="232"/>
      <c r="E555" s="232" t="s">
        <v>3331</v>
      </c>
      <c r="F555" s="232"/>
      <c r="G555" s="232">
        <v>9201</v>
      </c>
      <c r="H555" s="232" t="s">
        <v>2148</v>
      </c>
      <c r="I555" s="232" t="s">
        <v>125</v>
      </c>
      <c r="J555" s="232" t="s">
        <v>700</v>
      </c>
      <c r="K555" s="232" t="s">
        <v>3332</v>
      </c>
      <c r="L555" s="232" t="s">
        <v>3333</v>
      </c>
      <c r="M555" s="232">
        <v>2022</v>
      </c>
      <c r="N555" s="232">
        <v>102206104</v>
      </c>
      <c r="O555" s="239">
        <f t="shared" si="315"/>
        <v>3.528404664144931E-2</v>
      </c>
      <c r="P555" s="232">
        <v>62.9</v>
      </c>
      <c r="Q555" s="232">
        <v>4.2</v>
      </c>
      <c r="R555" s="232">
        <v>0</v>
      </c>
      <c r="S555" s="232">
        <v>0</v>
      </c>
      <c r="T555" s="232">
        <v>0</v>
      </c>
      <c r="U555" s="232">
        <v>0</v>
      </c>
      <c r="V555" s="232">
        <v>6.1</v>
      </c>
      <c r="W555" s="232">
        <v>26.8</v>
      </c>
      <c r="X555" s="232">
        <v>0</v>
      </c>
      <c r="Y555" s="232">
        <v>0</v>
      </c>
      <c r="Z555" s="232">
        <v>0</v>
      </c>
      <c r="AA555" s="232">
        <v>0</v>
      </c>
      <c r="AB555" s="232"/>
      <c r="AC555" s="232">
        <v>5.8</v>
      </c>
      <c r="AD555" s="232">
        <v>4.2</v>
      </c>
      <c r="AE555" s="232">
        <v>0</v>
      </c>
      <c r="AF555" s="232">
        <v>0</v>
      </c>
      <c r="AG555" s="232">
        <v>0</v>
      </c>
      <c r="AH555" s="232">
        <v>0</v>
      </c>
      <c r="AI555" s="232">
        <v>26.8</v>
      </c>
      <c r="AJ555" s="232">
        <v>0</v>
      </c>
      <c r="AK555" s="232">
        <v>0</v>
      </c>
      <c r="AL555" s="232">
        <v>0</v>
      </c>
      <c r="AM555" s="232">
        <v>0</v>
      </c>
      <c r="AN555" s="233" t="s">
        <v>3334</v>
      </c>
      <c r="AO555" s="223">
        <f t="shared" si="353"/>
        <v>57.1</v>
      </c>
      <c r="AP555" s="223">
        <f t="shared" si="353"/>
        <v>0</v>
      </c>
      <c r="AQ555" s="223">
        <f t="shared" si="353"/>
        <v>0</v>
      </c>
      <c r="AR555" s="223">
        <f t="shared" si="352"/>
        <v>0</v>
      </c>
      <c r="AS555" s="223">
        <f t="shared" si="352"/>
        <v>0</v>
      </c>
      <c r="AT555" s="223">
        <f t="shared" si="352"/>
        <v>0</v>
      </c>
      <c r="AU555" s="223">
        <f t="shared" si="351"/>
        <v>0</v>
      </c>
      <c r="AV555" s="223">
        <f t="shared" si="351"/>
        <v>0</v>
      </c>
      <c r="AW555" s="223">
        <f t="shared" si="351"/>
        <v>0</v>
      </c>
      <c r="AX555" s="223">
        <f t="shared" si="351"/>
        <v>0</v>
      </c>
      <c r="AY555" s="223">
        <f t="shared" si="351"/>
        <v>0</v>
      </c>
      <c r="AZ555" s="242"/>
      <c r="BA555" s="244">
        <f t="shared" si="316"/>
        <v>2.2193665337471615</v>
      </c>
      <c r="BB555" s="244">
        <f t="shared" si="317"/>
        <v>0.1481929958940871</v>
      </c>
      <c r="BC555" s="244">
        <f t="shared" si="318"/>
        <v>0</v>
      </c>
      <c r="BD555" s="244">
        <f t="shared" si="319"/>
        <v>0</v>
      </c>
      <c r="BE555" s="244">
        <f t="shared" si="320"/>
        <v>0</v>
      </c>
      <c r="BF555" s="244">
        <f t="shared" si="321"/>
        <v>0</v>
      </c>
      <c r="BG555" s="244">
        <f t="shared" si="322"/>
        <v>0.21523268451284078</v>
      </c>
      <c r="BH555" s="244">
        <f t="shared" si="323"/>
        <v>0.94561244999084149</v>
      </c>
      <c r="BI555" s="244">
        <f t="shared" si="324"/>
        <v>0</v>
      </c>
      <c r="BJ555" s="244">
        <f t="shared" si="325"/>
        <v>0</v>
      </c>
      <c r="BK555" s="244">
        <f t="shared" si="326"/>
        <v>0</v>
      </c>
      <c r="BL555" s="244">
        <f t="shared" si="327"/>
        <v>0</v>
      </c>
      <c r="BM555" s="244">
        <f t="shared" si="328"/>
        <v>0</v>
      </c>
      <c r="BN555" s="244">
        <f t="shared" si="329"/>
        <v>0.20464747052040599</v>
      </c>
      <c r="BO555" s="244">
        <f t="shared" si="330"/>
        <v>0.1481929958940871</v>
      </c>
      <c r="BP555" s="244">
        <f t="shared" si="331"/>
        <v>0</v>
      </c>
      <c r="BQ555" s="244">
        <f t="shared" si="332"/>
        <v>0</v>
      </c>
      <c r="BR555" s="244">
        <f t="shared" si="333"/>
        <v>0</v>
      </c>
      <c r="BS555" s="244">
        <f t="shared" si="334"/>
        <v>0</v>
      </c>
      <c r="BT555" s="244">
        <f t="shared" si="335"/>
        <v>0.94561244999084149</v>
      </c>
      <c r="BU555" s="244">
        <f t="shared" si="336"/>
        <v>0</v>
      </c>
      <c r="BV555" s="244">
        <f t="shared" si="337"/>
        <v>0</v>
      </c>
      <c r="BW555" s="244">
        <f t="shared" si="338"/>
        <v>0</v>
      </c>
      <c r="BX555" s="244">
        <f t="shared" si="339"/>
        <v>0</v>
      </c>
      <c r="BY555" s="244"/>
      <c r="BZ555" s="244">
        <f t="shared" si="340"/>
        <v>2.0147190632267558</v>
      </c>
      <c r="CA555" s="244">
        <f t="shared" si="341"/>
        <v>0</v>
      </c>
      <c r="CB555" s="244">
        <f t="shared" si="342"/>
        <v>0</v>
      </c>
      <c r="CC555" s="244">
        <f t="shared" si="343"/>
        <v>0</v>
      </c>
      <c r="CD555" s="244">
        <f t="shared" si="344"/>
        <v>0</v>
      </c>
      <c r="CE555" s="244">
        <f t="shared" si="345"/>
        <v>0</v>
      </c>
      <c r="CF555" s="244">
        <f t="shared" si="346"/>
        <v>0</v>
      </c>
      <c r="CG555" s="244">
        <f t="shared" si="347"/>
        <v>0</v>
      </c>
      <c r="CH555" s="244">
        <f t="shared" si="348"/>
        <v>0</v>
      </c>
      <c r="CI555" s="244">
        <f t="shared" si="349"/>
        <v>0</v>
      </c>
      <c r="CJ555" s="244">
        <f t="shared" si="350"/>
        <v>0</v>
      </c>
    </row>
    <row r="556" spans="1:88" ht="60">
      <c r="A556" s="222" t="s">
        <v>3643</v>
      </c>
      <c r="B556" s="232">
        <v>96282</v>
      </c>
      <c r="C556" s="232" t="s">
        <v>3335</v>
      </c>
      <c r="D556" s="232"/>
      <c r="E556" s="232" t="s">
        <v>3336</v>
      </c>
      <c r="F556" s="232"/>
      <c r="G556" s="232">
        <v>8620</v>
      </c>
      <c r="H556" s="232" t="s">
        <v>3337</v>
      </c>
      <c r="I556" s="232" t="s">
        <v>129</v>
      </c>
      <c r="J556" s="232" t="s">
        <v>700</v>
      </c>
      <c r="K556" s="232" t="s">
        <v>3338</v>
      </c>
      <c r="L556" s="232" t="s">
        <v>3339</v>
      </c>
      <c r="M556" s="232">
        <v>2022</v>
      </c>
      <c r="N556" s="232">
        <v>93773936</v>
      </c>
      <c r="O556" s="239">
        <f t="shared" si="315"/>
        <v>1.0948098676949077E-2</v>
      </c>
      <c r="P556" s="232">
        <v>76.7</v>
      </c>
      <c r="Q556" s="232">
        <v>2.1</v>
      </c>
      <c r="R556" s="232">
        <v>1.6</v>
      </c>
      <c r="S556" s="232">
        <v>0</v>
      </c>
      <c r="T556" s="232">
        <v>0.2</v>
      </c>
      <c r="U556" s="232">
        <v>0</v>
      </c>
      <c r="V556" s="232">
        <v>6.1</v>
      </c>
      <c r="W556" s="232">
        <v>13.3</v>
      </c>
      <c r="X556" s="232">
        <v>0</v>
      </c>
      <c r="Y556" s="232">
        <v>0</v>
      </c>
      <c r="Z556" s="232">
        <v>0</v>
      </c>
      <c r="AA556" s="232">
        <v>0</v>
      </c>
      <c r="AB556" s="232"/>
      <c r="AC556" s="232">
        <v>38.6</v>
      </c>
      <c r="AD556" s="232">
        <v>0.5</v>
      </c>
      <c r="AE556" s="232">
        <v>0</v>
      </c>
      <c r="AF556" s="232">
        <v>0</v>
      </c>
      <c r="AG556" s="232">
        <v>0.2</v>
      </c>
      <c r="AH556" s="232">
        <v>0</v>
      </c>
      <c r="AI556" s="232">
        <v>13.3</v>
      </c>
      <c r="AJ556" s="232">
        <v>0</v>
      </c>
      <c r="AK556" s="232">
        <v>0</v>
      </c>
      <c r="AL556" s="232">
        <v>0</v>
      </c>
      <c r="AM556" s="232">
        <v>0</v>
      </c>
      <c r="AN556" s="233"/>
      <c r="AO556" s="223">
        <f t="shared" si="353"/>
        <v>38.1</v>
      </c>
      <c r="AP556" s="223">
        <f t="shared" si="353"/>
        <v>1.6</v>
      </c>
      <c r="AQ556" s="223">
        <f t="shared" si="353"/>
        <v>1.6</v>
      </c>
      <c r="AR556" s="223">
        <f t="shared" si="352"/>
        <v>0</v>
      </c>
      <c r="AS556" s="223">
        <f t="shared" si="352"/>
        <v>0</v>
      </c>
      <c r="AT556" s="223">
        <f t="shared" si="352"/>
        <v>0</v>
      </c>
      <c r="AU556" s="223">
        <f t="shared" si="351"/>
        <v>0</v>
      </c>
      <c r="AV556" s="223">
        <f t="shared" si="351"/>
        <v>0</v>
      </c>
      <c r="AW556" s="223">
        <f t="shared" si="351"/>
        <v>0</v>
      </c>
      <c r="AX556" s="223">
        <f t="shared" si="351"/>
        <v>0</v>
      </c>
      <c r="AY556" s="223">
        <f t="shared" si="351"/>
        <v>0</v>
      </c>
      <c r="AZ556" s="242"/>
      <c r="BA556" s="244">
        <f t="shared" si="316"/>
        <v>0.83971916852199424</v>
      </c>
      <c r="BB556" s="244">
        <f t="shared" si="317"/>
        <v>2.2991007221593061E-2</v>
      </c>
      <c r="BC556" s="244">
        <f t="shared" si="318"/>
        <v>1.7516957883118522E-2</v>
      </c>
      <c r="BD556" s="244">
        <f t="shared" si="319"/>
        <v>0</v>
      </c>
      <c r="BE556" s="244">
        <f t="shared" si="320"/>
        <v>2.1896197353898153E-3</v>
      </c>
      <c r="BF556" s="244">
        <f t="shared" si="321"/>
        <v>0</v>
      </c>
      <c r="BG556" s="244">
        <f t="shared" si="322"/>
        <v>6.6783401929389363E-2</v>
      </c>
      <c r="BH556" s="244">
        <f t="shared" si="323"/>
        <v>0.14560971240342271</v>
      </c>
      <c r="BI556" s="244">
        <f t="shared" si="324"/>
        <v>0</v>
      </c>
      <c r="BJ556" s="244">
        <f t="shared" si="325"/>
        <v>0</v>
      </c>
      <c r="BK556" s="244">
        <f t="shared" si="326"/>
        <v>0</v>
      </c>
      <c r="BL556" s="244">
        <f t="shared" si="327"/>
        <v>0</v>
      </c>
      <c r="BM556" s="244">
        <f t="shared" si="328"/>
        <v>0</v>
      </c>
      <c r="BN556" s="244">
        <f t="shared" si="329"/>
        <v>0.42259660893023437</v>
      </c>
      <c r="BO556" s="244">
        <f t="shared" si="330"/>
        <v>5.4740493384745383E-3</v>
      </c>
      <c r="BP556" s="244">
        <f t="shared" si="331"/>
        <v>0</v>
      </c>
      <c r="BQ556" s="244">
        <f t="shared" si="332"/>
        <v>0</v>
      </c>
      <c r="BR556" s="244">
        <f t="shared" si="333"/>
        <v>2.1896197353898153E-3</v>
      </c>
      <c r="BS556" s="244">
        <f t="shared" si="334"/>
        <v>0</v>
      </c>
      <c r="BT556" s="244">
        <f t="shared" si="335"/>
        <v>0.14560971240342271</v>
      </c>
      <c r="BU556" s="244">
        <f t="shared" si="336"/>
        <v>0</v>
      </c>
      <c r="BV556" s="244">
        <f t="shared" si="337"/>
        <v>0</v>
      </c>
      <c r="BW556" s="244">
        <f t="shared" si="338"/>
        <v>0</v>
      </c>
      <c r="BX556" s="244">
        <f t="shared" si="339"/>
        <v>0</v>
      </c>
      <c r="BY556" s="244"/>
      <c r="BZ556" s="244">
        <f t="shared" si="340"/>
        <v>0.41712255959175981</v>
      </c>
      <c r="CA556" s="244">
        <f t="shared" si="341"/>
        <v>1.7516957883118522E-2</v>
      </c>
      <c r="CB556" s="244">
        <f t="shared" si="342"/>
        <v>1.7516957883118522E-2</v>
      </c>
      <c r="CC556" s="244">
        <f t="shared" si="343"/>
        <v>0</v>
      </c>
      <c r="CD556" s="244">
        <f t="shared" si="344"/>
        <v>0</v>
      </c>
      <c r="CE556" s="244">
        <f t="shared" si="345"/>
        <v>0</v>
      </c>
      <c r="CF556" s="244">
        <f t="shared" si="346"/>
        <v>0</v>
      </c>
      <c r="CG556" s="244">
        <f t="shared" si="347"/>
        <v>0</v>
      </c>
      <c r="CH556" s="244">
        <f t="shared" si="348"/>
        <v>0</v>
      </c>
      <c r="CI556" s="244">
        <f t="shared" si="349"/>
        <v>0</v>
      </c>
      <c r="CJ556" s="244">
        <f t="shared" si="350"/>
        <v>0</v>
      </c>
    </row>
    <row r="557" spans="1:88" ht="60">
      <c r="A557" s="222" t="s">
        <v>3643</v>
      </c>
      <c r="B557" s="232">
        <v>15496</v>
      </c>
      <c r="C557" s="232" t="s">
        <v>3340</v>
      </c>
      <c r="D557" s="232"/>
      <c r="E557" s="232" t="s">
        <v>3341</v>
      </c>
      <c r="F557" s="232"/>
      <c r="G557" s="232">
        <v>6102</v>
      </c>
      <c r="H557" s="232" t="s">
        <v>3342</v>
      </c>
      <c r="I557" s="232" t="s">
        <v>123</v>
      </c>
      <c r="J557" s="232" t="s">
        <v>700</v>
      </c>
      <c r="K557" s="232" t="s">
        <v>3343</v>
      </c>
      <c r="L557" s="232" t="s">
        <v>3344</v>
      </c>
      <c r="M557" s="232">
        <v>2022</v>
      </c>
      <c r="N557" s="232">
        <v>42195568</v>
      </c>
      <c r="O557" s="239">
        <f t="shared" si="315"/>
        <v>6.6705283998115339E-3</v>
      </c>
      <c r="P557" s="232">
        <v>87.67</v>
      </c>
      <c r="Q557" s="232">
        <v>6.23</v>
      </c>
      <c r="R557" s="232">
        <v>0</v>
      </c>
      <c r="S557" s="232">
        <v>0</v>
      </c>
      <c r="T557" s="232">
        <v>0</v>
      </c>
      <c r="U557" s="232">
        <v>0</v>
      </c>
      <c r="V557" s="232">
        <v>6.1</v>
      </c>
      <c r="W557" s="232">
        <v>0</v>
      </c>
      <c r="X557" s="232">
        <v>0</v>
      </c>
      <c r="Y557" s="232">
        <v>0</v>
      </c>
      <c r="Z557" s="232">
        <v>0</v>
      </c>
      <c r="AA557" s="232">
        <v>0</v>
      </c>
      <c r="AB557" s="232"/>
      <c r="AC557" s="232">
        <v>87.67</v>
      </c>
      <c r="AD557" s="232">
        <v>6.23</v>
      </c>
      <c r="AE557" s="232">
        <v>0</v>
      </c>
      <c r="AF557" s="232">
        <v>0</v>
      </c>
      <c r="AG557" s="232">
        <v>0</v>
      </c>
      <c r="AH557" s="232">
        <v>0</v>
      </c>
      <c r="AI557" s="232">
        <v>0</v>
      </c>
      <c r="AJ557" s="232">
        <v>0</v>
      </c>
      <c r="AK557" s="232">
        <v>0</v>
      </c>
      <c r="AL557" s="232">
        <v>0</v>
      </c>
      <c r="AM557" s="232">
        <v>0</v>
      </c>
      <c r="AN557" s="233"/>
      <c r="AO557" s="223">
        <f t="shared" si="353"/>
        <v>0</v>
      </c>
      <c r="AP557" s="223">
        <f t="shared" si="353"/>
        <v>0</v>
      </c>
      <c r="AQ557" s="223">
        <f t="shared" si="353"/>
        <v>0</v>
      </c>
      <c r="AR557" s="223">
        <f t="shared" si="352"/>
        <v>0</v>
      </c>
      <c r="AS557" s="223">
        <f t="shared" si="352"/>
        <v>0</v>
      </c>
      <c r="AT557" s="223">
        <f t="shared" si="352"/>
        <v>0</v>
      </c>
      <c r="AU557" s="223">
        <f t="shared" si="351"/>
        <v>0</v>
      </c>
      <c r="AV557" s="223">
        <f t="shared" si="351"/>
        <v>0</v>
      </c>
      <c r="AW557" s="223">
        <f t="shared" si="351"/>
        <v>0</v>
      </c>
      <c r="AX557" s="223">
        <f t="shared" si="351"/>
        <v>0</v>
      </c>
      <c r="AY557" s="223">
        <f t="shared" si="351"/>
        <v>0</v>
      </c>
      <c r="AZ557" s="242"/>
      <c r="BA557" s="244">
        <f t="shared" si="316"/>
        <v>0.58480522481147723</v>
      </c>
      <c r="BB557" s="244">
        <f t="shared" si="317"/>
        <v>4.155739193082586E-2</v>
      </c>
      <c r="BC557" s="244">
        <f t="shared" si="318"/>
        <v>0</v>
      </c>
      <c r="BD557" s="244">
        <f t="shared" si="319"/>
        <v>0</v>
      </c>
      <c r="BE557" s="244">
        <f t="shared" si="320"/>
        <v>0</v>
      </c>
      <c r="BF557" s="244">
        <f t="shared" si="321"/>
        <v>0</v>
      </c>
      <c r="BG557" s="244">
        <f t="shared" si="322"/>
        <v>4.0690223238850354E-2</v>
      </c>
      <c r="BH557" s="244">
        <f t="shared" si="323"/>
        <v>0</v>
      </c>
      <c r="BI557" s="244">
        <f t="shared" si="324"/>
        <v>0</v>
      </c>
      <c r="BJ557" s="244">
        <f t="shared" si="325"/>
        <v>0</v>
      </c>
      <c r="BK557" s="244">
        <f t="shared" si="326"/>
        <v>0</v>
      </c>
      <c r="BL557" s="244">
        <f t="shared" si="327"/>
        <v>0</v>
      </c>
      <c r="BM557" s="244">
        <f t="shared" si="328"/>
        <v>0</v>
      </c>
      <c r="BN557" s="244">
        <f t="shared" si="329"/>
        <v>0.58480522481147723</v>
      </c>
      <c r="BO557" s="244">
        <f t="shared" si="330"/>
        <v>4.155739193082586E-2</v>
      </c>
      <c r="BP557" s="244">
        <f t="shared" si="331"/>
        <v>0</v>
      </c>
      <c r="BQ557" s="244">
        <f t="shared" si="332"/>
        <v>0</v>
      </c>
      <c r="BR557" s="244">
        <f t="shared" si="333"/>
        <v>0</v>
      </c>
      <c r="BS557" s="244">
        <f t="shared" si="334"/>
        <v>0</v>
      </c>
      <c r="BT557" s="244">
        <f t="shared" si="335"/>
        <v>0</v>
      </c>
      <c r="BU557" s="244">
        <f t="shared" si="336"/>
        <v>0</v>
      </c>
      <c r="BV557" s="244">
        <f t="shared" si="337"/>
        <v>0</v>
      </c>
      <c r="BW557" s="244">
        <f t="shared" si="338"/>
        <v>0</v>
      </c>
      <c r="BX557" s="244">
        <f t="shared" si="339"/>
        <v>0</v>
      </c>
      <c r="BY557" s="244"/>
      <c r="BZ557" s="244">
        <f t="shared" si="340"/>
        <v>0</v>
      </c>
      <c r="CA557" s="244">
        <f t="shared" si="341"/>
        <v>0</v>
      </c>
      <c r="CB557" s="244">
        <f t="shared" si="342"/>
        <v>0</v>
      </c>
      <c r="CC557" s="244">
        <f t="shared" si="343"/>
        <v>0</v>
      </c>
      <c r="CD557" s="244">
        <f t="shared" si="344"/>
        <v>0</v>
      </c>
      <c r="CE557" s="244">
        <f t="shared" si="345"/>
        <v>0</v>
      </c>
      <c r="CF557" s="244">
        <f t="shared" si="346"/>
        <v>0</v>
      </c>
      <c r="CG557" s="244">
        <f t="shared" si="347"/>
        <v>0</v>
      </c>
      <c r="CH557" s="244">
        <f t="shared" si="348"/>
        <v>0</v>
      </c>
      <c r="CI557" s="244">
        <f t="shared" si="349"/>
        <v>0</v>
      </c>
      <c r="CJ557" s="244">
        <f t="shared" si="350"/>
        <v>0</v>
      </c>
    </row>
    <row r="558" spans="1:88" ht="60">
      <c r="A558" s="222" t="s">
        <v>3643</v>
      </c>
      <c r="B558" s="232">
        <v>101756</v>
      </c>
      <c r="C558" s="232" t="s">
        <v>3345</v>
      </c>
      <c r="D558" s="232"/>
      <c r="E558" s="232" t="s">
        <v>3346</v>
      </c>
      <c r="F558" s="232"/>
      <c r="G558" s="232">
        <v>3907</v>
      </c>
      <c r="H558" s="232" t="s">
        <v>3347</v>
      </c>
      <c r="I558" s="232" t="s">
        <v>128</v>
      </c>
      <c r="J558" s="232" t="s">
        <v>700</v>
      </c>
      <c r="K558" s="232" t="s">
        <v>3348</v>
      </c>
      <c r="L558" s="232" t="s">
        <v>3349</v>
      </c>
      <c r="M558" s="232">
        <v>2022</v>
      </c>
      <c r="N558" s="232">
        <v>4297254</v>
      </c>
      <c r="O558" s="239">
        <f t="shared" si="315"/>
        <v>1.9438608206953883E-3</v>
      </c>
      <c r="P558" s="232">
        <v>93.9</v>
      </c>
      <c r="Q558" s="232">
        <v>0</v>
      </c>
      <c r="R558" s="232">
        <v>0</v>
      </c>
      <c r="S558" s="232">
        <v>0</v>
      </c>
      <c r="T558" s="232">
        <v>0</v>
      </c>
      <c r="U558" s="232">
        <v>0</v>
      </c>
      <c r="V558" s="232">
        <v>6.1</v>
      </c>
      <c r="W558" s="232">
        <v>0</v>
      </c>
      <c r="X558" s="232">
        <v>0</v>
      </c>
      <c r="Y558" s="232">
        <v>0</v>
      </c>
      <c r="Z558" s="232">
        <v>0</v>
      </c>
      <c r="AA558" s="232">
        <v>0</v>
      </c>
      <c r="AB558" s="232"/>
      <c r="AC558" s="232">
        <v>93.9</v>
      </c>
      <c r="AD558" s="232">
        <v>0</v>
      </c>
      <c r="AE558" s="232">
        <v>0</v>
      </c>
      <c r="AF558" s="232">
        <v>0</v>
      </c>
      <c r="AG558" s="232">
        <v>0</v>
      </c>
      <c r="AH558" s="232">
        <v>0</v>
      </c>
      <c r="AI558" s="232">
        <v>0</v>
      </c>
      <c r="AJ558" s="232">
        <v>0</v>
      </c>
      <c r="AK558" s="232">
        <v>0</v>
      </c>
      <c r="AL558" s="232">
        <v>0</v>
      </c>
      <c r="AM558" s="232">
        <v>0</v>
      </c>
      <c r="AN558" s="233"/>
      <c r="AO558" s="223">
        <f t="shared" si="353"/>
        <v>0</v>
      </c>
      <c r="AP558" s="223">
        <f t="shared" si="353"/>
        <v>0</v>
      </c>
      <c r="AQ558" s="223">
        <f t="shared" si="353"/>
        <v>0</v>
      </c>
      <c r="AR558" s="223">
        <f t="shared" si="352"/>
        <v>0</v>
      </c>
      <c r="AS558" s="223">
        <f t="shared" si="352"/>
        <v>0</v>
      </c>
      <c r="AT558" s="223">
        <f t="shared" si="352"/>
        <v>0</v>
      </c>
      <c r="AU558" s="223">
        <f t="shared" si="351"/>
        <v>0</v>
      </c>
      <c r="AV558" s="223">
        <f t="shared" si="351"/>
        <v>0</v>
      </c>
      <c r="AW558" s="223">
        <f t="shared" si="351"/>
        <v>0</v>
      </c>
      <c r="AX558" s="223">
        <f t="shared" si="351"/>
        <v>0</v>
      </c>
      <c r="AY558" s="223">
        <f t="shared" si="351"/>
        <v>0</v>
      </c>
      <c r="AZ558" s="242"/>
      <c r="BA558" s="244">
        <f t="shared" si="316"/>
        <v>0.18252853106329697</v>
      </c>
      <c r="BB558" s="244">
        <f t="shared" si="317"/>
        <v>0</v>
      </c>
      <c r="BC558" s="244">
        <f t="shared" si="318"/>
        <v>0</v>
      </c>
      <c r="BD558" s="244">
        <f t="shared" si="319"/>
        <v>0</v>
      </c>
      <c r="BE558" s="244">
        <f t="shared" si="320"/>
        <v>0</v>
      </c>
      <c r="BF558" s="244">
        <f t="shared" si="321"/>
        <v>0</v>
      </c>
      <c r="BG558" s="244">
        <f t="shared" si="322"/>
        <v>1.1857551006241867E-2</v>
      </c>
      <c r="BH558" s="244">
        <f t="shared" si="323"/>
        <v>0</v>
      </c>
      <c r="BI558" s="244">
        <f t="shared" si="324"/>
        <v>0</v>
      </c>
      <c r="BJ558" s="244">
        <f t="shared" si="325"/>
        <v>0</v>
      </c>
      <c r="BK558" s="244">
        <f t="shared" si="326"/>
        <v>0</v>
      </c>
      <c r="BL558" s="244">
        <f t="shared" si="327"/>
        <v>0</v>
      </c>
      <c r="BM558" s="244">
        <f t="shared" si="328"/>
        <v>0</v>
      </c>
      <c r="BN558" s="244">
        <f t="shared" si="329"/>
        <v>0.18252853106329697</v>
      </c>
      <c r="BO558" s="244">
        <f t="shared" si="330"/>
        <v>0</v>
      </c>
      <c r="BP558" s="244">
        <f t="shared" si="331"/>
        <v>0</v>
      </c>
      <c r="BQ558" s="244">
        <f t="shared" si="332"/>
        <v>0</v>
      </c>
      <c r="BR558" s="244">
        <f t="shared" si="333"/>
        <v>0</v>
      </c>
      <c r="BS558" s="244">
        <f t="shared" si="334"/>
        <v>0</v>
      </c>
      <c r="BT558" s="244">
        <f t="shared" si="335"/>
        <v>0</v>
      </c>
      <c r="BU558" s="244">
        <f t="shared" si="336"/>
        <v>0</v>
      </c>
      <c r="BV558" s="244">
        <f t="shared" si="337"/>
        <v>0</v>
      </c>
      <c r="BW558" s="244">
        <f t="shared" si="338"/>
        <v>0</v>
      </c>
      <c r="BX558" s="244">
        <f t="shared" si="339"/>
        <v>0</v>
      </c>
      <c r="BY558" s="244"/>
      <c r="BZ558" s="244">
        <f t="shared" si="340"/>
        <v>0</v>
      </c>
      <c r="CA558" s="244">
        <f t="shared" si="341"/>
        <v>0</v>
      </c>
      <c r="CB558" s="244">
        <f t="shared" si="342"/>
        <v>0</v>
      </c>
      <c r="CC558" s="244">
        <f t="shared" si="343"/>
        <v>0</v>
      </c>
      <c r="CD558" s="244">
        <f t="shared" si="344"/>
        <v>0</v>
      </c>
      <c r="CE558" s="244">
        <f t="shared" si="345"/>
        <v>0</v>
      </c>
      <c r="CF558" s="244">
        <f t="shared" si="346"/>
        <v>0</v>
      </c>
      <c r="CG558" s="244">
        <f t="shared" si="347"/>
        <v>0</v>
      </c>
      <c r="CH558" s="244">
        <f t="shared" si="348"/>
        <v>0</v>
      </c>
      <c r="CI558" s="244">
        <f t="shared" si="349"/>
        <v>0</v>
      </c>
      <c r="CJ558" s="244">
        <f t="shared" si="350"/>
        <v>0</v>
      </c>
    </row>
    <row r="559" spans="1:88" ht="60">
      <c r="A559" s="222" t="s">
        <v>3643</v>
      </c>
      <c r="B559" s="232">
        <v>98077</v>
      </c>
      <c r="C559" s="232" t="s">
        <v>3350</v>
      </c>
      <c r="D559" s="232"/>
      <c r="E559" s="232" t="s">
        <v>3351</v>
      </c>
      <c r="F559" s="232" t="s">
        <v>750</v>
      </c>
      <c r="G559" s="232">
        <v>4800</v>
      </c>
      <c r="H559" s="232" t="s">
        <v>3352</v>
      </c>
      <c r="I559" s="232" t="s">
        <v>116</v>
      </c>
      <c r="J559" s="232" t="s">
        <v>700</v>
      </c>
      <c r="K559" s="232" t="s">
        <v>3353</v>
      </c>
      <c r="L559" s="232" t="s">
        <v>3354</v>
      </c>
      <c r="M559" s="232">
        <v>2022</v>
      </c>
      <c r="N559" s="232">
        <v>94988981</v>
      </c>
      <c r="O559" s="239">
        <f t="shared" si="315"/>
        <v>1.9260805874862272E-2</v>
      </c>
      <c r="P559" s="240">
        <v>70.900000000000006</v>
      </c>
      <c r="Q559" s="232">
        <v>2.8</v>
      </c>
      <c r="R559" s="232">
        <v>0</v>
      </c>
      <c r="S559" s="232">
        <v>0.1</v>
      </c>
      <c r="T559" s="232">
        <v>6.7</v>
      </c>
      <c r="U559" s="232">
        <v>0</v>
      </c>
      <c r="V559" s="232">
        <v>6.1</v>
      </c>
      <c r="W559" s="232">
        <v>6.8</v>
      </c>
      <c r="X559" s="232">
        <v>0</v>
      </c>
      <c r="Y559" s="232">
        <v>0</v>
      </c>
      <c r="Z559" s="232">
        <v>0</v>
      </c>
      <c r="AA559" s="232">
        <v>6.6</v>
      </c>
      <c r="AB559" s="232"/>
      <c r="AC559" s="232">
        <v>59.3</v>
      </c>
      <c r="AD559" s="232">
        <v>2.8</v>
      </c>
      <c r="AE559" s="232">
        <v>0</v>
      </c>
      <c r="AF559" s="232">
        <v>0.1</v>
      </c>
      <c r="AG559" s="232">
        <v>6.7</v>
      </c>
      <c r="AH559" s="232">
        <v>0</v>
      </c>
      <c r="AI559" s="232">
        <v>6.8</v>
      </c>
      <c r="AJ559" s="232">
        <v>0</v>
      </c>
      <c r="AK559" s="232">
        <v>0</v>
      </c>
      <c r="AL559" s="232">
        <v>0</v>
      </c>
      <c r="AM559" s="232">
        <v>6.6</v>
      </c>
      <c r="AN559" s="233"/>
      <c r="AO559" s="223">
        <f t="shared" si="353"/>
        <v>11.600000000000009</v>
      </c>
      <c r="AP559" s="223">
        <f t="shared" si="353"/>
        <v>0</v>
      </c>
      <c r="AQ559" s="223">
        <f t="shared" si="353"/>
        <v>0</v>
      </c>
      <c r="AR559" s="223">
        <f t="shared" si="352"/>
        <v>0</v>
      </c>
      <c r="AS559" s="223">
        <f t="shared" si="352"/>
        <v>0</v>
      </c>
      <c r="AT559" s="223">
        <f t="shared" si="352"/>
        <v>0</v>
      </c>
      <c r="AU559" s="223">
        <f t="shared" si="351"/>
        <v>0</v>
      </c>
      <c r="AV559" s="223">
        <f t="shared" si="351"/>
        <v>0</v>
      </c>
      <c r="AW559" s="223">
        <f t="shared" si="351"/>
        <v>0</v>
      </c>
      <c r="AX559" s="223">
        <f t="shared" si="351"/>
        <v>0</v>
      </c>
      <c r="AY559" s="223">
        <f t="shared" si="351"/>
        <v>0</v>
      </c>
      <c r="AZ559" s="242"/>
      <c r="BA559" s="244">
        <f t="shared" si="316"/>
        <v>1.3655911365277351</v>
      </c>
      <c r="BB559" s="244">
        <f t="shared" si="317"/>
        <v>5.3930256449614355E-2</v>
      </c>
      <c r="BC559" s="244">
        <f t="shared" si="318"/>
        <v>0</v>
      </c>
      <c r="BD559" s="244">
        <f t="shared" si="319"/>
        <v>1.9260805874862274E-3</v>
      </c>
      <c r="BE559" s="244">
        <f t="shared" si="320"/>
        <v>0.12904739936157722</v>
      </c>
      <c r="BF559" s="244">
        <f t="shared" si="321"/>
        <v>0</v>
      </c>
      <c r="BG559" s="244">
        <f t="shared" si="322"/>
        <v>0.11749091583665985</v>
      </c>
      <c r="BH559" s="244">
        <f t="shared" si="323"/>
        <v>0.13097347994906344</v>
      </c>
      <c r="BI559" s="244">
        <f t="shared" si="324"/>
        <v>0</v>
      </c>
      <c r="BJ559" s="244">
        <f t="shared" si="325"/>
        <v>0</v>
      </c>
      <c r="BK559" s="244">
        <f t="shared" si="326"/>
        <v>0</v>
      </c>
      <c r="BL559" s="244">
        <f t="shared" si="327"/>
        <v>0.127121318774091</v>
      </c>
      <c r="BM559" s="244">
        <f t="shared" si="328"/>
        <v>0</v>
      </c>
      <c r="BN559" s="244">
        <f t="shared" si="329"/>
        <v>1.1421657883793326</v>
      </c>
      <c r="BO559" s="244">
        <f t="shared" si="330"/>
        <v>5.3930256449614355E-2</v>
      </c>
      <c r="BP559" s="244">
        <f t="shared" si="331"/>
        <v>0</v>
      </c>
      <c r="BQ559" s="244">
        <f t="shared" si="332"/>
        <v>1.9260805874862274E-3</v>
      </c>
      <c r="BR559" s="244">
        <f t="shared" si="333"/>
        <v>0.12904739936157722</v>
      </c>
      <c r="BS559" s="244">
        <f t="shared" si="334"/>
        <v>0</v>
      </c>
      <c r="BT559" s="244">
        <f t="shared" si="335"/>
        <v>0.13097347994906344</v>
      </c>
      <c r="BU559" s="244">
        <f t="shared" si="336"/>
        <v>0</v>
      </c>
      <c r="BV559" s="244">
        <f t="shared" si="337"/>
        <v>0</v>
      </c>
      <c r="BW559" s="244">
        <f t="shared" si="338"/>
        <v>0</v>
      </c>
      <c r="BX559" s="244">
        <f t="shared" si="339"/>
        <v>0.127121318774091</v>
      </c>
      <c r="BY559" s="244"/>
      <c r="BZ559" s="244">
        <f t="shared" si="340"/>
        <v>0.22342534814840251</v>
      </c>
      <c r="CA559" s="244">
        <f t="shared" si="341"/>
        <v>0</v>
      </c>
      <c r="CB559" s="244">
        <f t="shared" si="342"/>
        <v>0</v>
      </c>
      <c r="CC559" s="244">
        <f t="shared" si="343"/>
        <v>0</v>
      </c>
      <c r="CD559" s="244">
        <f t="shared" si="344"/>
        <v>0</v>
      </c>
      <c r="CE559" s="244">
        <f t="shared" si="345"/>
        <v>0</v>
      </c>
      <c r="CF559" s="244">
        <f t="shared" si="346"/>
        <v>0</v>
      </c>
      <c r="CG559" s="244">
        <f t="shared" si="347"/>
        <v>0</v>
      </c>
      <c r="CH559" s="244">
        <f t="shared" si="348"/>
        <v>0</v>
      </c>
      <c r="CI559" s="244">
        <f t="shared" si="349"/>
        <v>0</v>
      </c>
      <c r="CJ559" s="244">
        <f t="shared" si="350"/>
        <v>0</v>
      </c>
    </row>
    <row r="560" spans="1:88" ht="60">
      <c r="A560" s="222" t="s">
        <v>3643</v>
      </c>
      <c r="B560" s="232">
        <v>127260</v>
      </c>
      <c r="C560" s="232" t="s">
        <v>3355</v>
      </c>
      <c r="D560" s="232"/>
      <c r="E560" s="232" t="s">
        <v>3356</v>
      </c>
      <c r="F560" s="232" t="s">
        <v>3357</v>
      </c>
      <c r="G560" s="232">
        <v>6010</v>
      </c>
      <c r="H560" s="232" t="s">
        <v>3358</v>
      </c>
      <c r="I560" s="232" t="s">
        <v>123</v>
      </c>
      <c r="J560" s="232" t="s">
        <v>700</v>
      </c>
      <c r="K560" s="232" t="s">
        <v>3359</v>
      </c>
      <c r="L560" s="232" t="s">
        <v>3360</v>
      </c>
      <c r="M560" s="232">
        <v>2022</v>
      </c>
      <c r="N560" s="232">
        <v>2562808034</v>
      </c>
      <c r="O560" s="239">
        <f t="shared" si="315"/>
        <v>0.40514406096067163</v>
      </c>
      <c r="P560" s="232">
        <v>57.15</v>
      </c>
      <c r="Q560" s="232">
        <v>0.28000000000000003</v>
      </c>
      <c r="R560" s="232">
        <v>16.27</v>
      </c>
      <c r="S560" s="232">
        <v>0</v>
      </c>
      <c r="T560" s="232">
        <v>0</v>
      </c>
      <c r="U560" s="232">
        <v>2.67</v>
      </c>
      <c r="V560" s="232">
        <v>6.1</v>
      </c>
      <c r="W560" s="232">
        <v>17.52</v>
      </c>
      <c r="X560" s="232">
        <v>0</v>
      </c>
      <c r="Y560" s="232">
        <v>0.01</v>
      </c>
      <c r="Z560" s="232">
        <v>0</v>
      </c>
      <c r="AA560" s="232">
        <v>0</v>
      </c>
      <c r="AB560" s="232"/>
      <c r="AC560" s="232">
        <v>1.72</v>
      </c>
      <c r="AD560" s="232">
        <v>0.11</v>
      </c>
      <c r="AE560" s="232">
        <v>0</v>
      </c>
      <c r="AF560" s="232">
        <v>0</v>
      </c>
      <c r="AG560" s="232">
        <v>0</v>
      </c>
      <c r="AH560" s="232">
        <v>0</v>
      </c>
      <c r="AI560" s="232">
        <v>17.52</v>
      </c>
      <c r="AJ560" s="232">
        <v>0</v>
      </c>
      <c r="AK560" s="232">
        <v>0.01</v>
      </c>
      <c r="AL560" s="232">
        <v>0</v>
      </c>
      <c r="AM560" s="232">
        <v>0</v>
      </c>
      <c r="AN560" s="233"/>
      <c r="AO560" s="223">
        <f t="shared" si="353"/>
        <v>55.43</v>
      </c>
      <c r="AP560" s="223">
        <f t="shared" si="353"/>
        <v>0.17000000000000004</v>
      </c>
      <c r="AQ560" s="223">
        <f t="shared" si="353"/>
        <v>16.27</v>
      </c>
      <c r="AR560" s="223">
        <f t="shared" si="352"/>
        <v>0</v>
      </c>
      <c r="AS560" s="223">
        <f t="shared" si="352"/>
        <v>0</v>
      </c>
      <c r="AT560" s="223">
        <f t="shared" si="352"/>
        <v>2.67</v>
      </c>
      <c r="AU560" s="223">
        <f t="shared" si="351"/>
        <v>0</v>
      </c>
      <c r="AV560" s="223">
        <f t="shared" si="351"/>
        <v>0</v>
      </c>
      <c r="AW560" s="223">
        <f t="shared" si="351"/>
        <v>0</v>
      </c>
      <c r="AX560" s="223">
        <f t="shared" si="351"/>
        <v>0</v>
      </c>
      <c r="AY560" s="223">
        <f t="shared" si="351"/>
        <v>0</v>
      </c>
      <c r="AZ560" s="242"/>
      <c r="BA560" s="244">
        <f t="shared" si="316"/>
        <v>23.153983083902382</v>
      </c>
      <c r="BB560" s="244">
        <f t="shared" si="317"/>
        <v>0.11344033706898807</v>
      </c>
      <c r="BC560" s="244">
        <f t="shared" si="318"/>
        <v>6.5916938718301274</v>
      </c>
      <c r="BD560" s="244">
        <f t="shared" si="319"/>
        <v>0</v>
      </c>
      <c r="BE560" s="244">
        <f t="shared" si="320"/>
        <v>0</v>
      </c>
      <c r="BF560" s="244">
        <f t="shared" si="321"/>
        <v>1.0817346427649932</v>
      </c>
      <c r="BG560" s="244">
        <f t="shared" si="322"/>
        <v>2.4713787718600968</v>
      </c>
      <c r="BH560" s="244">
        <f t="shared" si="323"/>
        <v>7.0981239480309668</v>
      </c>
      <c r="BI560" s="244">
        <f t="shared" si="324"/>
        <v>0</v>
      </c>
      <c r="BJ560" s="244">
        <f t="shared" si="325"/>
        <v>4.0514406096067166E-3</v>
      </c>
      <c r="BK560" s="244">
        <f t="shared" si="326"/>
        <v>0</v>
      </c>
      <c r="BL560" s="244">
        <f t="shared" si="327"/>
        <v>0</v>
      </c>
      <c r="BM560" s="244">
        <f t="shared" si="328"/>
        <v>0</v>
      </c>
      <c r="BN560" s="244">
        <f t="shared" si="329"/>
        <v>0.69684778485235521</v>
      </c>
      <c r="BO560" s="244">
        <f t="shared" si="330"/>
        <v>4.456584670567388E-2</v>
      </c>
      <c r="BP560" s="244">
        <f t="shared" si="331"/>
        <v>0</v>
      </c>
      <c r="BQ560" s="244">
        <f t="shared" si="332"/>
        <v>0</v>
      </c>
      <c r="BR560" s="244">
        <f t="shared" si="333"/>
        <v>0</v>
      </c>
      <c r="BS560" s="244">
        <f t="shared" si="334"/>
        <v>0</v>
      </c>
      <c r="BT560" s="244">
        <f t="shared" si="335"/>
        <v>7.0981239480309668</v>
      </c>
      <c r="BU560" s="244">
        <f t="shared" si="336"/>
        <v>0</v>
      </c>
      <c r="BV560" s="244">
        <f t="shared" si="337"/>
        <v>4.0514406096067166E-3</v>
      </c>
      <c r="BW560" s="244">
        <f t="shared" si="338"/>
        <v>0</v>
      </c>
      <c r="BX560" s="244">
        <f t="shared" si="339"/>
        <v>0</v>
      </c>
      <c r="BY560" s="244"/>
      <c r="BZ560" s="244">
        <f t="shared" si="340"/>
        <v>22.457135299050027</v>
      </c>
      <c r="CA560" s="244">
        <f t="shared" si="341"/>
        <v>6.8874490363314195E-2</v>
      </c>
      <c r="CB560" s="244">
        <f t="shared" si="342"/>
        <v>6.5916938718301274</v>
      </c>
      <c r="CC560" s="244">
        <f t="shared" si="343"/>
        <v>0</v>
      </c>
      <c r="CD560" s="244">
        <f t="shared" si="344"/>
        <v>0</v>
      </c>
      <c r="CE560" s="244">
        <f t="shared" si="345"/>
        <v>1.0817346427649932</v>
      </c>
      <c r="CF560" s="244">
        <f t="shared" si="346"/>
        <v>0</v>
      </c>
      <c r="CG560" s="244">
        <f t="shared" si="347"/>
        <v>0</v>
      </c>
      <c r="CH560" s="244">
        <f t="shared" si="348"/>
        <v>0</v>
      </c>
      <c r="CI560" s="244">
        <f t="shared" si="349"/>
        <v>0</v>
      </c>
      <c r="CJ560" s="244">
        <f t="shared" si="350"/>
        <v>0</v>
      </c>
    </row>
    <row r="561" spans="1:88" ht="60">
      <c r="A561" s="222" t="s">
        <v>3643</v>
      </c>
      <c r="B561" s="232">
        <v>93510</v>
      </c>
      <c r="C561" s="232" t="s">
        <v>3361</v>
      </c>
      <c r="D561" s="232"/>
      <c r="E561" s="232" t="s">
        <v>3362</v>
      </c>
      <c r="F561" s="232" t="s">
        <v>3363</v>
      </c>
      <c r="G561" s="232">
        <v>2540</v>
      </c>
      <c r="H561" s="232" t="s">
        <v>3364</v>
      </c>
      <c r="I561" s="232" t="s">
        <v>699</v>
      </c>
      <c r="J561" s="232" t="s">
        <v>700</v>
      </c>
      <c r="K561" s="232" t="s">
        <v>3365</v>
      </c>
      <c r="L561" s="232" t="s">
        <v>3366</v>
      </c>
      <c r="M561" s="232">
        <v>2022</v>
      </c>
      <c r="N561" s="232">
        <v>121178578</v>
      </c>
      <c r="O561" s="239">
        <f t="shared" si="315"/>
        <v>0.11811236839651541</v>
      </c>
      <c r="P561" s="232">
        <v>28.9</v>
      </c>
      <c r="Q561" s="232">
        <v>1.3</v>
      </c>
      <c r="R561" s="232">
        <v>0</v>
      </c>
      <c r="S561" s="232">
        <v>0</v>
      </c>
      <c r="T561" s="232">
        <v>0</v>
      </c>
      <c r="U561" s="232">
        <v>0</v>
      </c>
      <c r="V561" s="232">
        <v>6.1</v>
      </c>
      <c r="W561" s="232">
        <v>63.7</v>
      </c>
      <c r="X561" s="232">
        <v>0</v>
      </c>
      <c r="Y561" s="232">
        <v>0</v>
      </c>
      <c r="Z561" s="232">
        <v>0</v>
      </c>
      <c r="AA561" s="232">
        <v>0</v>
      </c>
      <c r="AB561" s="232"/>
      <c r="AC561" s="232">
        <v>16.5</v>
      </c>
      <c r="AD561" s="232">
        <v>1.3</v>
      </c>
      <c r="AE561" s="232">
        <v>0</v>
      </c>
      <c r="AF561" s="232">
        <v>0</v>
      </c>
      <c r="AG561" s="232">
        <v>0</v>
      </c>
      <c r="AH561" s="232">
        <v>0</v>
      </c>
      <c r="AI561" s="232">
        <v>63.7</v>
      </c>
      <c r="AJ561" s="232">
        <v>0</v>
      </c>
      <c r="AK561" s="232">
        <v>0</v>
      </c>
      <c r="AL561" s="232">
        <v>0</v>
      </c>
      <c r="AM561" s="232">
        <v>0</v>
      </c>
      <c r="AN561" s="233"/>
      <c r="AO561" s="223">
        <f t="shared" si="353"/>
        <v>12.399999999999999</v>
      </c>
      <c r="AP561" s="223">
        <f t="shared" si="353"/>
        <v>0</v>
      </c>
      <c r="AQ561" s="223">
        <f t="shared" si="353"/>
        <v>0</v>
      </c>
      <c r="AR561" s="223">
        <f t="shared" si="352"/>
        <v>0</v>
      </c>
      <c r="AS561" s="223">
        <f t="shared" si="352"/>
        <v>0</v>
      </c>
      <c r="AT561" s="223">
        <f t="shared" si="352"/>
        <v>0</v>
      </c>
      <c r="AU561" s="223">
        <f t="shared" si="351"/>
        <v>0</v>
      </c>
      <c r="AV561" s="223">
        <f t="shared" si="351"/>
        <v>0</v>
      </c>
      <c r="AW561" s="223">
        <f t="shared" si="351"/>
        <v>0</v>
      </c>
      <c r="AX561" s="223">
        <f t="shared" si="351"/>
        <v>0</v>
      </c>
      <c r="AY561" s="223">
        <f t="shared" si="351"/>
        <v>0</v>
      </c>
      <c r="AZ561" s="242"/>
      <c r="BA561" s="244">
        <f t="shared" si="316"/>
        <v>3.4134474466592954</v>
      </c>
      <c r="BB561" s="244">
        <f t="shared" si="317"/>
        <v>0.15354607891547004</v>
      </c>
      <c r="BC561" s="244">
        <f t="shared" si="318"/>
        <v>0</v>
      </c>
      <c r="BD561" s="244">
        <f t="shared" si="319"/>
        <v>0</v>
      </c>
      <c r="BE561" s="244">
        <f t="shared" si="320"/>
        <v>0</v>
      </c>
      <c r="BF561" s="244">
        <f t="shared" si="321"/>
        <v>0</v>
      </c>
      <c r="BG561" s="244">
        <f t="shared" si="322"/>
        <v>0.72048544721874397</v>
      </c>
      <c r="BH561" s="244">
        <f t="shared" si="323"/>
        <v>7.5237578668580323</v>
      </c>
      <c r="BI561" s="244">
        <f t="shared" si="324"/>
        <v>0</v>
      </c>
      <c r="BJ561" s="244">
        <f t="shared" si="325"/>
        <v>0</v>
      </c>
      <c r="BK561" s="244">
        <f t="shared" si="326"/>
        <v>0</v>
      </c>
      <c r="BL561" s="244">
        <f t="shared" si="327"/>
        <v>0</v>
      </c>
      <c r="BM561" s="244">
        <f t="shared" si="328"/>
        <v>0</v>
      </c>
      <c r="BN561" s="244">
        <f t="shared" si="329"/>
        <v>1.9488540785425044</v>
      </c>
      <c r="BO561" s="244">
        <f t="shared" si="330"/>
        <v>0.15354607891547004</v>
      </c>
      <c r="BP561" s="244">
        <f t="shared" si="331"/>
        <v>0</v>
      </c>
      <c r="BQ561" s="244">
        <f t="shared" si="332"/>
        <v>0</v>
      </c>
      <c r="BR561" s="244">
        <f t="shared" si="333"/>
        <v>0</v>
      </c>
      <c r="BS561" s="244">
        <f t="shared" si="334"/>
        <v>0</v>
      </c>
      <c r="BT561" s="244">
        <f t="shared" si="335"/>
        <v>7.5237578668580323</v>
      </c>
      <c r="BU561" s="244">
        <f t="shared" si="336"/>
        <v>0</v>
      </c>
      <c r="BV561" s="244">
        <f t="shared" si="337"/>
        <v>0</v>
      </c>
      <c r="BW561" s="244">
        <f t="shared" si="338"/>
        <v>0</v>
      </c>
      <c r="BX561" s="244">
        <f t="shared" si="339"/>
        <v>0</v>
      </c>
      <c r="BY561" s="244"/>
      <c r="BZ561" s="244">
        <f t="shared" si="340"/>
        <v>1.4645933681167909</v>
      </c>
      <c r="CA561" s="244">
        <f t="shared" si="341"/>
        <v>0</v>
      </c>
      <c r="CB561" s="244">
        <f t="shared" si="342"/>
        <v>0</v>
      </c>
      <c r="CC561" s="244">
        <f t="shared" si="343"/>
        <v>0</v>
      </c>
      <c r="CD561" s="244">
        <f t="shared" si="344"/>
        <v>0</v>
      </c>
      <c r="CE561" s="244">
        <f t="shared" si="345"/>
        <v>0</v>
      </c>
      <c r="CF561" s="244">
        <f t="shared" si="346"/>
        <v>0</v>
      </c>
      <c r="CG561" s="244">
        <f t="shared" si="347"/>
        <v>0</v>
      </c>
      <c r="CH561" s="244">
        <f t="shared" si="348"/>
        <v>0</v>
      </c>
      <c r="CI561" s="244">
        <f t="shared" si="349"/>
        <v>0</v>
      </c>
      <c r="CJ561" s="244">
        <f t="shared" si="350"/>
        <v>0</v>
      </c>
    </row>
    <row r="562" spans="1:88" ht="60">
      <c r="A562" s="222" t="s">
        <v>3643</v>
      </c>
      <c r="B562" s="232">
        <v>94319</v>
      </c>
      <c r="C562" s="232" t="s">
        <v>133</v>
      </c>
      <c r="D562" s="232"/>
      <c r="E562" s="232" t="s">
        <v>3367</v>
      </c>
      <c r="F562" s="232" t="s">
        <v>750</v>
      </c>
      <c r="G562" s="232">
        <v>5600</v>
      </c>
      <c r="H562" s="232" t="s">
        <v>132</v>
      </c>
      <c r="I562" s="232" t="s">
        <v>116</v>
      </c>
      <c r="J562" s="232" t="s">
        <v>700</v>
      </c>
      <c r="K562" s="232" t="s">
        <v>3368</v>
      </c>
      <c r="L562" s="232" t="s">
        <v>3369</v>
      </c>
      <c r="M562" s="232">
        <v>2022</v>
      </c>
      <c r="N562" s="232">
        <v>54793496</v>
      </c>
      <c r="O562" s="239">
        <f t="shared" si="315"/>
        <v>1.1110413845381101E-2</v>
      </c>
      <c r="P562" s="240">
        <v>92.92</v>
      </c>
      <c r="Q562" s="232">
        <v>0.66</v>
      </c>
      <c r="R562" s="232">
        <v>0</v>
      </c>
      <c r="S562" s="232">
        <v>0.32</v>
      </c>
      <c r="T562" s="232">
        <v>0</v>
      </c>
      <c r="U562" s="232">
        <v>0</v>
      </c>
      <c r="V562" s="232">
        <v>6.1</v>
      </c>
      <c r="W562" s="232">
        <v>0</v>
      </c>
      <c r="X562" s="232">
        <v>0</v>
      </c>
      <c r="Y562" s="232">
        <v>0</v>
      </c>
      <c r="Z562" s="232">
        <v>0</v>
      </c>
      <c r="AA562" s="232">
        <v>0</v>
      </c>
      <c r="AB562" s="232"/>
      <c r="AC562" s="232">
        <v>0</v>
      </c>
      <c r="AD562" s="232">
        <v>0.66</v>
      </c>
      <c r="AE562" s="232">
        <v>0</v>
      </c>
      <c r="AF562" s="232">
        <v>0.32</v>
      </c>
      <c r="AG562" s="232">
        <v>0</v>
      </c>
      <c r="AH562" s="232">
        <v>0</v>
      </c>
      <c r="AI562" s="232">
        <v>0</v>
      </c>
      <c r="AJ562" s="232">
        <v>0</v>
      </c>
      <c r="AK562" s="232">
        <v>0</v>
      </c>
      <c r="AL562" s="232">
        <v>0</v>
      </c>
      <c r="AM562" s="232">
        <v>0</v>
      </c>
      <c r="AN562" s="233"/>
      <c r="AO562" s="223">
        <f t="shared" si="353"/>
        <v>92.92</v>
      </c>
      <c r="AP562" s="223">
        <f t="shared" si="353"/>
        <v>0</v>
      </c>
      <c r="AQ562" s="223">
        <f t="shared" si="353"/>
        <v>0</v>
      </c>
      <c r="AR562" s="223">
        <f t="shared" si="352"/>
        <v>0</v>
      </c>
      <c r="AS562" s="223">
        <f t="shared" si="352"/>
        <v>0</v>
      </c>
      <c r="AT562" s="223">
        <f t="shared" si="352"/>
        <v>0</v>
      </c>
      <c r="AU562" s="223">
        <f t="shared" si="351"/>
        <v>0</v>
      </c>
      <c r="AV562" s="223">
        <f t="shared" si="351"/>
        <v>0</v>
      </c>
      <c r="AW562" s="223">
        <f t="shared" si="351"/>
        <v>0</v>
      </c>
      <c r="AX562" s="223">
        <f t="shared" si="351"/>
        <v>0</v>
      </c>
      <c r="AY562" s="223">
        <f t="shared" si="351"/>
        <v>0</v>
      </c>
      <c r="AZ562" s="242"/>
      <c r="BA562" s="244">
        <f t="shared" si="316"/>
        <v>1.0323796545128119</v>
      </c>
      <c r="BB562" s="244">
        <f t="shared" si="317"/>
        <v>7.3328731379515271E-3</v>
      </c>
      <c r="BC562" s="244">
        <f t="shared" si="318"/>
        <v>0</v>
      </c>
      <c r="BD562" s="244">
        <f t="shared" si="319"/>
        <v>3.5553324305219527E-3</v>
      </c>
      <c r="BE562" s="244">
        <f t="shared" si="320"/>
        <v>0</v>
      </c>
      <c r="BF562" s="244">
        <f t="shared" si="321"/>
        <v>0</v>
      </c>
      <c r="BG562" s="244">
        <f t="shared" si="322"/>
        <v>6.7773524456824719E-2</v>
      </c>
      <c r="BH562" s="244">
        <f t="shared" si="323"/>
        <v>0</v>
      </c>
      <c r="BI562" s="244">
        <f t="shared" si="324"/>
        <v>0</v>
      </c>
      <c r="BJ562" s="244">
        <f t="shared" si="325"/>
        <v>0</v>
      </c>
      <c r="BK562" s="244">
        <f t="shared" si="326"/>
        <v>0</v>
      </c>
      <c r="BL562" s="244">
        <f t="shared" si="327"/>
        <v>0</v>
      </c>
      <c r="BM562" s="244">
        <f t="shared" si="328"/>
        <v>0</v>
      </c>
      <c r="BN562" s="244">
        <f t="shared" si="329"/>
        <v>0</v>
      </c>
      <c r="BO562" s="244">
        <f t="shared" si="330"/>
        <v>7.3328731379515271E-3</v>
      </c>
      <c r="BP562" s="244">
        <f t="shared" si="331"/>
        <v>0</v>
      </c>
      <c r="BQ562" s="244">
        <f t="shared" si="332"/>
        <v>3.5553324305219527E-3</v>
      </c>
      <c r="BR562" s="244">
        <f t="shared" si="333"/>
        <v>0</v>
      </c>
      <c r="BS562" s="244">
        <f t="shared" si="334"/>
        <v>0</v>
      </c>
      <c r="BT562" s="244">
        <f t="shared" si="335"/>
        <v>0</v>
      </c>
      <c r="BU562" s="244">
        <f t="shared" si="336"/>
        <v>0</v>
      </c>
      <c r="BV562" s="244">
        <f t="shared" si="337"/>
        <v>0</v>
      </c>
      <c r="BW562" s="244">
        <f t="shared" si="338"/>
        <v>0</v>
      </c>
      <c r="BX562" s="244">
        <f t="shared" si="339"/>
        <v>0</v>
      </c>
      <c r="BY562" s="244"/>
      <c r="BZ562" s="244">
        <f t="shared" si="340"/>
        <v>1.0323796545128119</v>
      </c>
      <c r="CA562" s="244">
        <f t="shared" si="341"/>
        <v>0</v>
      </c>
      <c r="CB562" s="244">
        <f t="shared" si="342"/>
        <v>0</v>
      </c>
      <c r="CC562" s="244">
        <f t="shared" si="343"/>
        <v>0</v>
      </c>
      <c r="CD562" s="244">
        <f t="shared" si="344"/>
        <v>0</v>
      </c>
      <c r="CE562" s="244">
        <f t="shared" si="345"/>
        <v>0</v>
      </c>
      <c r="CF562" s="244">
        <f t="shared" si="346"/>
        <v>0</v>
      </c>
      <c r="CG562" s="244">
        <f t="shared" si="347"/>
        <v>0</v>
      </c>
      <c r="CH562" s="244">
        <f t="shared" si="348"/>
        <v>0</v>
      </c>
      <c r="CI562" s="244">
        <f t="shared" si="349"/>
        <v>0</v>
      </c>
      <c r="CJ562" s="244">
        <f t="shared" si="350"/>
        <v>0</v>
      </c>
    </row>
    <row r="563" spans="1:88" ht="60">
      <c r="A563" s="222" t="s">
        <v>3643</v>
      </c>
      <c r="B563" s="232">
        <v>105201</v>
      </c>
      <c r="C563" s="232" t="s">
        <v>3370</v>
      </c>
      <c r="D563" s="232"/>
      <c r="E563" s="232" t="s">
        <v>3371</v>
      </c>
      <c r="F563" s="232"/>
      <c r="G563" s="232">
        <v>5722</v>
      </c>
      <c r="H563" s="232" t="s">
        <v>3372</v>
      </c>
      <c r="I563" s="232" t="s">
        <v>116</v>
      </c>
      <c r="J563" s="232" t="s">
        <v>700</v>
      </c>
      <c r="K563" s="232" t="s">
        <v>3373</v>
      </c>
      <c r="L563" s="232" t="s">
        <v>3374</v>
      </c>
      <c r="M563" s="232">
        <v>2022</v>
      </c>
      <c r="N563" s="232">
        <v>28781736</v>
      </c>
      <c r="O563" s="239">
        <f t="shared" si="315"/>
        <v>5.8360393384737433E-3</v>
      </c>
      <c r="P563" s="240">
        <v>17.37</v>
      </c>
      <c r="Q563" s="232">
        <v>2.33</v>
      </c>
      <c r="R563" s="232">
        <v>0</v>
      </c>
      <c r="S563" s="232">
        <v>0</v>
      </c>
      <c r="T563" s="232">
        <v>0</v>
      </c>
      <c r="U563" s="232">
        <v>0</v>
      </c>
      <c r="V563" s="232">
        <v>6.1</v>
      </c>
      <c r="W563" s="232">
        <v>74.2</v>
      </c>
      <c r="X563" s="232">
        <v>0</v>
      </c>
      <c r="Y563" s="232">
        <v>0</v>
      </c>
      <c r="Z563" s="232">
        <v>0</v>
      </c>
      <c r="AA563" s="232">
        <v>0</v>
      </c>
      <c r="AB563" s="232"/>
      <c r="AC563" s="232">
        <v>0</v>
      </c>
      <c r="AD563" s="232">
        <v>2.33</v>
      </c>
      <c r="AE563" s="232">
        <v>0</v>
      </c>
      <c r="AF563" s="232">
        <v>0</v>
      </c>
      <c r="AG563" s="232">
        <v>0</v>
      </c>
      <c r="AH563" s="232">
        <v>0</v>
      </c>
      <c r="AI563" s="232">
        <v>74.2</v>
      </c>
      <c r="AJ563" s="232">
        <v>0</v>
      </c>
      <c r="AK563" s="232">
        <v>0</v>
      </c>
      <c r="AL563" s="232">
        <v>0</v>
      </c>
      <c r="AM563" s="232">
        <v>0</v>
      </c>
      <c r="AN563" s="233"/>
      <c r="AO563" s="223">
        <f t="shared" si="353"/>
        <v>17.37</v>
      </c>
      <c r="AP563" s="223">
        <f t="shared" si="353"/>
        <v>0</v>
      </c>
      <c r="AQ563" s="223">
        <f t="shared" si="353"/>
        <v>0</v>
      </c>
      <c r="AR563" s="223">
        <f t="shared" si="352"/>
        <v>0</v>
      </c>
      <c r="AS563" s="223">
        <f t="shared" si="352"/>
        <v>0</v>
      </c>
      <c r="AT563" s="223">
        <f t="shared" si="352"/>
        <v>0</v>
      </c>
      <c r="AU563" s="223">
        <f t="shared" si="351"/>
        <v>0</v>
      </c>
      <c r="AV563" s="223">
        <f t="shared" si="351"/>
        <v>0</v>
      </c>
      <c r="AW563" s="223">
        <f t="shared" si="351"/>
        <v>0</v>
      </c>
      <c r="AX563" s="223">
        <f t="shared" si="351"/>
        <v>0</v>
      </c>
      <c r="AY563" s="223">
        <f t="shared" si="351"/>
        <v>0</v>
      </c>
      <c r="AZ563" s="242"/>
      <c r="BA563" s="244">
        <f t="shared" si="316"/>
        <v>0.10137200330928893</v>
      </c>
      <c r="BB563" s="244">
        <f t="shared" si="317"/>
        <v>1.3597971658643822E-2</v>
      </c>
      <c r="BC563" s="244">
        <f t="shared" si="318"/>
        <v>0</v>
      </c>
      <c r="BD563" s="244">
        <f t="shared" si="319"/>
        <v>0</v>
      </c>
      <c r="BE563" s="244">
        <f t="shared" si="320"/>
        <v>0</v>
      </c>
      <c r="BF563" s="244">
        <f t="shared" si="321"/>
        <v>0</v>
      </c>
      <c r="BG563" s="244">
        <f t="shared" si="322"/>
        <v>3.5599839964689829E-2</v>
      </c>
      <c r="BH563" s="244">
        <f t="shared" si="323"/>
        <v>0.43303411891475174</v>
      </c>
      <c r="BI563" s="244">
        <f t="shared" si="324"/>
        <v>0</v>
      </c>
      <c r="BJ563" s="244">
        <f t="shared" si="325"/>
        <v>0</v>
      </c>
      <c r="BK563" s="244">
        <f t="shared" si="326"/>
        <v>0</v>
      </c>
      <c r="BL563" s="244">
        <f t="shared" si="327"/>
        <v>0</v>
      </c>
      <c r="BM563" s="244">
        <f t="shared" si="328"/>
        <v>0</v>
      </c>
      <c r="BN563" s="244">
        <f t="shared" si="329"/>
        <v>0</v>
      </c>
      <c r="BO563" s="244">
        <f t="shared" si="330"/>
        <v>1.3597971658643822E-2</v>
      </c>
      <c r="BP563" s="244">
        <f t="shared" si="331"/>
        <v>0</v>
      </c>
      <c r="BQ563" s="244">
        <f t="shared" si="332"/>
        <v>0</v>
      </c>
      <c r="BR563" s="244">
        <f t="shared" si="333"/>
        <v>0</v>
      </c>
      <c r="BS563" s="244">
        <f t="shared" si="334"/>
        <v>0</v>
      </c>
      <c r="BT563" s="244">
        <f t="shared" si="335"/>
        <v>0.43303411891475174</v>
      </c>
      <c r="BU563" s="244">
        <f t="shared" si="336"/>
        <v>0</v>
      </c>
      <c r="BV563" s="244">
        <f t="shared" si="337"/>
        <v>0</v>
      </c>
      <c r="BW563" s="244">
        <f t="shared" si="338"/>
        <v>0</v>
      </c>
      <c r="BX563" s="244">
        <f t="shared" si="339"/>
        <v>0</v>
      </c>
      <c r="BY563" s="244"/>
      <c r="BZ563" s="244">
        <f t="shared" si="340"/>
        <v>0.10137200330928893</v>
      </c>
      <c r="CA563" s="244">
        <f t="shared" si="341"/>
        <v>0</v>
      </c>
      <c r="CB563" s="244">
        <f t="shared" si="342"/>
        <v>0</v>
      </c>
      <c r="CC563" s="244">
        <f t="shared" si="343"/>
        <v>0</v>
      </c>
      <c r="CD563" s="244">
        <f t="shared" si="344"/>
        <v>0</v>
      </c>
      <c r="CE563" s="244">
        <f t="shared" si="345"/>
        <v>0</v>
      </c>
      <c r="CF563" s="244">
        <f t="shared" si="346"/>
        <v>0</v>
      </c>
      <c r="CG563" s="244">
        <f t="shared" si="347"/>
        <v>0</v>
      </c>
      <c r="CH563" s="244">
        <f t="shared" si="348"/>
        <v>0</v>
      </c>
      <c r="CI563" s="244">
        <f t="shared" si="349"/>
        <v>0</v>
      </c>
      <c r="CJ563" s="244">
        <f t="shared" si="350"/>
        <v>0</v>
      </c>
    </row>
    <row r="564" spans="1:88" ht="60">
      <c r="A564" s="222" t="s">
        <v>3643</v>
      </c>
      <c r="B564" s="232">
        <v>94618</v>
      </c>
      <c r="C564" s="232" t="s">
        <v>3375</v>
      </c>
      <c r="D564" s="232"/>
      <c r="E564" s="232" t="s">
        <v>3376</v>
      </c>
      <c r="F564" s="232"/>
      <c r="G564" s="232">
        <v>4663</v>
      </c>
      <c r="H564" s="232" t="s">
        <v>3377</v>
      </c>
      <c r="I564" s="232" t="s">
        <v>116</v>
      </c>
      <c r="J564" s="232" t="s">
        <v>700</v>
      </c>
      <c r="K564" s="232" t="s">
        <v>3378</v>
      </c>
      <c r="L564" s="232" t="s">
        <v>3379</v>
      </c>
      <c r="M564" s="232">
        <v>2022</v>
      </c>
      <c r="N564" s="232">
        <v>27412800</v>
      </c>
      <c r="O564" s="239">
        <f t="shared" si="315"/>
        <v>5.558461768175242E-3</v>
      </c>
      <c r="P564" s="240">
        <v>75</v>
      </c>
      <c r="Q564" s="232">
        <v>1.7</v>
      </c>
      <c r="R564" s="232">
        <v>0</v>
      </c>
      <c r="S564" s="232">
        <v>17.2</v>
      </c>
      <c r="T564" s="232">
        <v>0</v>
      </c>
      <c r="U564" s="232">
        <v>0</v>
      </c>
      <c r="V564" s="232">
        <v>6.1</v>
      </c>
      <c r="W564" s="232">
        <v>0</v>
      </c>
      <c r="X564" s="232">
        <v>0</v>
      </c>
      <c r="Y564" s="232">
        <v>0</v>
      </c>
      <c r="Z564" s="232">
        <v>0</v>
      </c>
      <c r="AA564" s="232">
        <v>0</v>
      </c>
      <c r="AB564" s="232"/>
      <c r="AC564" s="232">
        <v>0.2</v>
      </c>
      <c r="AD564" s="232">
        <v>1.7</v>
      </c>
      <c r="AE564" s="232">
        <v>0</v>
      </c>
      <c r="AF564" s="232">
        <v>17.2</v>
      </c>
      <c r="AG564" s="232">
        <v>0</v>
      </c>
      <c r="AH564" s="232">
        <v>0</v>
      </c>
      <c r="AI564" s="232">
        <v>0</v>
      </c>
      <c r="AJ564" s="232">
        <v>0</v>
      </c>
      <c r="AK564" s="232">
        <v>0</v>
      </c>
      <c r="AL564" s="232">
        <v>0</v>
      </c>
      <c r="AM564" s="232">
        <v>0</v>
      </c>
      <c r="AN564" s="233"/>
      <c r="AO564" s="223">
        <f t="shared" si="353"/>
        <v>74.8</v>
      </c>
      <c r="AP564" s="223">
        <f t="shared" si="353"/>
        <v>0</v>
      </c>
      <c r="AQ564" s="223">
        <f t="shared" si="353"/>
        <v>0</v>
      </c>
      <c r="AR564" s="223">
        <f t="shared" si="352"/>
        <v>0</v>
      </c>
      <c r="AS564" s="223">
        <f t="shared" si="352"/>
        <v>0</v>
      </c>
      <c r="AT564" s="223">
        <f t="shared" si="352"/>
        <v>0</v>
      </c>
      <c r="AU564" s="223">
        <f t="shared" si="351"/>
        <v>0</v>
      </c>
      <c r="AV564" s="223">
        <f t="shared" si="351"/>
        <v>0</v>
      </c>
      <c r="AW564" s="223">
        <f t="shared" si="351"/>
        <v>0</v>
      </c>
      <c r="AX564" s="223">
        <f t="shared" si="351"/>
        <v>0</v>
      </c>
      <c r="AY564" s="223">
        <f t="shared" si="351"/>
        <v>0</v>
      </c>
      <c r="AZ564" s="242"/>
      <c r="BA564" s="244">
        <f t="shared" si="316"/>
        <v>0.41688463261314312</v>
      </c>
      <c r="BB564" s="244">
        <f t="shared" si="317"/>
        <v>9.4493850058979117E-3</v>
      </c>
      <c r="BC564" s="244">
        <f t="shared" si="318"/>
        <v>0</v>
      </c>
      <c r="BD564" s="244">
        <f t="shared" si="319"/>
        <v>9.5605542412614153E-2</v>
      </c>
      <c r="BE564" s="244">
        <f t="shared" si="320"/>
        <v>0</v>
      </c>
      <c r="BF564" s="244">
        <f t="shared" si="321"/>
        <v>0</v>
      </c>
      <c r="BG564" s="244">
        <f t="shared" si="322"/>
        <v>3.3906616785868975E-2</v>
      </c>
      <c r="BH564" s="244">
        <f t="shared" si="323"/>
        <v>0</v>
      </c>
      <c r="BI564" s="244">
        <f t="shared" si="324"/>
        <v>0</v>
      </c>
      <c r="BJ564" s="244">
        <f t="shared" si="325"/>
        <v>0</v>
      </c>
      <c r="BK564" s="244">
        <f t="shared" si="326"/>
        <v>0</v>
      </c>
      <c r="BL564" s="244">
        <f t="shared" si="327"/>
        <v>0</v>
      </c>
      <c r="BM564" s="244">
        <f t="shared" si="328"/>
        <v>0</v>
      </c>
      <c r="BN564" s="244">
        <f t="shared" si="329"/>
        <v>1.1116923536350484E-3</v>
      </c>
      <c r="BO564" s="244">
        <f t="shared" si="330"/>
        <v>9.4493850058979117E-3</v>
      </c>
      <c r="BP564" s="244">
        <f t="shared" si="331"/>
        <v>0</v>
      </c>
      <c r="BQ564" s="244">
        <f t="shared" si="332"/>
        <v>9.5605542412614153E-2</v>
      </c>
      <c r="BR564" s="244">
        <f t="shared" si="333"/>
        <v>0</v>
      </c>
      <c r="BS564" s="244">
        <f t="shared" si="334"/>
        <v>0</v>
      </c>
      <c r="BT564" s="244">
        <f t="shared" si="335"/>
        <v>0</v>
      </c>
      <c r="BU564" s="244">
        <f t="shared" si="336"/>
        <v>0</v>
      </c>
      <c r="BV564" s="244">
        <f t="shared" si="337"/>
        <v>0</v>
      </c>
      <c r="BW564" s="244">
        <f t="shared" si="338"/>
        <v>0</v>
      </c>
      <c r="BX564" s="244">
        <f t="shared" si="339"/>
        <v>0</v>
      </c>
      <c r="BY564" s="244"/>
      <c r="BZ564" s="244">
        <f t="shared" si="340"/>
        <v>0.41577294025950806</v>
      </c>
      <c r="CA564" s="244">
        <f t="shared" si="341"/>
        <v>0</v>
      </c>
      <c r="CB564" s="244">
        <f t="shared" si="342"/>
        <v>0</v>
      </c>
      <c r="CC564" s="244">
        <f t="shared" si="343"/>
        <v>0</v>
      </c>
      <c r="CD564" s="244">
        <f t="shared" si="344"/>
        <v>0</v>
      </c>
      <c r="CE564" s="244">
        <f t="shared" si="345"/>
        <v>0</v>
      </c>
      <c r="CF564" s="244">
        <f t="shared" si="346"/>
        <v>0</v>
      </c>
      <c r="CG564" s="244">
        <f t="shared" si="347"/>
        <v>0</v>
      </c>
      <c r="CH564" s="244">
        <f t="shared" si="348"/>
        <v>0</v>
      </c>
      <c r="CI564" s="244">
        <f t="shared" si="349"/>
        <v>0</v>
      </c>
      <c r="CJ564" s="244">
        <f t="shared" si="350"/>
        <v>0</v>
      </c>
    </row>
    <row r="565" spans="1:88" ht="60">
      <c r="A565" s="222" t="s">
        <v>3643</v>
      </c>
      <c r="B565" s="232">
        <v>95016</v>
      </c>
      <c r="C565" s="232" t="s">
        <v>3380</v>
      </c>
      <c r="D565" s="232" t="s">
        <v>3381</v>
      </c>
      <c r="E565" s="232" t="s">
        <v>3382</v>
      </c>
      <c r="F565" s="232"/>
      <c r="G565" s="232">
        <v>5034</v>
      </c>
      <c r="H565" s="232" t="s">
        <v>3383</v>
      </c>
      <c r="I565" s="232" t="s">
        <v>116</v>
      </c>
      <c r="J565" s="232" t="s">
        <v>700</v>
      </c>
      <c r="K565" s="232" t="s">
        <v>3384</v>
      </c>
      <c r="L565" s="232" t="s">
        <v>3385</v>
      </c>
      <c r="M565" s="232">
        <v>2022</v>
      </c>
      <c r="N565" s="232">
        <v>34151466</v>
      </c>
      <c r="O565" s="239">
        <f t="shared" si="315"/>
        <v>6.9248532834346246E-3</v>
      </c>
      <c r="P565" s="240">
        <v>73.36</v>
      </c>
      <c r="Q565" s="232">
        <v>1.72</v>
      </c>
      <c r="R565" s="232">
        <v>0</v>
      </c>
      <c r="S565" s="232">
        <v>0</v>
      </c>
      <c r="T565" s="232">
        <v>0</v>
      </c>
      <c r="U565" s="232">
        <v>0</v>
      </c>
      <c r="V565" s="232">
        <v>6.1</v>
      </c>
      <c r="W565" s="232">
        <v>18.82</v>
      </c>
      <c r="X565" s="232">
        <v>0</v>
      </c>
      <c r="Y565" s="232">
        <v>0</v>
      </c>
      <c r="Z565" s="232">
        <v>0</v>
      </c>
      <c r="AA565" s="232">
        <v>0</v>
      </c>
      <c r="AB565" s="232"/>
      <c r="AC565" s="232">
        <v>73.36</v>
      </c>
      <c r="AD565" s="232">
        <v>1.72</v>
      </c>
      <c r="AE565" s="232">
        <v>0</v>
      </c>
      <c r="AF565" s="232">
        <v>0</v>
      </c>
      <c r="AG565" s="232">
        <v>0</v>
      </c>
      <c r="AH565" s="232">
        <v>0</v>
      </c>
      <c r="AI565" s="232">
        <v>18.82</v>
      </c>
      <c r="AJ565" s="232">
        <v>0</v>
      </c>
      <c r="AK565" s="232">
        <v>0</v>
      </c>
      <c r="AL565" s="232">
        <v>0</v>
      </c>
      <c r="AM565" s="232">
        <v>0</v>
      </c>
      <c r="AN565" s="233"/>
      <c r="AO565" s="223">
        <f t="shared" si="353"/>
        <v>0</v>
      </c>
      <c r="AP565" s="223">
        <f t="shared" si="353"/>
        <v>0</v>
      </c>
      <c r="AQ565" s="223">
        <f t="shared" si="353"/>
        <v>0</v>
      </c>
      <c r="AR565" s="223">
        <f t="shared" si="352"/>
        <v>0</v>
      </c>
      <c r="AS565" s="223">
        <f t="shared" si="352"/>
        <v>0</v>
      </c>
      <c r="AT565" s="223">
        <f t="shared" si="352"/>
        <v>0</v>
      </c>
      <c r="AU565" s="223">
        <f t="shared" si="351"/>
        <v>0</v>
      </c>
      <c r="AV565" s="223">
        <f t="shared" si="351"/>
        <v>0</v>
      </c>
      <c r="AW565" s="223">
        <f t="shared" si="351"/>
        <v>0</v>
      </c>
      <c r="AX565" s="223">
        <f t="shared" si="351"/>
        <v>0</v>
      </c>
      <c r="AY565" s="223">
        <f t="shared" si="351"/>
        <v>0</v>
      </c>
      <c r="AZ565" s="242"/>
      <c r="BA565" s="244">
        <f t="shared" si="316"/>
        <v>0.50800723687276406</v>
      </c>
      <c r="BB565" s="244">
        <f t="shared" si="317"/>
        <v>1.1910747647507554E-2</v>
      </c>
      <c r="BC565" s="244">
        <f t="shared" si="318"/>
        <v>0</v>
      </c>
      <c r="BD565" s="244">
        <f t="shared" si="319"/>
        <v>0</v>
      </c>
      <c r="BE565" s="244">
        <f t="shared" si="320"/>
        <v>0</v>
      </c>
      <c r="BF565" s="244">
        <f t="shared" si="321"/>
        <v>0</v>
      </c>
      <c r="BG565" s="244">
        <f t="shared" si="322"/>
        <v>4.2241605028951211E-2</v>
      </c>
      <c r="BH565" s="244">
        <f t="shared" si="323"/>
        <v>0.13032573879423964</v>
      </c>
      <c r="BI565" s="244">
        <f t="shared" si="324"/>
        <v>0</v>
      </c>
      <c r="BJ565" s="244">
        <f t="shared" si="325"/>
        <v>0</v>
      </c>
      <c r="BK565" s="244">
        <f t="shared" si="326"/>
        <v>0</v>
      </c>
      <c r="BL565" s="244">
        <f t="shared" si="327"/>
        <v>0</v>
      </c>
      <c r="BM565" s="244">
        <f t="shared" si="328"/>
        <v>0</v>
      </c>
      <c r="BN565" s="244">
        <f t="shared" si="329"/>
        <v>0.50800723687276406</v>
      </c>
      <c r="BO565" s="244">
        <f t="shared" si="330"/>
        <v>1.1910747647507554E-2</v>
      </c>
      <c r="BP565" s="244">
        <f t="shared" si="331"/>
        <v>0</v>
      </c>
      <c r="BQ565" s="244">
        <f t="shared" si="332"/>
        <v>0</v>
      </c>
      <c r="BR565" s="244">
        <f t="shared" si="333"/>
        <v>0</v>
      </c>
      <c r="BS565" s="244">
        <f t="shared" si="334"/>
        <v>0</v>
      </c>
      <c r="BT565" s="244">
        <f t="shared" si="335"/>
        <v>0.13032573879423964</v>
      </c>
      <c r="BU565" s="244">
        <f t="shared" si="336"/>
        <v>0</v>
      </c>
      <c r="BV565" s="244">
        <f t="shared" si="337"/>
        <v>0</v>
      </c>
      <c r="BW565" s="244">
        <f t="shared" si="338"/>
        <v>0</v>
      </c>
      <c r="BX565" s="244">
        <f t="shared" si="339"/>
        <v>0</v>
      </c>
      <c r="BY565" s="244"/>
      <c r="BZ565" s="244">
        <f t="shared" si="340"/>
        <v>0</v>
      </c>
      <c r="CA565" s="244">
        <f t="shared" si="341"/>
        <v>0</v>
      </c>
      <c r="CB565" s="244">
        <f t="shared" si="342"/>
        <v>0</v>
      </c>
      <c r="CC565" s="244">
        <f t="shared" si="343"/>
        <v>0</v>
      </c>
      <c r="CD565" s="244">
        <f t="shared" si="344"/>
        <v>0</v>
      </c>
      <c r="CE565" s="244">
        <f t="shared" si="345"/>
        <v>0</v>
      </c>
      <c r="CF565" s="244">
        <f t="shared" si="346"/>
        <v>0</v>
      </c>
      <c r="CG565" s="244">
        <f t="shared" si="347"/>
        <v>0</v>
      </c>
      <c r="CH565" s="244">
        <f t="shared" si="348"/>
        <v>0</v>
      </c>
      <c r="CI565" s="244">
        <f t="shared" si="349"/>
        <v>0</v>
      </c>
      <c r="CJ565" s="244">
        <f t="shared" si="350"/>
        <v>0</v>
      </c>
    </row>
    <row r="566" spans="1:88" ht="60">
      <c r="A566" s="222" t="s">
        <v>3643</v>
      </c>
      <c r="B566" s="232">
        <v>97383</v>
      </c>
      <c r="C566" s="232" t="s">
        <v>3386</v>
      </c>
      <c r="D566" s="232" t="s">
        <v>2584</v>
      </c>
      <c r="E566" s="232" t="s">
        <v>3387</v>
      </c>
      <c r="F566" s="232"/>
      <c r="G566" s="232">
        <v>5413</v>
      </c>
      <c r="H566" s="232" t="s">
        <v>3388</v>
      </c>
      <c r="I566" s="232" t="s">
        <v>116</v>
      </c>
      <c r="J566" s="232" t="s">
        <v>700</v>
      </c>
      <c r="K566" s="232" t="s">
        <v>3389</v>
      </c>
      <c r="L566" s="232" t="s">
        <v>3390</v>
      </c>
      <c r="M566" s="232">
        <v>2022</v>
      </c>
      <c r="N566" s="232">
        <v>18737298</v>
      </c>
      <c r="O566" s="239">
        <f t="shared" si="315"/>
        <v>3.7993402560813354E-3</v>
      </c>
      <c r="P566" s="240">
        <v>32.659999999999997</v>
      </c>
      <c r="Q566" s="232">
        <v>0.21</v>
      </c>
      <c r="R566" s="232">
        <v>0.01</v>
      </c>
      <c r="S566" s="232">
        <v>0</v>
      </c>
      <c r="T566" s="232">
        <v>0</v>
      </c>
      <c r="U566" s="232">
        <v>0</v>
      </c>
      <c r="V566" s="232">
        <v>6.1</v>
      </c>
      <c r="W566" s="232">
        <v>61.02</v>
      </c>
      <c r="X566" s="232">
        <v>0</v>
      </c>
      <c r="Y566" s="232">
        <v>0</v>
      </c>
      <c r="Z566" s="232">
        <v>0</v>
      </c>
      <c r="AA566" s="232">
        <v>0</v>
      </c>
      <c r="AB566" s="232"/>
      <c r="AC566" s="232">
        <v>32.659999999999997</v>
      </c>
      <c r="AD566" s="232">
        <v>0.21</v>
      </c>
      <c r="AE566" s="232">
        <v>0.01</v>
      </c>
      <c r="AF566" s="232">
        <v>0</v>
      </c>
      <c r="AG566" s="232">
        <v>0</v>
      </c>
      <c r="AH566" s="232">
        <v>0</v>
      </c>
      <c r="AI566" s="232">
        <v>61.02</v>
      </c>
      <c r="AJ566" s="232">
        <v>0</v>
      </c>
      <c r="AK566" s="232">
        <v>0</v>
      </c>
      <c r="AL566" s="232">
        <v>0</v>
      </c>
      <c r="AM566" s="232">
        <v>0</v>
      </c>
      <c r="AN566" s="233"/>
      <c r="AO566" s="223">
        <f t="shared" si="353"/>
        <v>0</v>
      </c>
      <c r="AP566" s="223">
        <f t="shared" si="353"/>
        <v>0</v>
      </c>
      <c r="AQ566" s="223">
        <f t="shared" si="353"/>
        <v>0</v>
      </c>
      <c r="AR566" s="223">
        <f t="shared" si="352"/>
        <v>0</v>
      </c>
      <c r="AS566" s="223">
        <f t="shared" si="352"/>
        <v>0</v>
      </c>
      <c r="AT566" s="223">
        <f t="shared" si="352"/>
        <v>0</v>
      </c>
      <c r="AU566" s="223">
        <f t="shared" si="351"/>
        <v>0</v>
      </c>
      <c r="AV566" s="223">
        <f t="shared" si="351"/>
        <v>0</v>
      </c>
      <c r="AW566" s="223">
        <f t="shared" si="351"/>
        <v>0</v>
      </c>
      <c r="AX566" s="223">
        <f t="shared" si="351"/>
        <v>0</v>
      </c>
      <c r="AY566" s="223">
        <f t="shared" si="351"/>
        <v>0</v>
      </c>
      <c r="AZ566" s="242"/>
      <c r="BA566" s="244">
        <f t="shared" si="316"/>
        <v>0.12408645276361641</v>
      </c>
      <c r="BB566" s="244">
        <f t="shared" si="317"/>
        <v>7.9786145377708044E-4</v>
      </c>
      <c r="BC566" s="244">
        <f t="shared" si="318"/>
        <v>3.7993402560813352E-5</v>
      </c>
      <c r="BD566" s="244">
        <f t="shared" si="319"/>
        <v>0</v>
      </c>
      <c r="BE566" s="244">
        <f t="shared" si="320"/>
        <v>0</v>
      </c>
      <c r="BF566" s="244">
        <f t="shared" si="321"/>
        <v>0</v>
      </c>
      <c r="BG566" s="244">
        <f t="shared" si="322"/>
        <v>2.3175975562096145E-2</v>
      </c>
      <c r="BH566" s="244">
        <f t="shared" si="323"/>
        <v>0.2318357424260831</v>
      </c>
      <c r="BI566" s="244">
        <f t="shared" si="324"/>
        <v>0</v>
      </c>
      <c r="BJ566" s="244">
        <f t="shared" si="325"/>
        <v>0</v>
      </c>
      <c r="BK566" s="244">
        <f t="shared" si="326"/>
        <v>0</v>
      </c>
      <c r="BL566" s="244">
        <f t="shared" si="327"/>
        <v>0</v>
      </c>
      <c r="BM566" s="244">
        <f t="shared" si="328"/>
        <v>0</v>
      </c>
      <c r="BN566" s="244">
        <f t="shared" si="329"/>
        <v>0.12408645276361641</v>
      </c>
      <c r="BO566" s="244">
        <f t="shared" si="330"/>
        <v>7.9786145377708044E-4</v>
      </c>
      <c r="BP566" s="244">
        <f t="shared" si="331"/>
        <v>3.7993402560813352E-5</v>
      </c>
      <c r="BQ566" s="244">
        <f t="shared" si="332"/>
        <v>0</v>
      </c>
      <c r="BR566" s="244">
        <f t="shared" si="333"/>
        <v>0</v>
      </c>
      <c r="BS566" s="244">
        <f t="shared" si="334"/>
        <v>0</v>
      </c>
      <c r="BT566" s="244">
        <f t="shared" si="335"/>
        <v>0.2318357424260831</v>
      </c>
      <c r="BU566" s="244">
        <f t="shared" si="336"/>
        <v>0</v>
      </c>
      <c r="BV566" s="244">
        <f t="shared" si="337"/>
        <v>0</v>
      </c>
      <c r="BW566" s="244">
        <f t="shared" si="338"/>
        <v>0</v>
      </c>
      <c r="BX566" s="244">
        <f t="shared" si="339"/>
        <v>0</v>
      </c>
      <c r="BY566" s="244"/>
      <c r="BZ566" s="244">
        <f t="shared" si="340"/>
        <v>0</v>
      </c>
      <c r="CA566" s="244">
        <f t="shared" si="341"/>
        <v>0</v>
      </c>
      <c r="CB566" s="244">
        <f t="shared" si="342"/>
        <v>0</v>
      </c>
      <c r="CC566" s="244">
        <f t="shared" si="343"/>
        <v>0</v>
      </c>
      <c r="CD566" s="244">
        <f t="shared" si="344"/>
        <v>0</v>
      </c>
      <c r="CE566" s="244">
        <f t="shared" si="345"/>
        <v>0</v>
      </c>
      <c r="CF566" s="244">
        <f t="shared" si="346"/>
        <v>0</v>
      </c>
      <c r="CG566" s="244">
        <f t="shared" si="347"/>
        <v>0</v>
      </c>
      <c r="CH566" s="244">
        <f t="shared" si="348"/>
        <v>0</v>
      </c>
      <c r="CI566" s="244">
        <f t="shared" si="349"/>
        <v>0</v>
      </c>
      <c r="CJ566" s="244">
        <f t="shared" si="350"/>
        <v>0</v>
      </c>
    </row>
    <row r="567" spans="1:88" ht="60">
      <c r="A567" s="222" t="s">
        <v>3643</v>
      </c>
      <c r="B567" s="232">
        <v>101980</v>
      </c>
      <c r="C567" s="232" t="s">
        <v>3391</v>
      </c>
      <c r="D567" s="232"/>
      <c r="E567" s="232" t="s">
        <v>3392</v>
      </c>
      <c r="F567" s="232" t="s">
        <v>3393</v>
      </c>
      <c r="G567" s="232">
        <v>9230</v>
      </c>
      <c r="H567" s="232" t="s">
        <v>3394</v>
      </c>
      <c r="I567" s="232" t="s">
        <v>125</v>
      </c>
      <c r="J567" s="232" t="s">
        <v>700</v>
      </c>
      <c r="K567" s="232" t="s">
        <v>3395</v>
      </c>
      <c r="L567" s="232" t="s">
        <v>3396</v>
      </c>
      <c r="M567" s="232">
        <v>2022</v>
      </c>
      <c r="N567" s="232">
        <v>47066076</v>
      </c>
      <c r="O567" s="239">
        <f t="shared" si="315"/>
        <v>1.6248360477706867E-2</v>
      </c>
      <c r="P567" s="232">
        <v>86.55</v>
      </c>
      <c r="Q567" s="232">
        <v>3.93</v>
      </c>
      <c r="R567" s="232">
        <v>0</v>
      </c>
      <c r="S567" s="232">
        <v>3.42</v>
      </c>
      <c r="T567" s="232">
        <v>0</v>
      </c>
      <c r="U567" s="232">
        <v>0</v>
      </c>
      <c r="V567" s="232">
        <v>6.1</v>
      </c>
      <c r="W567" s="232">
        <v>0</v>
      </c>
      <c r="X567" s="232">
        <v>0</v>
      </c>
      <c r="Y567" s="232">
        <v>0</v>
      </c>
      <c r="Z567" s="232">
        <v>0</v>
      </c>
      <c r="AA567" s="232">
        <v>0</v>
      </c>
      <c r="AB567" s="232"/>
      <c r="AC567" s="232">
        <v>49.48</v>
      </c>
      <c r="AD567" s="232">
        <v>3.93</v>
      </c>
      <c r="AE567" s="232">
        <v>0</v>
      </c>
      <c r="AF567" s="232">
        <v>3.42</v>
      </c>
      <c r="AG567" s="232">
        <v>0</v>
      </c>
      <c r="AH567" s="232">
        <v>0</v>
      </c>
      <c r="AI567" s="232">
        <v>0</v>
      </c>
      <c r="AJ567" s="232">
        <v>0</v>
      </c>
      <c r="AK567" s="232">
        <v>0</v>
      </c>
      <c r="AL567" s="232">
        <v>0</v>
      </c>
      <c r="AM567" s="232">
        <v>0</v>
      </c>
      <c r="AN567" s="233"/>
      <c r="AO567" s="223">
        <f t="shared" si="353"/>
        <v>37.07</v>
      </c>
      <c r="AP567" s="223">
        <f t="shared" si="353"/>
        <v>0</v>
      </c>
      <c r="AQ567" s="223">
        <f t="shared" si="353"/>
        <v>0</v>
      </c>
      <c r="AR567" s="223">
        <f t="shared" si="352"/>
        <v>0</v>
      </c>
      <c r="AS567" s="223">
        <f t="shared" si="352"/>
        <v>0</v>
      </c>
      <c r="AT567" s="223">
        <f t="shared" si="352"/>
        <v>0</v>
      </c>
      <c r="AU567" s="223">
        <f t="shared" si="351"/>
        <v>0</v>
      </c>
      <c r="AV567" s="223">
        <f t="shared" si="351"/>
        <v>0</v>
      </c>
      <c r="AW567" s="223">
        <f t="shared" si="351"/>
        <v>0</v>
      </c>
      <c r="AX567" s="223">
        <f t="shared" si="351"/>
        <v>0</v>
      </c>
      <c r="AY567" s="223">
        <f t="shared" si="351"/>
        <v>0</v>
      </c>
      <c r="AZ567" s="242"/>
      <c r="BA567" s="244">
        <f t="shared" si="316"/>
        <v>1.4062955993455293</v>
      </c>
      <c r="BB567" s="244">
        <f t="shared" si="317"/>
        <v>6.3856056677387987E-2</v>
      </c>
      <c r="BC567" s="244">
        <f t="shared" si="318"/>
        <v>0</v>
      </c>
      <c r="BD567" s="244">
        <f t="shared" si="319"/>
        <v>5.5569392833757482E-2</v>
      </c>
      <c r="BE567" s="244">
        <f t="shared" si="320"/>
        <v>0</v>
      </c>
      <c r="BF567" s="244">
        <f t="shared" si="321"/>
        <v>0</v>
      </c>
      <c r="BG567" s="244">
        <f t="shared" si="322"/>
        <v>9.911499891401189E-2</v>
      </c>
      <c r="BH567" s="244">
        <f t="shared" si="323"/>
        <v>0</v>
      </c>
      <c r="BI567" s="244">
        <f t="shared" si="324"/>
        <v>0</v>
      </c>
      <c r="BJ567" s="244">
        <f t="shared" si="325"/>
        <v>0</v>
      </c>
      <c r="BK567" s="244">
        <f t="shared" si="326"/>
        <v>0</v>
      </c>
      <c r="BL567" s="244">
        <f t="shared" si="327"/>
        <v>0</v>
      </c>
      <c r="BM567" s="244">
        <f t="shared" si="328"/>
        <v>0</v>
      </c>
      <c r="BN567" s="244">
        <f t="shared" si="329"/>
        <v>0.80396887643693571</v>
      </c>
      <c r="BO567" s="244">
        <f t="shared" si="330"/>
        <v>6.3856056677387987E-2</v>
      </c>
      <c r="BP567" s="244">
        <f t="shared" si="331"/>
        <v>0</v>
      </c>
      <c r="BQ567" s="244">
        <f t="shared" si="332"/>
        <v>5.5569392833757482E-2</v>
      </c>
      <c r="BR567" s="244">
        <f t="shared" si="333"/>
        <v>0</v>
      </c>
      <c r="BS567" s="244">
        <f t="shared" si="334"/>
        <v>0</v>
      </c>
      <c r="BT567" s="244">
        <f t="shared" si="335"/>
        <v>0</v>
      </c>
      <c r="BU567" s="244">
        <f t="shared" si="336"/>
        <v>0</v>
      </c>
      <c r="BV567" s="244">
        <f t="shared" si="337"/>
        <v>0</v>
      </c>
      <c r="BW567" s="244">
        <f t="shared" si="338"/>
        <v>0</v>
      </c>
      <c r="BX567" s="244">
        <f t="shared" si="339"/>
        <v>0</v>
      </c>
      <c r="BY567" s="244"/>
      <c r="BZ567" s="244">
        <f t="shared" si="340"/>
        <v>0.60232672290859357</v>
      </c>
      <c r="CA567" s="244">
        <f t="shared" si="341"/>
        <v>0</v>
      </c>
      <c r="CB567" s="244">
        <f t="shared" si="342"/>
        <v>0</v>
      </c>
      <c r="CC567" s="244">
        <f t="shared" si="343"/>
        <v>0</v>
      </c>
      <c r="CD567" s="244">
        <f t="shared" si="344"/>
        <v>0</v>
      </c>
      <c r="CE567" s="244">
        <f t="shared" si="345"/>
        <v>0</v>
      </c>
      <c r="CF567" s="244">
        <f t="shared" si="346"/>
        <v>0</v>
      </c>
      <c r="CG567" s="244">
        <f t="shared" si="347"/>
        <v>0</v>
      </c>
      <c r="CH567" s="244">
        <f t="shared" si="348"/>
        <v>0</v>
      </c>
      <c r="CI567" s="244">
        <f t="shared" si="349"/>
        <v>0</v>
      </c>
      <c r="CJ567" s="244">
        <f t="shared" si="350"/>
        <v>0</v>
      </c>
    </row>
    <row r="568" spans="1:88" ht="60">
      <c r="A568" s="222" t="s">
        <v>3643</v>
      </c>
      <c r="B568" s="232">
        <v>94325</v>
      </c>
      <c r="C568" s="232" t="s">
        <v>3397</v>
      </c>
      <c r="D568" s="232"/>
      <c r="E568" s="232" t="s">
        <v>3398</v>
      </c>
      <c r="F568" s="232"/>
      <c r="G568" s="232">
        <v>8750</v>
      </c>
      <c r="H568" s="232" t="s">
        <v>3399</v>
      </c>
      <c r="I568" s="232" t="s">
        <v>121</v>
      </c>
      <c r="J568" s="232" t="s">
        <v>700</v>
      </c>
      <c r="K568" s="232" t="s">
        <v>3400</v>
      </c>
      <c r="L568" s="232" t="s">
        <v>3401</v>
      </c>
      <c r="M568" s="232">
        <v>2022</v>
      </c>
      <c r="N568" s="232">
        <v>128012282</v>
      </c>
      <c r="O568" s="239">
        <f t="shared" si="315"/>
        <v>0.42848078584619542</v>
      </c>
      <c r="P568" s="232">
        <v>38.19</v>
      </c>
      <c r="Q568" s="232">
        <v>1.26</v>
      </c>
      <c r="R568" s="232">
        <v>0</v>
      </c>
      <c r="S568" s="232">
        <v>0</v>
      </c>
      <c r="T568" s="232">
        <v>0</v>
      </c>
      <c r="U568" s="232">
        <v>0</v>
      </c>
      <c r="V568" s="232">
        <v>6.1</v>
      </c>
      <c r="W568" s="232">
        <v>54.45</v>
      </c>
      <c r="X568" s="232">
        <v>0</v>
      </c>
      <c r="Y568" s="232">
        <v>0</v>
      </c>
      <c r="Z568" s="232">
        <v>0</v>
      </c>
      <c r="AA568" s="232">
        <v>0</v>
      </c>
      <c r="AB568" s="232"/>
      <c r="AC568" s="232">
        <v>33.659999999999997</v>
      </c>
      <c r="AD568" s="232">
        <v>1.26</v>
      </c>
      <c r="AE568" s="232">
        <v>0</v>
      </c>
      <c r="AF568" s="232">
        <v>0</v>
      </c>
      <c r="AG568" s="232">
        <v>0</v>
      </c>
      <c r="AH568" s="232">
        <v>0</v>
      </c>
      <c r="AI568" s="232">
        <v>54.45</v>
      </c>
      <c r="AJ568" s="232">
        <v>0</v>
      </c>
      <c r="AK568" s="232">
        <v>0</v>
      </c>
      <c r="AL568" s="232">
        <v>0</v>
      </c>
      <c r="AM568" s="232">
        <v>0</v>
      </c>
      <c r="AN568" s="233"/>
      <c r="AO568" s="223">
        <f t="shared" si="353"/>
        <v>4.5300000000000011</v>
      </c>
      <c r="AP568" s="223">
        <f t="shared" si="353"/>
        <v>0</v>
      </c>
      <c r="AQ568" s="223">
        <f t="shared" si="353"/>
        <v>0</v>
      </c>
      <c r="AR568" s="223">
        <f t="shared" si="352"/>
        <v>0</v>
      </c>
      <c r="AS568" s="223">
        <f t="shared" si="352"/>
        <v>0</v>
      </c>
      <c r="AT568" s="223">
        <f t="shared" si="352"/>
        <v>0</v>
      </c>
      <c r="AU568" s="223">
        <f t="shared" si="351"/>
        <v>0</v>
      </c>
      <c r="AV568" s="223">
        <f t="shared" si="351"/>
        <v>0</v>
      </c>
      <c r="AW568" s="223">
        <f t="shared" si="351"/>
        <v>0</v>
      </c>
      <c r="AX568" s="223">
        <f t="shared" si="351"/>
        <v>0</v>
      </c>
      <c r="AY568" s="223">
        <f t="shared" si="351"/>
        <v>0</v>
      </c>
      <c r="AZ568" s="242"/>
      <c r="BA568" s="244">
        <f t="shared" si="316"/>
        <v>16.363681211466201</v>
      </c>
      <c r="BB568" s="244">
        <f t="shared" si="317"/>
        <v>0.53988579016620619</v>
      </c>
      <c r="BC568" s="244">
        <f t="shared" si="318"/>
        <v>0</v>
      </c>
      <c r="BD568" s="244">
        <f t="shared" si="319"/>
        <v>0</v>
      </c>
      <c r="BE568" s="244">
        <f t="shared" si="320"/>
        <v>0</v>
      </c>
      <c r="BF568" s="244">
        <f t="shared" si="321"/>
        <v>0</v>
      </c>
      <c r="BG568" s="244">
        <f t="shared" si="322"/>
        <v>2.613732793661792</v>
      </c>
      <c r="BH568" s="244">
        <f t="shared" si="323"/>
        <v>23.330778789325343</v>
      </c>
      <c r="BI568" s="244">
        <f t="shared" si="324"/>
        <v>0</v>
      </c>
      <c r="BJ568" s="244">
        <f t="shared" si="325"/>
        <v>0</v>
      </c>
      <c r="BK568" s="244">
        <f t="shared" si="326"/>
        <v>0</v>
      </c>
      <c r="BL568" s="244">
        <f t="shared" si="327"/>
        <v>0</v>
      </c>
      <c r="BM568" s="244">
        <f t="shared" si="328"/>
        <v>0</v>
      </c>
      <c r="BN568" s="244">
        <f t="shared" si="329"/>
        <v>14.422663251582936</v>
      </c>
      <c r="BO568" s="244">
        <f t="shared" si="330"/>
        <v>0.53988579016620619</v>
      </c>
      <c r="BP568" s="244">
        <f t="shared" si="331"/>
        <v>0</v>
      </c>
      <c r="BQ568" s="244">
        <f t="shared" si="332"/>
        <v>0</v>
      </c>
      <c r="BR568" s="244">
        <f t="shared" si="333"/>
        <v>0</v>
      </c>
      <c r="BS568" s="244">
        <f t="shared" si="334"/>
        <v>0</v>
      </c>
      <c r="BT568" s="244">
        <f t="shared" si="335"/>
        <v>23.330778789325343</v>
      </c>
      <c r="BU568" s="244">
        <f t="shared" si="336"/>
        <v>0</v>
      </c>
      <c r="BV568" s="244">
        <f t="shared" si="337"/>
        <v>0</v>
      </c>
      <c r="BW568" s="244">
        <f t="shared" si="338"/>
        <v>0</v>
      </c>
      <c r="BX568" s="244">
        <f t="shared" si="339"/>
        <v>0</v>
      </c>
      <c r="BY568" s="244"/>
      <c r="BZ568" s="244">
        <f t="shared" si="340"/>
        <v>1.9410179598832658</v>
      </c>
      <c r="CA568" s="244">
        <f t="shared" si="341"/>
        <v>0</v>
      </c>
      <c r="CB568" s="244">
        <f t="shared" si="342"/>
        <v>0</v>
      </c>
      <c r="CC568" s="244">
        <f t="shared" si="343"/>
        <v>0</v>
      </c>
      <c r="CD568" s="244">
        <f t="shared" si="344"/>
        <v>0</v>
      </c>
      <c r="CE568" s="244">
        <f t="shared" si="345"/>
        <v>0</v>
      </c>
      <c r="CF568" s="244">
        <f t="shared" si="346"/>
        <v>0</v>
      </c>
      <c r="CG568" s="244">
        <f t="shared" si="347"/>
        <v>0</v>
      </c>
      <c r="CH568" s="244">
        <f t="shared" si="348"/>
        <v>0</v>
      </c>
      <c r="CI568" s="244">
        <f t="shared" si="349"/>
        <v>0</v>
      </c>
      <c r="CJ568" s="244">
        <f t="shared" si="350"/>
        <v>0</v>
      </c>
    </row>
    <row r="569" spans="1:88" ht="60">
      <c r="A569" s="222" t="s">
        <v>3643</v>
      </c>
      <c r="B569" s="232">
        <v>89121</v>
      </c>
      <c r="C569" s="232" t="s">
        <v>3402</v>
      </c>
      <c r="D569" s="232"/>
      <c r="E569" s="232" t="s">
        <v>3403</v>
      </c>
      <c r="F569" s="232"/>
      <c r="G569" s="232">
        <v>8752</v>
      </c>
      <c r="H569" s="232" t="s">
        <v>3404</v>
      </c>
      <c r="I569" s="232" t="s">
        <v>121</v>
      </c>
      <c r="J569" s="232" t="s">
        <v>700</v>
      </c>
      <c r="K569" s="232" t="s">
        <v>3405</v>
      </c>
      <c r="L569" s="232" t="s">
        <v>3406</v>
      </c>
      <c r="M569" s="232">
        <v>2022</v>
      </c>
      <c r="N569" s="232">
        <v>91876577</v>
      </c>
      <c r="O569" s="239">
        <f t="shared" si="315"/>
        <v>0.30752789731393493</v>
      </c>
      <c r="P569" s="232">
        <v>45.04</v>
      </c>
      <c r="Q569" s="232">
        <v>0.5</v>
      </c>
      <c r="R569" s="232">
        <v>0</v>
      </c>
      <c r="S569" s="232">
        <v>0</v>
      </c>
      <c r="T569" s="232">
        <v>3.04</v>
      </c>
      <c r="U569" s="232">
        <v>0</v>
      </c>
      <c r="V569" s="232">
        <v>6.1</v>
      </c>
      <c r="W569" s="232">
        <v>14.15</v>
      </c>
      <c r="X569" s="232">
        <v>0</v>
      </c>
      <c r="Y569" s="232">
        <v>0</v>
      </c>
      <c r="Z569" s="232">
        <v>0</v>
      </c>
      <c r="AA569" s="232">
        <v>31.17</v>
      </c>
      <c r="AB569" s="232"/>
      <c r="AC569" s="232">
        <v>41.96</v>
      </c>
      <c r="AD569" s="232">
        <v>0.5</v>
      </c>
      <c r="AE569" s="232">
        <v>0</v>
      </c>
      <c r="AF569" s="232">
        <v>0</v>
      </c>
      <c r="AG569" s="232">
        <v>3.04</v>
      </c>
      <c r="AH569" s="232">
        <v>0</v>
      </c>
      <c r="AI569" s="232">
        <v>14.15</v>
      </c>
      <c r="AJ569" s="232">
        <v>0</v>
      </c>
      <c r="AK569" s="232">
        <v>0</v>
      </c>
      <c r="AL569" s="232">
        <v>0</v>
      </c>
      <c r="AM569" s="232">
        <v>31.17</v>
      </c>
      <c r="AN569" s="233"/>
      <c r="AO569" s="223">
        <f t="shared" si="353"/>
        <v>3.0799999999999983</v>
      </c>
      <c r="AP569" s="223">
        <f t="shared" si="353"/>
        <v>0</v>
      </c>
      <c r="AQ569" s="223">
        <f t="shared" si="353"/>
        <v>0</v>
      </c>
      <c r="AR569" s="223">
        <f t="shared" si="352"/>
        <v>0</v>
      </c>
      <c r="AS569" s="223">
        <f t="shared" si="352"/>
        <v>0</v>
      </c>
      <c r="AT569" s="223">
        <f t="shared" si="352"/>
        <v>0</v>
      </c>
      <c r="AU569" s="223">
        <f t="shared" si="351"/>
        <v>0</v>
      </c>
      <c r="AV569" s="223">
        <f t="shared" si="351"/>
        <v>0</v>
      </c>
      <c r="AW569" s="223">
        <f t="shared" si="351"/>
        <v>0</v>
      </c>
      <c r="AX569" s="223">
        <f t="shared" si="351"/>
        <v>0</v>
      </c>
      <c r="AY569" s="223">
        <f t="shared" si="351"/>
        <v>0</v>
      </c>
      <c r="AZ569" s="242"/>
      <c r="BA569" s="244">
        <f t="shared" si="316"/>
        <v>13.851056495019629</v>
      </c>
      <c r="BB569" s="244">
        <f t="shared" si="317"/>
        <v>0.15376394865696746</v>
      </c>
      <c r="BC569" s="244">
        <f t="shared" si="318"/>
        <v>0</v>
      </c>
      <c r="BD569" s="244">
        <f t="shared" si="319"/>
        <v>0</v>
      </c>
      <c r="BE569" s="244">
        <f t="shared" si="320"/>
        <v>0.93488480783436223</v>
      </c>
      <c r="BF569" s="244">
        <f t="shared" si="321"/>
        <v>0</v>
      </c>
      <c r="BG569" s="244">
        <f t="shared" si="322"/>
        <v>1.8759201736150029</v>
      </c>
      <c r="BH569" s="244">
        <f t="shared" si="323"/>
        <v>4.3515197469921789</v>
      </c>
      <c r="BI569" s="244">
        <f t="shared" si="324"/>
        <v>0</v>
      </c>
      <c r="BJ569" s="244">
        <f t="shared" si="325"/>
        <v>0</v>
      </c>
      <c r="BK569" s="244">
        <f t="shared" si="326"/>
        <v>0</v>
      </c>
      <c r="BL569" s="244">
        <f t="shared" si="327"/>
        <v>9.5856445592753516</v>
      </c>
      <c r="BM569" s="244">
        <f t="shared" si="328"/>
        <v>0</v>
      </c>
      <c r="BN569" s="244">
        <f t="shared" si="329"/>
        <v>12.90387057129271</v>
      </c>
      <c r="BO569" s="244">
        <f t="shared" si="330"/>
        <v>0.15376394865696746</v>
      </c>
      <c r="BP569" s="244">
        <f t="shared" si="331"/>
        <v>0</v>
      </c>
      <c r="BQ569" s="244">
        <f t="shared" si="332"/>
        <v>0</v>
      </c>
      <c r="BR569" s="244">
        <f t="shared" si="333"/>
        <v>0.93488480783436223</v>
      </c>
      <c r="BS569" s="244">
        <f t="shared" si="334"/>
        <v>0</v>
      </c>
      <c r="BT569" s="244">
        <f t="shared" si="335"/>
        <v>4.3515197469921789</v>
      </c>
      <c r="BU569" s="244">
        <f t="shared" si="336"/>
        <v>0</v>
      </c>
      <c r="BV569" s="244">
        <f t="shared" si="337"/>
        <v>0</v>
      </c>
      <c r="BW569" s="244">
        <f t="shared" si="338"/>
        <v>0</v>
      </c>
      <c r="BX569" s="244">
        <f t="shared" si="339"/>
        <v>9.5856445592753516</v>
      </c>
      <c r="BY569" s="244"/>
      <c r="BZ569" s="244">
        <f t="shared" si="340"/>
        <v>0.94718592372691901</v>
      </c>
      <c r="CA569" s="244">
        <f t="shared" si="341"/>
        <v>0</v>
      </c>
      <c r="CB569" s="244">
        <f t="shared" si="342"/>
        <v>0</v>
      </c>
      <c r="CC569" s="244">
        <f t="shared" si="343"/>
        <v>0</v>
      </c>
      <c r="CD569" s="244">
        <f t="shared" si="344"/>
        <v>0</v>
      </c>
      <c r="CE569" s="244">
        <f t="shared" si="345"/>
        <v>0</v>
      </c>
      <c r="CF569" s="244">
        <f t="shared" si="346"/>
        <v>0</v>
      </c>
      <c r="CG569" s="244">
        <f t="shared" si="347"/>
        <v>0</v>
      </c>
      <c r="CH569" s="244">
        <f t="shared" si="348"/>
        <v>0</v>
      </c>
      <c r="CI569" s="244">
        <f t="shared" si="349"/>
        <v>0</v>
      </c>
      <c r="CJ569" s="244">
        <f t="shared" si="350"/>
        <v>0</v>
      </c>
    </row>
    <row r="570" spans="1:88" ht="60">
      <c r="A570" s="222" t="s">
        <v>3643</v>
      </c>
      <c r="B570" s="232">
        <v>101997</v>
      </c>
      <c r="C570" s="232" t="s">
        <v>3407</v>
      </c>
      <c r="D570" s="232"/>
      <c r="E570" s="232" t="s">
        <v>3408</v>
      </c>
      <c r="F570" s="232" t="s">
        <v>750</v>
      </c>
      <c r="G570" s="232">
        <v>8762</v>
      </c>
      <c r="H570" s="232" t="s">
        <v>1280</v>
      </c>
      <c r="I570" s="232" t="s">
        <v>121</v>
      </c>
      <c r="J570" s="232" t="s">
        <v>700</v>
      </c>
      <c r="K570" s="232" t="s">
        <v>3409</v>
      </c>
      <c r="L570" s="232" t="s">
        <v>3410</v>
      </c>
      <c r="M570" s="232">
        <v>2022</v>
      </c>
      <c r="N570" s="232">
        <v>78869653</v>
      </c>
      <c r="O570" s="239">
        <f t="shared" si="315"/>
        <v>0.26399131683986965</v>
      </c>
      <c r="P570" s="232">
        <v>53.8</v>
      </c>
      <c r="Q570" s="232">
        <v>0.9</v>
      </c>
      <c r="R570" s="232">
        <v>0</v>
      </c>
      <c r="S570" s="232">
        <v>0</v>
      </c>
      <c r="T570" s="232">
        <v>0</v>
      </c>
      <c r="U570" s="232">
        <v>0</v>
      </c>
      <c r="V570" s="232">
        <v>6.1</v>
      </c>
      <c r="W570" s="232">
        <v>39.200000000000003</v>
      </c>
      <c r="X570" s="232">
        <v>0</v>
      </c>
      <c r="Y570" s="232">
        <v>0</v>
      </c>
      <c r="Z570" s="232">
        <v>0</v>
      </c>
      <c r="AA570" s="232">
        <v>0</v>
      </c>
      <c r="AB570" s="232"/>
      <c r="AC570" s="232">
        <v>53.8</v>
      </c>
      <c r="AD570" s="232">
        <v>0.9</v>
      </c>
      <c r="AE570" s="232">
        <v>0</v>
      </c>
      <c r="AF570" s="232">
        <v>0</v>
      </c>
      <c r="AG570" s="232">
        <v>0</v>
      </c>
      <c r="AH570" s="232">
        <v>0</v>
      </c>
      <c r="AI570" s="232">
        <v>39.200000000000003</v>
      </c>
      <c r="AJ570" s="232">
        <v>0</v>
      </c>
      <c r="AK570" s="232">
        <v>0</v>
      </c>
      <c r="AL570" s="232">
        <v>0</v>
      </c>
      <c r="AM570" s="232">
        <v>0</v>
      </c>
      <c r="AN570" s="233"/>
      <c r="AO570" s="223">
        <f t="shared" si="353"/>
        <v>0</v>
      </c>
      <c r="AP570" s="223">
        <f t="shared" si="353"/>
        <v>0</v>
      </c>
      <c r="AQ570" s="223">
        <f t="shared" si="353"/>
        <v>0</v>
      </c>
      <c r="AR570" s="223">
        <f t="shared" si="352"/>
        <v>0</v>
      </c>
      <c r="AS570" s="223">
        <f t="shared" si="352"/>
        <v>0</v>
      </c>
      <c r="AT570" s="223">
        <f t="shared" si="352"/>
        <v>0</v>
      </c>
      <c r="AU570" s="223">
        <f t="shared" si="351"/>
        <v>0</v>
      </c>
      <c r="AV570" s="223">
        <f t="shared" si="351"/>
        <v>0</v>
      </c>
      <c r="AW570" s="223">
        <f t="shared" si="351"/>
        <v>0</v>
      </c>
      <c r="AX570" s="223">
        <f t="shared" si="351"/>
        <v>0</v>
      </c>
      <c r="AY570" s="223">
        <f t="shared" si="351"/>
        <v>0</v>
      </c>
      <c r="AZ570" s="242"/>
      <c r="BA570" s="244">
        <f t="shared" si="316"/>
        <v>14.202732845984986</v>
      </c>
      <c r="BB570" s="244">
        <f t="shared" si="317"/>
        <v>0.23759218515588268</v>
      </c>
      <c r="BC570" s="244">
        <f t="shared" si="318"/>
        <v>0</v>
      </c>
      <c r="BD570" s="244">
        <f t="shared" si="319"/>
        <v>0</v>
      </c>
      <c r="BE570" s="244">
        <f t="shared" si="320"/>
        <v>0</v>
      </c>
      <c r="BF570" s="244">
        <f t="shared" si="321"/>
        <v>0</v>
      </c>
      <c r="BG570" s="244">
        <f t="shared" si="322"/>
        <v>1.6103470327232048</v>
      </c>
      <c r="BH570" s="244">
        <f t="shared" si="323"/>
        <v>10.348459620122892</v>
      </c>
      <c r="BI570" s="244">
        <f t="shared" si="324"/>
        <v>0</v>
      </c>
      <c r="BJ570" s="244">
        <f t="shared" si="325"/>
        <v>0</v>
      </c>
      <c r="BK570" s="244">
        <f t="shared" si="326"/>
        <v>0</v>
      </c>
      <c r="BL570" s="244">
        <f t="shared" si="327"/>
        <v>0</v>
      </c>
      <c r="BM570" s="244">
        <f t="shared" si="328"/>
        <v>0</v>
      </c>
      <c r="BN570" s="244">
        <f t="shared" si="329"/>
        <v>14.202732845984986</v>
      </c>
      <c r="BO570" s="244">
        <f t="shared" si="330"/>
        <v>0.23759218515588268</v>
      </c>
      <c r="BP570" s="244">
        <f t="shared" si="331"/>
        <v>0</v>
      </c>
      <c r="BQ570" s="244">
        <f t="shared" si="332"/>
        <v>0</v>
      </c>
      <c r="BR570" s="244">
        <f t="shared" si="333"/>
        <v>0</v>
      </c>
      <c r="BS570" s="244">
        <f t="shared" si="334"/>
        <v>0</v>
      </c>
      <c r="BT570" s="244">
        <f t="shared" si="335"/>
        <v>10.348459620122892</v>
      </c>
      <c r="BU570" s="244">
        <f t="shared" si="336"/>
        <v>0</v>
      </c>
      <c r="BV570" s="244">
        <f t="shared" si="337"/>
        <v>0</v>
      </c>
      <c r="BW570" s="244">
        <f t="shared" si="338"/>
        <v>0</v>
      </c>
      <c r="BX570" s="244">
        <f t="shared" si="339"/>
        <v>0</v>
      </c>
      <c r="BY570" s="244"/>
      <c r="BZ570" s="244">
        <f t="shared" si="340"/>
        <v>0</v>
      </c>
      <c r="CA570" s="244">
        <f t="shared" si="341"/>
        <v>0</v>
      </c>
      <c r="CB570" s="244">
        <f t="shared" si="342"/>
        <v>0</v>
      </c>
      <c r="CC570" s="244">
        <f t="shared" si="343"/>
        <v>0</v>
      </c>
      <c r="CD570" s="244">
        <f t="shared" si="344"/>
        <v>0</v>
      </c>
      <c r="CE570" s="244">
        <f t="shared" si="345"/>
        <v>0</v>
      </c>
      <c r="CF570" s="244">
        <f t="shared" si="346"/>
        <v>0</v>
      </c>
      <c r="CG570" s="244">
        <f t="shared" si="347"/>
        <v>0</v>
      </c>
      <c r="CH570" s="244">
        <f t="shared" si="348"/>
        <v>0</v>
      </c>
      <c r="CI570" s="244">
        <f t="shared" si="349"/>
        <v>0</v>
      </c>
      <c r="CJ570" s="244">
        <f t="shared" si="350"/>
        <v>0</v>
      </c>
    </row>
    <row r="571" spans="1:88" ht="60">
      <c r="A571" s="222" t="s">
        <v>3643</v>
      </c>
      <c r="B571" s="232">
        <v>100429</v>
      </c>
      <c r="C571" s="232" t="s">
        <v>3411</v>
      </c>
      <c r="D571" s="232"/>
      <c r="E571" s="232" t="s">
        <v>3412</v>
      </c>
      <c r="F571" s="232"/>
      <c r="G571" s="232">
        <v>9403</v>
      </c>
      <c r="H571" s="232" t="s">
        <v>3413</v>
      </c>
      <c r="I571" s="232" t="s">
        <v>125</v>
      </c>
      <c r="J571" s="232" t="s">
        <v>700</v>
      </c>
      <c r="K571" s="232" t="s">
        <v>3414</v>
      </c>
      <c r="L571" s="232" t="s">
        <v>3415</v>
      </c>
      <c r="M571" s="232">
        <v>2022</v>
      </c>
      <c r="N571" s="232">
        <v>59264687</v>
      </c>
      <c r="O571" s="239">
        <f t="shared" si="315"/>
        <v>2.0459619322725522E-2</v>
      </c>
      <c r="P571" s="232">
        <v>64.41</v>
      </c>
      <c r="Q571" s="232">
        <v>4.0199999999999996</v>
      </c>
      <c r="R571" s="232">
        <v>0</v>
      </c>
      <c r="S571" s="232">
        <v>0</v>
      </c>
      <c r="T571" s="232">
        <v>0</v>
      </c>
      <c r="U571" s="232">
        <v>0</v>
      </c>
      <c r="V571" s="232">
        <v>6.1</v>
      </c>
      <c r="W571" s="232">
        <v>25.47</v>
      </c>
      <c r="X571" s="232">
        <v>0</v>
      </c>
      <c r="Y571" s="232">
        <v>0</v>
      </c>
      <c r="Z571" s="232">
        <v>0</v>
      </c>
      <c r="AA571" s="232">
        <v>0</v>
      </c>
      <c r="AB571" s="232"/>
      <c r="AC571" s="232">
        <v>63.62</v>
      </c>
      <c r="AD571" s="232">
        <v>4.0199999999999996</v>
      </c>
      <c r="AE571" s="232">
        <v>0</v>
      </c>
      <c r="AF571" s="232">
        <v>0</v>
      </c>
      <c r="AG571" s="232">
        <v>0</v>
      </c>
      <c r="AH571" s="232">
        <v>0</v>
      </c>
      <c r="AI571" s="232">
        <v>25.47</v>
      </c>
      <c r="AJ571" s="232">
        <v>0</v>
      </c>
      <c r="AK571" s="232">
        <v>0</v>
      </c>
      <c r="AL571" s="232">
        <v>0</v>
      </c>
      <c r="AM571" s="232">
        <v>0</v>
      </c>
      <c r="AN571" s="233"/>
      <c r="AO571" s="223">
        <f t="shared" si="353"/>
        <v>0.78999999999999915</v>
      </c>
      <c r="AP571" s="223">
        <f t="shared" si="353"/>
        <v>0</v>
      </c>
      <c r="AQ571" s="223">
        <f t="shared" si="353"/>
        <v>0</v>
      </c>
      <c r="AR571" s="223">
        <f t="shared" si="352"/>
        <v>0</v>
      </c>
      <c r="AS571" s="223">
        <f t="shared" si="352"/>
        <v>0</v>
      </c>
      <c r="AT571" s="223">
        <f t="shared" si="352"/>
        <v>0</v>
      </c>
      <c r="AU571" s="223">
        <f t="shared" si="351"/>
        <v>0</v>
      </c>
      <c r="AV571" s="223">
        <f t="shared" si="351"/>
        <v>0</v>
      </c>
      <c r="AW571" s="223">
        <f t="shared" si="351"/>
        <v>0</v>
      </c>
      <c r="AX571" s="223">
        <f t="shared" si="351"/>
        <v>0</v>
      </c>
      <c r="AY571" s="223">
        <f t="shared" si="351"/>
        <v>0</v>
      </c>
      <c r="AZ571" s="242"/>
      <c r="BA571" s="244">
        <f t="shared" si="316"/>
        <v>1.3178040805767508</v>
      </c>
      <c r="BB571" s="244">
        <f t="shared" si="317"/>
        <v>8.2247669677356583E-2</v>
      </c>
      <c r="BC571" s="244">
        <f t="shared" si="318"/>
        <v>0</v>
      </c>
      <c r="BD571" s="244">
        <f t="shared" si="319"/>
        <v>0</v>
      </c>
      <c r="BE571" s="244">
        <f t="shared" si="320"/>
        <v>0</v>
      </c>
      <c r="BF571" s="244">
        <f t="shared" si="321"/>
        <v>0</v>
      </c>
      <c r="BG571" s="244">
        <f t="shared" si="322"/>
        <v>0.12480367786862567</v>
      </c>
      <c r="BH571" s="244">
        <f t="shared" si="323"/>
        <v>0.52110650414981896</v>
      </c>
      <c r="BI571" s="244">
        <f t="shared" si="324"/>
        <v>0</v>
      </c>
      <c r="BJ571" s="244">
        <f t="shared" si="325"/>
        <v>0</v>
      </c>
      <c r="BK571" s="244">
        <f t="shared" si="326"/>
        <v>0</v>
      </c>
      <c r="BL571" s="244">
        <f t="shared" si="327"/>
        <v>0</v>
      </c>
      <c r="BM571" s="244">
        <f t="shared" si="328"/>
        <v>0</v>
      </c>
      <c r="BN571" s="244">
        <f t="shared" si="329"/>
        <v>1.3016409813117977</v>
      </c>
      <c r="BO571" s="244">
        <f t="shared" si="330"/>
        <v>8.2247669677356583E-2</v>
      </c>
      <c r="BP571" s="244">
        <f t="shared" si="331"/>
        <v>0</v>
      </c>
      <c r="BQ571" s="244">
        <f t="shared" si="332"/>
        <v>0</v>
      </c>
      <c r="BR571" s="244">
        <f t="shared" si="333"/>
        <v>0</v>
      </c>
      <c r="BS571" s="244">
        <f t="shared" si="334"/>
        <v>0</v>
      </c>
      <c r="BT571" s="244">
        <f t="shared" si="335"/>
        <v>0.52110650414981896</v>
      </c>
      <c r="BU571" s="244">
        <f t="shared" si="336"/>
        <v>0</v>
      </c>
      <c r="BV571" s="244">
        <f t="shared" si="337"/>
        <v>0</v>
      </c>
      <c r="BW571" s="244">
        <f t="shared" si="338"/>
        <v>0</v>
      </c>
      <c r="BX571" s="244">
        <f t="shared" si="339"/>
        <v>0</v>
      </c>
      <c r="BY571" s="244"/>
      <c r="BZ571" s="244">
        <f t="shared" si="340"/>
        <v>1.6163099264953146E-2</v>
      </c>
      <c r="CA571" s="244">
        <f t="shared" si="341"/>
        <v>0</v>
      </c>
      <c r="CB571" s="244">
        <f t="shared" si="342"/>
        <v>0</v>
      </c>
      <c r="CC571" s="244">
        <f t="shared" si="343"/>
        <v>0</v>
      </c>
      <c r="CD571" s="244">
        <f t="shared" si="344"/>
        <v>0</v>
      </c>
      <c r="CE571" s="244">
        <f t="shared" si="345"/>
        <v>0</v>
      </c>
      <c r="CF571" s="244">
        <f t="shared" si="346"/>
        <v>0</v>
      </c>
      <c r="CG571" s="244">
        <f t="shared" si="347"/>
        <v>0</v>
      </c>
      <c r="CH571" s="244">
        <f t="shared" si="348"/>
        <v>0</v>
      </c>
      <c r="CI571" s="244">
        <f t="shared" si="349"/>
        <v>0</v>
      </c>
      <c r="CJ571" s="244">
        <f t="shared" si="350"/>
        <v>0</v>
      </c>
    </row>
    <row r="572" spans="1:88" ht="60">
      <c r="A572" s="222" t="s">
        <v>3643</v>
      </c>
      <c r="B572" s="232">
        <v>100387</v>
      </c>
      <c r="C572" s="232" t="s">
        <v>3416</v>
      </c>
      <c r="D572" s="232"/>
      <c r="E572" s="232" t="s">
        <v>3417</v>
      </c>
      <c r="F572" s="232"/>
      <c r="G572" s="232">
        <v>9472</v>
      </c>
      <c r="H572" s="232" t="s">
        <v>3418</v>
      </c>
      <c r="I572" s="232" t="s">
        <v>125</v>
      </c>
      <c r="J572" s="232" t="s">
        <v>700</v>
      </c>
      <c r="K572" s="232" t="s">
        <v>3419</v>
      </c>
      <c r="L572" s="232" t="s">
        <v>3420</v>
      </c>
      <c r="M572" s="232">
        <v>2022</v>
      </c>
      <c r="N572" s="232">
        <v>31173061</v>
      </c>
      <c r="O572" s="239">
        <f t="shared" si="315"/>
        <v>1.0761703021971608E-2</v>
      </c>
      <c r="P572" s="232">
        <v>90.1</v>
      </c>
      <c r="Q572" s="232">
        <v>3.8</v>
      </c>
      <c r="R572" s="232">
        <v>0</v>
      </c>
      <c r="S572" s="232">
        <v>0</v>
      </c>
      <c r="T572" s="232">
        <v>0</v>
      </c>
      <c r="U572" s="232">
        <v>0</v>
      </c>
      <c r="V572" s="232">
        <v>6.1</v>
      </c>
      <c r="W572" s="232">
        <v>0</v>
      </c>
      <c r="X572" s="232">
        <v>0</v>
      </c>
      <c r="Y572" s="232">
        <v>0</v>
      </c>
      <c r="Z572" s="232">
        <v>0</v>
      </c>
      <c r="AA572" s="232">
        <v>0</v>
      </c>
      <c r="AB572" s="232"/>
      <c r="AC572" s="232">
        <v>90.1</v>
      </c>
      <c r="AD572" s="232">
        <v>3.8</v>
      </c>
      <c r="AE572" s="232">
        <v>0</v>
      </c>
      <c r="AF572" s="232">
        <v>0</v>
      </c>
      <c r="AG572" s="232">
        <v>0</v>
      </c>
      <c r="AH572" s="232">
        <v>0</v>
      </c>
      <c r="AI572" s="232">
        <v>0</v>
      </c>
      <c r="AJ572" s="232">
        <v>0</v>
      </c>
      <c r="AK572" s="232">
        <v>0</v>
      </c>
      <c r="AL572" s="232">
        <v>0</v>
      </c>
      <c r="AM572" s="232">
        <v>0</v>
      </c>
      <c r="AN572" s="233"/>
      <c r="AO572" s="223">
        <f t="shared" si="353"/>
        <v>0</v>
      </c>
      <c r="AP572" s="223">
        <f t="shared" si="353"/>
        <v>0</v>
      </c>
      <c r="AQ572" s="223">
        <f t="shared" si="353"/>
        <v>0</v>
      </c>
      <c r="AR572" s="223">
        <f t="shared" si="352"/>
        <v>0</v>
      </c>
      <c r="AS572" s="223">
        <f t="shared" si="352"/>
        <v>0</v>
      </c>
      <c r="AT572" s="223">
        <f t="shared" si="352"/>
        <v>0</v>
      </c>
      <c r="AU572" s="223">
        <f t="shared" si="351"/>
        <v>0</v>
      </c>
      <c r="AV572" s="223">
        <f t="shared" si="351"/>
        <v>0</v>
      </c>
      <c r="AW572" s="223">
        <f t="shared" si="351"/>
        <v>0</v>
      </c>
      <c r="AX572" s="223">
        <f t="shared" si="351"/>
        <v>0</v>
      </c>
      <c r="AY572" s="223">
        <f t="shared" si="351"/>
        <v>0</v>
      </c>
      <c r="AZ572" s="242"/>
      <c r="BA572" s="244">
        <f t="shared" si="316"/>
        <v>0.96962944227964176</v>
      </c>
      <c r="BB572" s="244">
        <f t="shared" si="317"/>
        <v>4.0894471483492109E-2</v>
      </c>
      <c r="BC572" s="244">
        <f t="shared" si="318"/>
        <v>0</v>
      </c>
      <c r="BD572" s="244">
        <f t="shared" si="319"/>
        <v>0</v>
      </c>
      <c r="BE572" s="244">
        <f t="shared" si="320"/>
        <v>0</v>
      </c>
      <c r="BF572" s="244">
        <f t="shared" si="321"/>
        <v>0</v>
      </c>
      <c r="BG572" s="244">
        <f t="shared" si="322"/>
        <v>6.5646388434026801E-2</v>
      </c>
      <c r="BH572" s="244">
        <f t="shared" si="323"/>
        <v>0</v>
      </c>
      <c r="BI572" s="244">
        <f t="shared" si="324"/>
        <v>0</v>
      </c>
      <c r="BJ572" s="244">
        <f t="shared" si="325"/>
        <v>0</v>
      </c>
      <c r="BK572" s="244">
        <f t="shared" si="326"/>
        <v>0</v>
      </c>
      <c r="BL572" s="244">
        <f t="shared" si="327"/>
        <v>0</v>
      </c>
      <c r="BM572" s="244">
        <f t="shared" si="328"/>
        <v>0</v>
      </c>
      <c r="BN572" s="244">
        <f t="shared" si="329"/>
        <v>0.96962944227964176</v>
      </c>
      <c r="BO572" s="244">
        <f t="shared" si="330"/>
        <v>4.0894471483492109E-2</v>
      </c>
      <c r="BP572" s="244">
        <f t="shared" si="331"/>
        <v>0</v>
      </c>
      <c r="BQ572" s="244">
        <f t="shared" si="332"/>
        <v>0</v>
      </c>
      <c r="BR572" s="244">
        <f t="shared" si="333"/>
        <v>0</v>
      </c>
      <c r="BS572" s="244">
        <f t="shared" si="334"/>
        <v>0</v>
      </c>
      <c r="BT572" s="244">
        <f t="shared" si="335"/>
        <v>0</v>
      </c>
      <c r="BU572" s="244">
        <f t="shared" si="336"/>
        <v>0</v>
      </c>
      <c r="BV572" s="244">
        <f t="shared" si="337"/>
        <v>0</v>
      </c>
      <c r="BW572" s="244">
        <f t="shared" si="338"/>
        <v>0</v>
      </c>
      <c r="BX572" s="244">
        <f t="shared" si="339"/>
        <v>0</v>
      </c>
      <c r="BY572" s="244"/>
      <c r="BZ572" s="244">
        <f t="shared" si="340"/>
        <v>0</v>
      </c>
      <c r="CA572" s="244">
        <f t="shared" si="341"/>
        <v>0</v>
      </c>
      <c r="CB572" s="244">
        <f t="shared" si="342"/>
        <v>0</v>
      </c>
      <c r="CC572" s="244">
        <f t="shared" si="343"/>
        <v>0</v>
      </c>
      <c r="CD572" s="244">
        <f t="shared" si="344"/>
        <v>0</v>
      </c>
      <c r="CE572" s="244">
        <f t="shared" si="345"/>
        <v>0</v>
      </c>
      <c r="CF572" s="244">
        <f t="shared" si="346"/>
        <v>0</v>
      </c>
      <c r="CG572" s="244">
        <f t="shared" si="347"/>
        <v>0</v>
      </c>
      <c r="CH572" s="244">
        <f t="shared" si="348"/>
        <v>0</v>
      </c>
      <c r="CI572" s="244">
        <f t="shared" si="349"/>
        <v>0</v>
      </c>
      <c r="CJ572" s="244">
        <f t="shared" si="350"/>
        <v>0</v>
      </c>
    </row>
    <row r="573" spans="1:88" ht="60">
      <c r="A573" s="222" t="s">
        <v>3643</v>
      </c>
      <c r="B573" s="232">
        <v>103542</v>
      </c>
      <c r="C573" s="232" t="s">
        <v>3421</v>
      </c>
      <c r="D573" s="232"/>
      <c r="E573" s="232" t="s">
        <v>3422</v>
      </c>
      <c r="F573" s="232" t="s">
        <v>750</v>
      </c>
      <c r="G573" s="232">
        <v>8573</v>
      </c>
      <c r="H573" s="232" t="s">
        <v>3423</v>
      </c>
      <c r="I573" s="232" t="s">
        <v>126</v>
      </c>
      <c r="J573" s="232" t="s">
        <v>700</v>
      </c>
      <c r="K573" s="232" t="s">
        <v>3424</v>
      </c>
      <c r="L573" s="232" t="s">
        <v>3425</v>
      </c>
      <c r="M573" s="232">
        <v>2022</v>
      </c>
      <c r="N573" s="232">
        <v>11183928</v>
      </c>
      <c r="O573" s="239">
        <f t="shared" si="315"/>
        <v>6.8278600115802201E-3</v>
      </c>
      <c r="P573" s="232">
        <v>84.6</v>
      </c>
      <c r="Q573" s="232">
        <v>9</v>
      </c>
      <c r="R573" s="232">
        <v>0</v>
      </c>
      <c r="S573" s="232">
        <v>0</v>
      </c>
      <c r="T573" s="232">
        <v>0.3</v>
      </c>
      <c r="U573" s="232">
        <v>0</v>
      </c>
      <c r="V573" s="232">
        <v>6.1</v>
      </c>
      <c r="W573" s="232">
        <v>0</v>
      </c>
      <c r="X573" s="232">
        <v>0</v>
      </c>
      <c r="Y573" s="232">
        <v>0</v>
      </c>
      <c r="Z573" s="232">
        <v>0</v>
      </c>
      <c r="AA573" s="232">
        <v>0</v>
      </c>
      <c r="AB573" s="232"/>
      <c r="AC573" s="232">
        <v>58.8</v>
      </c>
      <c r="AD573" s="232">
        <v>9</v>
      </c>
      <c r="AE573" s="232">
        <v>0</v>
      </c>
      <c r="AF573" s="232">
        <v>0</v>
      </c>
      <c r="AG573" s="232">
        <v>0.3</v>
      </c>
      <c r="AH573" s="232">
        <v>0</v>
      </c>
      <c r="AI573" s="232">
        <v>0</v>
      </c>
      <c r="AJ573" s="232">
        <v>0</v>
      </c>
      <c r="AK573" s="232">
        <v>0</v>
      </c>
      <c r="AL573" s="232">
        <v>0</v>
      </c>
      <c r="AM573" s="232">
        <v>0</v>
      </c>
      <c r="AN573" s="233"/>
      <c r="AO573" s="223">
        <f t="shared" si="353"/>
        <v>25.799999999999997</v>
      </c>
      <c r="AP573" s="223">
        <f t="shared" si="353"/>
        <v>0</v>
      </c>
      <c r="AQ573" s="223">
        <f t="shared" si="353"/>
        <v>0</v>
      </c>
      <c r="AR573" s="223">
        <f t="shared" si="352"/>
        <v>0</v>
      </c>
      <c r="AS573" s="223">
        <f t="shared" si="352"/>
        <v>0</v>
      </c>
      <c r="AT573" s="223">
        <f t="shared" si="352"/>
        <v>0</v>
      </c>
      <c r="AU573" s="223">
        <f t="shared" si="351"/>
        <v>0</v>
      </c>
      <c r="AV573" s="223">
        <f t="shared" si="351"/>
        <v>0</v>
      </c>
      <c r="AW573" s="223">
        <f t="shared" si="351"/>
        <v>0</v>
      </c>
      <c r="AX573" s="223">
        <f t="shared" si="351"/>
        <v>0</v>
      </c>
      <c r="AY573" s="223">
        <f t="shared" si="351"/>
        <v>0</v>
      </c>
      <c r="AZ573" s="242"/>
      <c r="BA573" s="244">
        <f t="shared" si="316"/>
        <v>0.57763695697968653</v>
      </c>
      <c r="BB573" s="244">
        <f t="shared" si="317"/>
        <v>6.1450740104221982E-2</v>
      </c>
      <c r="BC573" s="244">
        <f t="shared" si="318"/>
        <v>0</v>
      </c>
      <c r="BD573" s="244">
        <f t="shared" si="319"/>
        <v>0</v>
      </c>
      <c r="BE573" s="244">
        <f t="shared" si="320"/>
        <v>2.0483580034740658E-3</v>
      </c>
      <c r="BF573" s="244">
        <f t="shared" si="321"/>
        <v>0</v>
      </c>
      <c r="BG573" s="244">
        <f t="shared" si="322"/>
        <v>4.1649946070639342E-2</v>
      </c>
      <c r="BH573" s="244">
        <f t="shared" si="323"/>
        <v>0</v>
      </c>
      <c r="BI573" s="244">
        <f t="shared" si="324"/>
        <v>0</v>
      </c>
      <c r="BJ573" s="244">
        <f t="shared" si="325"/>
        <v>0</v>
      </c>
      <c r="BK573" s="244">
        <f t="shared" si="326"/>
        <v>0</v>
      </c>
      <c r="BL573" s="244">
        <f t="shared" si="327"/>
        <v>0</v>
      </c>
      <c r="BM573" s="244">
        <f t="shared" si="328"/>
        <v>0</v>
      </c>
      <c r="BN573" s="244">
        <f t="shared" si="329"/>
        <v>0.4014781686809169</v>
      </c>
      <c r="BO573" s="244">
        <f t="shared" si="330"/>
        <v>6.1450740104221982E-2</v>
      </c>
      <c r="BP573" s="244">
        <f t="shared" si="331"/>
        <v>0</v>
      </c>
      <c r="BQ573" s="244">
        <f t="shared" si="332"/>
        <v>0</v>
      </c>
      <c r="BR573" s="244">
        <f t="shared" si="333"/>
        <v>2.0483580034740658E-3</v>
      </c>
      <c r="BS573" s="244">
        <f t="shared" si="334"/>
        <v>0</v>
      </c>
      <c r="BT573" s="244">
        <f t="shared" si="335"/>
        <v>0</v>
      </c>
      <c r="BU573" s="244">
        <f t="shared" si="336"/>
        <v>0</v>
      </c>
      <c r="BV573" s="244">
        <f t="shared" si="337"/>
        <v>0</v>
      </c>
      <c r="BW573" s="244">
        <f t="shared" si="338"/>
        <v>0</v>
      </c>
      <c r="BX573" s="244">
        <f t="shared" si="339"/>
        <v>0</v>
      </c>
      <c r="BY573" s="244"/>
      <c r="BZ573" s="244">
        <f t="shared" si="340"/>
        <v>0.17615878829876966</v>
      </c>
      <c r="CA573" s="244">
        <f t="shared" si="341"/>
        <v>0</v>
      </c>
      <c r="CB573" s="244">
        <f t="shared" si="342"/>
        <v>0</v>
      </c>
      <c r="CC573" s="244">
        <f t="shared" si="343"/>
        <v>0</v>
      </c>
      <c r="CD573" s="244">
        <f t="shared" si="344"/>
        <v>0</v>
      </c>
      <c r="CE573" s="244">
        <f t="shared" si="345"/>
        <v>0</v>
      </c>
      <c r="CF573" s="244">
        <f t="shared" si="346"/>
        <v>0</v>
      </c>
      <c r="CG573" s="244">
        <f t="shared" si="347"/>
        <v>0</v>
      </c>
      <c r="CH573" s="244">
        <f t="shared" si="348"/>
        <v>0</v>
      </c>
      <c r="CI573" s="244">
        <f t="shared" si="349"/>
        <v>0</v>
      </c>
      <c r="CJ573" s="244">
        <f t="shared" si="350"/>
        <v>0</v>
      </c>
    </row>
    <row r="574" spans="1:88" ht="60">
      <c r="A574" s="222" t="s">
        <v>3643</v>
      </c>
      <c r="B574" s="232">
        <v>97315</v>
      </c>
      <c r="C574" s="232" t="s">
        <v>3426</v>
      </c>
      <c r="D574" s="232" t="s">
        <v>2584</v>
      </c>
      <c r="E574" s="232" t="s">
        <v>2749</v>
      </c>
      <c r="F574" s="232"/>
      <c r="G574" s="232">
        <v>5036</v>
      </c>
      <c r="H574" s="232" t="s">
        <v>3427</v>
      </c>
      <c r="I574" s="232" t="s">
        <v>116</v>
      </c>
      <c r="J574" s="232" t="s">
        <v>700</v>
      </c>
      <c r="K574" s="232" t="s">
        <v>3428</v>
      </c>
      <c r="L574" s="232" t="s">
        <v>3429</v>
      </c>
      <c r="M574" s="232">
        <v>2022</v>
      </c>
      <c r="N574" s="232">
        <v>33924977</v>
      </c>
      <c r="O574" s="239">
        <f t="shared" si="315"/>
        <v>6.8789283707145722E-3</v>
      </c>
      <c r="P574" s="240">
        <v>93.9</v>
      </c>
      <c r="Q574" s="232">
        <v>0</v>
      </c>
      <c r="R574" s="232">
        <v>0</v>
      </c>
      <c r="S574" s="232">
        <v>0</v>
      </c>
      <c r="T574" s="232">
        <v>0</v>
      </c>
      <c r="U574" s="232">
        <v>0</v>
      </c>
      <c r="V574" s="232">
        <v>6.1</v>
      </c>
      <c r="W574" s="232">
        <v>0</v>
      </c>
      <c r="X574" s="232">
        <v>0</v>
      </c>
      <c r="Y574" s="232">
        <v>0</v>
      </c>
      <c r="Z574" s="232">
        <v>0</v>
      </c>
      <c r="AA574" s="232">
        <v>0</v>
      </c>
      <c r="AB574" s="232"/>
      <c r="AC574" s="232">
        <v>0</v>
      </c>
      <c r="AD574" s="232">
        <v>0</v>
      </c>
      <c r="AE574" s="232">
        <v>0</v>
      </c>
      <c r="AF574" s="232">
        <v>0</v>
      </c>
      <c r="AG574" s="232">
        <v>0</v>
      </c>
      <c r="AH574" s="232">
        <v>0</v>
      </c>
      <c r="AI574" s="232">
        <v>0</v>
      </c>
      <c r="AJ574" s="232">
        <v>0</v>
      </c>
      <c r="AK574" s="232">
        <v>0</v>
      </c>
      <c r="AL574" s="232">
        <v>0</v>
      </c>
      <c r="AM574" s="232">
        <v>0</v>
      </c>
      <c r="AN574" s="233"/>
      <c r="AO574" s="223">
        <f t="shared" si="353"/>
        <v>93.9</v>
      </c>
      <c r="AP574" s="223">
        <f t="shared" si="353"/>
        <v>0</v>
      </c>
      <c r="AQ574" s="223">
        <f t="shared" si="353"/>
        <v>0</v>
      </c>
      <c r="AR574" s="223">
        <f t="shared" si="352"/>
        <v>0</v>
      </c>
      <c r="AS574" s="223">
        <f t="shared" si="352"/>
        <v>0</v>
      </c>
      <c r="AT574" s="223">
        <f t="shared" si="352"/>
        <v>0</v>
      </c>
      <c r="AU574" s="223">
        <f t="shared" si="351"/>
        <v>0</v>
      </c>
      <c r="AV574" s="223">
        <f t="shared" si="351"/>
        <v>0</v>
      </c>
      <c r="AW574" s="223">
        <f t="shared" si="351"/>
        <v>0</v>
      </c>
      <c r="AX574" s="223">
        <f t="shared" si="351"/>
        <v>0</v>
      </c>
      <c r="AY574" s="223">
        <f t="shared" si="351"/>
        <v>0</v>
      </c>
      <c r="AZ574" s="242"/>
      <c r="BA574" s="244">
        <f t="shared" si="316"/>
        <v>0.64593137401009837</v>
      </c>
      <c r="BB574" s="244">
        <f t="shared" si="317"/>
        <v>0</v>
      </c>
      <c r="BC574" s="244">
        <f t="shared" si="318"/>
        <v>0</v>
      </c>
      <c r="BD574" s="244">
        <f t="shared" si="319"/>
        <v>0</v>
      </c>
      <c r="BE574" s="244">
        <f t="shared" si="320"/>
        <v>0</v>
      </c>
      <c r="BF574" s="244">
        <f t="shared" si="321"/>
        <v>0</v>
      </c>
      <c r="BG574" s="244">
        <f t="shared" si="322"/>
        <v>4.1961463061358888E-2</v>
      </c>
      <c r="BH574" s="244">
        <f t="shared" si="323"/>
        <v>0</v>
      </c>
      <c r="BI574" s="244">
        <f t="shared" si="324"/>
        <v>0</v>
      </c>
      <c r="BJ574" s="244">
        <f t="shared" si="325"/>
        <v>0</v>
      </c>
      <c r="BK574" s="244">
        <f t="shared" si="326"/>
        <v>0</v>
      </c>
      <c r="BL574" s="244">
        <f t="shared" si="327"/>
        <v>0</v>
      </c>
      <c r="BM574" s="244">
        <f t="shared" si="328"/>
        <v>0</v>
      </c>
      <c r="BN574" s="244">
        <f t="shared" si="329"/>
        <v>0</v>
      </c>
      <c r="BO574" s="244">
        <f t="shared" si="330"/>
        <v>0</v>
      </c>
      <c r="BP574" s="244">
        <f t="shared" si="331"/>
        <v>0</v>
      </c>
      <c r="BQ574" s="244">
        <f t="shared" si="332"/>
        <v>0</v>
      </c>
      <c r="BR574" s="244">
        <f t="shared" si="333"/>
        <v>0</v>
      </c>
      <c r="BS574" s="244">
        <f t="shared" si="334"/>
        <v>0</v>
      </c>
      <c r="BT574" s="244">
        <f t="shared" si="335"/>
        <v>0</v>
      </c>
      <c r="BU574" s="244">
        <f t="shared" si="336"/>
        <v>0</v>
      </c>
      <c r="BV574" s="244">
        <f t="shared" si="337"/>
        <v>0</v>
      </c>
      <c r="BW574" s="244">
        <f t="shared" si="338"/>
        <v>0</v>
      </c>
      <c r="BX574" s="244">
        <f t="shared" si="339"/>
        <v>0</v>
      </c>
      <c r="BY574" s="244"/>
      <c r="BZ574" s="244">
        <f t="shared" si="340"/>
        <v>0.64593137401009837</v>
      </c>
      <c r="CA574" s="244">
        <f t="shared" si="341"/>
        <v>0</v>
      </c>
      <c r="CB574" s="244">
        <f t="shared" si="342"/>
        <v>0</v>
      </c>
      <c r="CC574" s="244">
        <f t="shared" si="343"/>
        <v>0</v>
      </c>
      <c r="CD574" s="244">
        <f t="shared" si="344"/>
        <v>0</v>
      </c>
      <c r="CE574" s="244">
        <f t="shared" si="345"/>
        <v>0</v>
      </c>
      <c r="CF574" s="244">
        <f t="shared" si="346"/>
        <v>0</v>
      </c>
      <c r="CG574" s="244">
        <f t="shared" si="347"/>
        <v>0</v>
      </c>
      <c r="CH574" s="244">
        <f t="shared" si="348"/>
        <v>0</v>
      </c>
      <c r="CI574" s="244">
        <f t="shared" si="349"/>
        <v>0</v>
      </c>
      <c r="CJ574" s="244">
        <f t="shared" si="350"/>
        <v>0</v>
      </c>
    </row>
    <row r="575" spans="1:88" ht="60">
      <c r="A575" s="222" t="s">
        <v>3643</v>
      </c>
      <c r="B575" s="232">
        <v>96478</v>
      </c>
      <c r="C575" s="232" t="s">
        <v>3430</v>
      </c>
      <c r="D575" s="232"/>
      <c r="E575" s="232" t="s">
        <v>3431</v>
      </c>
      <c r="F575" s="232" t="s">
        <v>3432</v>
      </c>
      <c r="G575" s="232">
        <v>9400</v>
      </c>
      <c r="H575" s="232" t="s">
        <v>3433</v>
      </c>
      <c r="I575" s="232" t="s">
        <v>125</v>
      </c>
      <c r="J575" s="232" t="s">
        <v>700</v>
      </c>
      <c r="K575" s="232" t="s">
        <v>3434</v>
      </c>
      <c r="L575" s="232" t="s">
        <v>3435</v>
      </c>
      <c r="M575" s="232">
        <v>2022</v>
      </c>
      <c r="N575" s="232">
        <v>40347601</v>
      </c>
      <c r="O575" s="239">
        <f t="shared" si="315"/>
        <v>1.3928978601459916E-2</v>
      </c>
      <c r="P575" s="232">
        <v>54.35</v>
      </c>
      <c r="Q575" s="232">
        <v>0.03</v>
      </c>
      <c r="R575" s="232">
        <v>11.05</v>
      </c>
      <c r="S575" s="232">
        <v>0</v>
      </c>
      <c r="T575" s="232">
        <v>0</v>
      </c>
      <c r="U575" s="232">
        <v>0</v>
      </c>
      <c r="V575" s="232">
        <v>6.1</v>
      </c>
      <c r="W575" s="232">
        <v>28.47</v>
      </c>
      <c r="X575" s="232">
        <v>0</v>
      </c>
      <c r="Y575" s="232">
        <v>0</v>
      </c>
      <c r="Z575" s="232">
        <v>0</v>
      </c>
      <c r="AA575" s="232">
        <v>0</v>
      </c>
      <c r="AB575" s="232"/>
      <c r="AC575" s="232">
        <v>32.880000000000003</v>
      </c>
      <c r="AD575" s="232">
        <v>0.03</v>
      </c>
      <c r="AE575" s="232">
        <v>0.49</v>
      </c>
      <c r="AF575" s="232">
        <v>0</v>
      </c>
      <c r="AG575" s="232">
        <v>0</v>
      </c>
      <c r="AH575" s="232">
        <v>0</v>
      </c>
      <c r="AI575" s="232">
        <v>28.47</v>
      </c>
      <c r="AJ575" s="232">
        <v>0</v>
      </c>
      <c r="AK575" s="232">
        <v>0</v>
      </c>
      <c r="AL575" s="232">
        <v>0</v>
      </c>
      <c r="AM575" s="232">
        <v>0</v>
      </c>
      <c r="AN575" s="233"/>
      <c r="AO575" s="223">
        <f t="shared" si="353"/>
        <v>21.47</v>
      </c>
      <c r="AP575" s="223">
        <f t="shared" si="353"/>
        <v>0</v>
      </c>
      <c r="AQ575" s="223">
        <f t="shared" si="353"/>
        <v>10.56</v>
      </c>
      <c r="AR575" s="223">
        <f t="shared" si="352"/>
        <v>0</v>
      </c>
      <c r="AS575" s="223">
        <f t="shared" si="352"/>
        <v>0</v>
      </c>
      <c r="AT575" s="223">
        <f t="shared" si="352"/>
        <v>0</v>
      </c>
      <c r="AU575" s="223">
        <f t="shared" si="351"/>
        <v>0</v>
      </c>
      <c r="AV575" s="223">
        <f t="shared" si="351"/>
        <v>0</v>
      </c>
      <c r="AW575" s="223">
        <f t="shared" si="351"/>
        <v>0</v>
      </c>
      <c r="AX575" s="223">
        <f t="shared" si="351"/>
        <v>0</v>
      </c>
      <c r="AY575" s="223">
        <f t="shared" si="351"/>
        <v>0</v>
      </c>
      <c r="AZ575" s="242"/>
      <c r="BA575" s="244">
        <f t="shared" si="316"/>
        <v>0.75703998698934649</v>
      </c>
      <c r="BB575" s="244">
        <f t="shared" si="317"/>
        <v>4.1786935804379748E-4</v>
      </c>
      <c r="BC575" s="244">
        <f t="shared" si="318"/>
        <v>0.15391521354613208</v>
      </c>
      <c r="BD575" s="244">
        <f t="shared" si="319"/>
        <v>0</v>
      </c>
      <c r="BE575" s="244">
        <f t="shared" si="320"/>
        <v>0</v>
      </c>
      <c r="BF575" s="244">
        <f t="shared" si="321"/>
        <v>0</v>
      </c>
      <c r="BG575" s="244">
        <f t="shared" si="322"/>
        <v>8.4966769468905481E-2</v>
      </c>
      <c r="BH575" s="244">
        <f t="shared" si="323"/>
        <v>0.39655802078356378</v>
      </c>
      <c r="BI575" s="244">
        <f t="shared" si="324"/>
        <v>0</v>
      </c>
      <c r="BJ575" s="244">
        <f t="shared" si="325"/>
        <v>0</v>
      </c>
      <c r="BK575" s="244">
        <f t="shared" si="326"/>
        <v>0</v>
      </c>
      <c r="BL575" s="244">
        <f t="shared" si="327"/>
        <v>0</v>
      </c>
      <c r="BM575" s="244">
        <f t="shared" si="328"/>
        <v>0</v>
      </c>
      <c r="BN575" s="244">
        <f t="shared" si="329"/>
        <v>0.45798481641600208</v>
      </c>
      <c r="BO575" s="244">
        <f t="shared" si="330"/>
        <v>4.1786935804379748E-4</v>
      </c>
      <c r="BP575" s="244">
        <f t="shared" si="331"/>
        <v>6.8251995147153586E-3</v>
      </c>
      <c r="BQ575" s="244">
        <f t="shared" si="332"/>
        <v>0</v>
      </c>
      <c r="BR575" s="244">
        <f t="shared" si="333"/>
        <v>0</v>
      </c>
      <c r="BS575" s="244">
        <f t="shared" si="334"/>
        <v>0</v>
      </c>
      <c r="BT575" s="244">
        <f t="shared" si="335"/>
        <v>0.39655802078356378</v>
      </c>
      <c r="BU575" s="244">
        <f t="shared" si="336"/>
        <v>0</v>
      </c>
      <c r="BV575" s="244">
        <f t="shared" si="337"/>
        <v>0</v>
      </c>
      <c r="BW575" s="244">
        <f t="shared" si="338"/>
        <v>0</v>
      </c>
      <c r="BX575" s="244">
        <f t="shared" si="339"/>
        <v>0</v>
      </c>
      <c r="BY575" s="244"/>
      <c r="BZ575" s="244">
        <f t="shared" si="340"/>
        <v>0.29905517057334441</v>
      </c>
      <c r="CA575" s="244">
        <f t="shared" si="341"/>
        <v>0</v>
      </c>
      <c r="CB575" s="244">
        <f t="shared" si="342"/>
        <v>0.14709001403141672</v>
      </c>
      <c r="CC575" s="244">
        <f t="shared" si="343"/>
        <v>0</v>
      </c>
      <c r="CD575" s="244">
        <f t="shared" si="344"/>
        <v>0</v>
      </c>
      <c r="CE575" s="244">
        <f t="shared" si="345"/>
        <v>0</v>
      </c>
      <c r="CF575" s="244">
        <f t="shared" si="346"/>
        <v>0</v>
      </c>
      <c r="CG575" s="244">
        <f t="shared" si="347"/>
        <v>0</v>
      </c>
      <c r="CH575" s="244">
        <f t="shared" si="348"/>
        <v>0</v>
      </c>
      <c r="CI575" s="244">
        <f t="shared" si="349"/>
        <v>0</v>
      </c>
      <c r="CJ575" s="244">
        <f t="shared" si="350"/>
        <v>0</v>
      </c>
    </row>
    <row r="576" spans="1:88" ht="60">
      <c r="A576" s="222" t="s">
        <v>3643</v>
      </c>
      <c r="B576" s="232">
        <v>113940</v>
      </c>
      <c r="C576" s="232" t="s">
        <v>3436</v>
      </c>
      <c r="D576" s="232" t="s">
        <v>1007</v>
      </c>
      <c r="E576" s="232" t="s">
        <v>3437</v>
      </c>
      <c r="F576" s="232"/>
      <c r="G576" s="232">
        <v>5102</v>
      </c>
      <c r="H576" s="232" t="s">
        <v>3438</v>
      </c>
      <c r="I576" s="232" t="s">
        <v>116</v>
      </c>
      <c r="J576" s="232" t="s">
        <v>700</v>
      </c>
      <c r="K576" s="232" t="s">
        <v>3439</v>
      </c>
      <c r="L576" s="232" t="s">
        <v>3440</v>
      </c>
      <c r="M576" s="232">
        <v>2022</v>
      </c>
      <c r="N576" s="232">
        <v>23396426</v>
      </c>
      <c r="O576" s="239">
        <f t="shared" si="315"/>
        <v>4.7440662549225621E-3</v>
      </c>
      <c r="P576" s="240">
        <v>46.6</v>
      </c>
      <c r="Q576" s="232">
        <v>2.1</v>
      </c>
      <c r="R576" s="232">
        <v>0</v>
      </c>
      <c r="S576" s="232">
        <v>0</v>
      </c>
      <c r="T576" s="232">
        <v>0</v>
      </c>
      <c r="U576" s="232">
        <v>0</v>
      </c>
      <c r="V576" s="232">
        <v>6.1</v>
      </c>
      <c r="W576" s="232">
        <v>45.2</v>
      </c>
      <c r="X576" s="232">
        <v>0</v>
      </c>
      <c r="Y576" s="232">
        <v>0</v>
      </c>
      <c r="Z576" s="232">
        <v>0</v>
      </c>
      <c r="AA576" s="232">
        <v>0</v>
      </c>
      <c r="AB576" s="232"/>
      <c r="AC576" s="232">
        <v>0.4</v>
      </c>
      <c r="AD576" s="232">
        <v>2.1</v>
      </c>
      <c r="AE576" s="232">
        <v>0</v>
      </c>
      <c r="AF576" s="232">
        <v>0</v>
      </c>
      <c r="AG576" s="232">
        <v>0</v>
      </c>
      <c r="AH576" s="232">
        <v>0</v>
      </c>
      <c r="AI576" s="232">
        <v>45.2</v>
      </c>
      <c r="AJ576" s="232">
        <v>0</v>
      </c>
      <c r="AK576" s="232">
        <v>0</v>
      </c>
      <c r="AL576" s="232">
        <v>0</v>
      </c>
      <c r="AM576" s="232">
        <v>0</v>
      </c>
      <c r="AN576" s="233"/>
      <c r="AO576" s="223">
        <f t="shared" si="353"/>
        <v>46.2</v>
      </c>
      <c r="AP576" s="223">
        <f t="shared" si="353"/>
        <v>0</v>
      </c>
      <c r="AQ576" s="223">
        <f t="shared" si="353"/>
        <v>0</v>
      </c>
      <c r="AR576" s="223">
        <f t="shared" si="352"/>
        <v>0</v>
      </c>
      <c r="AS576" s="223">
        <f t="shared" si="352"/>
        <v>0</v>
      </c>
      <c r="AT576" s="223">
        <f t="shared" si="352"/>
        <v>0</v>
      </c>
      <c r="AU576" s="223">
        <f t="shared" ref="AU576:AY611" si="354">W576-AI576</f>
        <v>0</v>
      </c>
      <c r="AV576" s="223">
        <f t="shared" si="354"/>
        <v>0</v>
      </c>
      <c r="AW576" s="223">
        <f t="shared" si="354"/>
        <v>0</v>
      </c>
      <c r="AX576" s="223">
        <f t="shared" si="354"/>
        <v>0</v>
      </c>
      <c r="AY576" s="223">
        <f t="shared" si="354"/>
        <v>0</v>
      </c>
      <c r="AZ576" s="242"/>
      <c r="BA576" s="244">
        <f t="shared" si="316"/>
        <v>0.2210734874793914</v>
      </c>
      <c r="BB576" s="244">
        <f t="shared" si="317"/>
        <v>9.9625391353373813E-3</v>
      </c>
      <c r="BC576" s="244">
        <f t="shared" si="318"/>
        <v>0</v>
      </c>
      <c r="BD576" s="244">
        <f t="shared" si="319"/>
        <v>0</v>
      </c>
      <c r="BE576" s="244">
        <f t="shared" si="320"/>
        <v>0</v>
      </c>
      <c r="BF576" s="244">
        <f t="shared" si="321"/>
        <v>0</v>
      </c>
      <c r="BG576" s="244">
        <f t="shared" si="322"/>
        <v>2.8938804155027628E-2</v>
      </c>
      <c r="BH576" s="244">
        <f t="shared" si="323"/>
        <v>0.21443179472249982</v>
      </c>
      <c r="BI576" s="244">
        <f t="shared" si="324"/>
        <v>0</v>
      </c>
      <c r="BJ576" s="244">
        <f t="shared" si="325"/>
        <v>0</v>
      </c>
      <c r="BK576" s="244">
        <f t="shared" si="326"/>
        <v>0</v>
      </c>
      <c r="BL576" s="244">
        <f t="shared" si="327"/>
        <v>0</v>
      </c>
      <c r="BM576" s="244">
        <f t="shared" si="328"/>
        <v>0</v>
      </c>
      <c r="BN576" s="244">
        <f t="shared" si="329"/>
        <v>1.8976265019690249E-3</v>
      </c>
      <c r="BO576" s="244">
        <f t="shared" si="330"/>
        <v>9.9625391353373813E-3</v>
      </c>
      <c r="BP576" s="244">
        <f t="shared" si="331"/>
        <v>0</v>
      </c>
      <c r="BQ576" s="244">
        <f t="shared" si="332"/>
        <v>0</v>
      </c>
      <c r="BR576" s="244">
        <f t="shared" si="333"/>
        <v>0</v>
      </c>
      <c r="BS576" s="244">
        <f t="shared" si="334"/>
        <v>0</v>
      </c>
      <c r="BT576" s="244">
        <f t="shared" si="335"/>
        <v>0.21443179472249982</v>
      </c>
      <c r="BU576" s="244">
        <f t="shared" si="336"/>
        <v>0</v>
      </c>
      <c r="BV576" s="244">
        <f t="shared" si="337"/>
        <v>0</v>
      </c>
      <c r="BW576" s="244">
        <f t="shared" si="338"/>
        <v>0</v>
      </c>
      <c r="BX576" s="244">
        <f t="shared" si="339"/>
        <v>0</v>
      </c>
      <c r="BY576" s="244"/>
      <c r="BZ576" s="244">
        <f t="shared" si="340"/>
        <v>0.21917586097742239</v>
      </c>
      <c r="CA576" s="244">
        <f t="shared" si="341"/>
        <v>0</v>
      </c>
      <c r="CB576" s="244">
        <f t="shared" si="342"/>
        <v>0</v>
      </c>
      <c r="CC576" s="244">
        <f t="shared" si="343"/>
        <v>0</v>
      </c>
      <c r="CD576" s="244">
        <f t="shared" si="344"/>
        <v>0</v>
      </c>
      <c r="CE576" s="244">
        <f t="shared" si="345"/>
        <v>0</v>
      </c>
      <c r="CF576" s="244">
        <f t="shared" si="346"/>
        <v>0</v>
      </c>
      <c r="CG576" s="244">
        <f t="shared" si="347"/>
        <v>0</v>
      </c>
      <c r="CH576" s="244">
        <f t="shared" si="348"/>
        <v>0</v>
      </c>
      <c r="CI576" s="244">
        <f t="shared" si="349"/>
        <v>0</v>
      </c>
      <c r="CJ576" s="244">
        <f t="shared" si="350"/>
        <v>0</v>
      </c>
    </row>
    <row r="577" spans="1:88" ht="60">
      <c r="A577" s="222" t="s">
        <v>3643</v>
      </c>
      <c r="B577" s="232">
        <v>102000</v>
      </c>
      <c r="C577" s="232" t="s">
        <v>3441</v>
      </c>
      <c r="D577" s="232"/>
      <c r="E577" s="232" t="s">
        <v>3442</v>
      </c>
      <c r="F577" s="232"/>
      <c r="G577" s="232">
        <v>5703</v>
      </c>
      <c r="H577" s="232" t="s">
        <v>3443</v>
      </c>
      <c r="I577" s="232" t="s">
        <v>116</v>
      </c>
      <c r="J577" s="232" t="s">
        <v>700</v>
      </c>
      <c r="K577" s="232" t="s">
        <v>3444</v>
      </c>
      <c r="L577" s="232" t="s">
        <v>3445</v>
      </c>
      <c r="M577" s="232">
        <v>2022</v>
      </c>
      <c r="N577" s="232">
        <v>41215977</v>
      </c>
      <c r="O577" s="239">
        <f t="shared" si="315"/>
        <v>8.3573160126834949E-3</v>
      </c>
      <c r="P577" s="240">
        <v>93.9</v>
      </c>
      <c r="Q577" s="232">
        <v>0</v>
      </c>
      <c r="R577" s="232">
        <v>0</v>
      </c>
      <c r="S577" s="232">
        <v>0</v>
      </c>
      <c r="T577" s="232">
        <v>0</v>
      </c>
      <c r="U577" s="232">
        <v>0</v>
      </c>
      <c r="V577" s="232">
        <v>6.1</v>
      </c>
      <c r="W577" s="232">
        <v>0</v>
      </c>
      <c r="X577" s="232">
        <v>0</v>
      </c>
      <c r="Y577" s="232">
        <v>0</v>
      </c>
      <c r="Z577" s="232">
        <v>0</v>
      </c>
      <c r="AA577" s="232">
        <v>0</v>
      </c>
      <c r="AB577" s="232"/>
      <c r="AC577" s="232">
        <v>33.299999999999997</v>
      </c>
      <c r="AD577" s="232">
        <v>0</v>
      </c>
      <c r="AE577" s="232">
        <v>0</v>
      </c>
      <c r="AF577" s="232">
        <v>0</v>
      </c>
      <c r="AG577" s="232">
        <v>0</v>
      </c>
      <c r="AH577" s="232">
        <v>0</v>
      </c>
      <c r="AI577" s="232">
        <v>0</v>
      </c>
      <c r="AJ577" s="232">
        <v>0</v>
      </c>
      <c r="AK577" s="232">
        <v>0</v>
      </c>
      <c r="AL577" s="232">
        <v>0</v>
      </c>
      <c r="AM577" s="232">
        <v>0</v>
      </c>
      <c r="AN577" s="233" t="s">
        <v>3446</v>
      </c>
      <c r="AO577" s="223">
        <f t="shared" si="353"/>
        <v>60.600000000000009</v>
      </c>
      <c r="AP577" s="223">
        <f t="shared" si="353"/>
        <v>0</v>
      </c>
      <c r="AQ577" s="223">
        <f t="shared" si="353"/>
        <v>0</v>
      </c>
      <c r="AR577" s="223">
        <f t="shared" si="352"/>
        <v>0</v>
      </c>
      <c r="AS577" s="223">
        <f t="shared" si="352"/>
        <v>0</v>
      </c>
      <c r="AT577" s="223">
        <f t="shared" si="352"/>
        <v>0</v>
      </c>
      <c r="AU577" s="223">
        <f t="shared" si="354"/>
        <v>0</v>
      </c>
      <c r="AV577" s="223">
        <f t="shared" si="354"/>
        <v>0</v>
      </c>
      <c r="AW577" s="223">
        <f t="shared" si="354"/>
        <v>0</v>
      </c>
      <c r="AX577" s="223">
        <f t="shared" si="354"/>
        <v>0</v>
      </c>
      <c r="AY577" s="223">
        <f t="shared" si="354"/>
        <v>0</v>
      </c>
      <c r="AZ577" s="242"/>
      <c r="BA577" s="244">
        <f t="shared" si="316"/>
        <v>0.78475197359098026</v>
      </c>
      <c r="BB577" s="244">
        <f t="shared" si="317"/>
        <v>0</v>
      </c>
      <c r="BC577" s="244">
        <f t="shared" si="318"/>
        <v>0</v>
      </c>
      <c r="BD577" s="244">
        <f t="shared" si="319"/>
        <v>0</v>
      </c>
      <c r="BE577" s="244">
        <f t="shared" si="320"/>
        <v>0</v>
      </c>
      <c r="BF577" s="244">
        <f t="shared" si="321"/>
        <v>0</v>
      </c>
      <c r="BG577" s="244">
        <f t="shared" si="322"/>
        <v>5.0979627677369313E-2</v>
      </c>
      <c r="BH577" s="244">
        <f t="shared" si="323"/>
        <v>0</v>
      </c>
      <c r="BI577" s="244">
        <f t="shared" si="324"/>
        <v>0</v>
      </c>
      <c r="BJ577" s="244">
        <f t="shared" si="325"/>
        <v>0</v>
      </c>
      <c r="BK577" s="244">
        <f t="shared" si="326"/>
        <v>0</v>
      </c>
      <c r="BL577" s="244">
        <f t="shared" si="327"/>
        <v>0</v>
      </c>
      <c r="BM577" s="244">
        <f t="shared" si="328"/>
        <v>0</v>
      </c>
      <c r="BN577" s="244">
        <f t="shared" si="329"/>
        <v>0.27829862322236038</v>
      </c>
      <c r="BO577" s="244">
        <f t="shared" si="330"/>
        <v>0</v>
      </c>
      <c r="BP577" s="244">
        <f t="shared" si="331"/>
        <v>0</v>
      </c>
      <c r="BQ577" s="244">
        <f t="shared" si="332"/>
        <v>0</v>
      </c>
      <c r="BR577" s="244">
        <f t="shared" si="333"/>
        <v>0</v>
      </c>
      <c r="BS577" s="244">
        <f t="shared" si="334"/>
        <v>0</v>
      </c>
      <c r="BT577" s="244">
        <f t="shared" si="335"/>
        <v>0</v>
      </c>
      <c r="BU577" s="244">
        <f t="shared" si="336"/>
        <v>0</v>
      </c>
      <c r="BV577" s="244">
        <f t="shared" si="337"/>
        <v>0</v>
      </c>
      <c r="BW577" s="244">
        <f t="shared" si="338"/>
        <v>0</v>
      </c>
      <c r="BX577" s="244">
        <f t="shared" si="339"/>
        <v>0</v>
      </c>
      <c r="BY577" s="244"/>
      <c r="BZ577" s="244">
        <f t="shared" si="340"/>
        <v>0.50645335036861983</v>
      </c>
      <c r="CA577" s="244">
        <f t="shared" si="341"/>
        <v>0</v>
      </c>
      <c r="CB577" s="244">
        <f t="shared" si="342"/>
        <v>0</v>
      </c>
      <c r="CC577" s="244">
        <f t="shared" si="343"/>
        <v>0</v>
      </c>
      <c r="CD577" s="244">
        <f t="shared" si="344"/>
        <v>0</v>
      </c>
      <c r="CE577" s="244">
        <f t="shared" si="345"/>
        <v>0</v>
      </c>
      <c r="CF577" s="244">
        <f t="shared" si="346"/>
        <v>0</v>
      </c>
      <c r="CG577" s="244">
        <f t="shared" si="347"/>
        <v>0</v>
      </c>
      <c r="CH577" s="244">
        <f t="shared" si="348"/>
        <v>0</v>
      </c>
      <c r="CI577" s="244">
        <f t="shared" si="349"/>
        <v>0</v>
      </c>
      <c r="CJ577" s="244">
        <f t="shared" si="350"/>
        <v>0</v>
      </c>
    </row>
    <row r="578" spans="1:88" ht="60">
      <c r="A578" s="222" t="s">
        <v>3643</v>
      </c>
      <c r="B578" s="232">
        <v>102050</v>
      </c>
      <c r="C578" s="232" t="s">
        <v>3447</v>
      </c>
      <c r="D578" s="232"/>
      <c r="E578" s="232" t="s">
        <v>3448</v>
      </c>
      <c r="F578" s="232" t="s">
        <v>750</v>
      </c>
      <c r="G578" s="232">
        <v>9430</v>
      </c>
      <c r="H578" s="232" t="s">
        <v>3449</v>
      </c>
      <c r="I578" s="232" t="s">
        <v>125</v>
      </c>
      <c r="J578" s="232" t="s">
        <v>700</v>
      </c>
      <c r="K578" s="232" t="s">
        <v>3450</v>
      </c>
      <c r="L578" s="232"/>
      <c r="M578" s="232">
        <v>2022</v>
      </c>
      <c r="N578" s="232">
        <v>35145843</v>
      </c>
      <c r="O578" s="239">
        <f t="shared" ref="O578:O638" si="355">IF(ISNUMBER(MATCH(I578,I$613:I$638,0)), N578/INDEX(N$613:N$638, MATCH(I578,I$613:I$638,0)), "")</f>
        <v>1.2133204526268359E-2</v>
      </c>
      <c r="P578" s="232">
        <v>59.13</v>
      </c>
      <c r="Q578" s="232">
        <v>4.12</v>
      </c>
      <c r="R578" s="232">
        <v>0</v>
      </c>
      <c r="S578" s="232">
        <v>0</v>
      </c>
      <c r="T578" s="232">
        <v>0</v>
      </c>
      <c r="U578" s="232">
        <v>0</v>
      </c>
      <c r="V578" s="232">
        <v>6.1</v>
      </c>
      <c r="W578" s="232">
        <v>30.65</v>
      </c>
      <c r="X578" s="232">
        <v>0</v>
      </c>
      <c r="Y578" s="232">
        <v>0</v>
      </c>
      <c r="Z578" s="232">
        <v>0</v>
      </c>
      <c r="AA578" s="232">
        <v>0</v>
      </c>
      <c r="AB578" s="232"/>
      <c r="AC578" s="232">
        <v>35.659999999999997</v>
      </c>
      <c r="AD578" s="232">
        <v>4.12</v>
      </c>
      <c r="AE578" s="232">
        <v>0</v>
      </c>
      <c r="AF578" s="232">
        <v>0</v>
      </c>
      <c r="AG578" s="232">
        <v>0</v>
      </c>
      <c r="AH578" s="232">
        <v>0</v>
      </c>
      <c r="AI578" s="232">
        <v>30.65</v>
      </c>
      <c r="AJ578" s="232">
        <v>0</v>
      </c>
      <c r="AK578" s="232">
        <v>0</v>
      </c>
      <c r="AL578" s="232">
        <v>0</v>
      </c>
      <c r="AM578" s="232">
        <v>0</v>
      </c>
      <c r="AN578" s="233"/>
      <c r="AO578" s="223">
        <f t="shared" si="353"/>
        <v>23.470000000000006</v>
      </c>
      <c r="AP578" s="223">
        <f t="shared" si="353"/>
        <v>0</v>
      </c>
      <c r="AQ578" s="223">
        <f t="shared" si="353"/>
        <v>0</v>
      </c>
      <c r="AR578" s="223">
        <f t="shared" si="352"/>
        <v>0</v>
      </c>
      <c r="AS578" s="223">
        <f t="shared" si="352"/>
        <v>0</v>
      </c>
      <c r="AT578" s="223">
        <f t="shared" si="352"/>
        <v>0</v>
      </c>
      <c r="AU578" s="223">
        <f t="shared" si="354"/>
        <v>0</v>
      </c>
      <c r="AV578" s="223">
        <f t="shared" si="354"/>
        <v>0</v>
      </c>
      <c r="AW578" s="223">
        <f t="shared" si="354"/>
        <v>0</v>
      </c>
      <c r="AX578" s="223">
        <f t="shared" si="354"/>
        <v>0</v>
      </c>
      <c r="AY578" s="223">
        <f t="shared" si="354"/>
        <v>0</v>
      </c>
      <c r="AZ578" s="242"/>
      <c r="BA578" s="244">
        <f t="shared" si="316"/>
        <v>0.71743638363824802</v>
      </c>
      <c r="BB578" s="244">
        <f t="shared" si="317"/>
        <v>4.9988802648225639E-2</v>
      </c>
      <c r="BC578" s="244">
        <f t="shared" si="318"/>
        <v>0</v>
      </c>
      <c r="BD578" s="244">
        <f t="shared" si="319"/>
        <v>0</v>
      </c>
      <c r="BE578" s="244">
        <f t="shared" si="320"/>
        <v>0</v>
      </c>
      <c r="BF578" s="244">
        <f t="shared" si="321"/>
        <v>0</v>
      </c>
      <c r="BG578" s="244">
        <f t="shared" si="322"/>
        <v>7.4012547610236984E-2</v>
      </c>
      <c r="BH578" s="244">
        <f t="shared" si="323"/>
        <v>0.37188271873012518</v>
      </c>
      <c r="BI578" s="244">
        <f t="shared" si="324"/>
        <v>0</v>
      </c>
      <c r="BJ578" s="244">
        <f t="shared" si="325"/>
        <v>0</v>
      </c>
      <c r="BK578" s="244">
        <f t="shared" si="326"/>
        <v>0</v>
      </c>
      <c r="BL578" s="244">
        <f t="shared" si="327"/>
        <v>0</v>
      </c>
      <c r="BM578" s="244">
        <f t="shared" si="328"/>
        <v>0</v>
      </c>
      <c r="BN578" s="244">
        <f t="shared" si="329"/>
        <v>0.43267007340672964</v>
      </c>
      <c r="BO578" s="244">
        <f t="shared" si="330"/>
        <v>4.9988802648225639E-2</v>
      </c>
      <c r="BP578" s="244">
        <f t="shared" si="331"/>
        <v>0</v>
      </c>
      <c r="BQ578" s="244">
        <f t="shared" si="332"/>
        <v>0</v>
      </c>
      <c r="BR578" s="244">
        <f t="shared" si="333"/>
        <v>0</v>
      </c>
      <c r="BS578" s="244">
        <f t="shared" si="334"/>
        <v>0</v>
      </c>
      <c r="BT578" s="244">
        <f t="shared" si="335"/>
        <v>0.37188271873012518</v>
      </c>
      <c r="BU578" s="244">
        <f t="shared" si="336"/>
        <v>0</v>
      </c>
      <c r="BV578" s="244">
        <f t="shared" si="337"/>
        <v>0</v>
      </c>
      <c r="BW578" s="244">
        <f t="shared" si="338"/>
        <v>0</v>
      </c>
      <c r="BX578" s="244">
        <f t="shared" si="339"/>
        <v>0</v>
      </c>
      <c r="BY578" s="244"/>
      <c r="BZ578" s="244">
        <f t="shared" si="340"/>
        <v>0.28476631023151844</v>
      </c>
      <c r="CA578" s="244">
        <f t="shared" si="341"/>
        <v>0</v>
      </c>
      <c r="CB578" s="244">
        <f t="shared" si="342"/>
        <v>0</v>
      </c>
      <c r="CC578" s="244">
        <f t="shared" si="343"/>
        <v>0</v>
      </c>
      <c r="CD578" s="244">
        <f t="shared" si="344"/>
        <v>0</v>
      </c>
      <c r="CE578" s="244">
        <f t="shared" si="345"/>
        <v>0</v>
      </c>
      <c r="CF578" s="244">
        <f t="shared" si="346"/>
        <v>0</v>
      </c>
      <c r="CG578" s="244">
        <f t="shared" si="347"/>
        <v>0</v>
      </c>
      <c r="CH578" s="244">
        <f t="shared" si="348"/>
        <v>0</v>
      </c>
      <c r="CI578" s="244">
        <f t="shared" si="349"/>
        <v>0</v>
      </c>
      <c r="CJ578" s="244">
        <f t="shared" si="350"/>
        <v>0</v>
      </c>
    </row>
    <row r="579" spans="1:88" ht="60">
      <c r="A579" s="222" t="s">
        <v>3643</v>
      </c>
      <c r="B579" s="232">
        <v>101488</v>
      </c>
      <c r="C579" s="232" t="s">
        <v>3451</v>
      </c>
      <c r="D579" s="232"/>
      <c r="E579" s="232" t="s">
        <v>3452</v>
      </c>
      <c r="F579" s="232"/>
      <c r="G579" s="232">
        <v>7323</v>
      </c>
      <c r="H579" s="232" t="s">
        <v>3453</v>
      </c>
      <c r="I579" s="232" t="s">
        <v>125</v>
      </c>
      <c r="J579" s="232" t="s">
        <v>700</v>
      </c>
      <c r="K579" s="232" t="s">
        <v>3454</v>
      </c>
      <c r="L579" s="232"/>
      <c r="M579" s="232">
        <v>2022</v>
      </c>
      <c r="N579" s="232">
        <v>18868327</v>
      </c>
      <c r="O579" s="239">
        <f t="shared" si="355"/>
        <v>6.5138079220211477E-3</v>
      </c>
      <c r="P579" s="232">
        <v>56.69</v>
      </c>
      <c r="Q579" s="232">
        <v>8.14</v>
      </c>
      <c r="R579" s="232">
        <v>0</v>
      </c>
      <c r="S579" s="232">
        <v>0</v>
      </c>
      <c r="T579" s="232">
        <v>0</v>
      </c>
      <c r="U579" s="232">
        <v>0</v>
      </c>
      <c r="V579" s="232">
        <v>6.1</v>
      </c>
      <c r="W579" s="232">
        <v>29.07</v>
      </c>
      <c r="X579" s="232">
        <v>0</v>
      </c>
      <c r="Y579" s="232">
        <v>0</v>
      </c>
      <c r="Z579" s="232">
        <v>0</v>
      </c>
      <c r="AA579" s="232">
        <v>0</v>
      </c>
      <c r="AB579" s="232"/>
      <c r="AC579" s="232">
        <v>24.71</v>
      </c>
      <c r="AD579" s="232">
        <v>8.14</v>
      </c>
      <c r="AE579" s="232">
        <v>0</v>
      </c>
      <c r="AF579" s="232">
        <v>0</v>
      </c>
      <c r="AG579" s="232">
        <v>0</v>
      </c>
      <c r="AH579" s="232">
        <v>0</v>
      </c>
      <c r="AI579" s="232">
        <v>29.07</v>
      </c>
      <c r="AJ579" s="232">
        <v>0</v>
      </c>
      <c r="AK579" s="232">
        <v>0</v>
      </c>
      <c r="AL579" s="232">
        <v>0</v>
      </c>
      <c r="AM579" s="232">
        <v>0</v>
      </c>
      <c r="AN579" s="233"/>
      <c r="AO579" s="223">
        <f t="shared" si="353"/>
        <v>31.979999999999997</v>
      </c>
      <c r="AP579" s="223">
        <f t="shared" si="353"/>
        <v>0</v>
      </c>
      <c r="AQ579" s="223">
        <f t="shared" si="353"/>
        <v>0</v>
      </c>
      <c r="AR579" s="223">
        <f t="shared" si="352"/>
        <v>0</v>
      </c>
      <c r="AS579" s="223">
        <f t="shared" si="352"/>
        <v>0</v>
      </c>
      <c r="AT579" s="223">
        <f t="shared" si="352"/>
        <v>0</v>
      </c>
      <c r="AU579" s="223">
        <f t="shared" si="354"/>
        <v>0</v>
      </c>
      <c r="AV579" s="223">
        <f t="shared" si="354"/>
        <v>0</v>
      </c>
      <c r="AW579" s="223">
        <f t="shared" si="354"/>
        <v>0</v>
      </c>
      <c r="AX579" s="223">
        <f t="shared" si="354"/>
        <v>0</v>
      </c>
      <c r="AY579" s="223">
        <f t="shared" si="354"/>
        <v>0</v>
      </c>
      <c r="AZ579" s="242"/>
      <c r="BA579" s="244">
        <f t="shared" ref="BA579:BA611" si="356">P579*$O579</f>
        <v>0.36926777109937886</v>
      </c>
      <c r="BB579" s="244">
        <f t="shared" ref="BB579:BB611" si="357">Q579*$O579</f>
        <v>5.3022396485252143E-2</v>
      </c>
      <c r="BC579" s="244">
        <f t="shared" ref="BC579:BC611" si="358">R579*$O579</f>
        <v>0</v>
      </c>
      <c r="BD579" s="244">
        <f t="shared" ref="BD579:BD611" si="359">S579*$O579</f>
        <v>0</v>
      </c>
      <c r="BE579" s="244">
        <f t="shared" ref="BE579:BE611" si="360">T579*$O579</f>
        <v>0</v>
      </c>
      <c r="BF579" s="244">
        <f t="shared" ref="BF579:BF611" si="361">U579*$O579</f>
        <v>0</v>
      </c>
      <c r="BG579" s="244">
        <f t="shared" ref="BG579:BG611" si="362">V579*$O579</f>
        <v>3.9734228324328998E-2</v>
      </c>
      <c r="BH579" s="244">
        <f t="shared" ref="BH579:BH611" si="363">W579*$O579</f>
        <v>0.18935639629315476</v>
      </c>
      <c r="BI579" s="244">
        <f t="shared" ref="BI579:BI611" si="364">X579*$O579</f>
        <v>0</v>
      </c>
      <c r="BJ579" s="244">
        <f t="shared" ref="BJ579:BJ611" si="365">Y579*$O579</f>
        <v>0</v>
      </c>
      <c r="BK579" s="244">
        <f t="shared" ref="BK579:BK611" si="366">Z579*$O579</f>
        <v>0</v>
      </c>
      <c r="BL579" s="244">
        <f t="shared" ref="BL579:BL611" si="367">AA579*$O579</f>
        <v>0</v>
      </c>
      <c r="BM579" s="244">
        <f t="shared" ref="BM579:BM611" si="368">AB579*$O579</f>
        <v>0</v>
      </c>
      <c r="BN579" s="244">
        <f t="shared" ref="BN579:BN611" si="369">AC579*$O579</f>
        <v>0.16095619375314257</v>
      </c>
      <c r="BO579" s="244">
        <f t="shared" ref="BO579:BO611" si="370">AD579*$O579</f>
        <v>5.3022396485252143E-2</v>
      </c>
      <c r="BP579" s="244">
        <f t="shared" ref="BP579:BP611" si="371">AE579*$O579</f>
        <v>0</v>
      </c>
      <c r="BQ579" s="244">
        <f t="shared" ref="BQ579:BQ611" si="372">AF579*$O579</f>
        <v>0</v>
      </c>
      <c r="BR579" s="244">
        <f t="shared" ref="BR579:BR611" si="373">AG579*$O579</f>
        <v>0</v>
      </c>
      <c r="BS579" s="244">
        <f t="shared" ref="BS579:BS611" si="374">AH579*$O579</f>
        <v>0</v>
      </c>
      <c r="BT579" s="244">
        <f t="shared" ref="BT579:BT611" si="375">AI579*$O579</f>
        <v>0.18935639629315476</v>
      </c>
      <c r="BU579" s="244">
        <f t="shared" ref="BU579:BU611" si="376">AJ579*$O579</f>
        <v>0</v>
      </c>
      <c r="BV579" s="244">
        <f t="shared" ref="BV579:BV611" si="377">AK579*$O579</f>
        <v>0</v>
      </c>
      <c r="BW579" s="244">
        <f t="shared" ref="BW579:BW611" si="378">AL579*$O579</f>
        <v>0</v>
      </c>
      <c r="BX579" s="244">
        <f t="shared" ref="BX579:BX611" si="379">AM579*$O579</f>
        <v>0</v>
      </c>
      <c r="BY579" s="244"/>
      <c r="BZ579" s="244">
        <f t="shared" ref="BZ579:BZ611" si="380">AO579*$O579</f>
        <v>0.20831157734623629</v>
      </c>
      <c r="CA579" s="244">
        <f t="shared" ref="CA579:CA611" si="381">AP579*$O579</f>
        <v>0</v>
      </c>
      <c r="CB579" s="244">
        <f t="shared" ref="CB579:CB611" si="382">AQ579*$O579</f>
        <v>0</v>
      </c>
      <c r="CC579" s="244">
        <f t="shared" ref="CC579:CC611" si="383">AR579*$O579</f>
        <v>0</v>
      </c>
      <c r="CD579" s="244">
        <f t="shared" ref="CD579:CD611" si="384">AS579*$O579</f>
        <v>0</v>
      </c>
      <c r="CE579" s="244">
        <f t="shared" ref="CE579:CE611" si="385">AT579*$O579</f>
        <v>0</v>
      </c>
      <c r="CF579" s="244">
        <f t="shared" ref="CF579:CF611" si="386">AU579*$O579</f>
        <v>0</v>
      </c>
      <c r="CG579" s="244">
        <f t="shared" ref="CG579:CG611" si="387">AV579*$O579</f>
        <v>0</v>
      </c>
      <c r="CH579" s="244">
        <f t="shared" ref="CH579:CH611" si="388">AW579*$O579</f>
        <v>0</v>
      </c>
      <c r="CI579" s="244">
        <f t="shared" ref="CI579:CI611" si="389">AX579*$O579</f>
        <v>0</v>
      </c>
      <c r="CJ579" s="244">
        <f t="shared" ref="CJ579:CJ611" si="390">AY579*$O579</f>
        <v>0</v>
      </c>
    </row>
    <row r="580" spans="1:88" ht="60">
      <c r="A580" s="222" t="s">
        <v>3643</v>
      </c>
      <c r="B580" s="232">
        <v>101346</v>
      </c>
      <c r="C580" s="232" t="s">
        <v>3455</v>
      </c>
      <c r="D580" s="232"/>
      <c r="E580" s="232" t="s">
        <v>3456</v>
      </c>
      <c r="F580" s="232"/>
      <c r="G580" s="232">
        <v>9205</v>
      </c>
      <c r="H580" s="232" t="s">
        <v>3457</v>
      </c>
      <c r="I580" s="232" t="s">
        <v>125</v>
      </c>
      <c r="J580" s="232" t="s">
        <v>700</v>
      </c>
      <c r="K580" s="232" t="s">
        <v>3458</v>
      </c>
      <c r="L580" s="232"/>
      <c r="M580" s="232">
        <v>2022</v>
      </c>
      <c r="N580" s="232">
        <v>17430754</v>
      </c>
      <c r="O580" s="239">
        <f t="shared" si="355"/>
        <v>6.0175225653022546E-3</v>
      </c>
      <c r="P580" s="232">
        <v>79.3</v>
      </c>
      <c r="Q580" s="232">
        <v>14.6</v>
      </c>
      <c r="R580" s="232">
        <v>0</v>
      </c>
      <c r="S580" s="232">
        <v>0</v>
      </c>
      <c r="T580" s="232">
        <v>0</v>
      </c>
      <c r="U580" s="232">
        <v>0</v>
      </c>
      <c r="V580" s="232">
        <v>6.1</v>
      </c>
      <c r="W580" s="232">
        <v>0</v>
      </c>
      <c r="X580" s="232">
        <v>0</v>
      </c>
      <c r="Y580" s="232">
        <v>0</v>
      </c>
      <c r="Z580" s="232">
        <v>0</v>
      </c>
      <c r="AA580" s="232">
        <v>0</v>
      </c>
      <c r="AB580" s="232"/>
      <c r="AC580" s="232">
        <v>53</v>
      </c>
      <c r="AD580" s="232">
        <v>14.6</v>
      </c>
      <c r="AE580" s="232">
        <v>0</v>
      </c>
      <c r="AF580" s="232">
        <v>0</v>
      </c>
      <c r="AG580" s="232">
        <v>0</v>
      </c>
      <c r="AH580" s="232">
        <v>0</v>
      </c>
      <c r="AI580" s="232">
        <v>0</v>
      </c>
      <c r="AJ580" s="232">
        <v>0</v>
      </c>
      <c r="AK580" s="232">
        <v>0</v>
      </c>
      <c r="AL580" s="232">
        <v>0</v>
      </c>
      <c r="AM580" s="232">
        <v>0</v>
      </c>
      <c r="AN580" s="233"/>
      <c r="AO580" s="223">
        <f t="shared" si="353"/>
        <v>26.299999999999997</v>
      </c>
      <c r="AP580" s="223">
        <f t="shared" si="353"/>
        <v>0</v>
      </c>
      <c r="AQ580" s="223">
        <f t="shared" si="353"/>
        <v>0</v>
      </c>
      <c r="AR580" s="223">
        <f t="shared" si="352"/>
        <v>0</v>
      </c>
      <c r="AS580" s="223">
        <f t="shared" si="352"/>
        <v>0</v>
      </c>
      <c r="AT580" s="223">
        <f t="shared" si="352"/>
        <v>0</v>
      </c>
      <c r="AU580" s="223">
        <f t="shared" si="354"/>
        <v>0</v>
      </c>
      <c r="AV580" s="223">
        <f t="shared" si="354"/>
        <v>0</v>
      </c>
      <c r="AW580" s="223">
        <f t="shared" si="354"/>
        <v>0</v>
      </c>
      <c r="AX580" s="223">
        <f t="shared" si="354"/>
        <v>0</v>
      </c>
      <c r="AY580" s="223">
        <f t="shared" si="354"/>
        <v>0</v>
      </c>
      <c r="AZ580" s="242"/>
      <c r="BA580" s="244">
        <f t="shared" si="356"/>
        <v>0.47718953942846876</v>
      </c>
      <c r="BB580" s="244">
        <f t="shared" si="357"/>
        <v>8.7855829453412915E-2</v>
      </c>
      <c r="BC580" s="244">
        <f t="shared" si="358"/>
        <v>0</v>
      </c>
      <c r="BD580" s="244">
        <f t="shared" si="359"/>
        <v>0</v>
      </c>
      <c r="BE580" s="244">
        <f t="shared" si="360"/>
        <v>0</v>
      </c>
      <c r="BF580" s="244">
        <f t="shared" si="361"/>
        <v>0</v>
      </c>
      <c r="BG580" s="244">
        <f t="shared" si="362"/>
        <v>3.6706887648343754E-2</v>
      </c>
      <c r="BH580" s="244">
        <f t="shared" si="363"/>
        <v>0</v>
      </c>
      <c r="BI580" s="244">
        <f t="shared" si="364"/>
        <v>0</v>
      </c>
      <c r="BJ580" s="244">
        <f t="shared" si="365"/>
        <v>0</v>
      </c>
      <c r="BK580" s="244">
        <f t="shared" si="366"/>
        <v>0</v>
      </c>
      <c r="BL580" s="244">
        <f t="shared" si="367"/>
        <v>0</v>
      </c>
      <c r="BM580" s="244">
        <f t="shared" si="368"/>
        <v>0</v>
      </c>
      <c r="BN580" s="244">
        <f t="shared" si="369"/>
        <v>0.31892869596101947</v>
      </c>
      <c r="BO580" s="244">
        <f t="shared" si="370"/>
        <v>8.7855829453412915E-2</v>
      </c>
      <c r="BP580" s="244">
        <f t="shared" si="371"/>
        <v>0</v>
      </c>
      <c r="BQ580" s="244">
        <f t="shared" si="372"/>
        <v>0</v>
      </c>
      <c r="BR580" s="244">
        <f t="shared" si="373"/>
        <v>0</v>
      </c>
      <c r="BS580" s="244">
        <f t="shared" si="374"/>
        <v>0</v>
      </c>
      <c r="BT580" s="244">
        <f t="shared" si="375"/>
        <v>0</v>
      </c>
      <c r="BU580" s="244">
        <f t="shared" si="376"/>
        <v>0</v>
      </c>
      <c r="BV580" s="244">
        <f t="shared" si="377"/>
        <v>0</v>
      </c>
      <c r="BW580" s="244">
        <f t="shared" si="378"/>
        <v>0</v>
      </c>
      <c r="BX580" s="244">
        <f t="shared" si="379"/>
        <v>0</v>
      </c>
      <c r="BY580" s="244"/>
      <c r="BZ580" s="244">
        <f t="shared" si="380"/>
        <v>0.15826084346744929</v>
      </c>
      <c r="CA580" s="244">
        <f t="shared" si="381"/>
        <v>0</v>
      </c>
      <c r="CB580" s="244">
        <f t="shared" si="382"/>
        <v>0</v>
      </c>
      <c r="CC580" s="244">
        <f t="shared" si="383"/>
        <v>0</v>
      </c>
      <c r="CD580" s="244">
        <f t="shared" si="384"/>
        <v>0</v>
      </c>
      <c r="CE580" s="244">
        <f t="shared" si="385"/>
        <v>0</v>
      </c>
      <c r="CF580" s="244">
        <f t="shared" si="386"/>
        <v>0</v>
      </c>
      <c r="CG580" s="244">
        <f t="shared" si="387"/>
        <v>0</v>
      </c>
      <c r="CH580" s="244">
        <f t="shared" si="388"/>
        <v>0</v>
      </c>
      <c r="CI580" s="244">
        <f t="shared" si="389"/>
        <v>0</v>
      </c>
      <c r="CJ580" s="244">
        <f t="shared" si="390"/>
        <v>0</v>
      </c>
    </row>
    <row r="581" spans="1:88" ht="60">
      <c r="A581" s="222" t="s">
        <v>3643</v>
      </c>
      <c r="B581" s="232">
        <v>101531</v>
      </c>
      <c r="C581" s="232" t="s">
        <v>3459</v>
      </c>
      <c r="D581" s="232"/>
      <c r="E581" s="232" t="s">
        <v>3460</v>
      </c>
      <c r="F581" s="232" t="s">
        <v>750</v>
      </c>
      <c r="G581" s="232">
        <v>8570</v>
      </c>
      <c r="H581" s="232" t="s">
        <v>140</v>
      </c>
      <c r="I581" s="232" t="s">
        <v>126</v>
      </c>
      <c r="J581" s="232" t="s">
        <v>700</v>
      </c>
      <c r="K581" s="232" t="s">
        <v>3461</v>
      </c>
      <c r="L581" s="232" t="s">
        <v>3462</v>
      </c>
      <c r="M581" s="232">
        <v>2022</v>
      </c>
      <c r="N581" s="232">
        <v>50902356</v>
      </c>
      <c r="O581" s="239">
        <f t="shared" si="355"/>
        <v>3.1076215890125589E-2</v>
      </c>
      <c r="P581" s="232">
        <v>34.1</v>
      </c>
      <c r="Q581" s="232">
        <v>4.8</v>
      </c>
      <c r="R581" s="232">
        <v>0</v>
      </c>
      <c r="S581" s="232">
        <v>0</v>
      </c>
      <c r="T581" s="232">
        <v>29.5</v>
      </c>
      <c r="U581" s="232">
        <v>0</v>
      </c>
      <c r="V581" s="232">
        <v>6.1</v>
      </c>
      <c r="W581" s="232">
        <v>0</v>
      </c>
      <c r="X581" s="232">
        <v>0</v>
      </c>
      <c r="Y581" s="232">
        <v>0</v>
      </c>
      <c r="Z581" s="232">
        <v>0</v>
      </c>
      <c r="AA581" s="232">
        <v>25.5</v>
      </c>
      <c r="AB581" s="232"/>
      <c r="AC581" s="232">
        <v>34.1</v>
      </c>
      <c r="AD581" s="232">
        <v>4.8</v>
      </c>
      <c r="AE581" s="232">
        <v>0</v>
      </c>
      <c r="AF581" s="232">
        <v>0</v>
      </c>
      <c r="AG581" s="232">
        <v>29.5</v>
      </c>
      <c r="AH581" s="232">
        <v>0</v>
      </c>
      <c r="AI581" s="232">
        <v>0</v>
      </c>
      <c r="AJ581" s="232">
        <v>0</v>
      </c>
      <c r="AK581" s="232">
        <v>0</v>
      </c>
      <c r="AL581" s="232">
        <v>0</v>
      </c>
      <c r="AM581" s="232">
        <v>25.5</v>
      </c>
      <c r="AN581" s="233"/>
      <c r="AO581" s="223">
        <f t="shared" si="353"/>
        <v>0</v>
      </c>
      <c r="AP581" s="223">
        <f t="shared" si="353"/>
        <v>0</v>
      </c>
      <c r="AQ581" s="223">
        <f t="shared" si="353"/>
        <v>0</v>
      </c>
      <c r="AR581" s="223">
        <f t="shared" si="352"/>
        <v>0</v>
      </c>
      <c r="AS581" s="223">
        <f t="shared" si="352"/>
        <v>0</v>
      </c>
      <c r="AT581" s="223">
        <f t="shared" si="352"/>
        <v>0</v>
      </c>
      <c r="AU581" s="223">
        <f t="shared" si="354"/>
        <v>0</v>
      </c>
      <c r="AV581" s="223">
        <f t="shared" si="354"/>
        <v>0</v>
      </c>
      <c r="AW581" s="223">
        <f t="shared" si="354"/>
        <v>0</v>
      </c>
      <c r="AX581" s="223">
        <f t="shared" si="354"/>
        <v>0</v>
      </c>
      <c r="AY581" s="223">
        <f t="shared" si="354"/>
        <v>0</v>
      </c>
      <c r="AZ581" s="242"/>
      <c r="BA581" s="244">
        <f t="shared" si="356"/>
        <v>1.0596989618532826</v>
      </c>
      <c r="BB581" s="244">
        <f t="shared" si="357"/>
        <v>0.14916583627260283</v>
      </c>
      <c r="BC581" s="244">
        <f t="shared" si="358"/>
        <v>0</v>
      </c>
      <c r="BD581" s="244">
        <f t="shared" si="359"/>
        <v>0</v>
      </c>
      <c r="BE581" s="244">
        <f t="shared" si="360"/>
        <v>0.91674836875870491</v>
      </c>
      <c r="BF581" s="244">
        <f t="shared" si="361"/>
        <v>0</v>
      </c>
      <c r="BG581" s="244">
        <f t="shared" si="362"/>
        <v>0.18956491692976607</v>
      </c>
      <c r="BH581" s="244">
        <f t="shared" si="363"/>
        <v>0</v>
      </c>
      <c r="BI581" s="244">
        <f t="shared" si="364"/>
        <v>0</v>
      </c>
      <c r="BJ581" s="244">
        <f t="shared" si="365"/>
        <v>0</v>
      </c>
      <c r="BK581" s="244">
        <f t="shared" si="366"/>
        <v>0</v>
      </c>
      <c r="BL581" s="244">
        <f t="shared" si="367"/>
        <v>0.7924435051982025</v>
      </c>
      <c r="BM581" s="244">
        <f t="shared" si="368"/>
        <v>0</v>
      </c>
      <c r="BN581" s="244">
        <f t="shared" si="369"/>
        <v>1.0596989618532826</v>
      </c>
      <c r="BO581" s="244">
        <f t="shared" si="370"/>
        <v>0.14916583627260283</v>
      </c>
      <c r="BP581" s="244">
        <f t="shared" si="371"/>
        <v>0</v>
      </c>
      <c r="BQ581" s="244">
        <f t="shared" si="372"/>
        <v>0</v>
      </c>
      <c r="BR581" s="244">
        <f t="shared" si="373"/>
        <v>0.91674836875870491</v>
      </c>
      <c r="BS581" s="244">
        <f t="shared" si="374"/>
        <v>0</v>
      </c>
      <c r="BT581" s="244">
        <f t="shared" si="375"/>
        <v>0</v>
      </c>
      <c r="BU581" s="244">
        <f t="shared" si="376"/>
        <v>0</v>
      </c>
      <c r="BV581" s="244">
        <f t="shared" si="377"/>
        <v>0</v>
      </c>
      <c r="BW581" s="244">
        <f t="shared" si="378"/>
        <v>0</v>
      </c>
      <c r="BX581" s="244">
        <f t="shared" si="379"/>
        <v>0.7924435051982025</v>
      </c>
      <c r="BY581" s="244"/>
      <c r="BZ581" s="244">
        <f t="shared" si="380"/>
        <v>0</v>
      </c>
      <c r="CA581" s="244">
        <f t="shared" si="381"/>
        <v>0</v>
      </c>
      <c r="CB581" s="244">
        <f t="shared" si="382"/>
        <v>0</v>
      </c>
      <c r="CC581" s="244">
        <f t="shared" si="383"/>
        <v>0</v>
      </c>
      <c r="CD581" s="244">
        <f t="shared" si="384"/>
        <v>0</v>
      </c>
      <c r="CE581" s="244">
        <f t="shared" si="385"/>
        <v>0</v>
      </c>
      <c r="CF581" s="244">
        <f t="shared" si="386"/>
        <v>0</v>
      </c>
      <c r="CG581" s="244">
        <f t="shared" si="387"/>
        <v>0</v>
      </c>
      <c r="CH581" s="244">
        <f t="shared" si="388"/>
        <v>0</v>
      </c>
      <c r="CI581" s="244">
        <f t="shared" si="389"/>
        <v>0</v>
      </c>
      <c r="CJ581" s="244">
        <f t="shared" si="390"/>
        <v>0</v>
      </c>
    </row>
    <row r="582" spans="1:88" ht="60">
      <c r="A582" s="222" t="s">
        <v>3643</v>
      </c>
      <c r="B582" s="232">
        <v>74723</v>
      </c>
      <c r="C582" s="232" t="s">
        <v>3463</v>
      </c>
      <c r="D582" s="232"/>
      <c r="E582" s="232" t="s">
        <v>3464</v>
      </c>
      <c r="F582" s="232"/>
      <c r="G582" s="232">
        <v>9500</v>
      </c>
      <c r="H582" s="232" t="s">
        <v>3465</v>
      </c>
      <c r="I582" s="232" t="s">
        <v>125</v>
      </c>
      <c r="J582" s="232" t="s">
        <v>700</v>
      </c>
      <c r="K582" s="232" t="s">
        <v>3466</v>
      </c>
      <c r="L582" s="232" t="s">
        <v>3467</v>
      </c>
      <c r="M582" s="232">
        <v>2022</v>
      </c>
      <c r="N582" s="232">
        <v>103143313</v>
      </c>
      <c r="O582" s="239">
        <f t="shared" si="355"/>
        <v>3.5607594108524133E-2</v>
      </c>
      <c r="P582" s="232">
        <v>89.9</v>
      </c>
      <c r="Q582" s="232">
        <v>4</v>
      </c>
      <c r="R582" s="232">
        <v>0</v>
      </c>
      <c r="S582" s="232">
        <v>0</v>
      </c>
      <c r="T582" s="232">
        <v>0</v>
      </c>
      <c r="U582" s="232">
        <v>0</v>
      </c>
      <c r="V582" s="232">
        <v>6.1</v>
      </c>
      <c r="W582" s="232">
        <v>0</v>
      </c>
      <c r="X582" s="232">
        <v>0</v>
      </c>
      <c r="Y582" s="232">
        <v>0</v>
      </c>
      <c r="Z582" s="232">
        <v>0</v>
      </c>
      <c r="AA582" s="232">
        <v>0</v>
      </c>
      <c r="AB582" s="232"/>
      <c r="AC582" s="232">
        <v>89.9</v>
      </c>
      <c r="AD582" s="232">
        <v>4</v>
      </c>
      <c r="AE582" s="232">
        <v>0</v>
      </c>
      <c r="AF582" s="232">
        <v>0</v>
      </c>
      <c r="AG582" s="232">
        <v>0</v>
      </c>
      <c r="AH582" s="232">
        <v>0</v>
      </c>
      <c r="AI582" s="232">
        <v>0</v>
      </c>
      <c r="AJ582" s="232">
        <v>0</v>
      </c>
      <c r="AK582" s="232">
        <v>0</v>
      </c>
      <c r="AL582" s="232">
        <v>0</v>
      </c>
      <c r="AM582" s="232">
        <v>0</v>
      </c>
      <c r="AN582" s="233"/>
      <c r="AO582" s="223">
        <f t="shared" si="353"/>
        <v>0</v>
      </c>
      <c r="AP582" s="223">
        <f t="shared" si="353"/>
        <v>0</v>
      </c>
      <c r="AQ582" s="223">
        <f t="shared" si="353"/>
        <v>0</v>
      </c>
      <c r="AR582" s="223">
        <f t="shared" si="352"/>
        <v>0</v>
      </c>
      <c r="AS582" s="223">
        <f t="shared" si="352"/>
        <v>0</v>
      </c>
      <c r="AT582" s="223">
        <f t="shared" si="352"/>
        <v>0</v>
      </c>
      <c r="AU582" s="223">
        <f t="shared" si="354"/>
        <v>0</v>
      </c>
      <c r="AV582" s="223">
        <f t="shared" si="354"/>
        <v>0</v>
      </c>
      <c r="AW582" s="223">
        <f t="shared" si="354"/>
        <v>0</v>
      </c>
      <c r="AX582" s="223">
        <f t="shared" si="354"/>
        <v>0</v>
      </c>
      <c r="AY582" s="223">
        <f t="shared" si="354"/>
        <v>0</v>
      </c>
      <c r="AZ582" s="242"/>
      <c r="BA582" s="244">
        <f t="shared" si="356"/>
        <v>3.2011227103563198</v>
      </c>
      <c r="BB582" s="244">
        <f t="shared" si="357"/>
        <v>0.14243037643409653</v>
      </c>
      <c r="BC582" s="244">
        <f t="shared" si="358"/>
        <v>0</v>
      </c>
      <c r="BD582" s="244">
        <f t="shared" si="359"/>
        <v>0</v>
      </c>
      <c r="BE582" s="244">
        <f t="shared" si="360"/>
        <v>0</v>
      </c>
      <c r="BF582" s="244">
        <f t="shared" si="361"/>
        <v>0</v>
      </c>
      <c r="BG582" s="244">
        <f t="shared" si="362"/>
        <v>0.21720632406199719</v>
      </c>
      <c r="BH582" s="244">
        <f t="shared" si="363"/>
        <v>0</v>
      </c>
      <c r="BI582" s="244">
        <f t="shared" si="364"/>
        <v>0</v>
      </c>
      <c r="BJ582" s="244">
        <f t="shared" si="365"/>
        <v>0</v>
      </c>
      <c r="BK582" s="244">
        <f t="shared" si="366"/>
        <v>0</v>
      </c>
      <c r="BL582" s="244">
        <f t="shared" si="367"/>
        <v>0</v>
      </c>
      <c r="BM582" s="244">
        <f t="shared" si="368"/>
        <v>0</v>
      </c>
      <c r="BN582" s="244">
        <f t="shared" si="369"/>
        <v>3.2011227103563198</v>
      </c>
      <c r="BO582" s="244">
        <f t="shared" si="370"/>
        <v>0.14243037643409653</v>
      </c>
      <c r="BP582" s="244">
        <f t="shared" si="371"/>
        <v>0</v>
      </c>
      <c r="BQ582" s="244">
        <f t="shared" si="372"/>
        <v>0</v>
      </c>
      <c r="BR582" s="244">
        <f t="shared" si="373"/>
        <v>0</v>
      </c>
      <c r="BS582" s="244">
        <f t="shared" si="374"/>
        <v>0</v>
      </c>
      <c r="BT582" s="244">
        <f t="shared" si="375"/>
        <v>0</v>
      </c>
      <c r="BU582" s="244">
        <f t="shared" si="376"/>
        <v>0</v>
      </c>
      <c r="BV582" s="244">
        <f t="shared" si="377"/>
        <v>0</v>
      </c>
      <c r="BW582" s="244">
        <f t="shared" si="378"/>
        <v>0</v>
      </c>
      <c r="BX582" s="244">
        <f t="shared" si="379"/>
        <v>0</v>
      </c>
      <c r="BY582" s="244"/>
      <c r="BZ582" s="244">
        <f t="shared" si="380"/>
        <v>0</v>
      </c>
      <c r="CA582" s="244">
        <f t="shared" si="381"/>
        <v>0</v>
      </c>
      <c r="CB582" s="244">
        <f t="shared" si="382"/>
        <v>0</v>
      </c>
      <c r="CC582" s="244">
        <f t="shared" si="383"/>
        <v>0</v>
      </c>
      <c r="CD582" s="244">
        <f t="shared" si="384"/>
        <v>0</v>
      </c>
      <c r="CE582" s="244">
        <f t="shared" si="385"/>
        <v>0</v>
      </c>
      <c r="CF582" s="244">
        <f t="shared" si="386"/>
        <v>0</v>
      </c>
      <c r="CG582" s="244">
        <f t="shared" si="387"/>
        <v>0</v>
      </c>
      <c r="CH582" s="244">
        <f t="shared" si="388"/>
        <v>0</v>
      </c>
      <c r="CI582" s="244">
        <f t="shared" si="389"/>
        <v>0</v>
      </c>
      <c r="CJ582" s="244">
        <f t="shared" si="390"/>
        <v>0</v>
      </c>
    </row>
    <row r="583" spans="1:88" ht="60">
      <c r="A583" s="222" t="s">
        <v>3643</v>
      </c>
      <c r="B583" s="232">
        <v>97374</v>
      </c>
      <c r="C583" s="232" t="s">
        <v>3468</v>
      </c>
      <c r="D583" s="232"/>
      <c r="E583" s="232" t="s">
        <v>3469</v>
      </c>
      <c r="F583" s="232"/>
      <c r="G583" s="232">
        <v>5436</v>
      </c>
      <c r="H583" s="232" t="s">
        <v>3470</v>
      </c>
      <c r="I583" s="232" t="s">
        <v>116</v>
      </c>
      <c r="J583" s="232" t="s">
        <v>700</v>
      </c>
      <c r="K583" s="232" t="s">
        <v>3471</v>
      </c>
      <c r="L583" s="232" t="s">
        <v>3472</v>
      </c>
      <c r="M583" s="232">
        <v>2022</v>
      </c>
      <c r="N583" s="232">
        <v>28028990</v>
      </c>
      <c r="O583" s="239">
        <f t="shared" si="355"/>
        <v>5.6834059021904438E-3</v>
      </c>
      <c r="P583" s="240">
        <v>1.3</v>
      </c>
      <c r="Q583" s="232">
        <v>0</v>
      </c>
      <c r="R583" s="232">
        <v>0</v>
      </c>
      <c r="S583" s="232">
        <v>0</v>
      </c>
      <c r="T583" s="232">
        <v>0</v>
      </c>
      <c r="U583" s="232">
        <v>0</v>
      </c>
      <c r="V583" s="232">
        <v>6.1</v>
      </c>
      <c r="W583" s="232">
        <v>92.6</v>
      </c>
      <c r="X583" s="232">
        <v>0</v>
      </c>
      <c r="Y583" s="232">
        <v>0</v>
      </c>
      <c r="Z583" s="232">
        <v>0</v>
      </c>
      <c r="AA583" s="232">
        <v>0</v>
      </c>
      <c r="AB583" s="232"/>
      <c r="AC583" s="232">
        <v>1.3</v>
      </c>
      <c r="AD583" s="232">
        <v>0</v>
      </c>
      <c r="AE583" s="232">
        <v>0</v>
      </c>
      <c r="AF583" s="232">
        <v>0</v>
      </c>
      <c r="AG583" s="232">
        <v>0</v>
      </c>
      <c r="AH583" s="232">
        <v>0</v>
      </c>
      <c r="AI583" s="232">
        <v>92.6</v>
      </c>
      <c r="AJ583" s="232">
        <v>0</v>
      </c>
      <c r="AK583" s="232">
        <v>0</v>
      </c>
      <c r="AL583" s="232">
        <v>0</v>
      </c>
      <c r="AM583" s="232">
        <v>0</v>
      </c>
      <c r="AN583" s="233"/>
      <c r="AO583" s="223">
        <f t="shared" si="353"/>
        <v>0</v>
      </c>
      <c r="AP583" s="223">
        <f t="shared" si="353"/>
        <v>0</v>
      </c>
      <c r="AQ583" s="223">
        <f t="shared" si="353"/>
        <v>0</v>
      </c>
      <c r="AR583" s="223">
        <f t="shared" si="352"/>
        <v>0</v>
      </c>
      <c r="AS583" s="223">
        <f t="shared" si="352"/>
        <v>0</v>
      </c>
      <c r="AT583" s="223">
        <f t="shared" si="352"/>
        <v>0</v>
      </c>
      <c r="AU583" s="223">
        <f t="shared" si="354"/>
        <v>0</v>
      </c>
      <c r="AV583" s="223">
        <f t="shared" si="354"/>
        <v>0</v>
      </c>
      <c r="AW583" s="223">
        <f t="shared" si="354"/>
        <v>0</v>
      </c>
      <c r="AX583" s="223">
        <f t="shared" si="354"/>
        <v>0</v>
      </c>
      <c r="AY583" s="223">
        <f t="shared" si="354"/>
        <v>0</v>
      </c>
      <c r="AZ583" s="242"/>
      <c r="BA583" s="244">
        <f t="shared" si="356"/>
        <v>7.3884276728475775E-3</v>
      </c>
      <c r="BB583" s="244">
        <f t="shared" si="357"/>
        <v>0</v>
      </c>
      <c r="BC583" s="244">
        <f t="shared" si="358"/>
        <v>0</v>
      </c>
      <c r="BD583" s="244">
        <f t="shared" si="359"/>
        <v>0</v>
      </c>
      <c r="BE583" s="244">
        <f t="shared" si="360"/>
        <v>0</v>
      </c>
      <c r="BF583" s="244">
        <f t="shared" si="361"/>
        <v>0</v>
      </c>
      <c r="BG583" s="244">
        <f t="shared" si="362"/>
        <v>3.4668776003361705E-2</v>
      </c>
      <c r="BH583" s="244">
        <f t="shared" si="363"/>
        <v>0.52628338654283502</v>
      </c>
      <c r="BI583" s="244">
        <f t="shared" si="364"/>
        <v>0</v>
      </c>
      <c r="BJ583" s="244">
        <f t="shared" si="365"/>
        <v>0</v>
      </c>
      <c r="BK583" s="244">
        <f t="shared" si="366"/>
        <v>0</v>
      </c>
      <c r="BL583" s="244">
        <f t="shared" si="367"/>
        <v>0</v>
      </c>
      <c r="BM583" s="244">
        <f t="shared" si="368"/>
        <v>0</v>
      </c>
      <c r="BN583" s="244">
        <f t="shared" si="369"/>
        <v>7.3884276728475775E-3</v>
      </c>
      <c r="BO583" s="244">
        <f t="shared" si="370"/>
        <v>0</v>
      </c>
      <c r="BP583" s="244">
        <f t="shared" si="371"/>
        <v>0</v>
      </c>
      <c r="BQ583" s="244">
        <f t="shared" si="372"/>
        <v>0</v>
      </c>
      <c r="BR583" s="244">
        <f t="shared" si="373"/>
        <v>0</v>
      </c>
      <c r="BS583" s="244">
        <f t="shared" si="374"/>
        <v>0</v>
      </c>
      <c r="BT583" s="244">
        <f t="shared" si="375"/>
        <v>0.52628338654283502</v>
      </c>
      <c r="BU583" s="244">
        <f t="shared" si="376"/>
        <v>0</v>
      </c>
      <c r="BV583" s="244">
        <f t="shared" si="377"/>
        <v>0</v>
      </c>
      <c r="BW583" s="244">
        <f t="shared" si="378"/>
        <v>0</v>
      </c>
      <c r="BX583" s="244">
        <f t="shared" si="379"/>
        <v>0</v>
      </c>
      <c r="BY583" s="244"/>
      <c r="BZ583" s="244">
        <f t="shared" si="380"/>
        <v>0</v>
      </c>
      <c r="CA583" s="244">
        <f t="shared" si="381"/>
        <v>0</v>
      </c>
      <c r="CB583" s="244">
        <f t="shared" si="382"/>
        <v>0</v>
      </c>
      <c r="CC583" s="244">
        <f t="shared" si="383"/>
        <v>0</v>
      </c>
      <c r="CD583" s="244">
        <f t="shared" si="384"/>
        <v>0</v>
      </c>
      <c r="CE583" s="244">
        <f t="shared" si="385"/>
        <v>0</v>
      </c>
      <c r="CF583" s="244">
        <f t="shared" si="386"/>
        <v>0</v>
      </c>
      <c r="CG583" s="244">
        <f t="shared" si="387"/>
        <v>0</v>
      </c>
      <c r="CH583" s="244">
        <f t="shared" si="388"/>
        <v>0</v>
      </c>
      <c r="CI583" s="244">
        <f t="shared" si="389"/>
        <v>0</v>
      </c>
      <c r="CJ583" s="244">
        <f t="shared" si="390"/>
        <v>0</v>
      </c>
    </row>
    <row r="584" spans="1:88" ht="90">
      <c r="A584" s="222" t="s">
        <v>3643</v>
      </c>
      <c r="B584" s="232">
        <v>101755</v>
      </c>
      <c r="C584" s="232" t="s">
        <v>3473</v>
      </c>
      <c r="D584" s="232"/>
      <c r="E584" s="232" t="s">
        <v>3474</v>
      </c>
      <c r="F584" s="232"/>
      <c r="G584" s="232">
        <v>8572</v>
      </c>
      <c r="H584" s="232" t="s">
        <v>1047</v>
      </c>
      <c r="I584" s="232" t="s">
        <v>126</v>
      </c>
      <c r="J584" s="232" t="s">
        <v>700</v>
      </c>
      <c r="K584" s="232" t="s">
        <v>3475</v>
      </c>
      <c r="L584" s="232" t="s">
        <v>3476</v>
      </c>
      <c r="M584" s="232">
        <v>2022</v>
      </c>
      <c r="N584" s="232">
        <v>12155128</v>
      </c>
      <c r="O584" s="239">
        <f t="shared" si="355"/>
        <v>7.4207838611656885E-3</v>
      </c>
      <c r="P584" s="232">
        <v>88.2</v>
      </c>
      <c r="Q584" s="232">
        <v>4.9000000000000004</v>
      </c>
      <c r="R584" s="232">
        <v>0</v>
      </c>
      <c r="S584" s="232">
        <v>0</v>
      </c>
      <c r="T584" s="232">
        <v>0.8</v>
      </c>
      <c r="U584" s="232">
        <v>0</v>
      </c>
      <c r="V584" s="232">
        <v>6.1</v>
      </c>
      <c r="W584" s="232">
        <v>0</v>
      </c>
      <c r="X584" s="232">
        <v>0</v>
      </c>
      <c r="Y584" s="232">
        <v>0</v>
      </c>
      <c r="Z584" s="232">
        <v>0</v>
      </c>
      <c r="AA584" s="232">
        <v>0</v>
      </c>
      <c r="AB584" s="232"/>
      <c r="AC584" s="232">
        <v>0.8</v>
      </c>
      <c r="AD584" s="232">
        <v>4.9000000000000004</v>
      </c>
      <c r="AE584" s="232">
        <v>0</v>
      </c>
      <c r="AF584" s="232">
        <v>0</v>
      </c>
      <c r="AG584" s="232">
        <v>0.8</v>
      </c>
      <c r="AH584" s="232">
        <v>0</v>
      </c>
      <c r="AI584" s="232">
        <v>0</v>
      </c>
      <c r="AJ584" s="232">
        <v>0</v>
      </c>
      <c r="AK584" s="232">
        <v>0</v>
      </c>
      <c r="AL584" s="232">
        <v>0</v>
      </c>
      <c r="AM584" s="232">
        <v>0</v>
      </c>
      <c r="AN584" s="233"/>
      <c r="AO584" s="223">
        <f t="shared" si="353"/>
        <v>87.4</v>
      </c>
      <c r="AP584" s="223">
        <f t="shared" si="353"/>
        <v>0</v>
      </c>
      <c r="AQ584" s="223">
        <f t="shared" si="353"/>
        <v>0</v>
      </c>
      <c r="AR584" s="223">
        <f t="shared" si="352"/>
        <v>0</v>
      </c>
      <c r="AS584" s="223">
        <f t="shared" si="352"/>
        <v>0</v>
      </c>
      <c r="AT584" s="223">
        <f t="shared" si="352"/>
        <v>0</v>
      </c>
      <c r="AU584" s="223">
        <f t="shared" si="354"/>
        <v>0</v>
      </c>
      <c r="AV584" s="223">
        <f t="shared" si="354"/>
        <v>0</v>
      </c>
      <c r="AW584" s="223">
        <f t="shared" si="354"/>
        <v>0</v>
      </c>
      <c r="AX584" s="223">
        <f t="shared" si="354"/>
        <v>0</v>
      </c>
      <c r="AY584" s="223">
        <f t="shared" si="354"/>
        <v>0</v>
      </c>
      <c r="AZ584" s="242"/>
      <c r="BA584" s="244">
        <f t="shared" si="356"/>
        <v>0.65451313655481369</v>
      </c>
      <c r="BB584" s="244">
        <f t="shared" si="357"/>
        <v>3.6361840919711876E-2</v>
      </c>
      <c r="BC584" s="244">
        <f t="shared" si="358"/>
        <v>0</v>
      </c>
      <c r="BD584" s="244">
        <f t="shared" si="359"/>
        <v>0</v>
      </c>
      <c r="BE584" s="244">
        <f t="shared" si="360"/>
        <v>5.9366270889325513E-3</v>
      </c>
      <c r="BF584" s="244">
        <f t="shared" si="361"/>
        <v>0</v>
      </c>
      <c r="BG584" s="244">
        <f t="shared" si="362"/>
        <v>4.5266781553110695E-2</v>
      </c>
      <c r="BH584" s="244">
        <f t="shared" si="363"/>
        <v>0</v>
      </c>
      <c r="BI584" s="244">
        <f t="shared" si="364"/>
        <v>0</v>
      </c>
      <c r="BJ584" s="244">
        <f t="shared" si="365"/>
        <v>0</v>
      </c>
      <c r="BK584" s="244">
        <f t="shared" si="366"/>
        <v>0</v>
      </c>
      <c r="BL584" s="244">
        <f t="shared" si="367"/>
        <v>0</v>
      </c>
      <c r="BM584" s="244">
        <f t="shared" si="368"/>
        <v>0</v>
      </c>
      <c r="BN584" s="244">
        <f t="shared" si="369"/>
        <v>5.9366270889325513E-3</v>
      </c>
      <c r="BO584" s="244">
        <f t="shared" si="370"/>
        <v>3.6361840919711876E-2</v>
      </c>
      <c r="BP584" s="244">
        <f t="shared" si="371"/>
        <v>0</v>
      </c>
      <c r="BQ584" s="244">
        <f t="shared" si="372"/>
        <v>0</v>
      </c>
      <c r="BR584" s="244">
        <f t="shared" si="373"/>
        <v>5.9366270889325513E-3</v>
      </c>
      <c r="BS584" s="244">
        <f t="shared" si="374"/>
        <v>0</v>
      </c>
      <c r="BT584" s="244">
        <f t="shared" si="375"/>
        <v>0</v>
      </c>
      <c r="BU584" s="244">
        <f t="shared" si="376"/>
        <v>0</v>
      </c>
      <c r="BV584" s="244">
        <f t="shared" si="377"/>
        <v>0</v>
      </c>
      <c r="BW584" s="244">
        <f t="shared" si="378"/>
        <v>0</v>
      </c>
      <c r="BX584" s="244">
        <f t="shared" si="379"/>
        <v>0</v>
      </c>
      <c r="BY584" s="244"/>
      <c r="BZ584" s="244">
        <f t="shared" si="380"/>
        <v>0.64857650946588119</v>
      </c>
      <c r="CA584" s="244">
        <f t="shared" si="381"/>
        <v>0</v>
      </c>
      <c r="CB584" s="244">
        <f t="shared" si="382"/>
        <v>0</v>
      </c>
      <c r="CC584" s="244">
        <f t="shared" si="383"/>
        <v>0</v>
      </c>
      <c r="CD584" s="244">
        <f t="shared" si="384"/>
        <v>0</v>
      </c>
      <c r="CE584" s="244">
        <f t="shared" si="385"/>
        <v>0</v>
      </c>
      <c r="CF584" s="244">
        <f t="shared" si="386"/>
        <v>0</v>
      </c>
      <c r="CG584" s="244">
        <f t="shared" si="387"/>
        <v>0</v>
      </c>
      <c r="CH584" s="244">
        <f t="shared" si="388"/>
        <v>0</v>
      </c>
      <c r="CI584" s="244">
        <f t="shared" si="389"/>
        <v>0</v>
      </c>
      <c r="CJ584" s="244">
        <f t="shared" si="390"/>
        <v>0</v>
      </c>
    </row>
    <row r="585" spans="1:88" ht="60">
      <c r="A585" s="222" t="s">
        <v>3643</v>
      </c>
      <c r="B585" s="232">
        <v>99712</v>
      </c>
      <c r="C585" s="232" t="s">
        <v>3477</v>
      </c>
      <c r="D585" s="232" t="s">
        <v>1007</v>
      </c>
      <c r="E585" s="232" t="s">
        <v>3478</v>
      </c>
      <c r="F585" s="232"/>
      <c r="G585" s="232">
        <v>9220</v>
      </c>
      <c r="H585" s="232" t="s">
        <v>3479</v>
      </c>
      <c r="I585" s="232" t="s">
        <v>126</v>
      </c>
      <c r="J585" s="232" t="s">
        <v>700</v>
      </c>
      <c r="K585" s="232" t="s">
        <v>3480</v>
      </c>
      <c r="L585" s="232" t="s">
        <v>3481</v>
      </c>
      <c r="M585" s="232">
        <v>2022</v>
      </c>
      <c r="N585" s="232">
        <v>33661626</v>
      </c>
      <c r="O585" s="239">
        <f t="shared" si="355"/>
        <v>2.0550639282564145E-2</v>
      </c>
      <c r="P585" s="232">
        <v>90.8</v>
      </c>
      <c r="Q585" s="232">
        <v>1.4</v>
      </c>
      <c r="R585" s="232">
        <v>0</v>
      </c>
      <c r="S585" s="232">
        <v>0</v>
      </c>
      <c r="T585" s="232">
        <v>1.7</v>
      </c>
      <c r="U585" s="232">
        <v>0</v>
      </c>
      <c r="V585" s="232">
        <v>6.1</v>
      </c>
      <c r="W585" s="232">
        <v>0</v>
      </c>
      <c r="X585" s="232">
        <v>0</v>
      </c>
      <c r="Y585" s="232">
        <v>0</v>
      </c>
      <c r="Z585" s="232">
        <v>0</v>
      </c>
      <c r="AA585" s="232">
        <v>0</v>
      </c>
      <c r="AB585" s="232"/>
      <c r="AC585" s="232">
        <v>2.2000000000000002</v>
      </c>
      <c r="AD585" s="232">
        <v>1.4</v>
      </c>
      <c r="AE585" s="232">
        <v>0</v>
      </c>
      <c r="AF585" s="232">
        <v>0</v>
      </c>
      <c r="AG585" s="232">
        <v>1.7</v>
      </c>
      <c r="AH585" s="232">
        <v>0</v>
      </c>
      <c r="AI585" s="232">
        <v>0</v>
      </c>
      <c r="AJ585" s="232">
        <v>0</v>
      </c>
      <c r="AK585" s="232">
        <v>0</v>
      </c>
      <c r="AL585" s="232">
        <v>0</v>
      </c>
      <c r="AM585" s="232">
        <v>0</v>
      </c>
      <c r="AN585" s="233"/>
      <c r="AO585" s="223">
        <f t="shared" si="353"/>
        <v>88.6</v>
      </c>
      <c r="AP585" s="223">
        <f t="shared" si="353"/>
        <v>0</v>
      </c>
      <c r="AQ585" s="223">
        <f t="shared" si="353"/>
        <v>0</v>
      </c>
      <c r="AR585" s="223">
        <f t="shared" si="352"/>
        <v>0</v>
      </c>
      <c r="AS585" s="223">
        <f t="shared" si="352"/>
        <v>0</v>
      </c>
      <c r="AT585" s="223">
        <f t="shared" si="352"/>
        <v>0</v>
      </c>
      <c r="AU585" s="223">
        <f t="shared" si="354"/>
        <v>0</v>
      </c>
      <c r="AV585" s="223">
        <f t="shared" si="354"/>
        <v>0</v>
      </c>
      <c r="AW585" s="223">
        <f t="shared" si="354"/>
        <v>0</v>
      </c>
      <c r="AX585" s="223">
        <f t="shared" si="354"/>
        <v>0</v>
      </c>
      <c r="AY585" s="223">
        <f t="shared" si="354"/>
        <v>0</v>
      </c>
      <c r="AZ585" s="242"/>
      <c r="BA585" s="244">
        <f t="shared" si="356"/>
        <v>1.8659980468568242</v>
      </c>
      <c r="BB585" s="244">
        <f t="shared" si="357"/>
        <v>2.87708949955898E-2</v>
      </c>
      <c r="BC585" s="244">
        <f t="shared" si="358"/>
        <v>0</v>
      </c>
      <c r="BD585" s="244">
        <f t="shared" si="359"/>
        <v>0</v>
      </c>
      <c r="BE585" s="244">
        <f t="shared" si="360"/>
        <v>3.4936086780359046E-2</v>
      </c>
      <c r="BF585" s="244">
        <f t="shared" si="361"/>
        <v>0</v>
      </c>
      <c r="BG585" s="244">
        <f t="shared" si="362"/>
        <v>0.12535889962364127</v>
      </c>
      <c r="BH585" s="244">
        <f t="shared" si="363"/>
        <v>0</v>
      </c>
      <c r="BI585" s="244">
        <f t="shared" si="364"/>
        <v>0</v>
      </c>
      <c r="BJ585" s="244">
        <f t="shared" si="365"/>
        <v>0</v>
      </c>
      <c r="BK585" s="244">
        <f t="shared" si="366"/>
        <v>0</v>
      </c>
      <c r="BL585" s="244">
        <f t="shared" si="367"/>
        <v>0</v>
      </c>
      <c r="BM585" s="244">
        <f t="shared" si="368"/>
        <v>0</v>
      </c>
      <c r="BN585" s="244">
        <f t="shared" si="369"/>
        <v>4.521140642164112E-2</v>
      </c>
      <c r="BO585" s="244">
        <f t="shared" si="370"/>
        <v>2.87708949955898E-2</v>
      </c>
      <c r="BP585" s="244">
        <f t="shared" si="371"/>
        <v>0</v>
      </c>
      <c r="BQ585" s="244">
        <f t="shared" si="372"/>
        <v>0</v>
      </c>
      <c r="BR585" s="244">
        <f t="shared" si="373"/>
        <v>3.4936086780359046E-2</v>
      </c>
      <c r="BS585" s="244">
        <f t="shared" si="374"/>
        <v>0</v>
      </c>
      <c r="BT585" s="244">
        <f t="shared" si="375"/>
        <v>0</v>
      </c>
      <c r="BU585" s="244">
        <f t="shared" si="376"/>
        <v>0</v>
      </c>
      <c r="BV585" s="244">
        <f t="shared" si="377"/>
        <v>0</v>
      </c>
      <c r="BW585" s="244">
        <f t="shared" si="378"/>
        <v>0</v>
      </c>
      <c r="BX585" s="244">
        <f t="shared" si="379"/>
        <v>0</v>
      </c>
      <c r="BY585" s="244"/>
      <c r="BZ585" s="244">
        <f t="shared" si="380"/>
        <v>1.8207866404351831</v>
      </c>
      <c r="CA585" s="244">
        <f t="shared" si="381"/>
        <v>0</v>
      </c>
      <c r="CB585" s="244">
        <f t="shared" si="382"/>
        <v>0</v>
      </c>
      <c r="CC585" s="244">
        <f t="shared" si="383"/>
        <v>0</v>
      </c>
      <c r="CD585" s="244">
        <f t="shared" si="384"/>
        <v>0</v>
      </c>
      <c r="CE585" s="244">
        <f t="shared" si="385"/>
        <v>0</v>
      </c>
      <c r="CF585" s="244">
        <f t="shared" si="386"/>
        <v>0</v>
      </c>
      <c r="CG585" s="244">
        <f t="shared" si="387"/>
        <v>0</v>
      </c>
      <c r="CH585" s="244">
        <f t="shared" si="388"/>
        <v>0</v>
      </c>
      <c r="CI585" s="244">
        <f t="shared" si="389"/>
        <v>0</v>
      </c>
      <c r="CJ585" s="244">
        <f t="shared" si="390"/>
        <v>0</v>
      </c>
    </row>
    <row r="586" spans="1:88" ht="60">
      <c r="A586" s="222" t="s">
        <v>3643</v>
      </c>
      <c r="B586" s="232">
        <v>95110</v>
      </c>
      <c r="C586" s="232" t="s">
        <v>3482</v>
      </c>
      <c r="D586" s="232" t="s">
        <v>3483</v>
      </c>
      <c r="E586" s="232" t="s">
        <v>3484</v>
      </c>
      <c r="F586" s="232"/>
      <c r="G586" s="232">
        <v>9425</v>
      </c>
      <c r="H586" s="232" t="s">
        <v>3485</v>
      </c>
      <c r="I586" s="232" t="s">
        <v>125</v>
      </c>
      <c r="J586" s="232" t="s">
        <v>700</v>
      </c>
      <c r="K586" s="232" t="s">
        <v>3486</v>
      </c>
      <c r="L586" s="232" t="s">
        <v>3487</v>
      </c>
      <c r="M586" s="232">
        <v>2022</v>
      </c>
      <c r="N586" s="232">
        <v>39460074</v>
      </c>
      <c r="O586" s="239">
        <f t="shared" si="355"/>
        <v>1.3622582575802332E-2</v>
      </c>
      <c r="P586" s="232">
        <v>63.8</v>
      </c>
      <c r="Q586" s="232">
        <v>0.8</v>
      </c>
      <c r="R586" s="232">
        <v>0</v>
      </c>
      <c r="S586" s="232">
        <v>0</v>
      </c>
      <c r="T586" s="232">
        <v>0</v>
      </c>
      <c r="U586" s="232">
        <v>0</v>
      </c>
      <c r="V586" s="232">
        <v>6.1</v>
      </c>
      <c r="W586" s="232">
        <v>29.3</v>
      </c>
      <c r="X586" s="232">
        <v>0</v>
      </c>
      <c r="Y586" s="232">
        <v>0</v>
      </c>
      <c r="Z586" s="232">
        <v>0</v>
      </c>
      <c r="AA586" s="232">
        <v>0</v>
      </c>
      <c r="AB586" s="232"/>
      <c r="AC586" s="232">
        <v>5.9</v>
      </c>
      <c r="AD586" s="232">
        <v>0.8</v>
      </c>
      <c r="AE586" s="232">
        <v>0</v>
      </c>
      <c r="AF586" s="232">
        <v>0</v>
      </c>
      <c r="AG586" s="232">
        <v>0</v>
      </c>
      <c r="AH586" s="232">
        <v>0</v>
      </c>
      <c r="AI586" s="232">
        <v>29.3</v>
      </c>
      <c r="AJ586" s="232">
        <v>0</v>
      </c>
      <c r="AK586" s="232">
        <v>0</v>
      </c>
      <c r="AL586" s="232">
        <v>0</v>
      </c>
      <c r="AM586" s="232">
        <v>0</v>
      </c>
      <c r="AN586" s="233"/>
      <c r="AO586" s="223">
        <f t="shared" si="353"/>
        <v>57.9</v>
      </c>
      <c r="AP586" s="223">
        <f t="shared" si="353"/>
        <v>0</v>
      </c>
      <c r="AQ586" s="223">
        <f t="shared" si="353"/>
        <v>0</v>
      </c>
      <c r="AR586" s="223">
        <f t="shared" si="352"/>
        <v>0</v>
      </c>
      <c r="AS586" s="223">
        <f t="shared" si="352"/>
        <v>0</v>
      </c>
      <c r="AT586" s="223">
        <f t="shared" si="352"/>
        <v>0</v>
      </c>
      <c r="AU586" s="223">
        <f t="shared" si="354"/>
        <v>0</v>
      </c>
      <c r="AV586" s="223">
        <f t="shared" si="354"/>
        <v>0</v>
      </c>
      <c r="AW586" s="223">
        <f t="shared" si="354"/>
        <v>0</v>
      </c>
      <c r="AX586" s="223">
        <f t="shared" si="354"/>
        <v>0</v>
      </c>
      <c r="AY586" s="223">
        <f t="shared" si="354"/>
        <v>0</v>
      </c>
      <c r="AZ586" s="242"/>
      <c r="BA586" s="244">
        <f t="shared" si="356"/>
        <v>0.86912076833618879</v>
      </c>
      <c r="BB586" s="244">
        <f t="shared" si="357"/>
        <v>1.0898066060641866E-2</v>
      </c>
      <c r="BC586" s="244">
        <f t="shared" si="358"/>
        <v>0</v>
      </c>
      <c r="BD586" s="244">
        <f t="shared" si="359"/>
        <v>0</v>
      </c>
      <c r="BE586" s="244">
        <f t="shared" si="360"/>
        <v>0</v>
      </c>
      <c r="BF586" s="244">
        <f t="shared" si="361"/>
        <v>0</v>
      </c>
      <c r="BG586" s="244">
        <f t="shared" si="362"/>
        <v>8.3097753712394223E-2</v>
      </c>
      <c r="BH586" s="244">
        <f t="shared" si="363"/>
        <v>0.39914166947100832</v>
      </c>
      <c r="BI586" s="244">
        <f t="shared" si="364"/>
        <v>0</v>
      </c>
      <c r="BJ586" s="244">
        <f t="shared" si="365"/>
        <v>0</v>
      </c>
      <c r="BK586" s="244">
        <f t="shared" si="366"/>
        <v>0</v>
      </c>
      <c r="BL586" s="244">
        <f t="shared" si="367"/>
        <v>0</v>
      </c>
      <c r="BM586" s="244">
        <f t="shared" si="368"/>
        <v>0</v>
      </c>
      <c r="BN586" s="244">
        <f t="shared" si="369"/>
        <v>8.0373237197233771E-2</v>
      </c>
      <c r="BO586" s="244">
        <f t="shared" si="370"/>
        <v>1.0898066060641866E-2</v>
      </c>
      <c r="BP586" s="244">
        <f t="shared" si="371"/>
        <v>0</v>
      </c>
      <c r="BQ586" s="244">
        <f t="shared" si="372"/>
        <v>0</v>
      </c>
      <c r="BR586" s="244">
        <f t="shared" si="373"/>
        <v>0</v>
      </c>
      <c r="BS586" s="244">
        <f t="shared" si="374"/>
        <v>0</v>
      </c>
      <c r="BT586" s="244">
        <f t="shared" si="375"/>
        <v>0.39914166947100832</v>
      </c>
      <c r="BU586" s="244">
        <f t="shared" si="376"/>
        <v>0</v>
      </c>
      <c r="BV586" s="244">
        <f t="shared" si="377"/>
        <v>0</v>
      </c>
      <c r="BW586" s="244">
        <f t="shared" si="378"/>
        <v>0</v>
      </c>
      <c r="BX586" s="244">
        <f t="shared" si="379"/>
        <v>0</v>
      </c>
      <c r="BY586" s="244"/>
      <c r="BZ586" s="244">
        <f t="shared" si="380"/>
        <v>0.78874753113895502</v>
      </c>
      <c r="CA586" s="244">
        <f t="shared" si="381"/>
        <v>0</v>
      </c>
      <c r="CB586" s="244">
        <f t="shared" si="382"/>
        <v>0</v>
      </c>
      <c r="CC586" s="244">
        <f t="shared" si="383"/>
        <v>0</v>
      </c>
      <c r="CD586" s="244">
        <f t="shared" si="384"/>
        <v>0</v>
      </c>
      <c r="CE586" s="244">
        <f t="shared" si="385"/>
        <v>0</v>
      </c>
      <c r="CF586" s="244">
        <f t="shared" si="386"/>
        <v>0</v>
      </c>
      <c r="CG586" s="244">
        <f t="shared" si="387"/>
        <v>0</v>
      </c>
      <c r="CH586" s="244">
        <f t="shared" si="388"/>
        <v>0</v>
      </c>
      <c r="CI586" s="244">
        <f t="shared" si="389"/>
        <v>0</v>
      </c>
      <c r="CJ586" s="244">
        <f t="shared" si="390"/>
        <v>0</v>
      </c>
    </row>
    <row r="587" spans="1:88" ht="60">
      <c r="A587" s="222" t="s">
        <v>3643</v>
      </c>
      <c r="B587" s="232">
        <v>101923</v>
      </c>
      <c r="C587" s="232" t="s">
        <v>3488</v>
      </c>
      <c r="D587" s="232"/>
      <c r="E587" s="232" t="s">
        <v>3489</v>
      </c>
      <c r="F587" s="232"/>
      <c r="G587" s="232">
        <v>9545</v>
      </c>
      <c r="H587" s="232" t="s">
        <v>3490</v>
      </c>
      <c r="I587" s="232" t="s">
        <v>126</v>
      </c>
      <c r="J587" s="232" t="s">
        <v>700</v>
      </c>
      <c r="K587" s="232" t="s">
        <v>3491</v>
      </c>
      <c r="L587" s="232" t="s">
        <v>3492</v>
      </c>
      <c r="M587" s="232">
        <v>2022</v>
      </c>
      <c r="N587" s="232">
        <v>19891901</v>
      </c>
      <c r="O587" s="239">
        <f t="shared" si="355"/>
        <v>1.2144133563110617E-2</v>
      </c>
      <c r="P587" s="232">
        <v>72.52</v>
      </c>
      <c r="Q587" s="232">
        <v>7.65</v>
      </c>
      <c r="R587" s="232">
        <v>0</v>
      </c>
      <c r="S587" s="232">
        <v>0</v>
      </c>
      <c r="T587" s="232">
        <v>0</v>
      </c>
      <c r="U587" s="232">
        <v>0</v>
      </c>
      <c r="V587" s="232">
        <v>6.1</v>
      </c>
      <c r="W587" s="232">
        <v>13.73</v>
      </c>
      <c r="X587" s="232">
        <v>0</v>
      </c>
      <c r="Y587" s="232">
        <v>0</v>
      </c>
      <c r="Z587" s="232">
        <v>0</v>
      </c>
      <c r="AA587" s="232">
        <v>0</v>
      </c>
      <c r="AB587" s="232"/>
      <c r="AC587" s="232">
        <v>27.05</v>
      </c>
      <c r="AD587" s="232">
        <v>7.65</v>
      </c>
      <c r="AE587" s="232">
        <v>0</v>
      </c>
      <c r="AF587" s="232">
        <v>0</v>
      </c>
      <c r="AG587" s="232">
        <v>0</v>
      </c>
      <c r="AH587" s="232">
        <v>0</v>
      </c>
      <c r="AI587" s="232">
        <v>13.73</v>
      </c>
      <c r="AJ587" s="232">
        <v>0</v>
      </c>
      <c r="AK587" s="232">
        <v>0</v>
      </c>
      <c r="AL587" s="232">
        <v>0</v>
      </c>
      <c r="AM587" s="232">
        <v>0</v>
      </c>
      <c r="AN587" s="233"/>
      <c r="AO587" s="223">
        <f t="shared" si="353"/>
        <v>45.47</v>
      </c>
      <c r="AP587" s="223">
        <f t="shared" si="353"/>
        <v>0</v>
      </c>
      <c r="AQ587" s="223">
        <f t="shared" si="353"/>
        <v>0</v>
      </c>
      <c r="AR587" s="223">
        <f t="shared" si="352"/>
        <v>0</v>
      </c>
      <c r="AS587" s="223">
        <f t="shared" si="352"/>
        <v>0</v>
      </c>
      <c r="AT587" s="223">
        <f t="shared" si="352"/>
        <v>0</v>
      </c>
      <c r="AU587" s="223">
        <f t="shared" si="354"/>
        <v>0</v>
      </c>
      <c r="AV587" s="223">
        <f t="shared" si="354"/>
        <v>0</v>
      </c>
      <c r="AW587" s="223">
        <f t="shared" si="354"/>
        <v>0</v>
      </c>
      <c r="AX587" s="223">
        <f t="shared" si="354"/>
        <v>0</v>
      </c>
      <c r="AY587" s="223">
        <f t="shared" si="354"/>
        <v>0</v>
      </c>
      <c r="AZ587" s="242"/>
      <c r="BA587" s="244">
        <f t="shared" si="356"/>
        <v>0.88069256599678192</v>
      </c>
      <c r="BB587" s="244">
        <f t="shared" si="357"/>
        <v>9.2902621757796219E-2</v>
      </c>
      <c r="BC587" s="244">
        <f t="shared" si="358"/>
        <v>0</v>
      </c>
      <c r="BD587" s="244">
        <f t="shared" si="359"/>
        <v>0</v>
      </c>
      <c r="BE587" s="244">
        <f t="shared" si="360"/>
        <v>0</v>
      </c>
      <c r="BF587" s="244">
        <f t="shared" si="361"/>
        <v>0</v>
      </c>
      <c r="BG587" s="244">
        <f t="shared" si="362"/>
        <v>7.4079214734974752E-2</v>
      </c>
      <c r="BH587" s="244">
        <f t="shared" si="363"/>
        <v>0.16673895382150877</v>
      </c>
      <c r="BI587" s="244">
        <f t="shared" si="364"/>
        <v>0</v>
      </c>
      <c r="BJ587" s="244">
        <f t="shared" si="365"/>
        <v>0</v>
      </c>
      <c r="BK587" s="244">
        <f t="shared" si="366"/>
        <v>0</v>
      </c>
      <c r="BL587" s="244">
        <f t="shared" si="367"/>
        <v>0</v>
      </c>
      <c r="BM587" s="244">
        <f t="shared" si="368"/>
        <v>0</v>
      </c>
      <c r="BN587" s="244">
        <f t="shared" si="369"/>
        <v>0.32849881288214222</v>
      </c>
      <c r="BO587" s="244">
        <f t="shared" si="370"/>
        <v>9.2902621757796219E-2</v>
      </c>
      <c r="BP587" s="244">
        <f t="shared" si="371"/>
        <v>0</v>
      </c>
      <c r="BQ587" s="244">
        <f t="shared" si="372"/>
        <v>0</v>
      </c>
      <c r="BR587" s="244">
        <f t="shared" si="373"/>
        <v>0</v>
      </c>
      <c r="BS587" s="244">
        <f t="shared" si="374"/>
        <v>0</v>
      </c>
      <c r="BT587" s="244">
        <f t="shared" si="375"/>
        <v>0.16673895382150877</v>
      </c>
      <c r="BU587" s="244">
        <f t="shared" si="376"/>
        <v>0</v>
      </c>
      <c r="BV587" s="244">
        <f t="shared" si="377"/>
        <v>0</v>
      </c>
      <c r="BW587" s="244">
        <f t="shared" si="378"/>
        <v>0</v>
      </c>
      <c r="BX587" s="244">
        <f t="shared" si="379"/>
        <v>0</v>
      </c>
      <c r="BY587" s="244"/>
      <c r="BZ587" s="244">
        <f t="shared" si="380"/>
        <v>0.5521937531146397</v>
      </c>
      <c r="CA587" s="244">
        <f t="shared" si="381"/>
        <v>0</v>
      </c>
      <c r="CB587" s="244">
        <f t="shared" si="382"/>
        <v>0</v>
      </c>
      <c r="CC587" s="244">
        <f t="shared" si="383"/>
        <v>0</v>
      </c>
      <c r="CD587" s="244">
        <f t="shared" si="384"/>
        <v>0</v>
      </c>
      <c r="CE587" s="244">
        <f t="shared" si="385"/>
        <v>0</v>
      </c>
      <c r="CF587" s="244">
        <f t="shared" si="386"/>
        <v>0</v>
      </c>
      <c r="CG587" s="244">
        <f t="shared" si="387"/>
        <v>0</v>
      </c>
      <c r="CH587" s="244">
        <f t="shared" si="388"/>
        <v>0</v>
      </c>
      <c r="CI587" s="244">
        <f t="shared" si="389"/>
        <v>0</v>
      </c>
      <c r="CJ587" s="244">
        <f t="shared" si="390"/>
        <v>0</v>
      </c>
    </row>
    <row r="588" spans="1:88" ht="60">
      <c r="A588" s="222" t="s">
        <v>3643</v>
      </c>
      <c r="B588" s="232">
        <v>99922</v>
      </c>
      <c r="C588" s="232" t="s">
        <v>3493</v>
      </c>
      <c r="D588" s="232"/>
      <c r="E588" s="232" t="s">
        <v>2275</v>
      </c>
      <c r="F588" s="232" t="s">
        <v>3494</v>
      </c>
      <c r="G588" s="232">
        <v>9556</v>
      </c>
      <c r="H588" s="232" t="s">
        <v>3495</v>
      </c>
      <c r="I588" s="232" t="s">
        <v>126</v>
      </c>
      <c r="J588" s="232" t="s">
        <v>700</v>
      </c>
      <c r="K588" s="232" t="s">
        <v>3496</v>
      </c>
      <c r="L588" s="232" t="s">
        <v>3497</v>
      </c>
      <c r="M588" s="232">
        <v>2022</v>
      </c>
      <c r="N588" s="232">
        <v>15891799</v>
      </c>
      <c r="O588" s="239">
        <f t="shared" si="355"/>
        <v>9.7020455518106452E-3</v>
      </c>
      <c r="P588" s="232">
        <v>27.3</v>
      </c>
      <c r="Q588" s="232">
        <v>8.1999999999999993</v>
      </c>
      <c r="R588" s="232">
        <v>0</v>
      </c>
      <c r="S588" s="232">
        <v>0</v>
      </c>
      <c r="T588" s="232">
        <v>16.399999999999999</v>
      </c>
      <c r="U588" s="232">
        <v>0</v>
      </c>
      <c r="V588" s="232">
        <v>6.1</v>
      </c>
      <c r="W588" s="232">
        <v>42</v>
      </c>
      <c r="X588" s="232">
        <v>0</v>
      </c>
      <c r="Y588" s="232">
        <v>0</v>
      </c>
      <c r="Z588" s="232">
        <v>0</v>
      </c>
      <c r="AA588" s="232">
        <v>0</v>
      </c>
      <c r="AB588" s="232"/>
      <c r="AC588" s="232">
        <v>27.3</v>
      </c>
      <c r="AD588" s="232">
        <v>8.1999999999999993</v>
      </c>
      <c r="AE588" s="232">
        <v>0</v>
      </c>
      <c r="AF588" s="232">
        <v>0</v>
      </c>
      <c r="AG588" s="232">
        <v>16.399999999999999</v>
      </c>
      <c r="AH588" s="232">
        <v>0</v>
      </c>
      <c r="AI588" s="232">
        <v>42</v>
      </c>
      <c r="AJ588" s="232">
        <v>0</v>
      </c>
      <c r="AK588" s="232">
        <v>0</v>
      </c>
      <c r="AL588" s="232">
        <v>0</v>
      </c>
      <c r="AM588" s="232">
        <v>0</v>
      </c>
      <c r="AN588" s="233"/>
      <c r="AO588" s="223">
        <f t="shared" si="353"/>
        <v>0</v>
      </c>
      <c r="AP588" s="223">
        <f t="shared" si="353"/>
        <v>0</v>
      </c>
      <c r="AQ588" s="223">
        <f t="shared" si="353"/>
        <v>0</v>
      </c>
      <c r="AR588" s="223">
        <f t="shared" si="352"/>
        <v>0</v>
      </c>
      <c r="AS588" s="223">
        <f t="shared" si="352"/>
        <v>0</v>
      </c>
      <c r="AT588" s="223">
        <f t="shared" si="352"/>
        <v>0</v>
      </c>
      <c r="AU588" s="223">
        <f t="shared" si="354"/>
        <v>0</v>
      </c>
      <c r="AV588" s="223">
        <f t="shared" si="354"/>
        <v>0</v>
      </c>
      <c r="AW588" s="223">
        <f t="shared" si="354"/>
        <v>0</v>
      </c>
      <c r="AX588" s="223">
        <f t="shared" si="354"/>
        <v>0</v>
      </c>
      <c r="AY588" s="223">
        <f t="shared" si="354"/>
        <v>0</v>
      </c>
      <c r="AZ588" s="242"/>
      <c r="BA588" s="244">
        <f t="shared" si="356"/>
        <v>0.2648658435644306</v>
      </c>
      <c r="BB588" s="244">
        <f t="shared" si="357"/>
        <v>7.9556773524847288E-2</v>
      </c>
      <c r="BC588" s="244">
        <f t="shared" si="358"/>
        <v>0</v>
      </c>
      <c r="BD588" s="244">
        <f t="shared" si="359"/>
        <v>0</v>
      </c>
      <c r="BE588" s="244">
        <f t="shared" si="360"/>
        <v>0.15911354704969458</v>
      </c>
      <c r="BF588" s="244">
        <f t="shared" si="361"/>
        <v>0</v>
      </c>
      <c r="BG588" s="244">
        <f t="shared" si="362"/>
        <v>5.9182477866044934E-2</v>
      </c>
      <c r="BH588" s="244">
        <f t="shared" si="363"/>
        <v>0.4074859131760471</v>
      </c>
      <c r="BI588" s="244">
        <f t="shared" si="364"/>
        <v>0</v>
      </c>
      <c r="BJ588" s="244">
        <f t="shared" si="365"/>
        <v>0</v>
      </c>
      <c r="BK588" s="244">
        <f t="shared" si="366"/>
        <v>0</v>
      </c>
      <c r="BL588" s="244">
        <f t="shared" si="367"/>
        <v>0</v>
      </c>
      <c r="BM588" s="244">
        <f t="shared" si="368"/>
        <v>0</v>
      </c>
      <c r="BN588" s="244">
        <f t="shared" si="369"/>
        <v>0.2648658435644306</v>
      </c>
      <c r="BO588" s="244">
        <f t="shared" si="370"/>
        <v>7.9556773524847288E-2</v>
      </c>
      <c r="BP588" s="244">
        <f t="shared" si="371"/>
        <v>0</v>
      </c>
      <c r="BQ588" s="244">
        <f t="shared" si="372"/>
        <v>0</v>
      </c>
      <c r="BR588" s="244">
        <f t="shared" si="373"/>
        <v>0.15911354704969458</v>
      </c>
      <c r="BS588" s="244">
        <f t="shared" si="374"/>
        <v>0</v>
      </c>
      <c r="BT588" s="244">
        <f t="shared" si="375"/>
        <v>0.4074859131760471</v>
      </c>
      <c r="BU588" s="244">
        <f t="shared" si="376"/>
        <v>0</v>
      </c>
      <c r="BV588" s="244">
        <f t="shared" si="377"/>
        <v>0</v>
      </c>
      <c r="BW588" s="244">
        <f t="shared" si="378"/>
        <v>0</v>
      </c>
      <c r="BX588" s="244">
        <f t="shared" si="379"/>
        <v>0</v>
      </c>
      <c r="BY588" s="244"/>
      <c r="BZ588" s="244">
        <f t="shared" si="380"/>
        <v>0</v>
      </c>
      <c r="CA588" s="244">
        <f t="shared" si="381"/>
        <v>0</v>
      </c>
      <c r="CB588" s="244">
        <f t="shared" si="382"/>
        <v>0</v>
      </c>
      <c r="CC588" s="244">
        <f t="shared" si="383"/>
        <v>0</v>
      </c>
      <c r="CD588" s="244">
        <f t="shared" si="384"/>
        <v>0</v>
      </c>
      <c r="CE588" s="244">
        <f t="shared" si="385"/>
        <v>0</v>
      </c>
      <c r="CF588" s="244">
        <f t="shared" si="386"/>
        <v>0</v>
      </c>
      <c r="CG588" s="244">
        <f t="shared" si="387"/>
        <v>0</v>
      </c>
      <c r="CH588" s="244">
        <f t="shared" si="388"/>
        <v>0</v>
      </c>
      <c r="CI588" s="244">
        <f t="shared" si="389"/>
        <v>0</v>
      </c>
      <c r="CJ588" s="244">
        <f t="shared" si="390"/>
        <v>0</v>
      </c>
    </row>
    <row r="589" spans="1:88" ht="60">
      <c r="A589" s="222" t="s">
        <v>3643</v>
      </c>
      <c r="B589" s="232">
        <v>94907</v>
      </c>
      <c r="C589" s="232" t="s">
        <v>3498</v>
      </c>
      <c r="D589" s="232"/>
      <c r="E589" s="232" t="s">
        <v>3499</v>
      </c>
      <c r="F589" s="232"/>
      <c r="G589" s="232">
        <v>8585</v>
      </c>
      <c r="H589" s="232" t="s">
        <v>3500</v>
      </c>
      <c r="I589" s="232" t="s">
        <v>126</v>
      </c>
      <c r="J589" s="232" t="s">
        <v>700</v>
      </c>
      <c r="K589" s="232" t="s">
        <v>3501</v>
      </c>
      <c r="L589" s="232" t="s">
        <v>3502</v>
      </c>
      <c r="M589" s="232">
        <v>2022</v>
      </c>
      <c r="N589" s="232">
        <v>5510947</v>
      </c>
      <c r="O589" s="239">
        <f t="shared" si="355"/>
        <v>3.3644686059529335E-3</v>
      </c>
      <c r="P589" s="232">
        <v>51.75</v>
      </c>
      <c r="Q589" s="232">
        <v>14.27</v>
      </c>
      <c r="R589" s="232">
        <v>0</v>
      </c>
      <c r="S589" s="232">
        <v>0.03</v>
      </c>
      <c r="T589" s="232">
        <v>27.85</v>
      </c>
      <c r="U589" s="232">
        <v>0</v>
      </c>
      <c r="V589" s="232">
        <v>6.1</v>
      </c>
      <c r="W589" s="232">
        <v>0</v>
      </c>
      <c r="X589" s="232">
        <v>0</v>
      </c>
      <c r="Y589" s="232">
        <v>0</v>
      </c>
      <c r="Z589" s="232">
        <v>0</v>
      </c>
      <c r="AA589" s="232">
        <v>0</v>
      </c>
      <c r="AB589" s="232"/>
      <c r="AC589" s="232">
        <v>43.53</v>
      </c>
      <c r="AD589" s="232">
        <v>14.27</v>
      </c>
      <c r="AE589" s="232">
        <v>0</v>
      </c>
      <c r="AF589" s="232">
        <v>0.03</v>
      </c>
      <c r="AG589" s="232">
        <v>27.85</v>
      </c>
      <c r="AH589" s="232">
        <v>0</v>
      </c>
      <c r="AI589" s="232">
        <v>0</v>
      </c>
      <c r="AJ589" s="232">
        <v>0</v>
      </c>
      <c r="AK589" s="232">
        <v>0</v>
      </c>
      <c r="AL589" s="232">
        <v>0</v>
      </c>
      <c r="AM589" s="232">
        <v>0</v>
      </c>
      <c r="AN589" s="233"/>
      <c r="AO589" s="223">
        <f t="shared" si="353"/>
        <v>8.2199999999999989</v>
      </c>
      <c r="AP589" s="223">
        <f t="shared" si="353"/>
        <v>0</v>
      </c>
      <c r="AQ589" s="223">
        <f t="shared" si="353"/>
        <v>0</v>
      </c>
      <c r="AR589" s="223">
        <f t="shared" si="352"/>
        <v>0</v>
      </c>
      <c r="AS589" s="223">
        <f t="shared" si="352"/>
        <v>0</v>
      </c>
      <c r="AT589" s="223">
        <f t="shared" si="352"/>
        <v>0</v>
      </c>
      <c r="AU589" s="223">
        <f t="shared" si="354"/>
        <v>0</v>
      </c>
      <c r="AV589" s="223">
        <f t="shared" si="354"/>
        <v>0</v>
      </c>
      <c r="AW589" s="223">
        <f t="shared" si="354"/>
        <v>0</v>
      </c>
      <c r="AX589" s="223">
        <f t="shared" si="354"/>
        <v>0</v>
      </c>
      <c r="AY589" s="223">
        <f t="shared" si="354"/>
        <v>0</v>
      </c>
      <c r="AZ589" s="242"/>
      <c r="BA589" s="244">
        <f t="shared" si="356"/>
        <v>0.1741112503580643</v>
      </c>
      <c r="BB589" s="244">
        <f t="shared" si="357"/>
        <v>4.801096700694836E-2</v>
      </c>
      <c r="BC589" s="244">
        <f t="shared" si="358"/>
        <v>0</v>
      </c>
      <c r="BD589" s="244">
        <f t="shared" si="359"/>
        <v>1.00934058178588E-4</v>
      </c>
      <c r="BE589" s="244">
        <f t="shared" si="360"/>
        <v>9.3700450675789207E-2</v>
      </c>
      <c r="BF589" s="244">
        <f t="shared" si="361"/>
        <v>0</v>
      </c>
      <c r="BG589" s="244">
        <f t="shared" si="362"/>
        <v>2.0523258496312893E-2</v>
      </c>
      <c r="BH589" s="244">
        <f t="shared" si="363"/>
        <v>0</v>
      </c>
      <c r="BI589" s="244">
        <f t="shared" si="364"/>
        <v>0</v>
      </c>
      <c r="BJ589" s="244">
        <f t="shared" si="365"/>
        <v>0</v>
      </c>
      <c r="BK589" s="244">
        <f t="shared" si="366"/>
        <v>0</v>
      </c>
      <c r="BL589" s="244">
        <f t="shared" si="367"/>
        <v>0</v>
      </c>
      <c r="BM589" s="244">
        <f t="shared" si="368"/>
        <v>0</v>
      </c>
      <c r="BN589" s="244">
        <f t="shared" si="369"/>
        <v>0.14645531841713119</v>
      </c>
      <c r="BO589" s="244">
        <f t="shared" si="370"/>
        <v>4.801096700694836E-2</v>
      </c>
      <c r="BP589" s="244">
        <f t="shared" si="371"/>
        <v>0</v>
      </c>
      <c r="BQ589" s="244">
        <f t="shared" si="372"/>
        <v>1.00934058178588E-4</v>
      </c>
      <c r="BR589" s="244">
        <f t="shared" si="373"/>
        <v>9.3700450675789207E-2</v>
      </c>
      <c r="BS589" s="244">
        <f t="shared" si="374"/>
        <v>0</v>
      </c>
      <c r="BT589" s="244">
        <f t="shared" si="375"/>
        <v>0</v>
      </c>
      <c r="BU589" s="244">
        <f t="shared" si="376"/>
        <v>0</v>
      </c>
      <c r="BV589" s="244">
        <f t="shared" si="377"/>
        <v>0</v>
      </c>
      <c r="BW589" s="244">
        <f t="shared" si="378"/>
        <v>0</v>
      </c>
      <c r="BX589" s="244">
        <f t="shared" si="379"/>
        <v>0</v>
      </c>
      <c r="BY589" s="244"/>
      <c r="BZ589" s="244">
        <f t="shared" si="380"/>
        <v>2.7655931940933111E-2</v>
      </c>
      <c r="CA589" s="244">
        <f t="shared" si="381"/>
        <v>0</v>
      </c>
      <c r="CB589" s="244">
        <f t="shared" si="382"/>
        <v>0</v>
      </c>
      <c r="CC589" s="244">
        <f t="shared" si="383"/>
        <v>0</v>
      </c>
      <c r="CD589" s="244">
        <f t="shared" si="384"/>
        <v>0</v>
      </c>
      <c r="CE589" s="244">
        <f t="shared" si="385"/>
        <v>0</v>
      </c>
      <c r="CF589" s="244">
        <f t="shared" si="386"/>
        <v>0</v>
      </c>
      <c r="CG589" s="244">
        <f t="shared" si="387"/>
        <v>0</v>
      </c>
      <c r="CH589" s="244">
        <f t="shared" si="388"/>
        <v>0</v>
      </c>
      <c r="CI589" s="244">
        <f t="shared" si="389"/>
        <v>0</v>
      </c>
      <c r="CJ589" s="244">
        <f t="shared" si="390"/>
        <v>0</v>
      </c>
    </row>
    <row r="590" spans="1:88" ht="120">
      <c r="A590" s="222" t="s">
        <v>3643</v>
      </c>
      <c r="B590" s="232">
        <v>132268</v>
      </c>
      <c r="C590" s="232" t="s">
        <v>3503</v>
      </c>
      <c r="D590" s="232"/>
      <c r="E590" s="232" t="s">
        <v>3504</v>
      </c>
      <c r="F590" s="232"/>
      <c r="G590" s="232">
        <v>8512</v>
      </c>
      <c r="H590" s="232" t="s">
        <v>3505</v>
      </c>
      <c r="I590" s="232" t="s">
        <v>126</v>
      </c>
      <c r="J590" s="232" t="s">
        <v>700</v>
      </c>
      <c r="K590" s="232" t="s">
        <v>3506</v>
      </c>
      <c r="L590" s="232" t="s">
        <v>3507</v>
      </c>
      <c r="M590" s="232">
        <v>2022</v>
      </c>
      <c r="N590" s="232">
        <v>6051746</v>
      </c>
      <c r="O590" s="239">
        <f t="shared" si="355"/>
        <v>3.6946298754463149E-3</v>
      </c>
      <c r="P590" s="232">
        <v>93.9</v>
      </c>
      <c r="Q590" s="232">
        <v>0</v>
      </c>
      <c r="R590" s="232">
        <v>0</v>
      </c>
      <c r="S590" s="232">
        <v>0</v>
      </c>
      <c r="T590" s="232">
        <v>0</v>
      </c>
      <c r="U590" s="232">
        <v>0</v>
      </c>
      <c r="V590" s="232">
        <v>6.1</v>
      </c>
      <c r="W590" s="232">
        <v>0</v>
      </c>
      <c r="X590" s="232">
        <v>0</v>
      </c>
      <c r="Y590" s="232">
        <v>0</v>
      </c>
      <c r="Z590" s="232">
        <v>0</v>
      </c>
      <c r="AA590" s="232">
        <v>0</v>
      </c>
      <c r="AB590" s="232"/>
      <c r="AC590" s="232">
        <v>93.9</v>
      </c>
      <c r="AD590" s="232">
        <v>0</v>
      </c>
      <c r="AE590" s="232">
        <v>0</v>
      </c>
      <c r="AF590" s="232">
        <v>0</v>
      </c>
      <c r="AG590" s="232">
        <v>0</v>
      </c>
      <c r="AH590" s="232">
        <v>0</v>
      </c>
      <c r="AI590" s="232">
        <v>0</v>
      </c>
      <c r="AJ590" s="232">
        <v>0</v>
      </c>
      <c r="AK590" s="232">
        <v>0</v>
      </c>
      <c r="AL590" s="232">
        <v>0</v>
      </c>
      <c r="AM590" s="232">
        <v>0</v>
      </c>
      <c r="AN590" s="233"/>
      <c r="AO590" s="223">
        <f t="shared" si="353"/>
        <v>0</v>
      </c>
      <c r="AP590" s="223">
        <f t="shared" si="353"/>
        <v>0</v>
      </c>
      <c r="AQ590" s="223">
        <f t="shared" si="353"/>
        <v>0</v>
      </c>
      <c r="AR590" s="223">
        <f t="shared" si="352"/>
        <v>0</v>
      </c>
      <c r="AS590" s="223">
        <f t="shared" si="352"/>
        <v>0</v>
      </c>
      <c r="AT590" s="223">
        <f t="shared" si="352"/>
        <v>0</v>
      </c>
      <c r="AU590" s="223">
        <f t="shared" si="354"/>
        <v>0</v>
      </c>
      <c r="AV590" s="223">
        <f t="shared" si="354"/>
        <v>0</v>
      </c>
      <c r="AW590" s="223">
        <f t="shared" si="354"/>
        <v>0</v>
      </c>
      <c r="AX590" s="223">
        <f t="shared" si="354"/>
        <v>0</v>
      </c>
      <c r="AY590" s="223">
        <f t="shared" si="354"/>
        <v>0</v>
      </c>
      <c r="AZ590" s="242"/>
      <c r="BA590" s="244">
        <f t="shared" si="356"/>
        <v>0.34692574530440901</v>
      </c>
      <c r="BB590" s="244">
        <f t="shared" si="357"/>
        <v>0</v>
      </c>
      <c r="BC590" s="244">
        <f t="shared" si="358"/>
        <v>0</v>
      </c>
      <c r="BD590" s="244">
        <f t="shared" si="359"/>
        <v>0</v>
      </c>
      <c r="BE590" s="244">
        <f t="shared" si="360"/>
        <v>0</v>
      </c>
      <c r="BF590" s="244">
        <f t="shared" si="361"/>
        <v>0</v>
      </c>
      <c r="BG590" s="244">
        <f t="shared" si="362"/>
        <v>2.2537242240222518E-2</v>
      </c>
      <c r="BH590" s="244">
        <f t="shared" si="363"/>
        <v>0</v>
      </c>
      <c r="BI590" s="244">
        <f t="shared" si="364"/>
        <v>0</v>
      </c>
      <c r="BJ590" s="244">
        <f t="shared" si="365"/>
        <v>0</v>
      </c>
      <c r="BK590" s="244">
        <f t="shared" si="366"/>
        <v>0</v>
      </c>
      <c r="BL590" s="244">
        <f t="shared" si="367"/>
        <v>0</v>
      </c>
      <c r="BM590" s="244">
        <f t="shared" si="368"/>
        <v>0</v>
      </c>
      <c r="BN590" s="244">
        <f t="shared" si="369"/>
        <v>0.34692574530440901</v>
      </c>
      <c r="BO590" s="244">
        <f t="shared" si="370"/>
        <v>0</v>
      </c>
      <c r="BP590" s="244">
        <f t="shared" si="371"/>
        <v>0</v>
      </c>
      <c r="BQ590" s="244">
        <f t="shared" si="372"/>
        <v>0</v>
      </c>
      <c r="BR590" s="244">
        <f t="shared" si="373"/>
        <v>0</v>
      </c>
      <c r="BS590" s="244">
        <f t="shared" si="374"/>
        <v>0</v>
      </c>
      <c r="BT590" s="244">
        <f t="shared" si="375"/>
        <v>0</v>
      </c>
      <c r="BU590" s="244">
        <f t="shared" si="376"/>
        <v>0</v>
      </c>
      <c r="BV590" s="244">
        <f t="shared" si="377"/>
        <v>0</v>
      </c>
      <c r="BW590" s="244">
        <f t="shared" si="378"/>
        <v>0</v>
      </c>
      <c r="BX590" s="244">
        <f t="shared" si="379"/>
        <v>0</v>
      </c>
      <c r="BY590" s="244"/>
      <c r="BZ590" s="244">
        <f t="shared" si="380"/>
        <v>0</v>
      </c>
      <c r="CA590" s="244">
        <f t="shared" si="381"/>
        <v>0</v>
      </c>
      <c r="CB590" s="244">
        <f t="shared" si="382"/>
        <v>0</v>
      </c>
      <c r="CC590" s="244">
        <f t="shared" si="383"/>
        <v>0</v>
      </c>
      <c r="CD590" s="244">
        <f t="shared" si="384"/>
        <v>0</v>
      </c>
      <c r="CE590" s="244">
        <f t="shared" si="385"/>
        <v>0</v>
      </c>
      <c r="CF590" s="244">
        <f t="shared" si="386"/>
        <v>0</v>
      </c>
      <c r="CG590" s="244">
        <f t="shared" si="387"/>
        <v>0</v>
      </c>
      <c r="CH590" s="244">
        <f t="shared" si="388"/>
        <v>0</v>
      </c>
      <c r="CI590" s="244">
        <f t="shared" si="389"/>
        <v>0</v>
      </c>
      <c r="CJ590" s="244">
        <f t="shared" si="390"/>
        <v>0</v>
      </c>
    </row>
    <row r="591" spans="1:88" ht="75">
      <c r="A591" s="222" t="s">
        <v>3643</v>
      </c>
      <c r="B591" s="232">
        <v>94460</v>
      </c>
      <c r="C591" s="232" t="s">
        <v>3508</v>
      </c>
      <c r="D591" s="232"/>
      <c r="E591" s="232" t="s">
        <v>3509</v>
      </c>
      <c r="F591" s="232"/>
      <c r="G591" s="232">
        <v>9555</v>
      </c>
      <c r="H591" s="232" t="s">
        <v>3510</v>
      </c>
      <c r="I591" s="232" t="s">
        <v>126</v>
      </c>
      <c r="J591" s="232" t="s">
        <v>700</v>
      </c>
      <c r="K591" s="232" t="s">
        <v>3511</v>
      </c>
      <c r="L591" s="232" t="s">
        <v>3512</v>
      </c>
      <c r="M591" s="232">
        <v>2022</v>
      </c>
      <c r="N591" s="232">
        <v>8583685</v>
      </c>
      <c r="O591" s="239">
        <f t="shared" si="355"/>
        <v>5.2403949277481906E-3</v>
      </c>
      <c r="P591" s="232">
        <v>61.3</v>
      </c>
      <c r="Q591" s="232">
        <v>12.4</v>
      </c>
      <c r="R591" s="232">
        <v>0</v>
      </c>
      <c r="S591" s="232">
        <v>0</v>
      </c>
      <c r="T591" s="232">
        <v>20.2</v>
      </c>
      <c r="U591" s="232">
        <v>0</v>
      </c>
      <c r="V591" s="232">
        <v>6.1</v>
      </c>
      <c r="W591" s="232">
        <v>0</v>
      </c>
      <c r="X591" s="232">
        <v>0</v>
      </c>
      <c r="Y591" s="232">
        <v>0</v>
      </c>
      <c r="Z591" s="232">
        <v>0</v>
      </c>
      <c r="AA591" s="232">
        <v>0</v>
      </c>
      <c r="AB591" s="232"/>
      <c r="AC591" s="232">
        <v>15.2</v>
      </c>
      <c r="AD591" s="232">
        <v>12.4</v>
      </c>
      <c r="AE591" s="232">
        <v>0</v>
      </c>
      <c r="AF591" s="232">
        <v>0</v>
      </c>
      <c r="AG591" s="232">
        <v>20.2</v>
      </c>
      <c r="AH591" s="232">
        <v>0</v>
      </c>
      <c r="AI591" s="232">
        <v>0</v>
      </c>
      <c r="AJ591" s="232">
        <v>0</v>
      </c>
      <c r="AK591" s="232">
        <v>0</v>
      </c>
      <c r="AL591" s="232">
        <v>0</v>
      </c>
      <c r="AM591" s="232">
        <v>0</v>
      </c>
      <c r="AN591" s="233"/>
      <c r="AO591" s="223">
        <f t="shared" si="353"/>
        <v>46.099999999999994</v>
      </c>
      <c r="AP591" s="223">
        <f t="shared" si="353"/>
        <v>0</v>
      </c>
      <c r="AQ591" s="223">
        <f t="shared" si="353"/>
        <v>0</v>
      </c>
      <c r="AR591" s="223">
        <f t="shared" si="352"/>
        <v>0</v>
      </c>
      <c r="AS591" s="223">
        <f t="shared" si="352"/>
        <v>0</v>
      </c>
      <c r="AT591" s="223">
        <f t="shared" si="352"/>
        <v>0</v>
      </c>
      <c r="AU591" s="223">
        <f t="shared" si="354"/>
        <v>0</v>
      </c>
      <c r="AV591" s="223">
        <f t="shared" si="354"/>
        <v>0</v>
      </c>
      <c r="AW591" s="223">
        <f t="shared" si="354"/>
        <v>0</v>
      </c>
      <c r="AX591" s="223">
        <f t="shared" si="354"/>
        <v>0</v>
      </c>
      <c r="AY591" s="223">
        <f t="shared" si="354"/>
        <v>0</v>
      </c>
      <c r="AZ591" s="242"/>
      <c r="BA591" s="244">
        <f t="shared" si="356"/>
        <v>0.32123620907096406</v>
      </c>
      <c r="BB591" s="244">
        <f t="shared" si="357"/>
        <v>6.4980897104077562E-2</v>
      </c>
      <c r="BC591" s="244">
        <f t="shared" si="358"/>
        <v>0</v>
      </c>
      <c r="BD591" s="244">
        <f t="shared" si="359"/>
        <v>0</v>
      </c>
      <c r="BE591" s="244">
        <f t="shared" si="360"/>
        <v>0.10585597754051344</v>
      </c>
      <c r="BF591" s="244">
        <f t="shared" si="361"/>
        <v>0</v>
      </c>
      <c r="BG591" s="244">
        <f t="shared" si="362"/>
        <v>3.1966409059263963E-2</v>
      </c>
      <c r="BH591" s="244">
        <f t="shared" si="363"/>
        <v>0</v>
      </c>
      <c r="BI591" s="244">
        <f t="shared" si="364"/>
        <v>0</v>
      </c>
      <c r="BJ591" s="244">
        <f t="shared" si="365"/>
        <v>0</v>
      </c>
      <c r="BK591" s="244">
        <f t="shared" si="366"/>
        <v>0</v>
      </c>
      <c r="BL591" s="244">
        <f t="shared" si="367"/>
        <v>0</v>
      </c>
      <c r="BM591" s="244">
        <f t="shared" si="368"/>
        <v>0</v>
      </c>
      <c r="BN591" s="244">
        <f t="shared" si="369"/>
        <v>7.9654002901772492E-2</v>
      </c>
      <c r="BO591" s="244">
        <f t="shared" si="370"/>
        <v>6.4980897104077562E-2</v>
      </c>
      <c r="BP591" s="244">
        <f t="shared" si="371"/>
        <v>0</v>
      </c>
      <c r="BQ591" s="244">
        <f t="shared" si="372"/>
        <v>0</v>
      </c>
      <c r="BR591" s="244">
        <f t="shared" si="373"/>
        <v>0.10585597754051344</v>
      </c>
      <c r="BS591" s="244">
        <f t="shared" si="374"/>
        <v>0</v>
      </c>
      <c r="BT591" s="244">
        <f t="shared" si="375"/>
        <v>0</v>
      </c>
      <c r="BU591" s="244">
        <f t="shared" si="376"/>
        <v>0</v>
      </c>
      <c r="BV591" s="244">
        <f t="shared" si="377"/>
        <v>0</v>
      </c>
      <c r="BW591" s="244">
        <f t="shared" si="378"/>
        <v>0</v>
      </c>
      <c r="BX591" s="244">
        <f t="shared" si="379"/>
        <v>0</v>
      </c>
      <c r="BY591" s="244"/>
      <c r="BZ591" s="244">
        <f t="shared" si="380"/>
        <v>0.24158220616919154</v>
      </c>
      <c r="CA591" s="244">
        <f t="shared" si="381"/>
        <v>0</v>
      </c>
      <c r="CB591" s="244">
        <f t="shared" si="382"/>
        <v>0</v>
      </c>
      <c r="CC591" s="244">
        <f t="shared" si="383"/>
        <v>0</v>
      </c>
      <c r="CD591" s="244">
        <f t="shared" si="384"/>
        <v>0</v>
      </c>
      <c r="CE591" s="244">
        <f t="shared" si="385"/>
        <v>0</v>
      </c>
      <c r="CF591" s="244">
        <f t="shared" si="386"/>
        <v>0</v>
      </c>
      <c r="CG591" s="244">
        <f t="shared" si="387"/>
        <v>0</v>
      </c>
      <c r="CH591" s="244">
        <f t="shared" si="388"/>
        <v>0</v>
      </c>
      <c r="CI591" s="244">
        <f t="shared" si="389"/>
        <v>0</v>
      </c>
      <c r="CJ591" s="244">
        <f t="shared" si="390"/>
        <v>0</v>
      </c>
    </row>
    <row r="592" spans="1:88" ht="60">
      <c r="A592" s="222" t="s">
        <v>3643</v>
      </c>
      <c r="B592" s="232">
        <v>101573</v>
      </c>
      <c r="C592" s="232" t="s">
        <v>3513</v>
      </c>
      <c r="D592" s="232"/>
      <c r="E592" s="232" t="s">
        <v>3514</v>
      </c>
      <c r="F592" s="232"/>
      <c r="G592" s="232">
        <v>8360</v>
      </c>
      <c r="H592" s="232" t="s">
        <v>3515</v>
      </c>
      <c r="I592" s="232" t="s">
        <v>126</v>
      </c>
      <c r="J592" s="232" t="s">
        <v>700</v>
      </c>
      <c r="K592" s="232" t="s">
        <v>3516</v>
      </c>
      <c r="L592" s="232"/>
      <c r="M592" s="232">
        <v>2022</v>
      </c>
      <c r="N592" s="232">
        <v>15688458</v>
      </c>
      <c r="O592" s="239">
        <f t="shared" si="355"/>
        <v>9.5779045628294288E-3</v>
      </c>
      <c r="P592" s="232">
        <v>64.3</v>
      </c>
      <c r="Q592" s="232">
        <v>7.39</v>
      </c>
      <c r="R592" s="232">
        <v>0</v>
      </c>
      <c r="S592" s="232">
        <v>0</v>
      </c>
      <c r="T592" s="232">
        <v>0</v>
      </c>
      <c r="U592" s="232">
        <v>0</v>
      </c>
      <c r="V592" s="232">
        <v>6.1</v>
      </c>
      <c r="W592" s="232">
        <v>22.21</v>
      </c>
      <c r="X592" s="232">
        <v>0</v>
      </c>
      <c r="Y592" s="232">
        <v>0</v>
      </c>
      <c r="Z592" s="232">
        <v>0</v>
      </c>
      <c r="AA592" s="232">
        <v>0</v>
      </c>
      <c r="AB592" s="232"/>
      <c r="AC592" s="232">
        <v>27.16</v>
      </c>
      <c r="AD592" s="232">
        <v>7.39</v>
      </c>
      <c r="AE592" s="232">
        <v>0</v>
      </c>
      <c r="AF592" s="232">
        <v>0</v>
      </c>
      <c r="AG592" s="232">
        <v>0</v>
      </c>
      <c r="AH592" s="232">
        <v>0</v>
      </c>
      <c r="AI592" s="232">
        <v>22.21</v>
      </c>
      <c r="AJ592" s="232">
        <v>0</v>
      </c>
      <c r="AK592" s="232">
        <v>0</v>
      </c>
      <c r="AL592" s="232">
        <v>0</v>
      </c>
      <c r="AM592" s="232">
        <v>0</v>
      </c>
      <c r="AN592" s="233"/>
      <c r="AO592" s="223">
        <f t="shared" si="353"/>
        <v>37.14</v>
      </c>
      <c r="AP592" s="223">
        <f t="shared" si="353"/>
        <v>0</v>
      </c>
      <c r="AQ592" s="223">
        <f t="shared" si="353"/>
        <v>0</v>
      </c>
      <c r="AR592" s="223">
        <f t="shared" si="353"/>
        <v>0</v>
      </c>
      <c r="AS592" s="223">
        <f t="shared" si="353"/>
        <v>0</v>
      </c>
      <c r="AT592" s="223">
        <f t="shared" si="353"/>
        <v>0</v>
      </c>
      <c r="AU592" s="223">
        <f t="shared" si="354"/>
        <v>0</v>
      </c>
      <c r="AV592" s="223">
        <f t="shared" si="354"/>
        <v>0</v>
      </c>
      <c r="AW592" s="223">
        <f t="shared" si="354"/>
        <v>0</v>
      </c>
      <c r="AX592" s="223">
        <f t="shared" si="354"/>
        <v>0</v>
      </c>
      <c r="AY592" s="223">
        <f t="shared" si="354"/>
        <v>0</v>
      </c>
      <c r="AZ592" s="242"/>
      <c r="BA592" s="244">
        <f t="shared" si="356"/>
        <v>0.61585926338993224</v>
      </c>
      <c r="BB592" s="244">
        <f t="shared" si="357"/>
        <v>7.0780714719309482E-2</v>
      </c>
      <c r="BC592" s="244">
        <f t="shared" si="358"/>
        <v>0</v>
      </c>
      <c r="BD592" s="244">
        <f t="shared" si="359"/>
        <v>0</v>
      </c>
      <c r="BE592" s="244">
        <f t="shared" si="360"/>
        <v>0</v>
      </c>
      <c r="BF592" s="244">
        <f t="shared" si="361"/>
        <v>0</v>
      </c>
      <c r="BG592" s="244">
        <f t="shared" si="362"/>
        <v>5.8425217833259512E-2</v>
      </c>
      <c r="BH592" s="244">
        <f t="shared" si="363"/>
        <v>0.21272526034044162</v>
      </c>
      <c r="BI592" s="244">
        <f t="shared" si="364"/>
        <v>0</v>
      </c>
      <c r="BJ592" s="244">
        <f t="shared" si="365"/>
        <v>0</v>
      </c>
      <c r="BK592" s="244">
        <f t="shared" si="366"/>
        <v>0</v>
      </c>
      <c r="BL592" s="244">
        <f t="shared" si="367"/>
        <v>0</v>
      </c>
      <c r="BM592" s="244">
        <f t="shared" si="368"/>
        <v>0</v>
      </c>
      <c r="BN592" s="244">
        <f t="shared" si="369"/>
        <v>0.26013588792644726</v>
      </c>
      <c r="BO592" s="244">
        <f t="shared" si="370"/>
        <v>7.0780714719309482E-2</v>
      </c>
      <c r="BP592" s="244">
        <f t="shared" si="371"/>
        <v>0</v>
      </c>
      <c r="BQ592" s="244">
        <f t="shared" si="372"/>
        <v>0</v>
      </c>
      <c r="BR592" s="244">
        <f t="shared" si="373"/>
        <v>0</v>
      </c>
      <c r="BS592" s="244">
        <f t="shared" si="374"/>
        <v>0</v>
      </c>
      <c r="BT592" s="244">
        <f t="shared" si="375"/>
        <v>0.21272526034044162</v>
      </c>
      <c r="BU592" s="244">
        <f t="shared" si="376"/>
        <v>0</v>
      </c>
      <c r="BV592" s="244">
        <f t="shared" si="377"/>
        <v>0</v>
      </c>
      <c r="BW592" s="244">
        <f t="shared" si="378"/>
        <v>0</v>
      </c>
      <c r="BX592" s="244">
        <f t="shared" si="379"/>
        <v>0</v>
      </c>
      <c r="BY592" s="244"/>
      <c r="BZ592" s="244">
        <f t="shared" si="380"/>
        <v>0.35572337546348498</v>
      </c>
      <c r="CA592" s="244">
        <f t="shared" si="381"/>
        <v>0</v>
      </c>
      <c r="CB592" s="244">
        <f t="shared" si="382"/>
        <v>0</v>
      </c>
      <c r="CC592" s="244">
        <f t="shared" si="383"/>
        <v>0</v>
      </c>
      <c r="CD592" s="244">
        <f t="shared" si="384"/>
        <v>0</v>
      </c>
      <c r="CE592" s="244">
        <f t="shared" si="385"/>
        <v>0</v>
      </c>
      <c r="CF592" s="244">
        <f t="shared" si="386"/>
        <v>0</v>
      </c>
      <c r="CG592" s="244">
        <f t="shared" si="387"/>
        <v>0</v>
      </c>
      <c r="CH592" s="244">
        <f t="shared" si="388"/>
        <v>0</v>
      </c>
      <c r="CI592" s="244">
        <f t="shared" si="389"/>
        <v>0</v>
      </c>
      <c r="CJ592" s="244">
        <f t="shared" si="390"/>
        <v>0</v>
      </c>
    </row>
    <row r="593" spans="1:88" ht="60">
      <c r="A593" s="222" t="s">
        <v>3643</v>
      </c>
      <c r="B593" s="232">
        <v>101927</v>
      </c>
      <c r="C593" s="232" t="s">
        <v>3517</v>
      </c>
      <c r="D593" s="232" t="s">
        <v>3518</v>
      </c>
      <c r="E593" s="232" t="s">
        <v>3504</v>
      </c>
      <c r="F593" s="232"/>
      <c r="G593" s="232">
        <v>9502</v>
      </c>
      <c r="H593" s="232" t="s">
        <v>3519</v>
      </c>
      <c r="I593" s="232" t="s">
        <v>126</v>
      </c>
      <c r="J593" s="232" t="s">
        <v>700</v>
      </c>
      <c r="K593" s="232" t="s">
        <v>3520</v>
      </c>
      <c r="L593" s="232" t="s">
        <v>3521</v>
      </c>
      <c r="M593" s="232">
        <v>2022</v>
      </c>
      <c r="N593" s="232">
        <v>3187948</v>
      </c>
      <c r="O593" s="239">
        <f t="shared" si="355"/>
        <v>1.9462627681613419E-3</v>
      </c>
      <c r="P593" s="232">
        <v>87.4</v>
      </c>
      <c r="Q593" s="232">
        <v>5.84</v>
      </c>
      <c r="R593" s="232">
        <v>0</v>
      </c>
      <c r="S593" s="232">
        <v>0.01</v>
      </c>
      <c r="T593" s="232">
        <v>0.65</v>
      </c>
      <c r="U593" s="232">
        <v>0</v>
      </c>
      <c r="V593" s="232">
        <v>6.1</v>
      </c>
      <c r="W593" s="232">
        <v>0</v>
      </c>
      <c r="X593" s="232">
        <v>0</v>
      </c>
      <c r="Y593" s="232">
        <v>0</v>
      </c>
      <c r="Z593" s="232">
        <v>0</v>
      </c>
      <c r="AA593" s="232">
        <v>0</v>
      </c>
      <c r="AB593" s="232"/>
      <c r="AC593" s="232">
        <v>0.56999999999999995</v>
      </c>
      <c r="AD593" s="232">
        <v>5.84</v>
      </c>
      <c r="AE593" s="232">
        <v>0</v>
      </c>
      <c r="AF593" s="232">
        <v>0.01</v>
      </c>
      <c r="AG593" s="232">
        <v>0.65</v>
      </c>
      <c r="AH593" s="232">
        <v>0</v>
      </c>
      <c r="AI593" s="232">
        <v>0</v>
      </c>
      <c r="AJ593" s="232">
        <v>0</v>
      </c>
      <c r="AK593" s="232">
        <v>0</v>
      </c>
      <c r="AL593" s="232">
        <v>0</v>
      </c>
      <c r="AM593" s="232">
        <v>0</v>
      </c>
      <c r="AN593" s="233"/>
      <c r="AO593" s="223">
        <f t="shared" ref="AO593:AT611" si="391">P593-AC593</f>
        <v>86.830000000000013</v>
      </c>
      <c r="AP593" s="223">
        <f t="shared" si="391"/>
        <v>0</v>
      </c>
      <c r="AQ593" s="223">
        <f t="shared" si="391"/>
        <v>0</v>
      </c>
      <c r="AR593" s="223">
        <f t="shared" si="391"/>
        <v>0</v>
      </c>
      <c r="AS593" s="223">
        <f t="shared" si="391"/>
        <v>0</v>
      </c>
      <c r="AT593" s="223">
        <f t="shared" si="391"/>
        <v>0</v>
      </c>
      <c r="AU593" s="223">
        <f t="shared" si="354"/>
        <v>0</v>
      </c>
      <c r="AV593" s="223">
        <f t="shared" si="354"/>
        <v>0</v>
      </c>
      <c r="AW593" s="223">
        <f t="shared" si="354"/>
        <v>0</v>
      </c>
      <c r="AX593" s="223">
        <f t="shared" si="354"/>
        <v>0</v>
      </c>
      <c r="AY593" s="223">
        <f t="shared" si="354"/>
        <v>0</v>
      </c>
      <c r="AZ593" s="242"/>
      <c r="BA593" s="244">
        <f t="shared" si="356"/>
        <v>0.1701033659373013</v>
      </c>
      <c r="BB593" s="244">
        <f t="shared" si="357"/>
        <v>1.1366174566062237E-2</v>
      </c>
      <c r="BC593" s="244">
        <f t="shared" si="358"/>
        <v>0</v>
      </c>
      <c r="BD593" s="244">
        <f t="shared" si="359"/>
        <v>1.9462627681613419E-5</v>
      </c>
      <c r="BE593" s="244">
        <f t="shared" si="360"/>
        <v>1.2650707993048722E-3</v>
      </c>
      <c r="BF593" s="244">
        <f t="shared" si="361"/>
        <v>0</v>
      </c>
      <c r="BG593" s="244">
        <f t="shared" si="362"/>
        <v>1.1872202885784184E-2</v>
      </c>
      <c r="BH593" s="244">
        <f t="shared" si="363"/>
        <v>0</v>
      </c>
      <c r="BI593" s="244">
        <f t="shared" si="364"/>
        <v>0</v>
      </c>
      <c r="BJ593" s="244">
        <f t="shared" si="365"/>
        <v>0</v>
      </c>
      <c r="BK593" s="244">
        <f t="shared" si="366"/>
        <v>0</v>
      </c>
      <c r="BL593" s="244">
        <f t="shared" si="367"/>
        <v>0</v>
      </c>
      <c r="BM593" s="244">
        <f t="shared" si="368"/>
        <v>0</v>
      </c>
      <c r="BN593" s="244">
        <f t="shared" si="369"/>
        <v>1.1093697778519647E-3</v>
      </c>
      <c r="BO593" s="244">
        <f t="shared" si="370"/>
        <v>1.1366174566062237E-2</v>
      </c>
      <c r="BP593" s="244">
        <f t="shared" si="371"/>
        <v>0</v>
      </c>
      <c r="BQ593" s="244">
        <f t="shared" si="372"/>
        <v>1.9462627681613419E-5</v>
      </c>
      <c r="BR593" s="244">
        <f t="shared" si="373"/>
        <v>1.2650707993048722E-3</v>
      </c>
      <c r="BS593" s="244">
        <f t="shared" si="374"/>
        <v>0</v>
      </c>
      <c r="BT593" s="244">
        <f t="shared" si="375"/>
        <v>0</v>
      </c>
      <c r="BU593" s="244">
        <f t="shared" si="376"/>
        <v>0</v>
      </c>
      <c r="BV593" s="244">
        <f t="shared" si="377"/>
        <v>0</v>
      </c>
      <c r="BW593" s="244">
        <f t="shared" si="378"/>
        <v>0</v>
      </c>
      <c r="BX593" s="244">
        <f t="shared" si="379"/>
        <v>0</v>
      </c>
      <c r="BY593" s="244"/>
      <c r="BZ593" s="244">
        <f t="shared" si="380"/>
        <v>0.16899399615944935</v>
      </c>
      <c r="CA593" s="244">
        <f t="shared" si="381"/>
        <v>0</v>
      </c>
      <c r="CB593" s="244">
        <f t="shared" si="382"/>
        <v>0</v>
      </c>
      <c r="CC593" s="244">
        <f t="shared" si="383"/>
        <v>0</v>
      </c>
      <c r="CD593" s="244">
        <f t="shared" si="384"/>
        <v>0</v>
      </c>
      <c r="CE593" s="244">
        <f t="shared" si="385"/>
        <v>0</v>
      </c>
      <c r="CF593" s="244">
        <f t="shared" si="386"/>
        <v>0</v>
      </c>
      <c r="CG593" s="244">
        <f t="shared" si="387"/>
        <v>0</v>
      </c>
      <c r="CH593" s="244">
        <f t="shared" si="388"/>
        <v>0</v>
      </c>
      <c r="CI593" s="244">
        <f t="shared" si="389"/>
        <v>0</v>
      </c>
      <c r="CJ593" s="244">
        <f t="shared" si="390"/>
        <v>0</v>
      </c>
    </row>
    <row r="594" spans="1:88" ht="60">
      <c r="A594" s="222" t="s">
        <v>3643</v>
      </c>
      <c r="B594" s="232">
        <v>183975</v>
      </c>
      <c r="C594" s="232" t="s">
        <v>3522</v>
      </c>
      <c r="D594" s="232"/>
      <c r="E594" s="232" t="s">
        <v>3523</v>
      </c>
      <c r="F594" s="232" t="s">
        <v>2416</v>
      </c>
      <c r="G594" s="232">
        <v>8370</v>
      </c>
      <c r="H594" s="232" t="s">
        <v>2417</v>
      </c>
      <c r="I594" s="232" t="s">
        <v>126</v>
      </c>
      <c r="J594" s="232" t="s">
        <v>700</v>
      </c>
      <c r="K594" s="232" t="s">
        <v>3524</v>
      </c>
      <c r="L594" s="232" t="s">
        <v>3525</v>
      </c>
      <c r="M594" s="232">
        <v>2022</v>
      </c>
      <c r="N594" s="232">
        <v>26173693</v>
      </c>
      <c r="O594" s="239">
        <f t="shared" si="355"/>
        <v>1.5979208001882444E-2</v>
      </c>
      <c r="P594" s="232">
        <v>24.86</v>
      </c>
      <c r="Q594" s="232">
        <v>0</v>
      </c>
      <c r="R594" s="232">
        <v>0</v>
      </c>
      <c r="S594" s="232">
        <v>0</v>
      </c>
      <c r="T594" s="232">
        <v>0</v>
      </c>
      <c r="U594" s="232">
        <v>0</v>
      </c>
      <c r="V594" s="232">
        <v>6.1</v>
      </c>
      <c r="W594" s="232">
        <v>69.040000000000006</v>
      </c>
      <c r="X594" s="232">
        <v>0</v>
      </c>
      <c r="Y594" s="232">
        <v>0</v>
      </c>
      <c r="Z594" s="232">
        <v>0</v>
      </c>
      <c r="AA594" s="232">
        <v>0</v>
      </c>
      <c r="AB594" s="232"/>
      <c r="AC594" s="232">
        <v>12.28</v>
      </c>
      <c r="AD594" s="232">
        <v>0</v>
      </c>
      <c r="AE594" s="232">
        <v>0</v>
      </c>
      <c r="AF594" s="232">
        <v>0</v>
      </c>
      <c r="AG594" s="232">
        <v>0</v>
      </c>
      <c r="AH594" s="232">
        <v>0</v>
      </c>
      <c r="AI594" s="232">
        <v>69.040000000000006</v>
      </c>
      <c r="AJ594" s="232">
        <v>0</v>
      </c>
      <c r="AK594" s="232">
        <v>0</v>
      </c>
      <c r="AL594" s="232">
        <v>0</v>
      </c>
      <c r="AM594" s="232">
        <v>0</v>
      </c>
      <c r="AN594" s="233"/>
      <c r="AO594" s="223">
        <f t="shared" si="391"/>
        <v>12.58</v>
      </c>
      <c r="AP594" s="223">
        <f t="shared" si="391"/>
        <v>0</v>
      </c>
      <c r="AQ594" s="223">
        <f t="shared" si="391"/>
        <v>0</v>
      </c>
      <c r="AR594" s="223">
        <f t="shared" si="391"/>
        <v>0</v>
      </c>
      <c r="AS594" s="223">
        <f t="shared" si="391"/>
        <v>0</v>
      </c>
      <c r="AT594" s="223">
        <f t="shared" si="391"/>
        <v>0</v>
      </c>
      <c r="AU594" s="223">
        <f t="shared" si="354"/>
        <v>0</v>
      </c>
      <c r="AV594" s="223">
        <f t="shared" si="354"/>
        <v>0</v>
      </c>
      <c r="AW594" s="223">
        <f t="shared" si="354"/>
        <v>0</v>
      </c>
      <c r="AX594" s="223">
        <f t="shared" si="354"/>
        <v>0</v>
      </c>
      <c r="AY594" s="223">
        <f t="shared" si="354"/>
        <v>0</v>
      </c>
      <c r="AZ594" s="242"/>
      <c r="BA594" s="244">
        <f t="shared" si="356"/>
        <v>0.39724311092679754</v>
      </c>
      <c r="BB594" s="244">
        <f t="shared" si="357"/>
        <v>0</v>
      </c>
      <c r="BC594" s="244">
        <f t="shared" si="358"/>
        <v>0</v>
      </c>
      <c r="BD594" s="244">
        <f t="shared" si="359"/>
        <v>0</v>
      </c>
      <c r="BE594" s="244">
        <f t="shared" si="360"/>
        <v>0</v>
      </c>
      <c r="BF594" s="244">
        <f t="shared" si="361"/>
        <v>0</v>
      </c>
      <c r="BG594" s="244">
        <f t="shared" si="362"/>
        <v>9.7473168811482908E-2</v>
      </c>
      <c r="BH594" s="244">
        <f t="shared" si="363"/>
        <v>1.1032045204499641</v>
      </c>
      <c r="BI594" s="244">
        <f t="shared" si="364"/>
        <v>0</v>
      </c>
      <c r="BJ594" s="244">
        <f t="shared" si="365"/>
        <v>0</v>
      </c>
      <c r="BK594" s="244">
        <f t="shared" si="366"/>
        <v>0</v>
      </c>
      <c r="BL594" s="244">
        <f t="shared" si="367"/>
        <v>0</v>
      </c>
      <c r="BM594" s="244">
        <f t="shared" si="368"/>
        <v>0</v>
      </c>
      <c r="BN594" s="244">
        <f t="shared" si="369"/>
        <v>0.19622467426311641</v>
      </c>
      <c r="BO594" s="244">
        <f t="shared" si="370"/>
        <v>0</v>
      </c>
      <c r="BP594" s="244">
        <f t="shared" si="371"/>
        <v>0</v>
      </c>
      <c r="BQ594" s="244">
        <f t="shared" si="372"/>
        <v>0</v>
      </c>
      <c r="BR594" s="244">
        <f t="shared" si="373"/>
        <v>0</v>
      </c>
      <c r="BS594" s="244">
        <f t="shared" si="374"/>
        <v>0</v>
      </c>
      <c r="BT594" s="244">
        <f t="shared" si="375"/>
        <v>1.1032045204499641</v>
      </c>
      <c r="BU594" s="244">
        <f t="shared" si="376"/>
        <v>0</v>
      </c>
      <c r="BV594" s="244">
        <f t="shared" si="377"/>
        <v>0</v>
      </c>
      <c r="BW594" s="244">
        <f t="shared" si="378"/>
        <v>0</v>
      </c>
      <c r="BX594" s="244">
        <f t="shared" si="379"/>
        <v>0</v>
      </c>
      <c r="BY594" s="244"/>
      <c r="BZ594" s="244">
        <f t="shared" si="380"/>
        <v>0.20101843666368113</v>
      </c>
      <c r="CA594" s="244">
        <f t="shared" si="381"/>
        <v>0</v>
      </c>
      <c r="CB594" s="244">
        <f t="shared" si="382"/>
        <v>0</v>
      </c>
      <c r="CC594" s="244">
        <f t="shared" si="383"/>
        <v>0</v>
      </c>
      <c r="CD594" s="244">
        <f t="shared" si="384"/>
        <v>0</v>
      </c>
      <c r="CE594" s="244">
        <f t="shared" si="385"/>
        <v>0</v>
      </c>
      <c r="CF594" s="244">
        <f t="shared" si="386"/>
        <v>0</v>
      </c>
      <c r="CG594" s="244">
        <f t="shared" si="387"/>
        <v>0</v>
      </c>
      <c r="CH594" s="244">
        <f t="shared" si="388"/>
        <v>0</v>
      </c>
      <c r="CI594" s="244">
        <f t="shared" si="389"/>
        <v>0</v>
      </c>
      <c r="CJ594" s="244">
        <f t="shared" si="390"/>
        <v>0</v>
      </c>
    </row>
    <row r="595" spans="1:88" ht="60">
      <c r="A595" s="222" t="s">
        <v>3643</v>
      </c>
      <c r="B595" s="232">
        <v>94135</v>
      </c>
      <c r="C595" s="232" t="s">
        <v>3526</v>
      </c>
      <c r="D595" s="232"/>
      <c r="E595" s="232" t="s">
        <v>3527</v>
      </c>
      <c r="F595" s="232"/>
      <c r="G595" s="232">
        <v>8501</v>
      </c>
      <c r="H595" s="232" t="s">
        <v>3528</v>
      </c>
      <c r="I595" s="232" t="s">
        <v>126</v>
      </c>
      <c r="J595" s="232" t="s">
        <v>700</v>
      </c>
      <c r="K595" s="232" t="s">
        <v>3529</v>
      </c>
      <c r="L595" s="232" t="s">
        <v>3530</v>
      </c>
      <c r="M595" s="232">
        <v>2022</v>
      </c>
      <c r="N595" s="232">
        <v>121093360</v>
      </c>
      <c r="O595" s="239">
        <f t="shared" si="355"/>
        <v>7.3928275504982488E-2</v>
      </c>
      <c r="P595" s="232">
        <v>72.2</v>
      </c>
      <c r="Q595" s="232">
        <v>2.7</v>
      </c>
      <c r="R595" s="232">
        <v>0</v>
      </c>
      <c r="S595" s="232">
        <v>0.6</v>
      </c>
      <c r="T595" s="232">
        <v>0</v>
      </c>
      <c r="U595" s="232">
        <v>0</v>
      </c>
      <c r="V595" s="232">
        <v>6.1</v>
      </c>
      <c r="W595" s="232">
        <v>18.399999999999999</v>
      </c>
      <c r="X595" s="232">
        <v>0</v>
      </c>
      <c r="Y595" s="232">
        <v>0</v>
      </c>
      <c r="Z595" s="232">
        <v>0</v>
      </c>
      <c r="AA595" s="232">
        <v>0</v>
      </c>
      <c r="AB595" s="232"/>
      <c r="AC595" s="232">
        <v>72.099999999999994</v>
      </c>
      <c r="AD595" s="232">
        <v>2.7</v>
      </c>
      <c r="AE595" s="232">
        <v>0</v>
      </c>
      <c r="AF595" s="232">
        <v>0.6</v>
      </c>
      <c r="AG595" s="232">
        <v>0</v>
      </c>
      <c r="AH595" s="232">
        <v>0</v>
      </c>
      <c r="AI595" s="232">
        <v>18.399999999999999</v>
      </c>
      <c r="AJ595" s="232">
        <v>0</v>
      </c>
      <c r="AK595" s="232">
        <v>0</v>
      </c>
      <c r="AL595" s="232">
        <v>0</v>
      </c>
      <c r="AM595" s="232">
        <v>0</v>
      </c>
      <c r="AN595" s="233"/>
      <c r="AO595" s="223">
        <f t="shared" si="391"/>
        <v>0.10000000000000853</v>
      </c>
      <c r="AP595" s="223">
        <f t="shared" si="391"/>
        <v>0</v>
      </c>
      <c r="AQ595" s="223">
        <f t="shared" si="391"/>
        <v>0</v>
      </c>
      <c r="AR595" s="223">
        <f t="shared" si="391"/>
        <v>0</v>
      </c>
      <c r="AS595" s="223">
        <f t="shared" si="391"/>
        <v>0</v>
      </c>
      <c r="AT595" s="223">
        <f t="shared" si="391"/>
        <v>0</v>
      </c>
      <c r="AU595" s="223">
        <f t="shared" si="354"/>
        <v>0</v>
      </c>
      <c r="AV595" s="223">
        <f t="shared" si="354"/>
        <v>0</v>
      </c>
      <c r="AW595" s="223">
        <f t="shared" si="354"/>
        <v>0</v>
      </c>
      <c r="AX595" s="223">
        <f t="shared" si="354"/>
        <v>0</v>
      </c>
      <c r="AY595" s="223">
        <f t="shared" si="354"/>
        <v>0</v>
      </c>
      <c r="AZ595" s="242"/>
      <c r="BA595" s="244">
        <f t="shared" si="356"/>
        <v>5.3376214914597355</v>
      </c>
      <c r="BB595" s="244">
        <f t="shared" si="357"/>
        <v>0.19960634386345272</v>
      </c>
      <c r="BC595" s="244">
        <f t="shared" si="358"/>
        <v>0</v>
      </c>
      <c r="BD595" s="244">
        <f t="shared" si="359"/>
        <v>4.4356965302989493E-2</v>
      </c>
      <c r="BE595" s="244">
        <f t="shared" si="360"/>
        <v>0</v>
      </c>
      <c r="BF595" s="244">
        <f t="shared" si="361"/>
        <v>0</v>
      </c>
      <c r="BG595" s="244">
        <f t="shared" si="362"/>
        <v>0.45096248058039318</v>
      </c>
      <c r="BH595" s="244">
        <f t="shared" si="363"/>
        <v>1.3602802692916778</v>
      </c>
      <c r="BI595" s="244">
        <f t="shared" si="364"/>
        <v>0</v>
      </c>
      <c r="BJ595" s="244">
        <f t="shared" si="365"/>
        <v>0</v>
      </c>
      <c r="BK595" s="244">
        <f t="shared" si="366"/>
        <v>0</v>
      </c>
      <c r="BL595" s="244">
        <f t="shared" si="367"/>
        <v>0</v>
      </c>
      <c r="BM595" s="244">
        <f t="shared" si="368"/>
        <v>0</v>
      </c>
      <c r="BN595" s="244">
        <f t="shared" si="369"/>
        <v>5.3302286639092369</v>
      </c>
      <c r="BO595" s="244">
        <f t="shared" si="370"/>
        <v>0.19960634386345272</v>
      </c>
      <c r="BP595" s="244">
        <f t="shared" si="371"/>
        <v>0</v>
      </c>
      <c r="BQ595" s="244">
        <f t="shared" si="372"/>
        <v>4.4356965302989493E-2</v>
      </c>
      <c r="BR595" s="244">
        <f t="shared" si="373"/>
        <v>0</v>
      </c>
      <c r="BS595" s="244">
        <f t="shared" si="374"/>
        <v>0</v>
      </c>
      <c r="BT595" s="244">
        <f t="shared" si="375"/>
        <v>1.3602802692916778</v>
      </c>
      <c r="BU595" s="244">
        <f t="shared" si="376"/>
        <v>0</v>
      </c>
      <c r="BV595" s="244">
        <f t="shared" si="377"/>
        <v>0</v>
      </c>
      <c r="BW595" s="244">
        <f t="shared" si="378"/>
        <v>0</v>
      </c>
      <c r="BX595" s="244">
        <f t="shared" si="379"/>
        <v>0</v>
      </c>
      <c r="BY595" s="244"/>
      <c r="BZ595" s="244">
        <f t="shared" si="380"/>
        <v>7.3928275504988794E-3</v>
      </c>
      <c r="CA595" s="244">
        <f t="shared" si="381"/>
        <v>0</v>
      </c>
      <c r="CB595" s="244">
        <f t="shared" si="382"/>
        <v>0</v>
      </c>
      <c r="CC595" s="244">
        <f t="shared" si="383"/>
        <v>0</v>
      </c>
      <c r="CD595" s="244">
        <f t="shared" si="384"/>
        <v>0</v>
      </c>
      <c r="CE595" s="244">
        <f t="shared" si="385"/>
        <v>0</v>
      </c>
      <c r="CF595" s="244">
        <f t="shared" si="386"/>
        <v>0</v>
      </c>
      <c r="CG595" s="244">
        <f t="shared" si="387"/>
        <v>0</v>
      </c>
      <c r="CH595" s="244">
        <f t="shared" si="388"/>
        <v>0</v>
      </c>
      <c r="CI595" s="244">
        <f t="shared" si="389"/>
        <v>0</v>
      </c>
      <c r="CJ595" s="244">
        <f t="shared" si="390"/>
        <v>0</v>
      </c>
    </row>
    <row r="596" spans="1:88" ht="60">
      <c r="A596" s="222" t="s">
        <v>3643</v>
      </c>
      <c r="B596" s="232">
        <v>95049</v>
      </c>
      <c r="C596" s="232" t="s">
        <v>3531</v>
      </c>
      <c r="D596" s="232"/>
      <c r="E596" s="232" t="s">
        <v>2081</v>
      </c>
      <c r="F596" s="232"/>
      <c r="G596" s="232">
        <v>9630</v>
      </c>
      <c r="H596" s="232" t="s">
        <v>3532</v>
      </c>
      <c r="I596" s="232" t="s">
        <v>125</v>
      </c>
      <c r="J596" s="232" t="s">
        <v>700</v>
      </c>
      <c r="K596" s="232" t="s">
        <v>3533</v>
      </c>
      <c r="L596" s="232" t="s">
        <v>3534</v>
      </c>
      <c r="M596" s="232">
        <v>2022</v>
      </c>
      <c r="N596" s="232">
        <v>30039864</v>
      </c>
      <c r="O596" s="239">
        <f t="shared" si="355"/>
        <v>1.037049570423694E-2</v>
      </c>
      <c r="P596" s="232">
        <v>72</v>
      </c>
      <c r="Q596" s="232">
        <v>3.5</v>
      </c>
      <c r="R596" s="232">
        <v>0</v>
      </c>
      <c r="S596" s="232">
        <v>0</v>
      </c>
      <c r="T596" s="232">
        <v>1.8</v>
      </c>
      <c r="U596" s="232">
        <v>0</v>
      </c>
      <c r="V596" s="232">
        <v>6.1</v>
      </c>
      <c r="W596" s="232">
        <v>16.600000000000001</v>
      </c>
      <c r="X596" s="232">
        <v>0</v>
      </c>
      <c r="Y596" s="232">
        <v>0</v>
      </c>
      <c r="Z596" s="232">
        <v>0</v>
      </c>
      <c r="AA596" s="232">
        <v>0</v>
      </c>
      <c r="AB596" s="232"/>
      <c r="AC596" s="232">
        <v>72</v>
      </c>
      <c r="AD596" s="232">
        <v>3.5</v>
      </c>
      <c r="AE596" s="232">
        <v>0</v>
      </c>
      <c r="AF596" s="232">
        <v>0</v>
      </c>
      <c r="AG596" s="232">
        <v>1.8</v>
      </c>
      <c r="AH596" s="232">
        <v>0</v>
      </c>
      <c r="AI596" s="232">
        <v>16.600000000000001</v>
      </c>
      <c r="AJ596" s="232">
        <v>0</v>
      </c>
      <c r="AK596" s="232">
        <v>0</v>
      </c>
      <c r="AL596" s="232">
        <v>0</v>
      </c>
      <c r="AM596" s="232">
        <v>0</v>
      </c>
      <c r="AN596" s="233"/>
      <c r="AO596" s="223">
        <f t="shared" si="391"/>
        <v>0</v>
      </c>
      <c r="AP596" s="223">
        <f t="shared" si="391"/>
        <v>0</v>
      </c>
      <c r="AQ596" s="223">
        <f t="shared" si="391"/>
        <v>0</v>
      </c>
      <c r="AR596" s="223">
        <f t="shared" si="391"/>
        <v>0</v>
      </c>
      <c r="AS596" s="223">
        <f t="shared" si="391"/>
        <v>0</v>
      </c>
      <c r="AT596" s="223">
        <f t="shared" si="391"/>
        <v>0</v>
      </c>
      <c r="AU596" s="223">
        <f t="shared" si="354"/>
        <v>0</v>
      </c>
      <c r="AV596" s="223">
        <f t="shared" si="354"/>
        <v>0</v>
      </c>
      <c r="AW596" s="223">
        <f t="shared" si="354"/>
        <v>0</v>
      </c>
      <c r="AX596" s="223">
        <f t="shared" si="354"/>
        <v>0</v>
      </c>
      <c r="AY596" s="223">
        <f t="shared" si="354"/>
        <v>0</v>
      </c>
      <c r="AZ596" s="242"/>
      <c r="BA596" s="244">
        <f t="shared" si="356"/>
        <v>0.74667569070505968</v>
      </c>
      <c r="BB596" s="244">
        <f t="shared" si="357"/>
        <v>3.629673496482929E-2</v>
      </c>
      <c r="BC596" s="244">
        <f t="shared" si="358"/>
        <v>0</v>
      </c>
      <c r="BD596" s="244">
        <f t="shared" si="359"/>
        <v>0</v>
      </c>
      <c r="BE596" s="244">
        <f t="shared" si="360"/>
        <v>1.8666892267626491E-2</v>
      </c>
      <c r="BF596" s="244">
        <f t="shared" si="361"/>
        <v>0</v>
      </c>
      <c r="BG596" s="244">
        <f t="shared" si="362"/>
        <v>6.3260023795845333E-2</v>
      </c>
      <c r="BH596" s="244">
        <f t="shared" si="363"/>
        <v>0.17215022869033322</v>
      </c>
      <c r="BI596" s="244">
        <f t="shared" si="364"/>
        <v>0</v>
      </c>
      <c r="BJ596" s="244">
        <f t="shared" si="365"/>
        <v>0</v>
      </c>
      <c r="BK596" s="244">
        <f t="shared" si="366"/>
        <v>0</v>
      </c>
      <c r="BL596" s="244">
        <f t="shared" si="367"/>
        <v>0</v>
      </c>
      <c r="BM596" s="244">
        <f t="shared" si="368"/>
        <v>0</v>
      </c>
      <c r="BN596" s="244">
        <f t="shared" si="369"/>
        <v>0.74667569070505968</v>
      </c>
      <c r="BO596" s="244">
        <f t="shared" si="370"/>
        <v>3.629673496482929E-2</v>
      </c>
      <c r="BP596" s="244">
        <f t="shared" si="371"/>
        <v>0</v>
      </c>
      <c r="BQ596" s="244">
        <f t="shared" si="372"/>
        <v>0</v>
      </c>
      <c r="BR596" s="244">
        <f t="shared" si="373"/>
        <v>1.8666892267626491E-2</v>
      </c>
      <c r="BS596" s="244">
        <f t="shared" si="374"/>
        <v>0</v>
      </c>
      <c r="BT596" s="244">
        <f t="shared" si="375"/>
        <v>0.17215022869033322</v>
      </c>
      <c r="BU596" s="244">
        <f t="shared" si="376"/>
        <v>0</v>
      </c>
      <c r="BV596" s="244">
        <f t="shared" si="377"/>
        <v>0</v>
      </c>
      <c r="BW596" s="244">
        <f t="shared" si="378"/>
        <v>0</v>
      </c>
      <c r="BX596" s="244">
        <f t="shared" si="379"/>
        <v>0</v>
      </c>
      <c r="BY596" s="244"/>
      <c r="BZ596" s="244">
        <f t="shared" si="380"/>
        <v>0</v>
      </c>
      <c r="CA596" s="244">
        <f t="shared" si="381"/>
        <v>0</v>
      </c>
      <c r="CB596" s="244">
        <f t="shared" si="382"/>
        <v>0</v>
      </c>
      <c r="CC596" s="244">
        <f t="shared" si="383"/>
        <v>0</v>
      </c>
      <c r="CD596" s="244">
        <f t="shared" si="384"/>
        <v>0</v>
      </c>
      <c r="CE596" s="244">
        <f t="shared" si="385"/>
        <v>0</v>
      </c>
      <c r="CF596" s="244">
        <f t="shared" si="386"/>
        <v>0</v>
      </c>
      <c r="CG596" s="244">
        <f t="shared" si="387"/>
        <v>0</v>
      </c>
      <c r="CH596" s="244">
        <f t="shared" si="388"/>
        <v>0</v>
      </c>
      <c r="CI596" s="244">
        <f t="shared" si="389"/>
        <v>0</v>
      </c>
      <c r="CJ596" s="244">
        <f t="shared" si="390"/>
        <v>0</v>
      </c>
    </row>
    <row r="597" spans="1:88" ht="60">
      <c r="A597" s="222" t="s">
        <v>3643</v>
      </c>
      <c r="B597" s="232">
        <v>95437</v>
      </c>
      <c r="C597" s="232" t="s">
        <v>3535</v>
      </c>
      <c r="D597" s="232"/>
      <c r="E597" s="232" t="s">
        <v>3536</v>
      </c>
      <c r="F597" s="232"/>
      <c r="G597" s="232">
        <v>7203</v>
      </c>
      <c r="H597" s="232" t="s">
        <v>3537</v>
      </c>
      <c r="I597" s="232" t="s">
        <v>122</v>
      </c>
      <c r="J597" s="232" t="s">
        <v>700</v>
      </c>
      <c r="K597" s="232" t="s">
        <v>3538</v>
      </c>
      <c r="L597" s="232" t="s">
        <v>3539</v>
      </c>
      <c r="M597" s="232">
        <v>2022</v>
      </c>
      <c r="N597" s="232">
        <v>11808909</v>
      </c>
      <c r="O597" s="239">
        <f t="shared" si="355"/>
        <v>7.0493270074616461E-3</v>
      </c>
      <c r="P597" s="232">
        <v>93.6</v>
      </c>
      <c r="Q597" s="232">
        <v>0.3</v>
      </c>
      <c r="R597" s="232">
        <v>0</v>
      </c>
      <c r="S597" s="232">
        <v>0</v>
      </c>
      <c r="T597" s="232">
        <v>0</v>
      </c>
      <c r="U597" s="232">
        <v>0</v>
      </c>
      <c r="V597" s="232">
        <v>6.1</v>
      </c>
      <c r="W597" s="232">
        <v>0</v>
      </c>
      <c r="X597" s="232">
        <v>0</v>
      </c>
      <c r="Y597" s="232">
        <v>0</v>
      </c>
      <c r="Z597" s="232">
        <v>0</v>
      </c>
      <c r="AA597" s="232">
        <v>0</v>
      </c>
      <c r="AB597" s="232"/>
      <c r="AC597" s="232">
        <v>72.8</v>
      </c>
      <c r="AD597" s="232">
        <v>0.3</v>
      </c>
      <c r="AE597" s="232">
        <v>0</v>
      </c>
      <c r="AF597" s="232">
        <v>0</v>
      </c>
      <c r="AG597" s="232">
        <v>0</v>
      </c>
      <c r="AH597" s="232">
        <v>0</v>
      </c>
      <c r="AI597" s="232">
        <v>0</v>
      </c>
      <c r="AJ597" s="232">
        <v>0</v>
      </c>
      <c r="AK597" s="232">
        <v>0</v>
      </c>
      <c r="AL597" s="232">
        <v>0</v>
      </c>
      <c r="AM597" s="232">
        <v>0</v>
      </c>
      <c r="AN597" s="233"/>
      <c r="AO597" s="223">
        <f t="shared" si="391"/>
        <v>20.799999999999997</v>
      </c>
      <c r="AP597" s="223">
        <f t="shared" si="391"/>
        <v>0</v>
      </c>
      <c r="AQ597" s="223">
        <f t="shared" si="391"/>
        <v>0</v>
      </c>
      <c r="AR597" s="223">
        <f t="shared" si="391"/>
        <v>0</v>
      </c>
      <c r="AS597" s="223">
        <f t="shared" si="391"/>
        <v>0</v>
      </c>
      <c r="AT597" s="223">
        <f t="shared" si="391"/>
        <v>0</v>
      </c>
      <c r="AU597" s="223">
        <f t="shared" si="354"/>
        <v>0</v>
      </c>
      <c r="AV597" s="223">
        <f t="shared" si="354"/>
        <v>0</v>
      </c>
      <c r="AW597" s="223">
        <f t="shared" si="354"/>
        <v>0</v>
      </c>
      <c r="AX597" s="223">
        <f t="shared" si="354"/>
        <v>0</v>
      </c>
      <c r="AY597" s="223">
        <f t="shared" si="354"/>
        <v>0</v>
      </c>
      <c r="AZ597" s="242"/>
      <c r="BA597" s="244">
        <f t="shared" si="356"/>
        <v>0.65981700789841002</v>
      </c>
      <c r="BB597" s="244">
        <f t="shared" si="357"/>
        <v>2.1147981022384939E-3</v>
      </c>
      <c r="BC597" s="244">
        <f t="shared" si="358"/>
        <v>0</v>
      </c>
      <c r="BD597" s="244">
        <f t="shared" si="359"/>
        <v>0</v>
      </c>
      <c r="BE597" s="244">
        <f t="shared" si="360"/>
        <v>0</v>
      </c>
      <c r="BF597" s="244">
        <f t="shared" si="361"/>
        <v>0</v>
      </c>
      <c r="BG597" s="244">
        <f t="shared" si="362"/>
        <v>4.3000894745516036E-2</v>
      </c>
      <c r="BH597" s="244">
        <f t="shared" si="363"/>
        <v>0</v>
      </c>
      <c r="BI597" s="244">
        <f t="shared" si="364"/>
        <v>0</v>
      </c>
      <c r="BJ597" s="244">
        <f t="shared" si="365"/>
        <v>0</v>
      </c>
      <c r="BK597" s="244">
        <f t="shared" si="366"/>
        <v>0</v>
      </c>
      <c r="BL597" s="244">
        <f t="shared" si="367"/>
        <v>0</v>
      </c>
      <c r="BM597" s="244">
        <f t="shared" si="368"/>
        <v>0</v>
      </c>
      <c r="BN597" s="244">
        <f t="shared" si="369"/>
        <v>0.51319100614320778</v>
      </c>
      <c r="BO597" s="244">
        <f t="shared" si="370"/>
        <v>2.1147981022384939E-3</v>
      </c>
      <c r="BP597" s="244">
        <f t="shared" si="371"/>
        <v>0</v>
      </c>
      <c r="BQ597" s="244">
        <f t="shared" si="372"/>
        <v>0</v>
      </c>
      <c r="BR597" s="244">
        <f t="shared" si="373"/>
        <v>0</v>
      </c>
      <c r="BS597" s="244">
        <f t="shared" si="374"/>
        <v>0</v>
      </c>
      <c r="BT597" s="244">
        <f t="shared" si="375"/>
        <v>0</v>
      </c>
      <c r="BU597" s="244">
        <f t="shared" si="376"/>
        <v>0</v>
      </c>
      <c r="BV597" s="244">
        <f t="shared" si="377"/>
        <v>0</v>
      </c>
      <c r="BW597" s="244">
        <f t="shared" si="378"/>
        <v>0</v>
      </c>
      <c r="BX597" s="244">
        <f t="shared" si="379"/>
        <v>0</v>
      </c>
      <c r="BY597" s="244"/>
      <c r="BZ597" s="244">
        <f t="shared" si="380"/>
        <v>0.14662600175520221</v>
      </c>
      <c r="CA597" s="244">
        <f t="shared" si="381"/>
        <v>0</v>
      </c>
      <c r="CB597" s="244">
        <f t="shared" si="382"/>
        <v>0</v>
      </c>
      <c r="CC597" s="244">
        <f t="shared" si="383"/>
        <v>0</v>
      </c>
      <c r="CD597" s="244">
        <f t="shared" si="384"/>
        <v>0</v>
      </c>
      <c r="CE597" s="244">
        <f t="shared" si="385"/>
        <v>0</v>
      </c>
      <c r="CF597" s="244">
        <f t="shared" si="386"/>
        <v>0</v>
      </c>
      <c r="CG597" s="244">
        <f t="shared" si="387"/>
        <v>0</v>
      </c>
      <c r="CH597" s="244">
        <f t="shared" si="388"/>
        <v>0</v>
      </c>
      <c r="CI597" s="244">
        <f t="shared" si="389"/>
        <v>0</v>
      </c>
      <c r="CJ597" s="244">
        <f t="shared" si="390"/>
        <v>0</v>
      </c>
    </row>
    <row r="598" spans="1:88" ht="60">
      <c r="A598" s="222" t="s">
        <v>3643</v>
      </c>
      <c r="B598" s="232">
        <v>97748</v>
      </c>
      <c r="C598" s="232" t="s">
        <v>3540</v>
      </c>
      <c r="D598" s="232"/>
      <c r="E598" s="232" t="s">
        <v>2104</v>
      </c>
      <c r="F598" s="232"/>
      <c r="G598" s="232">
        <v>3930</v>
      </c>
      <c r="H598" s="232" t="s">
        <v>2105</v>
      </c>
      <c r="I598" s="232" t="s">
        <v>128</v>
      </c>
      <c r="J598" s="232" t="s">
        <v>700</v>
      </c>
      <c r="K598" s="232" t="s">
        <v>2106</v>
      </c>
      <c r="L598" s="232" t="s">
        <v>3541</v>
      </c>
      <c r="M598" s="232">
        <v>2022</v>
      </c>
      <c r="N598" s="232">
        <v>65134394</v>
      </c>
      <c r="O598" s="239">
        <f t="shared" si="355"/>
        <v>2.9463512414285211E-2</v>
      </c>
      <c r="P598" s="232">
        <v>84.83</v>
      </c>
      <c r="Q598" s="232">
        <v>3.21</v>
      </c>
      <c r="R598" s="232">
        <v>0</v>
      </c>
      <c r="S598" s="232">
        <v>0</v>
      </c>
      <c r="T598" s="232">
        <v>0</v>
      </c>
      <c r="U598" s="232">
        <v>0</v>
      </c>
      <c r="V598" s="232">
        <v>6.1</v>
      </c>
      <c r="W598" s="232">
        <v>5.86</v>
      </c>
      <c r="X598" s="232">
        <v>0</v>
      </c>
      <c r="Y598" s="232">
        <v>0</v>
      </c>
      <c r="Z598" s="232">
        <v>0</v>
      </c>
      <c r="AA598" s="232">
        <v>0</v>
      </c>
      <c r="AB598" s="232"/>
      <c r="AC598" s="232">
        <v>84.83</v>
      </c>
      <c r="AD598" s="232">
        <v>3.21</v>
      </c>
      <c r="AE598" s="232">
        <v>0</v>
      </c>
      <c r="AF598" s="232">
        <v>0</v>
      </c>
      <c r="AG598" s="232">
        <v>0</v>
      </c>
      <c r="AH598" s="232">
        <v>0</v>
      </c>
      <c r="AI598" s="232">
        <v>5.86</v>
      </c>
      <c r="AJ598" s="232">
        <v>0</v>
      </c>
      <c r="AK598" s="232">
        <v>0</v>
      </c>
      <c r="AL598" s="232">
        <v>0</v>
      </c>
      <c r="AM598" s="232">
        <v>0</v>
      </c>
      <c r="AN598" s="233"/>
      <c r="AO598" s="223">
        <f t="shared" si="391"/>
        <v>0</v>
      </c>
      <c r="AP598" s="223">
        <f t="shared" si="391"/>
        <v>0</v>
      </c>
      <c r="AQ598" s="223">
        <f t="shared" si="391"/>
        <v>0</v>
      </c>
      <c r="AR598" s="223">
        <f t="shared" si="391"/>
        <v>0</v>
      </c>
      <c r="AS598" s="223">
        <f t="shared" si="391"/>
        <v>0</v>
      </c>
      <c r="AT598" s="223">
        <f t="shared" si="391"/>
        <v>0</v>
      </c>
      <c r="AU598" s="223">
        <f t="shared" si="354"/>
        <v>0</v>
      </c>
      <c r="AV598" s="223">
        <f t="shared" si="354"/>
        <v>0</v>
      </c>
      <c r="AW598" s="223">
        <f t="shared" si="354"/>
        <v>0</v>
      </c>
      <c r="AX598" s="223">
        <f t="shared" si="354"/>
        <v>0</v>
      </c>
      <c r="AY598" s="223">
        <f t="shared" si="354"/>
        <v>0</v>
      </c>
      <c r="AZ598" s="242"/>
      <c r="BA598" s="244">
        <f t="shared" si="356"/>
        <v>2.4993897581038143</v>
      </c>
      <c r="BB598" s="244">
        <f t="shared" si="357"/>
        <v>9.4577874849855526E-2</v>
      </c>
      <c r="BC598" s="244">
        <f t="shared" si="358"/>
        <v>0</v>
      </c>
      <c r="BD598" s="244">
        <f t="shared" si="359"/>
        <v>0</v>
      </c>
      <c r="BE598" s="244">
        <f t="shared" si="360"/>
        <v>0</v>
      </c>
      <c r="BF598" s="244">
        <f t="shared" si="361"/>
        <v>0</v>
      </c>
      <c r="BG598" s="244">
        <f t="shared" si="362"/>
        <v>0.17972742572713979</v>
      </c>
      <c r="BH598" s="244">
        <f t="shared" si="363"/>
        <v>0.17265618274771136</v>
      </c>
      <c r="BI598" s="244">
        <f t="shared" si="364"/>
        <v>0</v>
      </c>
      <c r="BJ598" s="244">
        <f t="shared" si="365"/>
        <v>0</v>
      </c>
      <c r="BK598" s="244">
        <f t="shared" si="366"/>
        <v>0</v>
      </c>
      <c r="BL598" s="244">
        <f t="shared" si="367"/>
        <v>0</v>
      </c>
      <c r="BM598" s="244">
        <f t="shared" si="368"/>
        <v>0</v>
      </c>
      <c r="BN598" s="244">
        <f t="shared" si="369"/>
        <v>2.4993897581038143</v>
      </c>
      <c r="BO598" s="244">
        <f t="shared" si="370"/>
        <v>9.4577874849855526E-2</v>
      </c>
      <c r="BP598" s="244">
        <f t="shared" si="371"/>
        <v>0</v>
      </c>
      <c r="BQ598" s="244">
        <f t="shared" si="372"/>
        <v>0</v>
      </c>
      <c r="BR598" s="244">
        <f t="shared" si="373"/>
        <v>0</v>
      </c>
      <c r="BS598" s="244">
        <f t="shared" si="374"/>
        <v>0</v>
      </c>
      <c r="BT598" s="244">
        <f t="shared" si="375"/>
        <v>0.17265618274771136</v>
      </c>
      <c r="BU598" s="244">
        <f t="shared" si="376"/>
        <v>0</v>
      </c>
      <c r="BV598" s="244">
        <f t="shared" si="377"/>
        <v>0</v>
      </c>
      <c r="BW598" s="244">
        <f t="shared" si="378"/>
        <v>0</v>
      </c>
      <c r="BX598" s="244">
        <f t="shared" si="379"/>
        <v>0</v>
      </c>
      <c r="BY598" s="244"/>
      <c r="BZ598" s="244">
        <f t="shared" si="380"/>
        <v>0</v>
      </c>
      <c r="CA598" s="244">
        <f t="shared" si="381"/>
        <v>0</v>
      </c>
      <c r="CB598" s="244">
        <f t="shared" si="382"/>
        <v>0</v>
      </c>
      <c r="CC598" s="244">
        <f t="shared" si="383"/>
        <v>0</v>
      </c>
      <c r="CD598" s="244">
        <f t="shared" si="384"/>
        <v>0</v>
      </c>
      <c r="CE598" s="244">
        <f t="shared" si="385"/>
        <v>0</v>
      </c>
      <c r="CF598" s="244">
        <f t="shared" si="386"/>
        <v>0</v>
      </c>
      <c r="CG598" s="244">
        <f t="shared" si="387"/>
        <v>0</v>
      </c>
      <c r="CH598" s="244">
        <f t="shared" si="388"/>
        <v>0</v>
      </c>
      <c r="CI598" s="244">
        <f t="shared" si="389"/>
        <v>0</v>
      </c>
      <c r="CJ598" s="244">
        <f t="shared" si="390"/>
        <v>0</v>
      </c>
    </row>
    <row r="599" spans="1:88" ht="60">
      <c r="A599" s="222" t="s">
        <v>3643</v>
      </c>
      <c r="B599" s="232">
        <v>77258</v>
      </c>
      <c r="C599" s="232" t="s">
        <v>3542</v>
      </c>
      <c r="D599" s="232"/>
      <c r="E599" s="232" t="s">
        <v>3543</v>
      </c>
      <c r="F599" s="232"/>
      <c r="G599" s="232">
        <v>2000</v>
      </c>
      <c r="H599" s="232" t="s">
        <v>3544</v>
      </c>
      <c r="I599" s="232" t="s">
        <v>124</v>
      </c>
      <c r="J599" s="232" t="s">
        <v>700</v>
      </c>
      <c r="K599" s="232" t="s">
        <v>3545</v>
      </c>
      <c r="L599" s="232"/>
      <c r="M599" s="232">
        <v>2022</v>
      </c>
      <c r="N599" s="232">
        <v>464985766</v>
      </c>
      <c r="O599" s="239">
        <f t="shared" si="355"/>
        <v>0.88276107929870806</v>
      </c>
      <c r="P599" s="232">
        <v>62.62</v>
      </c>
      <c r="Q599" s="232">
        <v>0.13</v>
      </c>
      <c r="R599" s="232">
        <v>3.05</v>
      </c>
      <c r="S599" s="232">
        <v>7.0000000000000007E-2</v>
      </c>
      <c r="T599" s="232">
        <v>4.47</v>
      </c>
      <c r="U599" s="232">
        <v>0</v>
      </c>
      <c r="V599" s="232">
        <v>6.1</v>
      </c>
      <c r="W599" s="232">
        <v>0</v>
      </c>
      <c r="X599" s="232">
        <v>0</v>
      </c>
      <c r="Y599" s="232">
        <v>19.07</v>
      </c>
      <c r="Z599" s="232">
        <v>0</v>
      </c>
      <c r="AA599" s="232">
        <v>4.49</v>
      </c>
      <c r="AB599" s="232"/>
      <c r="AC599" s="232">
        <v>46.41</v>
      </c>
      <c r="AD599" s="232">
        <v>0.13</v>
      </c>
      <c r="AE599" s="232">
        <v>0</v>
      </c>
      <c r="AF599" s="232">
        <v>7.0000000000000007E-2</v>
      </c>
      <c r="AG599" s="232">
        <v>4.47</v>
      </c>
      <c r="AH599" s="232">
        <v>0</v>
      </c>
      <c r="AI599" s="232">
        <v>0</v>
      </c>
      <c r="AJ599" s="232">
        <v>0</v>
      </c>
      <c r="AK599" s="232">
        <v>19.07</v>
      </c>
      <c r="AL599" s="232">
        <v>0</v>
      </c>
      <c r="AM599" s="232">
        <v>4.49</v>
      </c>
      <c r="AN599" s="233"/>
      <c r="AO599" s="223">
        <f t="shared" si="391"/>
        <v>16.21</v>
      </c>
      <c r="AP599" s="223">
        <f t="shared" si="391"/>
        <v>0</v>
      </c>
      <c r="AQ599" s="223">
        <f t="shared" si="391"/>
        <v>3.05</v>
      </c>
      <c r="AR599" s="223">
        <f t="shared" si="391"/>
        <v>0</v>
      </c>
      <c r="AS599" s="223">
        <f t="shared" si="391"/>
        <v>0</v>
      </c>
      <c r="AT599" s="223">
        <f t="shared" si="391"/>
        <v>0</v>
      </c>
      <c r="AU599" s="223">
        <f t="shared" si="354"/>
        <v>0</v>
      </c>
      <c r="AV599" s="223">
        <f t="shared" si="354"/>
        <v>0</v>
      </c>
      <c r="AW599" s="223">
        <f t="shared" si="354"/>
        <v>0</v>
      </c>
      <c r="AX599" s="223">
        <f t="shared" si="354"/>
        <v>0</v>
      </c>
      <c r="AY599" s="223">
        <f t="shared" si="354"/>
        <v>0</v>
      </c>
      <c r="AZ599" s="242"/>
      <c r="BA599" s="244">
        <f t="shared" si="356"/>
        <v>55.278498785685095</v>
      </c>
      <c r="BB599" s="244">
        <f t="shared" si="357"/>
        <v>0.11475894030883205</v>
      </c>
      <c r="BC599" s="244">
        <f t="shared" si="358"/>
        <v>2.6924212918610593</v>
      </c>
      <c r="BD599" s="244">
        <f t="shared" si="359"/>
        <v>6.179327555090957E-2</v>
      </c>
      <c r="BE599" s="244">
        <f t="shared" si="360"/>
        <v>3.945942024465225</v>
      </c>
      <c r="BF599" s="244">
        <f t="shared" si="361"/>
        <v>0</v>
      </c>
      <c r="BG599" s="244">
        <f t="shared" si="362"/>
        <v>5.3848425837221185</v>
      </c>
      <c r="BH599" s="244">
        <f t="shared" si="363"/>
        <v>0</v>
      </c>
      <c r="BI599" s="244">
        <f t="shared" si="364"/>
        <v>0</v>
      </c>
      <c r="BJ599" s="244">
        <f t="shared" si="365"/>
        <v>16.834253782226362</v>
      </c>
      <c r="BK599" s="244">
        <f t="shared" si="366"/>
        <v>0</v>
      </c>
      <c r="BL599" s="244">
        <f t="shared" si="367"/>
        <v>3.9635972460511995</v>
      </c>
      <c r="BM599" s="244">
        <f t="shared" si="368"/>
        <v>0</v>
      </c>
      <c r="BN599" s="244">
        <f t="shared" si="369"/>
        <v>40.96894169025304</v>
      </c>
      <c r="BO599" s="244">
        <f t="shared" si="370"/>
        <v>0.11475894030883205</v>
      </c>
      <c r="BP599" s="244">
        <f t="shared" si="371"/>
        <v>0</v>
      </c>
      <c r="BQ599" s="244">
        <f t="shared" si="372"/>
        <v>6.179327555090957E-2</v>
      </c>
      <c r="BR599" s="244">
        <f t="shared" si="373"/>
        <v>3.945942024465225</v>
      </c>
      <c r="BS599" s="244">
        <f t="shared" si="374"/>
        <v>0</v>
      </c>
      <c r="BT599" s="244">
        <f t="shared" si="375"/>
        <v>0</v>
      </c>
      <c r="BU599" s="244">
        <f t="shared" si="376"/>
        <v>0</v>
      </c>
      <c r="BV599" s="244">
        <f t="shared" si="377"/>
        <v>16.834253782226362</v>
      </c>
      <c r="BW599" s="244">
        <f t="shared" si="378"/>
        <v>0</v>
      </c>
      <c r="BX599" s="244">
        <f t="shared" si="379"/>
        <v>3.9635972460511995</v>
      </c>
      <c r="BY599" s="244"/>
      <c r="BZ599" s="244">
        <f t="shared" si="380"/>
        <v>14.309557095432059</v>
      </c>
      <c r="CA599" s="244">
        <f t="shared" si="381"/>
        <v>0</v>
      </c>
      <c r="CB599" s="244">
        <f t="shared" si="382"/>
        <v>2.6924212918610593</v>
      </c>
      <c r="CC599" s="244">
        <f t="shared" si="383"/>
        <v>0</v>
      </c>
      <c r="CD599" s="244">
        <f t="shared" si="384"/>
        <v>0</v>
      </c>
      <c r="CE599" s="244">
        <f t="shared" si="385"/>
        <v>0</v>
      </c>
      <c r="CF599" s="244">
        <f t="shared" si="386"/>
        <v>0</v>
      </c>
      <c r="CG599" s="244">
        <f t="shared" si="387"/>
        <v>0</v>
      </c>
      <c r="CH599" s="244">
        <f t="shared" si="388"/>
        <v>0</v>
      </c>
      <c r="CI599" s="244">
        <f t="shared" si="389"/>
        <v>0</v>
      </c>
      <c r="CJ599" s="244">
        <f t="shared" si="390"/>
        <v>0</v>
      </c>
    </row>
    <row r="600" spans="1:88" ht="409.5">
      <c r="A600" s="222" t="s">
        <v>3643</v>
      </c>
      <c r="B600" s="232">
        <v>118406</v>
      </c>
      <c r="C600" s="232" t="s">
        <v>3546</v>
      </c>
      <c r="D600" s="232"/>
      <c r="E600" s="232" t="s">
        <v>3547</v>
      </c>
      <c r="F600" s="232"/>
      <c r="G600" s="232">
        <v>1337</v>
      </c>
      <c r="H600" s="232" t="s">
        <v>3548</v>
      </c>
      <c r="I600" s="232" t="s">
        <v>127</v>
      </c>
      <c r="J600" s="232" t="s">
        <v>700</v>
      </c>
      <c r="K600" s="232" t="s">
        <v>3549</v>
      </c>
      <c r="L600" s="232" t="s">
        <v>3550</v>
      </c>
      <c r="M600" s="232">
        <v>2022</v>
      </c>
      <c r="N600" s="232">
        <v>53307733</v>
      </c>
      <c r="O600" s="239">
        <f t="shared" si="355"/>
        <v>1.7689336141872073E-2</v>
      </c>
      <c r="P600" s="232">
        <v>80.5</v>
      </c>
      <c r="Q600" s="232">
        <v>0</v>
      </c>
      <c r="R600" s="232">
        <v>0</v>
      </c>
      <c r="S600" s="232">
        <v>0</v>
      </c>
      <c r="T600" s="232">
        <v>0</v>
      </c>
      <c r="U600" s="232">
        <v>0</v>
      </c>
      <c r="V600" s="232">
        <v>6.1</v>
      </c>
      <c r="W600" s="232">
        <v>13.4</v>
      </c>
      <c r="X600" s="232">
        <v>0</v>
      </c>
      <c r="Y600" s="232">
        <v>0</v>
      </c>
      <c r="Z600" s="232">
        <v>0</v>
      </c>
      <c r="AA600" s="232">
        <v>0</v>
      </c>
      <c r="AB600" s="232"/>
      <c r="AC600" s="232">
        <v>20.8</v>
      </c>
      <c r="AD600" s="232">
        <v>0</v>
      </c>
      <c r="AE600" s="232">
        <v>0</v>
      </c>
      <c r="AF600" s="232">
        <v>0</v>
      </c>
      <c r="AG600" s="232">
        <v>0</v>
      </c>
      <c r="AH600" s="232">
        <v>0</v>
      </c>
      <c r="AI600" s="232">
        <v>13.4</v>
      </c>
      <c r="AJ600" s="232">
        <v>0</v>
      </c>
      <c r="AK600" s="232">
        <v>0</v>
      </c>
      <c r="AL600" s="232">
        <v>0</v>
      </c>
      <c r="AM600" s="232">
        <v>0</v>
      </c>
      <c r="AN600" s="233" t="s">
        <v>3551</v>
      </c>
      <c r="AO600" s="223">
        <f t="shared" si="391"/>
        <v>59.7</v>
      </c>
      <c r="AP600" s="223">
        <f t="shared" si="391"/>
        <v>0</v>
      </c>
      <c r="AQ600" s="223">
        <f t="shared" si="391"/>
        <v>0</v>
      </c>
      <c r="AR600" s="223">
        <f t="shared" si="391"/>
        <v>0</v>
      </c>
      <c r="AS600" s="223">
        <f t="shared" si="391"/>
        <v>0</v>
      </c>
      <c r="AT600" s="223">
        <f t="shared" si="391"/>
        <v>0</v>
      </c>
      <c r="AU600" s="223">
        <f t="shared" si="354"/>
        <v>0</v>
      </c>
      <c r="AV600" s="223">
        <f t="shared" si="354"/>
        <v>0</v>
      </c>
      <c r="AW600" s="223">
        <f t="shared" si="354"/>
        <v>0</v>
      </c>
      <c r="AX600" s="223">
        <f t="shared" si="354"/>
        <v>0</v>
      </c>
      <c r="AY600" s="223">
        <f t="shared" si="354"/>
        <v>0</v>
      </c>
      <c r="AZ600" s="242"/>
      <c r="BA600" s="244">
        <f t="shared" si="356"/>
        <v>1.423991559420702</v>
      </c>
      <c r="BB600" s="244">
        <f t="shared" si="357"/>
        <v>0</v>
      </c>
      <c r="BC600" s="244">
        <f t="shared" si="358"/>
        <v>0</v>
      </c>
      <c r="BD600" s="244">
        <f t="shared" si="359"/>
        <v>0</v>
      </c>
      <c r="BE600" s="244">
        <f t="shared" si="360"/>
        <v>0</v>
      </c>
      <c r="BF600" s="244">
        <f t="shared" si="361"/>
        <v>0</v>
      </c>
      <c r="BG600" s="244">
        <f t="shared" si="362"/>
        <v>0.10790495046541963</v>
      </c>
      <c r="BH600" s="244">
        <f t="shared" si="363"/>
        <v>0.23703710430108579</v>
      </c>
      <c r="BI600" s="244">
        <f t="shared" si="364"/>
        <v>0</v>
      </c>
      <c r="BJ600" s="244">
        <f t="shared" si="365"/>
        <v>0</v>
      </c>
      <c r="BK600" s="244">
        <f t="shared" si="366"/>
        <v>0</v>
      </c>
      <c r="BL600" s="244">
        <f t="shared" si="367"/>
        <v>0</v>
      </c>
      <c r="BM600" s="244">
        <f t="shared" si="368"/>
        <v>0</v>
      </c>
      <c r="BN600" s="244">
        <f t="shared" si="369"/>
        <v>0.36793819175093911</v>
      </c>
      <c r="BO600" s="244">
        <f t="shared" si="370"/>
        <v>0</v>
      </c>
      <c r="BP600" s="244">
        <f t="shared" si="371"/>
        <v>0</v>
      </c>
      <c r="BQ600" s="244">
        <f t="shared" si="372"/>
        <v>0</v>
      </c>
      <c r="BR600" s="244">
        <f t="shared" si="373"/>
        <v>0</v>
      </c>
      <c r="BS600" s="244">
        <f t="shared" si="374"/>
        <v>0</v>
      </c>
      <c r="BT600" s="244">
        <f t="shared" si="375"/>
        <v>0.23703710430108579</v>
      </c>
      <c r="BU600" s="244">
        <f t="shared" si="376"/>
        <v>0</v>
      </c>
      <c r="BV600" s="244">
        <f t="shared" si="377"/>
        <v>0</v>
      </c>
      <c r="BW600" s="244">
        <f t="shared" si="378"/>
        <v>0</v>
      </c>
      <c r="BX600" s="244">
        <f t="shared" si="379"/>
        <v>0</v>
      </c>
      <c r="BY600" s="244"/>
      <c r="BZ600" s="244">
        <f t="shared" si="380"/>
        <v>1.0560533676697628</v>
      </c>
      <c r="CA600" s="244">
        <f t="shared" si="381"/>
        <v>0</v>
      </c>
      <c r="CB600" s="244">
        <f t="shared" si="382"/>
        <v>0</v>
      </c>
      <c r="CC600" s="244">
        <f t="shared" si="383"/>
        <v>0</v>
      </c>
      <c r="CD600" s="244">
        <f t="shared" si="384"/>
        <v>0</v>
      </c>
      <c r="CE600" s="244">
        <f t="shared" si="385"/>
        <v>0</v>
      </c>
      <c r="CF600" s="244">
        <f t="shared" si="386"/>
        <v>0</v>
      </c>
      <c r="CG600" s="244">
        <f t="shared" si="387"/>
        <v>0</v>
      </c>
      <c r="CH600" s="244">
        <f t="shared" si="388"/>
        <v>0</v>
      </c>
      <c r="CI600" s="244">
        <f t="shared" si="389"/>
        <v>0</v>
      </c>
      <c r="CJ600" s="244">
        <f t="shared" si="390"/>
        <v>0</v>
      </c>
    </row>
    <row r="601" spans="1:88" ht="105">
      <c r="A601" s="222" t="s">
        <v>3643</v>
      </c>
      <c r="B601" s="232">
        <v>101562</v>
      </c>
      <c r="C601" s="232" t="s">
        <v>3552</v>
      </c>
      <c r="D601" s="232"/>
      <c r="E601" s="232" t="s">
        <v>3553</v>
      </c>
      <c r="F601" s="232"/>
      <c r="G601" s="232">
        <v>8215</v>
      </c>
      <c r="H601" s="232" t="s">
        <v>3554</v>
      </c>
      <c r="I601" s="232" t="s">
        <v>1927</v>
      </c>
      <c r="J601" s="232" t="s">
        <v>700</v>
      </c>
      <c r="K601" s="232" t="s">
        <v>3555</v>
      </c>
      <c r="L601" s="232" t="s">
        <v>3556</v>
      </c>
      <c r="M601" s="232">
        <v>2022</v>
      </c>
      <c r="N601" s="232">
        <v>12976446</v>
      </c>
      <c r="O601" s="239">
        <f t="shared" si="355"/>
        <v>2.3284390148430336E-2</v>
      </c>
      <c r="P601" s="232">
        <v>85.2</v>
      </c>
      <c r="Q601" s="232">
        <v>8.6999999999999993</v>
      </c>
      <c r="R601" s="232">
        <v>0</v>
      </c>
      <c r="S601" s="232">
        <v>0</v>
      </c>
      <c r="T601" s="232">
        <v>0</v>
      </c>
      <c r="U601" s="232">
        <v>0</v>
      </c>
      <c r="V601" s="232">
        <v>6.1</v>
      </c>
      <c r="W601" s="232">
        <v>0</v>
      </c>
      <c r="X601" s="232">
        <v>0</v>
      </c>
      <c r="Y601" s="232">
        <v>0</v>
      </c>
      <c r="Z601" s="232">
        <v>0</v>
      </c>
      <c r="AA601" s="232">
        <v>0</v>
      </c>
      <c r="AB601" s="232"/>
      <c r="AC601" s="232">
        <v>85.2</v>
      </c>
      <c r="AD601" s="232">
        <v>8.6999999999999993</v>
      </c>
      <c r="AE601" s="232">
        <v>0</v>
      </c>
      <c r="AF601" s="232">
        <v>0</v>
      </c>
      <c r="AG601" s="232">
        <v>0</v>
      </c>
      <c r="AH601" s="232">
        <v>0</v>
      </c>
      <c r="AI601" s="232">
        <v>0</v>
      </c>
      <c r="AJ601" s="232">
        <v>0</v>
      </c>
      <c r="AK601" s="232">
        <v>0</v>
      </c>
      <c r="AL601" s="232">
        <v>0</v>
      </c>
      <c r="AM601" s="232">
        <v>0</v>
      </c>
      <c r="AN601" s="233"/>
      <c r="AO601" s="223">
        <f t="shared" si="391"/>
        <v>0</v>
      </c>
      <c r="AP601" s="223">
        <f t="shared" si="391"/>
        <v>0</v>
      </c>
      <c r="AQ601" s="223">
        <f t="shared" si="391"/>
        <v>0</v>
      </c>
      <c r="AR601" s="223">
        <f t="shared" si="391"/>
        <v>0</v>
      </c>
      <c r="AS601" s="223">
        <f t="shared" si="391"/>
        <v>0</v>
      </c>
      <c r="AT601" s="223">
        <f t="shared" si="391"/>
        <v>0</v>
      </c>
      <c r="AU601" s="223">
        <f t="shared" si="354"/>
        <v>0</v>
      </c>
      <c r="AV601" s="223">
        <f t="shared" si="354"/>
        <v>0</v>
      </c>
      <c r="AW601" s="223">
        <f t="shared" si="354"/>
        <v>0</v>
      </c>
      <c r="AX601" s="223">
        <f t="shared" si="354"/>
        <v>0</v>
      </c>
      <c r="AY601" s="223">
        <f t="shared" si="354"/>
        <v>0</v>
      </c>
      <c r="AZ601" s="242"/>
      <c r="BA601" s="244">
        <f t="shared" si="356"/>
        <v>1.9838300406462648</v>
      </c>
      <c r="BB601" s="244">
        <f t="shared" si="357"/>
        <v>0.20257419429134391</v>
      </c>
      <c r="BC601" s="244">
        <f t="shared" si="358"/>
        <v>0</v>
      </c>
      <c r="BD601" s="244">
        <f t="shared" si="359"/>
        <v>0</v>
      </c>
      <c r="BE601" s="244">
        <f t="shared" si="360"/>
        <v>0</v>
      </c>
      <c r="BF601" s="244">
        <f t="shared" si="361"/>
        <v>0</v>
      </c>
      <c r="BG601" s="244">
        <f t="shared" si="362"/>
        <v>0.14203477990542504</v>
      </c>
      <c r="BH601" s="244">
        <f t="shared" si="363"/>
        <v>0</v>
      </c>
      <c r="BI601" s="244">
        <f t="shared" si="364"/>
        <v>0</v>
      </c>
      <c r="BJ601" s="244">
        <f t="shared" si="365"/>
        <v>0</v>
      </c>
      <c r="BK601" s="244">
        <f t="shared" si="366"/>
        <v>0</v>
      </c>
      <c r="BL601" s="244">
        <f t="shared" si="367"/>
        <v>0</v>
      </c>
      <c r="BM601" s="244">
        <f t="shared" si="368"/>
        <v>0</v>
      </c>
      <c r="BN601" s="244">
        <f t="shared" si="369"/>
        <v>1.9838300406462648</v>
      </c>
      <c r="BO601" s="244">
        <f t="shared" si="370"/>
        <v>0.20257419429134391</v>
      </c>
      <c r="BP601" s="244">
        <f t="shared" si="371"/>
        <v>0</v>
      </c>
      <c r="BQ601" s="244">
        <f t="shared" si="372"/>
        <v>0</v>
      </c>
      <c r="BR601" s="244">
        <f t="shared" si="373"/>
        <v>0</v>
      </c>
      <c r="BS601" s="244">
        <f t="shared" si="374"/>
        <v>0</v>
      </c>
      <c r="BT601" s="244">
        <f t="shared" si="375"/>
        <v>0</v>
      </c>
      <c r="BU601" s="244">
        <f t="shared" si="376"/>
        <v>0</v>
      </c>
      <c r="BV601" s="244">
        <f t="shared" si="377"/>
        <v>0</v>
      </c>
      <c r="BW601" s="244">
        <f t="shared" si="378"/>
        <v>0</v>
      </c>
      <c r="BX601" s="244">
        <f t="shared" si="379"/>
        <v>0</v>
      </c>
      <c r="BY601" s="244"/>
      <c r="BZ601" s="244">
        <f t="shared" si="380"/>
        <v>0</v>
      </c>
      <c r="CA601" s="244">
        <f t="shared" si="381"/>
        <v>0</v>
      </c>
      <c r="CB601" s="244">
        <f t="shared" si="382"/>
        <v>0</v>
      </c>
      <c r="CC601" s="244">
        <f t="shared" si="383"/>
        <v>0</v>
      </c>
      <c r="CD601" s="244">
        <f t="shared" si="384"/>
        <v>0</v>
      </c>
      <c r="CE601" s="244">
        <f t="shared" si="385"/>
        <v>0</v>
      </c>
      <c r="CF601" s="244">
        <f t="shared" si="386"/>
        <v>0</v>
      </c>
      <c r="CG601" s="244">
        <f t="shared" si="387"/>
        <v>0</v>
      </c>
      <c r="CH601" s="244">
        <f t="shared" si="388"/>
        <v>0</v>
      </c>
      <c r="CI601" s="244">
        <f t="shared" si="389"/>
        <v>0</v>
      </c>
      <c r="CJ601" s="244">
        <f t="shared" si="390"/>
        <v>0</v>
      </c>
    </row>
    <row r="602" spans="1:88" ht="60">
      <c r="A602" s="222" t="s">
        <v>3643</v>
      </c>
      <c r="B602" s="232">
        <v>112715</v>
      </c>
      <c r="C602" s="232" t="s">
        <v>3557</v>
      </c>
      <c r="D602" s="232"/>
      <c r="E602" s="232" t="s">
        <v>3558</v>
      </c>
      <c r="F602" s="232" t="s">
        <v>750</v>
      </c>
      <c r="G602" s="232">
        <v>6312</v>
      </c>
      <c r="H602" s="232" t="s">
        <v>3559</v>
      </c>
      <c r="I602" s="232" t="s">
        <v>726</v>
      </c>
      <c r="J602" s="232" t="s">
        <v>700</v>
      </c>
      <c r="K602" s="232" t="s">
        <v>3560</v>
      </c>
      <c r="L602" s="232"/>
      <c r="M602" s="232">
        <v>2022</v>
      </c>
      <c r="N602" s="232">
        <v>36227207</v>
      </c>
      <c r="O602" s="239">
        <f t="shared" si="355"/>
        <v>4.7788030398448443E-2</v>
      </c>
      <c r="P602" s="232">
        <v>86.27</v>
      </c>
      <c r="Q602" s="232">
        <v>7.63</v>
      </c>
      <c r="R602" s="232">
        <v>0</v>
      </c>
      <c r="S602" s="232">
        <v>0</v>
      </c>
      <c r="T602" s="232">
        <v>0</v>
      </c>
      <c r="U602" s="232">
        <v>0</v>
      </c>
      <c r="V602" s="232">
        <v>6.1</v>
      </c>
      <c r="W602" s="232">
        <v>0</v>
      </c>
      <c r="X602" s="232">
        <v>0</v>
      </c>
      <c r="Y602" s="232">
        <v>0</v>
      </c>
      <c r="Z602" s="232">
        <v>0</v>
      </c>
      <c r="AA602" s="232">
        <v>0</v>
      </c>
      <c r="AB602" s="232"/>
      <c r="AC602" s="232">
        <v>86.27</v>
      </c>
      <c r="AD602" s="232">
        <v>7.63</v>
      </c>
      <c r="AE602" s="232">
        <v>0</v>
      </c>
      <c r="AF602" s="232">
        <v>0</v>
      </c>
      <c r="AG602" s="232">
        <v>0</v>
      </c>
      <c r="AH602" s="232">
        <v>0</v>
      </c>
      <c r="AI602" s="232">
        <v>0</v>
      </c>
      <c r="AJ602" s="232">
        <v>0</v>
      </c>
      <c r="AK602" s="232">
        <v>0</v>
      </c>
      <c r="AL602" s="232">
        <v>0</v>
      </c>
      <c r="AM602" s="232">
        <v>0</v>
      </c>
      <c r="AN602" s="233"/>
      <c r="AO602" s="223">
        <f t="shared" si="391"/>
        <v>0</v>
      </c>
      <c r="AP602" s="223">
        <f t="shared" si="391"/>
        <v>0</v>
      </c>
      <c r="AQ602" s="223">
        <f t="shared" si="391"/>
        <v>0</v>
      </c>
      <c r="AR602" s="223">
        <f t="shared" si="391"/>
        <v>0</v>
      </c>
      <c r="AS602" s="223">
        <f t="shared" si="391"/>
        <v>0</v>
      </c>
      <c r="AT602" s="223">
        <f t="shared" si="391"/>
        <v>0</v>
      </c>
      <c r="AU602" s="223">
        <f t="shared" si="354"/>
        <v>0</v>
      </c>
      <c r="AV602" s="223">
        <f t="shared" si="354"/>
        <v>0</v>
      </c>
      <c r="AW602" s="223">
        <f t="shared" si="354"/>
        <v>0</v>
      </c>
      <c r="AX602" s="223">
        <f t="shared" si="354"/>
        <v>0</v>
      </c>
      <c r="AY602" s="223">
        <f t="shared" si="354"/>
        <v>0</v>
      </c>
      <c r="AZ602" s="242"/>
      <c r="BA602" s="244">
        <f t="shared" si="356"/>
        <v>4.1226733824741473</v>
      </c>
      <c r="BB602" s="244">
        <f t="shared" si="357"/>
        <v>0.36462267194016162</v>
      </c>
      <c r="BC602" s="244">
        <f t="shared" si="358"/>
        <v>0</v>
      </c>
      <c r="BD602" s="244">
        <f t="shared" si="359"/>
        <v>0</v>
      </c>
      <c r="BE602" s="244">
        <f t="shared" si="360"/>
        <v>0</v>
      </c>
      <c r="BF602" s="244">
        <f t="shared" si="361"/>
        <v>0</v>
      </c>
      <c r="BG602" s="244">
        <f t="shared" si="362"/>
        <v>0.29150698543053549</v>
      </c>
      <c r="BH602" s="244">
        <f t="shared" si="363"/>
        <v>0</v>
      </c>
      <c r="BI602" s="244">
        <f t="shared" si="364"/>
        <v>0</v>
      </c>
      <c r="BJ602" s="244">
        <f t="shared" si="365"/>
        <v>0</v>
      </c>
      <c r="BK602" s="244">
        <f t="shared" si="366"/>
        <v>0</v>
      </c>
      <c r="BL602" s="244">
        <f t="shared" si="367"/>
        <v>0</v>
      </c>
      <c r="BM602" s="244">
        <f t="shared" si="368"/>
        <v>0</v>
      </c>
      <c r="BN602" s="244">
        <f t="shared" si="369"/>
        <v>4.1226733824741473</v>
      </c>
      <c r="BO602" s="244">
        <f t="shared" si="370"/>
        <v>0.36462267194016162</v>
      </c>
      <c r="BP602" s="244">
        <f t="shared" si="371"/>
        <v>0</v>
      </c>
      <c r="BQ602" s="244">
        <f t="shared" si="372"/>
        <v>0</v>
      </c>
      <c r="BR602" s="244">
        <f t="shared" si="373"/>
        <v>0</v>
      </c>
      <c r="BS602" s="244">
        <f t="shared" si="374"/>
        <v>0</v>
      </c>
      <c r="BT602" s="244">
        <f t="shared" si="375"/>
        <v>0</v>
      </c>
      <c r="BU602" s="244">
        <f t="shared" si="376"/>
        <v>0</v>
      </c>
      <c r="BV602" s="244">
        <f t="shared" si="377"/>
        <v>0</v>
      </c>
      <c r="BW602" s="244">
        <f t="shared" si="378"/>
        <v>0</v>
      </c>
      <c r="BX602" s="244">
        <f t="shared" si="379"/>
        <v>0</v>
      </c>
      <c r="BY602" s="244"/>
      <c r="BZ602" s="244">
        <f t="shared" si="380"/>
        <v>0</v>
      </c>
      <c r="CA602" s="244">
        <f t="shared" si="381"/>
        <v>0</v>
      </c>
      <c r="CB602" s="244">
        <f t="shared" si="382"/>
        <v>0</v>
      </c>
      <c r="CC602" s="244">
        <f t="shared" si="383"/>
        <v>0</v>
      </c>
      <c r="CD602" s="244">
        <f t="shared" si="384"/>
        <v>0</v>
      </c>
      <c r="CE602" s="244">
        <f t="shared" si="385"/>
        <v>0</v>
      </c>
      <c r="CF602" s="244">
        <f t="shared" si="386"/>
        <v>0</v>
      </c>
      <c r="CG602" s="244">
        <f t="shared" si="387"/>
        <v>0</v>
      </c>
      <c r="CH602" s="244">
        <f t="shared" si="388"/>
        <v>0</v>
      </c>
      <c r="CI602" s="244">
        <f t="shared" si="389"/>
        <v>0</v>
      </c>
      <c r="CJ602" s="244">
        <f t="shared" si="390"/>
        <v>0</v>
      </c>
    </row>
    <row r="603" spans="1:88" ht="60">
      <c r="A603" s="222" t="s">
        <v>3643</v>
      </c>
      <c r="B603" s="232">
        <v>78002</v>
      </c>
      <c r="C603" s="232" t="s">
        <v>3561</v>
      </c>
      <c r="D603" s="232"/>
      <c r="E603" s="232" t="s">
        <v>1722</v>
      </c>
      <c r="F603" s="232" t="s">
        <v>3002</v>
      </c>
      <c r="G603" s="232">
        <v>8880</v>
      </c>
      <c r="H603" s="232" t="s">
        <v>3562</v>
      </c>
      <c r="I603" s="232" t="s">
        <v>125</v>
      </c>
      <c r="J603" s="232" t="s">
        <v>700</v>
      </c>
      <c r="K603" s="232" t="s">
        <v>3563</v>
      </c>
      <c r="L603" s="232" t="s">
        <v>3564</v>
      </c>
      <c r="M603" s="232">
        <v>2022</v>
      </c>
      <c r="N603" s="232">
        <v>21744356</v>
      </c>
      <c r="O603" s="239">
        <f t="shared" si="355"/>
        <v>7.5066834686534781E-3</v>
      </c>
      <c r="P603" s="232">
        <v>53.3</v>
      </c>
      <c r="Q603" s="232">
        <v>10.5</v>
      </c>
      <c r="R603" s="232">
        <v>0</v>
      </c>
      <c r="S603" s="232">
        <v>0</v>
      </c>
      <c r="T603" s="232">
        <v>30.1</v>
      </c>
      <c r="U603" s="232">
        <v>0</v>
      </c>
      <c r="V603" s="232">
        <v>6.1</v>
      </c>
      <c r="W603" s="232">
        <v>0</v>
      </c>
      <c r="X603" s="232">
        <v>0</v>
      </c>
      <c r="Y603" s="232">
        <v>0</v>
      </c>
      <c r="Z603" s="232">
        <v>0</v>
      </c>
      <c r="AA603" s="232">
        <v>0</v>
      </c>
      <c r="AB603" s="232"/>
      <c r="AC603" s="232">
        <v>53.3</v>
      </c>
      <c r="AD603" s="232">
        <v>10.5</v>
      </c>
      <c r="AE603" s="232">
        <v>0</v>
      </c>
      <c r="AF603" s="232">
        <v>0</v>
      </c>
      <c r="AG603" s="232">
        <v>0</v>
      </c>
      <c r="AH603" s="232">
        <v>0</v>
      </c>
      <c r="AI603" s="232">
        <v>0</v>
      </c>
      <c r="AJ603" s="232">
        <v>0</v>
      </c>
      <c r="AK603" s="232">
        <v>0</v>
      </c>
      <c r="AL603" s="232">
        <v>0</v>
      </c>
      <c r="AM603" s="232">
        <v>0</v>
      </c>
      <c r="AN603" s="233" t="s">
        <v>3565</v>
      </c>
      <c r="AO603" s="223">
        <f t="shared" si="391"/>
        <v>0</v>
      </c>
      <c r="AP603" s="223">
        <f t="shared" si="391"/>
        <v>0</v>
      </c>
      <c r="AQ603" s="223">
        <f t="shared" si="391"/>
        <v>0</v>
      </c>
      <c r="AR603" s="223">
        <f t="shared" si="391"/>
        <v>0</v>
      </c>
      <c r="AS603" s="223">
        <f t="shared" si="391"/>
        <v>30.1</v>
      </c>
      <c r="AT603" s="223">
        <f t="shared" si="391"/>
        <v>0</v>
      </c>
      <c r="AU603" s="223">
        <f t="shared" si="354"/>
        <v>0</v>
      </c>
      <c r="AV603" s="223">
        <f t="shared" si="354"/>
        <v>0</v>
      </c>
      <c r="AW603" s="223">
        <f t="shared" si="354"/>
        <v>0</v>
      </c>
      <c r="AX603" s="223">
        <f t="shared" si="354"/>
        <v>0</v>
      </c>
      <c r="AY603" s="223">
        <f t="shared" si="354"/>
        <v>0</v>
      </c>
      <c r="AZ603" s="242"/>
      <c r="BA603" s="244">
        <f t="shared" si="356"/>
        <v>0.40010622887923036</v>
      </c>
      <c r="BB603" s="244">
        <f t="shared" si="357"/>
        <v>7.8820176420861518E-2</v>
      </c>
      <c r="BC603" s="244">
        <f t="shared" si="358"/>
        <v>0</v>
      </c>
      <c r="BD603" s="244">
        <f t="shared" si="359"/>
        <v>0</v>
      </c>
      <c r="BE603" s="244">
        <f t="shared" si="360"/>
        <v>0.2259511724064697</v>
      </c>
      <c r="BF603" s="244">
        <f t="shared" si="361"/>
        <v>0</v>
      </c>
      <c r="BG603" s="244">
        <f t="shared" si="362"/>
        <v>4.5790769158786215E-2</v>
      </c>
      <c r="BH603" s="244">
        <f t="shared" si="363"/>
        <v>0</v>
      </c>
      <c r="BI603" s="244">
        <f t="shared" si="364"/>
        <v>0</v>
      </c>
      <c r="BJ603" s="244">
        <f t="shared" si="365"/>
        <v>0</v>
      </c>
      <c r="BK603" s="244">
        <f t="shared" si="366"/>
        <v>0</v>
      </c>
      <c r="BL603" s="244">
        <f t="shared" si="367"/>
        <v>0</v>
      </c>
      <c r="BM603" s="244">
        <f t="shared" si="368"/>
        <v>0</v>
      </c>
      <c r="BN603" s="244">
        <f t="shared" si="369"/>
        <v>0.40010622887923036</v>
      </c>
      <c r="BO603" s="244">
        <f t="shared" si="370"/>
        <v>7.8820176420861518E-2</v>
      </c>
      <c r="BP603" s="244">
        <f t="shared" si="371"/>
        <v>0</v>
      </c>
      <c r="BQ603" s="244">
        <f t="shared" si="372"/>
        <v>0</v>
      </c>
      <c r="BR603" s="244">
        <f t="shared" si="373"/>
        <v>0</v>
      </c>
      <c r="BS603" s="244">
        <f t="shared" si="374"/>
        <v>0</v>
      </c>
      <c r="BT603" s="244">
        <f t="shared" si="375"/>
        <v>0</v>
      </c>
      <c r="BU603" s="244">
        <f t="shared" si="376"/>
        <v>0</v>
      </c>
      <c r="BV603" s="244">
        <f t="shared" si="377"/>
        <v>0</v>
      </c>
      <c r="BW603" s="244">
        <f t="shared" si="378"/>
        <v>0</v>
      </c>
      <c r="BX603" s="244">
        <f t="shared" si="379"/>
        <v>0</v>
      </c>
      <c r="BY603" s="244"/>
      <c r="BZ603" s="244">
        <f t="shared" si="380"/>
        <v>0</v>
      </c>
      <c r="CA603" s="244">
        <f t="shared" si="381"/>
        <v>0</v>
      </c>
      <c r="CB603" s="244">
        <f t="shared" si="382"/>
        <v>0</v>
      </c>
      <c r="CC603" s="244">
        <f t="shared" si="383"/>
        <v>0</v>
      </c>
      <c r="CD603" s="244">
        <f t="shared" si="384"/>
        <v>0.2259511724064697</v>
      </c>
      <c r="CE603" s="244">
        <f t="shared" si="385"/>
        <v>0</v>
      </c>
      <c r="CF603" s="244">
        <f t="shared" si="386"/>
        <v>0</v>
      </c>
      <c r="CG603" s="244">
        <f t="shared" si="387"/>
        <v>0</v>
      </c>
      <c r="CH603" s="244">
        <f t="shared" si="388"/>
        <v>0</v>
      </c>
      <c r="CI603" s="244">
        <f t="shared" si="389"/>
        <v>0</v>
      </c>
      <c r="CJ603" s="244">
        <f t="shared" si="390"/>
        <v>0</v>
      </c>
    </row>
    <row r="604" spans="1:88" ht="60">
      <c r="A604" s="222" t="s">
        <v>3643</v>
      </c>
      <c r="B604" s="232">
        <v>109425</v>
      </c>
      <c r="C604" s="232" t="s">
        <v>3566</v>
      </c>
      <c r="D604" s="232"/>
      <c r="E604" s="232" t="s">
        <v>3567</v>
      </c>
      <c r="F604" s="232"/>
      <c r="G604" s="232">
        <v>7493</v>
      </c>
      <c r="H604" s="232" t="s">
        <v>3568</v>
      </c>
      <c r="I604" s="232" t="s">
        <v>122</v>
      </c>
      <c r="J604" s="232" t="s">
        <v>700</v>
      </c>
      <c r="K604" s="232" t="s">
        <v>3569</v>
      </c>
      <c r="L604" s="232"/>
      <c r="M604" s="232">
        <v>2022</v>
      </c>
      <c r="N604" s="232">
        <v>1844690</v>
      </c>
      <c r="O604" s="239">
        <f t="shared" si="355"/>
        <v>1.1011875049078983E-3</v>
      </c>
      <c r="P604" s="232">
        <v>93.9</v>
      </c>
      <c r="Q604" s="232">
        <v>0</v>
      </c>
      <c r="R604" s="232">
        <v>0</v>
      </c>
      <c r="S604" s="232">
        <v>0</v>
      </c>
      <c r="T604" s="232">
        <v>0</v>
      </c>
      <c r="U604" s="232">
        <v>0</v>
      </c>
      <c r="V604" s="232">
        <v>6.1</v>
      </c>
      <c r="W604" s="232">
        <v>0</v>
      </c>
      <c r="X604" s="232">
        <v>0</v>
      </c>
      <c r="Y604" s="232">
        <v>0</v>
      </c>
      <c r="Z604" s="232">
        <v>0</v>
      </c>
      <c r="AA604" s="232">
        <v>0</v>
      </c>
      <c r="AB604" s="232"/>
      <c r="AC604" s="232">
        <v>93.9</v>
      </c>
      <c r="AD604" s="232">
        <v>0</v>
      </c>
      <c r="AE604" s="232">
        <v>0</v>
      </c>
      <c r="AF604" s="232">
        <v>0</v>
      </c>
      <c r="AG604" s="232">
        <v>0</v>
      </c>
      <c r="AH604" s="232">
        <v>0</v>
      </c>
      <c r="AI604" s="232">
        <v>0</v>
      </c>
      <c r="AJ604" s="232">
        <v>0</v>
      </c>
      <c r="AK604" s="232">
        <v>0</v>
      </c>
      <c r="AL604" s="232">
        <v>0</v>
      </c>
      <c r="AM604" s="232">
        <v>0</v>
      </c>
      <c r="AN604" s="233"/>
      <c r="AO604" s="223">
        <f t="shared" si="391"/>
        <v>0</v>
      </c>
      <c r="AP604" s="223">
        <f t="shared" si="391"/>
        <v>0</v>
      </c>
      <c r="AQ604" s="223">
        <f t="shared" si="391"/>
        <v>0</v>
      </c>
      <c r="AR604" s="223">
        <f t="shared" si="391"/>
        <v>0</v>
      </c>
      <c r="AS604" s="223">
        <f t="shared" si="391"/>
        <v>0</v>
      </c>
      <c r="AT604" s="223">
        <f t="shared" si="391"/>
        <v>0</v>
      </c>
      <c r="AU604" s="223">
        <f t="shared" si="354"/>
        <v>0</v>
      </c>
      <c r="AV604" s="223">
        <f t="shared" si="354"/>
        <v>0</v>
      </c>
      <c r="AW604" s="223">
        <f t="shared" si="354"/>
        <v>0</v>
      </c>
      <c r="AX604" s="223">
        <f t="shared" si="354"/>
        <v>0</v>
      </c>
      <c r="AY604" s="223">
        <f t="shared" si="354"/>
        <v>0</v>
      </c>
      <c r="AZ604" s="242"/>
      <c r="BA604" s="244">
        <f t="shared" si="356"/>
        <v>0.10340150671085166</v>
      </c>
      <c r="BB604" s="244">
        <f t="shared" si="357"/>
        <v>0</v>
      </c>
      <c r="BC604" s="244">
        <f t="shared" si="358"/>
        <v>0</v>
      </c>
      <c r="BD604" s="244">
        <f t="shared" si="359"/>
        <v>0</v>
      </c>
      <c r="BE604" s="244">
        <f t="shared" si="360"/>
        <v>0</v>
      </c>
      <c r="BF604" s="244">
        <f t="shared" si="361"/>
        <v>0</v>
      </c>
      <c r="BG604" s="244">
        <f t="shared" si="362"/>
        <v>6.7172437799381786E-3</v>
      </c>
      <c r="BH604" s="244">
        <f t="shared" si="363"/>
        <v>0</v>
      </c>
      <c r="BI604" s="244">
        <f t="shared" si="364"/>
        <v>0</v>
      </c>
      <c r="BJ604" s="244">
        <f t="shared" si="365"/>
        <v>0</v>
      </c>
      <c r="BK604" s="244">
        <f t="shared" si="366"/>
        <v>0</v>
      </c>
      <c r="BL604" s="244">
        <f t="shared" si="367"/>
        <v>0</v>
      </c>
      <c r="BM604" s="244">
        <f t="shared" si="368"/>
        <v>0</v>
      </c>
      <c r="BN604" s="244">
        <f t="shared" si="369"/>
        <v>0.10340150671085166</v>
      </c>
      <c r="BO604" s="244">
        <f t="shared" si="370"/>
        <v>0</v>
      </c>
      <c r="BP604" s="244">
        <f t="shared" si="371"/>
        <v>0</v>
      </c>
      <c r="BQ604" s="244">
        <f t="shared" si="372"/>
        <v>0</v>
      </c>
      <c r="BR604" s="244">
        <f t="shared" si="373"/>
        <v>0</v>
      </c>
      <c r="BS604" s="244">
        <f t="shared" si="374"/>
        <v>0</v>
      </c>
      <c r="BT604" s="244">
        <f t="shared" si="375"/>
        <v>0</v>
      </c>
      <c r="BU604" s="244">
        <f t="shared" si="376"/>
        <v>0</v>
      </c>
      <c r="BV604" s="244">
        <f t="shared" si="377"/>
        <v>0</v>
      </c>
      <c r="BW604" s="244">
        <f t="shared" si="378"/>
        <v>0</v>
      </c>
      <c r="BX604" s="244">
        <f t="shared" si="379"/>
        <v>0</v>
      </c>
      <c r="BY604" s="244"/>
      <c r="BZ604" s="244">
        <f t="shared" si="380"/>
        <v>0</v>
      </c>
      <c r="CA604" s="244">
        <f t="shared" si="381"/>
        <v>0</v>
      </c>
      <c r="CB604" s="244">
        <f t="shared" si="382"/>
        <v>0</v>
      </c>
      <c r="CC604" s="244">
        <f t="shared" si="383"/>
        <v>0</v>
      </c>
      <c r="CD604" s="244">
        <f t="shared" si="384"/>
        <v>0</v>
      </c>
      <c r="CE604" s="244">
        <f t="shared" si="385"/>
        <v>0</v>
      </c>
      <c r="CF604" s="244">
        <f t="shared" si="386"/>
        <v>0</v>
      </c>
      <c r="CG604" s="244">
        <f t="shared" si="387"/>
        <v>0</v>
      </c>
      <c r="CH604" s="244">
        <f t="shared" si="388"/>
        <v>0</v>
      </c>
      <c r="CI604" s="244">
        <f t="shared" si="389"/>
        <v>0</v>
      </c>
      <c r="CJ604" s="244">
        <f t="shared" si="390"/>
        <v>0</v>
      </c>
    </row>
    <row r="605" spans="1:88" ht="60">
      <c r="A605" s="222" t="s">
        <v>3643</v>
      </c>
      <c r="B605" s="232">
        <v>97659</v>
      </c>
      <c r="C605" s="232" t="s">
        <v>3570</v>
      </c>
      <c r="D605" s="232"/>
      <c r="E605" s="232" t="s">
        <v>3571</v>
      </c>
      <c r="F605" s="232"/>
      <c r="G605" s="232">
        <v>8514</v>
      </c>
      <c r="H605" s="232" t="s">
        <v>3572</v>
      </c>
      <c r="I605" s="232" t="s">
        <v>126</v>
      </c>
      <c r="J605" s="232" t="s">
        <v>700</v>
      </c>
      <c r="K605" s="232" t="s">
        <v>3573</v>
      </c>
      <c r="L605" s="232" t="s">
        <v>3574</v>
      </c>
      <c r="M605" s="232">
        <v>2022</v>
      </c>
      <c r="N605" s="232">
        <v>8034721</v>
      </c>
      <c r="O605" s="239">
        <f t="shared" si="355"/>
        <v>4.9052488732137618E-3</v>
      </c>
      <c r="P605" s="232">
        <v>59.37</v>
      </c>
      <c r="Q605" s="232">
        <v>11.3</v>
      </c>
      <c r="R605" s="232">
        <v>0</v>
      </c>
      <c r="S605" s="232">
        <v>0.01</v>
      </c>
      <c r="T605" s="232">
        <v>23.22</v>
      </c>
      <c r="U605" s="232">
        <v>0</v>
      </c>
      <c r="V605" s="232">
        <v>6.1</v>
      </c>
      <c r="W605" s="232">
        <v>0</v>
      </c>
      <c r="X605" s="232">
        <v>0</v>
      </c>
      <c r="Y605" s="232">
        <v>0</v>
      </c>
      <c r="Z605" s="232">
        <v>0</v>
      </c>
      <c r="AA605" s="232">
        <v>0</v>
      </c>
      <c r="AB605" s="232"/>
      <c r="AC605" s="232">
        <v>45.1</v>
      </c>
      <c r="AD605" s="232">
        <v>11.3</v>
      </c>
      <c r="AE605" s="232">
        <v>0</v>
      </c>
      <c r="AF605" s="232">
        <v>0.01</v>
      </c>
      <c r="AG605" s="232">
        <v>23.22</v>
      </c>
      <c r="AH605" s="232">
        <v>0</v>
      </c>
      <c r="AI605" s="232">
        <v>0</v>
      </c>
      <c r="AJ605" s="232">
        <v>0</v>
      </c>
      <c r="AK605" s="232">
        <v>0</v>
      </c>
      <c r="AL605" s="232">
        <v>0</v>
      </c>
      <c r="AM605" s="232">
        <v>0</v>
      </c>
      <c r="AN605" s="233"/>
      <c r="AO605" s="223">
        <f t="shared" si="391"/>
        <v>14.269999999999996</v>
      </c>
      <c r="AP605" s="223">
        <f t="shared" si="391"/>
        <v>0</v>
      </c>
      <c r="AQ605" s="223">
        <f t="shared" si="391"/>
        <v>0</v>
      </c>
      <c r="AR605" s="223">
        <f t="shared" si="391"/>
        <v>0</v>
      </c>
      <c r="AS605" s="223">
        <f t="shared" si="391"/>
        <v>0</v>
      </c>
      <c r="AT605" s="223">
        <f t="shared" si="391"/>
        <v>0</v>
      </c>
      <c r="AU605" s="223">
        <f t="shared" si="354"/>
        <v>0</v>
      </c>
      <c r="AV605" s="223">
        <f t="shared" si="354"/>
        <v>0</v>
      </c>
      <c r="AW605" s="223">
        <f t="shared" si="354"/>
        <v>0</v>
      </c>
      <c r="AX605" s="223">
        <f t="shared" si="354"/>
        <v>0</v>
      </c>
      <c r="AY605" s="223">
        <f t="shared" si="354"/>
        <v>0</v>
      </c>
      <c r="AZ605" s="242"/>
      <c r="BA605" s="244">
        <f t="shared" si="356"/>
        <v>0.29122462560270101</v>
      </c>
      <c r="BB605" s="244">
        <f t="shared" si="357"/>
        <v>5.5429312267315511E-2</v>
      </c>
      <c r="BC605" s="244">
        <f t="shared" si="358"/>
        <v>0</v>
      </c>
      <c r="BD605" s="244">
        <f t="shared" si="359"/>
        <v>4.9052488732137616E-5</v>
      </c>
      <c r="BE605" s="244">
        <f t="shared" si="360"/>
        <v>0.11389987883602354</v>
      </c>
      <c r="BF605" s="244">
        <f t="shared" si="361"/>
        <v>0</v>
      </c>
      <c r="BG605" s="244">
        <f t="shared" si="362"/>
        <v>2.9922018126603944E-2</v>
      </c>
      <c r="BH605" s="244">
        <f t="shared" si="363"/>
        <v>0</v>
      </c>
      <c r="BI605" s="244">
        <f t="shared" si="364"/>
        <v>0</v>
      </c>
      <c r="BJ605" s="244">
        <f t="shared" si="365"/>
        <v>0</v>
      </c>
      <c r="BK605" s="244">
        <f t="shared" si="366"/>
        <v>0</v>
      </c>
      <c r="BL605" s="244">
        <f t="shared" si="367"/>
        <v>0</v>
      </c>
      <c r="BM605" s="244">
        <f t="shared" si="368"/>
        <v>0</v>
      </c>
      <c r="BN605" s="244">
        <f t="shared" si="369"/>
        <v>0.22122672418194067</v>
      </c>
      <c r="BO605" s="244">
        <f t="shared" si="370"/>
        <v>5.5429312267315511E-2</v>
      </c>
      <c r="BP605" s="244">
        <f t="shared" si="371"/>
        <v>0</v>
      </c>
      <c r="BQ605" s="244">
        <f t="shared" si="372"/>
        <v>4.9052488732137616E-5</v>
      </c>
      <c r="BR605" s="244">
        <f t="shared" si="373"/>
        <v>0.11389987883602354</v>
      </c>
      <c r="BS605" s="244">
        <f t="shared" si="374"/>
        <v>0</v>
      </c>
      <c r="BT605" s="244">
        <f t="shared" si="375"/>
        <v>0</v>
      </c>
      <c r="BU605" s="244">
        <f t="shared" si="376"/>
        <v>0</v>
      </c>
      <c r="BV605" s="244">
        <f t="shared" si="377"/>
        <v>0</v>
      </c>
      <c r="BW605" s="244">
        <f t="shared" si="378"/>
        <v>0</v>
      </c>
      <c r="BX605" s="244">
        <f t="shared" si="379"/>
        <v>0</v>
      </c>
      <c r="BY605" s="244"/>
      <c r="BZ605" s="244">
        <f t="shared" si="380"/>
        <v>6.9997901420760358E-2</v>
      </c>
      <c r="CA605" s="244">
        <f t="shared" si="381"/>
        <v>0</v>
      </c>
      <c r="CB605" s="244">
        <f t="shared" si="382"/>
        <v>0</v>
      </c>
      <c r="CC605" s="244">
        <f t="shared" si="383"/>
        <v>0</v>
      </c>
      <c r="CD605" s="244">
        <f t="shared" si="384"/>
        <v>0</v>
      </c>
      <c r="CE605" s="244">
        <f t="shared" si="385"/>
        <v>0</v>
      </c>
      <c r="CF605" s="244">
        <f t="shared" si="386"/>
        <v>0</v>
      </c>
      <c r="CG605" s="244">
        <f t="shared" si="387"/>
        <v>0</v>
      </c>
      <c r="CH605" s="244">
        <f t="shared" si="388"/>
        <v>0</v>
      </c>
      <c r="CI605" s="244">
        <f t="shared" si="389"/>
        <v>0</v>
      </c>
      <c r="CJ605" s="244">
        <f t="shared" si="390"/>
        <v>0</v>
      </c>
    </row>
    <row r="606" spans="1:88" ht="60">
      <c r="A606" s="222" t="s">
        <v>3643</v>
      </c>
      <c r="B606" s="232">
        <v>102141</v>
      </c>
      <c r="C606" s="232" t="s">
        <v>3575</v>
      </c>
      <c r="D606" s="232" t="s">
        <v>1007</v>
      </c>
      <c r="E606" s="232" t="s">
        <v>3576</v>
      </c>
      <c r="F606" s="232"/>
      <c r="G606" s="232">
        <v>9548</v>
      </c>
      <c r="H606" s="232" t="s">
        <v>3577</v>
      </c>
      <c r="I606" s="232" t="s">
        <v>126</v>
      </c>
      <c r="J606" s="232" t="s">
        <v>700</v>
      </c>
      <c r="K606" s="232" t="s">
        <v>3578</v>
      </c>
      <c r="L606" s="232" t="s">
        <v>3579</v>
      </c>
      <c r="M606" s="232">
        <v>2022</v>
      </c>
      <c r="N606" s="232">
        <v>21253013</v>
      </c>
      <c r="O606" s="239">
        <f t="shared" si="355"/>
        <v>1.2975101197745066E-2</v>
      </c>
      <c r="P606" s="232">
        <v>70.86</v>
      </c>
      <c r="Q606" s="232">
        <v>1.92</v>
      </c>
      <c r="R606" s="232">
        <v>0</v>
      </c>
      <c r="S606" s="232">
        <v>0.01</v>
      </c>
      <c r="T606" s="232">
        <v>0.28000000000000003</v>
      </c>
      <c r="U606" s="232">
        <v>0</v>
      </c>
      <c r="V606" s="232">
        <v>6.1</v>
      </c>
      <c r="W606" s="232">
        <v>20.83</v>
      </c>
      <c r="X606" s="232">
        <v>0</v>
      </c>
      <c r="Y606" s="232">
        <v>0</v>
      </c>
      <c r="Z606" s="232">
        <v>0</v>
      </c>
      <c r="AA606" s="232">
        <v>0</v>
      </c>
      <c r="AB606" s="232"/>
      <c r="AC606" s="232">
        <v>0.28000000000000003</v>
      </c>
      <c r="AD606" s="232">
        <v>1.92</v>
      </c>
      <c r="AE606" s="232">
        <v>0</v>
      </c>
      <c r="AF606" s="232">
        <v>0.01</v>
      </c>
      <c r="AG606" s="232">
        <v>0.28000000000000003</v>
      </c>
      <c r="AH606" s="232">
        <v>0</v>
      </c>
      <c r="AI606" s="232">
        <v>20.83</v>
      </c>
      <c r="AJ606" s="232">
        <v>0</v>
      </c>
      <c r="AK606" s="232">
        <v>0</v>
      </c>
      <c r="AL606" s="232">
        <v>0</v>
      </c>
      <c r="AM606" s="232">
        <v>0</v>
      </c>
      <c r="AN606" s="233"/>
      <c r="AO606" s="223">
        <f t="shared" si="391"/>
        <v>70.58</v>
      </c>
      <c r="AP606" s="223">
        <f t="shared" si="391"/>
        <v>0</v>
      </c>
      <c r="AQ606" s="223">
        <f t="shared" si="391"/>
        <v>0</v>
      </c>
      <c r="AR606" s="223">
        <f t="shared" si="391"/>
        <v>0</v>
      </c>
      <c r="AS606" s="223">
        <f t="shared" si="391"/>
        <v>0</v>
      </c>
      <c r="AT606" s="223">
        <f t="shared" si="391"/>
        <v>0</v>
      </c>
      <c r="AU606" s="223">
        <f t="shared" si="354"/>
        <v>0</v>
      </c>
      <c r="AV606" s="223">
        <f t="shared" si="354"/>
        <v>0</v>
      </c>
      <c r="AW606" s="223">
        <f t="shared" si="354"/>
        <v>0</v>
      </c>
      <c r="AX606" s="223">
        <f t="shared" si="354"/>
        <v>0</v>
      </c>
      <c r="AY606" s="223">
        <f t="shared" si="354"/>
        <v>0</v>
      </c>
      <c r="AZ606" s="242"/>
      <c r="BA606" s="244">
        <f t="shared" si="356"/>
        <v>0.91941567087221543</v>
      </c>
      <c r="BB606" s="244">
        <f t="shared" si="357"/>
        <v>2.4912194299670527E-2</v>
      </c>
      <c r="BC606" s="244">
        <f t="shared" si="358"/>
        <v>0</v>
      </c>
      <c r="BD606" s="244">
        <f t="shared" si="359"/>
        <v>1.2975101197745066E-4</v>
      </c>
      <c r="BE606" s="244">
        <f t="shared" si="360"/>
        <v>3.6330283353686187E-3</v>
      </c>
      <c r="BF606" s="244">
        <f t="shared" si="361"/>
        <v>0</v>
      </c>
      <c r="BG606" s="244">
        <f t="shared" si="362"/>
        <v>7.9148117306244894E-2</v>
      </c>
      <c r="BH606" s="244">
        <f t="shared" si="363"/>
        <v>0.27027135794902968</v>
      </c>
      <c r="BI606" s="244">
        <f t="shared" si="364"/>
        <v>0</v>
      </c>
      <c r="BJ606" s="244">
        <f t="shared" si="365"/>
        <v>0</v>
      </c>
      <c r="BK606" s="244">
        <f t="shared" si="366"/>
        <v>0</v>
      </c>
      <c r="BL606" s="244">
        <f t="shared" si="367"/>
        <v>0</v>
      </c>
      <c r="BM606" s="244">
        <f t="shared" si="368"/>
        <v>0</v>
      </c>
      <c r="BN606" s="244">
        <f t="shared" si="369"/>
        <v>3.6330283353686187E-3</v>
      </c>
      <c r="BO606" s="244">
        <f t="shared" si="370"/>
        <v>2.4912194299670527E-2</v>
      </c>
      <c r="BP606" s="244">
        <f t="shared" si="371"/>
        <v>0</v>
      </c>
      <c r="BQ606" s="244">
        <f t="shared" si="372"/>
        <v>1.2975101197745066E-4</v>
      </c>
      <c r="BR606" s="244">
        <f t="shared" si="373"/>
        <v>3.6330283353686187E-3</v>
      </c>
      <c r="BS606" s="244">
        <f t="shared" si="374"/>
        <v>0</v>
      </c>
      <c r="BT606" s="244">
        <f t="shared" si="375"/>
        <v>0.27027135794902968</v>
      </c>
      <c r="BU606" s="244">
        <f t="shared" si="376"/>
        <v>0</v>
      </c>
      <c r="BV606" s="244">
        <f t="shared" si="377"/>
        <v>0</v>
      </c>
      <c r="BW606" s="244">
        <f t="shared" si="378"/>
        <v>0</v>
      </c>
      <c r="BX606" s="244">
        <f t="shared" si="379"/>
        <v>0</v>
      </c>
      <c r="BY606" s="244"/>
      <c r="BZ606" s="244">
        <f t="shared" si="380"/>
        <v>0.91578264253684671</v>
      </c>
      <c r="CA606" s="244">
        <f t="shared" si="381"/>
        <v>0</v>
      </c>
      <c r="CB606" s="244">
        <f t="shared" si="382"/>
        <v>0</v>
      </c>
      <c r="CC606" s="244">
        <f t="shared" si="383"/>
        <v>0</v>
      </c>
      <c r="CD606" s="244">
        <f t="shared" si="384"/>
        <v>0</v>
      </c>
      <c r="CE606" s="244">
        <f t="shared" si="385"/>
        <v>0</v>
      </c>
      <c r="CF606" s="244">
        <f t="shared" si="386"/>
        <v>0</v>
      </c>
      <c r="CG606" s="244">
        <f t="shared" si="387"/>
        <v>0</v>
      </c>
      <c r="CH606" s="244">
        <f t="shared" si="388"/>
        <v>0</v>
      </c>
      <c r="CI606" s="244">
        <f t="shared" si="389"/>
        <v>0</v>
      </c>
      <c r="CJ606" s="244">
        <f t="shared" si="390"/>
        <v>0</v>
      </c>
    </row>
    <row r="607" spans="1:88" ht="60">
      <c r="A607" s="222" t="s">
        <v>3643</v>
      </c>
      <c r="B607" s="232">
        <v>95218</v>
      </c>
      <c r="C607" s="232" t="s">
        <v>3580</v>
      </c>
      <c r="D607" s="232"/>
      <c r="E607" s="232" t="s">
        <v>3581</v>
      </c>
      <c r="F607" s="232"/>
      <c r="G607" s="232">
        <v>4923</v>
      </c>
      <c r="H607" s="232" t="s">
        <v>3582</v>
      </c>
      <c r="I607" s="232" t="s">
        <v>117</v>
      </c>
      <c r="J607" s="232" t="s">
        <v>700</v>
      </c>
      <c r="K607" s="232" t="s">
        <v>3583</v>
      </c>
      <c r="L607" s="232"/>
      <c r="M607" s="232">
        <v>2022</v>
      </c>
      <c r="N607" s="232">
        <v>6935363</v>
      </c>
      <c r="O607" s="239">
        <f t="shared" si="355"/>
        <v>9.7480368653509971E-4</v>
      </c>
      <c r="P607" s="232">
        <v>0.1</v>
      </c>
      <c r="Q607" s="232">
        <v>0</v>
      </c>
      <c r="R607" s="232">
        <v>0</v>
      </c>
      <c r="S607" s="232">
        <v>0</v>
      </c>
      <c r="T607" s="232">
        <v>0</v>
      </c>
      <c r="U607" s="232">
        <v>0</v>
      </c>
      <c r="V607" s="232">
        <v>6.1</v>
      </c>
      <c r="W607" s="232">
        <v>93.8</v>
      </c>
      <c r="X607" s="232">
        <v>0</v>
      </c>
      <c r="Y607" s="232">
        <v>0</v>
      </c>
      <c r="Z607" s="232">
        <v>0</v>
      </c>
      <c r="AA607" s="232">
        <v>0</v>
      </c>
      <c r="AB607" s="232"/>
      <c r="AC607" s="232">
        <v>0.1</v>
      </c>
      <c r="AD607" s="232">
        <v>0</v>
      </c>
      <c r="AE607" s="232">
        <v>0</v>
      </c>
      <c r="AF607" s="232">
        <v>0</v>
      </c>
      <c r="AG607" s="232">
        <v>0</v>
      </c>
      <c r="AH607" s="232">
        <v>0</v>
      </c>
      <c r="AI607" s="232">
        <v>93.8</v>
      </c>
      <c r="AJ607" s="232">
        <v>0</v>
      </c>
      <c r="AK607" s="232">
        <v>0</v>
      </c>
      <c r="AL607" s="232">
        <v>0</v>
      </c>
      <c r="AM607" s="232">
        <v>0</v>
      </c>
      <c r="AN607" s="233"/>
      <c r="AO607" s="223">
        <f t="shared" si="391"/>
        <v>0</v>
      </c>
      <c r="AP607" s="223">
        <f t="shared" si="391"/>
        <v>0</v>
      </c>
      <c r="AQ607" s="223">
        <f t="shared" si="391"/>
        <v>0</v>
      </c>
      <c r="AR607" s="223">
        <f t="shared" si="391"/>
        <v>0</v>
      </c>
      <c r="AS607" s="223">
        <f t="shared" si="391"/>
        <v>0</v>
      </c>
      <c r="AT607" s="223">
        <f t="shared" si="391"/>
        <v>0</v>
      </c>
      <c r="AU607" s="223">
        <f t="shared" si="354"/>
        <v>0</v>
      </c>
      <c r="AV607" s="223">
        <f t="shared" si="354"/>
        <v>0</v>
      </c>
      <c r="AW607" s="223">
        <f t="shared" si="354"/>
        <v>0</v>
      </c>
      <c r="AX607" s="223">
        <f t="shared" si="354"/>
        <v>0</v>
      </c>
      <c r="AY607" s="223">
        <f t="shared" si="354"/>
        <v>0</v>
      </c>
      <c r="AZ607" s="242"/>
      <c r="BA607" s="244">
        <f t="shared" si="356"/>
        <v>9.7480368653509976E-5</v>
      </c>
      <c r="BB607" s="244">
        <f t="shared" si="357"/>
        <v>0</v>
      </c>
      <c r="BC607" s="244">
        <f t="shared" si="358"/>
        <v>0</v>
      </c>
      <c r="BD607" s="244">
        <f t="shared" si="359"/>
        <v>0</v>
      </c>
      <c r="BE607" s="244">
        <f t="shared" si="360"/>
        <v>0</v>
      </c>
      <c r="BF607" s="244">
        <f t="shared" si="361"/>
        <v>0</v>
      </c>
      <c r="BG607" s="244">
        <f t="shared" si="362"/>
        <v>5.9463024878641082E-3</v>
      </c>
      <c r="BH607" s="244">
        <f t="shared" si="363"/>
        <v>9.1436585796992348E-2</v>
      </c>
      <c r="BI607" s="244">
        <f t="shared" si="364"/>
        <v>0</v>
      </c>
      <c r="BJ607" s="244">
        <f t="shared" si="365"/>
        <v>0</v>
      </c>
      <c r="BK607" s="244">
        <f t="shared" si="366"/>
        <v>0</v>
      </c>
      <c r="BL607" s="244">
        <f t="shared" si="367"/>
        <v>0</v>
      </c>
      <c r="BM607" s="244">
        <f t="shared" si="368"/>
        <v>0</v>
      </c>
      <c r="BN607" s="244">
        <f t="shared" si="369"/>
        <v>9.7480368653509976E-5</v>
      </c>
      <c r="BO607" s="244">
        <f t="shared" si="370"/>
        <v>0</v>
      </c>
      <c r="BP607" s="244">
        <f t="shared" si="371"/>
        <v>0</v>
      </c>
      <c r="BQ607" s="244">
        <f t="shared" si="372"/>
        <v>0</v>
      </c>
      <c r="BR607" s="244">
        <f t="shared" si="373"/>
        <v>0</v>
      </c>
      <c r="BS607" s="244">
        <f t="shared" si="374"/>
        <v>0</v>
      </c>
      <c r="BT607" s="244">
        <f t="shared" si="375"/>
        <v>9.1436585796992348E-2</v>
      </c>
      <c r="BU607" s="244">
        <f t="shared" si="376"/>
        <v>0</v>
      </c>
      <c r="BV607" s="244">
        <f t="shared" si="377"/>
        <v>0</v>
      </c>
      <c r="BW607" s="244">
        <f t="shared" si="378"/>
        <v>0</v>
      </c>
      <c r="BX607" s="244">
        <f t="shared" si="379"/>
        <v>0</v>
      </c>
      <c r="BY607" s="244"/>
      <c r="BZ607" s="244">
        <f t="shared" si="380"/>
        <v>0</v>
      </c>
      <c r="CA607" s="244">
        <f t="shared" si="381"/>
        <v>0</v>
      </c>
      <c r="CB607" s="244">
        <f t="shared" si="382"/>
        <v>0</v>
      </c>
      <c r="CC607" s="244">
        <f t="shared" si="383"/>
        <v>0</v>
      </c>
      <c r="CD607" s="244">
        <f t="shared" si="384"/>
        <v>0</v>
      </c>
      <c r="CE607" s="244">
        <f t="shared" si="385"/>
        <v>0</v>
      </c>
      <c r="CF607" s="244">
        <f t="shared" si="386"/>
        <v>0</v>
      </c>
      <c r="CG607" s="244">
        <f t="shared" si="387"/>
        <v>0</v>
      </c>
      <c r="CH607" s="244">
        <f t="shared" si="388"/>
        <v>0</v>
      </c>
      <c r="CI607" s="244">
        <f t="shared" si="389"/>
        <v>0</v>
      </c>
      <c r="CJ607" s="244">
        <f t="shared" si="390"/>
        <v>0</v>
      </c>
    </row>
    <row r="608" spans="1:88" ht="60">
      <c r="A608" s="222" t="s">
        <v>3643</v>
      </c>
      <c r="B608" s="232">
        <v>101876</v>
      </c>
      <c r="C608" s="232" t="s">
        <v>3584</v>
      </c>
      <c r="D608" s="232"/>
      <c r="E608" s="232" t="s">
        <v>3585</v>
      </c>
      <c r="F608" s="232"/>
      <c r="G608" s="232">
        <v>8700</v>
      </c>
      <c r="H608" s="232" t="s">
        <v>3586</v>
      </c>
      <c r="I608" s="232" t="s">
        <v>129</v>
      </c>
      <c r="J608" s="232" t="s">
        <v>700</v>
      </c>
      <c r="K608" s="232" t="s">
        <v>3587</v>
      </c>
      <c r="L608" s="232" t="s">
        <v>3588</v>
      </c>
      <c r="M608" s="232">
        <v>2022</v>
      </c>
      <c r="N608" s="232">
        <v>128458628</v>
      </c>
      <c r="O608" s="239">
        <f t="shared" si="355"/>
        <v>1.4997533379099003E-2</v>
      </c>
      <c r="P608" s="232">
        <v>72.87</v>
      </c>
      <c r="Q608" s="232">
        <v>0.19</v>
      </c>
      <c r="R608" s="232">
        <v>1.52</v>
      </c>
      <c r="S608" s="232">
        <v>0</v>
      </c>
      <c r="T608" s="232">
        <v>0</v>
      </c>
      <c r="U608" s="232">
        <v>0</v>
      </c>
      <c r="V608" s="232">
        <v>6.1</v>
      </c>
      <c r="W608" s="232">
        <v>19.32</v>
      </c>
      <c r="X608" s="232">
        <v>0</v>
      </c>
      <c r="Y608" s="232">
        <v>0</v>
      </c>
      <c r="Z608" s="232">
        <v>0</v>
      </c>
      <c r="AA608" s="232">
        <v>0</v>
      </c>
      <c r="AB608" s="232"/>
      <c r="AC608" s="232">
        <v>41.74</v>
      </c>
      <c r="AD608" s="232">
        <v>0.19</v>
      </c>
      <c r="AE608" s="232">
        <v>0</v>
      </c>
      <c r="AF608" s="232">
        <v>0</v>
      </c>
      <c r="AG608" s="232">
        <v>0</v>
      </c>
      <c r="AH608" s="232">
        <v>0</v>
      </c>
      <c r="AI608" s="232">
        <v>19.32</v>
      </c>
      <c r="AJ608" s="232">
        <v>0</v>
      </c>
      <c r="AK608" s="232">
        <v>0</v>
      </c>
      <c r="AL608" s="232">
        <v>0</v>
      </c>
      <c r="AM608" s="232">
        <v>0</v>
      </c>
      <c r="AN608" s="233"/>
      <c r="AO608" s="223">
        <f t="shared" si="391"/>
        <v>31.130000000000003</v>
      </c>
      <c r="AP608" s="223">
        <f t="shared" si="391"/>
        <v>0</v>
      </c>
      <c r="AQ608" s="223">
        <f t="shared" si="391"/>
        <v>1.52</v>
      </c>
      <c r="AR608" s="223">
        <f t="shared" si="391"/>
        <v>0</v>
      </c>
      <c r="AS608" s="223">
        <f t="shared" si="391"/>
        <v>0</v>
      </c>
      <c r="AT608" s="223">
        <f t="shared" si="391"/>
        <v>0</v>
      </c>
      <c r="AU608" s="223">
        <f t="shared" si="354"/>
        <v>0</v>
      </c>
      <c r="AV608" s="223">
        <f t="shared" si="354"/>
        <v>0</v>
      </c>
      <c r="AW608" s="223">
        <f t="shared" si="354"/>
        <v>0</v>
      </c>
      <c r="AX608" s="223">
        <f t="shared" si="354"/>
        <v>0</v>
      </c>
      <c r="AY608" s="223">
        <f t="shared" si="354"/>
        <v>0</v>
      </c>
      <c r="AZ608" s="242"/>
      <c r="BA608" s="244">
        <f t="shared" si="356"/>
        <v>1.0928702573349445</v>
      </c>
      <c r="BB608" s="244">
        <f t="shared" si="357"/>
        <v>2.8495313420288104E-3</v>
      </c>
      <c r="BC608" s="244">
        <f t="shared" si="358"/>
        <v>2.2796250736230483E-2</v>
      </c>
      <c r="BD608" s="244">
        <f t="shared" si="359"/>
        <v>0</v>
      </c>
      <c r="BE608" s="244">
        <f t="shared" si="360"/>
        <v>0</v>
      </c>
      <c r="BF608" s="244">
        <f t="shared" si="361"/>
        <v>0</v>
      </c>
      <c r="BG608" s="244">
        <f t="shared" si="362"/>
        <v>9.1484953612503916E-2</v>
      </c>
      <c r="BH608" s="244">
        <f t="shared" si="363"/>
        <v>0.28975234488419271</v>
      </c>
      <c r="BI608" s="244">
        <f t="shared" si="364"/>
        <v>0</v>
      </c>
      <c r="BJ608" s="244">
        <f t="shared" si="365"/>
        <v>0</v>
      </c>
      <c r="BK608" s="244">
        <f t="shared" si="366"/>
        <v>0</v>
      </c>
      <c r="BL608" s="244">
        <f t="shared" si="367"/>
        <v>0</v>
      </c>
      <c r="BM608" s="244">
        <f t="shared" si="368"/>
        <v>0</v>
      </c>
      <c r="BN608" s="244">
        <f t="shared" si="369"/>
        <v>0.6259970432435924</v>
      </c>
      <c r="BO608" s="244">
        <f t="shared" si="370"/>
        <v>2.8495313420288104E-3</v>
      </c>
      <c r="BP608" s="244">
        <f t="shared" si="371"/>
        <v>0</v>
      </c>
      <c r="BQ608" s="244">
        <f t="shared" si="372"/>
        <v>0</v>
      </c>
      <c r="BR608" s="244">
        <f t="shared" si="373"/>
        <v>0</v>
      </c>
      <c r="BS608" s="244">
        <f t="shared" si="374"/>
        <v>0</v>
      </c>
      <c r="BT608" s="244">
        <f t="shared" si="375"/>
        <v>0.28975234488419271</v>
      </c>
      <c r="BU608" s="244">
        <f t="shared" si="376"/>
        <v>0</v>
      </c>
      <c r="BV608" s="244">
        <f t="shared" si="377"/>
        <v>0</v>
      </c>
      <c r="BW608" s="244">
        <f t="shared" si="378"/>
        <v>0</v>
      </c>
      <c r="BX608" s="244">
        <f t="shared" si="379"/>
        <v>0</v>
      </c>
      <c r="BY608" s="244"/>
      <c r="BZ608" s="244">
        <f t="shared" si="380"/>
        <v>0.46687321409135196</v>
      </c>
      <c r="CA608" s="244">
        <f t="shared" si="381"/>
        <v>0</v>
      </c>
      <c r="CB608" s="244">
        <f t="shared" si="382"/>
        <v>2.2796250736230483E-2</v>
      </c>
      <c r="CC608" s="244">
        <f t="shared" si="383"/>
        <v>0</v>
      </c>
      <c r="CD608" s="244">
        <f t="shared" si="384"/>
        <v>0</v>
      </c>
      <c r="CE608" s="244">
        <f t="shared" si="385"/>
        <v>0</v>
      </c>
      <c r="CF608" s="244">
        <f t="shared" si="386"/>
        <v>0</v>
      </c>
      <c r="CG608" s="244">
        <f t="shared" si="387"/>
        <v>0</v>
      </c>
      <c r="CH608" s="244">
        <f t="shared" si="388"/>
        <v>0</v>
      </c>
      <c r="CI608" s="244">
        <f t="shared" si="389"/>
        <v>0</v>
      </c>
      <c r="CJ608" s="244">
        <f t="shared" si="390"/>
        <v>0</v>
      </c>
    </row>
    <row r="609" spans="1:88" ht="60">
      <c r="A609" s="222" t="s">
        <v>3643</v>
      </c>
      <c r="B609" s="232">
        <v>112051</v>
      </c>
      <c r="C609" s="232" t="s">
        <v>3589</v>
      </c>
      <c r="D609" s="232" t="s">
        <v>3590</v>
      </c>
      <c r="E609" s="232" t="s">
        <v>2054</v>
      </c>
      <c r="F609" s="232"/>
      <c r="G609" s="232">
        <v>9424</v>
      </c>
      <c r="H609" s="232" t="s">
        <v>3591</v>
      </c>
      <c r="I609" s="232" t="s">
        <v>125</v>
      </c>
      <c r="J609" s="232" t="s">
        <v>700</v>
      </c>
      <c r="K609" s="232" t="s">
        <v>3592</v>
      </c>
      <c r="L609" s="232" t="s">
        <v>3593</v>
      </c>
      <c r="M609" s="232">
        <v>2022</v>
      </c>
      <c r="N609" s="232">
        <v>12776599</v>
      </c>
      <c r="O609" s="239">
        <f t="shared" si="355"/>
        <v>4.4107944378262822E-3</v>
      </c>
      <c r="P609" s="232">
        <v>37.159999999999997</v>
      </c>
      <c r="Q609" s="232">
        <v>7.62</v>
      </c>
      <c r="R609" s="232">
        <v>0</v>
      </c>
      <c r="S609" s="232">
        <v>0</v>
      </c>
      <c r="T609" s="232">
        <v>0</v>
      </c>
      <c r="U609" s="232">
        <v>0</v>
      </c>
      <c r="V609" s="232">
        <v>6.1</v>
      </c>
      <c r="W609" s="232">
        <v>49.12</v>
      </c>
      <c r="X609" s="232">
        <v>0</v>
      </c>
      <c r="Y609" s="232">
        <v>0</v>
      </c>
      <c r="Z609" s="232">
        <v>0</v>
      </c>
      <c r="AA609" s="232">
        <v>0</v>
      </c>
      <c r="AB609" s="232"/>
      <c r="AC609" s="232">
        <v>0.08</v>
      </c>
      <c r="AD609" s="232">
        <v>7.62</v>
      </c>
      <c r="AE609" s="232">
        <v>0</v>
      </c>
      <c r="AF609" s="232">
        <v>0</v>
      </c>
      <c r="AG609" s="232">
        <v>0</v>
      </c>
      <c r="AH609" s="232">
        <v>0</v>
      </c>
      <c r="AI609" s="232">
        <v>49.12</v>
      </c>
      <c r="AJ609" s="232">
        <v>0</v>
      </c>
      <c r="AK609" s="232">
        <v>0</v>
      </c>
      <c r="AL609" s="232">
        <v>0</v>
      </c>
      <c r="AM609" s="232">
        <v>0</v>
      </c>
      <c r="AN609" s="233"/>
      <c r="AO609" s="223">
        <f t="shared" si="391"/>
        <v>37.08</v>
      </c>
      <c r="AP609" s="223">
        <f t="shared" si="391"/>
        <v>0</v>
      </c>
      <c r="AQ609" s="223">
        <f t="shared" si="391"/>
        <v>0</v>
      </c>
      <c r="AR609" s="223">
        <f t="shared" si="391"/>
        <v>0</v>
      </c>
      <c r="AS609" s="223">
        <f t="shared" si="391"/>
        <v>0</v>
      </c>
      <c r="AT609" s="223">
        <f t="shared" si="391"/>
        <v>0</v>
      </c>
      <c r="AU609" s="223">
        <f t="shared" si="354"/>
        <v>0</v>
      </c>
      <c r="AV609" s="223">
        <f t="shared" si="354"/>
        <v>0</v>
      </c>
      <c r="AW609" s="223">
        <f t="shared" si="354"/>
        <v>0</v>
      </c>
      <c r="AX609" s="223">
        <f t="shared" si="354"/>
        <v>0</v>
      </c>
      <c r="AY609" s="223">
        <f t="shared" si="354"/>
        <v>0</v>
      </c>
      <c r="AZ609" s="242"/>
      <c r="BA609" s="244">
        <f t="shared" si="356"/>
        <v>0.16390512130962462</v>
      </c>
      <c r="BB609" s="244">
        <f t="shared" si="357"/>
        <v>3.361025361623627E-2</v>
      </c>
      <c r="BC609" s="244">
        <f t="shared" si="358"/>
        <v>0</v>
      </c>
      <c r="BD609" s="244">
        <f t="shared" si="359"/>
        <v>0</v>
      </c>
      <c r="BE609" s="244">
        <f t="shared" si="360"/>
        <v>0</v>
      </c>
      <c r="BF609" s="244">
        <f t="shared" si="361"/>
        <v>0</v>
      </c>
      <c r="BG609" s="244">
        <f t="shared" si="362"/>
        <v>2.690584607074032E-2</v>
      </c>
      <c r="BH609" s="244">
        <f t="shared" si="363"/>
        <v>0.21665822278602698</v>
      </c>
      <c r="BI609" s="244">
        <f t="shared" si="364"/>
        <v>0</v>
      </c>
      <c r="BJ609" s="244">
        <f t="shared" si="365"/>
        <v>0</v>
      </c>
      <c r="BK609" s="244">
        <f t="shared" si="366"/>
        <v>0</v>
      </c>
      <c r="BL609" s="244">
        <f t="shared" si="367"/>
        <v>0</v>
      </c>
      <c r="BM609" s="244">
        <f t="shared" si="368"/>
        <v>0</v>
      </c>
      <c r="BN609" s="244">
        <f t="shared" si="369"/>
        <v>3.5286355502610258E-4</v>
      </c>
      <c r="BO609" s="244">
        <f t="shared" si="370"/>
        <v>3.361025361623627E-2</v>
      </c>
      <c r="BP609" s="244">
        <f t="shared" si="371"/>
        <v>0</v>
      </c>
      <c r="BQ609" s="244">
        <f t="shared" si="372"/>
        <v>0</v>
      </c>
      <c r="BR609" s="244">
        <f t="shared" si="373"/>
        <v>0</v>
      </c>
      <c r="BS609" s="244">
        <f t="shared" si="374"/>
        <v>0</v>
      </c>
      <c r="BT609" s="244">
        <f t="shared" si="375"/>
        <v>0.21665822278602698</v>
      </c>
      <c r="BU609" s="244">
        <f t="shared" si="376"/>
        <v>0</v>
      </c>
      <c r="BV609" s="244">
        <f t="shared" si="377"/>
        <v>0</v>
      </c>
      <c r="BW609" s="244">
        <f t="shared" si="378"/>
        <v>0</v>
      </c>
      <c r="BX609" s="244">
        <f t="shared" si="379"/>
        <v>0</v>
      </c>
      <c r="BY609" s="244"/>
      <c r="BZ609" s="244">
        <f t="shared" si="380"/>
        <v>0.16355225775459853</v>
      </c>
      <c r="CA609" s="244">
        <f t="shared" si="381"/>
        <v>0</v>
      </c>
      <c r="CB609" s="244">
        <f t="shared" si="382"/>
        <v>0</v>
      </c>
      <c r="CC609" s="244">
        <f t="shared" si="383"/>
        <v>0</v>
      </c>
      <c r="CD609" s="244">
        <f t="shared" si="384"/>
        <v>0</v>
      </c>
      <c r="CE609" s="244">
        <f t="shared" si="385"/>
        <v>0</v>
      </c>
      <c r="CF609" s="244">
        <f t="shared" si="386"/>
        <v>0</v>
      </c>
      <c r="CG609" s="244">
        <f t="shared" si="387"/>
        <v>0</v>
      </c>
      <c r="CH609" s="244">
        <f t="shared" si="388"/>
        <v>0</v>
      </c>
      <c r="CI609" s="244">
        <f t="shared" si="389"/>
        <v>0</v>
      </c>
      <c r="CJ609" s="244">
        <f t="shared" si="390"/>
        <v>0</v>
      </c>
    </row>
    <row r="610" spans="1:88" ht="60">
      <c r="A610" s="222" t="s">
        <v>3643</v>
      </c>
      <c r="B610" s="232">
        <v>93642</v>
      </c>
      <c r="C610" s="232" t="s">
        <v>3594</v>
      </c>
      <c r="D610" s="232"/>
      <c r="E610" s="232" t="s">
        <v>3595</v>
      </c>
      <c r="F610" s="232"/>
      <c r="G610" s="232">
        <v>8306</v>
      </c>
      <c r="H610" s="232" t="s">
        <v>3596</v>
      </c>
      <c r="I610" s="232" t="s">
        <v>129</v>
      </c>
      <c r="J610" s="232" t="s">
        <v>700</v>
      </c>
      <c r="K610" s="232" t="s">
        <v>3597</v>
      </c>
      <c r="L610" s="232" t="s">
        <v>3598</v>
      </c>
      <c r="M610" s="232">
        <v>2022</v>
      </c>
      <c r="N610" s="232">
        <v>16628941</v>
      </c>
      <c r="O610" s="239">
        <f t="shared" si="355"/>
        <v>1.9414273808573445E-3</v>
      </c>
      <c r="P610" s="232">
        <v>93.03</v>
      </c>
      <c r="Q610" s="232">
        <v>0</v>
      </c>
      <c r="R610" s="232">
        <v>0.87</v>
      </c>
      <c r="S610" s="232">
        <v>0</v>
      </c>
      <c r="T610" s="232">
        <v>0</v>
      </c>
      <c r="U610" s="232">
        <v>0</v>
      </c>
      <c r="V610" s="232">
        <v>6.1</v>
      </c>
      <c r="W610" s="232">
        <v>0</v>
      </c>
      <c r="X610" s="232">
        <v>0</v>
      </c>
      <c r="Y610" s="232">
        <v>0</v>
      </c>
      <c r="Z610" s="232">
        <v>0</v>
      </c>
      <c r="AA610" s="232">
        <v>0</v>
      </c>
      <c r="AB610" s="232"/>
      <c r="AC610" s="232">
        <v>38.700000000000003</v>
      </c>
      <c r="AD610" s="232">
        <v>0</v>
      </c>
      <c r="AE610" s="232">
        <v>0</v>
      </c>
      <c r="AF610" s="232">
        <v>0</v>
      </c>
      <c r="AG610" s="232">
        <v>0</v>
      </c>
      <c r="AH610" s="232">
        <v>0</v>
      </c>
      <c r="AI610" s="232">
        <v>0</v>
      </c>
      <c r="AJ610" s="232">
        <v>0</v>
      </c>
      <c r="AK610" s="232">
        <v>0</v>
      </c>
      <c r="AL610" s="232">
        <v>0</v>
      </c>
      <c r="AM610" s="232">
        <v>0</v>
      </c>
      <c r="AN610" s="233"/>
      <c r="AO610" s="223">
        <f t="shared" si="391"/>
        <v>54.33</v>
      </c>
      <c r="AP610" s="223">
        <f t="shared" si="391"/>
        <v>0</v>
      </c>
      <c r="AQ610" s="223">
        <f t="shared" si="391"/>
        <v>0.87</v>
      </c>
      <c r="AR610" s="223">
        <f t="shared" si="391"/>
        <v>0</v>
      </c>
      <c r="AS610" s="223">
        <f t="shared" si="391"/>
        <v>0</v>
      </c>
      <c r="AT610" s="223">
        <f t="shared" si="391"/>
        <v>0</v>
      </c>
      <c r="AU610" s="223">
        <f t="shared" si="354"/>
        <v>0</v>
      </c>
      <c r="AV610" s="223">
        <f t="shared" si="354"/>
        <v>0</v>
      </c>
      <c r="AW610" s="223">
        <f t="shared" si="354"/>
        <v>0</v>
      </c>
      <c r="AX610" s="223">
        <f t="shared" si="354"/>
        <v>0</v>
      </c>
      <c r="AY610" s="223">
        <f t="shared" si="354"/>
        <v>0</v>
      </c>
      <c r="AZ610" s="242"/>
      <c r="BA610" s="244">
        <f t="shared" si="356"/>
        <v>0.18061098924115876</v>
      </c>
      <c r="BB610" s="244">
        <f t="shared" si="357"/>
        <v>0</v>
      </c>
      <c r="BC610" s="244">
        <f t="shared" si="358"/>
        <v>1.6890418213458896E-3</v>
      </c>
      <c r="BD610" s="244">
        <f t="shared" si="359"/>
        <v>0</v>
      </c>
      <c r="BE610" s="244">
        <f t="shared" si="360"/>
        <v>0</v>
      </c>
      <c r="BF610" s="244">
        <f t="shared" si="361"/>
        <v>0</v>
      </c>
      <c r="BG610" s="244">
        <f t="shared" si="362"/>
        <v>1.1842707023229801E-2</v>
      </c>
      <c r="BH610" s="244">
        <f t="shared" si="363"/>
        <v>0</v>
      </c>
      <c r="BI610" s="244">
        <f t="shared" si="364"/>
        <v>0</v>
      </c>
      <c r="BJ610" s="244">
        <f t="shared" si="365"/>
        <v>0</v>
      </c>
      <c r="BK610" s="244">
        <f t="shared" si="366"/>
        <v>0</v>
      </c>
      <c r="BL610" s="244">
        <f t="shared" si="367"/>
        <v>0</v>
      </c>
      <c r="BM610" s="244">
        <f t="shared" si="368"/>
        <v>0</v>
      </c>
      <c r="BN610" s="244">
        <f t="shared" si="369"/>
        <v>7.5133239639179242E-2</v>
      </c>
      <c r="BO610" s="244">
        <f t="shared" si="370"/>
        <v>0</v>
      </c>
      <c r="BP610" s="244">
        <f t="shared" si="371"/>
        <v>0</v>
      </c>
      <c r="BQ610" s="244">
        <f t="shared" si="372"/>
        <v>0</v>
      </c>
      <c r="BR610" s="244">
        <f t="shared" si="373"/>
        <v>0</v>
      </c>
      <c r="BS610" s="244">
        <f t="shared" si="374"/>
        <v>0</v>
      </c>
      <c r="BT610" s="244">
        <f t="shared" si="375"/>
        <v>0</v>
      </c>
      <c r="BU610" s="244">
        <f t="shared" si="376"/>
        <v>0</v>
      </c>
      <c r="BV610" s="244">
        <f t="shared" si="377"/>
        <v>0</v>
      </c>
      <c r="BW610" s="244">
        <f t="shared" si="378"/>
        <v>0</v>
      </c>
      <c r="BX610" s="244">
        <f t="shared" si="379"/>
        <v>0</v>
      </c>
      <c r="BY610" s="244"/>
      <c r="BZ610" s="244">
        <f t="shared" si="380"/>
        <v>0.10547774960197952</v>
      </c>
      <c r="CA610" s="244">
        <f t="shared" si="381"/>
        <v>0</v>
      </c>
      <c r="CB610" s="244">
        <f t="shared" si="382"/>
        <v>1.6890418213458896E-3</v>
      </c>
      <c r="CC610" s="244">
        <f t="shared" si="383"/>
        <v>0</v>
      </c>
      <c r="CD610" s="244">
        <f t="shared" si="384"/>
        <v>0</v>
      </c>
      <c r="CE610" s="244">
        <f t="shared" si="385"/>
        <v>0</v>
      </c>
      <c r="CF610" s="244">
        <f t="shared" si="386"/>
        <v>0</v>
      </c>
      <c r="CG610" s="244">
        <f t="shared" si="387"/>
        <v>0</v>
      </c>
      <c r="CH610" s="244">
        <f t="shared" si="388"/>
        <v>0</v>
      </c>
      <c r="CI610" s="244">
        <f t="shared" si="389"/>
        <v>0</v>
      </c>
      <c r="CJ610" s="244">
        <f t="shared" si="390"/>
        <v>0</v>
      </c>
    </row>
    <row r="611" spans="1:88" ht="60">
      <c r="A611" s="222" t="s">
        <v>3643</v>
      </c>
      <c r="B611" s="234">
        <v>95491</v>
      </c>
      <c r="C611" s="234" t="s">
        <v>3599</v>
      </c>
      <c r="D611" s="234"/>
      <c r="E611" s="234" t="s">
        <v>3600</v>
      </c>
      <c r="F611" s="234" t="s">
        <v>750</v>
      </c>
      <c r="G611" s="234">
        <v>6301</v>
      </c>
      <c r="H611" s="234" t="s">
        <v>3601</v>
      </c>
      <c r="I611" s="234" t="s">
        <v>726</v>
      </c>
      <c r="J611" s="234" t="s">
        <v>700</v>
      </c>
      <c r="K611" s="234" t="s">
        <v>3602</v>
      </c>
      <c r="L611" s="234" t="s">
        <v>3603</v>
      </c>
      <c r="M611" s="234">
        <v>2022</v>
      </c>
      <c r="N611" s="234">
        <v>686864052</v>
      </c>
      <c r="O611" s="239">
        <f t="shared" si="355"/>
        <v>0.90605605330207961</v>
      </c>
      <c r="P611" s="234">
        <v>69.88</v>
      </c>
      <c r="Q611" s="234">
        <v>1.1599999999999999</v>
      </c>
      <c r="R611" s="234">
        <v>0</v>
      </c>
      <c r="S611" s="234">
        <v>0.05</v>
      </c>
      <c r="T611" s="234">
        <v>0</v>
      </c>
      <c r="U611" s="234">
        <v>0</v>
      </c>
      <c r="V611" s="234">
        <v>6.1</v>
      </c>
      <c r="W611" s="234">
        <v>22.81</v>
      </c>
      <c r="X611" s="234">
        <v>0</v>
      </c>
      <c r="Y611" s="234">
        <v>0</v>
      </c>
      <c r="Z611" s="234">
        <v>0</v>
      </c>
      <c r="AA611" s="234">
        <v>0</v>
      </c>
      <c r="AB611" s="234"/>
      <c r="AC611" s="234">
        <v>57.8</v>
      </c>
      <c r="AD611" s="234">
        <v>1.1599999999999999</v>
      </c>
      <c r="AE611" s="234">
        <v>0</v>
      </c>
      <c r="AF611" s="234">
        <v>0.05</v>
      </c>
      <c r="AG611" s="234">
        <v>0</v>
      </c>
      <c r="AH611" s="234">
        <v>0</v>
      </c>
      <c r="AI611" s="234">
        <v>22.81</v>
      </c>
      <c r="AJ611" s="234">
        <v>0</v>
      </c>
      <c r="AK611" s="234">
        <v>0</v>
      </c>
      <c r="AL611" s="234">
        <v>0</v>
      </c>
      <c r="AM611" s="234">
        <v>0</v>
      </c>
      <c r="AN611" s="235"/>
      <c r="AO611" s="224">
        <f t="shared" si="391"/>
        <v>12.079999999999998</v>
      </c>
      <c r="AP611" s="224">
        <f t="shared" si="391"/>
        <v>0</v>
      </c>
      <c r="AQ611" s="224">
        <f t="shared" si="391"/>
        <v>0</v>
      </c>
      <c r="AR611" s="224">
        <f t="shared" si="391"/>
        <v>0</v>
      </c>
      <c r="AS611" s="224">
        <f t="shared" si="391"/>
        <v>0</v>
      </c>
      <c r="AT611" s="224">
        <f t="shared" si="391"/>
        <v>0</v>
      </c>
      <c r="AU611" s="224">
        <f t="shared" si="354"/>
        <v>0</v>
      </c>
      <c r="AV611" s="224">
        <f t="shared" si="354"/>
        <v>0</v>
      </c>
      <c r="AW611" s="224">
        <f t="shared" si="354"/>
        <v>0</v>
      </c>
      <c r="AX611" s="224">
        <f t="shared" si="354"/>
        <v>0</v>
      </c>
      <c r="AY611" s="224">
        <f t="shared" si="354"/>
        <v>0</v>
      </c>
      <c r="AZ611" s="242"/>
      <c r="BA611" s="244">
        <f t="shared" si="356"/>
        <v>63.315197004749322</v>
      </c>
      <c r="BB611" s="244">
        <f t="shared" si="357"/>
        <v>1.0510250218304122</v>
      </c>
      <c r="BC611" s="244">
        <f t="shared" si="358"/>
        <v>0</v>
      </c>
      <c r="BD611" s="244">
        <f t="shared" si="359"/>
        <v>4.5302802665103982E-2</v>
      </c>
      <c r="BE611" s="244">
        <f t="shared" si="360"/>
        <v>0</v>
      </c>
      <c r="BF611" s="244">
        <f t="shared" si="361"/>
        <v>0</v>
      </c>
      <c r="BG611" s="244">
        <f t="shared" si="362"/>
        <v>5.526941925142685</v>
      </c>
      <c r="BH611" s="244">
        <f t="shared" si="363"/>
        <v>20.667138575820434</v>
      </c>
      <c r="BI611" s="244">
        <f t="shared" si="364"/>
        <v>0</v>
      </c>
      <c r="BJ611" s="244">
        <f t="shared" si="365"/>
        <v>0</v>
      </c>
      <c r="BK611" s="244">
        <f t="shared" si="366"/>
        <v>0</v>
      </c>
      <c r="BL611" s="244">
        <f t="shared" si="367"/>
        <v>0</v>
      </c>
      <c r="BM611" s="244">
        <f t="shared" si="368"/>
        <v>0</v>
      </c>
      <c r="BN611" s="244">
        <f t="shared" si="369"/>
        <v>52.370039880860197</v>
      </c>
      <c r="BO611" s="244">
        <f t="shared" si="370"/>
        <v>1.0510250218304122</v>
      </c>
      <c r="BP611" s="244">
        <f t="shared" si="371"/>
        <v>0</v>
      </c>
      <c r="BQ611" s="244">
        <f t="shared" si="372"/>
        <v>4.5302802665103982E-2</v>
      </c>
      <c r="BR611" s="244">
        <f t="shared" si="373"/>
        <v>0</v>
      </c>
      <c r="BS611" s="244">
        <f t="shared" si="374"/>
        <v>0</v>
      </c>
      <c r="BT611" s="244">
        <f t="shared" si="375"/>
        <v>20.667138575820434</v>
      </c>
      <c r="BU611" s="244">
        <f t="shared" si="376"/>
        <v>0</v>
      </c>
      <c r="BV611" s="244">
        <f t="shared" si="377"/>
        <v>0</v>
      </c>
      <c r="BW611" s="244">
        <f t="shared" si="378"/>
        <v>0</v>
      </c>
      <c r="BX611" s="244">
        <f t="shared" si="379"/>
        <v>0</v>
      </c>
      <c r="BY611" s="244"/>
      <c r="BZ611" s="244">
        <f t="shared" si="380"/>
        <v>10.945157123889119</v>
      </c>
      <c r="CA611" s="244">
        <f t="shared" si="381"/>
        <v>0</v>
      </c>
      <c r="CB611" s="244">
        <f t="shared" si="382"/>
        <v>0</v>
      </c>
      <c r="CC611" s="244">
        <f t="shared" si="383"/>
        <v>0</v>
      </c>
      <c r="CD611" s="244">
        <f t="shared" si="384"/>
        <v>0</v>
      </c>
      <c r="CE611" s="244">
        <f t="shared" si="385"/>
        <v>0</v>
      </c>
      <c r="CF611" s="244">
        <f t="shared" si="386"/>
        <v>0</v>
      </c>
      <c r="CG611" s="244">
        <f t="shared" si="387"/>
        <v>0</v>
      </c>
      <c r="CH611" s="244">
        <f t="shared" si="388"/>
        <v>0</v>
      </c>
      <c r="CI611" s="244">
        <f t="shared" si="389"/>
        <v>0</v>
      </c>
      <c r="CJ611" s="244">
        <f t="shared" si="390"/>
        <v>0</v>
      </c>
    </row>
    <row r="612" spans="1:88" ht="32.25" thickBot="1">
      <c r="A612" s="223"/>
      <c r="B612" s="223"/>
      <c r="C612" s="236" t="s">
        <v>3671</v>
      </c>
      <c r="D612" s="225" t="s">
        <v>3690</v>
      </c>
      <c r="E612" s="223"/>
      <c r="F612" s="223"/>
      <c r="G612" s="223"/>
      <c r="H612" s="223"/>
      <c r="I612" s="225" t="s">
        <v>700</v>
      </c>
      <c r="J612" s="237" t="s">
        <v>700</v>
      </c>
      <c r="K612" s="223"/>
      <c r="L612" s="223"/>
      <c r="M612" s="223"/>
      <c r="N612" s="226">
        <f>SUM(N2:N611)</f>
        <v>55158300495</v>
      </c>
      <c r="O612" s="239" t="str">
        <f t="shared" si="355"/>
        <v/>
      </c>
      <c r="P612" s="226">
        <f>AVERAGE(P2:P611)</f>
        <v>68.466540983606663</v>
      </c>
      <c r="Q612" s="226">
        <f t="shared" ref="Q612:AY612" si="392">AVERAGE(Q2:Q611)</f>
        <v>3.4277213114754095</v>
      </c>
      <c r="R612" s="226">
        <f t="shared" si="392"/>
        <v>0.44032786885245895</v>
      </c>
      <c r="S612" s="226">
        <f t="shared" si="392"/>
        <v>0.15277049180327873</v>
      </c>
      <c r="T612" s="226">
        <f t="shared" si="392"/>
        <v>1.3457377049180335</v>
      </c>
      <c r="U612" s="226">
        <f t="shared" si="392"/>
        <v>6.0163934426229505E-3</v>
      </c>
      <c r="V612" s="226">
        <f t="shared" si="392"/>
        <v>6.0999999999999392</v>
      </c>
      <c r="W612" s="226">
        <f t="shared" si="392"/>
        <v>18.302901639344253</v>
      </c>
      <c r="X612" s="226">
        <f t="shared" si="392"/>
        <v>3.1967213114754097E-3</v>
      </c>
      <c r="Y612" s="226">
        <f t="shared" si="392"/>
        <v>0.57181967213114759</v>
      </c>
      <c r="Z612" s="226">
        <f t="shared" si="392"/>
        <v>0.74167213114754116</v>
      </c>
      <c r="AA612" s="226">
        <f t="shared" si="392"/>
        <v>0.44129508196721312</v>
      </c>
      <c r="AB612" s="226"/>
      <c r="AC612" s="226">
        <f t="shared" si="392"/>
        <v>47.053508196721317</v>
      </c>
      <c r="AD612" s="226">
        <f t="shared" si="392"/>
        <v>3.2707868852459012</v>
      </c>
      <c r="AE612" s="226">
        <f t="shared" si="392"/>
        <v>3.2245901639344265E-2</v>
      </c>
      <c r="AF612" s="226">
        <f t="shared" si="392"/>
        <v>0.1317377049180328</v>
      </c>
      <c r="AG612" s="226">
        <f t="shared" si="392"/>
        <v>1.1900655737704922</v>
      </c>
      <c r="AH612" s="226">
        <f t="shared" si="392"/>
        <v>0</v>
      </c>
      <c r="AI612" s="226">
        <f t="shared" si="392"/>
        <v>18.102327868852448</v>
      </c>
      <c r="AJ612" s="226">
        <f t="shared" si="392"/>
        <v>3.1967213114754097E-3</v>
      </c>
      <c r="AK612" s="226">
        <f t="shared" si="392"/>
        <v>0.11429508196721311</v>
      </c>
      <c r="AL612" s="226">
        <f t="shared" si="392"/>
        <v>0</v>
      </c>
      <c r="AM612" s="226">
        <f t="shared" si="392"/>
        <v>0.44129508196721312</v>
      </c>
      <c r="AN612" s="226"/>
      <c r="AO612" s="226">
        <f t="shared" si="392"/>
        <v>21.413032786885225</v>
      </c>
      <c r="AP612" s="226">
        <f t="shared" si="392"/>
        <v>0.15693442622950818</v>
      </c>
      <c r="AQ612" s="226">
        <f t="shared" si="392"/>
        <v>0.40808196721311474</v>
      </c>
      <c r="AR612" s="226">
        <f t="shared" si="392"/>
        <v>2.1032786885245902E-2</v>
      </c>
      <c r="AS612" s="226">
        <f t="shared" si="392"/>
        <v>0.155672131147541</v>
      </c>
      <c r="AT612" s="226">
        <f t="shared" si="392"/>
        <v>6.0163934426229505E-3</v>
      </c>
      <c r="AU612" s="226">
        <f t="shared" si="392"/>
        <v>0.2005737704918033</v>
      </c>
      <c r="AV612" s="226">
        <f t="shared" si="392"/>
        <v>0</v>
      </c>
      <c r="AW612" s="226">
        <f t="shared" si="392"/>
        <v>0.45752459016393437</v>
      </c>
      <c r="AX612" s="226">
        <f t="shared" si="392"/>
        <v>0.74167213114754116</v>
      </c>
      <c r="AY612" s="226">
        <f t="shared" si="392"/>
        <v>0</v>
      </c>
      <c r="AZ612" s="257" t="s">
        <v>3693</v>
      </c>
      <c r="BA612" s="246"/>
      <c r="BB612" s="247"/>
      <c r="BC612" s="247"/>
      <c r="BD612" s="247"/>
      <c r="BE612" s="247"/>
      <c r="BF612" s="247"/>
      <c r="BG612" s="247"/>
      <c r="BH612" s="247"/>
      <c r="BI612" s="247"/>
      <c r="BJ612" s="247"/>
      <c r="BK612" s="247"/>
      <c r="BL612" s="247"/>
      <c r="BM612" s="247"/>
      <c r="BN612" s="247"/>
      <c r="BO612" s="247"/>
      <c r="BP612" s="247"/>
      <c r="BQ612" s="247"/>
      <c r="BR612" s="247"/>
      <c r="BS612" s="247"/>
      <c r="BT612" s="247"/>
      <c r="BU612" s="247"/>
      <c r="BV612" s="247"/>
      <c r="BW612" s="247"/>
      <c r="BX612" s="247"/>
      <c r="BY612" s="247"/>
      <c r="BZ612" s="247"/>
      <c r="CA612" s="247"/>
      <c r="CB612" s="247"/>
      <c r="CC612" s="247"/>
      <c r="CD612" s="247"/>
      <c r="CE612" s="247"/>
      <c r="CF612" s="247"/>
      <c r="CG612" s="247"/>
      <c r="CH612" s="247"/>
      <c r="CI612" s="247"/>
      <c r="CJ612" s="247"/>
    </row>
    <row r="613" spans="1:88" ht="15.75">
      <c r="A613" s="223"/>
      <c r="B613" s="223"/>
      <c r="C613" s="238" t="s">
        <v>3672</v>
      </c>
      <c r="D613" s="225" t="s">
        <v>3690</v>
      </c>
      <c r="E613" s="223"/>
      <c r="F613" s="223"/>
      <c r="G613" s="223"/>
      <c r="H613" s="223"/>
      <c r="I613" s="225" t="s">
        <v>116</v>
      </c>
      <c r="J613" s="223"/>
      <c r="K613" s="223"/>
      <c r="L613" s="223"/>
      <c r="M613" s="223"/>
      <c r="N613" s="226">
        <f>SUMIFS(N$2:N$611, $I$2:$I$611, $I613)</f>
        <v>4931724125</v>
      </c>
      <c r="O613" s="239">
        <f t="shared" si="355"/>
        <v>1</v>
      </c>
      <c r="P613" s="226">
        <f t="shared" ref="P613:AA613" si="393">AVERAGEIFS(P$2:P$611, $I$2:$I$611, $I613)</f>
        <v>59.669899999999998</v>
      </c>
      <c r="Q613" s="226">
        <f t="shared" si="393"/>
        <v>2.0274000000000001</v>
      </c>
      <c r="R613" s="226">
        <f t="shared" si="393"/>
        <v>0.20519999999999999</v>
      </c>
      <c r="S613" s="226">
        <f t="shared" si="393"/>
        <v>0.25519999999999998</v>
      </c>
      <c r="T613" s="226">
        <f t="shared" si="393"/>
        <v>0.94220000000000004</v>
      </c>
      <c r="U613" s="226">
        <f t="shared" si="393"/>
        <v>0</v>
      </c>
      <c r="V613" s="226">
        <f t="shared" si="393"/>
        <v>6.1000000000000112</v>
      </c>
      <c r="W613" s="226">
        <f t="shared" si="393"/>
        <v>30.610300000000006</v>
      </c>
      <c r="X613" s="226">
        <f t="shared" si="393"/>
        <v>0</v>
      </c>
      <c r="Y613" s="226">
        <f t="shared" si="393"/>
        <v>0</v>
      </c>
      <c r="Z613" s="226">
        <f t="shared" si="393"/>
        <v>0</v>
      </c>
      <c r="AA613" s="226">
        <f t="shared" si="393"/>
        <v>0.18979999999999997</v>
      </c>
      <c r="AB613" s="226"/>
      <c r="AC613" s="226">
        <f t="shared" ref="AC613:AM622" si="394">AVERAGEIFS(AC$2:AC$611, $I$2:$I$611, $I613)</f>
        <v>34.98980000000001</v>
      </c>
      <c r="AD613" s="226">
        <f t="shared" si="394"/>
        <v>2.0234000000000001</v>
      </c>
      <c r="AE613" s="226">
        <f t="shared" si="394"/>
        <v>6.3099999999999989E-2</v>
      </c>
      <c r="AF613" s="226">
        <f t="shared" si="394"/>
        <v>0.25519999999999998</v>
      </c>
      <c r="AG613" s="226">
        <f t="shared" si="394"/>
        <v>0.94220000000000004</v>
      </c>
      <c r="AH613" s="226">
        <f t="shared" si="394"/>
        <v>0</v>
      </c>
      <c r="AI613" s="226">
        <f t="shared" si="394"/>
        <v>30.610300000000006</v>
      </c>
      <c r="AJ613" s="226">
        <f t="shared" si="394"/>
        <v>0</v>
      </c>
      <c r="AK613" s="226">
        <f t="shared" si="394"/>
        <v>0</v>
      </c>
      <c r="AL613" s="226">
        <f t="shared" si="394"/>
        <v>0</v>
      </c>
      <c r="AM613" s="226">
        <f t="shared" si="394"/>
        <v>0.18979999999999997</v>
      </c>
      <c r="AN613" s="226"/>
      <c r="AO613" s="226">
        <f t="shared" ref="AO613:AY622" si="395">AVERAGEIFS(AO$2:AO$611, $I$2:$I$611, $I613)</f>
        <v>24.680100000000003</v>
      </c>
      <c r="AP613" s="226">
        <f t="shared" si="395"/>
        <v>4.000000000000001E-3</v>
      </c>
      <c r="AQ613" s="226">
        <f t="shared" si="395"/>
        <v>0.1421</v>
      </c>
      <c r="AR613" s="226">
        <f t="shared" si="395"/>
        <v>0</v>
      </c>
      <c r="AS613" s="226">
        <f t="shared" si="395"/>
        <v>0</v>
      </c>
      <c r="AT613" s="226">
        <f t="shared" si="395"/>
        <v>0</v>
      </c>
      <c r="AU613" s="226">
        <f t="shared" si="395"/>
        <v>0</v>
      </c>
      <c r="AV613" s="226">
        <f t="shared" si="395"/>
        <v>0</v>
      </c>
      <c r="AW613" s="226">
        <f t="shared" si="395"/>
        <v>0</v>
      </c>
      <c r="AX613" s="226">
        <f t="shared" si="395"/>
        <v>0</v>
      </c>
      <c r="AY613" s="245">
        <f t="shared" si="395"/>
        <v>0</v>
      </c>
      <c r="AZ613" s="248" t="s">
        <v>116</v>
      </c>
      <c r="BA613" s="251">
        <f>SUMIF($I$2:$I$611, $AZ613, BA$2:BA$611)</f>
        <v>68.02025952873835</v>
      </c>
      <c r="BB613" s="251">
        <f t="shared" ref="BB613:CJ620" si="396">SUMIF($I$2:$I$611, $AZ613, BB$2:BB$611)</f>
        <v>1.4871477630209087</v>
      </c>
      <c r="BC613" s="251">
        <f t="shared" si="396"/>
        <v>1.328319366018877</v>
      </c>
      <c r="BD613" s="251">
        <f t="shared" si="396"/>
        <v>0.21991896917388903</v>
      </c>
      <c r="BE613" s="251">
        <f t="shared" si="396"/>
        <v>1.0131631329844508</v>
      </c>
      <c r="BF613" s="251">
        <f t="shared" si="396"/>
        <v>0</v>
      </c>
      <c r="BG613" s="251">
        <f t="shared" si="396"/>
        <v>6.1000000000000005</v>
      </c>
      <c r="BH613" s="251">
        <f t="shared" si="396"/>
        <v>21.53972113059142</v>
      </c>
      <c r="BI613" s="251">
        <f t="shared" si="396"/>
        <v>0</v>
      </c>
      <c r="BJ613" s="251">
        <f t="shared" si="396"/>
        <v>0</v>
      </c>
      <c r="BK613" s="251">
        <f t="shared" si="396"/>
        <v>0</v>
      </c>
      <c r="BL613" s="251">
        <f t="shared" si="396"/>
        <v>0.29147010947211083</v>
      </c>
      <c r="BM613" s="251">
        <f t="shared" si="396"/>
        <v>0</v>
      </c>
      <c r="BN613" s="251">
        <f t="shared" si="396"/>
        <v>40.840360993252027</v>
      </c>
      <c r="BO613" s="251">
        <f t="shared" si="396"/>
        <v>1.48336508241527</v>
      </c>
      <c r="BP613" s="251">
        <f t="shared" si="396"/>
        <v>7.6281225322999996E-2</v>
      </c>
      <c r="BQ613" s="251">
        <f t="shared" si="396"/>
        <v>0.21991896917388903</v>
      </c>
      <c r="BR613" s="251">
        <f t="shared" si="396"/>
        <v>1.0131631329844508</v>
      </c>
      <c r="BS613" s="251">
        <f t="shared" si="396"/>
        <v>0</v>
      </c>
      <c r="BT613" s="251">
        <f t="shared" si="396"/>
        <v>21.53972113059142</v>
      </c>
      <c r="BU613" s="251">
        <f t="shared" si="396"/>
        <v>0</v>
      </c>
      <c r="BV613" s="251">
        <f t="shared" si="396"/>
        <v>0</v>
      </c>
      <c r="BW613" s="251">
        <f t="shared" si="396"/>
        <v>0</v>
      </c>
      <c r="BX613" s="251">
        <f t="shared" si="396"/>
        <v>0.29147010947211083</v>
      </c>
      <c r="BY613" s="251">
        <f t="shared" si="396"/>
        <v>0</v>
      </c>
      <c r="BZ613" s="251">
        <f t="shared" si="396"/>
        <v>27.179898535486302</v>
      </c>
      <c r="CA613" s="251">
        <f t="shared" si="396"/>
        <v>3.7826806056391088E-3</v>
      </c>
      <c r="CB613" s="251">
        <f t="shared" si="396"/>
        <v>1.2520381406958769</v>
      </c>
      <c r="CC613" s="251">
        <f t="shared" si="396"/>
        <v>0</v>
      </c>
      <c r="CD613" s="251">
        <f t="shared" si="396"/>
        <v>0</v>
      </c>
      <c r="CE613" s="251">
        <f t="shared" si="396"/>
        <v>0</v>
      </c>
      <c r="CF613" s="251">
        <f t="shared" si="396"/>
        <v>0</v>
      </c>
      <c r="CG613" s="251">
        <f t="shared" si="396"/>
        <v>0</v>
      </c>
      <c r="CH613" s="251">
        <f t="shared" si="396"/>
        <v>0</v>
      </c>
      <c r="CI613" s="251">
        <f t="shared" si="396"/>
        <v>0</v>
      </c>
      <c r="CJ613" s="252">
        <f t="shared" si="396"/>
        <v>0</v>
      </c>
    </row>
    <row r="614" spans="1:88" ht="30">
      <c r="A614" s="223"/>
      <c r="B614" s="223"/>
      <c r="C614" s="238" t="s">
        <v>3673</v>
      </c>
      <c r="D614" s="225" t="s">
        <v>3690</v>
      </c>
      <c r="E614" s="223"/>
      <c r="F614" s="223"/>
      <c r="G614" s="223"/>
      <c r="H614" s="223"/>
      <c r="I614" s="225" t="s">
        <v>1239</v>
      </c>
      <c r="J614" s="223"/>
      <c r="K614" s="223"/>
      <c r="L614" s="223"/>
      <c r="M614" s="223"/>
      <c r="N614" s="226">
        <f t="shared" ref="N614:N638" si="397">SUMIFS(N$2:N$611, $I$2:$I$611, $I614)</f>
        <v>75653657</v>
      </c>
      <c r="O614" s="239">
        <f t="shared" si="355"/>
        <v>1</v>
      </c>
      <c r="P614" s="226">
        <f t="shared" ref="P614:P638" si="398">AVERAGEIFS(P$2:P$611, $I$2:$I$611, $I614)</f>
        <v>83.61</v>
      </c>
      <c r="Q614" s="226">
        <f t="shared" ref="Q614:AA623" si="399">AVERAGEIFS(Q$2:Q$611, $I$2:$I$611, $I614)</f>
        <v>2.71</v>
      </c>
      <c r="R614" s="226">
        <f t="shared" si="399"/>
        <v>0</v>
      </c>
      <c r="S614" s="226">
        <f t="shared" si="399"/>
        <v>0</v>
      </c>
      <c r="T614" s="226">
        <f t="shared" si="399"/>
        <v>0</v>
      </c>
      <c r="U614" s="226">
        <f t="shared" si="399"/>
        <v>0</v>
      </c>
      <c r="V614" s="226">
        <f t="shared" si="399"/>
        <v>6.1</v>
      </c>
      <c r="W614" s="226">
        <f t="shared" si="399"/>
        <v>7.58</v>
      </c>
      <c r="X614" s="226">
        <f t="shared" si="399"/>
        <v>0</v>
      </c>
      <c r="Y614" s="226">
        <f t="shared" si="399"/>
        <v>0</v>
      </c>
      <c r="Z614" s="226">
        <f t="shared" si="399"/>
        <v>0</v>
      </c>
      <c r="AA614" s="226">
        <f t="shared" si="399"/>
        <v>0</v>
      </c>
      <c r="AB614" s="226"/>
      <c r="AC614" s="226">
        <f t="shared" si="394"/>
        <v>83.61</v>
      </c>
      <c r="AD614" s="226">
        <f t="shared" si="394"/>
        <v>2.71</v>
      </c>
      <c r="AE614" s="226">
        <f t="shared" si="394"/>
        <v>0</v>
      </c>
      <c r="AF614" s="226">
        <f t="shared" si="394"/>
        <v>0</v>
      </c>
      <c r="AG614" s="226">
        <f t="shared" si="394"/>
        <v>0</v>
      </c>
      <c r="AH614" s="226">
        <f t="shared" si="394"/>
        <v>0</v>
      </c>
      <c r="AI614" s="226">
        <f t="shared" si="394"/>
        <v>7.58</v>
      </c>
      <c r="AJ614" s="226">
        <f t="shared" si="394"/>
        <v>0</v>
      </c>
      <c r="AK614" s="226">
        <f t="shared" si="394"/>
        <v>0</v>
      </c>
      <c r="AL614" s="226">
        <f t="shared" si="394"/>
        <v>0</v>
      </c>
      <c r="AM614" s="226">
        <f t="shared" si="394"/>
        <v>0</v>
      </c>
      <c r="AN614" s="226"/>
      <c r="AO614" s="226">
        <f t="shared" si="395"/>
        <v>0</v>
      </c>
      <c r="AP614" s="226">
        <f t="shared" si="395"/>
        <v>0</v>
      </c>
      <c r="AQ614" s="226">
        <f t="shared" si="395"/>
        <v>0</v>
      </c>
      <c r="AR614" s="226">
        <f t="shared" si="395"/>
        <v>0</v>
      </c>
      <c r="AS614" s="226">
        <f t="shared" si="395"/>
        <v>0</v>
      </c>
      <c r="AT614" s="226">
        <f t="shared" si="395"/>
        <v>0</v>
      </c>
      <c r="AU614" s="226">
        <f t="shared" si="395"/>
        <v>0</v>
      </c>
      <c r="AV614" s="226">
        <f t="shared" si="395"/>
        <v>0</v>
      </c>
      <c r="AW614" s="226">
        <f t="shared" si="395"/>
        <v>0</v>
      </c>
      <c r="AX614" s="226">
        <f t="shared" si="395"/>
        <v>0</v>
      </c>
      <c r="AY614" s="245">
        <f t="shared" si="395"/>
        <v>0</v>
      </c>
      <c r="AZ614" s="249" t="s">
        <v>1239</v>
      </c>
      <c r="BA614" s="253">
        <f t="shared" ref="BA614:BP638" si="400">SUMIF($I$2:$I$611, $AZ614, BA$2:BA$611)</f>
        <v>87.799242958737608</v>
      </c>
      <c r="BB614" s="253">
        <f t="shared" si="400"/>
        <v>5.0411803733426925</v>
      </c>
      <c r="BC614" s="253">
        <f t="shared" si="400"/>
        <v>0</v>
      </c>
      <c r="BD614" s="253">
        <f t="shared" si="400"/>
        <v>0</v>
      </c>
      <c r="BE614" s="253">
        <f t="shared" si="400"/>
        <v>0</v>
      </c>
      <c r="BF614" s="253">
        <f t="shared" si="400"/>
        <v>0</v>
      </c>
      <c r="BG614" s="253">
        <f t="shared" si="400"/>
        <v>6.1</v>
      </c>
      <c r="BH614" s="253">
        <f t="shared" si="400"/>
        <v>1.0595766679197016</v>
      </c>
      <c r="BI614" s="253">
        <f t="shared" si="400"/>
        <v>0</v>
      </c>
      <c r="BJ614" s="253">
        <f t="shared" si="400"/>
        <v>0</v>
      </c>
      <c r="BK614" s="253">
        <f t="shared" si="400"/>
        <v>0</v>
      </c>
      <c r="BL614" s="253">
        <f t="shared" si="400"/>
        <v>0</v>
      </c>
      <c r="BM614" s="253">
        <f t="shared" si="400"/>
        <v>0</v>
      </c>
      <c r="BN614" s="253">
        <f t="shared" si="400"/>
        <v>87.799242958737608</v>
      </c>
      <c r="BO614" s="253">
        <f t="shared" si="400"/>
        <v>5.0411803733426925</v>
      </c>
      <c r="BP614" s="253">
        <f t="shared" si="400"/>
        <v>0</v>
      </c>
      <c r="BQ614" s="253">
        <f t="shared" si="396"/>
        <v>0</v>
      </c>
      <c r="BR614" s="253">
        <f t="shared" si="396"/>
        <v>0</v>
      </c>
      <c r="BS614" s="253">
        <f t="shared" si="396"/>
        <v>0</v>
      </c>
      <c r="BT614" s="253">
        <f t="shared" si="396"/>
        <v>1.0595766679197016</v>
      </c>
      <c r="BU614" s="253">
        <f t="shared" si="396"/>
        <v>0</v>
      </c>
      <c r="BV614" s="253">
        <f t="shared" si="396"/>
        <v>0</v>
      </c>
      <c r="BW614" s="253">
        <f t="shared" si="396"/>
        <v>0</v>
      </c>
      <c r="BX614" s="253">
        <f t="shared" si="396"/>
        <v>0</v>
      </c>
      <c r="BY614" s="253">
        <f t="shared" si="396"/>
        <v>0</v>
      </c>
      <c r="BZ614" s="253">
        <f t="shared" si="396"/>
        <v>0</v>
      </c>
      <c r="CA614" s="253">
        <f t="shared" si="396"/>
        <v>0</v>
      </c>
      <c r="CB614" s="253">
        <f t="shared" si="396"/>
        <v>0</v>
      </c>
      <c r="CC614" s="253">
        <f t="shared" si="396"/>
        <v>0</v>
      </c>
      <c r="CD614" s="253">
        <f t="shared" si="396"/>
        <v>0</v>
      </c>
      <c r="CE614" s="253">
        <f t="shared" si="396"/>
        <v>0</v>
      </c>
      <c r="CF614" s="253">
        <f t="shared" si="396"/>
        <v>0</v>
      </c>
      <c r="CG614" s="253">
        <f t="shared" si="396"/>
        <v>0</v>
      </c>
      <c r="CH614" s="253">
        <f t="shared" si="396"/>
        <v>0</v>
      </c>
      <c r="CI614" s="253">
        <f t="shared" si="396"/>
        <v>0</v>
      </c>
      <c r="CJ614" s="254">
        <f t="shared" si="396"/>
        <v>0</v>
      </c>
    </row>
    <row r="615" spans="1:88" ht="30">
      <c r="A615" s="223"/>
      <c r="B615" s="223"/>
      <c r="C615" s="238" t="s">
        <v>3674</v>
      </c>
      <c r="D615" s="225" t="s">
        <v>3690</v>
      </c>
      <c r="E615" s="223"/>
      <c r="F615" s="223"/>
      <c r="G615" s="223"/>
      <c r="H615" s="223"/>
      <c r="I615" s="225" t="s">
        <v>1172</v>
      </c>
      <c r="J615" s="223"/>
      <c r="K615" s="223"/>
      <c r="L615" s="223"/>
      <c r="M615" s="223"/>
      <c r="N615" s="226">
        <f t="shared" si="397"/>
        <v>59912719</v>
      </c>
      <c r="O615" s="239">
        <f t="shared" si="355"/>
        <v>1</v>
      </c>
      <c r="P615" s="226">
        <f t="shared" si="398"/>
        <v>72.991250000000008</v>
      </c>
      <c r="Q615" s="226">
        <f t="shared" si="399"/>
        <v>2.75875</v>
      </c>
      <c r="R615" s="226">
        <f t="shared" si="399"/>
        <v>0</v>
      </c>
      <c r="S615" s="226">
        <f t="shared" si="399"/>
        <v>0</v>
      </c>
      <c r="T615" s="226">
        <f t="shared" si="399"/>
        <v>0</v>
      </c>
      <c r="U615" s="226">
        <f t="shared" si="399"/>
        <v>0</v>
      </c>
      <c r="V615" s="226">
        <f t="shared" si="399"/>
        <v>6.1000000000000005</v>
      </c>
      <c r="W615" s="226">
        <f t="shared" si="399"/>
        <v>17.899999999999999</v>
      </c>
      <c r="X615" s="226">
        <f t="shared" si="399"/>
        <v>0</v>
      </c>
      <c r="Y615" s="226">
        <f t="shared" si="399"/>
        <v>0</v>
      </c>
      <c r="Z615" s="226">
        <f t="shared" si="399"/>
        <v>0</v>
      </c>
      <c r="AA615" s="226">
        <f t="shared" si="399"/>
        <v>0.25</v>
      </c>
      <c r="AB615" s="226"/>
      <c r="AC615" s="226">
        <f t="shared" si="394"/>
        <v>61.247500000000002</v>
      </c>
      <c r="AD615" s="226">
        <f t="shared" si="394"/>
        <v>2.75875</v>
      </c>
      <c r="AE615" s="226">
        <f t="shared" si="394"/>
        <v>0</v>
      </c>
      <c r="AF615" s="226">
        <f t="shared" si="394"/>
        <v>0</v>
      </c>
      <c r="AG615" s="226">
        <f t="shared" si="394"/>
        <v>0</v>
      </c>
      <c r="AH615" s="226">
        <f t="shared" si="394"/>
        <v>0</v>
      </c>
      <c r="AI615" s="226">
        <f t="shared" si="394"/>
        <v>17.899999999999999</v>
      </c>
      <c r="AJ615" s="226">
        <f t="shared" si="394"/>
        <v>0</v>
      </c>
      <c r="AK615" s="226">
        <f t="shared" si="394"/>
        <v>0</v>
      </c>
      <c r="AL615" s="226">
        <f t="shared" si="394"/>
        <v>0</v>
      </c>
      <c r="AM615" s="226">
        <f t="shared" si="394"/>
        <v>0.25</v>
      </c>
      <c r="AN615" s="226"/>
      <c r="AO615" s="226">
        <f t="shared" si="395"/>
        <v>11.74375</v>
      </c>
      <c r="AP615" s="226">
        <f t="shared" si="395"/>
        <v>0</v>
      </c>
      <c r="AQ615" s="226">
        <f t="shared" si="395"/>
        <v>0</v>
      </c>
      <c r="AR615" s="226">
        <f t="shared" si="395"/>
        <v>0</v>
      </c>
      <c r="AS615" s="226">
        <f t="shared" si="395"/>
        <v>0</v>
      </c>
      <c r="AT615" s="226">
        <f t="shared" si="395"/>
        <v>0</v>
      </c>
      <c r="AU615" s="226">
        <f t="shared" si="395"/>
        <v>0</v>
      </c>
      <c r="AV615" s="226">
        <f t="shared" si="395"/>
        <v>0</v>
      </c>
      <c r="AW615" s="226">
        <f t="shared" si="395"/>
        <v>0</v>
      </c>
      <c r="AX615" s="226">
        <f t="shared" si="395"/>
        <v>0</v>
      </c>
      <c r="AY615" s="245">
        <f t="shared" si="395"/>
        <v>0</v>
      </c>
      <c r="AZ615" s="249" t="s">
        <v>1172</v>
      </c>
      <c r="BA615" s="253">
        <f t="shared" si="400"/>
        <v>68.499186663853465</v>
      </c>
      <c r="BB615" s="253">
        <f t="shared" si="396"/>
        <v>3.3062086896773955</v>
      </c>
      <c r="BC615" s="253">
        <f t="shared" si="396"/>
        <v>0</v>
      </c>
      <c r="BD615" s="253">
        <f t="shared" si="396"/>
        <v>0</v>
      </c>
      <c r="BE615" s="253">
        <f t="shared" si="396"/>
        <v>0</v>
      </c>
      <c r="BF615" s="253">
        <f t="shared" si="396"/>
        <v>0</v>
      </c>
      <c r="BG615" s="253">
        <f t="shared" si="396"/>
        <v>6.1</v>
      </c>
      <c r="BH615" s="253">
        <f t="shared" si="396"/>
        <v>21.35132294029253</v>
      </c>
      <c r="BI615" s="253">
        <f t="shared" si="396"/>
        <v>0</v>
      </c>
      <c r="BJ615" s="253">
        <f t="shared" si="396"/>
        <v>0</v>
      </c>
      <c r="BK615" s="253">
        <f t="shared" si="396"/>
        <v>0</v>
      </c>
      <c r="BL615" s="253">
        <f t="shared" si="396"/>
        <v>0.74328170617661338</v>
      </c>
      <c r="BM615" s="253">
        <f t="shared" si="396"/>
        <v>0</v>
      </c>
      <c r="BN615" s="253">
        <f t="shared" si="396"/>
        <v>60.832390755291883</v>
      </c>
      <c r="BO615" s="253">
        <f t="shared" si="396"/>
        <v>3.3062086896773955</v>
      </c>
      <c r="BP615" s="253">
        <f t="shared" si="396"/>
        <v>0</v>
      </c>
      <c r="BQ615" s="253">
        <f t="shared" si="396"/>
        <v>0</v>
      </c>
      <c r="BR615" s="253">
        <f t="shared" si="396"/>
        <v>0</v>
      </c>
      <c r="BS615" s="253">
        <f t="shared" si="396"/>
        <v>0</v>
      </c>
      <c r="BT615" s="253">
        <f t="shared" si="396"/>
        <v>21.35132294029253</v>
      </c>
      <c r="BU615" s="253">
        <f t="shared" si="396"/>
        <v>0</v>
      </c>
      <c r="BV615" s="253">
        <f t="shared" si="396"/>
        <v>0</v>
      </c>
      <c r="BW615" s="253">
        <f t="shared" si="396"/>
        <v>0</v>
      </c>
      <c r="BX615" s="253">
        <f t="shared" si="396"/>
        <v>0.74328170617661338</v>
      </c>
      <c r="BY615" s="253">
        <f t="shared" si="396"/>
        <v>0</v>
      </c>
      <c r="BZ615" s="253">
        <f t="shared" si="396"/>
        <v>7.6667959085615864</v>
      </c>
      <c r="CA615" s="253">
        <f t="shared" si="396"/>
        <v>0</v>
      </c>
      <c r="CB615" s="253">
        <f t="shared" si="396"/>
        <v>0</v>
      </c>
      <c r="CC615" s="253">
        <f t="shared" si="396"/>
        <v>0</v>
      </c>
      <c r="CD615" s="253">
        <f t="shared" si="396"/>
        <v>0</v>
      </c>
      <c r="CE615" s="253">
        <f t="shared" si="396"/>
        <v>0</v>
      </c>
      <c r="CF615" s="253">
        <f t="shared" si="396"/>
        <v>0</v>
      </c>
      <c r="CG615" s="253">
        <f t="shared" si="396"/>
        <v>0</v>
      </c>
      <c r="CH615" s="253">
        <f t="shared" si="396"/>
        <v>0</v>
      </c>
      <c r="CI615" s="253">
        <f t="shared" si="396"/>
        <v>0</v>
      </c>
      <c r="CJ615" s="254">
        <f t="shared" si="396"/>
        <v>0</v>
      </c>
    </row>
    <row r="616" spans="1:88" ht="15.75">
      <c r="A616" s="223"/>
      <c r="B616" s="223"/>
      <c r="C616" s="238" t="s">
        <v>134</v>
      </c>
      <c r="D616" s="225" t="s">
        <v>3690</v>
      </c>
      <c r="E616" s="223"/>
      <c r="F616" s="223"/>
      <c r="G616" s="223"/>
      <c r="H616" s="223"/>
      <c r="I616" s="225" t="s">
        <v>117</v>
      </c>
      <c r="J616" s="223"/>
      <c r="K616" s="223"/>
      <c r="L616" s="223"/>
      <c r="M616" s="223"/>
      <c r="N616" s="226">
        <f t="shared" si="397"/>
        <v>7114625330</v>
      </c>
      <c r="O616" s="239">
        <f t="shared" si="355"/>
        <v>1</v>
      </c>
      <c r="P616" s="226">
        <f t="shared" si="398"/>
        <v>68.203409090909062</v>
      </c>
      <c r="Q616" s="226">
        <f t="shared" si="399"/>
        <v>4.3165909090909089</v>
      </c>
      <c r="R616" s="226">
        <f t="shared" si="399"/>
        <v>4.0909090909090904E-3</v>
      </c>
      <c r="S616" s="226">
        <f t="shared" si="399"/>
        <v>3.3295454545454545E-2</v>
      </c>
      <c r="T616" s="226">
        <f t="shared" si="399"/>
        <v>0.40897727272727274</v>
      </c>
      <c r="U616" s="226">
        <f t="shared" si="399"/>
        <v>0</v>
      </c>
      <c r="V616" s="226">
        <f t="shared" si="399"/>
        <v>6.1000000000000094</v>
      </c>
      <c r="W616" s="226">
        <f t="shared" si="399"/>
        <v>19.266477272727279</v>
      </c>
      <c r="X616" s="226">
        <f t="shared" si="399"/>
        <v>0</v>
      </c>
      <c r="Y616" s="226">
        <f t="shared" si="399"/>
        <v>1.135340909090909</v>
      </c>
      <c r="Z616" s="226">
        <f t="shared" si="399"/>
        <v>0</v>
      </c>
      <c r="AA616" s="226">
        <f t="shared" si="399"/>
        <v>0.53181818181818175</v>
      </c>
      <c r="AB616" s="226"/>
      <c r="AC616" s="226">
        <f t="shared" si="394"/>
        <v>50.450568181818198</v>
      </c>
      <c r="AD616" s="226">
        <f t="shared" si="394"/>
        <v>4.2677272727272717</v>
      </c>
      <c r="AE616" s="226">
        <f t="shared" si="394"/>
        <v>4.0909090909090904E-3</v>
      </c>
      <c r="AF616" s="226">
        <f t="shared" si="394"/>
        <v>1.3295454545454544E-2</v>
      </c>
      <c r="AG616" s="226">
        <f t="shared" si="394"/>
        <v>0.40704545454545454</v>
      </c>
      <c r="AH616" s="226">
        <f t="shared" si="394"/>
        <v>0</v>
      </c>
      <c r="AI616" s="226">
        <f t="shared" si="394"/>
        <v>18.199431818181829</v>
      </c>
      <c r="AJ616" s="226">
        <f t="shared" si="394"/>
        <v>0</v>
      </c>
      <c r="AK616" s="226">
        <f t="shared" si="394"/>
        <v>0.12738636363636366</v>
      </c>
      <c r="AL616" s="226">
        <f t="shared" si="394"/>
        <v>0</v>
      </c>
      <c r="AM616" s="226">
        <f t="shared" si="394"/>
        <v>0.53181818181818175</v>
      </c>
      <c r="AN616" s="226"/>
      <c r="AO616" s="226">
        <f t="shared" si="395"/>
        <v>17.752840909090903</v>
      </c>
      <c r="AP616" s="226">
        <f t="shared" si="395"/>
        <v>4.8863636363636373E-2</v>
      </c>
      <c r="AQ616" s="226">
        <f t="shared" si="395"/>
        <v>0</v>
      </c>
      <c r="AR616" s="226">
        <f t="shared" si="395"/>
        <v>1.9999999999999997E-2</v>
      </c>
      <c r="AS616" s="226">
        <f t="shared" si="395"/>
        <v>1.9318181818181817E-3</v>
      </c>
      <c r="AT616" s="226">
        <f t="shared" si="395"/>
        <v>0</v>
      </c>
      <c r="AU616" s="226">
        <f t="shared" si="395"/>
        <v>1.0670454545454546</v>
      </c>
      <c r="AV616" s="226">
        <f t="shared" si="395"/>
        <v>0</v>
      </c>
      <c r="AW616" s="226">
        <f t="shared" si="395"/>
        <v>1.0079545454545455</v>
      </c>
      <c r="AX616" s="226">
        <f t="shared" si="395"/>
        <v>0</v>
      </c>
      <c r="AY616" s="245">
        <f t="shared" si="395"/>
        <v>0</v>
      </c>
      <c r="AZ616" s="249" t="s">
        <v>117</v>
      </c>
      <c r="BA616" s="253">
        <f t="shared" si="400"/>
        <v>65.654661813376194</v>
      </c>
      <c r="BB616" s="253">
        <f t="shared" si="396"/>
        <v>2.9954664353351124</v>
      </c>
      <c r="BC616" s="253">
        <f t="shared" si="396"/>
        <v>1.1909197453128569E-2</v>
      </c>
      <c r="BD616" s="253">
        <f t="shared" si="396"/>
        <v>1.229665893063971</v>
      </c>
      <c r="BE616" s="253">
        <f t="shared" si="396"/>
        <v>0.45606491394677562</v>
      </c>
      <c r="BF616" s="253">
        <f t="shared" si="396"/>
        <v>0</v>
      </c>
      <c r="BG616" s="253">
        <f t="shared" si="396"/>
        <v>6.1</v>
      </c>
      <c r="BH616" s="253">
        <f t="shared" si="396"/>
        <v>22.779049868787677</v>
      </c>
      <c r="BI616" s="253">
        <f t="shared" si="396"/>
        <v>0</v>
      </c>
      <c r="BJ616" s="253">
        <f t="shared" si="396"/>
        <v>9.142551705951886E-2</v>
      </c>
      <c r="BK616" s="253">
        <f t="shared" si="396"/>
        <v>0</v>
      </c>
      <c r="BL616" s="253">
        <f t="shared" si="396"/>
        <v>0.68175636097762016</v>
      </c>
      <c r="BM616" s="253">
        <f t="shared" si="396"/>
        <v>0</v>
      </c>
      <c r="BN616" s="253">
        <f t="shared" si="396"/>
        <v>54.938035905471928</v>
      </c>
      <c r="BO616" s="253">
        <f t="shared" si="396"/>
        <v>2.977911350800535</v>
      </c>
      <c r="BP616" s="253">
        <f t="shared" si="396"/>
        <v>1.1909197453128569E-2</v>
      </c>
      <c r="BQ616" s="253">
        <f t="shared" si="396"/>
        <v>0.22012245151776672</v>
      </c>
      <c r="BR616" s="253">
        <f t="shared" si="396"/>
        <v>0.35855219516106268</v>
      </c>
      <c r="BS616" s="253">
        <f t="shared" si="396"/>
        <v>0</v>
      </c>
      <c r="BT616" s="253">
        <f t="shared" si="396"/>
        <v>22.725683721564291</v>
      </c>
      <c r="BU616" s="253">
        <f t="shared" si="396"/>
        <v>0</v>
      </c>
      <c r="BV616" s="253">
        <f t="shared" si="396"/>
        <v>6.7560357486878372E-2</v>
      </c>
      <c r="BW616" s="253">
        <f t="shared" si="396"/>
        <v>0</v>
      </c>
      <c r="BX616" s="253">
        <f t="shared" si="396"/>
        <v>0.68175636097762016</v>
      </c>
      <c r="BY616" s="253">
        <f t="shared" si="396"/>
        <v>0</v>
      </c>
      <c r="BZ616" s="253">
        <f t="shared" si="396"/>
        <v>10.716625907904275</v>
      </c>
      <c r="CA616" s="253">
        <f t="shared" si="396"/>
        <v>1.7555084534578016E-2</v>
      </c>
      <c r="CB616" s="253">
        <f t="shared" si="396"/>
        <v>0</v>
      </c>
      <c r="CC616" s="253">
        <f t="shared" si="396"/>
        <v>1.0095434415462041</v>
      </c>
      <c r="CD616" s="253">
        <f t="shared" si="396"/>
        <v>9.751271878571291E-2</v>
      </c>
      <c r="CE616" s="253">
        <f t="shared" si="396"/>
        <v>0</v>
      </c>
      <c r="CF616" s="253">
        <f t="shared" si="396"/>
        <v>5.3366147223384432E-2</v>
      </c>
      <c r="CG616" s="253">
        <f t="shared" si="396"/>
        <v>0</v>
      </c>
      <c r="CH616" s="253">
        <f t="shared" si="396"/>
        <v>2.3865159572640491E-2</v>
      </c>
      <c r="CI616" s="253">
        <f t="shared" si="396"/>
        <v>0</v>
      </c>
      <c r="CJ616" s="254">
        <f t="shared" si="396"/>
        <v>0</v>
      </c>
    </row>
    <row r="617" spans="1:88" ht="30">
      <c r="A617" s="223"/>
      <c r="B617" s="223"/>
      <c r="C617" s="238" t="s">
        <v>3675</v>
      </c>
      <c r="D617" s="225" t="s">
        <v>3690</v>
      </c>
      <c r="E617" s="223"/>
      <c r="F617" s="223"/>
      <c r="G617" s="223"/>
      <c r="H617" s="223"/>
      <c r="I617" s="225" t="s">
        <v>942</v>
      </c>
      <c r="J617" s="223"/>
      <c r="K617" s="223"/>
      <c r="L617" s="223"/>
      <c r="M617" s="223"/>
      <c r="N617" s="226">
        <f t="shared" si="397"/>
        <v>2821653792</v>
      </c>
      <c r="O617" s="239">
        <f t="shared" si="355"/>
        <v>1</v>
      </c>
      <c r="P617" s="226">
        <f t="shared" si="398"/>
        <v>72.34333333333332</v>
      </c>
      <c r="Q617" s="226">
        <f t="shared" si="399"/>
        <v>2.072222222222222</v>
      </c>
      <c r="R617" s="226">
        <f t="shared" si="399"/>
        <v>2.3522222222222222</v>
      </c>
      <c r="S617" s="226">
        <f t="shared" si="399"/>
        <v>0</v>
      </c>
      <c r="T617" s="226">
        <f t="shared" si="399"/>
        <v>0.16111111111111109</v>
      </c>
      <c r="U617" s="226">
        <f t="shared" si="399"/>
        <v>0</v>
      </c>
      <c r="V617" s="226">
        <f t="shared" si="399"/>
        <v>6.1000000000000005</v>
      </c>
      <c r="W617" s="226">
        <f t="shared" si="399"/>
        <v>12.215555555555557</v>
      </c>
      <c r="X617" s="226">
        <f t="shared" si="399"/>
        <v>0</v>
      </c>
      <c r="Y617" s="226">
        <f t="shared" si="399"/>
        <v>0</v>
      </c>
      <c r="Z617" s="226">
        <f t="shared" si="399"/>
        <v>4.7555555555555555</v>
      </c>
      <c r="AA617" s="226">
        <f t="shared" si="399"/>
        <v>0</v>
      </c>
      <c r="AB617" s="226"/>
      <c r="AC617" s="226">
        <f t="shared" si="394"/>
        <v>65.794444444444437</v>
      </c>
      <c r="AD617" s="226">
        <f t="shared" si="394"/>
        <v>2.072222222222222</v>
      </c>
      <c r="AE617" s="226">
        <f t="shared" si="394"/>
        <v>0</v>
      </c>
      <c r="AF617" s="226">
        <f t="shared" si="394"/>
        <v>0</v>
      </c>
      <c r="AG617" s="226">
        <f t="shared" si="394"/>
        <v>0.16111111111111109</v>
      </c>
      <c r="AH617" s="226">
        <f t="shared" si="394"/>
        <v>0</v>
      </c>
      <c r="AI617" s="226">
        <f t="shared" si="394"/>
        <v>12.137777777777778</v>
      </c>
      <c r="AJ617" s="226">
        <f t="shared" si="394"/>
        <v>0</v>
      </c>
      <c r="AK617" s="226">
        <f t="shared" si="394"/>
        <v>0</v>
      </c>
      <c r="AL617" s="226">
        <f t="shared" si="394"/>
        <v>0</v>
      </c>
      <c r="AM617" s="226">
        <f t="shared" si="394"/>
        <v>0</v>
      </c>
      <c r="AN617" s="226"/>
      <c r="AO617" s="226">
        <f t="shared" si="395"/>
        <v>6.5488888888888885</v>
      </c>
      <c r="AP617" s="226">
        <f t="shared" si="395"/>
        <v>0</v>
      </c>
      <c r="AQ617" s="226">
        <f t="shared" si="395"/>
        <v>2.3522222222222222</v>
      </c>
      <c r="AR617" s="226">
        <f t="shared" si="395"/>
        <v>0</v>
      </c>
      <c r="AS617" s="226">
        <f t="shared" si="395"/>
        <v>0</v>
      </c>
      <c r="AT617" s="226">
        <f t="shared" si="395"/>
        <v>0</v>
      </c>
      <c r="AU617" s="226">
        <f t="shared" si="395"/>
        <v>7.7777777777777779E-2</v>
      </c>
      <c r="AV617" s="226">
        <f t="shared" si="395"/>
        <v>0</v>
      </c>
      <c r="AW617" s="226">
        <f t="shared" si="395"/>
        <v>0</v>
      </c>
      <c r="AX617" s="226">
        <f t="shared" si="395"/>
        <v>4.7555555555555555</v>
      </c>
      <c r="AY617" s="245">
        <f t="shared" si="395"/>
        <v>0</v>
      </c>
      <c r="AZ617" s="249" t="s">
        <v>942</v>
      </c>
      <c r="BA617" s="253">
        <f t="shared" si="400"/>
        <v>42.555277223698468</v>
      </c>
      <c r="BB617" s="253">
        <f t="shared" si="396"/>
        <v>1.1301042913665857</v>
      </c>
      <c r="BC617" s="253">
        <f t="shared" si="396"/>
        <v>4.4938899975791227</v>
      </c>
      <c r="BD617" s="253">
        <f t="shared" si="396"/>
        <v>0</v>
      </c>
      <c r="BE617" s="253">
        <f t="shared" si="396"/>
        <v>0.2944553723442766</v>
      </c>
      <c r="BF617" s="253">
        <f t="shared" si="396"/>
        <v>0</v>
      </c>
      <c r="BG617" s="253">
        <f t="shared" si="396"/>
        <v>6.1</v>
      </c>
      <c r="BH617" s="253">
        <f t="shared" si="396"/>
        <v>44.593048100140564</v>
      </c>
      <c r="BI617" s="253">
        <f t="shared" si="396"/>
        <v>0</v>
      </c>
      <c r="BJ617" s="253">
        <f t="shared" si="396"/>
        <v>0</v>
      </c>
      <c r="BK617" s="253">
        <f t="shared" si="396"/>
        <v>0.83322501487099521</v>
      </c>
      <c r="BL617" s="253">
        <f t="shared" si="396"/>
        <v>0</v>
      </c>
      <c r="BM617" s="253">
        <f t="shared" si="396"/>
        <v>0</v>
      </c>
      <c r="BN617" s="253">
        <f t="shared" si="396"/>
        <v>27.931896926729696</v>
      </c>
      <c r="BO617" s="253">
        <f t="shared" si="396"/>
        <v>1.1301042913665857</v>
      </c>
      <c r="BP617" s="253">
        <f t="shared" si="396"/>
        <v>0</v>
      </c>
      <c r="BQ617" s="253">
        <f t="shared" si="396"/>
        <v>0</v>
      </c>
      <c r="BR617" s="253">
        <f t="shared" si="396"/>
        <v>0.2944553723442766</v>
      </c>
      <c r="BS617" s="253">
        <f t="shared" si="396"/>
        <v>0</v>
      </c>
      <c r="BT617" s="253">
        <f t="shared" si="396"/>
        <v>44.5794205882151</v>
      </c>
      <c r="BU617" s="253">
        <f t="shared" si="396"/>
        <v>0</v>
      </c>
      <c r="BV617" s="253">
        <f t="shared" si="396"/>
        <v>0</v>
      </c>
      <c r="BW617" s="253">
        <f t="shared" si="396"/>
        <v>0</v>
      </c>
      <c r="BX617" s="253">
        <f t="shared" si="396"/>
        <v>0</v>
      </c>
      <c r="BY617" s="253">
        <f t="shared" si="396"/>
        <v>0</v>
      </c>
      <c r="BZ617" s="253">
        <f t="shared" si="396"/>
        <v>14.623380296968762</v>
      </c>
      <c r="CA617" s="253">
        <f t="shared" si="396"/>
        <v>0</v>
      </c>
      <c r="CB617" s="253">
        <f t="shared" si="396"/>
        <v>4.4938899975791227</v>
      </c>
      <c r="CC617" s="253">
        <f t="shared" si="396"/>
        <v>0</v>
      </c>
      <c r="CD617" s="253">
        <f t="shared" si="396"/>
        <v>0</v>
      </c>
      <c r="CE617" s="253">
        <f t="shared" si="396"/>
        <v>0</v>
      </c>
      <c r="CF617" s="253">
        <f t="shared" si="396"/>
        <v>1.3627511925460202E-2</v>
      </c>
      <c r="CG617" s="253">
        <f t="shared" si="396"/>
        <v>0</v>
      </c>
      <c r="CH617" s="253">
        <f t="shared" si="396"/>
        <v>0</v>
      </c>
      <c r="CI617" s="253">
        <f t="shared" si="396"/>
        <v>0.83322501487099521</v>
      </c>
      <c r="CJ617" s="254">
        <f t="shared" si="396"/>
        <v>0</v>
      </c>
    </row>
    <row r="618" spans="1:88" ht="15.75">
      <c r="A618" s="223"/>
      <c r="B618" s="223"/>
      <c r="C618" s="238" t="s">
        <v>3676</v>
      </c>
      <c r="D618" s="225" t="s">
        <v>3690</v>
      </c>
      <c r="E618" s="223"/>
      <c r="F618" s="223"/>
      <c r="G618" s="223"/>
      <c r="H618" s="223"/>
      <c r="I618" s="225" t="s">
        <v>118</v>
      </c>
      <c r="J618" s="223"/>
      <c r="K618" s="223"/>
      <c r="L618" s="223"/>
      <c r="M618" s="223"/>
      <c r="N618" s="226">
        <f t="shared" si="397"/>
        <v>1235287387</v>
      </c>
      <c r="O618" s="239">
        <f t="shared" si="355"/>
        <v>1</v>
      </c>
      <c r="P618" s="226">
        <f t="shared" si="398"/>
        <v>73.78</v>
      </c>
      <c r="Q618" s="226">
        <f t="shared" si="399"/>
        <v>4.63</v>
      </c>
      <c r="R618" s="226">
        <f t="shared" si="399"/>
        <v>15.49</v>
      </c>
      <c r="S618" s="226">
        <f t="shared" si="399"/>
        <v>0</v>
      </c>
      <c r="T618" s="226">
        <f t="shared" si="399"/>
        <v>0</v>
      </c>
      <c r="U618" s="226">
        <f t="shared" si="399"/>
        <v>0</v>
      </c>
      <c r="V618" s="226">
        <f t="shared" si="399"/>
        <v>6.1</v>
      </c>
      <c r="W618" s="226">
        <f t="shared" si="399"/>
        <v>0</v>
      </c>
      <c r="X618" s="226">
        <f t="shared" si="399"/>
        <v>0</v>
      </c>
      <c r="Y618" s="226">
        <f t="shared" si="399"/>
        <v>0</v>
      </c>
      <c r="Z618" s="226">
        <f t="shared" si="399"/>
        <v>0</v>
      </c>
      <c r="AA618" s="226">
        <f t="shared" si="399"/>
        <v>0</v>
      </c>
      <c r="AB618" s="226"/>
      <c r="AC618" s="226">
        <f t="shared" si="394"/>
        <v>54.38</v>
      </c>
      <c r="AD618" s="226">
        <f t="shared" si="394"/>
        <v>1.22</v>
      </c>
      <c r="AE618" s="226">
        <f t="shared" si="394"/>
        <v>0</v>
      </c>
      <c r="AF618" s="226">
        <f t="shared" si="394"/>
        <v>0</v>
      </c>
      <c r="AG618" s="226">
        <f t="shared" si="394"/>
        <v>0</v>
      </c>
      <c r="AH618" s="226">
        <f t="shared" si="394"/>
        <v>0</v>
      </c>
      <c r="AI618" s="226">
        <f t="shared" si="394"/>
        <v>0</v>
      </c>
      <c r="AJ618" s="226">
        <f t="shared" si="394"/>
        <v>0</v>
      </c>
      <c r="AK618" s="226">
        <f t="shared" si="394"/>
        <v>0</v>
      </c>
      <c r="AL618" s="226">
        <f t="shared" si="394"/>
        <v>0</v>
      </c>
      <c r="AM618" s="226">
        <f t="shared" si="394"/>
        <v>0</v>
      </c>
      <c r="AN618" s="226"/>
      <c r="AO618" s="226">
        <f t="shared" si="395"/>
        <v>19.399999999999999</v>
      </c>
      <c r="AP618" s="226">
        <f t="shared" si="395"/>
        <v>3.41</v>
      </c>
      <c r="AQ618" s="226">
        <f t="shared" si="395"/>
        <v>15.49</v>
      </c>
      <c r="AR618" s="226">
        <f t="shared" si="395"/>
        <v>0</v>
      </c>
      <c r="AS618" s="226">
        <f t="shared" si="395"/>
        <v>0</v>
      </c>
      <c r="AT618" s="226">
        <f t="shared" si="395"/>
        <v>0</v>
      </c>
      <c r="AU618" s="226">
        <f t="shared" si="395"/>
        <v>0</v>
      </c>
      <c r="AV618" s="226">
        <f t="shared" si="395"/>
        <v>0</v>
      </c>
      <c r="AW618" s="226">
        <f t="shared" si="395"/>
        <v>0</v>
      </c>
      <c r="AX618" s="226">
        <f t="shared" si="395"/>
        <v>0</v>
      </c>
      <c r="AY618" s="245">
        <f t="shared" si="395"/>
        <v>0</v>
      </c>
      <c r="AZ618" s="249" t="s">
        <v>118</v>
      </c>
      <c r="BA618" s="253">
        <f t="shared" si="400"/>
        <v>73.78</v>
      </c>
      <c r="BB618" s="253">
        <f t="shared" si="396"/>
        <v>4.63</v>
      </c>
      <c r="BC618" s="253">
        <f t="shared" si="396"/>
        <v>15.49</v>
      </c>
      <c r="BD618" s="253">
        <f t="shared" si="396"/>
        <v>0</v>
      </c>
      <c r="BE618" s="253">
        <f t="shared" si="396"/>
        <v>0</v>
      </c>
      <c r="BF618" s="253">
        <f t="shared" si="396"/>
        <v>0</v>
      </c>
      <c r="BG618" s="253">
        <f t="shared" si="396"/>
        <v>6.1</v>
      </c>
      <c r="BH618" s="253">
        <f t="shared" si="396"/>
        <v>0</v>
      </c>
      <c r="BI618" s="253">
        <f t="shared" si="396"/>
        <v>0</v>
      </c>
      <c r="BJ618" s="253">
        <f t="shared" si="396"/>
        <v>0</v>
      </c>
      <c r="BK618" s="253">
        <f t="shared" si="396"/>
        <v>0</v>
      </c>
      <c r="BL618" s="253">
        <f t="shared" si="396"/>
        <v>0</v>
      </c>
      <c r="BM618" s="253">
        <f t="shared" si="396"/>
        <v>0</v>
      </c>
      <c r="BN618" s="253">
        <f t="shared" si="396"/>
        <v>54.38</v>
      </c>
      <c r="BO618" s="253">
        <f t="shared" si="396"/>
        <v>1.22</v>
      </c>
      <c r="BP618" s="253">
        <f t="shared" si="396"/>
        <v>0</v>
      </c>
      <c r="BQ618" s="253">
        <f t="shared" si="396"/>
        <v>0</v>
      </c>
      <c r="BR618" s="253">
        <f t="shared" si="396"/>
        <v>0</v>
      </c>
      <c r="BS618" s="253">
        <f t="shared" si="396"/>
        <v>0</v>
      </c>
      <c r="BT618" s="253">
        <f t="shared" si="396"/>
        <v>0</v>
      </c>
      <c r="BU618" s="253">
        <f t="shared" si="396"/>
        <v>0</v>
      </c>
      <c r="BV618" s="253">
        <f t="shared" si="396"/>
        <v>0</v>
      </c>
      <c r="BW618" s="253">
        <f t="shared" si="396"/>
        <v>0</v>
      </c>
      <c r="BX618" s="253">
        <f t="shared" si="396"/>
        <v>0</v>
      </c>
      <c r="BY618" s="253">
        <f t="shared" si="396"/>
        <v>0</v>
      </c>
      <c r="BZ618" s="253">
        <f t="shared" si="396"/>
        <v>19.399999999999999</v>
      </c>
      <c r="CA618" s="253">
        <f t="shared" si="396"/>
        <v>3.41</v>
      </c>
      <c r="CB618" s="253">
        <f t="shared" si="396"/>
        <v>15.49</v>
      </c>
      <c r="CC618" s="253">
        <f t="shared" si="396"/>
        <v>0</v>
      </c>
      <c r="CD618" s="253">
        <f t="shared" si="396"/>
        <v>0</v>
      </c>
      <c r="CE618" s="253">
        <f t="shared" si="396"/>
        <v>0</v>
      </c>
      <c r="CF618" s="253">
        <f t="shared" si="396"/>
        <v>0</v>
      </c>
      <c r="CG618" s="253">
        <f t="shared" si="396"/>
        <v>0</v>
      </c>
      <c r="CH618" s="253">
        <f t="shared" si="396"/>
        <v>0</v>
      </c>
      <c r="CI618" s="253">
        <f t="shared" si="396"/>
        <v>0</v>
      </c>
      <c r="CJ618" s="254">
        <f t="shared" si="396"/>
        <v>0</v>
      </c>
    </row>
    <row r="619" spans="1:88" ht="15.75">
      <c r="A619" s="223"/>
      <c r="B619" s="223"/>
      <c r="C619" s="238" t="s">
        <v>3677</v>
      </c>
      <c r="D619" s="225" t="s">
        <v>3690</v>
      </c>
      <c r="E619" s="223"/>
      <c r="F619" s="223"/>
      <c r="G619" s="223"/>
      <c r="H619" s="223"/>
      <c r="I619" s="225" t="s">
        <v>119</v>
      </c>
      <c r="J619" s="223"/>
      <c r="K619" s="223"/>
      <c r="L619" s="223"/>
      <c r="M619" s="223"/>
      <c r="N619" s="226">
        <f t="shared" si="397"/>
        <v>2448534366</v>
      </c>
      <c r="O619" s="239">
        <f t="shared" si="355"/>
        <v>1</v>
      </c>
      <c r="P619" s="226">
        <f t="shared" si="398"/>
        <v>72.453333333333333</v>
      </c>
      <c r="Q619" s="226">
        <f t="shared" si="399"/>
        <v>3.74</v>
      </c>
      <c r="R619" s="226">
        <f t="shared" si="399"/>
        <v>3.3333333333333335E-3</v>
      </c>
      <c r="S619" s="226">
        <f t="shared" si="399"/>
        <v>0</v>
      </c>
      <c r="T619" s="226">
        <f t="shared" si="399"/>
        <v>0.3833333333333333</v>
      </c>
      <c r="U619" s="226">
        <f t="shared" si="399"/>
        <v>0</v>
      </c>
      <c r="V619" s="226">
        <f t="shared" si="399"/>
        <v>6.0999999999999988</v>
      </c>
      <c r="W619" s="226">
        <f t="shared" si="399"/>
        <v>11.290000000000001</v>
      </c>
      <c r="X619" s="226">
        <f t="shared" si="399"/>
        <v>0</v>
      </c>
      <c r="Y619" s="226">
        <f t="shared" si="399"/>
        <v>5.6466666666666656</v>
      </c>
      <c r="Z619" s="226">
        <f t="shared" si="399"/>
        <v>0</v>
      </c>
      <c r="AA619" s="226">
        <f t="shared" si="399"/>
        <v>0.3833333333333333</v>
      </c>
      <c r="AB619" s="226"/>
      <c r="AC619" s="226">
        <f t="shared" si="394"/>
        <v>39.136666666666663</v>
      </c>
      <c r="AD619" s="226">
        <f t="shared" si="394"/>
        <v>3.74</v>
      </c>
      <c r="AE619" s="226">
        <f t="shared" si="394"/>
        <v>3.3333333333333335E-3</v>
      </c>
      <c r="AF619" s="226">
        <f t="shared" si="394"/>
        <v>0</v>
      </c>
      <c r="AG619" s="226">
        <f t="shared" si="394"/>
        <v>0.3833333333333333</v>
      </c>
      <c r="AH619" s="226">
        <f t="shared" si="394"/>
        <v>0</v>
      </c>
      <c r="AI619" s="226">
        <f t="shared" si="394"/>
        <v>11.290000000000001</v>
      </c>
      <c r="AJ619" s="226">
        <f t="shared" si="394"/>
        <v>0</v>
      </c>
      <c r="AK619" s="226">
        <f t="shared" si="394"/>
        <v>1.37</v>
      </c>
      <c r="AL619" s="226">
        <f t="shared" si="394"/>
        <v>0</v>
      </c>
      <c r="AM619" s="226">
        <f t="shared" si="394"/>
        <v>0.3833333333333333</v>
      </c>
      <c r="AN619" s="226"/>
      <c r="AO619" s="226">
        <f t="shared" si="395"/>
        <v>33.31666666666667</v>
      </c>
      <c r="AP619" s="226">
        <f t="shared" si="395"/>
        <v>0</v>
      </c>
      <c r="AQ619" s="226">
        <f t="shared" si="395"/>
        <v>0</v>
      </c>
      <c r="AR619" s="226">
        <f t="shared" si="395"/>
        <v>0</v>
      </c>
      <c r="AS619" s="226">
        <f t="shared" si="395"/>
        <v>0</v>
      </c>
      <c r="AT619" s="226">
        <f t="shared" si="395"/>
        <v>0</v>
      </c>
      <c r="AU619" s="226">
        <f t="shared" si="395"/>
        <v>0</v>
      </c>
      <c r="AV619" s="226">
        <f t="shared" si="395"/>
        <v>0</v>
      </c>
      <c r="AW619" s="226">
        <f t="shared" si="395"/>
        <v>4.2766666666666664</v>
      </c>
      <c r="AX619" s="226">
        <f t="shared" si="395"/>
        <v>0</v>
      </c>
      <c r="AY619" s="245">
        <f t="shared" si="395"/>
        <v>0</v>
      </c>
      <c r="AZ619" s="249" t="s">
        <v>119</v>
      </c>
      <c r="BA619" s="253">
        <f t="shared" si="400"/>
        <v>66.486671556105904</v>
      </c>
      <c r="BB619" s="253">
        <f t="shared" si="396"/>
        <v>3.5499871445382034</v>
      </c>
      <c r="BC619" s="253">
        <f t="shared" si="396"/>
        <v>9.2023385878832308E-3</v>
      </c>
      <c r="BD619" s="253">
        <f t="shared" si="396"/>
        <v>0</v>
      </c>
      <c r="BE619" s="253">
        <f t="shared" si="396"/>
        <v>1.0582689376065713</v>
      </c>
      <c r="BF619" s="253">
        <f t="shared" si="396"/>
        <v>0</v>
      </c>
      <c r="BG619" s="253">
        <f t="shared" si="396"/>
        <v>6.1</v>
      </c>
      <c r="BH619" s="253">
        <f t="shared" si="396"/>
        <v>19.199932110227937</v>
      </c>
      <c r="BI619" s="253">
        <f t="shared" si="396"/>
        <v>0</v>
      </c>
      <c r="BJ619" s="253">
        <f t="shared" si="396"/>
        <v>2.5376689753269321</v>
      </c>
      <c r="BK619" s="253">
        <f t="shared" si="396"/>
        <v>0</v>
      </c>
      <c r="BL619" s="253">
        <f t="shared" si="396"/>
        <v>1.0582689376065713</v>
      </c>
      <c r="BM619" s="253">
        <f t="shared" si="396"/>
        <v>0</v>
      </c>
      <c r="BN619" s="253">
        <f t="shared" si="396"/>
        <v>57.811787998437268</v>
      </c>
      <c r="BO619" s="253">
        <f t="shared" si="396"/>
        <v>3.5499871445382034</v>
      </c>
      <c r="BP619" s="253">
        <f t="shared" si="396"/>
        <v>9.2023385878832308E-3</v>
      </c>
      <c r="BQ619" s="253">
        <f t="shared" si="396"/>
        <v>0</v>
      </c>
      <c r="BR619" s="253">
        <f t="shared" si="396"/>
        <v>1.0582689376065713</v>
      </c>
      <c r="BS619" s="253">
        <f t="shared" si="396"/>
        <v>0</v>
      </c>
      <c r="BT619" s="253">
        <f t="shared" si="396"/>
        <v>19.199932110227937</v>
      </c>
      <c r="BU619" s="253">
        <f t="shared" si="396"/>
        <v>0</v>
      </c>
      <c r="BV619" s="253">
        <f t="shared" si="396"/>
        <v>0.22796480822601617</v>
      </c>
      <c r="BW619" s="253">
        <f t="shared" si="396"/>
        <v>0</v>
      </c>
      <c r="BX619" s="253">
        <f t="shared" si="396"/>
        <v>1.0582689376065713</v>
      </c>
      <c r="BY619" s="253">
        <f t="shared" si="396"/>
        <v>0</v>
      </c>
      <c r="BZ619" s="253">
        <f t="shared" si="396"/>
        <v>8.6748835576686378</v>
      </c>
      <c r="CA619" s="253">
        <f t="shared" si="396"/>
        <v>0</v>
      </c>
      <c r="CB619" s="253">
        <f t="shared" si="396"/>
        <v>0</v>
      </c>
      <c r="CC619" s="253">
        <f t="shared" si="396"/>
        <v>0</v>
      </c>
      <c r="CD619" s="253">
        <f t="shared" si="396"/>
        <v>0</v>
      </c>
      <c r="CE619" s="253">
        <f t="shared" si="396"/>
        <v>0</v>
      </c>
      <c r="CF619" s="253">
        <f t="shared" si="396"/>
        <v>0</v>
      </c>
      <c r="CG619" s="253">
        <f t="shared" si="396"/>
        <v>0</v>
      </c>
      <c r="CH619" s="253">
        <f t="shared" si="396"/>
        <v>2.3097041671009162</v>
      </c>
      <c r="CI619" s="253">
        <f t="shared" si="396"/>
        <v>0</v>
      </c>
      <c r="CJ619" s="254">
        <f t="shared" si="396"/>
        <v>0</v>
      </c>
    </row>
    <row r="620" spans="1:88" ht="15.75">
      <c r="A620" s="223"/>
      <c r="B620" s="223"/>
      <c r="C620" s="238" t="s">
        <v>3678</v>
      </c>
      <c r="D620" s="225" t="s">
        <v>3690</v>
      </c>
      <c r="E620" s="223"/>
      <c r="F620" s="223"/>
      <c r="G620" s="223"/>
      <c r="H620" s="223"/>
      <c r="I620" s="225" t="s">
        <v>120</v>
      </c>
      <c r="J620" s="223"/>
      <c r="K620" s="223"/>
      <c r="L620" s="223"/>
      <c r="M620" s="223"/>
      <c r="N620" s="226">
        <f t="shared" si="397"/>
        <v>2406334872</v>
      </c>
      <c r="O620" s="239">
        <f t="shared" si="355"/>
        <v>1</v>
      </c>
      <c r="P620" s="226">
        <f t="shared" si="398"/>
        <v>90.45</v>
      </c>
      <c r="Q620" s="226">
        <f t="shared" si="399"/>
        <v>1.94</v>
      </c>
      <c r="R620" s="226">
        <f t="shared" si="399"/>
        <v>0</v>
      </c>
      <c r="S620" s="226">
        <f t="shared" si="399"/>
        <v>0</v>
      </c>
      <c r="T620" s="226">
        <f t="shared" si="399"/>
        <v>1.51</v>
      </c>
      <c r="U620" s="226">
        <f t="shared" si="399"/>
        <v>0</v>
      </c>
      <c r="V620" s="226">
        <f t="shared" si="399"/>
        <v>6.1</v>
      </c>
      <c r="W620" s="226">
        <f t="shared" si="399"/>
        <v>0</v>
      </c>
      <c r="X620" s="226">
        <f t="shared" si="399"/>
        <v>0</v>
      </c>
      <c r="Y620" s="226">
        <f t="shared" si="399"/>
        <v>0</v>
      </c>
      <c r="Z620" s="226">
        <f t="shared" si="399"/>
        <v>0</v>
      </c>
      <c r="AA620" s="226">
        <f t="shared" si="399"/>
        <v>0</v>
      </c>
      <c r="AB620" s="226"/>
      <c r="AC620" s="226">
        <f t="shared" si="394"/>
        <v>71.260000000000005</v>
      </c>
      <c r="AD620" s="226">
        <f t="shared" si="394"/>
        <v>1.94</v>
      </c>
      <c r="AE620" s="226">
        <f t="shared" si="394"/>
        <v>0</v>
      </c>
      <c r="AF620" s="226">
        <f t="shared" si="394"/>
        <v>0</v>
      </c>
      <c r="AG620" s="226">
        <f t="shared" si="394"/>
        <v>1.51</v>
      </c>
      <c r="AH620" s="226">
        <f t="shared" si="394"/>
        <v>0</v>
      </c>
      <c r="AI620" s="226">
        <f t="shared" si="394"/>
        <v>0</v>
      </c>
      <c r="AJ620" s="226">
        <f t="shared" si="394"/>
        <v>0</v>
      </c>
      <c r="AK620" s="226">
        <f t="shared" si="394"/>
        <v>0</v>
      </c>
      <c r="AL620" s="226">
        <f t="shared" si="394"/>
        <v>0</v>
      </c>
      <c r="AM620" s="226">
        <f t="shared" si="394"/>
        <v>0</v>
      </c>
      <c r="AN620" s="226"/>
      <c r="AO620" s="226">
        <f t="shared" si="395"/>
        <v>19.189999999999998</v>
      </c>
      <c r="AP620" s="226">
        <f t="shared" si="395"/>
        <v>0</v>
      </c>
      <c r="AQ620" s="226">
        <f t="shared" si="395"/>
        <v>0</v>
      </c>
      <c r="AR620" s="226">
        <f t="shared" si="395"/>
        <v>0</v>
      </c>
      <c r="AS620" s="226">
        <f t="shared" si="395"/>
        <v>0</v>
      </c>
      <c r="AT620" s="226">
        <f t="shared" si="395"/>
        <v>0</v>
      </c>
      <c r="AU620" s="226">
        <f t="shared" si="395"/>
        <v>0</v>
      </c>
      <c r="AV620" s="226">
        <f t="shared" si="395"/>
        <v>0</v>
      </c>
      <c r="AW620" s="226">
        <f t="shared" si="395"/>
        <v>0</v>
      </c>
      <c r="AX620" s="226">
        <f t="shared" si="395"/>
        <v>0</v>
      </c>
      <c r="AY620" s="245">
        <f t="shared" si="395"/>
        <v>0</v>
      </c>
      <c r="AZ620" s="249" t="s">
        <v>120</v>
      </c>
      <c r="BA620" s="253">
        <f t="shared" si="400"/>
        <v>90.45</v>
      </c>
      <c r="BB620" s="253">
        <f t="shared" si="396"/>
        <v>1.94</v>
      </c>
      <c r="BC620" s="253">
        <f t="shared" si="396"/>
        <v>0</v>
      </c>
      <c r="BD620" s="253">
        <f t="shared" si="396"/>
        <v>0</v>
      </c>
      <c r="BE620" s="253">
        <f t="shared" si="396"/>
        <v>1.51</v>
      </c>
      <c r="BF620" s="253">
        <f t="shared" si="396"/>
        <v>0</v>
      </c>
      <c r="BG620" s="253">
        <f t="shared" si="396"/>
        <v>6.1</v>
      </c>
      <c r="BH620" s="253">
        <f t="shared" si="396"/>
        <v>0</v>
      </c>
      <c r="BI620" s="253">
        <f t="shared" si="396"/>
        <v>0</v>
      </c>
      <c r="BJ620" s="253">
        <f t="shared" si="396"/>
        <v>0</v>
      </c>
      <c r="BK620" s="253">
        <f t="shared" si="396"/>
        <v>0</v>
      </c>
      <c r="BL620" s="253">
        <f t="shared" si="396"/>
        <v>0</v>
      </c>
      <c r="BM620" s="253">
        <f t="shared" si="396"/>
        <v>0</v>
      </c>
      <c r="BN620" s="253">
        <f t="shared" si="396"/>
        <v>71.260000000000005</v>
      </c>
      <c r="BO620" s="253">
        <f t="shared" si="396"/>
        <v>1.94</v>
      </c>
      <c r="BP620" s="253">
        <f t="shared" si="396"/>
        <v>0</v>
      </c>
      <c r="BQ620" s="253">
        <f t="shared" si="396"/>
        <v>0</v>
      </c>
      <c r="BR620" s="253">
        <f t="shared" si="396"/>
        <v>1.51</v>
      </c>
      <c r="BS620" s="253">
        <f t="shared" si="396"/>
        <v>0</v>
      </c>
      <c r="BT620" s="253">
        <f t="shared" si="396"/>
        <v>0</v>
      </c>
      <c r="BU620" s="253">
        <f t="shared" si="396"/>
        <v>0</v>
      </c>
      <c r="BV620" s="253">
        <f t="shared" si="396"/>
        <v>0</v>
      </c>
      <c r="BW620" s="253">
        <f t="shared" si="396"/>
        <v>0</v>
      </c>
      <c r="BX620" s="253">
        <f t="shared" si="396"/>
        <v>0</v>
      </c>
      <c r="BY620" s="253">
        <f t="shared" si="396"/>
        <v>0</v>
      </c>
      <c r="BZ620" s="253">
        <f t="shared" si="396"/>
        <v>19.189999999999998</v>
      </c>
      <c r="CA620" s="253">
        <f t="shared" ref="BB620:CJ627" si="401">SUMIF($I$2:$I$611, $AZ620, CA$2:CA$611)</f>
        <v>0</v>
      </c>
      <c r="CB620" s="253">
        <f t="shared" si="401"/>
        <v>0</v>
      </c>
      <c r="CC620" s="253">
        <f t="shared" si="401"/>
        <v>0</v>
      </c>
      <c r="CD620" s="253">
        <f t="shared" si="401"/>
        <v>0</v>
      </c>
      <c r="CE620" s="253">
        <f t="shared" si="401"/>
        <v>0</v>
      </c>
      <c r="CF620" s="253">
        <f t="shared" si="401"/>
        <v>0</v>
      </c>
      <c r="CG620" s="253">
        <f t="shared" si="401"/>
        <v>0</v>
      </c>
      <c r="CH620" s="253">
        <f t="shared" si="401"/>
        <v>0</v>
      </c>
      <c r="CI620" s="253">
        <f t="shared" si="401"/>
        <v>0</v>
      </c>
      <c r="CJ620" s="254">
        <f t="shared" si="401"/>
        <v>0</v>
      </c>
    </row>
    <row r="621" spans="1:88" ht="15.75">
      <c r="A621" s="223"/>
      <c r="B621" s="223"/>
      <c r="C621" s="238" t="s">
        <v>3399</v>
      </c>
      <c r="D621" s="225" t="s">
        <v>3690</v>
      </c>
      <c r="E621" s="223"/>
      <c r="F621" s="223"/>
      <c r="G621" s="223"/>
      <c r="H621" s="223"/>
      <c r="I621" s="225" t="s">
        <v>121</v>
      </c>
      <c r="J621" s="223"/>
      <c r="K621" s="223"/>
      <c r="L621" s="223"/>
      <c r="M621" s="223"/>
      <c r="N621" s="226">
        <f t="shared" si="397"/>
        <v>298758512</v>
      </c>
      <c r="O621" s="239">
        <f t="shared" si="355"/>
        <v>1</v>
      </c>
      <c r="P621" s="226">
        <f t="shared" si="398"/>
        <v>45.676666666666655</v>
      </c>
      <c r="Q621" s="226">
        <f t="shared" si="399"/>
        <v>0.88666666666666671</v>
      </c>
      <c r="R621" s="226">
        <f t="shared" si="399"/>
        <v>0</v>
      </c>
      <c r="S621" s="226">
        <f t="shared" si="399"/>
        <v>0</v>
      </c>
      <c r="T621" s="226">
        <f t="shared" si="399"/>
        <v>1.0133333333333334</v>
      </c>
      <c r="U621" s="226">
        <f t="shared" si="399"/>
        <v>0</v>
      </c>
      <c r="V621" s="226">
        <f t="shared" si="399"/>
        <v>6.0999999999999988</v>
      </c>
      <c r="W621" s="226">
        <f t="shared" si="399"/>
        <v>35.933333333333337</v>
      </c>
      <c r="X621" s="226">
        <f t="shared" si="399"/>
        <v>0</v>
      </c>
      <c r="Y621" s="226">
        <f t="shared" si="399"/>
        <v>0</v>
      </c>
      <c r="Z621" s="226">
        <f t="shared" si="399"/>
        <v>0</v>
      </c>
      <c r="AA621" s="226">
        <f t="shared" si="399"/>
        <v>10.39</v>
      </c>
      <c r="AB621" s="226"/>
      <c r="AC621" s="226">
        <f t="shared" si="394"/>
        <v>43.140000000000008</v>
      </c>
      <c r="AD621" s="226">
        <f t="shared" si="394"/>
        <v>0.88666666666666671</v>
      </c>
      <c r="AE621" s="226">
        <f t="shared" si="394"/>
        <v>0</v>
      </c>
      <c r="AF621" s="226">
        <f t="shared" si="394"/>
        <v>0</v>
      </c>
      <c r="AG621" s="226">
        <f t="shared" si="394"/>
        <v>1.0133333333333334</v>
      </c>
      <c r="AH621" s="226">
        <f t="shared" si="394"/>
        <v>0</v>
      </c>
      <c r="AI621" s="226">
        <f t="shared" si="394"/>
        <v>35.933333333333337</v>
      </c>
      <c r="AJ621" s="226">
        <f t="shared" si="394"/>
        <v>0</v>
      </c>
      <c r="AK621" s="226">
        <f t="shared" si="394"/>
        <v>0</v>
      </c>
      <c r="AL621" s="226">
        <f t="shared" si="394"/>
        <v>0</v>
      </c>
      <c r="AM621" s="226">
        <f t="shared" si="394"/>
        <v>10.39</v>
      </c>
      <c r="AN621" s="226"/>
      <c r="AO621" s="226">
        <f t="shared" si="395"/>
        <v>2.5366666666666666</v>
      </c>
      <c r="AP621" s="226">
        <f t="shared" si="395"/>
        <v>0</v>
      </c>
      <c r="AQ621" s="226">
        <f t="shared" si="395"/>
        <v>0</v>
      </c>
      <c r="AR621" s="226">
        <f t="shared" si="395"/>
        <v>0</v>
      </c>
      <c r="AS621" s="226">
        <f t="shared" si="395"/>
        <v>0</v>
      </c>
      <c r="AT621" s="226">
        <f t="shared" si="395"/>
        <v>0</v>
      </c>
      <c r="AU621" s="226">
        <f t="shared" si="395"/>
        <v>0</v>
      </c>
      <c r="AV621" s="226">
        <f t="shared" si="395"/>
        <v>0</v>
      </c>
      <c r="AW621" s="226">
        <f t="shared" si="395"/>
        <v>0</v>
      </c>
      <c r="AX621" s="226">
        <f t="shared" si="395"/>
        <v>0</v>
      </c>
      <c r="AY621" s="245">
        <f t="shared" si="395"/>
        <v>0</v>
      </c>
      <c r="AZ621" s="249" t="s">
        <v>121</v>
      </c>
      <c r="BA621" s="253">
        <f t="shared" si="400"/>
        <v>44.417470552470817</v>
      </c>
      <c r="BB621" s="253">
        <f t="shared" si="401"/>
        <v>0.93124192397905636</v>
      </c>
      <c r="BC621" s="253">
        <f t="shared" si="401"/>
        <v>0</v>
      </c>
      <c r="BD621" s="253">
        <f t="shared" si="401"/>
        <v>0</v>
      </c>
      <c r="BE621" s="253">
        <f t="shared" si="401"/>
        <v>0.93488480783436223</v>
      </c>
      <c r="BF621" s="253">
        <f t="shared" si="401"/>
        <v>0</v>
      </c>
      <c r="BG621" s="253">
        <f t="shared" si="401"/>
        <v>6.1</v>
      </c>
      <c r="BH621" s="253">
        <f t="shared" si="401"/>
        <v>38.030758156440413</v>
      </c>
      <c r="BI621" s="253">
        <f t="shared" si="401"/>
        <v>0</v>
      </c>
      <c r="BJ621" s="253">
        <f t="shared" si="401"/>
        <v>0</v>
      </c>
      <c r="BK621" s="253">
        <f t="shared" si="401"/>
        <v>0</v>
      </c>
      <c r="BL621" s="253">
        <f t="shared" si="401"/>
        <v>9.5856445592753516</v>
      </c>
      <c r="BM621" s="253">
        <f t="shared" si="401"/>
        <v>0</v>
      </c>
      <c r="BN621" s="253">
        <f t="shared" si="401"/>
        <v>41.529266668860629</v>
      </c>
      <c r="BO621" s="253">
        <f t="shared" si="401"/>
        <v>0.93124192397905636</v>
      </c>
      <c r="BP621" s="253">
        <f t="shared" si="401"/>
        <v>0</v>
      </c>
      <c r="BQ621" s="253">
        <f t="shared" si="401"/>
        <v>0</v>
      </c>
      <c r="BR621" s="253">
        <f t="shared" si="401"/>
        <v>0.93488480783436223</v>
      </c>
      <c r="BS621" s="253">
        <f t="shared" si="401"/>
        <v>0</v>
      </c>
      <c r="BT621" s="253">
        <f t="shared" si="401"/>
        <v>38.030758156440413</v>
      </c>
      <c r="BU621" s="253">
        <f t="shared" si="401"/>
        <v>0</v>
      </c>
      <c r="BV621" s="253">
        <f t="shared" si="401"/>
        <v>0</v>
      </c>
      <c r="BW621" s="253">
        <f t="shared" si="401"/>
        <v>0</v>
      </c>
      <c r="BX621" s="253">
        <f t="shared" si="401"/>
        <v>9.5856445592753516</v>
      </c>
      <c r="BY621" s="253">
        <f t="shared" si="401"/>
        <v>0</v>
      </c>
      <c r="BZ621" s="253">
        <f t="shared" si="401"/>
        <v>2.8882038836101849</v>
      </c>
      <c r="CA621" s="253">
        <f t="shared" si="401"/>
        <v>0</v>
      </c>
      <c r="CB621" s="253">
        <f t="shared" si="401"/>
        <v>0</v>
      </c>
      <c r="CC621" s="253">
        <f t="shared" si="401"/>
        <v>0</v>
      </c>
      <c r="CD621" s="253">
        <f t="shared" si="401"/>
        <v>0</v>
      </c>
      <c r="CE621" s="253">
        <f t="shared" si="401"/>
        <v>0</v>
      </c>
      <c r="CF621" s="253">
        <f t="shared" si="401"/>
        <v>0</v>
      </c>
      <c r="CG621" s="253">
        <f t="shared" si="401"/>
        <v>0</v>
      </c>
      <c r="CH621" s="253">
        <f t="shared" si="401"/>
        <v>0</v>
      </c>
      <c r="CI621" s="253">
        <f t="shared" si="401"/>
        <v>0</v>
      </c>
      <c r="CJ621" s="254">
        <f t="shared" si="401"/>
        <v>0</v>
      </c>
    </row>
    <row r="622" spans="1:88" ht="15.75">
      <c r="A622" s="223"/>
      <c r="B622" s="223"/>
      <c r="C622" s="238" t="s">
        <v>3679</v>
      </c>
      <c r="D622" s="225" t="s">
        <v>3690</v>
      </c>
      <c r="E622" s="223"/>
      <c r="F622" s="223"/>
      <c r="G622" s="223"/>
      <c r="H622" s="223"/>
      <c r="I622" s="225" t="s">
        <v>122</v>
      </c>
      <c r="J622" s="223"/>
      <c r="K622" s="223"/>
      <c r="L622" s="223"/>
      <c r="M622" s="223"/>
      <c r="N622" s="226">
        <f t="shared" si="397"/>
        <v>1675182466</v>
      </c>
      <c r="O622" s="239">
        <f t="shared" si="355"/>
        <v>1</v>
      </c>
      <c r="P622" s="226">
        <f t="shared" si="398"/>
        <v>73.04196078431373</v>
      </c>
      <c r="Q622" s="226">
        <f t="shared" si="399"/>
        <v>0.53784313725490196</v>
      </c>
      <c r="R622" s="226">
        <f t="shared" si="399"/>
        <v>6.8627450980392163E-2</v>
      </c>
      <c r="S622" s="226">
        <f t="shared" si="399"/>
        <v>4.9019607843137254E-3</v>
      </c>
      <c r="T622" s="226">
        <f t="shared" si="399"/>
        <v>0.23058823529411765</v>
      </c>
      <c r="U622" s="226">
        <f t="shared" si="399"/>
        <v>0</v>
      </c>
      <c r="V622" s="226">
        <f t="shared" si="399"/>
        <v>6.1000000000000014</v>
      </c>
      <c r="W622" s="226">
        <f t="shared" si="399"/>
        <v>14.320196078431371</v>
      </c>
      <c r="X622" s="226">
        <f t="shared" si="399"/>
        <v>0</v>
      </c>
      <c r="Y622" s="226">
        <f t="shared" si="399"/>
        <v>3.9639215686274505</v>
      </c>
      <c r="Z622" s="226">
        <f t="shared" si="399"/>
        <v>1.4490196078431374</v>
      </c>
      <c r="AA622" s="226">
        <f t="shared" si="399"/>
        <v>0.28294117647058825</v>
      </c>
      <c r="AB622" s="226"/>
      <c r="AC622" s="226">
        <f t="shared" si="394"/>
        <v>64.621568627450984</v>
      </c>
      <c r="AD622" s="226">
        <f t="shared" si="394"/>
        <v>0.53784313725490196</v>
      </c>
      <c r="AE622" s="226">
        <f t="shared" si="394"/>
        <v>0</v>
      </c>
      <c r="AF622" s="226">
        <f t="shared" si="394"/>
        <v>4.9019607843137254E-3</v>
      </c>
      <c r="AG622" s="226">
        <f t="shared" si="394"/>
        <v>0.23058823529411765</v>
      </c>
      <c r="AH622" s="226">
        <f t="shared" si="394"/>
        <v>0</v>
      </c>
      <c r="AI622" s="226">
        <f t="shared" si="394"/>
        <v>14.320196078431371</v>
      </c>
      <c r="AJ622" s="226">
        <f t="shared" si="394"/>
        <v>0</v>
      </c>
      <c r="AK622" s="226">
        <f t="shared" si="394"/>
        <v>0.48235294117647071</v>
      </c>
      <c r="AL622" s="226">
        <f t="shared" si="394"/>
        <v>0</v>
      </c>
      <c r="AM622" s="226">
        <f t="shared" si="394"/>
        <v>0.28294117647058825</v>
      </c>
      <c r="AN622" s="226"/>
      <c r="AO622" s="226">
        <f t="shared" si="395"/>
        <v>8.4203921568627447</v>
      </c>
      <c r="AP622" s="226">
        <f t="shared" si="395"/>
        <v>0</v>
      </c>
      <c r="AQ622" s="226">
        <f t="shared" si="395"/>
        <v>6.8627450980392163E-2</v>
      </c>
      <c r="AR622" s="226">
        <f t="shared" si="395"/>
        <v>0</v>
      </c>
      <c r="AS622" s="226">
        <f t="shared" si="395"/>
        <v>0</v>
      </c>
      <c r="AT622" s="226">
        <f t="shared" si="395"/>
        <v>0</v>
      </c>
      <c r="AU622" s="226">
        <f t="shared" si="395"/>
        <v>0</v>
      </c>
      <c r="AV622" s="226">
        <f t="shared" si="395"/>
        <v>0</v>
      </c>
      <c r="AW622" s="226">
        <f t="shared" si="395"/>
        <v>3.4815686274509798</v>
      </c>
      <c r="AX622" s="226">
        <f t="shared" si="395"/>
        <v>1.4490196078431374</v>
      </c>
      <c r="AY622" s="245">
        <f t="shared" si="395"/>
        <v>0</v>
      </c>
      <c r="AZ622" s="249" t="s">
        <v>122</v>
      </c>
      <c r="BA622" s="253">
        <f t="shared" si="400"/>
        <v>63.620885207217768</v>
      </c>
      <c r="BB622" s="253">
        <f t="shared" si="401"/>
        <v>1.8537986947685734</v>
      </c>
      <c r="BC622" s="253">
        <f t="shared" si="401"/>
        <v>3.8826972774678024E-2</v>
      </c>
      <c r="BD622" s="253">
        <f t="shared" si="401"/>
        <v>2.4329409020927513E-2</v>
      </c>
      <c r="BE622" s="253">
        <f t="shared" si="401"/>
        <v>4.0488615253689026</v>
      </c>
      <c r="BF622" s="253">
        <f t="shared" si="401"/>
        <v>0</v>
      </c>
      <c r="BG622" s="253">
        <f t="shared" si="401"/>
        <v>6.1000000000000014</v>
      </c>
      <c r="BH622" s="253">
        <f t="shared" si="401"/>
        <v>13.642604857099791</v>
      </c>
      <c r="BI622" s="253">
        <f t="shared" si="401"/>
        <v>0</v>
      </c>
      <c r="BJ622" s="253">
        <f t="shared" si="401"/>
        <v>5.5293910431127919</v>
      </c>
      <c r="BK622" s="253">
        <f t="shared" si="401"/>
        <v>0.17318393935481893</v>
      </c>
      <c r="BL622" s="253">
        <f t="shared" si="401"/>
        <v>4.9681183512817402</v>
      </c>
      <c r="BM622" s="253">
        <f t="shared" si="401"/>
        <v>0</v>
      </c>
      <c r="BN622" s="253">
        <f t="shared" si="401"/>
        <v>48.939915267266173</v>
      </c>
      <c r="BO622" s="253">
        <f t="shared" si="401"/>
        <v>1.8537986947685734</v>
      </c>
      <c r="BP622" s="253">
        <f t="shared" si="401"/>
        <v>0</v>
      </c>
      <c r="BQ622" s="253">
        <f t="shared" si="401"/>
        <v>2.4329409020927513E-2</v>
      </c>
      <c r="BR622" s="253">
        <f t="shared" si="401"/>
        <v>4.0488615253689026</v>
      </c>
      <c r="BS622" s="253">
        <f t="shared" si="401"/>
        <v>0</v>
      </c>
      <c r="BT622" s="253">
        <f t="shared" si="401"/>
        <v>13.642604857099791</v>
      </c>
      <c r="BU622" s="253">
        <f t="shared" si="401"/>
        <v>0</v>
      </c>
      <c r="BV622" s="253">
        <f t="shared" si="401"/>
        <v>9.065785198470433E-2</v>
      </c>
      <c r="BW622" s="253">
        <f t="shared" si="401"/>
        <v>0</v>
      </c>
      <c r="BX622" s="253">
        <f t="shared" si="401"/>
        <v>4.9681183512817402</v>
      </c>
      <c r="BY622" s="253">
        <f t="shared" si="401"/>
        <v>0</v>
      </c>
      <c r="BZ622" s="253">
        <f t="shared" si="401"/>
        <v>14.680969939951602</v>
      </c>
      <c r="CA622" s="253">
        <f t="shared" si="401"/>
        <v>0</v>
      </c>
      <c r="CB622" s="253">
        <f t="shared" si="401"/>
        <v>3.8826972774678024E-2</v>
      </c>
      <c r="CC622" s="253">
        <f t="shared" si="401"/>
        <v>0</v>
      </c>
      <c r="CD622" s="253">
        <f t="shared" si="401"/>
        <v>0</v>
      </c>
      <c r="CE622" s="253">
        <f t="shared" si="401"/>
        <v>0</v>
      </c>
      <c r="CF622" s="253">
        <f t="shared" si="401"/>
        <v>0</v>
      </c>
      <c r="CG622" s="253">
        <f t="shared" si="401"/>
        <v>0</v>
      </c>
      <c r="CH622" s="253">
        <f t="shared" si="401"/>
        <v>5.4387331911280876</v>
      </c>
      <c r="CI622" s="253">
        <f t="shared" si="401"/>
        <v>0.17318393935481893</v>
      </c>
      <c r="CJ622" s="254">
        <f t="shared" si="401"/>
        <v>0</v>
      </c>
    </row>
    <row r="623" spans="1:88" ht="15.75">
      <c r="A623" s="223"/>
      <c r="B623" s="223"/>
      <c r="C623" s="238" t="s">
        <v>3680</v>
      </c>
      <c r="D623" s="225" t="s">
        <v>3690</v>
      </c>
      <c r="E623" s="223"/>
      <c r="F623" s="223"/>
      <c r="G623" s="223"/>
      <c r="H623" s="223"/>
      <c r="I623" s="225" t="s">
        <v>869</v>
      </c>
      <c r="J623" s="223"/>
      <c r="K623" s="223"/>
      <c r="L623" s="223"/>
      <c r="M623" s="223"/>
      <c r="N623" s="226">
        <f t="shared" si="397"/>
        <v>111189583</v>
      </c>
      <c r="O623" s="239">
        <f t="shared" si="355"/>
        <v>1</v>
      </c>
      <c r="P623" s="226">
        <f t="shared" si="398"/>
        <v>88.199999999999989</v>
      </c>
      <c r="Q623" s="226">
        <f t="shared" si="399"/>
        <v>4.3</v>
      </c>
      <c r="R623" s="226">
        <f t="shared" si="399"/>
        <v>0</v>
      </c>
      <c r="S623" s="226">
        <f t="shared" si="399"/>
        <v>0</v>
      </c>
      <c r="T623" s="226">
        <f t="shared" si="399"/>
        <v>0</v>
      </c>
      <c r="U623" s="226">
        <f t="shared" si="399"/>
        <v>0</v>
      </c>
      <c r="V623" s="226">
        <f t="shared" si="399"/>
        <v>6.1</v>
      </c>
      <c r="W623" s="226">
        <f t="shared" si="399"/>
        <v>1.4</v>
      </c>
      <c r="X623" s="226">
        <f t="shared" si="399"/>
        <v>0</v>
      </c>
      <c r="Y623" s="226">
        <f t="shared" si="399"/>
        <v>0</v>
      </c>
      <c r="Z623" s="226">
        <f t="shared" si="399"/>
        <v>0</v>
      </c>
      <c r="AA623" s="226">
        <f t="shared" si="399"/>
        <v>0</v>
      </c>
      <c r="AB623" s="226"/>
      <c r="AC623" s="226">
        <f t="shared" ref="AC623:AM632" si="402">AVERAGEIFS(AC$2:AC$611, $I$2:$I$611, $I623)</f>
        <v>70.55</v>
      </c>
      <c r="AD623" s="226">
        <f t="shared" si="402"/>
        <v>4.3</v>
      </c>
      <c r="AE623" s="226">
        <f t="shared" si="402"/>
        <v>0</v>
      </c>
      <c r="AF623" s="226">
        <f t="shared" si="402"/>
        <v>0</v>
      </c>
      <c r="AG623" s="226">
        <f t="shared" si="402"/>
        <v>0</v>
      </c>
      <c r="AH623" s="226">
        <f t="shared" si="402"/>
        <v>0</v>
      </c>
      <c r="AI623" s="226">
        <f t="shared" si="402"/>
        <v>1.4</v>
      </c>
      <c r="AJ623" s="226">
        <f t="shared" si="402"/>
        <v>0</v>
      </c>
      <c r="AK623" s="226">
        <f t="shared" si="402"/>
        <v>0</v>
      </c>
      <c r="AL623" s="226">
        <f t="shared" si="402"/>
        <v>0</v>
      </c>
      <c r="AM623" s="226">
        <f t="shared" si="402"/>
        <v>0</v>
      </c>
      <c r="AN623" s="226"/>
      <c r="AO623" s="226">
        <f t="shared" ref="AO623:AY632" si="403">AVERAGEIFS(AO$2:AO$611, $I$2:$I$611, $I623)</f>
        <v>17.650000000000006</v>
      </c>
      <c r="AP623" s="226">
        <f t="shared" si="403"/>
        <v>0</v>
      </c>
      <c r="AQ623" s="226">
        <f t="shared" si="403"/>
        <v>0</v>
      </c>
      <c r="AR623" s="226">
        <f t="shared" si="403"/>
        <v>0</v>
      </c>
      <c r="AS623" s="226">
        <f t="shared" si="403"/>
        <v>0</v>
      </c>
      <c r="AT623" s="226">
        <f t="shared" si="403"/>
        <v>0</v>
      </c>
      <c r="AU623" s="226">
        <f t="shared" si="403"/>
        <v>0</v>
      </c>
      <c r="AV623" s="226">
        <f t="shared" si="403"/>
        <v>0</v>
      </c>
      <c r="AW623" s="226">
        <f t="shared" si="403"/>
        <v>0</v>
      </c>
      <c r="AX623" s="226">
        <f t="shared" si="403"/>
        <v>0</v>
      </c>
      <c r="AY623" s="245">
        <f t="shared" si="403"/>
        <v>0</v>
      </c>
      <c r="AZ623" s="249" t="s">
        <v>869</v>
      </c>
      <c r="BA623" s="253">
        <f t="shared" si="400"/>
        <v>86.353917090416658</v>
      </c>
      <c r="BB623" s="253">
        <f t="shared" si="401"/>
        <v>2.5516801803276841</v>
      </c>
      <c r="BC623" s="253">
        <f t="shared" si="401"/>
        <v>0</v>
      </c>
      <c r="BD623" s="253">
        <f t="shared" si="401"/>
        <v>0</v>
      </c>
      <c r="BE623" s="253">
        <f t="shared" si="401"/>
        <v>0</v>
      </c>
      <c r="BF623" s="253">
        <f t="shared" si="401"/>
        <v>0</v>
      </c>
      <c r="BG623" s="253">
        <f t="shared" si="401"/>
        <v>6.1</v>
      </c>
      <c r="BH623" s="253">
        <f t="shared" si="401"/>
        <v>4.994402729255671</v>
      </c>
      <c r="BI623" s="253">
        <f t="shared" si="401"/>
        <v>0</v>
      </c>
      <c r="BJ623" s="253">
        <f t="shared" si="401"/>
        <v>0</v>
      </c>
      <c r="BK623" s="253">
        <f t="shared" si="401"/>
        <v>0</v>
      </c>
      <c r="BL623" s="253">
        <f t="shared" si="401"/>
        <v>0</v>
      </c>
      <c r="BM623" s="253">
        <f t="shared" si="401"/>
        <v>0</v>
      </c>
      <c r="BN623" s="253">
        <f t="shared" si="401"/>
        <v>65.182935569602776</v>
      </c>
      <c r="BO623" s="253">
        <f t="shared" si="401"/>
        <v>2.5516801803276841</v>
      </c>
      <c r="BP623" s="253">
        <f t="shared" si="401"/>
        <v>0</v>
      </c>
      <c r="BQ623" s="253">
        <f t="shared" si="401"/>
        <v>0</v>
      </c>
      <c r="BR623" s="253">
        <f t="shared" si="401"/>
        <v>0</v>
      </c>
      <c r="BS623" s="253">
        <f t="shared" si="401"/>
        <v>0</v>
      </c>
      <c r="BT623" s="253">
        <f t="shared" si="401"/>
        <v>4.994402729255671</v>
      </c>
      <c r="BU623" s="253">
        <f t="shared" si="401"/>
        <v>0</v>
      </c>
      <c r="BV623" s="253">
        <f t="shared" si="401"/>
        <v>0</v>
      </c>
      <c r="BW623" s="253">
        <f t="shared" si="401"/>
        <v>0</v>
      </c>
      <c r="BX623" s="253">
        <f t="shared" si="401"/>
        <v>0</v>
      </c>
      <c r="BY623" s="253">
        <f t="shared" si="401"/>
        <v>0</v>
      </c>
      <c r="BZ623" s="253">
        <f t="shared" si="401"/>
        <v>21.170981520813879</v>
      </c>
      <c r="CA623" s="253">
        <f t="shared" si="401"/>
        <v>0</v>
      </c>
      <c r="CB623" s="253">
        <f t="shared" si="401"/>
        <v>0</v>
      </c>
      <c r="CC623" s="253">
        <f t="shared" si="401"/>
        <v>0</v>
      </c>
      <c r="CD623" s="253">
        <f t="shared" si="401"/>
        <v>0</v>
      </c>
      <c r="CE623" s="253">
        <f t="shared" si="401"/>
        <v>0</v>
      </c>
      <c r="CF623" s="253">
        <f t="shared" si="401"/>
        <v>0</v>
      </c>
      <c r="CG623" s="253">
        <f t="shared" si="401"/>
        <v>0</v>
      </c>
      <c r="CH623" s="253">
        <f t="shared" si="401"/>
        <v>0</v>
      </c>
      <c r="CI623" s="253">
        <f t="shared" si="401"/>
        <v>0</v>
      </c>
      <c r="CJ623" s="254">
        <f t="shared" si="401"/>
        <v>0</v>
      </c>
    </row>
    <row r="624" spans="1:88" ht="15.75">
      <c r="A624" s="223"/>
      <c r="B624" s="223"/>
      <c r="C624" s="238" t="s">
        <v>3681</v>
      </c>
      <c r="D624" s="225" t="s">
        <v>3690</v>
      </c>
      <c r="E624" s="223"/>
      <c r="F624" s="223"/>
      <c r="G624" s="223"/>
      <c r="H624" s="223"/>
      <c r="I624" s="225" t="s">
        <v>123</v>
      </c>
      <c r="J624" s="223"/>
      <c r="K624" s="223"/>
      <c r="L624" s="223"/>
      <c r="M624" s="223"/>
      <c r="N624" s="226">
        <f t="shared" si="397"/>
        <v>6325670992</v>
      </c>
      <c r="O624" s="239">
        <f t="shared" si="355"/>
        <v>1</v>
      </c>
      <c r="P624" s="226">
        <f t="shared" si="398"/>
        <v>31.985555555555557</v>
      </c>
      <c r="Q624" s="226">
        <f t="shared" ref="Q624:AA638" si="404">AVERAGEIFS(Q$2:Q$611, $I$2:$I$611, $I624)</f>
        <v>2.3511111111111114</v>
      </c>
      <c r="R624" s="226">
        <f t="shared" si="404"/>
        <v>2.3511111111111109</v>
      </c>
      <c r="S624" s="226">
        <f t="shared" si="404"/>
        <v>3.4444444444444444E-2</v>
      </c>
      <c r="T624" s="226">
        <f t="shared" si="404"/>
        <v>0</v>
      </c>
      <c r="U624" s="226">
        <f t="shared" si="404"/>
        <v>0.29666666666666663</v>
      </c>
      <c r="V624" s="226">
        <f t="shared" si="404"/>
        <v>6.1000000000000005</v>
      </c>
      <c r="W624" s="226">
        <f t="shared" si="404"/>
        <v>56.846666666666664</v>
      </c>
      <c r="X624" s="226">
        <f t="shared" si="404"/>
        <v>0</v>
      </c>
      <c r="Y624" s="226">
        <f t="shared" si="404"/>
        <v>1.1111111111111111E-3</v>
      </c>
      <c r="Z624" s="226">
        <f t="shared" si="404"/>
        <v>0</v>
      </c>
      <c r="AA624" s="226">
        <f t="shared" si="404"/>
        <v>3.3333333333333333E-2</v>
      </c>
      <c r="AB624" s="226"/>
      <c r="AC624" s="226">
        <f t="shared" si="402"/>
        <v>21.844444444444445</v>
      </c>
      <c r="AD624" s="226">
        <f t="shared" si="402"/>
        <v>2.3322222222222226</v>
      </c>
      <c r="AE624" s="226">
        <f t="shared" si="402"/>
        <v>0.11444444444444445</v>
      </c>
      <c r="AF624" s="226">
        <f t="shared" si="402"/>
        <v>3.4444444444444444E-2</v>
      </c>
      <c r="AG624" s="226">
        <f t="shared" si="402"/>
        <v>0</v>
      </c>
      <c r="AH624" s="226">
        <f t="shared" si="402"/>
        <v>0</v>
      </c>
      <c r="AI624" s="226">
        <f t="shared" si="402"/>
        <v>56.846666666666664</v>
      </c>
      <c r="AJ624" s="226">
        <f t="shared" si="402"/>
        <v>0</v>
      </c>
      <c r="AK624" s="226">
        <f t="shared" si="402"/>
        <v>1.1111111111111111E-3</v>
      </c>
      <c r="AL624" s="226">
        <f t="shared" si="402"/>
        <v>0</v>
      </c>
      <c r="AM624" s="226">
        <f t="shared" si="402"/>
        <v>3.3333333333333333E-2</v>
      </c>
      <c r="AN624" s="226"/>
      <c r="AO624" s="226">
        <f t="shared" si="403"/>
        <v>10.141111111111112</v>
      </c>
      <c r="AP624" s="226">
        <f t="shared" si="403"/>
        <v>1.8888888888888893E-2</v>
      </c>
      <c r="AQ624" s="226">
        <f t="shared" si="403"/>
        <v>2.2366666666666664</v>
      </c>
      <c r="AR624" s="226">
        <f t="shared" si="403"/>
        <v>0</v>
      </c>
      <c r="AS624" s="226">
        <f t="shared" si="403"/>
        <v>0</v>
      </c>
      <c r="AT624" s="226">
        <f t="shared" si="403"/>
        <v>0.29666666666666663</v>
      </c>
      <c r="AU624" s="226">
        <f t="shared" si="403"/>
        <v>0</v>
      </c>
      <c r="AV624" s="226">
        <f t="shared" si="403"/>
        <v>0</v>
      </c>
      <c r="AW624" s="226">
        <f t="shared" si="403"/>
        <v>0</v>
      </c>
      <c r="AX624" s="226">
        <f t="shared" si="403"/>
        <v>0</v>
      </c>
      <c r="AY624" s="245">
        <f t="shared" si="403"/>
        <v>0</v>
      </c>
      <c r="AZ624" s="249" t="s">
        <v>123</v>
      </c>
      <c r="BA624" s="253">
        <f t="shared" si="400"/>
        <v>47.099653046580706</v>
      </c>
      <c r="BB624" s="253">
        <f t="shared" si="401"/>
        <v>1.231206988170845</v>
      </c>
      <c r="BC624" s="253">
        <f t="shared" si="401"/>
        <v>6.891598977264672</v>
      </c>
      <c r="BD624" s="253">
        <f t="shared" si="401"/>
        <v>1.9012389097077465E-2</v>
      </c>
      <c r="BE624" s="253">
        <f t="shared" si="401"/>
        <v>0</v>
      </c>
      <c r="BF624" s="253">
        <f t="shared" si="401"/>
        <v>1.0817346427649932</v>
      </c>
      <c r="BG624" s="253">
        <f t="shared" si="401"/>
        <v>6.1</v>
      </c>
      <c r="BH624" s="253">
        <f t="shared" si="401"/>
        <v>37.540510307378312</v>
      </c>
      <c r="BI624" s="253">
        <f t="shared" si="401"/>
        <v>0</v>
      </c>
      <c r="BJ624" s="253">
        <f t="shared" si="401"/>
        <v>4.0514406096067166E-3</v>
      </c>
      <c r="BK624" s="253">
        <f t="shared" si="401"/>
        <v>0</v>
      </c>
      <c r="BL624" s="253">
        <f t="shared" si="401"/>
        <v>3.2232208133786543E-2</v>
      </c>
      <c r="BM624" s="253">
        <f t="shared" si="401"/>
        <v>0</v>
      </c>
      <c r="BN624" s="253">
        <f t="shared" si="401"/>
        <v>20.593062789428114</v>
      </c>
      <c r="BO624" s="253">
        <f t="shared" si="401"/>
        <v>1.1623324978075309</v>
      </c>
      <c r="BP624" s="253">
        <f t="shared" si="401"/>
        <v>6.3170196032225137E-2</v>
      </c>
      <c r="BQ624" s="253">
        <f t="shared" si="401"/>
        <v>1.9012389097077465E-2</v>
      </c>
      <c r="BR624" s="253">
        <f t="shared" si="401"/>
        <v>0</v>
      </c>
      <c r="BS624" s="253">
        <f t="shared" si="401"/>
        <v>0</v>
      </c>
      <c r="BT624" s="253">
        <f t="shared" si="401"/>
        <v>37.540510307378312</v>
      </c>
      <c r="BU624" s="253">
        <f t="shared" si="401"/>
        <v>0</v>
      </c>
      <c r="BV624" s="253">
        <f t="shared" si="401"/>
        <v>4.0514406096067166E-3</v>
      </c>
      <c r="BW624" s="253">
        <f t="shared" si="401"/>
        <v>0</v>
      </c>
      <c r="BX624" s="253">
        <f t="shared" si="401"/>
        <v>3.2232208133786543E-2</v>
      </c>
      <c r="BY624" s="253">
        <f t="shared" si="401"/>
        <v>0</v>
      </c>
      <c r="BZ624" s="253">
        <f t="shared" si="401"/>
        <v>26.506590257152595</v>
      </c>
      <c r="CA624" s="253">
        <f t="shared" si="401"/>
        <v>6.8874490363314195E-2</v>
      </c>
      <c r="CB624" s="253">
        <f t="shared" si="401"/>
        <v>6.8284287812324465</v>
      </c>
      <c r="CC624" s="253">
        <f t="shared" si="401"/>
        <v>0</v>
      </c>
      <c r="CD624" s="253">
        <f t="shared" si="401"/>
        <v>0</v>
      </c>
      <c r="CE624" s="253">
        <f t="shared" si="401"/>
        <v>1.0817346427649932</v>
      </c>
      <c r="CF624" s="253">
        <f t="shared" si="401"/>
        <v>0</v>
      </c>
      <c r="CG624" s="253">
        <f t="shared" si="401"/>
        <v>0</v>
      </c>
      <c r="CH624" s="253">
        <f t="shared" si="401"/>
        <v>0</v>
      </c>
      <c r="CI624" s="253">
        <f t="shared" si="401"/>
        <v>0</v>
      </c>
      <c r="CJ624" s="254">
        <f t="shared" si="401"/>
        <v>0</v>
      </c>
    </row>
    <row r="625" spans="1:88" ht="15.75">
      <c r="A625" s="223"/>
      <c r="B625" s="223"/>
      <c r="C625" s="238" t="s">
        <v>3544</v>
      </c>
      <c r="D625" s="225" t="s">
        <v>3690</v>
      </c>
      <c r="E625" s="223"/>
      <c r="F625" s="223"/>
      <c r="G625" s="223"/>
      <c r="H625" s="223"/>
      <c r="I625" s="225" t="s">
        <v>124</v>
      </c>
      <c r="J625" s="223"/>
      <c r="K625" s="223"/>
      <c r="L625" s="223"/>
      <c r="M625" s="223"/>
      <c r="N625" s="226">
        <f t="shared" si="397"/>
        <v>526740221</v>
      </c>
      <c r="O625" s="239">
        <f t="shared" si="355"/>
        <v>1</v>
      </c>
      <c r="P625" s="226">
        <f t="shared" si="398"/>
        <v>67.06</v>
      </c>
      <c r="Q625" s="226">
        <f t="shared" si="404"/>
        <v>2.3149999999999999</v>
      </c>
      <c r="R625" s="226">
        <f t="shared" si="404"/>
        <v>1.5249999999999999</v>
      </c>
      <c r="S625" s="226">
        <f t="shared" si="404"/>
        <v>3.5000000000000003E-2</v>
      </c>
      <c r="T625" s="226">
        <f t="shared" si="404"/>
        <v>2.2349999999999999</v>
      </c>
      <c r="U625" s="226">
        <f t="shared" si="404"/>
        <v>0</v>
      </c>
      <c r="V625" s="226">
        <f t="shared" si="404"/>
        <v>6.1</v>
      </c>
      <c r="W625" s="226">
        <f t="shared" si="404"/>
        <v>4.45</v>
      </c>
      <c r="X625" s="226">
        <f t="shared" si="404"/>
        <v>0</v>
      </c>
      <c r="Y625" s="226">
        <f t="shared" si="404"/>
        <v>14.035</v>
      </c>
      <c r="Z625" s="226">
        <f t="shared" si="404"/>
        <v>0</v>
      </c>
      <c r="AA625" s="226">
        <f t="shared" si="404"/>
        <v>2.2450000000000001</v>
      </c>
      <c r="AB625" s="226"/>
      <c r="AC625" s="226">
        <f t="shared" si="402"/>
        <v>58.954999999999998</v>
      </c>
      <c r="AD625" s="226">
        <f t="shared" si="402"/>
        <v>2.3149999999999999</v>
      </c>
      <c r="AE625" s="226">
        <f t="shared" si="402"/>
        <v>0</v>
      </c>
      <c r="AF625" s="226">
        <f t="shared" si="402"/>
        <v>3.5000000000000003E-2</v>
      </c>
      <c r="AG625" s="226">
        <f t="shared" si="402"/>
        <v>2.2349999999999999</v>
      </c>
      <c r="AH625" s="226">
        <f t="shared" si="402"/>
        <v>0</v>
      </c>
      <c r="AI625" s="226">
        <f t="shared" si="402"/>
        <v>4.45</v>
      </c>
      <c r="AJ625" s="226">
        <f t="shared" si="402"/>
        <v>0</v>
      </c>
      <c r="AK625" s="226">
        <f t="shared" si="402"/>
        <v>14.035</v>
      </c>
      <c r="AL625" s="226">
        <f t="shared" si="402"/>
        <v>0</v>
      </c>
      <c r="AM625" s="226">
        <f t="shared" si="402"/>
        <v>2.2450000000000001</v>
      </c>
      <c r="AN625" s="226"/>
      <c r="AO625" s="226">
        <f t="shared" si="403"/>
        <v>8.1050000000000004</v>
      </c>
      <c r="AP625" s="226">
        <f t="shared" si="403"/>
        <v>0</v>
      </c>
      <c r="AQ625" s="226">
        <f t="shared" si="403"/>
        <v>1.5249999999999999</v>
      </c>
      <c r="AR625" s="226">
        <f t="shared" si="403"/>
        <v>0</v>
      </c>
      <c r="AS625" s="226">
        <f t="shared" si="403"/>
        <v>0</v>
      </c>
      <c r="AT625" s="226">
        <f t="shared" si="403"/>
        <v>0</v>
      </c>
      <c r="AU625" s="226">
        <f t="shared" si="403"/>
        <v>0</v>
      </c>
      <c r="AV625" s="226">
        <f t="shared" si="403"/>
        <v>0</v>
      </c>
      <c r="AW625" s="226">
        <f t="shared" si="403"/>
        <v>0</v>
      </c>
      <c r="AX625" s="226">
        <f t="shared" si="403"/>
        <v>0</v>
      </c>
      <c r="AY625" s="245">
        <f t="shared" si="403"/>
        <v>0</v>
      </c>
      <c r="AZ625" s="249" t="s">
        <v>124</v>
      </c>
      <c r="BA625" s="253">
        <f t="shared" si="400"/>
        <v>63.66108161582747</v>
      </c>
      <c r="BB625" s="253">
        <f t="shared" si="401"/>
        <v>0.64233408346464582</v>
      </c>
      <c r="BC625" s="253">
        <f t="shared" si="401"/>
        <v>2.6924212918610593</v>
      </c>
      <c r="BD625" s="253">
        <f t="shared" si="401"/>
        <v>6.179327555090957E-2</v>
      </c>
      <c r="BE625" s="253">
        <f t="shared" si="401"/>
        <v>3.945942024465225</v>
      </c>
      <c r="BF625" s="253">
        <f t="shared" si="401"/>
        <v>0</v>
      </c>
      <c r="BG625" s="253">
        <f t="shared" si="401"/>
        <v>6.1</v>
      </c>
      <c r="BH625" s="253">
        <f t="shared" si="401"/>
        <v>1.0434263942414983</v>
      </c>
      <c r="BI625" s="253">
        <f t="shared" si="401"/>
        <v>0</v>
      </c>
      <c r="BJ625" s="253">
        <f t="shared" si="401"/>
        <v>17.889404068537988</v>
      </c>
      <c r="BK625" s="253">
        <f t="shared" si="401"/>
        <v>0</v>
      </c>
      <c r="BL625" s="253">
        <f t="shared" si="401"/>
        <v>3.9635972460511995</v>
      </c>
      <c r="BM625" s="253">
        <f t="shared" si="401"/>
        <v>0</v>
      </c>
      <c r="BN625" s="253">
        <f t="shared" si="401"/>
        <v>49.351524520395415</v>
      </c>
      <c r="BO625" s="253">
        <f t="shared" si="401"/>
        <v>0.64233408346464582</v>
      </c>
      <c r="BP625" s="253">
        <f t="shared" si="401"/>
        <v>0</v>
      </c>
      <c r="BQ625" s="253">
        <f t="shared" si="401"/>
        <v>6.179327555090957E-2</v>
      </c>
      <c r="BR625" s="253">
        <f t="shared" si="401"/>
        <v>3.945942024465225</v>
      </c>
      <c r="BS625" s="253">
        <f t="shared" si="401"/>
        <v>0</v>
      </c>
      <c r="BT625" s="253">
        <f t="shared" si="401"/>
        <v>1.0434263942414983</v>
      </c>
      <c r="BU625" s="253">
        <f t="shared" si="401"/>
        <v>0</v>
      </c>
      <c r="BV625" s="253">
        <f t="shared" si="401"/>
        <v>17.889404068537988</v>
      </c>
      <c r="BW625" s="253">
        <f t="shared" si="401"/>
        <v>0</v>
      </c>
      <c r="BX625" s="253">
        <f t="shared" si="401"/>
        <v>3.9635972460511995</v>
      </c>
      <c r="BY625" s="253">
        <f t="shared" si="401"/>
        <v>0</v>
      </c>
      <c r="BZ625" s="253">
        <f t="shared" si="401"/>
        <v>14.309557095432059</v>
      </c>
      <c r="CA625" s="253">
        <f t="shared" si="401"/>
        <v>0</v>
      </c>
      <c r="CB625" s="253">
        <f t="shared" si="401"/>
        <v>2.6924212918610593</v>
      </c>
      <c r="CC625" s="253">
        <f t="shared" si="401"/>
        <v>0</v>
      </c>
      <c r="CD625" s="253">
        <f t="shared" si="401"/>
        <v>0</v>
      </c>
      <c r="CE625" s="253">
        <f t="shared" si="401"/>
        <v>0</v>
      </c>
      <c r="CF625" s="253">
        <f t="shared" si="401"/>
        <v>0</v>
      </c>
      <c r="CG625" s="253">
        <f t="shared" si="401"/>
        <v>0</v>
      </c>
      <c r="CH625" s="253">
        <f t="shared" si="401"/>
        <v>0</v>
      </c>
      <c r="CI625" s="253">
        <f t="shared" si="401"/>
        <v>0</v>
      </c>
      <c r="CJ625" s="254">
        <f t="shared" si="401"/>
        <v>0</v>
      </c>
    </row>
    <row r="626" spans="1:88" ht="15.75">
      <c r="A626" s="223"/>
      <c r="B626" s="223"/>
      <c r="C626" s="238" t="s">
        <v>3682</v>
      </c>
      <c r="D626" s="225" t="s">
        <v>3690</v>
      </c>
      <c r="E626" s="223"/>
      <c r="F626" s="223"/>
      <c r="G626" s="223"/>
      <c r="H626" s="223"/>
      <c r="I626" s="225" t="s">
        <v>2658</v>
      </c>
      <c r="J626" s="223"/>
      <c r="K626" s="223"/>
      <c r="L626" s="223"/>
      <c r="M626" s="223"/>
      <c r="N626" s="226">
        <f t="shared" si="397"/>
        <v>231428773</v>
      </c>
      <c r="O626" s="239">
        <f t="shared" si="355"/>
        <v>1</v>
      </c>
      <c r="P626" s="226">
        <f t="shared" si="398"/>
        <v>80.915000000000006</v>
      </c>
      <c r="Q626" s="226">
        <f t="shared" si="404"/>
        <v>0.39500000000000002</v>
      </c>
      <c r="R626" s="226">
        <f t="shared" si="404"/>
        <v>0</v>
      </c>
      <c r="S626" s="226">
        <f t="shared" si="404"/>
        <v>0</v>
      </c>
      <c r="T626" s="226">
        <f t="shared" si="404"/>
        <v>0</v>
      </c>
      <c r="U626" s="226">
        <f t="shared" si="404"/>
        <v>0</v>
      </c>
      <c r="V626" s="226">
        <f t="shared" si="404"/>
        <v>6.1</v>
      </c>
      <c r="W626" s="226">
        <f t="shared" si="404"/>
        <v>12.59</v>
      </c>
      <c r="X626" s="226">
        <f t="shared" si="404"/>
        <v>0</v>
      </c>
      <c r="Y626" s="226">
        <f t="shared" si="404"/>
        <v>0</v>
      </c>
      <c r="Z626" s="226">
        <f t="shared" si="404"/>
        <v>0</v>
      </c>
      <c r="AA626" s="226">
        <f t="shared" si="404"/>
        <v>0</v>
      </c>
      <c r="AB626" s="226"/>
      <c r="AC626" s="226">
        <f t="shared" si="402"/>
        <v>75.64</v>
      </c>
      <c r="AD626" s="226">
        <f t="shared" si="402"/>
        <v>0.39500000000000002</v>
      </c>
      <c r="AE626" s="226">
        <f t="shared" si="402"/>
        <v>0</v>
      </c>
      <c r="AF626" s="226">
        <f t="shared" si="402"/>
        <v>0</v>
      </c>
      <c r="AG626" s="226">
        <f t="shared" si="402"/>
        <v>0</v>
      </c>
      <c r="AH626" s="226">
        <f t="shared" si="402"/>
        <v>0</v>
      </c>
      <c r="AI626" s="226">
        <f t="shared" si="402"/>
        <v>12.59</v>
      </c>
      <c r="AJ626" s="226">
        <f t="shared" si="402"/>
        <v>0</v>
      </c>
      <c r="AK626" s="226">
        <f t="shared" si="402"/>
        <v>0</v>
      </c>
      <c r="AL626" s="226">
        <f t="shared" si="402"/>
        <v>0</v>
      </c>
      <c r="AM626" s="226">
        <f t="shared" si="402"/>
        <v>0</v>
      </c>
      <c r="AN626" s="226"/>
      <c r="AO626" s="226">
        <f t="shared" si="403"/>
        <v>5.2750000000000021</v>
      </c>
      <c r="AP626" s="226">
        <f t="shared" si="403"/>
        <v>0</v>
      </c>
      <c r="AQ626" s="226">
        <f t="shared" si="403"/>
        <v>0</v>
      </c>
      <c r="AR626" s="226">
        <f t="shared" si="403"/>
        <v>0</v>
      </c>
      <c r="AS626" s="226">
        <f t="shared" si="403"/>
        <v>0</v>
      </c>
      <c r="AT626" s="226">
        <f t="shared" si="403"/>
        <v>0</v>
      </c>
      <c r="AU626" s="226">
        <f t="shared" si="403"/>
        <v>0</v>
      </c>
      <c r="AV626" s="226">
        <f t="shared" si="403"/>
        <v>0</v>
      </c>
      <c r="AW626" s="226">
        <f t="shared" si="403"/>
        <v>0</v>
      </c>
      <c r="AX626" s="226">
        <f t="shared" si="403"/>
        <v>0</v>
      </c>
      <c r="AY626" s="245">
        <f t="shared" si="403"/>
        <v>0</v>
      </c>
      <c r="AZ626" s="249" t="s">
        <v>2658</v>
      </c>
      <c r="BA626" s="253">
        <f t="shared" si="400"/>
        <v>70.269572947483084</v>
      </c>
      <c r="BB626" s="253">
        <f t="shared" si="401"/>
        <v>0.3054709779323766</v>
      </c>
      <c r="BC626" s="253">
        <f t="shared" si="401"/>
        <v>0</v>
      </c>
      <c r="BD626" s="253">
        <f t="shared" si="401"/>
        <v>0</v>
      </c>
      <c r="BE626" s="253">
        <f t="shared" si="401"/>
        <v>0</v>
      </c>
      <c r="BF626" s="253">
        <f t="shared" si="401"/>
        <v>0</v>
      </c>
      <c r="BG626" s="253">
        <f t="shared" si="401"/>
        <v>6.1000000000000005</v>
      </c>
      <c r="BH626" s="253">
        <f t="shared" si="401"/>
        <v>23.324956074584556</v>
      </c>
      <c r="BI626" s="253">
        <f t="shared" si="401"/>
        <v>0</v>
      </c>
      <c r="BJ626" s="253">
        <f t="shared" si="401"/>
        <v>0</v>
      </c>
      <c r="BK626" s="253">
        <f t="shared" si="401"/>
        <v>0</v>
      </c>
      <c r="BL626" s="253">
        <f t="shared" si="401"/>
        <v>0</v>
      </c>
      <c r="BM626" s="253">
        <f t="shared" si="401"/>
        <v>0</v>
      </c>
      <c r="BN626" s="253">
        <f t="shared" si="401"/>
        <v>60.496805410276281</v>
      </c>
      <c r="BO626" s="253">
        <f t="shared" si="401"/>
        <v>0.3054709779323766</v>
      </c>
      <c r="BP626" s="253">
        <f t="shared" si="401"/>
        <v>0</v>
      </c>
      <c r="BQ626" s="253">
        <f t="shared" si="401"/>
        <v>0</v>
      </c>
      <c r="BR626" s="253">
        <f t="shared" si="401"/>
        <v>0</v>
      </c>
      <c r="BS626" s="253">
        <f t="shared" si="401"/>
        <v>0</v>
      </c>
      <c r="BT626" s="253">
        <f t="shared" si="401"/>
        <v>23.324956074584556</v>
      </c>
      <c r="BU626" s="253">
        <f t="shared" si="401"/>
        <v>0</v>
      </c>
      <c r="BV626" s="253">
        <f t="shared" si="401"/>
        <v>0</v>
      </c>
      <c r="BW626" s="253">
        <f t="shared" si="401"/>
        <v>0</v>
      </c>
      <c r="BX626" s="253">
        <f t="shared" si="401"/>
        <v>0</v>
      </c>
      <c r="BY626" s="253">
        <f t="shared" si="401"/>
        <v>0</v>
      </c>
      <c r="BZ626" s="253">
        <f t="shared" si="401"/>
        <v>9.7727675372067981</v>
      </c>
      <c r="CA626" s="253">
        <f t="shared" si="401"/>
        <v>0</v>
      </c>
      <c r="CB626" s="253">
        <f t="shared" si="401"/>
        <v>0</v>
      </c>
      <c r="CC626" s="253">
        <f t="shared" si="401"/>
        <v>0</v>
      </c>
      <c r="CD626" s="253">
        <f t="shared" si="401"/>
        <v>0</v>
      </c>
      <c r="CE626" s="253">
        <f t="shared" si="401"/>
        <v>0</v>
      </c>
      <c r="CF626" s="253">
        <f t="shared" si="401"/>
        <v>0</v>
      </c>
      <c r="CG626" s="253">
        <f t="shared" si="401"/>
        <v>0</v>
      </c>
      <c r="CH626" s="253">
        <f t="shared" si="401"/>
        <v>0</v>
      </c>
      <c r="CI626" s="253">
        <f t="shared" si="401"/>
        <v>0</v>
      </c>
      <c r="CJ626" s="254">
        <f t="shared" si="401"/>
        <v>0</v>
      </c>
    </row>
    <row r="627" spans="1:88" ht="15.75">
      <c r="A627" s="223"/>
      <c r="B627" s="223"/>
      <c r="C627" s="238" t="s">
        <v>3683</v>
      </c>
      <c r="D627" s="225" t="s">
        <v>3690</v>
      </c>
      <c r="E627" s="223"/>
      <c r="F627" s="223"/>
      <c r="G627" s="223"/>
      <c r="H627" s="223"/>
      <c r="I627" s="225" t="s">
        <v>2384</v>
      </c>
      <c r="J627" s="223"/>
      <c r="K627" s="223"/>
      <c r="L627" s="223"/>
      <c r="M627" s="223"/>
      <c r="N627" s="226">
        <f t="shared" si="397"/>
        <v>427141768</v>
      </c>
      <c r="O627" s="239">
        <f t="shared" si="355"/>
        <v>1</v>
      </c>
      <c r="P627" s="226">
        <f t="shared" si="398"/>
        <v>52.38</v>
      </c>
      <c r="Q627" s="226">
        <f t="shared" si="404"/>
        <v>1.53</v>
      </c>
      <c r="R627" s="226">
        <f t="shared" si="404"/>
        <v>0</v>
      </c>
      <c r="S627" s="226">
        <f t="shared" si="404"/>
        <v>0</v>
      </c>
      <c r="T627" s="226">
        <f t="shared" si="404"/>
        <v>0</v>
      </c>
      <c r="U627" s="226">
        <f t="shared" si="404"/>
        <v>0</v>
      </c>
      <c r="V627" s="226">
        <f t="shared" si="404"/>
        <v>6.1</v>
      </c>
      <c r="W627" s="226">
        <f t="shared" si="404"/>
        <v>39.99</v>
      </c>
      <c r="X627" s="226">
        <f t="shared" si="404"/>
        <v>0</v>
      </c>
      <c r="Y627" s="226">
        <f t="shared" si="404"/>
        <v>0</v>
      </c>
      <c r="Z627" s="226">
        <f t="shared" si="404"/>
        <v>0</v>
      </c>
      <c r="AA627" s="226">
        <f t="shared" si="404"/>
        <v>0</v>
      </c>
      <c r="AB627" s="226"/>
      <c r="AC627" s="226">
        <f t="shared" si="402"/>
        <v>46.78</v>
      </c>
      <c r="AD627" s="226">
        <f t="shared" si="402"/>
        <v>1.53</v>
      </c>
      <c r="AE627" s="226">
        <f t="shared" si="402"/>
        <v>0</v>
      </c>
      <c r="AF627" s="226">
        <f t="shared" si="402"/>
        <v>0</v>
      </c>
      <c r="AG627" s="226">
        <f t="shared" si="402"/>
        <v>0</v>
      </c>
      <c r="AH627" s="226">
        <f t="shared" si="402"/>
        <v>0</v>
      </c>
      <c r="AI627" s="226">
        <f t="shared" si="402"/>
        <v>39.99</v>
      </c>
      <c r="AJ627" s="226">
        <f t="shared" si="402"/>
        <v>0</v>
      </c>
      <c r="AK627" s="226">
        <f t="shared" si="402"/>
        <v>0</v>
      </c>
      <c r="AL627" s="226">
        <f t="shared" si="402"/>
        <v>0</v>
      </c>
      <c r="AM627" s="226">
        <f t="shared" si="402"/>
        <v>0</v>
      </c>
      <c r="AN627" s="226"/>
      <c r="AO627" s="226">
        <f t="shared" si="403"/>
        <v>5.6000000000000014</v>
      </c>
      <c r="AP627" s="226">
        <f t="shared" si="403"/>
        <v>0</v>
      </c>
      <c r="AQ627" s="226">
        <f t="shared" si="403"/>
        <v>0</v>
      </c>
      <c r="AR627" s="226">
        <f t="shared" si="403"/>
        <v>0</v>
      </c>
      <c r="AS627" s="226">
        <f t="shared" si="403"/>
        <v>0</v>
      </c>
      <c r="AT627" s="226">
        <f t="shared" si="403"/>
        <v>0</v>
      </c>
      <c r="AU627" s="226">
        <f t="shared" si="403"/>
        <v>0</v>
      </c>
      <c r="AV627" s="226">
        <f t="shared" si="403"/>
        <v>0</v>
      </c>
      <c r="AW627" s="226">
        <f t="shared" si="403"/>
        <v>0</v>
      </c>
      <c r="AX627" s="226">
        <f t="shared" si="403"/>
        <v>0</v>
      </c>
      <c r="AY627" s="245">
        <f t="shared" si="403"/>
        <v>0</v>
      </c>
      <c r="AZ627" s="249" t="s">
        <v>2384</v>
      </c>
      <c r="BA627" s="253">
        <f t="shared" si="400"/>
        <v>52.38</v>
      </c>
      <c r="BB627" s="253">
        <f t="shared" si="401"/>
        <v>1.53</v>
      </c>
      <c r="BC627" s="253">
        <f t="shared" si="401"/>
        <v>0</v>
      </c>
      <c r="BD627" s="253">
        <f t="shared" si="401"/>
        <v>0</v>
      </c>
      <c r="BE627" s="253">
        <f t="shared" si="401"/>
        <v>0</v>
      </c>
      <c r="BF627" s="253">
        <f t="shared" si="401"/>
        <v>0</v>
      </c>
      <c r="BG627" s="253">
        <f t="shared" si="401"/>
        <v>6.1</v>
      </c>
      <c r="BH627" s="253">
        <f t="shared" si="401"/>
        <v>39.99</v>
      </c>
      <c r="BI627" s="253">
        <f t="shared" si="401"/>
        <v>0</v>
      </c>
      <c r="BJ627" s="253">
        <f t="shared" si="401"/>
        <v>0</v>
      </c>
      <c r="BK627" s="253">
        <f t="shared" si="401"/>
        <v>0</v>
      </c>
      <c r="BL627" s="253">
        <f t="shared" si="401"/>
        <v>0</v>
      </c>
      <c r="BM627" s="253">
        <f t="shared" si="401"/>
        <v>0</v>
      </c>
      <c r="BN627" s="253">
        <f t="shared" si="401"/>
        <v>46.78</v>
      </c>
      <c r="BO627" s="253">
        <f t="shared" si="401"/>
        <v>1.53</v>
      </c>
      <c r="BP627" s="253">
        <f t="shared" si="401"/>
        <v>0</v>
      </c>
      <c r="BQ627" s="253">
        <f t="shared" si="401"/>
        <v>0</v>
      </c>
      <c r="BR627" s="253">
        <f t="shared" si="401"/>
        <v>0</v>
      </c>
      <c r="BS627" s="253">
        <f t="shared" si="401"/>
        <v>0</v>
      </c>
      <c r="BT627" s="253">
        <f t="shared" si="401"/>
        <v>39.99</v>
      </c>
      <c r="BU627" s="253">
        <f t="shared" si="401"/>
        <v>0</v>
      </c>
      <c r="BV627" s="253">
        <f t="shared" si="401"/>
        <v>0</v>
      </c>
      <c r="BW627" s="253">
        <f t="shared" si="401"/>
        <v>0</v>
      </c>
      <c r="BX627" s="253">
        <f t="shared" si="401"/>
        <v>0</v>
      </c>
      <c r="BY627" s="253">
        <f t="shared" si="401"/>
        <v>0</v>
      </c>
      <c r="BZ627" s="253">
        <f t="shared" si="401"/>
        <v>5.6000000000000014</v>
      </c>
      <c r="CA627" s="253">
        <f t="shared" si="401"/>
        <v>0</v>
      </c>
      <c r="CB627" s="253">
        <f t="shared" si="401"/>
        <v>0</v>
      </c>
      <c r="CC627" s="253">
        <f t="shared" si="401"/>
        <v>0</v>
      </c>
      <c r="CD627" s="253">
        <f t="shared" si="401"/>
        <v>0</v>
      </c>
      <c r="CE627" s="253">
        <f t="shared" si="401"/>
        <v>0</v>
      </c>
      <c r="CF627" s="253">
        <f t="shared" si="401"/>
        <v>0</v>
      </c>
      <c r="CG627" s="253">
        <f t="shared" si="401"/>
        <v>0</v>
      </c>
      <c r="CH627" s="253">
        <f t="shared" si="401"/>
        <v>0</v>
      </c>
      <c r="CI627" s="253">
        <f t="shared" si="401"/>
        <v>0</v>
      </c>
      <c r="CJ627" s="254">
        <f t="shared" si="401"/>
        <v>0</v>
      </c>
    </row>
    <row r="628" spans="1:88" ht="15.75">
      <c r="A628" s="223"/>
      <c r="B628" s="223"/>
      <c r="C628" s="238" t="s">
        <v>138</v>
      </c>
      <c r="D628" s="225" t="s">
        <v>3690</v>
      </c>
      <c r="E628" s="223"/>
      <c r="F628" s="223"/>
      <c r="G628" s="223"/>
      <c r="H628" s="223"/>
      <c r="I628" s="225" t="s">
        <v>125</v>
      </c>
      <c r="J628" s="223"/>
      <c r="K628" s="223"/>
      <c r="L628" s="223"/>
      <c r="M628" s="223"/>
      <c r="N628" s="226">
        <f t="shared" si="397"/>
        <v>2896666163</v>
      </c>
      <c r="O628" s="239">
        <f t="shared" si="355"/>
        <v>1</v>
      </c>
      <c r="P628" s="226">
        <f t="shared" si="398"/>
        <v>64.716111111111118</v>
      </c>
      <c r="Q628" s="226">
        <f t="shared" si="404"/>
        <v>4.3836111111111116</v>
      </c>
      <c r="R628" s="226">
        <f t="shared" si="404"/>
        <v>0.49569444444444449</v>
      </c>
      <c r="S628" s="226">
        <f t="shared" si="404"/>
        <v>0.29222222222222222</v>
      </c>
      <c r="T628" s="226">
        <f t="shared" si="404"/>
        <v>3.5729166666666674</v>
      </c>
      <c r="U628" s="226">
        <f t="shared" si="404"/>
        <v>0</v>
      </c>
      <c r="V628" s="226">
        <f t="shared" si="404"/>
        <v>6.1000000000000076</v>
      </c>
      <c r="W628" s="226">
        <f t="shared" si="404"/>
        <v>20.101944444444445</v>
      </c>
      <c r="X628" s="226">
        <f t="shared" si="404"/>
        <v>2.6527777777777775E-2</v>
      </c>
      <c r="Y628" s="226">
        <f t="shared" si="404"/>
        <v>2.2777777777777775E-2</v>
      </c>
      <c r="Z628" s="226">
        <f t="shared" si="404"/>
        <v>0</v>
      </c>
      <c r="AA628" s="226">
        <f t="shared" si="404"/>
        <v>0.28819444444444442</v>
      </c>
      <c r="AB628" s="226"/>
      <c r="AC628" s="226">
        <f t="shared" si="402"/>
        <v>41.465972222222234</v>
      </c>
      <c r="AD628" s="226">
        <f t="shared" si="402"/>
        <v>4.1447222222222226</v>
      </c>
      <c r="AE628" s="226">
        <f t="shared" si="402"/>
        <v>1.9722222222222221E-2</v>
      </c>
      <c r="AF628" s="226">
        <f t="shared" si="402"/>
        <v>0.29222222222222222</v>
      </c>
      <c r="AG628" s="226">
        <f t="shared" si="402"/>
        <v>3.1548611111111118</v>
      </c>
      <c r="AH628" s="226">
        <f t="shared" si="402"/>
        <v>0</v>
      </c>
      <c r="AI628" s="226">
        <f t="shared" si="402"/>
        <v>20.101944444444445</v>
      </c>
      <c r="AJ628" s="226">
        <f t="shared" si="402"/>
        <v>2.6527777777777775E-2</v>
      </c>
      <c r="AK628" s="226">
        <f t="shared" si="402"/>
        <v>2.2777777777777775E-2</v>
      </c>
      <c r="AL628" s="226">
        <f t="shared" si="402"/>
        <v>0</v>
      </c>
      <c r="AM628" s="226">
        <f t="shared" si="402"/>
        <v>0.28819444444444442</v>
      </c>
      <c r="AN628" s="226"/>
      <c r="AO628" s="226">
        <f t="shared" si="403"/>
        <v>23.250138888888884</v>
      </c>
      <c r="AP628" s="226">
        <f t="shared" si="403"/>
        <v>0.23888888888888893</v>
      </c>
      <c r="AQ628" s="226">
        <f t="shared" si="403"/>
        <v>0.47597222222222224</v>
      </c>
      <c r="AR628" s="226">
        <f t="shared" si="403"/>
        <v>0</v>
      </c>
      <c r="AS628" s="226">
        <f t="shared" si="403"/>
        <v>0.41805555555555557</v>
      </c>
      <c r="AT628" s="226">
        <f t="shared" si="403"/>
        <v>0</v>
      </c>
      <c r="AU628" s="226">
        <f t="shared" si="403"/>
        <v>0</v>
      </c>
      <c r="AV628" s="226">
        <f t="shared" si="403"/>
        <v>0</v>
      </c>
      <c r="AW628" s="226">
        <f t="shared" si="403"/>
        <v>0</v>
      </c>
      <c r="AX628" s="226">
        <f t="shared" si="403"/>
        <v>0</v>
      </c>
      <c r="AY628" s="245">
        <f t="shared" si="403"/>
        <v>0</v>
      </c>
      <c r="AZ628" s="249" t="s">
        <v>125</v>
      </c>
      <c r="BA628" s="253">
        <f t="shared" si="400"/>
        <v>63.96446063775489</v>
      </c>
      <c r="BB628" s="253">
        <f t="shared" ref="BB628:CJ635" si="405">SUMIF($I$2:$I$611, $AZ628, BB$2:BB$611)</f>
        <v>3.8347982888216583</v>
      </c>
      <c r="BC628" s="253">
        <f t="shared" si="405"/>
        <v>2.1284289326957557</v>
      </c>
      <c r="BD628" s="253">
        <f t="shared" si="405"/>
        <v>0.47338098678235568</v>
      </c>
      <c r="BE628" s="253">
        <f t="shared" si="405"/>
        <v>1.4724109319842253</v>
      </c>
      <c r="BF628" s="253">
        <f t="shared" si="405"/>
        <v>0</v>
      </c>
      <c r="BG628" s="253">
        <f t="shared" si="405"/>
        <v>6.0999999999999988</v>
      </c>
      <c r="BH628" s="253">
        <f t="shared" si="405"/>
        <v>20.90099216003787</v>
      </c>
      <c r="BI628" s="253">
        <f t="shared" si="405"/>
        <v>0.29424379339497952</v>
      </c>
      <c r="BJ628" s="253">
        <f t="shared" si="405"/>
        <v>0.25264912103024417</v>
      </c>
      <c r="BK628" s="253">
        <f t="shared" si="405"/>
        <v>0</v>
      </c>
      <c r="BL628" s="253">
        <f t="shared" si="405"/>
        <v>0.57863514749801004</v>
      </c>
      <c r="BM628" s="253">
        <f t="shared" si="405"/>
        <v>0</v>
      </c>
      <c r="BN628" s="253">
        <f t="shared" si="405"/>
        <v>46.673186251677166</v>
      </c>
      <c r="BO628" s="253">
        <f t="shared" si="405"/>
        <v>3.5565868090543913</v>
      </c>
      <c r="BP628" s="253">
        <f t="shared" si="405"/>
        <v>9.7679019572266823E-2</v>
      </c>
      <c r="BQ628" s="253">
        <f t="shared" si="405"/>
        <v>0.47338098678235568</v>
      </c>
      <c r="BR628" s="253">
        <f t="shared" si="405"/>
        <v>1.2464597595777556</v>
      </c>
      <c r="BS628" s="253">
        <f t="shared" si="405"/>
        <v>0</v>
      </c>
      <c r="BT628" s="253">
        <f t="shared" si="405"/>
        <v>20.90099216003787</v>
      </c>
      <c r="BU628" s="253">
        <f t="shared" si="405"/>
        <v>0.29424379339497952</v>
      </c>
      <c r="BV628" s="253">
        <f t="shared" si="405"/>
        <v>0.25264912103024417</v>
      </c>
      <c r="BW628" s="253">
        <f t="shared" si="405"/>
        <v>0</v>
      </c>
      <c r="BX628" s="253">
        <f t="shared" si="405"/>
        <v>0.57863514749801004</v>
      </c>
      <c r="BY628" s="253">
        <f t="shared" si="405"/>
        <v>0</v>
      </c>
      <c r="BZ628" s="253">
        <f t="shared" si="405"/>
        <v>17.291274386077745</v>
      </c>
      <c r="CA628" s="253">
        <f t="shared" si="405"/>
        <v>0.27821147976726646</v>
      </c>
      <c r="CB628" s="253">
        <f t="shared" si="405"/>
        <v>2.030749913123489</v>
      </c>
      <c r="CC628" s="253">
        <f t="shared" si="405"/>
        <v>0</v>
      </c>
      <c r="CD628" s="253">
        <f t="shared" si="405"/>
        <v>0.2259511724064697</v>
      </c>
      <c r="CE628" s="253">
        <f t="shared" si="405"/>
        <v>0</v>
      </c>
      <c r="CF628" s="253">
        <f t="shared" si="405"/>
        <v>0</v>
      </c>
      <c r="CG628" s="253">
        <f t="shared" si="405"/>
        <v>0</v>
      </c>
      <c r="CH628" s="253">
        <f t="shared" si="405"/>
        <v>0</v>
      </c>
      <c r="CI628" s="253">
        <f t="shared" si="405"/>
        <v>0</v>
      </c>
      <c r="CJ628" s="254">
        <f t="shared" si="405"/>
        <v>0</v>
      </c>
    </row>
    <row r="629" spans="1:88" ht="15.75">
      <c r="A629" s="223"/>
      <c r="B629" s="223"/>
      <c r="C629" s="238" t="s">
        <v>1926</v>
      </c>
      <c r="D629" s="225" t="s">
        <v>3690</v>
      </c>
      <c r="E629" s="223"/>
      <c r="F629" s="223"/>
      <c r="G629" s="223"/>
      <c r="H629" s="223"/>
      <c r="I629" s="225" t="s">
        <v>1927</v>
      </c>
      <c r="J629" s="223"/>
      <c r="K629" s="223"/>
      <c r="L629" s="223"/>
      <c r="M629" s="223"/>
      <c r="N629" s="226">
        <f t="shared" si="397"/>
        <v>557302378</v>
      </c>
      <c r="O629" s="239">
        <f t="shared" si="355"/>
        <v>1</v>
      </c>
      <c r="P629" s="226">
        <f t="shared" si="398"/>
        <v>83.74</v>
      </c>
      <c r="Q629" s="226">
        <f t="shared" si="404"/>
        <v>4.9366666666666665</v>
      </c>
      <c r="R629" s="226">
        <f t="shared" si="404"/>
        <v>0</v>
      </c>
      <c r="S629" s="226">
        <f t="shared" si="404"/>
        <v>0.22666666666666668</v>
      </c>
      <c r="T629" s="226">
        <f t="shared" si="404"/>
        <v>0</v>
      </c>
      <c r="U629" s="226">
        <f t="shared" si="404"/>
        <v>0</v>
      </c>
      <c r="V629" s="226">
        <f t="shared" si="404"/>
        <v>6.0999999999999988</v>
      </c>
      <c r="W629" s="226">
        <f t="shared" si="404"/>
        <v>4.996666666666667</v>
      </c>
      <c r="X629" s="226">
        <f t="shared" si="404"/>
        <v>0</v>
      </c>
      <c r="Y629" s="226">
        <f t="shared" si="404"/>
        <v>0</v>
      </c>
      <c r="Z629" s="226">
        <f t="shared" si="404"/>
        <v>0</v>
      </c>
      <c r="AA629" s="226">
        <f t="shared" si="404"/>
        <v>0</v>
      </c>
      <c r="AB629" s="226"/>
      <c r="AC629" s="226">
        <f t="shared" si="402"/>
        <v>61.193333333333328</v>
      </c>
      <c r="AD629" s="226">
        <f t="shared" si="402"/>
        <v>4.9366666666666665</v>
      </c>
      <c r="AE629" s="226">
        <f t="shared" si="402"/>
        <v>0</v>
      </c>
      <c r="AF629" s="226">
        <f t="shared" si="402"/>
        <v>0.22666666666666668</v>
      </c>
      <c r="AG629" s="226">
        <f t="shared" si="402"/>
        <v>0</v>
      </c>
      <c r="AH629" s="226">
        <f t="shared" si="402"/>
        <v>0</v>
      </c>
      <c r="AI629" s="226">
        <f t="shared" si="402"/>
        <v>4.996666666666667</v>
      </c>
      <c r="AJ629" s="226">
        <f t="shared" si="402"/>
        <v>0</v>
      </c>
      <c r="AK629" s="226">
        <f t="shared" si="402"/>
        <v>0</v>
      </c>
      <c r="AL629" s="226">
        <f t="shared" si="402"/>
        <v>0</v>
      </c>
      <c r="AM629" s="226">
        <f t="shared" si="402"/>
        <v>0</v>
      </c>
      <c r="AN629" s="226"/>
      <c r="AO629" s="226">
        <f t="shared" si="403"/>
        <v>22.546666666666663</v>
      </c>
      <c r="AP629" s="226">
        <f t="shared" si="403"/>
        <v>0</v>
      </c>
      <c r="AQ629" s="226">
        <f t="shared" si="403"/>
        <v>0</v>
      </c>
      <c r="AR629" s="226">
        <f t="shared" si="403"/>
        <v>0</v>
      </c>
      <c r="AS629" s="226">
        <f t="shared" si="403"/>
        <v>0</v>
      </c>
      <c r="AT629" s="226">
        <f t="shared" si="403"/>
        <v>0</v>
      </c>
      <c r="AU629" s="226">
        <f t="shared" si="403"/>
        <v>0</v>
      </c>
      <c r="AV629" s="226">
        <f t="shared" si="403"/>
        <v>0</v>
      </c>
      <c r="AW629" s="226">
        <f t="shared" si="403"/>
        <v>0</v>
      </c>
      <c r="AX629" s="226">
        <f t="shared" si="403"/>
        <v>0</v>
      </c>
      <c r="AY629" s="245">
        <f t="shared" si="403"/>
        <v>0</v>
      </c>
      <c r="AZ629" s="249" t="s">
        <v>1927</v>
      </c>
      <c r="BA629" s="253">
        <f t="shared" si="400"/>
        <v>83.004125838343356</v>
      </c>
      <c r="BB629" s="253">
        <f t="shared" si="405"/>
        <v>3.1861805463352963</v>
      </c>
      <c r="BC629" s="253">
        <f t="shared" si="405"/>
        <v>0</v>
      </c>
      <c r="BD629" s="253">
        <f t="shared" si="405"/>
        <v>0.33356808479292011</v>
      </c>
      <c r="BE629" s="253">
        <f t="shared" si="405"/>
        <v>0</v>
      </c>
      <c r="BF629" s="253">
        <f t="shared" si="405"/>
        <v>0</v>
      </c>
      <c r="BG629" s="253">
        <f t="shared" si="405"/>
        <v>6.1000000000000005</v>
      </c>
      <c r="BH629" s="253">
        <f t="shared" si="405"/>
        <v>7.3761255305284203</v>
      </c>
      <c r="BI629" s="253">
        <f t="shared" si="405"/>
        <v>0</v>
      </c>
      <c r="BJ629" s="253">
        <f t="shared" si="405"/>
        <v>0</v>
      </c>
      <c r="BK629" s="253">
        <f t="shared" si="405"/>
        <v>0</v>
      </c>
      <c r="BL629" s="253">
        <f t="shared" si="405"/>
        <v>0</v>
      </c>
      <c r="BM629" s="253">
        <f t="shared" si="405"/>
        <v>0</v>
      </c>
      <c r="BN629" s="253">
        <f t="shared" si="405"/>
        <v>49.938419137303597</v>
      </c>
      <c r="BO629" s="253">
        <f t="shared" si="405"/>
        <v>3.1861805463352963</v>
      </c>
      <c r="BP629" s="253">
        <f t="shared" si="405"/>
        <v>0</v>
      </c>
      <c r="BQ629" s="253">
        <f t="shared" si="405"/>
        <v>0.33356808479292011</v>
      </c>
      <c r="BR629" s="253">
        <f t="shared" si="405"/>
        <v>0</v>
      </c>
      <c r="BS629" s="253">
        <f t="shared" si="405"/>
        <v>0</v>
      </c>
      <c r="BT629" s="253">
        <f t="shared" si="405"/>
        <v>7.3761255305284203</v>
      </c>
      <c r="BU629" s="253">
        <f t="shared" si="405"/>
        <v>0</v>
      </c>
      <c r="BV629" s="253">
        <f t="shared" si="405"/>
        <v>0</v>
      </c>
      <c r="BW629" s="253">
        <f t="shared" si="405"/>
        <v>0</v>
      </c>
      <c r="BX629" s="253">
        <f t="shared" si="405"/>
        <v>0</v>
      </c>
      <c r="BY629" s="253">
        <f t="shared" si="405"/>
        <v>0</v>
      </c>
      <c r="BZ629" s="253">
        <f t="shared" si="405"/>
        <v>33.065706701039772</v>
      </c>
      <c r="CA629" s="253">
        <f t="shared" si="405"/>
        <v>0</v>
      </c>
      <c r="CB629" s="253">
        <f t="shared" si="405"/>
        <v>0</v>
      </c>
      <c r="CC629" s="253">
        <f t="shared" si="405"/>
        <v>0</v>
      </c>
      <c r="CD629" s="253">
        <f t="shared" si="405"/>
        <v>0</v>
      </c>
      <c r="CE629" s="253">
        <f t="shared" si="405"/>
        <v>0</v>
      </c>
      <c r="CF629" s="253">
        <f t="shared" si="405"/>
        <v>0</v>
      </c>
      <c r="CG629" s="253">
        <f t="shared" si="405"/>
        <v>0</v>
      </c>
      <c r="CH629" s="253">
        <f t="shared" si="405"/>
        <v>0</v>
      </c>
      <c r="CI629" s="253">
        <f t="shared" si="405"/>
        <v>0</v>
      </c>
      <c r="CJ629" s="254">
        <f t="shared" si="405"/>
        <v>0</v>
      </c>
    </row>
    <row r="630" spans="1:88" ht="15.75">
      <c r="A630" s="223"/>
      <c r="B630" s="223"/>
      <c r="C630" s="238" t="s">
        <v>3126</v>
      </c>
      <c r="D630" s="225" t="s">
        <v>3690</v>
      </c>
      <c r="E630" s="223"/>
      <c r="F630" s="223"/>
      <c r="G630" s="223"/>
      <c r="H630" s="223"/>
      <c r="I630" s="225" t="s">
        <v>699</v>
      </c>
      <c r="J630" s="223"/>
      <c r="K630" s="223"/>
      <c r="L630" s="223"/>
      <c r="M630" s="223"/>
      <c r="N630" s="226">
        <f t="shared" si="397"/>
        <v>1025960106</v>
      </c>
      <c r="O630" s="239">
        <f t="shared" si="355"/>
        <v>1</v>
      </c>
      <c r="P630" s="226">
        <f t="shared" si="398"/>
        <v>51.933599999999998</v>
      </c>
      <c r="Q630" s="226">
        <f t="shared" si="404"/>
        <v>2.2843999999999998</v>
      </c>
      <c r="R630" s="226">
        <f t="shared" si="404"/>
        <v>0.83239999999999992</v>
      </c>
      <c r="S630" s="226">
        <f t="shared" si="404"/>
        <v>0</v>
      </c>
      <c r="T630" s="226">
        <f t="shared" si="404"/>
        <v>0.93079999999999996</v>
      </c>
      <c r="U630" s="226">
        <f t="shared" si="404"/>
        <v>0</v>
      </c>
      <c r="V630" s="226">
        <f t="shared" si="404"/>
        <v>6.0999999999999979</v>
      </c>
      <c r="W630" s="226">
        <f t="shared" si="404"/>
        <v>36.842800000000004</v>
      </c>
      <c r="X630" s="226">
        <f t="shared" si="404"/>
        <v>0</v>
      </c>
      <c r="Y630" s="226">
        <f t="shared" si="404"/>
        <v>0</v>
      </c>
      <c r="Z630" s="226">
        <f t="shared" si="404"/>
        <v>0</v>
      </c>
      <c r="AA630" s="226">
        <f t="shared" si="404"/>
        <v>1.0759999999999998</v>
      </c>
      <c r="AB630" s="226"/>
      <c r="AC630" s="226">
        <f t="shared" si="402"/>
        <v>36.884399999999999</v>
      </c>
      <c r="AD630" s="226">
        <f t="shared" si="402"/>
        <v>2.2843999999999998</v>
      </c>
      <c r="AE630" s="226">
        <f t="shared" si="402"/>
        <v>0</v>
      </c>
      <c r="AF630" s="226">
        <f t="shared" si="402"/>
        <v>0</v>
      </c>
      <c r="AG630" s="226">
        <f t="shared" si="402"/>
        <v>0.93079999999999996</v>
      </c>
      <c r="AH630" s="226">
        <f t="shared" si="402"/>
        <v>0</v>
      </c>
      <c r="AI630" s="226">
        <f t="shared" si="402"/>
        <v>36.842800000000004</v>
      </c>
      <c r="AJ630" s="226">
        <f t="shared" si="402"/>
        <v>0</v>
      </c>
      <c r="AK630" s="226">
        <f t="shared" si="402"/>
        <v>0</v>
      </c>
      <c r="AL630" s="226">
        <f t="shared" si="402"/>
        <v>0</v>
      </c>
      <c r="AM630" s="226">
        <f t="shared" si="402"/>
        <v>1.0759999999999998</v>
      </c>
      <c r="AN630" s="226"/>
      <c r="AO630" s="226">
        <f t="shared" si="403"/>
        <v>15.049199999999999</v>
      </c>
      <c r="AP630" s="226">
        <f t="shared" si="403"/>
        <v>0</v>
      </c>
      <c r="AQ630" s="226">
        <f t="shared" si="403"/>
        <v>0.83239999999999992</v>
      </c>
      <c r="AR630" s="226">
        <f t="shared" si="403"/>
        <v>0</v>
      </c>
      <c r="AS630" s="226">
        <f t="shared" si="403"/>
        <v>0</v>
      </c>
      <c r="AT630" s="226">
        <f t="shared" si="403"/>
        <v>0</v>
      </c>
      <c r="AU630" s="226">
        <f t="shared" si="403"/>
        <v>0</v>
      </c>
      <c r="AV630" s="226">
        <f t="shared" si="403"/>
        <v>0</v>
      </c>
      <c r="AW630" s="226">
        <f t="shared" si="403"/>
        <v>0</v>
      </c>
      <c r="AX630" s="226">
        <f t="shared" si="403"/>
        <v>0</v>
      </c>
      <c r="AY630" s="245">
        <f t="shared" si="403"/>
        <v>0</v>
      </c>
      <c r="AZ630" s="249" t="s">
        <v>699</v>
      </c>
      <c r="BA630" s="253">
        <f t="shared" si="400"/>
        <v>45.456090728736392</v>
      </c>
      <c r="BB630" s="253">
        <f t="shared" si="405"/>
        <v>2.3248615806314792</v>
      </c>
      <c r="BC630" s="253">
        <f t="shared" si="405"/>
        <v>4.0125800289353544</v>
      </c>
      <c r="BD630" s="253">
        <f t="shared" si="405"/>
        <v>0</v>
      </c>
      <c r="BE630" s="253">
        <f t="shared" si="405"/>
        <v>2.5011179135848387</v>
      </c>
      <c r="BF630" s="253">
        <f t="shared" si="405"/>
        <v>0</v>
      </c>
      <c r="BG630" s="253">
        <f t="shared" si="405"/>
        <v>6.1</v>
      </c>
      <c r="BH630" s="253">
        <f t="shared" si="405"/>
        <v>36.868863576494654</v>
      </c>
      <c r="BI630" s="253">
        <f t="shared" si="405"/>
        <v>0</v>
      </c>
      <c r="BJ630" s="253">
        <f t="shared" si="405"/>
        <v>0</v>
      </c>
      <c r="BK630" s="253">
        <f t="shared" si="405"/>
        <v>0</v>
      </c>
      <c r="BL630" s="253">
        <f t="shared" si="405"/>
        <v>2.736486171617281</v>
      </c>
      <c r="BM630" s="253">
        <f t="shared" si="405"/>
        <v>0</v>
      </c>
      <c r="BN630" s="253">
        <f t="shared" si="405"/>
        <v>37.46403811218952</v>
      </c>
      <c r="BO630" s="253">
        <f t="shared" si="405"/>
        <v>2.3248615806314792</v>
      </c>
      <c r="BP630" s="253">
        <f t="shared" si="405"/>
        <v>0</v>
      </c>
      <c r="BQ630" s="253">
        <f t="shared" si="405"/>
        <v>0</v>
      </c>
      <c r="BR630" s="253">
        <f t="shared" si="405"/>
        <v>2.5011179135848387</v>
      </c>
      <c r="BS630" s="253">
        <f t="shared" si="405"/>
        <v>0</v>
      </c>
      <c r="BT630" s="253">
        <f t="shared" si="405"/>
        <v>36.868863576494654</v>
      </c>
      <c r="BU630" s="253">
        <f t="shared" si="405"/>
        <v>0</v>
      </c>
      <c r="BV630" s="253">
        <f t="shared" si="405"/>
        <v>0</v>
      </c>
      <c r="BW630" s="253">
        <f t="shared" si="405"/>
        <v>0</v>
      </c>
      <c r="BX630" s="253">
        <f t="shared" si="405"/>
        <v>2.736486171617281</v>
      </c>
      <c r="BY630" s="253">
        <f t="shared" si="405"/>
        <v>0</v>
      </c>
      <c r="BZ630" s="253">
        <f t="shared" si="405"/>
        <v>7.9920526165468653</v>
      </c>
      <c r="CA630" s="253">
        <f t="shared" si="405"/>
        <v>0</v>
      </c>
      <c r="CB630" s="253">
        <f t="shared" si="405"/>
        <v>4.0125800289353544</v>
      </c>
      <c r="CC630" s="253">
        <f t="shared" si="405"/>
        <v>0</v>
      </c>
      <c r="CD630" s="253">
        <f t="shared" si="405"/>
        <v>0</v>
      </c>
      <c r="CE630" s="253">
        <f t="shared" si="405"/>
        <v>0</v>
      </c>
      <c r="CF630" s="253">
        <f t="shared" si="405"/>
        <v>0</v>
      </c>
      <c r="CG630" s="253">
        <f t="shared" si="405"/>
        <v>0</v>
      </c>
      <c r="CH630" s="253">
        <f t="shared" si="405"/>
        <v>0</v>
      </c>
      <c r="CI630" s="253">
        <f t="shared" si="405"/>
        <v>0</v>
      </c>
      <c r="CJ630" s="254">
        <f t="shared" si="405"/>
        <v>0</v>
      </c>
    </row>
    <row r="631" spans="1:88" ht="15.75">
      <c r="A631" s="223"/>
      <c r="B631" s="223"/>
      <c r="C631" s="238" t="s">
        <v>948</v>
      </c>
      <c r="D631" s="225" t="s">
        <v>3690</v>
      </c>
      <c r="E631" s="223"/>
      <c r="F631" s="223"/>
      <c r="G631" s="223"/>
      <c r="H631" s="223"/>
      <c r="I631" s="225" t="s">
        <v>949</v>
      </c>
      <c r="J631" s="223"/>
      <c r="K631" s="223"/>
      <c r="L631" s="223"/>
      <c r="M631" s="223"/>
      <c r="N631" s="226">
        <f t="shared" si="397"/>
        <v>802644999</v>
      </c>
      <c r="O631" s="239">
        <f t="shared" si="355"/>
        <v>1</v>
      </c>
      <c r="P631" s="226">
        <f t="shared" si="398"/>
        <v>88.102000000000004</v>
      </c>
      <c r="Q631" s="226">
        <f t="shared" si="404"/>
        <v>1.486</v>
      </c>
      <c r="R631" s="226">
        <f t="shared" si="404"/>
        <v>0</v>
      </c>
      <c r="S631" s="226">
        <f t="shared" si="404"/>
        <v>0.34666666666666668</v>
      </c>
      <c r="T631" s="226">
        <f t="shared" si="404"/>
        <v>0.51200000000000001</v>
      </c>
      <c r="U631" s="226">
        <f t="shared" si="404"/>
        <v>0</v>
      </c>
      <c r="V631" s="226">
        <f t="shared" si="404"/>
        <v>6.0999999999999988</v>
      </c>
      <c r="W631" s="226">
        <f t="shared" si="404"/>
        <v>3.4533333333333336</v>
      </c>
      <c r="X631" s="226">
        <f t="shared" si="404"/>
        <v>0</v>
      </c>
      <c r="Y631" s="226">
        <f t="shared" si="404"/>
        <v>0</v>
      </c>
      <c r="Z631" s="226">
        <f t="shared" si="404"/>
        <v>0</v>
      </c>
      <c r="AA631" s="226">
        <f t="shared" si="404"/>
        <v>0</v>
      </c>
      <c r="AB631" s="226"/>
      <c r="AC631" s="226">
        <f t="shared" si="402"/>
        <v>51.991333333333337</v>
      </c>
      <c r="AD631" s="226">
        <f t="shared" si="402"/>
        <v>1.486</v>
      </c>
      <c r="AE631" s="226">
        <f t="shared" si="402"/>
        <v>0</v>
      </c>
      <c r="AF631" s="226">
        <f t="shared" si="402"/>
        <v>0.34666666666666668</v>
      </c>
      <c r="AG631" s="226">
        <f t="shared" si="402"/>
        <v>0.51200000000000001</v>
      </c>
      <c r="AH631" s="226">
        <f t="shared" si="402"/>
        <v>0</v>
      </c>
      <c r="AI631" s="226">
        <f t="shared" si="402"/>
        <v>3.4533333333333336</v>
      </c>
      <c r="AJ631" s="226">
        <f t="shared" si="402"/>
        <v>0</v>
      </c>
      <c r="AK631" s="226">
        <f t="shared" si="402"/>
        <v>0</v>
      </c>
      <c r="AL631" s="226">
        <f t="shared" si="402"/>
        <v>0</v>
      </c>
      <c r="AM631" s="226">
        <f t="shared" si="402"/>
        <v>0</v>
      </c>
      <c r="AN631" s="226"/>
      <c r="AO631" s="226">
        <f t="shared" si="403"/>
        <v>36.110666666666674</v>
      </c>
      <c r="AP631" s="226">
        <f t="shared" si="403"/>
        <v>0</v>
      </c>
      <c r="AQ631" s="226">
        <f t="shared" si="403"/>
        <v>0</v>
      </c>
      <c r="AR631" s="226">
        <f t="shared" si="403"/>
        <v>0</v>
      </c>
      <c r="AS631" s="226">
        <f t="shared" si="403"/>
        <v>0</v>
      </c>
      <c r="AT631" s="226">
        <f t="shared" si="403"/>
        <v>0</v>
      </c>
      <c r="AU631" s="226">
        <f t="shared" si="403"/>
        <v>0</v>
      </c>
      <c r="AV631" s="226">
        <f t="shared" si="403"/>
        <v>0</v>
      </c>
      <c r="AW631" s="226">
        <f t="shared" si="403"/>
        <v>0</v>
      </c>
      <c r="AX631" s="226">
        <f t="shared" si="403"/>
        <v>0</v>
      </c>
      <c r="AY631" s="245">
        <f t="shared" si="403"/>
        <v>0</v>
      </c>
      <c r="AZ631" s="249" t="s">
        <v>949</v>
      </c>
      <c r="BA631" s="253">
        <f t="shared" si="400"/>
        <v>76.00883056939098</v>
      </c>
      <c r="BB631" s="253">
        <f t="shared" si="405"/>
        <v>1.8141061561887333</v>
      </c>
      <c r="BC631" s="253">
        <f t="shared" si="405"/>
        <v>0</v>
      </c>
      <c r="BD631" s="253">
        <f t="shared" si="405"/>
        <v>1.0044786362644489</v>
      </c>
      <c r="BE631" s="253">
        <f t="shared" si="405"/>
        <v>1.9796632512501333</v>
      </c>
      <c r="BF631" s="253">
        <f t="shared" si="405"/>
        <v>0</v>
      </c>
      <c r="BG631" s="253">
        <f t="shared" si="405"/>
        <v>6.1000000000000005</v>
      </c>
      <c r="BH631" s="253">
        <f t="shared" si="405"/>
        <v>13.092921386905696</v>
      </c>
      <c r="BI631" s="253">
        <f t="shared" si="405"/>
        <v>0</v>
      </c>
      <c r="BJ631" s="253">
        <f t="shared" si="405"/>
        <v>0</v>
      </c>
      <c r="BK631" s="253">
        <f t="shared" si="405"/>
        <v>0</v>
      </c>
      <c r="BL631" s="253">
        <f t="shared" si="405"/>
        <v>0</v>
      </c>
      <c r="BM631" s="253">
        <f t="shared" si="405"/>
        <v>0</v>
      </c>
      <c r="BN631" s="253">
        <f t="shared" si="405"/>
        <v>61.203535930658681</v>
      </c>
      <c r="BO631" s="253">
        <f t="shared" si="405"/>
        <v>1.8141061561887333</v>
      </c>
      <c r="BP631" s="253">
        <f t="shared" si="405"/>
        <v>0</v>
      </c>
      <c r="BQ631" s="253">
        <f t="shared" si="405"/>
        <v>1.0044786362644489</v>
      </c>
      <c r="BR631" s="253">
        <f t="shared" si="405"/>
        <v>1.9796632512501333</v>
      </c>
      <c r="BS631" s="253">
        <f t="shared" si="405"/>
        <v>0</v>
      </c>
      <c r="BT631" s="253">
        <f t="shared" si="405"/>
        <v>13.092921386905696</v>
      </c>
      <c r="BU631" s="253">
        <f t="shared" si="405"/>
        <v>0</v>
      </c>
      <c r="BV631" s="253">
        <f t="shared" si="405"/>
        <v>0</v>
      </c>
      <c r="BW631" s="253">
        <f t="shared" si="405"/>
        <v>0</v>
      </c>
      <c r="BX631" s="253">
        <f t="shared" si="405"/>
        <v>0</v>
      </c>
      <c r="BY631" s="253">
        <f t="shared" si="405"/>
        <v>0</v>
      </c>
      <c r="BZ631" s="253">
        <f t="shared" si="405"/>
        <v>14.805294638732311</v>
      </c>
      <c r="CA631" s="253">
        <f t="shared" si="405"/>
        <v>0</v>
      </c>
      <c r="CB631" s="253">
        <f t="shared" si="405"/>
        <v>0</v>
      </c>
      <c r="CC631" s="253">
        <f t="shared" si="405"/>
        <v>0</v>
      </c>
      <c r="CD631" s="253">
        <f t="shared" si="405"/>
        <v>0</v>
      </c>
      <c r="CE631" s="253">
        <f t="shared" si="405"/>
        <v>0</v>
      </c>
      <c r="CF631" s="253">
        <f t="shared" si="405"/>
        <v>0</v>
      </c>
      <c r="CG631" s="253">
        <f t="shared" si="405"/>
        <v>0</v>
      </c>
      <c r="CH631" s="253">
        <f t="shared" si="405"/>
        <v>0</v>
      </c>
      <c r="CI631" s="253">
        <f t="shared" si="405"/>
        <v>0</v>
      </c>
      <c r="CJ631" s="254">
        <f t="shared" si="405"/>
        <v>0</v>
      </c>
    </row>
    <row r="632" spans="1:88" ht="15.75">
      <c r="A632" s="223"/>
      <c r="B632" s="223"/>
      <c r="C632" s="238" t="s">
        <v>3684</v>
      </c>
      <c r="D632" s="225" t="s">
        <v>3690</v>
      </c>
      <c r="E632" s="223"/>
      <c r="F632" s="223"/>
      <c r="G632" s="223"/>
      <c r="H632" s="223"/>
      <c r="I632" s="225" t="s">
        <v>126</v>
      </c>
      <c r="J632" s="223"/>
      <c r="K632" s="223"/>
      <c r="L632" s="223"/>
      <c r="M632" s="223"/>
      <c r="N632" s="226">
        <f t="shared" si="397"/>
        <v>1637984373</v>
      </c>
      <c r="O632" s="239">
        <f t="shared" si="355"/>
        <v>1</v>
      </c>
      <c r="P632" s="226">
        <f t="shared" si="398"/>
        <v>76.371868131868112</v>
      </c>
      <c r="Q632" s="226">
        <f t="shared" si="404"/>
        <v>5.968901098901096</v>
      </c>
      <c r="R632" s="226">
        <f t="shared" si="404"/>
        <v>7.5824175824175818E-2</v>
      </c>
      <c r="S632" s="226">
        <f t="shared" si="404"/>
        <v>0.19516483516483527</v>
      </c>
      <c r="T632" s="226">
        <f t="shared" si="404"/>
        <v>3.2860439560439545</v>
      </c>
      <c r="U632" s="226">
        <f t="shared" si="404"/>
        <v>0</v>
      </c>
      <c r="V632" s="226">
        <f t="shared" si="404"/>
        <v>6.1000000000000103</v>
      </c>
      <c r="W632" s="226">
        <f t="shared" si="404"/>
        <v>7.7219780219780221</v>
      </c>
      <c r="X632" s="226">
        <f t="shared" si="404"/>
        <v>0</v>
      </c>
      <c r="Y632" s="226">
        <f t="shared" si="404"/>
        <v>0</v>
      </c>
      <c r="Z632" s="226">
        <f t="shared" si="404"/>
        <v>0</v>
      </c>
      <c r="AA632" s="226">
        <f t="shared" si="404"/>
        <v>0.28021978021978022</v>
      </c>
      <c r="AB632" s="226"/>
      <c r="AC632" s="226">
        <f t="shared" si="402"/>
        <v>43.598461538461549</v>
      </c>
      <c r="AD632" s="226">
        <f t="shared" si="402"/>
        <v>5.968901098901096</v>
      </c>
      <c r="AE632" s="226">
        <f t="shared" si="402"/>
        <v>7.5824175824175818E-2</v>
      </c>
      <c r="AF632" s="226">
        <f t="shared" si="402"/>
        <v>0.19516483516483527</v>
      </c>
      <c r="AG632" s="226">
        <f t="shared" si="402"/>
        <v>3.2860439560439545</v>
      </c>
      <c r="AH632" s="226">
        <f t="shared" si="402"/>
        <v>0</v>
      </c>
      <c r="AI632" s="226">
        <f t="shared" si="402"/>
        <v>7.7219780219780221</v>
      </c>
      <c r="AJ632" s="226">
        <f t="shared" si="402"/>
        <v>0</v>
      </c>
      <c r="AK632" s="226">
        <f t="shared" si="402"/>
        <v>0</v>
      </c>
      <c r="AL632" s="226">
        <f t="shared" si="402"/>
        <v>0</v>
      </c>
      <c r="AM632" s="226">
        <f t="shared" si="402"/>
        <v>0.28021978021978022</v>
      </c>
      <c r="AN632" s="226"/>
      <c r="AO632" s="226">
        <f t="shared" si="403"/>
        <v>32.773406593406577</v>
      </c>
      <c r="AP632" s="226">
        <f t="shared" si="403"/>
        <v>0</v>
      </c>
      <c r="AQ632" s="226">
        <f t="shared" si="403"/>
        <v>0</v>
      </c>
      <c r="AR632" s="226">
        <f t="shared" si="403"/>
        <v>0</v>
      </c>
      <c r="AS632" s="226">
        <f t="shared" si="403"/>
        <v>0</v>
      </c>
      <c r="AT632" s="226">
        <f t="shared" si="403"/>
        <v>0</v>
      </c>
      <c r="AU632" s="226">
        <f t="shared" si="403"/>
        <v>0</v>
      </c>
      <c r="AV632" s="226">
        <f t="shared" si="403"/>
        <v>0</v>
      </c>
      <c r="AW632" s="226">
        <f t="shared" si="403"/>
        <v>0</v>
      </c>
      <c r="AX632" s="226">
        <f t="shared" si="403"/>
        <v>0</v>
      </c>
      <c r="AY632" s="245">
        <f t="shared" si="403"/>
        <v>0</v>
      </c>
      <c r="AZ632" s="249" t="s">
        <v>126</v>
      </c>
      <c r="BA632" s="253">
        <f t="shared" si="400"/>
        <v>64.75713258876128</v>
      </c>
      <c r="BB632" s="253">
        <f t="shared" si="405"/>
        <v>3.7444977178607073</v>
      </c>
      <c r="BC632" s="253">
        <f t="shared" si="405"/>
        <v>6.8681563484000341E-2</v>
      </c>
      <c r="BD632" s="253">
        <f t="shared" si="405"/>
        <v>6.4812121214296831E-2</v>
      </c>
      <c r="BE632" s="253">
        <f t="shared" si="405"/>
        <v>2.5286000151419024</v>
      </c>
      <c r="BF632" s="253">
        <f t="shared" si="405"/>
        <v>0</v>
      </c>
      <c r="BG632" s="253">
        <f t="shared" si="405"/>
        <v>6.1000000000000005</v>
      </c>
      <c r="BH632" s="253">
        <f t="shared" si="405"/>
        <v>21.943832488339609</v>
      </c>
      <c r="BI632" s="253">
        <f t="shared" si="405"/>
        <v>0</v>
      </c>
      <c r="BJ632" s="253">
        <f t="shared" si="405"/>
        <v>0</v>
      </c>
      <c r="BK632" s="253">
        <f t="shared" si="405"/>
        <v>0</v>
      </c>
      <c r="BL632" s="253">
        <f t="shared" si="405"/>
        <v>0.7924435051982025</v>
      </c>
      <c r="BM632" s="253">
        <f t="shared" si="405"/>
        <v>0</v>
      </c>
      <c r="BN632" s="253">
        <f t="shared" si="405"/>
        <v>32.469405266786382</v>
      </c>
      <c r="BO632" s="253">
        <f t="shared" si="405"/>
        <v>3.7444977178607073</v>
      </c>
      <c r="BP632" s="253">
        <f t="shared" si="405"/>
        <v>6.8681563484000341E-2</v>
      </c>
      <c r="BQ632" s="253">
        <f t="shared" si="405"/>
        <v>6.4812121214296831E-2</v>
      </c>
      <c r="BR632" s="253">
        <f t="shared" si="405"/>
        <v>2.5286000151419024</v>
      </c>
      <c r="BS632" s="253">
        <f t="shared" si="405"/>
        <v>0</v>
      </c>
      <c r="BT632" s="253">
        <f t="shared" si="405"/>
        <v>21.943832488339609</v>
      </c>
      <c r="BU632" s="253">
        <f t="shared" si="405"/>
        <v>0</v>
      </c>
      <c r="BV632" s="253">
        <f t="shared" si="405"/>
        <v>0</v>
      </c>
      <c r="BW632" s="253">
        <f t="shared" si="405"/>
        <v>0</v>
      </c>
      <c r="BX632" s="253">
        <f t="shared" si="405"/>
        <v>0.7924435051982025</v>
      </c>
      <c r="BY632" s="253">
        <f t="shared" si="405"/>
        <v>0</v>
      </c>
      <c r="BZ632" s="253">
        <f t="shared" si="405"/>
        <v>32.287727321974891</v>
      </c>
      <c r="CA632" s="253">
        <f t="shared" si="405"/>
        <v>0</v>
      </c>
      <c r="CB632" s="253">
        <f t="shared" si="405"/>
        <v>0</v>
      </c>
      <c r="CC632" s="253">
        <f t="shared" si="405"/>
        <v>0</v>
      </c>
      <c r="CD632" s="253">
        <f t="shared" si="405"/>
        <v>0</v>
      </c>
      <c r="CE632" s="253">
        <f t="shared" si="405"/>
        <v>0</v>
      </c>
      <c r="CF632" s="253">
        <f t="shared" si="405"/>
        <v>0</v>
      </c>
      <c r="CG632" s="253">
        <f t="shared" si="405"/>
        <v>0</v>
      </c>
      <c r="CH632" s="253">
        <f t="shared" si="405"/>
        <v>0</v>
      </c>
      <c r="CI632" s="253">
        <f t="shared" si="405"/>
        <v>0</v>
      </c>
      <c r="CJ632" s="254">
        <f t="shared" si="405"/>
        <v>0</v>
      </c>
    </row>
    <row r="633" spans="1:88" ht="15.75">
      <c r="A633" s="223"/>
      <c r="B633" s="223"/>
      <c r="C633" s="238" t="s">
        <v>3685</v>
      </c>
      <c r="D633" s="225" t="s">
        <v>3690</v>
      </c>
      <c r="E633" s="223"/>
      <c r="F633" s="223"/>
      <c r="G633" s="223"/>
      <c r="H633" s="223"/>
      <c r="I633" s="225" t="s">
        <v>705</v>
      </c>
      <c r="J633" s="223"/>
      <c r="K633" s="223"/>
      <c r="L633" s="223"/>
      <c r="M633" s="223"/>
      <c r="N633" s="226">
        <f t="shared" si="397"/>
        <v>2637274035</v>
      </c>
      <c r="O633" s="239">
        <f t="shared" si="355"/>
        <v>1</v>
      </c>
      <c r="P633" s="226">
        <f t="shared" si="398"/>
        <v>41.870666666666672</v>
      </c>
      <c r="Q633" s="226">
        <f t="shared" si="404"/>
        <v>1.8006666666666669</v>
      </c>
      <c r="R633" s="226">
        <f t="shared" si="404"/>
        <v>0</v>
      </c>
      <c r="S633" s="226">
        <f t="shared" si="404"/>
        <v>3.2000000000000001E-2</v>
      </c>
      <c r="T633" s="226">
        <f t="shared" si="404"/>
        <v>0.34066666666666667</v>
      </c>
      <c r="U633" s="226">
        <f t="shared" si="404"/>
        <v>0</v>
      </c>
      <c r="V633" s="226">
        <f t="shared" si="404"/>
        <v>6.0999999999999988</v>
      </c>
      <c r="W633" s="226">
        <f t="shared" si="404"/>
        <v>24.303999999999998</v>
      </c>
      <c r="X633" s="226">
        <f t="shared" si="404"/>
        <v>0</v>
      </c>
      <c r="Y633" s="226">
        <f t="shared" si="404"/>
        <v>5.3333333333333332E-3</v>
      </c>
      <c r="Z633" s="226">
        <f t="shared" si="404"/>
        <v>21.848666666666666</v>
      </c>
      <c r="AA633" s="226">
        <f t="shared" si="404"/>
        <v>3.698</v>
      </c>
      <c r="AB633" s="226"/>
      <c r="AC633" s="226">
        <f t="shared" ref="AC633:AM638" si="406">AVERAGEIFS(AC$2:AC$611, $I$2:$I$611, $I633)</f>
        <v>34.711333333333329</v>
      </c>
      <c r="AD633" s="226">
        <f t="shared" si="406"/>
        <v>1.8006666666666669</v>
      </c>
      <c r="AE633" s="226">
        <f t="shared" si="406"/>
        <v>0</v>
      </c>
      <c r="AF633" s="226">
        <f t="shared" si="406"/>
        <v>3.2000000000000001E-2</v>
      </c>
      <c r="AG633" s="226">
        <f t="shared" si="406"/>
        <v>0.34066666666666667</v>
      </c>
      <c r="AH633" s="226">
        <f t="shared" si="406"/>
        <v>0</v>
      </c>
      <c r="AI633" s="226">
        <f t="shared" si="406"/>
        <v>22.513999999999996</v>
      </c>
      <c r="AJ633" s="226">
        <f t="shared" si="406"/>
        <v>0</v>
      </c>
      <c r="AK633" s="226">
        <f t="shared" si="406"/>
        <v>5.3333333333333332E-3</v>
      </c>
      <c r="AL633" s="226">
        <f t="shared" si="406"/>
        <v>0</v>
      </c>
      <c r="AM633" s="226">
        <f t="shared" si="406"/>
        <v>3.698</v>
      </c>
      <c r="AN633" s="226"/>
      <c r="AO633" s="226">
        <f t="shared" ref="AO633:AY638" si="407">AVERAGEIFS(AO$2:AO$611, $I$2:$I$611, $I633)</f>
        <v>7.1593333333333327</v>
      </c>
      <c r="AP633" s="226">
        <f t="shared" si="407"/>
        <v>0</v>
      </c>
      <c r="AQ633" s="226">
        <f t="shared" si="407"/>
        <v>0</v>
      </c>
      <c r="AR633" s="226">
        <f t="shared" si="407"/>
        <v>0</v>
      </c>
      <c r="AS633" s="226">
        <f t="shared" si="407"/>
        <v>0</v>
      </c>
      <c r="AT633" s="226">
        <f t="shared" si="407"/>
        <v>0</v>
      </c>
      <c r="AU633" s="226">
        <f t="shared" si="407"/>
        <v>1.79</v>
      </c>
      <c r="AV633" s="226">
        <f t="shared" si="407"/>
        <v>0</v>
      </c>
      <c r="AW633" s="226">
        <f t="shared" si="407"/>
        <v>0</v>
      </c>
      <c r="AX633" s="226">
        <f t="shared" si="407"/>
        <v>21.848666666666666</v>
      </c>
      <c r="AY633" s="245">
        <f t="shared" si="407"/>
        <v>0</v>
      </c>
      <c r="AZ633" s="249" t="s">
        <v>705</v>
      </c>
      <c r="BA633" s="253">
        <f t="shared" si="400"/>
        <v>49.555128780369614</v>
      </c>
      <c r="BB633" s="253">
        <f t="shared" si="405"/>
        <v>2.394374337200798</v>
      </c>
      <c r="BC633" s="253">
        <f t="shared" si="405"/>
        <v>0</v>
      </c>
      <c r="BD633" s="253">
        <f t="shared" si="405"/>
        <v>3.7646122626009172E-2</v>
      </c>
      <c r="BE633" s="253">
        <f t="shared" si="405"/>
        <v>0.96113754170411803</v>
      </c>
      <c r="BF633" s="253">
        <f t="shared" si="405"/>
        <v>0</v>
      </c>
      <c r="BG633" s="253">
        <f t="shared" si="405"/>
        <v>6.1</v>
      </c>
      <c r="BH633" s="253">
        <f t="shared" si="405"/>
        <v>27.115839918004575</v>
      </c>
      <c r="BI633" s="253">
        <f t="shared" si="405"/>
        <v>0</v>
      </c>
      <c r="BJ633" s="253">
        <f t="shared" si="405"/>
        <v>3.3811129437673323E-2</v>
      </c>
      <c r="BK633" s="253">
        <f t="shared" si="405"/>
        <v>12.026920191151085</v>
      </c>
      <c r="BL633" s="253">
        <f t="shared" si="405"/>
        <v>1.7751419795061227</v>
      </c>
      <c r="BM633" s="253">
        <f t="shared" si="405"/>
        <v>0</v>
      </c>
      <c r="BN633" s="253">
        <f t="shared" si="405"/>
        <v>34.837931456053639</v>
      </c>
      <c r="BO633" s="253">
        <f t="shared" si="405"/>
        <v>2.394374337200798</v>
      </c>
      <c r="BP633" s="253">
        <f t="shared" si="405"/>
        <v>0</v>
      </c>
      <c r="BQ633" s="253">
        <f t="shared" si="405"/>
        <v>3.7646122626009172E-2</v>
      </c>
      <c r="BR633" s="253">
        <f t="shared" si="405"/>
        <v>0.96113754170411803</v>
      </c>
      <c r="BS633" s="253">
        <f t="shared" si="405"/>
        <v>0</v>
      </c>
      <c r="BT633" s="253">
        <f t="shared" si="405"/>
        <v>25.230832684234123</v>
      </c>
      <c r="BU633" s="253">
        <f t="shared" si="405"/>
        <v>0</v>
      </c>
      <c r="BV633" s="253">
        <f t="shared" si="405"/>
        <v>3.3811129437673323E-2</v>
      </c>
      <c r="BW633" s="253">
        <f t="shared" si="405"/>
        <v>0</v>
      </c>
      <c r="BX633" s="253">
        <f t="shared" si="405"/>
        <v>1.7751419795061227</v>
      </c>
      <c r="BY633" s="253">
        <f t="shared" si="405"/>
        <v>0</v>
      </c>
      <c r="BZ633" s="253">
        <f t="shared" si="405"/>
        <v>14.717197324315977</v>
      </c>
      <c r="CA633" s="253">
        <f t="shared" si="405"/>
        <v>0</v>
      </c>
      <c r="CB633" s="253">
        <f t="shared" si="405"/>
        <v>0</v>
      </c>
      <c r="CC633" s="253">
        <f t="shared" si="405"/>
        <v>0</v>
      </c>
      <c r="CD633" s="253">
        <f t="shared" si="405"/>
        <v>0</v>
      </c>
      <c r="CE633" s="253">
        <f t="shared" si="405"/>
        <v>0</v>
      </c>
      <c r="CF633" s="253">
        <f t="shared" si="405"/>
        <v>1.8850072337704566</v>
      </c>
      <c r="CG633" s="253">
        <f t="shared" si="405"/>
        <v>0</v>
      </c>
      <c r="CH633" s="253">
        <f t="shared" si="405"/>
        <v>0</v>
      </c>
      <c r="CI633" s="253">
        <f t="shared" si="405"/>
        <v>12.026920191151085</v>
      </c>
      <c r="CJ633" s="254">
        <f t="shared" si="405"/>
        <v>0</v>
      </c>
    </row>
    <row r="634" spans="1:88" ht="15.75">
      <c r="A634" s="223"/>
      <c r="B634" s="223"/>
      <c r="C634" s="238" t="s">
        <v>3686</v>
      </c>
      <c r="D634" s="225" t="s">
        <v>3690</v>
      </c>
      <c r="E634" s="223"/>
      <c r="F634" s="223"/>
      <c r="G634" s="223"/>
      <c r="H634" s="223"/>
      <c r="I634" s="225" t="s">
        <v>1956</v>
      </c>
      <c r="J634" s="223"/>
      <c r="K634" s="223"/>
      <c r="L634" s="223"/>
      <c r="M634" s="223"/>
      <c r="N634" s="226">
        <f t="shared" si="397"/>
        <v>292964051</v>
      </c>
      <c r="O634" s="239">
        <f t="shared" si="355"/>
        <v>1</v>
      </c>
      <c r="P634" s="226">
        <f t="shared" si="398"/>
        <v>91.304999999999993</v>
      </c>
      <c r="Q634" s="226">
        <f t="shared" si="404"/>
        <v>0.23749999999999999</v>
      </c>
      <c r="R634" s="226">
        <f t="shared" si="404"/>
        <v>0.36</v>
      </c>
      <c r="S634" s="226">
        <f t="shared" si="404"/>
        <v>0</v>
      </c>
      <c r="T634" s="226">
        <f t="shared" si="404"/>
        <v>0</v>
      </c>
      <c r="U634" s="226">
        <f t="shared" si="404"/>
        <v>0</v>
      </c>
      <c r="V634" s="226">
        <f t="shared" si="404"/>
        <v>6.1</v>
      </c>
      <c r="W634" s="226">
        <f t="shared" si="404"/>
        <v>0</v>
      </c>
      <c r="X634" s="226">
        <f t="shared" si="404"/>
        <v>0</v>
      </c>
      <c r="Y634" s="226">
        <f t="shared" si="404"/>
        <v>0</v>
      </c>
      <c r="Z634" s="226">
        <f t="shared" si="404"/>
        <v>1.9975000000000001</v>
      </c>
      <c r="AA634" s="226">
        <f t="shared" si="404"/>
        <v>0</v>
      </c>
      <c r="AB634" s="226"/>
      <c r="AC634" s="226">
        <f t="shared" si="406"/>
        <v>91.304999999999993</v>
      </c>
      <c r="AD634" s="226">
        <f t="shared" si="406"/>
        <v>0.23749999999999999</v>
      </c>
      <c r="AE634" s="226">
        <f t="shared" si="406"/>
        <v>0.36</v>
      </c>
      <c r="AF634" s="226">
        <f t="shared" si="406"/>
        <v>0</v>
      </c>
      <c r="AG634" s="226">
        <f t="shared" si="406"/>
        <v>0</v>
      </c>
      <c r="AH634" s="226">
        <f t="shared" si="406"/>
        <v>0</v>
      </c>
      <c r="AI634" s="226">
        <f t="shared" si="406"/>
        <v>0</v>
      </c>
      <c r="AJ634" s="226">
        <f t="shared" si="406"/>
        <v>0</v>
      </c>
      <c r="AK634" s="226">
        <f t="shared" si="406"/>
        <v>0</v>
      </c>
      <c r="AL634" s="226">
        <f t="shared" si="406"/>
        <v>0</v>
      </c>
      <c r="AM634" s="226">
        <f t="shared" si="406"/>
        <v>0</v>
      </c>
      <c r="AN634" s="226"/>
      <c r="AO634" s="226">
        <f t="shared" si="407"/>
        <v>0</v>
      </c>
      <c r="AP634" s="226">
        <f t="shared" si="407"/>
        <v>0</v>
      </c>
      <c r="AQ634" s="226">
        <f t="shared" si="407"/>
        <v>0</v>
      </c>
      <c r="AR634" s="226">
        <f t="shared" si="407"/>
        <v>0</v>
      </c>
      <c r="AS634" s="226">
        <f t="shared" si="407"/>
        <v>0</v>
      </c>
      <c r="AT634" s="226">
        <f t="shared" si="407"/>
        <v>0</v>
      </c>
      <c r="AU634" s="226">
        <f t="shared" si="407"/>
        <v>0</v>
      </c>
      <c r="AV634" s="226">
        <f t="shared" si="407"/>
        <v>0</v>
      </c>
      <c r="AW634" s="226">
        <f t="shared" si="407"/>
        <v>0</v>
      </c>
      <c r="AX634" s="226">
        <f t="shared" si="407"/>
        <v>1.9975000000000001</v>
      </c>
      <c r="AY634" s="245">
        <f t="shared" si="407"/>
        <v>0</v>
      </c>
      <c r="AZ634" s="249" t="s">
        <v>1956</v>
      </c>
      <c r="BA634" s="253">
        <f t="shared" si="400"/>
        <v>87.145966911346406</v>
      </c>
      <c r="BB634" s="253">
        <f t="shared" si="405"/>
        <v>0.26423688601302142</v>
      </c>
      <c r="BC634" s="253">
        <f t="shared" si="405"/>
        <v>0.15988213332017312</v>
      </c>
      <c r="BD634" s="253">
        <f t="shared" si="405"/>
        <v>0</v>
      </c>
      <c r="BE634" s="253">
        <f t="shared" si="405"/>
        <v>0</v>
      </c>
      <c r="BF634" s="253">
        <f t="shared" si="405"/>
        <v>0</v>
      </c>
      <c r="BG634" s="253">
        <f t="shared" si="405"/>
        <v>6.1</v>
      </c>
      <c r="BH634" s="253">
        <f t="shared" si="405"/>
        <v>0</v>
      </c>
      <c r="BI634" s="253">
        <f t="shared" si="405"/>
        <v>0</v>
      </c>
      <c r="BJ634" s="253">
        <f t="shared" si="405"/>
        <v>0</v>
      </c>
      <c r="BK634" s="253">
        <f t="shared" si="405"/>
        <v>6.3299140693204023</v>
      </c>
      <c r="BL634" s="253">
        <f t="shared" si="405"/>
        <v>0</v>
      </c>
      <c r="BM634" s="253">
        <f t="shared" si="405"/>
        <v>0</v>
      </c>
      <c r="BN634" s="253">
        <f t="shared" si="405"/>
        <v>87.145966911346406</v>
      </c>
      <c r="BO634" s="253">
        <f t="shared" si="405"/>
        <v>0.26423688601302142</v>
      </c>
      <c r="BP634" s="253">
        <f t="shared" si="405"/>
        <v>0.15988213332017312</v>
      </c>
      <c r="BQ634" s="253">
        <f t="shared" si="405"/>
        <v>0</v>
      </c>
      <c r="BR634" s="253">
        <f t="shared" si="405"/>
        <v>0</v>
      </c>
      <c r="BS634" s="253">
        <f t="shared" si="405"/>
        <v>0</v>
      </c>
      <c r="BT634" s="253">
        <f t="shared" si="405"/>
        <v>0</v>
      </c>
      <c r="BU634" s="253">
        <f t="shared" si="405"/>
        <v>0</v>
      </c>
      <c r="BV634" s="253">
        <f t="shared" si="405"/>
        <v>0</v>
      </c>
      <c r="BW634" s="253">
        <f t="shared" si="405"/>
        <v>0</v>
      </c>
      <c r="BX634" s="253">
        <f t="shared" si="405"/>
        <v>0</v>
      </c>
      <c r="BY634" s="253">
        <f t="shared" si="405"/>
        <v>0</v>
      </c>
      <c r="BZ634" s="253">
        <f t="shared" si="405"/>
        <v>0</v>
      </c>
      <c r="CA634" s="253">
        <f t="shared" si="405"/>
        <v>0</v>
      </c>
      <c r="CB634" s="253">
        <f t="shared" si="405"/>
        <v>0</v>
      </c>
      <c r="CC634" s="253">
        <f t="shared" si="405"/>
        <v>0</v>
      </c>
      <c r="CD634" s="253">
        <f t="shared" si="405"/>
        <v>0</v>
      </c>
      <c r="CE634" s="253">
        <f t="shared" si="405"/>
        <v>0</v>
      </c>
      <c r="CF634" s="253">
        <f t="shared" si="405"/>
        <v>0</v>
      </c>
      <c r="CG634" s="253">
        <f t="shared" si="405"/>
        <v>0</v>
      </c>
      <c r="CH634" s="253">
        <f t="shared" si="405"/>
        <v>0</v>
      </c>
      <c r="CI634" s="253">
        <f t="shared" si="405"/>
        <v>6.3299140693204023</v>
      </c>
      <c r="CJ634" s="254">
        <f t="shared" si="405"/>
        <v>0</v>
      </c>
    </row>
    <row r="635" spans="1:88" ht="15.75">
      <c r="A635" s="223"/>
      <c r="B635" s="223"/>
      <c r="C635" s="238" t="s">
        <v>3687</v>
      </c>
      <c r="D635" s="225" t="s">
        <v>3690</v>
      </c>
      <c r="E635" s="223"/>
      <c r="F635" s="223"/>
      <c r="G635" s="223"/>
      <c r="H635" s="223"/>
      <c r="I635" s="225" t="s">
        <v>127</v>
      </c>
      <c r="J635" s="223"/>
      <c r="K635" s="223"/>
      <c r="L635" s="223"/>
      <c r="M635" s="223"/>
      <c r="N635" s="226">
        <f t="shared" si="397"/>
        <v>3013551926</v>
      </c>
      <c r="O635" s="239">
        <f t="shared" si="355"/>
        <v>1</v>
      </c>
      <c r="P635" s="226">
        <f t="shared" si="398"/>
        <v>74.945555555555558</v>
      </c>
      <c r="Q635" s="226">
        <f t="shared" si="404"/>
        <v>4.0211111111111117</v>
      </c>
      <c r="R635" s="226">
        <f t="shared" si="404"/>
        <v>3.3333333333333333E-2</v>
      </c>
      <c r="S635" s="226">
        <f t="shared" si="404"/>
        <v>5.5555555555555552E-2</v>
      </c>
      <c r="T635" s="226">
        <f t="shared" si="404"/>
        <v>1.1111111111111112E-2</v>
      </c>
      <c r="U635" s="226">
        <f t="shared" si="404"/>
        <v>0</v>
      </c>
      <c r="V635" s="226">
        <f t="shared" si="404"/>
        <v>6.1000000000000005</v>
      </c>
      <c r="W635" s="226">
        <f t="shared" si="404"/>
        <v>14.644444444444442</v>
      </c>
      <c r="X635" s="226">
        <f t="shared" si="404"/>
        <v>0</v>
      </c>
      <c r="Y635" s="226">
        <f t="shared" si="404"/>
        <v>0</v>
      </c>
      <c r="Z635" s="226">
        <f t="shared" si="404"/>
        <v>0</v>
      </c>
      <c r="AA635" s="226">
        <f t="shared" si="404"/>
        <v>0.18888888888888888</v>
      </c>
      <c r="AB635" s="226"/>
      <c r="AC635" s="226">
        <f t="shared" si="406"/>
        <v>58.47999999999999</v>
      </c>
      <c r="AD635" s="226">
        <f t="shared" si="406"/>
        <v>4.0211111111111117</v>
      </c>
      <c r="AE635" s="226">
        <f t="shared" si="406"/>
        <v>3.3333333333333333E-2</v>
      </c>
      <c r="AF635" s="226">
        <f t="shared" si="406"/>
        <v>5.5555555555555552E-2</v>
      </c>
      <c r="AG635" s="226">
        <f t="shared" si="406"/>
        <v>1.1111111111111112E-2</v>
      </c>
      <c r="AH635" s="226">
        <f t="shared" si="406"/>
        <v>0</v>
      </c>
      <c r="AI635" s="226">
        <f t="shared" si="406"/>
        <v>14.644444444444442</v>
      </c>
      <c r="AJ635" s="226">
        <f t="shared" si="406"/>
        <v>0</v>
      </c>
      <c r="AK635" s="226">
        <f t="shared" si="406"/>
        <v>0</v>
      </c>
      <c r="AL635" s="226">
        <f t="shared" si="406"/>
        <v>0</v>
      </c>
      <c r="AM635" s="226">
        <f t="shared" si="406"/>
        <v>0.18888888888888888</v>
      </c>
      <c r="AN635" s="226"/>
      <c r="AO635" s="226">
        <f t="shared" si="407"/>
        <v>16.465555555555554</v>
      </c>
      <c r="AP635" s="226">
        <f t="shared" si="407"/>
        <v>0</v>
      </c>
      <c r="AQ635" s="226">
        <f t="shared" si="407"/>
        <v>0</v>
      </c>
      <c r="AR635" s="226">
        <f t="shared" si="407"/>
        <v>0</v>
      </c>
      <c r="AS635" s="226">
        <f t="shared" si="407"/>
        <v>0</v>
      </c>
      <c r="AT635" s="226">
        <f t="shared" si="407"/>
        <v>0</v>
      </c>
      <c r="AU635" s="226">
        <f t="shared" si="407"/>
        <v>0</v>
      </c>
      <c r="AV635" s="226">
        <f t="shared" si="407"/>
        <v>0</v>
      </c>
      <c r="AW635" s="226">
        <f t="shared" si="407"/>
        <v>0</v>
      </c>
      <c r="AX635" s="226">
        <f t="shared" si="407"/>
        <v>0</v>
      </c>
      <c r="AY635" s="245">
        <f t="shared" si="407"/>
        <v>0</v>
      </c>
      <c r="AZ635" s="249" t="s">
        <v>127</v>
      </c>
      <c r="BA635" s="253">
        <f t="shared" si="400"/>
        <v>81.813534929804291</v>
      </c>
      <c r="BB635" s="253">
        <f t="shared" si="405"/>
        <v>3.4349117664481881</v>
      </c>
      <c r="BC635" s="253">
        <f t="shared" si="405"/>
        <v>7.0684079096900221E-2</v>
      </c>
      <c r="BD635" s="253">
        <f t="shared" si="405"/>
        <v>0.30576111168027703</v>
      </c>
      <c r="BE635" s="253">
        <f t="shared" si="405"/>
        <v>6.1152222336055412E-2</v>
      </c>
      <c r="BF635" s="253">
        <f t="shared" si="405"/>
        <v>0</v>
      </c>
      <c r="BG635" s="253">
        <f t="shared" si="405"/>
        <v>6.0999999999999988</v>
      </c>
      <c r="BH635" s="253">
        <f t="shared" si="405"/>
        <v>7.8134127757518508</v>
      </c>
      <c r="BI635" s="253">
        <f t="shared" si="405"/>
        <v>0</v>
      </c>
      <c r="BJ635" s="253">
        <f t="shared" si="405"/>
        <v>0</v>
      </c>
      <c r="BK635" s="253">
        <f t="shared" si="405"/>
        <v>0</v>
      </c>
      <c r="BL635" s="253">
        <f t="shared" ref="BB635:CJ638" si="408">SUMIF($I$2:$I$611, $AZ635, BL$2:BL$611)</f>
        <v>0.4005431148824346</v>
      </c>
      <c r="BM635" s="253">
        <f t="shared" si="408"/>
        <v>0</v>
      </c>
      <c r="BN635" s="253">
        <f t="shared" si="408"/>
        <v>74.752448621125893</v>
      </c>
      <c r="BO635" s="253">
        <f t="shared" si="408"/>
        <v>3.4349117664481881</v>
      </c>
      <c r="BP635" s="253">
        <f t="shared" si="408"/>
        <v>7.0684079096900221E-2</v>
      </c>
      <c r="BQ635" s="253">
        <f t="shared" si="408"/>
        <v>0.30576111168027703</v>
      </c>
      <c r="BR635" s="253">
        <f t="shared" si="408"/>
        <v>6.1152222336055412E-2</v>
      </c>
      <c r="BS635" s="253">
        <f t="shared" si="408"/>
        <v>0</v>
      </c>
      <c r="BT635" s="253">
        <f t="shared" si="408"/>
        <v>7.8134127757518508</v>
      </c>
      <c r="BU635" s="253">
        <f t="shared" si="408"/>
        <v>0</v>
      </c>
      <c r="BV635" s="253">
        <f t="shared" si="408"/>
        <v>0</v>
      </c>
      <c r="BW635" s="253">
        <f t="shared" si="408"/>
        <v>0</v>
      </c>
      <c r="BX635" s="253">
        <f t="shared" si="408"/>
        <v>0.4005431148824346</v>
      </c>
      <c r="BY635" s="253">
        <f t="shared" si="408"/>
        <v>0</v>
      </c>
      <c r="BZ635" s="253">
        <f t="shared" si="408"/>
        <v>7.0610863086783908</v>
      </c>
      <c r="CA635" s="253">
        <f t="shared" si="408"/>
        <v>0</v>
      </c>
      <c r="CB635" s="253">
        <f t="shared" si="408"/>
        <v>0</v>
      </c>
      <c r="CC635" s="253">
        <f t="shared" si="408"/>
        <v>0</v>
      </c>
      <c r="CD635" s="253">
        <f t="shared" si="408"/>
        <v>0</v>
      </c>
      <c r="CE635" s="253">
        <f t="shared" si="408"/>
        <v>0</v>
      </c>
      <c r="CF635" s="253">
        <f t="shared" si="408"/>
        <v>0</v>
      </c>
      <c r="CG635" s="253">
        <f t="shared" si="408"/>
        <v>0</v>
      </c>
      <c r="CH635" s="253">
        <f t="shared" si="408"/>
        <v>0</v>
      </c>
      <c r="CI635" s="253">
        <f t="shared" si="408"/>
        <v>0</v>
      </c>
      <c r="CJ635" s="254">
        <f t="shared" si="408"/>
        <v>0</v>
      </c>
    </row>
    <row r="636" spans="1:88" ht="15.75">
      <c r="A636" s="223"/>
      <c r="B636" s="223"/>
      <c r="C636" s="238" t="s">
        <v>3688</v>
      </c>
      <c r="D636" s="225" t="s">
        <v>3690</v>
      </c>
      <c r="E636" s="223"/>
      <c r="F636" s="223"/>
      <c r="G636" s="223"/>
      <c r="H636" s="223"/>
      <c r="I636" s="225" t="s">
        <v>128</v>
      </c>
      <c r="J636" s="223"/>
      <c r="K636" s="223"/>
      <c r="L636" s="223"/>
      <c r="M636" s="223"/>
      <c r="N636" s="226">
        <f t="shared" si="397"/>
        <v>2210679877</v>
      </c>
      <c r="O636" s="239">
        <f t="shared" si="355"/>
        <v>1</v>
      </c>
      <c r="P636" s="226">
        <f t="shared" si="398"/>
        <v>80.332888888888917</v>
      </c>
      <c r="Q636" s="226">
        <f t="shared" si="404"/>
        <v>1.5599999999999998</v>
      </c>
      <c r="R636" s="226">
        <f t="shared" si="404"/>
        <v>0.02</v>
      </c>
      <c r="S636" s="226">
        <f t="shared" si="404"/>
        <v>0</v>
      </c>
      <c r="T636" s="226">
        <f t="shared" si="404"/>
        <v>2.8222222222222221E-2</v>
      </c>
      <c r="U636" s="226">
        <f t="shared" si="404"/>
        <v>0</v>
      </c>
      <c r="V636" s="226">
        <f t="shared" si="404"/>
        <v>6.0999999999999988</v>
      </c>
      <c r="W636" s="226">
        <f t="shared" si="404"/>
        <v>11.929777777777778</v>
      </c>
      <c r="X636" s="226">
        <f t="shared" si="404"/>
        <v>8.8888888888888893E-4</v>
      </c>
      <c r="Y636" s="226">
        <f t="shared" si="404"/>
        <v>0</v>
      </c>
      <c r="Z636" s="226">
        <f t="shared" si="404"/>
        <v>0</v>
      </c>
      <c r="AA636" s="226">
        <f t="shared" si="404"/>
        <v>2.8222222222222221E-2</v>
      </c>
      <c r="AB636" s="226"/>
      <c r="AC636" s="226">
        <f t="shared" si="406"/>
        <v>71.001111111111143</v>
      </c>
      <c r="AD636" s="226">
        <f t="shared" si="406"/>
        <v>1.5599999999999998</v>
      </c>
      <c r="AE636" s="226">
        <f t="shared" si="406"/>
        <v>0.02</v>
      </c>
      <c r="AF636" s="226">
        <f t="shared" si="406"/>
        <v>0</v>
      </c>
      <c r="AG636" s="226">
        <f t="shared" si="406"/>
        <v>2.8222222222222221E-2</v>
      </c>
      <c r="AH636" s="226">
        <f t="shared" si="406"/>
        <v>0</v>
      </c>
      <c r="AI636" s="226">
        <f t="shared" si="406"/>
        <v>11.929777777777778</v>
      </c>
      <c r="AJ636" s="226">
        <f t="shared" si="406"/>
        <v>8.8888888888888893E-4</v>
      </c>
      <c r="AK636" s="226">
        <f t="shared" si="406"/>
        <v>0</v>
      </c>
      <c r="AL636" s="226">
        <f t="shared" si="406"/>
        <v>0</v>
      </c>
      <c r="AM636" s="226">
        <f t="shared" si="406"/>
        <v>2.8222222222222221E-2</v>
      </c>
      <c r="AN636" s="226"/>
      <c r="AO636" s="226">
        <f t="shared" si="407"/>
        <v>9.3317777777777788</v>
      </c>
      <c r="AP636" s="226">
        <f t="shared" si="407"/>
        <v>0</v>
      </c>
      <c r="AQ636" s="226">
        <f t="shared" si="407"/>
        <v>0</v>
      </c>
      <c r="AR636" s="226">
        <f t="shared" si="407"/>
        <v>0</v>
      </c>
      <c r="AS636" s="226">
        <f t="shared" si="407"/>
        <v>0</v>
      </c>
      <c r="AT636" s="226">
        <f t="shared" si="407"/>
        <v>0</v>
      </c>
      <c r="AU636" s="226">
        <f t="shared" si="407"/>
        <v>0</v>
      </c>
      <c r="AV636" s="226">
        <f t="shared" si="407"/>
        <v>0</v>
      </c>
      <c r="AW636" s="226">
        <f t="shared" si="407"/>
        <v>0</v>
      </c>
      <c r="AX636" s="226">
        <f t="shared" si="407"/>
        <v>0</v>
      </c>
      <c r="AY636" s="245">
        <f t="shared" si="407"/>
        <v>0</v>
      </c>
      <c r="AZ636" s="249" t="s">
        <v>128</v>
      </c>
      <c r="BA636" s="253">
        <f t="shared" si="400"/>
        <v>74.346968951117859</v>
      </c>
      <c r="BB636" s="253">
        <f t="shared" si="408"/>
        <v>2.3717286295540831</v>
      </c>
      <c r="BC636" s="253">
        <f t="shared" si="408"/>
        <v>0.10339344840383691</v>
      </c>
      <c r="BD636" s="253">
        <f t="shared" si="408"/>
        <v>0</v>
      </c>
      <c r="BE636" s="253">
        <f t="shared" si="408"/>
        <v>0.40707427598301699</v>
      </c>
      <c r="BF636" s="253">
        <f t="shared" si="408"/>
        <v>0</v>
      </c>
      <c r="BG636" s="253">
        <f t="shared" si="408"/>
        <v>6.1000000000000005</v>
      </c>
      <c r="BH636" s="253">
        <f t="shared" si="408"/>
        <v>16.262056331107591</v>
      </c>
      <c r="BI636" s="253">
        <f t="shared" si="408"/>
        <v>1.7040878506173693E-3</v>
      </c>
      <c r="BJ636" s="253">
        <f t="shared" si="408"/>
        <v>0</v>
      </c>
      <c r="BK636" s="253">
        <f t="shared" si="408"/>
        <v>0</v>
      </c>
      <c r="BL636" s="253">
        <f t="shared" si="408"/>
        <v>0.40707427598301699</v>
      </c>
      <c r="BM636" s="253">
        <f t="shared" si="408"/>
        <v>0</v>
      </c>
      <c r="BN636" s="253">
        <f t="shared" si="408"/>
        <v>65.77374483432726</v>
      </c>
      <c r="BO636" s="253">
        <f t="shared" si="408"/>
        <v>2.3717286295540831</v>
      </c>
      <c r="BP636" s="253">
        <f t="shared" si="408"/>
        <v>0.10339344840383691</v>
      </c>
      <c r="BQ636" s="253">
        <f t="shared" si="408"/>
        <v>0</v>
      </c>
      <c r="BR636" s="253">
        <f t="shared" si="408"/>
        <v>0.40707427598301699</v>
      </c>
      <c r="BS636" s="253">
        <f t="shared" si="408"/>
        <v>0</v>
      </c>
      <c r="BT636" s="253">
        <f t="shared" si="408"/>
        <v>16.262056331107591</v>
      </c>
      <c r="BU636" s="253">
        <f t="shared" si="408"/>
        <v>1.7040878506173693E-3</v>
      </c>
      <c r="BV636" s="253">
        <f t="shared" si="408"/>
        <v>0</v>
      </c>
      <c r="BW636" s="253">
        <f t="shared" si="408"/>
        <v>0</v>
      </c>
      <c r="BX636" s="253">
        <f t="shared" si="408"/>
        <v>0.40707427598301699</v>
      </c>
      <c r="BY636" s="253">
        <f t="shared" si="408"/>
        <v>0</v>
      </c>
      <c r="BZ636" s="253">
        <f t="shared" si="408"/>
        <v>8.5732241167905681</v>
      </c>
      <c r="CA636" s="253">
        <f t="shared" si="408"/>
        <v>0</v>
      </c>
      <c r="CB636" s="253">
        <f t="shared" si="408"/>
        <v>0</v>
      </c>
      <c r="CC636" s="253">
        <f t="shared" si="408"/>
        <v>0</v>
      </c>
      <c r="CD636" s="253">
        <f t="shared" si="408"/>
        <v>0</v>
      </c>
      <c r="CE636" s="253">
        <f t="shared" si="408"/>
        <v>0</v>
      </c>
      <c r="CF636" s="253">
        <f t="shared" si="408"/>
        <v>0</v>
      </c>
      <c r="CG636" s="253">
        <f t="shared" si="408"/>
        <v>0</v>
      </c>
      <c r="CH636" s="253">
        <f t="shared" si="408"/>
        <v>0</v>
      </c>
      <c r="CI636" s="253">
        <f t="shared" si="408"/>
        <v>0</v>
      </c>
      <c r="CJ636" s="254">
        <f t="shared" si="408"/>
        <v>0</v>
      </c>
    </row>
    <row r="637" spans="1:88" ht="15.75">
      <c r="A637" s="223"/>
      <c r="B637" s="223"/>
      <c r="C637" s="238" t="s">
        <v>3601</v>
      </c>
      <c r="D637" s="225" t="s">
        <v>3690</v>
      </c>
      <c r="E637" s="223"/>
      <c r="F637" s="223"/>
      <c r="G637" s="223"/>
      <c r="H637" s="223"/>
      <c r="I637" s="225" t="s">
        <v>726</v>
      </c>
      <c r="J637" s="223"/>
      <c r="K637" s="223"/>
      <c r="L637" s="223"/>
      <c r="M637" s="223"/>
      <c r="N637" s="226">
        <f t="shared" si="397"/>
        <v>758081191</v>
      </c>
      <c r="O637" s="239">
        <f t="shared" si="355"/>
        <v>1</v>
      </c>
      <c r="P637" s="226">
        <f t="shared" si="398"/>
        <v>62.065999999999995</v>
      </c>
      <c r="Q637" s="226">
        <f t="shared" si="404"/>
        <v>21.916</v>
      </c>
      <c r="R637" s="226">
        <f t="shared" si="404"/>
        <v>0</v>
      </c>
      <c r="S637" s="226">
        <f t="shared" si="404"/>
        <v>0.01</v>
      </c>
      <c r="T637" s="226">
        <f t="shared" si="404"/>
        <v>0</v>
      </c>
      <c r="U637" s="226">
        <f t="shared" si="404"/>
        <v>0</v>
      </c>
      <c r="V637" s="226">
        <f t="shared" si="404"/>
        <v>6.1</v>
      </c>
      <c r="W637" s="226">
        <f t="shared" si="404"/>
        <v>9.9079999999999995</v>
      </c>
      <c r="X637" s="226">
        <f t="shared" si="404"/>
        <v>0</v>
      </c>
      <c r="Y637" s="226">
        <f t="shared" si="404"/>
        <v>0</v>
      </c>
      <c r="Z637" s="226">
        <f t="shared" si="404"/>
        <v>0</v>
      </c>
      <c r="AA637" s="226">
        <f t="shared" si="404"/>
        <v>0</v>
      </c>
      <c r="AB637" s="226"/>
      <c r="AC637" s="226">
        <f t="shared" si="406"/>
        <v>54.39</v>
      </c>
      <c r="AD637" s="226">
        <f t="shared" si="406"/>
        <v>21.916</v>
      </c>
      <c r="AE637" s="226">
        <f t="shared" si="406"/>
        <v>0</v>
      </c>
      <c r="AF637" s="226">
        <f t="shared" si="406"/>
        <v>0.01</v>
      </c>
      <c r="AG637" s="226">
        <f t="shared" si="406"/>
        <v>0</v>
      </c>
      <c r="AH637" s="226">
        <f t="shared" si="406"/>
        <v>0</v>
      </c>
      <c r="AI637" s="226">
        <f t="shared" si="406"/>
        <v>9.9079999999999995</v>
      </c>
      <c r="AJ637" s="226">
        <f t="shared" si="406"/>
        <v>0</v>
      </c>
      <c r="AK637" s="226">
        <f t="shared" si="406"/>
        <v>0</v>
      </c>
      <c r="AL637" s="226">
        <f t="shared" si="406"/>
        <v>0</v>
      </c>
      <c r="AM637" s="226">
        <f t="shared" si="406"/>
        <v>0</v>
      </c>
      <c r="AN637" s="226"/>
      <c r="AO637" s="226">
        <f t="shared" si="407"/>
        <v>7.6759999999999993</v>
      </c>
      <c r="AP637" s="226">
        <f t="shared" si="407"/>
        <v>0</v>
      </c>
      <c r="AQ637" s="226">
        <f t="shared" si="407"/>
        <v>0</v>
      </c>
      <c r="AR637" s="226">
        <f t="shared" si="407"/>
        <v>0</v>
      </c>
      <c r="AS637" s="226">
        <f t="shared" si="407"/>
        <v>0</v>
      </c>
      <c r="AT637" s="226">
        <f t="shared" si="407"/>
        <v>0</v>
      </c>
      <c r="AU637" s="226">
        <f t="shared" si="407"/>
        <v>0</v>
      </c>
      <c r="AV637" s="226">
        <f t="shared" si="407"/>
        <v>0</v>
      </c>
      <c r="AW637" s="226">
        <f t="shared" si="407"/>
        <v>0</v>
      </c>
      <c r="AX637" s="226">
        <f t="shared" si="407"/>
        <v>0</v>
      </c>
      <c r="AY637" s="245">
        <f t="shared" si="407"/>
        <v>0</v>
      </c>
      <c r="AZ637" s="249" t="s">
        <v>726</v>
      </c>
      <c r="BA637" s="253">
        <f t="shared" si="400"/>
        <v>70.53179585685038</v>
      </c>
      <c r="BB637" s="253">
        <f t="shared" si="408"/>
        <v>1.7280850853744503</v>
      </c>
      <c r="BC637" s="253">
        <f t="shared" si="408"/>
        <v>0</v>
      </c>
      <c r="BD637" s="253">
        <f t="shared" si="408"/>
        <v>4.5302802665103982E-2</v>
      </c>
      <c r="BE637" s="253">
        <f t="shared" si="408"/>
        <v>0</v>
      </c>
      <c r="BF637" s="253">
        <f t="shared" si="408"/>
        <v>0</v>
      </c>
      <c r="BG637" s="253">
        <f t="shared" si="408"/>
        <v>6.1</v>
      </c>
      <c r="BH637" s="253">
        <f t="shared" si="408"/>
        <v>21.594816255110068</v>
      </c>
      <c r="BI637" s="253">
        <f t="shared" si="408"/>
        <v>0</v>
      </c>
      <c r="BJ637" s="253">
        <f t="shared" si="408"/>
        <v>0</v>
      </c>
      <c r="BK637" s="253">
        <f t="shared" si="408"/>
        <v>0</v>
      </c>
      <c r="BL637" s="253">
        <f t="shared" si="408"/>
        <v>0</v>
      </c>
      <c r="BM637" s="253">
        <f t="shared" si="408"/>
        <v>0</v>
      </c>
      <c r="BN637" s="253">
        <f t="shared" si="408"/>
        <v>58.531821001571316</v>
      </c>
      <c r="BO637" s="253">
        <f t="shared" si="408"/>
        <v>1.7280850853744503</v>
      </c>
      <c r="BP637" s="253">
        <f t="shared" si="408"/>
        <v>0</v>
      </c>
      <c r="BQ637" s="253">
        <f t="shared" si="408"/>
        <v>4.5302802665103982E-2</v>
      </c>
      <c r="BR637" s="253">
        <f t="shared" si="408"/>
        <v>0</v>
      </c>
      <c r="BS637" s="253">
        <f t="shared" si="408"/>
        <v>0</v>
      </c>
      <c r="BT637" s="253">
        <f t="shared" si="408"/>
        <v>21.594816255110068</v>
      </c>
      <c r="BU637" s="253">
        <f t="shared" si="408"/>
        <v>0</v>
      </c>
      <c r="BV637" s="253">
        <f t="shared" si="408"/>
        <v>0</v>
      </c>
      <c r="BW637" s="253">
        <f t="shared" si="408"/>
        <v>0</v>
      </c>
      <c r="BX637" s="253">
        <f t="shared" si="408"/>
        <v>0</v>
      </c>
      <c r="BY637" s="253">
        <f t="shared" si="408"/>
        <v>0</v>
      </c>
      <c r="BZ637" s="253">
        <f t="shared" si="408"/>
        <v>11.999974855279055</v>
      </c>
      <c r="CA637" s="253">
        <f t="shared" si="408"/>
        <v>0</v>
      </c>
      <c r="CB637" s="253">
        <f t="shared" si="408"/>
        <v>0</v>
      </c>
      <c r="CC637" s="253">
        <f t="shared" si="408"/>
        <v>0</v>
      </c>
      <c r="CD637" s="253">
        <f t="shared" si="408"/>
        <v>0</v>
      </c>
      <c r="CE637" s="253">
        <f t="shared" si="408"/>
        <v>0</v>
      </c>
      <c r="CF637" s="253">
        <f t="shared" si="408"/>
        <v>0</v>
      </c>
      <c r="CG637" s="253">
        <f t="shared" si="408"/>
        <v>0</v>
      </c>
      <c r="CH637" s="253">
        <f t="shared" si="408"/>
        <v>0</v>
      </c>
      <c r="CI637" s="253">
        <f t="shared" si="408"/>
        <v>0</v>
      </c>
      <c r="CJ637" s="254">
        <f t="shared" si="408"/>
        <v>0</v>
      </c>
    </row>
    <row r="638" spans="1:88" ht="16.5" thickBot="1">
      <c r="A638" s="223"/>
      <c r="B638" s="223"/>
      <c r="C638" s="238" t="s">
        <v>3689</v>
      </c>
      <c r="D638" s="225" t="s">
        <v>3690</v>
      </c>
      <c r="E638" s="223"/>
      <c r="F638" s="223"/>
      <c r="G638" s="223"/>
      <c r="H638" s="223"/>
      <c r="I638" s="225" t="s">
        <v>129</v>
      </c>
      <c r="J638" s="223"/>
      <c r="K638" s="223"/>
      <c r="L638" s="223"/>
      <c r="M638" s="223"/>
      <c r="N638" s="226">
        <f t="shared" si="397"/>
        <v>8565317026</v>
      </c>
      <c r="O638" s="239">
        <f t="shared" si="355"/>
        <v>1</v>
      </c>
      <c r="P638" s="226">
        <f t="shared" si="398"/>
        <v>76.654000000000025</v>
      </c>
      <c r="Q638" s="226">
        <f t="shared" si="404"/>
        <v>4.2159999999999993</v>
      </c>
      <c r="R638" s="226">
        <f t="shared" si="404"/>
        <v>2.9325000000000001</v>
      </c>
      <c r="S638" s="226">
        <f t="shared" si="404"/>
        <v>0.38724999999999998</v>
      </c>
      <c r="T638" s="226">
        <f t="shared" si="404"/>
        <v>1.8400000000000003</v>
      </c>
      <c r="U638" s="226">
        <f t="shared" si="404"/>
        <v>2.5000000000000001E-2</v>
      </c>
      <c r="V638" s="226">
        <f t="shared" si="404"/>
        <v>6.0999999999999961</v>
      </c>
      <c r="W638" s="226">
        <f t="shared" si="404"/>
        <v>7.3882500000000011</v>
      </c>
      <c r="X638" s="226">
        <f t="shared" si="404"/>
        <v>0</v>
      </c>
      <c r="Y638" s="226">
        <f t="shared" si="404"/>
        <v>0</v>
      </c>
      <c r="Z638" s="226">
        <f t="shared" si="404"/>
        <v>0</v>
      </c>
      <c r="AA638" s="226">
        <f t="shared" si="404"/>
        <v>0.45700000000000002</v>
      </c>
      <c r="AB638" s="226"/>
      <c r="AC638" s="226">
        <f t="shared" si="406"/>
        <v>33.013999999999996</v>
      </c>
      <c r="AD638" s="226">
        <f t="shared" si="406"/>
        <v>2.4597500000000001</v>
      </c>
      <c r="AE638" s="226">
        <f t="shared" si="406"/>
        <v>2.5000000000000001E-2</v>
      </c>
      <c r="AF638" s="226">
        <f t="shared" si="406"/>
        <v>0.1105</v>
      </c>
      <c r="AG638" s="226">
        <f t="shared" si="406"/>
        <v>0.22275</v>
      </c>
      <c r="AH638" s="226">
        <f t="shared" si="406"/>
        <v>0</v>
      </c>
      <c r="AI638" s="226">
        <f t="shared" si="406"/>
        <v>7.3657500000000002</v>
      </c>
      <c r="AJ638" s="226">
        <f t="shared" si="406"/>
        <v>0</v>
      </c>
      <c r="AK638" s="226">
        <f t="shared" si="406"/>
        <v>0</v>
      </c>
      <c r="AL638" s="226">
        <f t="shared" si="406"/>
        <v>0</v>
      </c>
      <c r="AM638" s="226">
        <f t="shared" si="406"/>
        <v>0.45700000000000002</v>
      </c>
      <c r="AN638" s="226"/>
      <c r="AO638" s="226">
        <f t="shared" si="407"/>
        <v>43.64</v>
      </c>
      <c r="AP638" s="226">
        <f t="shared" si="407"/>
        <v>1.7562499999999996</v>
      </c>
      <c r="AQ638" s="226">
        <f t="shared" si="407"/>
        <v>2.9074999999999998</v>
      </c>
      <c r="AR638" s="226">
        <f t="shared" si="407"/>
        <v>0.27675</v>
      </c>
      <c r="AS638" s="226">
        <f t="shared" si="407"/>
        <v>1.6172499999999999</v>
      </c>
      <c r="AT638" s="226">
        <f t="shared" si="407"/>
        <v>2.5000000000000001E-2</v>
      </c>
      <c r="AU638" s="226">
        <f t="shared" si="407"/>
        <v>2.2499999999999999E-2</v>
      </c>
      <c r="AV638" s="226">
        <f t="shared" si="407"/>
        <v>0</v>
      </c>
      <c r="AW638" s="226">
        <f t="shared" si="407"/>
        <v>0</v>
      </c>
      <c r="AX638" s="226">
        <f t="shared" si="407"/>
        <v>0</v>
      </c>
      <c r="AY638" s="245">
        <f t="shared" si="407"/>
        <v>0</v>
      </c>
      <c r="AZ638" s="250" t="s">
        <v>129</v>
      </c>
      <c r="BA638" s="255">
        <f t="shared" si="400"/>
        <v>70.7534704279024</v>
      </c>
      <c r="BB638" s="255">
        <f t="shared" si="408"/>
        <v>2.4717238335504907</v>
      </c>
      <c r="BC638" s="255">
        <f t="shared" si="408"/>
        <v>12.143004929332081</v>
      </c>
      <c r="BD638" s="255">
        <f t="shared" si="408"/>
        <v>1.5788566931381203</v>
      </c>
      <c r="BE638" s="255">
        <f t="shared" si="408"/>
        <v>1.5734883902848316</v>
      </c>
      <c r="BF638" s="255">
        <f t="shared" si="408"/>
        <v>8.4197154385631488E-3</v>
      </c>
      <c r="BG638" s="255">
        <f t="shared" si="408"/>
        <v>6.0999999999999979</v>
      </c>
      <c r="BH638" s="255">
        <f t="shared" si="408"/>
        <v>4.7632277589137768</v>
      </c>
      <c r="BI638" s="255">
        <f t="shared" si="408"/>
        <v>0</v>
      </c>
      <c r="BJ638" s="255">
        <f t="shared" si="408"/>
        <v>0</v>
      </c>
      <c r="BK638" s="255">
        <f t="shared" si="408"/>
        <v>0</v>
      </c>
      <c r="BL638" s="255">
        <f t="shared" si="408"/>
        <v>0.60780825143972905</v>
      </c>
      <c r="BM638" s="255">
        <f t="shared" si="408"/>
        <v>0</v>
      </c>
      <c r="BN638" s="255">
        <f t="shared" si="408"/>
        <v>28.324223893799868</v>
      </c>
      <c r="BO638" s="255">
        <f t="shared" si="408"/>
        <v>1.5661839025092963</v>
      </c>
      <c r="BP638" s="255">
        <f t="shared" si="408"/>
        <v>9.5953245469515683E-2</v>
      </c>
      <c r="BQ638" s="255">
        <f t="shared" si="408"/>
        <v>0.34481676284424312</v>
      </c>
      <c r="BR638" s="255">
        <f t="shared" si="408"/>
        <v>0.79571121270368717</v>
      </c>
      <c r="BS638" s="255">
        <f t="shared" si="408"/>
        <v>0</v>
      </c>
      <c r="BT638" s="255">
        <f t="shared" si="408"/>
        <v>4.7594034417284856</v>
      </c>
      <c r="BU638" s="255">
        <f t="shared" si="408"/>
        <v>0</v>
      </c>
      <c r="BV638" s="255">
        <f t="shared" si="408"/>
        <v>0</v>
      </c>
      <c r="BW638" s="255">
        <f t="shared" si="408"/>
        <v>0</v>
      </c>
      <c r="BX638" s="255">
        <f t="shared" si="408"/>
        <v>0.60780825143972905</v>
      </c>
      <c r="BY638" s="255">
        <f t="shared" si="408"/>
        <v>0</v>
      </c>
      <c r="BZ638" s="255">
        <f t="shared" si="408"/>
        <v>42.429246534102539</v>
      </c>
      <c r="CA638" s="255">
        <f t="shared" si="408"/>
        <v>0.90553993104119357</v>
      </c>
      <c r="CB638" s="255">
        <f t="shared" si="408"/>
        <v>12.047051683862565</v>
      </c>
      <c r="CC638" s="255">
        <f t="shared" si="408"/>
        <v>1.2340399302938772</v>
      </c>
      <c r="CD638" s="255">
        <f t="shared" si="408"/>
        <v>0.77777717758114417</v>
      </c>
      <c r="CE638" s="255">
        <f t="shared" si="408"/>
        <v>8.4197154385631488E-3</v>
      </c>
      <c r="CF638" s="255">
        <f t="shared" si="408"/>
        <v>3.8243171852913038E-3</v>
      </c>
      <c r="CG638" s="255">
        <f t="shared" si="408"/>
        <v>0</v>
      </c>
      <c r="CH638" s="255">
        <f t="shared" si="408"/>
        <v>0</v>
      </c>
      <c r="CI638" s="255">
        <f t="shared" si="408"/>
        <v>0</v>
      </c>
      <c r="CJ638" s="256">
        <f t="shared" si="408"/>
        <v>0</v>
      </c>
    </row>
    <row r="641" spans="15:15">
      <c r="O641" s="221"/>
    </row>
  </sheetData>
  <autoFilter ref="A1:CS638" xr:uid="{464C6BB2-4E75-4DE2-B5B1-1C8D6212315C}"/>
  <hyperlinks>
    <hyperlink ref="A2" r:id="rId1" display="https://www.strom.ch/fr/services/marquage-de-lelectricite" xr:uid="{0C2C89FC-CF82-4910-BFA4-5CC79BC98594}"/>
    <hyperlink ref="A3:A611" r:id="rId2" display="https://www.strom.ch/fr/services/marquage-de-lelectricite" xr:uid="{8820F98C-3F39-494F-8129-FA9D22036CE1}"/>
  </hyperlinks>
  <pageMargins left="0.7" right="0.7" top="0.75" bottom="0.75" header="0.3" footer="0.3"/>
  <pageSetup paperSize="9" orientation="portrait" r:id="rId3"/>
  <customProperties>
    <customPr name="EpmWorksheetKeyString_GU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89544-BFBF-4D50-8E43-A1956E207163}">
  <sheetPr>
    <tabColor theme="2" tint="-0.499984740745262"/>
  </sheetPr>
  <dimension ref="A1:J26"/>
  <sheetViews>
    <sheetView workbookViewId="0">
      <selection activeCell="J15" sqref="J15"/>
    </sheetView>
  </sheetViews>
  <sheetFormatPr baseColWidth="10" defaultColWidth="9.140625" defaultRowHeight="12.75"/>
  <cols>
    <col min="1" max="1" width="32.85546875" customWidth="1"/>
    <col min="2" max="2" width="23" customWidth="1"/>
    <col min="3" max="6" width="17.85546875" customWidth="1"/>
    <col min="7" max="7" width="26.5703125" customWidth="1"/>
    <col min="8" max="10" width="18.140625" customWidth="1"/>
  </cols>
  <sheetData>
    <row r="1" spans="1:10" ht="51">
      <c r="A1" s="352" t="s">
        <v>4082</v>
      </c>
      <c r="B1" s="304" t="s">
        <v>4157</v>
      </c>
      <c r="C1" s="310" t="s">
        <v>4154</v>
      </c>
      <c r="D1" s="310" t="s">
        <v>4075</v>
      </c>
      <c r="E1" s="310" t="s">
        <v>4152</v>
      </c>
      <c r="F1" s="310" t="s">
        <v>4076</v>
      </c>
      <c r="G1" s="305" t="s">
        <v>4077</v>
      </c>
    </row>
    <row r="2" spans="1:10" s="302" customFormat="1" ht="29.1" customHeight="1" thickBot="1">
      <c r="A2" s="303" t="s">
        <v>4083</v>
      </c>
      <c r="B2" s="313"/>
      <c r="C2" s="314" t="s">
        <v>4081</v>
      </c>
      <c r="D2" s="314" t="s">
        <v>4155</v>
      </c>
      <c r="E2" s="314" t="s">
        <v>4155</v>
      </c>
      <c r="F2" s="314" t="s">
        <v>4155</v>
      </c>
      <c r="G2" s="315" t="s">
        <v>4155</v>
      </c>
    </row>
    <row r="3" spans="1:10" ht="39" thickTop="1">
      <c r="A3" s="309" t="s">
        <v>8299</v>
      </c>
      <c r="B3" s="306" t="s">
        <v>12211</v>
      </c>
      <c r="C3" s="343">
        <v>6.8199000000000004E-9</v>
      </c>
      <c r="D3" s="311">
        <f>(INDEX(UVEK_DT!$G$2:$G$10000, MATCH('distribution electricity'!B3,UVEK_DT!$C$2:$C$10000)))*C3*1000</f>
        <v>0</v>
      </c>
      <c r="E3" s="311">
        <f>(INDEX(UVEK_DT!$H$2:$H$10000, MATCH('distribution electricity'!B3,UVEK_DT!$C$2:$C$10000)))*C3*1000</f>
        <v>0</v>
      </c>
      <c r="F3" s="311">
        <f>(INDEX(UVEK_DT!$I$2:$I$10000, MATCH('distribution electricity'!B3,UVEK_DT!$C$2:$C$10000)))*C3*1000</f>
        <v>0</v>
      </c>
      <c r="G3" s="307">
        <f>(INDEX(UVEK_DT!$J$2:$J$10000, MATCH('distribution electricity'!B3,UVEK_DT!$C$2:$C$10000)))*C3*1000</f>
        <v>1.1734418096426915E-3</v>
      </c>
    </row>
    <row r="4" spans="1:10" ht="38.25">
      <c r="A4" s="309" t="s">
        <v>8933</v>
      </c>
      <c r="B4" s="306" t="s">
        <v>12212</v>
      </c>
      <c r="C4" s="343">
        <v>1.8628E-8</v>
      </c>
      <c r="D4" s="311">
        <f>(INDEX(UVEK_DT!$G$2:$G$10000, MATCH('distribution electricity'!B4,UVEK_DT!$C$2:$C$10000)))*C4*1000</f>
        <v>4.7379524447199998E-5</v>
      </c>
      <c r="E4" s="311">
        <f>(INDEX(UVEK_DT!$H$2:$H$10000, MATCH('distribution electricity'!B4,UVEK_DT!$C$2:$C$10000)))*C4</f>
        <v>0</v>
      </c>
      <c r="F4" s="311">
        <f>(INDEX(UVEK_DT!$I$2:$I$10000, MATCH('distribution electricity'!B4,UVEK_DT!$C$2:$C$10000)))*C4</f>
        <v>0</v>
      </c>
      <c r="G4" s="307">
        <f>(INDEX(UVEK_DT!$J$2:$J$10000, MATCH('distribution electricity'!B4,UVEK_DT!$C$2:$C$10000)))*C4*1000</f>
        <v>5.579584414182122E-4</v>
      </c>
    </row>
    <row r="5" spans="1:10" ht="39" thickBot="1">
      <c r="A5" s="371" t="s">
        <v>8680</v>
      </c>
      <c r="B5" s="306" t="s">
        <v>7843</v>
      </c>
      <c r="C5" s="343">
        <v>8.7404999999999994E-8</v>
      </c>
      <c r="D5" s="312">
        <f>(INDEX(UVEK_DT!$G$2:$G$10000, MATCH('distribution electricity'!B5,UVEK_DT!$C$2:$C$10000)))*C5*1000</f>
        <v>8.1932453991794988E-6</v>
      </c>
      <c r="E5" s="312">
        <f>(INDEX(UVEK_DT!$H$2:$H$10000, MATCH('distribution electricity'!B5,UVEK_DT!$C$2:$C$10000)))*C5</f>
        <v>0</v>
      </c>
      <c r="F5" s="312">
        <f>(INDEX(UVEK_DT!$I$2:$I$10000, MATCH('distribution electricity'!B5,UVEK_DT!$C$2:$C$10000)))*C5</f>
        <v>0</v>
      </c>
      <c r="G5" s="308">
        <f>(INDEX(UVEK_DT!$J$2:$J$10000, MATCH('distribution electricity'!B5,UVEK_DT!$C$2:$C$10000)))*C5*1000</f>
        <v>2.4788285124784644E-3</v>
      </c>
    </row>
    <row r="6" spans="1:10">
      <c r="A6" s="372"/>
      <c r="B6" s="373"/>
      <c r="C6" s="374"/>
    </row>
    <row r="7" spans="1:10">
      <c r="A7" s="354"/>
      <c r="B7" s="5" t="s">
        <v>4155</v>
      </c>
      <c r="C7" s="375" t="s">
        <v>4156</v>
      </c>
      <c r="D7" s="1"/>
      <c r="E7" s="342"/>
    </row>
    <row r="8" spans="1:10">
      <c r="A8" s="376" t="s">
        <v>4078</v>
      </c>
      <c r="B8" s="377">
        <f>D3+E3+F3+G3</f>
        <v>1.1734418096426915E-3</v>
      </c>
      <c r="C8" s="355">
        <f>B8/1000</f>
        <v>1.1734418096426915E-6</v>
      </c>
      <c r="D8" s="276"/>
    </row>
    <row r="9" spans="1:10">
      <c r="A9" s="376" t="s">
        <v>4079</v>
      </c>
      <c r="B9" s="377">
        <f t="shared" ref="B9:B10" si="0">D4+E4+F4+G4</f>
        <v>6.0533796586541224E-4</v>
      </c>
      <c r="C9" s="355">
        <f t="shared" ref="C9:C11" si="1">B9/1000</f>
        <v>6.0533796586541221E-7</v>
      </c>
      <c r="D9" s="276"/>
    </row>
    <row r="10" spans="1:10" ht="13.5" thickBot="1">
      <c r="A10" s="376" t="s">
        <v>4080</v>
      </c>
      <c r="B10" s="377">
        <f t="shared" si="0"/>
        <v>2.4870217578776437E-3</v>
      </c>
      <c r="C10" s="355">
        <f t="shared" si="1"/>
        <v>2.4870217578776436E-6</v>
      </c>
      <c r="D10" s="276"/>
    </row>
    <row r="11" spans="1:10" ht="42" customHeight="1" thickBot="1">
      <c r="A11" s="345" t="s">
        <v>52</v>
      </c>
      <c r="B11" s="346">
        <f>B8+B9+B10</f>
        <v>4.2658015333857475E-3</v>
      </c>
      <c r="C11" s="347">
        <f t="shared" si="1"/>
        <v>4.2658015333857475E-6</v>
      </c>
      <c r="G11" s="284" t="s">
        <v>4159</v>
      </c>
      <c r="H11" s="348" t="s">
        <v>4161</v>
      </c>
      <c r="I11" s="348" t="s">
        <v>4162</v>
      </c>
      <c r="J11" s="348" t="s">
        <v>4163</v>
      </c>
    </row>
    <row r="12" spans="1:10" ht="19.5" customHeight="1" thickBot="1">
      <c r="G12" s="889" t="s">
        <v>4160</v>
      </c>
      <c r="H12" s="366">
        <f>C8*C24*D24</f>
        <v>1.2565120083555723E-6</v>
      </c>
      <c r="I12" s="366">
        <f>C9*D24</f>
        <v>6.4190037900368316E-7</v>
      </c>
      <c r="J12" s="366">
        <f>C10</f>
        <v>2.4870217578776436E-6</v>
      </c>
    </row>
    <row r="13" spans="1:10" ht="19.5" customHeight="1" thickBot="1">
      <c r="G13" s="890"/>
      <c r="H13" s="360" t="s">
        <v>52</v>
      </c>
      <c r="I13" s="361">
        <f>I12+H12</f>
        <v>1.8984123873592555E-6</v>
      </c>
      <c r="J13" s="362">
        <f>H12+I12+J12</f>
        <v>4.3854341452368991E-6</v>
      </c>
    </row>
    <row r="14" spans="1:10" ht="19.5" customHeight="1" thickBot="1">
      <c r="G14" s="891" t="s">
        <v>5043</v>
      </c>
      <c r="H14" s="363">
        <f>C17*C24*D24</f>
        <v>1.4187992940000018E-6</v>
      </c>
      <c r="I14" s="364">
        <f>C18*D24</f>
        <v>1.3880750544408015E-6</v>
      </c>
      <c r="J14" s="365">
        <f>C19</f>
        <v>7.2338091099999844E-8</v>
      </c>
    </row>
    <row r="15" spans="1:10" ht="42" customHeight="1" thickBot="1">
      <c r="A15" s="353" t="s">
        <v>5042</v>
      </c>
      <c r="B15" s="305" t="s">
        <v>4075</v>
      </c>
      <c r="G15" s="892"/>
      <c r="H15" s="349" t="s">
        <v>52</v>
      </c>
      <c r="I15" s="350">
        <f>I14+H14</f>
        <v>2.8068743484408034E-6</v>
      </c>
      <c r="J15" s="351">
        <f>H14+I14+J14</f>
        <v>2.8792124395408032E-6</v>
      </c>
    </row>
    <row r="16" spans="1:10" ht="13.5" thickBot="1">
      <c r="A16" s="358" t="s">
        <v>4158</v>
      </c>
      <c r="B16" s="359" t="s">
        <v>4155</v>
      </c>
      <c r="C16" s="368" t="s">
        <v>4156</v>
      </c>
    </row>
    <row r="17" spans="1:5" ht="13.5" thickTop="1">
      <c r="A17" s="354" t="s">
        <v>8299</v>
      </c>
      <c r="B17" s="355">
        <f>(INDEX(Tableau1[Scope 1
(kg CO2-eq)],MATCH('distribution electricity'!A17,Tableau1[Process Name])))*3.6</f>
        <v>1.3250000000000015E-3</v>
      </c>
      <c r="C17" s="369">
        <f>B17/1000</f>
        <v>1.3250000000000015E-6</v>
      </c>
    </row>
    <row r="18" spans="1:5">
      <c r="A18" s="354" t="s">
        <v>8933</v>
      </c>
      <c r="B18" s="355">
        <f>(INDEX(Tableau1[Scope 1
(kg CO2-eq)],MATCH('distribution electricity'!A18,Tableau1[Process Name])))*3.6</f>
        <v>1.3090108020000013E-3</v>
      </c>
      <c r="C18" s="369">
        <f t="shared" ref="C18:C19" si="2">B18/1000</f>
        <v>1.3090108020000014E-6</v>
      </c>
    </row>
    <row r="19" spans="1:5" ht="13.5" thickBot="1">
      <c r="A19" s="356" t="s">
        <v>8680</v>
      </c>
      <c r="B19" s="357">
        <f>(INDEX(Tableau1[Scope 1
(kg CO2-eq)],MATCH('distribution electricity'!A19,Tableau1[Process Name])))*3.6</f>
        <v>7.2338091099999842E-5</v>
      </c>
      <c r="C19" s="370">
        <f t="shared" si="2"/>
        <v>7.2338091099999844E-8</v>
      </c>
    </row>
    <row r="22" spans="1:5" ht="13.5" thickBot="1"/>
    <row r="23" spans="1:5" ht="40.5">
      <c r="A23" s="284" t="s">
        <v>5046</v>
      </c>
      <c r="B23" s="289" t="s">
        <v>3937</v>
      </c>
      <c r="C23" s="289" t="s">
        <v>3938</v>
      </c>
      <c r="D23" s="289" t="s">
        <v>3939</v>
      </c>
      <c r="E23" s="281"/>
    </row>
    <row r="24" spans="1:5">
      <c r="A24" s="283"/>
      <c r="B24" s="367">
        <v>1.0329999999999999</v>
      </c>
      <c r="C24" s="367">
        <v>1.0098</v>
      </c>
      <c r="D24" s="367">
        <v>1.0604</v>
      </c>
      <c r="E24" s="282"/>
    </row>
    <row r="25" spans="1:5" ht="38.25">
      <c r="A25" s="285"/>
      <c r="B25" s="293" t="s">
        <v>14018</v>
      </c>
      <c r="C25" s="293" t="s">
        <v>14019</v>
      </c>
      <c r="D25" s="293" t="s">
        <v>14020</v>
      </c>
      <c r="E25" s="294"/>
    </row>
    <row r="26" spans="1:5" ht="13.5" thickBot="1">
      <c r="A26" s="286" t="s">
        <v>14018</v>
      </c>
      <c r="B26" s="288">
        <f>B24</f>
        <v>1.0329999999999999</v>
      </c>
      <c r="C26" s="288">
        <f>B24*C24</f>
        <v>1.0431234</v>
      </c>
      <c r="D26" s="288">
        <f>B24*C24*D24</f>
        <v>1.10612805336</v>
      </c>
      <c r="E26" s="287"/>
    </row>
  </sheetData>
  <mergeCells count="2">
    <mergeCell ref="G12:G13"/>
    <mergeCell ref="G14:G15"/>
  </mergeCells>
  <conditionalFormatting sqref="E23:E24 B25 E26">
    <cfRule type="cellIs" dxfId="9" priority="1" operator="equal">
      <formula>0</formula>
    </cfRule>
  </conditionalFormatting>
  <pageMargins left="0.7" right="0.7" top="0.75" bottom="0.75" header="0.3" footer="0.3"/>
  <pageSetup paperSize="9" orientation="portrait"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0B124-CC82-4DBC-966C-6A75F8E8FB17}">
  <sheetPr>
    <tabColor theme="2" tint="-0.499984740745262"/>
  </sheetPr>
  <dimension ref="B2:L93"/>
  <sheetViews>
    <sheetView tabSelected="1" topLeftCell="A8" workbookViewId="0">
      <selection activeCell="B31" sqref="B31"/>
    </sheetView>
  </sheetViews>
  <sheetFormatPr baseColWidth="10" defaultColWidth="9.140625" defaultRowHeight="15" outlineLevelRow="1"/>
  <cols>
    <col min="1" max="1" width="5.7109375" style="762" customWidth="1"/>
    <col min="2" max="2" width="50.7109375" style="762" customWidth="1"/>
    <col min="3" max="5" width="12.7109375" style="762" customWidth="1"/>
    <col min="6" max="6" width="30.7109375" style="762" customWidth="1"/>
    <col min="7" max="9" width="12.7109375" style="762" customWidth="1"/>
    <col min="10" max="10" width="30.7109375" style="762" customWidth="1"/>
    <col min="11" max="16384" width="9.140625" style="762"/>
  </cols>
  <sheetData>
    <row r="2" spans="2:10" ht="18.75">
      <c r="B2" s="763" t="s">
        <v>14024</v>
      </c>
    </row>
    <row r="4" spans="2:10">
      <c r="B4" s="764" t="s">
        <v>14025</v>
      </c>
      <c r="C4" s="893" t="s">
        <v>700</v>
      </c>
      <c r="D4" s="893"/>
      <c r="E4" s="893"/>
      <c r="F4" s="893"/>
      <c r="G4" s="893" t="s">
        <v>5937</v>
      </c>
      <c r="H4" s="893"/>
      <c r="I4" s="893"/>
      <c r="J4" s="893"/>
    </row>
    <row r="5" spans="2:10" s="765" customFormat="1" ht="30">
      <c r="B5" s="766" t="s">
        <v>14026</v>
      </c>
      <c r="C5" s="766" t="s">
        <v>14027</v>
      </c>
      <c r="D5" s="767" t="s">
        <v>5125</v>
      </c>
      <c r="E5" s="767" t="s">
        <v>14028</v>
      </c>
      <c r="F5" s="767" t="s">
        <v>14029</v>
      </c>
      <c r="G5" s="766" t="s">
        <v>14027</v>
      </c>
      <c r="H5" s="767" t="s">
        <v>5125</v>
      </c>
      <c r="I5" s="767" t="s">
        <v>14028</v>
      </c>
      <c r="J5" s="768" t="s">
        <v>14029</v>
      </c>
    </row>
    <row r="6" spans="2:10" ht="15" customHeight="1">
      <c r="B6" s="769" t="s">
        <v>3908</v>
      </c>
      <c r="C6" s="770" cm="1">
        <f t="array" ref="C6">SUMPRODUCT((Table2[[Type]:[Type]]=$B6)*(Table2[[Location]:[Location]]=$C$4)*Table2[Amount '[MJ']])/SUM(Table2[Amount '[MJ']])</f>
        <v>0.27089272073669424</v>
      </c>
      <c r="D6" s="771" cm="1">
        <f t="array" ref="D6">IFERROR(SUMPRODUCT((Table2[[Type]:[Type]]=$B6)*(Table2[[Location]:[Location]]=$C$4)*Table2[Scope 2]*Table2[[Amount '[MJ']]:[Amount '[MJ']]])/SUMIFS(Table2[[Amount '[MJ']]:[Amount '[MJ']]],Table2[[Type]:[Type]],$B6,Table2[[Location]:[Location]],$C$4),"")</f>
        <v>8.8320393098779287E-4</v>
      </c>
      <c r="E6" s="771" cm="1">
        <f t="array" ref="E6">IFERROR(SUMPRODUCT((Table2[[Type]:[Type]]=$B6)*(Table2[[Location]:[Location]]=$C$4)*Table2[Scope 3]*Table2[[Amount '[MJ']]:[Amount '[MJ']]])/SUMIFS(Table2[[Amount '[MJ']]:[Amount '[MJ']]],Table2[[Type]:[Type]],$B6,Table2[[Location]:[Location]],$C$4),"")</f>
        <v>3.8898340975841252E-3</v>
      </c>
      <c r="F6" s="772">
        <f>SUM(D6:E6)</f>
        <v>4.7730380285719177E-3</v>
      </c>
      <c r="G6" s="770" cm="1">
        <f t="array" ref="G6">SUMPRODUCT((Table2[[Type]:[Type]]=$B6)*(Table2[[Location]:[Location]]=$G$4)*Table2[Amount '[MJ']])/SUM(Table2[Amount '[MJ']])</f>
        <v>8.2584374863767962E-2</v>
      </c>
      <c r="H6" s="773" cm="1">
        <f t="array" ref="H6">IFERROR(SUMPRODUCT((Table2[[Type]:[Type]]=$B6)*(Table2[[Location]:[Location]]=$G$4)*Table2[Scope 2]*Table2[[Amount '[MJ']]:[Amount '[MJ']]])/SUMIFS(Table2[[Amount '[MJ']]:[Amount '[MJ']]],Table2[[Type]:[Type]],$B6,Table2[[Location]:[Location]],$G$4),"")</f>
        <v>5.9540861149550881E-4</v>
      </c>
      <c r="I6" s="773" cm="1">
        <f t="array" ref="I6">IFERROR(SUMPRODUCT((Table2[[Type]:[Type]]=$B6)*(Table2[[Location]:[Location]]=$G$4)*Table2[Scope 3]*Table2[[Amount '[MJ']]:[Amount '[MJ']]])/SUMIFS(Table2[[Amount '[MJ']]:[Amount '[MJ']]],Table2[[Type]:[Type]],$B6,Table2[[Location]:[Location]],$G$4),"")</f>
        <v>3.8678854237985225E-3</v>
      </c>
      <c r="J6" s="774">
        <f>SUM(H6:I6)</f>
        <v>4.4632940352940312E-3</v>
      </c>
    </row>
    <row r="7" spans="2:10" ht="15" customHeight="1">
      <c r="B7" s="769" t="s">
        <v>4149</v>
      </c>
      <c r="C7" s="770" cm="1">
        <f t="array" ref="C7">SUMPRODUCT((Table2[[Type]:[Type]]=$B7)*(Table2[[Location]:[Location]]=$C$4)*Table2[Amount '[MJ']])/SUM(Table2[Amount '[MJ']])</f>
        <v>2.105497829442288E-2</v>
      </c>
      <c r="D7" s="771" cm="1">
        <f t="array" ref="D7">IFERROR(SUMPRODUCT((Table2[[Type]:[Type]]=$B7)*(Table2[[Location]:[Location]]=$C$4)*Table2[Scope 2]*Table2[[Amount '[MJ']]:[Amount '[MJ']]])/SUMIFS(Table2[[Amount '[MJ']]:[Amount '[MJ']]],Table2[[Type]:[Type]],$B7,Table2[[Location]:[Location]],$C$4),"")</f>
        <v>0</v>
      </c>
      <c r="E7" s="771" cm="1">
        <f t="array" ref="E7">IFERROR(SUMPRODUCT((Table2[[Type]:[Type]]=$B7)*(Table2[[Location]:[Location]]=$C$4)*Table2[Scope 3]*Table2[[Amount '[MJ']]:[Amount '[MJ']]])/SUMIFS(Table2[[Amount '[MJ']]:[Amount '[MJ']]],Table2[[Type]:[Type]],$B7,Table2[[Location]:[Location]],$C$4),"")</f>
        <v>3.4123985143916701E-2</v>
      </c>
      <c r="F7" s="772">
        <f t="shared" ref="F7:F15" si="0">SUM(D7:E7)</f>
        <v>3.4123985143916701E-2</v>
      </c>
      <c r="G7" s="770" cm="1">
        <f t="array" ref="G7">SUMPRODUCT((Table2[[Type]:[Type]]=$B7)*(Table2[[Location]:[Location]]=$G$4)*Table2[Amount '[MJ']])/SUM(Table2[Amount '[MJ']])</f>
        <v>1.9172550235017967E-2</v>
      </c>
      <c r="H7" s="773" cm="1">
        <f t="array" ref="H7">IFERROR(SUMPRODUCT((Table2[[Type]:[Type]]=$B7)*(Table2[[Location]:[Location]]=$G$4)*Table2[Scope 2]*Table2[[Amount '[MJ']]:[Amount '[MJ']]])/SUMIFS(Table2[[Amount '[MJ']]:[Amount '[MJ']]],Table2[[Type]:[Type]],$B7,Table2[[Location]:[Location]],$G$4),"")</f>
        <v>0</v>
      </c>
      <c r="I7" s="773" cm="1">
        <f t="array" ref="I7">IFERROR(SUMPRODUCT((Table2[[Type]:[Type]]=$B7)*(Table2[[Location]:[Location]]=$G$4)*Table2[Scope 3]*Table2[[Amount '[MJ']]:[Amount '[MJ']]])/SUMIFS(Table2[[Amount '[MJ']]:[Amount '[MJ']]],Table2[[Type]:[Type]],$B7,Table2[[Location]:[Location]],$G$4),"")</f>
        <v>3.4732826047756987E-2</v>
      </c>
      <c r="J7" s="774">
        <f t="shared" ref="J7:J9" si="1">SUM(H7:I7)</f>
        <v>3.4732826047756987E-2</v>
      </c>
    </row>
    <row r="8" spans="2:10" ht="15" customHeight="1">
      <c r="B8" s="769" t="s">
        <v>4033</v>
      </c>
      <c r="C8" s="770" cm="1">
        <f t="array" ref="C8">SUMPRODUCT((Table2[[Type]:[Type]]=$B8)*(Table2[[Location]:[Location]]=$C$4)*Table2[Amount '[MJ']])/SUM(Table2[Amount '[MJ']])</f>
        <v>1.068598898381396E-3</v>
      </c>
      <c r="D8" s="771" cm="1">
        <f t="array" ref="D8">IFERROR(SUMPRODUCT((Table2[[Type]:[Type]]=$B8)*(Table2[[Location]:[Location]]=$C$4)*Table2[Scope 2]*Table2[[Amount '[MJ']]:[Amount '[MJ']]])/SUMIFS(Table2[[Amount '[MJ']]:[Amount '[MJ']]],Table2[[Type]:[Type]],$B8,Table2[[Location]:[Location]],$C$4),"")</f>
        <v>0</v>
      </c>
      <c r="E8" s="771" cm="1">
        <f t="array" ref="E8">IFERROR(SUMPRODUCT((Table2[[Type]:[Type]]=$B8)*(Table2[[Location]:[Location]]=$C$4)*Table2[Scope 3]*Table2[[Amount '[MJ']]:[Amount '[MJ']]])/SUMIFS(Table2[[Amount '[MJ']]:[Amount '[MJ']]],Table2[[Type]:[Type]],$B8,Table2[[Location]:[Location]],$C$4),"")</f>
        <v>1.9327959380492001E-2</v>
      </c>
      <c r="F8" s="772">
        <f t="shared" si="0"/>
        <v>1.9327959380492001E-2</v>
      </c>
      <c r="G8" s="770" cm="1">
        <f t="array" ref="G8">SUMPRODUCT((Table2[[Type]:[Type]]=$B8)*(Table2[[Location]:[Location]]=$G$4)*Table2[Amount '[MJ']])/SUM(Table2[Amount '[MJ']])</f>
        <v>6.5303334678792291E-2</v>
      </c>
      <c r="H8" s="773" cm="1">
        <f t="array" ref="H8">IFERROR(SUMPRODUCT((Table2[[Type]:[Type]]=$B8)*(Table2[[Location]:[Location]]=$G$4)*Table2[Scope 2]*Table2[[Amount '[MJ']]:[Amount '[MJ']]])/SUMIFS(Table2[[Amount '[MJ']]:[Amount '[MJ']]],Table2[[Type]:[Type]],$B8,Table2[[Location]:[Location]],$G$4),"")</f>
        <v>0</v>
      </c>
      <c r="I8" s="773" cm="1">
        <f t="array" ref="I8">IFERROR(SUMPRODUCT((Table2[[Type]:[Type]]=$B8)*(Table2[[Location]:[Location]]=$G$4)*Table2[Scope 3]*Table2[[Amount '[MJ']]:[Amount '[MJ']]])/SUMIFS(Table2[[Amount '[MJ']]:[Amount '[MJ']]],Table2[[Type]:[Type]],$B8,Table2[[Location]:[Location]],$G$4),"")</f>
        <v>1.2995113428336473E-2</v>
      </c>
      <c r="J8" s="774">
        <f t="shared" si="1"/>
        <v>1.2995113428336473E-2</v>
      </c>
    </row>
    <row r="9" spans="2:10">
      <c r="B9" s="769" t="s">
        <v>3659</v>
      </c>
      <c r="C9" s="770" cm="1">
        <f t="array" ref="C9">SUMPRODUCT((Table2[[Type]:[Type]]=$B9)*(Table2[[Location]:[Location]]=$C$4)*Table2[Amount '[MJ']])/SUM(Table2[Amount '[MJ']])</f>
        <v>2.7169901990548046E-2</v>
      </c>
      <c r="D9" s="771" cm="1">
        <f t="array" ref="D9">IFERROR(SUMPRODUCT((Table2[[Type]:[Type]]=$B9)*(Table2[[Location]:[Location]]=$C$4)*Table2[Scope 2]*Table2[[Amount '[MJ']]:[Amount '[MJ']]])/SUMIFS(Table2[[Amount '[MJ']]:[Amount '[MJ']]],Table2[[Type]:[Type]],$B9,Table2[[Location]:[Location]],$C$4),"")</f>
        <v>7.8793489210347897E-3</v>
      </c>
      <c r="E9" s="771" cm="1">
        <f t="array" ref="E9">IFERROR(SUMPRODUCT((Table2[[Type]:[Type]]=$B9)*(Table2[[Location]:[Location]]=$C$4)*Table2[Scope 3]*Table2[[Amount '[MJ']]:[Amount '[MJ']]])/SUMIFS(Table2[[Amount '[MJ']]:[Amount '[MJ']]],Table2[[Type]:[Type]],$B9,Table2[[Location]:[Location]],$C$4),"")</f>
        <v>0.13366619220390777</v>
      </c>
      <c r="F9" s="772">
        <f t="shared" si="0"/>
        <v>0.14154554112494255</v>
      </c>
      <c r="G9" s="770" cm="1">
        <f t="array" ref="G9">SUMPRODUCT((Table2[[Type]:[Type]]=$B9)*(Table2[[Location]:[Location]]=$G$4)*Table2[Amount '[MJ']])/SUM(Table2[Amount '[MJ']])</f>
        <v>0</v>
      </c>
      <c r="H9" s="773" t="str" cm="1">
        <f t="array" ref="H9">IFERROR(SUMPRODUCT((Table2[[Type]:[Type]]=$B9)*(Table2[[Location]:[Location]]=$G$4)*Table2[Scope 2]*Table2[[Amount '[MJ']]:[Amount '[MJ']]])/SUMIFS(Table2[[Amount '[MJ']]:[Amount '[MJ']]],Table2[[Type]:[Type]],$B9,Table2[[Location]:[Location]],$G$4),"")</f>
        <v/>
      </c>
      <c r="I9" s="773" t="str" cm="1">
        <f t="array" ref="I9">IFERROR(SUMPRODUCT((Table2[[Type]:[Type]]=$B9)*(Table2[[Location]:[Location]]=$G$4)*Table2[Scope 3]*Table2[[Amount '[MJ']]:[Amount '[MJ']]])/SUMIFS(Table2[[Amount '[MJ']]:[Amount '[MJ']]],Table2[[Type]:[Type]],$B9,Table2[[Location]:[Location]],$G$4),"")</f>
        <v/>
      </c>
      <c r="J9" s="774">
        <f t="shared" si="1"/>
        <v>0</v>
      </c>
    </row>
    <row r="10" spans="2:10">
      <c r="B10" s="775" t="s">
        <v>14127</v>
      </c>
      <c r="C10" s="776"/>
      <c r="D10" s="777">
        <f>D8</f>
        <v>0</v>
      </c>
      <c r="E10" s="777">
        <f>E8</f>
        <v>1.9327959380492001E-2</v>
      </c>
      <c r="F10" s="778">
        <f t="shared" si="0"/>
        <v>1.9327959380492001E-2</v>
      </c>
      <c r="G10" s="776"/>
      <c r="H10" s="777"/>
      <c r="I10" s="777" t="str" cm="1">
        <f t="array" ref="I10">IFERROR(SUMPRODUCT((Table2[[Type]:[Type]]=$B10)*(Table2[[Location]:[Location]]=$G$4)*Table2[Scope 3]*Table2[[Amount '[MJ']]:[Amount '[MJ']]])/SUMIFS(Table2[[Amount '[MJ']]:[Amount '[MJ']]],Table2[[Type]:[Type]],$B10,Table2[[Location]:[Location]],$G$4),"")</f>
        <v/>
      </c>
      <c r="J10" s="779"/>
    </row>
    <row r="11" spans="2:10">
      <c r="B11" s="769" t="s">
        <v>14030</v>
      </c>
      <c r="C11" s="770" cm="1">
        <f t="array" ref="C11">SUMPRODUCT((Table2[[Type]:[Type]]=$B11)*(Table2[[Location]:[Location]]=$C$4)*Table2[Amount '[MJ']])/SUM(Table2[Amount '[MJ']])</f>
        <v>0.16416883075835242</v>
      </c>
      <c r="D11" s="771" cm="1">
        <f t="array" ref="D11">IFERROR(SUMPRODUCT((Table2[[Type]:[Type]]=$B11)*(Table2[[Location]:[Location]]=$C$4)*Table2[Scope 2]*Table2[[Amount '[MJ']]:[Amount '[MJ']]])/SUMIFS(Table2[[Amount '[MJ']]:[Amount '[MJ']]],Table2[[Type]:[Type]],$B11,Table2[[Location]:[Location]],$C$4),"")</f>
        <v>2.6310295012235561E-5</v>
      </c>
      <c r="E11" s="771" cm="1">
        <f t="array" ref="E11">IFERROR(SUMPRODUCT((Table2[[Type]:[Type]]=$B11)*(Table2[[Location]:[Location]]=$C$4)*Table2[Scope 3]*Table2[[Amount '[MJ']]:[Amount '[MJ']]])/SUMIFS(Table2[[Amount '[MJ']]:[Amount '[MJ']]],Table2[[Type]:[Type]],$B11,Table2[[Location]:[Location]],$C$4),"")</f>
        <v>1.5310225787805725E-2</v>
      </c>
      <c r="F11" s="772">
        <f t="shared" si="0"/>
        <v>1.533653608281796E-2</v>
      </c>
      <c r="G11" s="770" cm="1">
        <f t="array" ref="G11">SUMPRODUCT((Table2[[Type]:[Type]]=$B11)*(Table2[[Location]:[Location]]=$G$4)*Table2[Amount '[MJ']])/SUM(Table2[Amount '[MJ']])</f>
        <v>0.21438387899165917</v>
      </c>
      <c r="H11" s="773" cm="1">
        <f t="array" ref="H11">IFERROR(SUMPRODUCT((Table2[[Type]:[Type]]=$B11)*(Table2[[Location]:[Location]]=$G$4)*Table2[Scope 2]*Table2[[Amount '[MJ']]:[Amount '[MJ']]])/SUMIFS(Table2[[Amount '[MJ']]:[Amount '[MJ']]],Table2[[Type]:[Type]],$B11,Table2[[Location]:[Location]],$G$4),"")</f>
        <v>3.3820187523078173E-5</v>
      </c>
      <c r="I11" s="773" cm="1">
        <f t="array" ref="I11">IFERROR(SUMPRODUCT((Table2[[Type]:[Type]]=$B11)*(Table2[[Location]:[Location]]=$G$4)*Table2[Scope 3]*Table2[[Amount '[MJ']]:[Amount '[MJ']]])/SUMIFS(Table2[[Amount '[MJ']]:[Amount '[MJ']]],Table2[[Type]:[Type]],$B11,Table2[[Location]:[Location]],$G$4),"")</f>
        <v>7.3766144633626964E-3</v>
      </c>
      <c r="J11" s="774">
        <f t="shared" ref="J11:J16" si="2">SUM(H11:I11)</f>
        <v>7.4104346508857746E-3</v>
      </c>
    </row>
    <row r="12" spans="2:10">
      <c r="B12" s="769" t="s">
        <v>3913</v>
      </c>
      <c r="C12" s="770" cm="1">
        <f t="array" ref="C12">SUMPRODUCT((Table2[[Type]:[Type]]=$B12)*(Table2[[Location]:[Location]]=$C$4)*Table2[Amount '[MJ']])/SUM(Table2[Amount '[MJ']])</f>
        <v>3.2817256168690624E-4</v>
      </c>
      <c r="D12" s="771" cm="1">
        <f t="array" ref="D12">IFERROR(SUMPRODUCT((Table2[[Type]:[Type]]=$B12)*(Table2[[Location]:[Location]]=$C$4)*Table2[Scope 2]*Table2[[Amount '[MJ']]:[Amount '[MJ']]])/SUMIFS(Table2[[Amount '[MJ']]:[Amount '[MJ']]],Table2[[Type]:[Type]],$B12,Table2[[Location]:[Location]],$C$4),"")</f>
        <v>0.57621999308036398</v>
      </c>
      <c r="E12" s="771" cm="1">
        <f t="array" ref="E12">IFERROR(SUMPRODUCT((Table2[[Type]:[Type]]=$B12)*(Table2[[Location]:[Location]]=$C$4)*Table2[Scope 3]*Table2[[Amount '[MJ']]:[Amount '[MJ']]])/SUMIFS(Table2[[Amount '[MJ']]:[Amount '[MJ']]],Table2[[Type]:[Type]],$B12,Table2[[Location]:[Location]],$C$4),"")</f>
        <v>0.23876696709148004</v>
      </c>
      <c r="F12" s="772">
        <f t="shared" si="0"/>
        <v>0.81498696017184402</v>
      </c>
      <c r="G12" s="770" cm="1">
        <f t="array" ref="G12">SUMPRODUCT((Table2[[Type]:[Type]]=$B12)*(Table2[[Location]:[Location]]=$G$4)*Table2[Amount '[MJ']])/SUM(Table2[Amount '[MJ']])</f>
        <v>1.6927422549520097E-3</v>
      </c>
      <c r="H12" s="773" cm="1">
        <f t="array" ref="H12">IFERROR(SUMPRODUCT((Table2[[Type]:[Type]]=$B12)*(Table2[[Location]:[Location]]=$G$4)*Table2[Scope 2]*Table2[[Amount '[MJ']]:[Amount '[MJ']]])/SUMIFS(Table2[[Amount '[MJ']]:[Amount '[MJ']]],Table2[[Type]:[Type]],$B12,Table2[[Location]:[Location]],$G$4),"")</f>
        <v>0.81515760817094762</v>
      </c>
      <c r="I12" s="773" cm="1">
        <f t="array" ref="I12">IFERROR(SUMPRODUCT((Table2[[Type]:[Type]]=$B12)*(Table2[[Location]:[Location]]=$G$4)*Table2[Scope 3]*Table2[[Amount '[MJ']]:[Amount '[MJ']]])/SUMIFS(Table2[[Amount '[MJ']]:[Amount '[MJ']]],Table2[[Type]:[Type]],$B12,Table2[[Location]:[Location]],$G$4),"")</f>
        <v>0.25922252136236695</v>
      </c>
      <c r="J12" s="774">
        <f t="shared" si="2"/>
        <v>1.0743801295333146</v>
      </c>
    </row>
    <row r="13" spans="2:10">
      <c r="B13" s="769" t="s">
        <v>45</v>
      </c>
      <c r="C13" s="770" cm="1">
        <f t="array" ref="C13">SUMPRODUCT((Table2[[Type]:[Type]]=$B13)*(Table2[[Location]:[Location]]=$C$4)*Table2[Amount '[MJ']])/SUM(Table2[Amount '[MJ']])</f>
        <v>4.3131955535267042E-3</v>
      </c>
      <c r="D13" s="771" cm="1">
        <f t="array" ref="D13">IFERROR(SUMPRODUCT((Table2[[Type]:[Type]]=$B13)*(Table2[[Location]:[Location]]=$C$4)*Table2[Scope 2]*Table2[[Amount '[MJ']]:[Amount '[MJ']]])/SUMIFS(Table2[[Amount '[MJ']]:[Amount '[MJ']]],Table2[[Type]:[Type]],$B13,Table2[[Location]:[Location]],$C$4),"")</f>
        <v>0.43273223690504398</v>
      </c>
      <c r="E13" s="771" cm="1">
        <f t="array" ref="E13">IFERROR(SUMPRODUCT((Table2[[Type]:[Type]]=$B13)*(Table2[[Location]:[Location]]=$C$4)*Table2[Scope 3]*Table2[[Amount '[MJ']]:[Amount '[MJ']]])/SUMIFS(Table2[[Amount '[MJ']]:[Amount '[MJ']]],Table2[[Type]:[Type]],$B13,Table2[[Location]:[Location]],$C$4),"")</f>
        <v>0.14371468842037</v>
      </c>
      <c r="F13" s="772">
        <f t="shared" si="0"/>
        <v>0.57644692532541397</v>
      </c>
      <c r="G13" s="770" cm="1">
        <f t="array" ref="G13">SUMPRODUCT((Table2[[Type]:[Type]]=$B13)*(Table2[[Location]:[Location]]=$G$4)*Table2[Amount '[MJ']])/SUM(Table2[Amount '[MJ']])</f>
        <v>5.7805050408773546E-2</v>
      </c>
      <c r="H13" s="773" cm="1">
        <f t="array" ref="H13">IFERROR(SUMPRODUCT((Table2[[Type]:[Type]]=$B13)*(Table2[[Location]:[Location]]=$G$4)*Table2[Scope 2]*Table2[[Amount '[MJ']]:[Amount '[MJ']]])/SUMIFS(Table2[[Amount '[MJ']]:[Amount '[MJ']]],Table2[[Type]:[Type]],$B13,Table2[[Location]:[Location]],$G$4),"")</f>
        <v>0.51186264245399771</v>
      </c>
      <c r="I13" s="773" cm="1">
        <f t="array" ref="I13">IFERROR(SUMPRODUCT((Table2[[Type]:[Type]]=$B13)*(Table2[[Location]:[Location]]=$G$4)*Table2[Scope 3]*Table2[[Amount '[MJ']]:[Amount '[MJ']]])/SUMIFS(Table2[[Amount '[MJ']]:[Amount '[MJ']]],Table2[[Type]:[Type]],$B13,Table2[[Location]:[Location]],$G$4),"")</f>
        <v>0.16358367230102847</v>
      </c>
      <c r="J13" s="774">
        <f t="shared" si="2"/>
        <v>0.67544631475502614</v>
      </c>
    </row>
    <row r="14" spans="2:10">
      <c r="B14" s="769" t="s">
        <v>3914</v>
      </c>
      <c r="C14" s="770" cm="1">
        <f t="array" ref="C14">SUMPRODUCT((Table2[[Type]:[Type]]=$B14)*(Table2[[Location]:[Location]]=$C$4)*Table2[Amount '[MJ']])/SUM(Table2[Amount '[MJ']])</f>
        <v>0</v>
      </c>
      <c r="D14" s="771" t="str" cm="1">
        <f t="array" ref="D14">IFERROR(SUMPRODUCT((Table2[[Type]:[Type]]=$B14)*(Table2[[Location]:[Location]]=$C$4)*Table2[Scope 2]*Table2[[Amount '[MJ']]:[Amount '[MJ']]])/SUMIFS(Table2[[Amount '[MJ']]:[Amount '[MJ']]],Table2[[Type]:[Type]],$B14,Table2[[Location]:[Location]],$C$4),"")</f>
        <v/>
      </c>
      <c r="E14" s="771" t="str" cm="1">
        <f t="array" ref="E14">IFERROR(SUMPRODUCT((Table2[[Type]:[Type]]=$B14)*(Table2[[Location]:[Location]]=$C$4)*Table2[Scope 3]*Table2[[Amount '[MJ']]:[Amount '[MJ']]])/SUMIFS(Table2[[Amount '[MJ']]:[Amount '[MJ']]],Table2[[Type]:[Type]],$B14,Table2[[Location]:[Location]],$C$4),"")</f>
        <v/>
      </c>
      <c r="F14" s="772">
        <f t="shared" si="0"/>
        <v>0</v>
      </c>
      <c r="G14" s="770" cm="1">
        <f t="array" ref="G14">SUMPRODUCT((Table2[[Type]:[Type]]=$B14)*(Table2[[Location]:[Location]]=$G$4)*Table2[Amount '[MJ']])/SUM(Table2[Amount '[MJ']])</f>
        <v>2.8861310246875271E-2</v>
      </c>
      <c r="H14" s="773" cm="1">
        <f t="array" ref="H14">IFERROR(SUMPRODUCT((Table2[[Type]:[Type]]=$B14)*(Table2[[Location]:[Location]]=$G$4)*Table2[Scope 2]*Table2[[Amount '[MJ']]:[Amount '[MJ']]])/SUMIFS(Table2[[Amount '[MJ']]:[Amount '[MJ']]],Table2[[Type]:[Type]],$B14,Table2[[Location]:[Location]],$G$4),"")</f>
        <v>0.96405117351907132</v>
      </c>
      <c r="I14" s="773" cm="1">
        <f t="array" ref="I14">IFERROR(SUMPRODUCT((Table2[[Type]:[Type]]=$B14)*(Table2[[Location]:[Location]]=$G$4)*Table2[Scope 3]*Table2[[Amount '[MJ']]:[Amount '[MJ']]])/SUMIFS(Table2[[Amount '[MJ']]:[Amount '[MJ']]],Table2[[Type]:[Type]],$B14,Table2[[Location]:[Location]],$G$4),"")</f>
        <v>9.7353177055911483E-2</v>
      </c>
      <c r="J14" s="774">
        <f t="shared" si="2"/>
        <v>1.0614043505749828</v>
      </c>
    </row>
    <row r="15" spans="2:10">
      <c r="B15" s="769" t="s">
        <v>3915</v>
      </c>
      <c r="C15" s="770" cm="1">
        <f t="array" ref="C15">SUMPRODUCT((Table2[[Type]:[Type]]=$B15)*(Table2[[Location]:[Location]]=$C$4)*Table2[Amount '[MJ']])/SUM(Table2[Amount '[MJ']])</f>
        <v>1.1787019848761239E-2</v>
      </c>
      <c r="D15" s="771" cm="1">
        <f t="array" ref="D15">IFERROR(SUMPRODUCT((Table2[[Type]:[Type]]=$B15)*(Table2[[Location]:[Location]]=$C$4)*Table2[Scope 2]*Table2[[Amount '[MJ']]:[Amount '[MJ']]])/SUMIFS(Table2[[Amount '[MJ']]:[Amount '[MJ']]],Table2[[Type]:[Type]],$B15,Table2[[Location]:[Location]],$C$4),"")</f>
        <v>0</v>
      </c>
      <c r="E15" s="771" cm="1">
        <f t="array" ref="E15">IFERROR(SUMPRODUCT((Table2[[Type]:[Type]]=$B15)*(Table2[[Location]:[Location]]=$C$4)*Table2[Scope 3]*Table2[[Amount '[MJ']]:[Amount '[MJ']]])/SUMIFS(Table2[[Amount '[MJ']]:[Amount '[MJ']]],Table2[[Type]:[Type]],$B15,Table2[[Location]:[Location]],$C$4),"")</f>
        <v>0</v>
      </c>
      <c r="F15" s="772">
        <f t="shared" si="0"/>
        <v>0</v>
      </c>
      <c r="G15" s="770" cm="1">
        <f t="array" ref="G15">SUMPRODUCT((Table2[[Type]:[Type]]=$B15)*(Table2[[Location]:[Location]]=$G$4)*Table2[Amount '[MJ']])/SUM(Table2[Amount '[MJ']])</f>
        <v>0</v>
      </c>
      <c r="H15" s="773" t="str" cm="1">
        <f t="array" ref="H15">IFERROR(SUMPRODUCT((Table2[[Type]:[Type]]=$B15)*(Table2[[Location]:[Location]]=$G$4)*Table2[Scope 2]*Table2[[Amount '[MJ']]:[Amount '[MJ']]])/SUMIFS(Table2[[Amount '[MJ']]:[Amount '[MJ']]],Table2[[Type]:[Type]],$B15,Table2[[Location]:[Location]],$G$4),"")</f>
        <v/>
      </c>
      <c r="I15" s="773" t="str" cm="1">
        <f t="array" ref="I15">IFERROR(SUMPRODUCT((Table2[[Type]:[Type]]=$B15)*(Table2[[Location]:[Location]]=$G$4)*Table2[Scope 3]*Table2[[Amount '[MJ']]:[Amount '[MJ']]])/SUMIFS(Table2[[Amount '[MJ']]:[Amount '[MJ']]],Table2[[Type]:[Type]],$B15,Table2[[Location]:[Location]],$G$4),"")</f>
        <v/>
      </c>
      <c r="J15" s="774">
        <f t="shared" si="2"/>
        <v>0</v>
      </c>
    </row>
    <row r="16" spans="2:10">
      <c r="B16" s="769" t="s">
        <v>14031</v>
      </c>
      <c r="C16" s="770" cm="1">
        <f t="array" ref="C16">SUMPRODUCT((Table2[[Type]:[Type]]=$B16)*(Table2[[Location]:[Location]]=$C$4)*Table2[Amount '[MJ']])/SUM(Table2[Amount '[MJ']])</f>
        <v>2.0200979174810573E-2</v>
      </c>
      <c r="D16" s="771" cm="1">
        <f t="array" ref="D16">IFERROR(SUMPRODUCT((Table2[[Type]:[Type]]=$B16)*(Table2[[Location]:[Location]]=$C$4)*Table2[Scope 2]*Table2[[Amount '[MJ']]:[Amount '[MJ']]])/SUMIFS(Table2[[Amount '[MJ']]:[Amount '[MJ']]],Table2[[Type]:[Type]],$B16,Table2[[Location]:[Location]],$C$4),"")</f>
        <v>1.383290194E-3</v>
      </c>
      <c r="E16" s="771" cm="1">
        <f t="array" ref="E16">IFERROR(SUMPRODUCT((Table2[[Type]:[Type]]=$B16)*(Table2[[Location]:[Location]]=$C$4)*Table2[Scope 3]*Table2[[Amount '[MJ']]:[Amount '[MJ']]])/SUMIFS(Table2[[Amount '[MJ']]:[Amount '[MJ']]],Table2[[Type]:[Type]],$B16,Table2[[Location]:[Location]],$C$4),"")</f>
        <v>0.13365183692492</v>
      </c>
      <c r="F16" s="772">
        <f>SUM(D16:E16)</f>
        <v>0.13503512711891999</v>
      </c>
      <c r="G16" s="770" cm="1">
        <f t="array" ref="G16">SUMPRODUCT((Table2[[Type]:[Type]]=$B16)*(Table2[[Location]:[Location]]=$G$4)*Table2[Amount '[MJ']])/SUM(Table2[Amount '[MJ']])</f>
        <v>9.2123605029775599E-3</v>
      </c>
      <c r="H16" s="773" cm="1">
        <f t="array" ref="H16">IFERROR(SUMPRODUCT((Table2[[Type]:[Type]]=$B16)*(Table2[[Location]:[Location]]=$G$4)*Table2[Scope 2]*Table2[[Amount '[MJ']]:[Amount '[MJ']]])/SUMIFS(Table2[[Amount '[MJ']]:[Amount '[MJ']]],Table2[[Type]:[Type]],$B16,Table2[[Location]:[Location]],$G$4),"")</f>
        <v>1.3832901939999981E-3</v>
      </c>
      <c r="I16" s="773" cm="1">
        <f t="array" ref="I16">IFERROR(SUMPRODUCT((Table2[[Type]:[Type]]=$B16)*(Table2[[Location]:[Location]]=$G$4)*Table2[Scope 3]*Table2[[Amount '[MJ']]:[Amount '[MJ']]])/SUMIFS(Table2[[Amount '[MJ']]:[Amount '[MJ']]],Table2[[Type]:[Type]],$B16,Table2[[Location]:[Location]],$G$4),"")</f>
        <v>0.23595335532402392</v>
      </c>
      <c r="J16" s="774">
        <f t="shared" si="2"/>
        <v>0.23733664551802391</v>
      </c>
    </row>
    <row r="17" spans="2:10">
      <c r="B17" s="780" t="s">
        <v>14029</v>
      </c>
      <c r="C17" s="781">
        <f>SUM(C6:C16)</f>
        <v>0.52098439781718442</v>
      </c>
      <c r="D17" s="782">
        <f>SUMPRODUCT($C$6:$C$16,D6:D16)/$C$17</f>
        <v>4.8776050923848369E-3</v>
      </c>
      <c r="E17" s="782">
        <f>SUMPRODUCT($C$6:$C$16,E6:E16)/$C$17</f>
        <v>2.1759087021789966E-2</v>
      </c>
      <c r="F17" s="782">
        <f>SUM(D17:E17)</f>
        <v>2.6636692114174802E-2</v>
      </c>
      <c r="G17" s="781">
        <f>SUM(G6:G16)</f>
        <v>0.4790156021828158</v>
      </c>
      <c r="H17" s="782">
        <f>SUMPRODUCT($G$6:$G$16,H6:H16)/$G$17</f>
        <v>0.12287917688004124</v>
      </c>
      <c r="I17" s="782">
        <f>SUMPRODUCT($G$6:$G$16,I6:I16)/$G$17</f>
        <v>3.8189950575542093E-2</v>
      </c>
      <c r="J17" s="783">
        <f>SUM(H17:I17)</f>
        <v>0.16106912745558333</v>
      </c>
    </row>
    <row r="18" spans="2:10">
      <c r="D18" s="784"/>
      <c r="E18" s="784"/>
      <c r="F18" s="784"/>
    </row>
    <row r="19" spans="2:10">
      <c r="B19" s="785" t="s">
        <v>14032</v>
      </c>
      <c r="C19" s="765"/>
      <c r="D19" s="784"/>
      <c r="E19" s="784"/>
      <c r="F19" s="784"/>
    </row>
    <row r="20" spans="2:10">
      <c r="B20" s="786" t="s">
        <v>14025</v>
      </c>
      <c r="C20" s="765"/>
      <c r="D20" s="784"/>
      <c r="E20" s="784"/>
      <c r="F20" s="784"/>
    </row>
    <row r="21" spans="2:10">
      <c r="B21" s="787" t="s">
        <v>14033</v>
      </c>
      <c r="C21" s="788">
        <f>D17*C17+H17*G17</f>
        <v>6.140219906076784E-2</v>
      </c>
      <c r="D21" s="784"/>
      <c r="E21" s="789"/>
      <c r="F21" s="784"/>
    </row>
    <row r="22" spans="2:10">
      <c r="B22" s="787" t="s">
        <v>14034</v>
      </c>
      <c r="C22" s="788">
        <f>E17*C17+I17*G17</f>
        <v>2.9629727021374227E-2</v>
      </c>
      <c r="D22" s="784"/>
      <c r="E22" s="789"/>
      <c r="F22" s="784"/>
    </row>
    <row r="23" spans="2:10">
      <c r="B23" s="787" t="s">
        <v>14123</v>
      </c>
      <c r="C23" s="788">
        <f>SUM(C21:C22)</f>
        <v>9.103192608214207E-2</v>
      </c>
      <c r="D23" s="784"/>
      <c r="E23" s="784"/>
      <c r="F23" s="784"/>
    </row>
    <row r="24" spans="2:10">
      <c r="D24" s="784"/>
      <c r="E24" s="784"/>
      <c r="F24" s="784"/>
    </row>
    <row r="25" spans="2:10">
      <c r="D25" s="784"/>
      <c r="E25" s="784"/>
      <c r="F25" s="784"/>
    </row>
    <row r="26" spans="2:10" s="790" customFormat="1" ht="21" outlineLevel="1">
      <c r="B26" s="791" t="s">
        <v>14035</v>
      </c>
      <c r="D26" s="792"/>
      <c r="E26" s="792"/>
      <c r="F26" s="792"/>
    </row>
    <row r="27" spans="2:10" outlineLevel="1">
      <c r="D27" s="784"/>
      <c r="E27" s="784"/>
      <c r="F27" s="784"/>
    </row>
    <row r="28" spans="2:10" ht="18.75" outlineLevel="1">
      <c r="B28" s="793" t="s">
        <v>14036</v>
      </c>
    </row>
    <row r="29" spans="2:10" outlineLevel="1">
      <c r="B29" s="786" t="s">
        <v>14037</v>
      </c>
    </row>
    <row r="30" spans="2:10" outlineLevel="1">
      <c r="B30" s="786" t="s">
        <v>14038</v>
      </c>
    </row>
    <row r="31" spans="2:10" outlineLevel="1">
      <c r="B31" s="827" t="s">
        <v>14133</v>
      </c>
    </row>
    <row r="32" spans="2:10" outlineLevel="1">
      <c r="B32" s="828" t="s">
        <v>14134</v>
      </c>
    </row>
    <row r="33" spans="2:9" outlineLevel="1">
      <c r="B33" s="786" t="s">
        <v>14039</v>
      </c>
    </row>
    <row r="34" spans="2:9" outlineLevel="1">
      <c r="G34" s="894" t="s">
        <v>14040</v>
      </c>
      <c r="H34" s="895"/>
      <c r="I34" s="896"/>
    </row>
    <row r="35" spans="2:9" ht="30" outlineLevel="1">
      <c r="B35" s="794" t="s">
        <v>14041</v>
      </c>
      <c r="C35" s="795" t="s">
        <v>14042</v>
      </c>
      <c r="D35" s="794" t="s">
        <v>4084</v>
      </c>
      <c r="E35" s="794" t="s">
        <v>14043</v>
      </c>
      <c r="F35" s="794" t="s">
        <v>14044</v>
      </c>
      <c r="G35" s="796" t="s">
        <v>5125</v>
      </c>
      <c r="H35" s="794" t="s">
        <v>3645</v>
      </c>
      <c r="I35" s="794" t="s">
        <v>14029</v>
      </c>
    </row>
    <row r="36" spans="2:9" ht="30" outlineLevel="1">
      <c r="B36" s="797" t="s">
        <v>14045</v>
      </c>
      <c r="C36" s="798" t="s">
        <v>3915</v>
      </c>
      <c r="D36" s="799" t="s">
        <v>700</v>
      </c>
      <c r="E36" s="800">
        <v>1.1787031999999999E-2</v>
      </c>
      <c r="F36" s="801" t="s">
        <v>150</v>
      </c>
      <c r="G36" s="802"/>
      <c r="H36" s="803">
        <f>Table2[[#This Row],[TOTAL]]-Table2[[#This Row],[Scope 2]]</f>
        <v>0</v>
      </c>
      <c r="I36" s="804">
        <v>0</v>
      </c>
    </row>
    <row r="37" spans="2:9" ht="30" outlineLevel="1">
      <c r="B37" s="797" t="s">
        <v>14046</v>
      </c>
      <c r="C37" s="798" t="s">
        <v>45</v>
      </c>
      <c r="D37" s="799" t="s">
        <v>700</v>
      </c>
      <c r="E37" s="800">
        <v>4.3131999999999997E-3</v>
      </c>
      <c r="F37" s="800" t="s">
        <v>14047</v>
      </c>
      <c r="G37" s="802">
        <v>0.43273223690504398</v>
      </c>
      <c r="H37" s="805">
        <f>Table2[[#This Row],[TOTAL]]-Table2[[#This Row],[Scope 2]]</f>
        <v>0.14371468842037</v>
      </c>
      <c r="I37" s="806">
        <v>0.57644692532541397</v>
      </c>
    </row>
    <row r="38" spans="2:9" ht="30" outlineLevel="1">
      <c r="B38" s="797" t="s">
        <v>14048</v>
      </c>
      <c r="C38" s="798" t="s">
        <v>3659</v>
      </c>
      <c r="D38" s="799" t="s">
        <v>700</v>
      </c>
      <c r="E38" s="800">
        <v>1.4045620000000002E-2</v>
      </c>
      <c r="F38" s="800" t="s">
        <v>14049</v>
      </c>
      <c r="G38" s="807">
        <v>1.85597369999999E-6</v>
      </c>
      <c r="H38" s="808">
        <f>Table2[[#This Row],[TOTAL]]-Table2[[#This Row],[Scope 2]]</f>
        <v>1.6175720067432802E-4</v>
      </c>
      <c r="I38" s="809">
        <v>1.63613174374328E-4</v>
      </c>
    </row>
    <row r="39" spans="2:9" ht="30" outlineLevel="1">
      <c r="B39" s="797" t="s">
        <v>14050</v>
      </c>
      <c r="C39" s="798" t="s">
        <v>3659</v>
      </c>
      <c r="D39" s="799" t="s">
        <v>700</v>
      </c>
      <c r="E39" s="800">
        <v>1.0972610000000002E-2</v>
      </c>
      <c r="F39" s="800" t="s">
        <v>14051</v>
      </c>
      <c r="G39" s="802">
        <v>1.7031044917943002E-2</v>
      </c>
      <c r="H39" s="805">
        <f>Table2[[#This Row],[TOTAL]]-Table2[[#This Row],[Scope 2]]</f>
        <v>0.30281779528598002</v>
      </c>
      <c r="I39" s="806">
        <v>0.31984884020392301</v>
      </c>
    </row>
    <row r="40" spans="2:9" ht="30" outlineLevel="1">
      <c r="B40" s="797" t="s">
        <v>14052</v>
      </c>
      <c r="C40" s="798" t="s">
        <v>3913</v>
      </c>
      <c r="D40" s="799" t="s">
        <v>700</v>
      </c>
      <c r="E40" s="800">
        <v>3.2817290000000004E-4</v>
      </c>
      <c r="F40" s="800" t="s">
        <v>14053</v>
      </c>
      <c r="G40" s="802">
        <v>0.57621999308036398</v>
      </c>
      <c r="H40" s="805">
        <f>Table2[[#This Row],[TOTAL]]-Table2[[#This Row],[Scope 2]]</f>
        <v>0.23876696709148004</v>
      </c>
      <c r="I40" s="806">
        <v>0.81498696017184402</v>
      </c>
    </row>
    <row r="41" spans="2:9" ht="30" outlineLevel="1">
      <c r="B41" s="797" t="s">
        <v>14054</v>
      </c>
      <c r="C41" s="798" t="s">
        <v>3659</v>
      </c>
      <c r="D41" s="799" t="s">
        <v>700</v>
      </c>
      <c r="E41" s="800">
        <v>2.1516999999999999E-3</v>
      </c>
      <c r="F41" s="801" t="s">
        <v>150</v>
      </c>
      <c r="G41" s="802">
        <v>1.2632001E-2</v>
      </c>
      <c r="H41" s="805">
        <f>Table2[[#This Row],[TOTAL]]-Table2[[#This Row],[Scope 2]]</f>
        <v>0.14255125558436899</v>
      </c>
      <c r="I41" s="806">
        <v>0.15518325658436899</v>
      </c>
    </row>
    <row r="42" spans="2:9" outlineLevel="1">
      <c r="B42" s="797" t="s">
        <v>14055</v>
      </c>
      <c r="C42" s="798" t="s">
        <v>4033</v>
      </c>
      <c r="D42" s="799" t="s">
        <v>5937</v>
      </c>
      <c r="E42" s="800">
        <v>6.0594000000000004E-3</v>
      </c>
      <c r="F42" s="801" t="s">
        <v>150</v>
      </c>
      <c r="G42" s="802"/>
      <c r="H42" s="805">
        <f>Table2[[#This Row],[TOTAL]]-Table2[[#This Row],[Scope 2]]</f>
        <v>1.5733924528616199E-2</v>
      </c>
      <c r="I42" s="806">
        <v>1.5733924528616199E-2</v>
      </c>
    </row>
    <row r="43" spans="2:9" outlineLevel="1">
      <c r="B43" s="797" t="s">
        <v>14056</v>
      </c>
      <c r="C43" s="798" t="s">
        <v>4033</v>
      </c>
      <c r="D43" s="799" t="s">
        <v>5937</v>
      </c>
      <c r="E43" s="800">
        <v>2.2481409999999997E-2</v>
      </c>
      <c r="F43" s="801" t="s">
        <v>150</v>
      </c>
      <c r="G43" s="802"/>
      <c r="H43" s="805">
        <f>Table2[[#This Row],[TOTAL]]-Table2[[#This Row],[Scope 2]]</f>
        <v>1.2677053858939601E-2</v>
      </c>
      <c r="I43" s="806">
        <v>1.2677053858939601E-2</v>
      </c>
    </row>
    <row r="44" spans="2:9" outlineLevel="1">
      <c r="B44" s="797" t="s">
        <v>14057</v>
      </c>
      <c r="C44" s="798" t="s">
        <v>4033</v>
      </c>
      <c r="D44" s="799" t="s">
        <v>700</v>
      </c>
      <c r="E44" s="800">
        <v>1.0686000000000001E-3</v>
      </c>
      <c r="F44" s="801" t="s">
        <v>150</v>
      </c>
      <c r="G44" s="802"/>
      <c r="H44" s="805">
        <f>Table2[[#This Row],[TOTAL]]-Table2[[#This Row],[Scope 2]]</f>
        <v>1.9327959380492001E-2</v>
      </c>
      <c r="I44" s="806">
        <v>1.9327959380492001E-2</v>
      </c>
    </row>
    <row r="45" spans="2:9" outlineLevel="1">
      <c r="B45" s="797" t="s">
        <v>14058</v>
      </c>
      <c r="C45" s="798" t="s">
        <v>4033</v>
      </c>
      <c r="D45" s="799" t="s">
        <v>5937</v>
      </c>
      <c r="E45" s="800">
        <v>3.6762591999999997E-2</v>
      </c>
      <c r="F45" s="801" t="s">
        <v>150</v>
      </c>
      <c r="G45" s="802"/>
      <c r="H45" s="805">
        <f>Table2[[#This Row],[TOTAL]]-Table2[[#This Row],[Scope 2]]</f>
        <v>1.2738191272330701E-2</v>
      </c>
      <c r="I45" s="806">
        <v>1.2738191272330701E-2</v>
      </c>
    </row>
    <row r="46" spans="2:9" ht="30" outlineLevel="1">
      <c r="B46" s="797" t="s">
        <v>14059</v>
      </c>
      <c r="C46" s="798" t="s">
        <v>3914</v>
      </c>
      <c r="D46" s="799" t="s">
        <v>5937</v>
      </c>
      <c r="E46" s="800">
        <v>5.5150999999999996E-4</v>
      </c>
      <c r="F46" s="800" t="s">
        <v>14060</v>
      </c>
      <c r="G46" s="802">
        <v>0.71099395607243998</v>
      </c>
      <c r="H46" s="805">
        <f>Table2[[#This Row],[TOTAL]]-Table2[[#This Row],[Scope 2]]</f>
        <v>0.15181887577762199</v>
      </c>
      <c r="I46" s="806">
        <v>0.86281283185006197</v>
      </c>
    </row>
    <row r="47" spans="2:9" ht="30" outlineLevel="1">
      <c r="B47" s="797" t="s">
        <v>14061</v>
      </c>
      <c r="C47" s="798" t="s">
        <v>3914</v>
      </c>
      <c r="D47" s="799" t="s">
        <v>5937</v>
      </c>
      <c r="E47" s="800">
        <v>8.0423000000000005E-3</v>
      </c>
      <c r="F47" s="800" t="s">
        <v>14062</v>
      </c>
      <c r="G47" s="802">
        <v>0.87428156246437905</v>
      </c>
      <c r="H47" s="805">
        <f>Table2[[#This Row],[TOTAL]]-Table2[[#This Row],[Scope 2]]</f>
        <v>0.17220146714963092</v>
      </c>
      <c r="I47" s="806">
        <v>1.04648302961401</v>
      </c>
    </row>
    <row r="48" spans="2:9" ht="30" outlineLevel="1">
      <c r="B48" s="797" t="s">
        <v>14063</v>
      </c>
      <c r="C48" s="798" t="s">
        <v>3914</v>
      </c>
      <c r="D48" s="799" t="s">
        <v>5937</v>
      </c>
      <c r="E48" s="800">
        <v>7.3486999999999999E-4</v>
      </c>
      <c r="F48" s="800" t="s">
        <v>14064</v>
      </c>
      <c r="G48" s="802">
        <v>1.06172555906796</v>
      </c>
      <c r="H48" s="805">
        <f>Table2[[#This Row],[TOTAL]]-Table2[[#This Row],[Scope 2]]</f>
        <v>0.1960254943839701</v>
      </c>
      <c r="I48" s="806">
        <v>1.2577510534519301</v>
      </c>
    </row>
    <row r="49" spans="2:12" ht="30" outlineLevel="1">
      <c r="B49" s="797" t="s">
        <v>14065</v>
      </c>
      <c r="C49" s="798" t="s">
        <v>3914</v>
      </c>
      <c r="D49" s="799" t="s">
        <v>5937</v>
      </c>
      <c r="E49" s="800">
        <v>8.6266000000000001E-4</v>
      </c>
      <c r="F49" s="800" t="s">
        <v>14066</v>
      </c>
      <c r="G49" s="802">
        <v>0.96355883322953995</v>
      </c>
      <c r="H49" s="805">
        <f>Table2[[#This Row],[TOTAL]]-Table2[[#This Row],[Scope 2]]</f>
        <v>0.16629206173461997</v>
      </c>
      <c r="I49" s="806">
        <v>1.1298508949641599</v>
      </c>
    </row>
    <row r="50" spans="2:12" ht="30" customHeight="1" outlineLevel="1">
      <c r="B50" s="797" t="s">
        <v>14067</v>
      </c>
      <c r="C50" s="798" t="s">
        <v>14031</v>
      </c>
      <c r="D50" s="799" t="s">
        <v>5937</v>
      </c>
      <c r="E50" s="800">
        <v>4.2868000000000003E-3</v>
      </c>
      <c r="F50" s="800"/>
      <c r="G50" s="802">
        <v>1.383290194E-3</v>
      </c>
      <c r="H50" s="805">
        <f>Table2[[#This Row],[TOTAL]]-Table2[[#This Row],[Scope 2]]</f>
        <v>0.19982902369331701</v>
      </c>
      <c r="I50" s="806">
        <v>0.201212313887317</v>
      </c>
    </row>
    <row r="51" spans="2:12" ht="30" customHeight="1" outlineLevel="1">
      <c r="B51" s="797" t="s">
        <v>14068</v>
      </c>
      <c r="C51" s="798" t="s">
        <v>14031</v>
      </c>
      <c r="D51" s="799" t="s">
        <v>700</v>
      </c>
      <c r="E51" s="800">
        <v>2.0201E-2</v>
      </c>
      <c r="F51" s="800"/>
      <c r="G51" s="802">
        <v>1.383290194E-3</v>
      </c>
      <c r="H51" s="805">
        <f>Table2[[#This Row],[TOTAL]]-Table2[[#This Row],[Scope 2]]</f>
        <v>0.13365183692492</v>
      </c>
      <c r="I51" s="806">
        <v>0.13503512711891999</v>
      </c>
      <c r="L51" s="810"/>
    </row>
    <row r="52" spans="2:12" ht="30" outlineLevel="1">
      <c r="B52" s="797" t="s">
        <v>14069</v>
      </c>
      <c r="C52" s="798" t="s">
        <v>14031</v>
      </c>
      <c r="D52" s="799" t="s">
        <v>5937</v>
      </c>
      <c r="E52" s="800">
        <v>1.8676999999999999E-3</v>
      </c>
      <c r="F52" s="800"/>
      <c r="G52" s="802">
        <v>1.38329019399999E-3</v>
      </c>
      <c r="H52" s="805">
        <f>Table2[[#This Row],[TOTAL]]-Table2[[#This Row],[Scope 2]]</f>
        <v>0.50001614020612006</v>
      </c>
      <c r="I52" s="806">
        <v>0.50139943040012003</v>
      </c>
    </row>
    <row r="53" spans="2:12" ht="30" outlineLevel="1">
      <c r="B53" s="797" t="s">
        <v>14070</v>
      </c>
      <c r="C53" s="798" t="s">
        <v>14031</v>
      </c>
      <c r="D53" s="799" t="s">
        <v>5937</v>
      </c>
      <c r="E53" s="800">
        <v>2.8509E-3</v>
      </c>
      <c r="F53" s="800"/>
      <c r="G53" s="802">
        <v>1.383290194E-3</v>
      </c>
      <c r="H53" s="805">
        <f>Table2[[#This Row],[TOTAL]]-Table2[[#This Row],[Scope 2]]</f>
        <v>7.9155474554608488E-2</v>
      </c>
      <c r="I53" s="806">
        <v>8.0538764748608493E-2</v>
      </c>
    </row>
    <row r="54" spans="2:12" ht="30" outlineLevel="1">
      <c r="B54" s="797" t="s">
        <v>14071</v>
      </c>
      <c r="C54" s="798" t="s">
        <v>14031</v>
      </c>
      <c r="D54" s="799" t="s">
        <v>5937</v>
      </c>
      <c r="E54" s="800">
        <v>2.0697000000000001E-4</v>
      </c>
      <c r="F54" s="800"/>
      <c r="G54" s="802">
        <v>1.383290194E-3</v>
      </c>
      <c r="H54" s="805">
        <f>Table2[[#This Row],[TOTAL]]-Table2[[#This Row],[Scope 2]]</f>
        <v>0.76106713894363098</v>
      </c>
      <c r="I54" s="806">
        <v>0.76245042913763095</v>
      </c>
    </row>
    <row r="55" spans="2:12" ht="30" outlineLevel="1">
      <c r="B55" s="797" t="s">
        <v>14072</v>
      </c>
      <c r="C55" s="798" t="s">
        <v>3908</v>
      </c>
      <c r="D55" s="799" t="s">
        <v>5937</v>
      </c>
      <c r="E55" s="800">
        <v>1.6115620000000001E-2</v>
      </c>
      <c r="F55" s="801" t="s">
        <v>150</v>
      </c>
      <c r="G55" s="802">
        <v>1.38324226785369E-3</v>
      </c>
      <c r="H55" s="805">
        <f>Table2[[#This Row],[TOTAL]]-Table2[[#This Row],[Scope 2]]</f>
        <v>4.2851488708920398E-3</v>
      </c>
      <c r="I55" s="806">
        <v>5.6683911387457302E-3</v>
      </c>
    </row>
    <row r="56" spans="2:12" ht="15" customHeight="1" outlineLevel="1">
      <c r="B56" s="797" t="s">
        <v>14073</v>
      </c>
      <c r="C56" s="798" t="s">
        <v>3908</v>
      </c>
      <c r="D56" s="799" t="s">
        <v>5937</v>
      </c>
      <c r="E56" s="800">
        <v>2.4793999999999999E-4</v>
      </c>
      <c r="F56" s="801" t="s">
        <v>150</v>
      </c>
      <c r="G56" s="802">
        <v>1.23769411726354E-2</v>
      </c>
      <c r="H56" s="805">
        <f>Table2[[#This Row],[TOTAL]]-Table2[[#This Row],[Scope 2]]</f>
        <v>4.2851488708920017E-3</v>
      </c>
      <c r="I56" s="806">
        <v>1.6662090043527401E-2</v>
      </c>
      <c r="K56" s="810"/>
      <c r="L56" s="810"/>
    </row>
    <row r="57" spans="2:12" ht="45" outlineLevel="1">
      <c r="B57" s="797" t="s">
        <v>14074</v>
      </c>
      <c r="C57" s="798" t="s">
        <v>3908</v>
      </c>
      <c r="D57" s="799" t="s">
        <v>700</v>
      </c>
      <c r="E57" s="800">
        <v>9.9350999999999995E-2</v>
      </c>
      <c r="F57" s="801" t="s">
        <v>14075</v>
      </c>
      <c r="G57" s="811">
        <v>3.5956855175171099E-4</v>
      </c>
      <c r="H57" s="812">
        <f>Table2[[#This Row],[TOTAL]]-Table2[[#This Row],[Scope 2]]</f>
        <v>3.5634311892248287E-3</v>
      </c>
      <c r="I57" s="813">
        <v>3.9229997409765396E-3</v>
      </c>
      <c r="K57" s="810"/>
      <c r="L57" s="810"/>
    </row>
    <row r="58" spans="2:12" ht="45" outlineLevel="1">
      <c r="B58" s="797" t="s">
        <v>14076</v>
      </c>
      <c r="C58" s="798" t="s">
        <v>3908</v>
      </c>
      <c r="D58" s="799" t="s">
        <v>5937</v>
      </c>
      <c r="E58" s="800">
        <v>6.6220899999999999E-2</v>
      </c>
      <c r="F58" s="801" t="s">
        <v>14077</v>
      </c>
      <c r="G58" s="811">
        <v>3.5956855175171099E-4</v>
      </c>
      <c r="H58" s="812">
        <f>Table2[[#This Row],[TOTAL]]-Table2[[#This Row],[Scope 2]]</f>
        <v>3.7647772592715894E-3</v>
      </c>
      <c r="I58" s="813">
        <v>4.1243458110233003E-3</v>
      </c>
      <c r="K58" s="810"/>
      <c r="L58" s="810"/>
    </row>
    <row r="59" spans="2:12" ht="30" outlineLevel="1">
      <c r="B59" s="797" t="s">
        <v>14078</v>
      </c>
      <c r="C59" s="798" t="s">
        <v>3908</v>
      </c>
      <c r="D59" s="799" t="s">
        <v>700</v>
      </c>
      <c r="E59" s="800">
        <v>2.4402E-2</v>
      </c>
      <c r="F59" s="801" t="s">
        <v>150</v>
      </c>
      <c r="G59" s="802"/>
      <c r="H59" s="805">
        <f>Table2[[#This Row],[TOTAL]]-Table2[[#This Row],[Scope 2]]</f>
        <v>5.07698659393467E-3</v>
      </c>
      <c r="I59" s="806">
        <v>5.07698659393467E-3</v>
      </c>
    </row>
    <row r="60" spans="2:12" ht="30" outlineLevel="1">
      <c r="B60" s="797" t="s">
        <v>14079</v>
      </c>
      <c r="C60" s="798" t="s">
        <v>3908</v>
      </c>
      <c r="D60" s="799" t="s">
        <v>700</v>
      </c>
      <c r="E60" s="800">
        <v>0.14713999999999999</v>
      </c>
      <c r="F60" s="801" t="s">
        <v>150</v>
      </c>
      <c r="G60" s="802">
        <v>1.38324226785369E-3</v>
      </c>
      <c r="H60" s="805">
        <f>Table2[[#This Row],[TOTAL]]-Table2[[#This Row],[Scope 2]]</f>
        <v>3.9133461278441396E-3</v>
      </c>
      <c r="I60" s="806">
        <v>5.29658839569783E-3</v>
      </c>
    </row>
    <row r="61" spans="2:12" ht="30" outlineLevel="1">
      <c r="B61" s="797" t="s">
        <v>14080</v>
      </c>
      <c r="C61" s="798" t="s">
        <v>45</v>
      </c>
      <c r="D61" s="799" t="s">
        <v>5937</v>
      </c>
      <c r="E61" s="800">
        <v>2.5900000000000001E-4</v>
      </c>
      <c r="F61" s="800" t="s">
        <v>14081</v>
      </c>
      <c r="G61" s="802">
        <v>0.59679467194080005</v>
      </c>
      <c r="H61" s="805">
        <f>Table2[[#This Row],[TOTAL]]-Table2[[#This Row],[Scope 2]]</f>
        <v>0.3507720249751739</v>
      </c>
      <c r="I61" s="806">
        <v>0.94756669691597395</v>
      </c>
    </row>
    <row r="62" spans="2:12" ht="60" outlineLevel="1">
      <c r="B62" s="797" t="s">
        <v>14082</v>
      </c>
      <c r="C62" s="798" t="s">
        <v>45</v>
      </c>
      <c r="D62" s="799" t="s">
        <v>5937</v>
      </c>
      <c r="E62" s="800">
        <v>5.9042000000000003E-4</v>
      </c>
      <c r="F62" s="800" t="s">
        <v>14083</v>
      </c>
      <c r="G62" s="802">
        <f>0.802483399999999 +0.24428120893848</f>
        <v>1.046764608938479</v>
      </c>
      <c r="H62" s="805">
        <f>Table2[[#This Row],[TOTAL]]-Table2[[#This Row],[Scope 2]]</f>
        <v>0.143613494829961</v>
      </c>
      <c r="I62" s="806">
        <v>1.19037810376844</v>
      </c>
    </row>
    <row r="63" spans="2:12" ht="45" outlineLevel="1">
      <c r="B63" s="797" t="s">
        <v>14084</v>
      </c>
      <c r="C63" s="798" t="s">
        <v>45</v>
      </c>
      <c r="D63" s="799" t="s">
        <v>5937</v>
      </c>
      <c r="E63" s="800">
        <v>1.67059E-3</v>
      </c>
      <c r="F63" s="800" t="s">
        <v>14085</v>
      </c>
      <c r="G63" s="802">
        <f>1.363238+0.0541161270319199</f>
        <v>1.4173541270319199</v>
      </c>
      <c r="H63" s="805">
        <f>Table2[[#This Row],[TOTAL]]-Table2[[#This Row],[Scope 2]]</f>
        <v>3.1866370582630088E-2</v>
      </c>
      <c r="I63" s="806">
        <v>1.44922049761455</v>
      </c>
    </row>
    <row r="64" spans="2:12" ht="30" outlineLevel="1">
      <c r="B64" s="797" t="s">
        <v>14086</v>
      </c>
      <c r="C64" s="798" t="s">
        <v>3914</v>
      </c>
      <c r="D64" s="799" t="s">
        <v>5937</v>
      </c>
      <c r="E64" s="800">
        <v>1.8669999999999999E-2</v>
      </c>
      <c r="F64" s="800" t="s">
        <v>14087</v>
      </c>
      <c r="G64" s="802">
        <v>1.0063738556585999</v>
      </c>
      <c r="H64" s="805">
        <f>Table2[[#This Row],[TOTAL]]-Table2[[#This Row],[Scope 2]]</f>
        <v>5.6433363182610163E-2</v>
      </c>
      <c r="I64" s="806">
        <v>1.0628072188412101</v>
      </c>
    </row>
    <row r="65" spans="2:9" ht="30" outlineLevel="1">
      <c r="B65" s="797" t="s">
        <v>14088</v>
      </c>
      <c r="C65" s="798" t="s">
        <v>45</v>
      </c>
      <c r="D65" s="799" t="s">
        <v>5937</v>
      </c>
      <c r="E65" s="800">
        <v>1.3991999999999999E-2</v>
      </c>
      <c r="F65" s="800" t="s">
        <v>14089</v>
      </c>
      <c r="G65" s="802">
        <v>0.57514932442239997</v>
      </c>
      <c r="H65" s="805">
        <f>Table2[[#This Row],[TOTAL]]-Table2[[#This Row],[Scope 2]]</f>
        <v>0.21445458730282607</v>
      </c>
      <c r="I65" s="806">
        <v>0.78960391172522604</v>
      </c>
    </row>
    <row r="66" spans="2:9" ht="30" outlineLevel="1">
      <c r="B66" s="797" t="s">
        <v>14090</v>
      </c>
      <c r="C66" s="798" t="s">
        <v>45</v>
      </c>
      <c r="D66" s="799" t="s">
        <v>5937</v>
      </c>
      <c r="E66" s="800">
        <v>1.3136999999999999E-2</v>
      </c>
      <c r="F66" s="800" t="s">
        <v>14091</v>
      </c>
      <c r="G66" s="802">
        <v>0.46224881076887903</v>
      </c>
      <c r="H66" s="805">
        <f>Table2[[#This Row],[TOTAL]]-Table2[[#This Row],[Scope 2]]</f>
        <v>0.12457637230158902</v>
      </c>
      <c r="I66" s="806">
        <v>0.58682518307046805</v>
      </c>
    </row>
    <row r="67" spans="2:9" ht="30" outlineLevel="1">
      <c r="B67" s="797" t="s">
        <v>14092</v>
      </c>
      <c r="C67" s="798" t="s">
        <v>45</v>
      </c>
      <c r="D67" s="799" t="s">
        <v>5937</v>
      </c>
      <c r="E67" s="800">
        <v>2.0670999999999998E-2</v>
      </c>
      <c r="F67" s="800" t="s">
        <v>14093</v>
      </c>
      <c r="G67" s="802">
        <v>0.40031304775415999</v>
      </c>
      <c r="H67" s="805">
        <f>Table2[[#This Row],[TOTAL]]-Table2[[#This Row],[Scope 2]]</f>
        <v>0.13510633730333099</v>
      </c>
      <c r="I67" s="806">
        <v>0.53541938505749098</v>
      </c>
    </row>
    <row r="68" spans="2:9" ht="30" outlineLevel="1">
      <c r="B68" s="797" t="s">
        <v>14094</v>
      </c>
      <c r="C68" s="798" t="s">
        <v>45</v>
      </c>
      <c r="D68" s="799" t="s">
        <v>5937</v>
      </c>
      <c r="E68" s="800">
        <v>7.4850999999999997E-3</v>
      </c>
      <c r="F68" s="800" t="s">
        <v>14095</v>
      </c>
      <c r="G68" s="802">
        <v>0.54146706869759997</v>
      </c>
      <c r="H68" s="805">
        <f>Table2[[#This Row],[TOTAL]]-Table2[[#This Row],[Scope 2]]</f>
        <v>0.24009068824503599</v>
      </c>
      <c r="I68" s="806">
        <v>0.78155775694263596</v>
      </c>
    </row>
    <row r="69" spans="2:9" ht="30" outlineLevel="1">
      <c r="B69" s="797" t="s">
        <v>14096</v>
      </c>
      <c r="C69" s="798" t="s">
        <v>14030</v>
      </c>
      <c r="D69" s="799" t="s">
        <v>700</v>
      </c>
      <c r="E69" s="800">
        <v>7.7728000000000005E-2</v>
      </c>
      <c r="F69" s="800" t="s">
        <v>14097</v>
      </c>
      <c r="G69" s="814">
        <v>2.4856111207799998E-5</v>
      </c>
      <c r="H69" s="815">
        <f>Table2[[#This Row],[TOTAL]]-Table2[[#This Row],[Scope 2]]</f>
        <v>1.6212036633077E-2</v>
      </c>
      <c r="I69" s="816">
        <v>1.62368927442848E-2</v>
      </c>
    </row>
    <row r="70" spans="2:9" ht="30" outlineLevel="1">
      <c r="B70" s="797" t="s">
        <v>14098</v>
      </c>
      <c r="C70" s="798" t="s">
        <v>14030</v>
      </c>
      <c r="D70" s="799" t="s">
        <v>5937</v>
      </c>
      <c r="E70" s="800">
        <v>2.8630999999999999E-3</v>
      </c>
      <c r="F70" s="800" t="s">
        <v>14097</v>
      </c>
      <c r="G70" s="814">
        <v>2.6050398833400001E-5</v>
      </c>
      <c r="H70" s="815">
        <f>Table2[[#This Row],[TOTAL]]-Table2[[#This Row],[Scope 2]]</f>
        <v>1.11914087588574E-2</v>
      </c>
      <c r="I70" s="816">
        <v>1.12174591576908E-2</v>
      </c>
    </row>
    <row r="71" spans="2:9" ht="30" outlineLevel="1">
      <c r="B71" s="797" t="s">
        <v>14099</v>
      </c>
      <c r="C71" s="798" t="s">
        <v>14030</v>
      </c>
      <c r="D71" s="799" t="s">
        <v>700</v>
      </c>
      <c r="E71" s="800">
        <v>8.6441000000000004E-2</v>
      </c>
      <c r="F71" s="800" t="s">
        <v>14097</v>
      </c>
      <c r="G71" s="814">
        <v>2.7617901341999999E-5</v>
      </c>
      <c r="H71" s="815">
        <f>Table2[[#This Row],[TOTAL]]-Table2[[#This Row],[Scope 2]]</f>
        <v>1.44993148383576E-2</v>
      </c>
      <c r="I71" s="816">
        <v>1.45269327396996E-2</v>
      </c>
    </row>
    <row r="72" spans="2:9" ht="30" outlineLevel="1">
      <c r="B72" s="797" t="s">
        <v>14100</v>
      </c>
      <c r="C72" s="798" t="s">
        <v>14030</v>
      </c>
      <c r="D72" s="799" t="s">
        <v>5937</v>
      </c>
      <c r="E72" s="800">
        <v>1.0571000000000001E-2</v>
      </c>
      <c r="F72" s="800" t="s">
        <v>14097</v>
      </c>
      <c r="G72" s="814">
        <v>2.8961474920799999E-5</v>
      </c>
      <c r="H72" s="815">
        <f>Table2[[#This Row],[TOTAL]]-Table2[[#This Row],[Scope 2]]</f>
        <v>1.0265967841892799E-2</v>
      </c>
      <c r="I72" s="816">
        <v>1.0294929316813599E-2</v>
      </c>
    </row>
    <row r="73" spans="2:9" ht="30" outlineLevel="1">
      <c r="B73" s="797" t="s">
        <v>14101</v>
      </c>
      <c r="C73" s="798" t="s">
        <v>14030</v>
      </c>
      <c r="D73" s="799" t="s">
        <v>5937</v>
      </c>
      <c r="E73" s="800">
        <v>0.20094999999999999</v>
      </c>
      <c r="F73" s="800" t="s">
        <v>14097</v>
      </c>
      <c r="G73" s="814">
        <v>3.4186483282799997E-5</v>
      </c>
      <c r="H73" s="815">
        <f>Table2[[#This Row],[TOTAL]]-Table2[[#This Row],[Scope 2]]</f>
        <v>7.1702671525297893E-3</v>
      </c>
      <c r="I73" s="816">
        <v>7.2044536358125896E-3</v>
      </c>
    </row>
    <row r="74" spans="2:9" ht="30" outlineLevel="1">
      <c r="B74" s="797" t="s">
        <v>14102</v>
      </c>
      <c r="C74" s="798" t="s">
        <v>3913</v>
      </c>
      <c r="D74" s="799" t="s">
        <v>5937</v>
      </c>
      <c r="E74" s="800">
        <v>7.7966000000000005E-4</v>
      </c>
      <c r="F74" s="800" t="s">
        <v>14103</v>
      </c>
      <c r="G74" s="802">
        <v>0.98752335080849996</v>
      </c>
      <c r="H74" s="805">
        <f>Table2[[#This Row],[TOTAL]]-Table2[[#This Row],[Scope 2]]</f>
        <v>0.31285625997483013</v>
      </c>
      <c r="I74" s="806">
        <v>1.3003796107833301</v>
      </c>
    </row>
    <row r="75" spans="2:9" ht="30" outlineLevel="1">
      <c r="B75" s="797" t="s">
        <v>14104</v>
      </c>
      <c r="C75" s="798" t="s">
        <v>3913</v>
      </c>
      <c r="D75" s="799" t="s">
        <v>5937</v>
      </c>
      <c r="E75" s="800">
        <v>8.5185999999999997E-4</v>
      </c>
      <c r="F75" s="800" t="s">
        <v>14105</v>
      </c>
      <c r="G75" s="802">
        <v>0.66048251961882898</v>
      </c>
      <c r="H75" s="805">
        <f>Table2[[#This Row],[TOTAL]]-Table2[[#This Row],[Scope 2]]</f>
        <v>0.21177354000096005</v>
      </c>
      <c r="I75" s="806">
        <v>0.87225605961978903</v>
      </c>
    </row>
    <row r="76" spans="2:9" ht="30" outlineLevel="1">
      <c r="B76" s="797" t="s">
        <v>14106</v>
      </c>
      <c r="C76" s="798" t="s">
        <v>3913</v>
      </c>
      <c r="D76" s="799" t="s">
        <v>5937</v>
      </c>
      <c r="E76" s="800">
        <v>6.1223999999999995E-5</v>
      </c>
      <c r="F76" s="800" t="s">
        <v>14107</v>
      </c>
      <c r="G76" s="802">
        <v>0.77227975029190798</v>
      </c>
      <c r="H76" s="805">
        <f>Table2[[#This Row],[TOTAL]]-Table2[[#This Row],[Scope 2]]</f>
        <v>0.23641787965217198</v>
      </c>
      <c r="I76" s="806">
        <v>1.00869762994408</v>
      </c>
    </row>
    <row r="77" spans="2:9" outlineLevel="1">
      <c r="B77" s="797" t="s">
        <v>14108</v>
      </c>
      <c r="C77" s="798" t="s">
        <v>4149</v>
      </c>
      <c r="D77" s="799" t="s">
        <v>5937</v>
      </c>
      <c r="E77" s="800">
        <v>9.0087000000000001E-4</v>
      </c>
      <c r="F77" s="801" t="s">
        <v>150</v>
      </c>
      <c r="G77" s="802"/>
      <c r="H77" s="805">
        <f>Table2[[#This Row],[TOTAL]]-Table2[[#This Row],[Scope 2]]</f>
        <v>3.2426483653333699E-2</v>
      </c>
      <c r="I77" s="806">
        <v>3.2426483653333699E-2</v>
      </c>
    </row>
    <row r="78" spans="2:9" outlineLevel="1">
      <c r="B78" s="797" t="s">
        <v>14109</v>
      </c>
      <c r="C78" s="798" t="s">
        <v>4149</v>
      </c>
      <c r="D78" s="799" t="s">
        <v>700</v>
      </c>
      <c r="E78" s="800">
        <v>2.1055000000000001E-2</v>
      </c>
      <c r="F78" s="801" t="s">
        <v>150</v>
      </c>
      <c r="G78" s="802"/>
      <c r="H78" s="805">
        <f>Table2[[#This Row],[TOTAL]]-Table2[[#This Row],[Scope 2]]</f>
        <v>3.4123985143916701E-2</v>
      </c>
      <c r="I78" s="806">
        <v>3.4123985143916701E-2</v>
      </c>
    </row>
    <row r="79" spans="2:9" outlineLevel="1">
      <c r="B79" s="797" t="s">
        <v>14110</v>
      </c>
      <c r="C79" s="798" t="s">
        <v>4149</v>
      </c>
      <c r="D79" s="799" t="s">
        <v>5937</v>
      </c>
      <c r="E79" s="800">
        <v>1.0413E-2</v>
      </c>
      <c r="F79" s="801" t="s">
        <v>150</v>
      </c>
      <c r="G79" s="802"/>
      <c r="H79" s="805">
        <f>Table2[[#This Row],[TOTAL]]-Table2[[#This Row],[Scope 2]]</f>
        <v>3.63252570819875E-2</v>
      </c>
      <c r="I79" s="806">
        <v>3.63252570819875E-2</v>
      </c>
    </row>
    <row r="80" spans="2:9" outlineLevel="1">
      <c r="B80" s="797" t="s">
        <v>14111</v>
      </c>
      <c r="C80" s="798" t="s">
        <v>4149</v>
      </c>
      <c r="D80" s="799" t="s">
        <v>5937</v>
      </c>
      <c r="E80" s="800">
        <v>6.4762999999999999E-3</v>
      </c>
      <c r="F80" s="801" t="s">
        <v>150</v>
      </c>
      <c r="G80" s="802"/>
      <c r="H80" s="805">
        <f>Table2[[#This Row],[TOTAL]]-Table2[[#This Row],[Scope 2]]</f>
        <v>3.4449705876556901E-2</v>
      </c>
      <c r="I80" s="806">
        <v>3.4449705876556901E-2</v>
      </c>
    </row>
    <row r="81" spans="2:12" outlineLevel="1">
      <c r="B81" s="797" t="s">
        <v>14112</v>
      </c>
      <c r="C81" s="798" t="s">
        <v>4149</v>
      </c>
      <c r="D81" s="799" t="s">
        <v>5937</v>
      </c>
      <c r="E81" s="800">
        <v>1.3824E-3</v>
      </c>
      <c r="F81" s="801" t="s">
        <v>150</v>
      </c>
      <c r="G81" s="802"/>
      <c r="H81" s="805">
        <f>Table2[[#This Row],[TOTAL]]-Table2[[#This Row],[Scope 2]]</f>
        <v>2.5567100843883198E-2</v>
      </c>
      <c r="I81" s="806">
        <v>2.5567100843883198E-2</v>
      </c>
    </row>
    <row r="82" spans="2:12" outlineLevel="1"/>
    <row r="83" spans="2:12" outlineLevel="1"/>
    <row r="84" spans="2:12" ht="15" customHeight="1" outlineLevel="1">
      <c r="B84" s="763" t="s">
        <v>14113</v>
      </c>
    </row>
    <row r="85" spans="2:12" ht="15" customHeight="1" outlineLevel="1">
      <c r="B85" s="786" t="s">
        <v>14037</v>
      </c>
    </row>
    <row r="86" spans="2:12" ht="15" customHeight="1" outlineLevel="1">
      <c r="B86" s="789" t="s">
        <v>14039</v>
      </c>
    </row>
    <row r="87" spans="2:12" ht="15" customHeight="1" outlineLevel="1">
      <c r="B87" s="789"/>
      <c r="D87" s="897" t="s">
        <v>14040</v>
      </c>
      <c r="E87" s="897"/>
      <c r="F87" s="897"/>
      <c r="G87" s="897"/>
      <c r="K87" s="810"/>
      <c r="L87" s="810"/>
    </row>
    <row r="88" spans="2:12" ht="60" outlineLevel="1">
      <c r="B88" s="794" t="s">
        <v>14114</v>
      </c>
      <c r="C88" s="817" t="s">
        <v>14115</v>
      </c>
      <c r="D88" s="796" t="s">
        <v>14116</v>
      </c>
      <c r="E88" s="794" t="s">
        <v>14117</v>
      </c>
      <c r="F88" s="794" t="s">
        <v>14118</v>
      </c>
      <c r="G88" s="794" t="s">
        <v>52</v>
      </c>
      <c r="H88" s="795" t="s">
        <v>14119</v>
      </c>
    </row>
    <row r="89" spans="2:12" outlineLevel="1">
      <c r="B89" s="797" t="s">
        <v>14120</v>
      </c>
      <c r="C89" s="818">
        <v>1.0564</v>
      </c>
      <c r="D89" s="811">
        <v>7.4778389999999995E-5</v>
      </c>
      <c r="E89" s="806">
        <v>0.105653305159154</v>
      </c>
      <c r="F89" s="805">
        <f>Table1[[#This Row],[Total]]-Table1[[#This Row],[Direct emissions]]-Table1[[#This Row],[Electricity emissions]]</f>
        <v>2.5335886640130006E-3</v>
      </c>
      <c r="G89" s="806">
        <v>0.108261672213167</v>
      </c>
      <c r="H89" s="819">
        <f>SUM(Table1[[#This Row],[Direct emissions]],Table1[[#This Row],[Other indirect emissions]])</f>
        <v>2.6083670540130006E-3</v>
      </c>
    </row>
    <row r="90" spans="2:12" outlineLevel="1">
      <c r="B90" s="797" t="s">
        <v>14121</v>
      </c>
      <c r="C90" s="818">
        <v>1.0098</v>
      </c>
      <c r="D90" s="811">
        <v>1.3531698E-3</v>
      </c>
      <c r="E90" s="806">
        <v>9.8038085551398299E-2</v>
      </c>
      <c r="F90" s="805">
        <f>Table1[[#This Row],[Total]]-Table1[[#This Row],[Direct emissions]]-Table1[[#This Row],[Electricity emissions]]</f>
        <v>6.2133946037169763E-4</v>
      </c>
      <c r="G90" s="806">
        <v>0.10001259481176999</v>
      </c>
      <c r="H90" s="819">
        <f>SUM(Table1[[#This Row],[Direct emissions]],Table1[[#This Row],[Other indirect emissions]])</f>
        <v>1.9745092603716975E-3</v>
      </c>
    </row>
    <row r="91" spans="2:12" outlineLevel="1">
      <c r="B91" s="797" t="s">
        <v>14122</v>
      </c>
      <c r="C91" s="818">
        <v>1.028</v>
      </c>
      <c r="D91" s="811">
        <v>1.3649999999999999E-3</v>
      </c>
      <c r="E91" s="806">
        <v>9.4552414079285996E-2</v>
      </c>
      <c r="F91" s="805">
        <f>Table1[[#This Row],[Total]]-Table1[[#This Row],[Direct emissions]]-Table1[[#This Row],[Electricity emissions]]</f>
        <v>1.1692224342796931E-3</v>
      </c>
      <c r="G91" s="806">
        <v>9.7086636513565694E-2</v>
      </c>
      <c r="H91" s="819">
        <f>SUM(Table1[[#This Row],[Direct emissions]],Table1[[#This Row],[Other indirect emissions]])</f>
        <v>2.534222434279693E-3</v>
      </c>
    </row>
    <row r="92" spans="2:12" outlineLevel="1"/>
    <row r="93" spans="2:12" outlineLevel="1"/>
  </sheetData>
  <sheetProtection algorithmName="SHA-512" hashValue="F+43RX+uBnk8Tu93ZenqkKHJnHZppwtgB2Z425kXozGI4PUS7wqJNCD60qJx7atO04+UvI41PhNh8QlLSBRAbw==" saltValue="DGLj/Us682dDBkbccqed2g==" spinCount="100000" sheet="1" objects="1" scenarios="1"/>
  <mergeCells count="4">
    <mergeCell ref="C4:F4"/>
    <mergeCell ref="G4:J4"/>
    <mergeCell ref="G34:I34"/>
    <mergeCell ref="D87:G87"/>
  </mergeCells>
  <dataValidations count="1">
    <dataValidation type="list" allowBlank="1" showInputMessage="1" showErrorMessage="1" sqref="C36:C81" xr:uid="{2B576148-BB14-4958-A136-C121B1CFA1C9}">
      <formula1>range_elec_type_back</formula1>
    </dataValidation>
  </dataValidations>
  <pageMargins left="0.7" right="0.7" top="0.75" bottom="0.75" header="0.3" footer="0.3"/>
  <tableParts count="2">
    <tablePart r:id="rId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B25B7-4A23-45C2-B9FC-C35F6D216E6A}">
  <sheetPr filterMode="1">
    <tabColor theme="2" tint="-0.499984740745262"/>
  </sheetPr>
  <dimension ref="A6:P56"/>
  <sheetViews>
    <sheetView topLeftCell="A16" zoomScale="70" zoomScaleNormal="70" workbookViewId="0">
      <selection activeCell="E36" sqref="E36:P36"/>
    </sheetView>
  </sheetViews>
  <sheetFormatPr baseColWidth="10" defaultColWidth="9.140625" defaultRowHeight="12.75"/>
  <cols>
    <col min="1" max="1" width="14.140625" customWidth="1"/>
    <col min="2" max="4" width="38.5703125" style="9" customWidth="1"/>
    <col min="5" max="5" width="37.85546875" style="9" customWidth="1"/>
    <col min="6" max="10" width="14.140625" customWidth="1"/>
    <col min="12" max="12" width="14.140625" customWidth="1"/>
    <col min="13" max="16" width="11.5703125" style="9" customWidth="1"/>
  </cols>
  <sheetData>
    <row r="6" spans="1:16" ht="13.5" thickBot="1"/>
    <row r="7" spans="1:16" ht="20.25">
      <c r="N7" s="898" t="s">
        <v>3927</v>
      </c>
      <c r="O7" s="899"/>
      <c r="P7" s="900"/>
    </row>
    <row r="8" spans="1:16">
      <c r="N8" s="267"/>
      <c r="O8" s="272" t="s">
        <v>3928</v>
      </c>
      <c r="P8" s="273" t="s">
        <v>3931</v>
      </c>
    </row>
    <row r="9" spans="1:16">
      <c r="N9" s="274" t="s">
        <v>3929</v>
      </c>
      <c r="O9" s="268">
        <v>3.6</v>
      </c>
      <c r="P9" s="269">
        <v>1E-3</v>
      </c>
    </row>
    <row r="10" spans="1:16" ht="13.5" thickBot="1">
      <c r="N10" s="275" t="s">
        <v>3930</v>
      </c>
      <c r="O10" s="270">
        <f>1/3.6</f>
        <v>0.27777777777777779</v>
      </c>
      <c r="P10" s="271">
        <v>1000</v>
      </c>
    </row>
    <row r="12" spans="1:16" ht="27.75">
      <c r="A12" s="290" t="s">
        <v>4250</v>
      </c>
    </row>
    <row r="13" spans="1:16" ht="15.75" thickBot="1">
      <c r="M13" s="902" t="s">
        <v>4254</v>
      </c>
      <c r="N13" s="902"/>
      <c r="O13" s="902"/>
      <c r="P13" s="902"/>
    </row>
    <row r="14" spans="1:16" ht="38.25" customHeight="1">
      <c r="B14" s="901" t="s">
        <v>4252</v>
      </c>
      <c r="C14" s="901"/>
      <c r="D14" s="901"/>
      <c r="M14" s="903" t="s">
        <v>3935</v>
      </c>
      <c r="N14" s="904"/>
      <c r="O14" s="903" t="s">
        <v>3936</v>
      </c>
      <c r="P14" s="904"/>
    </row>
    <row r="15" spans="1:16" s="302" customFormat="1" ht="25.5">
      <c r="A15" s="302" t="s">
        <v>4251</v>
      </c>
      <c r="B15" s="302" t="s">
        <v>3942</v>
      </c>
      <c r="C15" s="302" t="s">
        <v>3943</v>
      </c>
      <c r="D15" s="302" t="s">
        <v>3944</v>
      </c>
      <c r="E15" s="302" t="s">
        <v>4253</v>
      </c>
      <c r="F15" s="302" t="s">
        <v>4119</v>
      </c>
      <c r="G15" s="302" t="s">
        <v>4117</v>
      </c>
      <c r="H15" s="302" t="s">
        <v>4255</v>
      </c>
      <c r="I15" s="302" t="s">
        <v>4256</v>
      </c>
      <c r="M15" s="277" t="s">
        <v>3932</v>
      </c>
      <c r="N15" s="278" t="s">
        <v>3933</v>
      </c>
      <c r="O15" s="277" t="s">
        <v>3934</v>
      </c>
      <c r="P15" s="278" t="s">
        <v>3645</v>
      </c>
    </row>
    <row r="16" spans="1:16" ht="25.5">
      <c r="A16" t="s">
        <v>4181</v>
      </c>
      <c r="B16" s="9" t="s">
        <v>3945</v>
      </c>
      <c r="C16" s="9" t="s">
        <v>3959</v>
      </c>
      <c r="D16" s="9" t="s">
        <v>3973</v>
      </c>
      <c r="E16" s="265" t="s">
        <v>9865</v>
      </c>
      <c r="F16" t="s">
        <v>3918</v>
      </c>
      <c r="G16" t="s">
        <v>4164</v>
      </c>
      <c r="H16" s="276">
        <f>M16+N16</f>
        <v>1.1927502494495998E-4</v>
      </c>
      <c r="I16" s="276">
        <f>O16+P16</f>
        <v>4.5002008507369212E-6</v>
      </c>
      <c r="M16" s="279">
        <f>((INDEX(Tableau1[Scope 1
(kg CO2-eq)],MATCH(E16,Tableau1[Process Name])))/$P$10)/$O$10</f>
        <v>0</v>
      </c>
      <c r="N16" s="280">
        <f>((INDEX(Tableau1[Scope 2 energy
(kg CO2-eq)],MATCH(E16,Tableau1[Process Name])))/$P$10)/$O$10</f>
        <v>1.1927502494495998E-4</v>
      </c>
      <c r="O16" s="279">
        <f>((INDEX(Tableau1[Scope 2 Infrastructure
(kg CO2-eq)],MATCH(E16,Tableau1[Process Name]))/$P$10)/$O$10)</f>
        <v>2.4893991273600002E-6</v>
      </c>
      <c r="P16" s="280">
        <f>(INDEX(Tableau1[Scope 3
(t CO2-eq)],MATCH(E16,Tableau1[Process Name]))/$P$10)/$O$10</f>
        <v>2.0108017233769211E-6</v>
      </c>
    </row>
    <row r="17" spans="1:16" ht="25.5">
      <c r="A17" t="s">
        <v>4182</v>
      </c>
      <c r="B17" s="9" t="s">
        <v>3946</v>
      </c>
      <c r="C17" s="9" t="s">
        <v>3960</v>
      </c>
      <c r="D17" s="9" t="s">
        <v>3974</v>
      </c>
      <c r="E17" s="265" t="s">
        <v>9864</v>
      </c>
      <c r="F17" t="s">
        <v>3918</v>
      </c>
      <c r="G17" t="s">
        <v>4164</v>
      </c>
      <c r="H17" s="276">
        <f t="shared" ref="H17:H56" si="0">M17+N17</f>
        <v>1.2960139423679998E-5</v>
      </c>
      <c r="I17" s="276">
        <f t="shared" ref="I17:I56" si="1">O17+P17</f>
        <v>4.5002008507369212E-6</v>
      </c>
      <c r="M17" s="279">
        <f>((INDEX(Tableau1[Scope 1
(kg CO2-eq)],MATCH(E17,Tableau1[Process Name])))/$P$10)/$O$10</f>
        <v>0</v>
      </c>
      <c r="N17" s="280">
        <f>((INDEX(Tableau1[Scope 2 energy
(kg CO2-eq)],MATCH(E17,Tableau1[Process Name])))/$P$10)/$O$10</f>
        <v>1.2960139423679998E-5</v>
      </c>
      <c r="O17" s="279">
        <f>((INDEX(Tableau1[Scope 2 Infrastructure
(kg CO2-eq)],MATCH(E17,Tableau1[Process Name]))/$P$10)/$O$10)</f>
        <v>2.4893991273600002E-6</v>
      </c>
      <c r="P17" s="280">
        <f>(INDEX(Tableau1[Scope 3
(t CO2-eq)],MATCH(E17,Tableau1[Process Name]))/$P$10)/$O$10</f>
        <v>2.0108017233769211E-6</v>
      </c>
    </row>
    <row r="18" spans="1:16" ht="25.5">
      <c r="A18" t="s">
        <v>4183</v>
      </c>
      <c r="B18" s="9" t="s">
        <v>3947</v>
      </c>
      <c r="C18" s="9" t="s">
        <v>3961</v>
      </c>
      <c r="D18" s="9" t="s">
        <v>3975</v>
      </c>
      <c r="E18" s="265" t="s">
        <v>10065</v>
      </c>
      <c r="F18" t="s">
        <v>4133</v>
      </c>
      <c r="G18" t="s">
        <v>4164</v>
      </c>
      <c r="H18" s="276">
        <f t="shared" si="0"/>
        <v>2.6668668240000003E-4</v>
      </c>
      <c r="I18" s="276">
        <f t="shared" si="1"/>
        <v>9.1627646399999996E-5</v>
      </c>
      <c r="M18" s="279">
        <f>((INDEX(Tableau1[Scope 1
(kg CO2-eq)],MATCH(E18,Tableau1[Process Name])))/$P$10)/$O$10</f>
        <v>0</v>
      </c>
      <c r="N18" s="280">
        <f>((INDEX(Tableau1[Scope 2 energy
(kg CO2-eq)],MATCH(E18,Tableau1[Process Name])))/$P$10)/$O$10</f>
        <v>2.6668668240000003E-4</v>
      </c>
      <c r="O18" s="279">
        <f>((INDEX(Tableau1[Scope 2 Infrastructure
(kg CO2-eq)],MATCH(E18,Tableau1[Process Name]))/$P$10)/$O$10)</f>
        <v>9.1627646399999996E-5</v>
      </c>
      <c r="P18" s="280">
        <f>(INDEX(Tableau1[Scope 3
(t CO2-eq)],MATCH(E18,Tableau1[Process Name]))/$P$10)/$O$10</f>
        <v>0</v>
      </c>
    </row>
    <row r="19" spans="1:16" ht="25.5">
      <c r="A19" t="s">
        <v>4184</v>
      </c>
      <c r="B19" s="9" t="s">
        <v>3948</v>
      </c>
      <c r="C19" s="9" t="s">
        <v>3962</v>
      </c>
      <c r="D19" s="9" t="s">
        <v>3976</v>
      </c>
      <c r="E19" s="265" t="s">
        <v>10101</v>
      </c>
      <c r="F19" t="s">
        <v>4134</v>
      </c>
      <c r="G19" t="s">
        <v>4164</v>
      </c>
      <c r="H19" s="276">
        <f t="shared" si="0"/>
        <v>2.4795431367739199E-4</v>
      </c>
      <c r="I19" s="276">
        <f t="shared" si="1"/>
        <v>7.0853433163199997E-7</v>
      </c>
      <c r="M19" s="279">
        <f>((INDEX(Tableau1[Scope 1
(kg CO2-eq)],MATCH(E19,Tableau1[Process Name])))/$P$10)/$O$10</f>
        <v>0</v>
      </c>
      <c r="N19" s="280">
        <f>((INDEX(Tableau1[Scope 2 energy
(kg CO2-eq)],MATCH(E19,Tableau1[Process Name])))/$P$10)/$O$10</f>
        <v>2.4795431367739199E-4</v>
      </c>
      <c r="O19" s="279">
        <f>((INDEX(Tableau1[Scope 2 Infrastructure
(kg CO2-eq)],MATCH(E19,Tableau1[Process Name]))/$P$10)/$O$10)</f>
        <v>7.0853433163199997E-7</v>
      </c>
      <c r="P19" s="280">
        <f>(INDEX(Tableau1[Scope 3
(t CO2-eq)],MATCH(E19,Tableau1[Process Name]))/$P$10)/$O$10</f>
        <v>0</v>
      </c>
    </row>
    <row r="20" spans="1:16" ht="25.5">
      <c r="A20" t="s">
        <v>4185</v>
      </c>
      <c r="B20" s="9" t="s">
        <v>3949</v>
      </c>
      <c r="C20" s="9" t="s">
        <v>3963</v>
      </c>
      <c r="D20" s="9" t="s">
        <v>3977</v>
      </c>
      <c r="E20" s="265" t="s">
        <v>10114</v>
      </c>
      <c r="F20" t="s">
        <v>4133</v>
      </c>
      <c r="G20" t="s">
        <v>4164</v>
      </c>
      <c r="H20" s="276">
        <f t="shared" si="0"/>
        <v>2.1637001823148801E-4</v>
      </c>
      <c r="I20" s="276">
        <f t="shared" si="1"/>
        <v>1.0389801690331199E-4</v>
      </c>
      <c r="M20" s="279">
        <f>((INDEX(Tableau1[Scope 1
(kg CO2-eq)],MATCH(E20,Tableau1[Process Name])))/$P$10)/$O$10</f>
        <v>0</v>
      </c>
      <c r="N20" s="280">
        <f>((INDEX(Tableau1[Scope 2 energy
(kg CO2-eq)],MATCH(E20,Tableau1[Process Name])))/$P$10)/$O$10</f>
        <v>2.1637001823148801E-4</v>
      </c>
      <c r="O20" s="279">
        <f>((INDEX(Tableau1[Scope 2 Infrastructure
(kg CO2-eq)],MATCH(E20,Tableau1[Process Name]))/$P$10)/$O$10)</f>
        <v>1.0389801690331199E-4</v>
      </c>
      <c r="P20" s="280">
        <f>(INDEX(Tableau1[Scope 3
(t CO2-eq)],MATCH(E20,Tableau1[Process Name]))/$P$10)/$O$10</f>
        <v>0</v>
      </c>
    </row>
    <row r="21" spans="1:16" ht="25.5">
      <c r="A21" t="s">
        <v>4186</v>
      </c>
      <c r="B21" s="9" t="s">
        <v>3950</v>
      </c>
      <c r="C21" s="9" t="s">
        <v>3964</v>
      </c>
      <c r="D21" s="9" t="s">
        <v>3978</v>
      </c>
      <c r="E21" s="265" t="s">
        <v>10033</v>
      </c>
      <c r="F21" t="s">
        <v>4136</v>
      </c>
      <c r="G21" t="s">
        <v>4164</v>
      </c>
      <c r="H21" s="276">
        <f t="shared" si="0"/>
        <v>6.6034006037999997E-4</v>
      </c>
      <c r="I21" s="276">
        <f t="shared" si="1"/>
        <v>8.8510645079999977E-6</v>
      </c>
      <c r="M21" s="279">
        <f>((INDEX(Tableau1[Scope 1
(kg CO2-eq)],MATCH(E21,Tableau1[Process Name])))/$P$10)/$O$10</f>
        <v>0</v>
      </c>
      <c r="N21" s="280">
        <f>((INDEX(Tableau1[Scope 2 energy
(kg CO2-eq)],MATCH(E21,Tableau1[Process Name])))/$P$10)/$O$10</f>
        <v>6.6034006037999997E-4</v>
      </c>
      <c r="O21" s="279">
        <f>((INDEX(Tableau1[Scope 2 Infrastructure
(kg CO2-eq)],MATCH(E21,Tableau1[Process Name]))/$P$10)/$O$10)</f>
        <v>8.8510645079999977E-6</v>
      </c>
      <c r="P21" s="280">
        <f>(INDEX(Tableau1[Scope 3
(t CO2-eq)],MATCH(E21,Tableau1[Process Name]))/$P$10)/$O$10</f>
        <v>0</v>
      </c>
    </row>
    <row r="22" spans="1:16" ht="25.5">
      <c r="A22" t="s">
        <v>4187</v>
      </c>
      <c r="B22" s="9" t="s">
        <v>3951</v>
      </c>
      <c r="C22" s="9" t="s">
        <v>3965</v>
      </c>
      <c r="D22" s="9" t="s">
        <v>3979</v>
      </c>
      <c r="E22" s="265" t="s">
        <v>10032</v>
      </c>
      <c r="F22" t="s">
        <v>4136</v>
      </c>
      <c r="G22" t="s">
        <v>4164</v>
      </c>
      <c r="H22" s="276">
        <f t="shared" si="0"/>
        <v>5.9843971044E-4</v>
      </c>
      <c r="I22" s="276">
        <f t="shared" si="1"/>
        <v>8.2211397840000011E-6</v>
      </c>
      <c r="M22" s="279">
        <f>((INDEX(Tableau1[Scope 1
(kg CO2-eq)],MATCH(E22,Tableau1[Process Name])))/$P$10)/$O$10</f>
        <v>0</v>
      </c>
      <c r="N22" s="280">
        <f>((INDEX(Tableau1[Scope 2 energy
(kg CO2-eq)],MATCH(E22,Tableau1[Process Name])))/$P$10)/$O$10</f>
        <v>5.9843971044E-4</v>
      </c>
      <c r="O22" s="279">
        <f>((INDEX(Tableau1[Scope 2 Infrastructure
(kg CO2-eq)],MATCH(E22,Tableau1[Process Name]))/$P$10)/$O$10)</f>
        <v>8.2211397840000011E-6</v>
      </c>
      <c r="P22" s="280">
        <f>(INDEX(Tableau1[Scope 3
(t CO2-eq)],MATCH(E22,Tableau1[Process Name]))/$P$10)/$O$10</f>
        <v>0</v>
      </c>
    </row>
    <row r="23" spans="1:16">
      <c r="A23" t="s">
        <v>4188</v>
      </c>
      <c r="B23" s="9" t="s">
        <v>3952</v>
      </c>
      <c r="C23" s="9" t="s">
        <v>3966</v>
      </c>
      <c r="D23" s="9" t="s">
        <v>3980</v>
      </c>
      <c r="E23" s="265" t="s">
        <v>10094</v>
      </c>
      <c r="F23" t="s">
        <v>4137</v>
      </c>
      <c r="G23" t="s">
        <v>4164</v>
      </c>
      <c r="H23" s="276">
        <f t="shared" si="0"/>
        <v>1.6758626824080001E-5</v>
      </c>
      <c r="I23" s="276">
        <f t="shared" si="1"/>
        <v>1.7230127971679995E-5</v>
      </c>
      <c r="M23" s="279">
        <f>((INDEX(Tableau1[Scope 1
(kg CO2-eq)],MATCH(E23,Tableau1[Process Name])))/$P$10)/$O$10</f>
        <v>0</v>
      </c>
      <c r="N23" s="280">
        <f>((INDEX(Tableau1[Scope 2 energy
(kg CO2-eq)],MATCH(E23,Tableau1[Process Name])))/$P$10)/$O$10</f>
        <v>1.6758626824080001E-5</v>
      </c>
      <c r="O23" s="279">
        <f>((INDEX(Tableau1[Scope 2 Infrastructure
(kg CO2-eq)],MATCH(E23,Tableau1[Process Name]))/$P$10)/$O$10)</f>
        <v>1.7230127971679995E-5</v>
      </c>
      <c r="P23" s="280">
        <f>(INDEX(Tableau1[Scope 3
(t CO2-eq)],MATCH(E23,Tableau1[Process Name]))/$P$10)/$O$10</f>
        <v>0</v>
      </c>
    </row>
    <row r="24" spans="1:16" ht="25.5">
      <c r="A24" t="s">
        <v>4189</v>
      </c>
      <c r="B24" s="9" t="s">
        <v>3953</v>
      </c>
      <c r="C24" s="9" t="s">
        <v>3967</v>
      </c>
      <c r="D24" s="9" t="s">
        <v>3981</v>
      </c>
      <c r="E24" s="265" t="s">
        <v>10094</v>
      </c>
      <c r="F24" t="s">
        <v>4137</v>
      </c>
      <c r="G24" t="s">
        <v>4164</v>
      </c>
      <c r="H24" s="276">
        <f t="shared" si="0"/>
        <v>1.6758626824080001E-5</v>
      </c>
      <c r="I24" s="276">
        <f t="shared" si="1"/>
        <v>1.7230127971679995E-5</v>
      </c>
      <c r="M24" s="279">
        <f>((INDEX(Tableau1[Scope 1
(kg CO2-eq)],MATCH(E24,Tableau1[Process Name])))/$P$10)/$O$10</f>
        <v>0</v>
      </c>
      <c r="N24" s="280">
        <f>((INDEX(Tableau1[Scope 2 energy
(kg CO2-eq)],MATCH(E24,Tableau1[Process Name])))/$P$10)/$O$10</f>
        <v>1.6758626824080001E-5</v>
      </c>
      <c r="O24" s="279">
        <f>((INDEX(Tableau1[Scope 2 Infrastructure
(kg CO2-eq)],MATCH(E24,Tableau1[Process Name]))/$P$10)/$O$10)</f>
        <v>1.7230127971679995E-5</v>
      </c>
      <c r="P24" s="280">
        <f>(INDEX(Tableau1[Scope 3
(t CO2-eq)],MATCH(E24,Tableau1[Process Name]))/$P$10)/$O$10</f>
        <v>0</v>
      </c>
    </row>
    <row r="25" spans="1:16" ht="25.5">
      <c r="A25" t="s">
        <v>4190</v>
      </c>
      <c r="B25" s="9" t="s">
        <v>3954</v>
      </c>
      <c r="C25" s="9" t="s">
        <v>3968</v>
      </c>
      <c r="D25" s="9" t="s">
        <v>3982</v>
      </c>
      <c r="E25" s="265" t="s">
        <v>10051</v>
      </c>
      <c r="F25" t="s">
        <v>4137</v>
      </c>
      <c r="G25" t="s">
        <v>4164</v>
      </c>
      <c r="H25" s="276">
        <f t="shared" si="0"/>
        <v>4.5319849235999996E-6</v>
      </c>
      <c r="I25" s="276">
        <f t="shared" si="1"/>
        <v>1.7052756762600002E-5</v>
      </c>
      <c r="M25" s="279">
        <f>((INDEX(Tableau1[Scope 1
(kg CO2-eq)],MATCH(E25,Tableau1[Process Name])))/$P$10)/$O$10</f>
        <v>0</v>
      </c>
      <c r="N25" s="280">
        <f>((INDEX(Tableau1[Scope 2 energy
(kg CO2-eq)],MATCH(E25,Tableau1[Process Name])))/$P$10)/$O$10</f>
        <v>4.5319849235999996E-6</v>
      </c>
      <c r="O25" s="279">
        <f>((INDEX(Tableau1[Scope 2 Infrastructure
(kg CO2-eq)],MATCH(E25,Tableau1[Process Name]))/$P$10)/$O$10)</f>
        <v>1.7052756762600002E-5</v>
      </c>
      <c r="P25" s="280">
        <f>(INDEX(Tableau1[Scope 3
(t CO2-eq)],MATCH(E25,Tableau1[Process Name]))/$P$10)/$O$10</f>
        <v>0</v>
      </c>
    </row>
    <row r="26" spans="1:16" ht="25.5">
      <c r="A26" t="s">
        <v>4191</v>
      </c>
      <c r="B26" s="9" t="s">
        <v>3955</v>
      </c>
      <c r="C26" s="9" t="s">
        <v>3969</v>
      </c>
      <c r="D26" s="9" t="s">
        <v>3983</v>
      </c>
      <c r="E26" s="265" t="s">
        <v>10051</v>
      </c>
      <c r="F26" t="s">
        <v>4137</v>
      </c>
      <c r="G26" t="s">
        <v>4164</v>
      </c>
      <c r="H26" s="276">
        <f t="shared" si="0"/>
        <v>4.5319849235999996E-6</v>
      </c>
      <c r="I26" s="276">
        <f t="shared" si="1"/>
        <v>1.7052756762600002E-5</v>
      </c>
      <c r="M26" s="279">
        <f>((INDEX(Tableau1[Scope 1
(kg CO2-eq)],MATCH(E26,Tableau1[Process Name])))/$P$10)/$O$10</f>
        <v>0</v>
      </c>
      <c r="N26" s="280">
        <f>((INDEX(Tableau1[Scope 2 energy
(kg CO2-eq)],MATCH(E26,Tableau1[Process Name])))/$P$10)/$O$10</f>
        <v>4.5319849235999996E-6</v>
      </c>
      <c r="O26" s="279">
        <f>((INDEX(Tableau1[Scope 2 Infrastructure
(kg CO2-eq)],MATCH(E26,Tableau1[Process Name]))/$P$10)/$O$10)</f>
        <v>1.7052756762600002E-5</v>
      </c>
      <c r="P26" s="280">
        <f>(INDEX(Tableau1[Scope 3
(t CO2-eq)],MATCH(E26,Tableau1[Process Name]))/$P$10)/$O$10</f>
        <v>0</v>
      </c>
    </row>
    <row r="27" spans="1:16" ht="25.5">
      <c r="A27" t="s">
        <v>4192</v>
      </c>
      <c r="B27" s="9" t="s">
        <v>3956</v>
      </c>
      <c r="C27" s="9" t="s">
        <v>3970</v>
      </c>
      <c r="D27" s="9" t="s">
        <v>3984</v>
      </c>
      <c r="E27" s="265" t="s">
        <v>10133</v>
      </c>
      <c r="F27" t="s">
        <v>4137</v>
      </c>
      <c r="G27" t="s">
        <v>4164</v>
      </c>
      <c r="H27" s="276">
        <f t="shared" si="0"/>
        <v>3.1596921892800002E-6</v>
      </c>
      <c r="I27" s="276">
        <f t="shared" si="1"/>
        <v>3.4919573385599995E-5</v>
      </c>
      <c r="M27" s="279">
        <f>((INDEX(Tableau1[Scope 1
(kg CO2-eq)],MATCH(E27,Tableau1[Process Name])))/$P$10)/$O$10</f>
        <v>0</v>
      </c>
      <c r="N27" s="280">
        <f>((INDEX(Tableau1[Scope 2 energy
(kg CO2-eq)],MATCH(E27,Tableau1[Process Name])))/$P$10)/$O$10</f>
        <v>3.1596921892800002E-6</v>
      </c>
      <c r="O27" s="279">
        <f>((INDEX(Tableau1[Scope 2 Infrastructure
(kg CO2-eq)],MATCH(E27,Tableau1[Process Name]))/$P$10)/$O$10)</f>
        <v>3.4919573385599995E-5</v>
      </c>
      <c r="P27" s="280">
        <f>(INDEX(Tableau1[Scope 3
(t CO2-eq)],MATCH(E27,Tableau1[Process Name]))/$P$10)/$O$10</f>
        <v>0</v>
      </c>
    </row>
    <row r="28" spans="1:16" ht="25.5">
      <c r="A28" t="s">
        <v>4193</v>
      </c>
      <c r="B28" s="9" t="s">
        <v>3957</v>
      </c>
      <c r="C28" s="9" t="s">
        <v>3971</v>
      </c>
      <c r="D28" s="9" t="s">
        <v>3985</v>
      </c>
      <c r="E28" s="265" t="s">
        <v>10133</v>
      </c>
      <c r="F28" t="s">
        <v>4137</v>
      </c>
      <c r="G28" t="s">
        <v>4164</v>
      </c>
      <c r="H28" s="276">
        <f t="shared" si="0"/>
        <v>3.1596921892800002E-6</v>
      </c>
      <c r="I28" s="276">
        <f t="shared" si="1"/>
        <v>3.4919573385599995E-5</v>
      </c>
      <c r="M28" s="279">
        <f>((INDEX(Tableau1[Scope 1
(kg CO2-eq)],MATCH(E28,Tableau1[Process Name])))/$P$10)/$O$10</f>
        <v>0</v>
      </c>
      <c r="N28" s="280">
        <f>((INDEX(Tableau1[Scope 2 energy
(kg CO2-eq)],MATCH(E28,Tableau1[Process Name])))/$P$10)/$O$10</f>
        <v>3.1596921892800002E-6</v>
      </c>
      <c r="O28" s="279">
        <f>((INDEX(Tableau1[Scope 2 Infrastructure
(kg CO2-eq)],MATCH(E28,Tableau1[Process Name]))/$P$10)/$O$10)</f>
        <v>3.4919573385599995E-5</v>
      </c>
      <c r="P28" s="280">
        <f>(INDEX(Tableau1[Scope 3
(t CO2-eq)],MATCH(E28,Tableau1[Process Name]))/$P$10)/$O$10</f>
        <v>0</v>
      </c>
    </row>
    <row r="29" spans="1:16" ht="25.5">
      <c r="A29" t="s">
        <v>4194</v>
      </c>
      <c r="B29" s="9" t="s">
        <v>3958</v>
      </c>
      <c r="C29" s="9" t="s">
        <v>3972</v>
      </c>
      <c r="D29" s="9" t="s">
        <v>3986</v>
      </c>
      <c r="E29" s="265" t="s">
        <v>10021</v>
      </c>
      <c r="F29" t="s">
        <v>4135</v>
      </c>
      <c r="G29" t="s">
        <v>4164</v>
      </c>
      <c r="H29" s="276">
        <f t="shared" si="0"/>
        <v>1.2852840655195198E-4</v>
      </c>
      <c r="I29" s="276">
        <f t="shared" si="1"/>
        <v>7.0853433163199997E-7</v>
      </c>
      <c r="M29" s="279">
        <f>((INDEX(Tableau1[Scope 1
(kg CO2-eq)],MATCH(E29,Tableau1[Process Name])))/$P$10)/$O$10</f>
        <v>0</v>
      </c>
      <c r="N29" s="280">
        <f>((INDEX(Tableau1[Scope 2 energy
(kg CO2-eq)],MATCH(E29,Tableau1[Process Name])))/$P$10)/$O$10</f>
        <v>1.2852840655195198E-4</v>
      </c>
      <c r="O29" s="279">
        <f>((INDEX(Tableau1[Scope 2 Infrastructure
(kg CO2-eq)],MATCH(E29,Tableau1[Process Name]))/$P$10)/$O$10)</f>
        <v>7.0853433163199997E-7</v>
      </c>
      <c r="P29" s="280">
        <f>(INDEX(Tableau1[Scope 3
(t CO2-eq)],MATCH(E29,Tableau1[Process Name]))/$P$10)/$O$10</f>
        <v>0</v>
      </c>
    </row>
    <row r="30" spans="1:16" ht="26.1" hidden="1" customHeight="1">
      <c r="A30" t="s">
        <v>4180</v>
      </c>
      <c r="B30" s="9" t="s">
        <v>3988</v>
      </c>
      <c r="C30" s="9" t="s">
        <v>3987</v>
      </c>
      <c r="D30" s="9" t="s">
        <v>5047</v>
      </c>
      <c r="E30" s="265" t="s">
        <v>3786</v>
      </c>
      <c r="F30" t="s">
        <v>3918</v>
      </c>
      <c r="G30" t="s">
        <v>4118</v>
      </c>
      <c r="H30" s="276">
        <f t="shared" si="0"/>
        <v>6.8340115231671223E-5</v>
      </c>
      <c r="I30" s="276">
        <f t="shared" si="1"/>
        <v>1.3290407651397599E-6</v>
      </c>
      <c r="M30" s="279">
        <f>((INDEX(Tableau1[Scope 1
(kg CO2-eq)],MATCH(E30,Tableau1[Process Name])))/$P$10)/$O$10</f>
        <v>0</v>
      </c>
      <c r="N30" s="280">
        <f>((INDEX(Tableau1[Scope 2 energy
(kg CO2-eq)],MATCH(E30,Tableau1[Process Name])))/$P$10)/$O$10</f>
        <v>6.8340115231671223E-5</v>
      </c>
      <c r="O30" s="279">
        <f>((INDEX(Tableau1[Scope 2 Infrastructure
(kg CO2-eq)],MATCH(E30,Tableau1[Process Name]))/$P$10)/$O$10)</f>
        <v>1.3290407651397599E-6</v>
      </c>
      <c r="P30" s="280">
        <f>(INDEX(Tableau1[Scope 3
(t CO2-eq)],MATCH(E30,Tableau1[Process Name]))/$P$10)/$O$10</f>
        <v>0</v>
      </c>
    </row>
    <row r="31" spans="1:16" ht="38.25">
      <c r="A31" t="s">
        <v>4195</v>
      </c>
      <c r="B31" s="9" t="s">
        <v>4005</v>
      </c>
      <c r="C31" s="9" t="s">
        <v>3989</v>
      </c>
      <c r="D31" s="9" t="s">
        <v>4018</v>
      </c>
      <c r="E31" s="265" t="s">
        <v>9982</v>
      </c>
      <c r="F31" t="s">
        <v>4138</v>
      </c>
      <c r="G31" t="s">
        <v>4164</v>
      </c>
      <c r="H31" s="276">
        <f t="shared" si="0"/>
        <v>4.9634689614681602E-5</v>
      </c>
      <c r="I31" s="276">
        <f t="shared" si="1"/>
        <v>7.0186211897176077E-6</v>
      </c>
      <c r="M31" s="279">
        <f>((INDEX(Tableau1[Scope 1
(kg CO2-eq)],MATCH(E31,Tableau1[Process Name])))/$P$10)/$O$10</f>
        <v>5.4943494479999999E-6</v>
      </c>
      <c r="N31" s="280">
        <f>((INDEX(Tableau1[Scope 2 energy
(kg CO2-eq)],MATCH(E31,Tableau1[Process Name])))/$P$10)/$O$10</f>
        <v>4.4140340166681601E-5</v>
      </c>
      <c r="O31" s="279">
        <f>((INDEX(Tableau1[Scope 2 Infrastructure
(kg CO2-eq)],MATCH(E31,Tableau1[Process Name]))/$P$10)/$O$10)</f>
        <v>9.212567705856E-7</v>
      </c>
      <c r="P31" s="280">
        <f>(INDEX(Tableau1[Scope 3
(t CO2-eq)],MATCH(E31,Tableau1[Process Name]))/$P$10)/$O$10</f>
        <v>6.0973644191320076E-6</v>
      </c>
    </row>
    <row r="32" spans="1:16" ht="38.25">
      <c r="A32" t="s">
        <v>4196</v>
      </c>
      <c r="B32" s="9" t="s">
        <v>4006</v>
      </c>
      <c r="C32" s="9" t="s">
        <v>3990</v>
      </c>
      <c r="D32" s="9" t="s">
        <v>4019</v>
      </c>
      <c r="E32" s="265" t="s">
        <v>9977</v>
      </c>
      <c r="F32" t="s">
        <v>4138</v>
      </c>
      <c r="G32" t="s">
        <v>4164</v>
      </c>
      <c r="H32" s="276">
        <f t="shared" si="0"/>
        <v>8.4374665773393598E-6</v>
      </c>
      <c r="I32" s="276">
        <f t="shared" si="1"/>
        <v>6.6626818878707276E-6</v>
      </c>
      <c r="M32" s="279">
        <f>((INDEX(Tableau1[Scope 1
(kg CO2-eq)],MATCH(E32,Tableau1[Process Name])))/$P$10)/$O$10</f>
        <v>5.4943494479999999E-6</v>
      </c>
      <c r="N32" s="280">
        <f>((INDEX(Tableau1[Scope 2 energy
(kg CO2-eq)],MATCH(E32,Tableau1[Process Name])))/$P$10)/$O$10</f>
        <v>2.9431171293393595E-6</v>
      </c>
      <c r="O32" s="279">
        <f>((INDEX(Tableau1[Scope 2 Infrastructure
(kg CO2-eq)],MATCH(E32,Tableau1[Process Name]))/$P$10)/$O$10)</f>
        <v>5.6531746873871994E-7</v>
      </c>
      <c r="P32" s="280">
        <f>(INDEX(Tableau1[Scope 3
(t CO2-eq)],MATCH(E32,Tableau1[Process Name]))/$P$10)/$O$10</f>
        <v>6.0973644191320076E-6</v>
      </c>
    </row>
    <row r="33" spans="1:16" ht="38.25">
      <c r="A33" t="s">
        <v>4197</v>
      </c>
      <c r="B33" s="9" t="s">
        <v>4007</v>
      </c>
      <c r="C33" s="9" t="s">
        <v>3991</v>
      </c>
      <c r="D33" s="9" t="s">
        <v>4020</v>
      </c>
      <c r="E33" s="265" t="s">
        <v>9980</v>
      </c>
      <c r="F33" t="s">
        <v>4138</v>
      </c>
      <c r="G33" t="s">
        <v>4164</v>
      </c>
      <c r="H33" s="276">
        <f t="shared" si="0"/>
        <v>3.258050628181392E-5</v>
      </c>
      <c r="I33" s="276">
        <f t="shared" si="1"/>
        <v>6.6626818878707276E-6</v>
      </c>
      <c r="M33" s="279">
        <f>((INDEX(Tableau1[Scope 1
(kg CO2-eq)],MATCH(E33,Tableau1[Process Name])))/$P$10)/$O$10</f>
        <v>5.4943494479999999E-6</v>
      </c>
      <c r="N33" s="280">
        <f>((INDEX(Tableau1[Scope 2 energy
(kg CO2-eq)],MATCH(E33,Tableau1[Process Name])))/$P$10)/$O$10</f>
        <v>2.7086156833813922E-5</v>
      </c>
      <c r="O33" s="279">
        <f>((INDEX(Tableau1[Scope 2 Infrastructure
(kg CO2-eq)],MATCH(E33,Tableau1[Process Name]))/$P$10)/$O$10)</f>
        <v>5.6531746873871994E-7</v>
      </c>
      <c r="P33" s="280">
        <f>(INDEX(Tableau1[Scope 3
(t CO2-eq)],MATCH(E33,Tableau1[Process Name]))/$P$10)/$O$10</f>
        <v>6.0973644191320076E-6</v>
      </c>
    </row>
    <row r="34" spans="1:16" ht="38.25">
      <c r="A34" t="s">
        <v>4198</v>
      </c>
      <c r="B34" s="9" t="s">
        <v>4008</v>
      </c>
      <c r="C34" s="9" t="s">
        <v>3992</v>
      </c>
      <c r="D34" s="9" t="s">
        <v>4021</v>
      </c>
      <c r="E34" s="265" t="s">
        <v>9977</v>
      </c>
      <c r="F34" t="s">
        <v>4138</v>
      </c>
      <c r="G34" t="s">
        <v>4164</v>
      </c>
      <c r="H34" s="276">
        <f t="shared" si="0"/>
        <v>8.4374665773393598E-6</v>
      </c>
      <c r="I34" s="276">
        <f t="shared" si="1"/>
        <v>6.6626818878707276E-6</v>
      </c>
      <c r="M34" s="279">
        <f>((INDEX(Tableau1[Scope 1
(kg CO2-eq)],MATCH(E34,Tableau1[Process Name])))/$P$10)/$O$10</f>
        <v>5.4943494479999999E-6</v>
      </c>
      <c r="N34" s="280">
        <f>((INDEX(Tableau1[Scope 2 energy
(kg CO2-eq)],MATCH(E34,Tableau1[Process Name])))/$P$10)/$O$10</f>
        <v>2.9431171293393595E-6</v>
      </c>
      <c r="O34" s="279">
        <f>((INDEX(Tableau1[Scope 2 Infrastructure
(kg CO2-eq)],MATCH(E34,Tableau1[Process Name]))/$P$10)/$O$10)</f>
        <v>5.6531746873871994E-7</v>
      </c>
      <c r="P34" s="280">
        <f>(INDEX(Tableau1[Scope 3
(t CO2-eq)],MATCH(E34,Tableau1[Process Name]))/$P$10)/$O$10</f>
        <v>6.0973644191320076E-6</v>
      </c>
    </row>
    <row r="35" spans="1:16" ht="38.25">
      <c r="A35" t="s">
        <v>4199</v>
      </c>
      <c r="B35" s="9" t="s">
        <v>4009</v>
      </c>
      <c r="C35" s="9" t="s">
        <v>3993</v>
      </c>
      <c r="D35" s="9" t="s">
        <v>4022</v>
      </c>
      <c r="E35" s="265" t="s">
        <v>9905</v>
      </c>
      <c r="F35" t="s">
        <v>4138</v>
      </c>
      <c r="G35" t="s">
        <v>4164</v>
      </c>
      <c r="H35" s="276">
        <f t="shared" si="0"/>
        <v>4.0662458158489918E-5</v>
      </c>
      <c r="I35" s="276">
        <f t="shared" si="1"/>
        <v>9.1018281554290057E-6</v>
      </c>
      <c r="M35" s="279">
        <f>((INDEX(Tableau1[Scope 1
(kg CO2-eq)],MATCH(E35,Tableau1[Process Name])))/$P$10)/$O$10</f>
        <v>3.4186170959999999E-6</v>
      </c>
      <c r="N35" s="280">
        <f>((INDEX(Tableau1[Scope 2 energy
(kg CO2-eq)],MATCH(E35,Tableau1[Process Name])))/$P$10)/$O$10</f>
        <v>3.724384106248992E-5</v>
      </c>
      <c r="O35" s="279">
        <f>((INDEX(Tableau1[Scope 2 Infrastructure
(kg CO2-eq)],MATCH(E35,Tableau1[Process Name]))/$P$10)/$O$10)</f>
        <v>7.7731935485471994E-7</v>
      </c>
      <c r="P35" s="280">
        <f>(INDEX(Tableau1[Scope 3
(t CO2-eq)],MATCH(E35,Tableau1[Process Name]))/$P$10)/$O$10</f>
        <v>8.324508800574286E-6</v>
      </c>
    </row>
    <row r="36" spans="1:16" ht="38.25">
      <c r="A36" t="s">
        <v>4200</v>
      </c>
      <c r="B36" s="9" t="s">
        <v>4010</v>
      </c>
      <c r="C36" s="9" t="s">
        <v>3994</v>
      </c>
      <c r="D36" s="9" t="s">
        <v>4023</v>
      </c>
      <c r="E36" s="265" t="s">
        <v>9903</v>
      </c>
      <c r="F36" t="s">
        <v>4138</v>
      </c>
      <c r="G36" t="s">
        <v>4164</v>
      </c>
      <c r="H36" s="276">
        <f t="shared" si="0"/>
        <v>7.4654439406473588E-6</v>
      </c>
      <c r="I36" s="276">
        <f t="shared" si="1"/>
        <v>9.1018281554290057E-6</v>
      </c>
      <c r="M36" s="279">
        <f>((INDEX(Tableau1[Scope 1
(kg CO2-eq)],MATCH(E36,Tableau1[Process Name])))/$P$10)/$O$10</f>
        <v>3.4186170959999999E-6</v>
      </c>
      <c r="N36" s="280">
        <f>((INDEX(Tableau1[Scope 2 energy
(kg CO2-eq)],MATCH(E36,Tableau1[Process Name])))/$P$10)/$O$10</f>
        <v>4.0468268446473588E-6</v>
      </c>
      <c r="O36" s="279">
        <f>((INDEX(Tableau1[Scope 2 Infrastructure
(kg CO2-eq)],MATCH(E36,Tableau1[Process Name]))/$P$10)/$O$10)</f>
        <v>7.7731935485471994E-7</v>
      </c>
      <c r="P36" s="280">
        <f>(INDEX(Tableau1[Scope 3
(t CO2-eq)],MATCH(E36,Tableau1[Process Name]))/$P$10)/$O$10</f>
        <v>8.324508800574286E-6</v>
      </c>
    </row>
    <row r="37" spans="1:16" ht="38.25">
      <c r="A37" t="s">
        <v>4201</v>
      </c>
      <c r="B37" s="9" t="s">
        <v>4011</v>
      </c>
      <c r="C37" s="9" t="s">
        <v>3995</v>
      </c>
      <c r="D37" s="9" t="s">
        <v>4024</v>
      </c>
      <c r="E37" s="265" t="s">
        <v>9904</v>
      </c>
      <c r="F37" t="s">
        <v>4138</v>
      </c>
      <c r="G37" t="s">
        <v>4164</v>
      </c>
      <c r="H37" s="276">
        <f t="shared" si="0"/>
        <v>2.5905391672943519E-5</v>
      </c>
      <c r="I37" s="276">
        <f t="shared" si="1"/>
        <v>8.793832173466606E-6</v>
      </c>
      <c r="M37" s="279">
        <f>((INDEX(Tableau1[Scope 1
(kg CO2-eq)],MATCH(E37,Tableau1[Process Name])))/$P$10)/$O$10</f>
        <v>3.4186170959999999E-6</v>
      </c>
      <c r="N37" s="280">
        <f>((INDEX(Tableau1[Scope 2 energy
(kg CO2-eq)],MATCH(E37,Tableau1[Process Name])))/$P$10)/$O$10</f>
        <v>2.2486774576943521E-5</v>
      </c>
      <c r="O37" s="279">
        <f>((INDEX(Tableau1[Scope 2 Infrastructure
(kg CO2-eq)],MATCH(E37,Tableau1[Process Name]))/$P$10)/$O$10)</f>
        <v>4.6932337289231991E-7</v>
      </c>
      <c r="P37" s="280">
        <f>(INDEX(Tableau1[Scope 3
(t CO2-eq)],MATCH(E37,Tableau1[Process Name]))/$P$10)/$O$10</f>
        <v>8.324508800574286E-6</v>
      </c>
    </row>
    <row r="38" spans="1:16" ht="38.25">
      <c r="A38" t="s">
        <v>4202</v>
      </c>
      <c r="B38" s="9" t="s">
        <v>4012</v>
      </c>
      <c r="C38" s="9" t="s">
        <v>3996</v>
      </c>
      <c r="D38" s="9" t="s">
        <v>4025</v>
      </c>
      <c r="E38" s="265" t="s">
        <v>9902</v>
      </c>
      <c r="F38" t="s">
        <v>4138</v>
      </c>
      <c r="G38" t="s">
        <v>4164</v>
      </c>
      <c r="H38" s="276">
        <f t="shared" si="0"/>
        <v>5.8619763310161594E-6</v>
      </c>
      <c r="I38" s="276">
        <f t="shared" si="1"/>
        <v>8.793832173466606E-6</v>
      </c>
      <c r="M38" s="279">
        <f>((INDEX(Tableau1[Scope 1
(kg CO2-eq)],MATCH(E38,Tableau1[Process Name])))/$P$10)/$O$10</f>
        <v>3.4186170959999999E-6</v>
      </c>
      <c r="N38" s="280">
        <f>((INDEX(Tableau1[Scope 2 energy
(kg CO2-eq)],MATCH(E38,Tableau1[Process Name])))/$P$10)/$O$10</f>
        <v>2.4433592350161599E-6</v>
      </c>
      <c r="O38" s="279">
        <f>((INDEX(Tableau1[Scope 2 Infrastructure
(kg CO2-eq)],MATCH(E38,Tableau1[Process Name]))/$P$10)/$O$10)</f>
        <v>4.6932337289231991E-7</v>
      </c>
      <c r="P38" s="280">
        <f>(INDEX(Tableau1[Scope 3
(t CO2-eq)],MATCH(E38,Tableau1[Process Name]))/$P$10)/$O$10</f>
        <v>8.324508800574286E-6</v>
      </c>
    </row>
    <row r="39" spans="1:16" ht="38.25">
      <c r="A39" t="s">
        <v>4203</v>
      </c>
      <c r="B39" s="9" t="s">
        <v>4013</v>
      </c>
      <c r="C39" s="9" t="s">
        <v>3997</v>
      </c>
      <c r="D39" s="9" t="s">
        <v>4026</v>
      </c>
      <c r="E39" s="265" t="s">
        <v>9962</v>
      </c>
      <c r="F39" t="s">
        <v>4138</v>
      </c>
      <c r="G39" t="s">
        <v>4164</v>
      </c>
      <c r="H39" s="276">
        <f t="shared" si="0"/>
        <v>4.0662458158489918E-5</v>
      </c>
      <c r="I39" s="276">
        <f t="shared" si="1"/>
        <v>5.719942716565212E-6</v>
      </c>
      <c r="M39" s="279">
        <f>((INDEX(Tableau1[Scope 1
(kg CO2-eq)],MATCH(E39,Tableau1[Process Name])))/$P$10)/$O$10</f>
        <v>3.4186170959999999E-6</v>
      </c>
      <c r="N39" s="280">
        <f>((INDEX(Tableau1[Scope 2 energy
(kg CO2-eq)],MATCH(E39,Tableau1[Process Name])))/$P$10)/$O$10</f>
        <v>3.724384106248992E-5</v>
      </c>
      <c r="O39" s="279">
        <f>((INDEX(Tableau1[Scope 2 Infrastructure
(kg CO2-eq)],MATCH(E39,Tableau1[Process Name]))/$P$10)/$O$10)</f>
        <v>7.7731935485471994E-7</v>
      </c>
      <c r="P39" s="280">
        <f>(INDEX(Tableau1[Scope 3
(t CO2-eq)],MATCH(E39,Tableau1[Process Name]))/$P$10)/$O$10</f>
        <v>4.9426233617104923E-6</v>
      </c>
    </row>
    <row r="40" spans="1:16" ht="38.25">
      <c r="A40" t="s">
        <v>4204</v>
      </c>
      <c r="B40" s="9" t="s">
        <v>4014</v>
      </c>
      <c r="C40" s="9" t="s">
        <v>3998</v>
      </c>
      <c r="D40" s="9" t="s">
        <v>4027</v>
      </c>
      <c r="E40" s="265" t="s">
        <v>9960</v>
      </c>
      <c r="F40" t="s">
        <v>4138</v>
      </c>
      <c r="G40" t="s">
        <v>4164</v>
      </c>
      <c r="H40" s="276">
        <f t="shared" si="0"/>
        <v>7.4654439406473588E-6</v>
      </c>
      <c r="I40" s="276">
        <f t="shared" si="1"/>
        <v>5.719942716565212E-6</v>
      </c>
      <c r="M40" s="279">
        <f>((INDEX(Tableau1[Scope 1
(kg CO2-eq)],MATCH(E40,Tableau1[Process Name])))/$P$10)/$O$10</f>
        <v>3.4186170959999999E-6</v>
      </c>
      <c r="N40" s="280">
        <f>((INDEX(Tableau1[Scope 2 energy
(kg CO2-eq)],MATCH(E40,Tableau1[Process Name])))/$P$10)/$O$10</f>
        <v>4.0468268446473588E-6</v>
      </c>
      <c r="O40" s="279">
        <f>((INDEX(Tableau1[Scope 2 Infrastructure
(kg CO2-eq)],MATCH(E40,Tableau1[Process Name]))/$P$10)/$O$10)</f>
        <v>7.7731935485471994E-7</v>
      </c>
      <c r="P40" s="280">
        <f>(INDEX(Tableau1[Scope 3
(t CO2-eq)],MATCH(E40,Tableau1[Process Name]))/$P$10)/$O$10</f>
        <v>4.9426233617104923E-6</v>
      </c>
    </row>
    <row r="41" spans="1:16" ht="38.25">
      <c r="A41" t="s">
        <v>4205</v>
      </c>
      <c r="B41" s="9" t="s">
        <v>4015</v>
      </c>
      <c r="C41" s="9" t="s">
        <v>3999</v>
      </c>
      <c r="D41" s="9" t="s">
        <v>4028</v>
      </c>
      <c r="E41" s="265" t="s">
        <v>9961</v>
      </c>
      <c r="F41" t="s">
        <v>4138</v>
      </c>
      <c r="G41" t="s">
        <v>4164</v>
      </c>
      <c r="H41" s="276">
        <f t="shared" si="0"/>
        <v>2.5905391672943519E-5</v>
      </c>
      <c r="I41" s="276">
        <f t="shared" si="1"/>
        <v>5.4119467346028123E-6</v>
      </c>
      <c r="M41" s="279">
        <f>((INDEX(Tableau1[Scope 1
(kg CO2-eq)],MATCH(E41,Tableau1[Process Name])))/$P$10)/$O$10</f>
        <v>3.4186170959999999E-6</v>
      </c>
      <c r="N41" s="280">
        <f>((INDEX(Tableau1[Scope 2 energy
(kg CO2-eq)],MATCH(E41,Tableau1[Process Name])))/$P$10)/$O$10</f>
        <v>2.2486774576943521E-5</v>
      </c>
      <c r="O41" s="279">
        <f>((INDEX(Tableau1[Scope 2 Infrastructure
(kg CO2-eq)],MATCH(E41,Tableau1[Process Name]))/$P$10)/$O$10)</f>
        <v>4.6932337289231991E-7</v>
      </c>
      <c r="P41" s="280">
        <f>(INDEX(Tableau1[Scope 3
(t CO2-eq)],MATCH(E41,Tableau1[Process Name]))/$P$10)/$O$10</f>
        <v>4.9426233617104923E-6</v>
      </c>
    </row>
    <row r="42" spans="1:16" ht="38.25">
      <c r="A42" t="s">
        <v>4206</v>
      </c>
      <c r="B42" s="9" t="s">
        <v>4016</v>
      </c>
      <c r="C42" s="9" t="s">
        <v>4000</v>
      </c>
      <c r="D42" s="9" t="s">
        <v>4029</v>
      </c>
      <c r="E42" s="265" t="s">
        <v>9959</v>
      </c>
      <c r="F42" t="s">
        <v>4138</v>
      </c>
      <c r="G42" t="s">
        <v>4164</v>
      </c>
      <c r="H42" s="276">
        <f t="shared" si="0"/>
        <v>5.8619763310161594E-6</v>
      </c>
      <c r="I42" s="276">
        <f t="shared" si="1"/>
        <v>5.4119467346028123E-6</v>
      </c>
      <c r="M42" s="279">
        <f>((INDEX(Tableau1[Scope 1
(kg CO2-eq)],MATCH(E42,Tableau1[Process Name])))/$P$10)/$O$10</f>
        <v>3.4186170959999999E-6</v>
      </c>
      <c r="N42" s="280">
        <f>((INDEX(Tableau1[Scope 2 energy
(kg CO2-eq)],MATCH(E42,Tableau1[Process Name])))/$P$10)/$O$10</f>
        <v>2.4433592350161599E-6</v>
      </c>
      <c r="O42" s="279">
        <f>((INDEX(Tableau1[Scope 2 Infrastructure
(kg CO2-eq)],MATCH(E42,Tableau1[Process Name]))/$P$10)/$O$10)</f>
        <v>4.6932337289231991E-7</v>
      </c>
      <c r="P42" s="280">
        <f>(INDEX(Tableau1[Scope 3
(t CO2-eq)],MATCH(E42,Tableau1[Process Name]))/$P$10)/$O$10</f>
        <v>4.9426233617104923E-6</v>
      </c>
    </row>
    <row r="43" spans="1:16" ht="38.25">
      <c r="A43" t="s">
        <v>4207</v>
      </c>
      <c r="B43" s="9" t="s">
        <v>4003</v>
      </c>
      <c r="C43" s="9" t="s">
        <v>4001</v>
      </c>
      <c r="D43" s="9" t="s">
        <v>4030</v>
      </c>
      <c r="E43" s="265" t="s">
        <v>9892</v>
      </c>
      <c r="F43" t="s">
        <v>4139</v>
      </c>
      <c r="G43" t="s">
        <v>4164</v>
      </c>
      <c r="H43" s="276">
        <f t="shared" si="0"/>
        <v>0</v>
      </c>
      <c r="I43" s="276">
        <f t="shared" si="1"/>
        <v>1.392732870519546E-5</v>
      </c>
      <c r="M43" s="279">
        <f>((INDEX(Tableau1[Scope 1
(kg CO2-eq)],MATCH(E43,Tableau1[Process Name])))/$P$10)/$O$10</f>
        <v>0</v>
      </c>
      <c r="N43" s="280">
        <f>((INDEX(Tableau1[Scope 2 energy
(kg CO2-eq)],MATCH(E43,Tableau1[Process Name])))/$P$10)/$O$10</f>
        <v>0</v>
      </c>
      <c r="O43" s="279">
        <f>((INDEX(Tableau1[Scope 2 Infrastructure
(kg CO2-eq)],MATCH(E43,Tableau1[Process Name]))/$P$10)/$O$10)</f>
        <v>3.5409312777599999E-8</v>
      </c>
      <c r="P43" s="280">
        <f>(INDEX(Tableau1[Scope 3
(t CO2-eq)],MATCH(E43,Tableau1[Process Name]))/$P$10)/$O$10</f>
        <v>1.3891919392417861E-5</v>
      </c>
    </row>
    <row r="44" spans="1:16" ht="38.25">
      <c r="A44" t="s">
        <v>4208</v>
      </c>
      <c r="B44" s="9" t="s">
        <v>4004</v>
      </c>
      <c r="C44" s="9" t="s">
        <v>4002</v>
      </c>
      <c r="D44" s="9" t="s">
        <v>4031</v>
      </c>
      <c r="E44" s="265" t="s">
        <v>9893</v>
      </c>
      <c r="F44" t="s">
        <v>4139</v>
      </c>
      <c r="G44" t="s">
        <v>4164</v>
      </c>
      <c r="H44" s="276">
        <f t="shared" si="0"/>
        <v>0</v>
      </c>
      <c r="I44" s="276">
        <f t="shared" si="1"/>
        <v>1.7031187302670474E-5</v>
      </c>
      <c r="M44" s="279">
        <f>((INDEX(Tableau1[Scope 1
(kg CO2-eq)],MATCH(E44,Tableau1[Process Name])))/$P$10)/$O$10</f>
        <v>0</v>
      </c>
      <c r="N44" s="280">
        <f>((INDEX(Tableau1[Scope 2 energy
(kg CO2-eq)],MATCH(E44,Tableau1[Process Name])))/$P$10)/$O$10</f>
        <v>0</v>
      </c>
      <c r="O44" s="279">
        <f>((INDEX(Tableau1[Scope 2 Infrastructure
(kg CO2-eq)],MATCH(E44,Tableau1[Process Name]))/$P$10)/$O$10)</f>
        <v>3.5409312777599999E-8</v>
      </c>
      <c r="P44" s="280">
        <f>(INDEX(Tableau1[Scope 3
(t CO2-eq)],MATCH(E44,Tableau1[Process Name]))/$P$10)/$O$10</f>
        <v>1.6995777989892875E-5</v>
      </c>
    </row>
    <row r="45" spans="1:16" ht="38.25" hidden="1">
      <c r="A45" t="s">
        <v>4166</v>
      </c>
      <c r="B45" s="9" t="s">
        <v>4088</v>
      </c>
      <c r="C45" s="9" t="s">
        <v>4060</v>
      </c>
      <c r="D45" s="9" t="s">
        <v>5048</v>
      </c>
      <c r="E45" s="265" t="s">
        <v>3782</v>
      </c>
      <c r="F45" t="s">
        <v>4141</v>
      </c>
      <c r="G45" t="s">
        <v>4118</v>
      </c>
      <c r="H45" s="276">
        <f t="shared" si="0"/>
        <v>2.2569251798663998E-6</v>
      </c>
      <c r="I45" s="276">
        <f t="shared" si="1"/>
        <v>9.0792999720000004E-7</v>
      </c>
      <c r="M45" s="279">
        <f>((INDEX(Tableau1[Scope 1
(kg CO2-eq)],MATCH(E45,Tableau1[Process Name])))/$P$10)/$O$10</f>
        <v>0</v>
      </c>
      <c r="N45" s="280">
        <f>((INDEX(Tableau1[Scope 2 energy
(kg CO2-eq)],MATCH(E45,Tableau1[Process Name])))/$P$10)/$O$10</f>
        <v>2.2569251798663998E-6</v>
      </c>
      <c r="O45" s="279">
        <f>((INDEX(Tableau1[Scope 2 Infrastructure
(kg CO2-eq)],MATCH(E45,Tableau1[Process Name]))/$P$10)/$O$10)</f>
        <v>9.0792999720000004E-7</v>
      </c>
      <c r="P45" s="280">
        <f>(INDEX(Tableau1[Scope 3
(t CO2-eq)],MATCH(E45,Tableau1[Process Name]))/$P$10)/$O$10</f>
        <v>0</v>
      </c>
    </row>
    <row r="46" spans="1:16" ht="25.5" hidden="1">
      <c r="A46" t="s">
        <v>4167</v>
      </c>
      <c r="B46" s="9" t="s">
        <v>4089</v>
      </c>
      <c r="C46" s="9" t="s">
        <v>4061</v>
      </c>
      <c r="D46" s="9" t="s">
        <v>4103</v>
      </c>
      <c r="E46" s="265" t="s">
        <v>3783</v>
      </c>
      <c r="F46" t="s">
        <v>4133</v>
      </c>
      <c r="G46" t="s">
        <v>4118</v>
      </c>
      <c r="H46" s="276">
        <f t="shared" si="0"/>
        <v>4.1836281703200003E-4</v>
      </c>
      <c r="I46" s="276">
        <f t="shared" si="1"/>
        <v>8.4678840000000005E-7</v>
      </c>
      <c r="M46" s="279">
        <f>((INDEX(Tableau1[Scope 1
(kg CO2-eq)],MATCH(E46,Tableau1[Process Name])))/$P$10)/$O$10</f>
        <v>0</v>
      </c>
      <c r="N46" s="280">
        <f>((INDEX(Tableau1[Scope 2 energy
(kg CO2-eq)],MATCH(E46,Tableau1[Process Name])))/$P$10)/$O$10</f>
        <v>4.1836281703200003E-4</v>
      </c>
      <c r="O46" s="279">
        <f>((INDEX(Tableau1[Scope 2 Infrastructure
(kg CO2-eq)],MATCH(E46,Tableau1[Process Name]))/$P$10)/$O$10)</f>
        <v>8.4678840000000005E-7</v>
      </c>
      <c r="P46" s="280">
        <f>(INDEX(Tableau1[Scope 3
(t CO2-eq)],MATCH(E46,Tableau1[Process Name]))/$P$10)/$O$10</f>
        <v>0</v>
      </c>
    </row>
    <row r="47" spans="1:16" ht="25.5" hidden="1">
      <c r="A47" t="s">
        <v>4168</v>
      </c>
      <c r="B47" s="9" t="s">
        <v>4090</v>
      </c>
      <c r="C47" s="9" t="s">
        <v>4062</v>
      </c>
      <c r="D47" s="9" t="s">
        <v>4104</v>
      </c>
      <c r="E47" s="265" t="s">
        <v>3785</v>
      </c>
      <c r="F47" t="s">
        <v>4134</v>
      </c>
      <c r="G47" t="s">
        <v>4118</v>
      </c>
      <c r="H47" s="276">
        <f t="shared" si="0"/>
        <v>3.1947365318399997E-4</v>
      </c>
      <c r="I47" s="276">
        <f t="shared" si="1"/>
        <v>8.4678840000000005E-7</v>
      </c>
      <c r="M47" s="279">
        <f>((INDEX(Tableau1[Scope 1
(kg CO2-eq)],MATCH(E47,Tableau1[Process Name])))/$P$10)/$O$10</f>
        <v>0</v>
      </c>
      <c r="N47" s="280">
        <f>((INDEX(Tableau1[Scope 2 energy
(kg CO2-eq)],MATCH(E47,Tableau1[Process Name])))/$P$10)/$O$10</f>
        <v>3.1947365318399997E-4</v>
      </c>
      <c r="O47" s="279">
        <f>((INDEX(Tableau1[Scope 2 Infrastructure
(kg CO2-eq)],MATCH(E47,Tableau1[Process Name]))/$P$10)/$O$10)</f>
        <v>8.4678840000000005E-7</v>
      </c>
      <c r="P47" s="280">
        <f>(INDEX(Tableau1[Scope 3
(t CO2-eq)],MATCH(E47,Tableau1[Process Name]))/$P$10)/$O$10</f>
        <v>0</v>
      </c>
    </row>
    <row r="48" spans="1:16" ht="25.5" hidden="1">
      <c r="A48" t="s">
        <v>4169</v>
      </c>
      <c r="B48" s="9" t="s">
        <v>4091</v>
      </c>
      <c r="C48" s="9" t="s">
        <v>4063</v>
      </c>
      <c r="D48" s="9" t="s">
        <v>4105</v>
      </c>
      <c r="E48" s="265" t="s">
        <v>3789</v>
      </c>
      <c r="F48" t="s">
        <v>4137</v>
      </c>
      <c r="G48" t="s">
        <v>4118</v>
      </c>
      <c r="H48" s="276">
        <f t="shared" si="0"/>
        <v>2.38611456E-5</v>
      </c>
      <c r="I48" s="276">
        <f t="shared" si="1"/>
        <v>8.4678840000000005E-7</v>
      </c>
      <c r="M48" s="279">
        <f>((INDEX(Tableau1[Scope 1
(kg CO2-eq)],MATCH(E48,Tableau1[Process Name])))/$P$10)/$O$10</f>
        <v>0</v>
      </c>
      <c r="N48" s="280">
        <f>((INDEX(Tableau1[Scope 2 energy
(kg CO2-eq)],MATCH(E48,Tableau1[Process Name])))/$P$10)/$O$10</f>
        <v>2.38611456E-5</v>
      </c>
      <c r="O48" s="279">
        <f>((INDEX(Tableau1[Scope 2 Infrastructure
(kg CO2-eq)],MATCH(E48,Tableau1[Process Name]))/$P$10)/$O$10)</f>
        <v>8.4678840000000005E-7</v>
      </c>
      <c r="P48" s="280">
        <f>(INDEX(Tableau1[Scope 3
(t CO2-eq)],MATCH(E48,Tableau1[Process Name]))/$P$10)/$O$10</f>
        <v>0</v>
      </c>
    </row>
    <row r="49" spans="1:16" ht="25.5" hidden="1">
      <c r="A49" t="s">
        <v>4170</v>
      </c>
      <c r="B49" s="9" t="s">
        <v>4092</v>
      </c>
      <c r="C49" s="9" t="s">
        <v>4064</v>
      </c>
      <c r="D49" s="9" t="s">
        <v>4106</v>
      </c>
      <c r="E49" s="265" t="s">
        <v>3788</v>
      </c>
      <c r="F49" t="s">
        <v>4137</v>
      </c>
      <c r="G49" t="s">
        <v>4118</v>
      </c>
      <c r="H49" s="276">
        <f t="shared" si="0"/>
        <v>2.1349611648000001E-5</v>
      </c>
      <c r="I49" s="276">
        <f t="shared" si="1"/>
        <v>8.4678840000000005E-7</v>
      </c>
      <c r="M49" s="279">
        <f>((INDEX(Tableau1[Scope 1
(kg CO2-eq)],MATCH(E49,Tableau1[Process Name])))/$P$10)/$O$10</f>
        <v>0</v>
      </c>
      <c r="N49" s="280">
        <f>((INDEX(Tableau1[Scope 2 energy
(kg CO2-eq)],MATCH(E49,Tableau1[Process Name])))/$P$10)/$O$10</f>
        <v>2.1349611648000001E-5</v>
      </c>
      <c r="O49" s="279">
        <f>((INDEX(Tableau1[Scope 2 Infrastructure
(kg CO2-eq)],MATCH(E49,Tableau1[Process Name]))/$P$10)/$O$10)</f>
        <v>8.4678840000000005E-7</v>
      </c>
      <c r="P49" s="280">
        <f>(INDEX(Tableau1[Scope 3
(t CO2-eq)],MATCH(E49,Tableau1[Process Name]))/$P$10)/$O$10</f>
        <v>0</v>
      </c>
    </row>
    <row r="50" spans="1:16" ht="25.5" hidden="1">
      <c r="A50" t="s">
        <v>4171</v>
      </c>
      <c r="B50" s="9" t="s">
        <v>4093</v>
      </c>
      <c r="C50" s="9" t="s">
        <v>4065</v>
      </c>
      <c r="D50" s="9" t="s">
        <v>4107</v>
      </c>
      <c r="E50" s="265" t="s">
        <v>3790</v>
      </c>
      <c r="F50" t="s">
        <v>4143</v>
      </c>
      <c r="G50" t="s">
        <v>4118</v>
      </c>
      <c r="H50" s="276">
        <f t="shared" si="0"/>
        <v>4.0254899436000002E-5</v>
      </c>
      <c r="I50" s="276">
        <f t="shared" si="1"/>
        <v>4.6355238719999993E-6</v>
      </c>
      <c r="M50" s="279">
        <f>((INDEX(Tableau1[Scope 1
(kg CO2-eq)],MATCH(E50,Tableau1[Process Name])))/$P$10)/$O$10</f>
        <v>0</v>
      </c>
      <c r="N50" s="280">
        <f>((INDEX(Tableau1[Scope 2 energy
(kg CO2-eq)],MATCH(E50,Tableau1[Process Name])))/$P$10)/$O$10</f>
        <v>4.0254899436000002E-5</v>
      </c>
      <c r="O50" s="279">
        <f>((INDEX(Tableau1[Scope 2 Infrastructure
(kg CO2-eq)],MATCH(E50,Tableau1[Process Name]))/$P$10)/$O$10)</f>
        <v>4.6355238719999993E-6</v>
      </c>
      <c r="P50" s="280">
        <f>(INDEX(Tableau1[Scope 3
(t CO2-eq)],MATCH(E50,Tableau1[Process Name]))/$P$10)/$O$10</f>
        <v>0</v>
      </c>
    </row>
    <row r="51" spans="1:16" ht="25.5" hidden="1">
      <c r="A51" t="s">
        <v>4172</v>
      </c>
      <c r="B51" s="9" t="s">
        <v>4094</v>
      </c>
      <c r="C51" s="9" t="s">
        <v>4066</v>
      </c>
      <c r="D51" s="9" t="s">
        <v>4108</v>
      </c>
      <c r="E51" s="265" t="s">
        <v>3781</v>
      </c>
      <c r="F51" t="s">
        <v>4143</v>
      </c>
      <c r="G51" t="s">
        <v>4118</v>
      </c>
      <c r="H51" s="276">
        <f t="shared" si="0"/>
        <v>4.9724736119999991E-5</v>
      </c>
      <c r="I51" s="276">
        <f t="shared" si="1"/>
        <v>4.9350200759999997E-6</v>
      </c>
      <c r="M51" s="279">
        <f>((INDEX(Tableau1[Scope 1
(kg CO2-eq)],MATCH(E51,Tableau1[Process Name])))/$P$10)/$O$10</f>
        <v>0</v>
      </c>
      <c r="N51" s="280">
        <f>((INDEX(Tableau1[Scope 2 energy
(kg CO2-eq)],MATCH(E51,Tableau1[Process Name])))/$P$10)/$O$10</f>
        <v>4.9724736119999991E-5</v>
      </c>
      <c r="O51" s="279">
        <f>((INDEX(Tableau1[Scope 2 Infrastructure
(kg CO2-eq)],MATCH(E51,Tableau1[Process Name]))/$P$10)/$O$10)</f>
        <v>4.9350200759999997E-6</v>
      </c>
      <c r="P51" s="280">
        <f>(INDEX(Tableau1[Scope 3
(t CO2-eq)],MATCH(E51,Tableau1[Process Name]))/$P$10)/$O$10</f>
        <v>0</v>
      </c>
    </row>
    <row r="52" spans="1:16" ht="25.5" hidden="1">
      <c r="A52" t="s">
        <v>4173</v>
      </c>
      <c r="B52" s="9" t="s">
        <v>4095</v>
      </c>
      <c r="C52" s="9" t="s">
        <v>4067</v>
      </c>
      <c r="D52" s="9" t="s">
        <v>4109</v>
      </c>
      <c r="E52" s="265" t="s">
        <v>3779</v>
      </c>
      <c r="F52" t="s">
        <v>4142</v>
      </c>
      <c r="G52" t="s">
        <v>4118</v>
      </c>
      <c r="H52" s="276">
        <f t="shared" si="0"/>
        <v>4.9724736119999991E-5</v>
      </c>
      <c r="I52" s="276">
        <f t="shared" si="1"/>
        <v>9.3985920359999996E-6</v>
      </c>
      <c r="M52" s="279">
        <f>((INDEX(Tableau1[Scope 1
(kg CO2-eq)],MATCH(E52,Tableau1[Process Name])))/$P$10)/$O$10</f>
        <v>0</v>
      </c>
      <c r="N52" s="280">
        <f>((INDEX(Tableau1[Scope 2 energy
(kg CO2-eq)],MATCH(E52,Tableau1[Process Name])))/$P$10)/$O$10</f>
        <v>4.9724736119999991E-5</v>
      </c>
      <c r="O52" s="279">
        <f>((INDEX(Tableau1[Scope 2 Infrastructure
(kg CO2-eq)],MATCH(E52,Tableau1[Process Name]))/$P$10)/$O$10)</f>
        <v>9.3985920359999996E-6</v>
      </c>
      <c r="P52" s="280">
        <f>(INDEX(Tableau1[Scope 3
(t CO2-eq)],MATCH(E52,Tableau1[Process Name]))/$P$10)/$O$10</f>
        <v>0</v>
      </c>
    </row>
    <row r="53" spans="1:16" ht="25.5" hidden="1">
      <c r="A53" t="s">
        <v>4176</v>
      </c>
      <c r="B53" s="9" t="s">
        <v>4098</v>
      </c>
      <c r="C53" s="9" t="s">
        <v>4070</v>
      </c>
      <c r="D53" s="9" t="s">
        <v>4112</v>
      </c>
      <c r="E53" s="265" t="s">
        <v>3787</v>
      </c>
      <c r="F53" t="s">
        <v>4143</v>
      </c>
      <c r="G53" t="s">
        <v>4118</v>
      </c>
      <c r="H53" s="276">
        <f t="shared" si="0"/>
        <v>2.2567716E-6</v>
      </c>
      <c r="I53" s="276">
        <f t="shared" si="1"/>
        <v>8.4678840000000005E-7</v>
      </c>
      <c r="M53" s="279">
        <f>((INDEX(Tableau1[Scope 1
(kg CO2-eq)],MATCH(E53,Tableau1[Process Name])))/$P$10)/$O$10</f>
        <v>0</v>
      </c>
      <c r="N53" s="280">
        <f>((INDEX(Tableau1[Scope 2 energy
(kg CO2-eq)],MATCH(E53,Tableau1[Process Name])))/$P$10)/$O$10</f>
        <v>2.2567716E-6</v>
      </c>
      <c r="O53" s="279">
        <f>((INDEX(Tableau1[Scope 2 Infrastructure
(kg CO2-eq)],MATCH(E53,Tableau1[Process Name]))/$P$10)/$O$10)</f>
        <v>8.4678840000000005E-7</v>
      </c>
      <c r="P53" s="280">
        <f>(INDEX(Tableau1[Scope 3
(t CO2-eq)],MATCH(E53,Tableau1[Process Name]))/$P$10)/$O$10</f>
        <v>0</v>
      </c>
    </row>
    <row r="54" spans="1:16" ht="25.5" hidden="1">
      <c r="A54" t="s">
        <v>4177</v>
      </c>
      <c r="B54" s="9" t="s">
        <v>4099</v>
      </c>
      <c r="C54" s="9" t="s">
        <v>4071</v>
      </c>
      <c r="D54" s="9" t="s">
        <v>4113</v>
      </c>
      <c r="E54" s="265" t="s">
        <v>3780</v>
      </c>
      <c r="F54" t="s">
        <v>4133</v>
      </c>
      <c r="G54" t="s">
        <v>4118</v>
      </c>
      <c r="H54" s="276">
        <f t="shared" si="0"/>
        <v>1.35966292236E-4</v>
      </c>
      <c r="I54" s="276">
        <f t="shared" si="1"/>
        <v>8.4678840000000005E-7</v>
      </c>
      <c r="M54" s="279">
        <f>((INDEX(Tableau1[Scope 1
(kg CO2-eq)],MATCH(E54,Tableau1[Process Name])))/$P$10)/$O$10</f>
        <v>0</v>
      </c>
      <c r="N54" s="280">
        <f>((INDEX(Tableau1[Scope 2 energy
(kg CO2-eq)],MATCH(E54,Tableau1[Process Name])))/$P$10)/$O$10</f>
        <v>1.35966292236E-4</v>
      </c>
      <c r="O54" s="279">
        <f>((INDEX(Tableau1[Scope 2 Infrastructure
(kg CO2-eq)],MATCH(E54,Tableau1[Process Name]))/$P$10)/$O$10)</f>
        <v>8.4678840000000005E-7</v>
      </c>
      <c r="P54" s="280">
        <f>(INDEX(Tableau1[Scope 3
(t CO2-eq)],MATCH(E54,Tableau1[Process Name]))/$P$10)/$O$10</f>
        <v>0</v>
      </c>
    </row>
    <row r="55" spans="1:16" ht="25.5" hidden="1">
      <c r="A55" t="s">
        <v>4178</v>
      </c>
      <c r="B55" s="9" t="s">
        <v>4100</v>
      </c>
      <c r="C55" s="9" t="s">
        <v>4072</v>
      </c>
      <c r="D55" s="9" t="s">
        <v>4114</v>
      </c>
      <c r="E55" s="265" t="s">
        <v>3784</v>
      </c>
      <c r="F55" t="s">
        <v>4134</v>
      </c>
      <c r="G55" t="s">
        <v>4118</v>
      </c>
      <c r="H55" s="276">
        <f t="shared" si="0"/>
        <v>1.11333417768E-4</v>
      </c>
      <c r="I55" s="276">
        <f t="shared" si="1"/>
        <v>8.4678840000000005E-7</v>
      </c>
      <c r="M55" s="279">
        <f>((INDEX(Tableau1[Scope 1
(kg CO2-eq)],MATCH(E55,Tableau1[Process Name])))/$P$10)/$O$10</f>
        <v>0</v>
      </c>
      <c r="N55" s="280">
        <f>((INDEX(Tableau1[Scope 2 energy
(kg CO2-eq)],MATCH(E55,Tableau1[Process Name])))/$P$10)/$O$10</f>
        <v>1.11333417768E-4</v>
      </c>
      <c r="O55" s="279">
        <f>((INDEX(Tableau1[Scope 2 Infrastructure
(kg CO2-eq)],MATCH(E55,Tableau1[Process Name]))/$P$10)/$O$10)</f>
        <v>8.4678840000000005E-7</v>
      </c>
      <c r="P55" s="280">
        <f>(INDEX(Tableau1[Scope 3
(t CO2-eq)],MATCH(E55,Tableau1[Process Name]))/$P$10)/$O$10</f>
        <v>0</v>
      </c>
    </row>
    <row r="56" spans="1:16" ht="25.5" hidden="1">
      <c r="A56" t="s">
        <v>4179</v>
      </c>
      <c r="B56" s="9" t="s">
        <v>4101</v>
      </c>
      <c r="C56" s="9" t="s">
        <v>4073</v>
      </c>
      <c r="D56" s="9" t="s">
        <v>4115</v>
      </c>
      <c r="E56" s="265" t="s">
        <v>3778</v>
      </c>
      <c r="F56" t="s">
        <v>4140</v>
      </c>
      <c r="G56" t="s">
        <v>4118</v>
      </c>
      <c r="H56" s="276">
        <f t="shared" si="0"/>
        <v>6.0396002171999996E-5</v>
      </c>
      <c r="I56" s="276">
        <f t="shared" si="1"/>
        <v>8.4678840000000005E-7</v>
      </c>
      <c r="M56" s="279">
        <f>((INDEX(Tableau1[Scope 1
(kg CO2-eq)],MATCH(E56,Tableau1[Process Name])))/$P$10)/$O$10</f>
        <v>0</v>
      </c>
      <c r="N56" s="280">
        <f>((INDEX(Tableau1[Scope 2 energy
(kg CO2-eq)],MATCH(E56,Tableau1[Process Name])))/$P$10)/$O$10</f>
        <v>6.0396002171999996E-5</v>
      </c>
      <c r="O56" s="279">
        <f>((INDEX(Tableau1[Scope 2 Infrastructure
(kg CO2-eq)],MATCH(E56,Tableau1[Process Name]))/$P$10)/$O$10)</f>
        <v>8.4678840000000005E-7</v>
      </c>
      <c r="P56" s="280">
        <f>(INDEX(Tableau1[Scope 3
(t CO2-eq)],MATCH(E56,Tableau1[Process Name]))/$P$10)/$O$10</f>
        <v>0</v>
      </c>
    </row>
  </sheetData>
  <autoFilter ref="A15:L56" xr:uid="{AC9B25B7-4A23-45C2-B9FC-C35F6D216E6A}">
    <filterColumn colId="6">
      <filters>
        <filter val="Decentralized"/>
      </filters>
    </filterColumn>
  </autoFilter>
  <mergeCells count="5">
    <mergeCell ref="N7:P7"/>
    <mergeCell ref="B14:D14"/>
    <mergeCell ref="M13:P13"/>
    <mergeCell ref="M14:N14"/>
    <mergeCell ref="O14:P14"/>
  </mergeCells>
  <conditionalFormatting sqref="M13">
    <cfRule type="cellIs" dxfId="8" priority="2" operator="equal">
      <formula>0</formula>
    </cfRule>
  </conditionalFormatting>
  <conditionalFormatting sqref="N7:P9">
    <cfRule type="cellIs" dxfId="7" priority="1" operator="equal">
      <formula>0</formula>
    </cfRule>
  </conditionalFormatting>
  <hyperlinks>
    <hyperlink ref="B14:D14" r:id="rId1" display="KBOB Report (click link for source)" xr:uid="{66ACF8CC-25BE-40AA-B778-87400CC4FCE9}"/>
  </hyperlinks>
  <pageMargins left="0.7" right="0.7" top="0.75" bottom="0.75" header="0.3" footer="0.3"/>
  <pageSetup paperSize="9" orientation="portrait" r:id="rId2"/>
  <customProperties>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F26B2-8DB6-48AC-9D25-63EBFDBDE4C0}">
  <dimension ref="A1:N57"/>
  <sheetViews>
    <sheetView zoomScaleNormal="100" workbookViewId="0">
      <pane ySplit="1" topLeftCell="A2" activePane="bottomLeft" state="frozen"/>
      <selection pane="bottomLeft" activeCell="J9" sqref="J9"/>
    </sheetView>
  </sheetViews>
  <sheetFormatPr baseColWidth="10" defaultColWidth="9.140625" defaultRowHeight="12.75"/>
  <cols>
    <col min="1" max="3" width="20.5703125" customWidth="1"/>
    <col min="4" max="4" width="20.5703125" style="6" customWidth="1"/>
    <col min="5" max="5" width="20.5703125" customWidth="1"/>
    <col min="6" max="6" width="22.85546875" customWidth="1"/>
    <col min="7" max="8" width="14.140625" customWidth="1"/>
    <col min="9" max="9" width="41" style="9" customWidth="1"/>
    <col min="10" max="10" width="11.85546875" style="9" customWidth="1"/>
    <col min="11" max="11" width="29.5703125" customWidth="1"/>
    <col min="12" max="12" width="14.5703125" customWidth="1"/>
    <col min="14" max="14" width="35.5703125" style="9" customWidth="1"/>
  </cols>
  <sheetData>
    <row r="1" spans="1:14" s="1" customFormat="1" ht="25.5">
      <c r="A1" s="1" t="s">
        <v>3942</v>
      </c>
      <c r="B1" s="1" t="s">
        <v>3943</v>
      </c>
      <c r="C1" s="1" t="s">
        <v>3944</v>
      </c>
      <c r="D1" s="299" t="s">
        <v>4119</v>
      </c>
      <c r="E1" s="1" t="s">
        <v>4117</v>
      </c>
      <c r="F1" s="1" t="s">
        <v>4032</v>
      </c>
      <c r="G1" s="265" t="s">
        <v>4034</v>
      </c>
      <c r="H1" s="323" t="s">
        <v>454</v>
      </c>
      <c r="I1" s="265" t="s">
        <v>4232</v>
      </c>
      <c r="J1" s="265" t="s">
        <v>4165</v>
      </c>
      <c r="K1" s="1" t="s">
        <v>4233</v>
      </c>
      <c r="L1" s="1" t="s">
        <v>4085</v>
      </c>
      <c r="N1" s="265"/>
    </row>
    <row r="2" spans="1:14" ht="38.25">
      <c r="A2" s="295" t="s">
        <v>3945</v>
      </c>
      <c r="B2" s="296" t="s">
        <v>3959</v>
      </c>
      <c r="C2" s="337" t="s">
        <v>3973</v>
      </c>
      <c r="D2" s="320" t="s">
        <v>3918</v>
      </c>
      <c r="E2" s="297" t="s">
        <v>4164</v>
      </c>
      <c r="F2" s="321">
        <v>0.127</v>
      </c>
      <c r="G2" s="321">
        <f>IFERROR(INDEX(UVEK_DT!$L$2:$L$10000,MATCH(I2,UVEK_DT!$C$2:$C$10000)),"")</f>
        <v>0.12377522663912917</v>
      </c>
      <c r="H2" s="322">
        <f>G2/1000</f>
        <v>1.2377522663912916E-4</v>
      </c>
      <c r="I2" s="297" t="s">
        <v>4209</v>
      </c>
      <c r="J2" s="297" t="s">
        <v>4181</v>
      </c>
      <c r="K2" s="297" t="s">
        <v>3649</v>
      </c>
      <c r="L2" s="318">
        <f>(G2-F2)/F2</f>
        <v>-2.5391916227329395E-2</v>
      </c>
    </row>
    <row r="3" spans="1:14" ht="38.25">
      <c r="A3" s="295" t="s">
        <v>3946</v>
      </c>
      <c r="B3" s="296" t="s">
        <v>3960</v>
      </c>
      <c r="C3" s="337" t="s">
        <v>3974</v>
      </c>
      <c r="D3" s="320" t="s">
        <v>3918</v>
      </c>
      <c r="E3" s="297" t="s">
        <v>4164</v>
      </c>
      <c r="F3" s="321">
        <v>1.7299999999999999E-2</v>
      </c>
      <c r="G3" s="321">
        <f>IFERROR(INDEX(UVEK_DT!$L$2:$L$10000,MATCH(I3,UVEK_DT!$C$2:$C$10000)),"")</f>
        <v>1.7460341582025671E-2</v>
      </c>
      <c r="H3" s="322">
        <f t="shared" ref="H3:H54" si="0">G3/1000</f>
        <v>1.7460341582025671E-5</v>
      </c>
      <c r="I3" s="297" t="s">
        <v>4210</v>
      </c>
      <c r="J3" s="297" t="s">
        <v>4182</v>
      </c>
      <c r="K3" s="297" t="s">
        <v>3648</v>
      </c>
      <c r="L3" s="318">
        <f t="shared" ref="L3:L54" si="1">(G3-F3)/F3</f>
        <v>9.2682995390561893E-3</v>
      </c>
    </row>
    <row r="4" spans="1:14" ht="25.5">
      <c r="A4" s="295" t="s">
        <v>3947</v>
      </c>
      <c r="B4" s="296" t="s">
        <v>3961</v>
      </c>
      <c r="C4" s="337" t="s">
        <v>3975</v>
      </c>
      <c r="D4" s="320" t="s">
        <v>4133</v>
      </c>
      <c r="E4" s="297" t="s">
        <v>4164</v>
      </c>
      <c r="F4" s="321">
        <v>0.34300000000000003</v>
      </c>
      <c r="G4" s="321">
        <f>IFERROR(INDEX(UVEK_DT!$L$2:$L$10000,MATCH(I4,UVEK_DT!$C$2:$C$10000)),"")</f>
        <v>0.35831432959923171</v>
      </c>
      <c r="H4" s="322">
        <f t="shared" si="0"/>
        <v>3.5831432959923168E-4</v>
      </c>
      <c r="I4" s="297" t="s">
        <v>4212</v>
      </c>
      <c r="J4" s="297" t="s">
        <v>4183</v>
      </c>
      <c r="K4" s="9" t="s">
        <v>3832</v>
      </c>
      <c r="L4" s="318">
        <f t="shared" si="1"/>
        <v>4.4648191251404311E-2</v>
      </c>
    </row>
    <row r="5" spans="1:14" ht="38.25">
      <c r="A5" s="295" t="s">
        <v>3948</v>
      </c>
      <c r="B5" s="296" t="s">
        <v>3962</v>
      </c>
      <c r="C5" s="337" t="s">
        <v>3976</v>
      </c>
      <c r="D5" s="320" t="s">
        <v>4134</v>
      </c>
      <c r="E5" s="297" t="s">
        <v>4164</v>
      </c>
      <c r="F5" s="321">
        <v>0.23400000000000001</v>
      </c>
      <c r="G5" s="321">
        <f>IFERROR(INDEX(UVEK_DT!$L$2:$L$10000,MATCH(I5,UVEK_DT!$C$2:$C$10000)),"")</f>
        <v>0.24866284779970488</v>
      </c>
      <c r="H5" s="322">
        <f t="shared" si="0"/>
        <v>2.4866284779970487E-4</v>
      </c>
      <c r="I5" s="297" t="s">
        <v>4211</v>
      </c>
      <c r="J5" s="297" t="s">
        <v>4184</v>
      </c>
      <c r="K5" s="9" t="s">
        <v>3834</v>
      </c>
      <c r="L5" s="318">
        <f t="shared" si="1"/>
        <v>6.2661742733781473E-2</v>
      </c>
    </row>
    <row r="6" spans="1:14" ht="38.25">
      <c r="A6" s="295" t="s">
        <v>3949</v>
      </c>
      <c r="B6" s="296" t="s">
        <v>3963</v>
      </c>
      <c r="C6" s="337" t="s">
        <v>3977</v>
      </c>
      <c r="D6" s="320" t="s">
        <v>4133</v>
      </c>
      <c r="E6" s="297" t="s">
        <v>4164</v>
      </c>
      <c r="F6" s="321">
        <v>0.28899999999999998</v>
      </c>
      <c r="G6" s="321">
        <f>IFERROR(INDEX(UVEK_DT!$L$2:$L$10000,MATCH(I6,UVEK_DT!$C$2:$C$10000)),"")</f>
        <v>0.32026803537636578</v>
      </c>
      <c r="H6" s="322">
        <f t="shared" si="0"/>
        <v>3.2026803537636575E-4</v>
      </c>
      <c r="I6" s="297" t="s">
        <v>4213</v>
      </c>
      <c r="J6" s="297" t="s">
        <v>4185</v>
      </c>
      <c r="K6" s="319" t="s">
        <v>3835</v>
      </c>
      <c r="L6" s="318">
        <f t="shared" si="1"/>
        <v>0.10819389403586782</v>
      </c>
    </row>
    <row r="7" spans="1:14" ht="25.5">
      <c r="A7" s="295" t="s">
        <v>3950</v>
      </c>
      <c r="B7" s="296" t="s">
        <v>3964</v>
      </c>
      <c r="C7" s="337" t="s">
        <v>3978</v>
      </c>
      <c r="D7" s="320" t="s">
        <v>4136</v>
      </c>
      <c r="E7" s="297" t="s">
        <v>4164</v>
      </c>
      <c r="F7" s="321">
        <v>0.64300000000000002</v>
      </c>
      <c r="G7" s="321">
        <f>IFERROR(INDEX(UVEK_DT!$L$2:$L$10000,MATCH(I7,UVEK_DT!$C$2:$C$10000)),"")</f>
        <v>0.66919112857536833</v>
      </c>
      <c r="H7" s="322">
        <f t="shared" si="0"/>
        <v>6.6919112857536831E-4</v>
      </c>
      <c r="I7" s="297" t="s">
        <v>4214</v>
      </c>
      <c r="J7" s="297" t="s">
        <v>4186</v>
      </c>
      <c r="K7" s="9" t="s">
        <v>3831</v>
      </c>
      <c r="L7" s="318">
        <f t="shared" si="1"/>
        <v>4.0732703849717444E-2</v>
      </c>
    </row>
    <row r="8" spans="1:14" ht="25.5">
      <c r="A8" s="295" t="s">
        <v>3951</v>
      </c>
      <c r="B8" s="296" t="s">
        <v>3965</v>
      </c>
      <c r="C8" s="337" t="s">
        <v>3979</v>
      </c>
      <c r="D8" s="320" t="s">
        <v>4136</v>
      </c>
      <c r="E8" s="297" t="s">
        <v>4164</v>
      </c>
      <c r="F8" s="321">
        <v>0.58799999999999997</v>
      </c>
      <c r="G8" s="321">
        <f>IFERROR(INDEX(UVEK_DT!$L$2:$L$10000,MATCH(I8,UVEK_DT!$C$2:$C$10000)),"")</f>
        <v>0.60666084811991161</v>
      </c>
      <c r="H8" s="322">
        <f t="shared" si="0"/>
        <v>6.0666084811991162E-4</v>
      </c>
      <c r="I8" s="297" t="s">
        <v>4215</v>
      </c>
      <c r="J8" s="297" t="s">
        <v>4187</v>
      </c>
      <c r="K8" s="9" t="s">
        <v>3830</v>
      </c>
      <c r="L8" s="318">
        <f t="shared" si="1"/>
        <v>3.1736136258353136E-2</v>
      </c>
    </row>
    <row r="9" spans="1:14" ht="25.5">
      <c r="A9" s="295" t="s">
        <v>3952</v>
      </c>
      <c r="B9" s="296" t="s">
        <v>3966</v>
      </c>
      <c r="C9" s="337" t="s">
        <v>3980</v>
      </c>
      <c r="D9" s="320" t="s">
        <v>4137</v>
      </c>
      <c r="E9" s="297" t="s">
        <v>4164</v>
      </c>
      <c r="F9" s="321">
        <v>3.3399999999999999E-2</v>
      </c>
      <c r="G9" s="321">
        <f>IFERROR(INDEX(UVEK_DT!$L$2:$L$10000,MATCH(I9,UVEK_DT!$C$2:$C$10000)),"")</f>
        <v>3.3988756627166515E-2</v>
      </c>
      <c r="H9" s="322">
        <f t="shared" si="0"/>
        <v>3.3988756627166513E-5</v>
      </c>
      <c r="I9" s="297" t="s">
        <v>4216</v>
      </c>
      <c r="J9" s="297" t="s">
        <v>4188</v>
      </c>
      <c r="K9" s="9" t="s">
        <v>3833</v>
      </c>
      <c r="L9" s="318">
        <f t="shared" si="1"/>
        <v>1.7627443927141197E-2</v>
      </c>
    </row>
    <row r="10" spans="1:14" ht="38.25">
      <c r="A10" s="295" t="s">
        <v>3953</v>
      </c>
      <c r="B10" s="296" t="s">
        <v>3967</v>
      </c>
      <c r="C10" s="337" t="s">
        <v>3981</v>
      </c>
      <c r="D10" s="320" t="s">
        <v>4137</v>
      </c>
      <c r="E10" s="297" t="s">
        <v>4164</v>
      </c>
      <c r="F10" s="321">
        <v>3.3399999999999999E-2</v>
      </c>
      <c r="G10" s="321">
        <f>IFERROR(INDEX(UVEK_DT!$L$2:$L$10000,MATCH(I10,UVEK_DT!$C$2:$C$10000)),"")</f>
        <v>3.3988756627166515E-2</v>
      </c>
      <c r="H10" s="322">
        <f t="shared" si="0"/>
        <v>3.3988756627166513E-5</v>
      </c>
      <c r="I10" s="297" t="s">
        <v>4216</v>
      </c>
      <c r="J10" s="297" t="s">
        <v>4189</v>
      </c>
      <c r="K10" s="9" t="s">
        <v>3847</v>
      </c>
      <c r="L10" s="318">
        <f t="shared" si="1"/>
        <v>1.7627443927141197E-2</v>
      </c>
    </row>
    <row r="11" spans="1:14" ht="38.25">
      <c r="A11" s="295" t="s">
        <v>3954</v>
      </c>
      <c r="B11" s="296" t="s">
        <v>3968</v>
      </c>
      <c r="C11" s="337" t="s">
        <v>3982</v>
      </c>
      <c r="D11" s="320" t="s">
        <v>4137</v>
      </c>
      <c r="E11" s="297" t="s">
        <v>4164</v>
      </c>
      <c r="F11" s="321">
        <v>2.12E-2</v>
      </c>
      <c r="G11" s="321">
        <f>IFERROR(INDEX(UVEK_DT!$L$2:$L$10000,MATCH(I11,UVEK_DT!$C$2:$C$10000)),"")</f>
        <v>2.1584743591985461E-2</v>
      </c>
      <c r="H11" s="322">
        <f t="shared" si="0"/>
        <v>2.158474359198546E-5</v>
      </c>
      <c r="I11" s="297" t="s">
        <v>4217</v>
      </c>
      <c r="J11" s="297" t="s">
        <v>4190</v>
      </c>
      <c r="K11" s="300" t="s">
        <v>3788</v>
      </c>
      <c r="L11" s="318">
        <f t="shared" si="1"/>
        <v>1.8148282640823611E-2</v>
      </c>
    </row>
    <row r="12" spans="1:14" ht="38.25">
      <c r="A12" s="295" t="s">
        <v>3955</v>
      </c>
      <c r="B12" s="296" t="s">
        <v>3969</v>
      </c>
      <c r="C12" s="337" t="s">
        <v>3983</v>
      </c>
      <c r="D12" s="320" t="s">
        <v>4137</v>
      </c>
      <c r="E12" s="297" t="s">
        <v>4164</v>
      </c>
      <c r="F12" s="321">
        <v>2.12E-2</v>
      </c>
      <c r="G12" s="321">
        <f>IFERROR(INDEX(UVEK_DT!$L$2:$L$10000,MATCH(I12,UVEK_DT!$C$2:$C$10000)),"")</f>
        <v>2.1584743591985461E-2</v>
      </c>
      <c r="H12" s="322">
        <f t="shared" si="0"/>
        <v>2.158474359198546E-5</v>
      </c>
      <c r="I12" s="297" t="s">
        <v>4217</v>
      </c>
      <c r="J12" s="297" t="s">
        <v>4191</v>
      </c>
      <c r="K12" s="300" t="s">
        <v>3788</v>
      </c>
      <c r="L12" s="318">
        <f t="shared" si="1"/>
        <v>1.8148282640823611E-2</v>
      </c>
    </row>
    <row r="13" spans="1:14" ht="25.5">
      <c r="A13" s="295" t="s">
        <v>3956</v>
      </c>
      <c r="B13" s="296" t="s">
        <v>3970</v>
      </c>
      <c r="C13" s="337" t="s">
        <v>3984</v>
      </c>
      <c r="D13" s="320" t="s">
        <v>4137</v>
      </c>
      <c r="E13" s="297" t="s">
        <v>4164</v>
      </c>
      <c r="F13" s="321">
        <v>3.7699999999999997E-2</v>
      </c>
      <c r="G13" s="321">
        <f>IFERROR(INDEX(UVEK_DT!$L$2:$L$10000,MATCH(I13,UVEK_DT!$C$2:$C$10000)),"")</f>
        <v>3.8079263771026203E-2</v>
      </c>
      <c r="H13" s="322">
        <f t="shared" si="0"/>
        <v>3.8079263771026206E-5</v>
      </c>
      <c r="I13" s="297" t="s">
        <v>4218</v>
      </c>
      <c r="J13" s="297" t="s">
        <v>4192</v>
      </c>
      <c r="K13" s="9" t="s">
        <v>3836</v>
      </c>
      <c r="L13" s="318">
        <f t="shared" si="1"/>
        <v>1.0060046976822438E-2</v>
      </c>
    </row>
    <row r="14" spans="1:14" ht="38.25">
      <c r="A14" s="295" t="s">
        <v>3957</v>
      </c>
      <c r="B14" s="296" t="s">
        <v>3971</v>
      </c>
      <c r="C14" s="337" t="s">
        <v>3985</v>
      </c>
      <c r="D14" s="320" t="s">
        <v>4137</v>
      </c>
      <c r="E14" s="297" t="s">
        <v>4164</v>
      </c>
      <c r="F14" s="321">
        <v>3.7699999999999997E-2</v>
      </c>
      <c r="G14" s="321">
        <f>IFERROR(INDEX(UVEK_DT!$L$2:$L$10000,MATCH(I14,UVEK_DT!$C$2:$C$10000)),"")</f>
        <v>3.8079263771026203E-2</v>
      </c>
      <c r="H14" s="322">
        <f t="shared" si="0"/>
        <v>3.8079263771026206E-5</v>
      </c>
      <c r="I14" s="297" t="s">
        <v>4218</v>
      </c>
      <c r="J14" s="297" t="s">
        <v>4193</v>
      </c>
      <c r="K14" s="9" t="s">
        <v>3836</v>
      </c>
      <c r="L14" s="318">
        <f t="shared" si="1"/>
        <v>1.0060046976822438E-2</v>
      </c>
    </row>
    <row r="15" spans="1:14" ht="38.25">
      <c r="A15" s="295" t="s">
        <v>3958</v>
      </c>
      <c r="B15" s="296" t="s">
        <v>3972</v>
      </c>
      <c r="C15" s="337" t="s">
        <v>3986</v>
      </c>
      <c r="D15" s="320" t="s">
        <v>4135</v>
      </c>
      <c r="E15" s="297" t="s">
        <v>4164</v>
      </c>
      <c r="F15" s="321">
        <v>0.127</v>
      </c>
      <c r="G15" s="321">
        <f>IFERROR(INDEX(UVEK_DT!$L$2:$L$10000,MATCH(I15,UVEK_DT!$C$2:$C$10000)),"")</f>
        <v>0.1292369420430263</v>
      </c>
      <c r="H15" s="322">
        <f t="shared" si="0"/>
        <v>1.2923694204302629E-4</v>
      </c>
      <c r="I15" s="297" t="s">
        <v>4219</v>
      </c>
      <c r="J15" s="297" t="s">
        <v>4194</v>
      </c>
      <c r="K15" s="297" t="s">
        <v>3829</v>
      </c>
      <c r="L15" s="318">
        <f t="shared" si="1"/>
        <v>1.7613716874222807E-2</v>
      </c>
    </row>
    <row r="16" spans="1:14" ht="25.5">
      <c r="A16" s="295" t="s">
        <v>3988</v>
      </c>
      <c r="B16" s="296" t="s">
        <v>3987</v>
      </c>
      <c r="C16" s="337" t="s">
        <v>4017</v>
      </c>
      <c r="D16" s="320" t="s">
        <v>3918</v>
      </c>
      <c r="E16" s="297" t="s">
        <v>4164</v>
      </c>
      <c r="F16" s="321">
        <v>6.6600000000000006E-2</v>
      </c>
      <c r="G16" s="321">
        <f>IFERROR(INDEX(UVEK_DT!$L$2:$L$10000,MATCH(I16,UVEK_DT!$C$2:$C$10000)),"")</f>
        <v>6.9669185766463082E-2</v>
      </c>
      <c r="H16" s="322">
        <f t="shared" si="0"/>
        <v>6.9669185766463085E-5</v>
      </c>
      <c r="I16" s="297" t="s">
        <v>4234</v>
      </c>
      <c r="J16" s="297" t="s">
        <v>4180</v>
      </c>
      <c r="K16" s="9" t="s">
        <v>3786</v>
      </c>
      <c r="L16" s="318">
        <f t="shared" si="1"/>
        <v>4.6083870367313443E-2</v>
      </c>
    </row>
    <row r="17" spans="1:14" ht="51">
      <c r="A17" s="295" t="s">
        <v>4005</v>
      </c>
      <c r="B17" s="296" t="s">
        <v>3989</v>
      </c>
      <c r="C17" s="337" t="s">
        <v>4018</v>
      </c>
      <c r="D17" s="320" t="s">
        <v>4138</v>
      </c>
      <c r="E17" s="297" t="s">
        <v>4164</v>
      </c>
      <c r="F17" s="321">
        <v>5.7799999999999997E-2</v>
      </c>
      <c r="G17" s="321">
        <f>IFERROR(INDEX(UVEK_DT!$L$2:$L$10000,MATCH(I17,UVEK_DT!$C$2:$C$10000)),"")</f>
        <v>5.665331127921084E-2</v>
      </c>
      <c r="H17" s="322">
        <f t="shared" si="0"/>
        <v>5.6653311279210837E-5</v>
      </c>
      <c r="I17" s="297" t="s">
        <v>4220</v>
      </c>
      <c r="J17" s="297" t="s">
        <v>4195</v>
      </c>
      <c r="K17" s="9" t="s">
        <v>3656</v>
      </c>
      <c r="L17" s="318">
        <f t="shared" si="1"/>
        <v>-1.9838905203964662E-2</v>
      </c>
    </row>
    <row r="18" spans="1:14" ht="63.75">
      <c r="A18" s="295" t="s">
        <v>4006</v>
      </c>
      <c r="B18" s="296" t="s">
        <v>3990</v>
      </c>
      <c r="C18" s="337" t="s">
        <v>4019</v>
      </c>
      <c r="D18" s="320" t="s">
        <v>4138</v>
      </c>
      <c r="E18" s="297" t="s">
        <v>4164</v>
      </c>
      <c r="F18" s="321">
        <v>1.72E-2</v>
      </c>
      <c r="G18" s="321">
        <f>IFERROR(INDEX(UVEK_DT!$L$2:$L$10000,MATCH(I18,UVEK_DT!$C$2:$C$10000)),"")</f>
        <v>1.7309155083362605E-2</v>
      </c>
      <c r="H18" s="322">
        <f t="shared" si="0"/>
        <v>1.7309155083362605E-5</v>
      </c>
      <c r="I18" s="297" t="s">
        <v>4221</v>
      </c>
      <c r="J18" s="297" t="s">
        <v>4196</v>
      </c>
      <c r="K18" s="9" t="s">
        <v>3654</v>
      </c>
      <c r="L18" s="318">
        <f t="shared" si="1"/>
        <v>6.3462257768956212E-3</v>
      </c>
    </row>
    <row r="19" spans="1:14" ht="63.75">
      <c r="A19" s="295" t="s">
        <v>4007</v>
      </c>
      <c r="B19" s="296" t="s">
        <v>3991</v>
      </c>
      <c r="C19" s="337" t="s">
        <v>4020</v>
      </c>
      <c r="D19" s="320" t="s">
        <v>4138</v>
      </c>
      <c r="E19" s="297" t="s">
        <v>4164</v>
      </c>
      <c r="F19" s="321">
        <v>3.9899999999999998E-2</v>
      </c>
      <c r="G19" s="321">
        <f>IFERROR(INDEX(UVEK_DT!$L$2:$L$10000,MATCH(I19,UVEK_DT!$C$2:$C$10000)),"")</f>
        <v>3.9243188460377165E-2</v>
      </c>
      <c r="H19" s="322">
        <f t="shared" si="0"/>
        <v>3.9243188460377163E-5</v>
      </c>
      <c r="I19" s="297" t="s">
        <v>4222</v>
      </c>
      <c r="J19" s="297" t="s">
        <v>4197</v>
      </c>
      <c r="K19" s="9" t="s">
        <v>3655</v>
      </c>
      <c r="L19" s="318">
        <f t="shared" si="1"/>
        <v>-1.6461442095810346E-2</v>
      </c>
    </row>
    <row r="20" spans="1:14" ht="63.75">
      <c r="A20" s="295" t="s">
        <v>4008</v>
      </c>
      <c r="B20" s="296" t="s">
        <v>3992</v>
      </c>
      <c r="C20" s="337" t="s">
        <v>4021</v>
      </c>
      <c r="D20" s="320" t="s">
        <v>4138</v>
      </c>
      <c r="E20" s="297" t="s">
        <v>4164</v>
      </c>
      <c r="F20" s="321">
        <v>1.4999999999999999E-2</v>
      </c>
      <c r="G20" s="321">
        <f>IFERROR(INDEX(UVEK_DT!$L$2:$L$10000,MATCH(I20,UVEK_DT!$C$2:$C$10000)),"")</f>
        <v>1.5100148795646959E-2</v>
      </c>
      <c r="H20" s="322">
        <f t="shared" si="0"/>
        <v>1.5100148795646959E-5</v>
      </c>
      <c r="I20" s="297" t="s">
        <v>4223</v>
      </c>
      <c r="J20" s="297" t="s">
        <v>4198</v>
      </c>
      <c r="K20" s="9" t="s">
        <v>3653</v>
      </c>
      <c r="L20" s="318">
        <f t="shared" si="1"/>
        <v>6.6765863764639555E-3</v>
      </c>
    </row>
    <row r="21" spans="1:14" ht="63.75">
      <c r="A21" s="295" t="s">
        <v>4009</v>
      </c>
      <c r="B21" s="296" t="s">
        <v>3993</v>
      </c>
      <c r="C21" s="337" t="s">
        <v>4022</v>
      </c>
      <c r="D21" s="320" t="s">
        <v>4138</v>
      </c>
      <c r="E21" s="297" t="s">
        <v>4164</v>
      </c>
      <c r="F21" s="321">
        <v>5.04E-2</v>
      </c>
      <c r="G21" s="321">
        <f>IFERROR(INDEX(UVEK_DT!$L$2:$L$10000,MATCH(I21,UVEK_DT!$C$2:$C$10000)),"")</f>
        <v>4.9764286521667797E-2</v>
      </c>
      <c r="H21" s="322">
        <f t="shared" si="0"/>
        <v>4.9764286521667794E-5</v>
      </c>
      <c r="I21" s="297" t="s">
        <v>4224</v>
      </c>
      <c r="J21" s="297" t="s">
        <v>4199</v>
      </c>
      <c r="K21" s="9" t="s">
        <v>3651</v>
      </c>
      <c r="L21" s="318">
        <f t="shared" si="1"/>
        <v>-1.2613362665321494E-2</v>
      </c>
    </row>
    <row r="22" spans="1:14" ht="63.75">
      <c r="A22" s="295" t="s">
        <v>4010</v>
      </c>
      <c r="B22" s="296" t="s">
        <v>3994</v>
      </c>
      <c r="C22" s="337" t="s">
        <v>4023</v>
      </c>
      <c r="D22" s="320" t="s">
        <v>4138</v>
      </c>
      <c r="E22" s="297" t="s">
        <v>4164</v>
      </c>
      <c r="F22" s="321">
        <v>1.61E-2</v>
      </c>
      <c r="G22" s="321">
        <f>IFERROR(INDEX(UVEK_DT!$L$2:$L$10000,MATCH(I22,UVEK_DT!$C$2:$C$10000)),"")</f>
        <v>1.6567272521332811E-2</v>
      </c>
      <c r="H22" s="322">
        <f t="shared" si="0"/>
        <v>1.6567272521332811E-5</v>
      </c>
      <c r="I22" s="297" t="s">
        <v>4225</v>
      </c>
      <c r="J22" s="297" t="s">
        <v>4200</v>
      </c>
      <c r="K22" s="9" t="s">
        <v>3820</v>
      </c>
      <c r="L22" s="318">
        <f t="shared" si="1"/>
        <v>2.902313797098208E-2</v>
      </c>
    </row>
    <row r="23" spans="1:14" ht="63.75">
      <c r="A23" s="295" t="s">
        <v>4011</v>
      </c>
      <c r="B23" s="296" t="s">
        <v>3995</v>
      </c>
      <c r="C23" s="337" t="s">
        <v>4024</v>
      </c>
      <c r="D23" s="320" t="s">
        <v>4138</v>
      </c>
      <c r="E23" s="297" t="s">
        <v>4164</v>
      </c>
      <c r="F23" s="321">
        <v>3.49E-2</v>
      </c>
      <c r="G23" s="321">
        <f>IFERROR(INDEX(UVEK_DT!$L$2:$L$10000,MATCH(I23,UVEK_DT!$C$2:$C$10000)),"")</f>
        <v>3.4699224025929995E-2</v>
      </c>
      <c r="H23" s="322">
        <f t="shared" si="0"/>
        <v>3.4699224025929996E-5</v>
      </c>
      <c r="I23" s="297" t="s">
        <v>4226</v>
      </c>
      <c r="J23" s="297" t="s">
        <v>4201</v>
      </c>
      <c r="K23" s="9" t="s">
        <v>3650</v>
      </c>
      <c r="L23" s="318">
        <f t="shared" si="1"/>
        <v>-5.7528932398282365E-3</v>
      </c>
    </row>
    <row r="24" spans="1:14" ht="63.75">
      <c r="A24" s="295" t="s">
        <v>4012</v>
      </c>
      <c r="B24" s="296" t="s">
        <v>3996</v>
      </c>
      <c r="C24" s="337" t="s">
        <v>4025</v>
      </c>
      <c r="D24" s="320" t="s">
        <v>4138</v>
      </c>
      <c r="E24" s="297" t="s">
        <v>4164</v>
      </c>
      <c r="F24" s="321">
        <v>1.4200000000000001E-2</v>
      </c>
      <c r="G24" s="321">
        <f>IFERROR(INDEX(UVEK_DT!$L$2:$L$10000,MATCH(I24,UVEK_DT!$C$2:$C$10000)),"")</f>
        <v>1.4655808707294925E-2</v>
      </c>
      <c r="H24" s="322">
        <f t="shared" si="0"/>
        <v>1.4655808707294925E-5</v>
      </c>
      <c r="I24" s="297" t="s">
        <v>4227</v>
      </c>
      <c r="J24" s="297" t="s">
        <v>4202</v>
      </c>
      <c r="K24" s="9" t="s">
        <v>3819</v>
      </c>
      <c r="L24" s="318">
        <f t="shared" si="1"/>
        <v>3.2099204739079172E-2</v>
      </c>
    </row>
    <row r="25" spans="1:14" ht="63.75">
      <c r="A25" s="295" t="s">
        <v>4013</v>
      </c>
      <c r="B25" s="296" t="s">
        <v>3997</v>
      </c>
      <c r="C25" s="337" t="s">
        <v>4026</v>
      </c>
      <c r="D25" s="320" t="s">
        <v>4138</v>
      </c>
      <c r="E25" s="297" t="s">
        <v>4164</v>
      </c>
      <c r="F25" s="321">
        <v>4.7300000000000002E-2</v>
      </c>
      <c r="G25" s="321">
        <f>IFERROR(INDEX(UVEK_DT!$L$2:$L$10000,MATCH(I25,UVEK_DT!$C$2:$C$10000)),"")</f>
        <v>4.6382401083097796E-2</v>
      </c>
      <c r="H25" s="322">
        <f t="shared" si="0"/>
        <v>4.6382401083097796E-5</v>
      </c>
      <c r="I25" s="297" t="s">
        <v>4228</v>
      </c>
      <c r="J25" s="297" t="s">
        <v>4203</v>
      </c>
      <c r="K25" s="9" t="s">
        <v>3826</v>
      </c>
      <c r="L25" s="318">
        <f t="shared" si="1"/>
        <v>-1.9399554268545571E-2</v>
      </c>
    </row>
    <row r="26" spans="1:14" ht="63.75">
      <c r="A26" s="295" t="s">
        <v>4014</v>
      </c>
      <c r="B26" s="296" t="s">
        <v>3998</v>
      </c>
      <c r="C26" s="337" t="s">
        <v>4027</v>
      </c>
      <c r="D26" s="320" t="s">
        <v>4138</v>
      </c>
      <c r="E26" s="297" t="s">
        <v>4164</v>
      </c>
      <c r="F26" s="321">
        <v>1.3100000000000001E-2</v>
      </c>
      <c r="G26" s="321">
        <f>IFERROR(INDEX(UVEK_DT!$L$2:$L$10000,MATCH(I26,UVEK_DT!$C$2:$C$10000)),"")</f>
        <v>1.3185387082186417E-2</v>
      </c>
      <c r="H26" s="322">
        <f t="shared" si="0"/>
        <v>1.3185387082186418E-5</v>
      </c>
      <c r="I26" s="297" t="s">
        <v>4229</v>
      </c>
      <c r="J26" s="297" t="s">
        <v>4204</v>
      </c>
      <c r="K26" s="319" t="s">
        <v>3827</v>
      </c>
      <c r="L26" s="318">
        <f t="shared" si="1"/>
        <v>6.5180978768256993E-3</v>
      </c>
    </row>
    <row r="27" spans="1:14" ht="63.75">
      <c r="A27" s="295" t="s">
        <v>4015</v>
      </c>
      <c r="B27" s="296" t="s">
        <v>3999</v>
      </c>
      <c r="C27" s="337" t="s">
        <v>4028</v>
      </c>
      <c r="D27" s="320" t="s">
        <v>4138</v>
      </c>
      <c r="E27" s="297" t="s">
        <v>4164</v>
      </c>
      <c r="F27" s="321">
        <v>3.1899999999999998E-2</v>
      </c>
      <c r="G27" s="321">
        <f>IFERROR(INDEX(UVEK_DT!$L$2:$L$10000,MATCH(I27,UVEK_DT!$C$2:$C$10000)),"")</f>
        <v>3.131733858701026E-2</v>
      </c>
      <c r="H27" s="322">
        <f t="shared" si="0"/>
        <v>3.1317338587010261E-5</v>
      </c>
      <c r="I27" s="297" t="s">
        <v>4230</v>
      </c>
      <c r="J27" s="297" t="s">
        <v>4205</v>
      </c>
      <c r="K27" s="9" t="s">
        <v>3825</v>
      </c>
      <c r="L27" s="318">
        <f t="shared" si="1"/>
        <v>-1.8265248056104636E-2</v>
      </c>
    </row>
    <row r="28" spans="1:14" ht="63.75">
      <c r="A28" s="295" t="s">
        <v>4016</v>
      </c>
      <c r="B28" s="296" t="s">
        <v>4000</v>
      </c>
      <c r="C28" s="337" t="s">
        <v>4029</v>
      </c>
      <c r="D28" s="320" t="s">
        <v>4138</v>
      </c>
      <c r="E28" s="297" t="s">
        <v>4164</v>
      </c>
      <c r="F28" s="321">
        <v>1.12E-2</v>
      </c>
      <c r="G28" s="321">
        <f>IFERROR(INDEX(UVEK_DT!$L$2:$L$10000,MATCH(I28,UVEK_DT!$C$2:$C$10000)),"")</f>
        <v>1.1273923268484625E-2</v>
      </c>
      <c r="H28" s="322">
        <f t="shared" si="0"/>
        <v>1.1273923268484625E-5</v>
      </c>
      <c r="I28" s="297" t="s">
        <v>4231</v>
      </c>
      <c r="J28" s="297" t="s">
        <v>4206</v>
      </c>
      <c r="K28" s="9" t="s">
        <v>3824</v>
      </c>
      <c r="L28" s="318">
        <f t="shared" si="1"/>
        <v>6.6002918289843927E-3</v>
      </c>
    </row>
    <row r="29" spans="1:14" ht="63.75">
      <c r="A29" s="295" t="s">
        <v>4003</v>
      </c>
      <c r="B29" s="296" t="s">
        <v>4001</v>
      </c>
      <c r="C29" s="337" t="s">
        <v>4030</v>
      </c>
      <c r="D29" s="320" t="s">
        <v>4139</v>
      </c>
      <c r="E29" s="297" t="s">
        <v>4164</v>
      </c>
      <c r="F29" s="321">
        <v>1.35E-2</v>
      </c>
      <c r="G29" s="321">
        <f>IFERROR(INDEX(UVEK_DT!$L$2:$L$10000,MATCH(I29,UVEK_DT!$C$2:$C$10000)),"")</f>
        <v>1.3927328706262537E-2</v>
      </c>
      <c r="H29" s="322">
        <f t="shared" si="0"/>
        <v>1.3927328706262537E-5</v>
      </c>
      <c r="I29" s="297" t="s">
        <v>4235</v>
      </c>
      <c r="J29" s="297" t="s">
        <v>4207</v>
      </c>
      <c r="K29" s="9" t="s">
        <v>3817</v>
      </c>
      <c r="L29" s="318">
        <f t="shared" si="1"/>
        <v>3.1653978241669441E-2</v>
      </c>
    </row>
    <row r="30" spans="1:14" ht="63.75">
      <c r="A30" s="295" t="s">
        <v>4004</v>
      </c>
      <c r="B30" s="296" t="s">
        <v>4002</v>
      </c>
      <c r="C30" s="337" t="s">
        <v>4031</v>
      </c>
      <c r="D30" s="320" t="s">
        <v>4139</v>
      </c>
      <c r="E30" s="297" t="s">
        <v>4164</v>
      </c>
      <c r="F30" s="321">
        <v>1.6500000000000001E-2</v>
      </c>
      <c r="G30" s="321">
        <f>IFERROR(INDEX(UVEK_DT!$L$2:$L$10000,MATCH(I30,UVEK_DT!$C$2:$C$10000)),"")</f>
        <v>1.7031187303723116E-2</v>
      </c>
      <c r="H30" s="322">
        <f t="shared" si="0"/>
        <v>1.7031187303723116E-5</v>
      </c>
      <c r="I30" s="297" t="s">
        <v>4236</v>
      </c>
      <c r="J30" s="297" t="s">
        <v>4208</v>
      </c>
      <c r="K30" s="9" t="s">
        <v>3818</v>
      </c>
      <c r="L30" s="318">
        <f t="shared" si="1"/>
        <v>3.2193169922613028E-2</v>
      </c>
    </row>
    <row r="31" spans="1:14" ht="38.25">
      <c r="A31" s="295" t="s">
        <v>4035</v>
      </c>
      <c r="B31" s="296" t="s">
        <v>4048</v>
      </c>
      <c r="C31" s="337" t="s">
        <v>4056</v>
      </c>
      <c r="D31" s="320" t="s">
        <v>4143</v>
      </c>
      <c r="E31" s="317" t="s">
        <v>4074</v>
      </c>
      <c r="F31" s="321">
        <v>0.1873294933466351</v>
      </c>
      <c r="G31" s="321" t="str">
        <f>IFERROR(INDEX(UVEK_DT!$L$2:$L$10000,MATCH(I31,UVEK_DT!$C$2:$C$10000)),"")</f>
        <v/>
      </c>
      <c r="H31" s="322" t="e">
        <f t="shared" si="0"/>
        <v>#VALUE!</v>
      </c>
      <c r="I31" s="297" t="e">
        <v>#N/A</v>
      </c>
      <c r="J31" s="297"/>
      <c r="K31" s="319" t="s">
        <v>3787</v>
      </c>
      <c r="L31" s="318" t="e">
        <f t="shared" si="1"/>
        <v>#VALUE!</v>
      </c>
      <c r="N31" s="9" t="s">
        <v>3658</v>
      </c>
    </row>
    <row r="32" spans="1:14" ht="38.25">
      <c r="A32" s="295" t="s">
        <v>4036</v>
      </c>
      <c r="B32" s="296" t="s">
        <v>4049</v>
      </c>
      <c r="C32" s="337" t="s">
        <v>4057</v>
      </c>
      <c r="D32" s="320" t="s">
        <v>4137</v>
      </c>
      <c r="E32" s="317" t="s">
        <v>4074</v>
      </c>
      <c r="F32" s="321">
        <v>2.3333102898366379E-2</v>
      </c>
      <c r="G32" s="321" t="str">
        <f>IFERROR(INDEX(UVEK_DT!$L$2:$L$10000,MATCH(I32,UVEK_DT!$C$2:$C$10000)),"")</f>
        <v/>
      </c>
      <c r="H32" s="322" t="e">
        <f t="shared" si="0"/>
        <v>#VALUE!</v>
      </c>
      <c r="I32" s="297" t="e">
        <v>#N/A</v>
      </c>
      <c r="J32" s="297"/>
      <c r="K32" s="9" t="s">
        <v>3788</v>
      </c>
      <c r="L32" s="318" t="e">
        <f t="shared" si="1"/>
        <v>#VALUE!</v>
      </c>
    </row>
    <row r="33" spans="1:14" ht="38.25">
      <c r="A33" s="295" t="s">
        <v>4037</v>
      </c>
      <c r="B33" s="296" t="s">
        <v>4050</v>
      </c>
      <c r="C33" s="337" t="s">
        <v>4058</v>
      </c>
      <c r="D33" s="320" t="s">
        <v>4134</v>
      </c>
      <c r="E33" s="317" t="s">
        <v>4074</v>
      </c>
      <c r="F33" s="321">
        <v>0.30324283325213569</v>
      </c>
      <c r="G33" s="321" t="str">
        <f>IFERROR(INDEX(UVEK_DT!$L$2:$L$10000,MATCH(I33,UVEK_DT!$C$2:$C$10000)),"")</f>
        <v/>
      </c>
      <c r="H33" s="322" t="e">
        <f t="shared" si="0"/>
        <v>#VALUE!</v>
      </c>
      <c r="I33" s="297" t="e">
        <v>#N/A</v>
      </c>
      <c r="J33" s="297"/>
      <c r="K33" s="319" t="s">
        <v>3785</v>
      </c>
      <c r="L33" s="318" t="e">
        <f t="shared" si="1"/>
        <v>#VALUE!</v>
      </c>
      <c r="M33" s="3"/>
    </row>
    <row r="34" spans="1:14" ht="38.25">
      <c r="A34" s="295" t="s">
        <v>4038</v>
      </c>
      <c r="B34" s="296" t="s">
        <v>4051</v>
      </c>
      <c r="C34" s="337" t="s">
        <v>3926</v>
      </c>
      <c r="D34" s="320" t="s">
        <v>4133</v>
      </c>
      <c r="E34" s="317" t="s">
        <v>4074</v>
      </c>
      <c r="F34" s="321">
        <v>0.40395255213709153</v>
      </c>
      <c r="G34" s="321" t="str">
        <f>IFERROR(INDEX(UVEK_DT!$L$2:$L$10000,MATCH(I34,UVEK_DT!$C$2:$C$10000)),"")</f>
        <v/>
      </c>
      <c r="H34" s="322" t="e">
        <f t="shared" si="0"/>
        <v>#VALUE!</v>
      </c>
      <c r="I34" s="297" t="e">
        <v>#N/A</v>
      </c>
      <c r="J34" s="297"/>
      <c r="K34" s="9" t="s">
        <v>3783</v>
      </c>
      <c r="L34" s="318" t="e">
        <f t="shared" si="1"/>
        <v>#VALUE!</v>
      </c>
    </row>
    <row r="35" spans="1:14" ht="25.5">
      <c r="A35" s="295" t="s">
        <v>4039</v>
      </c>
      <c r="B35" s="296" t="s">
        <v>4052</v>
      </c>
      <c r="C35" s="337" t="s">
        <v>4044</v>
      </c>
      <c r="D35" s="320" t="s">
        <v>4143</v>
      </c>
      <c r="E35" s="317" t="s">
        <v>4074</v>
      </c>
      <c r="F35" s="321">
        <v>6.0674903246345641E-2</v>
      </c>
      <c r="G35" s="321" t="str">
        <f>IFERROR(INDEX(UVEK_DT!$L$2:$L$10000,MATCH(I35,UVEK_DT!$C$2:$C$10000)),"")</f>
        <v/>
      </c>
      <c r="H35" s="322" t="e">
        <f t="shared" si="0"/>
        <v>#VALUE!</v>
      </c>
      <c r="I35" s="297" t="e">
        <v>#N/A</v>
      </c>
      <c r="J35" s="297"/>
      <c r="K35" s="319" t="s">
        <v>3790</v>
      </c>
      <c r="L35" s="318" t="e">
        <f t="shared" si="1"/>
        <v>#VALUE!</v>
      </c>
    </row>
    <row r="36" spans="1:14" ht="38.25">
      <c r="A36" s="295" t="s">
        <v>4040</v>
      </c>
      <c r="B36" s="296" t="s">
        <v>4053</v>
      </c>
      <c r="C36" s="337" t="s">
        <v>4045</v>
      </c>
      <c r="D36" s="320" t="s">
        <v>4140</v>
      </c>
      <c r="E36" s="317" t="s">
        <v>4074</v>
      </c>
      <c r="F36" s="321">
        <v>6.0674903246345641E-2</v>
      </c>
      <c r="G36" s="321" t="str">
        <f>IFERROR(INDEX(UVEK_DT!$L$2:$L$10000,MATCH(I36,UVEK_DT!$C$2:$C$10000)),"")</f>
        <v/>
      </c>
      <c r="H36" s="322" t="e">
        <f t="shared" si="0"/>
        <v>#VALUE!</v>
      </c>
      <c r="I36" s="297" t="e">
        <v>#N/A</v>
      </c>
      <c r="J36" s="297"/>
      <c r="K36" s="9" t="s">
        <v>3778</v>
      </c>
      <c r="L36" s="318" t="e">
        <f t="shared" si="1"/>
        <v>#VALUE!</v>
      </c>
    </row>
    <row r="37" spans="1:14" ht="38.25">
      <c r="A37" s="295" t="s">
        <v>4041</v>
      </c>
      <c r="B37" s="296" t="s">
        <v>4054</v>
      </c>
      <c r="C37" s="337" t="s">
        <v>4046</v>
      </c>
      <c r="D37" s="320" t="s">
        <v>4138</v>
      </c>
      <c r="E37" s="317" t="s">
        <v>4074</v>
      </c>
      <c r="F37" s="321">
        <v>1.9457144282249161E-2</v>
      </c>
      <c r="G37" s="321" t="str">
        <f>IFERROR(INDEX(UVEK_DT!$L$2:$L$10000,MATCH(I37,UVEK_DT!$C$2:$C$10000)),"")</f>
        <v/>
      </c>
      <c r="H37" s="322" t="e">
        <f t="shared" si="0"/>
        <v>#VALUE!</v>
      </c>
      <c r="I37" s="297" t="e">
        <v>#N/A</v>
      </c>
      <c r="J37" s="297"/>
      <c r="K37" s="9" t="s">
        <v>3844</v>
      </c>
      <c r="L37" s="318" t="e">
        <f t="shared" si="1"/>
        <v>#VALUE!</v>
      </c>
    </row>
    <row r="38" spans="1:14" ht="38.25">
      <c r="A38" s="295" t="s">
        <v>4042</v>
      </c>
      <c r="B38" s="296" t="s">
        <v>4055</v>
      </c>
      <c r="C38" s="337" t="s">
        <v>4059</v>
      </c>
      <c r="D38" s="320" t="s">
        <v>4138</v>
      </c>
      <c r="E38" s="317" t="s">
        <v>4074</v>
      </c>
      <c r="F38" s="321">
        <v>1.9457144282249161E-2</v>
      </c>
      <c r="G38" s="321" t="str">
        <f>IFERROR(INDEX(UVEK_DT!$L$2:$L$10000,MATCH(I38,UVEK_DT!$C$2:$C$10000)),"")</f>
        <v/>
      </c>
      <c r="H38" s="322" t="e">
        <f t="shared" si="0"/>
        <v>#VALUE!</v>
      </c>
      <c r="I38" s="297" t="e">
        <v>#N/A</v>
      </c>
      <c r="J38" s="297"/>
      <c r="K38" s="319" t="s">
        <v>3779</v>
      </c>
      <c r="L38" s="318" t="e">
        <f t="shared" si="1"/>
        <v>#VALUE!</v>
      </c>
    </row>
    <row r="39" spans="1:14" ht="38.25">
      <c r="A39" s="295" t="s">
        <v>4043</v>
      </c>
      <c r="B39" s="296" t="s">
        <v>4086</v>
      </c>
      <c r="C39" s="337" t="s">
        <v>4087</v>
      </c>
      <c r="D39" s="320" t="s">
        <v>4138</v>
      </c>
      <c r="E39" s="317" t="s">
        <v>4074</v>
      </c>
      <c r="F39" s="321">
        <v>1.9457144282249161E-2</v>
      </c>
      <c r="G39" s="321" t="str">
        <f>IFERROR(INDEX(UVEK_DT!$L$2:$L$10000,MATCH(I39,UVEK_DT!$C$2:$C$10000)),"")</f>
        <v/>
      </c>
      <c r="H39" s="322" t="e">
        <f t="shared" si="0"/>
        <v>#VALUE!</v>
      </c>
      <c r="I39" s="297" t="e">
        <v>#N/A</v>
      </c>
      <c r="J39" s="297"/>
      <c r="K39" s="319" t="s">
        <v>3652</v>
      </c>
      <c r="L39" s="318" t="e">
        <f t="shared" si="1"/>
        <v>#VALUE!</v>
      </c>
      <c r="N39" s="9" t="s">
        <v>3821</v>
      </c>
    </row>
    <row r="40" spans="1:14" ht="25.5">
      <c r="A40" s="295" t="s">
        <v>4088</v>
      </c>
      <c r="B40" s="296" t="s">
        <v>4060</v>
      </c>
      <c r="C40" s="337" t="s">
        <v>4102</v>
      </c>
      <c r="D40" s="320" t="s">
        <v>4141</v>
      </c>
      <c r="E40" s="297" t="s">
        <v>4118</v>
      </c>
      <c r="F40" s="321">
        <v>3.3E-3</v>
      </c>
      <c r="G40" s="321">
        <v>1.2705635141324351E-4</v>
      </c>
      <c r="H40" s="322">
        <f t="shared" si="0"/>
        <v>1.2705635141324352E-7</v>
      </c>
      <c r="I40" s="297" t="s">
        <v>4237</v>
      </c>
      <c r="J40" s="297" t="s">
        <v>4166</v>
      </c>
      <c r="K40" s="319" t="s">
        <v>3828</v>
      </c>
      <c r="L40" s="318">
        <f t="shared" si="1"/>
        <v>-0.96149807532932019</v>
      </c>
    </row>
    <row r="41" spans="1:14" ht="38.25">
      <c r="A41" s="295" t="s">
        <v>4089</v>
      </c>
      <c r="B41" s="296" t="s">
        <v>4061</v>
      </c>
      <c r="C41" s="337" t="s">
        <v>4103</v>
      </c>
      <c r="D41" s="320" t="s">
        <v>4133</v>
      </c>
      <c r="E41" s="297" t="s">
        <v>4118</v>
      </c>
      <c r="F41" s="321">
        <v>0.40100000000000002</v>
      </c>
      <c r="G41" s="321">
        <f>IFERROR(INDEX(UVEK_DT!$L$2:$L$10000,MATCH(I41,UVEK_DT!$C$2:$C$10000)),"")</f>
        <v>0.41920953770760844</v>
      </c>
      <c r="H41" s="322">
        <f t="shared" si="0"/>
        <v>4.1920953770760845E-4</v>
      </c>
      <c r="I41" s="297" t="s">
        <v>4238</v>
      </c>
      <c r="J41" s="297" t="s">
        <v>4167</v>
      </c>
      <c r="K41" s="9" t="s">
        <v>3783</v>
      </c>
      <c r="L41" s="318">
        <f t="shared" si="1"/>
        <v>4.5410318472838933E-2</v>
      </c>
    </row>
    <row r="42" spans="1:14" ht="38.25">
      <c r="A42" s="295" t="s">
        <v>4090</v>
      </c>
      <c r="B42" s="296" t="s">
        <v>4062</v>
      </c>
      <c r="C42" s="337" t="s">
        <v>4104</v>
      </c>
      <c r="D42" s="320" t="s">
        <v>4134</v>
      </c>
      <c r="E42" s="297" t="s">
        <v>4118</v>
      </c>
      <c r="F42" s="321">
        <v>0.30099999999999999</v>
      </c>
      <c r="G42" s="321">
        <f>IFERROR(INDEX(UVEK_DT!$L$2:$L$10000,MATCH(I42,UVEK_DT!$C$2:$C$10000)),"")</f>
        <v>0.32032043394958765</v>
      </c>
      <c r="H42" s="322">
        <f t="shared" si="0"/>
        <v>3.2032043394958766E-4</v>
      </c>
      <c r="I42" s="297" t="s">
        <v>4239</v>
      </c>
      <c r="J42" s="297" t="s">
        <v>4168</v>
      </c>
      <c r="K42" s="319" t="s">
        <v>3785</v>
      </c>
      <c r="L42" s="318">
        <f t="shared" si="1"/>
        <v>6.4187488204610163E-2</v>
      </c>
    </row>
    <row r="43" spans="1:14" ht="38.25">
      <c r="A43" s="295" t="s">
        <v>4091</v>
      </c>
      <c r="B43" s="296" t="s">
        <v>4063</v>
      </c>
      <c r="C43" s="337" t="s">
        <v>4105</v>
      </c>
      <c r="D43" s="320" t="s">
        <v>4137</v>
      </c>
      <c r="E43" s="297" t="s">
        <v>4118</v>
      </c>
      <c r="F43" s="321">
        <v>2.4500000000000001E-2</v>
      </c>
      <c r="G43" s="321">
        <f>IFERROR(INDEX(UVEK_DT!$L$2:$L$10000,MATCH(I43,UVEK_DT!$C$2:$C$10000)),"")</f>
        <v>2.470792485398364E-2</v>
      </c>
      <c r="H43" s="322">
        <f t="shared" si="0"/>
        <v>2.4707924853983639E-5</v>
      </c>
      <c r="I43" s="297" t="s">
        <v>4240</v>
      </c>
      <c r="J43" s="297" t="s">
        <v>4169</v>
      </c>
      <c r="K43" s="9" t="s">
        <v>3789</v>
      </c>
      <c r="L43" s="318">
        <f t="shared" si="1"/>
        <v>8.4867287340260802E-3</v>
      </c>
    </row>
    <row r="44" spans="1:14" ht="38.25">
      <c r="A44" s="295" t="s">
        <v>4092</v>
      </c>
      <c r="B44" s="296" t="s">
        <v>4064</v>
      </c>
      <c r="C44" s="337" t="s">
        <v>4106</v>
      </c>
      <c r="D44" s="320" t="s">
        <v>4137</v>
      </c>
      <c r="E44" s="297" t="s">
        <v>4118</v>
      </c>
      <c r="F44" s="321">
        <v>2.18E-2</v>
      </c>
      <c r="G44" s="321">
        <f>IFERROR(INDEX(UVEK_DT!$L$2:$L$10000,MATCH(I44,UVEK_DT!$C$2:$C$10000)),"")</f>
        <v>2.2196392311294361E-2</v>
      </c>
      <c r="H44" s="322">
        <f t="shared" si="0"/>
        <v>2.219639231129436E-5</v>
      </c>
      <c r="I44" s="297" t="s">
        <v>4241</v>
      </c>
      <c r="J44" s="297" t="s">
        <v>4170</v>
      </c>
      <c r="K44" s="9" t="s">
        <v>3788</v>
      </c>
      <c r="L44" s="318">
        <f t="shared" si="1"/>
        <v>1.8183133545612875E-2</v>
      </c>
    </row>
    <row r="45" spans="1:14" ht="38.25">
      <c r="A45" s="295" t="s">
        <v>4093</v>
      </c>
      <c r="B45" s="296" t="s">
        <v>4065</v>
      </c>
      <c r="C45" s="337" t="s">
        <v>4107</v>
      </c>
      <c r="D45" s="320" t="s">
        <v>4143</v>
      </c>
      <c r="E45" s="297" t="s">
        <v>4118</v>
      </c>
      <c r="F45" s="321">
        <v>4.5999999999999999E-2</v>
      </c>
      <c r="G45" s="321">
        <f>IFERROR(INDEX(UVEK_DT!$L$2:$L$10000,MATCH(I45,UVEK_DT!$C$2:$C$10000)),"")</f>
        <v>4.4890401535644241E-2</v>
      </c>
      <c r="H45" s="322">
        <f t="shared" si="0"/>
        <v>4.4890401535644238E-5</v>
      </c>
      <c r="I45" s="297" t="s">
        <v>4242</v>
      </c>
      <c r="J45" s="297" t="s">
        <v>4171</v>
      </c>
      <c r="K45" s="9" t="s">
        <v>3790</v>
      </c>
      <c r="L45" s="318">
        <f t="shared" si="1"/>
        <v>-2.4121705746864317E-2</v>
      </c>
    </row>
    <row r="46" spans="1:14" ht="51">
      <c r="A46" s="295" t="s">
        <v>4094</v>
      </c>
      <c r="B46" s="296" t="s">
        <v>4066</v>
      </c>
      <c r="C46" s="337" t="s">
        <v>4108</v>
      </c>
      <c r="D46" s="320" t="s">
        <v>4143</v>
      </c>
      <c r="E46" s="297" t="s">
        <v>4118</v>
      </c>
      <c r="F46" s="321">
        <v>5.5899999999999998E-2</v>
      </c>
      <c r="G46" s="321">
        <f>IFERROR(INDEX(UVEK_DT!$L$2:$L$10000,MATCH(I46,UVEK_DT!$C$2:$C$10000)),"")</f>
        <v>5.4659733337987564E-2</v>
      </c>
      <c r="H46" s="322">
        <f t="shared" si="0"/>
        <v>5.4659733337987564E-5</v>
      </c>
      <c r="I46" s="297" t="s">
        <v>4243</v>
      </c>
      <c r="J46" s="297" t="s">
        <v>4172</v>
      </c>
      <c r="K46" s="9" t="s">
        <v>3781</v>
      </c>
      <c r="L46" s="318">
        <f t="shared" si="1"/>
        <v>-2.2187239034211714E-2</v>
      </c>
    </row>
    <row r="47" spans="1:14" ht="51">
      <c r="A47" s="295" t="s">
        <v>4095</v>
      </c>
      <c r="B47" s="296" t="s">
        <v>4067</v>
      </c>
      <c r="C47" s="337" t="s">
        <v>4109</v>
      </c>
      <c r="D47" s="320" t="s">
        <v>4142</v>
      </c>
      <c r="E47" s="297" t="s">
        <v>4118</v>
      </c>
      <c r="F47" s="321">
        <v>0.06</v>
      </c>
      <c r="G47" s="321">
        <f>IFERROR(INDEX(UVEK_DT!$L$2:$L$10000,MATCH(I47,UVEK_DT!$C$2:$C$10000)),"")</f>
        <v>5.9123304441627486E-2</v>
      </c>
      <c r="H47" s="322">
        <f t="shared" si="0"/>
        <v>5.9123304441627489E-5</v>
      </c>
      <c r="I47" s="297" t="s">
        <v>4244</v>
      </c>
      <c r="J47" s="297" t="s">
        <v>4173</v>
      </c>
      <c r="K47" s="9" t="s">
        <v>3779</v>
      </c>
      <c r="L47" s="318">
        <f t="shared" si="1"/>
        <v>-1.4611592639541862E-2</v>
      </c>
    </row>
    <row r="48" spans="1:14" ht="38.25">
      <c r="A48" s="295" t="s">
        <v>4096</v>
      </c>
      <c r="B48" s="296" t="s">
        <v>4068</v>
      </c>
      <c r="C48" s="337" t="s">
        <v>4110</v>
      </c>
      <c r="D48" s="320" t="s">
        <v>4142</v>
      </c>
      <c r="E48" s="297" t="s">
        <v>4118</v>
      </c>
      <c r="F48" s="321">
        <v>1.9900000000000001E-2</v>
      </c>
      <c r="G48" s="321" t="str">
        <f>IFERROR(INDEX(UVEK_DT!$L$2:$L$10000,MATCH(I48,UVEK_DT!$C$2:$C$10000)),"")</f>
        <v/>
      </c>
      <c r="H48" s="322" t="e">
        <f t="shared" si="0"/>
        <v>#VALUE!</v>
      </c>
      <c r="I48" s="297" t="s">
        <v>4245</v>
      </c>
      <c r="J48" s="297" t="s">
        <v>4174</v>
      </c>
      <c r="K48" s="319" t="s">
        <v>3844</v>
      </c>
      <c r="L48" s="318" t="e">
        <f t="shared" si="1"/>
        <v>#VALUE!</v>
      </c>
    </row>
    <row r="49" spans="1:12" ht="38.25">
      <c r="A49" s="295" t="s">
        <v>4097</v>
      </c>
      <c r="B49" s="296" t="s">
        <v>4069</v>
      </c>
      <c r="C49" s="337" t="s">
        <v>4111</v>
      </c>
      <c r="D49" s="320" t="s">
        <v>4142</v>
      </c>
      <c r="E49" s="297" t="s">
        <v>4118</v>
      </c>
      <c r="F49" s="321">
        <v>1.4500000000000001E-2</v>
      </c>
      <c r="G49" s="321" t="str">
        <f>IFERROR(INDEX(UVEK_DT!$L$2:$L$10000,MATCH(I49,UVEK_DT!$C$2:$C$10000)),"")</f>
        <v/>
      </c>
      <c r="H49" s="322" t="e">
        <f t="shared" si="0"/>
        <v>#VALUE!</v>
      </c>
      <c r="I49" s="297" t="s">
        <v>4245</v>
      </c>
      <c r="J49" s="297" t="s">
        <v>4175</v>
      </c>
      <c r="K49" s="319" t="s">
        <v>3819</v>
      </c>
      <c r="L49" s="318" t="e">
        <f t="shared" si="1"/>
        <v>#VALUE!</v>
      </c>
    </row>
    <row r="50" spans="1:12" ht="38.25">
      <c r="A50" s="295" t="s">
        <v>4098</v>
      </c>
      <c r="B50" s="296" t="s">
        <v>4070</v>
      </c>
      <c r="C50" s="337" t="s">
        <v>4112</v>
      </c>
      <c r="D50" s="320" t="s">
        <v>4143</v>
      </c>
      <c r="E50" s="297" t="s">
        <v>4118</v>
      </c>
      <c r="F50" s="321">
        <v>3.2399999999999998E-3</v>
      </c>
      <c r="G50" s="321">
        <f>IFERROR(INDEX(UVEK_DT!$L$2:$L$10000,MATCH(I50,UVEK_DT!$C$2:$C$10000)),"")</f>
        <v>3.1035885455244312E-3</v>
      </c>
      <c r="H50" s="322">
        <f t="shared" si="0"/>
        <v>3.1035885455244312E-6</v>
      </c>
      <c r="I50" s="297" t="s">
        <v>4246</v>
      </c>
      <c r="J50" s="297" t="s">
        <v>4176</v>
      </c>
      <c r="K50" s="9" t="s">
        <v>3787</v>
      </c>
      <c r="L50" s="318">
        <f t="shared" si="1"/>
        <v>-4.2102300764064397E-2</v>
      </c>
    </row>
    <row r="51" spans="1:12" ht="38.25">
      <c r="A51" s="295" t="s">
        <v>4099</v>
      </c>
      <c r="B51" s="296" t="s">
        <v>4071</v>
      </c>
      <c r="C51" s="337" t="s">
        <v>4113</v>
      </c>
      <c r="D51" s="320" t="s">
        <v>4133</v>
      </c>
      <c r="E51" s="297" t="s">
        <v>4118</v>
      </c>
      <c r="F51" s="321">
        <v>0.13100000000000001</v>
      </c>
      <c r="G51" s="321">
        <f>IFERROR(INDEX(UVEK_DT!$L$2:$L$10000,MATCH(I51,UVEK_DT!$C$2:$C$10000)),"")</f>
        <v>0.1368130787372675</v>
      </c>
      <c r="H51" s="322">
        <f t="shared" si="0"/>
        <v>1.368130787372675E-4</v>
      </c>
      <c r="I51" s="297" t="s">
        <v>4247</v>
      </c>
      <c r="J51" s="297" t="s">
        <v>4177</v>
      </c>
      <c r="K51" s="9" t="s">
        <v>3780</v>
      </c>
      <c r="L51" s="318">
        <f t="shared" si="1"/>
        <v>4.4374646849370196E-2</v>
      </c>
    </row>
    <row r="52" spans="1:12" ht="25.5">
      <c r="A52" s="295" t="s">
        <v>4100</v>
      </c>
      <c r="B52" s="296" t="s">
        <v>4072</v>
      </c>
      <c r="C52" s="337" t="s">
        <v>4114</v>
      </c>
      <c r="D52" s="320" t="s">
        <v>4134</v>
      </c>
      <c r="E52" s="297" t="s">
        <v>4118</v>
      </c>
      <c r="F52" s="321">
        <v>0.106</v>
      </c>
      <c r="G52" s="321">
        <f>IFERROR(INDEX(UVEK_DT!$L$2:$L$10000,MATCH(I52,UVEK_DT!$C$2:$C$10000)),"")</f>
        <v>0.11218022570894004</v>
      </c>
      <c r="H52" s="322">
        <f t="shared" si="0"/>
        <v>1.1218022570894004E-4</v>
      </c>
      <c r="I52" s="297" t="s">
        <v>4248</v>
      </c>
      <c r="J52" s="297" t="s">
        <v>4178</v>
      </c>
      <c r="K52" s="9" t="s">
        <v>3822</v>
      </c>
      <c r="L52" s="318">
        <f t="shared" si="1"/>
        <v>5.8304016122075877E-2</v>
      </c>
    </row>
    <row r="53" spans="1:12" ht="38.25">
      <c r="A53" s="295" t="s">
        <v>4101</v>
      </c>
      <c r="B53" s="296" t="s">
        <v>4073</v>
      </c>
      <c r="C53" s="337" t="s">
        <v>4115</v>
      </c>
      <c r="D53" s="320" t="s">
        <v>4140</v>
      </c>
      <c r="E53" s="297" t="s">
        <v>4118</v>
      </c>
      <c r="F53" s="321">
        <v>6.0299999999999999E-2</v>
      </c>
      <c r="G53" s="321">
        <f>IFERROR(INDEX(UVEK_DT!$L$2:$L$10000,MATCH(I53,UVEK_DT!$C$2:$C$10000)),"")</f>
        <v>6.1242804409718882E-2</v>
      </c>
      <c r="H53" s="322">
        <f t="shared" si="0"/>
        <v>6.1242804409718883E-5</v>
      </c>
      <c r="I53" s="297" t="s">
        <v>4249</v>
      </c>
      <c r="J53" s="297" t="s">
        <v>4179</v>
      </c>
      <c r="K53" s="319" t="s">
        <v>3823</v>
      </c>
      <c r="L53" s="318">
        <f t="shared" si="1"/>
        <v>1.5635230675271679E-2</v>
      </c>
    </row>
    <row r="54" spans="1:12" ht="25.5">
      <c r="A54" s="295" t="s">
        <v>3988</v>
      </c>
      <c r="B54" s="296" t="s">
        <v>3987</v>
      </c>
      <c r="C54" s="337" t="s">
        <v>4116</v>
      </c>
      <c r="D54" s="320" t="s">
        <v>3918</v>
      </c>
      <c r="E54" s="297" t="s">
        <v>4118</v>
      </c>
      <c r="F54" s="321">
        <v>6.6600000000000006E-2</v>
      </c>
      <c r="G54" s="321">
        <f>IFERROR(INDEX(UVEK_DT!$L$2:$L$10000,MATCH(I54,UVEK_DT!$C$2:$C$10000)),"")</f>
        <v>6.9669185766463082E-2</v>
      </c>
      <c r="H54" s="322">
        <f t="shared" si="0"/>
        <v>6.9669185766463085E-5</v>
      </c>
      <c r="I54" s="297" t="s">
        <v>4234</v>
      </c>
      <c r="J54" s="297" t="s">
        <v>4180</v>
      </c>
      <c r="K54" s="9" t="s">
        <v>3786</v>
      </c>
      <c r="L54" s="318">
        <f t="shared" si="1"/>
        <v>4.6083870367313443E-2</v>
      </c>
    </row>
    <row r="55" spans="1:12">
      <c r="A55" s="295"/>
      <c r="B55" s="296"/>
      <c r="C55" s="297"/>
      <c r="D55" s="320"/>
      <c r="E55" s="297"/>
      <c r="F55" s="298"/>
    </row>
    <row r="56" spans="1:12">
      <c r="A56" s="295"/>
      <c r="B56" s="296"/>
      <c r="C56" s="297"/>
      <c r="D56" s="320"/>
      <c r="E56" s="297"/>
      <c r="F56" s="298"/>
    </row>
    <row r="57" spans="1:12">
      <c r="A57" s="295"/>
      <c r="B57" s="296"/>
      <c r="C57" s="297"/>
      <c r="D57" s="320"/>
      <c r="E57" s="297"/>
      <c r="F57" s="298"/>
    </row>
  </sheetData>
  <autoFilter ref="A1:N54" xr:uid="{E14F26B2-8DB6-48AC-9D25-63EBFDBDE4C0}"/>
  <conditionalFormatting sqref="F55:F57">
    <cfRule type="cellIs" dxfId="6" priority="1" operator="equal">
      <formula>0</formula>
    </cfRule>
    <cfRule type="cellIs" dxfId="5" priority="2" operator="greaterThan">
      <formula>100</formula>
    </cfRule>
    <cfRule type="cellIs" dxfId="4" priority="3" operator="between">
      <formula>10</formula>
      <formula>100</formula>
    </cfRule>
    <cfRule type="cellIs" dxfId="3" priority="4" operator="between">
      <formula>1</formula>
      <formula>10</formula>
    </cfRule>
    <cfRule type="cellIs" dxfId="2" priority="5" operator="lessThan">
      <formula>1</formula>
    </cfRule>
  </conditionalFormatting>
  <conditionalFormatting sqref="L2:L54">
    <cfRule type="cellIs" dxfId="1" priority="41" operator="lessThan">
      <formula>-0.05</formula>
    </cfRule>
    <cfRule type="cellIs" dxfId="0" priority="42" operator="greaterThan">
      <formula>0.05</formula>
    </cfRule>
  </conditionalFormatting>
  <pageMargins left="0.7" right="0.7" top="0.75" bottom="0.75" header="0.3" footer="0.3"/>
  <pageSetup paperSize="9"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537-D867-414B-887F-F15CFEBDFF77}">
  <sheetPr>
    <tabColor rgb="FFFFFF00"/>
  </sheetPr>
  <dimension ref="A3:AA184"/>
  <sheetViews>
    <sheetView zoomScale="75" zoomScaleNormal="75" workbookViewId="0"/>
  </sheetViews>
  <sheetFormatPr baseColWidth="10" defaultColWidth="8.7109375" defaultRowHeight="15" outlineLevelRow="1"/>
  <cols>
    <col min="1" max="1" width="64" style="328" customWidth="1"/>
    <col min="2" max="2" width="12.85546875" style="328" customWidth="1"/>
    <col min="3" max="3" width="15.42578125" style="328" customWidth="1"/>
    <col min="4" max="4" width="29.5703125" style="328" customWidth="1"/>
    <col min="5" max="5" width="19.42578125" style="328" customWidth="1"/>
    <col min="6" max="6" width="16.5703125" style="328" customWidth="1"/>
    <col min="7" max="7" width="15.28515625" style="328" customWidth="1"/>
    <col min="8" max="8" width="18.42578125" style="328" customWidth="1"/>
    <col min="9" max="10" width="26.5703125" style="328" customWidth="1"/>
    <col min="11" max="11" width="21.7109375" style="328" customWidth="1"/>
    <col min="12" max="12" width="17.5703125" style="328" customWidth="1"/>
    <col min="13" max="13" width="20.140625" style="328" customWidth="1"/>
    <col min="14" max="14" width="15.85546875" style="328" customWidth="1"/>
    <col min="15" max="15" width="9.5703125" style="328" customWidth="1"/>
    <col min="16" max="16" width="12.140625" style="328" customWidth="1"/>
    <col min="17" max="17" width="70.5703125" style="328" bestFit="1" customWidth="1"/>
    <col min="18" max="18" width="27" style="328" customWidth="1"/>
    <col min="19" max="19" width="16.85546875" style="328" customWidth="1"/>
    <col min="20" max="21" width="8.7109375" style="328"/>
    <col min="22" max="22" width="9.5703125" style="328" bestFit="1" customWidth="1"/>
    <col min="23" max="16384" width="8.7109375" style="328"/>
  </cols>
  <sheetData>
    <row r="3" spans="2:19" ht="15.75">
      <c r="Q3" s="472"/>
      <c r="R3" s="472"/>
      <c r="S3" s="472"/>
    </row>
    <row r="4" spans="2:19" ht="27.75">
      <c r="Q4" s="760" t="s">
        <v>674</v>
      </c>
      <c r="R4" s="472"/>
      <c r="S4" s="472"/>
    </row>
    <row r="5" spans="2:19" ht="15.75">
      <c r="Q5" s="473" t="s">
        <v>4122</v>
      </c>
      <c r="R5" s="474"/>
      <c r="S5" s="474"/>
    </row>
    <row r="6" spans="2:19" ht="68.25" customHeight="1" thickBot="1">
      <c r="Q6" s="475"/>
      <c r="R6" s="476" t="s">
        <v>691</v>
      </c>
      <c r="S6" s="477" t="s">
        <v>459</v>
      </c>
    </row>
    <row r="7" spans="2:19" ht="16.5" thickTop="1">
      <c r="C7" s="478"/>
      <c r="D7" s="479"/>
      <c r="E7" s="479"/>
      <c r="F7" s="479"/>
      <c r="G7" s="479"/>
      <c r="H7" s="479"/>
      <c r="I7" s="479"/>
      <c r="J7" s="479"/>
      <c r="K7" s="479"/>
      <c r="M7" s="480"/>
      <c r="N7" s="480"/>
      <c r="Q7" s="481" t="str">
        <f>C28</f>
        <v>Stationary Combustion</v>
      </c>
      <c r="R7" s="335">
        <f>L46</f>
        <v>0</v>
      </c>
      <c r="S7" s="451" t="str">
        <f>IFERROR(R7/$R$12,"")</f>
        <v/>
      </c>
    </row>
    <row r="8" spans="2:19" ht="15.75">
      <c r="C8" s="482"/>
      <c r="M8" s="483"/>
      <c r="Q8" s="484" t="str">
        <f>C32</f>
        <v>Physical or chemical processing</v>
      </c>
      <c r="R8" s="336">
        <f>L77</f>
        <v>0</v>
      </c>
      <c r="S8" s="451" t="str">
        <f t="shared" ref="S8:S12" si="0">IFERROR(R8/$R$12,"")</f>
        <v/>
      </c>
    </row>
    <row r="9" spans="2:19">
      <c r="C9" s="485"/>
      <c r="D9" s="485"/>
      <c r="E9" s="485"/>
      <c r="F9" s="485"/>
      <c r="G9" s="485"/>
      <c r="H9" s="485"/>
      <c r="I9" s="485"/>
      <c r="J9" s="485"/>
      <c r="K9" s="485"/>
      <c r="L9" s="485"/>
      <c r="Q9" s="484" t="str">
        <f>C34</f>
        <v>Transportation of materials, products, waste and employees</v>
      </c>
      <c r="R9" s="336">
        <f>L92</f>
        <v>0</v>
      </c>
      <c r="S9" s="451" t="str">
        <f t="shared" si="0"/>
        <v/>
      </c>
    </row>
    <row r="10" spans="2:19" ht="15.75">
      <c r="C10" s="486"/>
      <c r="D10" s="478"/>
      <c r="E10" s="478"/>
      <c r="F10" s="478"/>
      <c r="G10" s="478"/>
      <c r="H10" s="478"/>
      <c r="I10" s="478"/>
      <c r="J10" s="478"/>
      <c r="K10" s="478"/>
      <c r="L10" s="478"/>
      <c r="M10" s="480"/>
      <c r="N10" s="487"/>
      <c r="Q10" s="484" t="str">
        <f>C36</f>
        <v>Refrigeration and Air Conditioning use</v>
      </c>
      <c r="R10" s="336">
        <f>L138</f>
        <v>0</v>
      </c>
      <c r="S10" s="451" t="str">
        <f t="shared" si="0"/>
        <v/>
      </c>
    </row>
    <row r="11" spans="2:19" ht="15.75">
      <c r="C11" s="436"/>
      <c r="F11" s="436"/>
      <c r="G11" s="488"/>
      <c r="I11" s="436"/>
      <c r="J11" s="488"/>
      <c r="K11" s="488"/>
      <c r="L11" s="488"/>
      <c r="M11" s="489"/>
      <c r="N11" s="489"/>
      <c r="Q11" s="484" t="str">
        <f>C38</f>
        <v>Fugitive emissions</v>
      </c>
      <c r="R11" s="336">
        <f>L169</f>
        <v>0</v>
      </c>
      <c r="S11" s="451" t="str">
        <f t="shared" si="0"/>
        <v/>
      </c>
    </row>
    <row r="12" spans="2:19" ht="15.75">
      <c r="B12" s="490"/>
      <c r="C12" s="490"/>
      <c r="M12" s="491"/>
      <c r="N12" s="491"/>
      <c r="Q12" s="492" t="s">
        <v>460</v>
      </c>
      <c r="R12" s="493">
        <f>SUM(R7:R11)</f>
        <v>0</v>
      </c>
      <c r="S12" s="494" t="str">
        <f t="shared" si="0"/>
        <v/>
      </c>
    </row>
    <row r="13" spans="2:19">
      <c r="B13" s="490"/>
      <c r="C13" s="485"/>
      <c r="F13" s="485"/>
      <c r="G13" s="485"/>
      <c r="H13" s="485"/>
      <c r="I13" s="485"/>
      <c r="J13" s="485"/>
      <c r="K13" s="485"/>
      <c r="L13" s="485"/>
      <c r="M13" s="491"/>
      <c r="N13" s="491"/>
    </row>
    <row r="14" spans="2:19">
      <c r="B14" s="490"/>
      <c r="C14" s="490"/>
      <c r="F14" s="490"/>
      <c r="I14" s="490"/>
      <c r="M14" s="491"/>
      <c r="N14" s="491"/>
    </row>
    <row r="15" spans="2:19">
      <c r="B15" s="490"/>
      <c r="C15" s="485"/>
      <c r="D15" s="495"/>
      <c r="E15" s="495"/>
      <c r="F15" s="485"/>
      <c r="G15" s="495"/>
      <c r="H15" s="495"/>
      <c r="I15" s="495"/>
      <c r="J15" s="495"/>
      <c r="K15" s="495"/>
      <c r="L15" s="495"/>
      <c r="M15" s="491"/>
      <c r="N15" s="491"/>
    </row>
    <row r="23" spans="3:13" ht="32.1" customHeight="1"/>
    <row r="24" spans="3:13" ht="40.5" customHeight="1"/>
    <row r="26" spans="3:13" ht="32.1" customHeight="1">
      <c r="C26" s="759" t="s">
        <v>457</v>
      </c>
      <c r="D26" s="496"/>
      <c r="E26" s="496"/>
      <c r="F26" s="496"/>
      <c r="G26" s="496"/>
      <c r="H26" s="496"/>
      <c r="I26" s="496"/>
      <c r="J26" s="496"/>
      <c r="K26" s="496"/>
      <c r="L26" s="497"/>
      <c r="M26" s="498"/>
    </row>
    <row r="27" spans="3:13" ht="58.5" customHeight="1">
      <c r="C27" s="473" t="s">
        <v>6</v>
      </c>
      <c r="D27" s="499"/>
      <c r="E27" s="499"/>
      <c r="F27" s="499"/>
      <c r="G27" s="499"/>
      <c r="H27" s="499"/>
      <c r="I27" s="499"/>
      <c r="J27" s="499"/>
      <c r="K27" s="499"/>
      <c r="L27" s="474"/>
      <c r="M27" s="500" t="s">
        <v>675</v>
      </c>
    </row>
    <row r="28" spans="3:13" ht="35.25" customHeight="1">
      <c r="C28" s="501" t="s">
        <v>17</v>
      </c>
      <c r="D28" s="502"/>
      <c r="E28" s="502"/>
      <c r="F28" s="502"/>
      <c r="G28" s="502"/>
      <c r="H28" s="502"/>
      <c r="I28" s="502"/>
      <c r="J28" s="502"/>
      <c r="K28" s="502"/>
      <c r="L28" s="502"/>
      <c r="M28" s="710" t="s">
        <v>8</v>
      </c>
    </row>
    <row r="29" spans="3:13" ht="35.25" customHeight="1">
      <c r="C29" s="831" t="s">
        <v>14</v>
      </c>
      <c r="D29" s="831"/>
      <c r="E29" s="831"/>
      <c r="F29" s="831"/>
      <c r="G29" s="831"/>
      <c r="H29" s="831"/>
      <c r="I29" s="831"/>
      <c r="J29" s="831"/>
      <c r="K29" s="831"/>
      <c r="L29" s="831"/>
      <c r="M29" s="483"/>
    </row>
    <row r="30" spans="3:13" ht="35.25" customHeight="1">
      <c r="C30" s="501" t="s">
        <v>5960</v>
      </c>
      <c r="D30" s="502"/>
      <c r="E30" s="502"/>
      <c r="F30" s="502"/>
      <c r="G30" s="502"/>
      <c r="H30" s="502"/>
      <c r="I30" s="502"/>
      <c r="J30" s="502"/>
      <c r="K30" s="502"/>
      <c r="L30" s="502"/>
      <c r="M30" s="710" t="s">
        <v>8</v>
      </c>
    </row>
    <row r="31" spans="3:13" ht="35.25" customHeight="1">
      <c r="C31" s="832" t="s">
        <v>5950</v>
      </c>
      <c r="D31" s="832"/>
      <c r="E31" s="832"/>
      <c r="F31" s="832"/>
      <c r="G31" s="832"/>
      <c r="H31" s="832"/>
      <c r="I31" s="832"/>
      <c r="J31" s="832"/>
      <c r="K31" s="832"/>
      <c r="L31" s="832"/>
      <c r="M31" s="483"/>
    </row>
    <row r="32" spans="3:13" ht="35.25" customHeight="1">
      <c r="C32" s="501" t="s">
        <v>7</v>
      </c>
      <c r="D32" s="502"/>
      <c r="E32" s="502"/>
      <c r="F32" s="502"/>
      <c r="G32" s="502"/>
      <c r="H32" s="502"/>
      <c r="I32" s="502"/>
      <c r="J32" s="502"/>
      <c r="K32" s="502"/>
      <c r="L32" s="502"/>
      <c r="M32" s="710" t="s">
        <v>8</v>
      </c>
    </row>
    <row r="33" spans="2:14" ht="35.25" customHeight="1">
      <c r="C33" s="830" t="s">
        <v>13</v>
      </c>
      <c r="D33" s="830"/>
      <c r="E33" s="830"/>
      <c r="F33" s="830"/>
      <c r="G33" s="830"/>
      <c r="H33" s="830"/>
      <c r="I33" s="830"/>
      <c r="J33" s="830"/>
      <c r="K33" s="830"/>
      <c r="L33" s="830"/>
      <c r="M33" s="483"/>
    </row>
    <row r="34" spans="2:14" ht="35.25" customHeight="1">
      <c r="C34" s="501" t="s">
        <v>10</v>
      </c>
      <c r="D34" s="502"/>
      <c r="E34" s="502"/>
      <c r="F34" s="502"/>
      <c r="G34" s="502"/>
      <c r="H34" s="502"/>
      <c r="I34" s="502"/>
      <c r="J34" s="502"/>
      <c r="K34" s="502"/>
      <c r="L34" s="502"/>
      <c r="M34" s="710" t="s">
        <v>8</v>
      </c>
    </row>
    <row r="35" spans="2:14" ht="35.25" customHeight="1">
      <c r="C35" s="832" t="s">
        <v>12</v>
      </c>
      <c r="D35" s="832"/>
      <c r="E35" s="832"/>
      <c r="F35" s="832"/>
      <c r="G35" s="832"/>
      <c r="H35" s="832"/>
      <c r="I35" s="832"/>
      <c r="J35" s="832"/>
      <c r="K35" s="832"/>
      <c r="L35" s="832"/>
      <c r="M35" s="483"/>
    </row>
    <row r="36" spans="2:14" ht="35.25" customHeight="1">
      <c r="C36" s="501" t="s">
        <v>15</v>
      </c>
      <c r="D36" s="502"/>
      <c r="E36" s="502"/>
      <c r="F36" s="502"/>
      <c r="G36" s="502"/>
      <c r="H36" s="502"/>
      <c r="I36" s="502"/>
      <c r="J36" s="502"/>
      <c r="K36" s="502"/>
      <c r="L36" s="502"/>
      <c r="M36" s="710" t="s">
        <v>8</v>
      </c>
    </row>
    <row r="37" spans="2:14" ht="35.25" customHeight="1">
      <c r="C37" s="832" t="s">
        <v>456</v>
      </c>
      <c r="D37" s="832"/>
      <c r="E37" s="832"/>
      <c r="F37" s="832"/>
      <c r="G37" s="832"/>
      <c r="H37" s="832"/>
      <c r="I37" s="832"/>
      <c r="J37" s="832"/>
      <c r="K37" s="832"/>
      <c r="L37" s="832"/>
      <c r="M37" s="483"/>
    </row>
    <row r="38" spans="2:14" ht="35.25" customHeight="1">
      <c r="C38" s="501" t="s">
        <v>11</v>
      </c>
      <c r="D38" s="502"/>
      <c r="E38" s="502"/>
      <c r="F38" s="502"/>
      <c r="G38" s="502"/>
      <c r="H38" s="502"/>
      <c r="I38" s="502"/>
      <c r="J38" s="502"/>
      <c r="K38" s="502"/>
      <c r="L38" s="502"/>
      <c r="M38" s="710" t="s">
        <v>8</v>
      </c>
    </row>
    <row r="39" spans="2:14" ht="35.25" customHeight="1">
      <c r="C39" s="832" t="s">
        <v>16</v>
      </c>
      <c r="D39" s="832"/>
      <c r="E39" s="832"/>
      <c r="F39" s="832"/>
      <c r="G39" s="832"/>
      <c r="H39" s="832"/>
      <c r="I39" s="832"/>
      <c r="J39" s="832"/>
      <c r="K39" s="832"/>
      <c r="L39" s="832"/>
      <c r="M39" s="483"/>
    </row>
    <row r="40" spans="2:14" ht="15.75">
      <c r="C40" s="503" t="s">
        <v>5877</v>
      </c>
      <c r="D40" s="504"/>
      <c r="E40" s="504"/>
      <c r="F40" s="504"/>
      <c r="G40" s="504"/>
      <c r="H40" s="504"/>
      <c r="I40" s="504"/>
      <c r="J40" s="504"/>
      <c r="K40" s="504"/>
      <c r="L40" s="504"/>
      <c r="M40" s="710" t="s">
        <v>8</v>
      </c>
    </row>
    <row r="41" spans="2:14" ht="134.44999999999999" customHeight="1">
      <c r="C41" s="833" t="s">
        <v>5881</v>
      </c>
      <c r="D41" s="834"/>
      <c r="E41" s="834"/>
      <c r="F41" s="834"/>
      <c r="G41" s="834"/>
      <c r="H41" s="834"/>
      <c r="I41" s="834"/>
      <c r="J41" s="834"/>
      <c r="K41" s="834"/>
      <c r="L41" s="835"/>
      <c r="M41" s="711" t="s">
        <v>5878</v>
      </c>
      <c r="N41" s="457" t="s">
        <v>5880</v>
      </c>
    </row>
    <row r="42" spans="2:14" ht="18.600000000000001" customHeight="1">
      <c r="C42" s="505"/>
      <c r="D42" s="505"/>
      <c r="E42" s="505"/>
      <c r="F42" s="505"/>
      <c r="G42" s="505"/>
      <c r="H42" s="505"/>
      <c r="I42" s="505"/>
      <c r="J42" s="505"/>
      <c r="K42" s="505"/>
      <c r="L42" s="505"/>
      <c r="M42" s="457"/>
      <c r="N42" s="457"/>
    </row>
    <row r="43" spans="2:14" ht="38.1" customHeight="1"/>
    <row r="44" spans="2:14" ht="27.75">
      <c r="C44" s="758" t="s">
        <v>458</v>
      </c>
      <c r="D44" s="496"/>
      <c r="E44" s="496"/>
      <c r="F44" s="496"/>
      <c r="G44" s="496"/>
      <c r="H44" s="496"/>
      <c r="I44" s="496"/>
      <c r="J44" s="496"/>
      <c r="K44" s="496"/>
      <c r="L44" s="497"/>
    </row>
    <row r="46" spans="2:14" ht="30.6" customHeight="1">
      <c r="B46" s="506" t="str">
        <f>M28</f>
        <v>Yes</v>
      </c>
      <c r="C46" s="473" t="str">
        <f>C28</f>
        <v>Stationary Combustion</v>
      </c>
      <c r="D46" s="499"/>
      <c r="E46" s="499"/>
      <c r="F46" s="499"/>
      <c r="G46" s="499"/>
      <c r="H46" s="499"/>
      <c r="I46" s="499"/>
      <c r="J46" s="499"/>
      <c r="K46" s="507" t="s">
        <v>5953</v>
      </c>
      <c r="L46" s="508">
        <f>L58+L74</f>
        <v>0</v>
      </c>
    </row>
    <row r="47" spans="2:14" ht="57.6" customHeight="1" outlineLevel="1">
      <c r="B47" s="502"/>
      <c r="C47" s="829" t="str">
        <f>C29</f>
        <v>These emissions result from combustion of fuels in stationary sources, e.g. e.g. boilers, furnaces, turbines</v>
      </c>
      <c r="D47" s="829"/>
      <c r="E47" s="829"/>
      <c r="F47" s="829"/>
      <c r="G47" s="829"/>
      <c r="H47" s="829"/>
      <c r="I47" s="500" t="s">
        <v>677</v>
      </c>
      <c r="J47" s="509" t="s">
        <v>624</v>
      </c>
      <c r="K47" s="500" t="s">
        <v>625</v>
      </c>
      <c r="L47" s="500" t="s">
        <v>454</v>
      </c>
    </row>
    <row r="48" spans="2:14" ht="38.25" customHeight="1" outlineLevel="1">
      <c r="B48" s="842" t="s">
        <v>450</v>
      </c>
      <c r="C48" s="697" t="s">
        <v>40</v>
      </c>
      <c r="D48" s="510"/>
      <c r="E48" s="510"/>
      <c r="F48" s="510"/>
      <c r="G48" s="510"/>
      <c r="H48" s="510"/>
      <c r="I48" s="712"/>
      <c r="J48" s="713" t="s">
        <v>50</v>
      </c>
      <c r="K48" s="714"/>
      <c r="L48" s="511">
        <f>IF(J48="t", INDEX(EF_scope1!$D$2:$D$110, MATCH('Scope 1'!C48, EF_scope1!$B$2:$B$110, 0))*I48, IF(J48="m3", INDEX(EF_scope1!$E$2:$E$110, MATCH('Scope 1'!C48, EF_scope1!$B$2:$B$110, 0))*I48, ""))</f>
        <v>0</v>
      </c>
    </row>
    <row r="49" spans="2:24" ht="15.75" outlineLevel="1">
      <c r="B49" s="842"/>
      <c r="C49" s="510" t="s">
        <v>21</v>
      </c>
      <c r="D49" s="510"/>
      <c r="E49" s="510"/>
      <c r="F49" s="510"/>
      <c r="G49" s="510"/>
      <c r="H49" s="510"/>
      <c r="I49" s="712"/>
      <c r="J49" s="713" t="s">
        <v>49</v>
      </c>
      <c r="K49" s="714"/>
      <c r="L49" s="511">
        <f>IF(J49="t", INDEX(EF_scope1!$D$2:$D$110, MATCH('Scope 1'!C49, EF_scope1!$B$2:$B$110, 0))*I49, IF(J49="m3", INDEX(EF_scope1!$E$2:$E$110, MATCH('Scope 1'!C49, EF_scope1!$B$2:$B$110, 0))*I49, ""))</f>
        <v>0</v>
      </c>
    </row>
    <row r="50" spans="2:24" ht="15.75" outlineLevel="1">
      <c r="B50" s="842"/>
      <c r="C50" s="510" t="s">
        <v>41</v>
      </c>
      <c r="D50" s="510"/>
      <c r="E50" s="510"/>
      <c r="F50" s="510"/>
      <c r="G50" s="510"/>
      <c r="H50" s="510"/>
      <c r="I50" s="712"/>
      <c r="J50" s="713" t="s">
        <v>50</v>
      </c>
      <c r="K50" s="714"/>
      <c r="L50" s="511">
        <f>IF(J50="t", INDEX(EF_scope1!$D$2:$D$110, MATCH('Scope 1'!C50, EF_scope1!$B$2:$B$110, 0))*I50, IF(J50="m3", INDEX(EF_scope1!$E$2:$E$110, MATCH('Scope 1'!C50, EF_scope1!$B$2:$B$110, 0))*I50, ""))</f>
        <v>0</v>
      </c>
    </row>
    <row r="51" spans="2:24" ht="15.75" outlineLevel="1">
      <c r="B51" s="842"/>
      <c r="C51" s="510" t="s">
        <v>5959</v>
      </c>
      <c r="D51" s="510"/>
      <c r="E51" s="510"/>
      <c r="F51" s="510"/>
      <c r="G51" s="510"/>
      <c r="H51" s="510"/>
      <c r="I51" s="712"/>
      <c r="J51" s="713" t="s">
        <v>50</v>
      </c>
      <c r="K51" s="714"/>
      <c r="L51" s="511">
        <f>IF(J51="t", INDEX(EF_scope1!$D$2:$D$110, MATCH('Scope 1'!C51, EF_scope1!$B$2:$B$110, 0))*I51, IF(J51="m3", INDEX(EF_scope1!$E$2:$E$110, MATCH('Scope 1'!C51, EF_scope1!$B$2:$B$110, 0))*I51, ""))</f>
        <v>0</v>
      </c>
    </row>
    <row r="52" spans="2:24" ht="15.75" outlineLevel="1">
      <c r="B52" s="842"/>
      <c r="C52" s="510" t="s">
        <v>42</v>
      </c>
      <c r="D52" s="510"/>
      <c r="E52" s="510"/>
      <c r="F52" s="510"/>
      <c r="G52" s="510"/>
      <c r="H52" s="510"/>
      <c r="I52" s="712"/>
      <c r="J52" s="713" t="s">
        <v>50</v>
      </c>
      <c r="K52" s="714"/>
      <c r="L52" s="511">
        <f>IF(J52="t", INDEX(EF_scope1!$D$2:$D$110, MATCH('Scope 1'!C52, EF_scope1!$B$2:$B$110, 0))*I52, IF(J52="m3", INDEX(EF_scope1!$E$2:$E$110, MATCH('Scope 1'!C52, EF_scope1!$B$2:$B$110, 0))*I52, ""))</f>
        <v>0</v>
      </c>
    </row>
    <row r="53" spans="2:24" ht="15.75" outlineLevel="1">
      <c r="B53" s="842"/>
      <c r="C53" s="510" t="s">
        <v>25</v>
      </c>
      <c r="D53" s="510"/>
      <c r="E53" s="510"/>
      <c r="F53" s="510"/>
      <c r="G53" s="510"/>
      <c r="H53" s="510"/>
      <c r="I53" s="712"/>
      <c r="J53" s="713" t="s">
        <v>49</v>
      </c>
      <c r="K53" s="714"/>
      <c r="L53" s="511">
        <f>IF(J53="t", INDEX(EF_scope1!$D$2:$D$110, MATCH('Scope 1'!C53, EF_scope1!$B$2:$B$110, 0))*I53, IF(J53="m3", INDEX(EF_scope1!$E$2:$E$110, MATCH('Scope 1'!C53, EF_scope1!$B$2:$B$110, 0))*I53, ""))</f>
        <v>0</v>
      </c>
    </row>
    <row r="54" spans="2:24" ht="15.75" outlineLevel="1">
      <c r="B54" s="842"/>
      <c r="C54" s="510" t="s">
        <v>43</v>
      </c>
      <c r="D54" s="510"/>
      <c r="E54" s="510"/>
      <c r="F54" s="510"/>
      <c r="G54" s="510"/>
      <c r="H54" s="510"/>
      <c r="I54" s="712"/>
      <c r="J54" s="512" t="s">
        <v>49</v>
      </c>
      <c r="K54" s="714"/>
      <c r="L54" s="511">
        <f>IF(J54="t", INDEX(EF_scope1!$D$2:$D$110, MATCH('Scope 1'!C54, EF_scope1!$B$2:$B$110, 0))*I54, IF(J54="m3", INDEX(EF_scope1!$E$2:$E$110, MATCH('Scope 1'!C54, EF_scope1!$B$2:$B$110, 0))*I54, ""))</f>
        <v>0</v>
      </c>
    </row>
    <row r="55" spans="2:24" ht="15.75" outlineLevel="1">
      <c r="B55" s="842"/>
      <c r="C55" s="510" t="s">
        <v>44</v>
      </c>
      <c r="D55" s="510"/>
      <c r="E55" s="510"/>
      <c r="F55" s="510"/>
      <c r="G55" s="510"/>
      <c r="H55" s="510"/>
      <c r="I55" s="712"/>
      <c r="J55" s="512" t="s">
        <v>49</v>
      </c>
      <c r="K55" s="714"/>
      <c r="L55" s="511">
        <f>IF(J55="t", INDEX(EF_scope1!$D$2:$D$110, MATCH('Scope 1'!C55, EF_scope1!$B$2:$B$110, 0))*I55, IF(J55="m3", INDEX(EF_scope1!$E$2:$E$110, MATCH('Scope 1'!C55, EF_scope1!$B$2:$B$110, 0))*I55, ""))</f>
        <v>0</v>
      </c>
    </row>
    <row r="56" spans="2:24" ht="15.75" outlineLevel="1">
      <c r="B56" s="842"/>
      <c r="C56" s="510" t="s">
        <v>29</v>
      </c>
      <c r="D56" s="510"/>
      <c r="E56" s="510"/>
      <c r="F56" s="510"/>
      <c r="G56" s="510"/>
      <c r="H56" s="510"/>
      <c r="I56" s="712"/>
      <c r="J56" s="512" t="s">
        <v>49</v>
      </c>
      <c r="K56" s="714"/>
      <c r="L56" s="511">
        <f>IF(J56="t", INDEX(EF_scope1!$D$2:$D$110, MATCH('Scope 1'!C56, EF_scope1!$B$2:$B$110, 0))*I56, IF(J56="m3", INDEX(EF_scope1!$E$2:$E$110, MATCH('Scope 1'!C56, EF_scope1!$B$2:$B$110, 0))*I56, ""))</f>
        <v>0</v>
      </c>
    </row>
    <row r="57" spans="2:24" ht="16.5" outlineLevel="1" thickBot="1">
      <c r="B57" s="842"/>
      <c r="C57" s="697" t="s">
        <v>45</v>
      </c>
      <c r="D57" s="510"/>
      <c r="E57" s="510"/>
      <c r="F57" s="510"/>
      <c r="G57" s="510"/>
      <c r="H57" s="510"/>
      <c r="I57" s="712"/>
      <c r="J57" s="713" t="s">
        <v>50</v>
      </c>
      <c r="K57" s="714"/>
      <c r="L57" s="511">
        <f>IF(J57="t", INDEX(EF_scope1!$D$2:$D$110, MATCH('Scope 1'!C57, EF_scope1!$B$2:$B$110, 0))*I57, IF(J57="m3", INDEX(EF_scope1!$E$2:$E$110, MATCH('Scope 1'!C57, EF_scope1!$B$2:$B$110, 0))*I57, ""))</f>
        <v>0</v>
      </c>
    </row>
    <row r="58" spans="2:24" ht="22.5" customHeight="1" outlineLevel="1" thickBot="1">
      <c r="K58" s="513" t="s">
        <v>52</v>
      </c>
      <c r="L58" s="514">
        <f>SUM(L48:L57)</f>
        <v>0</v>
      </c>
      <c r="O58" s="488"/>
      <c r="P58" s="488"/>
      <c r="Q58" s="488"/>
      <c r="R58" s="488"/>
      <c r="S58" s="488"/>
      <c r="T58" s="488"/>
      <c r="U58" s="488"/>
      <c r="V58" s="488"/>
      <c r="W58" s="488"/>
      <c r="X58" s="488"/>
    </row>
    <row r="62" spans="2:24" ht="20.25" customHeight="1">
      <c r="B62" s="506" t="str">
        <f>M30</f>
        <v>Yes</v>
      </c>
      <c r="C62" s="473" t="str">
        <f>C30</f>
        <v>Stationary Combustion (Decentralized Comfort Heating installations)</v>
      </c>
      <c r="D62" s="499"/>
      <c r="E62" s="499"/>
      <c r="F62" s="499"/>
      <c r="G62" s="499"/>
      <c r="H62" s="499"/>
      <c r="I62" s="499"/>
      <c r="J62" s="499"/>
      <c r="K62" s="507" t="s">
        <v>678</v>
      </c>
      <c r="L62" s="508">
        <f>L74</f>
        <v>0</v>
      </c>
    </row>
    <row r="63" spans="2:24" ht="45.75" customHeight="1" outlineLevel="1">
      <c r="B63" s="502"/>
      <c r="C63" s="829" t="str">
        <f>C31</f>
        <v>These emissions result from the generation of heat on site (e.g. decentralized heating systems). This is applicable if you own and/or control the installations; NOT if the heat from decentralized installation is purchased (the purchased decentralized heat needs to be entered under scope 2)</v>
      </c>
      <c r="D63" s="829"/>
      <c r="E63" s="829"/>
      <c r="F63" s="829"/>
      <c r="G63" s="829"/>
      <c r="H63" s="829"/>
      <c r="I63" s="829"/>
      <c r="J63" s="829"/>
      <c r="K63" s="829"/>
      <c r="L63" s="829"/>
    </row>
    <row r="64" spans="2:24" ht="42.75" customHeight="1" outlineLevel="1">
      <c r="B64" s="565"/>
      <c r="C64" s="500" t="s">
        <v>5954</v>
      </c>
      <c r="D64" s="509" t="s">
        <v>5128</v>
      </c>
      <c r="E64" s="509"/>
      <c r="F64" s="500" t="s">
        <v>677</v>
      </c>
      <c r="G64" s="509" t="s">
        <v>624</v>
      </c>
      <c r="H64" s="500" t="s">
        <v>5951</v>
      </c>
      <c r="I64" s="500" t="s">
        <v>5952</v>
      </c>
      <c r="J64" s="509"/>
      <c r="K64" s="500"/>
      <c r="L64" s="500" t="s">
        <v>454</v>
      </c>
    </row>
    <row r="65" spans="2:15" ht="21.6" customHeight="1" outlineLevel="1">
      <c r="B65" s="842" t="s">
        <v>5961</v>
      </c>
      <c r="C65" s="510" t="s">
        <v>5959</v>
      </c>
      <c r="D65" s="510"/>
      <c r="E65" s="510"/>
      <c r="F65" s="716"/>
      <c r="G65" s="695" t="s">
        <v>50</v>
      </c>
      <c r="H65" s="714"/>
      <c r="I65" s="698">
        <f>F65*10000</f>
        <v>0</v>
      </c>
      <c r="J65" s="510"/>
      <c r="K65" s="510"/>
      <c r="L65" s="511">
        <f>IF(G65="t", INDEX(EF_scope1!$D$2:$D$110, MATCH('Scope 1'!C65, EF_scope1!$B$2:$B$110, 0))*F65, IF(G65="m3", INDEX(EF_scope1!$E$2:$E$110, MATCH('Scope 1'!C65, EF_scope1!$B$2:$B$110, 0))*F65, ""))</f>
        <v>0</v>
      </c>
    </row>
    <row r="66" spans="2:15" ht="21.6" customHeight="1" outlineLevel="1">
      <c r="B66" s="842"/>
      <c r="C66" s="510" t="s">
        <v>45</v>
      </c>
      <c r="D66" s="510"/>
      <c r="E66" s="510"/>
      <c r="F66" s="716"/>
      <c r="G66" s="695" t="s">
        <v>50</v>
      </c>
      <c r="H66" s="714"/>
      <c r="I66" s="698">
        <f>F66*10</f>
        <v>0</v>
      </c>
      <c r="J66" s="510"/>
      <c r="K66" s="510"/>
      <c r="L66" s="511">
        <f>IF(G66="t", INDEX(EF_scope1!$D$2:$D$110, MATCH('Scope 1'!C66, EF_scope1!$B$2:$B$110, 0))*F66, IF(G66="m3", INDEX(EF_scope1!$E$2:$E$110, MATCH('Scope 1'!C66, EF_scope1!$B$2:$B$110, 0))*F66, ""))</f>
        <v>0</v>
      </c>
    </row>
    <row r="67" spans="2:15" ht="31.5" customHeight="1" outlineLevel="1">
      <c r="B67" s="842"/>
      <c r="C67" s="510" t="s">
        <v>4146</v>
      </c>
      <c r="D67" s="510" t="s">
        <v>5947</v>
      </c>
      <c r="E67" s="510"/>
      <c r="F67" s="716"/>
      <c r="G67" s="696" t="s">
        <v>49</v>
      </c>
      <c r="H67" s="714"/>
      <c r="I67" s="698">
        <f>F67*2800</f>
        <v>0</v>
      </c>
      <c r="J67" s="836" t="s">
        <v>5962</v>
      </c>
      <c r="K67" s="837"/>
      <c r="L67" s="511">
        <v>0</v>
      </c>
    </row>
    <row r="68" spans="2:15" ht="21.6" customHeight="1" outlineLevel="1">
      <c r="B68" s="842"/>
      <c r="C68" s="510" t="s">
        <v>4146</v>
      </c>
      <c r="D68" s="510" t="s">
        <v>5948</v>
      </c>
      <c r="E68" s="510"/>
      <c r="F68" s="716"/>
      <c r="G68" s="696" t="s">
        <v>49</v>
      </c>
      <c r="H68" s="714"/>
      <c r="I68" s="698">
        <f t="shared" ref="I68:I69" si="1">F68*2800</f>
        <v>0</v>
      </c>
      <c r="J68" s="838"/>
      <c r="K68" s="839"/>
      <c r="L68" s="511">
        <v>0</v>
      </c>
      <c r="O68" s="694"/>
    </row>
    <row r="69" spans="2:15" ht="26.1" customHeight="1" outlineLevel="1">
      <c r="B69" s="842"/>
      <c r="C69" s="510" t="s">
        <v>4146</v>
      </c>
      <c r="D69" s="510" t="s">
        <v>5949</v>
      </c>
      <c r="E69" s="510"/>
      <c r="F69" s="716"/>
      <c r="G69" s="696" t="s">
        <v>49</v>
      </c>
      <c r="H69" s="714"/>
      <c r="I69" s="698">
        <f t="shared" si="1"/>
        <v>0</v>
      </c>
      <c r="J69" s="838"/>
      <c r="K69" s="839"/>
      <c r="L69" s="511">
        <v>0</v>
      </c>
    </row>
    <row r="70" spans="2:15" ht="21.6" customHeight="1" outlineLevel="1">
      <c r="B70" s="842"/>
      <c r="C70" s="510" t="s">
        <v>4148</v>
      </c>
      <c r="D70" s="715"/>
      <c r="E70" s="510"/>
      <c r="F70" s="716"/>
      <c r="G70" s="696" t="s">
        <v>644</v>
      </c>
      <c r="H70" s="714"/>
      <c r="J70" s="838"/>
      <c r="K70" s="839"/>
      <c r="L70" s="511">
        <v>0</v>
      </c>
    </row>
    <row r="71" spans="2:15" ht="21.6" customHeight="1" outlineLevel="1">
      <c r="B71" s="842"/>
      <c r="C71" s="510" t="s">
        <v>4148</v>
      </c>
      <c r="D71" s="715"/>
      <c r="E71" s="510"/>
      <c r="F71" s="716"/>
      <c r="G71" s="696" t="s">
        <v>644</v>
      </c>
      <c r="H71" s="714"/>
      <c r="I71" s="741"/>
      <c r="J71" s="838"/>
      <c r="K71" s="839"/>
      <c r="L71" s="511">
        <v>0</v>
      </c>
    </row>
    <row r="72" spans="2:15" ht="21.6" customHeight="1" outlineLevel="1">
      <c r="B72" s="842"/>
      <c r="C72" s="510" t="s">
        <v>5946</v>
      </c>
      <c r="D72" s="715"/>
      <c r="E72" s="510"/>
      <c r="F72" s="716"/>
      <c r="G72" s="696" t="s">
        <v>644</v>
      </c>
      <c r="H72" s="714"/>
      <c r="I72" s="741"/>
      <c r="J72" s="838"/>
      <c r="K72" s="839"/>
      <c r="L72" s="511">
        <v>0</v>
      </c>
      <c r="M72" s="740"/>
    </row>
    <row r="73" spans="2:15" ht="30" customHeight="1" outlineLevel="1" thickBot="1">
      <c r="B73" s="842"/>
      <c r="C73" s="510" t="s">
        <v>5946</v>
      </c>
      <c r="D73" s="715"/>
      <c r="E73" s="510"/>
      <c r="F73" s="716"/>
      <c r="G73" s="696" t="s">
        <v>644</v>
      </c>
      <c r="H73" s="714"/>
      <c r="I73" s="741"/>
      <c r="J73" s="840"/>
      <c r="K73" s="841"/>
      <c r="L73" s="511">
        <v>0</v>
      </c>
    </row>
    <row r="74" spans="2:15" ht="21.6" customHeight="1" outlineLevel="1" thickBot="1">
      <c r="B74" s="842"/>
      <c r="I74" s="742"/>
      <c r="J74" s="742"/>
      <c r="K74" s="743" t="s">
        <v>52</v>
      </c>
      <c r="L74" s="514">
        <f>SUM(L65:L72)</f>
        <v>0</v>
      </c>
    </row>
    <row r="75" spans="2:15" ht="21.6" customHeight="1" outlineLevel="1"/>
    <row r="77" spans="2:15" ht="36.6" customHeight="1">
      <c r="B77" s="506" t="str">
        <f>M32</f>
        <v>Yes</v>
      </c>
      <c r="C77" s="473" t="str">
        <f>C32</f>
        <v>Physical or chemical processing</v>
      </c>
      <c r="D77" s="499"/>
      <c r="E77" s="499"/>
      <c r="F77" s="499"/>
      <c r="G77" s="499"/>
      <c r="H77" s="499"/>
      <c r="I77" s="499"/>
      <c r="J77" s="499"/>
      <c r="K77" s="507" t="s">
        <v>678</v>
      </c>
      <c r="L77" s="508">
        <f>L88</f>
        <v>0</v>
      </c>
    </row>
    <row r="78" spans="2:15" ht="45.6" customHeight="1" outlineLevel="1">
      <c r="B78" s="502"/>
      <c r="C78" s="829" t="str">
        <f>C33</f>
        <v>These emissions resulting from the manufacture or processing of chemicals and materials such as cement, alumnum, adipic acid, ammonia manufacture and waste processing</v>
      </c>
      <c r="D78" s="829"/>
      <c r="E78" s="829"/>
      <c r="F78" s="829"/>
      <c r="G78" s="829"/>
      <c r="H78" s="829"/>
      <c r="I78" s="500" t="s">
        <v>677</v>
      </c>
      <c r="J78" s="509" t="s">
        <v>624</v>
      </c>
      <c r="K78" s="500" t="s">
        <v>625</v>
      </c>
      <c r="L78" s="500" t="s">
        <v>454</v>
      </c>
    </row>
    <row r="79" spans="2:15" ht="17.100000000000001" customHeight="1" outlineLevel="1">
      <c r="B79" s="842" t="s">
        <v>78</v>
      </c>
      <c r="C79" s="510" t="s">
        <v>63</v>
      </c>
      <c r="D79" s="510"/>
      <c r="E79" s="510"/>
      <c r="F79" s="510"/>
      <c r="G79" s="510"/>
      <c r="H79" s="510"/>
      <c r="I79" s="712"/>
      <c r="J79" s="512" t="s">
        <v>49</v>
      </c>
      <c r="K79" s="714"/>
      <c r="L79" s="515">
        <f>(INDEX(EF_scope1!D2:D21, MATCH('Scope 1'!C79, EF_scope1!B2:B21, 0)))*I79</f>
        <v>0</v>
      </c>
    </row>
    <row r="80" spans="2:15" ht="17.100000000000001" customHeight="1" outlineLevel="1">
      <c r="B80" s="842"/>
      <c r="C80" s="510" t="s">
        <v>64</v>
      </c>
      <c r="D80" s="510"/>
      <c r="E80" s="510"/>
      <c r="F80" s="510"/>
      <c r="G80" s="510"/>
      <c r="H80" s="510"/>
      <c r="I80" s="712"/>
      <c r="J80" s="512" t="s">
        <v>49</v>
      </c>
      <c r="K80" s="714"/>
      <c r="L80" s="515">
        <f>(INDEX(EF_scope1!D3:D22, MATCH('Scope 1'!C80, EF_scope1!B3:B22, 0)))*I80</f>
        <v>0</v>
      </c>
    </row>
    <row r="81" spans="2:12" ht="17.100000000000001" customHeight="1" outlineLevel="1">
      <c r="B81" s="842"/>
      <c r="C81" s="510" t="s">
        <v>65</v>
      </c>
      <c r="D81" s="510"/>
      <c r="E81" s="510"/>
      <c r="F81" s="510"/>
      <c r="G81" s="510"/>
      <c r="H81" s="510"/>
      <c r="I81" s="712"/>
      <c r="J81" s="512" t="s">
        <v>49</v>
      </c>
      <c r="K81" s="714"/>
      <c r="L81" s="515">
        <f>(INDEX(EF_scope1!D4:D23, MATCH('Scope 1'!C81, EF_scope1!B4:B23, 0)))*I81</f>
        <v>0</v>
      </c>
    </row>
    <row r="82" spans="2:12" ht="17.100000000000001" customHeight="1" outlineLevel="1">
      <c r="B82" s="842"/>
      <c r="C82" s="510" t="s">
        <v>66</v>
      </c>
      <c r="D82" s="510"/>
      <c r="E82" s="510"/>
      <c r="F82" s="510"/>
      <c r="G82" s="510"/>
      <c r="H82" s="510"/>
      <c r="I82" s="712"/>
      <c r="J82" s="512" t="s">
        <v>49</v>
      </c>
      <c r="K82" s="714"/>
      <c r="L82" s="515">
        <f>(INDEX(EF_scope1!D5:D23, MATCH('Scope 1'!C82, EF_scope1!B5:B23, 0)))*I82</f>
        <v>0</v>
      </c>
    </row>
    <row r="83" spans="2:12" ht="17.100000000000001" customHeight="1" outlineLevel="1">
      <c r="B83" s="842"/>
      <c r="C83" s="510" t="s">
        <v>67</v>
      </c>
      <c r="D83" s="510"/>
      <c r="E83" s="510"/>
      <c r="F83" s="510"/>
      <c r="G83" s="510"/>
      <c r="H83" s="510"/>
      <c r="I83" s="712"/>
      <c r="J83" s="512" t="s">
        <v>49</v>
      </c>
      <c r="K83" s="714"/>
      <c r="L83" s="515">
        <f>(INDEX(EF_scope1!D6:D24, MATCH('Scope 1'!C83, EF_scope1!B6:B24, 0)))*I83</f>
        <v>0</v>
      </c>
    </row>
    <row r="84" spans="2:12" ht="17.100000000000001" customHeight="1" outlineLevel="1">
      <c r="B84" s="842"/>
      <c r="C84" s="510" t="s">
        <v>68</v>
      </c>
      <c r="D84" s="510"/>
      <c r="E84" s="510"/>
      <c r="F84" s="510"/>
      <c r="G84" s="510"/>
      <c r="H84" s="510"/>
      <c r="I84" s="712"/>
      <c r="J84" s="512" t="s">
        <v>49</v>
      </c>
      <c r="K84" s="714"/>
      <c r="L84" s="515">
        <f>(INDEX(EF_scope1!D7:D25, MATCH('Scope 1'!C84, EF_scope1!B7:B25, 0)))*I84</f>
        <v>0</v>
      </c>
    </row>
    <row r="85" spans="2:12" ht="17.100000000000001" customHeight="1" outlineLevel="1">
      <c r="B85" s="842"/>
      <c r="C85" s="510" t="s">
        <v>69</v>
      </c>
      <c r="D85" s="510"/>
      <c r="E85" s="510"/>
      <c r="F85" s="510"/>
      <c r="G85" s="510"/>
      <c r="H85" s="510"/>
      <c r="I85" s="712"/>
      <c r="J85" s="512" t="s">
        <v>49</v>
      </c>
      <c r="K85" s="714"/>
      <c r="L85" s="515">
        <f>(INDEX(EF_scope1!D8:D26, MATCH('Scope 1'!C85, EF_scope1!B8:B26, 0)))*I85</f>
        <v>0</v>
      </c>
    </row>
    <row r="86" spans="2:12" ht="17.100000000000001" customHeight="1" outlineLevel="1">
      <c r="B86" s="842"/>
      <c r="C86" s="510" t="s">
        <v>70</v>
      </c>
      <c r="D86" s="510"/>
      <c r="E86" s="510"/>
      <c r="F86" s="510"/>
      <c r="G86" s="510"/>
      <c r="H86" s="510"/>
      <c r="I86" s="712"/>
      <c r="J86" s="512" t="s">
        <v>49</v>
      </c>
      <c r="K86" s="714"/>
      <c r="L86" s="515">
        <f>(INDEX(EF_scope1!D9:D27, MATCH('Scope 1'!C86, EF_scope1!B9:B27, 0)))*I86</f>
        <v>0</v>
      </c>
    </row>
    <row r="87" spans="2:12" ht="17.100000000000001" customHeight="1" outlineLevel="1" thickBot="1">
      <c r="B87" s="842"/>
      <c r="C87" s="510" t="s">
        <v>71</v>
      </c>
      <c r="D87" s="510"/>
      <c r="E87" s="510"/>
      <c r="F87" s="510"/>
      <c r="G87" s="510"/>
      <c r="H87" s="510"/>
      <c r="I87" s="712"/>
      <c r="J87" s="512" t="s">
        <v>49</v>
      </c>
      <c r="K87" s="714"/>
      <c r="L87" s="515">
        <f>(INDEX(EF_scope1!D10:D28, MATCH('Scope 1'!C87, EF_scope1!B10:B28, 0)))*I87</f>
        <v>0</v>
      </c>
    </row>
    <row r="88" spans="2:12" ht="15.75" outlineLevel="1" thickBot="1">
      <c r="B88" s="502"/>
      <c r="C88" s="502"/>
      <c r="D88" s="502"/>
      <c r="E88" s="502"/>
      <c r="F88" s="502"/>
      <c r="G88" s="502"/>
      <c r="H88" s="502"/>
      <c r="I88" s="502"/>
      <c r="J88" s="502"/>
      <c r="K88" s="516" t="s">
        <v>52</v>
      </c>
      <c r="L88" s="517">
        <f>SUM(L79:L87)</f>
        <v>0</v>
      </c>
    </row>
    <row r="89" spans="2:12" outlineLevel="1"/>
    <row r="92" spans="2:12" ht="37.5" customHeight="1">
      <c r="B92" s="506" t="str">
        <f>M34</f>
        <v>Yes</v>
      </c>
      <c r="C92" s="473" t="str">
        <f>C34</f>
        <v>Transportation of materials, products, waste and employees</v>
      </c>
      <c r="D92" s="499"/>
      <c r="E92" s="499"/>
      <c r="F92" s="499"/>
      <c r="G92" s="499"/>
      <c r="H92" s="499"/>
      <c r="I92" s="499"/>
      <c r="J92" s="499"/>
      <c r="K92" s="507" t="s">
        <v>678</v>
      </c>
      <c r="L92" s="508">
        <f>L107</f>
        <v>0</v>
      </c>
    </row>
    <row r="93" spans="2:12" ht="37.5" customHeight="1" outlineLevel="1">
      <c r="B93" s="502"/>
      <c r="C93" s="829" t="str">
        <f>C35</f>
        <v>These emissions resulting from the combustion of fuels in company owned / controlled vehicles (e.g. trucks, trains, ships, airplanes, buses and cars)</v>
      </c>
      <c r="D93" s="829"/>
      <c r="E93" s="829"/>
      <c r="F93" s="829"/>
      <c r="G93" s="829"/>
      <c r="H93" s="829"/>
      <c r="I93" s="518"/>
      <c r="J93" s="518"/>
      <c r="K93" s="518"/>
      <c r="L93" s="518"/>
    </row>
    <row r="94" spans="2:12" ht="14.1" customHeight="1" outlineLevel="1"/>
    <row r="95" spans="2:12" ht="28.5" customHeight="1" outlineLevel="1">
      <c r="B95" s="519"/>
      <c r="C95" s="502"/>
      <c r="D95" s="502"/>
      <c r="E95" s="502"/>
      <c r="F95" s="502"/>
      <c r="G95" s="502"/>
      <c r="H95" s="502"/>
      <c r="I95" s="502"/>
      <c r="J95" s="502"/>
      <c r="K95" s="502"/>
      <c r="L95" s="502"/>
    </row>
    <row r="96" spans="2:12" ht="40.5" customHeight="1" outlineLevel="1">
      <c r="B96" s="520" t="s">
        <v>5041</v>
      </c>
      <c r="C96" s="502"/>
      <c r="D96" s="502"/>
      <c r="E96" s="502"/>
      <c r="F96" s="502"/>
      <c r="G96" s="502"/>
      <c r="H96" s="502"/>
      <c r="I96" s="500" t="s">
        <v>677</v>
      </c>
      <c r="J96" s="509" t="s">
        <v>624</v>
      </c>
      <c r="K96" s="500" t="s">
        <v>625</v>
      </c>
      <c r="L96" s="500" t="s">
        <v>454</v>
      </c>
    </row>
    <row r="97" spans="2:27" ht="18.95" customHeight="1" outlineLevel="1">
      <c r="B97" s="842" t="s">
        <v>5045</v>
      </c>
      <c r="C97" s="844" t="s">
        <v>517</v>
      </c>
      <c r="D97" s="521" t="s">
        <v>630</v>
      </c>
      <c r="E97" s="522"/>
      <c r="F97" s="522"/>
      <c r="G97" s="522"/>
      <c r="H97" s="523"/>
      <c r="I97" s="712"/>
      <c r="J97" s="717" t="s">
        <v>50</v>
      </c>
      <c r="K97" s="718"/>
      <c r="L97" s="524">
        <f>IF(J97="t", INDEX(EF_scope1!$D$2:$D$92, MATCH('Scope 1'!D97, EF_scope1!$B$2:$B$92, 0))*I97, IF(J97="m3", INDEX(EF_scope1!$E$2:$E$92, MATCH('Scope 1'!D97, EF_scope1!$B$2:$B$92, 0))*I97, ""))</f>
        <v>0</v>
      </c>
    </row>
    <row r="98" spans="2:27" ht="18.95" customHeight="1" outlineLevel="1">
      <c r="B98" s="842"/>
      <c r="C98" s="845"/>
      <c r="D98" s="525" t="s">
        <v>628</v>
      </c>
      <c r="E98" s="510"/>
      <c r="F98" s="510"/>
      <c r="G98" s="510"/>
      <c r="H98" s="526"/>
      <c r="I98" s="712"/>
      <c r="J98" s="717" t="s">
        <v>49</v>
      </c>
      <c r="K98" s="718"/>
      <c r="L98" s="524">
        <f>IF(J98="t", INDEX(EF_scope1!$D$2:$D$92, MATCH('Scope 1'!D98, EF_scope1!$B$2:$B$92, 0))*I98, IF(J98="m3", INDEX(EF_scope1!$E$2:$E$92, MATCH('Scope 1'!D98, EF_scope1!$B$2:$B$92, 0))*I98, ""))</f>
        <v>0</v>
      </c>
    </row>
    <row r="99" spans="2:27" ht="18.95" customHeight="1" outlineLevel="1">
      <c r="B99" s="842"/>
      <c r="C99" s="846"/>
      <c r="D99" s="527" t="s">
        <v>627</v>
      </c>
      <c r="E99" s="528"/>
      <c r="F99" s="528"/>
      <c r="G99" s="528"/>
      <c r="H99" s="529"/>
      <c r="I99" s="712"/>
      <c r="J99" s="717" t="s">
        <v>49</v>
      </c>
      <c r="K99" s="718"/>
      <c r="L99" s="524">
        <f>IF(J99="t", INDEX(EF_scope1!$D$2:$D$92, MATCH('Scope 1'!D99, EF_scope1!$B$2:$B$92, 0))*I99, IF(J99="m3", INDEX(EF_scope1!$E$2:$E$92, MATCH('Scope 1'!D99, EF_scope1!$B$2:$B$92, 0))*I99, ""))</f>
        <v>0</v>
      </c>
    </row>
    <row r="100" spans="2:27" ht="22.5" customHeight="1" outlineLevel="1">
      <c r="B100" s="842"/>
      <c r="C100" s="847" t="s">
        <v>21</v>
      </c>
      <c r="D100" s="521" t="s">
        <v>631</v>
      </c>
      <c r="E100" s="522"/>
      <c r="F100" s="522"/>
      <c r="G100" s="522"/>
      <c r="H100" s="523"/>
      <c r="I100" s="712"/>
      <c r="J100" s="717" t="s">
        <v>50</v>
      </c>
      <c r="K100" s="718"/>
      <c r="L100" s="524">
        <f>IF(J100="t", INDEX(EF_scope1!$D$2:$D$92, MATCH('Scope 1'!D100, EF_scope1!$B$2:$B$92, 0))*I100, IF(J100="m3", INDEX(EF_scope1!$E$2:$E$92, MATCH('Scope 1'!D100, EF_scope1!$B$2:$B$92, 0))*I100, ""))</f>
        <v>0</v>
      </c>
    </row>
    <row r="101" spans="2:27" ht="22.5" customHeight="1" outlineLevel="1">
      <c r="B101" s="842"/>
      <c r="C101" s="848"/>
      <c r="D101" s="527" t="s">
        <v>629</v>
      </c>
      <c r="E101" s="528"/>
      <c r="F101" s="528"/>
      <c r="G101" s="528"/>
      <c r="H101" s="529"/>
      <c r="I101" s="712"/>
      <c r="J101" s="717" t="s">
        <v>49</v>
      </c>
      <c r="K101" s="718"/>
      <c r="L101" s="524">
        <f>IF(J101="t", INDEX(EF_scope1!$D$2:$D$92, MATCH('Scope 1'!D101, EF_scope1!$B$2:$B$92, 0))*I101, IF(J101="m3", INDEX(EF_scope1!$E$2:$E$92, MATCH('Scope 1'!D101, EF_scope1!$B$2:$B$92, 0))*I101, ""))</f>
        <v>0</v>
      </c>
    </row>
    <row r="102" spans="2:27" ht="15.75" outlineLevel="1">
      <c r="B102" s="842"/>
      <c r="C102" s="847" t="s">
        <v>634</v>
      </c>
      <c r="D102" s="521" t="s">
        <v>635</v>
      </c>
      <c r="E102" s="522"/>
      <c r="F102" s="522"/>
      <c r="G102" s="522"/>
      <c r="H102" s="523"/>
      <c r="I102" s="712"/>
      <c r="J102" s="717" t="s">
        <v>49</v>
      </c>
      <c r="K102" s="718"/>
      <c r="L102" s="524">
        <f>IF(J102="t", INDEX(EF_scope1!$D$2:$D$92, MATCH('Scope 1'!D102, EF_scope1!$B$2:$B$92, 0))*I102, IF(J102="m3", INDEX(EF_scope1!$E$2:$E$92, MATCH('Scope 1'!D102, EF_scope1!$B$2:$B$92, 0))*I102, ""))</f>
        <v>0</v>
      </c>
    </row>
    <row r="103" spans="2:27" ht="15.75" outlineLevel="1">
      <c r="B103" s="842"/>
      <c r="C103" s="848"/>
      <c r="D103" s="527" t="s">
        <v>636</v>
      </c>
      <c r="E103" s="528"/>
      <c r="F103" s="528"/>
      <c r="G103" s="528"/>
      <c r="H103" s="529"/>
      <c r="I103" s="712"/>
      <c r="J103" s="717" t="s">
        <v>49</v>
      </c>
      <c r="K103" s="718"/>
      <c r="L103" s="524">
        <f>IF(J103="t", INDEX(EF_scope1!$D$2:$D$92, MATCH('Scope 1'!D103, EF_scope1!$B$2:$B$92, 0))*I103, IF(J103="m3", INDEX(EF_scope1!$E$2:$E$92, MATCH('Scope 1'!D103, EF_scope1!$B$2:$B$92, 0))*I103, ""))</f>
        <v>0</v>
      </c>
    </row>
    <row r="104" spans="2:27" ht="15.75" outlineLevel="1">
      <c r="B104" s="842"/>
      <c r="C104" s="847" t="s">
        <v>632</v>
      </c>
      <c r="D104" s="521" t="s">
        <v>41</v>
      </c>
      <c r="E104" s="522"/>
      <c r="F104" s="522"/>
      <c r="G104" s="522"/>
      <c r="H104" s="523"/>
      <c r="I104" s="712"/>
      <c r="J104" s="717" t="s">
        <v>49</v>
      </c>
      <c r="K104" s="718"/>
      <c r="L104" s="524">
        <f>IF(J104="t", INDEX(EF_scope1!$D$2:$D$92, MATCH('Scope 1'!D104, EF_scope1!$B$2:$B$92, 0))*I104, IF(J104="m3", INDEX(EF_scope1!$E$2:$E$92, MATCH('Scope 1'!D104, EF_scope1!$B$2:$B$92, 0))*I104, ""))</f>
        <v>0</v>
      </c>
    </row>
    <row r="105" spans="2:27" ht="15.75" outlineLevel="1">
      <c r="B105" s="842"/>
      <c r="C105" s="848"/>
      <c r="D105" s="527" t="s">
        <v>633</v>
      </c>
      <c r="E105" s="528"/>
      <c r="F105" s="528"/>
      <c r="G105" s="528"/>
      <c r="H105" s="529"/>
      <c r="I105" s="712"/>
      <c r="J105" s="512" t="s">
        <v>644</v>
      </c>
      <c r="K105" s="718"/>
      <c r="L105" s="524">
        <v>0</v>
      </c>
    </row>
    <row r="106" spans="2:27" ht="15.75" outlineLevel="1" thickBot="1">
      <c r="B106" s="842"/>
      <c r="C106" s="502"/>
      <c r="D106" s="502"/>
      <c r="E106" s="502"/>
      <c r="F106" s="502"/>
      <c r="G106" s="502"/>
      <c r="H106" s="502"/>
      <c r="I106" s="502"/>
      <c r="J106" s="502"/>
      <c r="K106" s="502"/>
      <c r="L106" s="502"/>
    </row>
    <row r="107" spans="2:27" ht="16.5" outlineLevel="1" thickBot="1">
      <c r="K107" s="530" t="s">
        <v>52</v>
      </c>
      <c r="L107" s="531">
        <f>SUM(L97:L105)</f>
        <v>0</v>
      </c>
    </row>
    <row r="108" spans="2:27" outlineLevel="1"/>
    <row r="109" spans="2:27" ht="15.75" hidden="1" outlineLevel="1">
      <c r="B109" s="532" t="str">
        <f>IF(L107&lt;&gt;0, "Option 1 already selected! Please only pick only one of the two options!", "")</f>
        <v/>
      </c>
      <c r="C109" s="533"/>
      <c r="D109" s="533"/>
      <c r="E109" s="533"/>
      <c r="F109" s="533"/>
      <c r="G109" s="533"/>
      <c r="H109" s="533"/>
      <c r="I109" s="533"/>
      <c r="J109" s="533"/>
      <c r="K109" s="533"/>
      <c r="L109" s="533"/>
      <c r="M109" s="533"/>
      <c r="N109" s="533"/>
      <c r="O109" s="533"/>
      <c r="P109" s="533"/>
    </row>
    <row r="110" spans="2:27" ht="47.1" hidden="1" customHeight="1" outlineLevel="1">
      <c r="B110" s="534" t="s">
        <v>5935</v>
      </c>
      <c r="C110" s="534"/>
      <c r="D110" s="534"/>
      <c r="E110" s="534"/>
      <c r="F110" s="534"/>
      <c r="G110" s="534"/>
      <c r="H110" s="534"/>
      <c r="I110" s="534"/>
      <c r="J110" s="534"/>
      <c r="K110" s="534"/>
      <c r="L110" s="535"/>
      <c r="M110" s="535"/>
      <c r="N110" s="535"/>
      <c r="O110" s="535"/>
      <c r="P110" s="535"/>
    </row>
    <row r="111" spans="2:27" ht="53.45" hidden="1" customHeight="1" outlineLevel="1">
      <c r="B111" s="536"/>
      <c r="C111" s="537" t="s">
        <v>451</v>
      </c>
      <c r="D111" s="537" t="s">
        <v>453</v>
      </c>
      <c r="E111" s="537" t="s">
        <v>452</v>
      </c>
      <c r="F111" s="537" t="s">
        <v>679</v>
      </c>
      <c r="G111" s="538" t="s">
        <v>673</v>
      </c>
      <c r="H111" s="537" t="s">
        <v>683</v>
      </c>
      <c r="I111" s="537" t="s">
        <v>684</v>
      </c>
      <c r="J111" s="537" t="s">
        <v>685</v>
      </c>
      <c r="K111" s="537" t="s">
        <v>686</v>
      </c>
      <c r="L111" s="537" t="s">
        <v>681</v>
      </c>
      <c r="M111" s="537" t="s">
        <v>682</v>
      </c>
      <c r="N111" s="537" t="s">
        <v>680</v>
      </c>
      <c r="O111" s="537" t="s">
        <v>676</v>
      </c>
      <c r="P111" s="537" t="s">
        <v>454</v>
      </c>
    </row>
    <row r="112" spans="2:27" ht="38.1" hidden="1" customHeight="1" outlineLevel="1">
      <c r="B112" s="843" t="s">
        <v>455</v>
      </c>
      <c r="C112" s="539" t="str">
        <f>INDEX(Mobitool!$B$7:$B$265,MATCH(G112,Mobitool!$A$7:$A$265))</f>
        <v>Transport of passengers</v>
      </c>
      <c r="D112" s="540" t="str">
        <f>INDEX(Mobitool!$G$7:$G$265,MATCH(G112,Mobitool!$A$7:$A$265))</f>
        <v>Scooter</v>
      </c>
      <c r="E112" s="540" t="str">
        <f>INDEX(Mobitool!$H$7:$H$265,MATCH(G112,Mobitool!$A$7:$A$265))</f>
        <v>Gasoline</v>
      </c>
      <c r="F112" s="541" t="str">
        <f>INDEX(Mobitool!$L$7:$L$265,MATCH(G112,Mobitool!$A$7:$A$265))</f>
        <v>vkm</v>
      </c>
      <c r="G112" s="542">
        <v>7</v>
      </c>
      <c r="H112" s="543">
        <v>0</v>
      </c>
      <c r="I112" s="543">
        <v>0</v>
      </c>
      <c r="J112" s="544"/>
      <c r="K112" s="544"/>
      <c r="L112" s="544"/>
      <c r="M112" s="544"/>
      <c r="N112" s="544"/>
      <c r="O112" s="545">
        <f>IF(F112="vkm", H112*I112, IF(F112="tkm", H112*J112, IF(F112="pkm", M112*H112, IF(F112="MJ", N112, IF(F112="m3", L112, IF(F112="h", K112, ""))))))</f>
        <v>0</v>
      </c>
      <c r="P112" s="546">
        <f>((INDEX(Mobitool!$AB$7:$AB$265,MATCH('Scope 1'!G112,Mobitool!$A$7:$A$265,0)))/1000000)*O112</f>
        <v>0</v>
      </c>
      <c r="Q112" s="547"/>
      <c r="R112" s="547"/>
      <c r="S112" s="547"/>
      <c r="T112" s="547"/>
      <c r="U112" s="547"/>
      <c r="W112" s="547"/>
      <c r="X112" s="547"/>
      <c r="Y112" s="547"/>
      <c r="Z112" s="547"/>
      <c r="AA112" s="547"/>
    </row>
    <row r="113" spans="2:27" ht="38.1" hidden="1" customHeight="1" outlineLevel="1">
      <c r="B113" s="843"/>
      <c r="C113" s="539" t="str">
        <f>INDEX(Mobitool!$B$7:$B$265,MATCH(G113,Mobitool!$A$7:$A$265))</f>
        <v>Transport of passengers</v>
      </c>
      <c r="D113" s="540" t="str">
        <f>INDEX(Mobitool!$G$7:$G$265,MATCH(G113,Mobitool!$A$7:$A$265))</f>
        <v>City bus (9m)</v>
      </c>
      <c r="E113" s="540" t="str">
        <f>INDEX(Mobitool!$H$7:$H$265,MATCH(G113,Mobitool!$A$7:$A$265))</f>
        <v>Diesel</v>
      </c>
      <c r="F113" s="541" t="str">
        <f>INDEX(Mobitool!$L$7:$L$265,MATCH(G113,Mobitool!$A$7:$A$265))</f>
        <v>vkm</v>
      </c>
      <c r="G113" s="542">
        <v>13</v>
      </c>
      <c r="H113" s="543"/>
      <c r="I113" s="543"/>
      <c r="J113" s="544"/>
      <c r="K113" s="544"/>
      <c r="L113" s="544"/>
      <c r="M113" s="544"/>
      <c r="N113" s="544"/>
      <c r="O113" s="545">
        <f t="shared" ref="O113:O134" si="2">IF(F113="vkm", H113*I113, IF(F113="tkm", H113*J113, IF(F113="pkm", M113*H113, IF(F113="MJ", N113, IF(F113="m3", L113, IF(F113="h", K113, ""))))))</f>
        <v>0</v>
      </c>
      <c r="P113" s="546">
        <f>((INDEX(Mobitool!$AB$7:$AB$265,MATCH('Scope 1'!G113,Mobitool!$A$7:$A$265,0)))/1000000)*O113</f>
        <v>0</v>
      </c>
      <c r="Q113" s="547"/>
      <c r="R113" s="547"/>
      <c r="S113" s="547"/>
      <c r="T113" s="547"/>
      <c r="U113" s="547"/>
      <c r="W113" s="547"/>
      <c r="X113" s="547"/>
      <c r="Y113" s="547"/>
      <c r="Z113" s="547"/>
      <c r="AA113" s="547"/>
    </row>
    <row r="114" spans="2:27" ht="38.1" hidden="1" customHeight="1" outlineLevel="1">
      <c r="B114" s="843"/>
      <c r="C114" s="539" t="str">
        <f>INDEX(Mobitool!$B$7:$B$265,MATCH(G114,Mobitool!$A$7:$A$265))</f>
        <v>Transport of passengers</v>
      </c>
      <c r="D114" s="540" t="str">
        <f>INDEX(Mobitool!$G$7:$G$265,MATCH(G114,Mobitool!$A$7:$A$265))</f>
        <v>City bus (13m)</v>
      </c>
      <c r="E114" s="540" t="str">
        <f>INDEX(Mobitool!$H$7:$H$265,MATCH(G114,Mobitool!$A$7:$A$265))</f>
        <v>Battery electric (charging at depot)</v>
      </c>
      <c r="F114" s="541" t="str">
        <f>INDEX(Mobitool!$L$7:$L$265,MATCH(G114,Mobitool!$A$7:$A$265))</f>
        <v>vkm</v>
      </c>
      <c r="G114" s="542">
        <v>26</v>
      </c>
      <c r="H114" s="543"/>
      <c r="I114" s="543"/>
      <c r="J114" s="544"/>
      <c r="K114" s="544"/>
      <c r="L114" s="544"/>
      <c r="M114" s="544"/>
      <c r="N114" s="544"/>
      <c r="O114" s="545">
        <f t="shared" si="2"/>
        <v>0</v>
      </c>
      <c r="P114" s="546">
        <f>((INDEX(Mobitool!$AB$7:$AB$265,MATCH('Scope 1'!G114,Mobitool!$A$7:$A$265,0)))/1000000)*O114</f>
        <v>0</v>
      </c>
      <c r="Q114" s="548"/>
      <c r="R114" s="548"/>
      <c r="S114" s="548"/>
      <c r="T114" s="548"/>
      <c r="U114" s="548"/>
      <c r="W114" s="548"/>
      <c r="X114" s="548"/>
      <c r="Y114" s="548"/>
      <c r="Z114" s="548"/>
      <c r="AA114" s="548"/>
    </row>
    <row r="115" spans="2:27" ht="38.1" hidden="1" customHeight="1" outlineLevel="1">
      <c r="B115" s="843"/>
      <c r="C115" s="539" t="str">
        <f>INDEX(Mobitool!$B$7:$B$265,MATCH(G115,Mobitool!$A$7:$A$265))</f>
        <v>Transport of passengers</v>
      </c>
      <c r="D115" s="540" t="str">
        <f>INDEX(Mobitool!$G$7:$G$265,MATCH(G115,Mobitool!$A$7:$A$265))</f>
        <v>Coach bus</v>
      </c>
      <c r="E115" s="540" t="str">
        <f>INDEX(Mobitool!$H$7:$H$265,MATCH(G115,Mobitool!$A$7:$A$265))</f>
        <v>Diesel</v>
      </c>
      <c r="F115" s="541" t="str">
        <f>INDEX(Mobitool!$L$7:$L$265,MATCH(G115,Mobitool!$A$7:$A$265))</f>
        <v>vkm</v>
      </c>
      <c r="G115" s="542">
        <v>45</v>
      </c>
      <c r="H115" s="543"/>
      <c r="I115" s="543"/>
      <c r="J115" s="544"/>
      <c r="K115" s="544"/>
      <c r="L115" s="544"/>
      <c r="M115" s="544"/>
      <c r="N115" s="544"/>
      <c r="O115" s="545">
        <f t="shared" si="2"/>
        <v>0</v>
      </c>
      <c r="P115" s="546">
        <f>((INDEX(Mobitool!$AB$7:$AB$265,MATCH('Scope 1'!G115,Mobitool!$A$7:$A$265,0)))/1000000)*O115</f>
        <v>0</v>
      </c>
      <c r="Q115" s="547"/>
      <c r="R115" s="547"/>
      <c r="S115" s="547"/>
      <c r="T115" s="547"/>
      <c r="U115" s="547"/>
      <c r="W115" s="547"/>
      <c r="X115" s="547"/>
      <c r="Y115" s="547"/>
      <c r="Z115" s="547"/>
      <c r="AA115" s="547"/>
    </row>
    <row r="116" spans="2:27" ht="38.1" hidden="1" customHeight="1" outlineLevel="1">
      <c r="B116" s="843"/>
      <c r="C116" s="539" t="str">
        <f>INDEX(Mobitool!$B$7:$B$265,MATCH(G116,Mobitool!$A$7:$A$265))</f>
        <v>Transport of passengers</v>
      </c>
      <c r="D116" s="540" t="str">
        <f>INDEX(Mobitool!$G$7:$G$265,MATCH(G116,Mobitool!$A$7:$A$265))</f>
        <v>Passenger car</v>
      </c>
      <c r="E116" s="540" t="str">
        <f>INDEX(Mobitool!$H$7:$H$265,MATCH(G116,Mobitool!$A$7:$A$265))</f>
        <v>fleet average</v>
      </c>
      <c r="F116" s="541" t="str">
        <f>INDEX(Mobitool!$L$7:$L$265,MATCH(G116,Mobitool!$A$7:$A$265))</f>
        <v>vkm</v>
      </c>
      <c r="G116" s="542">
        <v>53</v>
      </c>
      <c r="H116" s="543">
        <v>0</v>
      </c>
      <c r="I116" s="543">
        <v>0</v>
      </c>
      <c r="J116" s="544"/>
      <c r="K116" s="544"/>
      <c r="L116" s="544"/>
      <c r="M116" s="544"/>
      <c r="N116" s="544"/>
      <c r="O116" s="545">
        <f t="shared" si="2"/>
        <v>0</v>
      </c>
      <c r="P116" s="546">
        <f>((INDEX(Mobitool!$AB$7:$AB$265,MATCH('Scope 1'!G116,Mobitool!$A$7:$A$265,0)))/1000000)*O116</f>
        <v>0</v>
      </c>
      <c r="Q116" s="548"/>
      <c r="R116" s="548"/>
      <c r="S116" s="548"/>
      <c r="T116" s="548"/>
      <c r="U116" s="548"/>
      <c r="W116" s="548"/>
      <c r="X116" s="548"/>
      <c r="Y116" s="548"/>
      <c r="Z116" s="548"/>
      <c r="AA116" s="548"/>
    </row>
    <row r="117" spans="2:27" ht="38.1" hidden="1" customHeight="1" outlineLevel="1">
      <c r="B117" s="843"/>
      <c r="C117" s="539" t="str">
        <f>INDEX(Mobitool!$B$7:$B$265,MATCH(G117,Mobitool!$A$7:$A$265))</f>
        <v>Transport of passengers</v>
      </c>
      <c r="D117" s="540" t="str">
        <f>INDEX(Mobitool!$G$7:$G$265,MATCH(G117,Mobitool!$A$7:$A$265))</f>
        <v>Train Switzerland</v>
      </c>
      <c r="E117" s="540" t="str">
        <f>INDEX(Mobitool!$H$7:$H$265,MATCH(G117,Mobitool!$A$7:$A$265))</f>
        <v>Electricity mix SBB</v>
      </c>
      <c r="F117" s="541" t="str">
        <f>INDEX(Mobitool!$L$7:$L$265,MATCH(G117,Mobitool!$A$7:$A$265))</f>
        <v>vkm</v>
      </c>
      <c r="G117" s="542">
        <v>98</v>
      </c>
      <c r="H117" s="543"/>
      <c r="I117" s="543"/>
      <c r="J117" s="544"/>
      <c r="K117" s="544"/>
      <c r="L117" s="544"/>
      <c r="M117" s="544"/>
      <c r="N117" s="544"/>
      <c r="O117" s="545">
        <f t="shared" si="2"/>
        <v>0</v>
      </c>
      <c r="P117" s="546">
        <f>((INDEX(Mobitool!$AB$7:$AB$265,MATCH('Scope 1'!G117,Mobitool!$A$7:$A$265,0)))/1000000)*O117</f>
        <v>0</v>
      </c>
      <c r="Q117" s="548"/>
      <c r="R117" s="548"/>
      <c r="S117" s="548"/>
      <c r="T117" s="548"/>
      <c r="U117" s="548"/>
      <c r="W117" s="548"/>
      <c r="X117" s="548"/>
      <c r="Y117" s="548"/>
      <c r="Z117" s="548"/>
      <c r="AA117" s="548"/>
    </row>
    <row r="118" spans="2:27" ht="38.1" hidden="1" customHeight="1" outlineLevel="1">
      <c r="B118" s="843"/>
      <c r="C118" s="539" t="str">
        <f>INDEX(Mobitool!$B$7:$B$265,MATCH(G118,Mobitool!$A$7:$A$265))</f>
        <v>Transport of passengers</v>
      </c>
      <c r="D118" s="540" t="str">
        <f>INDEX(Mobitool!$G$7:$G$265,MATCH(G118,Mobitool!$A$7:$A$265))</f>
        <v>Passenger ship</v>
      </c>
      <c r="E118" s="540" t="str">
        <f>INDEX(Mobitool!$H$7:$H$265,MATCH(G118,Mobitool!$A$7:$A$265))</f>
        <v>Diesel</v>
      </c>
      <c r="F118" s="541" t="str">
        <f>INDEX(Mobitool!$L$7:$L$265,MATCH(G118,Mobitool!$A$7:$A$265))</f>
        <v>pkm</v>
      </c>
      <c r="G118" s="542">
        <v>99</v>
      </c>
      <c r="H118" s="543"/>
      <c r="I118" s="543"/>
      <c r="J118" s="544"/>
      <c r="K118" s="544"/>
      <c r="L118" s="544"/>
      <c r="M118" s="544"/>
      <c r="N118" s="544"/>
      <c r="O118" s="545">
        <f t="shared" si="2"/>
        <v>0</v>
      </c>
      <c r="P118" s="546">
        <f>((INDEX(Mobitool!$AB$7:$AB$265,MATCH('Scope 1'!G118,Mobitool!$A$7:$A$265,0)))/1000000)*O118</f>
        <v>0</v>
      </c>
      <c r="Q118" s="548"/>
      <c r="R118" s="548"/>
      <c r="S118" s="548"/>
      <c r="T118" s="548"/>
      <c r="U118" s="548"/>
      <c r="W118" s="548"/>
      <c r="X118" s="548"/>
      <c r="Y118" s="548"/>
      <c r="Z118" s="548"/>
      <c r="AA118" s="548"/>
    </row>
    <row r="119" spans="2:27" ht="38.1" hidden="1" customHeight="1" outlineLevel="1">
      <c r="B119" s="843"/>
      <c r="C119" s="539" t="str">
        <f>INDEX(Mobitool!$B$7:$B$265,MATCH(G119,Mobitool!$A$7:$A$265))</f>
        <v>Transport of passengers</v>
      </c>
      <c r="D119" s="540" t="str">
        <f>INDEX(Mobitool!$G$7:$G$265,MATCH(G119,Mobitool!$A$7:$A$265))</f>
        <v>Helicopter, single engine</v>
      </c>
      <c r="E119" s="540" t="str">
        <f>INDEX(Mobitool!$H$7:$H$265,MATCH(G119,Mobitool!$A$7:$A$265))</f>
        <v>-</v>
      </c>
      <c r="F119" s="541" t="str">
        <f>INDEX(Mobitool!$L$7:$L$265,MATCH(G119,Mobitool!$A$7:$A$265))</f>
        <v>h</v>
      </c>
      <c r="G119" s="542">
        <v>101</v>
      </c>
      <c r="H119" s="543"/>
      <c r="I119" s="543"/>
      <c r="J119" s="544"/>
      <c r="K119" s="544">
        <v>0</v>
      </c>
      <c r="L119" s="544"/>
      <c r="M119" s="544"/>
      <c r="N119" s="544"/>
      <c r="O119" s="545">
        <f t="shared" si="2"/>
        <v>0</v>
      </c>
      <c r="P119" s="546">
        <f>((INDEX(Mobitool!$AB$7:$AB$265,MATCH('Scope 1'!G119,Mobitool!$A$7:$A$265,0)))/1000000)*O119</f>
        <v>0</v>
      </c>
      <c r="Q119" s="548"/>
      <c r="R119" s="548"/>
      <c r="S119" s="548"/>
      <c r="T119" s="548"/>
      <c r="U119" s="548"/>
      <c r="W119" s="548"/>
      <c r="X119" s="548"/>
      <c r="Y119" s="548"/>
      <c r="Z119" s="548"/>
      <c r="AA119" s="548"/>
    </row>
    <row r="120" spans="2:27" ht="38.1" hidden="1" customHeight="1" outlineLevel="1">
      <c r="B120" s="843"/>
      <c r="C120" s="539" t="str">
        <f>INDEX(Mobitool!$B$7:$B$265,MATCH(G120,Mobitool!$A$7:$A$265))</f>
        <v>Transport of passengers</v>
      </c>
      <c r="D120" s="540" t="str">
        <f>INDEX(Mobitool!$G$7:$G$265,MATCH(G120,Mobitool!$A$7:$A$265))</f>
        <v>Airplane</v>
      </c>
      <c r="E120" s="540" t="str">
        <f>INDEX(Mobitool!$H$7:$H$265,MATCH(G120,Mobitool!$A$7:$A$265))</f>
        <v>Kerosene</v>
      </c>
      <c r="F120" s="541" t="str">
        <f>INDEX(Mobitool!$L$7:$L$265,MATCH(G120,Mobitool!$A$7:$A$265))</f>
        <v>vkm</v>
      </c>
      <c r="G120" s="542">
        <v>112</v>
      </c>
      <c r="H120" s="543"/>
      <c r="I120" s="543"/>
      <c r="J120" s="544"/>
      <c r="K120" s="544"/>
      <c r="L120" s="544"/>
      <c r="M120" s="544"/>
      <c r="N120" s="544"/>
      <c r="O120" s="545">
        <f t="shared" si="2"/>
        <v>0</v>
      </c>
      <c r="P120" s="546">
        <f>((INDEX(Mobitool!$AB$7:$AB$265,MATCH('Scope 1'!G120,Mobitool!$A$7:$A$265,0)))/1000000)*O120</f>
        <v>0</v>
      </c>
      <c r="Q120" s="548"/>
      <c r="R120" s="548"/>
      <c r="S120" s="548"/>
      <c r="T120" s="548"/>
      <c r="U120" s="548"/>
      <c r="W120" s="548"/>
      <c r="X120" s="548"/>
      <c r="Y120" s="548"/>
      <c r="Z120" s="548"/>
      <c r="AA120" s="548"/>
    </row>
    <row r="121" spans="2:27" ht="38.1" hidden="1" customHeight="1" outlineLevel="1">
      <c r="B121" s="843"/>
      <c r="C121" s="539" t="str">
        <f>INDEX(Mobitool!$B$7:$B$265,MATCH(G121,Mobitool!$A$7:$A$265))</f>
        <v>Transport of goods</v>
      </c>
      <c r="D121" s="540" t="str">
        <f>INDEX(Mobitool!$G$7:$G$265,MATCH(G121,Mobitool!$A$7:$A$265))</f>
        <v>Fleet average truck</v>
      </c>
      <c r="E121" s="540" t="str">
        <f>INDEX(Mobitool!$H$7:$H$265,MATCH(G121,Mobitool!$A$7:$A$265))</f>
        <v>Diesel</v>
      </c>
      <c r="F121" s="541" t="str">
        <f>INDEX(Mobitool!$L$7:$L$265,MATCH(G121,Mobitool!$A$7:$A$265))</f>
        <v>vkm</v>
      </c>
      <c r="G121" s="542">
        <v>163</v>
      </c>
      <c r="H121" s="543"/>
      <c r="I121" s="543"/>
      <c r="J121" s="544"/>
      <c r="K121" s="544"/>
      <c r="L121" s="544"/>
      <c r="M121" s="544"/>
      <c r="N121" s="544"/>
      <c r="O121" s="545">
        <f t="shared" si="2"/>
        <v>0</v>
      </c>
      <c r="P121" s="546">
        <f>((INDEX(Mobitool!$AB$7:$AB$265,MATCH('Scope 1'!G121,Mobitool!$A$7:$A$265,0)))/1000000)*O121</f>
        <v>0</v>
      </c>
      <c r="Q121" s="548"/>
      <c r="R121" s="548"/>
      <c r="S121" s="548"/>
      <c r="T121" s="548"/>
      <c r="U121" s="548"/>
      <c r="W121" s="548"/>
      <c r="X121" s="548"/>
      <c r="Y121" s="548"/>
      <c r="Z121" s="548"/>
      <c r="AA121" s="548"/>
    </row>
    <row r="122" spans="2:27" ht="38.1" hidden="1" customHeight="1" outlineLevel="1">
      <c r="B122" s="843"/>
      <c r="C122" s="539" t="str">
        <f>INDEX(Mobitool!$B$7:$B$265,MATCH(G122,Mobitool!$A$7:$A$265))</f>
        <v>Transport of goods</v>
      </c>
      <c r="D122" s="540" t="str">
        <f>INDEX(Mobitool!$G$7:$G$265,MATCH(G122,Mobitool!$A$7:$A$265))</f>
        <v>Train Switzerland</v>
      </c>
      <c r="E122" s="540" t="str">
        <f>INDEX(Mobitool!$H$7:$H$265,MATCH(G122,Mobitool!$A$7:$A$265))</f>
        <v>Electricity mix SBB, little Diesel</v>
      </c>
      <c r="F122" s="541" t="str">
        <f>INDEX(Mobitool!$L$7:$L$265,MATCH(G122,Mobitool!$A$7:$A$265))</f>
        <v>tkm</v>
      </c>
      <c r="G122" s="542">
        <v>198</v>
      </c>
      <c r="H122" s="543"/>
      <c r="I122" s="543"/>
      <c r="J122" s="544"/>
      <c r="K122" s="544"/>
      <c r="L122" s="544"/>
      <c r="M122" s="544"/>
      <c r="N122" s="544"/>
      <c r="O122" s="545">
        <f t="shared" si="2"/>
        <v>0</v>
      </c>
      <c r="P122" s="546">
        <f>((INDEX(Mobitool!$AB$7:$AB$265,MATCH('Scope 1'!G122,Mobitool!$A$7:$A$265,0)))/1000000)*O122</f>
        <v>0</v>
      </c>
      <c r="Q122" s="548"/>
      <c r="R122" s="548"/>
      <c r="S122" s="548"/>
      <c r="T122" s="548"/>
      <c r="U122" s="548"/>
      <c r="W122" s="548"/>
      <c r="X122" s="548"/>
      <c r="Y122" s="548"/>
      <c r="Z122" s="548"/>
      <c r="AA122" s="548"/>
    </row>
    <row r="123" spans="2:27" ht="38.1" hidden="1" customHeight="1" outlineLevel="1">
      <c r="B123" s="843"/>
      <c r="C123" s="539" t="str">
        <f>INDEX(Mobitool!$B$7:$B$265,MATCH(G123,Mobitool!$A$7:$A$265))</f>
        <v>Transport of goods</v>
      </c>
      <c r="D123" s="540" t="str">
        <f>INDEX(Mobitool!$G$7:$G$265,MATCH(G123,Mobitool!$A$7:$A$265))</f>
        <v>Construction machine</v>
      </c>
      <c r="E123" s="540" t="str">
        <f>INDEX(Mobitool!$H$7:$H$265,MATCH(G123,Mobitool!$A$7:$A$265))</f>
        <v>Diesel</v>
      </c>
      <c r="F123" s="541" t="str">
        <f>INDEX(Mobitool!$L$7:$L$265,MATCH(G123,Mobitool!$A$7:$A$265))</f>
        <v>MJ</v>
      </c>
      <c r="G123" s="542">
        <v>249</v>
      </c>
      <c r="H123" s="543"/>
      <c r="I123" s="543"/>
      <c r="J123" s="544"/>
      <c r="K123" s="544"/>
      <c r="L123" s="544"/>
      <c r="M123" s="544"/>
      <c r="N123" s="544"/>
      <c r="O123" s="545">
        <f t="shared" si="2"/>
        <v>0</v>
      </c>
      <c r="P123" s="546">
        <f>((INDEX(Mobitool!$AB$7:$AB$265,MATCH('Scope 1'!G123,Mobitool!$A$7:$A$265,0)))/1000000)*O123</f>
        <v>0</v>
      </c>
      <c r="Q123" s="548"/>
      <c r="R123" s="548"/>
      <c r="S123" s="548"/>
      <c r="T123" s="548"/>
      <c r="U123" s="548"/>
      <c r="W123" s="548"/>
      <c r="X123" s="548"/>
      <c r="Y123" s="548"/>
      <c r="Z123" s="548"/>
      <c r="AA123" s="548"/>
    </row>
    <row r="124" spans="2:27" ht="38.1" hidden="1" customHeight="1" outlineLevel="1">
      <c r="B124" s="843"/>
      <c r="C124" s="539" t="str">
        <f>INDEX(Mobitool!$B$7:$B$265,MATCH(G124,Mobitool!$A$7:$A$265))</f>
        <v>Transport of goods</v>
      </c>
      <c r="D124" s="540" t="str">
        <f>INDEX(Mobitool!$G$7:$G$265,MATCH(G124,Mobitool!$A$7:$A$265))</f>
        <v>Excavation machine</v>
      </c>
      <c r="E124" s="540" t="str">
        <f>INDEX(Mobitool!$H$7:$H$265,MATCH(G124,Mobitool!$A$7:$A$265))</f>
        <v>Diesel</v>
      </c>
      <c r="F124" s="541" t="str">
        <f>INDEX(Mobitool!$L$7:$L$265,MATCH(G124,Mobitool!$A$7:$A$265))</f>
        <v>m3</v>
      </c>
      <c r="G124" s="542">
        <v>250</v>
      </c>
      <c r="H124" s="543"/>
      <c r="I124" s="543"/>
      <c r="J124" s="544"/>
      <c r="K124" s="544"/>
      <c r="L124" s="544"/>
      <c r="M124" s="544"/>
      <c r="N124" s="544"/>
      <c r="O124" s="545">
        <f t="shared" si="2"/>
        <v>0</v>
      </c>
      <c r="P124" s="546">
        <f>((INDEX(Mobitool!$AB$7:$AB$265,MATCH('Scope 1'!G124,Mobitool!$A$7:$A$265,0)))/1000000)*O124</f>
        <v>0</v>
      </c>
      <c r="Q124" s="548"/>
      <c r="R124" s="548"/>
      <c r="S124" s="548"/>
      <c r="T124" s="548"/>
      <c r="U124" s="548"/>
      <c r="W124" s="548"/>
      <c r="X124" s="548"/>
      <c r="Y124" s="548"/>
      <c r="Z124" s="548"/>
      <c r="AA124" s="548"/>
    </row>
    <row r="125" spans="2:27" ht="38.1" hidden="1" customHeight="1" outlineLevel="1">
      <c r="B125" s="843"/>
      <c r="C125" s="539" t="str">
        <f>INDEX(Mobitool!$B$7:$B$265,MATCH(G125,Mobitool!$A$7:$A$265))</f>
        <v>Transport of goods</v>
      </c>
      <c r="D125" s="540" t="str">
        <f>INDEX(Mobitool!$G$7:$G$265,MATCH(G125,Mobitool!$A$7:$A$265))</f>
        <v>Inland vessel (Rhine)</v>
      </c>
      <c r="E125" s="540" t="str">
        <f>INDEX(Mobitool!$H$7:$H$265,MATCH(G125,Mobitool!$A$7:$A$265))</f>
        <v>-</v>
      </c>
      <c r="F125" s="541" t="str">
        <f>INDEX(Mobitool!$L$7:$L$265,MATCH(G125,Mobitool!$A$7:$A$265))</f>
        <v>tkm</v>
      </c>
      <c r="G125" s="542">
        <v>252</v>
      </c>
      <c r="H125" s="543"/>
      <c r="I125" s="543"/>
      <c r="J125" s="544"/>
      <c r="K125" s="544"/>
      <c r="L125" s="544"/>
      <c r="M125" s="544"/>
      <c r="N125" s="544"/>
      <c r="O125" s="545">
        <f t="shared" si="2"/>
        <v>0</v>
      </c>
      <c r="P125" s="546">
        <f>((INDEX(Mobitool!$AB$7:$AB$265,MATCH('Scope 1'!G125,Mobitool!$A$7:$A$265,0)))/1000000)*O125</f>
        <v>0</v>
      </c>
      <c r="Q125" s="548"/>
      <c r="R125" s="548"/>
      <c r="S125" s="548"/>
      <c r="T125" s="548"/>
      <c r="U125" s="548"/>
      <c r="W125" s="548"/>
      <c r="X125" s="548"/>
      <c r="Y125" s="548"/>
      <c r="Z125" s="548"/>
      <c r="AA125" s="548"/>
    </row>
    <row r="126" spans="2:27" ht="38.1" hidden="1" customHeight="1" outlineLevel="1">
      <c r="B126" s="843"/>
      <c r="C126" s="539" t="str">
        <f>INDEX(Mobitool!$B$7:$B$265,MATCH(G126,Mobitool!$A$7:$A$265))</f>
        <v>Transport of goods</v>
      </c>
      <c r="D126" s="540" t="str">
        <f>INDEX(Mobitool!$G$7:$G$265,MATCH(G126,Mobitool!$A$7:$A$265))</f>
        <v>Airplane</v>
      </c>
      <c r="E126" s="540" t="str">
        <f>INDEX(Mobitool!$H$7:$H$265,MATCH(G126,Mobitool!$A$7:$A$265))</f>
        <v>Kerosene</v>
      </c>
      <c r="F126" s="541" t="str">
        <f>INDEX(Mobitool!$L$7:$L$265,MATCH(G126,Mobitool!$A$7:$A$265))</f>
        <v>tkm</v>
      </c>
      <c r="G126" s="542">
        <v>256</v>
      </c>
      <c r="H126" s="543"/>
      <c r="I126" s="543"/>
      <c r="J126" s="544"/>
      <c r="K126" s="544"/>
      <c r="L126" s="544"/>
      <c r="M126" s="544"/>
      <c r="N126" s="544"/>
      <c r="O126" s="545">
        <f t="shared" si="2"/>
        <v>0</v>
      </c>
      <c r="P126" s="546">
        <f>((INDEX(Mobitool!$AB$7:$AB$265,MATCH('Scope 1'!G126,Mobitool!$A$7:$A$265,0)))/1000000)*O126</f>
        <v>0</v>
      </c>
      <c r="Q126" s="548"/>
      <c r="R126" s="548"/>
      <c r="S126" s="548"/>
      <c r="T126" s="548"/>
      <c r="U126" s="548"/>
      <c r="W126" s="548"/>
      <c r="X126" s="548"/>
      <c r="Y126" s="548"/>
      <c r="Z126" s="548"/>
      <c r="AA126" s="548"/>
    </row>
    <row r="127" spans="2:27" ht="38.1" hidden="1" customHeight="1" outlineLevel="1">
      <c r="B127" s="843"/>
      <c r="C127" s="539" t="str">
        <f>INDEX(Mobitool!$B$7:$B$265,MATCH(G127,Mobitool!$A$7:$A$265))</f>
        <v>Transport of goods</v>
      </c>
      <c r="D127" s="540" t="str">
        <f>INDEX(Mobitool!$G$7:$G$265,MATCH(G127,Mobitool!$A$7:$A$265))</f>
        <v>Helicopter, single engine</v>
      </c>
      <c r="E127" s="540" t="str">
        <f>INDEX(Mobitool!$H$7:$H$265,MATCH(G127,Mobitool!$A$7:$A$265))</f>
        <v>Kerosene</v>
      </c>
      <c r="F127" s="541" t="str">
        <f>INDEX(Mobitool!$L$7:$L$265,MATCH(G127,Mobitool!$A$7:$A$265))</f>
        <v>h</v>
      </c>
      <c r="G127" s="542">
        <v>259</v>
      </c>
      <c r="H127" s="543"/>
      <c r="I127" s="543"/>
      <c r="J127" s="544"/>
      <c r="K127" s="544"/>
      <c r="L127" s="544"/>
      <c r="M127" s="544"/>
      <c r="N127" s="544"/>
      <c r="O127" s="545">
        <f t="shared" si="2"/>
        <v>0</v>
      </c>
      <c r="P127" s="546">
        <f>((INDEX(Mobitool!$AB$7:$AB$265,MATCH('Scope 1'!G127,Mobitool!$A$7:$A$265,0)))/1000000)*O127</f>
        <v>0</v>
      </c>
      <c r="Q127" s="548"/>
      <c r="R127" s="548"/>
      <c r="S127" s="548"/>
      <c r="T127" s="548"/>
      <c r="U127" s="548"/>
      <c r="W127" s="548"/>
      <c r="X127" s="548"/>
      <c r="Y127" s="548"/>
      <c r="Z127" s="548"/>
      <c r="AA127" s="548"/>
    </row>
    <row r="128" spans="2:27" ht="15.75" hidden="1" outlineLevel="1">
      <c r="B128" s="533"/>
      <c r="C128" s="549" t="s">
        <v>3729</v>
      </c>
      <c r="D128" s="550"/>
      <c r="E128" s="550"/>
      <c r="F128" s="550"/>
      <c r="G128" s="551"/>
      <c r="H128" s="551"/>
      <c r="I128" s="550"/>
      <c r="J128" s="550"/>
      <c r="K128" s="552"/>
      <c r="L128" s="550"/>
      <c r="M128" s="550"/>
      <c r="N128" s="553"/>
      <c r="O128" s="553"/>
      <c r="P128" s="546"/>
    </row>
    <row r="129" spans="2:16" ht="29.1" hidden="1" customHeight="1" outlineLevel="1">
      <c r="B129" s="533"/>
      <c r="C129" s="539" t="str">
        <f>IFERROR(INDEX(Mobitool!$B$7:$B$265,MATCH(G129,Mobitool!$A$7:$A$265)),"")</f>
        <v>Transport of passengers</v>
      </c>
      <c r="D129" s="540" t="str">
        <f>IFERROR(INDEX(Mobitool!$G$7:$G$265,MATCH(G129,Mobitool!$A$7:$A$265)),"")</f>
        <v>Passenger car</v>
      </c>
      <c r="E129" s="540" t="str">
        <f>IFERROR(INDEX(Mobitool!$H$7:$H$265,MATCH(G129,Mobitool!$A$7:$A$265)),"")</f>
        <v>Hybrid diesel</v>
      </c>
      <c r="F129" s="541" t="str">
        <f>IFERROR(INDEX(Mobitool!$L$7:$L$265,MATCH(G129,Mobitool!$A$7:$A$265)),"")</f>
        <v>vkm</v>
      </c>
      <c r="G129" s="554">
        <v>68</v>
      </c>
      <c r="H129" s="543"/>
      <c r="I129" s="543"/>
      <c r="J129" s="544"/>
      <c r="K129" s="544"/>
      <c r="L129" s="544"/>
      <c r="M129" s="544"/>
      <c r="N129" s="544"/>
      <c r="O129" s="545">
        <f t="shared" si="2"/>
        <v>0</v>
      </c>
      <c r="P129" s="546">
        <f>IFERROR((INDEX(Mobitool!$AB$7:$AB$265, MATCH('Scope 1'!G129, Mobitool!$A$7:$A$265, 0)) * O129) / 1000000, 0)</f>
        <v>0</v>
      </c>
    </row>
    <row r="130" spans="2:16" ht="35.1" hidden="1" customHeight="1" outlineLevel="1">
      <c r="B130" s="533"/>
      <c r="C130" s="539" t="str">
        <f>IFERROR(INDEX(Mobitool!$B$7:$B$265,MATCH(G130,Mobitool!$A$7:$A$265)),"")</f>
        <v>Transport of goods</v>
      </c>
      <c r="D130" s="540" t="str">
        <f>IFERROR(INDEX(Mobitool!$G$7:$G$265,MATCH(G130,Mobitool!$A$7:$A$265)),"")</f>
        <v>Helicopter, single engine</v>
      </c>
      <c r="E130" s="540" t="str">
        <f>IFERROR(INDEX(Mobitool!$H$7:$H$265,MATCH(G130,Mobitool!$A$7:$A$265)),"")</f>
        <v>Kerosene</v>
      </c>
      <c r="F130" s="541" t="str">
        <f>IFERROR(INDEX(Mobitool!$L$7:$L$265,MATCH(G130,Mobitool!$A$7:$A$265)),"")</f>
        <v>h</v>
      </c>
      <c r="G130" s="554">
        <v>259</v>
      </c>
      <c r="H130" s="543"/>
      <c r="I130" s="543"/>
      <c r="J130" s="544"/>
      <c r="K130" s="544"/>
      <c r="L130" s="544"/>
      <c r="M130" s="544"/>
      <c r="N130" s="544"/>
      <c r="O130" s="545">
        <f t="shared" si="2"/>
        <v>0</v>
      </c>
      <c r="P130" s="546">
        <f>IFERROR((INDEX(Mobitool!$AB$7:$AB$265, MATCH('Scope 1'!G130, Mobitool!$A$7:$A$265, 0)) * O130) / 1000000, 0)</f>
        <v>0</v>
      </c>
    </row>
    <row r="131" spans="2:16" ht="33.6" hidden="1" customHeight="1" outlineLevel="1">
      <c r="B131" s="533"/>
      <c r="C131" s="539" t="str">
        <f>IFERROR(INDEX(Mobitool!$B$7:$B$265,MATCH(G131,Mobitool!$A$7:$A$265)),"")</f>
        <v/>
      </c>
      <c r="D131" s="540" t="str">
        <f>IFERROR(INDEX(Mobitool!$G$7:$G$265,MATCH(G131,Mobitool!$A$7:$A$265)),"")</f>
        <v/>
      </c>
      <c r="E131" s="540" t="str">
        <f>IFERROR(INDEX(Mobitool!$H$7:$H$265,MATCH(G131,Mobitool!$A$7:$A$265)),"")</f>
        <v/>
      </c>
      <c r="F131" s="541" t="str">
        <f>IFERROR(INDEX(Mobitool!$L$7:$L$265,MATCH(G131,Mobitool!$A$7:$A$265)),"")</f>
        <v/>
      </c>
      <c r="G131" s="554"/>
      <c r="H131" s="543"/>
      <c r="I131" s="543"/>
      <c r="J131" s="544"/>
      <c r="K131" s="544"/>
      <c r="L131" s="544"/>
      <c r="M131" s="544"/>
      <c r="N131" s="544"/>
      <c r="O131" s="545" t="str">
        <f t="shared" si="2"/>
        <v/>
      </c>
      <c r="P131" s="546">
        <f>IFERROR((INDEX(Mobitool!$AB$7:$AB$265, MATCH('Scope 1'!G131, Mobitool!$A$7:$A$265, 0)) * O131) / 1000000, 0)</f>
        <v>0</v>
      </c>
    </row>
    <row r="132" spans="2:16" ht="29.45" hidden="1" customHeight="1" outlineLevel="1">
      <c r="B132" s="533"/>
      <c r="C132" s="539" t="str">
        <f>IFERROR(INDEX(Mobitool!$B$7:$B$265,MATCH(G132,Mobitool!$A$7:$A$265)),"")</f>
        <v/>
      </c>
      <c r="D132" s="540" t="str">
        <f>IFERROR(INDEX(Mobitool!$G$7:$G$265,MATCH(G132,Mobitool!$A$7:$A$265)),"")</f>
        <v/>
      </c>
      <c r="E132" s="540" t="str">
        <f>IFERROR(INDEX(Mobitool!$H$7:$H$265,MATCH(G132,Mobitool!$A$7:$A$265)),"")</f>
        <v/>
      </c>
      <c r="F132" s="541" t="str">
        <f>IFERROR(INDEX(Mobitool!$L$7:$L$265,MATCH(G132,Mobitool!$A$7:$A$265)),"")</f>
        <v/>
      </c>
      <c r="G132" s="554"/>
      <c r="H132" s="543"/>
      <c r="I132" s="543"/>
      <c r="J132" s="544"/>
      <c r="K132" s="544"/>
      <c r="L132" s="544"/>
      <c r="M132" s="544"/>
      <c r="N132" s="544"/>
      <c r="O132" s="545" t="str">
        <f t="shared" si="2"/>
        <v/>
      </c>
      <c r="P132" s="546">
        <f>IFERROR((INDEX(Mobitool!$AB$7:$AB$265, MATCH('Scope 1'!G132, Mobitool!$A$7:$A$265, 0)) * O132) / 1000000, 0)</f>
        <v>0</v>
      </c>
    </row>
    <row r="133" spans="2:16" ht="32.1" hidden="1" customHeight="1" outlineLevel="1">
      <c r="B133" s="533"/>
      <c r="C133" s="539" t="str">
        <f>IFERROR(INDEX(Mobitool!$B$7:$B$265,MATCH(G133,Mobitool!$A$7:$A$265)),"")</f>
        <v/>
      </c>
      <c r="D133" s="540" t="str">
        <f>IFERROR(INDEX(Mobitool!$G$7:$G$265,MATCH(G133,Mobitool!$A$7:$A$265)),"")</f>
        <v/>
      </c>
      <c r="E133" s="540" t="str">
        <f>IFERROR(INDEX(Mobitool!$H$7:$H$265,MATCH(G133,Mobitool!$A$7:$A$265)),"")</f>
        <v/>
      </c>
      <c r="F133" s="541" t="str">
        <f>IFERROR(INDEX(Mobitool!$L$7:$L$265,MATCH(G133,Mobitool!$A$7:$A$265)),"")</f>
        <v/>
      </c>
      <c r="G133" s="554"/>
      <c r="H133" s="543"/>
      <c r="I133" s="543"/>
      <c r="J133" s="544"/>
      <c r="K133" s="544"/>
      <c r="L133" s="544"/>
      <c r="M133" s="544"/>
      <c r="N133" s="544"/>
      <c r="O133" s="545" t="str">
        <f t="shared" si="2"/>
        <v/>
      </c>
      <c r="P133" s="546">
        <f>IFERROR((INDEX(Mobitool!$AB$7:$AB$265, MATCH('Scope 1'!G133, Mobitool!$A$7:$A$265, 0)) * O133) / 1000000, 0)</f>
        <v>0</v>
      </c>
    </row>
    <row r="134" spans="2:16" ht="36" hidden="1" customHeight="1" outlineLevel="1" thickBot="1">
      <c r="B134" s="533"/>
      <c r="C134" s="539" t="str">
        <f>IFERROR(INDEX(Mobitool!$B$7:$B$265,MATCH(G134,Mobitool!$A$7:$A$265)),"")</f>
        <v/>
      </c>
      <c r="D134" s="540" t="str">
        <f>IFERROR(INDEX(Mobitool!$G$7:$G$265,MATCH(G134,Mobitool!$A$7:$A$265)),"")</f>
        <v/>
      </c>
      <c r="E134" s="540" t="str">
        <f>IFERROR(INDEX(Mobitool!$H$7:$H$265,MATCH(G134,Mobitool!$A$7:$A$265)),"")</f>
        <v/>
      </c>
      <c r="F134" s="541" t="str">
        <f>IFERROR(INDEX(Mobitool!$L$7:$L$265,MATCH(G134,Mobitool!$A$7:$A$265)),"")</f>
        <v/>
      </c>
      <c r="G134" s="554"/>
      <c r="H134" s="543"/>
      <c r="I134" s="543"/>
      <c r="J134" s="544"/>
      <c r="K134" s="544"/>
      <c r="L134" s="544"/>
      <c r="M134" s="544"/>
      <c r="N134" s="555"/>
      <c r="O134" s="545" t="str">
        <f t="shared" si="2"/>
        <v/>
      </c>
      <c r="P134" s="546">
        <f>IFERROR((INDEX(Mobitool!$AB$7:$AB$265, MATCH('Scope 1'!G134, Mobitool!$A$7:$A$265, 0)) * O134) / 1000000, 0)</f>
        <v>0</v>
      </c>
    </row>
    <row r="135" spans="2:16" ht="16.5" hidden="1" outlineLevel="1" thickBot="1">
      <c r="B135" s="533"/>
      <c r="C135" s="556"/>
      <c r="D135" s="557"/>
      <c r="E135" s="558"/>
      <c r="F135" s="533"/>
      <c r="G135" s="533"/>
      <c r="H135" s="533"/>
      <c r="I135" s="533"/>
      <c r="J135" s="533"/>
      <c r="K135" s="533"/>
      <c r="L135" s="533"/>
      <c r="M135" s="533"/>
      <c r="N135" s="559" t="s">
        <v>52</v>
      </c>
      <c r="O135" s="560"/>
      <c r="P135" s="561">
        <f>SUM(P112:P134)</f>
        <v>0</v>
      </c>
    </row>
    <row r="136" spans="2:16" hidden="1"/>
    <row r="138" spans="2:16" ht="36" customHeight="1">
      <c r="B138" s="506" t="str">
        <f>M36</f>
        <v>Yes</v>
      </c>
      <c r="C138" s="473" t="str">
        <f>C36</f>
        <v>Refrigeration and Air Conditioning use</v>
      </c>
      <c r="D138" s="499"/>
      <c r="E138" s="499"/>
      <c r="F138" s="499"/>
      <c r="G138" s="499"/>
      <c r="H138" s="499"/>
      <c r="I138" s="499"/>
      <c r="J138" s="499"/>
      <c r="K138" s="507" t="s">
        <v>678</v>
      </c>
      <c r="L138" s="508">
        <f>L166</f>
        <v>0</v>
      </c>
    </row>
    <row r="139" spans="2:16" ht="51.6" customHeight="1" outlineLevel="1">
      <c r="B139" s="502"/>
      <c r="C139" s="829" t="str">
        <f>C37</f>
        <v>These emissions result from intentional or unintentional releases e.g. equipement leaks from joints, seals, packing, methane emissions from coal mines and venting, emissions during use of refrigeration and air conditioning equipement, methane leakages from gas transport, etc.</v>
      </c>
      <c r="D139" s="829"/>
      <c r="E139" s="829"/>
      <c r="F139" s="829"/>
      <c r="G139" s="829"/>
      <c r="H139" s="829"/>
      <c r="I139" s="500" t="s">
        <v>687</v>
      </c>
      <c r="J139" s="509" t="s">
        <v>624</v>
      </c>
      <c r="K139" s="500" t="s">
        <v>625</v>
      </c>
      <c r="L139" s="500" t="s">
        <v>454</v>
      </c>
    </row>
    <row r="140" spans="2:16" ht="19.5" customHeight="1" outlineLevel="1">
      <c r="B140" s="842" t="s">
        <v>78</v>
      </c>
      <c r="C140" s="328" t="s">
        <v>85</v>
      </c>
      <c r="G140" s="436"/>
      <c r="I140" s="714"/>
      <c r="J140" s="562" t="s">
        <v>49</v>
      </c>
      <c r="K140" s="714"/>
      <c r="L140" s="515">
        <f>(INDEX(EF_scope1!$D$2:$D$58, MATCH('Scope 1'!C140, EF_scope1!$B$2:$B$58, 0)))*I140</f>
        <v>0</v>
      </c>
    </row>
    <row r="141" spans="2:16" ht="15.75" outlineLevel="1">
      <c r="B141" s="842"/>
      <c r="C141" s="328" t="s">
        <v>86</v>
      </c>
      <c r="G141" s="436"/>
      <c r="I141" s="714"/>
      <c r="J141" s="562" t="s">
        <v>49</v>
      </c>
      <c r="K141" s="714"/>
      <c r="L141" s="515">
        <f>(INDEX(EF_scope1!$D$2:$D$58, MATCH('Scope 1'!C141, EF_scope1!$B$2:$B$58, 0)))*I141</f>
        <v>0</v>
      </c>
    </row>
    <row r="142" spans="2:16" ht="15.75" outlineLevel="1">
      <c r="B142" s="842"/>
      <c r="C142" s="328" t="s">
        <v>87</v>
      </c>
      <c r="G142" s="436"/>
      <c r="I142" s="714"/>
      <c r="J142" s="562" t="s">
        <v>49</v>
      </c>
      <c r="K142" s="714"/>
      <c r="L142" s="515">
        <f>(INDEX(EF_scope1!$D$2:$D$58, MATCH('Scope 1'!C142, EF_scope1!$B$2:$B$58, 0)))*I142</f>
        <v>0</v>
      </c>
    </row>
    <row r="143" spans="2:16" ht="15.75" outlineLevel="1">
      <c r="B143" s="842"/>
      <c r="C143" s="328" t="s">
        <v>88</v>
      </c>
      <c r="G143" s="436"/>
      <c r="I143" s="714"/>
      <c r="J143" s="562" t="s">
        <v>49</v>
      </c>
      <c r="K143" s="714"/>
      <c r="L143" s="515">
        <f>(INDEX(EF_scope1!$D$2:$D$58, MATCH('Scope 1'!C143, EF_scope1!$B$2:$B$58, 0)))*I143</f>
        <v>0</v>
      </c>
    </row>
    <row r="144" spans="2:16" ht="15.75" outlineLevel="1">
      <c r="B144" s="842"/>
      <c r="C144" s="328" t="s">
        <v>89</v>
      </c>
      <c r="G144" s="436"/>
      <c r="I144" s="714"/>
      <c r="J144" s="562" t="s">
        <v>49</v>
      </c>
      <c r="K144" s="714"/>
      <c r="L144" s="515">
        <f>(INDEX(EF_scope1!$D$2:$D$58, MATCH('Scope 1'!C144, EF_scope1!$B$2:$B$58, 0)))*I144</f>
        <v>0</v>
      </c>
    </row>
    <row r="145" spans="1:18" ht="15.75" outlineLevel="1">
      <c r="B145" s="842"/>
      <c r="C145" s="328" t="s">
        <v>90</v>
      </c>
      <c r="G145" s="436"/>
      <c r="I145" s="714"/>
      <c r="J145" s="562" t="s">
        <v>49</v>
      </c>
      <c r="K145" s="714"/>
      <c r="L145" s="515">
        <f>(INDEX(EF_scope1!$D$2:$D$58, MATCH('Scope 1'!C145, EF_scope1!$B$2:$B$58, 0)))*I145</f>
        <v>0</v>
      </c>
    </row>
    <row r="146" spans="1:18" ht="15.75" outlineLevel="1">
      <c r="B146" s="842"/>
      <c r="C146" s="328" t="s">
        <v>91</v>
      </c>
      <c r="G146" s="436"/>
      <c r="I146" s="714"/>
      <c r="J146" s="562" t="s">
        <v>49</v>
      </c>
      <c r="K146" s="714"/>
      <c r="L146" s="515">
        <f>(INDEX(EF_scope1!$D$2:$D$58, MATCH('Scope 1'!C146, EF_scope1!$B$2:$B$58, 0)))*I146</f>
        <v>0</v>
      </c>
    </row>
    <row r="147" spans="1:18" ht="15.75" outlineLevel="1">
      <c r="B147" s="842"/>
      <c r="C147" s="328" t="s">
        <v>92</v>
      </c>
      <c r="G147" s="436"/>
      <c r="I147" s="714"/>
      <c r="J147" s="562" t="s">
        <v>49</v>
      </c>
      <c r="K147" s="714"/>
      <c r="L147" s="515">
        <f>(INDEX(EF_scope1!$D$2:$D$58, MATCH('Scope 1'!C147, EF_scope1!$B$2:$B$58, 0)))*I147</f>
        <v>0</v>
      </c>
    </row>
    <row r="148" spans="1:18" ht="15.75" outlineLevel="1">
      <c r="B148" s="842"/>
      <c r="C148" s="328" t="s">
        <v>93</v>
      </c>
      <c r="G148" s="436"/>
      <c r="I148" s="714"/>
      <c r="J148" s="562" t="s">
        <v>49</v>
      </c>
      <c r="K148" s="714"/>
      <c r="L148" s="515">
        <f>(INDEX(EF_scope1!$D$2:$D$58, MATCH('Scope 1'!C148, EF_scope1!$B$2:$B$58, 0)))*I148</f>
        <v>0</v>
      </c>
    </row>
    <row r="149" spans="1:18" ht="15.75" outlineLevel="1">
      <c r="B149" s="842"/>
      <c r="C149" s="328" t="s">
        <v>94</v>
      </c>
      <c r="G149" s="436"/>
      <c r="I149" s="714"/>
      <c r="J149" s="562" t="s">
        <v>49</v>
      </c>
      <c r="K149" s="714"/>
      <c r="L149" s="515">
        <f>(INDEX(EF_scope1!$D$2:$D$58, MATCH('Scope 1'!C149, EF_scope1!$B$2:$B$58, 0)))*I149</f>
        <v>0</v>
      </c>
    </row>
    <row r="150" spans="1:18" ht="15.75" outlineLevel="1">
      <c r="B150" s="842"/>
      <c r="C150" s="328" t="s">
        <v>95</v>
      </c>
      <c r="G150" s="436"/>
      <c r="I150" s="714"/>
      <c r="J150" s="562" t="s">
        <v>49</v>
      </c>
      <c r="K150" s="714"/>
      <c r="L150" s="515">
        <f>(INDEX(EF_scope1!$D$2:$D$58, MATCH('Scope 1'!C150, EF_scope1!$B$2:$B$58, 0)))*I150</f>
        <v>0</v>
      </c>
    </row>
    <row r="151" spans="1:18" ht="15.75" outlineLevel="1">
      <c r="B151" s="842"/>
      <c r="C151" s="328" t="s">
        <v>96</v>
      </c>
      <c r="G151" s="436"/>
      <c r="I151" s="714"/>
      <c r="J151" s="562" t="s">
        <v>49</v>
      </c>
      <c r="K151" s="714"/>
      <c r="L151" s="515">
        <f>(INDEX(EF_scope1!$D$2:$D$58, MATCH('Scope 1'!C151, EF_scope1!$B$2:$B$58, 0)))*I151</f>
        <v>0</v>
      </c>
    </row>
    <row r="152" spans="1:18" ht="15.75" outlineLevel="1">
      <c r="B152" s="842"/>
      <c r="C152" s="328" t="s">
        <v>97</v>
      </c>
      <c r="G152" s="436"/>
      <c r="I152" s="714"/>
      <c r="J152" s="562" t="s">
        <v>49</v>
      </c>
      <c r="K152" s="714"/>
      <c r="L152" s="515">
        <f>(INDEX(EF_scope1!$D$2:$D$58, MATCH('Scope 1'!C152, EF_scope1!$B$2:$B$58, 0)))*I152</f>
        <v>0</v>
      </c>
    </row>
    <row r="153" spans="1:18" ht="15.75" outlineLevel="1">
      <c r="B153" s="842"/>
      <c r="C153" s="328" t="s">
        <v>98</v>
      </c>
      <c r="G153" s="436"/>
      <c r="I153" s="714"/>
      <c r="J153" s="562" t="s">
        <v>49</v>
      </c>
      <c r="K153" s="714"/>
      <c r="L153" s="515">
        <f>(INDEX(EF_scope1!$D$2:$D$58, MATCH('Scope 1'!C153, EF_scope1!$B$2:$B$58, 0)))*I153</f>
        <v>0</v>
      </c>
    </row>
    <row r="154" spans="1:18" ht="15.75" outlineLevel="1">
      <c r="A154" s="563" t="s">
        <v>688</v>
      </c>
      <c r="B154" s="842"/>
      <c r="C154" s="328" t="s">
        <v>99</v>
      </c>
      <c r="G154" s="436"/>
      <c r="I154" s="714"/>
      <c r="J154" s="562" t="s">
        <v>49</v>
      </c>
      <c r="K154" s="714"/>
      <c r="L154" s="515">
        <f>(INDEX(EF_scope1!$D$2:$D$58, MATCH('Scope 1'!C154, EF_scope1!$B$2:$B$58, 0)))*I154</f>
        <v>0</v>
      </c>
    </row>
    <row r="155" spans="1:18" ht="15.75" outlineLevel="1">
      <c r="B155" s="842"/>
      <c r="C155" s="328" t="s">
        <v>100</v>
      </c>
      <c r="G155" s="436"/>
      <c r="I155" s="714"/>
      <c r="J155" s="562" t="s">
        <v>49</v>
      </c>
      <c r="K155" s="714"/>
      <c r="L155" s="515">
        <f>(INDEX(EF_scope1!$D$2:$D$58, MATCH('Scope 1'!C155, EF_scope1!$B$2:$B$58, 0)))*I155</f>
        <v>0</v>
      </c>
    </row>
    <row r="156" spans="1:18" ht="15.75" outlineLevel="1">
      <c r="B156" s="842"/>
      <c r="C156" s="328" t="s">
        <v>101</v>
      </c>
      <c r="G156" s="436"/>
      <c r="I156" s="714"/>
      <c r="J156" s="562" t="s">
        <v>49</v>
      </c>
      <c r="K156" s="714"/>
      <c r="L156" s="515">
        <f>(INDEX(EF_scope1!$D$2:$D$58, MATCH('Scope 1'!C156, EF_scope1!$B$2:$B$58, 0)))*I156</f>
        <v>0</v>
      </c>
    </row>
    <row r="157" spans="1:18" ht="15.75" outlineLevel="1">
      <c r="B157" s="842"/>
      <c r="C157" s="328" t="s">
        <v>102</v>
      </c>
      <c r="G157" s="436"/>
      <c r="I157" s="714"/>
      <c r="J157" s="562" t="s">
        <v>49</v>
      </c>
      <c r="K157" s="714"/>
      <c r="L157" s="515">
        <f>(INDEX(EF_scope1!$D$2:$D$58, MATCH('Scope 1'!C157, EF_scope1!$B$2:$B$58, 0)))*I157</f>
        <v>0</v>
      </c>
    </row>
    <row r="158" spans="1:18" ht="15.75" outlineLevel="1">
      <c r="B158" s="842"/>
      <c r="C158" s="328" t="s">
        <v>103</v>
      </c>
      <c r="G158" s="436"/>
      <c r="I158" s="714"/>
      <c r="J158" s="562" t="s">
        <v>49</v>
      </c>
      <c r="K158" s="714"/>
      <c r="L158" s="515">
        <f>(INDEX(EF_scope1!$D$2:$D$58, MATCH('Scope 1'!C158, EF_scope1!$B$2:$B$58, 0)))*I158</f>
        <v>0</v>
      </c>
    </row>
    <row r="159" spans="1:18" ht="15.75" outlineLevel="1">
      <c r="B159" s="842"/>
      <c r="C159" s="328" t="s">
        <v>104</v>
      </c>
      <c r="G159" s="436"/>
      <c r="I159" s="714"/>
      <c r="J159" s="562" t="s">
        <v>49</v>
      </c>
      <c r="K159" s="714"/>
      <c r="L159" s="515">
        <f>(INDEX(EF_scope1!$D$2:$D$58, MATCH('Scope 1'!C159, EF_scope1!$B$2:$B$58, 0)))*I159</f>
        <v>0</v>
      </c>
    </row>
    <row r="160" spans="1:18" ht="15.75" outlineLevel="1">
      <c r="B160" s="842"/>
      <c r="C160" s="328" t="s">
        <v>105</v>
      </c>
      <c r="G160" s="436"/>
      <c r="I160" s="714"/>
      <c r="J160" s="562" t="s">
        <v>49</v>
      </c>
      <c r="K160" s="714"/>
      <c r="L160" s="515">
        <f>(INDEX(EF_scope1!$D$2:$D$58, MATCH('Scope 1'!C160, EF_scope1!$B$2:$B$58, 0)))*I160</f>
        <v>0</v>
      </c>
      <c r="R160" s="564"/>
    </row>
    <row r="161" spans="2:12" ht="15.75" outlineLevel="1">
      <c r="B161" s="842"/>
      <c r="C161" s="328" t="s">
        <v>106</v>
      </c>
      <c r="G161" s="436"/>
      <c r="I161" s="714"/>
      <c r="J161" s="562" t="s">
        <v>49</v>
      </c>
      <c r="K161" s="714"/>
      <c r="L161" s="515">
        <f>(INDEX(EF_scope1!$D$2:$D$58, MATCH('Scope 1'!C161, EF_scope1!$B$2:$B$58, 0)))*I161</f>
        <v>0</v>
      </c>
    </row>
    <row r="162" spans="2:12" ht="15.75" outlineLevel="1">
      <c r="B162" s="842"/>
      <c r="C162" s="328" t="s">
        <v>107</v>
      </c>
      <c r="G162" s="436"/>
      <c r="I162" s="714"/>
      <c r="J162" s="562" t="s">
        <v>49</v>
      </c>
      <c r="K162" s="714"/>
      <c r="L162" s="515">
        <f>(INDEX(EF_scope1!$D$2:$D$58, MATCH('Scope 1'!C162, EF_scope1!$B$2:$B$58, 0)))*I162</f>
        <v>0</v>
      </c>
    </row>
    <row r="163" spans="2:12" ht="15.75" outlineLevel="1">
      <c r="B163" s="842"/>
      <c r="C163" s="328" t="s">
        <v>108</v>
      </c>
      <c r="G163" s="436"/>
      <c r="I163" s="714"/>
      <c r="J163" s="562" t="s">
        <v>49</v>
      </c>
      <c r="K163" s="714"/>
      <c r="L163" s="515">
        <f>(INDEX(EF_scope1!$D$2:$D$58, MATCH('Scope 1'!C163, EF_scope1!$B$2:$B$58, 0)))*I163</f>
        <v>0</v>
      </c>
    </row>
    <row r="164" spans="2:12" ht="15.75" outlineLevel="1">
      <c r="B164" s="842"/>
      <c r="C164" s="328" t="s">
        <v>109</v>
      </c>
      <c r="G164" s="436"/>
      <c r="I164" s="714"/>
      <c r="J164" s="562" t="s">
        <v>49</v>
      </c>
      <c r="K164" s="714"/>
      <c r="L164" s="515">
        <f>(INDEX(EF_scope1!$D$2:$D$58, MATCH('Scope 1'!C164, EF_scope1!$B$2:$B$58, 0)))*I164</f>
        <v>0</v>
      </c>
    </row>
    <row r="165" spans="2:12" ht="16.5" outlineLevel="1" thickBot="1">
      <c r="B165" s="842"/>
      <c r="C165" s="328" t="s">
        <v>110</v>
      </c>
      <c r="G165" s="436"/>
      <c r="I165" s="714"/>
      <c r="J165" s="562" t="s">
        <v>49</v>
      </c>
      <c r="K165" s="714"/>
      <c r="L165" s="515">
        <f>(INDEX(EF_scope1!$D$2:$D$58, MATCH('Scope 1'!C165, EF_scope1!$B$2:$B$58, 0)))*I165</f>
        <v>0</v>
      </c>
    </row>
    <row r="166" spans="2:12" ht="15.75" outlineLevel="1" thickBot="1">
      <c r="B166" s="565"/>
      <c r="C166" s="502"/>
      <c r="D166" s="502"/>
      <c r="E166" s="502"/>
      <c r="F166" s="502"/>
      <c r="G166" s="502"/>
      <c r="H166" s="566"/>
      <c r="I166" s="502"/>
      <c r="J166" s="502"/>
      <c r="K166" s="516" t="s">
        <v>52</v>
      </c>
      <c r="L166" s="517">
        <f>SUM(L140:L165)</f>
        <v>0</v>
      </c>
    </row>
    <row r="167" spans="2:12">
      <c r="B167" s="567"/>
      <c r="H167" s="568"/>
    </row>
    <row r="168" spans="2:12">
      <c r="B168" s="567"/>
      <c r="H168" s="568"/>
    </row>
    <row r="169" spans="2:12" ht="46.5" customHeight="1">
      <c r="B169" s="506" t="str">
        <f>M38</f>
        <v>Yes</v>
      </c>
      <c r="C169" s="473" t="str">
        <f>C38</f>
        <v>Fugitive emissions</v>
      </c>
      <c r="D169" s="499"/>
      <c r="E169" s="499"/>
      <c r="F169" s="499"/>
      <c r="G169" s="499"/>
      <c r="H169" s="499"/>
      <c r="I169" s="499"/>
      <c r="J169" s="499"/>
      <c r="K169" s="507" t="s">
        <v>678</v>
      </c>
      <c r="L169" s="508">
        <f>L184</f>
        <v>0</v>
      </c>
    </row>
    <row r="170" spans="2:12" ht="54" customHeight="1" outlineLevel="1">
      <c r="B170" s="502"/>
      <c r="C170" s="829" t="str">
        <f>C39</f>
        <v>These emissions result from intentional or unintentional releases e.g. equipement leaks from joints, seals, packing, methane emissions from coal mines and venting, methane leakages from gas transport, etc.</v>
      </c>
      <c r="D170" s="829"/>
      <c r="E170" s="829"/>
      <c r="F170" s="829"/>
      <c r="G170" s="829"/>
      <c r="H170" s="829"/>
      <c r="I170" s="500" t="s">
        <v>690</v>
      </c>
      <c r="J170" s="509" t="s">
        <v>624</v>
      </c>
      <c r="K170" s="500" t="s">
        <v>625</v>
      </c>
      <c r="L170" s="500" t="s">
        <v>454</v>
      </c>
    </row>
    <row r="171" spans="2:12" ht="24.75" customHeight="1" outlineLevel="1">
      <c r="B171" s="565"/>
      <c r="C171" s="328" t="s">
        <v>621</v>
      </c>
      <c r="I171" s="719"/>
      <c r="J171" s="512" t="s">
        <v>49</v>
      </c>
      <c r="K171" s="714"/>
      <c r="L171" s="515">
        <f>IF(J171="t", INDEX(EF_scope1!$D$2:$D$92, MATCH('Scope 1'!C171, EF_scope1!$B$2:$B$92, 0))*I171, IF(J171="m3", INDEX(EF_scope1!$E$2:$E$92, MATCH('Scope 1'!C171, EF_scope1!$B$2:$B$92, 0))*I171, 0))</f>
        <v>0</v>
      </c>
    </row>
    <row r="172" spans="2:12" ht="24.75" customHeight="1" outlineLevel="1">
      <c r="B172" s="565"/>
      <c r="C172" s="328" t="s">
        <v>623</v>
      </c>
      <c r="I172" s="719"/>
      <c r="J172" s="512" t="s">
        <v>49</v>
      </c>
      <c r="K172" s="714"/>
      <c r="L172" s="515">
        <f>IF(J172="t", INDEX(EF_scope1!$D$2:$D$92, MATCH('Scope 1'!C172, EF_scope1!$B$2:$B$92, 0))*I172, IF(J172="m3", INDEX(EF_scope1!$E$2:$E$92, MATCH('Scope 1'!C172, EF_scope1!$B$2:$B$92, 0))*I172, 0))</f>
        <v>0</v>
      </c>
    </row>
    <row r="173" spans="2:12" ht="24.75" customHeight="1" outlineLevel="1">
      <c r="B173" s="565"/>
      <c r="C173" s="328" t="s">
        <v>622</v>
      </c>
      <c r="I173" s="719"/>
      <c r="J173" s="512" t="s">
        <v>49</v>
      </c>
      <c r="K173" s="714"/>
      <c r="L173" s="515">
        <f>IF(J173="t", INDEX(EF_scope1!$D$2:$D$92, MATCH('Scope 1'!C173, EF_scope1!$B$2:$B$92, 0))*I173, IF(J173="m3", INDEX(EF_scope1!$E$2:$E$92, MATCH('Scope 1'!C173, EF_scope1!$B$2:$B$92, 0))*I173, 0))</f>
        <v>0</v>
      </c>
    </row>
    <row r="174" spans="2:12" ht="24.75" customHeight="1" outlineLevel="1">
      <c r="B174" s="565"/>
      <c r="C174" s="569" t="s">
        <v>619</v>
      </c>
      <c r="I174" s="720"/>
      <c r="J174" s="512" t="s">
        <v>49</v>
      </c>
      <c r="K174" s="714"/>
      <c r="L174" s="515">
        <f>IF(J174="t", INDEX(EF_scope1!$D$2:$D$92, MATCH('Scope 1'!C174, EF_scope1!$B$2:$B$92, 0))*I174, IF(J174="m3", INDEX(EF_scope1!$E$2:$E$92, MATCH('Scope 1'!C174, EF_scope1!$B$2:$B$92, 0))*I174, 0))</f>
        <v>0</v>
      </c>
    </row>
    <row r="175" spans="2:12" ht="24.75" customHeight="1" outlineLevel="1">
      <c r="B175" s="565"/>
      <c r="C175" s="569" t="s">
        <v>620</v>
      </c>
      <c r="I175" s="719"/>
      <c r="J175" s="512" t="s">
        <v>49</v>
      </c>
      <c r="K175" s="714"/>
      <c r="L175" s="515">
        <f>IF(J175="t", INDEX(EF_scope1!$D$2:$D$92, MATCH('Scope 1'!C175, EF_scope1!$B$2:$B$92, 0))*I175, IF(J175="m3", INDEX(EF_scope1!$E$2:$E$92, MATCH('Scope 1'!C175, EF_scope1!$B$2:$B$92, 0))*I175, 0))</f>
        <v>0</v>
      </c>
    </row>
    <row r="176" spans="2:12" ht="24.75" customHeight="1" outlineLevel="1">
      <c r="B176" s="565"/>
      <c r="C176" s="569" t="s">
        <v>645</v>
      </c>
      <c r="I176" s="719"/>
      <c r="J176" s="512" t="s">
        <v>49</v>
      </c>
      <c r="K176" s="714"/>
      <c r="L176" s="515">
        <f>IF(J176="t", INDEX(EF_scope1!$D$2:$D$92, MATCH('Scope 1'!C176, EF_scope1!$B$2:$B$92, 0))*I176, IF(J176="m3", INDEX(EF_scope1!$E$2:$E$92, MATCH('Scope 1'!C176, EF_scope1!$B$2:$B$92, 0))*I176, 0))</f>
        <v>0</v>
      </c>
    </row>
    <row r="177" spans="1:12" ht="24.75" customHeight="1" outlineLevel="1">
      <c r="B177" s="565"/>
      <c r="C177" s="569" t="s">
        <v>646</v>
      </c>
      <c r="I177" s="719"/>
      <c r="J177" s="512" t="s">
        <v>49</v>
      </c>
      <c r="K177" s="714"/>
      <c r="L177" s="515">
        <f>IF(J177="t", INDEX(EF_scope1!$D$2:$D$92, MATCH('Scope 1'!C177, EF_scope1!$B$2:$B$92, 0))*I177, IF(J177="m3", INDEX(EF_scope1!$E$2:$E$92, MATCH('Scope 1'!C177, EF_scope1!$B$2:$B$92, 0))*I177, 0))</f>
        <v>0</v>
      </c>
    </row>
    <row r="178" spans="1:12" ht="24.75" customHeight="1" outlineLevel="1">
      <c r="B178" s="565"/>
      <c r="C178" s="569" t="s">
        <v>647</v>
      </c>
      <c r="I178" s="719"/>
      <c r="J178" s="512" t="s">
        <v>49</v>
      </c>
      <c r="K178" s="714"/>
      <c r="L178" s="515">
        <f>IF(J178="t", INDEX(EF_scope1!$D$2:$D$92, MATCH('Scope 1'!C178, EF_scope1!$B$2:$B$92, 0))*I178, IF(J178="m3", INDEX(EF_scope1!$E$2:$E$92, MATCH('Scope 1'!C178, EF_scope1!$B$2:$B$92, 0))*I178, 0))</f>
        <v>0</v>
      </c>
    </row>
    <row r="179" spans="1:12" ht="24.75" customHeight="1" outlineLevel="1">
      <c r="B179" s="565"/>
      <c r="C179" s="569" t="s">
        <v>648</v>
      </c>
      <c r="I179" s="719"/>
      <c r="J179" s="512" t="s">
        <v>49</v>
      </c>
      <c r="K179" s="714"/>
      <c r="L179" s="515">
        <f>IF(J179="t", INDEX(EF_scope1!$D$2:$D$92, MATCH('Scope 1'!C179, EF_scope1!$B$2:$B$92, 0))*I179, IF(J179="m3", INDEX(EF_scope1!$E$2:$E$92, MATCH('Scope 1'!C179, EF_scope1!$B$2:$B$92, 0))*I179, 0))</f>
        <v>0</v>
      </c>
    </row>
    <row r="180" spans="1:12" ht="24.75" customHeight="1" outlineLevel="1">
      <c r="B180" s="565"/>
      <c r="C180" s="569" t="s">
        <v>649</v>
      </c>
      <c r="I180" s="719"/>
      <c r="J180" s="512" t="s">
        <v>49</v>
      </c>
      <c r="K180" s="714"/>
      <c r="L180" s="515">
        <f>IF(J180="t", INDEX(EF_scope1!$D$2:$D$92, MATCH('Scope 1'!C180, EF_scope1!$B$2:$B$92, 0))*I180, IF(J180="m3", INDEX(EF_scope1!$E$2:$E$92, MATCH('Scope 1'!C180, EF_scope1!$B$2:$B$92, 0))*I180, 0))</f>
        <v>0</v>
      </c>
    </row>
    <row r="181" spans="1:12" ht="24.75" customHeight="1" outlineLevel="1">
      <c r="B181" s="565"/>
      <c r="C181" s="569" t="s">
        <v>650</v>
      </c>
      <c r="I181" s="719"/>
      <c r="J181" s="512" t="s">
        <v>49</v>
      </c>
      <c r="K181" s="714"/>
      <c r="L181" s="515">
        <f>IF(J181="t", INDEX(EF_scope1!$D$2:$D$92, MATCH('Scope 1'!C181, EF_scope1!$B$2:$B$92, 0))*I181, IF(J181="m3", INDEX(EF_scope1!$E$2:$E$92, MATCH('Scope 1'!C181, EF_scope1!$B$2:$B$92, 0))*I181, 0))</f>
        <v>0</v>
      </c>
    </row>
    <row r="182" spans="1:12" ht="24.75" customHeight="1" outlineLevel="1">
      <c r="B182" s="565"/>
      <c r="C182" s="569" t="s">
        <v>651</v>
      </c>
      <c r="I182" s="719"/>
      <c r="J182" s="512" t="s">
        <v>49</v>
      </c>
      <c r="K182" s="714"/>
      <c r="L182" s="515">
        <f>IF(J182="t", INDEX(EF_scope1!$D$2:$D$92, MATCH('Scope 1'!C182, EF_scope1!$B$2:$B$92, 0))*I182, IF(J182="m3", INDEX(EF_scope1!$E$2:$E$92, MATCH('Scope 1'!C182, EF_scope1!$B$2:$B$92, 0))*I182, 0))</f>
        <v>0</v>
      </c>
    </row>
    <row r="183" spans="1:12" ht="24.75" customHeight="1" outlineLevel="1" thickBot="1">
      <c r="A183" s="563" t="s">
        <v>689</v>
      </c>
      <c r="B183" s="565"/>
      <c r="C183" s="569" t="s">
        <v>652</v>
      </c>
      <c r="I183" s="719"/>
      <c r="J183" s="512" t="s">
        <v>49</v>
      </c>
      <c r="K183" s="714"/>
      <c r="L183" s="515">
        <f>IF(J183="t", INDEX(EF_scope1!$D$2:$D$92, MATCH('Scope 1'!C183, EF_scope1!$B$2:$B$92, 0))*I183, IF(J183="m3", INDEX(EF_scope1!$E$2:$E$92, MATCH('Scope 1'!C183, EF_scope1!$B$2:$B$92, 0))*I183, 0))</f>
        <v>0</v>
      </c>
    </row>
    <row r="184" spans="1:12" ht="15.75" outlineLevel="1" thickBot="1">
      <c r="B184" s="502"/>
      <c r="C184" s="502"/>
      <c r="D184" s="502"/>
      <c r="E184" s="502"/>
      <c r="F184" s="502"/>
      <c r="G184" s="502"/>
      <c r="H184" s="502"/>
      <c r="I184" s="502"/>
      <c r="J184" s="502"/>
      <c r="K184" s="516" t="s">
        <v>52</v>
      </c>
      <c r="L184" s="517">
        <f>SUM(L171:L183)</f>
        <v>0</v>
      </c>
    </row>
  </sheetData>
  <sheetProtection algorithmName="SHA-512" hashValue="k7PGGaEM2VWiN2+i11xr0wVqdLoQk2MQXVajVMijVEbSGecyvrUqUD5fQNGODVvE2FOTkp73ApjzT0tbZVjsWg==" saltValue="kBytB2TovMLbEvr9qLVaFg==" spinCount="100000" sheet="1" objects="1" scenarios="1"/>
  <mergeCells count="24">
    <mergeCell ref="B140:B165"/>
    <mergeCell ref="C97:C99"/>
    <mergeCell ref="C100:C101"/>
    <mergeCell ref="C102:C103"/>
    <mergeCell ref="C104:C105"/>
    <mergeCell ref="C139:H139"/>
    <mergeCell ref="B48:B57"/>
    <mergeCell ref="C78:H78"/>
    <mergeCell ref="B97:B106"/>
    <mergeCell ref="C93:H93"/>
    <mergeCell ref="B112:B127"/>
    <mergeCell ref="B79:B87"/>
    <mergeCell ref="B65:B74"/>
    <mergeCell ref="C63:L63"/>
    <mergeCell ref="C170:H170"/>
    <mergeCell ref="C33:L33"/>
    <mergeCell ref="C29:L29"/>
    <mergeCell ref="C35:L35"/>
    <mergeCell ref="C37:L37"/>
    <mergeCell ref="C39:L39"/>
    <mergeCell ref="C47:H47"/>
    <mergeCell ref="C41:L41"/>
    <mergeCell ref="C31:L31"/>
    <mergeCell ref="J67:K73"/>
  </mergeCells>
  <phoneticPr fontId="9" type="noConversion"/>
  <conditionalFormatting sqref="B46 B77 B92">
    <cfRule type="containsText" dxfId="99" priority="35" operator="containsText" text="No">
      <formula>NOT(ISERROR(SEARCH("No",B46)))</formula>
    </cfRule>
    <cfRule type="containsText" dxfId="98" priority="36" operator="containsText" text="Unsure">
      <formula>NOT(ISERROR(SEARCH("Unsure",B46)))</formula>
    </cfRule>
    <cfRule type="containsText" dxfId="97" priority="37" operator="containsText" text="Yes">
      <formula>NOT(ISERROR(SEARCH("Yes",B46)))</formula>
    </cfRule>
  </conditionalFormatting>
  <conditionalFormatting sqref="B62">
    <cfRule type="containsText" dxfId="96" priority="1" operator="containsText" text="No">
      <formula>NOT(ISERROR(SEARCH("No",B62)))</formula>
    </cfRule>
    <cfRule type="containsText" dxfId="95" priority="2" operator="containsText" text="Unsure">
      <formula>NOT(ISERROR(SEARCH("Unsure",B62)))</formula>
    </cfRule>
    <cfRule type="containsText" dxfId="94" priority="3" operator="containsText" text="Yes">
      <formula>NOT(ISERROR(SEARCH("Yes",B62)))</formula>
    </cfRule>
  </conditionalFormatting>
  <conditionalFormatting sqref="B138">
    <cfRule type="containsText" dxfId="93" priority="32" operator="containsText" text="No">
      <formula>NOT(ISERROR(SEARCH("No",B138)))</formula>
    </cfRule>
    <cfRule type="containsText" dxfId="92" priority="33" operator="containsText" text="Unsure">
      <formula>NOT(ISERROR(SEARCH("Unsure",B138)))</formula>
    </cfRule>
    <cfRule type="containsText" dxfId="91" priority="34" operator="containsText" text="Yes">
      <formula>NOT(ISERROR(SEARCH("Yes",B138)))</formula>
    </cfRule>
  </conditionalFormatting>
  <conditionalFormatting sqref="B169">
    <cfRule type="containsText" dxfId="90" priority="29" operator="containsText" text="No">
      <formula>NOT(ISERROR(SEARCH("No",B169)))</formula>
    </cfRule>
    <cfRule type="containsText" dxfId="89" priority="30" operator="containsText" text="Unsure">
      <formula>NOT(ISERROR(SEARCH("Unsure",B169)))</formula>
    </cfRule>
    <cfRule type="containsText" dxfId="88" priority="31" operator="containsText" text="Yes">
      <formula>NOT(ISERROR(SEARCH("Yes",B169)))</formula>
    </cfRule>
  </conditionalFormatting>
  <conditionalFormatting sqref="H112:N127">
    <cfRule type="expression" dxfId="87" priority="13">
      <formula>AND($F112="m3", COLUMN()=12)</formula>
    </cfRule>
    <cfRule type="expression" dxfId="86" priority="14">
      <formula>AND($F112="MJ", COLUMN()=14)</formula>
    </cfRule>
    <cfRule type="expression" dxfId="85" priority="15">
      <formula>AND($F112="h", COLUMN()=11)</formula>
    </cfRule>
    <cfRule type="expression" dxfId="84" priority="16">
      <formula>AND($F112="pkm", COLUMN()=13)</formula>
    </cfRule>
    <cfRule type="expression" dxfId="83" priority="18">
      <formula>AND($F112="pkm", COLUMN()=8)</formula>
    </cfRule>
    <cfRule type="expression" dxfId="82" priority="19">
      <formula>AND($F112="tkm", COLUMN()=10)</formula>
    </cfRule>
    <cfRule type="expression" dxfId="81" priority="20">
      <formula>AND($F112="tkm", COLUMN()=8)</formula>
    </cfRule>
    <cfRule type="expression" dxfId="80" priority="21">
      <formula>AND($F112="vkm", COLUMN()=9)</formula>
    </cfRule>
    <cfRule type="expression" dxfId="79" priority="22">
      <formula>AND($F112="vkm", COLUMN()=8)</formula>
    </cfRule>
  </conditionalFormatting>
  <conditionalFormatting sqref="H129:N134">
    <cfRule type="expression" dxfId="78" priority="4">
      <formula>AND($F129="m3", COLUMN()=12)</formula>
    </cfRule>
    <cfRule type="expression" dxfId="77" priority="5">
      <formula>AND($F129="MJ", COLUMN()=14)</formula>
    </cfRule>
    <cfRule type="expression" dxfId="76" priority="6">
      <formula>AND($F129="h", COLUMN()=11)</formula>
    </cfRule>
    <cfRule type="expression" dxfId="75" priority="7">
      <formula>AND($F129="pkm", COLUMN()=13)</formula>
    </cfRule>
    <cfRule type="expression" dxfId="74" priority="8">
      <formula>AND($F129="pkm", COLUMN()=8)</formula>
    </cfRule>
    <cfRule type="expression" dxfId="73" priority="9">
      <formula>AND($F129="tkm", COLUMN()=10)</formula>
    </cfRule>
    <cfRule type="expression" dxfId="72" priority="10">
      <formula>AND($F129="tkm", COLUMN()=8)</formula>
    </cfRule>
    <cfRule type="expression" dxfId="71" priority="11">
      <formula>AND($F129="vkm", COLUMN()=9)</formula>
    </cfRule>
    <cfRule type="expression" dxfId="70" priority="12">
      <formula>AND($F129="vkm", COLUMN()=8)</formula>
    </cfRule>
  </conditionalFormatting>
  <hyperlinks>
    <hyperlink ref="A154" r:id="rId1" xr:uid="{CD6F71F2-A1BB-4581-B3B5-708797658A3C}"/>
    <hyperlink ref="A183" r:id="rId2" xr:uid="{F969128E-DFFD-410A-9019-FCBD4DA1EB7B}"/>
    <hyperlink ref="N41" r:id="rId3" xr:uid="{897D0315-8623-434E-AC78-EEEC1C781E72}"/>
  </hyperlinks>
  <pageMargins left="0.7" right="0.7" top="0.75" bottom="0.75" header="0.3" footer="0.3"/>
  <pageSetup paperSize="9" orientation="portrait" r:id="rId4"/>
  <customProperties>
    <customPr name="EpmWorksheetKeyString_GUID" r:id="rId5"/>
  </customProperties>
  <drawing r:id="rId6"/>
  <legacyDrawing r:id="rId7"/>
  <extLst>
    <ext xmlns:x14="http://schemas.microsoft.com/office/spreadsheetml/2009/9/main" uri="{CCE6A557-97BC-4b89-ADB6-D9C93CAAB3DF}">
      <x14:dataValidations xmlns:xm="http://schemas.microsoft.com/office/excel/2006/main" count="6">
        <x14:dataValidation type="list" allowBlank="1" showInputMessage="1" showErrorMessage="1" xr:uid="{66E23B60-2854-4FC5-BE4A-330F8CBCE7DC}">
          <x14:formula1>
            <xm:f>dropdown!$A$1:$A$3</xm:f>
          </x14:formula1>
          <xm:sqref>M28 M32 M34 M36 M8 M38 M40 M30</xm:sqref>
        </x14:dataValidation>
        <x14:dataValidation type="list" allowBlank="1" showInputMessage="1" showErrorMessage="1" xr:uid="{67E17FFE-1C51-4B37-AB3E-3401E1A76352}">
          <x14:formula1>
            <xm:f>dropdown!$E$1:$E$2</xm:f>
          </x14:formula1>
          <xm:sqref>J48:J53 J57</xm:sqref>
        </x14:dataValidation>
        <x14:dataValidation type="list" allowBlank="1" showInputMessage="1" showErrorMessage="1" xr:uid="{ED3B79DD-D700-4BA3-AAAF-7866D31CDB0C}">
          <x14:formula1>
            <xm:f>dropdown!$F$1:$F$2</xm:f>
          </x14:formula1>
          <xm:sqref>J97:J104</xm:sqref>
        </x14:dataValidation>
        <x14:dataValidation type="list" allowBlank="1" showInputMessage="1" showErrorMessage="1" xr:uid="{2C89FCBF-A2B7-4CE8-A48D-CCFFA48AE303}">
          <x14:formula1>
            <xm:f>dropdown!$B$1:$B$4</xm:f>
          </x14:formula1>
          <xm:sqref>M41</xm:sqref>
        </x14:dataValidation>
        <x14:dataValidation type="list" allowBlank="1" showInputMessage="1" showErrorMessage="1" xr:uid="{A79E6093-CDCB-4A1A-A04F-53F4EE4EC09B}">
          <x14:formula1>
            <xm:f>Heat!$D$31:$D$42</xm:f>
          </x14:formula1>
          <xm:sqref>D70:D71</xm:sqref>
        </x14:dataValidation>
        <x14:dataValidation type="list" allowBlank="1" showInputMessage="1" showErrorMessage="1" xr:uid="{DEBCB8EC-EF8F-4D31-B77B-79A9A38EF778}">
          <x14:formula1>
            <xm:f>Heat!$D$43:$D$44</xm:f>
          </x14:formula1>
          <xm:sqref>D72:D73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4AA48-35F5-4E8E-824D-FF903B1C052D}">
  <sheetPr>
    <tabColor rgb="FFFFFF00"/>
  </sheetPr>
  <dimension ref="A1:AC63"/>
  <sheetViews>
    <sheetView zoomScale="75" zoomScaleNormal="75" workbookViewId="0"/>
  </sheetViews>
  <sheetFormatPr baseColWidth="10" defaultColWidth="9.140625" defaultRowHeight="15"/>
  <cols>
    <col min="1" max="1" width="63.28515625" style="328" customWidth="1"/>
    <col min="2" max="2" width="9.140625" style="328"/>
    <col min="3" max="3" width="37" style="328" customWidth="1"/>
    <col min="4" max="5" width="25.42578125" style="328" customWidth="1"/>
    <col min="6" max="6" width="25.85546875" style="328" customWidth="1"/>
    <col min="7" max="7" width="13.85546875" style="328" customWidth="1"/>
    <col min="8" max="9" width="12" style="328" customWidth="1"/>
    <col min="10" max="10" width="21.85546875" style="259" customWidth="1"/>
    <col min="11" max="11" width="21.85546875" style="570" hidden="1" customWidth="1"/>
    <col min="12" max="12" width="11" style="570" hidden="1" customWidth="1"/>
    <col min="13" max="13" width="10" style="570" hidden="1" customWidth="1"/>
    <col min="14" max="15" width="10" style="328" customWidth="1"/>
    <col min="16" max="16" width="38.5703125" style="328" customWidth="1"/>
    <col min="17" max="17" width="32" style="328" customWidth="1"/>
    <col min="18" max="18" width="29.5703125" style="328" customWidth="1"/>
    <col min="19" max="23" width="10" style="328" customWidth="1"/>
    <col min="24" max="27" width="9.140625" style="328"/>
    <col min="28" max="29" width="12.140625" style="328" bestFit="1" customWidth="1"/>
    <col min="30" max="16384" width="9.140625" style="328"/>
  </cols>
  <sheetData>
    <row r="1" spans="1:29" ht="240.95" customHeight="1"/>
    <row r="2" spans="1:29" ht="222" customHeight="1"/>
    <row r="3" spans="1:29" s="689" customFormat="1" ht="43.5" customHeight="1">
      <c r="A3" s="756" t="s">
        <v>3922</v>
      </c>
      <c r="I3" s="690"/>
      <c r="J3" s="690"/>
      <c r="AA3" s="691"/>
    </row>
    <row r="4" spans="1:29" ht="31.5" customHeight="1">
      <c r="L4" s="571"/>
    </row>
    <row r="5" spans="1:29" ht="42.6" customHeight="1">
      <c r="B5" s="638"/>
      <c r="C5" s="640" t="s">
        <v>3921</v>
      </c>
      <c r="D5" s="639"/>
      <c r="E5" s="639"/>
      <c r="F5" s="639"/>
      <c r="G5" s="640"/>
      <c r="H5" s="640"/>
      <c r="I5" s="641" t="s">
        <v>3925</v>
      </c>
      <c r="J5" s="642">
        <f>J43</f>
        <v>0</v>
      </c>
      <c r="K5" s="572"/>
      <c r="L5" s="572" t="s">
        <v>3940</v>
      </c>
      <c r="M5" s="572" t="s">
        <v>3940</v>
      </c>
      <c r="N5" s="258"/>
      <c r="O5" s="258"/>
      <c r="P5" s="653"/>
      <c r="Q5" s="653"/>
      <c r="R5" s="653"/>
      <c r="S5" s="258"/>
      <c r="T5" s="258"/>
      <c r="U5" s="258"/>
      <c r="V5" s="258"/>
      <c r="W5" s="258"/>
      <c r="X5" s="258"/>
    </row>
    <row r="6" spans="1:29" s="574" customFormat="1" ht="68.45" customHeight="1">
      <c r="B6" s="643"/>
      <c r="C6" s="644" t="s">
        <v>3919</v>
      </c>
      <c r="D6" s="646" t="s">
        <v>14124</v>
      </c>
      <c r="E6" s="646" t="s">
        <v>5065</v>
      </c>
      <c r="F6" s="646" t="s">
        <v>14125</v>
      </c>
      <c r="G6" s="646" t="s">
        <v>5938</v>
      </c>
      <c r="H6" s="645" t="s">
        <v>3907</v>
      </c>
      <c r="I6" s="646" t="s">
        <v>14128</v>
      </c>
      <c r="J6" s="646" t="s">
        <v>454</v>
      </c>
      <c r="K6" s="573"/>
      <c r="L6" s="242"/>
      <c r="M6" s="242"/>
      <c r="P6" s="755" t="s">
        <v>674</v>
      </c>
      <c r="Q6" s="653"/>
      <c r="R6" s="653"/>
      <c r="Z6" s="436"/>
      <c r="AA6" s="436"/>
    </row>
    <row r="7" spans="1:29" ht="30" customHeight="1">
      <c r="B7" s="647"/>
      <c r="C7" s="575" t="s">
        <v>3917</v>
      </c>
      <c r="D7" s="574" t="s">
        <v>9</v>
      </c>
      <c r="E7" s="822" t="s">
        <v>3938</v>
      </c>
      <c r="F7" s="712"/>
      <c r="G7" s="712"/>
      <c r="H7" s="576" t="s">
        <v>644</v>
      </c>
      <c r="I7" s="576" t="s">
        <v>3918</v>
      </c>
      <c r="J7" s="648">
        <f>G7*FE_mix_S2/1000</f>
        <v>0</v>
      </c>
      <c r="K7" s="577"/>
      <c r="L7" s="242" t="s">
        <v>3908</v>
      </c>
      <c r="M7" s="242">
        <f t="shared" ref="M7:M18" si="0">SUMIF($C$7:$C$42, L7, $J$7:$J$42)</f>
        <v>0</v>
      </c>
      <c r="N7" s="568"/>
      <c r="O7" s="568"/>
      <c r="P7" s="654" t="s">
        <v>4123</v>
      </c>
      <c r="Q7" s="655"/>
      <c r="R7" s="655"/>
      <c r="S7" s="578"/>
      <c r="T7" s="578"/>
      <c r="U7" s="578"/>
      <c r="V7" s="578"/>
      <c r="AB7" s="578"/>
      <c r="AC7" s="579"/>
    </row>
    <row r="8" spans="1:29" ht="30" customHeight="1" thickBot="1">
      <c r="B8" s="647"/>
      <c r="C8" s="575" t="s">
        <v>3917</v>
      </c>
      <c r="D8" s="574" t="s">
        <v>9</v>
      </c>
      <c r="E8" s="826" t="s">
        <v>3939</v>
      </c>
      <c r="F8" s="712"/>
      <c r="G8" s="712"/>
      <c r="H8" s="465" t="s">
        <v>644</v>
      </c>
      <c r="I8" s="576" t="s">
        <v>3918</v>
      </c>
      <c r="J8" s="648">
        <f>G8*FE_mix_S2/1000</f>
        <v>0</v>
      </c>
      <c r="K8" s="577"/>
      <c r="L8" s="570" t="s">
        <v>3909</v>
      </c>
      <c r="M8" s="242">
        <f t="shared" si="0"/>
        <v>0</v>
      </c>
      <c r="N8" s="568"/>
      <c r="O8" s="568"/>
      <c r="P8" s="656"/>
      <c r="Q8" s="657" t="s">
        <v>691</v>
      </c>
      <c r="R8" s="658" t="s">
        <v>459</v>
      </c>
      <c r="S8" s="578"/>
      <c r="T8" s="578"/>
      <c r="U8" s="578"/>
      <c r="V8" s="578"/>
      <c r="AB8" s="578"/>
      <c r="AC8" s="579"/>
    </row>
    <row r="9" spans="1:29" ht="30" customHeight="1" thickTop="1">
      <c r="B9" s="647"/>
      <c r="C9" s="721"/>
      <c r="D9" s="820" t="s">
        <v>9</v>
      </c>
      <c r="E9" s="723"/>
      <c r="F9" s="712"/>
      <c r="G9" s="712"/>
      <c r="H9" s="465" t="s">
        <v>644</v>
      </c>
      <c r="I9" s="465" t="s">
        <v>700</v>
      </c>
      <c r="J9" s="648">
        <f t="shared" ref="J9:J41" si="1">IF(C9="Coal","Error: No production in Switzerland",G9*_xlfn.XLOOKUP(C9,range_elec_type,FE_type_CH_S2,0)/1000)</f>
        <v>0</v>
      </c>
      <c r="K9" s="577"/>
      <c r="L9" s="570" t="s">
        <v>3910</v>
      </c>
      <c r="M9" s="242">
        <f t="shared" si="0"/>
        <v>0</v>
      </c>
      <c r="N9" s="568"/>
      <c r="O9" s="568"/>
      <c r="P9" s="660" t="s">
        <v>4124</v>
      </c>
      <c r="Q9" s="335">
        <f>J5</f>
        <v>0</v>
      </c>
      <c r="R9" s="451" t="str">
        <f>IFERROR((Q9/$Q$11),"")</f>
        <v/>
      </c>
      <c r="S9" s="578"/>
      <c r="T9" s="578"/>
      <c r="U9" s="578"/>
      <c r="V9" s="578"/>
      <c r="AB9" s="578"/>
      <c r="AC9" s="579"/>
    </row>
    <row r="10" spans="1:29" ht="30" customHeight="1">
      <c r="B10" s="647"/>
      <c r="C10" s="721"/>
      <c r="D10" s="820" t="s">
        <v>9</v>
      </c>
      <c r="E10" s="724"/>
      <c r="F10" s="712"/>
      <c r="G10" s="712"/>
      <c r="H10" s="465" t="s">
        <v>644</v>
      </c>
      <c r="I10" s="465" t="s">
        <v>700</v>
      </c>
      <c r="J10" s="648">
        <f t="shared" si="1"/>
        <v>0</v>
      </c>
      <c r="K10" s="577"/>
      <c r="L10" s="570" t="s">
        <v>3659</v>
      </c>
      <c r="M10" s="242">
        <f t="shared" si="0"/>
        <v>0</v>
      </c>
      <c r="N10" s="568"/>
      <c r="O10" s="568"/>
      <c r="P10" s="661" t="s">
        <v>4125</v>
      </c>
      <c r="Q10" s="336">
        <f>J49</f>
        <v>0</v>
      </c>
      <c r="R10" s="447" t="str">
        <f t="shared" ref="R10:R11" si="2">IFERROR((Q10/$Q$11),"")</f>
        <v/>
      </c>
      <c r="S10" s="578"/>
      <c r="T10" s="578"/>
      <c r="U10" s="578"/>
      <c r="V10" s="578"/>
      <c r="AB10" s="578"/>
      <c r="AC10" s="579"/>
    </row>
    <row r="11" spans="1:29" ht="30" customHeight="1">
      <c r="B11" s="647"/>
      <c r="C11" s="722"/>
      <c r="D11" s="820" t="s">
        <v>9</v>
      </c>
      <c r="E11" s="723"/>
      <c r="F11" s="712"/>
      <c r="G11" s="712"/>
      <c r="H11" s="465" t="s">
        <v>644</v>
      </c>
      <c r="I11" s="465" t="s">
        <v>700</v>
      </c>
      <c r="J11" s="648">
        <f t="shared" si="1"/>
        <v>0</v>
      </c>
      <c r="K11" s="577"/>
      <c r="L11" s="570" t="s">
        <v>3915</v>
      </c>
      <c r="M11" s="242">
        <f t="shared" si="0"/>
        <v>0</v>
      </c>
      <c r="N11" s="568"/>
      <c r="O11" s="568"/>
      <c r="P11" s="659" t="s">
        <v>4126</v>
      </c>
      <c r="Q11" s="336">
        <f>Q9+Q10</f>
        <v>0</v>
      </c>
      <c r="R11" s="447" t="str">
        <f t="shared" si="2"/>
        <v/>
      </c>
      <c r="S11" s="578"/>
      <c r="T11" s="578"/>
      <c r="U11" s="578"/>
      <c r="V11" s="578"/>
      <c r="AB11" s="578"/>
      <c r="AC11" s="579"/>
    </row>
    <row r="12" spans="1:29" ht="30" customHeight="1">
      <c r="B12" s="647"/>
      <c r="C12" s="722"/>
      <c r="D12" s="820" t="s">
        <v>9</v>
      </c>
      <c r="E12" s="724"/>
      <c r="F12" s="712"/>
      <c r="G12" s="712"/>
      <c r="H12" s="465" t="s">
        <v>644</v>
      </c>
      <c r="I12" s="465" t="s">
        <v>700</v>
      </c>
      <c r="J12" s="648">
        <f t="shared" si="1"/>
        <v>0</v>
      </c>
      <c r="K12" s="577"/>
      <c r="L12" s="570" t="s">
        <v>5050</v>
      </c>
      <c r="M12" s="242">
        <f t="shared" si="0"/>
        <v>0</v>
      </c>
      <c r="N12" s="581"/>
      <c r="O12" s="581"/>
      <c r="Q12" s="329"/>
      <c r="R12" s="330"/>
      <c r="S12" s="578"/>
      <c r="T12" s="578"/>
      <c r="U12" s="578"/>
      <c r="V12" s="578"/>
      <c r="AB12" s="578"/>
      <c r="AC12" s="579"/>
    </row>
    <row r="13" spans="1:29" ht="30" customHeight="1">
      <c r="B13" s="647"/>
      <c r="C13" s="722"/>
      <c r="D13" s="820" t="s">
        <v>9</v>
      </c>
      <c r="E13" s="723"/>
      <c r="F13" s="712"/>
      <c r="G13" s="712"/>
      <c r="H13" s="465" t="s">
        <v>644</v>
      </c>
      <c r="I13" s="465" t="s">
        <v>700</v>
      </c>
      <c r="J13" s="648">
        <f t="shared" si="1"/>
        <v>0</v>
      </c>
      <c r="K13" s="577"/>
      <c r="L13" s="570" t="s">
        <v>3912</v>
      </c>
      <c r="M13" s="242">
        <f t="shared" si="0"/>
        <v>0</v>
      </c>
      <c r="N13" s="568"/>
      <c r="O13" s="568"/>
      <c r="Q13" s="329"/>
      <c r="R13" s="330"/>
      <c r="S13" s="578"/>
      <c r="T13" s="578"/>
      <c r="U13" s="578"/>
      <c r="V13" s="578"/>
      <c r="AB13" s="578"/>
      <c r="AC13" s="579"/>
    </row>
    <row r="14" spans="1:29" ht="30" customHeight="1">
      <c r="B14" s="647"/>
      <c r="C14" s="722"/>
      <c r="D14" s="820" t="s">
        <v>9</v>
      </c>
      <c r="E14" s="724"/>
      <c r="F14" s="712"/>
      <c r="G14" s="712"/>
      <c r="H14" s="465" t="s">
        <v>644</v>
      </c>
      <c r="I14" s="465" t="s">
        <v>700</v>
      </c>
      <c r="J14" s="648">
        <f t="shared" si="1"/>
        <v>0</v>
      </c>
      <c r="K14" s="577"/>
      <c r="L14" s="570" t="s">
        <v>3913</v>
      </c>
      <c r="M14" s="242">
        <f t="shared" si="0"/>
        <v>0</v>
      </c>
      <c r="N14" s="568"/>
      <c r="O14" s="568"/>
      <c r="Q14" s="331"/>
      <c r="R14" s="332"/>
      <c r="S14" s="578"/>
      <c r="T14" s="578"/>
      <c r="U14" s="578"/>
      <c r="V14" s="578"/>
      <c r="AB14" s="578"/>
      <c r="AC14" s="579"/>
    </row>
    <row r="15" spans="1:29" ht="30" customHeight="1">
      <c r="B15" s="647"/>
      <c r="C15" s="722"/>
      <c r="D15" s="820" t="s">
        <v>9</v>
      </c>
      <c r="E15" s="723"/>
      <c r="F15" s="712"/>
      <c r="G15" s="712"/>
      <c r="H15" s="465" t="s">
        <v>644</v>
      </c>
      <c r="I15" s="465" t="s">
        <v>700</v>
      </c>
      <c r="J15" s="648">
        <f t="shared" si="1"/>
        <v>0</v>
      </c>
      <c r="K15" s="577"/>
      <c r="L15" s="570" t="s">
        <v>45</v>
      </c>
      <c r="M15" s="242">
        <f t="shared" si="0"/>
        <v>0</v>
      </c>
      <c r="N15" s="568"/>
      <c r="O15" s="568"/>
      <c r="P15" s="578"/>
      <c r="Q15" s="578"/>
      <c r="R15" s="578"/>
      <c r="S15" s="578"/>
      <c r="T15" s="578"/>
      <c r="U15" s="578"/>
      <c r="V15" s="578"/>
      <c r="AB15" s="578"/>
      <c r="AC15" s="579"/>
    </row>
    <row r="16" spans="1:29" ht="30" customHeight="1">
      <c r="B16" s="647"/>
      <c r="C16" s="722"/>
      <c r="D16" s="820" t="s">
        <v>9</v>
      </c>
      <c r="E16" s="724"/>
      <c r="F16" s="712"/>
      <c r="G16" s="712"/>
      <c r="H16" s="465" t="s">
        <v>644</v>
      </c>
      <c r="I16" s="465" t="s">
        <v>700</v>
      </c>
      <c r="J16" s="648">
        <f t="shared" si="1"/>
        <v>0</v>
      </c>
      <c r="K16" s="577"/>
      <c r="L16" s="570" t="s">
        <v>3914</v>
      </c>
      <c r="M16" s="242">
        <f t="shared" si="0"/>
        <v>0</v>
      </c>
      <c r="N16" s="568"/>
      <c r="O16" s="568"/>
      <c r="P16" s="578"/>
      <c r="Q16" s="578"/>
      <c r="R16" s="578"/>
      <c r="S16" s="578"/>
      <c r="T16" s="578"/>
      <c r="U16" s="578"/>
      <c r="V16" s="578"/>
      <c r="AB16" s="578"/>
      <c r="AC16" s="579"/>
    </row>
    <row r="17" spans="2:29" ht="30" customHeight="1">
      <c r="B17" s="647"/>
      <c r="C17" s="722"/>
      <c r="D17" s="820" t="s">
        <v>9</v>
      </c>
      <c r="E17" s="723"/>
      <c r="F17" s="712"/>
      <c r="G17" s="712"/>
      <c r="H17" s="465" t="s">
        <v>644</v>
      </c>
      <c r="I17" s="465" t="s">
        <v>700</v>
      </c>
      <c r="J17" s="648">
        <f t="shared" si="1"/>
        <v>0</v>
      </c>
      <c r="K17" s="577"/>
      <c r="L17" s="570" t="s">
        <v>3917</v>
      </c>
      <c r="M17" s="242">
        <f t="shared" si="0"/>
        <v>0</v>
      </c>
      <c r="N17" s="568"/>
      <c r="O17" s="568"/>
      <c r="P17" s="578"/>
      <c r="Q17" s="578"/>
      <c r="R17" s="578"/>
      <c r="S17" s="578"/>
      <c r="T17" s="578"/>
      <c r="U17" s="578"/>
      <c r="V17" s="578"/>
      <c r="AB17" s="578"/>
      <c r="AC17" s="579"/>
    </row>
    <row r="18" spans="2:29" ht="30" customHeight="1">
      <c r="B18" s="647"/>
      <c r="C18" s="722"/>
      <c r="D18" s="820" t="s">
        <v>9</v>
      </c>
      <c r="E18" s="724"/>
      <c r="F18" s="712"/>
      <c r="G18" s="712"/>
      <c r="H18" s="465" t="s">
        <v>644</v>
      </c>
      <c r="I18" s="465" t="s">
        <v>700</v>
      </c>
      <c r="J18" s="648">
        <f t="shared" si="1"/>
        <v>0</v>
      </c>
      <c r="K18" s="577"/>
      <c r="L18" s="570" t="s">
        <v>3941</v>
      </c>
      <c r="M18" s="242">
        <f t="shared" si="0"/>
        <v>0</v>
      </c>
      <c r="N18" s="568"/>
      <c r="O18" s="568"/>
      <c r="P18" s="578"/>
      <c r="Q18" s="578"/>
      <c r="R18" s="578"/>
      <c r="S18" s="578"/>
      <c r="T18" s="578"/>
      <c r="U18" s="578"/>
      <c r="V18" s="578"/>
      <c r="AB18" s="578"/>
      <c r="AC18" s="579"/>
    </row>
    <row r="19" spans="2:29" ht="30" customHeight="1">
      <c r="B19" s="647"/>
      <c r="C19" s="722"/>
      <c r="D19" s="820" t="s">
        <v>9</v>
      </c>
      <c r="E19" s="723"/>
      <c r="F19" s="712"/>
      <c r="G19" s="712"/>
      <c r="H19" s="465" t="s">
        <v>644</v>
      </c>
      <c r="I19" s="465" t="s">
        <v>700</v>
      </c>
      <c r="J19" s="648">
        <f t="shared" si="1"/>
        <v>0</v>
      </c>
      <c r="K19" s="577"/>
      <c r="M19" s="582"/>
      <c r="N19" s="568"/>
      <c r="O19" s="568"/>
      <c r="P19" s="578"/>
      <c r="Q19" s="578"/>
      <c r="R19" s="578"/>
      <c r="S19" s="578"/>
      <c r="T19" s="578"/>
      <c r="U19" s="578"/>
      <c r="V19" s="578"/>
      <c r="AB19" s="578"/>
      <c r="AC19" s="579"/>
    </row>
    <row r="20" spans="2:29" ht="30" customHeight="1">
      <c r="B20" s="647"/>
      <c r="C20" s="722"/>
      <c r="D20" s="820" t="s">
        <v>9</v>
      </c>
      <c r="E20" s="724"/>
      <c r="F20" s="712"/>
      <c r="G20" s="712"/>
      <c r="H20" s="465" t="s">
        <v>644</v>
      </c>
      <c r="I20" s="465" t="s">
        <v>700</v>
      </c>
      <c r="J20" s="648">
        <f t="shared" si="1"/>
        <v>0</v>
      </c>
      <c r="K20" s="577"/>
      <c r="M20" s="582"/>
      <c r="N20" s="568"/>
      <c r="O20" s="568"/>
      <c r="P20" s="578"/>
      <c r="Q20" s="578"/>
      <c r="R20" s="578"/>
      <c r="S20" s="578"/>
      <c r="T20" s="578"/>
      <c r="U20" s="578"/>
      <c r="V20" s="578"/>
      <c r="AB20" s="578"/>
      <c r="AC20" s="579"/>
    </row>
    <row r="21" spans="2:29" ht="30" customHeight="1">
      <c r="B21" s="647"/>
      <c r="C21" s="722"/>
      <c r="D21" s="820" t="s">
        <v>9</v>
      </c>
      <c r="E21" s="723"/>
      <c r="F21" s="712"/>
      <c r="G21" s="712"/>
      <c r="H21" s="465" t="s">
        <v>644</v>
      </c>
      <c r="I21" s="465" t="s">
        <v>700</v>
      </c>
      <c r="J21" s="648">
        <f t="shared" si="1"/>
        <v>0</v>
      </c>
      <c r="K21" s="577"/>
      <c r="M21" s="582"/>
      <c r="N21" s="568"/>
      <c r="O21" s="568"/>
      <c r="P21" s="578"/>
      <c r="Q21" s="578"/>
      <c r="R21" s="578"/>
      <c r="S21" s="578"/>
      <c r="T21" s="578"/>
      <c r="U21" s="578"/>
      <c r="V21" s="578"/>
      <c r="AB21" s="578"/>
      <c r="AC21" s="579"/>
    </row>
    <row r="22" spans="2:29" ht="30" customHeight="1">
      <c r="B22" s="647"/>
      <c r="C22" s="722"/>
      <c r="D22" s="820" t="s">
        <v>9</v>
      </c>
      <c r="E22" s="724"/>
      <c r="F22" s="712"/>
      <c r="G22" s="712"/>
      <c r="H22" s="465" t="s">
        <v>644</v>
      </c>
      <c r="I22" s="465" t="s">
        <v>700</v>
      </c>
      <c r="J22" s="648">
        <f t="shared" si="1"/>
        <v>0</v>
      </c>
      <c r="K22" s="577"/>
      <c r="M22" s="582"/>
      <c r="N22" s="568"/>
      <c r="O22" s="568"/>
      <c r="P22" s="578"/>
      <c r="Q22" s="578"/>
      <c r="R22" s="578"/>
      <c r="S22" s="578"/>
      <c r="T22" s="578"/>
      <c r="U22" s="578"/>
      <c r="V22" s="578"/>
      <c r="AB22" s="578"/>
      <c r="AC22" s="579"/>
    </row>
    <row r="23" spans="2:29" ht="30" customHeight="1">
      <c r="B23" s="647"/>
      <c r="C23" s="722"/>
      <c r="D23" s="820" t="s">
        <v>9</v>
      </c>
      <c r="E23" s="723"/>
      <c r="F23" s="712"/>
      <c r="G23" s="712"/>
      <c r="H23" s="465" t="s">
        <v>644</v>
      </c>
      <c r="I23" s="465" t="s">
        <v>700</v>
      </c>
      <c r="J23" s="648">
        <f t="shared" si="1"/>
        <v>0</v>
      </c>
      <c r="K23" s="577"/>
      <c r="M23" s="582"/>
      <c r="N23" s="568"/>
      <c r="O23" s="568"/>
      <c r="P23" s="578"/>
      <c r="Q23" s="578"/>
      <c r="R23" s="578"/>
      <c r="S23" s="578"/>
      <c r="T23" s="578"/>
      <c r="U23" s="578"/>
      <c r="V23" s="578"/>
      <c r="AB23" s="578"/>
      <c r="AC23" s="579"/>
    </row>
    <row r="24" spans="2:29" ht="30" customHeight="1">
      <c r="B24" s="647"/>
      <c r="C24" s="722"/>
      <c r="D24" s="820" t="s">
        <v>9</v>
      </c>
      <c r="E24" s="724"/>
      <c r="F24" s="712"/>
      <c r="G24" s="712"/>
      <c r="H24" s="465" t="s">
        <v>644</v>
      </c>
      <c r="I24" s="465" t="s">
        <v>700</v>
      </c>
      <c r="J24" s="648">
        <f t="shared" si="1"/>
        <v>0</v>
      </c>
      <c r="K24" s="577"/>
      <c r="M24" s="582"/>
      <c r="N24" s="568"/>
      <c r="O24" s="568"/>
      <c r="P24" s="578"/>
      <c r="Q24" s="578"/>
      <c r="R24" s="578"/>
      <c r="S24" s="578"/>
      <c r="T24" s="578"/>
      <c r="U24" s="578"/>
      <c r="V24" s="578"/>
      <c r="AB24" s="578"/>
      <c r="AC24" s="579"/>
    </row>
    <row r="25" spans="2:29" ht="30" customHeight="1">
      <c r="B25" s="647"/>
      <c r="C25" s="722"/>
      <c r="D25" s="820" t="s">
        <v>9</v>
      </c>
      <c r="E25" s="723"/>
      <c r="F25" s="712"/>
      <c r="G25" s="712"/>
      <c r="H25" s="465" t="s">
        <v>644</v>
      </c>
      <c r="I25" s="465" t="s">
        <v>700</v>
      </c>
      <c r="J25" s="648">
        <f t="shared" si="1"/>
        <v>0</v>
      </c>
      <c r="K25" s="577"/>
      <c r="M25" s="582"/>
      <c r="N25" s="568"/>
      <c r="O25" s="568"/>
      <c r="P25" s="578"/>
      <c r="Q25" s="578"/>
      <c r="R25" s="578"/>
      <c r="S25" s="578"/>
      <c r="T25" s="578"/>
      <c r="U25" s="578"/>
      <c r="V25" s="578"/>
      <c r="AB25" s="578"/>
      <c r="AC25" s="579"/>
    </row>
    <row r="26" spans="2:29" ht="30" customHeight="1">
      <c r="B26" s="647"/>
      <c r="C26" s="722"/>
      <c r="D26" s="820" t="s">
        <v>9</v>
      </c>
      <c r="E26" s="724"/>
      <c r="F26" s="712"/>
      <c r="G26" s="712"/>
      <c r="H26" s="465" t="s">
        <v>644</v>
      </c>
      <c r="I26" s="465" t="s">
        <v>700</v>
      </c>
      <c r="J26" s="648">
        <f t="shared" si="1"/>
        <v>0</v>
      </c>
      <c r="K26" s="577"/>
      <c r="M26" s="582"/>
      <c r="N26" s="568"/>
      <c r="O26" s="568"/>
      <c r="P26" s="578"/>
      <c r="Q26" s="578"/>
      <c r="R26" s="578"/>
      <c r="S26" s="578"/>
      <c r="T26" s="578"/>
      <c r="U26" s="578"/>
      <c r="V26" s="578"/>
      <c r="AB26" s="578"/>
      <c r="AC26" s="579"/>
    </row>
    <row r="27" spans="2:29" ht="30" customHeight="1">
      <c r="B27" s="647"/>
      <c r="C27" s="722"/>
      <c r="D27" s="820" t="s">
        <v>9</v>
      </c>
      <c r="E27" s="723"/>
      <c r="F27" s="712"/>
      <c r="G27" s="712"/>
      <c r="H27" s="465" t="s">
        <v>644</v>
      </c>
      <c r="I27" s="465" t="s">
        <v>700</v>
      </c>
      <c r="J27" s="648">
        <f t="shared" si="1"/>
        <v>0</v>
      </c>
      <c r="K27" s="577"/>
      <c r="M27" s="582"/>
      <c r="N27" s="568"/>
      <c r="O27" s="568"/>
      <c r="P27" s="578"/>
      <c r="Q27" s="578"/>
      <c r="R27" s="578"/>
      <c r="S27" s="578"/>
      <c r="T27" s="578"/>
      <c r="U27" s="578"/>
      <c r="V27" s="578"/>
      <c r="AB27" s="578"/>
      <c r="AC27" s="579"/>
    </row>
    <row r="28" spans="2:29" ht="30" customHeight="1">
      <c r="B28" s="647"/>
      <c r="C28" s="722"/>
      <c r="D28" s="820" t="s">
        <v>9</v>
      </c>
      <c r="E28" s="724"/>
      <c r="F28" s="712"/>
      <c r="G28" s="712"/>
      <c r="H28" s="465" t="s">
        <v>644</v>
      </c>
      <c r="I28" s="465" t="s">
        <v>700</v>
      </c>
      <c r="J28" s="648">
        <f t="shared" si="1"/>
        <v>0</v>
      </c>
      <c r="K28" s="577"/>
      <c r="M28" s="582"/>
      <c r="N28" s="568"/>
      <c r="O28" s="568"/>
      <c r="P28" s="578"/>
      <c r="Q28" s="578"/>
      <c r="R28" s="578"/>
      <c r="S28" s="578"/>
      <c r="T28" s="578"/>
      <c r="U28" s="578"/>
      <c r="V28" s="578"/>
      <c r="AB28" s="578"/>
      <c r="AC28" s="579"/>
    </row>
    <row r="29" spans="2:29" ht="30" customHeight="1">
      <c r="B29" s="647"/>
      <c r="C29" s="722"/>
      <c r="D29" s="820" t="s">
        <v>9</v>
      </c>
      <c r="E29" s="723"/>
      <c r="F29" s="712"/>
      <c r="G29" s="712"/>
      <c r="H29" s="465" t="s">
        <v>644</v>
      </c>
      <c r="I29" s="465" t="s">
        <v>700</v>
      </c>
      <c r="J29" s="648">
        <f t="shared" si="1"/>
        <v>0</v>
      </c>
      <c r="K29" s="577"/>
      <c r="M29" s="582"/>
      <c r="N29" s="568"/>
      <c r="O29" s="568"/>
      <c r="P29" s="578"/>
      <c r="Q29" s="578"/>
      <c r="R29" s="578"/>
      <c r="S29" s="578"/>
      <c r="T29" s="578"/>
      <c r="U29" s="578"/>
      <c r="V29" s="578"/>
      <c r="AB29" s="578"/>
      <c r="AC29" s="579"/>
    </row>
    <row r="30" spans="2:29" ht="30" customHeight="1">
      <c r="B30" s="647"/>
      <c r="C30" s="722"/>
      <c r="D30" s="820" t="s">
        <v>9</v>
      </c>
      <c r="E30" s="724"/>
      <c r="F30" s="712"/>
      <c r="G30" s="712"/>
      <c r="H30" s="465" t="s">
        <v>644</v>
      </c>
      <c r="I30" s="465" t="s">
        <v>700</v>
      </c>
      <c r="J30" s="648">
        <f t="shared" si="1"/>
        <v>0</v>
      </c>
      <c r="K30" s="577"/>
      <c r="M30" s="582"/>
      <c r="N30" s="568"/>
      <c r="O30" s="568"/>
      <c r="P30" s="266" t="s">
        <v>4127</v>
      </c>
      <c r="Q30" s="583"/>
      <c r="R30" s="583"/>
      <c r="S30" s="578"/>
      <c r="T30" s="578"/>
      <c r="U30" s="578"/>
      <c r="V30" s="578"/>
      <c r="AB30" s="578"/>
      <c r="AC30" s="579"/>
    </row>
    <row r="31" spans="2:29" ht="30" customHeight="1" thickBot="1">
      <c r="B31" s="647"/>
      <c r="C31" s="722"/>
      <c r="D31" s="820" t="s">
        <v>9</v>
      </c>
      <c r="E31" s="723"/>
      <c r="F31" s="712"/>
      <c r="G31" s="712"/>
      <c r="H31" s="465" t="s">
        <v>644</v>
      </c>
      <c r="I31" s="465" t="s">
        <v>700</v>
      </c>
      <c r="J31" s="648">
        <f t="shared" si="1"/>
        <v>0</v>
      </c>
      <c r="K31" s="577"/>
      <c r="M31" s="582"/>
      <c r="N31" s="568"/>
      <c r="O31" s="568"/>
      <c r="P31" s="325"/>
      <c r="Q31" s="326" t="s">
        <v>4131</v>
      </c>
      <c r="R31" s="327" t="s">
        <v>4144</v>
      </c>
      <c r="S31" s="578"/>
      <c r="T31" s="578"/>
      <c r="U31" s="578"/>
      <c r="V31" s="578"/>
    </row>
    <row r="32" spans="2:29" ht="30" customHeight="1" thickTop="1">
      <c r="B32" s="647"/>
      <c r="C32" s="722"/>
      <c r="D32" s="820" t="s">
        <v>9</v>
      </c>
      <c r="E32" s="724"/>
      <c r="F32" s="712"/>
      <c r="G32" s="712"/>
      <c r="H32" s="465" t="s">
        <v>644</v>
      </c>
      <c r="I32" s="465" t="s">
        <v>700</v>
      </c>
      <c r="J32" s="648">
        <f t="shared" si="1"/>
        <v>0</v>
      </c>
      <c r="K32" s="577"/>
      <c r="M32" s="582"/>
      <c r="O32" s="584" t="s">
        <v>4128</v>
      </c>
      <c r="P32" s="333" t="str">
        <f>INDEX($L$7:$L$18, MATCH(Q32, $M$7:$M$18, 0))</f>
        <v>Hydropower</v>
      </c>
      <c r="Q32" s="334">
        <f>(LARGE($M$7:$M$18, 1))</f>
        <v>0</v>
      </c>
      <c r="R32" s="324" t="e">
        <f>Q32/$J$43</f>
        <v>#DIV/0!</v>
      </c>
      <c r="S32" s="578"/>
      <c r="T32" s="578"/>
      <c r="U32" s="578"/>
      <c r="V32" s="578"/>
    </row>
    <row r="33" spans="1:18" ht="30" customHeight="1">
      <c r="B33" s="647"/>
      <c r="C33" s="722"/>
      <c r="D33" s="820" t="s">
        <v>9</v>
      </c>
      <c r="E33" s="723"/>
      <c r="F33" s="712"/>
      <c r="G33" s="712"/>
      <c r="H33" s="465" t="s">
        <v>644</v>
      </c>
      <c r="I33" s="465" t="s">
        <v>700</v>
      </c>
      <c r="J33" s="648">
        <f t="shared" si="1"/>
        <v>0</v>
      </c>
      <c r="K33" s="577"/>
      <c r="O33" s="585" t="s">
        <v>4129</v>
      </c>
      <c r="P33" s="333" t="str">
        <f t="shared" ref="P33:P34" si="3">INDEX($L$7:$L$18, MATCH(Q33, $M$7:$M$18, 0))</f>
        <v>Hydropower</v>
      </c>
      <c r="Q33" s="334">
        <f>(LARGE($M$7:$M$18, 2))</f>
        <v>0</v>
      </c>
      <c r="R33" s="324" t="e">
        <f t="shared" ref="R33:R34" si="4">Q33/$J$43</f>
        <v>#DIV/0!</v>
      </c>
    </row>
    <row r="34" spans="1:18" ht="30" customHeight="1">
      <c r="B34" s="647"/>
      <c r="C34" s="722"/>
      <c r="D34" s="820" t="s">
        <v>9</v>
      </c>
      <c r="E34" s="724"/>
      <c r="F34" s="712"/>
      <c r="G34" s="712"/>
      <c r="H34" s="465" t="s">
        <v>644</v>
      </c>
      <c r="I34" s="465" t="s">
        <v>700</v>
      </c>
      <c r="J34" s="648">
        <f t="shared" si="1"/>
        <v>0</v>
      </c>
      <c r="K34" s="577"/>
      <c r="O34" s="585" t="s">
        <v>4130</v>
      </c>
      <c r="P34" s="333" t="str">
        <f t="shared" si="3"/>
        <v>Hydropower</v>
      </c>
      <c r="Q34" s="334">
        <f>(LARGE($M$7:$M$18, 3))</f>
        <v>0</v>
      </c>
      <c r="R34" s="324" t="e">
        <f t="shared" si="4"/>
        <v>#DIV/0!</v>
      </c>
    </row>
    <row r="35" spans="1:18" ht="30" customHeight="1">
      <c r="B35" s="647"/>
      <c r="C35" s="721"/>
      <c r="D35" s="820" t="s">
        <v>9</v>
      </c>
      <c r="E35" s="723"/>
      <c r="F35" s="712"/>
      <c r="G35" s="712"/>
      <c r="H35" s="465" t="s">
        <v>644</v>
      </c>
      <c r="I35" s="465" t="s">
        <v>700</v>
      </c>
      <c r="J35" s="648">
        <f t="shared" si="1"/>
        <v>0</v>
      </c>
      <c r="K35" s="577"/>
    </row>
    <row r="36" spans="1:18" ht="30" customHeight="1">
      <c r="B36" s="647"/>
      <c r="C36" s="721"/>
      <c r="D36" s="820" t="s">
        <v>9</v>
      </c>
      <c r="E36" s="724"/>
      <c r="F36" s="712"/>
      <c r="G36" s="712"/>
      <c r="H36" s="465" t="s">
        <v>644</v>
      </c>
      <c r="I36" s="465" t="s">
        <v>700</v>
      </c>
      <c r="J36" s="648">
        <f t="shared" si="1"/>
        <v>0</v>
      </c>
      <c r="K36" s="577"/>
    </row>
    <row r="37" spans="1:18" ht="30" customHeight="1">
      <c r="B37" s="647"/>
      <c r="C37" s="721"/>
      <c r="D37" s="820" t="s">
        <v>9</v>
      </c>
      <c r="E37" s="723"/>
      <c r="F37" s="712"/>
      <c r="G37" s="712"/>
      <c r="H37" s="465" t="s">
        <v>644</v>
      </c>
      <c r="I37" s="465" t="s">
        <v>700</v>
      </c>
      <c r="J37" s="648">
        <f t="shared" si="1"/>
        <v>0</v>
      </c>
      <c r="K37" s="577"/>
      <c r="O37" s="568"/>
      <c r="P37" s="586" t="s">
        <v>4132</v>
      </c>
      <c r="Q37" s="587"/>
      <c r="R37" s="587"/>
    </row>
    <row r="38" spans="1:18" ht="30" customHeight="1" thickBot="1">
      <c r="B38" s="647"/>
      <c r="C38" s="721"/>
      <c r="D38" s="820" t="s">
        <v>9</v>
      </c>
      <c r="E38" s="724"/>
      <c r="F38" s="712"/>
      <c r="G38" s="712"/>
      <c r="H38" s="465" t="s">
        <v>644</v>
      </c>
      <c r="I38" s="465" t="s">
        <v>700</v>
      </c>
      <c r="J38" s="648">
        <f t="shared" si="1"/>
        <v>0</v>
      </c>
      <c r="K38" s="577"/>
      <c r="O38" s="568"/>
      <c r="P38" s="338"/>
      <c r="Q38" s="339" t="s">
        <v>4131</v>
      </c>
      <c r="R38" s="340" t="s">
        <v>4145</v>
      </c>
    </row>
    <row r="39" spans="1:18" ht="30" customHeight="1" thickTop="1">
      <c r="B39" s="647"/>
      <c r="C39" s="721"/>
      <c r="D39" s="820" t="s">
        <v>9</v>
      </c>
      <c r="E39" s="723"/>
      <c r="F39" s="712"/>
      <c r="G39" s="712"/>
      <c r="H39" s="465" t="s">
        <v>644</v>
      </c>
      <c r="I39" s="465" t="s">
        <v>700</v>
      </c>
      <c r="J39" s="648">
        <f t="shared" si="1"/>
        <v>0</v>
      </c>
      <c r="K39" s="577"/>
      <c r="O39" s="584" t="s">
        <v>4128</v>
      </c>
      <c r="P39" s="341" t="str">
        <f>INDEX($K$51:$K$62, MATCH(Q39, $L$51:$L$62, 0))</f>
        <v>Mix</v>
      </c>
      <c r="Q39" s="334">
        <f>(LARGE($L$51:$L$62, 1))</f>
        <v>0</v>
      </c>
      <c r="R39" s="324" t="e">
        <f>Q39/$J$49</f>
        <v>#DIV/0!</v>
      </c>
    </row>
    <row r="40" spans="1:18" ht="30" customHeight="1">
      <c r="B40" s="647"/>
      <c r="C40" s="721"/>
      <c r="D40" s="820" t="s">
        <v>9</v>
      </c>
      <c r="E40" s="724"/>
      <c r="F40" s="712"/>
      <c r="G40" s="712"/>
      <c r="H40" s="465" t="s">
        <v>644</v>
      </c>
      <c r="I40" s="465" t="s">
        <v>700</v>
      </c>
      <c r="J40" s="648">
        <f t="shared" si="1"/>
        <v>0</v>
      </c>
      <c r="K40" s="577"/>
      <c r="O40" s="585" t="s">
        <v>4129</v>
      </c>
      <c r="P40" s="341" t="str">
        <f t="shared" ref="P40:P41" si="5">INDEX($K$51:$K$62, MATCH(Q40, $L$51:$L$62, 0))</f>
        <v>Mix</v>
      </c>
      <c r="Q40" s="334">
        <f>(LARGE($L$51:$L$62, 2))</f>
        <v>0</v>
      </c>
      <c r="R40" s="324" t="e">
        <f t="shared" ref="R40:R41" si="6">Q40/$J$49</f>
        <v>#DIV/0!</v>
      </c>
    </row>
    <row r="41" spans="1:18" ht="30" customHeight="1">
      <c r="B41" s="647"/>
      <c r="C41" s="721"/>
      <c r="D41" s="820" t="s">
        <v>9</v>
      </c>
      <c r="E41" s="723"/>
      <c r="F41" s="712"/>
      <c r="G41" s="712"/>
      <c r="H41" s="465" t="s">
        <v>644</v>
      </c>
      <c r="I41" s="465" t="s">
        <v>700</v>
      </c>
      <c r="J41" s="648">
        <f t="shared" si="1"/>
        <v>0</v>
      </c>
      <c r="K41" s="577"/>
      <c r="O41" s="585" t="s">
        <v>4130</v>
      </c>
      <c r="P41" s="341" t="str">
        <f t="shared" si="5"/>
        <v>Mix</v>
      </c>
      <c r="Q41" s="334">
        <f>(LARGE($L$51:$L$62, 3))</f>
        <v>0</v>
      </c>
      <c r="R41" s="324" t="e">
        <f t="shared" si="6"/>
        <v>#DIV/0!</v>
      </c>
    </row>
    <row r="42" spans="1:18" s="574" customFormat="1" ht="30" customHeight="1" thickBot="1">
      <c r="B42" s="643"/>
      <c r="C42" s="821" t="s">
        <v>3941</v>
      </c>
      <c r="D42" s="574" t="s">
        <v>9</v>
      </c>
      <c r="E42" s="822" t="s">
        <v>3939</v>
      </c>
      <c r="F42" s="588" t="s">
        <v>4047</v>
      </c>
      <c r="G42" s="589">
        <f>'Scope 1'!I105</f>
        <v>0</v>
      </c>
      <c r="H42" s="576" t="s">
        <v>644</v>
      </c>
      <c r="I42" s="576" t="s">
        <v>3918</v>
      </c>
      <c r="J42" s="648">
        <f>G42*FE_mix_S2/1000</f>
        <v>0</v>
      </c>
      <c r="K42" s="242"/>
      <c r="L42" s="570"/>
      <c r="M42" s="242"/>
    </row>
    <row r="43" spans="1:18" ht="48" thickBot="1">
      <c r="B43" s="647"/>
      <c r="C43" s="647"/>
      <c r="D43" s="647"/>
      <c r="E43" s="647"/>
      <c r="F43" s="647"/>
      <c r="G43" s="647"/>
      <c r="H43" s="647"/>
      <c r="I43" s="650" t="s">
        <v>14131</v>
      </c>
      <c r="J43" s="649">
        <f>SUM(J7:J42)</f>
        <v>0</v>
      </c>
      <c r="P43" s="823" t="s">
        <v>14130</v>
      </c>
      <c r="Q43" s="824">
        <f>SUM(G7:G42)*FE_mix_S2/1000</f>
        <v>0</v>
      </c>
      <c r="R43" s="825" t="s">
        <v>454</v>
      </c>
    </row>
    <row r="46" spans="1:18" s="692" customFormat="1" ht="33" customHeight="1">
      <c r="A46" s="757" t="s">
        <v>3923</v>
      </c>
      <c r="J46" s="693"/>
    </row>
    <row r="47" spans="1:18">
      <c r="J47" s="590"/>
    </row>
    <row r="48" spans="1:18" ht="37.5" customHeight="1"/>
    <row r="49" spans="1:13" ht="33" customHeight="1">
      <c r="B49" s="638"/>
      <c r="C49" s="640" t="s">
        <v>3924</v>
      </c>
      <c r="D49" s="639"/>
      <c r="E49" s="639"/>
      <c r="F49" s="639"/>
      <c r="G49" s="652"/>
      <c r="H49" s="652"/>
      <c r="I49" s="641" t="s">
        <v>3925</v>
      </c>
      <c r="J49" s="642">
        <f>J61</f>
        <v>0</v>
      </c>
    </row>
    <row r="50" spans="1:13" ht="53.45" customHeight="1">
      <c r="B50" s="643"/>
      <c r="C50" s="644" t="s">
        <v>4119</v>
      </c>
      <c r="D50" s="646" t="s">
        <v>4120</v>
      </c>
      <c r="E50" s="645" t="s">
        <v>4119</v>
      </c>
      <c r="F50" s="645" t="s">
        <v>114</v>
      </c>
      <c r="G50" s="646" t="s">
        <v>5938</v>
      </c>
      <c r="H50" s="645" t="s">
        <v>3907</v>
      </c>
      <c r="I50" s="645"/>
      <c r="J50" s="646" t="s">
        <v>454</v>
      </c>
    </row>
    <row r="51" spans="1:13" s="479" customFormat="1" ht="26.45" customHeight="1">
      <c r="A51" s="328"/>
      <c r="B51" s="643"/>
      <c r="C51" s="725"/>
      <c r="D51" s="726"/>
      <c r="E51" s="591" t="str">
        <f>IFERROR(VLOOKUP('Scope 2'!D51, Heat!$D$16:$F$56, 3, FALSE),"")</f>
        <v/>
      </c>
      <c r="F51" s="727"/>
      <c r="G51" s="728"/>
      <c r="H51" s="576" t="s">
        <v>644</v>
      </c>
      <c r="I51" s="576"/>
      <c r="J51" s="651" t="str">
        <f>IFERROR((VLOOKUP('Scope 2'!D51, Heat!$D$15:$H$56, 5, FALSE))*G51,"")</f>
        <v/>
      </c>
      <c r="K51" s="592" t="s">
        <v>4151</v>
      </c>
      <c r="L51" s="593">
        <f>SUMIF($E$51:$E$60, K51, $J$51:$J$60)</f>
        <v>0</v>
      </c>
      <c r="M51" s="593"/>
    </row>
    <row r="52" spans="1:13" s="479" customFormat="1" ht="26.45" customHeight="1">
      <c r="A52" s="328"/>
      <c r="B52" s="643"/>
      <c r="C52" s="725"/>
      <c r="D52" s="726"/>
      <c r="E52" s="591" t="str">
        <f>IFERROR(VLOOKUP('Scope 2'!D52, Heat!$D$16:$F$56, 3, FALSE),"")</f>
        <v/>
      </c>
      <c r="F52" s="727"/>
      <c r="G52" s="728"/>
      <c r="H52" s="576" t="s">
        <v>644</v>
      </c>
      <c r="I52" s="576"/>
      <c r="J52" s="651" t="str">
        <f>IFERROR((VLOOKUP('Scope 2'!D52, Heat!$D$15:$H$56, 5, FALSE))*G52,"")</f>
        <v/>
      </c>
      <c r="K52" s="592" t="s">
        <v>3913</v>
      </c>
      <c r="L52" s="593">
        <f t="shared" ref="L52:L62" si="7">SUMIF($E$51:$E$60, K52, $J$51:$J$60)</f>
        <v>0</v>
      </c>
      <c r="M52" s="593"/>
    </row>
    <row r="53" spans="1:13" s="479" customFormat="1" ht="26.45" customHeight="1">
      <c r="A53" s="328"/>
      <c r="B53" s="643"/>
      <c r="C53" s="725"/>
      <c r="D53" s="726"/>
      <c r="E53" s="591" t="str">
        <f>IFERROR(VLOOKUP('Scope 2'!D53, Heat!$D$16:$F$56, 3, FALSE),"")</f>
        <v/>
      </c>
      <c r="F53" s="727"/>
      <c r="G53" s="728"/>
      <c r="H53" s="576" t="s">
        <v>644</v>
      </c>
      <c r="I53" s="576"/>
      <c r="J53" s="651" t="str">
        <f>IFERROR((VLOOKUP('Scope 2'!D53, Heat!$D$15:$H$56, 5, FALSE))*G53,"")</f>
        <v/>
      </c>
      <c r="K53" s="592" t="s">
        <v>634</v>
      </c>
      <c r="L53" s="593">
        <f t="shared" si="7"/>
        <v>0</v>
      </c>
      <c r="M53" s="593"/>
    </row>
    <row r="54" spans="1:13" s="479" customFormat="1" ht="26.45" customHeight="1">
      <c r="A54" s="328"/>
      <c r="B54" s="643"/>
      <c r="C54" s="725"/>
      <c r="D54" s="726"/>
      <c r="E54" s="591" t="str">
        <f>IFERROR(VLOOKUP('Scope 2'!D54, Heat!$D$16:$F$56, 3, FALSE),"")</f>
        <v/>
      </c>
      <c r="F54" s="727"/>
      <c r="G54" s="728"/>
      <c r="H54" s="576" t="s">
        <v>644</v>
      </c>
      <c r="I54" s="576"/>
      <c r="J54" s="651" t="str">
        <f>IFERROR((VLOOKUP('Scope 2'!D54, Heat!$D$15:$H$56, 5, FALSE))*G54,"")</f>
        <v/>
      </c>
      <c r="K54" s="592" t="s">
        <v>3914</v>
      </c>
      <c r="L54" s="593">
        <f t="shared" si="7"/>
        <v>0</v>
      </c>
      <c r="M54" s="593"/>
    </row>
    <row r="55" spans="1:13" s="479" customFormat="1" ht="26.45" customHeight="1">
      <c r="A55" s="328"/>
      <c r="B55" s="643"/>
      <c r="C55" s="725"/>
      <c r="D55" s="726"/>
      <c r="E55" s="591" t="str">
        <f>IFERROR(VLOOKUP('Scope 2'!D55, Heat!$D$16:$F$56, 3, FALSE),"")</f>
        <v/>
      </c>
      <c r="F55" s="727"/>
      <c r="G55" s="728"/>
      <c r="H55" s="576" t="s">
        <v>644</v>
      </c>
      <c r="I55" s="576"/>
      <c r="J55" s="651" t="str">
        <f>IFERROR((VLOOKUP('Scope 2'!D55, Heat!$D$15:$H$56, 5, FALSE))*G55,"")</f>
        <v/>
      </c>
      <c r="K55" s="592" t="s">
        <v>4146</v>
      </c>
      <c r="L55" s="593">
        <f t="shared" si="7"/>
        <v>0</v>
      </c>
      <c r="M55" s="593"/>
    </row>
    <row r="56" spans="1:13" s="479" customFormat="1" ht="26.45" customHeight="1">
      <c r="A56" s="328"/>
      <c r="B56" s="643"/>
      <c r="C56" s="725"/>
      <c r="D56" s="726"/>
      <c r="E56" s="591" t="str">
        <f>IFERROR(VLOOKUP('Scope 2'!D56, Heat!$D$16:$F$56, 3, FALSE),"")</f>
        <v/>
      </c>
      <c r="F56" s="727"/>
      <c r="G56" s="728"/>
      <c r="H56" s="576" t="s">
        <v>644</v>
      </c>
      <c r="I56" s="576"/>
      <c r="J56" s="651" t="str">
        <f>IFERROR((VLOOKUP('Scope 2'!D56, Heat!$D$15:$H$56, 5, FALSE))*G56,"")</f>
        <v/>
      </c>
      <c r="K56" s="592" t="s">
        <v>4147</v>
      </c>
      <c r="L56" s="593">
        <f t="shared" si="7"/>
        <v>0</v>
      </c>
      <c r="M56" s="593"/>
    </row>
    <row r="57" spans="1:13" s="479" customFormat="1" ht="26.45" customHeight="1">
      <c r="A57" s="328"/>
      <c r="B57" s="643"/>
      <c r="C57" s="725"/>
      <c r="D57" s="726"/>
      <c r="E57" s="591" t="str">
        <f>IFERROR(VLOOKUP('Scope 2'!D57, Heat!$D$16:$F$56, 3, FALSE),"")</f>
        <v/>
      </c>
      <c r="F57" s="727"/>
      <c r="G57" s="728"/>
      <c r="H57" s="576" t="s">
        <v>644</v>
      </c>
      <c r="I57" s="576"/>
      <c r="J57" s="651" t="str">
        <f>IFERROR((VLOOKUP('Scope 2'!D57, Heat!$D$15:$H$56, 5, FALSE))*G57,"")</f>
        <v/>
      </c>
      <c r="K57" s="592" t="s">
        <v>4148</v>
      </c>
      <c r="L57" s="593">
        <f t="shared" si="7"/>
        <v>0</v>
      </c>
      <c r="M57" s="593"/>
    </row>
    <row r="58" spans="1:13" s="479" customFormat="1" ht="26.45" customHeight="1">
      <c r="A58" s="328"/>
      <c r="B58" s="643"/>
      <c r="C58" s="725"/>
      <c r="D58" s="726"/>
      <c r="E58" s="591" t="str">
        <f>IFERROR(VLOOKUP('Scope 2'!D58, Heat!$D$16:$F$56, 3, FALSE),"")</f>
        <v/>
      </c>
      <c r="F58" s="727"/>
      <c r="G58" s="728"/>
      <c r="H58" s="576" t="s">
        <v>644</v>
      </c>
      <c r="I58" s="576"/>
      <c r="J58" s="651" t="str">
        <f>IFERROR((VLOOKUP('Scope 2'!D58, Heat!$D$15:$H$56, 5, FALSE))*G58,"")</f>
        <v/>
      </c>
      <c r="K58" s="592" t="s">
        <v>4149</v>
      </c>
      <c r="L58" s="593">
        <f t="shared" si="7"/>
        <v>0</v>
      </c>
      <c r="M58" s="593"/>
    </row>
    <row r="59" spans="1:13" s="479" customFormat="1" ht="15.75">
      <c r="A59" s="328"/>
      <c r="B59" s="643"/>
      <c r="C59" s="725"/>
      <c r="D59" s="726"/>
      <c r="E59" s="591" t="str">
        <f>IFERROR(VLOOKUP('Scope 2'!D59, Heat!$D$16:$F$56, 3, FALSE),"")</f>
        <v/>
      </c>
      <c r="F59" s="727"/>
      <c r="G59" s="728"/>
      <c r="H59" s="576" t="s">
        <v>644</v>
      </c>
      <c r="I59" s="576"/>
      <c r="J59" s="651" t="str">
        <f>IFERROR((VLOOKUP('Scope 2'!D59, Heat!$D$15:$H$56, 5, FALSE))*G59,"")</f>
        <v/>
      </c>
      <c r="K59" s="592" t="s">
        <v>3915</v>
      </c>
      <c r="L59" s="593">
        <f t="shared" si="7"/>
        <v>0</v>
      </c>
      <c r="M59" s="593"/>
    </row>
    <row r="60" spans="1:13" s="479" customFormat="1" ht="16.5" thickBot="1">
      <c r="A60" s="328"/>
      <c r="B60" s="643"/>
      <c r="C60" s="725"/>
      <c r="D60" s="726"/>
      <c r="E60" s="591" t="str">
        <f>IFERROR(VLOOKUP('Scope 2'!D60, Heat!$D$16:$F$56, 3, FALSE),"")</f>
        <v/>
      </c>
      <c r="F60" s="727"/>
      <c r="G60" s="728"/>
      <c r="H60" s="576" t="s">
        <v>644</v>
      </c>
      <c r="I60" s="576"/>
      <c r="J60" s="651" t="str">
        <f>IFERROR((VLOOKUP('Scope 2'!D60, Heat!$D$15:$H$56, 5, FALSE))*G60,"")</f>
        <v/>
      </c>
      <c r="K60" s="592" t="s">
        <v>3659</v>
      </c>
      <c r="L60" s="593">
        <f t="shared" si="7"/>
        <v>0</v>
      </c>
      <c r="M60" s="593"/>
    </row>
    <row r="61" spans="1:13" ht="16.5" thickBot="1">
      <c r="B61" s="643"/>
      <c r="C61" s="647"/>
      <c r="D61" s="647"/>
      <c r="E61" s="647"/>
      <c r="F61" s="647"/>
      <c r="G61" s="647"/>
      <c r="H61" s="647"/>
      <c r="I61" s="650" t="s">
        <v>52</v>
      </c>
      <c r="J61" s="649">
        <f>SUM(J51:J60)</f>
        <v>0</v>
      </c>
      <c r="K61" s="592" t="s">
        <v>4150</v>
      </c>
      <c r="L61" s="593">
        <f t="shared" si="7"/>
        <v>0</v>
      </c>
    </row>
    <row r="62" spans="1:13" ht="15.75">
      <c r="C62" s="594"/>
      <c r="K62" s="570" t="s">
        <v>3911</v>
      </c>
      <c r="L62" s="593">
        <f t="shared" si="7"/>
        <v>0</v>
      </c>
    </row>
    <row r="63" spans="1:13">
      <c r="J63" s="595" t="s">
        <v>4121</v>
      </c>
    </row>
  </sheetData>
  <sheetProtection algorithmName="SHA-512" hashValue="q0aS5t5UD/o5lkJUINSh6jbUFcL/KTg7OB7rtIBaP3qtxAFDPF2xt/2GMSXOrUbWRniwaT1dQIri1fmsXwJ1aQ==" saltValue="jxpSxtRWxTkT+IKGdurLiQ==" spinCount="100000" sheet="1" objects="1" scenarios="1"/>
  <conditionalFormatting sqref="J7:J42">
    <cfRule type="containsText" dxfId="69" priority="1" operator="containsText" text="Error">
      <formula>NOT(ISERROR(SEARCH("Error",J7)))</formula>
    </cfRule>
  </conditionalFormatting>
  <conditionalFormatting sqref="K7:K41">
    <cfRule type="containsText" dxfId="68" priority="6" operator="containsText" text="Error">
      <formula>NOT(ISERROR(SEARCH("Error",K7)))</formula>
    </cfRule>
  </conditionalFormatting>
  <dataValidations count="2">
    <dataValidation type="list" allowBlank="1" showInputMessage="1" showErrorMessage="1" sqref="D7:D42" xr:uid="{3499A2D3-C313-469D-9262-010BBAA21D4D}">
      <formula1>"Yes, No"</formula1>
    </dataValidation>
    <dataValidation type="list" allowBlank="1" showInputMessage="1" showErrorMessage="1" sqref="C7:C41" xr:uid="{A517708D-5A23-4AAB-A3C6-D250BFA88C57}">
      <formula1>range_elec_type</formula1>
    </dataValidation>
  </dataValidations>
  <pageMargins left="0.7" right="0.7" top="0.75" bottom="0.75" header="0.3" footer="0.3"/>
  <pageSetup paperSize="9"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6F02528C-0397-4797-9C27-9A03100F3361}">
          <x14:formula1>
            <xm:f>dropdown!$M$2:$M$3</xm:f>
          </x14:formula1>
          <xm:sqref>E7:E42</xm:sqref>
        </x14:dataValidation>
        <x14:dataValidation type="list" allowBlank="1" showInputMessage="1" showErrorMessage="1" xr:uid="{C8E58D98-25F0-4753-8B39-013BEC62B8FA}">
          <x14:formula1>
            <xm:f>dropdown!$P$2:$P$3</xm:f>
          </x14:formula1>
          <xm:sqref>C51:C60</xm:sqref>
        </x14:dataValidation>
        <x14:dataValidation type="list" allowBlank="1" showInputMessage="1" showErrorMessage="1" xr:uid="{6220817B-8A62-4C75-8C87-44F7A7C27722}">
          <x14:formula1>
            <xm:f>dropdown!$A122:$AC122</xm:f>
          </x14:formula1>
          <xm:sqref>D51:D60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95C81-511F-4933-A3F6-A6C769DA4BE1}">
  <sheetPr>
    <tabColor rgb="FFFFFF00"/>
  </sheetPr>
  <dimension ref="A1:AF529"/>
  <sheetViews>
    <sheetView zoomScale="75" zoomScaleNormal="75" workbookViewId="0"/>
  </sheetViews>
  <sheetFormatPr baseColWidth="10" defaultColWidth="9.140625" defaultRowHeight="14.25" outlineLevelRow="1"/>
  <cols>
    <col min="1" max="1" width="61.42578125" style="388" customWidth="1"/>
    <col min="2" max="2" width="17.140625" style="388" customWidth="1"/>
    <col min="3" max="3" width="22.7109375" style="388" customWidth="1"/>
    <col min="4" max="4" width="20.5703125" style="388" customWidth="1"/>
    <col min="5" max="5" width="13.140625" style="388" customWidth="1"/>
    <col min="6" max="6" width="12.28515625" style="388" customWidth="1"/>
    <col min="7" max="7" width="13.140625" style="418" customWidth="1"/>
    <col min="8" max="8" width="18.42578125" style="388" customWidth="1"/>
    <col min="9" max="9" width="27.28515625" style="388" customWidth="1"/>
    <col min="10" max="10" width="28.140625" style="388" customWidth="1"/>
    <col min="11" max="11" width="30" style="388" customWidth="1"/>
    <col min="12" max="12" width="27.42578125" style="388" customWidth="1"/>
    <col min="13" max="13" width="9.140625" style="597"/>
    <col min="14" max="14" width="9.140625" style="407" hidden="1" customWidth="1"/>
    <col min="15" max="16" width="14.85546875" style="407" hidden="1" customWidth="1"/>
    <col min="17" max="17" width="4.7109375" style="388" customWidth="1"/>
    <col min="18" max="18" width="6.5703125" style="388" customWidth="1"/>
    <col min="19" max="19" width="11.7109375" style="388" customWidth="1"/>
    <col min="20" max="20" width="29" style="386" customWidth="1"/>
    <col min="21" max="21" width="28.42578125" style="388" customWidth="1"/>
    <col min="22" max="22" width="43.140625" style="388" customWidth="1"/>
    <col min="23" max="29" width="9.140625" style="388"/>
    <col min="30" max="30" width="19" style="388" customWidth="1"/>
    <col min="31" max="31" width="18.140625" style="388" customWidth="1"/>
    <col min="32" max="16384" width="9.140625" style="388"/>
  </cols>
  <sheetData>
    <row r="1" spans="1:32" ht="409.5" customHeight="1"/>
    <row r="2" spans="1:32" ht="38.25" customHeight="1">
      <c r="A2" s="596" t="s">
        <v>5936</v>
      </c>
      <c r="B2" s="597"/>
      <c r="C2" s="597"/>
      <c r="D2" s="597"/>
      <c r="E2" s="597"/>
      <c r="F2" s="597"/>
      <c r="G2" s="597"/>
      <c r="H2" s="597"/>
      <c r="I2" s="597"/>
      <c r="J2" s="597"/>
      <c r="K2" s="597"/>
      <c r="L2" s="597"/>
    </row>
    <row r="3" spans="1:32">
      <c r="T3" s="388"/>
    </row>
    <row r="4" spans="1:32" s="597" customFormat="1" ht="41.25" customHeight="1">
      <c r="A4" s="596" t="s">
        <v>5062</v>
      </c>
      <c r="T4" s="598"/>
    </row>
    <row r="5" spans="1:32" ht="46.5" customHeight="1" outlineLevel="1">
      <c r="U5" s="761" t="s">
        <v>5882</v>
      </c>
      <c r="V5" s="602"/>
      <c r="W5" s="602"/>
      <c r="X5" s="602"/>
      <c r="Y5" s="602"/>
      <c r="Z5" s="603"/>
      <c r="AA5" s="602"/>
      <c r="AB5" s="602"/>
      <c r="AC5" s="602"/>
      <c r="AD5" s="602"/>
      <c r="AE5" s="599"/>
      <c r="AF5" s="599"/>
    </row>
    <row r="6" spans="1:32" ht="46.5" customHeight="1" outlineLevel="1">
      <c r="B6" s="601" t="s">
        <v>5076</v>
      </c>
      <c r="C6" s="602"/>
      <c r="D6" s="602"/>
      <c r="E6" s="602"/>
      <c r="F6" s="602"/>
      <c r="G6" s="603"/>
      <c r="H6" s="602"/>
      <c r="I6" s="602"/>
      <c r="J6" s="602"/>
      <c r="K6" s="604" t="s">
        <v>5479</v>
      </c>
      <c r="L6" s="605">
        <f>L7-L161</f>
        <v>0</v>
      </c>
      <c r="U6" s="606"/>
      <c r="V6" s="602"/>
      <c r="W6" s="602"/>
      <c r="X6" s="602"/>
      <c r="Y6" s="602"/>
      <c r="Z6" s="603"/>
      <c r="AA6" s="604"/>
      <c r="AB6" s="601"/>
      <c r="AC6" s="601"/>
      <c r="AD6" s="604" t="s">
        <v>5121</v>
      </c>
      <c r="AE6" s="605">
        <f>SUM(AD8:AD22)</f>
        <v>0</v>
      </c>
      <c r="AF6" s="599"/>
    </row>
    <row r="7" spans="1:32" ht="46.5" customHeight="1" outlineLevel="1">
      <c r="B7" s="606" t="s">
        <v>5062</v>
      </c>
      <c r="C7" s="602"/>
      <c r="D7" s="602"/>
      <c r="E7" s="602"/>
      <c r="F7" s="602"/>
      <c r="G7" s="603"/>
      <c r="H7" s="604"/>
      <c r="I7" s="601"/>
      <c r="J7" s="601"/>
      <c r="K7" s="604" t="s">
        <v>5121</v>
      </c>
      <c r="L7" s="605">
        <f>L69</f>
        <v>0</v>
      </c>
      <c r="U7" s="617"/>
      <c r="V7" s="626" t="s">
        <v>5124</v>
      </c>
      <c r="W7" s="617"/>
      <c r="X7" s="617"/>
      <c r="Y7" s="617"/>
      <c r="Z7" s="634"/>
      <c r="AA7" s="617"/>
      <c r="AB7" s="621"/>
      <c r="AC7" s="623" t="s">
        <v>114</v>
      </c>
      <c r="AD7" s="623" t="s">
        <v>454</v>
      </c>
      <c r="AE7" s="621" t="s">
        <v>5925</v>
      </c>
      <c r="AF7" s="597"/>
    </row>
    <row r="8" spans="1:32" ht="59.45" customHeight="1" outlineLevel="1">
      <c r="B8" s="617"/>
      <c r="C8" s="662" t="s">
        <v>5056</v>
      </c>
      <c r="D8" s="663"/>
      <c r="E8" s="663"/>
      <c r="F8" s="663"/>
      <c r="G8" s="664"/>
      <c r="H8" s="663"/>
      <c r="I8" s="665" t="s">
        <v>5939</v>
      </c>
      <c r="J8" s="666" t="s">
        <v>624</v>
      </c>
      <c r="K8" s="666"/>
      <c r="L8" s="666" t="s">
        <v>454</v>
      </c>
      <c r="U8" s="617"/>
      <c r="V8" s="422" t="s">
        <v>5883</v>
      </c>
      <c r="Z8" s="452"/>
      <c r="AD8" s="434">
        <f>L6</f>
        <v>0</v>
      </c>
      <c r="AE8" s="454" t="e">
        <f>AD8/$AE$6</f>
        <v>#DIV/0!</v>
      </c>
      <c r="AF8" s="597"/>
    </row>
    <row r="9" spans="1:32" ht="46.5" customHeight="1" outlineLevel="1">
      <c r="B9" s="617"/>
      <c r="C9" s="328" t="s">
        <v>4322</v>
      </c>
      <c r="D9" s="328"/>
      <c r="E9" s="328"/>
      <c r="F9" s="328"/>
      <c r="G9" s="469"/>
      <c r="H9" s="328"/>
      <c r="I9" s="714"/>
      <c r="J9" s="483" t="s">
        <v>5055</v>
      </c>
      <c r="K9" s="479"/>
      <c r="L9" s="667">
        <f>I9*VLOOKUP('Scope 3'!C9, EF_scope3!$B$2:$F$61, 5, FALSE)</f>
        <v>0</v>
      </c>
      <c r="U9" s="617"/>
      <c r="V9" s="440" t="s">
        <v>5884</v>
      </c>
      <c r="Z9" s="452"/>
      <c r="AC9" s="386" t="s">
        <v>5895</v>
      </c>
      <c r="AD9" s="423" t="s">
        <v>27</v>
      </c>
      <c r="AE9" s="454"/>
      <c r="AF9" s="597"/>
    </row>
    <row r="10" spans="1:32" ht="46.5" customHeight="1" outlineLevel="1">
      <c r="B10" s="617"/>
      <c r="C10" s="328" t="s">
        <v>4323</v>
      </c>
      <c r="D10" s="328"/>
      <c r="E10" s="328"/>
      <c r="F10" s="328"/>
      <c r="G10" s="469"/>
      <c r="H10" s="328"/>
      <c r="I10" s="714"/>
      <c r="J10" s="483" t="s">
        <v>5055</v>
      </c>
      <c r="K10" s="479"/>
      <c r="L10" s="667">
        <f>I10*VLOOKUP('Scope 3'!C10, EF_scope3!$B$2:$F$61, 5, FALSE)</f>
        <v>0</v>
      </c>
      <c r="U10" s="617"/>
      <c r="V10" s="422" t="s">
        <v>5885</v>
      </c>
      <c r="Z10" s="452"/>
      <c r="AC10" s="386"/>
      <c r="AD10" s="434">
        <f>L92</f>
        <v>0</v>
      </c>
      <c r="AE10" s="454" t="e">
        <f t="shared" ref="AE10:AE15" si="0">AD10/$AE$6</f>
        <v>#DIV/0!</v>
      </c>
      <c r="AF10" s="597"/>
    </row>
    <row r="11" spans="1:32" ht="46.5" customHeight="1" outlineLevel="1">
      <c r="B11" s="617"/>
      <c r="C11" s="328" t="s">
        <v>4324</v>
      </c>
      <c r="D11" s="328"/>
      <c r="E11" s="328"/>
      <c r="F11" s="328"/>
      <c r="G11" s="469"/>
      <c r="H11" s="328"/>
      <c r="I11" s="714"/>
      <c r="J11" s="483" t="s">
        <v>5055</v>
      </c>
      <c r="K11" s="479"/>
      <c r="L11" s="667">
        <f>I11*VLOOKUP('Scope 3'!C11, EF_scope3!$B$2:$F$61, 5, FALSE)</f>
        <v>0</v>
      </c>
      <c r="U11" s="617"/>
      <c r="V11" s="422" t="s">
        <v>5886</v>
      </c>
      <c r="Z11" s="452"/>
      <c r="AC11" s="386"/>
      <c r="AD11" s="434">
        <f>L161</f>
        <v>0</v>
      </c>
      <c r="AE11" s="454" t="e">
        <f t="shared" si="0"/>
        <v>#DIV/0!</v>
      </c>
      <c r="AF11" s="597"/>
    </row>
    <row r="12" spans="1:32" ht="46.5" customHeight="1" outlineLevel="1">
      <c r="B12" s="617"/>
      <c r="C12" s="328" t="s">
        <v>4325</v>
      </c>
      <c r="D12" s="328"/>
      <c r="E12" s="328"/>
      <c r="F12" s="328"/>
      <c r="G12" s="469"/>
      <c r="H12" s="328"/>
      <c r="I12" s="714"/>
      <c r="J12" s="483" t="s">
        <v>5055</v>
      </c>
      <c r="K12" s="479"/>
      <c r="L12" s="667">
        <f>I12*VLOOKUP('Scope 3'!C12, EF_scope3!$B$2:$F$61, 5, FALSE)</f>
        <v>0</v>
      </c>
      <c r="U12" s="617"/>
      <c r="V12" s="422" t="s">
        <v>5887</v>
      </c>
      <c r="Z12" s="452"/>
      <c r="AC12" s="386"/>
      <c r="AD12" s="434">
        <f>L179</f>
        <v>0</v>
      </c>
      <c r="AE12" s="454" t="e">
        <f t="shared" si="0"/>
        <v>#DIV/0!</v>
      </c>
      <c r="AF12" s="597"/>
    </row>
    <row r="13" spans="1:32" ht="46.5" customHeight="1" outlineLevel="1">
      <c r="B13" s="617"/>
      <c r="C13" s="328" t="s">
        <v>4326</v>
      </c>
      <c r="D13" s="328"/>
      <c r="E13" s="328"/>
      <c r="F13" s="328"/>
      <c r="G13" s="469"/>
      <c r="H13" s="328"/>
      <c r="I13" s="714"/>
      <c r="J13" s="483" t="s">
        <v>5055</v>
      </c>
      <c r="K13" s="479"/>
      <c r="L13" s="667">
        <f>I13*VLOOKUP('Scope 3'!C13, EF_scope3!$B$2:$F$61, 5, FALSE)</f>
        <v>0</v>
      </c>
      <c r="U13" s="617"/>
      <c r="V13" s="422" t="s">
        <v>5888</v>
      </c>
      <c r="Z13" s="452"/>
      <c r="AC13" s="386"/>
      <c r="AD13" s="434">
        <f>L235</f>
        <v>0</v>
      </c>
      <c r="AE13" s="454" t="e">
        <f t="shared" si="0"/>
        <v>#DIV/0!</v>
      </c>
      <c r="AF13" s="597"/>
    </row>
    <row r="14" spans="1:32" ht="46.5" customHeight="1" outlineLevel="1">
      <c r="B14" s="617"/>
      <c r="C14" s="328" t="s">
        <v>4327</v>
      </c>
      <c r="D14" s="328"/>
      <c r="E14" s="328"/>
      <c r="F14" s="328"/>
      <c r="G14" s="469"/>
      <c r="H14" s="328"/>
      <c r="I14" s="714"/>
      <c r="J14" s="483" t="s">
        <v>5055</v>
      </c>
      <c r="K14" s="479"/>
      <c r="L14" s="667">
        <f>I14*VLOOKUP('Scope 3'!C14, EF_scope3!$B$2:$F$61, 5, FALSE)</f>
        <v>0</v>
      </c>
      <c r="U14" s="617"/>
      <c r="V14" s="422" t="s">
        <v>5889</v>
      </c>
      <c r="Z14" s="452"/>
      <c r="AC14" s="386"/>
      <c r="AD14" s="434">
        <f>L257</f>
        <v>0</v>
      </c>
      <c r="AE14" s="454" t="e">
        <f t="shared" si="0"/>
        <v>#DIV/0!</v>
      </c>
      <c r="AF14" s="597"/>
    </row>
    <row r="15" spans="1:32" ht="46.5" customHeight="1" outlineLevel="1">
      <c r="B15" s="617"/>
      <c r="C15" s="328" t="s">
        <v>4328</v>
      </c>
      <c r="D15" s="328"/>
      <c r="E15" s="328"/>
      <c r="F15" s="328"/>
      <c r="G15" s="469"/>
      <c r="H15" s="328"/>
      <c r="I15" s="714"/>
      <c r="J15" s="483" t="s">
        <v>5055</v>
      </c>
      <c r="K15" s="479"/>
      <c r="L15" s="667">
        <f>I15*VLOOKUP('Scope 3'!C15, EF_scope3!$B$2:$F$61, 5, FALSE)</f>
        <v>0</v>
      </c>
      <c r="U15" s="617"/>
      <c r="V15" s="422" t="s">
        <v>5890</v>
      </c>
      <c r="Z15" s="452"/>
      <c r="AC15" s="386"/>
      <c r="AD15" s="434">
        <f>L275</f>
        <v>0</v>
      </c>
      <c r="AE15" s="454" t="e">
        <f t="shared" si="0"/>
        <v>#DIV/0!</v>
      </c>
      <c r="AF15" s="597"/>
    </row>
    <row r="16" spans="1:32" ht="46.5" customHeight="1" outlineLevel="1">
      <c r="B16" s="617"/>
      <c r="C16" s="328" t="s">
        <v>4329</v>
      </c>
      <c r="D16" s="328"/>
      <c r="E16" s="328"/>
      <c r="F16" s="328"/>
      <c r="G16" s="469"/>
      <c r="H16" s="328"/>
      <c r="I16" s="714"/>
      <c r="J16" s="483" t="s">
        <v>5055</v>
      </c>
      <c r="K16" s="479"/>
      <c r="L16" s="667">
        <f>I16*VLOOKUP('Scope 3'!C16, EF_scope3!$B$2:$F$61, 5, FALSE)</f>
        <v>0</v>
      </c>
      <c r="U16" s="617"/>
      <c r="V16" s="440" t="s">
        <v>5891</v>
      </c>
      <c r="Z16" s="452"/>
      <c r="AC16" s="386" t="s">
        <v>5894</v>
      </c>
      <c r="AD16" s="423" t="s">
        <v>27</v>
      </c>
      <c r="AE16" s="454"/>
      <c r="AF16" s="597"/>
    </row>
    <row r="17" spans="2:32" ht="46.5" customHeight="1" outlineLevel="1">
      <c r="B17" s="617"/>
      <c r="C17" s="328" t="s">
        <v>4330</v>
      </c>
      <c r="D17" s="328"/>
      <c r="E17" s="328"/>
      <c r="F17" s="328"/>
      <c r="G17" s="469"/>
      <c r="H17" s="328"/>
      <c r="I17" s="714"/>
      <c r="J17" s="483" t="s">
        <v>5055</v>
      </c>
      <c r="K17" s="479"/>
      <c r="L17" s="667">
        <f>I17*VLOOKUP('Scope 3'!C17, EF_scope3!$B$2:$F$61, 5, FALSE)</f>
        <v>0</v>
      </c>
      <c r="U17" s="617"/>
      <c r="V17" s="440" t="s">
        <v>5892</v>
      </c>
      <c r="Z17" s="452"/>
      <c r="AC17" s="386" t="s">
        <v>5123</v>
      </c>
      <c r="AD17" s="423" t="s">
        <v>27</v>
      </c>
      <c r="AE17" s="454"/>
      <c r="AF17" s="597"/>
    </row>
    <row r="18" spans="2:32" ht="46.5" customHeight="1" outlineLevel="1">
      <c r="B18" s="617"/>
      <c r="C18" s="328" t="s">
        <v>4331</v>
      </c>
      <c r="D18" s="328"/>
      <c r="E18" s="328"/>
      <c r="F18" s="328"/>
      <c r="G18" s="469"/>
      <c r="H18" s="328"/>
      <c r="I18" s="714"/>
      <c r="J18" s="483" t="s">
        <v>5055</v>
      </c>
      <c r="K18" s="479"/>
      <c r="L18" s="667">
        <f>I18*VLOOKUP('Scope 3'!C18, EF_scope3!$B$2:$F$61, 5, FALSE)</f>
        <v>0</v>
      </c>
      <c r="U18" s="617"/>
      <c r="V18" s="440" t="s">
        <v>5893</v>
      </c>
      <c r="Z18" s="452"/>
      <c r="AC18" s="386" t="s">
        <v>5123</v>
      </c>
      <c r="AD18" s="423" t="s">
        <v>27</v>
      </c>
      <c r="AE18" s="454"/>
      <c r="AF18" s="597"/>
    </row>
    <row r="19" spans="2:32" ht="46.5" customHeight="1" outlineLevel="1">
      <c r="B19" s="617"/>
      <c r="C19" s="328" t="s">
        <v>453</v>
      </c>
      <c r="D19" s="328"/>
      <c r="E19" s="328"/>
      <c r="F19" s="328"/>
      <c r="G19" s="469"/>
      <c r="H19" s="328"/>
      <c r="I19" s="714"/>
      <c r="J19" s="483" t="s">
        <v>5055</v>
      </c>
      <c r="K19" s="479"/>
      <c r="L19" s="667">
        <f>I19*VLOOKUP('Scope 3'!C19, EF_scope3!$B$2:$F$61, 5, FALSE)</f>
        <v>0</v>
      </c>
      <c r="U19" s="617"/>
      <c r="V19" s="422" t="s">
        <v>5921</v>
      </c>
      <c r="Z19" s="452"/>
      <c r="AC19" s="386"/>
      <c r="AD19" s="434">
        <f>L357</f>
        <v>0</v>
      </c>
      <c r="AE19" s="454" t="e">
        <f>AD19/$AE$6</f>
        <v>#DIV/0!</v>
      </c>
      <c r="AF19" s="597"/>
    </row>
    <row r="20" spans="2:32" ht="46.5" customHeight="1" outlineLevel="1">
      <c r="B20" s="617"/>
      <c r="C20" s="328" t="s">
        <v>5061</v>
      </c>
      <c r="D20" s="328"/>
      <c r="E20" s="328"/>
      <c r="F20" s="328"/>
      <c r="G20" s="469"/>
      <c r="H20" s="328"/>
      <c r="I20" s="714"/>
      <c r="J20" s="483" t="s">
        <v>5055</v>
      </c>
      <c r="K20" s="479"/>
      <c r="L20" s="667">
        <f>I20*VLOOKUP('Scope 3'!C20, EF_scope3!$B$2:$F$61, 5, FALSE)</f>
        <v>0</v>
      </c>
      <c r="U20" s="617"/>
      <c r="V20" s="422" t="s">
        <v>5922</v>
      </c>
      <c r="Z20" s="452"/>
      <c r="AC20" s="386"/>
      <c r="AD20" s="434">
        <f>L412</f>
        <v>0</v>
      </c>
      <c r="AE20" s="454" t="e">
        <f>AD20/$AE$6</f>
        <v>#DIV/0!</v>
      </c>
      <c r="AF20" s="597"/>
    </row>
    <row r="21" spans="2:32" ht="46.5" customHeight="1" outlineLevel="1">
      <c r="B21" s="617"/>
      <c r="C21" s="328" t="s">
        <v>4332</v>
      </c>
      <c r="D21" s="328"/>
      <c r="E21" s="328"/>
      <c r="F21" s="328"/>
      <c r="G21" s="469"/>
      <c r="H21" s="328"/>
      <c r="I21" s="714"/>
      <c r="J21" s="483" t="s">
        <v>5055</v>
      </c>
      <c r="K21" s="479"/>
      <c r="L21" s="667">
        <f>I21*VLOOKUP('Scope 3'!C21, EF_scope3!$B$2:$F$61, 5, FALSE)</f>
        <v>0</v>
      </c>
      <c r="U21" s="617"/>
      <c r="V21" s="422" t="s">
        <v>5923</v>
      </c>
      <c r="Z21" s="452"/>
      <c r="AC21" s="386" t="s">
        <v>5906</v>
      </c>
      <c r="AD21" s="434">
        <f>L489</f>
        <v>0</v>
      </c>
      <c r="AE21" s="454" t="e">
        <f>AD21/$AE$6</f>
        <v>#DIV/0!</v>
      </c>
      <c r="AF21" s="597"/>
    </row>
    <row r="22" spans="2:32" ht="46.5" customHeight="1" outlineLevel="1">
      <c r="B22" s="617"/>
      <c r="C22" s="328" t="s">
        <v>4333</v>
      </c>
      <c r="D22" s="328"/>
      <c r="E22" s="328"/>
      <c r="F22" s="328"/>
      <c r="G22" s="469"/>
      <c r="H22" s="328"/>
      <c r="I22" s="714"/>
      <c r="J22" s="483" t="s">
        <v>5055</v>
      </c>
      <c r="K22" s="479"/>
      <c r="L22" s="667">
        <f>I22*VLOOKUP('Scope 3'!C22, EF_scope3!$B$2:$F$61, 5, FALSE)</f>
        <v>0</v>
      </c>
      <c r="U22" s="617"/>
      <c r="V22" s="422" t="s">
        <v>5924</v>
      </c>
      <c r="Z22" s="452"/>
      <c r="AC22" s="386" t="s">
        <v>5906</v>
      </c>
      <c r="AD22" s="434">
        <f>L503</f>
        <v>0</v>
      </c>
      <c r="AE22" s="454" t="e">
        <f>AD22/$AE$6</f>
        <v>#DIV/0!</v>
      </c>
      <c r="AF22" s="597"/>
    </row>
    <row r="23" spans="2:32" ht="15.75" outlineLevel="1">
      <c r="B23" s="617"/>
      <c r="C23" s="328" t="s">
        <v>4334</v>
      </c>
      <c r="D23" s="328"/>
      <c r="E23" s="328"/>
      <c r="F23" s="328"/>
      <c r="G23" s="469"/>
      <c r="H23" s="328"/>
      <c r="I23" s="714"/>
      <c r="J23" s="483" t="s">
        <v>5055</v>
      </c>
      <c r="K23" s="479"/>
      <c r="L23" s="667">
        <f>I23*VLOOKUP('Scope 3'!C23, EF_scope3!$B$2:$F$61, 5, FALSE)</f>
        <v>0</v>
      </c>
      <c r="U23" s="617"/>
      <c r="V23" s="617"/>
      <c r="W23" s="617"/>
      <c r="X23" s="617"/>
      <c r="Y23" s="617"/>
      <c r="Z23" s="617"/>
      <c r="AA23" s="617"/>
      <c r="AB23" s="617"/>
      <c r="AC23" s="617"/>
      <c r="AD23" s="617"/>
      <c r="AE23" s="617"/>
      <c r="AF23" s="597"/>
    </row>
    <row r="24" spans="2:32" ht="15.75" outlineLevel="1">
      <c r="B24" s="617"/>
      <c r="C24" s="328" t="s">
        <v>4335</v>
      </c>
      <c r="D24" s="328"/>
      <c r="E24" s="328"/>
      <c r="F24" s="328"/>
      <c r="G24" s="469"/>
      <c r="H24" s="328"/>
      <c r="I24" s="714"/>
      <c r="J24" s="483" t="s">
        <v>5055</v>
      </c>
      <c r="K24" s="479"/>
      <c r="L24" s="667">
        <f>I24*VLOOKUP('Scope 3'!C24, EF_scope3!$B$2:$F$61, 5, FALSE)</f>
        <v>0</v>
      </c>
      <c r="T24" s="388"/>
    </row>
    <row r="25" spans="2:32" ht="39.75" customHeight="1" outlineLevel="1">
      <c r="B25" s="617"/>
      <c r="C25" s="328" t="s">
        <v>4336</v>
      </c>
      <c r="D25" s="328"/>
      <c r="E25" s="328"/>
      <c r="F25" s="328"/>
      <c r="G25" s="469"/>
      <c r="H25" s="328"/>
      <c r="I25" s="714"/>
      <c r="J25" s="483" t="s">
        <v>5055</v>
      </c>
      <c r="K25" s="479"/>
      <c r="L25" s="667">
        <f>I25*VLOOKUP('Scope 3'!C25, EF_scope3!$B$2:$F$61, 5, FALSE)</f>
        <v>0</v>
      </c>
      <c r="T25" s="388"/>
    </row>
    <row r="26" spans="2:32" ht="39.75" customHeight="1" outlineLevel="1">
      <c r="B26" s="617"/>
      <c r="C26" s="328" t="s">
        <v>4337</v>
      </c>
      <c r="D26" s="328"/>
      <c r="E26" s="328"/>
      <c r="F26" s="328"/>
      <c r="G26" s="469"/>
      <c r="H26" s="328"/>
      <c r="I26" s="714"/>
      <c r="J26" s="483" t="s">
        <v>5055</v>
      </c>
      <c r="K26" s="479"/>
      <c r="L26" s="667">
        <f>I26*VLOOKUP('Scope 3'!C26, EF_scope3!$B$2:$F$61, 5, FALSE)</f>
        <v>0</v>
      </c>
      <c r="M26" s="599"/>
      <c r="T26" s="388"/>
    </row>
    <row r="27" spans="2:32" ht="15.75" outlineLevel="1">
      <c r="B27" s="617"/>
      <c r="C27" s="328" t="s">
        <v>4338</v>
      </c>
      <c r="D27" s="328"/>
      <c r="E27" s="328"/>
      <c r="F27" s="328"/>
      <c r="G27" s="469"/>
      <c r="H27" s="328"/>
      <c r="I27" s="714"/>
      <c r="J27" s="483" t="s">
        <v>5055</v>
      </c>
      <c r="K27" s="479"/>
      <c r="L27" s="667">
        <f>I27*VLOOKUP('Scope 3'!C27, EF_scope3!$B$2:$F$61, 5, FALSE)</f>
        <v>0</v>
      </c>
      <c r="N27" s="407" t="s">
        <v>4322</v>
      </c>
      <c r="O27" s="413" t="e">
        <f t="shared" ref="O27:O58" si="1">P27/$L$7</f>
        <v>#DIV/0!</v>
      </c>
      <c r="P27" s="407">
        <f t="shared" ref="P27:P58" si="2">SUMIF($C$9:$C$68, N27, $L$9:$L$68)</f>
        <v>0</v>
      </c>
      <c r="T27" s="388"/>
    </row>
    <row r="28" spans="2:32" ht="15.75" outlineLevel="1">
      <c r="B28" s="617"/>
      <c r="C28" s="328" t="s">
        <v>4339</v>
      </c>
      <c r="D28" s="328"/>
      <c r="E28" s="328"/>
      <c r="F28" s="328"/>
      <c r="G28" s="469"/>
      <c r="H28" s="328"/>
      <c r="I28" s="714"/>
      <c r="J28" s="483" t="s">
        <v>5055</v>
      </c>
      <c r="K28" s="479"/>
      <c r="L28" s="667">
        <f>I28*VLOOKUP('Scope 3'!C28, EF_scope3!$B$2:$F$61, 5, FALSE)</f>
        <v>0</v>
      </c>
      <c r="N28" s="407" t="s">
        <v>4323</v>
      </c>
      <c r="O28" s="413" t="e">
        <f t="shared" si="1"/>
        <v>#DIV/0!</v>
      </c>
      <c r="P28" s="407">
        <f t="shared" si="2"/>
        <v>0</v>
      </c>
      <c r="S28" s="408"/>
      <c r="T28" s="849" t="s">
        <v>5074</v>
      </c>
      <c r="U28" s="849"/>
      <c r="V28" s="849"/>
    </row>
    <row r="29" spans="2:32" ht="32.1" customHeight="1" outlineLevel="1" thickBot="1">
      <c r="B29" s="617"/>
      <c r="C29" s="328" t="s">
        <v>4340</v>
      </c>
      <c r="D29" s="328"/>
      <c r="E29" s="328"/>
      <c r="F29" s="328"/>
      <c r="G29" s="469"/>
      <c r="H29" s="328"/>
      <c r="I29" s="714"/>
      <c r="J29" s="483" t="s">
        <v>5055</v>
      </c>
      <c r="K29" s="479"/>
      <c r="L29" s="667">
        <f>I29*VLOOKUP('Scope 3'!C29, EF_scope3!$B$2:$F$61, 5, FALSE)</f>
        <v>0</v>
      </c>
      <c r="N29" s="407" t="s">
        <v>4324</v>
      </c>
      <c r="O29" s="413" t="e">
        <f t="shared" si="1"/>
        <v>#DIV/0!</v>
      </c>
      <c r="P29" s="407">
        <f t="shared" si="2"/>
        <v>0</v>
      </c>
      <c r="S29" s="408"/>
      <c r="T29" s="631"/>
      <c r="U29" s="632" t="s">
        <v>5057</v>
      </c>
      <c r="V29" s="632" t="s">
        <v>5073</v>
      </c>
    </row>
    <row r="30" spans="2:32" ht="16.5" outlineLevel="1" thickTop="1">
      <c r="B30" s="617"/>
      <c r="C30" s="328" t="s">
        <v>4341</v>
      </c>
      <c r="D30" s="328"/>
      <c r="E30" s="328"/>
      <c r="F30" s="328"/>
      <c r="G30" s="469"/>
      <c r="H30" s="328"/>
      <c r="I30" s="714"/>
      <c r="J30" s="483" t="s">
        <v>5055</v>
      </c>
      <c r="K30" s="479"/>
      <c r="L30" s="667">
        <f>I30*VLOOKUP('Scope 3'!C30, EF_scope3!$B$2:$F$61, 5, FALSE)</f>
        <v>0</v>
      </c>
      <c r="N30" s="407" t="s">
        <v>4325</v>
      </c>
      <c r="O30" s="413" t="e">
        <f t="shared" si="1"/>
        <v>#DIV/0!</v>
      </c>
      <c r="P30" s="407">
        <f t="shared" si="2"/>
        <v>0</v>
      </c>
      <c r="S30" s="414" t="s">
        <v>4128</v>
      </c>
      <c r="T30" s="633" t="str">
        <f>INDEX($N$27:$N$87, MATCH(U30, $P$27:$P$87, 0))</f>
        <v>Food and beverages</v>
      </c>
      <c r="U30" s="415">
        <f>(LARGE($P$27:$P$86, 1))</f>
        <v>0</v>
      </c>
      <c r="V30" s="416" t="e">
        <f t="shared" ref="V30:V35" si="3">U30/$L$7</f>
        <v>#DIV/0!</v>
      </c>
    </row>
    <row r="31" spans="2:32" ht="15.75" outlineLevel="1">
      <c r="B31" s="617"/>
      <c r="C31" s="328" t="s">
        <v>4342</v>
      </c>
      <c r="D31" s="328"/>
      <c r="E31" s="328"/>
      <c r="F31" s="328"/>
      <c r="G31" s="469"/>
      <c r="H31" s="328"/>
      <c r="I31" s="714"/>
      <c r="J31" s="483" t="s">
        <v>5055</v>
      </c>
      <c r="K31" s="479"/>
      <c r="L31" s="667">
        <f>I31*VLOOKUP('Scope 3'!C31, EF_scope3!$B$2:$F$61, 5, FALSE)</f>
        <v>0</v>
      </c>
      <c r="N31" s="407" t="s">
        <v>4326</v>
      </c>
      <c r="O31" s="413" t="e">
        <f t="shared" si="1"/>
        <v>#DIV/0!</v>
      </c>
      <c r="P31" s="407">
        <f t="shared" si="2"/>
        <v>0</v>
      </c>
      <c r="S31" s="421" t="s">
        <v>4129</v>
      </c>
      <c r="T31" s="633" t="str">
        <f t="shared" ref="T31:T34" si="4">INDEX($N$27:$N$87, MATCH(U31, $P$27:$P$87, 0))</f>
        <v>Food and beverages</v>
      </c>
      <c r="U31" s="415">
        <f>(LARGE($P$27:$P$86, 2))</f>
        <v>0</v>
      </c>
      <c r="V31" s="416" t="e">
        <f t="shared" si="3"/>
        <v>#DIV/0!</v>
      </c>
    </row>
    <row r="32" spans="2:32" ht="15.75" outlineLevel="1">
      <c r="B32" s="617"/>
      <c r="C32" s="328" t="s">
        <v>4343</v>
      </c>
      <c r="D32" s="328"/>
      <c r="E32" s="328"/>
      <c r="F32" s="328"/>
      <c r="G32" s="469"/>
      <c r="H32" s="328"/>
      <c r="I32" s="714"/>
      <c r="J32" s="483" t="s">
        <v>5055</v>
      </c>
      <c r="K32" s="479"/>
      <c r="L32" s="667">
        <f>I32*VLOOKUP('Scope 3'!C32, EF_scope3!$B$2:$F$61, 5, FALSE)</f>
        <v>0</v>
      </c>
      <c r="N32" s="407" t="s">
        <v>4327</v>
      </c>
      <c r="O32" s="413" t="e">
        <f t="shared" si="1"/>
        <v>#DIV/0!</v>
      </c>
      <c r="P32" s="407">
        <f t="shared" si="2"/>
        <v>0</v>
      </c>
      <c r="S32" s="421" t="s">
        <v>4130</v>
      </c>
      <c r="T32" s="633" t="str">
        <f t="shared" si="4"/>
        <v>Food and beverages</v>
      </c>
      <c r="U32" s="415">
        <f>(LARGE($P$27:$P$86, 3))</f>
        <v>0</v>
      </c>
      <c r="V32" s="416" t="e">
        <f t="shared" si="3"/>
        <v>#DIV/0!</v>
      </c>
    </row>
    <row r="33" spans="2:22" ht="15.75" outlineLevel="1">
      <c r="B33" s="617"/>
      <c r="C33" s="328" t="s">
        <v>4344</v>
      </c>
      <c r="D33" s="328"/>
      <c r="E33" s="328"/>
      <c r="F33" s="328"/>
      <c r="G33" s="469"/>
      <c r="H33" s="328"/>
      <c r="I33" s="714"/>
      <c r="J33" s="483" t="s">
        <v>5055</v>
      </c>
      <c r="K33" s="479"/>
      <c r="L33" s="667">
        <f>I33*VLOOKUP('Scope 3'!C33, EF_scope3!$B$2:$F$61, 5, FALSE)</f>
        <v>0</v>
      </c>
      <c r="N33" s="407" t="s">
        <v>4328</v>
      </c>
      <c r="O33" s="413" t="e">
        <f t="shared" si="1"/>
        <v>#DIV/0!</v>
      </c>
      <c r="P33" s="407">
        <f t="shared" si="2"/>
        <v>0</v>
      </c>
      <c r="S33" s="414" t="s">
        <v>5058</v>
      </c>
      <c r="T33" s="633" t="str">
        <f t="shared" si="4"/>
        <v>Food and beverages</v>
      </c>
      <c r="U33" s="415">
        <f>(LARGE($P$27:$P$86, 4))</f>
        <v>0</v>
      </c>
      <c r="V33" s="416" t="e">
        <f t="shared" si="3"/>
        <v>#DIV/0!</v>
      </c>
    </row>
    <row r="34" spans="2:22" ht="15.75" outlineLevel="1">
      <c r="B34" s="617"/>
      <c r="C34" s="328" t="s">
        <v>4345</v>
      </c>
      <c r="D34" s="328"/>
      <c r="E34" s="328"/>
      <c r="F34" s="328"/>
      <c r="G34" s="469"/>
      <c r="H34" s="328"/>
      <c r="I34" s="714"/>
      <c r="J34" s="483" t="s">
        <v>5055</v>
      </c>
      <c r="K34" s="479"/>
      <c r="L34" s="667">
        <f>I34*VLOOKUP('Scope 3'!C34, EF_scope3!$B$2:$F$61, 5, FALSE)</f>
        <v>0</v>
      </c>
      <c r="N34" s="407" t="s">
        <v>4329</v>
      </c>
      <c r="O34" s="413" t="e">
        <f t="shared" si="1"/>
        <v>#DIV/0!</v>
      </c>
      <c r="P34" s="407">
        <f t="shared" si="2"/>
        <v>0</v>
      </c>
      <c r="S34" s="421" t="s">
        <v>5059</v>
      </c>
      <c r="T34" s="633" t="str">
        <f t="shared" si="4"/>
        <v>Food and beverages</v>
      </c>
      <c r="U34" s="415">
        <f>(LARGE($P$27:$P$86, 5))</f>
        <v>0</v>
      </c>
      <c r="V34" s="416" t="e">
        <f t="shared" si="3"/>
        <v>#DIV/0!</v>
      </c>
    </row>
    <row r="35" spans="2:22" ht="15.75" outlineLevel="1">
      <c r="B35" s="617"/>
      <c r="C35" s="328" t="s">
        <v>4346</v>
      </c>
      <c r="D35" s="328"/>
      <c r="E35" s="328"/>
      <c r="F35" s="328"/>
      <c r="G35" s="469"/>
      <c r="H35" s="328"/>
      <c r="I35" s="714"/>
      <c r="J35" s="483" t="s">
        <v>5055</v>
      </c>
      <c r="K35" s="479"/>
      <c r="L35" s="667">
        <f>I35*VLOOKUP('Scope 3'!C35, EF_scope3!$B$2:$F$61, 5, FALSE)</f>
        <v>0</v>
      </c>
      <c r="N35" s="407" t="s">
        <v>4330</v>
      </c>
      <c r="O35" s="413" t="e">
        <f t="shared" si="1"/>
        <v>#DIV/0!</v>
      </c>
      <c r="P35" s="407">
        <f t="shared" si="2"/>
        <v>0</v>
      </c>
      <c r="S35" s="421"/>
      <c r="T35" s="633" t="s">
        <v>5060</v>
      </c>
      <c r="U35" s="415">
        <f>L7-(SUM(U30:U34))</f>
        <v>0</v>
      </c>
      <c r="V35" s="416" t="e">
        <f t="shared" si="3"/>
        <v>#DIV/0!</v>
      </c>
    </row>
    <row r="36" spans="2:22" ht="15.75" outlineLevel="1">
      <c r="B36" s="617"/>
      <c r="C36" s="328" t="s">
        <v>4347</v>
      </c>
      <c r="D36" s="328"/>
      <c r="E36" s="328"/>
      <c r="F36" s="328"/>
      <c r="G36" s="469"/>
      <c r="H36" s="328"/>
      <c r="I36" s="714"/>
      <c r="J36" s="483" t="s">
        <v>5055</v>
      </c>
      <c r="K36" s="479"/>
      <c r="L36" s="667">
        <f>I36*VLOOKUP('Scope 3'!C36, EF_scope3!$B$2:$F$61, 5, FALSE)</f>
        <v>0</v>
      </c>
      <c r="N36" s="407" t="s">
        <v>4331</v>
      </c>
      <c r="O36" s="413" t="e">
        <f t="shared" si="1"/>
        <v>#DIV/0!</v>
      </c>
      <c r="P36" s="407">
        <f t="shared" si="2"/>
        <v>0</v>
      </c>
    </row>
    <row r="37" spans="2:22" ht="15.75" outlineLevel="1">
      <c r="B37" s="617"/>
      <c r="C37" s="328" t="s">
        <v>4348</v>
      </c>
      <c r="D37" s="328"/>
      <c r="E37" s="328"/>
      <c r="F37" s="328"/>
      <c r="G37" s="469"/>
      <c r="H37" s="328"/>
      <c r="I37" s="714"/>
      <c r="J37" s="483" t="s">
        <v>5055</v>
      </c>
      <c r="K37" s="479"/>
      <c r="L37" s="667">
        <f>I37*VLOOKUP('Scope 3'!C37, EF_scope3!$B$2:$F$61, 5, FALSE)</f>
        <v>0</v>
      </c>
      <c r="N37" s="407" t="s">
        <v>453</v>
      </c>
      <c r="O37" s="413" t="e">
        <f t="shared" si="1"/>
        <v>#DIV/0!</v>
      </c>
      <c r="P37" s="407">
        <f t="shared" si="2"/>
        <v>0</v>
      </c>
      <c r="S37" s="418"/>
    </row>
    <row r="38" spans="2:22" ht="15.75" outlineLevel="1">
      <c r="B38" s="617"/>
      <c r="C38" s="328" t="s">
        <v>4349</v>
      </c>
      <c r="D38" s="328"/>
      <c r="E38" s="328"/>
      <c r="F38" s="328"/>
      <c r="G38" s="469"/>
      <c r="H38" s="328"/>
      <c r="I38" s="714"/>
      <c r="J38" s="483" t="s">
        <v>5055</v>
      </c>
      <c r="K38" s="479"/>
      <c r="L38" s="667">
        <f>I38*VLOOKUP('Scope 3'!C38, EF_scope3!$B$2:$F$61, 5, FALSE)</f>
        <v>0</v>
      </c>
      <c r="N38" s="407" t="s">
        <v>5061</v>
      </c>
      <c r="O38" s="413" t="e">
        <f t="shared" si="1"/>
        <v>#DIV/0!</v>
      </c>
      <c r="P38" s="407">
        <f t="shared" si="2"/>
        <v>0</v>
      </c>
      <c r="S38" s="418"/>
    </row>
    <row r="39" spans="2:22" ht="15.75" outlineLevel="1">
      <c r="B39" s="617"/>
      <c r="C39" s="328" t="s">
        <v>4350</v>
      </c>
      <c r="D39" s="328"/>
      <c r="E39" s="328"/>
      <c r="F39" s="328"/>
      <c r="G39" s="469"/>
      <c r="H39" s="328"/>
      <c r="I39" s="714"/>
      <c r="J39" s="483" t="s">
        <v>5055</v>
      </c>
      <c r="K39" s="479"/>
      <c r="L39" s="667">
        <f>I39*VLOOKUP('Scope 3'!C39, EF_scope3!$B$2:$F$61, 5, FALSE)</f>
        <v>0</v>
      </c>
      <c r="N39" s="407" t="s">
        <v>4332</v>
      </c>
      <c r="O39" s="413" t="e">
        <f t="shared" si="1"/>
        <v>#DIV/0!</v>
      </c>
      <c r="P39" s="407">
        <f t="shared" si="2"/>
        <v>0</v>
      </c>
      <c r="S39" s="418"/>
    </row>
    <row r="40" spans="2:22" ht="15.75" outlineLevel="1">
      <c r="B40" s="617"/>
      <c r="C40" s="328" t="s">
        <v>4351</v>
      </c>
      <c r="D40" s="328"/>
      <c r="E40" s="328"/>
      <c r="F40" s="328"/>
      <c r="G40" s="469"/>
      <c r="H40" s="328"/>
      <c r="I40" s="714"/>
      <c r="J40" s="483" t="s">
        <v>5055</v>
      </c>
      <c r="K40" s="479"/>
      <c r="L40" s="667">
        <f>I40*VLOOKUP('Scope 3'!C40, EF_scope3!$B$2:$F$61, 5, FALSE)</f>
        <v>0</v>
      </c>
      <c r="N40" s="407" t="s">
        <v>4333</v>
      </c>
      <c r="O40" s="413" t="e">
        <f t="shared" si="1"/>
        <v>#DIV/0!</v>
      </c>
      <c r="P40" s="407">
        <f t="shared" si="2"/>
        <v>0</v>
      </c>
      <c r="S40" s="418"/>
    </row>
    <row r="41" spans="2:22" ht="15.75" outlineLevel="1">
      <c r="B41" s="617"/>
      <c r="C41" s="328" t="s">
        <v>4352</v>
      </c>
      <c r="D41" s="328"/>
      <c r="E41" s="328"/>
      <c r="F41" s="328"/>
      <c r="G41" s="469"/>
      <c r="H41" s="328"/>
      <c r="I41" s="714"/>
      <c r="J41" s="483" t="s">
        <v>5055</v>
      </c>
      <c r="K41" s="479"/>
      <c r="L41" s="667">
        <f>I41*VLOOKUP('Scope 3'!C41, EF_scope3!$B$2:$F$61, 5, FALSE)</f>
        <v>0</v>
      </c>
      <c r="N41" s="407" t="s">
        <v>4334</v>
      </c>
      <c r="O41" s="413" t="e">
        <f t="shared" si="1"/>
        <v>#DIV/0!</v>
      </c>
      <c r="P41" s="407">
        <f t="shared" si="2"/>
        <v>0</v>
      </c>
      <c r="S41" s="418"/>
    </row>
    <row r="42" spans="2:22" ht="15.75" outlineLevel="1">
      <c r="B42" s="617"/>
      <c r="C42" s="328" t="s">
        <v>4353</v>
      </c>
      <c r="D42" s="328"/>
      <c r="E42" s="328"/>
      <c r="F42" s="328"/>
      <c r="G42" s="469"/>
      <c r="H42" s="328"/>
      <c r="I42" s="714"/>
      <c r="J42" s="483" t="s">
        <v>5055</v>
      </c>
      <c r="K42" s="479"/>
      <c r="L42" s="667">
        <f>I42*VLOOKUP('Scope 3'!C42, EF_scope3!$B$2:$F$61, 5, FALSE)</f>
        <v>0</v>
      </c>
      <c r="N42" s="407" t="s">
        <v>4335</v>
      </c>
      <c r="O42" s="413" t="e">
        <f t="shared" si="1"/>
        <v>#DIV/0!</v>
      </c>
      <c r="P42" s="407">
        <f t="shared" si="2"/>
        <v>0</v>
      </c>
      <c r="S42" s="418"/>
    </row>
    <row r="43" spans="2:22" ht="15.75" outlineLevel="1">
      <c r="B43" s="617"/>
      <c r="C43" s="328" t="s">
        <v>4354</v>
      </c>
      <c r="D43" s="328"/>
      <c r="E43" s="328"/>
      <c r="F43" s="328"/>
      <c r="G43" s="469"/>
      <c r="H43" s="328"/>
      <c r="I43" s="714"/>
      <c r="J43" s="483" t="s">
        <v>5055</v>
      </c>
      <c r="K43" s="479"/>
      <c r="L43" s="667">
        <f>I43*VLOOKUP('Scope 3'!C43, EF_scope3!$B$2:$F$61, 5, FALSE)</f>
        <v>0</v>
      </c>
      <c r="N43" s="407" t="s">
        <v>4336</v>
      </c>
      <c r="O43" s="413" t="e">
        <f t="shared" si="1"/>
        <v>#DIV/0!</v>
      </c>
      <c r="P43" s="407">
        <f t="shared" si="2"/>
        <v>0</v>
      </c>
      <c r="S43" s="418"/>
    </row>
    <row r="44" spans="2:22" ht="15.75" outlineLevel="1">
      <c r="B44" s="617"/>
      <c r="C44" s="328" t="s">
        <v>4355</v>
      </c>
      <c r="D44" s="328"/>
      <c r="E44" s="328"/>
      <c r="F44" s="328"/>
      <c r="G44" s="469"/>
      <c r="H44" s="328"/>
      <c r="I44" s="714"/>
      <c r="J44" s="483" t="s">
        <v>5055</v>
      </c>
      <c r="K44" s="479"/>
      <c r="L44" s="667">
        <f>I44*VLOOKUP('Scope 3'!C44, EF_scope3!$B$2:$F$61, 5, FALSE)</f>
        <v>0</v>
      </c>
      <c r="N44" s="407" t="s">
        <v>4337</v>
      </c>
      <c r="O44" s="413" t="e">
        <f t="shared" si="1"/>
        <v>#DIV/0!</v>
      </c>
      <c r="P44" s="407">
        <f t="shared" si="2"/>
        <v>0</v>
      </c>
      <c r="S44" s="418"/>
    </row>
    <row r="45" spans="2:22" ht="15.75" outlineLevel="1">
      <c r="B45" s="617"/>
      <c r="C45" s="328" t="s">
        <v>4356</v>
      </c>
      <c r="D45" s="328"/>
      <c r="E45" s="328"/>
      <c r="F45" s="328"/>
      <c r="G45" s="469"/>
      <c r="H45" s="328"/>
      <c r="I45" s="714"/>
      <c r="J45" s="483" t="s">
        <v>5055</v>
      </c>
      <c r="K45" s="479"/>
      <c r="L45" s="667">
        <f>I45*VLOOKUP('Scope 3'!C45, EF_scope3!$B$2:$F$61, 5, FALSE)</f>
        <v>0</v>
      </c>
      <c r="N45" s="407" t="s">
        <v>4338</v>
      </c>
      <c r="O45" s="413" t="e">
        <f t="shared" si="1"/>
        <v>#DIV/0!</v>
      </c>
      <c r="P45" s="407">
        <f t="shared" si="2"/>
        <v>0</v>
      </c>
      <c r="S45" s="418"/>
    </row>
    <row r="46" spans="2:22" ht="15.75" outlineLevel="1">
      <c r="B46" s="617"/>
      <c r="C46" s="328" t="s">
        <v>4357</v>
      </c>
      <c r="D46" s="328"/>
      <c r="E46" s="328"/>
      <c r="F46" s="328"/>
      <c r="G46" s="469"/>
      <c r="H46" s="328"/>
      <c r="I46" s="714"/>
      <c r="J46" s="483" t="s">
        <v>5055</v>
      </c>
      <c r="K46" s="479"/>
      <c r="L46" s="667">
        <f>I46*VLOOKUP('Scope 3'!C46, EF_scope3!$B$2:$F$61, 5, FALSE)</f>
        <v>0</v>
      </c>
      <c r="N46" s="407" t="s">
        <v>4339</v>
      </c>
      <c r="O46" s="413" t="e">
        <f t="shared" si="1"/>
        <v>#DIV/0!</v>
      </c>
      <c r="P46" s="407">
        <f t="shared" si="2"/>
        <v>0</v>
      </c>
    </row>
    <row r="47" spans="2:22" ht="15.75" outlineLevel="1">
      <c r="B47" s="617"/>
      <c r="C47" s="328" t="s">
        <v>4358</v>
      </c>
      <c r="D47" s="328"/>
      <c r="E47" s="328"/>
      <c r="F47" s="328"/>
      <c r="G47" s="469"/>
      <c r="H47" s="328"/>
      <c r="I47" s="714"/>
      <c r="J47" s="483" t="s">
        <v>5055</v>
      </c>
      <c r="K47" s="479"/>
      <c r="L47" s="667">
        <f>I47*VLOOKUP('Scope 3'!C47, EF_scope3!$B$2:$F$61, 5, FALSE)</f>
        <v>0</v>
      </c>
      <c r="N47" s="407" t="s">
        <v>4340</v>
      </c>
      <c r="O47" s="413" t="e">
        <f t="shared" si="1"/>
        <v>#DIV/0!</v>
      </c>
      <c r="P47" s="407">
        <f t="shared" si="2"/>
        <v>0</v>
      </c>
    </row>
    <row r="48" spans="2:22" ht="15.75" outlineLevel="1">
      <c r="B48" s="617"/>
      <c r="C48" s="328" t="s">
        <v>4359</v>
      </c>
      <c r="D48" s="328"/>
      <c r="E48" s="328"/>
      <c r="F48" s="328"/>
      <c r="G48" s="469"/>
      <c r="H48" s="328"/>
      <c r="I48" s="714"/>
      <c r="J48" s="483" t="s">
        <v>5055</v>
      </c>
      <c r="K48" s="479"/>
      <c r="L48" s="667">
        <f>I48*VLOOKUP('Scope 3'!C48, EF_scope3!$B$2:$F$61, 5, FALSE)</f>
        <v>0</v>
      </c>
      <c r="N48" s="407" t="s">
        <v>4341</v>
      </c>
      <c r="O48" s="413" t="e">
        <f t="shared" si="1"/>
        <v>#DIV/0!</v>
      </c>
      <c r="P48" s="407">
        <f t="shared" si="2"/>
        <v>0</v>
      </c>
    </row>
    <row r="49" spans="2:16" ht="15.75" outlineLevel="1">
      <c r="B49" s="617"/>
      <c r="C49" s="328" t="s">
        <v>4360</v>
      </c>
      <c r="D49" s="328"/>
      <c r="E49" s="328"/>
      <c r="F49" s="328"/>
      <c r="G49" s="469"/>
      <c r="H49" s="328"/>
      <c r="I49" s="714"/>
      <c r="J49" s="483" t="s">
        <v>5055</v>
      </c>
      <c r="K49" s="479"/>
      <c r="L49" s="667">
        <f>I49*VLOOKUP('Scope 3'!C49, EF_scope3!$B$2:$F$61, 5, FALSE)</f>
        <v>0</v>
      </c>
      <c r="N49" s="407" t="s">
        <v>4342</v>
      </c>
      <c r="O49" s="413" t="e">
        <f t="shared" si="1"/>
        <v>#DIV/0!</v>
      </c>
      <c r="P49" s="407">
        <f t="shared" si="2"/>
        <v>0</v>
      </c>
    </row>
    <row r="50" spans="2:16" ht="15.75" outlineLevel="1">
      <c r="B50" s="617"/>
      <c r="C50" s="328" t="s">
        <v>4361</v>
      </c>
      <c r="D50" s="328"/>
      <c r="E50" s="328"/>
      <c r="F50" s="328"/>
      <c r="G50" s="469"/>
      <c r="H50" s="328"/>
      <c r="I50" s="714"/>
      <c r="J50" s="483" t="s">
        <v>5055</v>
      </c>
      <c r="K50" s="479"/>
      <c r="L50" s="667">
        <f>I50*VLOOKUP('Scope 3'!C50, EF_scope3!$B$2:$F$61, 5, FALSE)</f>
        <v>0</v>
      </c>
      <c r="N50" s="407" t="s">
        <v>4343</v>
      </c>
      <c r="O50" s="413" t="e">
        <f t="shared" si="1"/>
        <v>#DIV/0!</v>
      </c>
      <c r="P50" s="407">
        <f t="shared" si="2"/>
        <v>0</v>
      </c>
    </row>
    <row r="51" spans="2:16" ht="15.75" outlineLevel="1">
      <c r="B51" s="617"/>
      <c r="C51" s="328" t="s">
        <v>4362</v>
      </c>
      <c r="D51" s="328"/>
      <c r="E51" s="328"/>
      <c r="F51" s="328"/>
      <c r="G51" s="469"/>
      <c r="H51" s="328"/>
      <c r="I51" s="714"/>
      <c r="J51" s="483" t="s">
        <v>5055</v>
      </c>
      <c r="K51" s="479"/>
      <c r="L51" s="667">
        <f>I51*VLOOKUP('Scope 3'!C51, EF_scope3!$B$2:$F$61, 5, FALSE)</f>
        <v>0</v>
      </c>
      <c r="N51" s="407" t="s">
        <v>4344</v>
      </c>
      <c r="O51" s="413" t="e">
        <f t="shared" si="1"/>
        <v>#DIV/0!</v>
      </c>
      <c r="P51" s="407">
        <f t="shared" si="2"/>
        <v>0</v>
      </c>
    </row>
    <row r="52" spans="2:16" ht="15.75" outlineLevel="1">
      <c r="B52" s="617"/>
      <c r="C52" s="328" t="s">
        <v>4363</v>
      </c>
      <c r="D52" s="328"/>
      <c r="E52" s="328"/>
      <c r="F52" s="328"/>
      <c r="G52" s="469"/>
      <c r="H52" s="328"/>
      <c r="I52" s="714"/>
      <c r="J52" s="483" t="s">
        <v>5055</v>
      </c>
      <c r="K52" s="479"/>
      <c r="L52" s="667">
        <f>I52*VLOOKUP('Scope 3'!C52, EF_scope3!$B$2:$F$61, 5, FALSE)</f>
        <v>0</v>
      </c>
      <c r="N52" s="407" t="s">
        <v>4345</v>
      </c>
      <c r="O52" s="413" t="e">
        <f t="shared" si="1"/>
        <v>#DIV/0!</v>
      </c>
      <c r="P52" s="407">
        <f t="shared" si="2"/>
        <v>0</v>
      </c>
    </row>
    <row r="53" spans="2:16" ht="15.75" outlineLevel="1">
      <c r="B53" s="617"/>
      <c r="C53" s="328" t="s">
        <v>4364</v>
      </c>
      <c r="D53" s="328"/>
      <c r="E53" s="328"/>
      <c r="F53" s="328"/>
      <c r="G53" s="469"/>
      <c r="H53" s="328"/>
      <c r="I53" s="714"/>
      <c r="J53" s="483" t="s">
        <v>5055</v>
      </c>
      <c r="K53" s="479"/>
      <c r="L53" s="667">
        <f>I53*VLOOKUP('Scope 3'!C53, EF_scope3!$B$2:$F$61, 5, FALSE)</f>
        <v>0</v>
      </c>
      <c r="N53" s="407" t="s">
        <v>4346</v>
      </c>
      <c r="O53" s="413" t="e">
        <f t="shared" si="1"/>
        <v>#DIV/0!</v>
      </c>
      <c r="P53" s="407">
        <f t="shared" si="2"/>
        <v>0</v>
      </c>
    </row>
    <row r="54" spans="2:16" ht="15.75" outlineLevel="1">
      <c r="B54" s="617"/>
      <c r="C54" s="328" t="s">
        <v>4365</v>
      </c>
      <c r="D54" s="328"/>
      <c r="E54" s="328"/>
      <c r="F54" s="328"/>
      <c r="G54" s="469"/>
      <c r="H54" s="328"/>
      <c r="I54" s="714"/>
      <c r="J54" s="483" t="s">
        <v>5055</v>
      </c>
      <c r="K54" s="479"/>
      <c r="L54" s="667">
        <f>I54*VLOOKUP('Scope 3'!C54, EF_scope3!$B$2:$F$61, 5, FALSE)</f>
        <v>0</v>
      </c>
      <c r="N54" s="407" t="s">
        <v>4347</v>
      </c>
      <c r="O54" s="413" t="e">
        <f t="shared" si="1"/>
        <v>#DIV/0!</v>
      </c>
      <c r="P54" s="407">
        <f t="shared" si="2"/>
        <v>0</v>
      </c>
    </row>
    <row r="55" spans="2:16" ht="15.75" outlineLevel="1">
      <c r="B55" s="617"/>
      <c r="C55" s="328" t="s">
        <v>4366</v>
      </c>
      <c r="D55" s="328"/>
      <c r="E55" s="328"/>
      <c r="F55" s="328"/>
      <c r="G55" s="469"/>
      <c r="H55" s="328"/>
      <c r="I55" s="714"/>
      <c r="J55" s="483" t="s">
        <v>5055</v>
      </c>
      <c r="K55" s="479"/>
      <c r="L55" s="667">
        <f>I55*VLOOKUP('Scope 3'!C55, EF_scope3!$B$2:$F$61, 5, FALSE)</f>
        <v>0</v>
      </c>
      <c r="N55" s="407" t="s">
        <v>4348</v>
      </c>
      <c r="O55" s="413" t="e">
        <f t="shared" si="1"/>
        <v>#DIV/0!</v>
      </c>
      <c r="P55" s="407">
        <f t="shared" si="2"/>
        <v>0</v>
      </c>
    </row>
    <row r="56" spans="2:16" ht="15.75" outlineLevel="1">
      <c r="B56" s="617"/>
      <c r="C56" s="328" t="s">
        <v>4367</v>
      </c>
      <c r="D56" s="328"/>
      <c r="E56" s="328"/>
      <c r="F56" s="328"/>
      <c r="G56" s="469"/>
      <c r="H56" s="328"/>
      <c r="I56" s="714"/>
      <c r="J56" s="483" t="s">
        <v>5055</v>
      </c>
      <c r="K56" s="479"/>
      <c r="L56" s="667">
        <f>I56*VLOOKUP('Scope 3'!C56, EF_scope3!$B$2:$F$61, 5, FALSE)</f>
        <v>0</v>
      </c>
      <c r="N56" s="407" t="s">
        <v>4349</v>
      </c>
      <c r="O56" s="413" t="e">
        <f t="shared" si="1"/>
        <v>#DIV/0!</v>
      </c>
      <c r="P56" s="407">
        <f t="shared" si="2"/>
        <v>0</v>
      </c>
    </row>
    <row r="57" spans="2:16" ht="15.75" outlineLevel="1">
      <c r="B57" s="617"/>
      <c r="C57" s="328" t="s">
        <v>4368</v>
      </c>
      <c r="D57" s="328"/>
      <c r="E57" s="328"/>
      <c r="F57" s="328"/>
      <c r="G57" s="469"/>
      <c r="H57" s="328"/>
      <c r="I57" s="714"/>
      <c r="J57" s="483" t="s">
        <v>5055</v>
      </c>
      <c r="K57" s="479"/>
      <c r="L57" s="667">
        <f>I57*VLOOKUP('Scope 3'!C57, EF_scope3!$B$2:$F$61, 5, FALSE)</f>
        <v>0</v>
      </c>
      <c r="N57" s="407" t="s">
        <v>4350</v>
      </c>
      <c r="O57" s="413" t="e">
        <f t="shared" si="1"/>
        <v>#DIV/0!</v>
      </c>
      <c r="P57" s="407">
        <f t="shared" si="2"/>
        <v>0</v>
      </c>
    </row>
    <row r="58" spans="2:16" ht="15.75" outlineLevel="1">
      <c r="B58" s="617"/>
      <c r="C58" s="328" t="s">
        <v>4369</v>
      </c>
      <c r="D58" s="328"/>
      <c r="E58" s="328"/>
      <c r="F58" s="328"/>
      <c r="G58" s="469"/>
      <c r="H58" s="328"/>
      <c r="I58" s="714"/>
      <c r="J58" s="483" t="s">
        <v>5055</v>
      </c>
      <c r="K58" s="479"/>
      <c r="L58" s="667">
        <f>I58*VLOOKUP('Scope 3'!C58, EF_scope3!$B$2:$F$61, 5, FALSE)</f>
        <v>0</v>
      </c>
      <c r="N58" s="407" t="s">
        <v>4351</v>
      </c>
      <c r="O58" s="413" t="e">
        <f t="shared" si="1"/>
        <v>#DIV/0!</v>
      </c>
      <c r="P58" s="407">
        <f t="shared" si="2"/>
        <v>0</v>
      </c>
    </row>
    <row r="59" spans="2:16" ht="15.75" outlineLevel="1">
      <c r="B59" s="617"/>
      <c r="C59" s="328" t="s">
        <v>4370</v>
      </c>
      <c r="D59" s="328"/>
      <c r="E59" s="328"/>
      <c r="F59" s="328"/>
      <c r="G59" s="469"/>
      <c r="H59" s="328"/>
      <c r="I59" s="714"/>
      <c r="J59" s="483" t="s">
        <v>5055</v>
      </c>
      <c r="K59" s="479"/>
      <c r="L59" s="667">
        <f>I59*VLOOKUP('Scope 3'!C59, EF_scope3!$B$2:$F$61, 5, FALSE)</f>
        <v>0</v>
      </c>
      <c r="N59" s="407" t="s">
        <v>4352</v>
      </c>
      <c r="O59" s="413" t="e">
        <f t="shared" ref="O59:O86" si="5">P59/$L$7</f>
        <v>#DIV/0!</v>
      </c>
      <c r="P59" s="407">
        <f t="shared" ref="P59:P86" si="6">SUMIF($C$9:$C$68, N59, $L$9:$L$68)</f>
        <v>0</v>
      </c>
    </row>
    <row r="60" spans="2:16" ht="15.75" outlineLevel="1">
      <c r="B60" s="617"/>
      <c r="C60" s="328" t="s">
        <v>4371</v>
      </c>
      <c r="D60" s="328"/>
      <c r="E60" s="328"/>
      <c r="F60" s="328"/>
      <c r="G60" s="469"/>
      <c r="H60" s="328"/>
      <c r="I60" s="714"/>
      <c r="J60" s="483" t="s">
        <v>5055</v>
      </c>
      <c r="K60" s="479"/>
      <c r="L60" s="667">
        <f>I60*VLOOKUP('Scope 3'!C60, EF_scope3!$B$2:$F$61, 5, FALSE)</f>
        <v>0</v>
      </c>
      <c r="N60" s="407" t="s">
        <v>4353</v>
      </c>
      <c r="O60" s="413" t="e">
        <f t="shared" si="5"/>
        <v>#DIV/0!</v>
      </c>
      <c r="P60" s="407">
        <f t="shared" si="6"/>
        <v>0</v>
      </c>
    </row>
    <row r="61" spans="2:16" ht="15.75" outlineLevel="1">
      <c r="B61" s="617"/>
      <c r="C61" s="328" t="s">
        <v>4372</v>
      </c>
      <c r="D61" s="328"/>
      <c r="E61" s="328"/>
      <c r="F61" s="328"/>
      <c r="G61" s="469"/>
      <c r="H61" s="328"/>
      <c r="I61" s="714"/>
      <c r="J61" s="483" t="s">
        <v>5055</v>
      </c>
      <c r="K61" s="479"/>
      <c r="L61" s="667">
        <f>I61*VLOOKUP('Scope 3'!C61, EF_scope3!$B$2:$F$61, 5, FALSE)</f>
        <v>0</v>
      </c>
      <c r="N61" s="407" t="s">
        <v>4354</v>
      </c>
      <c r="O61" s="413" t="e">
        <f t="shared" si="5"/>
        <v>#DIV/0!</v>
      </c>
      <c r="P61" s="407">
        <f t="shared" si="6"/>
        <v>0</v>
      </c>
    </row>
    <row r="62" spans="2:16" ht="15.75" outlineLevel="1">
      <c r="B62" s="617"/>
      <c r="C62" s="328" t="s">
        <v>4373</v>
      </c>
      <c r="D62" s="328"/>
      <c r="E62" s="328"/>
      <c r="F62" s="328"/>
      <c r="G62" s="469"/>
      <c r="H62" s="328"/>
      <c r="I62" s="714"/>
      <c r="J62" s="483" t="s">
        <v>5055</v>
      </c>
      <c r="K62" s="479"/>
      <c r="L62" s="667">
        <f>I62*VLOOKUP('Scope 3'!C62, EF_scope3!$B$2:$F$61, 5, FALSE)</f>
        <v>0</v>
      </c>
      <c r="N62" s="407" t="s">
        <v>4355</v>
      </c>
      <c r="O62" s="413" t="e">
        <f t="shared" si="5"/>
        <v>#DIV/0!</v>
      </c>
      <c r="P62" s="407">
        <f t="shared" si="6"/>
        <v>0</v>
      </c>
    </row>
    <row r="63" spans="2:16" ht="15.75" outlineLevel="1">
      <c r="B63" s="617"/>
      <c r="C63" s="328" t="s">
        <v>4374</v>
      </c>
      <c r="D63" s="328"/>
      <c r="E63" s="328"/>
      <c r="F63" s="328"/>
      <c r="G63" s="469"/>
      <c r="H63" s="328"/>
      <c r="I63" s="714"/>
      <c r="J63" s="483" t="s">
        <v>5055</v>
      </c>
      <c r="K63" s="479"/>
      <c r="L63" s="667">
        <f>I63*VLOOKUP('Scope 3'!C63, EF_scope3!$B$2:$F$61, 5, FALSE)</f>
        <v>0</v>
      </c>
      <c r="N63" s="407" t="s">
        <v>4356</v>
      </c>
      <c r="O63" s="413" t="e">
        <f t="shared" si="5"/>
        <v>#DIV/0!</v>
      </c>
      <c r="P63" s="407">
        <f t="shared" si="6"/>
        <v>0</v>
      </c>
    </row>
    <row r="64" spans="2:16" ht="15.75" outlineLevel="1">
      <c r="B64" s="617"/>
      <c r="C64" s="328" t="s">
        <v>4375</v>
      </c>
      <c r="D64" s="328"/>
      <c r="E64" s="328"/>
      <c r="F64" s="328"/>
      <c r="G64" s="469"/>
      <c r="H64" s="328"/>
      <c r="I64" s="714"/>
      <c r="J64" s="483" t="s">
        <v>5055</v>
      </c>
      <c r="K64" s="479"/>
      <c r="L64" s="667">
        <f>I64*VLOOKUP('Scope 3'!C64, EF_scope3!$B$2:$F$61, 5, FALSE)</f>
        <v>0</v>
      </c>
      <c r="N64" s="407" t="s">
        <v>4357</v>
      </c>
      <c r="O64" s="413" t="e">
        <f t="shared" si="5"/>
        <v>#DIV/0!</v>
      </c>
      <c r="P64" s="407">
        <f t="shared" si="6"/>
        <v>0</v>
      </c>
    </row>
    <row r="65" spans="2:16" ht="15.75" outlineLevel="1">
      <c r="B65" s="617"/>
      <c r="C65" s="328" t="s">
        <v>4376</v>
      </c>
      <c r="D65" s="328"/>
      <c r="E65" s="328"/>
      <c r="F65" s="328"/>
      <c r="G65" s="469"/>
      <c r="H65" s="328"/>
      <c r="I65" s="714"/>
      <c r="J65" s="483" t="s">
        <v>5055</v>
      </c>
      <c r="K65" s="479"/>
      <c r="L65" s="667">
        <f>I65*VLOOKUP('Scope 3'!C65, EF_scope3!$B$2:$F$61, 5, FALSE)</f>
        <v>0</v>
      </c>
      <c r="N65" s="407" t="s">
        <v>4358</v>
      </c>
      <c r="O65" s="413" t="e">
        <f t="shared" si="5"/>
        <v>#DIV/0!</v>
      </c>
      <c r="P65" s="407">
        <f t="shared" si="6"/>
        <v>0</v>
      </c>
    </row>
    <row r="66" spans="2:16" ht="15.75" outlineLevel="1">
      <c r="B66" s="617"/>
      <c r="C66" s="328" t="s">
        <v>4377</v>
      </c>
      <c r="D66" s="328"/>
      <c r="E66" s="328"/>
      <c r="F66" s="328"/>
      <c r="G66" s="469"/>
      <c r="H66" s="328"/>
      <c r="I66" s="714"/>
      <c r="J66" s="483" t="s">
        <v>5055</v>
      </c>
      <c r="K66" s="479"/>
      <c r="L66" s="667">
        <f>I66*VLOOKUP('Scope 3'!C66, EF_scope3!$B$2:$F$61, 5, FALSE)</f>
        <v>0</v>
      </c>
      <c r="N66" s="407" t="s">
        <v>4359</v>
      </c>
      <c r="O66" s="413" t="e">
        <f t="shared" si="5"/>
        <v>#DIV/0!</v>
      </c>
      <c r="P66" s="407">
        <f t="shared" si="6"/>
        <v>0</v>
      </c>
    </row>
    <row r="67" spans="2:16" ht="15.75" outlineLevel="1">
      <c r="B67" s="617"/>
      <c r="C67" s="328" t="s">
        <v>4378</v>
      </c>
      <c r="D67" s="328"/>
      <c r="E67" s="328"/>
      <c r="F67" s="328"/>
      <c r="G67" s="469"/>
      <c r="H67" s="328"/>
      <c r="I67" s="714"/>
      <c r="J67" s="483" t="s">
        <v>5055</v>
      </c>
      <c r="K67" s="479"/>
      <c r="L67" s="667">
        <f>I67*VLOOKUP('Scope 3'!C67, EF_scope3!$B$2:$F$61, 5, FALSE)</f>
        <v>0</v>
      </c>
      <c r="N67" s="407" t="s">
        <v>4360</v>
      </c>
      <c r="O67" s="413" t="e">
        <f t="shared" si="5"/>
        <v>#DIV/0!</v>
      </c>
      <c r="P67" s="407">
        <f t="shared" si="6"/>
        <v>0</v>
      </c>
    </row>
    <row r="68" spans="2:16" ht="15.75" outlineLevel="1">
      <c r="B68" s="617"/>
      <c r="C68" s="328" t="s">
        <v>4379</v>
      </c>
      <c r="D68" s="328"/>
      <c r="E68" s="328"/>
      <c r="F68" s="328"/>
      <c r="G68" s="469"/>
      <c r="H68" s="328"/>
      <c r="I68" s="714"/>
      <c r="J68" s="483" t="s">
        <v>5055</v>
      </c>
      <c r="K68" s="479"/>
      <c r="L68" s="667">
        <f>I68*VLOOKUP('Scope 3'!C68, EF_scope3!$B$2:$F$61, 5, FALSE)</f>
        <v>0</v>
      </c>
      <c r="N68" s="407" t="s">
        <v>4361</v>
      </c>
      <c r="O68" s="413" t="e">
        <f t="shared" si="5"/>
        <v>#DIV/0!</v>
      </c>
      <c r="P68" s="407">
        <f t="shared" si="6"/>
        <v>0</v>
      </c>
    </row>
    <row r="69" spans="2:16" ht="33.75" customHeight="1" outlineLevel="1">
      <c r="B69" s="617"/>
      <c r="C69" s="663"/>
      <c r="D69" s="663"/>
      <c r="E69" s="663"/>
      <c r="F69" s="663"/>
      <c r="G69" s="664"/>
      <c r="H69" s="663"/>
      <c r="I69" s="663"/>
      <c r="J69" s="663"/>
      <c r="K69" s="662" t="s">
        <v>52</v>
      </c>
      <c r="L69" s="668">
        <f>SUM(L9:L68)</f>
        <v>0</v>
      </c>
      <c r="N69" s="407" t="s">
        <v>4362</v>
      </c>
      <c r="O69" s="413" t="e">
        <f t="shared" si="5"/>
        <v>#DIV/0!</v>
      </c>
      <c r="P69" s="407">
        <f t="shared" si="6"/>
        <v>0</v>
      </c>
    </row>
    <row r="70" spans="2:16" outlineLevel="1">
      <c r="N70" s="407" t="s">
        <v>4363</v>
      </c>
      <c r="O70" s="413" t="e">
        <f t="shared" si="5"/>
        <v>#DIV/0!</v>
      </c>
      <c r="P70" s="407">
        <f t="shared" si="6"/>
        <v>0</v>
      </c>
    </row>
    <row r="71" spans="2:16" outlineLevel="1">
      <c r="I71" s="386"/>
      <c r="N71" s="407" t="s">
        <v>4364</v>
      </c>
      <c r="O71" s="413" t="e">
        <f t="shared" si="5"/>
        <v>#DIV/0!</v>
      </c>
      <c r="P71" s="407">
        <f t="shared" si="6"/>
        <v>0</v>
      </c>
    </row>
    <row r="72" spans="2:16" ht="43.5" customHeight="1" outlineLevel="1">
      <c r="N72" s="407" t="s">
        <v>4365</v>
      </c>
      <c r="O72" s="413" t="e">
        <f t="shared" si="5"/>
        <v>#DIV/0!</v>
      </c>
      <c r="P72" s="407">
        <f t="shared" si="6"/>
        <v>0</v>
      </c>
    </row>
    <row r="73" spans="2:16" ht="43.5" customHeight="1" outlineLevel="1">
      <c r="N73" s="407" t="s">
        <v>4366</v>
      </c>
      <c r="O73" s="413" t="e">
        <f t="shared" si="5"/>
        <v>#DIV/0!</v>
      </c>
      <c r="P73" s="407">
        <f t="shared" si="6"/>
        <v>0</v>
      </c>
    </row>
    <row r="74" spans="2:16" outlineLevel="1">
      <c r="N74" s="407" t="s">
        <v>4367</v>
      </c>
      <c r="O74" s="413" t="e">
        <f t="shared" si="5"/>
        <v>#DIV/0!</v>
      </c>
      <c r="P74" s="407">
        <f t="shared" si="6"/>
        <v>0</v>
      </c>
    </row>
    <row r="75" spans="2:16" outlineLevel="1">
      <c r="N75" s="407" t="s">
        <v>4368</v>
      </c>
      <c r="O75" s="413" t="e">
        <f t="shared" si="5"/>
        <v>#DIV/0!</v>
      </c>
      <c r="P75" s="407">
        <f t="shared" si="6"/>
        <v>0</v>
      </c>
    </row>
    <row r="76" spans="2:16" outlineLevel="1">
      <c r="N76" s="407" t="s">
        <v>4369</v>
      </c>
      <c r="O76" s="413" t="e">
        <f t="shared" si="5"/>
        <v>#DIV/0!</v>
      </c>
      <c r="P76" s="407">
        <f t="shared" si="6"/>
        <v>0</v>
      </c>
    </row>
    <row r="77" spans="2:16" outlineLevel="1">
      <c r="N77" s="407" t="s">
        <v>4370</v>
      </c>
      <c r="O77" s="413" t="e">
        <f t="shared" si="5"/>
        <v>#DIV/0!</v>
      </c>
      <c r="P77" s="407">
        <f t="shared" si="6"/>
        <v>0</v>
      </c>
    </row>
    <row r="78" spans="2:16" outlineLevel="1">
      <c r="N78" s="407" t="s">
        <v>4371</v>
      </c>
      <c r="O78" s="413" t="e">
        <f t="shared" si="5"/>
        <v>#DIV/0!</v>
      </c>
      <c r="P78" s="407">
        <f t="shared" si="6"/>
        <v>0</v>
      </c>
    </row>
    <row r="79" spans="2:16">
      <c r="N79" s="407" t="s">
        <v>4372</v>
      </c>
      <c r="O79" s="413" t="e">
        <f t="shared" si="5"/>
        <v>#DIV/0!</v>
      </c>
      <c r="P79" s="407">
        <f t="shared" si="6"/>
        <v>0</v>
      </c>
    </row>
    <row r="80" spans="2:16">
      <c r="N80" s="407" t="s">
        <v>4373</v>
      </c>
      <c r="O80" s="413" t="e">
        <f t="shared" si="5"/>
        <v>#DIV/0!</v>
      </c>
      <c r="P80" s="407">
        <f t="shared" si="6"/>
        <v>0</v>
      </c>
    </row>
    <row r="81" spans="1:22">
      <c r="I81" s="386"/>
      <c r="N81" s="407" t="s">
        <v>4374</v>
      </c>
      <c r="O81" s="413" t="e">
        <f t="shared" si="5"/>
        <v>#DIV/0!</v>
      </c>
      <c r="P81" s="407">
        <f t="shared" si="6"/>
        <v>0</v>
      </c>
    </row>
    <row r="82" spans="1:22" ht="41.25" customHeight="1">
      <c r="A82" s="608" t="s">
        <v>5063</v>
      </c>
      <c r="B82" s="597"/>
      <c r="C82" s="597"/>
      <c r="D82" s="597"/>
      <c r="E82" s="597"/>
      <c r="F82" s="597"/>
      <c r="G82" s="597"/>
      <c r="H82" s="597"/>
      <c r="I82" s="597"/>
      <c r="J82" s="597"/>
      <c r="K82" s="597"/>
      <c r="L82" s="597"/>
      <c r="N82" s="407" t="s">
        <v>4375</v>
      </c>
      <c r="O82" s="413" t="e">
        <f t="shared" si="5"/>
        <v>#DIV/0!</v>
      </c>
      <c r="P82" s="407">
        <f t="shared" si="6"/>
        <v>0</v>
      </c>
    </row>
    <row r="83" spans="1:22" outlineLevel="1">
      <c r="N83" s="407" t="s">
        <v>4376</v>
      </c>
      <c r="O83" s="413" t="e">
        <f t="shared" si="5"/>
        <v>#DIV/0!</v>
      </c>
      <c r="P83" s="407">
        <f t="shared" si="6"/>
        <v>0</v>
      </c>
    </row>
    <row r="84" spans="1:22" outlineLevel="1">
      <c r="N84" s="407" t="s">
        <v>4377</v>
      </c>
      <c r="O84" s="413" t="e">
        <f t="shared" si="5"/>
        <v>#DIV/0!</v>
      </c>
      <c r="P84" s="407">
        <f t="shared" si="6"/>
        <v>0</v>
      </c>
    </row>
    <row r="85" spans="1:22" outlineLevel="1">
      <c r="N85" s="407" t="s">
        <v>4378</v>
      </c>
      <c r="O85" s="413" t="e">
        <f t="shared" si="5"/>
        <v>#DIV/0!</v>
      </c>
      <c r="P85" s="407">
        <f t="shared" si="6"/>
        <v>0</v>
      </c>
    </row>
    <row r="86" spans="1:22" outlineLevel="1">
      <c r="N86" s="407" t="s">
        <v>4379</v>
      </c>
      <c r="O86" s="413" t="e">
        <f t="shared" si="5"/>
        <v>#DIV/0!</v>
      </c>
      <c r="P86" s="407">
        <f t="shared" si="6"/>
        <v>0</v>
      </c>
    </row>
    <row r="87" spans="1:22" outlineLevel="1"/>
    <row r="88" spans="1:22" outlineLevel="1"/>
    <row r="89" spans="1:22" outlineLevel="1"/>
    <row r="90" spans="1:22" outlineLevel="1"/>
    <row r="91" spans="1:22" ht="30.75" customHeight="1" outlineLevel="1">
      <c r="B91" s="607" t="s">
        <v>5076</v>
      </c>
      <c r="C91" s="602"/>
      <c r="D91" s="602"/>
      <c r="E91" s="602"/>
      <c r="F91" s="602"/>
      <c r="G91" s="603"/>
      <c r="H91" s="602"/>
      <c r="I91" s="602"/>
      <c r="J91" s="602"/>
      <c r="K91" s="602"/>
      <c r="L91" s="599"/>
    </row>
    <row r="92" spans="1:22" ht="30.75" customHeight="1" outlineLevel="1">
      <c r="B92" s="606" t="s">
        <v>5063</v>
      </c>
      <c r="C92" s="602"/>
      <c r="D92" s="602"/>
      <c r="E92" s="602"/>
      <c r="F92" s="602"/>
      <c r="G92" s="603"/>
      <c r="H92" s="604"/>
      <c r="I92" s="601"/>
      <c r="J92" s="601"/>
      <c r="K92" s="604" t="s">
        <v>5122</v>
      </c>
      <c r="L92" s="605">
        <f>L130+L142+L154</f>
        <v>0</v>
      </c>
    </row>
    <row r="93" spans="1:22" ht="68.25" customHeight="1" outlineLevel="1">
      <c r="B93" s="628"/>
      <c r="C93" s="669" t="s">
        <v>5064</v>
      </c>
      <c r="D93" s="670"/>
      <c r="E93" s="670"/>
      <c r="F93" s="671" t="s">
        <v>14126</v>
      </c>
      <c r="G93" s="671" t="s">
        <v>5067</v>
      </c>
      <c r="H93" s="672" t="s">
        <v>5066</v>
      </c>
      <c r="I93" s="671" t="s">
        <v>5940</v>
      </c>
      <c r="J93" s="672" t="s">
        <v>624</v>
      </c>
      <c r="K93" s="673" t="s">
        <v>5108</v>
      </c>
      <c r="L93" s="671" t="s">
        <v>5107</v>
      </c>
    </row>
    <row r="94" spans="1:22" ht="15.75" outlineLevel="1">
      <c r="B94" s="853" t="s">
        <v>4124</v>
      </c>
      <c r="C94" s="482" t="str">
        <f>'Scope 2'!C7</f>
        <v>Consumer Mix</v>
      </c>
      <c r="D94" s="328"/>
      <c r="E94" s="328"/>
      <c r="F94" s="328" t="str">
        <f>'Scope 2'!D7</f>
        <v>No</v>
      </c>
      <c r="G94" s="465" t="str">
        <f>'Scope 2'!I7</f>
        <v>mix</v>
      </c>
      <c r="H94" s="258" t="str">
        <f>'Scope 2'!E7</f>
        <v>Medium Voltage</v>
      </c>
      <c r="I94" s="674">
        <f>'Scope 2'!G7</f>
        <v>0</v>
      </c>
      <c r="J94" s="562" t="s">
        <v>644</v>
      </c>
      <c r="K94" s="675">
        <f>I94*FE_mix_S3_part/1000</f>
        <v>0</v>
      </c>
      <c r="L94" s="676">
        <f>I94*_xlfn.LET(_xlpm.S2_3_part,IF(F94="Yes",'Scope 2'!J7+K94,FE_mix_S2_3_part),IF(H94="Medium Voltage",_xlpm.S2_3_part*(loss_HV*Loss_MV-1)+T_D_HV*Loss_MV+T_D_MV,IF(H94="Low Voltage",_xlpm.S2_3_part*(loss_HV*Loss_MV*loss_LV-1)+T_D_HV*Loss_MV*loss_LV+T_D_MV*loss_LV+T_D_LV,0)))/1000+K94</f>
        <v>0</v>
      </c>
      <c r="N94" s="407" t="s">
        <v>3908</v>
      </c>
      <c r="O94" s="413" t="e">
        <f>P94/$L$130</f>
        <v>#DIV/0!</v>
      </c>
      <c r="P94" s="407">
        <f>SUMIF($C$94:$C$129, N94, $L$94:$L$129)</f>
        <v>0</v>
      </c>
      <c r="S94" s="408"/>
      <c r="T94" s="609" t="s">
        <v>5075</v>
      </c>
      <c r="U94" s="610"/>
      <c r="V94" s="610"/>
    </row>
    <row r="95" spans="1:22" ht="30.75" outlineLevel="1" thickBot="1">
      <c r="B95" s="853"/>
      <c r="C95" s="482" t="str">
        <f>'Scope 2'!C8</f>
        <v>Consumer Mix</v>
      </c>
      <c r="D95" s="328"/>
      <c r="E95" s="328"/>
      <c r="F95" s="328" t="str">
        <f>'Scope 2'!D8</f>
        <v>No</v>
      </c>
      <c r="G95" s="465" t="str">
        <f>'Scope 2'!I8</f>
        <v>mix</v>
      </c>
      <c r="H95" s="258" t="str">
        <f>'Scope 2'!E8</f>
        <v>Low Voltage</v>
      </c>
      <c r="I95" s="674">
        <f>'Scope 2'!G8</f>
        <v>0</v>
      </c>
      <c r="J95" s="562" t="s">
        <v>644</v>
      </c>
      <c r="K95" s="675">
        <f>I95*FE_mix_S3_part/1000</f>
        <v>0</v>
      </c>
      <c r="L95" s="676">
        <f>I95*_xlfn.LET(_xlpm.S2_3_part,IF(F95="Yes",'Scope 2'!J8+K95,FE_mix_S2_3_part),IF(H95="Medium Voltage",_xlpm.S2_3_part*(loss_HV*Loss_MV-1)+T_D_HV*Loss_MV+T_D_MV,IF(H95="Low Voltage",_xlpm.S2_3_part*(loss_HV*Loss_MV*loss_LV-1)+T_D_HV*Loss_MV*loss_LV+T_D_MV*loss_LV+T_D_LV,0)))/1000+K95</f>
        <v>0</v>
      </c>
      <c r="N95" s="407" t="s">
        <v>3909</v>
      </c>
      <c r="O95" s="413" t="e">
        <f t="shared" ref="O95:O105" si="7">P95/$L$130</f>
        <v>#DIV/0!</v>
      </c>
      <c r="P95" s="407">
        <f t="shared" ref="P95:P105" si="8">SUMIF($C$94:$C$129, N95, $L$94:$L$129)</f>
        <v>0</v>
      </c>
      <c r="S95" s="408"/>
      <c r="T95" s="635" t="s">
        <v>4124</v>
      </c>
      <c r="U95" s="632" t="s">
        <v>5057</v>
      </c>
      <c r="V95" s="636" t="s">
        <v>5071</v>
      </c>
    </row>
    <row r="96" spans="1:22" ht="16.5" outlineLevel="1" thickTop="1">
      <c r="B96" s="853"/>
      <c r="C96" s="482">
        <f>'Scope 2'!C9</f>
        <v>0</v>
      </c>
      <c r="D96" s="328"/>
      <c r="E96" s="328"/>
      <c r="F96" s="328" t="str">
        <f>'Scope 2'!D9</f>
        <v>No</v>
      </c>
      <c r="G96" s="465" t="str">
        <f>'Scope 2'!I9</f>
        <v>CH</v>
      </c>
      <c r="H96" s="258">
        <f>'Scope 2'!E9</f>
        <v>0</v>
      </c>
      <c r="I96" s="674">
        <f>'Scope 2'!G9</f>
        <v>0</v>
      </c>
      <c r="J96" s="562" t="s">
        <v>644</v>
      </c>
      <c r="K96" s="675">
        <f t="shared" ref="K96:K128" si="9">IF(C96="Coal","Error: No production in Switzerland",I96*_xlfn.XLOOKUP(C96,range_elec_type,FE_type_CH_S3_part,0)/1000)</f>
        <v>0</v>
      </c>
      <c r="L96" s="676">
        <f>IF(C96="Coal","Error: No production in Switzerland",I96*_xlfn.LET(_xlpm.S2_3_part,IF(F96="Yes",'Scope 2'!J9+K96,FE_mix_S2_3_part),IF(H96="Medium Voltage",_xlpm.S2_3_part*(loss_HV*Loss_MV-1)+T_D_HV*Loss_MV+T_D_MV,IF(H96="Low Voltage",_xlpm.S2_3_part*(loss_HV*Loss_MV*loss_LV-1)+T_D_HV*Loss_MV*loss_LV+T_D_MV*loss_LV+T_D_LV,0)))/1000+K96)</f>
        <v>0</v>
      </c>
      <c r="N96" s="407" t="s">
        <v>3910</v>
      </c>
      <c r="O96" s="413" t="e">
        <f t="shared" si="7"/>
        <v>#DIV/0!</v>
      </c>
      <c r="P96" s="407">
        <f t="shared" si="8"/>
        <v>0</v>
      </c>
      <c r="S96" s="414" t="s">
        <v>4128</v>
      </c>
      <c r="T96" s="633" t="str">
        <f>INDEX($N$94:$N$105, MATCH(U96, $P$94:$P$105, 0))</f>
        <v>Hydropower</v>
      </c>
      <c r="U96" s="415">
        <f>(LARGE($P$94:$P$105, 1))</f>
        <v>0</v>
      </c>
      <c r="V96" s="416" t="e">
        <f>U96/$L$130</f>
        <v>#DIV/0!</v>
      </c>
    </row>
    <row r="97" spans="2:22" ht="15.75" outlineLevel="1">
      <c r="B97" s="853"/>
      <c r="C97" s="482">
        <f>'Scope 2'!C10</f>
        <v>0</v>
      </c>
      <c r="D97" s="328"/>
      <c r="E97" s="328"/>
      <c r="F97" s="328" t="str">
        <f>'Scope 2'!D10</f>
        <v>No</v>
      </c>
      <c r="G97" s="465" t="str">
        <f>'Scope 2'!I10</f>
        <v>CH</v>
      </c>
      <c r="H97" s="258">
        <f>'Scope 2'!E10</f>
        <v>0</v>
      </c>
      <c r="I97" s="674">
        <f>'Scope 2'!G10</f>
        <v>0</v>
      </c>
      <c r="J97" s="562" t="s">
        <v>644</v>
      </c>
      <c r="K97" s="675">
        <f t="shared" si="9"/>
        <v>0</v>
      </c>
      <c r="L97" s="676">
        <f>IF(C97="Coal","Error: No production in Switzerland",I97*_xlfn.LET(_xlpm.S2_3_part,IF(F97="Yes",'Scope 2'!J10+K97,FE_mix_S2_3_part),IF(H97="Medium Voltage",_xlpm.S2_3_part*(loss_HV*Loss_MV-1)+T_D_HV*Loss_MV+T_D_MV,IF(H97="Low Voltage",_xlpm.S2_3_part*(loss_HV*Loss_MV*loss_LV-1)+T_D_HV*Loss_MV*loss_LV+T_D_MV*loss_LV+T_D_LV,0)))/1000+K97)</f>
        <v>0</v>
      </c>
      <c r="N97" s="407" t="s">
        <v>3659</v>
      </c>
      <c r="O97" s="413" t="e">
        <f t="shared" si="7"/>
        <v>#DIV/0!</v>
      </c>
      <c r="P97" s="407">
        <f t="shared" si="8"/>
        <v>0</v>
      </c>
      <c r="S97" s="421" t="s">
        <v>4129</v>
      </c>
      <c r="T97" s="633" t="str">
        <f t="shared" ref="T97:T98" si="10">INDEX($N$94:$N$105, MATCH(U97, $P$94:$P$105, 0))</f>
        <v>Hydropower</v>
      </c>
      <c r="U97" s="415">
        <f>(LARGE($P$94:$P$105, 2))</f>
        <v>0</v>
      </c>
      <c r="V97" s="416" t="e">
        <f t="shared" ref="V97:V99" si="11">U97/$L$130</f>
        <v>#DIV/0!</v>
      </c>
    </row>
    <row r="98" spans="2:22" ht="15.75" outlineLevel="1">
      <c r="B98" s="853"/>
      <c r="C98" s="482">
        <f>'Scope 2'!C11</f>
        <v>0</v>
      </c>
      <c r="D98" s="328"/>
      <c r="E98" s="328"/>
      <c r="F98" s="328" t="str">
        <f>'Scope 2'!D11</f>
        <v>No</v>
      </c>
      <c r="G98" s="465" t="str">
        <f>'Scope 2'!I11</f>
        <v>CH</v>
      </c>
      <c r="H98" s="258">
        <f>'Scope 2'!E11</f>
        <v>0</v>
      </c>
      <c r="I98" s="674">
        <f>'Scope 2'!G11</f>
        <v>0</v>
      </c>
      <c r="J98" s="562" t="s">
        <v>644</v>
      </c>
      <c r="K98" s="675">
        <f t="shared" si="9"/>
        <v>0</v>
      </c>
      <c r="L98" s="676">
        <f>IF(C98="Coal","Error: No production in Switzerland",I98*_xlfn.LET(_xlpm.S2_3_part,IF(F98="Yes",'Scope 2'!J11+K98,FE_mix_S2_3_part),IF(H98="Medium Voltage",_xlpm.S2_3_part*(loss_HV*Loss_MV-1)+T_D_HV*Loss_MV+T_D_MV,IF(H98="Low Voltage",_xlpm.S2_3_part*(loss_HV*Loss_MV*loss_LV-1)+T_D_HV*Loss_MV*loss_LV+T_D_MV*loss_LV+T_D_LV,0)))/1000+K98)</f>
        <v>0</v>
      </c>
      <c r="N98" s="407" t="s">
        <v>5050</v>
      </c>
      <c r="O98" s="413" t="e">
        <f t="shared" si="7"/>
        <v>#DIV/0!</v>
      </c>
      <c r="P98" s="407">
        <f t="shared" si="8"/>
        <v>0</v>
      </c>
      <c r="S98" s="421" t="s">
        <v>4130</v>
      </c>
      <c r="T98" s="633" t="str">
        <f t="shared" si="10"/>
        <v>Hydropower</v>
      </c>
      <c r="U98" s="415">
        <f>(LARGE($P$94:$P$105, 3))</f>
        <v>0</v>
      </c>
      <c r="V98" s="416" t="e">
        <f t="shared" si="11"/>
        <v>#DIV/0!</v>
      </c>
    </row>
    <row r="99" spans="2:22" ht="15.75" outlineLevel="1">
      <c r="B99" s="853"/>
      <c r="C99" s="482">
        <f>'Scope 2'!C12</f>
        <v>0</v>
      </c>
      <c r="D99" s="328"/>
      <c r="E99" s="328"/>
      <c r="F99" s="328" t="str">
        <f>'Scope 2'!D12</f>
        <v>No</v>
      </c>
      <c r="G99" s="465" t="str">
        <f>'Scope 2'!I12</f>
        <v>CH</v>
      </c>
      <c r="H99" s="258">
        <f>'Scope 2'!E12</f>
        <v>0</v>
      </c>
      <c r="I99" s="674">
        <f>'Scope 2'!G12</f>
        <v>0</v>
      </c>
      <c r="J99" s="562" t="s">
        <v>644</v>
      </c>
      <c r="K99" s="675">
        <f t="shared" si="9"/>
        <v>0</v>
      </c>
      <c r="L99" s="676">
        <f>IF(C99="Coal","Error: No production in Switzerland",I99*_xlfn.LET(_xlpm.S2_3_part,IF(F99="Yes",'Scope 2'!J12+K99,FE_mix_S2_3_part),IF(H99="Medium Voltage",_xlpm.S2_3_part*(loss_HV*Loss_MV-1)+T_D_HV*Loss_MV+T_D_MV,IF(H99="Low Voltage",_xlpm.S2_3_part*(loss_HV*Loss_MV*loss_LV-1)+T_D_HV*Loss_MV*loss_LV+T_D_MV*loss_LV+T_D_LV,0)))/1000+K99)</f>
        <v>0</v>
      </c>
      <c r="N99" s="407" t="s">
        <v>3912</v>
      </c>
      <c r="O99" s="413" t="e">
        <f t="shared" si="7"/>
        <v>#DIV/0!</v>
      </c>
      <c r="P99" s="407">
        <f t="shared" si="8"/>
        <v>0</v>
      </c>
      <c r="S99" s="414"/>
      <c r="T99" s="633" t="s">
        <v>5068</v>
      </c>
      <c r="U99" s="415">
        <f>L130-(SUM(U96:U98))</f>
        <v>0</v>
      </c>
      <c r="V99" s="416" t="e">
        <f t="shared" si="11"/>
        <v>#DIV/0!</v>
      </c>
    </row>
    <row r="100" spans="2:22" ht="15.75" outlineLevel="1">
      <c r="B100" s="853"/>
      <c r="C100" s="482">
        <f>'Scope 2'!C13</f>
        <v>0</v>
      </c>
      <c r="D100" s="328"/>
      <c r="E100" s="328"/>
      <c r="F100" s="328" t="str">
        <f>'Scope 2'!D13</f>
        <v>No</v>
      </c>
      <c r="G100" s="465" t="str">
        <f>'Scope 2'!I13</f>
        <v>CH</v>
      </c>
      <c r="H100" s="258">
        <f>'Scope 2'!E13</f>
        <v>0</v>
      </c>
      <c r="I100" s="674">
        <f>'Scope 2'!G13</f>
        <v>0</v>
      </c>
      <c r="J100" s="562" t="s">
        <v>644</v>
      </c>
      <c r="K100" s="675">
        <f t="shared" si="9"/>
        <v>0</v>
      </c>
      <c r="L100" s="676">
        <f>IF(C100="Coal","Error: No production in Switzerland",I100*_xlfn.LET(_xlpm.S2_3_part,IF(F100="Yes",'Scope 2'!J13+K100,FE_mix_S2_3_part),IF(H100="Medium Voltage",_xlpm.S2_3_part*(loss_HV*Loss_MV-1)+T_D_HV*Loss_MV+T_D_MV,IF(H100="Low Voltage",_xlpm.S2_3_part*(loss_HV*Loss_MV*loss_LV-1)+T_D_HV*Loss_MV*loss_LV+T_D_MV*loss_LV+T_D_LV,0)))/1000+K100)</f>
        <v>0</v>
      </c>
      <c r="N100" s="407" t="s">
        <v>3913</v>
      </c>
      <c r="O100" s="413" t="e">
        <f t="shared" si="7"/>
        <v>#DIV/0!</v>
      </c>
      <c r="P100" s="407">
        <f t="shared" si="8"/>
        <v>0</v>
      </c>
    </row>
    <row r="101" spans="2:22" ht="30.75" outlineLevel="1" thickBot="1">
      <c r="B101" s="853"/>
      <c r="C101" s="482">
        <f>'Scope 2'!C14</f>
        <v>0</v>
      </c>
      <c r="D101" s="328"/>
      <c r="E101" s="328"/>
      <c r="F101" s="328" t="str">
        <f>'Scope 2'!D14</f>
        <v>No</v>
      </c>
      <c r="G101" s="465" t="str">
        <f>'Scope 2'!I14</f>
        <v>CH</v>
      </c>
      <c r="H101" s="258">
        <f>'Scope 2'!E14</f>
        <v>0</v>
      </c>
      <c r="I101" s="674">
        <f>'Scope 2'!G14</f>
        <v>0</v>
      </c>
      <c r="J101" s="562" t="s">
        <v>644</v>
      </c>
      <c r="K101" s="675">
        <f t="shared" si="9"/>
        <v>0</v>
      </c>
      <c r="L101" s="676">
        <f>IF(C101="Coal","Error: No production in Switzerland",I101*_xlfn.LET(_xlpm.S2_3_part,IF(F101="Yes",'Scope 2'!J14+K101,FE_mix_S2_3_part),IF(H101="Medium Voltage",_xlpm.S2_3_part*(loss_HV*Loss_MV-1)+T_D_HV*Loss_MV+T_D_MV,IF(H101="Low Voltage",_xlpm.S2_3_part*(loss_HV*Loss_MV*loss_LV-1)+T_D_HV*Loss_MV*loss_LV+T_D_MV*loss_LV+T_D_LV,0)))/1000+K101)</f>
        <v>0</v>
      </c>
      <c r="N101" s="407" t="s">
        <v>45</v>
      </c>
      <c r="O101" s="413" t="e">
        <f t="shared" si="7"/>
        <v>#DIV/0!</v>
      </c>
      <c r="P101" s="407">
        <f t="shared" si="8"/>
        <v>0</v>
      </c>
      <c r="T101" s="635" t="s">
        <v>5069</v>
      </c>
      <c r="U101" s="632" t="s">
        <v>5057</v>
      </c>
      <c r="V101" s="636" t="s">
        <v>5072</v>
      </c>
    </row>
    <row r="102" spans="2:22" ht="16.5" outlineLevel="1" thickTop="1">
      <c r="B102" s="853"/>
      <c r="C102" s="482">
        <f>'Scope 2'!C15</f>
        <v>0</v>
      </c>
      <c r="D102" s="328"/>
      <c r="E102" s="328"/>
      <c r="F102" s="328" t="str">
        <f>'Scope 2'!D15</f>
        <v>No</v>
      </c>
      <c r="G102" s="465" t="str">
        <f>'Scope 2'!I15</f>
        <v>CH</v>
      </c>
      <c r="H102" s="258">
        <f>'Scope 2'!E15</f>
        <v>0</v>
      </c>
      <c r="I102" s="674">
        <f>'Scope 2'!G15</f>
        <v>0</v>
      </c>
      <c r="J102" s="562" t="s">
        <v>644</v>
      </c>
      <c r="K102" s="675">
        <f t="shared" si="9"/>
        <v>0</v>
      </c>
      <c r="L102" s="676">
        <f>IF(C102="Coal","Error: No production in Switzerland",I102*_xlfn.LET(_xlpm.S2_3_part,IF(F102="Yes",'Scope 2'!J15+K102,FE_mix_S2_3_part),IF(H102="Medium Voltage",_xlpm.S2_3_part*(loss_HV*Loss_MV-1)+T_D_HV*Loss_MV+T_D_MV,IF(H102="Low Voltage",_xlpm.S2_3_part*(loss_HV*Loss_MV*loss_LV-1)+T_D_HV*Loss_MV*loss_LV+T_D_MV*loss_LV+T_D_LV,0)))/1000+K102)</f>
        <v>0</v>
      </c>
      <c r="N102" s="407" t="s">
        <v>3914</v>
      </c>
      <c r="O102" s="413" t="e">
        <f t="shared" si="7"/>
        <v>#DIV/0!</v>
      </c>
      <c r="P102" s="407">
        <f t="shared" si="8"/>
        <v>0</v>
      </c>
      <c r="S102" s="414" t="s">
        <v>4128</v>
      </c>
      <c r="T102" s="633" t="str">
        <f>INDEX($N$132:$N$155, MATCH(U102, $O$132:$O$155, 0))</f>
        <v>Mix</v>
      </c>
      <c r="U102" s="415">
        <f>(LARGE($O$132:$O$155, 1))</f>
        <v>0</v>
      </c>
      <c r="V102" s="416" t="e">
        <f>U102/$L$142</f>
        <v>#DIV/0!</v>
      </c>
    </row>
    <row r="103" spans="2:22" ht="15.75" outlineLevel="1">
      <c r="B103" s="853"/>
      <c r="C103" s="482">
        <f>'Scope 2'!C16</f>
        <v>0</v>
      </c>
      <c r="D103" s="328"/>
      <c r="E103" s="328"/>
      <c r="F103" s="328" t="str">
        <f>'Scope 2'!D16</f>
        <v>No</v>
      </c>
      <c r="G103" s="465" t="str">
        <f>'Scope 2'!I16</f>
        <v>CH</v>
      </c>
      <c r="H103" s="258">
        <f>'Scope 2'!E16</f>
        <v>0</v>
      </c>
      <c r="I103" s="674">
        <f>'Scope 2'!G16</f>
        <v>0</v>
      </c>
      <c r="J103" s="562" t="s">
        <v>644</v>
      </c>
      <c r="K103" s="675">
        <f t="shared" si="9"/>
        <v>0</v>
      </c>
      <c r="L103" s="676">
        <f>IF(C103="Coal","Error: No production in Switzerland",I103*_xlfn.LET(_xlpm.S2_3_part,IF(F103="Yes",'Scope 2'!J16+K103,FE_mix_S2_3_part),IF(H103="Medium Voltage",_xlpm.S2_3_part*(loss_HV*Loss_MV-1)+T_D_HV*Loss_MV+T_D_MV,IF(H103="Low Voltage",_xlpm.S2_3_part*(loss_HV*Loss_MV*loss_LV-1)+T_D_HV*Loss_MV*loss_LV+T_D_MV*loss_LV+T_D_LV,0)))/1000+K103)</f>
        <v>0</v>
      </c>
      <c r="N103" s="407" t="s">
        <v>3915</v>
      </c>
      <c r="O103" s="413" t="e">
        <f t="shared" si="7"/>
        <v>#DIV/0!</v>
      </c>
      <c r="P103" s="407">
        <f t="shared" si="8"/>
        <v>0</v>
      </c>
      <c r="S103" s="421" t="s">
        <v>4129</v>
      </c>
      <c r="T103" s="633" t="str">
        <f t="shared" ref="T103:T104" si="12">INDEX($N$132:$N$155, MATCH(U103, $O$132:$O$155, 0))</f>
        <v>Mix</v>
      </c>
      <c r="U103" s="415">
        <f>(LARGE($O$132:$O$155, 2))</f>
        <v>0</v>
      </c>
      <c r="V103" s="416" t="e">
        <f t="shared" ref="V103:V105" si="13">U103/$L$142</f>
        <v>#DIV/0!</v>
      </c>
    </row>
    <row r="104" spans="2:22" ht="15.75" outlineLevel="1">
      <c r="B104" s="853"/>
      <c r="C104" s="482">
        <f>'Scope 2'!C17</f>
        <v>0</v>
      </c>
      <c r="D104" s="328"/>
      <c r="E104" s="328"/>
      <c r="F104" s="328" t="str">
        <f>'Scope 2'!D17</f>
        <v>No</v>
      </c>
      <c r="G104" s="465" t="str">
        <f>'Scope 2'!I17</f>
        <v>CH</v>
      </c>
      <c r="H104" s="258">
        <f>'Scope 2'!E17</f>
        <v>0</v>
      </c>
      <c r="I104" s="674">
        <f>'Scope 2'!G17</f>
        <v>0</v>
      </c>
      <c r="J104" s="562" t="s">
        <v>644</v>
      </c>
      <c r="K104" s="675">
        <f t="shared" si="9"/>
        <v>0</v>
      </c>
      <c r="L104" s="676">
        <f>IF(C104="Coal","Error: No production in Switzerland",I104*_xlfn.LET(_xlpm.S2_3_part,IF(F104="Yes",'Scope 2'!J17+K104,FE_mix_S2_3_part),IF(H104="Medium Voltage",_xlpm.S2_3_part*(loss_HV*Loss_MV-1)+T_D_HV*Loss_MV+T_D_MV,IF(H104="Low Voltage",_xlpm.S2_3_part*(loss_HV*Loss_MV*loss_LV-1)+T_D_HV*Loss_MV*loss_LV+T_D_MV*loss_LV+T_D_LV,0)))/1000+K104)</f>
        <v>0</v>
      </c>
      <c r="N104" s="407" t="s">
        <v>3917</v>
      </c>
      <c r="O104" s="413" t="e">
        <f t="shared" si="7"/>
        <v>#DIV/0!</v>
      </c>
      <c r="P104" s="407">
        <f t="shared" si="8"/>
        <v>0</v>
      </c>
      <c r="S104" s="421" t="s">
        <v>4130</v>
      </c>
      <c r="T104" s="633" t="str">
        <f t="shared" si="12"/>
        <v>Mix</v>
      </c>
      <c r="U104" s="415">
        <f>(LARGE($O$132:$O$155, 3))</f>
        <v>0</v>
      </c>
      <c r="V104" s="416" t="e">
        <f t="shared" si="13"/>
        <v>#DIV/0!</v>
      </c>
    </row>
    <row r="105" spans="2:22" ht="15.75" outlineLevel="1">
      <c r="B105" s="853"/>
      <c r="C105" s="482">
        <f>'Scope 2'!C18</f>
        <v>0</v>
      </c>
      <c r="D105" s="328"/>
      <c r="E105" s="328"/>
      <c r="F105" s="328" t="str">
        <f>'Scope 2'!D18</f>
        <v>No</v>
      </c>
      <c r="G105" s="465" t="str">
        <f>'Scope 2'!I18</f>
        <v>CH</v>
      </c>
      <c r="H105" s="258">
        <f>'Scope 2'!E18</f>
        <v>0</v>
      </c>
      <c r="I105" s="674">
        <f>'Scope 2'!G18</f>
        <v>0</v>
      </c>
      <c r="J105" s="562" t="s">
        <v>644</v>
      </c>
      <c r="K105" s="675">
        <f t="shared" si="9"/>
        <v>0</v>
      </c>
      <c r="L105" s="676">
        <f>IF(C105="Coal","Error: No production in Switzerland",I105*_xlfn.LET(_xlpm.S2_3_part,IF(F105="Yes",'Scope 2'!J18+K105,FE_mix_S2_3_part),IF(H105="Medium Voltage",_xlpm.S2_3_part*(loss_HV*Loss_MV-1)+T_D_HV*Loss_MV+T_D_MV,IF(H105="Low Voltage",_xlpm.S2_3_part*(loss_HV*Loss_MV*loss_LV-1)+T_D_HV*Loss_MV*loss_LV+T_D_MV*loss_LV+T_D_LV,0)))/1000+K105)</f>
        <v>0</v>
      </c>
      <c r="N105" s="407" t="s">
        <v>3941</v>
      </c>
      <c r="O105" s="413" t="e">
        <f t="shared" si="7"/>
        <v>#DIV/0!</v>
      </c>
      <c r="P105" s="407">
        <f t="shared" si="8"/>
        <v>0</v>
      </c>
      <c r="T105" s="633" t="s">
        <v>5070</v>
      </c>
      <c r="U105" s="415">
        <f>L142-(SUM(U102:U104))</f>
        <v>0</v>
      </c>
      <c r="V105" s="416" t="e">
        <f t="shared" si="13"/>
        <v>#DIV/0!</v>
      </c>
    </row>
    <row r="106" spans="2:22" ht="15.75" outlineLevel="1">
      <c r="B106" s="853"/>
      <c r="C106" s="482">
        <f>'Scope 2'!C19</f>
        <v>0</v>
      </c>
      <c r="D106" s="328"/>
      <c r="E106" s="328"/>
      <c r="F106" s="328" t="str">
        <f>'Scope 2'!D19</f>
        <v>No</v>
      </c>
      <c r="G106" s="465" t="str">
        <f>'Scope 2'!I19</f>
        <v>CH</v>
      </c>
      <c r="H106" s="258">
        <f>'Scope 2'!E19</f>
        <v>0</v>
      </c>
      <c r="I106" s="674">
        <f>'Scope 2'!G19</f>
        <v>0</v>
      </c>
      <c r="J106" s="562" t="s">
        <v>644</v>
      </c>
      <c r="K106" s="675">
        <f t="shared" si="9"/>
        <v>0</v>
      </c>
      <c r="L106" s="676">
        <f>IF(C106="Coal","Error: No production in Switzerland",I106*_xlfn.LET(_xlpm.S2_3_part,IF(F106="Yes",'Scope 2'!J19+K106,FE_mix_S2_3_part),IF(H106="Medium Voltage",_xlpm.S2_3_part*(loss_HV*Loss_MV-1)+T_D_HV*Loss_MV+T_D_MV,IF(H106="Low Voltage",_xlpm.S2_3_part*(loss_HV*Loss_MV*loss_LV-1)+T_D_HV*Loss_MV*loss_LV+T_D_MV*loss_LV+T_D_LV,0)))/1000+K106)</f>
        <v>0</v>
      </c>
    </row>
    <row r="107" spans="2:22" ht="15.75" outlineLevel="1">
      <c r="B107" s="853"/>
      <c r="C107" s="482">
        <f>'Scope 2'!C20</f>
        <v>0</v>
      </c>
      <c r="D107" s="328"/>
      <c r="E107" s="328"/>
      <c r="F107" s="328" t="str">
        <f>'Scope 2'!D20</f>
        <v>No</v>
      </c>
      <c r="G107" s="465" t="str">
        <f>'Scope 2'!I20</f>
        <v>CH</v>
      </c>
      <c r="H107" s="258">
        <f>'Scope 2'!E20</f>
        <v>0</v>
      </c>
      <c r="I107" s="674">
        <f>'Scope 2'!G20</f>
        <v>0</v>
      </c>
      <c r="J107" s="562" t="s">
        <v>644</v>
      </c>
      <c r="K107" s="675">
        <f t="shared" si="9"/>
        <v>0</v>
      </c>
      <c r="L107" s="676">
        <f>IF(C107="Coal","Error: No production in Switzerland",I107*_xlfn.LET(_xlpm.S2_3_part,IF(F107="Yes",'Scope 2'!J20+K107,FE_mix_S2_3_part),IF(H107="Medium Voltage",_xlpm.S2_3_part*(loss_HV*Loss_MV-1)+T_D_HV*Loss_MV+T_D_MV,IF(H107="Low Voltage",_xlpm.S2_3_part*(loss_HV*Loss_MV*loss_LV-1)+T_D_HV*Loss_MV*loss_LV+T_D_MV*loss_LV+T_D_LV,0)))/1000+K107)</f>
        <v>0</v>
      </c>
    </row>
    <row r="108" spans="2:22" ht="15.75" outlineLevel="1">
      <c r="B108" s="853"/>
      <c r="C108" s="482">
        <f>'Scope 2'!C21</f>
        <v>0</v>
      </c>
      <c r="D108" s="328"/>
      <c r="E108" s="328"/>
      <c r="F108" s="328" t="str">
        <f>'Scope 2'!D21</f>
        <v>No</v>
      </c>
      <c r="G108" s="465" t="str">
        <f>'Scope 2'!I21</f>
        <v>CH</v>
      </c>
      <c r="H108" s="258">
        <f>'Scope 2'!E21</f>
        <v>0</v>
      </c>
      <c r="I108" s="674">
        <f>'Scope 2'!G21</f>
        <v>0</v>
      </c>
      <c r="J108" s="562" t="s">
        <v>644</v>
      </c>
      <c r="K108" s="675">
        <f t="shared" si="9"/>
        <v>0</v>
      </c>
      <c r="L108" s="676">
        <f>IF(C108="Coal","Error: No production in Switzerland",I108*_xlfn.LET(_xlpm.S2_3_part,IF(F108="Yes",'Scope 2'!J21+K108,FE_mix_S2_3_part),IF(H108="Medium Voltage",_xlpm.S2_3_part*(loss_HV*Loss_MV-1)+T_D_HV*Loss_MV+T_D_MV,IF(H108="Low Voltage",_xlpm.S2_3_part*(loss_HV*Loss_MV*loss_LV-1)+T_D_HV*Loss_MV*loss_LV+T_D_MV*loss_LV+T_D_LV,0)))/1000+K108)</f>
        <v>0</v>
      </c>
    </row>
    <row r="109" spans="2:22" ht="15.75" outlineLevel="1">
      <c r="B109" s="853"/>
      <c r="C109" s="482">
        <f>'Scope 2'!C22</f>
        <v>0</v>
      </c>
      <c r="D109" s="328"/>
      <c r="E109" s="328"/>
      <c r="F109" s="328" t="str">
        <f>'Scope 2'!D22</f>
        <v>No</v>
      </c>
      <c r="G109" s="465" t="str">
        <f>'Scope 2'!I22</f>
        <v>CH</v>
      </c>
      <c r="H109" s="258">
        <f>'Scope 2'!E22</f>
        <v>0</v>
      </c>
      <c r="I109" s="674">
        <f>'Scope 2'!G22</f>
        <v>0</v>
      </c>
      <c r="J109" s="562" t="s">
        <v>644</v>
      </c>
      <c r="K109" s="675">
        <f t="shared" si="9"/>
        <v>0</v>
      </c>
      <c r="L109" s="676">
        <f>IF(C109="Coal","Error: No production in Switzerland",I109*_xlfn.LET(_xlpm.S2_3_part,IF(F109="Yes",'Scope 2'!J22+K109,FE_mix_S2_3_part),IF(H109="Medium Voltage",_xlpm.S2_3_part*(loss_HV*Loss_MV-1)+T_D_HV*Loss_MV+T_D_MV,IF(H109="Low Voltage",_xlpm.S2_3_part*(loss_HV*Loss_MV*loss_LV-1)+T_D_HV*Loss_MV*loss_LV+T_D_MV*loss_LV+T_D_LV,0)))/1000+K109)</f>
        <v>0</v>
      </c>
    </row>
    <row r="110" spans="2:22" ht="15.75" outlineLevel="1">
      <c r="B110" s="853"/>
      <c r="C110" s="482">
        <f>'Scope 2'!C23</f>
        <v>0</v>
      </c>
      <c r="D110" s="328"/>
      <c r="E110" s="328"/>
      <c r="F110" s="328" t="str">
        <f>'Scope 2'!D23</f>
        <v>No</v>
      </c>
      <c r="G110" s="465" t="str">
        <f>'Scope 2'!I23</f>
        <v>CH</v>
      </c>
      <c r="H110" s="258">
        <f>'Scope 2'!E23</f>
        <v>0</v>
      </c>
      <c r="I110" s="674">
        <f>'Scope 2'!G23</f>
        <v>0</v>
      </c>
      <c r="J110" s="562" t="s">
        <v>644</v>
      </c>
      <c r="K110" s="675">
        <f t="shared" si="9"/>
        <v>0</v>
      </c>
      <c r="L110" s="676">
        <f>IF(C110="Coal","Error: No production in Switzerland",I110*_xlfn.LET(_xlpm.S2_3_part,IF(F110="Yes",'Scope 2'!J23+K110,FE_mix_S2_3_part),IF(H110="Medium Voltage",_xlpm.S2_3_part*(loss_HV*Loss_MV-1)+T_D_HV*Loss_MV+T_D_MV,IF(H110="Low Voltage",_xlpm.S2_3_part*(loss_HV*Loss_MV*loss_LV-1)+T_D_HV*Loss_MV*loss_LV+T_D_MV*loss_LV+T_D_LV,0)))/1000+K110)</f>
        <v>0</v>
      </c>
    </row>
    <row r="111" spans="2:22" ht="15.75" outlineLevel="1">
      <c r="B111" s="853"/>
      <c r="C111" s="482">
        <f>'Scope 2'!C24</f>
        <v>0</v>
      </c>
      <c r="D111" s="328"/>
      <c r="E111" s="328"/>
      <c r="F111" s="328" t="str">
        <f>'Scope 2'!D24</f>
        <v>No</v>
      </c>
      <c r="G111" s="465" t="str">
        <f>'Scope 2'!I24</f>
        <v>CH</v>
      </c>
      <c r="H111" s="258">
        <f>'Scope 2'!E24</f>
        <v>0</v>
      </c>
      <c r="I111" s="674">
        <f>'Scope 2'!G24</f>
        <v>0</v>
      </c>
      <c r="J111" s="562" t="s">
        <v>644</v>
      </c>
      <c r="K111" s="675">
        <f t="shared" si="9"/>
        <v>0</v>
      </c>
      <c r="L111" s="676">
        <f>IF(C111="Coal","Error: No production in Switzerland",I111*_xlfn.LET(_xlpm.S2_3_part,IF(F111="Yes",'Scope 2'!J24+K111,FE_mix_S2_3_part),IF(H111="Medium Voltage",_xlpm.S2_3_part*(loss_HV*Loss_MV-1)+T_D_HV*Loss_MV+T_D_MV,IF(H111="Low Voltage",_xlpm.S2_3_part*(loss_HV*Loss_MV*loss_LV-1)+T_D_HV*Loss_MV*loss_LV+T_D_MV*loss_LV+T_D_LV,0)))/1000+K111)</f>
        <v>0</v>
      </c>
    </row>
    <row r="112" spans="2:22" ht="15.75" outlineLevel="1">
      <c r="B112" s="853"/>
      <c r="C112" s="482">
        <f>'Scope 2'!C25</f>
        <v>0</v>
      </c>
      <c r="D112" s="328"/>
      <c r="E112" s="328"/>
      <c r="F112" s="328" t="str">
        <f>'Scope 2'!D25</f>
        <v>No</v>
      </c>
      <c r="G112" s="465" t="str">
        <f>'Scope 2'!I25</f>
        <v>CH</v>
      </c>
      <c r="H112" s="258">
        <f>'Scope 2'!E25</f>
        <v>0</v>
      </c>
      <c r="I112" s="674">
        <f>'Scope 2'!G25</f>
        <v>0</v>
      </c>
      <c r="J112" s="562" t="s">
        <v>644</v>
      </c>
      <c r="K112" s="675">
        <f t="shared" si="9"/>
        <v>0</v>
      </c>
      <c r="L112" s="676">
        <f>IF(C112="Coal","Error: No production in Switzerland",I112*_xlfn.LET(_xlpm.S2_3_part,IF(F112="Yes",'Scope 2'!J25+K112,FE_mix_S2_3_part),IF(H112="Medium Voltage",_xlpm.S2_3_part*(loss_HV*Loss_MV-1)+T_D_HV*Loss_MV+T_D_MV,IF(H112="Low Voltage",_xlpm.S2_3_part*(loss_HV*Loss_MV*loss_LV-1)+T_D_HV*Loss_MV*loss_LV+T_D_MV*loss_LV+T_D_LV,0)))/1000+K112)</f>
        <v>0</v>
      </c>
    </row>
    <row r="113" spans="2:12" ht="15.75" outlineLevel="1">
      <c r="B113" s="853"/>
      <c r="C113" s="482">
        <f>'Scope 2'!C26</f>
        <v>0</v>
      </c>
      <c r="D113" s="328"/>
      <c r="E113" s="328"/>
      <c r="F113" s="328" t="str">
        <f>'Scope 2'!D26</f>
        <v>No</v>
      </c>
      <c r="G113" s="465" t="str">
        <f>'Scope 2'!I26</f>
        <v>CH</v>
      </c>
      <c r="H113" s="258">
        <f>'Scope 2'!E26</f>
        <v>0</v>
      </c>
      <c r="I113" s="674">
        <f>'Scope 2'!G26</f>
        <v>0</v>
      </c>
      <c r="J113" s="562" t="s">
        <v>644</v>
      </c>
      <c r="K113" s="675">
        <f t="shared" si="9"/>
        <v>0</v>
      </c>
      <c r="L113" s="676">
        <f>IF(C113="Coal","Error: No production in Switzerland",I113*_xlfn.LET(_xlpm.S2_3_part,IF(F113="Yes",'Scope 2'!J26+K113,FE_mix_S2_3_part),IF(H113="Medium Voltage",_xlpm.S2_3_part*(loss_HV*Loss_MV-1)+T_D_HV*Loss_MV+T_D_MV,IF(H113="Low Voltage",_xlpm.S2_3_part*(loss_HV*Loss_MV*loss_LV-1)+T_D_HV*Loss_MV*loss_LV+T_D_MV*loss_LV+T_D_LV,0)))/1000+K113)</f>
        <v>0</v>
      </c>
    </row>
    <row r="114" spans="2:12" ht="15.75" outlineLevel="1">
      <c r="B114" s="853"/>
      <c r="C114" s="482">
        <f>'Scope 2'!C27</f>
        <v>0</v>
      </c>
      <c r="D114" s="328"/>
      <c r="E114" s="328"/>
      <c r="F114" s="328" t="str">
        <f>'Scope 2'!D27</f>
        <v>No</v>
      </c>
      <c r="G114" s="465" t="str">
        <f>'Scope 2'!I27</f>
        <v>CH</v>
      </c>
      <c r="H114" s="258">
        <f>'Scope 2'!E27</f>
        <v>0</v>
      </c>
      <c r="I114" s="674">
        <f>'Scope 2'!G27</f>
        <v>0</v>
      </c>
      <c r="J114" s="562" t="s">
        <v>644</v>
      </c>
      <c r="K114" s="675">
        <f t="shared" si="9"/>
        <v>0</v>
      </c>
      <c r="L114" s="676">
        <f>IF(C114="Coal","Error: No production in Switzerland",I114*_xlfn.LET(_xlpm.S2_3_part,IF(F114="Yes",'Scope 2'!J27+K114,FE_mix_S2_3_part),IF(H114="Medium Voltage",_xlpm.S2_3_part*(loss_HV*Loss_MV-1)+T_D_HV*Loss_MV+T_D_MV,IF(H114="Low Voltage",_xlpm.S2_3_part*(loss_HV*Loss_MV*loss_LV-1)+T_D_HV*Loss_MV*loss_LV+T_D_MV*loss_LV+T_D_LV,0)))/1000+K114)</f>
        <v>0</v>
      </c>
    </row>
    <row r="115" spans="2:12" ht="15.75" outlineLevel="1">
      <c r="B115" s="853"/>
      <c r="C115" s="482">
        <f>'Scope 2'!C28</f>
        <v>0</v>
      </c>
      <c r="D115" s="328"/>
      <c r="E115" s="328"/>
      <c r="F115" s="328" t="str">
        <f>'Scope 2'!D28</f>
        <v>No</v>
      </c>
      <c r="G115" s="465" t="str">
        <f>'Scope 2'!I28</f>
        <v>CH</v>
      </c>
      <c r="H115" s="258">
        <f>'Scope 2'!E28</f>
        <v>0</v>
      </c>
      <c r="I115" s="674">
        <f>'Scope 2'!G28</f>
        <v>0</v>
      </c>
      <c r="J115" s="562" t="s">
        <v>644</v>
      </c>
      <c r="K115" s="675">
        <f t="shared" si="9"/>
        <v>0</v>
      </c>
      <c r="L115" s="676">
        <f>IF(C115="Coal","Error: No production in Switzerland",I115*_xlfn.LET(_xlpm.S2_3_part,IF(F115="Yes",'Scope 2'!J28+K115,FE_mix_S2_3_part),IF(H115="Medium Voltage",_xlpm.S2_3_part*(loss_HV*Loss_MV-1)+T_D_HV*Loss_MV+T_D_MV,IF(H115="Low Voltage",_xlpm.S2_3_part*(loss_HV*Loss_MV*loss_LV-1)+T_D_HV*Loss_MV*loss_LV+T_D_MV*loss_LV+T_D_LV,0)))/1000+K115)</f>
        <v>0</v>
      </c>
    </row>
    <row r="116" spans="2:12" ht="15.75" outlineLevel="1">
      <c r="B116" s="853"/>
      <c r="C116" s="482">
        <f>'Scope 2'!C29</f>
        <v>0</v>
      </c>
      <c r="D116" s="328"/>
      <c r="E116" s="328"/>
      <c r="F116" s="328" t="str">
        <f>'Scope 2'!D29</f>
        <v>No</v>
      </c>
      <c r="G116" s="465" t="str">
        <f>'Scope 2'!I29</f>
        <v>CH</v>
      </c>
      <c r="H116" s="258">
        <f>'Scope 2'!E29</f>
        <v>0</v>
      </c>
      <c r="I116" s="674">
        <f>'Scope 2'!G29</f>
        <v>0</v>
      </c>
      <c r="J116" s="562" t="s">
        <v>644</v>
      </c>
      <c r="K116" s="675">
        <f t="shared" si="9"/>
        <v>0</v>
      </c>
      <c r="L116" s="676">
        <f>IF(C116="Coal","Error: No production in Switzerland",I116*_xlfn.LET(_xlpm.S2_3_part,IF(F116="Yes",'Scope 2'!J29+K116,FE_mix_S2_3_part),IF(H116="Medium Voltage",_xlpm.S2_3_part*(loss_HV*Loss_MV-1)+T_D_HV*Loss_MV+T_D_MV,IF(H116="Low Voltage",_xlpm.S2_3_part*(loss_HV*Loss_MV*loss_LV-1)+T_D_HV*Loss_MV*loss_LV+T_D_MV*loss_LV+T_D_LV,0)))/1000+K116)</f>
        <v>0</v>
      </c>
    </row>
    <row r="117" spans="2:12" ht="15.75" outlineLevel="1">
      <c r="B117" s="853"/>
      <c r="C117" s="482">
        <f>'Scope 2'!C30</f>
        <v>0</v>
      </c>
      <c r="D117" s="328"/>
      <c r="E117" s="328"/>
      <c r="F117" s="328" t="str">
        <f>'Scope 2'!D30</f>
        <v>No</v>
      </c>
      <c r="G117" s="465" t="str">
        <f>'Scope 2'!I30</f>
        <v>CH</v>
      </c>
      <c r="H117" s="258">
        <f>'Scope 2'!E30</f>
        <v>0</v>
      </c>
      <c r="I117" s="674">
        <f>'Scope 2'!G30</f>
        <v>0</v>
      </c>
      <c r="J117" s="562" t="s">
        <v>644</v>
      </c>
      <c r="K117" s="675">
        <f t="shared" si="9"/>
        <v>0</v>
      </c>
      <c r="L117" s="676">
        <f>IF(C117="Coal","Error: No production in Switzerland",I117*_xlfn.LET(_xlpm.S2_3_part,IF(F117="Yes",'Scope 2'!J30+K117,FE_mix_S2_3_part),IF(H117="Medium Voltage",_xlpm.S2_3_part*(loss_HV*Loss_MV-1)+T_D_HV*Loss_MV+T_D_MV,IF(H117="Low Voltage",_xlpm.S2_3_part*(loss_HV*Loss_MV*loss_LV-1)+T_D_HV*Loss_MV*loss_LV+T_D_MV*loss_LV+T_D_LV,0)))/1000+K117)</f>
        <v>0</v>
      </c>
    </row>
    <row r="118" spans="2:12" ht="15.75" outlineLevel="1">
      <c r="B118" s="853"/>
      <c r="C118" s="482">
        <f>'Scope 2'!C31</f>
        <v>0</v>
      </c>
      <c r="D118" s="328"/>
      <c r="E118" s="328"/>
      <c r="F118" s="328" t="str">
        <f>'Scope 2'!D31</f>
        <v>No</v>
      </c>
      <c r="G118" s="465" t="str">
        <f>'Scope 2'!I31</f>
        <v>CH</v>
      </c>
      <c r="H118" s="258">
        <f>'Scope 2'!E31</f>
        <v>0</v>
      </c>
      <c r="I118" s="674">
        <f>'Scope 2'!G31</f>
        <v>0</v>
      </c>
      <c r="J118" s="562" t="s">
        <v>644</v>
      </c>
      <c r="K118" s="675">
        <f t="shared" si="9"/>
        <v>0</v>
      </c>
      <c r="L118" s="676">
        <f>IF(C118="Coal","Error: No production in Switzerland",I118*_xlfn.LET(_xlpm.S2_3_part,IF(F118="Yes",'Scope 2'!J31+K118,FE_mix_S2_3_part),IF(H118="Medium Voltage",_xlpm.S2_3_part*(loss_HV*Loss_MV-1)+T_D_HV*Loss_MV+T_D_MV,IF(H118="Low Voltage",_xlpm.S2_3_part*(loss_HV*Loss_MV*loss_LV-1)+T_D_HV*Loss_MV*loss_LV+T_D_MV*loss_LV+T_D_LV,0)))/1000+K118)</f>
        <v>0</v>
      </c>
    </row>
    <row r="119" spans="2:12" ht="15.75" outlineLevel="1">
      <c r="B119" s="853"/>
      <c r="C119" s="482">
        <f>'Scope 2'!C32</f>
        <v>0</v>
      </c>
      <c r="D119" s="328"/>
      <c r="E119" s="328"/>
      <c r="F119" s="328" t="str">
        <f>'Scope 2'!D32</f>
        <v>No</v>
      </c>
      <c r="G119" s="465" t="str">
        <f>'Scope 2'!I32</f>
        <v>CH</v>
      </c>
      <c r="H119" s="258">
        <f>'Scope 2'!E32</f>
        <v>0</v>
      </c>
      <c r="I119" s="674">
        <f>'Scope 2'!G32</f>
        <v>0</v>
      </c>
      <c r="J119" s="562" t="s">
        <v>644</v>
      </c>
      <c r="K119" s="675">
        <f t="shared" si="9"/>
        <v>0</v>
      </c>
      <c r="L119" s="676">
        <f>IF(C119="Coal","Error: No production in Switzerland",I119*_xlfn.LET(_xlpm.S2_3_part,IF(F119="Yes",'Scope 2'!J32+K119,FE_mix_S2_3_part),IF(H119="Medium Voltage",_xlpm.S2_3_part*(loss_HV*Loss_MV-1)+T_D_HV*Loss_MV+T_D_MV,IF(H119="Low Voltage",_xlpm.S2_3_part*(loss_HV*Loss_MV*loss_LV-1)+T_D_HV*Loss_MV*loss_LV+T_D_MV*loss_LV+T_D_LV,0)))/1000+K119)</f>
        <v>0</v>
      </c>
    </row>
    <row r="120" spans="2:12" ht="15.75" outlineLevel="1">
      <c r="B120" s="853"/>
      <c r="C120" s="482">
        <f>'Scope 2'!C33</f>
        <v>0</v>
      </c>
      <c r="D120" s="328"/>
      <c r="E120" s="328"/>
      <c r="F120" s="328" t="str">
        <f>'Scope 2'!D33</f>
        <v>No</v>
      </c>
      <c r="G120" s="465" t="str">
        <f>'Scope 2'!I33</f>
        <v>CH</v>
      </c>
      <c r="H120" s="258">
        <f>'Scope 2'!E33</f>
        <v>0</v>
      </c>
      <c r="I120" s="674">
        <f>'Scope 2'!G33</f>
        <v>0</v>
      </c>
      <c r="J120" s="562" t="s">
        <v>644</v>
      </c>
      <c r="K120" s="675">
        <f t="shared" si="9"/>
        <v>0</v>
      </c>
      <c r="L120" s="676">
        <f>IF(C120="Coal","Error: No production in Switzerland",I120*_xlfn.LET(_xlpm.S2_3_part,IF(F120="Yes",'Scope 2'!J33+K120,FE_mix_S2_3_part),IF(H120="Medium Voltage",_xlpm.S2_3_part*(loss_HV*Loss_MV-1)+T_D_HV*Loss_MV+T_D_MV,IF(H120="Low Voltage",_xlpm.S2_3_part*(loss_HV*Loss_MV*loss_LV-1)+T_D_HV*Loss_MV*loss_LV+T_D_MV*loss_LV+T_D_LV,0)))/1000+K120)</f>
        <v>0</v>
      </c>
    </row>
    <row r="121" spans="2:12" ht="15.75" outlineLevel="1">
      <c r="B121" s="853"/>
      <c r="C121" s="482">
        <f>'Scope 2'!C34</f>
        <v>0</v>
      </c>
      <c r="D121" s="328"/>
      <c r="E121" s="328"/>
      <c r="F121" s="328" t="str">
        <f>'Scope 2'!D34</f>
        <v>No</v>
      </c>
      <c r="G121" s="465" t="str">
        <f>'Scope 2'!I34</f>
        <v>CH</v>
      </c>
      <c r="H121" s="258">
        <f>'Scope 2'!E34</f>
        <v>0</v>
      </c>
      <c r="I121" s="674">
        <f>'Scope 2'!G34</f>
        <v>0</v>
      </c>
      <c r="J121" s="562" t="s">
        <v>644</v>
      </c>
      <c r="K121" s="675">
        <f t="shared" si="9"/>
        <v>0</v>
      </c>
      <c r="L121" s="676">
        <f>IF(C121="Coal","Error: No production in Switzerland",I121*_xlfn.LET(_xlpm.S2_3_part,IF(F121="Yes",'Scope 2'!J34+K121,FE_mix_S2_3_part),IF(H121="Medium Voltage",_xlpm.S2_3_part*(loss_HV*Loss_MV-1)+T_D_HV*Loss_MV+T_D_MV,IF(H121="Low Voltage",_xlpm.S2_3_part*(loss_HV*Loss_MV*loss_LV-1)+T_D_HV*Loss_MV*loss_LV+T_D_MV*loss_LV+T_D_LV,0)))/1000+K121)</f>
        <v>0</v>
      </c>
    </row>
    <row r="122" spans="2:12" ht="15.75" outlineLevel="1">
      <c r="B122" s="853"/>
      <c r="C122" s="482">
        <f>'Scope 2'!C35</f>
        <v>0</v>
      </c>
      <c r="D122" s="328"/>
      <c r="E122" s="328"/>
      <c r="F122" s="328" t="str">
        <f>'Scope 2'!D35</f>
        <v>No</v>
      </c>
      <c r="G122" s="465" t="str">
        <f>'Scope 2'!I35</f>
        <v>CH</v>
      </c>
      <c r="H122" s="258">
        <f>'Scope 2'!E35</f>
        <v>0</v>
      </c>
      <c r="I122" s="674">
        <f>'Scope 2'!G35</f>
        <v>0</v>
      </c>
      <c r="J122" s="562" t="s">
        <v>644</v>
      </c>
      <c r="K122" s="675">
        <f t="shared" si="9"/>
        <v>0</v>
      </c>
      <c r="L122" s="676">
        <f>IF(C122="Coal","Error: No production in Switzerland",I122*_xlfn.LET(_xlpm.S2_3_part,IF(F122="Yes",'Scope 2'!J35+K122,FE_mix_S2_3_part),IF(H122="Medium Voltage",_xlpm.S2_3_part*(loss_HV*Loss_MV-1)+T_D_HV*Loss_MV+T_D_MV,IF(H122="Low Voltage",_xlpm.S2_3_part*(loss_HV*Loss_MV*loss_LV-1)+T_D_HV*Loss_MV*loss_LV+T_D_MV*loss_LV+T_D_LV,0)))/1000+K122)</f>
        <v>0</v>
      </c>
    </row>
    <row r="123" spans="2:12" ht="15.75" outlineLevel="1">
      <c r="B123" s="853"/>
      <c r="C123" s="482">
        <f>'Scope 2'!C36</f>
        <v>0</v>
      </c>
      <c r="D123" s="328"/>
      <c r="E123" s="328"/>
      <c r="F123" s="328" t="str">
        <f>'Scope 2'!D36</f>
        <v>No</v>
      </c>
      <c r="G123" s="465" t="str">
        <f>'Scope 2'!I36</f>
        <v>CH</v>
      </c>
      <c r="H123" s="258">
        <f>'Scope 2'!E36</f>
        <v>0</v>
      </c>
      <c r="I123" s="674">
        <f>'Scope 2'!G36</f>
        <v>0</v>
      </c>
      <c r="J123" s="562" t="s">
        <v>644</v>
      </c>
      <c r="K123" s="675">
        <f t="shared" si="9"/>
        <v>0</v>
      </c>
      <c r="L123" s="676">
        <f>IF(C123="Coal","Error: No production in Switzerland",I123*_xlfn.LET(_xlpm.S2_3_part,IF(F123="Yes",'Scope 2'!J36+K123,FE_mix_S2_3_part),IF(H123="Medium Voltage",_xlpm.S2_3_part*(loss_HV*Loss_MV-1)+T_D_HV*Loss_MV+T_D_MV,IF(H123="Low Voltage",_xlpm.S2_3_part*(loss_HV*Loss_MV*loss_LV-1)+T_D_HV*Loss_MV*loss_LV+T_D_MV*loss_LV+T_D_LV,0)))/1000+K123)</f>
        <v>0</v>
      </c>
    </row>
    <row r="124" spans="2:12" ht="15.75" outlineLevel="1">
      <c r="B124" s="853"/>
      <c r="C124" s="482">
        <f>'Scope 2'!C37</f>
        <v>0</v>
      </c>
      <c r="D124" s="328"/>
      <c r="E124" s="328"/>
      <c r="F124" s="328" t="str">
        <f>'Scope 2'!D37</f>
        <v>No</v>
      </c>
      <c r="G124" s="465" t="str">
        <f>'Scope 2'!I37</f>
        <v>CH</v>
      </c>
      <c r="H124" s="258">
        <f>'Scope 2'!E37</f>
        <v>0</v>
      </c>
      <c r="I124" s="674">
        <f>'Scope 2'!G37</f>
        <v>0</v>
      </c>
      <c r="J124" s="562" t="s">
        <v>644</v>
      </c>
      <c r="K124" s="675">
        <f t="shared" si="9"/>
        <v>0</v>
      </c>
      <c r="L124" s="676">
        <f>IF(C124="Coal","Error: No production in Switzerland",I124*_xlfn.LET(_xlpm.S2_3_part,IF(F124="Yes",'Scope 2'!J37+K124,FE_mix_S2_3_part),IF(H124="Medium Voltage",_xlpm.S2_3_part*(loss_HV*Loss_MV-1)+T_D_HV*Loss_MV+T_D_MV,IF(H124="Low Voltage",_xlpm.S2_3_part*(loss_HV*Loss_MV*loss_LV-1)+T_D_HV*Loss_MV*loss_LV+T_D_MV*loss_LV+T_D_LV,0)))/1000+K124)</f>
        <v>0</v>
      </c>
    </row>
    <row r="125" spans="2:12" ht="15.75" outlineLevel="1">
      <c r="B125" s="853"/>
      <c r="C125" s="482">
        <f>'Scope 2'!C38</f>
        <v>0</v>
      </c>
      <c r="D125" s="328"/>
      <c r="E125" s="328"/>
      <c r="F125" s="328" t="str">
        <f>'Scope 2'!D38</f>
        <v>No</v>
      </c>
      <c r="G125" s="465" t="str">
        <f>'Scope 2'!I38</f>
        <v>CH</v>
      </c>
      <c r="H125" s="258">
        <f>'Scope 2'!E38</f>
        <v>0</v>
      </c>
      <c r="I125" s="674">
        <f>'Scope 2'!G38</f>
        <v>0</v>
      </c>
      <c r="J125" s="562" t="s">
        <v>644</v>
      </c>
      <c r="K125" s="675">
        <f t="shared" si="9"/>
        <v>0</v>
      </c>
      <c r="L125" s="676">
        <f>IF(C125="Coal","Error: No production in Switzerland",I125*_xlfn.LET(_xlpm.S2_3_part,IF(F125="Yes",'Scope 2'!J38+K125,FE_mix_S2_3_part),IF(H125="Medium Voltage",_xlpm.S2_3_part*(loss_HV*Loss_MV-1)+T_D_HV*Loss_MV+T_D_MV,IF(H125="Low Voltage",_xlpm.S2_3_part*(loss_HV*Loss_MV*loss_LV-1)+T_D_HV*Loss_MV*loss_LV+T_D_MV*loss_LV+T_D_LV,0)))/1000+K125)</f>
        <v>0</v>
      </c>
    </row>
    <row r="126" spans="2:12" ht="15.75" outlineLevel="1">
      <c r="B126" s="853"/>
      <c r="C126" s="482">
        <f>'Scope 2'!C39</f>
        <v>0</v>
      </c>
      <c r="D126" s="328"/>
      <c r="E126" s="328"/>
      <c r="F126" s="328" t="str">
        <f>'Scope 2'!D39</f>
        <v>No</v>
      </c>
      <c r="G126" s="465" t="str">
        <f>'Scope 2'!I39</f>
        <v>CH</v>
      </c>
      <c r="H126" s="258">
        <f>'Scope 2'!E39</f>
        <v>0</v>
      </c>
      <c r="I126" s="674">
        <f>'Scope 2'!G39</f>
        <v>0</v>
      </c>
      <c r="J126" s="562" t="s">
        <v>644</v>
      </c>
      <c r="K126" s="675">
        <f t="shared" si="9"/>
        <v>0</v>
      </c>
      <c r="L126" s="676">
        <f>IF(C126="Coal","Error: No production in Switzerland",I126*_xlfn.LET(_xlpm.S2_3_part,IF(F126="Yes",'Scope 2'!J39+K126,FE_mix_S2_3_part),IF(H126="Medium Voltage",_xlpm.S2_3_part*(loss_HV*Loss_MV-1)+T_D_HV*Loss_MV+T_D_MV,IF(H126="Low Voltage",_xlpm.S2_3_part*(loss_HV*Loss_MV*loss_LV-1)+T_D_HV*Loss_MV*loss_LV+T_D_MV*loss_LV+T_D_LV,0)))/1000+K126)</f>
        <v>0</v>
      </c>
    </row>
    <row r="127" spans="2:12" ht="15.75" outlineLevel="1">
      <c r="B127" s="853"/>
      <c r="C127" s="482">
        <f>'Scope 2'!C40</f>
        <v>0</v>
      </c>
      <c r="D127" s="328"/>
      <c r="E127" s="328"/>
      <c r="F127" s="328" t="str">
        <f>'Scope 2'!D40</f>
        <v>No</v>
      </c>
      <c r="G127" s="465" t="str">
        <f>'Scope 2'!I40</f>
        <v>CH</v>
      </c>
      <c r="H127" s="258">
        <f>'Scope 2'!E40</f>
        <v>0</v>
      </c>
      <c r="I127" s="674">
        <f>'Scope 2'!G40</f>
        <v>0</v>
      </c>
      <c r="J127" s="562" t="s">
        <v>644</v>
      </c>
      <c r="K127" s="675">
        <f t="shared" si="9"/>
        <v>0</v>
      </c>
      <c r="L127" s="676">
        <f>IF(C127="Coal","Error: No production in Switzerland",I127*_xlfn.LET(_xlpm.S2_3_part,IF(F127="Yes",'Scope 2'!J40+K127,FE_mix_S2_3_part),IF(H127="Medium Voltage",_xlpm.S2_3_part*(loss_HV*Loss_MV-1)+T_D_HV*Loss_MV+T_D_MV,IF(H127="Low Voltage",_xlpm.S2_3_part*(loss_HV*Loss_MV*loss_LV-1)+T_D_HV*Loss_MV*loss_LV+T_D_MV*loss_LV+T_D_LV,0)))/1000+K127)</f>
        <v>0</v>
      </c>
    </row>
    <row r="128" spans="2:12" ht="15.75" outlineLevel="1">
      <c r="B128" s="853"/>
      <c r="C128" s="482">
        <f>'Scope 2'!C41</f>
        <v>0</v>
      </c>
      <c r="D128" s="328"/>
      <c r="E128" s="328"/>
      <c r="F128" s="328" t="str">
        <f>'Scope 2'!D41</f>
        <v>No</v>
      </c>
      <c r="G128" s="465" t="str">
        <f>'Scope 2'!I41</f>
        <v>CH</v>
      </c>
      <c r="H128" s="258">
        <f>'Scope 2'!E41</f>
        <v>0</v>
      </c>
      <c r="I128" s="674">
        <f>'Scope 2'!G41</f>
        <v>0</v>
      </c>
      <c r="J128" s="562" t="s">
        <v>644</v>
      </c>
      <c r="K128" s="675">
        <f t="shared" si="9"/>
        <v>0</v>
      </c>
      <c r="L128" s="676">
        <f>IF(C128="Coal","Error: No production in Switzerland",I128*_xlfn.LET(_xlpm.S2_3_part,IF(F128="Yes",'Scope 2'!J41+K128,FE_mix_S2_3_part),IF(H128="Medium Voltage",_xlpm.S2_3_part*(loss_HV*Loss_MV-1)+T_D_HV*Loss_MV+T_D_MV,IF(H128="Low Voltage",_xlpm.S2_3_part*(loss_HV*Loss_MV*loss_LV-1)+T_D_HV*Loss_MV*loss_LV+T_D_MV*loss_LV+T_D_LV,0)))/1000+K128)</f>
        <v>0</v>
      </c>
    </row>
    <row r="129" spans="2:22" ht="16.5" outlineLevel="1" thickBot="1">
      <c r="B129" s="853"/>
      <c r="C129" s="682" t="str">
        <f>'Scope 2'!C42</f>
        <v xml:space="preserve">Consumption of electricity from electric vehicles: </v>
      </c>
      <c r="D129" s="328"/>
      <c r="E129" s="328"/>
      <c r="F129" s="328" t="str">
        <f>'Scope 2'!D42</f>
        <v>No</v>
      </c>
      <c r="G129" s="465" t="str">
        <f>'Scope 2'!I42</f>
        <v>mix</v>
      </c>
      <c r="H129" s="258" t="str">
        <f>'Scope 2'!E42</f>
        <v>Low Voltage</v>
      </c>
      <c r="I129" s="674">
        <f>'Scope 2'!G42</f>
        <v>0</v>
      </c>
      <c r="J129" s="562" t="s">
        <v>644</v>
      </c>
      <c r="K129" s="675">
        <f>I129*FE_mix_S3_part/1000</f>
        <v>0</v>
      </c>
      <c r="L129" s="676">
        <f>I129*_xlfn.LET(_xlpm.S2_3_part,IF(F129="Yes",'Scope 2'!J42+K129,FE_mix_S2_3_part),IF(H129="Medium Voltage",_xlpm.S2_3_part*(loss_HV*Loss_MV-1)+T_D_HV*Loss_MV+T_D_MV,IF(H129="Low Voltage",_xlpm.S2_3_part*(loss_HV*Loss_MV*loss_LV-1)+T_D_HV*Loss_MV*loss_LV+T_D_MV*loss_LV+T_D_LV,0)))/1000+K129</f>
        <v>0</v>
      </c>
    </row>
    <row r="130" spans="2:22" ht="31.5" customHeight="1" outlineLevel="1" thickBot="1">
      <c r="B130" s="699"/>
      <c r="C130" s="700"/>
      <c r="D130" s="700"/>
      <c r="E130" s="700"/>
      <c r="F130" s="700"/>
      <c r="G130" s="701"/>
      <c r="H130" s="700"/>
      <c r="I130" s="700"/>
      <c r="J130" s="700"/>
      <c r="K130" s="702" t="s">
        <v>14132</v>
      </c>
      <c r="L130" s="703">
        <f>SUM(L94:L129)</f>
        <v>0</v>
      </c>
      <c r="T130" s="823" t="s">
        <v>14130</v>
      </c>
      <c r="U130" s="824">
        <f>(SUM(I94:I129)*FE_mix_S3_part+SUMIF(H94:H129,"Medium Voltage",I94:I129)*(FE_mix_S2_3_part*(loss_HV*Loss_MV-1)+T_D_HV*Loss_MV+T_D_MV)+SUMIF(H94:H129,"Low Voltage",I94:I129)*(FE_mix_S2_3_part*(loss_HV*Loss_MV*loss_LV-1)+T_D_HV*Loss_MV*loss_LV+T_D_MV*loss_LV+T_D_LV))/1000</f>
        <v>0</v>
      </c>
      <c r="V130" s="825" t="s">
        <v>454</v>
      </c>
    </row>
    <row r="131" spans="2:22" ht="57.95" customHeight="1" outlineLevel="1" thickTop="1">
      <c r="B131" s="854" t="s">
        <v>5957</v>
      </c>
      <c r="C131" s="671" t="s">
        <v>4119</v>
      </c>
      <c r="D131" s="678"/>
      <c r="E131" s="678"/>
      <c r="F131" s="671"/>
      <c r="G131" s="671" t="s">
        <v>4120</v>
      </c>
      <c r="H131" s="671" t="s">
        <v>4119</v>
      </c>
      <c r="I131" s="671" t="s">
        <v>5940</v>
      </c>
      <c r="J131" s="671" t="s">
        <v>3907</v>
      </c>
      <c r="K131" s="671"/>
      <c r="L131" s="671" t="s">
        <v>454</v>
      </c>
    </row>
    <row r="132" spans="2:22" ht="15" outlineLevel="1">
      <c r="B132" s="855"/>
      <c r="C132" s="574">
        <f>'Scope 2'!C51</f>
        <v>0</v>
      </c>
      <c r="D132" s="679"/>
      <c r="E132" s="679"/>
      <c r="F132" s="679"/>
      <c r="G132" s="258">
        <f>'Scope 2'!D51</f>
        <v>0</v>
      </c>
      <c r="H132" s="258" t="str">
        <f>'Scope 2'!E51</f>
        <v/>
      </c>
      <c r="I132" s="574">
        <f>'Scope 2'!G51</f>
        <v>0</v>
      </c>
      <c r="J132" s="574" t="str">
        <f>'Scope 2'!H51</f>
        <v>kWh</v>
      </c>
      <c r="K132" s="574"/>
      <c r="L132" s="680" t="str">
        <f>IFERROR((VLOOKUP(G132, Heat!$D$15:$I$56, 6, FALSE))*I132,"")</f>
        <v/>
      </c>
      <c r="N132" s="407" t="s">
        <v>4151</v>
      </c>
      <c r="O132" s="426">
        <f>SUMIF($H$132:$H$141, N132, $L$132:$L$141)</f>
        <v>0</v>
      </c>
      <c r="P132" s="426"/>
    </row>
    <row r="133" spans="2:22" ht="15" outlineLevel="1">
      <c r="B133" s="855"/>
      <c r="C133" s="574">
        <f>'Scope 2'!C52</f>
        <v>0</v>
      </c>
      <c r="D133" s="679"/>
      <c r="E133" s="679"/>
      <c r="F133" s="679"/>
      <c r="G133" s="258">
        <f>'Scope 2'!D52</f>
        <v>0</v>
      </c>
      <c r="H133" s="258" t="str">
        <f>'Scope 2'!E52</f>
        <v/>
      </c>
      <c r="I133" s="574">
        <f>'Scope 2'!G52</f>
        <v>0</v>
      </c>
      <c r="J133" s="574" t="str">
        <f>'Scope 2'!H52</f>
        <v>kWh</v>
      </c>
      <c r="K133" s="574"/>
      <c r="L133" s="680" t="str">
        <f>IFERROR((VLOOKUP(G133, Heat!$D$15:$I$56, 6, FALSE))*I133,"")</f>
        <v/>
      </c>
      <c r="N133" s="407" t="s">
        <v>3913</v>
      </c>
      <c r="O133" s="426">
        <f t="shared" ref="O133:O155" si="14">SUMIF($H$132:$H$141, N133, $L$132:$L$141)</f>
        <v>0</v>
      </c>
    </row>
    <row r="134" spans="2:22" ht="15" outlineLevel="1">
      <c r="B134" s="855"/>
      <c r="C134" s="574">
        <f>'Scope 2'!C53</f>
        <v>0</v>
      </c>
      <c r="D134" s="679"/>
      <c r="E134" s="679"/>
      <c r="F134" s="679"/>
      <c r="G134" s="258">
        <f>'Scope 2'!D53</f>
        <v>0</v>
      </c>
      <c r="H134" s="258" t="str">
        <f>'Scope 2'!E53</f>
        <v/>
      </c>
      <c r="I134" s="574">
        <f>'Scope 2'!G53</f>
        <v>0</v>
      </c>
      <c r="J134" s="574" t="str">
        <f>'Scope 2'!H53</f>
        <v>kWh</v>
      </c>
      <c r="K134" s="574"/>
      <c r="L134" s="680" t="str">
        <f>IFERROR((VLOOKUP(G134, Heat!$D$15:$I$56, 6, FALSE))*I134,"")</f>
        <v/>
      </c>
      <c r="N134" s="407" t="s">
        <v>634</v>
      </c>
      <c r="O134" s="426">
        <f t="shared" si="14"/>
        <v>0</v>
      </c>
    </row>
    <row r="135" spans="2:22" ht="15" outlineLevel="1">
      <c r="B135" s="855"/>
      <c r="C135" s="574">
        <f>'Scope 2'!C54</f>
        <v>0</v>
      </c>
      <c r="D135" s="679"/>
      <c r="E135" s="679"/>
      <c r="F135" s="679"/>
      <c r="G135" s="258">
        <f>'Scope 2'!D54</f>
        <v>0</v>
      </c>
      <c r="H135" s="258" t="str">
        <f>'Scope 2'!E54</f>
        <v/>
      </c>
      <c r="I135" s="574">
        <f>'Scope 2'!G54</f>
        <v>0</v>
      </c>
      <c r="J135" s="574" t="str">
        <f>'Scope 2'!H54</f>
        <v>kWh</v>
      </c>
      <c r="K135" s="574"/>
      <c r="L135" s="680" t="str">
        <f>IFERROR((VLOOKUP(G135, Heat!$D$15:$I$56, 6, FALSE))*I135,"")</f>
        <v/>
      </c>
      <c r="N135" s="407" t="s">
        <v>3914</v>
      </c>
      <c r="O135" s="426">
        <f t="shared" si="14"/>
        <v>0</v>
      </c>
    </row>
    <row r="136" spans="2:22" ht="15" outlineLevel="1">
      <c r="B136" s="855"/>
      <c r="C136" s="574">
        <f>'Scope 2'!C55</f>
        <v>0</v>
      </c>
      <c r="D136" s="679"/>
      <c r="E136" s="679"/>
      <c r="F136" s="679"/>
      <c r="G136" s="258">
        <f>'Scope 2'!D55</f>
        <v>0</v>
      </c>
      <c r="H136" s="258" t="str">
        <f>'Scope 2'!E55</f>
        <v/>
      </c>
      <c r="I136" s="574">
        <f>'Scope 2'!G55</f>
        <v>0</v>
      </c>
      <c r="J136" s="574" t="str">
        <f>'Scope 2'!H55</f>
        <v>kWh</v>
      </c>
      <c r="K136" s="574"/>
      <c r="L136" s="680" t="str">
        <f>IFERROR((VLOOKUP(G136, Heat!$D$15:$I$56, 6, FALSE))*I136,"")</f>
        <v/>
      </c>
      <c r="N136" s="407" t="s">
        <v>4146</v>
      </c>
      <c r="O136" s="426">
        <f t="shared" si="14"/>
        <v>0</v>
      </c>
    </row>
    <row r="137" spans="2:22" ht="15" outlineLevel="1">
      <c r="B137" s="855"/>
      <c r="C137" s="574">
        <f>'Scope 2'!C56</f>
        <v>0</v>
      </c>
      <c r="D137" s="679"/>
      <c r="E137" s="679"/>
      <c r="F137" s="679"/>
      <c r="G137" s="258">
        <f>'Scope 2'!D56</f>
        <v>0</v>
      </c>
      <c r="H137" s="258" t="str">
        <f>'Scope 2'!E56</f>
        <v/>
      </c>
      <c r="I137" s="574">
        <f>'Scope 2'!G56</f>
        <v>0</v>
      </c>
      <c r="J137" s="574" t="str">
        <f>'Scope 2'!H56</f>
        <v>kWh</v>
      </c>
      <c r="K137" s="574"/>
      <c r="L137" s="680" t="str">
        <f>IFERROR((VLOOKUP(G137, Heat!$D$15:$I$56, 6, FALSE))*I137,"")</f>
        <v/>
      </c>
      <c r="N137" s="407" t="s">
        <v>4147</v>
      </c>
      <c r="O137" s="426">
        <f t="shared" si="14"/>
        <v>0</v>
      </c>
    </row>
    <row r="138" spans="2:22" ht="15" outlineLevel="1">
      <c r="B138" s="855"/>
      <c r="C138" s="574">
        <f>'Scope 2'!C57</f>
        <v>0</v>
      </c>
      <c r="D138" s="679"/>
      <c r="E138" s="679"/>
      <c r="F138" s="679"/>
      <c r="G138" s="258">
        <f>'Scope 2'!D57</f>
        <v>0</v>
      </c>
      <c r="H138" s="258" t="str">
        <f>'Scope 2'!E57</f>
        <v/>
      </c>
      <c r="I138" s="574">
        <f>'Scope 2'!G57</f>
        <v>0</v>
      </c>
      <c r="J138" s="574" t="str">
        <f>'Scope 2'!H57</f>
        <v>kWh</v>
      </c>
      <c r="K138" s="574"/>
      <c r="L138" s="680" t="str">
        <f>IFERROR((VLOOKUP(G138, Heat!$D$15:$I$56, 6, FALSE))*I138,"")</f>
        <v/>
      </c>
      <c r="N138" s="407" t="s">
        <v>4148</v>
      </c>
      <c r="O138" s="426">
        <f t="shared" si="14"/>
        <v>0</v>
      </c>
    </row>
    <row r="139" spans="2:22" ht="15" outlineLevel="1">
      <c r="B139" s="855"/>
      <c r="C139" s="574">
        <f>'Scope 2'!C58</f>
        <v>0</v>
      </c>
      <c r="D139" s="679"/>
      <c r="E139" s="679"/>
      <c r="F139" s="679"/>
      <c r="G139" s="258">
        <f>'Scope 2'!D58</f>
        <v>0</v>
      </c>
      <c r="H139" s="258" t="str">
        <f>'Scope 2'!E58</f>
        <v/>
      </c>
      <c r="I139" s="574">
        <f>'Scope 2'!G58</f>
        <v>0</v>
      </c>
      <c r="J139" s="574" t="str">
        <f>'Scope 2'!H58</f>
        <v>kWh</v>
      </c>
      <c r="K139" s="574"/>
      <c r="L139" s="680" t="str">
        <f>IFERROR((VLOOKUP(G139, Heat!$D$15:$I$56, 6, FALSE))*I139,"")</f>
        <v/>
      </c>
      <c r="N139" s="407" t="s">
        <v>4149</v>
      </c>
      <c r="O139" s="426">
        <f t="shared" si="14"/>
        <v>0</v>
      </c>
    </row>
    <row r="140" spans="2:22" ht="15" outlineLevel="1">
      <c r="B140" s="855"/>
      <c r="C140" s="574">
        <f>'Scope 2'!C59</f>
        <v>0</v>
      </c>
      <c r="D140" s="679"/>
      <c r="E140" s="679"/>
      <c r="F140" s="679"/>
      <c r="G140" s="258">
        <f>'Scope 2'!D59</f>
        <v>0</v>
      </c>
      <c r="H140" s="258" t="str">
        <f>'Scope 2'!E59</f>
        <v/>
      </c>
      <c r="I140" s="574">
        <f>'Scope 2'!G59</f>
        <v>0</v>
      </c>
      <c r="J140" s="574" t="str">
        <f>'Scope 2'!H59</f>
        <v>kWh</v>
      </c>
      <c r="K140" s="574"/>
      <c r="L140" s="680" t="str">
        <f>IFERROR((VLOOKUP(G140, Heat!$D$15:$I$56, 6, FALSE))*I140,"")</f>
        <v/>
      </c>
      <c r="N140" s="407" t="s">
        <v>3915</v>
      </c>
      <c r="O140" s="426">
        <f t="shared" si="14"/>
        <v>0</v>
      </c>
    </row>
    <row r="141" spans="2:22" ht="15" outlineLevel="1">
      <c r="B141" s="855"/>
      <c r="C141" s="574">
        <f>'Scope 2'!C60</f>
        <v>0</v>
      </c>
      <c r="D141" s="679"/>
      <c r="E141" s="679"/>
      <c r="F141" s="679"/>
      <c r="G141" s="258">
        <f>'Scope 2'!D60</f>
        <v>0</v>
      </c>
      <c r="H141" s="258" t="str">
        <f>'Scope 2'!E60</f>
        <v/>
      </c>
      <c r="I141" s="574">
        <f>'Scope 2'!G60</f>
        <v>0</v>
      </c>
      <c r="J141" s="574" t="str">
        <f>'Scope 2'!H60</f>
        <v>kWh</v>
      </c>
      <c r="K141" s="574"/>
      <c r="L141" s="680" t="str">
        <f>IFERROR((VLOOKUP(G141, Heat!$D$15:$I$56, 6, FALSE))*I141,"")</f>
        <v/>
      </c>
      <c r="N141" s="407" t="s">
        <v>3659</v>
      </c>
      <c r="O141" s="426">
        <f t="shared" si="14"/>
        <v>0</v>
      </c>
    </row>
    <row r="142" spans="2:22" ht="29.25" customHeight="1" outlineLevel="1" thickBot="1">
      <c r="B142" s="704"/>
      <c r="C142" s="705"/>
      <c r="D142" s="700"/>
      <c r="E142" s="700"/>
      <c r="F142" s="700"/>
      <c r="G142" s="701"/>
      <c r="H142" s="705"/>
      <c r="I142" s="705"/>
      <c r="J142" s="705"/>
      <c r="K142" s="709" t="s">
        <v>5956</v>
      </c>
      <c r="L142" s="706">
        <f>SUM(L132:L141)</f>
        <v>0</v>
      </c>
      <c r="N142" s="407" t="s">
        <v>4150</v>
      </c>
      <c r="O142" s="426">
        <f t="shared" si="14"/>
        <v>0</v>
      </c>
    </row>
    <row r="143" spans="2:22" ht="58.5" customHeight="1" outlineLevel="1" thickTop="1">
      <c r="B143" s="617"/>
      <c r="C143" s="671" t="s">
        <v>5954</v>
      </c>
      <c r="D143" s="671" t="s">
        <v>5128</v>
      </c>
      <c r="E143" s="671"/>
      <c r="F143" s="671"/>
      <c r="G143" s="671"/>
      <c r="H143" s="671"/>
      <c r="I143" s="671" t="s">
        <v>677</v>
      </c>
      <c r="J143" s="671" t="s">
        <v>624</v>
      </c>
      <c r="K143" s="617"/>
      <c r="L143" s="681" t="s">
        <v>454</v>
      </c>
      <c r="O143" s="426"/>
    </row>
    <row r="144" spans="2:22" ht="29.25" customHeight="1" outlineLevel="1">
      <c r="B144" s="854" t="s">
        <v>5958</v>
      </c>
      <c r="C144" s="574" t="str">
        <f>'Scope 1'!C65</f>
        <v>HEL (heating oil)</v>
      </c>
      <c r="D144" s="574"/>
      <c r="E144" s="574"/>
      <c r="G144" s="388"/>
      <c r="H144" s="574"/>
      <c r="I144" s="574">
        <f>'Scope 1'!I65</f>
        <v>0</v>
      </c>
      <c r="J144" s="574" t="s">
        <v>644</v>
      </c>
      <c r="K144" s="483"/>
      <c r="L144" s="680">
        <f>IFERROR((Heat!$I$18)*I144,"")</f>
        <v>0</v>
      </c>
      <c r="O144" s="426"/>
    </row>
    <row r="145" spans="1:15" ht="29.25" customHeight="1" outlineLevel="1">
      <c r="B145" s="854"/>
      <c r="C145" s="574" t="str">
        <f>'Scope 1'!C66</f>
        <v>Natural gas</v>
      </c>
      <c r="D145" s="574"/>
      <c r="E145" s="328"/>
      <c r="G145" s="388"/>
      <c r="H145" s="574"/>
      <c r="I145" s="574">
        <f>'Scope 1'!I66</f>
        <v>0</v>
      </c>
      <c r="J145" s="574" t="s">
        <v>644</v>
      </c>
      <c r="K145" s="483"/>
      <c r="L145" s="680">
        <f>IFERROR((Heat!$I$19)*I145,"")</f>
        <v>0</v>
      </c>
      <c r="O145" s="426"/>
    </row>
    <row r="146" spans="1:15" ht="29.25" customHeight="1" outlineLevel="1">
      <c r="B146" s="854"/>
      <c r="C146" s="574" t="str">
        <f>'Scope 1'!C67</f>
        <v>Wood</v>
      </c>
      <c r="D146" s="707" t="str">
        <f>'Scope 1'!D67</f>
        <v>mixed logs</v>
      </c>
      <c r="E146" s="328"/>
      <c r="G146" s="388"/>
      <c r="H146" s="574"/>
      <c r="I146" s="574">
        <f>'Scope 1'!I67</f>
        <v>0</v>
      </c>
      <c r="J146" s="574" t="s">
        <v>644</v>
      </c>
      <c r="K146" s="483"/>
      <c r="L146" s="680">
        <f>IFERROR((Heat!$I$24)*I146,"")</f>
        <v>0</v>
      </c>
      <c r="O146" s="426"/>
    </row>
    <row r="147" spans="1:15" ht="29.25" customHeight="1" outlineLevel="1">
      <c r="B147" s="854"/>
      <c r="C147" s="574" t="str">
        <f>'Scope 1'!C68</f>
        <v>Wood</v>
      </c>
      <c r="D147" s="707" t="str">
        <f>'Scope 1'!D68</f>
        <v>hardwood chips</v>
      </c>
      <c r="E147" s="328"/>
      <c r="G147" s="388"/>
      <c r="H147" s="574"/>
      <c r="I147" s="574">
        <f>'Scope 1'!I68</f>
        <v>0</v>
      </c>
      <c r="J147" s="574" t="s">
        <v>644</v>
      </c>
      <c r="K147" s="483"/>
      <c r="L147" s="680">
        <f>IFERROR((Heat!$I$25)*I147,"")</f>
        <v>0</v>
      </c>
      <c r="O147" s="426"/>
    </row>
    <row r="148" spans="1:15" ht="29.25" customHeight="1" outlineLevel="1">
      <c r="B148" s="854"/>
      <c r="C148" s="574" t="str">
        <f>'Scope 1'!C69</f>
        <v>Wood</v>
      </c>
      <c r="D148" s="707" t="str">
        <f>'Scope 1'!D69</f>
        <v>pellets</v>
      </c>
      <c r="E148" s="328"/>
      <c r="G148" s="388"/>
      <c r="H148" s="574"/>
      <c r="I148" s="574">
        <f>'Scope 1'!I69</f>
        <v>0</v>
      </c>
      <c r="J148" s="574" t="s">
        <v>644</v>
      </c>
      <c r="K148" s="483"/>
      <c r="L148" s="680">
        <f>IFERROR((Heat!$I$27)*I148,"")</f>
        <v>0</v>
      </c>
      <c r="O148" s="426"/>
    </row>
    <row r="149" spans="1:15" ht="29.25" customHeight="1" outlineLevel="1">
      <c r="B149" s="854"/>
      <c r="C149" s="574" t="str">
        <f>'Scope 1'!C70</f>
        <v>Heat Pump</v>
      </c>
      <c r="D149" s="707">
        <f>'Scope 1'!D70</f>
        <v>0</v>
      </c>
      <c r="E149" s="328"/>
      <c r="G149" s="388"/>
      <c r="H149" s="574"/>
      <c r="I149" s="574">
        <f>'Scope 1'!F70</f>
        <v>0</v>
      </c>
      <c r="J149" s="574" t="s">
        <v>644</v>
      </c>
      <c r="K149" s="483"/>
      <c r="L149" s="680" t="str">
        <f>IFERROR((VLOOKUP(D149, Heat!$D$15:$I$56, 6, FALSE))*I149,"")</f>
        <v/>
      </c>
      <c r="O149" s="426"/>
    </row>
    <row r="150" spans="1:15" ht="29.25" customHeight="1" outlineLevel="1">
      <c r="B150" s="854"/>
      <c r="C150" s="574" t="str">
        <f>'Scope 1'!C71</f>
        <v>Heat Pump</v>
      </c>
      <c r="D150" s="707">
        <f>'Scope 1'!D71</f>
        <v>0</v>
      </c>
      <c r="E150" s="328"/>
      <c r="G150" s="388"/>
      <c r="H150" s="574"/>
      <c r="I150" s="574">
        <f>'Scope 1'!F71</f>
        <v>0</v>
      </c>
      <c r="J150" s="574" t="s">
        <v>644</v>
      </c>
      <c r="K150" s="483"/>
      <c r="L150" s="680" t="str">
        <f>IFERROR((VLOOKUP(D150, Heat!$D$15:$I$56, 6, FALSE))*I150,"")</f>
        <v/>
      </c>
      <c r="O150" s="426"/>
    </row>
    <row r="151" spans="1:15" ht="29.25" customHeight="1" outlineLevel="1">
      <c r="B151" s="854"/>
      <c r="C151" s="574" t="str">
        <f>'Scope 1'!C72</f>
        <v>Solar PV</v>
      </c>
      <c r="D151" s="707">
        <f>'Scope 1'!D72</f>
        <v>0</v>
      </c>
      <c r="E151" s="328"/>
      <c r="G151" s="388"/>
      <c r="H151" s="574"/>
      <c r="I151" s="574">
        <f>'Scope 1'!F72</f>
        <v>0</v>
      </c>
      <c r="J151" s="574" t="s">
        <v>644</v>
      </c>
      <c r="K151" s="483"/>
      <c r="L151" s="680" t="str">
        <f>IFERROR((VLOOKUP(D151, Heat!$D$15:$I$56, 6, FALSE))*I151,"")</f>
        <v/>
      </c>
      <c r="O151" s="426"/>
    </row>
    <row r="152" spans="1:15" ht="29.25" customHeight="1" outlineLevel="1">
      <c r="B152" s="854"/>
      <c r="C152" s="574" t="str">
        <f>'Scope 1'!C73</f>
        <v>Solar PV</v>
      </c>
      <c r="D152" s="707">
        <f>'Scope 1'!D73</f>
        <v>0</v>
      </c>
      <c r="E152" s="328"/>
      <c r="G152" s="388"/>
      <c r="H152" s="574"/>
      <c r="I152" s="574">
        <f>'Scope 1'!F73</f>
        <v>0</v>
      </c>
      <c r="J152" s="574" t="s">
        <v>644</v>
      </c>
      <c r="K152" s="483"/>
      <c r="L152" s="680" t="str">
        <f>IFERROR((VLOOKUP(D152, Heat!$D$15:$I$56, 6, FALSE))*I152,"")</f>
        <v/>
      </c>
      <c r="O152" s="426"/>
    </row>
    <row r="153" spans="1:15" ht="29.25" customHeight="1" outlineLevel="1">
      <c r="B153" s="854"/>
      <c r="O153" s="426"/>
    </row>
    <row r="154" spans="1:15" ht="29.25" customHeight="1" outlineLevel="1">
      <c r="B154" s="617"/>
      <c r="C154" s="670"/>
      <c r="D154" s="663"/>
      <c r="E154" s="663"/>
      <c r="F154" s="663"/>
      <c r="G154" s="664"/>
      <c r="H154" s="670"/>
      <c r="I154" s="670"/>
      <c r="J154" s="670"/>
      <c r="K154" s="708" t="s">
        <v>5955</v>
      </c>
      <c r="L154" s="681">
        <f>SUM(L144:L152)</f>
        <v>0</v>
      </c>
      <c r="O154" s="426"/>
    </row>
    <row r="155" spans="1:15" ht="15" outlineLevel="1">
      <c r="C155" s="328"/>
      <c r="D155" s="328"/>
      <c r="E155" s="328"/>
      <c r="F155" s="328"/>
      <c r="G155" s="469"/>
      <c r="H155" s="328"/>
      <c r="I155" s="328"/>
      <c r="J155" s="328"/>
      <c r="K155" s="328"/>
      <c r="L155" s="328"/>
      <c r="N155" s="407" t="s">
        <v>3911</v>
      </c>
      <c r="O155" s="426">
        <f t="shared" si="14"/>
        <v>0</v>
      </c>
    </row>
    <row r="156" spans="1:15" ht="23.25" customHeight="1"/>
    <row r="157" spans="1:15" ht="41.25" customHeight="1">
      <c r="A157" s="611" t="s">
        <v>5928</v>
      </c>
      <c r="B157" s="597"/>
      <c r="C157" s="597"/>
      <c r="D157" s="597"/>
      <c r="E157" s="597"/>
      <c r="F157" s="597"/>
      <c r="G157" s="597"/>
      <c r="H157" s="597"/>
      <c r="I157" s="597"/>
      <c r="J157" s="597"/>
      <c r="K157" s="597"/>
      <c r="L157" s="597"/>
    </row>
    <row r="158" spans="1:15" outlineLevel="1"/>
    <row r="159" spans="1:15" outlineLevel="1"/>
    <row r="160" spans="1:15" ht="30.75" customHeight="1" outlineLevel="1">
      <c r="B160" s="607" t="s">
        <v>5076</v>
      </c>
      <c r="C160" s="602"/>
      <c r="D160" s="602"/>
      <c r="E160" s="602"/>
      <c r="F160" s="602"/>
      <c r="G160" s="603"/>
      <c r="H160" s="602"/>
      <c r="I160" s="602"/>
      <c r="J160" s="602"/>
      <c r="K160" s="602"/>
      <c r="L160" s="599"/>
    </row>
    <row r="161" spans="1:20" ht="30.75" customHeight="1" outlineLevel="1">
      <c r="B161" s="606" t="s">
        <v>5477</v>
      </c>
      <c r="C161" s="602"/>
      <c r="D161" s="602"/>
      <c r="E161" s="602"/>
      <c r="F161" s="602"/>
      <c r="G161" s="603"/>
      <c r="H161" s="604"/>
      <c r="I161" s="601"/>
      <c r="J161" s="601"/>
      <c r="K161" s="604" t="s">
        <v>5121</v>
      </c>
      <c r="L161" s="605">
        <f>L164</f>
        <v>0</v>
      </c>
    </row>
    <row r="162" spans="1:20" ht="36" customHeight="1" outlineLevel="1">
      <c r="B162" s="858" t="s">
        <v>5478</v>
      </c>
      <c r="C162" s="858"/>
      <c r="D162" s="858"/>
      <c r="E162" s="858"/>
      <c r="F162" s="858"/>
      <c r="G162" s="858"/>
      <c r="H162" s="858"/>
      <c r="I162" s="858"/>
      <c r="J162" s="858"/>
      <c r="K162" s="858"/>
      <c r="L162" s="858"/>
      <c r="T162" s="388"/>
    </row>
    <row r="163" spans="1:20" ht="15.75" outlineLevel="1">
      <c r="B163" s="663"/>
      <c r="C163" s="669" t="s">
        <v>5077</v>
      </c>
      <c r="D163" s="670"/>
      <c r="E163" s="670"/>
      <c r="F163" s="670"/>
      <c r="G163" s="671"/>
      <c r="H163" s="672"/>
      <c r="I163" s="672"/>
      <c r="J163" s="672"/>
      <c r="K163" s="671"/>
      <c r="L163" s="671" t="s">
        <v>454</v>
      </c>
    </row>
    <row r="164" spans="1:20" ht="15" outlineLevel="1">
      <c r="B164" s="663"/>
      <c r="C164" s="328" t="s">
        <v>5078</v>
      </c>
      <c r="D164" s="328"/>
      <c r="E164" s="328"/>
      <c r="F164" s="328"/>
      <c r="G164" s="469"/>
      <c r="H164" s="328"/>
      <c r="I164" s="328"/>
      <c r="J164" s="328"/>
      <c r="K164" s="683" t="s">
        <v>5080</v>
      </c>
      <c r="L164" s="667">
        <f>L7*0.2</f>
        <v>0</v>
      </c>
    </row>
    <row r="165" spans="1:20" ht="15" outlineLevel="1">
      <c r="B165" s="663"/>
      <c r="C165" s="328"/>
      <c r="D165" s="328"/>
      <c r="E165" s="328"/>
      <c r="F165" s="328"/>
      <c r="G165" s="469"/>
      <c r="H165" s="328"/>
      <c r="I165" s="328"/>
      <c r="J165" s="328"/>
      <c r="K165" s="328"/>
      <c r="L165" s="328"/>
    </row>
    <row r="166" spans="1:20" ht="15" outlineLevel="1">
      <c r="B166" s="663"/>
      <c r="C166" s="328"/>
      <c r="D166" s="328"/>
      <c r="E166" s="328"/>
      <c r="F166" s="328"/>
      <c r="G166" s="469"/>
      <c r="H166" s="328"/>
      <c r="I166" s="328"/>
      <c r="J166" s="328"/>
      <c r="K166" s="328"/>
      <c r="L166" s="328"/>
    </row>
    <row r="167" spans="1:20" ht="21" customHeight="1" outlineLevel="1">
      <c r="B167" s="663"/>
      <c r="C167" s="856" t="s">
        <v>5476</v>
      </c>
      <c r="D167" s="856"/>
      <c r="E167" s="856"/>
      <c r="F167" s="856"/>
      <c r="G167" s="856"/>
      <c r="H167" s="856"/>
      <c r="I167" s="856"/>
      <c r="J167" s="856"/>
      <c r="K167" s="856"/>
      <c r="L167" s="663"/>
    </row>
    <row r="168" spans="1:20" ht="21" customHeight="1" outlineLevel="1">
      <c r="B168" s="663"/>
      <c r="C168" s="856"/>
      <c r="D168" s="856"/>
      <c r="E168" s="856"/>
      <c r="F168" s="856"/>
      <c r="G168" s="856"/>
      <c r="H168" s="856"/>
      <c r="I168" s="856"/>
      <c r="J168" s="856"/>
      <c r="K168" s="856"/>
      <c r="L168" s="663"/>
    </row>
    <row r="169" spans="1:20" ht="21" customHeight="1" outlineLevel="1">
      <c r="B169" s="663"/>
      <c r="C169" s="856"/>
      <c r="D169" s="856"/>
      <c r="E169" s="856"/>
      <c r="F169" s="856"/>
      <c r="G169" s="856"/>
      <c r="H169" s="856"/>
      <c r="I169" s="856"/>
      <c r="J169" s="856"/>
      <c r="K169" s="856"/>
      <c r="L169" s="663"/>
    </row>
    <row r="170" spans="1:20" ht="15" outlineLevel="1">
      <c r="B170" s="663"/>
      <c r="C170" s="663"/>
      <c r="D170" s="663"/>
      <c r="E170" s="663"/>
      <c r="F170" s="663"/>
      <c r="G170" s="664"/>
      <c r="H170" s="663"/>
      <c r="I170" s="663"/>
      <c r="J170" s="663"/>
      <c r="K170" s="663"/>
      <c r="L170" s="663"/>
    </row>
    <row r="171" spans="1:20" ht="15" outlineLevel="1">
      <c r="B171" s="663"/>
      <c r="C171" s="663" t="s">
        <v>5081</v>
      </c>
      <c r="D171" s="663"/>
      <c r="E171" s="663"/>
      <c r="F171" s="663"/>
      <c r="G171" s="664"/>
      <c r="H171" s="663"/>
      <c r="I171" s="663"/>
      <c r="J171" s="663"/>
      <c r="K171" s="663"/>
      <c r="L171" s="663"/>
    </row>
    <row r="172" spans="1:20" ht="15" outlineLevel="1">
      <c r="B172" s="663"/>
      <c r="C172" s="684" t="s">
        <v>5079</v>
      </c>
      <c r="D172" s="663"/>
      <c r="E172" s="663"/>
      <c r="F172" s="663"/>
      <c r="G172" s="664"/>
      <c r="H172" s="663"/>
      <c r="I172" s="663"/>
      <c r="J172" s="663"/>
      <c r="K172" s="663"/>
      <c r="L172" s="663"/>
    </row>
    <row r="173" spans="1:20" ht="15" outlineLevel="1">
      <c r="B173" s="663"/>
      <c r="C173" s="663"/>
      <c r="D173" s="663"/>
      <c r="E173" s="663"/>
      <c r="F173" s="663"/>
      <c r="G173" s="664"/>
      <c r="H173" s="663"/>
      <c r="I173" s="663"/>
      <c r="J173" s="663"/>
      <c r="K173" s="663"/>
      <c r="L173" s="663"/>
    </row>
    <row r="174" spans="1:20" outlineLevel="1">
      <c r="B174" s="617"/>
      <c r="C174" s="617"/>
      <c r="D174" s="617"/>
      <c r="E174" s="617"/>
      <c r="F174" s="617"/>
      <c r="G174" s="622"/>
      <c r="H174" s="617"/>
      <c r="I174" s="617"/>
      <c r="J174" s="617"/>
      <c r="K174" s="617"/>
      <c r="L174" s="617"/>
    </row>
    <row r="175" spans="1:20" ht="23.25" customHeight="1"/>
    <row r="176" spans="1:20" ht="41.25" customHeight="1">
      <c r="A176" s="611" t="s">
        <v>5096</v>
      </c>
      <c r="B176" s="597"/>
      <c r="C176" s="597"/>
      <c r="D176" s="597"/>
      <c r="E176" s="597"/>
      <c r="F176" s="597"/>
      <c r="G176" s="597"/>
      <c r="H176" s="597"/>
      <c r="I176" s="597"/>
      <c r="J176" s="597"/>
      <c r="K176" s="597"/>
      <c r="L176" s="597"/>
    </row>
    <row r="177" spans="2:12" outlineLevel="1"/>
    <row r="178" spans="2:12" ht="18" outlineLevel="1">
      <c r="B178" s="607" t="s">
        <v>5076</v>
      </c>
      <c r="C178" s="602"/>
      <c r="D178" s="602"/>
      <c r="E178" s="602"/>
      <c r="F178" s="602"/>
      <c r="G178" s="603"/>
      <c r="H178" s="602"/>
      <c r="I178" s="602"/>
      <c r="J178" s="602"/>
      <c r="K178" s="602"/>
      <c r="L178" s="599"/>
    </row>
    <row r="179" spans="2:12" ht="18" outlineLevel="1">
      <c r="B179" s="606" t="s">
        <v>5096</v>
      </c>
      <c r="C179" s="602"/>
      <c r="D179" s="602"/>
      <c r="E179" s="602"/>
      <c r="F179" s="602"/>
      <c r="G179" s="603"/>
      <c r="H179" s="604"/>
      <c r="I179" s="601"/>
      <c r="J179" s="601"/>
      <c r="K179" s="604" t="s">
        <v>5121</v>
      </c>
      <c r="L179" s="605">
        <f>L229</f>
        <v>0</v>
      </c>
    </row>
    <row r="180" spans="2:12" ht="39.6" customHeight="1" outlineLevel="1">
      <c r="B180" s="685"/>
      <c r="C180" s="672" t="s">
        <v>5077</v>
      </c>
      <c r="D180" s="672" t="s">
        <v>5915</v>
      </c>
      <c r="E180" s="670"/>
      <c r="F180" s="670"/>
      <c r="G180" s="671"/>
      <c r="H180" s="672"/>
      <c r="I180" s="672"/>
      <c r="J180" s="671" t="s">
        <v>5942</v>
      </c>
      <c r="K180" s="671" t="s">
        <v>624</v>
      </c>
      <c r="L180" s="671" t="s">
        <v>454</v>
      </c>
    </row>
    <row r="181" spans="2:12" ht="15" outlineLevel="1">
      <c r="B181" s="859" t="s">
        <v>5480</v>
      </c>
      <c r="C181" s="729"/>
      <c r="D181" s="730"/>
      <c r="E181" s="714"/>
      <c r="F181" s="328"/>
      <c r="G181" s="469"/>
      <c r="H181" s="328"/>
      <c r="I181" s="328"/>
      <c r="J181" s="724">
        <v>1</v>
      </c>
      <c r="K181" s="562" t="str">
        <f>IFERROR(VLOOKUP('Scope 3'!D181, EF_scope3!$B$62:$G$273, 6, FALSE), "")</f>
        <v/>
      </c>
      <c r="L181" s="686" t="str">
        <f>IFERROR((VLOOKUP('Scope 3'!D181, EF_scope3!$B$62:$G$273, 5, FALSE))*J181,"")</f>
        <v/>
      </c>
    </row>
    <row r="182" spans="2:12" ht="15" outlineLevel="1">
      <c r="B182" s="859"/>
      <c r="C182" s="729"/>
      <c r="D182" s="730"/>
      <c r="E182" s="714"/>
      <c r="F182" s="328"/>
      <c r="G182" s="469"/>
      <c r="H182" s="328"/>
      <c r="I182" s="328"/>
      <c r="J182" s="724"/>
      <c r="K182" s="562" t="str">
        <f>IFERROR(VLOOKUP('Scope 3'!D182, EF_scope3!$B$62:$G$273, 6, FALSE), "")</f>
        <v/>
      </c>
      <c r="L182" s="686" t="str">
        <f>IFERROR((VLOOKUP('Scope 3'!D182, EF_scope3!$B$62:$G$273, 5, FALSE))*J182,"")</f>
        <v/>
      </c>
    </row>
    <row r="183" spans="2:12" ht="15" outlineLevel="1">
      <c r="B183" s="859"/>
      <c r="C183" s="729"/>
      <c r="D183" s="730"/>
      <c r="E183" s="714"/>
      <c r="F183" s="328"/>
      <c r="G183" s="469"/>
      <c r="H183" s="328"/>
      <c r="I183" s="328"/>
      <c r="J183" s="724"/>
      <c r="K183" s="562" t="str">
        <f>IFERROR(VLOOKUP('Scope 3'!D183, EF_scope3!$B$62:$G$273, 6, FALSE), "")</f>
        <v/>
      </c>
      <c r="L183" s="686" t="str">
        <f>IFERROR((VLOOKUP('Scope 3'!D183, EF_scope3!$B$62:$G$273, 5, FALSE))*J183,"")</f>
        <v/>
      </c>
    </row>
    <row r="184" spans="2:12" ht="15" outlineLevel="1">
      <c r="B184" s="859"/>
      <c r="C184" s="729"/>
      <c r="D184" s="730"/>
      <c r="E184" s="714"/>
      <c r="F184" s="328"/>
      <c r="G184" s="469"/>
      <c r="H184" s="328"/>
      <c r="I184" s="328"/>
      <c r="J184" s="724"/>
      <c r="K184" s="562" t="str">
        <f>IFERROR(VLOOKUP('Scope 3'!D184, EF_scope3!$B$62:$G$273, 6, FALSE), "")</f>
        <v/>
      </c>
      <c r="L184" s="686" t="str">
        <f>IFERROR((VLOOKUP('Scope 3'!D184, EF_scope3!$B$62:$G$273, 5, FALSE))*J184,"")</f>
        <v/>
      </c>
    </row>
    <row r="185" spans="2:12" ht="14.1" customHeight="1" outlineLevel="1">
      <c r="B185" s="859"/>
      <c r="C185" s="729"/>
      <c r="D185" s="730"/>
      <c r="E185" s="714"/>
      <c r="F185" s="328"/>
      <c r="G185" s="469"/>
      <c r="H185" s="328"/>
      <c r="I185" s="328"/>
      <c r="J185" s="724"/>
      <c r="K185" s="562" t="str">
        <f>IFERROR(VLOOKUP('Scope 3'!D185, EF_scope3!$B$62:$G$273, 6, FALSE), "")</f>
        <v/>
      </c>
      <c r="L185" s="686" t="str">
        <f>IFERROR((VLOOKUP('Scope 3'!D185, EF_scope3!$B$62:$G$273, 5, FALSE))*J185,"")</f>
        <v/>
      </c>
    </row>
    <row r="186" spans="2:12" ht="14.1" customHeight="1" outlineLevel="1">
      <c r="B186" s="859"/>
      <c r="C186" s="729"/>
      <c r="D186" s="730"/>
      <c r="E186" s="714"/>
      <c r="F186" s="328"/>
      <c r="G186" s="469"/>
      <c r="H186" s="328"/>
      <c r="I186" s="328"/>
      <c r="J186" s="724"/>
      <c r="K186" s="562" t="str">
        <f>IFERROR(VLOOKUP('Scope 3'!D186, EF_scope3!$B$62:$G$273, 6, FALSE), "")</f>
        <v/>
      </c>
      <c r="L186" s="686" t="str">
        <f>IFERROR((VLOOKUP('Scope 3'!D186, EF_scope3!$B$62:$G$273, 5, FALSE))*J186,"")</f>
        <v/>
      </c>
    </row>
    <row r="187" spans="2:12" ht="14.1" customHeight="1" outlineLevel="1">
      <c r="B187" s="859"/>
      <c r="C187" s="729"/>
      <c r="D187" s="730"/>
      <c r="E187" s="714"/>
      <c r="F187" s="328"/>
      <c r="G187" s="469"/>
      <c r="H187" s="328"/>
      <c r="I187" s="328"/>
      <c r="J187" s="724"/>
      <c r="K187" s="562" t="str">
        <f>IFERROR(VLOOKUP('Scope 3'!D187, EF_scope3!$B$62:$G$273, 6, FALSE), "")</f>
        <v/>
      </c>
      <c r="L187" s="686" t="str">
        <f>IFERROR((VLOOKUP('Scope 3'!D187, EF_scope3!$B$62:$G$273, 5, FALSE))*J187,"")</f>
        <v/>
      </c>
    </row>
    <row r="188" spans="2:12" ht="15" outlineLevel="1">
      <c r="B188" s="859"/>
      <c r="C188" s="729"/>
      <c r="D188" s="730"/>
      <c r="E188" s="714"/>
      <c r="F188" s="328"/>
      <c r="G188" s="469"/>
      <c r="H188" s="328"/>
      <c r="I188" s="328"/>
      <c r="J188" s="724"/>
      <c r="K188" s="562" t="str">
        <f>IFERROR(VLOOKUP('Scope 3'!D188, EF_scope3!$B$62:$G$273, 6, FALSE), "")</f>
        <v/>
      </c>
      <c r="L188" s="686" t="str">
        <f>IFERROR((VLOOKUP('Scope 3'!D188, EF_scope3!$B$62:$G$273, 5, FALSE))*J188,"")</f>
        <v/>
      </c>
    </row>
    <row r="189" spans="2:12" ht="15" outlineLevel="1">
      <c r="B189" s="859"/>
      <c r="C189" s="729"/>
      <c r="D189" s="730"/>
      <c r="E189" s="714"/>
      <c r="F189" s="328"/>
      <c r="G189" s="469"/>
      <c r="H189" s="328"/>
      <c r="I189" s="328"/>
      <c r="J189" s="724"/>
      <c r="K189" s="562" t="str">
        <f>IFERROR(VLOOKUP('Scope 3'!D189, EF_scope3!$B$62:$G$273, 6, FALSE), "")</f>
        <v/>
      </c>
      <c r="L189" s="686" t="str">
        <f>IFERROR((VLOOKUP('Scope 3'!D189, EF_scope3!$B$62:$G$273, 5, FALSE))*J189,"")</f>
        <v/>
      </c>
    </row>
    <row r="190" spans="2:12" ht="15" outlineLevel="1">
      <c r="B190" s="859"/>
      <c r="C190" s="729"/>
      <c r="D190" s="730"/>
      <c r="E190" s="714"/>
      <c r="F190" s="328"/>
      <c r="G190" s="469"/>
      <c r="H190" s="328"/>
      <c r="I190" s="328"/>
      <c r="J190" s="724"/>
      <c r="K190" s="562" t="str">
        <f>IFERROR(VLOOKUP('Scope 3'!D190, EF_scope3!$B$62:$G$273, 6, FALSE), "")</f>
        <v/>
      </c>
      <c r="L190" s="686" t="str">
        <f>IFERROR((VLOOKUP('Scope 3'!D190, EF_scope3!$B$62:$G$273, 5, FALSE))*J190,"")</f>
        <v/>
      </c>
    </row>
    <row r="191" spans="2:12" ht="15" outlineLevel="1">
      <c r="B191" s="859"/>
      <c r="C191" s="729"/>
      <c r="D191" s="730"/>
      <c r="E191" s="714"/>
      <c r="F191" s="328"/>
      <c r="G191" s="469"/>
      <c r="H191" s="328"/>
      <c r="I191" s="328"/>
      <c r="J191" s="724"/>
      <c r="K191" s="562" t="str">
        <f>IFERROR(VLOOKUP('Scope 3'!D191, EF_scope3!$B$62:$G$273, 6, FALSE), "")</f>
        <v/>
      </c>
      <c r="L191" s="686" t="str">
        <f>IFERROR((VLOOKUP('Scope 3'!D191, EF_scope3!$B$62:$G$273, 5, FALSE))*J191,"")</f>
        <v/>
      </c>
    </row>
    <row r="192" spans="2:12" ht="15" outlineLevel="1">
      <c r="B192" s="859"/>
      <c r="C192" s="729"/>
      <c r="D192" s="730"/>
      <c r="E192" s="714"/>
      <c r="F192" s="328"/>
      <c r="G192" s="469"/>
      <c r="H192" s="328"/>
      <c r="I192" s="328"/>
      <c r="J192" s="724"/>
      <c r="K192" s="562" t="str">
        <f>IFERROR(VLOOKUP('Scope 3'!D192, EF_scope3!$B$62:$G$273, 6, FALSE), "")</f>
        <v/>
      </c>
      <c r="L192" s="686" t="str">
        <f>IFERROR((VLOOKUP('Scope 3'!D192, EF_scope3!$B$62:$G$273, 5, FALSE))*J192,"")</f>
        <v/>
      </c>
    </row>
    <row r="193" spans="2:12" ht="15" outlineLevel="1">
      <c r="B193" s="859"/>
      <c r="C193" s="729"/>
      <c r="D193" s="730"/>
      <c r="E193" s="714"/>
      <c r="F193" s="328"/>
      <c r="G193" s="469"/>
      <c r="H193" s="328"/>
      <c r="I193" s="328"/>
      <c r="J193" s="724"/>
      <c r="K193" s="562" t="str">
        <f>IFERROR(VLOOKUP('Scope 3'!D193, EF_scope3!$B$62:$G$273, 6, FALSE), "")</f>
        <v/>
      </c>
      <c r="L193" s="686" t="str">
        <f>IFERROR((VLOOKUP('Scope 3'!D193, EF_scope3!$B$62:$G$273, 5, FALSE))*J193,"")</f>
        <v/>
      </c>
    </row>
    <row r="194" spans="2:12" ht="15" outlineLevel="1">
      <c r="B194" s="859"/>
      <c r="C194" s="729"/>
      <c r="D194" s="730"/>
      <c r="E194" s="714"/>
      <c r="F194" s="328"/>
      <c r="G194" s="469"/>
      <c r="H194" s="328"/>
      <c r="I194" s="328"/>
      <c r="J194" s="724"/>
      <c r="K194" s="562" t="str">
        <f>IFERROR(VLOOKUP('Scope 3'!D194, EF_scope3!$B$62:$G$273, 6, FALSE), "")</f>
        <v/>
      </c>
      <c r="L194" s="686" t="str">
        <f>IFERROR((VLOOKUP('Scope 3'!D194, EF_scope3!$B$62:$G$273, 5, FALSE))*J194,"")</f>
        <v/>
      </c>
    </row>
    <row r="195" spans="2:12" ht="15" outlineLevel="1">
      <c r="B195" s="859"/>
      <c r="C195" s="729"/>
      <c r="D195" s="730"/>
      <c r="E195" s="714"/>
      <c r="F195" s="328"/>
      <c r="G195" s="469"/>
      <c r="H195" s="328"/>
      <c r="I195" s="328"/>
      <c r="J195" s="724"/>
      <c r="K195" s="562" t="str">
        <f>IFERROR(VLOOKUP('Scope 3'!D195, EF_scope3!$B$62:$G$273, 6, FALSE), "")</f>
        <v/>
      </c>
      <c r="L195" s="686" t="str">
        <f>IFERROR((VLOOKUP('Scope 3'!D195, EF_scope3!$B$62:$G$273, 5, FALSE))*J195,"")</f>
        <v/>
      </c>
    </row>
    <row r="196" spans="2:12" ht="15" outlineLevel="1">
      <c r="B196" s="859"/>
      <c r="C196" s="729"/>
      <c r="D196" s="730"/>
      <c r="E196" s="714"/>
      <c r="F196" s="328"/>
      <c r="G196" s="469"/>
      <c r="H196" s="328"/>
      <c r="I196" s="328"/>
      <c r="J196" s="724"/>
      <c r="K196" s="562" t="str">
        <f>IFERROR(VLOOKUP('Scope 3'!D196, EF_scope3!$B$62:$G$273, 6, FALSE), "")</f>
        <v/>
      </c>
      <c r="L196" s="686" t="str">
        <f>IFERROR((VLOOKUP('Scope 3'!D196, EF_scope3!$B$62:$G$273, 5, FALSE))*J196,"")</f>
        <v/>
      </c>
    </row>
    <row r="197" spans="2:12" ht="15" outlineLevel="1">
      <c r="B197" s="859"/>
      <c r="C197" s="729"/>
      <c r="D197" s="730"/>
      <c r="E197" s="714"/>
      <c r="F197" s="328"/>
      <c r="G197" s="469"/>
      <c r="H197" s="328"/>
      <c r="I197" s="328"/>
      <c r="J197" s="724"/>
      <c r="K197" s="562" t="str">
        <f>IFERROR(VLOOKUP('Scope 3'!D197, EF_scope3!$B$62:$G$273, 6, FALSE), "")</f>
        <v/>
      </c>
      <c r="L197" s="686" t="str">
        <f>IFERROR((VLOOKUP('Scope 3'!D197, EF_scope3!$B$62:$G$273, 5, FALSE))*J197,"")</f>
        <v/>
      </c>
    </row>
    <row r="198" spans="2:12" ht="15" outlineLevel="1">
      <c r="B198" s="859"/>
      <c r="C198" s="729"/>
      <c r="D198" s="730"/>
      <c r="E198" s="714"/>
      <c r="F198" s="328"/>
      <c r="G198" s="469"/>
      <c r="H198" s="328"/>
      <c r="I198" s="328"/>
      <c r="J198" s="724"/>
      <c r="K198" s="562" t="str">
        <f>IFERROR(VLOOKUP('Scope 3'!D198, EF_scope3!$B$62:$G$273, 6, FALSE), "")</f>
        <v/>
      </c>
      <c r="L198" s="686" t="str">
        <f>IFERROR((VLOOKUP('Scope 3'!D198, EF_scope3!$B$62:$G$273, 5, FALSE))*J198,"")</f>
        <v/>
      </c>
    </row>
    <row r="199" spans="2:12" ht="15" outlineLevel="1">
      <c r="B199" s="859"/>
      <c r="C199" s="729"/>
      <c r="D199" s="730"/>
      <c r="E199" s="714"/>
      <c r="F199" s="328"/>
      <c r="G199" s="469"/>
      <c r="H199" s="328"/>
      <c r="I199" s="328"/>
      <c r="J199" s="724"/>
      <c r="K199" s="562" t="str">
        <f>IFERROR(VLOOKUP('Scope 3'!D199, EF_scope3!$B$62:$G$273, 6, FALSE), "")</f>
        <v/>
      </c>
      <c r="L199" s="686" t="str">
        <f>IFERROR((VLOOKUP('Scope 3'!D199, EF_scope3!$B$62:$G$273, 5, FALSE))*J199,"")</f>
        <v/>
      </c>
    </row>
    <row r="200" spans="2:12" ht="15" outlineLevel="1">
      <c r="B200" s="859"/>
      <c r="C200" s="729"/>
      <c r="D200" s="730"/>
      <c r="E200" s="714"/>
      <c r="F200" s="328"/>
      <c r="G200" s="469"/>
      <c r="H200" s="328"/>
      <c r="I200" s="328"/>
      <c r="J200" s="724"/>
      <c r="K200" s="562" t="str">
        <f>IFERROR(VLOOKUP('Scope 3'!D200, EF_scope3!$B$62:$G$273, 6, FALSE), "")</f>
        <v/>
      </c>
      <c r="L200" s="686" t="str">
        <f>IFERROR((VLOOKUP('Scope 3'!D200, EF_scope3!$B$62:$G$273, 5, FALSE))*J200,"")</f>
        <v/>
      </c>
    </row>
    <row r="201" spans="2:12" ht="15.75" outlineLevel="1">
      <c r="B201" s="663"/>
      <c r="C201" s="687"/>
      <c r="D201" s="663"/>
      <c r="E201" s="663"/>
      <c r="F201" s="663"/>
      <c r="G201" s="663"/>
      <c r="H201" s="663"/>
      <c r="I201" s="663"/>
      <c r="J201" s="685"/>
      <c r="K201" s="662"/>
      <c r="L201" s="668"/>
    </row>
    <row r="202" spans="2:12" ht="36.6" customHeight="1" outlineLevel="1">
      <c r="B202" s="663"/>
      <c r="C202" s="672" t="s">
        <v>5077</v>
      </c>
      <c r="D202" s="672" t="s">
        <v>5915</v>
      </c>
      <c r="E202" s="670"/>
      <c r="F202" s="670"/>
      <c r="G202" s="671"/>
      <c r="H202" s="672"/>
      <c r="I202" s="672"/>
      <c r="J202" s="671" t="s">
        <v>5942</v>
      </c>
      <c r="K202" s="671" t="s">
        <v>624</v>
      </c>
      <c r="L202" s="671" t="s">
        <v>454</v>
      </c>
    </row>
    <row r="203" spans="2:12" ht="15" outlineLevel="1">
      <c r="B203" s="859" t="s">
        <v>5483</v>
      </c>
      <c r="C203" s="715"/>
      <c r="D203" s="714"/>
      <c r="E203" s="328"/>
      <c r="F203" s="328"/>
      <c r="G203" s="469"/>
      <c r="H203" s="328"/>
      <c r="I203" s="328"/>
      <c r="J203" s="724">
        <v>1</v>
      </c>
      <c r="K203" s="562" t="str">
        <f>IFERROR(VLOOKUP('Scope 3'!D203, EF_scope3!$B$274:$G$457, 6, FALSE), "")</f>
        <v/>
      </c>
      <c r="L203" s="686" t="str">
        <f>IFERROR((VLOOKUP('Scope 3'!D203, EF_scope3!$B$274:$G$457, 5, FALSE))*J203,"")</f>
        <v/>
      </c>
    </row>
    <row r="204" spans="2:12" ht="15" outlineLevel="1">
      <c r="B204" s="859"/>
      <c r="C204" s="715"/>
      <c r="D204" s="714"/>
      <c r="E204" s="328"/>
      <c r="F204" s="328"/>
      <c r="G204" s="469"/>
      <c r="H204" s="328"/>
      <c r="I204" s="328"/>
      <c r="J204" s="724"/>
      <c r="K204" s="562" t="str">
        <f>IFERROR(VLOOKUP('Scope 3'!D204, EF_scope3!$B$274:$G$457, 6, FALSE), "")</f>
        <v/>
      </c>
      <c r="L204" s="686" t="str">
        <f>IFERROR((VLOOKUP('Scope 3'!D204, EF_scope3!$B$274:$G$457, 5, FALSE))*J204,"")</f>
        <v/>
      </c>
    </row>
    <row r="205" spans="2:12" ht="15" outlineLevel="1">
      <c r="B205" s="859"/>
      <c r="C205" s="715"/>
      <c r="D205" s="714"/>
      <c r="E205" s="328"/>
      <c r="F205" s="328"/>
      <c r="G205" s="469"/>
      <c r="H205" s="328"/>
      <c r="I205" s="328"/>
      <c r="J205" s="724"/>
      <c r="K205" s="562" t="str">
        <f>IFERROR(VLOOKUP('Scope 3'!D205, EF_scope3!$B$274:$G$457, 6, FALSE), "")</f>
        <v/>
      </c>
      <c r="L205" s="686" t="str">
        <f>IFERROR((VLOOKUP('Scope 3'!D205, EF_scope3!$B$274:$G$457, 5, FALSE))*J205,"")</f>
        <v/>
      </c>
    </row>
    <row r="206" spans="2:12" ht="15" outlineLevel="1">
      <c r="B206" s="859"/>
      <c r="C206" s="715"/>
      <c r="D206" s="714"/>
      <c r="E206" s="328"/>
      <c r="F206" s="328"/>
      <c r="G206" s="469"/>
      <c r="H206" s="328"/>
      <c r="I206" s="328"/>
      <c r="J206" s="724"/>
      <c r="K206" s="562" t="str">
        <f>IFERROR(VLOOKUP('Scope 3'!D206, EF_scope3!$B$274:$G$457, 6, FALSE), "")</f>
        <v/>
      </c>
      <c r="L206" s="686" t="str">
        <f>IFERROR((VLOOKUP('Scope 3'!D206, EF_scope3!$B$274:$G$457, 5, FALSE))*J206,"")</f>
        <v/>
      </c>
    </row>
    <row r="207" spans="2:12" ht="15" outlineLevel="1">
      <c r="B207" s="859"/>
      <c r="C207" s="715"/>
      <c r="D207" s="714"/>
      <c r="E207" s="328"/>
      <c r="F207" s="328"/>
      <c r="G207" s="469"/>
      <c r="H207" s="328"/>
      <c r="I207" s="328"/>
      <c r="J207" s="724"/>
      <c r="K207" s="562" t="str">
        <f>IFERROR(VLOOKUP('Scope 3'!D207, EF_scope3!$B$274:$G$457, 6, FALSE), "")</f>
        <v/>
      </c>
      <c r="L207" s="686" t="str">
        <f>IFERROR((VLOOKUP('Scope 3'!D207, EF_scope3!$B$274:$G$457, 5, FALSE))*J207,"")</f>
        <v/>
      </c>
    </row>
    <row r="208" spans="2:12" ht="15" outlineLevel="1">
      <c r="B208" s="859"/>
      <c r="C208" s="715"/>
      <c r="D208" s="714"/>
      <c r="E208" s="328"/>
      <c r="F208" s="328"/>
      <c r="G208" s="469"/>
      <c r="H208" s="328"/>
      <c r="I208" s="328"/>
      <c r="J208" s="724"/>
      <c r="K208" s="562" t="str">
        <f>IFERROR(VLOOKUP('Scope 3'!D208, EF_scope3!$B$274:$G$457, 6, FALSE), "")</f>
        <v/>
      </c>
      <c r="L208" s="686" t="str">
        <f>IFERROR((VLOOKUP('Scope 3'!D208, EF_scope3!$B$274:$G$457, 5, FALSE))*J208,"")</f>
        <v/>
      </c>
    </row>
    <row r="209" spans="2:12" ht="15" outlineLevel="1">
      <c r="B209" s="859"/>
      <c r="C209" s="715"/>
      <c r="D209" s="714"/>
      <c r="E209" s="328"/>
      <c r="F209" s="328"/>
      <c r="G209" s="469"/>
      <c r="H209" s="328"/>
      <c r="I209" s="328"/>
      <c r="J209" s="724"/>
      <c r="K209" s="562" t="str">
        <f>IFERROR(VLOOKUP('Scope 3'!D209, EF_scope3!$B$274:$G$457, 6, FALSE), "")</f>
        <v/>
      </c>
      <c r="L209" s="686" t="str">
        <f>IFERROR((VLOOKUP('Scope 3'!D209, EF_scope3!$B$274:$G$457, 5, FALSE))*J209,"")</f>
        <v/>
      </c>
    </row>
    <row r="210" spans="2:12" ht="15" outlineLevel="1">
      <c r="B210" s="859"/>
      <c r="C210" s="715"/>
      <c r="D210" s="714"/>
      <c r="E210" s="328"/>
      <c r="F210" s="328"/>
      <c r="G210" s="469"/>
      <c r="H210" s="328"/>
      <c r="I210" s="328"/>
      <c r="J210" s="724"/>
      <c r="K210" s="562" t="str">
        <f>IFERROR(VLOOKUP('Scope 3'!D210, EF_scope3!$B$274:$G$457, 6, FALSE), "")</f>
        <v/>
      </c>
      <c r="L210" s="686" t="str">
        <f>IFERROR((VLOOKUP('Scope 3'!D210, EF_scope3!$B$274:$G$457, 5, FALSE))*J210,"")</f>
        <v/>
      </c>
    </row>
    <row r="211" spans="2:12" ht="15" outlineLevel="1">
      <c r="B211" s="859"/>
      <c r="C211" s="715"/>
      <c r="D211" s="714"/>
      <c r="E211" s="328"/>
      <c r="F211" s="328"/>
      <c r="G211" s="469"/>
      <c r="H211" s="328"/>
      <c r="I211" s="328"/>
      <c r="J211" s="724"/>
      <c r="K211" s="562" t="str">
        <f>IFERROR(VLOOKUP('Scope 3'!D211, EF_scope3!$B$274:$G$457, 6, FALSE), "")</f>
        <v/>
      </c>
      <c r="L211" s="686" t="str">
        <f>IFERROR((VLOOKUP('Scope 3'!D211, EF_scope3!$B$274:$G$457, 5, FALSE))*J211,"")</f>
        <v/>
      </c>
    </row>
    <row r="212" spans="2:12" ht="15" outlineLevel="1">
      <c r="B212" s="859"/>
      <c r="C212" s="715"/>
      <c r="D212" s="714"/>
      <c r="E212" s="328"/>
      <c r="F212" s="328"/>
      <c r="G212" s="469"/>
      <c r="H212" s="328"/>
      <c r="I212" s="328"/>
      <c r="J212" s="724"/>
      <c r="K212" s="562" t="str">
        <f>IFERROR(VLOOKUP('Scope 3'!D212, EF_scope3!$B$274:$G$457, 6, FALSE), "")</f>
        <v/>
      </c>
      <c r="L212" s="686" t="str">
        <f>IFERROR((VLOOKUP('Scope 3'!D212, EF_scope3!$B$274:$G$457, 5, FALSE))*J212,"")</f>
        <v/>
      </c>
    </row>
    <row r="213" spans="2:12" ht="15" outlineLevel="1">
      <c r="B213" s="859"/>
      <c r="C213" s="715"/>
      <c r="D213" s="714"/>
      <c r="E213" s="328"/>
      <c r="F213" s="328"/>
      <c r="G213" s="469"/>
      <c r="H213" s="328"/>
      <c r="I213" s="328"/>
      <c r="J213" s="724"/>
      <c r="K213" s="562" t="str">
        <f>IFERROR(VLOOKUP('Scope 3'!D213, EF_scope3!$B$274:$G$457, 6, FALSE), "")</f>
        <v/>
      </c>
      <c r="L213" s="686" t="str">
        <f>IFERROR((VLOOKUP('Scope 3'!D213, EF_scope3!$B$274:$G$457, 5, FALSE))*J213,"")</f>
        <v/>
      </c>
    </row>
    <row r="214" spans="2:12" ht="15" outlineLevel="1">
      <c r="B214" s="859"/>
      <c r="C214" s="715"/>
      <c r="D214" s="714"/>
      <c r="E214" s="328"/>
      <c r="F214" s="328"/>
      <c r="G214" s="469"/>
      <c r="H214" s="328"/>
      <c r="I214" s="328"/>
      <c r="J214" s="724"/>
      <c r="K214" s="562" t="str">
        <f>IFERROR(VLOOKUP('Scope 3'!D214, EF_scope3!$B$274:$G$457, 6, FALSE), "")</f>
        <v/>
      </c>
      <c r="L214" s="686" t="str">
        <f>IFERROR((VLOOKUP('Scope 3'!D214, EF_scope3!$B$274:$G$457, 5, FALSE))*J214,"")</f>
        <v/>
      </c>
    </row>
    <row r="215" spans="2:12" ht="15" outlineLevel="1">
      <c r="B215" s="859"/>
      <c r="C215" s="715"/>
      <c r="D215" s="714"/>
      <c r="E215" s="328"/>
      <c r="F215" s="328"/>
      <c r="G215" s="469"/>
      <c r="H215" s="328"/>
      <c r="I215" s="328"/>
      <c r="J215" s="724"/>
      <c r="K215" s="562" t="str">
        <f>IFERROR(VLOOKUP('Scope 3'!D215, EF_scope3!$B$274:$G$457, 6, FALSE), "")</f>
        <v/>
      </c>
      <c r="L215" s="686" t="str">
        <f>IFERROR((VLOOKUP('Scope 3'!D215, EF_scope3!$B$274:$G$457, 5, FALSE))*J215,"")</f>
        <v/>
      </c>
    </row>
    <row r="216" spans="2:12" ht="15" outlineLevel="1">
      <c r="B216" s="859"/>
      <c r="C216" s="715"/>
      <c r="D216" s="714"/>
      <c r="E216" s="328"/>
      <c r="F216" s="328"/>
      <c r="G216" s="469"/>
      <c r="H216" s="328"/>
      <c r="I216" s="328"/>
      <c r="J216" s="724"/>
      <c r="K216" s="562" t="str">
        <f>IFERROR(VLOOKUP('Scope 3'!D216, EF_scope3!$B$274:$G$457, 6, FALSE), "")</f>
        <v/>
      </c>
      <c r="L216" s="686" t="str">
        <f>IFERROR((VLOOKUP('Scope 3'!D216, EF_scope3!$B$274:$G$457, 5, FALSE))*J216,"")</f>
        <v/>
      </c>
    </row>
    <row r="217" spans="2:12" ht="15" outlineLevel="1">
      <c r="B217" s="859"/>
      <c r="C217" s="715"/>
      <c r="D217" s="714"/>
      <c r="E217" s="328"/>
      <c r="F217" s="328"/>
      <c r="G217" s="469"/>
      <c r="H217" s="328"/>
      <c r="I217" s="328"/>
      <c r="J217" s="724"/>
      <c r="K217" s="562" t="str">
        <f>IFERROR(VLOOKUP('Scope 3'!D217, EF_scope3!$B$274:$G$457, 6, FALSE), "")</f>
        <v/>
      </c>
      <c r="L217" s="686" t="str">
        <f>IFERROR((VLOOKUP('Scope 3'!D217, EF_scope3!$B$274:$G$457, 5, FALSE))*J217,"")</f>
        <v/>
      </c>
    </row>
    <row r="218" spans="2:12" ht="15" outlineLevel="1">
      <c r="B218" s="859"/>
      <c r="C218" s="715"/>
      <c r="D218" s="714"/>
      <c r="E218" s="328"/>
      <c r="F218" s="328"/>
      <c r="G218" s="469"/>
      <c r="H218" s="328"/>
      <c r="I218" s="328"/>
      <c r="J218" s="724"/>
      <c r="K218" s="562" t="str">
        <f>IFERROR(VLOOKUP('Scope 3'!D218, EF_scope3!$B$274:$G$457, 6, FALSE), "")</f>
        <v/>
      </c>
      <c r="L218" s="686" t="str">
        <f>IFERROR((VLOOKUP('Scope 3'!D218, EF_scope3!$B$274:$G$457, 5, FALSE))*J218,"")</f>
        <v/>
      </c>
    </row>
    <row r="219" spans="2:12" ht="15" outlineLevel="1">
      <c r="B219" s="859"/>
      <c r="C219" s="715"/>
      <c r="D219" s="714"/>
      <c r="E219" s="328"/>
      <c r="F219" s="328"/>
      <c r="G219" s="469"/>
      <c r="H219" s="328"/>
      <c r="I219" s="328"/>
      <c r="J219" s="724"/>
      <c r="K219" s="562" t="str">
        <f>IFERROR(VLOOKUP('Scope 3'!D219, EF_scope3!$B$274:$G$457, 6, FALSE), "")</f>
        <v/>
      </c>
      <c r="L219" s="686" t="str">
        <f>IFERROR((VLOOKUP('Scope 3'!D219, EF_scope3!$B$274:$G$457, 5, FALSE))*J219,"")</f>
        <v/>
      </c>
    </row>
    <row r="220" spans="2:12" ht="15" outlineLevel="1">
      <c r="B220" s="859"/>
      <c r="C220" s="715"/>
      <c r="D220" s="714"/>
      <c r="E220" s="328"/>
      <c r="F220" s="328"/>
      <c r="G220" s="469"/>
      <c r="H220" s="328"/>
      <c r="I220" s="328"/>
      <c r="J220" s="724"/>
      <c r="K220" s="562" t="str">
        <f>IFERROR(VLOOKUP('Scope 3'!D220, EF_scope3!$B$274:$G$457, 6, FALSE), "")</f>
        <v/>
      </c>
      <c r="L220" s="686" t="str">
        <f>IFERROR((VLOOKUP('Scope 3'!D220, EF_scope3!$B$274:$G$457, 5, FALSE))*J220,"")</f>
        <v/>
      </c>
    </row>
    <row r="221" spans="2:12" ht="15" outlineLevel="1">
      <c r="B221" s="859"/>
      <c r="C221" s="715"/>
      <c r="D221" s="714"/>
      <c r="E221" s="328"/>
      <c r="F221" s="328"/>
      <c r="G221" s="469"/>
      <c r="H221" s="328"/>
      <c r="I221" s="328"/>
      <c r="J221" s="724"/>
      <c r="K221" s="562" t="str">
        <f>IFERROR(VLOOKUP('Scope 3'!D221, EF_scope3!$B$274:$G$457, 6, FALSE), "")</f>
        <v/>
      </c>
      <c r="L221" s="686" t="str">
        <f>IFERROR((VLOOKUP('Scope 3'!D221, EF_scope3!$B$274:$G$457, 5, FALSE))*J221,"")</f>
        <v/>
      </c>
    </row>
    <row r="222" spans="2:12" ht="15" outlineLevel="1">
      <c r="B222" s="859"/>
      <c r="C222" s="715"/>
      <c r="D222" s="714"/>
      <c r="E222" s="328"/>
      <c r="F222" s="328"/>
      <c r="G222" s="469"/>
      <c r="H222" s="328"/>
      <c r="I222" s="328"/>
      <c r="J222" s="724"/>
      <c r="K222" s="562" t="str">
        <f>IFERROR(VLOOKUP('Scope 3'!D222, EF_scope3!$B$274:$G$457, 6, FALSE), "")</f>
        <v/>
      </c>
      <c r="L222" s="686" t="str">
        <f>IFERROR((VLOOKUP('Scope 3'!D222, EF_scope3!$B$274:$G$457, 5, FALSE))*J222,"")</f>
        <v/>
      </c>
    </row>
    <row r="223" spans="2:12" ht="15" outlineLevel="1">
      <c r="B223" s="859"/>
      <c r="C223" s="715"/>
      <c r="D223" s="714"/>
      <c r="E223" s="328"/>
      <c r="F223" s="328"/>
      <c r="G223" s="469"/>
      <c r="H223" s="328"/>
      <c r="I223" s="328"/>
      <c r="J223" s="724"/>
      <c r="K223" s="562" t="str">
        <f>IFERROR(VLOOKUP('Scope 3'!D223, EF_scope3!$B$274:$G$457, 6, FALSE), "")</f>
        <v/>
      </c>
      <c r="L223" s="686" t="str">
        <f>IFERROR((VLOOKUP('Scope 3'!D223, EF_scope3!$B$274:$G$457, 5, FALSE))*J223,"")</f>
        <v/>
      </c>
    </row>
    <row r="224" spans="2:12" ht="15" outlineLevel="1">
      <c r="B224" s="859"/>
      <c r="C224" s="715"/>
      <c r="D224" s="714"/>
      <c r="E224" s="328"/>
      <c r="F224" s="328"/>
      <c r="G224" s="469"/>
      <c r="H224" s="328"/>
      <c r="I224" s="328"/>
      <c r="J224" s="724"/>
      <c r="K224" s="562" t="str">
        <f>IFERROR(VLOOKUP('Scope 3'!D224, EF_scope3!$B$274:$G$457, 6, FALSE), "")</f>
        <v/>
      </c>
      <c r="L224" s="686" t="str">
        <f>IFERROR((VLOOKUP('Scope 3'!D224, EF_scope3!$B$274:$G$457, 5, FALSE))*J224,"")</f>
        <v/>
      </c>
    </row>
    <row r="225" spans="1:12" ht="15" outlineLevel="1">
      <c r="B225" s="859"/>
      <c r="C225" s="715"/>
      <c r="D225" s="714"/>
      <c r="E225" s="328"/>
      <c r="F225" s="328"/>
      <c r="G225" s="469"/>
      <c r="H225" s="328"/>
      <c r="I225" s="328"/>
      <c r="J225" s="724"/>
      <c r="K225" s="562" t="str">
        <f>IFERROR(VLOOKUP('Scope 3'!D225, EF_scope3!$B$274:$G$457, 6, FALSE), "")</f>
        <v/>
      </c>
      <c r="L225" s="686" t="str">
        <f>IFERROR((VLOOKUP('Scope 3'!D225, EF_scope3!$B$274:$G$457, 5, FALSE))*J225,"")</f>
        <v/>
      </c>
    </row>
    <row r="226" spans="1:12" ht="15" outlineLevel="1">
      <c r="B226" s="859"/>
      <c r="C226" s="715"/>
      <c r="D226" s="714"/>
      <c r="E226" s="328"/>
      <c r="F226" s="328"/>
      <c r="G226" s="469"/>
      <c r="H226" s="328"/>
      <c r="I226" s="328"/>
      <c r="J226" s="724"/>
      <c r="K226" s="562" t="str">
        <f>IFERROR(VLOOKUP('Scope 3'!D226, EF_scope3!$B$274:$G$457, 6, FALSE), "")</f>
        <v/>
      </c>
      <c r="L226" s="686" t="str">
        <f>IFERROR((VLOOKUP('Scope 3'!D226, EF_scope3!$B$274:$G$457, 5, FALSE))*J226,"")</f>
        <v/>
      </c>
    </row>
    <row r="227" spans="1:12" ht="15" outlineLevel="1">
      <c r="B227" s="859"/>
      <c r="C227" s="715"/>
      <c r="D227" s="714"/>
      <c r="E227" s="328"/>
      <c r="F227" s="328"/>
      <c r="G227" s="469"/>
      <c r="H227" s="328"/>
      <c r="I227" s="328"/>
      <c r="J227" s="724"/>
      <c r="K227" s="562" t="str">
        <f>IFERROR(VLOOKUP('Scope 3'!D227, EF_scope3!$B$274:$G$457, 6, FALSE), "")</f>
        <v/>
      </c>
      <c r="L227" s="686" t="str">
        <f>IFERROR((VLOOKUP('Scope 3'!D227, EF_scope3!$B$274:$G$457, 5, FALSE))*J227,"")</f>
        <v/>
      </c>
    </row>
    <row r="228" spans="1:12" ht="15" outlineLevel="1">
      <c r="B228" s="859"/>
      <c r="C228" s="715"/>
      <c r="D228" s="714"/>
      <c r="E228" s="328"/>
      <c r="F228" s="328"/>
      <c r="G228" s="469"/>
      <c r="H228" s="328"/>
      <c r="I228" s="328"/>
      <c r="J228" s="580"/>
      <c r="K228" s="562" t="str">
        <f>IFERROR(VLOOKUP('Scope 3'!D228, EF_scope3!$B$274:$G$457, 6, FALSE), "")</f>
        <v/>
      </c>
      <c r="L228" s="686" t="str">
        <f>IFERROR((VLOOKUP('Scope 3'!D228, EF_scope3!$B$274:$G$457, 5, FALSE))*J228,"")</f>
        <v/>
      </c>
    </row>
    <row r="229" spans="1:12" ht="27.75" customHeight="1" outlineLevel="1">
      <c r="B229" s="663"/>
      <c r="C229" s="663"/>
      <c r="D229" s="663"/>
      <c r="E229" s="663"/>
      <c r="F229" s="663"/>
      <c r="G229" s="663"/>
      <c r="H229" s="663"/>
      <c r="I229" s="663"/>
      <c r="J229" s="663"/>
      <c r="K229" s="677" t="s">
        <v>52</v>
      </c>
      <c r="L229" s="668">
        <f>SUM(L203:L228)+SUM(L181:L200)</f>
        <v>0</v>
      </c>
    </row>
    <row r="230" spans="1:12" ht="23.25" customHeight="1"/>
    <row r="231" spans="1:12" ht="41.25" customHeight="1">
      <c r="A231" s="611" t="s">
        <v>5100</v>
      </c>
      <c r="B231" s="597"/>
      <c r="C231" s="597"/>
      <c r="D231" s="597"/>
      <c r="E231" s="597"/>
      <c r="F231" s="597"/>
      <c r="G231" s="597"/>
      <c r="H231" s="597"/>
      <c r="I231" s="597"/>
      <c r="J231" s="597"/>
      <c r="K231" s="597"/>
      <c r="L231" s="597"/>
    </row>
    <row r="232" spans="1:12" outlineLevel="1"/>
    <row r="233" spans="1:12" outlineLevel="1"/>
    <row r="234" spans="1:12" ht="18" outlineLevel="1">
      <c r="B234" s="607" t="s">
        <v>5076</v>
      </c>
      <c r="C234" s="602"/>
      <c r="D234" s="602"/>
      <c r="E234" s="602"/>
      <c r="F234" s="602"/>
      <c r="G234" s="603"/>
      <c r="H234" s="602"/>
      <c r="I234" s="602"/>
      <c r="J234" s="602"/>
      <c r="K234" s="602"/>
      <c r="L234" s="599"/>
    </row>
    <row r="235" spans="1:12" ht="18" outlineLevel="1">
      <c r="B235" s="606" t="s">
        <v>5100</v>
      </c>
      <c r="C235" s="602"/>
      <c r="D235" s="602"/>
      <c r="E235" s="602"/>
      <c r="F235" s="602"/>
      <c r="G235" s="603"/>
      <c r="H235" s="604"/>
      <c r="I235" s="601"/>
      <c r="J235" s="601"/>
      <c r="K235" s="604" t="s">
        <v>5121</v>
      </c>
      <c r="L235" s="605">
        <f>L252</f>
        <v>0</v>
      </c>
    </row>
    <row r="236" spans="1:12" ht="41.1" customHeight="1" outlineLevel="1">
      <c r="B236" s="628"/>
      <c r="C236" s="618" t="s">
        <v>5077</v>
      </c>
      <c r="D236" s="618" t="s">
        <v>5104</v>
      </c>
      <c r="E236" s="629"/>
      <c r="F236" s="629"/>
      <c r="G236" s="614"/>
      <c r="H236" s="618"/>
      <c r="I236" s="614" t="s">
        <v>5106</v>
      </c>
      <c r="J236" s="614" t="s">
        <v>5943</v>
      </c>
      <c r="K236" s="614" t="s">
        <v>624</v>
      </c>
      <c r="L236" s="614" t="s">
        <v>454</v>
      </c>
    </row>
    <row r="237" spans="1:12" outlineLevel="1">
      <c r="B237" s="617"/>
      <c r="C237" s="731"/>
      <c r="D237" s="732"/>
      <c r="I237" s="733"/>
      <c r="J237" s="733"/>
      <c r="K237" s="423" t="s">
        <v>269</v>
      </c>
      <c r="L237" s="387" t="str">
        <f>IFERROR((VLOOKUP('Scope 3'!D237, EF_scope3!$B$458:$G$476, 5, FALSE))*J237*I237,"")</f>
        <v/>
      </c>
    </row>
    <row r="238" spans="1:12" outlineLevel="1">
      <c r="B238" s="617"/>
      <c r="C238" s="731"/>
      <c r="D238" s="732"/>
      <c r="I238" s="733"/>
      <c r="J238" s="733"/>
      <c r="K238" s="423" t="s">
        <v>269</v>
      </c>
      <c r="L238" s="455" t="str">
        <f>IFERROR((VLOOKUP('Scope 3'!D238, EF_scope3!$B$458:$G$476, 5, FALSE))*J238*I238,"")</f>
        <v/>
      </c>
    </row>
    <row r="239" spans="1:12" outlineLevel="1">
      <c r="B239" s="617"/>
      <c r="C239" s="731"/>
      <c r="D239" s="732"/>
      <c r="I239" s="733"/>
      <c r="J239" s="733"/>
      <c r="K239" s="423" t="s">
        <v>269</v>
      </c>
      <c r="L239" s="387" t="str">
        <f>IFERROR((VLOOKUP('Scope 3'!D239, EF_scope3!$B$458:$G$476, 5, FALSE))*J239*I239,"")</f>
        <v/>
      </c>
    </row>
    <row r="240" spans="1:12" outlineLevel="1">
      <c r="B240" s="617"/>
      <c r="C240" s="731"/>
      <c r="D240" s="732"/>
      <c r="I240" s="733"/>
      <c r="J240" s="733"/>
      <c r="K240" s="423" t="s">
        <v>269</v>
      </c>
      <c r="L240" s="387" t="str">
        <f>IFERROR((VLOOKUP('Scope 3'!D240, EF_scope3!$B$458:$G$476, 5, FALSE))*J240*I240,"")</f>
        <v/>
      </c>
    </row>
    <row r="241" spans="1:12" outlineLevel="1">
      <c r="B241" s="617"/>
      <c r="C241" s="731"/>
      <c r="D241" s="732"/>
      <c r="I241" s="733"/>
      <c r="J241" s="733"/>
      <c r="K241" s="423" t="s">
        <v>269</v>
      </c>
      <c r="L241" s="387" t="str">
        <f>IFERROR((VLOOKUP('Scope 3'!D241, EF_scope3!$B$458:$G$476, 5, FALSE))*J241*I241,"")</f>
        <v/>
      </c>
    </row>
    <row r="242" spans="1:12" outlineLevel="1">
      <c r="B242" s="617"/>
      <c r="C242" s="731"/>
      <c r="D242" s="732"/>
      <c r="I242" s="733"/>
      <c r="J242" s="733"/>
      <c r="K242" s="423" t="s">
        <v>269</v>
      </c>
      <c r="L242" s="387" t="str">
        <f>IFERROR((VLOOKUP('Scope 3'!D242, EF_scope3!$B$458:$G$476, 5, FALSE))*J242*I242,"")</f>
        <v/>
      </c>
    </row>
    <row r="243" spans="1:12" outlineLevel="1">
      <c r="B243" s="617"/>
      <c r="C243" s="731"/>
      <c r="D243" s="732"/>
      <c r="I243" s="733"/>
      <c r="J243" s="733"/>
      <c r="K243" s="423" t="s">
        <v>269</v>
      </c>
      <c r="L243" s="387" t="str">
        <f>IFERROR((VLOOKUP('Scope 3'!D243, EF_scope3!$B$458:$G$476, 5, FALSE))*J243*I243,"")</f>
        <v/>
      </c>
    </row>
    <row r="244" spans="1:12" outlineLevel="1">
      <c r="B244" s="617"/>
      <c r="C244" s="731"/>
      <c r="D244" s="732"/>
      <c r="I244" s="733"/>
      <c r="J244" s="733"/>
      <c r="K244" s="423" t="s">
        <v>269</v>
      </c>
      <c r="L244" s="387" t="str">
        <f>IFERROR((VLOOKUP('Scope 3'!D244, EF_scope3!$B$458:$G$476, 5, FALSE))*J244*I244,"")</f>
        <v/>
      </c>
    </row>
    <row r="245" spans="1:12" outlineLevel="1">
      <c r="B245" s="617"/>
      <c r="C245" s="731"/>
      <c r="D245" s="732"/>
      <c r="I245" s="733"/>
      <c r="J245" s="733"/>
      <c r="K245" s="423" t="s">
        <v>269</v>
      </c>
      <c r="L245" s="387" t="str">
        <f>IFERROR((VLOOKUP('Scope 3'!D245, EF_scope3!$B$458:$G$476, 5, FALSE))*J245*I245,"")</f>
        <v/>
      </c>
    </row>
    <row r="246" spans="1:12" outlineLevel="1">
      <c r="B246" s="617"/>
      <c r="C246" s="731"/>
      <c r="D246" s="732"/>
      <c r="I246" s="733"/>
      <c r="J246" s="733"/>
      <c r="K246" s="423" t="s">
        <v>269</v>
      </c>
      <c r="L246" s="387" t="str">
        <f>IFERROR((VLOOKUP('Scope 3'!D246, EF_scope3!$B$458:$G$476, 5, FALSE))*J246*I246,"")</f>
        <v/>
      </c>
    </row>
    <row r="247" spans="1:12" outlineLevel="1">
      <c r="B247" s="617"/>
      <c r="C247" s="731"/>
      <c r="D247" s="732"/>
      <c r="I247" s="733"/>
      <c r="J247" s="733"/>
      <c r="K247" s="423" t="s">
        <v>269</v>
      </c>
      <c r="L247" s="387" t="str">
        <f>IFERROR((VLOOKUP('Scope 3'!D247, EF_scope3!$B$458:$G$476, 5, FALSE))*J247*I247,"")</f>
        <v/>
      </c>
    </row>
    <row r="248" spans="1:12" outlineLevel="1">
      <c r="B248" s="617"/>
      <c r="C248" s="731"/>
      <c r="D248" s="732"/>
      <c r="I248" s="733"/>
      <c r="J248" s="733"/>
      <c r="K248" s="423" t="s">
        <v>269</v>
      </c>
      <c r="L248" s="387" t="str">
        <f>IFERROR((VLOOKUP('Scope 3'!D248, EF_scope3!$B$458:$G$476, 5, FALSE))*J248*I248,"")</f>
        <v/>
      </c>
    </row>
    <row r="249" spans="1:12" outlineLevel="1">
      <c r="B249" s="617"/>
      <c r="C249" s="731"/>
      <c r="D249" s="732"/>
      <c r="I249" s="733"/>
      <c r="J249" s="733"/>
      <c r="K249" s="423" t="s">
        <v>269</v>
      </c>
      <c r="L249" s="387" t="str">
        <f>IFERROR((VLOOKUP('Scope 3'!D249, EF_scope3!$B$458:$G$476, 5, FALSE))*J249*I249,"")</f>
        <v/>
      </c>
    </row>
    <row r="250" spans="1:12" outlineLevel="1">
      <c r="B250" s="617"/>
      <c r="C250" s="731"/>
      <c r="D250" s="732"/>
      <c r="I250" s="733"/>
      <c r="J250" s="733"/>
      <c r="K250" s="423" t="s">
        <v>269</v>
      </c>
      <c r="L250" s="387" t="str">
        <f>IFERROR((VLOOKUP('Scope 3'!D250, EF_scope3!$B$458:$G$476, 5, FALSE))*J250*I250,"")</f>
        <v/>
      </c>
    </row>
    <row r="251" spans="1:12" outlineLevel="1">
      <c r="B251" s="617"/>
      <c r="C251" s="731"/>
      <c r="D251" s="732"/>
      <c r="I251" s="733"/>
      <c r="J251" s="733"/>
      <c r="K251" s="423" t="s">
        <v>269</v>
      </c>
      <c r="L251" s="387" t="str">
        <f>IFERROR((VLOOKUP('Scope 3'!D251, EF_scope3!$B$458:$G$476, 5, FALSE))*J251*I251,"")</f>
        <v/>
      </c>
    </row>
    <row r="252" spans="1:12" ht="27.75" customHeight="1" outlineLevel="1">
      <c r="B252" s="617"/>
      <c r="C252" s="617"/>
      <c r="D252" s="617"/>
      <c r="E252" s="617"/>
      <c r="F252" s="617"/>
      <c r="G252" s="617"/>
      <c r="H252" s="617"/>
      <c r="I252" s="617"/>
      <c r="J252" s="617"/>
      <c r="K252" s="626" t="s">
        <v>52</v>
      </c>
      <c r="L252" s="627">
        <f>SUM(L237:L251)</f>
        <v>0</v>
      </c>
    </row>
    <row r="253" spans="1:12" ht="23.25" customHeight="1"/>
    <row r="254" spans="1:12" ht="41.25" customHeight="1">
      <c r="A254" s="611" t="s">
        <v>5109</v>
      </c>
      <c r="B254" s="597"/>
      <c r="C254" s="597"/>
      <c r="D254" s="597"/>
      <c r="E254" s="597"/>
      <c r="F254" s="597"/>
      <c r="G254" s="597"/>
      <c r="H254" s="597"/>
      <c r="I254" s="597"/>
      <c r="J254" s="597"/>
      <c r="K254" s="597"/>
      <c r="L254" s="597"/>
    </row>
    <row r="255" spans="1:12" ht="42" customHeight="1" outlineLevel="1"/>
    <row r="256" spans="1:12" ht="18" outlineLevel="1">
      <c r="B256" s="607" t="s">
        <v>5076</v>
      </c>
      <c r="C256" s="602"/>
      <c r="D256" s="602"/>
      <c r="E256" s="602"/>
      <c r="F256" s="602"/>
      <c r="G256" s="603"/>
      <c r="H256" s="602"/>
      <c r="I256" s="602"/>
      <c r="J256" s="602"/>
      <c r="K256" s="602"/>
      <c r="L256" s="599"/>
    </row>
    <row r="257" spans="1:12" ht="18" outlineLevel="1">
      <c r="B257" s="606" t="s">
        <v>5109</v>
      </c>
      <c r="C257" s="602"/>
      <c r="D257" s="602"/>
      <c r="E257" s="602"/>
      <c r="F257" s="602"/>
      <c r="G257" s="603"/>
      <c r="H257" s="604"/>
      <c r="I257" s="601"/>
      <c r="J257" s="601"/>
      <c r="K257" s="604" t="s">
        <v>5121</v>
      </c>
      <c r="L257" s="605">
        <f>L267</f>
        <v>0</v>
      </c>
    </row>
    <row r="258" spans="1:12" ht="72" customHeight="1" outlineLevel="1">
      <c r="B258" s="628"/>
      <c r="C258" s="618" t="s">
        <v>5077</v>
      </c>
      <c r="D258" s="618"/>
      <c r="E258" s="629"/>
      <c r="F258" s="629"/>
      <c r="G258" s="614"/>
      <c r="H258" s="618"/>
      <c r="I258" s="614" t="s">
        <v>5941</v>
      </c>
      <c r="J258" s="629"/>
      <c r="K258" s="614" t="s">
        <v>624</v>
      </c>
      <c r="L258" s="614" t="s">
        <v>454</v>
      </c>
    </row>
    <row r="259" spans="1:12" outlineLevel="1">
      <c r="B259" s="617"/>
      <c r="C259" s="733"/>
      <c r="I259" s="733"/>
      <c r="J259" s="424"/>
      <c r="K259" s="688" t="str">
        <f>IFERROR(VLOOKUP('Scope 3'!C259, EF_scope3!$B$2:$G$4768, 6, FALSE), "")</f>
        <v/>
      </c>
      <c r="L259" s="425" t="str">
        <f>IFERROR((VLOOKUP('Scope 3'!C259, EF_scope3!$B$2:$G$4768, 5, FALSE))*I259,"")</f>
        <v/>
      </c>
    </row>
    <row r="260" spans="1:12" outlineLevel="1">
      <c r="B260" s="617"/>
      <c r="C260" s="733"/>
      <c r="I260" s="733"/>
      <c r="K260" s="688" t="str">
        <f>IFERROR(VLOOKUP('Scope 3'!C260, EF_scope3!$B$2:$G$4768, 6, FALSE), "")</f>
        <v/>
      </c>
      <c r="L260" s="425" t="str">
        <f>IFERROR((VLOOKUP('Scope 3'!C260, EF_scope3!$B$2:$G$4768, 5, FALSE))*I260,"")</f>
        <v/>
      </c>
    </row>
    <row r="261" spans="1:12" outlineLevel="1">
      <c r="B261" s="617"/>
      <c r="C261" s="733"/>
      <c r="I261" s="733"/>
      <c r="K261" s="688" t="str">
        <f>IFERROR(VLOOKUP('Scope 3'!C261, EF_scope3!$B$2:$G$4768, 6, FALSE), "")</f>
        <v/>
      </c>
      <c r="L261" s="425" t="str">
        <f>IFERROR((VLOOKUP('Scope 3'!C261, EF_scope3!$B$2:$G$4768, 5, FALSE))*I261,"")</f>
        <v/>
      </c>
    </row>
    <row r="262" spans="1:12" outlineLevel="1">
      <c r="B262" s="617"/>
      <c r="C262" s="733"/>
      <c r="I262" s="733"/>
      <c r="K262" s="688" t="str">
        <f>IFERROR(VLOOKUP('Scope 3'!C262, EF_scope3!$B$2:$G$4768, 6, FALSE), "")</f>
        <v/>
      </c>
      <c r="L262" s="425" t="str">
        <f>IFERROR((VLOOKUP('Scope 3'!C262, EF_scope3!$B$2:$G$4768, 5, FALSE))*I262,"")</f>
        <v/>
      </c>
    </row>
    <row r="263" spans="1:12" outlineLevel="1">
      <c r="B263" s="617"/>
      <c r="C263" s="734"/>
      <c r="I263" s="733"/>
      <c r="K263" s="688" t="str">
        <f>IFERROR(VLOOKUP('Scope 3'!C263, EF_scope3!$B$2:$G$4768, 6, FALSE), "")</f>
        <v/>
      </c>
      <c r="L263" s="425" t="str">
        <f>IFERROR((VLOOKUP('Scope 3'!C263, EF_scope3!$B$2:$G$4768, 5, FALSE))*I263,"")</f>
        <v/>
      </c>
    </row>
    <row r="264" spans="1:12" outlineLevel="1">
      <c r="B264" s="617"/>
      <c r="C264" s="733"/>
      <c r="I264" s="733"/>
      <c r="K264" s="688" t="str">
        <f>IFERROR(VLOOKUP('Scope 3'!C264, EF_scope3!$B$2:$G$4768, 6, FALSE), "")</f>
        <v/>
      </c>
      <c r="L264" s="425" t="str">
        <f>IFERROR((VLOOKUP('Scope 3'!C264, EF_scope3!$B$2:$G$4768, 5, FALSE))*I264,"")</f>
        <v/>
      </c>
    </row>
    <row r="265" spans="1:12" ht="21" customHeight="1" outlineLevel="1">
      <c r="B265" s="617"/>
      <c r="C265" s="733"/>
      <c r="I265" s="733"/>
      <c r="K265" s="688" t="str">
        <f>IFERROR(VLOOKUP('Scope 3'!C265, EF_scope3!$B$2:$G$4768, 6, FALSE), "")</f>
        <v/>
      </c>
      <c r="L265" s="425" t="str">
        <f>IFERROR((VLOOKUP('Scope 3'!C265, EF_scope3!$B$2:$G$4768, 5, FALSE))*I265,"")</f>
        <v/>
      </c>
    </row>
    <row r="266" spans="1:12" outlineLevel="1">
      <c r="B266" s="617"/>
      <c r="C266" s="733"/>
      <c r="I266" s="733"/>
      <c r="K266" s="688" t="str">
        <f>IFERROR(VLOOKUP('Scope 3'!C266, EF_scope3!$B$2:$G$4768, 6, FALSE), "")</f>
        <v/>
      </c>
      <c r="L266" s="425" t="str">
        <f>IFERROR((VLOOKUP('Scope 3'!C266, EF_scope3!$B$2:$G$4768, 5, FALSE))*I266,"")</f>
        <v/>
      </c>
    </row>
    <row r="267" spans="1:12" ht="60.6" customHeight="1" outlineLevel="1">
      <c r="B267" s="617"/>
      <c r="C267" s="617"/>
      <c r="D267" s="617"/>
      <c r="E267" s="617"/>
      <c r="F267" s="617"/>
      <c r="G267" s="617"/>
      <c r="H267" s="617"/>
      <c r="I267" s="617"/>
      <c r="J267" s="617"/>
      <c r="K267" s="619" t="s">
        <v>52</v>
      </c>
      <c r="L267" s="627">
        <f>SUM(L259:L266)</f>
        <v>0</v>
      </c>
    </row>
    <row r="268" spans="1:12" ht="15" outlineLevel="1">
      <c r="B268" s="617"/>
      <c r="C268" s="617"/>
      <c r="D268" s="617"/>
      <c r="E268" s="617"/>
      <c r="F268" s="617"/>
      <c r="G268" s="617"/>
      <c r="H268" s="617"/>
      <c r="I268" s="617"/>
      <c r="J268" s="617"/>
      <c r="K268" s="619"/>
      <c r="L268" s="627"/>
    </row>
    <row r="269" spans="1:12" ht="94.5" customHeight="1" outlineLevel="1"/>
    <row r="270" spans="1:12" ht="60.75" customHeight="1" outlineLevel="1"/>
    <row r="271" spans="1:12" ht="23.25" customHeight="1"/>
    <row r="272" spans="1:12" ht="41.25" customHeight="1">
      <c r="A272" s="596" t="s">
        <v>5114</v>
      </c>
      <c r="B272" s="597"/>
      <c r="C272" s="597"/>
      <c r="D272" s="597"/>
      <c r="E272" s="597"/>
      <c r="F272" s="597"/>
      <c r="G272" s="597"/>
      <c r="H272" s="597"/>
      <c r="I272" s="597"/>
      <c r="J272" s="597"/>
      <c r="K272" s="597"/>
      <c r="L272" s="597"/>
    </row>
    <row r="273" spans="2:13" outlineLevel="1"/>
    <row r="274" spans="2:13" ht="18" outlineLevel="1">
      <c r="B274" s="607" t="s">
        <v>5076</v>
      </c>
      <c r="C274" s="602"/>
      <c r="D274" s="602"/>
      <c r="E274" s="602"/>
      <c r="F274" s="602"/>
      <c r="G274" s="603"/>
      <c r="H274" s="602"/>
      <c r="I274" s="602"/>
      <c r="J274" s="602"/>
      <c r="K274" s="602"/>
      <c r="L274" s="599"/>
    </row>
    <row r="275" spans="2:13" ht="18" outlineLevel="1">
      <c r="B275" s="606" t="s">
        <v>5114</v>
      </c>
      <c r="C275" s="602"/>
      <c r="D275" s="602"/>
      <c r="E275" s="602"/>
      <c r="F275" s="602"/>
      <c r="G275" s="603"/>
      <c r="H275" s="604"/>
      <c r="I275" s="601"/>
      <c r="J275" s="601"/>
      <c r="K275" s="604" t="s">
        <v>5121</v>
      </c>
      <c r="L275" s="605">
        <f>L337</f>
        <v>0</v>
      </c>
      <c r="M275" s="599"/>
    </row>
    <row r="276" spans="2:13" ht="45.75" customHeight="1" outlineLevel="1">
      <c r="B276" s="617"/>
      <c r="C276" s="626" t="s">
        <v>5056</v>
      </c>
      <c r="D276" s="617"/>
      <c r="E276" s="617"/>
      <c r="F276" s="617"/>
      <c r="G276" s="622"/>
      <c r="H276" s="617"/>
      <c r="I276" s="621" t="s">
        <v>5939</v>
      </c>
      <c r="J276" s="623" t="s">
        <v>624</v>
      </c>
      <c r="K276" s="623"/>
      <c r="L276" s="623" t="s">
        <v>454</v>
      </c>
    </row>
    <row r="277" spans="2:13" ht="15" outlineLevel="1">
      <c r="B277" s="617"/>
      <c r="C277" s="388" t="s">
        <v>4322</v>
      </c>
      <c r="I277" s="733"/>
      <c r="J277" s="419" t="s">
        <v>5055</v>
      </c>
      <c r="K277" s="420"/>
      <c r="L277" s="387">
        <f>I277*VLOOKUP('Scope 3'!C277, EF_scope3!$B$2:$F$61, 5, FALSE)</f>
        <v>0</v>
      </c>
    </row>
    <row r="278" spans="2:13" ht="15" outlineLevel="1">
      <c r="B278" s="617"/>
      <c r="C278" s="388" t="s">
        <v>4323</v>
      </c>
      <c r="I278" s="733"/>
      <c r="J278" s="419" t="s">
        <v>5055</v>
      </c>
      <c r="K278" s="420"/>
      <c r="L278" s="387">
        <f>I278*VLOOKUP('Scope 3'!C278, EF_scope3!$B$2:$F$61, 5, FALSE)</f>
        <v>0</v>
      </c>
    </row>
    <row r="279" spans="2:13" ht="15" outlineLevel="1">
      <c r="B279" s="617"/>
      <c r="C279" s="388" t="s">
        <v>4324</v>
      </c>
      <c r="I279" s="733"/>
      <c r="J279" s="419" t="s">
        <v>5055</v>
      </c>
      <c r="K279" s="420"/>
      <c r="L279" s="387">
        <f>I279*VLOOKUP('Scope 3'!C279, EF_scope3!$B$2:$F$61, 5, FALSE)</f>
        <v>0</v>
      </c>
    </row>
    <row r="280" spans="2:13" ht="15" outlineLevel="1">
      <c r="B280" s="617"/>
      <c r="C280" s="388" t="s">
        <v>4325</v>
      </c>
      <c r="I280" s="733"/>
      <c r="J280" s="419" t="s">
        <v>5055</v>
      </c>
      <c r="K280" s="420"/>
      <c r="L280" s="387">
        <f>I280*VLOOKUP('Scope 3'!C280, EF_scope3!$B$2:$F$61, 5, FALSE)</f>
        <v>0</v>
      </c>
    </row>
    <row r="281" spans="2:13" ht="15" outlineLevel="1">
      <c r="B281" s="617"/>
      <c r="C281" s="388" t="s">
        <v>4326</v>
      </c>
      <c r="I281" s="733"/>
      <c r="J281" s="419" t="s">
        <v>5055</v>
      </c>
      <c r="K281" s="420"/>
      <c r="L281" s="387">
        <f>I281*VLOOKUP('Scope 3'!C281, EF_scope3!$B$2:$F$61, 5, FALSE)</f>
        <v>0</v>
      </c>
    </row>
    <row r="282" spans="2:13" ht="15" outlineLevel="1">
      <c r="B282" s="617"/>
      <c r="C282" s="388" t="s">
        <v>4327</v>
      </c>
      <c r="I282" s="733"/>
      <c r="J282" s="419" t="s">
        <v>5055</v>
      </c>
      <c r="K282" s="420"/>
      <c r="L282" s="387">
        <f>I282*VLOOKUP('Scope 3'!C282, EF_scope3!$B$2:$F$61, 5, FALSE)</f>
        <v>0</v>
      </c>
    </row>
    <row r="283" spans="2:13" ht="15" outlineLevel="1">
      <c r="B283" s="617"/>
      <c r="C283" s="388" t="s">
        <v>4328</v>
      </c>
      <c r="I283" s="733"/>
      <c r="J283" s="419" t="s">
        <v>5055</v>
      </c>
      <c r="K283" s="420"/>
      <c r="L283" s="387">
        <f>I283*VLOOKUP('Scope 3'!C283, EF_scope3!$B$2:$F$61, 5, FALSE)</f>
        <v>0</v>
      </c>
    </row>
    <row r="284" spans="2:13" ht="15" outlineLevel="1">
      <c r="B284" s="617"/>
      <c r="C284" s="388" t="s">
        <v>4329</v>
      </c>
      <c r="I284" s="733"/>
      <c r="J284" s="419" t="s">
        <v>5055</v>
      </c>
      <c r="K284" s="420"/>
      <c r="L284" s="387">
        <f>I284*VLOOKUP('Scope 3'!C284, EF_scope3!$B$2:$F$61, 5, FALSE)</f>
        <v>0</v>
      </c>
    </row>
    <row r="285" spans="2:13" ht="15" outlineLevel="1">
      <c r="B285" s="617"/>
      <c r="C285" s="388" t="s">
        <v>4330</v>
      </c>
      <c r="I285" s="733"/>
      <c r="J285" s="419" t="s">
        <v>5055</v>
      </c>
      <c r="K285" s="420"/>
      <c r="L285" s="387">
        <f>I285*VLOOKUP('Scope 3'!C285, EF_scope3!$B$2:$F$61, 5, FALSE)</f>
        <v>0</v>
      </c>
    </row>
    <row r="286" spans="2:13" ht="15" outlineLevel="1">
      <c r="B286" s="617"/>
      <c r="C286" s="388" t="s">
        <v>4331</v>
      </c>
      <c r="I286" s="733"/>
      <c r="J286" s="419" t="s">
        <v>5055</v>
      </c>
      <c r="K286" s="420"/>
      <c r="L286" s="387">
        <f>I286*VLOOKUP('Scope 3'!C286, EF_scope3!$B$2:$F$61, 5, FALSE)</f>
        <v>0</v>
      </c>
    </row>
    <row r="287" spans="2:13" ht="15" outlineLevel="1">
      <c r="B287" s="617"/>
      <c r="C287" s="388" t="s">
        <v>453</v>
      </c>
      <c r="I287" s="733"/>
      <c r="J287" s="419" t="s">
        <v>5055</v>
      </c>
      <c r="K287" s="420"/>
      <c r="L287" s="387">
        <f>I287*VLOOKUP('Scope 3'!C287, EF_scope3!$B$2:$F$61, 5, FALSE)</f>
        <v>0</v>
      </c>
    </row>
    <row r="288" spans="2:13" ht="15" outlineLevel="1">
      <c r="B288" s="617"/>
      <c r="C288" s="388" t="s">
        <v>5061</v>
      </c>
      <c r="I288" s="733"/>
      <c r="J288" s="419" t="s">
        <v>5055</v>
      </c>
      <c r="K288" s="420"/>
      <c r="L288" s="387">
        <f>I288*VLOOKUP('Scope 3'!C288, EF_scope3!$B$2:$F$61, 5, FALSE)</f>
        <v>0</v>
      </c>
    </row>
    <row r="289" spans="2:12" ht="15" outlineLevel="1">
      <c r="B289" s="617"/>
      <c r="C289" s="388" t="s">
        <v>4332</v>
      </c>
      <c r="I289" s="733"/>
      <c r="J289" s="419" t="s">
        <v>5055</v>
      </c>
      <c r="K289" s="420"/>
      <c r="L289" s="387">
        <f>I289*VLOOKUP('Scope 3'!C289, EF_scope3!$B$2:$F$61, 5, FALSE)</f>
        <v>0</v>
      </c>
    </row>
    <row r="290" spans="2:12" ht="15" outlineLevel="1">
      <c r="B290" s="617"/>
      <c r="C290" s="388" t="s">
        <v>4333</v>
      </c>
      <c r="I290" s="733"/>
      <c r="J290" s="419" t="s">
        <v>5055</v>
      </c>
      <c r="K290" s="420"/>
      <c r="L290" s="387">
        <f>I290*VLOOKUP('Scope 3'!C290, EF_scope3!$B$2:$F$61, 5, FALSE)</f>
        <v>0</v>
      </c>
    </row>
    <row r="291" spans="2:12" ht="15" outlineLevel="1">
      <c r="B291" s="617"/>
      <c r="C291" s="388" t="s">
        <v>4334</v>
      </c>
      <c r="I291" s="733"/>
      <c r="J291" s="419" t="s">
        <v>5055</v>
      </c>
      <c r="K291" s="420"/>
      <c r="L291" s="387">
        <f>I291*VLOOKUP('Scope 3'!C291, EF_scope3!$B$2:$F$61, 5, FALSE)</f>
        <v>0</v>
      </c>
    </row>
    <row r="292" spans="2:12" ht="15" outlineLevel="1">
      <c r="B292" s="617"/>
      <c r="C292" s="388" t="s">
        <v>4335</v>
      </c>
      <c r="I292" s="733"/>
      <c r="J292" s="419" t="s">
        <v>5055</v>
      </c>
      <c r="K292" s="420"/>
      <c r="L292" s="387">
        <f>I292*VLOOKUP('Scope 3'!C292, EF_scope3!$B$2:$F$61, 5, FALSE)</f>
        <v>0</v>
      </c>
    </row>
    <row r="293" spans="2:12" ht="15" outlineLevel="1">
      <c r="B293" s="617"/>
      <c r="C293" s="388" t="s">
        <v>4336</v>
      </c>
      <c r="I293" s="733"/>
      <c r="J293" s="419" t="s">
        <v>5055</v>
      </c>
      <c r="K293" s="420"/>
      <c r="L293" s="387">
        <f>I293*VLOOKUP('Scope 3'!C293, EF_scope3!$B$2:$F$61, 5, FALSE)</f>
        <v>0</v>
      </c>
    </row>
    <row r="294" spans="2:12" ht="15" outlineLevel="1">
      <c r="B294" s="617"/>
      <c r="C294" s="388" t="s">
        <v>4337</v>
      </c>
      <c r="I294" s="733"/>
      <c r="J294" s="419" t="s">
        <v>5055</v>
      </c>
      <c r="K294" s="420"/>
      <c r="L294" s="387">
        <f>I294*VLOOKUP('Scope 3'!C294, EF_scope3!$B$2:$F$61, 5, FALSE)</f>
        <v>0</v>
      </c>
    </row>
    <row r="295" spans="2:12" ht="15" outlineLevel="1">
      <c r="B295" s="617"/>
      <c r="C295" s="388" t="s">
        <v>4338</v>
      </c>
      <c r="I295" s="733"/>
      <c r="J295" s="419" t="s">
        <v>5055</v>
      </c>
      <c r="K295" s="420"/>
      <c r="L295" s="387">
        <f>I295*VLOOKUP('Scope 3'!C295, EF_scope3!$B$2:$F$61, 5, FALSE)</f>
        <v>0</v>
      </c>
    </row>
    <row r="296" spans="2:12" ht="15" outlineLevel="1">
      <c r="B296" s="617"/>
      <c r="C296" s="388" t="s">
        <v>4339</v>
      </c>
      <c r="I296" s="733"/>
      <c r="J296" s="419" t="s">
        <v>5055</v>
      </c>
      <c r="K296" s="420"/>
      <c r="L296" s="387">
        <f>I296*VLOOKUP('Scope 3'!C296, EF_scope3!$B$2:$F$61, 5, FALSE)</f>
        <v>0</v>
      </c>
    </row>
    <row r="297" spans="2:12" ht="15" outlineLevel="1">
      <c r="B297" s="617"/>
      <c r="C297" s="388" t="s">
        <v>4340</v>
      </c>
      <c r="I297" s="733"/>
      <c r="J297" s="419" t="s">
        <v>5055</v>
      </c>
      <c r="K297" s="420"/>
      <c r="L297" s="387">
        <f>I297*VLOOKUP('Scope 3'!C297, EF_scope3!$B$2:$F$61, 5, FALSE)</f>
        <v>0</v>
      </c>
    </row>
    <row r="298" spans="2:12" ht="15" outlineLevel="1">
      <c r="B298" s="617"/>
      <c r="C298" s="388" t="s">
        <v>4341</v>
      </c>
      <c r="I298" s="733"/>
      <c r="J298" s="419" t="s">
        <v>5055</v>
      </c>
      <c r="K298" s="420"/>
      <c r="L298" s="387">
        <f>I298*VLOOKUP('Scope 3'!C298, EF_scope3!$B$2:$F$61, 5, FALSE)</f>
        <v>0</v>
      </c>
    </row>
    <row r="299" spans="2:12" ht="15" outlineLevel="1">
      <c r="B299" s="617"/>
      <c r="C299" s="388" t="s">
        <v>4342</v>
      </c>
      <c r="I299" s="733"/>
      <c r="J299" s="419" t="s">
        <v>5055</v>
      </c>
      <c r="K299" s="420"/>
      <c r="L299" s="387">
        <f>I299*VLOOKUP('Scope 3'!C299, EF_scope3!$B$2:$F$61, 5, FALSE)</f>
        <v>0</v>
      </c>
    </row>
    <row r="300" spans="2:12" ht="15" outlineLevel="1">
      <c r="B300" s="617"/>
      <c r="C300" s="388" t="s">
        <v>4343</v>
      </c>
      <c r="I300" s="733"/>
      <c r="J300" s="419" t="s">
        <v>5055</v>
      </c>
      <c r="K300" s="420"/>
      <c r="L300" s="387">
        <f>I300*VLOOKUP('Scope 3'!C300, EF_scope3!$B$2:$F$61, 5, FALSE)</f>
        <v>0</v>
      </c>
    </row>
    <row r="301" spans="2:12" ht="15" outlineLevel="1">
      <c r="B301" s="617"/>
      <c r="C301" s="388" t="s">
        <v>4344</v>
      </c>
      <c r="I301" s="733"/>
      <c r="J301" s="419" t="s">
        <v>5055</v>
      </c>
      <c r="K301" s="420"/>
      <c r="L301" s="387">
        <f>I301*VLOOKUP('Scope 3'!C301, EF_scope3!$B$2:$F$61, 5, FALSE)</f>
        <v>0</v>
      </c>
    </row>
    <row r="302" spans="2:12" ht="15" outlineLevel="1">
      <c r="B302" s="617"/>
      <c r="C302" s="388" t="s">
        <v>4345</v>
      </c>
      <c r="I302" s="733"/>
      <c r="J302" s="419" t="s">
        <v>5055</v>
      </c>
      <c r="K302" s="420"/>
      <c r="L302" s="387">
        <f>I302*VLOOKUP('Scope 3'!C302, EF_scope3!$B$2:$F$61, 5, FALSE)</f>
        <v>0</v>
      </c>
    </row>
    <row r="303" spans="2:12" ht="15" outlineLevel="1">
      <c r="B303" s="617"/>
      <c r="C303" s="388" t="s">
        <v>4346</v>
      </c>
      <c r="I303" s="733"/>
      <c r="J303" s="419" t="s">
        <v>5055</v>
      </c>
      <c r="K303" s="420"/>
      <c r="L303" s="387">
        <f>I303*VLOOKUP('Scope 3'!C303, EF_scope3!$B$2:$F$61, 5, FALSE)</f>
        <v>0</v>
      </c>
    </row>
    <row r="304" spans="2:12" ht="15" outlineLevel="1">
      <c r="B304" s="617"/>
      <c r="C304" s="388" t="s">
        <v>4347</v>
      </c>
      <c r="I304" s="733"/>
      <c r="J304" s="419" t="s">
        <v>5055</v>
      </c>
      <c r="K304" s="420"/>
      <c r="L304" s="387">
        <f>I304*VLOOKUP('Scope 3'!C304, EF_scope3!$B$2:$F$61, 5, FALSE)</f>
        <v>0</v>
      </c>
    </row>
    <row r="305" spans="2:12" ht="15" outlineLevel="1">
      <c r="B305" s="617"/>
      <c r="C305" s="388" t="s">
        <v>4348</v>
      </c>
      <c r="I305" s="733"/>
      <c r="J305" s="419" t="s">
        <v>5055</v>
      </c>
      <c r="K305" s="420"/>
      <c r="L305" s="387">
        <f>I305*VLOOKUP('Scope 3'!C305, EF_scope3!$B$2:$F$61, 5, FALSE)</f>
        <v>0</v>
      </c>
    </row>
    <row r="306" spans="2:12" ht="15" outlineLevel="1">
      <c r="B306" s="617"/>
      <c r="C306" s="388" t="s">
        <v>4349</v>
      </c>
      <c r="I306" s="733"/>
      <c r="J306" s="419" t="s">
        <v>5055</v>
      </c>
      <c r="K306" s="420"/>
      <c r="L306" s="387">
        <f>I306*VLOOKUP('Scope 3'!C306, EF_scope3!$B$2:$F$61, 5, FALSE)</f>
        <v>0</v>
      </c>
    </row>
    <row r="307" spans="2:12" ht="15" outlineLevel="1">
      <c r="B307" s="617"/>
      <c r="C307" s="388" t="s">
        <v>4350</v>
      </c>
      <c r="I307" s="733"/>
      <c r="J307" s="419" t="s">
        <v>5055</v>
      </c>
      <c r="K307" s="420"/>
      <c r="L307" s="387">
        <f>I307*VLOOKUP('Scope 3'!C307, EF_scope3!$B$2:$F$61, 5, FALSE)</f>
        <v>0</v>
      </c>
    </row>
    <row r="308" spans="2:12" ht="15" outlineLevel="1">
      <c r="B308" s="617"/>
      <c r="C308" s="388" t="s">
        <v>4351</v>
      </c>
      <c r="I308" s="733"/>
      <c r="J308" s="419" t="s">
        <v>5055</v>
      </c>
      <c r="K308" s="420"/>
      <c r="L308" s="387">
        <f>I308*VLOOKUP('Scope 3'!C308, EF_scope3!$B$2:$F$61, 5, FALSE)</f>
        <v>0</v>
      </c>
    </row>
    <row r="309" spans="2:12" ht="15" outlineLevel="1">
      <c r="B309" s="617"/>
      <c r="C309" s="388" t="s">
        <v>4352</v>
      </c>
      <c r="I309" s="733"/>
      <c r="J309" s="419" t="s">
        <v>5055</v>
      </c>
      <c r="K309" s="420"/>
      <c r="L309" s="387">
        <f>I309*VLOOKUP('Scope 3'!C309, EF_scope3!$B$2:$F$61, 5, FALSE)</f>
        <v>0</v>
      </c>
    </row>
    <row r="310" spans="2:12" ht="15" outlineLevel="1">
      <c r="B310" s="617"/>
      <c r="C310" s="388" t="s">
        <v>4353</v>
      </c>
      <c r="I310" s="733"/>
      <c r="J310" s="419" t="s">
        <v>5055</v>
      </c>
      <c r="K310" s="420"/>
      <c r="L310" s="387">
        <f>I310*VLOOKUP('Scope 3'!C310, EF_scope3!$B$2:$F$61, 5, FALSE)</f>
        <v>0</v>
      </c>
    </row>
    <row r="311" spans="2:12" ht="15" outlineLevel="1">
      <c r="B311" s="617"/>
      <c r="C311" s="388" t="s">
        <v>4354</v>
      </c>
      <c r="I311" s="733"/>
      <c r="J311" s="419" t="s">
        <v>5055</v>
      </c>
      <c r="K311" s="420"/>
      <c r="L311" s="387">
        <f>I311*VLOOKUP('Scope 3'!C311, EF_scope3!$B$2:$F$61, 5, FALSE)</f>
        <v>0</v>
      </c>
    </row>
    <row r="312" spans="2:12" ht="15" outlineLevel="1">
      <c r="B312" s="617"/>
      <c r="C312" s="388" t="s">
        <v>4355</v>
      </c>
      <c r="I312" s="733"/>
      <c r="J312" s="419" t="s">
        <v>5055</v>
      </c>
      <c r="K312" s="420"/>
      <c r="L312" s="387">
        <f>I312*VLOOKUP('Scope 3'!C312, EF_scope3!$B$2:$F$61, 5, FALSE)</f>
        <v>0</v>
      </c>
    </row>
    <row r="313" spans="2:12" ht="15" outlineLevel="1">
      <c r="B313" s="617"/>
      <c r="C313" s="388" t="s">
        <v>4356</v>
      </c>
      <c r="I313" s="733"/>
      <c r="J313" s="419" t="s">
        <v>5055</v>
      </c>
      <c r="K313" s="420"/>
      <c r="L313" s="387">
        <f>I313*VLOOKUP('Scope 3'!C313, EF_scope3!$B$2:$F$61, 5, FALSE)</f>
        <v>0</v>
      </c>
    </row>
    <row r="314" spans="2:12" ht="15" outlineLevel="1">
      <c r="B314" s="617"/>
      <c r="C314" s="388" t="s">
        <v>4357</v>
      </c>
      <c r="I314" s="733"/>
      <c r="J314" s="419" t="s">
        <v>5055</v>
      </c>
      <c r="K314" s="420"/>
      <c r="L314" s="387">
        <f>I314*VLOOKUP('Scope 3'!C314, EF_scope3!$B$2:$F$61, 5, FALSE)</f>
        <v>0</v>
      </c>
    </row>
    <row r="315" spans="2:12" ht="15" outlineLevel="1">
      <c r="B315" s="617"/>
      <c r="C315" s="388" t="s">
        <v>4358</v>
      </c>
      <c r="I315" s="733"/>
      <c r="J315" s="419" t="s">
        <v>5055</v>
      </c>
      <c r="K315" s="420"/>
      <c r="L315" s="387">
        <f>I315*VLOOKUP('Scope 3'!C315, EF_scope3!$B$2:$F$61, 5, FALSE)</f>
        <v>0</v>
      </c>
    </row>
    <row r="316" spans="2:12" ht="15" outlineLevel="1">
      <c r="B316" s="617"/>
      <c r="C316" s="388" t="s">
        <v>4359</v>
      </c>
      <c r="I316" s="733"/>
      <c r="J316" s="419" t="s">
        <v>5055</v>
      </c>
      <c r="K316" s="420"/>
      <c r="L316" s="387">
        <f>I316*VLOOKUP('Scope 3'!C316, EF_scope3!$B$2:$F$61, 5, FALSE)</f>
        <v>0</v>
      </c>
    </row>
    <row r="317" spans="2:12" ht="15" outlineLevel="1">
      <c r="B317" s="617"/>
      <c r="C317" s="388" t="s">
        <v>4360</v>
      </c>
      <c r="I317" s="733"/>
      <c r="J317" s="419" t="s">
        <v>5055</v>
      </c>
      <c r="K317" s="420"/>
      <c r="L317" s="387">
        <f>I317*VLOOKUP('Scope 3'!C317, EF_scope3!$B$2:$F$61, 5, FALSE)</f>
        <v>0</v>
      </c>
    </row>
    <row r="318" spans="2:12" ht="15" outlineLevel="1">
      <c r="B318" s="617"/>
      <c r="C318" s="388" t="s">
        <v>4361</v>
      </c>
      <c r="I318" s="733"/>
      <c r="J318" s="419" t="s">
        <v>5055</v>
      </c>
      <c r="K318" s="420"/>
      <c r="L318" s="387">
        <f>I318*VLOOKUP('Scope 3'!C318, EF_scope3!$B$2:$F$61, 5, FALSE)</f>
        <v>0</v>
      </c>
    </row>
    <row r="319" spans="2:12" ht="15" outlineLevel="1">
      <c r="B319" s="617"/>
      <c r="C319" s="388" t="s">
        <v>4362</v>
      </c>
      <c r="I319" s="733"/>
      <c r="J319" s="419" t="s">
        <v>5055</v>
      </c>
      <c r="K319" s="420"/>
      <c r="L319" s="387">
        <f>I319*VLOOKUP('Scope 3'!C319, EF_scope3!$B$2:$F$61, 5, FALSE)</f>
        <v>0</v>
      </c>
    </row>
    <row r="320" spans="2:12" ht="15" outlineLevel="1">
      <c r="B320" s="617"/>
      <c r="C320" s="388" t="s">
        <v>4363</v>
      </c>
      <c r="I320" s="733"/>
      <c r="J320" s="419" t="s">
        <v>5055</v>
      </c>
      <c r="K320" s="420"/>
      <c r="L320" s="387">
        <f>I320*VLOOKUP('Scope 3'!C320, EF_scope3!$B$2:$F$61, 5, FALSE)</f>
        <v>0</v>
      </c>
    </row>
    <row r="321" spans="2:12" ht="15" outlineLevel="1">
      <c r="B321" s="617"/>
      <c r="C321" s="388" t="s">
        <v>4364</v>
      </c>
      <c r="I321" s="733"/>
      <c r="J321" s="419" t="s">
        <v>5055</v>
      </c>
      <c r="K321" s="420"/>
      <c r="L321" s="387">
        <f>I321*VLOOKUP('Scope 3'!C321, EF_scope3!$B$2:$F$61, 5, FALSE)</f>
        <v>0</v>
      </c>
    </row>
    <row r="322" spans="2:12" ht="15" outlineLevel="1">
      <c r="B322" s="617"/>
      <c r="C322" s="388" t="s">
        <v>4365</v>
      </c>
      <c r="I322" s="733"/>
      <c r="J322" s="419" t="s">
        <v>5055</v>
      </c>
      <c r="K322" s="420"/>
      <c r="L322" s="387">
        <f>I322*VLOOKUP('Scope 3'!C322, EF_scope3!$B$2:$F$61, 5, FALSE)</f>
        <v>0</v>
      </c>
    </row>
    <row r="323" spans="2:12" ht="15" outlineLevel="1">
      <c r="B323" s="617"/>
      <c r="C323" s="388" t="s">
        <v>4366</v>
      </c>
      <c r="I323" s="733"/>
      <c r="J323" s="419" t="s">
        <v>5055</v>
      </c>
      <c r="K323" s="420"/>
      <c r="L323" s="387">
        <f>I323*VLOOKUP('Scope 3'!C323, EF_scope3!$B$2:$F$61, 5, FALSE)</f>
        <v>0</v>
      </c>
    </row>
    <row r="324" spans="2:12" ht="15" outlineLevel="1">
      <c r="B324" s="617"/>
      <c r="C324" s="388" t="s">
        <v>4367</v>
      </c>
      <c r="I324" s="733"/>
      <c r="J324" s="419" t="s">
        <v>5055</v>
      </c>
      <c r="K324" s="420"/>
      <c r="L324" s="387">
        <f>I324*VLOOKUP('Scope 3'!C324, EF_scope3!$B$2:$F$61, 5, FALSE)</f>
        <v>0</v>
      </c>
    </row>
    <row r="325" spans="2:12" ht="15" outlineLevel="1">
      <c r="B325" s="617"/>
      <c r="C325" s="388" t="s">
        <v>4368</v>
      </c>
      <c r="I325" s="733"/>
      <c r="J325" s="419" t="s">
        <v>5055</v>
      </c>
      <c r="K325" s="420"/>
      <c r="L325" s="387">
        <f>I325*VLOOKUP('Scope 3'!C325, EF_scope3!$B$2:$F$61, 5, FALSE)</f>
        <v>0</v>
      </c>
    </row>
    <row r="326" spans="2:12" ht="15" outlineLevel="1">
      <c r="B326" s="617"/>
      <c r="C326" s="388" t="s">
        <v>4369</v>
      </c>
      <c r="I326" s="733"/>
      <c r="J326" s="419" t="s">
        <v>5055</v>
      </c>
      <c r="K326" s="420"/>
      <c r="L326" s="387">
        <f>I326*VLOOKUP('Scope 3'!C326, EF_scope3!$B$2:$F$61, 5, FALSE)</f>
        <v>0</v>
      </c>
    </row>
    <row r="327" spans="2:12" ht="15" outlineLevel="1">
      <c r="B327" s="617"/>
      <c r="C327" s="388" t="s">
        <v>4370</v>
      </c>
      <c r="I327" s="733"/>
      <c r="J327" s="419" t="s">
        <v>5055</v>
      </c>
      <c r="K327" s="420"/>
      <c r="L327" s="387">
        <f>I327*VLOOKUP('Scope 3'!C327, EF_scope3!$B$2:$F$61, 5, FALSE)</f>
        <v>0</v>
      </c>
    </row>
    <row r="328" spans="2:12" ht="15" outlineLevel="1">
      <c r="B328" s="617"/>
      <c r="C328" s="388" t="s">
        <v>4371</v>
      </c>
      <c r="I328" s="733"/>
      <c r="J328" s="419" t="s">
        <v>5055</v>
      </c>
      <c r="K328" s="420"/>
      <c r="L328" s="387">
        <f>I328*VLOOKUP('Scope 3'!C328, EF_scope3!$B$2:$F$61, 5, FALSE)</f>
        <v>0</v>
      </c>
    </row>
    <row r="329" spans="2:12" ht="15" outlineLevel="1">
      <c r="B329" s="617"/>
      <c r="C329" s="388" t="s">
        <v>4372</v>
      </c>
      <c r="I329" s="733"/>
      <c r="J329" s="419" t="s">
        <v>5055</v>
      </c>
      <c r="K329" s="420"/>
      <c r="L329" s="387">
        <f>I329*VLOOKUP('Scope 3'!C329, EF_scope3!$B$2:$F$61, 5, FALSE)</f>
        <v>0</v>
      </c>
    </row>
    <row r="330" spans="2:12" ht="15" outlineLevel="1">
      <c r="B330" s="617"/>
      <c r="C330" s="388" t="s">
        <v>4373</v>
      </c>
      <c r="I330" s="733"/>
      <c r="J330" s="419" t="s">
        <v>5055</v>
      </c>
      <c r="K330" s="420"/>
      <c r="L330" s="387">
        <f>I330*VLOOKUP('Scope 3'!C330, EF_scope3!$B$2:$F$61, 5, FALSE)</f>
        <v>0</v>
      </c>
    </row>
    <row r="331" spans="2:12" ht="15" outlineLevel="1">
      <c r="B331" s="617"/>
      <c r="C331" s="388" t="s">
        <v>4374</v>
      </c>
      <c r="I331" s="733"/>
      <c r="J331" s="419" t="s">
        <v>5055</v>
      </c>
      <c r="K331" s="420"/>
      <c r="L331" s="387">
        <f>I331*VLOOKUP('Scope 3'!C331, EF_scope3!$B$2:$F$61, 5, FALSE)</f>
        <v>0</v>
      </c>
    </row>
    <row r="332" spans="2:12" ht="15" outlineLevel="1">
      <c r="B332" s="617"/>
      <c r="C332" s="388" t="s">
        <v>4375</v>
      </c>
      <c r="I332" s="733"/>
      <c r="J332" s="419" t="s">
        <v>5055</v>
      </c>
      <c r="K332" s="420"/>
      <c r="L332" s="387">
        <f>I332*VLOOKUP('Scope 3'!C332, EF_scope3!$B$2:$F$61, 5, FALSE)</f>
        <v>0</v>
      </c>
    </row>
    <row r="333" spans="2:12" ht="15" outlineLevel="1">
      <c r="B333" s="617"/>
      <c r="C333" s="388" t="s">
        <v>4376</v>
      </c>
      <c r="I333" s="733"/>
      <c r="J333" s="419" t="s">
        <v>5055</v>
      </c>
      <c r="K333" s="420"/>
      <c r="L333" s="387">
        <f>I333*VLOOKUP('Scope 3'!C333, EF_scope3!$B$2:$F$61, 5, FALSE)</f>
        <v>0</v>
      </c>
    </row>
    <row r="334" spans="2:12" ht="15" outlineLevel="1">
      <c r="B334" s="617"/>
      <c r="C334" s="388" t="s">
        <v>4377</v>
      </c>
      <c r="I334" s="733"/>
      <c r="J334" s="419" t="s">
        <v>5055</v>
      </c>
      <c r="K334" s="420"/>
      <c r="L334" s="387">
        <f>I334*VLOOKUP('Scope 3'!C334, EF_scope3!$B$2:$F$61, 5, FALSE)</f>
        <v>0</v>
      </c>
    </row>
    <row r="335" spans="2:12" ht="15" outlineLevel="1">
      <c r="B335" s="617"/>
      <c r="C335" s="388" t="s">
        <v>4378</v>
      </c>
      <c r="I335" s="733"/>
      <c r="J335" s="419" t="s">
        <v>5055</v>
      </c>
      <c r="K335" s="420"/>
      <c r="L335" s="387">
        <f>I335*VLOOKUP('Scope 3'!C335, EF_scope3!$B$2:$F$61, 5, FALSE)</f>
        <v>0</v>
      </c>
    </row>
    <row r="336" spans="2:12" ht="15" outlineLevel="1">
      <c r="B336" s="617"/>
      <c r="C336" s="388" t="s">
        <v>4379</v>
      </c>
      <c r="I336" s="733"/>
      <c r="J336" s="419" t="s">
        <v>5055</v>
      </c>
      <c r="K336" s="420"/>
      <c r="L336" s="387">
        <f>I336*VLOOKUP('Scope 3'!C336, EF_scope3!$B$2:$F$61, 5, FALSE)</f>
        <v>0</v>
      </c>
    </row>
    <row r="337" spans="1:12" ht="32.25" customHeight="1" outlineLevel="1">
      <c r="B337" s="617"/>
      <c r="C337" s="617"/>
      <c r="D337" s="617"/>
      <c r="E337" s="617"/>
      <c r="F337" s="617"/>
      <c r="G337" s="622"/>
      <c r="H337" s="617"/>
      <c r="I337" s="617"/>
      <c r="J337" s="617"/>
      <c r="K337" s="626" t="s">
        <v>52</v>
      </c>
      <c r="L337" s="627">
        <f>SUM(L277:L336)</f>
        <v>0</v>
      </c>
    </row>
    <row r="338" spans="1:12" ht="23.25" customHeight="1"/>
    <row r="339" spans="1:12" ht="23.25" customHeight="1"/>
    <row r="340" spans="1:12" ht="41.25" customHeight="1">
      <c r="A340" s="596" t="s">
        <v>5116</v>
      </c>
      <c r="B340" s="597"/>
      <c r="C340" s="597"/>
      <c r="D340" s="597"/>
      <c r="E340" s="597"/>
      <c r="F340" s="597"/>
      <c r="G340" s="597"/>
      <c r="H340" s="597"/>
      <c r="I340" s="597"/>
      <c r="J340" s="597"/>
      <c r="K340" s="597"/>
      <c r="L340" s="597"/>
    </row>
    <row r="341" spans="1:12" outlineLevel="1"/>
    <row r="342" spans="1:12" ht="31.5" customHeight="1" outlineLevel="1">
      <c r="B342" s="607" t="s">
        <v>5076</v>
      </c>
      <c r="C342" s="602"/>
      <c r="D342" s="602"/>
      <c r="E342" s="602"/>
      <c r="F342" s="602"/>
      <c r="G342" s="603"/>
      <c r="H342" s="602"/>
      <c r="I342" s="602"/>
      <c r="J342" s="602"/>
      <c r="K342" s="602"/>
      <c r="L342" s="599"/>
    </row>
    <row r="343" spans="1:12" ht="31.5" customHeight="1" outlineLevel="1">
      <c r="B343" s="606" t="s">
        <v>5116</v>
      </c>
      <c r="C343" s="602"/>
      <c r="D343" s="602"/>
      <c r="E343" s="602"/>
      <c r="F343" s="602"/>
      <c r="G343" s="603"/>
      <c r="H343" s="604"/>
      <c r="I343" s="601"/>
      <c r="J343" s="601"/>
      <c r="K343" s="604"/>
      <c r="L343" s="605"/>
    </row>
    <row r="344" spans="1:12" ht="59.45" customHeight="1" outlineLevel="1">
      <c r="B344" s="628"/>
      <c r="C344" s="857" t="s">
        <v>5127</v>
      </c>
      <c r="D344" s="857"/>
      <c r="E344" s="857"/>
      <c r="F344" s="857"/>
      <c r="G344" s="857"/>
      <c r="H344" s="857"/>
      <c r="I344" s="857"/>
      <c r="J344" s="857"/>
      <c r="K344" s="857"/>
      <c r="L344" s="857"/>
    </row>
    <row r="345" spans="1:12" outlineLevel="1">
      <c r="B345" s="617"/>
      <c r="C345" s="617"/>
      <c r="D345" s="617"/>
      <c r="E345" s="617"/>
      <c r="F345" s="617"/>
      <c r="G345" s="617"/>
      <c r="H345" s="617"/>
      <c r="I345" s="617"/>
      <c r="J345" s="617"/>
      <c r="K345" s="617"/>
      <c r="L345" s="617"/>
    </row>
    <row r="346" spans="1:12" ht="23.25" customHeight="1"/>
    <row r="347" spans="1:12" ht="41.25" customHeight="1">
      <c r="A347" s="596" t="s">
        <v>5853</v>
      </c>
      <c r="B347" s="597"/>
      <c r="C347" s="597"/>
      <c r="D347" s="597"/>
      <c r="E347" s="597"/>
      <c r="F347" s="597"/>
      <c r="G347" s="597"/>
      <c r="H347" s="597"/>
      <c r="I347" s="597"/>
      <c r="J347" s="597"/>
      <c r="K347" s="597"/>
      <c r="L347" s="597"/>
    </row>
    <row r="348" spans="1:12" outlineLevel="1"/>
    <row r="349" spans="1:12" ht="31.5" customHeight="1" outlineLevel="1">
      <c r="B349" s="607" t="s">
        <v>5076</v>
      </c>
      <c r="C349" s="602"/>
      <c r="D349" s="602"/>
      <c r="E349" s="602"/>
      <c r="F349" s="602"/>
      <c r="G349" s="603"/>
      <c r="H349" s="602"/>
      <c r="I349" s="602"/>
      <c r="J349" s="602"/>
      <c r="K349" s="602"/>
      <c r="L349" s="599"/>
    </row>
    <row r="350" spans="1:12" ht="31.5" customHeight="1" outlineLevel="1">
      <c r="B350" s="606" t="s">
        <v>5853</v>
      </c>
      <c r="C350" s="602"/>
      <c r="D350" s="602"/>
      <c r="E350" s="602"/>
      <c r="F350" s="602"/>
      <c r="G350" s="603"/>
      <c r="H350" s="604"/>
      <c r="I350" s="601"/>
      <c r="J350" s="601"/>
      <c r="K350" s="604"/>
      <c r="L350" s="605"/>
    </row>
    <row r="351" spans="1:12" ht="55.5" customHeight="1" outlineLevel="1">
      <c r="B351" s="628"/>
      <c r="C351" s="857" t="s">
        <v>5117</v>
      </c>
      <c r="D351" s="857"/>
      <c r="E351" s="857"/>
      <c r="F351" s="857"/>
      <c r="G351" s="857"/>
      <c r="H351" s="857"/>
      <c r="I351" s="857"/>
      <c r="J351" s="857"/>
      <c r="K351" s="857"/>
      <c r="L351" s="857"/>
    </row>
    <row r="352" spans="1:12" outlineLevel="1">
      <c r="B352" s="617"/>
      <c r="C352" s="617"/>
      <c r="D352" s="617"/>
      <c r="E352" s="617"/>
      <c r="F352" s="617"/>
      <c r="G352" s="617"/>
      <c r="H352" s="617"/>
      <c r="I352" s="617"/>
      <c r="J352" s="617"/>
      <c r="K352" s="617"/>
      <c r="L352" s="617"/>
    </row>
    <row r="353" spans="1:12" ht="23.25" customHeight="1"/>
    <row r="354" spans="1:12" ht="41.25" customHeight="1">
      <c r="A354" s="596" t="s">
        <v>5854</v>
      </c>
      <c r="B354" s="597"/>
      <c r="C354" s="597"/>
      <c r="D354" s="597"/>
      <c r="E354" s="597"/>
      <c r="F354" s="597"/>
      <c r="G354" s="597"/>
      <c r="H354" s="597"/>
      <c r="I354" s="597"/>
      <c r="J354" s="597"/>
      <c r="K354" s="597"/>
      <c r="L354" s="597"/>
    </row>
    <row r="355" spans="1:12" outlineLevel="1"/>
    <row r="356" spans="1:12" ht="33.75" customHeight="1" outlineLevel="1">
      <c r="B356" s="607" t="s">
        <v>5076</v>
      </c>
      <c r="C356" s="602"/>
      <c r="D356" s="602"/>
      <c r="E356" s="602"/>
      <c r="F356" s="602"/>
      <c r="G356" s="603"/>
      <c r="H356" s="602"/>
      <c r="I356" s="602"/>
      <c r="J356" s="602"/>
      <c r="K356" s="602"/>
      <c r="L356" s="599"/>
    </row>
    <row r="357" spans="1:12" ht="33.75" customHeight="1" outlineLevel="1">
      <c r="B357" s="606" t="s">
        <v>5854</v>
      </c>
      <c r="C357" s="602"/>
      <c r="D357" s="602"/>
      <c r="E357" s="602"/>
      <c r="F357" s="602"/>
      <c r="G357" s="603"/>
      <c r="H357" s="604"/>
      <c r="I357" s="601"/>
      <c r="J357" s="601"/>
      <c r="K357" s="604" t="s">
        <v>5121</v>
      </c>
      <c r="L357" s="605">
        <f>L407</f>
        <v>0</v>
      </c>
    </row>
    <row r="358" spans="1:12" ht="15" outlineLevel="1">
      <c r="B358" s="628"/>
      <c r="C358" s="618" t="s">
        <v>5077</v>
      </c>
      <c r="D358" s="618" t="s">
        <v>5103</v>
      </c>
      <c r="E358" s="629"/>
      <c r="F358" s="629"/>
      <c r="G358" s="614"/>
      <c r="H358" s="618"/>
      <c r="I358" s="618"/>
      <c r="J358" s="618" t="s">
        <v>5941</v>
      </c>
      <c r="K358" s="614" t="s">
        <v>624</v>
      </c>
      <c r="L358" s="614" t="s">
        <v>454</v>
      </c>
    </row>
    <row r="359" spans="1:12" outlineLevel="1">
      <c r="B359" s="852" t="s">
        <v>5480</v>
      </c>
      <c r="C359" s="735" t="s">
        <v>5087</v>
      </c>
      <c r="D359" s="732"/>
      <c r="E359" s="733"/>
      <c r="J359" s="736">
        <v>10</v>
      </c>
      <c r="K359" s="423" t="str">
        <f>IFERROR(VLOOKUP('Scope 3'!D359, EF_scope3!$B$62:$G$273, 6, FALSE), "")</f>
        <v/>
      </c>
      <c r="L359" s="434" t="str">
        <f>IFERROR((VLOOKUP('Scope 3'!D359, EF_scope3!$B$62:$G$273, 5, FALSE))*J359,"")</f>
        <v/>
      </c>
    </row>
    <row r="360" spans="1:12" outlineLevel="1">
      <c r="B360" s="852"/>
      <c r="C360" s="731"/>
      <c r="D360" s="732"/>
      <c r="E360" s="733"/>
      <c r="J360" s="736"/>
      <c r="K360" s="423" t="str">
        <f>IFERROR(VLOOKUP('Scope 3'!D360, EF_scope3!$B$62:$G$273, 6, FALSE), "")</f>
        <v/>
      </c>
      <c r="L360" s="434" t="str">
        <f>IFERROR((VLOOKUP('Scope 3'!D360, EF_scope3!$B$62:$G$273, 5, FALSE))*J360,"")</f>
        <v/>
      </c>
    </row>
    <row r="361" spans="1:12" outlineLevel="1">
      <c r="B361" s="852"/>
      <c r="C361" s="731"/>
      <c r="D361" s="732"/>
      <c r="E361" s="733"/>
      <c r="J361" s="736"/>
      <c r="K361" s="423" t="str">
        <f>IFERROR(VLOOKUP('Scope 3'!D361, EF_scope3!$B$62:$G$273, 6, FALSE), "")</f>
        <v/>
      </c>
      <c r="L361" s="434" t="str">
        <f>IFERROR((VLOOKUP('Scope 3'!D361, EF_scope3!$B$62:$G$273, 5, FALSE))*J361,"")</f>
        <v/>
      </c>
    </row>
    <row r="362" spans="1:12" outlineLevel="1">
      <c r="B362" s="852"/>
      <c r="C362" s="731"/>
      <c r="D362" s="732"/>
      <c r="E362" s="733"/>
      <c r="J362" s="736"/>
      <c r="K362" s="423" t="str">
        <f>IFERROR(VLOOKUP('Scope 3'!D362, EF_scope3!$B$62:$G$273, 6, FALSE), "")</f>
        <v/>
      </c>
      <c r="L362" s="434" t="str">
        <f>IFERROR((VLOOKUP('Scope 3'!D362, EF_scope3!$B$62:$G$273, 5, FALSE))*J362,"")</f>
        <v/>
      </c>
    </row>
    <row r="363" spans="1:12" outlineLevel="1">
      <c r="B363" s="852"/>
      <c r="C363" s="731"/>
      <c r="D363" s="732"/>
      <c r="E363" s="733"/>
      <c r="J363" s="736"/>
      <c r="K363" s="423" t="str">
        <f>IFERROR(VLOOKUP('Scope 3'!D363, EF_scope3!$B$62:$G$273, 6, FALSE), "")</f>
        <v/>
      </c>
      <c r="L363" s="434" t="str">
        <f>IFERROR((VLOOKUP('Scope 3'!D363, EF_scope3!$B$62:$G$273, 5, FALSE))*J363,"")</f>
        <v/>
      </c>
    </row>
    <row r="364" spans="1:12" outlineLevel="1">
      <c r="B364" s="852"/>
      <c r="C364" s="731"/>
      <c r="D364" s="732"/>
      <c r="E364" s="733"/>
      <c r="J364" s="736"/>
      <c r="K364" s="423" t="str">
        <f>IFERROR(VLOOKUP('Scope 3'!D364, EF_scope3!$B$62:$G$273, 6, FALSE), "")</f>
        <v/>
      </c>
      <c r="L364" s="434" t="str">
        <f>IFERROR((VLOOKUP('Scope 3'!D364, EF_scope3!$B$62:$G$273, 5, FALSE))*J364,"")</f>
        <v/>
      </c>
    </row>
    <row r="365" spans="1:12" outlineLevel="1">
      <c r="B365" s="852"/>
      <c r="C365" s="731"/>
      <c r="D365" s="732"/>
      <c r="E365" s="733"/>
      <c r="J365" s="736"/>
      <c r="K365" s="423" t="str">
        <f>IFERROR(VLOOKUP('Scope 3'!D365, EF_scope3!$B$62:$G$273, 6, FALSE), "")</f>
        <v/>
      </c>
      <c r="L365" s="434" t="str">
        <f>IFERROR((VLOOKUP('Scope 3'!D365, EF_scope3!$B$62:$G$273, 5, FALSE))*J365,"")</f>
        <v/>
      </c>
    </row>
    <row r="366" spans="1:12" outlineLevel="1">
      <c r="B366" s="852"/>
      <c r="C366" s="731"/>
      <c r="D366" s="732"/>
      <c r="E366" s="733"/>
      <c r="J366" s="736"/>
      <c r="K366" s="423" t="str">
        <f>IFERROR(VLOOKUP('Scope 3'!D366, EF_scope3!$B$62:$G$273, 6, FALSE), "")</f>
        <v/>
      </c>
      <c r="L366" s="434" t="str">
        <f>IFERROR((VLOOKUP('Scope 3'!D366, EF_scope3!$B$62:$G$273, 5, FALSE))*J366,"")</f>
        <v/>
      </c>
    </row>
    <row r="367" spans="1:12" outlineLevel="1">
      <c r="B367" s="852"/>
      <c r="C367" s="731"/>
      <c r="D367" s="732"/>
      <c r="E367" s="733"/>
      <c r="J367" s="736"/>
      <c r="K367" s="423" t="str">
        <f>IFERROR(VLOOKUP('Scope 3'!D367, EF_scope3!$B$62:$G$273, 6, FALSE), "")</f>
        <v/>
      </c>
      <c r="L367" s="434" t="str">
        <f>IFERROR((VLOOKUP('Scope 3'!D367, EF_scope3!$B$62:$G$273, 5, FALSE))*J367,"")</f>
        <v/>
      </c>
    </row>
    <row r="368" spans="1:12" outlineLevel="1">
      <c r="B368" s="852"/>
      <c r="C368" s="731"/>
      <c r="D368" s="732"/>
      <c r="E368" s="733"/>
      <c r="J368" s="736"/>
      <c r="K368" s="423" t="str">
        <f>IFERROR(VLOOKUP('Scope 3'!D368, EF_scope3!$B$62:$G$273, 6, FALSE), "")</f>
        <v/>
      </c>
      <c r="L368" s="434" t="str">
        <f>IFERROR((VLOOKUP('Scope 3'!D368, EF_scope3!$B$62:$G$273, 5, FALSE))*J368,"")</f>
        <v/>
      </c>
    </row>
    <row r="369" spans="2:12" outlineLevel="1">
      <c r="B369" s="852"/>
      <c r="C369" s="731"/>
      <c r="D369" s="732"/>
      <c r="E369" s="733"/>
      <c r="J369" s="736"/>
      <c r="K369" s="423" t="str">
        <f>IFERROR(VLOOKUP('Scope 3'!D369, EF_scope3!$B$62:$G$273, 6, FALSE), "")</f>
        <v/>
      </c>
      <c r="L369" s="434" t="str">
        <f>IFERROR((VLOOKUP('Scope 3'!D369, EF_scope3!$B$62:$G$273, 5, FALSE))*J369,"")</f>
        <v/>
      </c>
    </row>
    <row r="370" spans="2:12" outlineLevel="1">
      <c r="B370" s="852"/>
      <c r="C370" s="731"/>
      <c r="D370" s="732"/>
      <c r="E370" s="733"/>
      <c r="J370" s="736"/>
      <c r="K370" s="423" t="str">
        <f>IFERROR(VLOOKUP('Scope 3'!D370, EF_scope3!$B$62:$G$273, 6, FALSE), "")</f>
        <v/>
      </c>
      <c r="L370" s="434" t="str">
        <f>IFERROR((VLOOKUP('Scope 3'!D370, EF_scope3!$B$62:$G$273, 5, FALSE))*J370,"")</f>
        <v/>
      </c>
    </row>
    <row r="371" spans="2:12" outlineLevel="1">
      <c r="B371" s="852"/>
      <c r="C371" s="731"/>
      <c r="D371" s="732"/>
      <c r="E371" s="733"/>
      <c r="J371" s="736"/>
      <c r="K371" s="423" t="str">
        <f>IFERROR(VLOOKUP('Scope 3'!D371, EF_scope3!$B$62:$G$273, 6, FALSE), "")</f>
        <v/>
      </c>
      <c r="L371" s="434" t="str">
        <f>IFERROR((VLOOKUP('Scope 3'!D371, EF_scope3!$B$62:$G$273, 5, FALSE))*J371,"")</f>
        <v/>
      </c>
    </row>
    <row r="372" spans="2:12" outlineLevel="1">
      <c r="B372" s="852"/>
      <c r="C372" s="731"/>
      <c r="D372" s="732"/>
      <c r="E372" s="733"/>
      <c r="J372" s="736"/>
      <c r="K372" s="423" t="str">
        <f>IFERROR(VLOOKUP('Scope 3'!D372, EF_scope3!$B$62:$G$273, 6, FALSE), "")</f>
        <v/>
      </c>
      <c r="L372" s="434" t="str">
        <f>IFERROR((VLOOKUP('Scope 3'!D372, EF_scope3!$B$62:$G$273, 5, FALSE))*J372,"")</f>
        <v/>
      </c>
    </row>
    <row r="373" spans="2:12" outlineLevel="1">
      <c r="B373" s="852"/>
      <c r="C373" s="731"/>
      <c r="D373" s="732"/>
      <c r="E373" s="733"/>
      <c r="J373" s="736"/>
      <c r="K373" s="423" t="str">
        <f>IFERROR(VLOOKUP('Scope 3'!D373, EF_scope3!$B$62:$G$273, 6, FALSE), "")</f>
        <v/>
      </c>
      <c r="L373" s="434" t="str">
        <f>IFERROR((VLOOKUP('Scope 3'!D373, EF_scope3!$B$62:$G$273, 5, FALSE))*J373,"")</f>
        <v/>
      </c>
    </row>
    <row r="374" spans="2:12" outlineLevel="1">
      <c r="B374" s="852"/>
      <c r="C374" s="731"/>
      <c r="D374" s="732"/>
      <c r="E374" s="733"/>
      <c r="J374" s="736"/>
      <c r="K374" s="423" t="str">
        <f>IFERROR(VLOOKUP('Scope 3'!D374, EF_scope3!$B$62:$G$273, 6, FALSE), "")</f>
        <v/>
      </c>
      <c r="L374" s="434" t="str">
        <f>IFERROR((VLOOKUP('Scope 3'!D374, EF_scope3!$B$62:$G$273, 5, FALSE))*J374,"")</f>
        <v/>
      </c>
    </row>
    <row r="375" spans="2:12" outlineLevel="1">
      <c r="B375" s="852"/>
      <c r="C375" s="731"/>
      <c r="D375" s="732"/>
      <c r="E375" s="733"/>
      <c r="J375" s="736"/>
      <c r="K375" s="423" t="str">
        <f>IFERROR(VLOOKUP('Scope 3'!D375, EF_scope3!$B$62:$G$273, 6, FALSE), "")</f>
        <v/>
      </c>
      <c r="L375" s="434" t="str">
        <f>IFERROR((VLOOKUP('Scope 3'!D375, EF_scope3!$B$62:$G$273, 5, FALSE))*J375,"")</f>
        <v/>
      </c>
    </row>
    <row r="376" spans="2:12" outlineLevel="1">
      <c r="B376" s="852"/>
      <c r="C376" s="731"/>
      <c r="D376" s="732"/>
      <c r="E376" s="733"/>
      <c r="J376" s="736"/>
      <c r="K376" s="423" t="str">
        <f>IFERROR(VLOOKUP('Scope 3'!D376, EF_scope3!$B$62:$G$273, 6, FALSE), "")</f>
        <v/>
      </c>
      <c r="L376" s="434" t="str">
        <f>IFERROR((VLOOKUP('Scope 3'!D376, EF_scope3!$B$62:$G$273, 5, FALSE))*J376,"")</f>
        <v/>
      </c>
    </row>
    <row r="377" spans="2:12" outlineLevel="1">
      <c r="B377" s="852"/>
      <c r="C377" s="731"/>
      <c r="D377" s="732"/>
      <c r="E377" s="733"/>
      <c r="J377" s="736"/>
      <c r="K377" s="423" t="str">
        <f>IFERROR(VLOOKUP('Scope 3'!D377, EF_scope3!$B$62:$G$273, 6, FALSE), "")</f>
        <v/>
      </c>
      <c r="L377" s="434" t="str">
        <f>IFERROR((VLOOKUP('Scope 3'!D377, EF_scope3!$B$62:$G$273, 5, FALSE))*J377,"")</f>
        <v/>
      </c>
    </row>
    <row r="378" spans="2:12" outlineLevel="1">
      <c r="B378" s="852"/>
      <c r="C378" s="731"/>
      <c r="D378" s="732"/>
      <c r="E378" s="733"/>
      <c r="J378" s="736"/>
      <c r="K378" s="423" t="str">
        <f>IFERROR(VLOOKUP('Scope 3'!D378, EF_scope3!$B$62:$G$273, 6, FALSE), "")</f>
        <v/>
      </c>
      <c r="L378" s="434" t="str">
        <f>IFERROR((VLOOKUP('Scope 3'!D378, EF_scope3!$B$62:$G$273, 5, FALSE))*J378,"")</f>
        <v/>
      </c>
    </row>
    <row r="379" spans="2:12" ht="14.1" customHeight="1" outlineLevel="1">
      <c r="B379" s="617"/>
      <c r="C379" s="630"/>
      <c r="D379" s="617"/>
      <c r="E379" s="617"/>
      <c r="F379" s="617"/>
      <c r="G379" s="617"/>
      <c r="H379" s="617"/>
      <c r="I379" s="617"/>
      <c r="J379" s="628"/>
      <c r="K379" s="626"/>
      <c r="L379" s="627"/>
    </row>
    <row r="380" spans="2:12" ht="15" outlineLevel="1">
      <c r="B380" s="617"/>
      <c r="C380" s="618" t="s">
        <v>5077</v>
      </c>
      <c r="D380" s="618" t="s">
        <v>5103</v>
      </c>
      <c r="E380" s="629"/>
      <c r="F380" s="629"/>
      <c r="G380" s="614"/>
      <c r="H380" s="618"/>
      <c r="I380" s="618"/>
      <c r="J380" s="618" t="s">
        <v>5941</v>
      </c>
      <c r="K380" s="614" t="s">
        <v>624</v>
      </c>
      <c r="L380" s="614" t="s">
        <v>454</v>
      </c>
    </row>
    <row r="381" spans="2:12" outlineLevel="1">
      <c r="B381" s="852" t="s">
        <v>5483</v>
      </c>
      <c r="C381" s="731"/>
      <c r="D381" s="733"/>
      <c r="J381" s="736"/>
      <c r="K381" s="423" t="str">
        <f>IFERROR(VLOOKUP('Scope 3'!D381, EF_scope3!$B$274:$G$457, 6, FALSE), "")</f>
        <v/>
      </c>
      <c r="L381" s="434" t="str">
        <f>IFERROR((VLOOKUP('Scope 3'!D381, EF_scope3!$B$274:$G$457, 5, FALSE))*J381,"")</f>
        <v/>
      </c>
    </row>
    <row r="382" spans="2:12" outlineLevel="1">
      <c r="B382" s="852"/>
      <c r="C382" s="731"/>
      <c r="D382" s="733"/>
      <c r="J382" s="736"/>
      <c r="K382" s="423" t="str">
        <f>IFERROR(VLOOKUP('Scope 3'!D382, EF_scope3!$B$274:$G$457, 6, FALSE), "")</f>
        <v/>
      </c>
      <c r="L382" s="434" t="str">
        <f>IFERROR((VLOOKUP('Scope 3'!D382, EF_scope3!$B$274:$G$457, 5, FALSE))*J382,"")</f>
        <v/>
      </c>
    </row>
    <row r="383" spans="2:12" outlineLevel="1">
      <c r="B383" s="852"/>
      <c r="C383" s="731"/>
      <c r="D383" s="733"/>
      <c r="J383" s="736"/>
      <c r="K383" s="423" t="str">
        <f>IFERROR(VLOOKUP('Scope 3'!D383, EF_scope3!$B$274:$G$457, 6, FALSE), "")</f>
        <v/>
      </c>
      <c r="L383" s="434" t="str">
        <f>IFERROR((VLOOKUP('Scope 3'!D383, EF_scope3!$B$274:$G$457, 5, FALSE))*J383,"")</f>
        <v/>
      </c>
    </row>
    <row r="384" spans="2:12" outlineLevel="1">
      <c r="B384" s="852"/>
      <c r="C384" s="731"/>
      <c r="D384" s="733"/>
      <c r="J384" s="736"/>
      <c r="K384" s="423" t="str">
        <f>IFERROR(VLOOKUP('Scope 3'!D384, EF_scope3!$B$274:$G$457, 6, FALSE), "")</f>
        <v/>
      </c>
      <c r="L384" s="434" t="str">
        <f>IFERROR((VLOOKUP('Scope 3'!D384, EF_scope3!$B$274:$G$457, 5, FALSE))*J384,"")</f>
        <v/>
      </c>
    </row>
    <row r="385" spans="2:12" outlineLevel="1">
      <c r="B385" s="852"/>
      <c r="C385" s="731"/>
      <c r="D385" s="733"/>
      <c r="J385" s="736"/>
      <c r="K385" s="423" t="str">
        <f>IFERROR(VLOOKUP('Scope 3'!D385, EF_scope3!$B$274:$G$457, 6, FALSE), "")</f>
        <v/>
      </c>
      <c r="L385" s="434" t="str">
        <f>IFERROR((VLOOKUP('Scope 3'!D385, EF_scope3!$B$274:$G$457, 5, FALSE))*J385,"")</f>
        <v/>
      </c>
    </row>
    <row r="386" spans="2:12" outlineLevel="1">
      <c r="B386" s="852"/>
      <c r="C386" s="731"/>
      <c r="D386" s="733"/>
      <c r="J386" s="736"/>
      <c r="K386" s="423" t="str">
        <f>IFERROR(VLOOKUP('Scope 3'!D386, EF_scope3!$B$274:$G$457, 6, FALSE), "")</f>
        <v/>
      </c>
      <c r="L386" s="434" t="str">
        <f>IFERROR((VLOOKUP('Scope 3'!D386, EF_scope3!$B$274:$G$457, 5, FALSE))*J386,"")</f>
        <v/>
      </c>
    </row>
    <row r="387" spans="2:12" outlineLevel="1">
      <c r="B387" s="852"/>
      <c r="C387" s="731"/>
      <c r="D387" s="733"/>
      <c r="J387" s="736"/>
      <c r="K387" s="423" t="str">
        <f>IFERROR(VLOOKUP('Scope 3'!D387, EF_scope3!$B$274:$G$457, 6, FALSE), "")</f>
        <v/>
      </c>
      <c r="L387" s="434" t="str">
        <f>IFERROR((VLOOKUP('Scope 3'!D387, EF_scope3!$B$274:$G$457, 5, FALSE))*J387,"")</f>
        <v/>
      </c>
    </row>
    <row r="388" spans="2:12" outlineLevel="1">
      <c r="B388" s="852"/>
      <c r="C388" s="731"/>
      <c r="D388" s="733"/>
      <c r="J388" s="736"/>
      <c r="K388" s="423" t="str">
        <f>IFERROR(VLOOKUP('Scope 3'!D388, EF_scope3!$B$274:$G$457, 6, FALSE), "")</f>
        <v/>
      </c>
      <c r="L388" s="434" t="str">
        <f>IFERROR((VLOOKUP('Scope 3'!D388, EF_scope3!$B$274:$G$457, 5, FALSE))*J388,"")</f>
        <v/>
      </c>
    </row>
    <row r="389" spans="2:12" outlineLevel="1">
      <c r="B389" s="852"/>
      <c r="C389" s="731"/>
      <c r="D389" s="733"/>
      <c r="J389" s="736"/>
      <c r="K389" s="423" t="str">
        <f>IFERROR(VLOOKUP('Scope 3'!D389, EF_scope3!$B$274:$G$457, 6, FALSE), "")</f>
        <v/>
      </c>
      <c r="L389" s="434" t="str">
        <f>IFERROR((VLOOKUP('Scope 3'!D389, EF_scope3!$B$274:$G$457, 5, FALSE))*J389,"")</f>
        <v/>
      </c>
    </row>
    <row r="390" spans="2:12" outlineLevel="1">
      <c r="B390" s="852"/>
      <c r="C390" s="731"/>
      <c r="D390" s="733"/>
      <c r="J390" s="736"/>
      <c r="K390" s="423" t="str">
        <f>IFERROR(VLOOKUP('Scope 3'!D390, EF_scope3!$B$274:$G$457, 6, FALSE), "")</f>
        <v/>
      </c>
      <c r="L390" s="434" t="str">
        <f>IFERROR((VLOOKUP('Scope 3'!D390, EF_scope3!$B$274:$G$457, 5, FALSE))*J390,"")</f>
        <v/>
      </c>
    </row>
    <row r="391" spans="2:12" outlineLevel="1">
      <c r="B391" s="852"/>
      <c r="C391" s="731"/>
      <c r="D391" s="733"/>
      <c r="J391" s="736"/>
      <c r="K391" s="423" t="str">
        <f>IFERROR(VLOOKUP('Scope 3'!D391, EF_scope3!$B$274:$G$457, 6, FALSE), "")</f>
        <v/>
      </c>
      <c r="L391" s="434" t="str">
        <f>IFERROR((VLOOKUP('Scope 3'!D391, EF_scope3!$B$274:$G$457, 5, FALSE))*J391,"")</f>
        <v/>
      </c>
    </row>
    <row r="392" spans="2:12" outlineLevel="1">
      <c r="B392" s="852"/>
      <c r="C392" s="731"/>
      <c r="D392" s="733"/>
      <c r="J392" s="736"/>
      <c r="K392" s="423" t="str">
        <f>IFERROR(VLOOKUP('Scope 3'!D392, EF_scope3!$B$274:$G$457, 6, FALSE), "")</f>
        <v/>
      </c>
      <c r="L392" s="434" t="str">
        <f>IFERROR((VLOOKUP('Scope 3'!D392, EF_scope3!$B$274:$G$457, 5, FALSE))*J392,"")</f>
        <v/>
      </c>
    </row>
    <row r="393" spans="2:12" outlineLevel="1">
      <c r="B393" s="852"/>
      <c r="C393" s="731"/>
      <c r="D393" s="733"/>
      <c r="J393" s="736"/>
      <c r="K393" s="423" t="str">
        <f>IFERROR(VLOOKUP('Scope 3'!D393, EF_scope3!$B$274:$G$457, 6, FALSE), "")</f>
        <v/>
      </c>
      <c r="L393" s="434" t="str">
        <f>IFERROR((VLOOKUP('Scope 3'!D393, EF_scope3!$B$274:$G$457, 5, FALSE))*J393,"")</f>
        <v/>
      </c>
    </row>
    <row r="394" spans="2:12" outlineLevel="1">
      <c r="B394" s="852"/>
      <c r="C394" s="731"/>
      <c r="D394" s="733"/>
      <c r="J394" s="736"/>
      <c r="K394" s="423" t="str">
        <f>IFERROR(VLOOKUP('Scope 3'!D394, EF_scope3!$B$274:$G$457, 6, FALSE), "")</f>
        <v/>
      </c>
      <c r="L394" s="434" t="str">
        <f>IFERROR((VLOOKUP('Scope 3'!D394, EF_scope3!$B$274:$G$457, 5, FALSE))*J394,"")</f>
        <v/>
      </c>
    </row>
    <row r="395" spans="2:12" outlineLevel="1">
      <c r="B395" s="852"/>
      <c r="C395" s="731"/>
      <c r="D395" s="733"/>
      <c r="J395" s="736"/>
      <c r="K395" s="423" t="str">
        <f>IFERROR(VLOOKUP('Scope 3'!D395, EF_scope3!$B$274:$G$457, 6, FALSE), "")</f>
        <v/>
      </c>
      <c r="L395" s="434" t="str">
        <f>IFERROR((VLOOKUP('Scope 3'!D395, EF_scope3!$B$274:$G$457, 5, FALSE))*J395,"")</f>
        <v/>
      </c>
    </row>
    <row r="396" spans="2:12" outlineLevel="1">
      <c r="B396" s="852"/>
      <c r="C396" s="731"/>
      <c r="D396" s="733"/>
      <c r="J396" s="736"/>
      <c r="K396" s="423" t="str">
        <f>IFERROR(VLOOKUP('Scope 3'!D396, EF_scope3!$B$274:$G$457, 6, FALSE), "")</f>
        <v/>
      </c>
      <c r="L396" s="434" t="str">
        <f>IFERROR((VLOOKUP('Scope 3'!D396, EF_scope3!$B$274:$G$457, 5, FALSE))*J396,"")</f>
        <v/>
      </c>
    </row>
    <row r="397" spans="2:12" outlineLevel="1">
      <c r="B397" s="852"/>
      <c r="C397" s="731"/>
      <c r="D397" s="733"/>
      <c r="J397" s="736"/>
      <c r="K397" s="423" t="str">
        <f>IFERROR(VLOOKUP('Scope 3'!D397, EF_scope3!$B$274:$G$457, 6, FALSE), "")</f>
        <v/>
      </c>
      <c r="L397" s="434" t="str">
        <f>IFERROR((VLOOKUP('Scope 3'!D397, EF_scope3!$B$274:$G$457, 5, FALSE))*J397,"")</f>
        <v/>
      </c>
    </row>
    <row r="398" spans="2:12" outlineLevel="1">
      <c r="B398" s="852"/>
      <c r="C398" s="731"/>
      <c r="D398" s="733"/>
      <c r="J398" s="736"/>
      <c r="K398" s="423" t="str">
        <f>IFERROR(VLOOKUP('Scope 3'!D398, EF_scope3!$B$274:$G$457, 6, FALSE), "")</f>
        <v/>
      </c>
      <c r="L398" s="434" t="str">
        <f>IFERROR((VLOOKUP('Scope 3'!D398, EF_scope3!$B$274:$G$457, 5, FALSE))*J398,"")</f>
        <v/>
      </c>
    </row>
    <row r="399" spans="2:12" outlineLevel="1">
      <c r="B399" s="852"/>
      <c r="C399" s="731"/>
      <c r="D399" s="733"/>
      <c r="J399" s="736"/>
      <c r="K399" s="423" t="str">
        <f>IFERROR(VLOOKUP('Scope 3'!D399, EF_scope3!$B$274:$G$457, 6, FALSE), "")</f>
        <v/>
      </c>
      <c r="L399" s="434" t="str">
        <f>IFERROR((VLOOKUP('Scope 3'!D399, EF_scope3!$B$274:$G$457, 5, FALSE))*J399,"")</f>
        <v/>
      </c>
    </row>
    <row r="400" spans="2:12" outlineLevel="1">
      <c r="B400" s="852"/>
      <c r="C400" s="731"/>
      <c r="D400" s="733"/>
      <c r="J400" s="736"/>
      <c r="K400" s="423" t="str">
        <f>IFERROR(VLOOKUP('Scope 3'!D400, EF_scope3!$B$274:$G$457, 6, FALSE), "")</f>
        <v/>
      </c>
      <c r="L400" s="434" t="str">
        <f>IFERROR((VLOOKUP('Scope 3'!D400, EF_scope3!$B$274:$G$457, 5, FALSE))*J400,"")</f>
        <v/>
      </c>
    </row>
    <row r="401" spans="1:12" outlineLevel="1">
      <c r="B401" s="852"/>
      <c r="C401" s="731"/>
      <c r="D401" s="733"/>
      <c r="J401" s="736"/>
      <c r="K401" s="423" t="str">
        <f>IFERROR(VLOOKUP('Scope 3'!D401, EF_scope3!$B$274:$G$457, 6, FALSE), "")</f>
        <v/>
      </c>
      <c r="L401" s="434" t="str">
        <f>IFERROR((VLOOKUP('Scope 3'!D401, EF_scope3!$B$274:$G$457, 5, FALSE))*J401,"")</f>
        <v/>
      </c>
    </row>
    <row r="402" spans="1:12" outlineLevel="1">
      <c r="B402" s="852"/>
      <c r="C402" s="731"/>
      <c r="D402" s="733"/>
      <c r="J402" s="736"/>
      <c r="K402" s="423" t="str">
        <f>IFERROR(VLOOKUP('Scope 3'!D402, EF_scope3!$B$274:$G$457, 6, FALSE), "")</f>
        <v/>
      </c>
      <c r="L402" s="434" t="str">
        <f>IFERROR((VLOOKUP('Scope 3'!D402, EF_scope3!$B$274:$G$457, 5, FALSE))*J402,"")</f>
        <v/>
      </c>
    </row>
    <row r="403" spans="1:12" outlineLevel="1">
      <c r="B403" s="852"/>
      <c r="C403" s="731"/>
      <c r="D403" s="733"/>
      <c r="J403" s="736"/>
      <c r="K403" s="423" t="str">
        <f>IFERROR(VLOOKUP('Scope 3'!D403, EF_scope3!$B$274:$G$457, 6, FALSE), "")</f>
        <v/>
      </c>
      <c r="L403" s="434" t="str">
        <f>IFERROR((VLOOKUP('Scope 3'!D403, EF_scope3!$B$274:$G$457, 5, FALSE))*J403,"")</f>
        <v/>
      </c>
    </row>
    <row r="404" spans="1:12" outlineLevel="1">
      <c r="B404" s="852"/>
      <c r="C404" s="731"/>
      <c r="D404" s="733"/>
      <c r="J404" s="736"/>
      <c r="K404" s="423" t="str">
        <f>IFERROR(VLOOKUP('Scope 3'!D404, EF_scope3!$B$274:$G$457, 6, FALSE), "")</f>
        <v/>
      </c>
      <c r="L404" s="434" t="str">
        <f>IFERROR((VLOOKUP('Scope 3'!D404, EF_scope3!$B$274:$G$457, 5, FALSE))*J404,"")</f>
        <v/>
      </c>
    </row>
    <row r="405" spans="1:12" outlineLevel="1">
      <c r="B405" s="852"/>
      <c r="C405" s="731"/>
      <c r="D405" s="733"/>
      <c r="J405" s="736"/>
      <c r="K405" s="423" t="str">
        <f>IFERROR(VLOOKUP('Scope 3'!D405, EF_scope3!$B$274:$G$457, 6, FALSE), "")</f>
        <v/>
      </c>
      <c r="L405" s="434" t="str">
        <f>IFERROR((VLOOKUP('Scope 3'!D405, EF_scope3!$B$274:$G$457, 5, FALSE))*J405,"")</f>
        <v/>
      </c>
    </row>
    <row r="406" spans="1:12" outlineLevel="1">
      <c r="B406" s="852"/>
      <c r="C406" s="731"/>
      <c r="D406" s="733"/>
      <c r="J406" s="736"/>
      <c r="K406" s="423" t="str">
        <f>IFERROR(VLOOKUP('Scope 3'!D406, EF_scope3!$B$274:$G$457, 6, FALSE), "")</f>
        <v/>
      </c>
      <c r="L406" s="434" t="str">
        <f>IFERROR((VLOOKUP('Scope 3'!D406, EF_scope3!$B$274:$G$457, 5, FALSE))*J406,"")</f>
        <v/>
      </c>
    </row>
    <row r="407" spans="1:12" ht="31.5" customHeight="1" outlineLevel="1">
      <c r="B407" s="617"/>
      <c r="C407" s="617"/>
      <c r="D407" s="617"/>
      <c r="E407" s="617"/>
      <c r="F407" s="617"/>
      <c r="G407" s="617"/>
      <c r="H407" s="617"/>
      <c r="I407" s="617"/>
      <c r="J407" s="617"/>
      <c r="K407" s="619" t="s">
        <v>52</v>
      </c>
      <c r="L407" s="627">
        <f>SUM(L381:L406)+SUM(L359:L378)</f>
        <v>0</v>
      </c>
    </row>
    <row r="408" spans="1:12" ht="23.25" customHeight="1"/>
    <row r="409" spans="1:12" ht="41.25" customHeight="1">
      <c r="A409" s="596" t="s">
        <v>5115</v>
      </c>
      <c r="B409" s="597"/>
      <c r="C409" s="597"/>
      <c r="D409" s="597"/>
      <c r="E409" s="597"/>
      <c r="F409" s="597"/>
      <c r="G409" s="597"/>
      <c r="H409" s="597"/>
      <c r="I409" s="597"/>
      <c r="J409" s="597"/>
      <c r="K409" s="597"/>
      <c r="L409" s="597"/>
    </row>
    <row r="410" spans="1:12" outlineLevel="1"/>
    <row r="411" spans="1:12" ht="35.25" customHeight="1" outlineLevel="1">
      <c r="B411" s="607" t="s">
        <v>5076</v>
      </c>
      <c r="C411" s="602"/>
      <c r="D411" s="602"/>
      <c r="E411" s="602"/>
      <c r="F411" s="602"/>
      <c r="G411" s="603"/>
      <c r="H411" s="602"/>
      <c r="I411" s="602"/>
      <c r="J411" s="602"/>
      <c r="K411" s="602"/>
      <c r="L411" s="599"/>
    </row>
    <row r="412" spans="1:12" ht="35.25" customHeight="1" outlineLevel="1">
      <c r="B412" s="606" t="s">
        <v>5115</v>
      </c>
      <c r="C412" s="602"/>
      <c r="D412" s="602"/>
      <c r="E412" s="602"/>
      <c r="F412" s="602"/>
      <c r="G412" s="603"/>
      <c r="H412" s="604"/>
      <c r="I412" s="601"/>
      <c r="J412" s="601"/>
      <c r="K412" s="604" t="s">
        <v>51</v>
      </c>
      <c r="L412" s="605">
        <f>L474</f>
        <v>0</v>
      </c>
    </row>
    <row r="413" spans="1:12" ht="15" outlineLevel="1">
      <c r="B413" s="617"/>
      <c r="C413" s="626" t="s">
        <v>5056</v>
      </c>
      <c r="D413" s="617"/>
      <c r="E413" s="617"/>
      <c r="F413" s="617"/>
      <c r="G413" s="622"/>
      <c r="H413" s="617"/>
      <c r="I413" s="621" t="s">
        <v>5945</v>
      </c>
      <c r="J413" s="623" t="s">
        <v>624</v>
      </c>
      <c r="K413" s="623"/>
      <c r="L413" s="623" t="s">
        <v>454</v>
      </c>
    </row>
    <row r="414" spans="1:12" ht="15" outlineLevel="1">
      <c r="B414" s="617"/>
      <c r="C414" s="388" t="s">
        <v>4322</v>
      </c>
      <c r="I414" s="733"/>
      <c r="J414" s="419" t="s">
        <v>5055</v>
      </c>
      <c r="K414" s="420"/>
      <c r="L414" s="387">
        <f>I414*VLOOKUP('Scope 3'!C414, EF_scope3!$B$2:$F$61, 5, FALSE)</f>
        <v>0</v>
      </c>
    </row>
    <row r="415" spans="1:12" ht="15" outlineLevel="1">
      <c r="B415" s="617"/>
      <c r="C415" s="388" t="s">
        <v>4323</v>
      </c>
      <c r="I415" s="733"/>
      <c r="J415" s="419" t="s">
        <v>5055</v>
      </c>
      <c r="K415" s="420"/>
      <c r="L415" s="387">
        <f>I415*VLOOKUP('Scope 3'!C415, EF_scope3!$B$2:$F$61, 5, FALSE)</f>
        <v>0</v>
      </c>
    </row>
    <row r="416" spans="1:12" ht="15" outlineLevel="1">
      <c r="B416" s="617"/>
      <c r="C416" s="388" t="s">
        <v>4324</v>
      </c>
      <c r="I416" s="733"/>
      <c r="J416" s="419" t="s">
        <v>5055</v>
      </c>
      <c r="K416" s="420"/>
      <c r="L416" s="387">
        <f>I416*VLOOKUP('Scope 3'!C416, EF_scope3!$B$2:$F$61, 5, FALSE)</f>
        <v>0</v>
      </c>
    </row>
    <row r="417" spans="2:12" ht="15" outlineLevel="1">
      <c r="B417" s="617"/>
      <c r="C417" s="388" t="s">
        <v>4325</v>
      </c>
      <c r="I417" s="733"/>
      <c r="J417" s="419" t="s">
        <v>5055</v>
      </c>
      <c r="K417" s="420"/>
      <c r="L417" s="387">
        <f>I417*VLOOKUP('Scope 3'!C417, EF_scope3!$B$2:$F$61, 5, FALSE)</f>
        <v>0</v>
      </c>
    </row>
    <row r="418" spans="2:12" ht="15" outlineLevel="1">
      <c r="B418" s="617"/>
      <c r="C418" s="388" t="s">
        <v>4326</v>
      </c>
      <c r="I418" s="733"/>
      <c r="J418" s="419" t="s">
        <v>5055</v>
      </c>
      <c r="K418" s="420"/>
      <c r="L418" s="387">
        <f>I418*VLOOKUP('Scope 3'!C418, EF_scope3!$B$2:$F$61, 5, FALSE)</f>
        <v>0</v>
      </c>
    </row>
    <row r="419" spans="2:12" ht="15" outlineLevel="1">
      <c r="B419" s="617"/>
      <c r="C419" s="388" t="s">
        <v>4327</v>
      </c>
      <c r="I419" s="733"/>
      <c r="J419" s="419" t="s">
        <v>5055</v>
      </c>
      <c r="K419" s="420"/>
      <c r="L419" s="387">
        <f>I419*VLOOKUP('Scope 3'!C419, EF_scope3!$B$2:$F$61, 5, FALSE)</f>
        <v>0</v>
      </c>
    </row>
    <row r="420" spans="2:12" ht="15" outlineLevel="1">
      <c r="B420" s="617"/>
      <c r="C420" s="388" t="s">
        <v>4328</v>
      </c>
      <c r="I420" s="733"/>
      <c r="J420" s="419" t="s">
        <v>5055</v>
      </c>
      <c r="K420" s="420"/>
      <c r="L420" s="387">
        <f>I420*VLOOKUP('Scope 3'!C420, EF_scope3!$B$2:$F$61, 5, FALSE)</f>
        <v>0</v>
      </c>
    </row>
    <row r="421" spans="2:12" ht="15" outlineLevel="1">
      <c r="B421" s="617"/>
      <c r="C421" s="388" t="s">
        <v>4329</v>
      </c>
      <c r="I421" s="733"/>
      <c r="J421" s="419" t="s">
        <v>5055</v>
      </c>
      <c r="K421" s="420"/>
      <c r="L421" s="387">
        <f>I421*VLOOKUP('Scope 3'!C421, EF_scope3!$B$2:$F$61, 5, FALSE)</f>
        <v>0</v>
      </c>
    </row>
    <row r="422" spans="2:12" ht="15" outlineLevel="1">
      <c r="B422" s="617"/>
      <c r="C422" s="388" t="s">
        <v>4330</v>
      </c>
      <c r="I422" s="733"/>
      <c r="J422" s="419" t="s">
        <v>5055</v>
      </c>
      <c r="K422" s="420"/>
      <c r="L422" s="387">
        <f>I422*VLOOKUP('Scope 3'!C422, EF_scope3!$B$2:$F$61, 5, FALSE)</f>
        <v>0</v>
      </c>
    </row>
    <row r="423" spans="2:12" ht="15" outlineLevel="1">
      <c r="B423" s="617"/>
      <c r="C423" s="388" t="s">
        <v>4331</v>
      </c>
      <c r="I423" s="733"/>
      <c r="J423" s="419" t="s">
        <v>5055</v>
      </c>
      <c r="K423" s="420"/>
      <c r="L423" s="387">
        <f>I423*VLOOKUP('Scope 3'!C423, EF_scope3!$B$2:$F$61, 5, FALSE)</f>
        <v>0</v>
      </c>
    </row>
    <row r="424" spans="2:12" ht="15" outlineLevel="1">
      <c r="B424" s="617"/>
      <c r="C424" s="388" t="s">
        <v>453</v>
      </c>
      <c r="I424" s="733"/>
      <c r="J424" s="419" t="s">
        <v>5055</v>
      </c>
      <c r="K424" s="420"/>
      <c r="L424" s="387">
        <f>I424*VLOOKUP('Scope 3'!C424, EF_scope3!$B$2:$F$61, 5, FALSE)</f>
        <v>0</v>
      </c>
    </row>
    <row r="425" spans="2:12" ht="15" outlineLevel="1">
      <c r="B425" s="617"/>
      <c r="C425" s="388" t="s">
        <v>5061</v>
      </c>
      <c r="I425" s="733"/>
      <c r="J425" s="419" t="s">
        <v>5055</v>
      </c>
      <c r="K425" s="420"/>
      <c r="L425" s="387">
        <f>I425*VLOOKUP('Scope 3'!C425, EF_scope3!$B$2:$F$61, 5, FALSE)</f>
        <v>0</v>
      </c>
    </row>
    <row r="426" spans="2:12" ht="15" outlineLevel="1">
      <c r="B426" s="617"/>
      <c r="C426" s="388" t="s">
        <v>4332</v>
      </c>
      <c r="I426" s="733"/>
      <c r="J426" s="419" t="s">
        <v>5055</v>
      </c>
      <c r="K426" s="420"/>
      <c r="L426" s="387">
        <f>I426*VLOOKUP('Scope 3'!C426, EF_scope3!$B$2:$F$61, 5, FALSE)</f>
        <v>0</v>
      </c>
    </row>
    <row r="427" spans="2:12" ht="15" outlineLevel="1">
      <c r="B427" s="617"/>
      <c r="C427" s="388" t="s">
        <v>4333</v>
      </c>
      <c r="I427" s="733"/>
      <c r="J427" s="419" t="s">
        <v>5055</v>
      </c>
      <c r="K427" s="420"/>
      <c r="L427" s="387">
        <f>I427*VLOOKUP('Scope 3'!C427, EF_scope3!$B$2:$F$61, 5, FALSE)</f>
        <v>0</v>
      </c>
    </row>
    <row r="428" spans="2:12" ht="15" outlineLevel="1">
      <c r="B428" s="617"/>
      <c r="C428" s="388" t="s">
        <v>4334</v>
      </c>
      <c r="I428" s="733"/>
      <c r="J428" s="419" t="s">
        <v>5055</v>
      </c>
      <c r="K428" s="420"/>
      <c r="L428" s="387">
        <f>I428*VLOOKUP('Scope 3'!C428, EF_scope3!$B$2:$F$61, 5, FALSE)</f>
        <v>0</v>
      </c>
    </row>
    <row r="429" spans="2:12" ht="15" outlineLevel="1">
      <c r="B429" s="617"/>
      <c r="C429" s="388" t="s">
        <v>4335</v>
      </c>
      <c r="I429" s="733"/>
      <c r="J429" s="419" t="s">
        <v>5055</v>
      </c>
      <c r="K429" s="420"/>
      <c r="L429" s="387">
        <f>I429*VLOOKUP('Scope 3'!C429, EF_scope3!$B$2:$F$61, 5, FALSE)</f>
        <v>0</v>
      </c>
    </row>
    <row r="430" spans="2:12" ht="15" outlineLevel="1">
      <c r="B430" s="617"/>
      <c r="C430" s="388" t="s">
        <v>4336</v>
      </c>
      <c r="I430" s="733"/>
      <c r="J430" s="419" t="s">
        <v>5055</v>
      </c>
      <c r="K430" s="420"/>
      <c r="L430" s="387">
        <f>I430*VLOOKUP('Scope 3'!C430, EF_scope3!$B$2:$F$61, 5, FALSE)</f>
        <v>0</v>
      </c>
    </row>
    <row r="431" spans="2:12" ht="15" outlineLevel="1">
      <c r="B431" s="617"/>
      <c r="C431" s="388" t="s">
        <v>4337</v>
      </c>
      <c r="I431" s="733"/>
      <c r="J431" s="419" t="s">
        <v>5055</v>
      </c>
      <c r="K431" s="420"/>
      <c r="L431" s="387">
        <f>I431*VLOOKUP('Scope 3'!C431, EF_scope3!$B$2:$F$61, 5, FALSE)</f>
        <v>0</v>
      </c>
    </row>
    <row r="432" spans="2:12" ht="15" outlineLevel="1">
      <c r="B432" s="617"/>
      <c r="C432" s="388" t="s">
        <v>4338</v>
      </c>
      <c r="I432" s="733"/>
      <c r="J432" s="419" t="s">
        <v>5055</v>
      </c>
      <c r="K432" s="420"/>
      <c r="L432" s="387">
        <f>I432*VLOOKUP('Scope 3'!C432, EF_scope3!$B$2:$F$61, 5, FALSE)</f>
        <v>0</v>
      </c>
    </row>
    <row r="433" spans="2:12" ht="15" outlineLevel="1">
      <c r="B433" s="617"/>
      <c r="C433" s="388" t="s">
        <v>4339</v>
      </c>
      <c r="I433" s="733"/>
      <c r="J433" s="419" t="s">
        <v>5055</v>
      </c>
      <c r="K433" s="420"/>
      <c r="L433" s="387">
        <f>I433*VLOOKUP('Scope 3'!C433, EF_scope3!$B$2:$F$61, 5, FALSE)</f>
        <v>0</v>
      </c>
    </row>
    <row r="434" spans="2:12" ht="15" outlineLevel="1">
      <c r="B434" s="617"/>
      <c r="C434" s="388" t="s">
        <v>4340</v>
      </c>
      <c r="I434" s="733"/>
      <c r="J434" s="419" t="s">
        <v>5055</v>
      </c>
      <c r="K434" s="420"/>
      <c r="L434" s="387">
        <f>I434*VLOOKUP('Scope 3'!C434, EF_scope3!$B$2:$F$61, 5, FALSE)</f>
        <v>0</v>
      </c>
    </row>
    <row r="435" spans="2:12" ht="15" outlineLevel="1">
      <c r="B435" s="617"/>
      <c r="C435" s="388" t="s">
        <v>4341</v>
      </c>
      <c r="I435" s="733"/>
      <c r="J435" s="419" t="s">
        <v>5055</v>
      </c>
      <c r="K435" s="420"/>
      <c r="L435" s="387">
        <f>I435*VLOOKUP('Scope 3'!C435, EF_scope3!$B$2:$F$61, 5, FALSE)</f>
        <v>0</v>
      </c>
    </row>
    <row r="436" spans="2:12" ht="15" outlineLevel="1">
      <c r="B436" s="617"/>
      <c r="C436" s="388" t="s">
        <v>4342</v>
      </c>
      <c r="I436" s="733"/>
      <c r="J436" s="419" t="s">
        <v>5055</v>
      </c>
      <c r="K436" s="420"/>
      <c r="L436" s="387">
        <f>I436*VLOOKUP('Scope 3'!C436, EF_scope3!$B$2:$F$61, 5, FALSE)</f>
        <v>0</v>
      </c>
    </row>
    <row r="437" spans="2:12" ht="15" outlineLevel="1">
      <c r="B437" s="617"/>
      <c r="C437" s="388" t="s">
        <v>4343</v>
      </c>
      <c r="I437" s="733"/>
      <c r="J437" s="419" t="s">
        <v>5055</v>
      </c>
      <c r="K437" s="420"/>
      <c r="L437" s="387">
        <f>I437*VLOOKUP('Scope 3'!C437, EF_scope3!$B$2:$F$61, 5, FALSE)</f>
        <v>0</v>
      </c>
    </row>
    <row r="438" spans="2:12" ht="15" outlineLevel="1">
      <c r="B438" s="617"/>
      <c r="C438" s="388" t="s">
        <v>4344</v>
      </c>
      <c r="I438" s="733"/>
      <c r="J438" s="419" t="s">
        <v>5055</v>
      </c>
      <c r="K438" s="420"/>
      <c r="L438" s="387">
        <f>I438*VLOOKUP('Scope 3'!C438, EF_scope3!$B$2:$F$61, 5, FALSE)</f>
        <v>0</v>
      </c>
    </row>
    <row r="439" spans="2:12" ht="15" outlineLevel="1">
      <c r="B439" s="617"/>
      <c r="C439" s="388" t="s">
        <v>4345</v>
      </c>
      <c r="I439" s="733"/>
      <c r="J439" s="419" t="s">
        <v>5055</v>
      </c>
      <c r="K439" s="420"/>
      <c r="L439" s="387">
        <f>I439*VLOOKUP('Scope 3'!C439, EF_scope3!$B$2:$F$61, 5, FALSE)</f>
        <v>0</v>
      </c>
    </row>
    <row r="440" spans="2:12" ht="15" outlineLevel="1">
      <c r="B440" s="617"/>
      <c r="C440" s="388" t="s">
        <v>4346</v>
      </c>
      <c r="I440" s="733"/>
      <c r="J440" s="419" t="s">
        <v>5055</v>
      </c>
      <c r="K440" s="420"/>
      <c r="L440" s="387">
        <f>I440*VLOOKUP('Scope 3'!C440, EF_scope3!$B$2:$F$61, 5, FALSE)</f>
        <v>0</v>
      </c>
    </row>
    <row r="441" spans="2:12" ht="15" outlineLevel="1">
      <c r="B441" s="617"/>
      <c r="C441" s="388" t="s">
        <v>4347</v>
      </c>
      <c r="I441" s="733"/>
      <c r="J441" s="419" t="s">
        <v>5055</v>
      </c>
      <c r="K441" s="420"/>
      <c r="L441" s="387">
        <f>I441*VLOOKUP('Scope 3'!C441, EF_scope3!$B$2:$F$61, 5, FALSE)</f>
        <v>0</v>
      </c>
    </row>
    <row r="442" spans="2:12" ht="15" outlineLevel="1">
      <c r="B442" s="617"/>
      <c r="C442" s="388" t="s">
        <v>4348</v>
      </c>
      <c r="I442" s="733"/>
      <c r="J442" s="419" t="s">
        <v>5055</v>
      </c>
      <c r="K442" s="420"/>
      <c r="L442" s="387">
        <f>I442*VLOOKUP('Scope 3'!C442, EF_scope3!$B$2:$F$61, 5, FALSE)</f>
        <v>0</v>
      </c>
    </row>
    <row r="443" spans="2:12" ht="15" outlineLevel="1">
      <c r="B443" s="617"/>
      <c r="C443" s="388" t="s">
        <v>4349</v>
      </c>
      <c r="I443" s="733"/>
      <c r="J443" s="419" t="s">
        <v>5055</v>
      </c>
      <c r="K443" s="420"/>
      <c r="L443" s="387">
        <f>I443*VLOOKUP('Scope 3'!C443, EF_scope3!$B$2:$F$61, 5, FALSE)</f>
        <v>0</v>
      </c>
    </row>
    <row r="444" spans="2:12" ht="15" outlineLevel="1">
      <c r="B444" s="617"/>
      <c r="C444" s="388" t="s">
        <v>4350</v>
      </c>
      <c r="I444" s="733"/>
      <c r="J444" s="419" t="s">
        <v>5055</v>
      </c>
      <c r="K444" s="420"/>
      <c r="L444" s="387">
        <f>I444*VLOOKUP('Scope 3'!C444, EF_scope3!$B$2:$F$61, 5, FALSE)</f>
        <v>0</v>
      </c>
    </row>
    <row r="445" spans="2:12" ht="15" outlineLevel="1">
      <c r="B445" s="617"/>
      <c r="C445" s="388" t="s">
        <v>4351</v>
      </c>
      <c r="I445" s="733"/>
      <c r="J445" s="419" t="s">
        <v>5055</v>
      </c>
      <c r="K445" s="420"/>
      <c r="L445" s="387">
        <f>I445*VLOOKUP('Scope 3'!C445, EF_scope3!$B$2:$F$61, 5, FALSE)</f>
        <v>0</v>
      </c>
    </row>
    <row r="446" spans="2:12" ht="15" outlineLevel="1">
      <c r="B446" s="617"/>
      <c r="C446" s="388" t="s">
        <v>4352</v>
      </c>
      <c r="I446" s="733"/>
      <c r="J446" s="419" t="s">
        <v>5055</v>
      </c>
      <c r="K446" s="420"/>
      <c r="L446" s="387">
        <f>I446*VLOOKUP('Scope 3'!C446, EF_scope3!$B$2:$F$61, 5, FALSE)</f>
        <v>0</v>
      </c>
    </row>
    <row r="447" spans="2:12" ht="15" outlineLevel="1">
      <c r="B447" s="617"/>
      <c r="C447" s="388" t="s">
        <v>4353</v>
      </c>
      <c r="I447" s="733"/>
      <c r="J447" s="419" t="s">
        <v>5055</v>
      </c>
      <c r="K447" s="420"/>
      <c r="L447" s="387">
        <f>I447*VLOOKUP('Scope 3'!C447, EF_scope3!$B$2:$F$61, 5, FALSE)</f>
        <v>0</v>
      </c>
    </row>
    <row r="448" spans="2:12" ht="15" outlineLevel="1">
      <c r="B448" s="617"/>
      <c r="C448" s="388" t="s">
        <v>4354</v>
      </c>
      <c r="I448" s="733"/>
      <c r="J448" s="419" t="s">
        <v>5055</v>
      </c>
      <c r="K448" s="420"/>
      <c r="L448" s="387">
        <f>I448*VLOOKUP('Scope 3'!C448, EF_scope3!$B$2:$F$61, 5, FALSE)</f>
        <v>0</v>
      </c>
    </row>
    <row r="449" spans="2:12" ht="15" outlineLevel="1">
      <c r="B449" s="617"/>
      <c r="C449" s="388" t="s">
        <v>4355</v>
      </c>
      <c r="I449" s="733"/>
      <c r="J449" s="419" t="s">
        <v>5055</v>
      </c>
      <c r="K449" s="420"/>
      <c r="L449" s="387">
        <f>I449*VLOOKUP('Scope 3'!C449, EF_scope3!$B$2:$F$61, 5, FALSE)</f>
        <v>0</v>
      </c>
    </row>
    <row r="450" spans="2:12" ht="15" outlineLevel="1">
      <c r="B450" s="617"/>
      <c r="C450" s="388" t="s">
        <v>4356</v>
      </c>
      <c r="I450" s="733"/>
      <c r="J450" s="419" t="s">
        <v>5055</v>
      </c>
      <c r="K450" s="420"/>
      <c r="L450" s="387">
        <f>I450*VLOOKUP('Scope 3'!C450, EF_scope3!$B$2:$F$61, 5, FALSE)</f>
        <v>0</v>
      </c>
    </row>
    <row r="451" spans="2:12" ht="15" outlineLevel="1">
      <c r="B451" s="617"/>
      <c r="C451" s="388" t="s">
        <v>4357</v>
      </c>
      <c r="I451" s="733"/>
      <c r="J451" s="419" t="s">
        <v>5055</v>
      </c>
      <c r="K451" s="420"/>
      <c r="L451" s="387">
        <f>I451*VLOOKUP('Scope 3'!C451, EF_scope3!$B$2:$F$61, 5, FALSE)</f>
        <v>0</v>
      </c>
    </row>
    <row r="452" spans="2:12" ht="15" outlineLevel="1">
      <c r="B452" s="617"/>
      <c r="C452" s="388" t="s">
        <v>4358</v>
      </c>
      <c r="I452" s="733"/>
      <c r="J452" s="419" t="s">
        <v>5055</v>
      </c>
      <c r="K452" s="420"/>
      <c r="L452" s="387">
        <f>I452*VLOOKUP('Scope 3'!C452, EF_scope3!$B$2:$F$61, 5, FALSE)</f>
        <v>0</v>
      </c>
    </row>
    <row r="453" spans="2:12" ht="15" outlineLevel="1">
      <c r="B453" s="617"/>
      <c r="C453" s="388" t="s">
        <v>4359</v>
      </c>
      <c r="I453" s="733"/>
      <c r="J453" s="419" t="s">
        <v>5055</v>
      </c>
      <c r="K453" s="420"/>
      <c r="L453" s="387">
        <f>I453*VLOOKUP('Scope 3'!C453, EF_scope3!$B$2:$F$61, 5, FALSE)</f>
        <v>0</v>
      </c>
    </row>
    <row r="454" spans="2:12" ht="15" outlineLevel="1">
      <c r="B454" s="617"/>
      <c r="C454" s="388" t="s">
        <v>4360</v>
      </c>
      <c r="I454" s="733"/>
      <c r="J454" s="419" t="s">
        <v>5055</v>
      </c>
      <c r="K454" s="420"/>
      <c r="L454" s="387">
        <f>I454*VLOOKUP('Scope 3'!C454, EF_scope3!$B$2:$F$61, 5, FALSE)</f>
        <v>0</v>
      </c>
    </row>
    <row r="455" spans="2:12" ht="15" outlineLevel="1">
      <c r="B455" s="617"/>
      <c r="C455" s="388" t="s">
        <v>4361</v>
      </c>
      <c r="I455" s="733"/>
      <c r="J455" s="419" t="s">
        <v>5055</v>
      </c>
      <c r="K455" s="420"/>
      <c r="L455" s="387">
        <f>I455*VLOOKUP('Scope 3'!C455, EF_scope3!$B$2:$F$61, 5, FALSE)</f>
        <v>0</v>
      </c>
    </row>
    <row r="456" spans="2:12" ht="15" outlineLevel="1">
      <c r="B456" s="617"/>
      <c r="C456" s="388" t="s">
        <v>4362</v>
      </c>
      <c r="I456" s="733"/>
      <c r="J456" s="419" t="s">
        <v>5055</v>
      </c>
      <c r="K456" s="420"/>
      <c r="L456" s="387">
        <f>I456*VLOOKUP('Scope 3'!C456, EF_scope3!$B$2:$F$61, 5, FALSE)</f>
        <v>0</v>
      </c>
    </row>
    <row r="457" spans="2:12" ht="15" outlineLevel="1">
      <c r="B457" s="617"/>
      <c r="C457" s="388" t="s">
        <v>4363</v>
      </c>
      <c r="I457" s="733"/>
      <c r="J457" s="419" t="s">
        <v>5055</v>
      </c>
      <c r="K457" s="420"/>
      <c r="L457" s="387">
        <f>I457*VLOOKUP('Scope 3'!C457, EF_scope3!$B$2:$F$61, 5, FALSE)</f>
        <v>0</v>
      </c>
    </row>
    <row r="458" spans="2:12" ht="15" outlineLevel="1">
      <c r="B458" s="617"/>
      <c r="C458" s="388" t="s">
        <v>4364</v>
      </c>
      <c r="I458" s="733"/>
      <c r="J458" s="419" t="s">
        <v>5055</v>
      </c>
      <c r="K458" s="420"/>
      <c r="L458" s="387">
        <f>I458*VLOOKUP('Scope 3'!C458, EF_scope3!$B$2:$F$61, 5, FALSE)</f>
        <v>0</v>
      </c>
    </row>
    <row r="459" spans="2:12" ht="15" outlineLevel="1">
      <c r="B459" s="617"/>
      <c r="C459" s="388" t="s">
        <v>4365</v>
      </c>
      <c r="I459" s="733"/>
      <c r="J459" s="419" t="s">
        <v>5055</v>
      </c>
      <c r="K459" s="420"/>
      <c r="L459" s="387">
        <f>I459*VLOOKUP('Scope 3'!C459, EF_scope3!$B$2:$F$61, 5, FALSE)</f>
        <v>0</v>
      </c>
    </row>
    <row r="460" spans="2:12" ht="15" outlineLevel="1">
      <c r="B460" s="617"/>
      <c r="C460" s="388" t="s">
        <v>4366</v>
      </c>
      <c r="I460" s="733"/>
      <c r="J460" s="419" t="s">
        <v>5055</v>
      </c>
      <c r="K460" s="420"/>
      <c r="L460" s="387">
        <f>I460*VLOOKUP('Scope 3'!C460, EF_scope3!$B$2:$F$61, 5, FALSE)</f>
        <v>0</v>
      </c>
    </row>
    <row r="461" spans="2:12" ht="15" outlineLevel="1">
      <c r="B461" s="617"/>
      <c r="C461" s="388" t="s">
        <v>4367</v>
      </c>
      <c r="I461" s="733"/>
      <c r="J461" s="419" t="s">
        <v>5055</v>
      </c>
      <c r="K461" s="420"/>
      <c r="L461" s="387">
        <f>I461*VLOOKUP('Scope 3'!C461, EF_scope3!$B$2:$F$61, 5, FALSE)</f>
        <v>0</v>
      </c>
    </row>
    <row r="462" spans="2:12" ht="15" outlineLevel="1">
      <c r="B462" s="617"/>
      <c r="C462" s="388" t="s">
        <v>4368</v>
      </c>
      <c r="I462" s="733"/>
      <c r="J462" s="419" t="s">
        <v>5055</v>
      </c>
      <c r="K462" s="420"/>
      <c r="L462" s="387">
        <f>I462*VLOOKUP('Scope 3'!C462, EF_scope3!$B$2:$F$61, 5, FALSE)</f>
        <v>0</v>
      </c>
    </row>
    <row r="463" spans="2:12" ht="15" outlineLevel="1">
      <c r="B463" s="617"/>
      <c r="C463" s="388" t="s">
        <v>4369</v>
      </c>
      <c r="I463" s="733"/>
      <c r="J463" s="419" t="s">
        <v>5055</v>
      </c>
      <c r="K463" s="420"/>
      <c r="L463" s="387">
        <f>I463*VLOOKUP('Scope 3'!C463, EF_scope3!$B$2:$F$61, 5, FALSE)</f>
        <v>0</v>
      </c>
    </row>
    <row r="464" spans="2:12" ht="15" outlineLevel="1">
      <c r="B464" s="617"/>
      <c r="C464" s="388" t="s">
        <v>4370</v>
      </c>
      <c r="I464" s="733"/>
      <c r="J464" s="419" t="s">
        <v>5055</v>
      </c>
      <c r="K464" s="420"/>
      <c r="L464" s="387">
        <f>I464*VLOOKUP('Scope 3'!C464, EF_scope3!$B$2:$F$61, 5, FALSE)</f>
        <v>0</v>
      </c>
    </row>
    <row r="465" spans="1:12" ht="15" outlineLevel="1">
      <c r="B465" s="617"/>
      <c r="C465" s="388" t="s">
        <v>4371</v>
      </c>
      <c r="I465" s="733"/>
      <c r="J465" s="419" t="s">
        <v>5055</v>
      </c>
      <c r="K465" s="420"/>
      <c r="L465" s="387">
        <f>I465*VLOOKUP('Scope 3'!C465, EF_scope3!$B$2:$F$61, 5, FALSE)</f>
        <v>0</v>
      </c>
    </row>
    <row r="466" spans="1:12" ht="15" outlineLevel="1">
      <c r="B466" s="617"/>
      <c r="C466" s="388" t="s">
        <v>4372</v>
      </c>
      <c r="I466" s="733"/>
      <c r="J466" s="419" t="s">
        <v>5055</v>
      </c>
      <c r="K466" s="420"/>
      <c r="L466" s="387">
        <f>I466*VLOOKUP('Scope 3'!C466, EF_scope3!$B$2:$F$61, 5, FALSE)</f>
        <v>0</v>
      </c>
    </row>
    <row r="467" spans="1:12" ht="15" outlineLevel="1">
      <c r="B467" s="617"/>
      <c r="C467" s="388" t="s">
        <v>4373</v>
      </c>
      <c r="I467" s="733"/>
      <c r="J467" s="419" t="s">
        <v>5055</v>
      </c>
      <c r="K467" s="420"/>
      <c r="L467" s="387">
        <f>I467*VLOOKUP('Scope 3'!C467, EF_scope3!$B$2:$F$61, 5, FALSE)</f>
        <v>0</v>
      </c>
    </row>
    <row r="468" spans="1:12" ht="15" outlineLevel="1">
      <c r="B468" s="617"/>
      <c r="C468" s="388" t="s">
        <v>4374</v>
      </c>
      <c r="I468" s="733"/>
      <c r="J468" s="419" t="s">
        <v>5055</v>
      </c>
      <c r="K468" s="420"/>
      <c r="L468" s="387">
        <f>I468*VLOOKUP('Scope 3'!C468, EF_scope3!$B$2:$F$61, 5, FALSE)</f>
        <v>0</v>
      </c>
    </row>
    <row r="469" spans="1:12" ht="15" outlineLevel="1">
      <c r="B469" s="617"/>
      <c r="C469" s="388" t="s">
        <v>4375</v>
      </c>
      <c r="I469" s="733"/>
      <c r="J469" s="419" t="s">
        <v>5055</v>
      </c>
      <c r="K469" s="420"/>
      <c r="L469" s="387">
        <f>I469*VLOOKUP('Scope 3'!C469, EF_scope3!$B$2:$F$61, 5, FALSE)</f>
        <v>0</v>
      </c>
    </row>
    <row r="470" spans="1:12" ht="15" outlineLevel="1">
      <c r="B470" s="617"/>
      <c r="C470" s="388" t="s">
        <v>4376</v>
      </c>
      <c r="I470" s="733"/>
      <c r="J470" s="419" t="s">
        <v>5055</v>
      </c>
      <c r="K470" s="420"/>
      <c r="L470" s="387">
        <f>I470*VLOOKUP('Scope 3'!C470, EF_scope3!$B$2:$F$61, 5, FALSE)</f>
        <v>0</v>
      </c>
    </row>
    <row r="471" spans="1:12" ht="15" outlineLevel="1">
      <c r="B471" s="617"/>
      <c r="C471" s="388" t="s">
        <v>4377</v>
      </c>
      <c r="I471" s="733"/>
      <c r="J471" s="419" t="s">
        <v>5055</v>
      </c>
      <c r="K471" s="420"/>
      <c r="L471" s="387">
        <f>I471*VLOOKUP('Scope 3'!C471, EF_scope3!$B$2:$F$61, 5, FALSE)</f>
        <v>0</v>
      </c>
    </row>
    <row r="472" spans="1:12" ht="15" outlineLevel="1">
      <c r="B472" s="617"/>
      <c r="C472" s="388" t="s">
        <v>4378</v>
      </c>
      <c r="I472" s="733"/>
      <c r="J472" s="419" t="s">
        <v>5055</v>
      </c>
      <c r="K472" s="420"/>
      <c r="L472" s="387">
        <f>I472*VLOOKUP('Scope 3'!C472, EF_scope3!$B$2:$F$61, 5, FALSE)</f>
        <v>0</v>
      </c>
    </row>
    <row r="473" spans="1:12" ht="15" outlineLevel="1">
      <c r="B473" s="617"/>
      <c r="C473" s="388" t="s">
        <v>4379</v>
      </c>
      <c r="I473" s="733"/>
      <c r="J473" s="419" t="s">
        <v>5055</v>
      </c>
      <c r="K473" s="420"/>
      <c r="L473" s="387">
        <f>I473*VLOOKUP('Scope 3'!C473, EF_scope3!$B$2:$F$61, 5, FALSE)</f>
        <v>0</v>
      </c>
    </row>
    <row r="474" spans="1:12" ht="24.75" customHeight="1" outlineLevel="1">
      <c r="B474" s="617"/>
      <c r="C474" s="617"/>
      <c r="D474" s="617"/>
      <c r="E474" s="617"/>
      <c r="F474" s="617"/>
      <c r="G474" s="622"/>
      <c r="H474" s="617"/>
      <c r="I474" s="617"/>
      <c r="J474" s="617"/>
      <c r="K474" s="626" t="s">
        <v>52</v>
      </c>
      <c r="L474" s="627">
        <f>SUM(L414:L473)</f>
        <v>0</v>
      </c>
    </row>
    <row r="475" spans="1:12" ht="24.75" customHeight="1" outlineLevel="1">
      <c r="B475" s="617"/>
      <c r="C475" s="617"/>
      <c r="D475" s="617"/>
      <c r="E475" s="617"/>
      <c r="F475" s="617"/>
      <c r="G475" s="622"/>
      <c r="H475" s="617"/>
      <c r="I475" s="617"/>
      <c r="J475" s="617"/>
      <c r="K475" s="626"/>
      <c r="L475" s="627"/>
    </row>
    <row r="476" spans="1:12" ht="23.25" customHeight="1"/>
    <row r="477" spans="1:12" ht="41.25" customHeight="1">
      <c r="A477" s="596" t="s">
        <v>5902</v>
      </c>
      <c r="B477" s="597"/>
      <c r="C477" s="597"/>
      <c r="D477" s="597"/>
      <c r="E477" s="597"/>
      <c r="F477" s="597"/>
      <c r="G477" s="597"/>
      <c r="H477" s="597"/>
      <c r="I477" s="597"/>
      <c r="J477" s="597"/>
      <c r="K477" s="597"/>
      <c r="L477" s="597"/>
    </row>
    <row r="478" spans="1:12" ht="24.75" customHeight="1" outlineLevel="1"/>
    <row r="479" spans="1:12" ht="24.75" customHeight="1" outlineLevel="1"/>
    <row r="480" spans="1:12" ht="48" customHeight="1" outlineLevel="1">
      <c r="B480" s="606" t="s">
        <v>5902</v>
      </c>
      <c r="C480" s="602"/>
      <c r="D480" s="602"/>
      <c r="E480" s="602"/>
      <c r="F480" s="602"/>
      <c r="G480" s="603"/>
      <c r="H480" s="602"/>
      <c r="I480" s="602"/>
      <c r="J480" s="602"/>
      <c r="K480" s="602"/>
      <c r="L480" s="599"/>
    </row>
    <row r="481" spans="1:21" ht="37.5" customHeight="1" outlineLevel="1">
      <c r="B481" s="613" t="s">
        <v>5898</v>
      </c>
      <c r="C481" s="617"/>
      <c r="D481" s="737" t="s">
        <v>5904</v>
      </c>
      <c r="E481" s="624" t="s">
        <v>5912</v>
      </c>
      <c r="F481" s="617"/>
      <c r="G481" s="622"/>
      <c r="H481" s="617"/>
      <c r="I481" s="617"/>
      <c r="J481" s="617"/>
      <c r="K481" s="617"/>
      <c r="L481" s="617"/>
    </row>
    <row r="482" spans="1:21" ht="65.25" customHeight="1" outlineLevel="1">
      <c r="B482" s="613" t="s">
        <v>5899</v>
      </c>
      <c r="C482" s="850" t="str">
        <f>IFERROR(INDEX(dropdown!D1:D3,MATCH('Scope 3'!D481,dropdown!C1:C3)),"")</f>
        <v xml:space="preserve">Under the equity share approach, a company accounts for GHG emissions from operations according to its share of equity in the operation. The equity share reflects economic interest, which is the extent of rights a company has to the risks and rewards flowing from an operation. </v>
      </c>
      <c r="D482" s="850"/>
      <c r="E482" s="850"/>
      <c r="F482" s="850"/>
      <c r="G482" s="850"/>
      <c r="H482" s="850"/>
      <c r="I482" s="850"/>
      <c r="J482" s="850"/>
    </row>
    <row r="483" spans="1:21" ht="54" customHeight="1" outlineLevel="1">
      <c r="B483" s="614" t="s">
        <v>5918</v>
      </c>
      <c r="C483" s="738">
        <v>0</v>
      </c>
    </row>
    <row r="484" spans="1:21" ht="51" customHeight="1" outlineLevel="1">
      <c r="B484" s="613"/>
      <c r="C484" s="613"/>
      <c r="D484" s="613"/>
      <c r="E484" s="613"/>
      <c r="F484" s="613"/>
      <c r="G484" s="613"/>
      <c r="H484" s="613"/>
      <c r="I484" s="613"/>
      <c r="J484" s="617"/>
      <c r="K484" s="615" t="s">
        <v>5917</v>
      </c>
      <c r="L484" s="616" t="s">
        <v>5914</v>
      </c>
      <c r="M484" s="600"/>
      <c r="N484" s="441"/>
      <c r="O484" s="441"/>
      <c r="P484" s="441"/>
      <c r="Q484" s="625"/>
      <c r="R484" s="625"/>
      <c r="S484" s="625"/>
      <c r="T484" s="625"/>
      <c r="U484" s="625"/>
    </row>
    <row r="485" spans="1:21" ht="23.25" customHeight="1"/>
    <row r="486" spans="1:21" ht="41.25" customHeight="1">
      <c r="A486" s="596" t="s">
        <v>5875</v>
      </c>
      <c r="B486" s="597"/>
      <c r="C486" s="597"/>
      <c r="D486" s="597"/>
      <c r="E486" s="597"/>
      <c r="F486" s="597"/>
      <c r="G486" s="597"/>
      <c r="H486" s="597"/>
      <c r="I486" s="597"/>
      <c r="J486" s="597"/>
      <c r="K486" s="597"/>
      <c r="L486" s="597"/>
    </row>
    <row r="487" spans="1:21" ht="42" customHeight="1" outlineLevel="1"/>
    <row r="488" spans="1:21" ht="25.5" customHeight="1" outlineLevel="1">
      <c r="B488" s="607" t="s">
        <v>5076</v>
      </c>
      <c r="C488" s="602"/>
      <c r="D488" s="602"/>
      <c r="E488" s="602"/>
      <c r="F488" s="602"/>
      <c r="G488" s="603"/>
      <c r="H488" s="602"/>
      <c r="I488" s="602"/>
      <c r="J488" s="602"/>
      <c r="K488" s="602"/>
      <c r="L488" s="599"/>
    </row>
    <row r="489" spans="1:21" ht="25.5" customHeight="1" outlineLevel="1">
      <c r="B489" s="606" t="s">
        <v>5875</v>
      </c>
      <c r="C489" s="602"/>
      <c r="D489" s="602"/>
      <c r="E489" s="602"/>
      <c r="F489" s="602"/>
      <c r="G489" s="603"/>
      <c r="H489" s="604"/>
      <c r="I489" s="601"/>
      <c r="J489" s="601"/>
      <c r="K489" s="604" t="s">
        <v>51</v>
      </c>
      <c r="L489" s="605">
        <f>L491</f>
        <v>0</v>
      </c>
    </row>
    <row r="490" spans="1:21" ht="69.95" customHeight="1" outlineLevel="1">
      <c r="B490" s="617"/>
      <c r="C490" s="621" t="s">
        <v>5907</v>
      </c>
      <c r="D490" s="617"/>
      <c r="E490" s="617"/>
      <c r="F490" s="617"/>
      <c r="G490" s="622"/>
      <c r="H490" s="622"/>
      <c r="I490" s="621"/>
      <c r="J490" s="623"/>
      <c r="K490" s="614" t="s">
        <v>5905</v>
      </c>
      <c r="L490" s="618" t="s">
        <v>454</v>
      </c>
    </row>
    <row r="491" spans="1:21" ht="31.5" customHeight="1" outlineLevel="1">
      <c r="B491" s="617"/>
      <c r="C491" s="417"/>
      <c r="I491" s="419"/>
      <c r="J491" s="419"/>
      <c r="K491" s="442">
        <f>C483</f>
        <v>0</v>
      </c>
      <c r="L491" s="425">
        <f>C491*K491</f>
        <v>0</v>
      </c>
    </row>
    <row r="492" spans="1:21" outlineLevel="1">
      <c r="B492" s="617"/>
      <c r="C492" s="617"/>
      <c r="D492" s="617"/>
      <c r="E492" s="617"/>
      <c r="F492" s="617"/>
      <c r="G492" s="617"/>
      <c r="H492" s="617"/>
      <c r="I492" s="617"/>
      <c r="J492" s="617"/>
      <c r="K492" s="617"/>
      <c r="L492" s="617"/>
    </row>
    <row r="493" spans="1:21" ht="15" outlineLevel="1">
      <c r="I493" s="419"/>
      <c r="J493" s="419"/>
      <c r="K493" s="420"/>
      <c r="L493" s="387"/>
    </row>
    <row r="494" spans="1:21" outlineLevel="1"/>
    <row r="495" spans="1:21" outlineLevel="1"/>
    <row r="496" spans="1:21" outlineLevel="1"/>
    <row r="497" spans="1:12" ht="23.25" customHeight="1"/>
    <row r="498" spans="1:12" ht="23.25" customHeight="1"/>
    <row r="499" spans="1:12" ht="41.25" customHeight="1">
      <c r="A499" s="596" t="s">
        <v>5876</v>
      </c>
      <c r="B499" s="597"/>
      <c r="C499" s="597"/>
      <c r="D499" s="597"/>
      <c r="E499" s="597"/>
      <c r="F499" s="597"/>
      <c r="G499" s="597"/>
      <c r="H499" s="597"/>
      <c r="I499" s="597"/>
      <c r="J499" s="597"/>
      <c r="K499" s="597"/>
      <c r="L499" s="597"/>
    </row>
    <row r="500" spans="1:12" outlineLevel="1"/>
    <row r="501" spans="1:12" outlineLevel="1"/>
    <row r="502" spans="1:12" ht="25.5" customHeight="1" outlineLevel="1">
      <c r="B502" s="607" t="s">
        <v>5076</v>
      </c>
      <c r="C502" s="602"/>
      <c r="D502" s="602"/>
      <c r="E502" s="602"/>
      <c r="F502" s="602"/>
      <c r="G502" s="603"/>
      <c r="H502" s="602"/>
      <c r="I502" s="602"/>
      <c r="J502" s="602"/>
      <c r="K502" s="602"/>
      <c r="L502" s="599"/>
    </row>
    <row r="503" spans="1:12" ht="27" customHeight="1" outlineLevel="1">
      <c r="B503" s="606" t="s">
        <v>5876</v>
      </c>
      <c r="C503" s="602"/>
      <c r="D503" s="602"/>
      <c r="E503" s="602"/>
      <c r="F503" s="602"/>
      <c r="G503" s="603"/>
      <c r="H503" s="604"/>
      <c r="I503" s="601"/>
      <c r="J503" s="601"/>
      <c r="K503" s="604" t="s">
        <v>51</v>
      </c>
      <c r="L503" s="605">
        <f>L513</f>
        <v>0</v>
      </c>
    </row>
    <row r="504" spans="1:12" ht="73.5" customHeight="1" outlineLevel="1">
      <c r="B504" s="617"/>
      <c r="C504" s="851"/>
      <c r="D504" s="851"/>
      <c r="E504" s="851"/>
      <c r="F504" s="851"/>
      <c r="G504" s="851"/>
      <c r="H504" s="851"/>
      <c r="I504" s="851"/>
      <c r="J504" s="851"/>
      <c r="K504" s="614"/>
      <c r="L504" s="618"/>
    </row>
    <row r="505" spans="1:12" ht="72.95" customHeight="1" outlineLevel="1">
      <c r="B505" s="617"/>
      <c r="C505" s="614" t="s">
        <v>5910</v>
      </c>
      <c r="D505" s="614" t="s">
        <v>5919</v>
      </c>
      <c r="E505" s="614"/>
      <c r="F505" s="614"/>
      <c r="G505" s="614"/>
      <c r="H505" s="614"/>
      <c r="I505" s="614"/>
      <c r="J505" s="614"/>
      <c r="K505" s="614" t="s">
        <v>5911</v>
      </c>
      <c r="L505" s="618" t="s">
        <v>454</v>
      </c>
    </row>
    <row r="506" spans="1:12" ht="39.6" customHeight="1" outlineLevel="1">
      <c r="B506" s="617"/>
      <c r="C506" s="732" t="s">
        <v>5908</v>
      </c>
      <c r="D506" s="738">
        <v>0</v>
      </c>
      <c r="I506" s="419"/>
      <c r="J506" s="419"/>
      <c r="K506" s="739"/>
      <c r="L506" s="425">
        <f>D506*K506</f>
        <v>0</v>
      </c>
    </row>
    <row r="507" spans="1:12" ht="15" outlineLevel="1">
      <c r="B507" s="617"/>
      <c r="C507" s="732"/>
      <c r="D507" s="738"/>
      <c r="I507" s="419"/>
      <c r="J507" s="419"/>
      <c r="K507" s="739"/>
      <c r="L507" s="425">
        <f t="shared" ref="L507:L512" si="15">D507*K507</f>
        <v>0</v>
      </c>
    </row>
    <row r="508" spans="1:12" ht="15" outlineLevel="1">
      <c r="B508" s="617"/>
      <c r="C508" s="732"/>
      <c r="D508" s="738"/>
      <c r="I508" s="419"/>
      <c r="J508" s="419"/>
      <c r="K508" s="739"/>
      <c r="L508" s="425">
        <f t="shared" si="15"/>
        <v>0</v>
      </c>
    </row>
    <row r="509" spans="1:12" ht="15" outlineLevel="1">
      <c r="B509" s="617"/>
      <c r="C509" s="732"/>
      <c r="D509" s="738"/>
      <c r="I509" s="419"/>
      <c r="J509" s="419"/>
      <c r="K509" s="739"/>
      <c r="L509" s="425">
        <f t="shared" si="15"/>
        <v>0</v>
      </c>
    </row>
    <row r="510" spans="1:12" ht="15" outlineLevel="1">
      <c r="B510" s="617"/>
      <c r="C510" s="732"/>
      <c r="D510" s="738"/>
      <c r="I510" s="419"/>
      <c r="J510" s="419"/>
      <c r="K510" s="739"/>
      <c r="L510" s="425">
        <f t="shared" si="15"/>
        <v>0</v>
      </c>
    </row>
    <row r="511" spans="1:12" ht="15" outlineLevel="1">
      <c r="B511" s="617"/>
      <c r="C511" s="732"/>
      <c r="D511" s="738"/>
      <c r="I511" s="419"/>
      <c r="J511" s="419"/>
      <c r="K511" s="739"/>
      <c r="L511" s="425">
        <f t="shared" si="15"/>
        <v>0</v>
      </c>
    </row>
    <row r="512" spans="1:12" ht="15" outlineLevel="1">
      <c r="B512" s="617"/>
      <c r="C512" s="732"/>
      <c r="D512" s="738"/>
      <c r="I512" s="419"/>
      <c r="J512" s="419"/>
      <c r="K512" s="739"/>
      <c r="L512" s="425">
        <f t="shared" si="15"/>
        <v>0</v>
      </c>
    </row>
    <row r="513" spans="2:20" ht="15" outlineLevel="1">
      <c r="B513" s="617"/>
      <c r="C513" s="617"/>
      <c r="D513" s="617"/>
      <c r="E513" s="617"/>
      <c r="F513" s="617"/>
      <c r="G513" s="617"/>
      <c r="H513" s="617"/>
      <c r="I513" s="617"/>
      <c r="J513" s="617"/>
      <c r="K513" s="619" t="s">
        <v>52</v>
      </c>
      <c r="L513" s="620">
        <f>SUM(L506:L512)</f>
        <v>0</v>
      </c>
    </row>
    <row r="514" spans="2:20" outlineLevel="1"/>
    <row r="515" spans="2:20" s="612" customFormat="1" ht="32.1" customHeight="1" outlineLevel="1">
      <c r="C515" s="613"/>
      <c r="D515" s="613"/>
      <c r="E515" s="613"/>
      <c r="F515" s="613"/>
      <c r="G515" s="614"/>
      <c r="H515" s="613"/>
      <c r="I515" s="613"/>
      <c r="K515" s="615" t="s">
        <v>5913</v>
      </c>
      <c r="L515" s="616" t="s">
        <v>5914</v>
      </c>
      <c r="T515" s="637"/>
    </row>
    <row r="516" spans="2:20" outlineLevel="1"/>
    <row r="517" spans="2:20" outlineLevel="1"/>
    <row r="518" spans="2:20" outlineLevel="1"/>
    <row r="519" spans="2:20" outlineLevel="1"/>
    <row r="520" spans="2:20" outlineLevel="1"/>
    <row r="521" spans="2:20" outlineLevel="1"/>
    <row r="522" spans="2:20" outlineLevel="1"/>
    <row r="523" spans="2:20" outlineLevel="1"/>
    <row r="524" spans="2:20" outlineLevel="1"/>
    <row r="525" spans="2:20" outlineLevel="1"/>
    <row r="526" spans="2:20" outlineLevel="1"/>
    <row r="527" spans="2:20" outlineLevel="1"/>
    <row r="528" spans="2:20" outlineLevel="1"/>
    <row r="529" outlineLevel="1"/>
  </sheetData>
  <sheetProtection algorithmName="SHA-512" hashValue="pcLvWBv73s1m/B7x/ce8qFM4v0vrcp5At56QIw0ef/sGqFqgyjRkQFO2LcHA/xpJVr8TAWzS1DbGewaPgTOK2Q==" saltValue="bSgzln6Bx3Ni0b056H1wZw==" spinCount="100000" sheet="1" objects="1" scenarios="1"/>
  <mergeCells count="14">
    <mergeCell ref="T28:V28"/>
    <mergeCell ref="C482:J482"/>
    <mergeCell ref="C504:J504"/>
    <mergeCell ref="B359:B378"/>
    <mergeCell ref="B381:B406"/>
    <mergeCell ref="B94:B129"/>
    <mergeCell ref="B131:B141"/>
    <mergeCell ref="C167:K169"/>
    <mergeCell ref="C344:L344"/>
    <mergeCell ref="C351:L351"/>
    <mergeCell ref="B162:L162"/>
    <mergeCell ref="B181:B200"/>
    <mergeCell ref="B203:B228"/>
    <mergeCell ref="B144:B153"/>
  </mergeCells>
  <phoneticPr fontId="9" type="noConversion"/>
  <dataValidations disablePrompts="1" count="1">
    <dataValidation type="decimal" errorStyle="warning" showInputMessage="1" showErrorMessage="1" errorTitle="Please check again the value!" error="The value entered must be a percentage with a maximum value of 100% (between 0 and 1) please make sure that the value entered is correct." sqref="C483 D506:D512" xr:uid="{9E1962EA-F218-4299-8884-B863A6194619}">
      <formula1>0</formula1>
      <formula2>1</formula2>
    </dataValidation>
  </dataValidations>
  <hyperlinks>
    <hyperlink ref="L515" r:id="rId1" display="https://ghgprotocol.org/sites/default/files/standards/Corporate-Value-Chain-Accounting-Reporing-Standard_041613_2.pdf" xr:uid="{F9333DB1-8584-4948-8241-FC8285DF83C1}"/>
    <hyperlink ref="L484" r:id="rId2" display="https://ghgprotocol.org/sites/default/files/standards/Corporate-Value-Chain-Accounting-Reporing-Standard_041613_2.pdf" xr:uid="{F55FA019-E967-419B-B6A1-69E33001F1EA}"/>
    <hyperlink ref="C172" r:id="rId3" display="https://ghgprotocol.org/sites/default/files/2022-12/Chapter4.pdf" xr:uid="{E98A762F-3E09-49F9-A654-D0FFEBFC2A46}"/>
  </hyperlinks>
  <pageMargins left="0.7" right="0.7" top="0.75" bottom="0.75" header="0.3" footer="0.3"/>
  <pageSetup paperSize="9" orientation="portrait" r:id="rId4"/>
  <customProperties>
    <customPr name="EpmWorksheetKeyString_GUID" r:id="rId5"/>
  </customProperties>
  <drawing r:id="rId6"/>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14524584-83F2-40BC-8BED-37C8F655D621}">
          <x14:formula1>
            <xm:f>dropdown!$Q$2:$Q$14</xm:f>
          </x14:formula1>
          <xm:sqref>C181:C200 C359:C378</xm:sqref>
        </x14:dataValidation>
        <x14:dataValidation type="list" allowBlank="1" showInputMessage="1" showErrorMessage="1" xr:uid="{3B136CD7-F22E-428D-9B25-C3807594E1C5}">
          <x14:formula1>
            <xm:f>dropdown!$S$2:$S$5</xm:f>
          </x14:formula1>
          <xm:sqref>C237:C251</xm:sqref>
        </x14:dataValidation>
        <x14:dataValidation type="list" allowBlank="1" showInputMessage="1" showErrorMessage="1" xr:uid="{4C9C1EB7-0121-4C44-AA51-BD6C522F3D3D}">
          <x14:formula1>
            <xm:f>dropdown!$A$78:$A$87</xm:f>
          </x14:formula1>
          <xm:sqref>C203:C228 C381:C406</xm:sqref>
        </x14:dataValidation>
        <x14:dataValidation type="list" allowBlank="1" showInputMessage="1" showErrorMessage="1" xr:uid="{8EAB0BAA-EF8D-4FA8-AE14-BE25763A6ED3}">
          <x14:formula1>
            <xm:f>EF_scope3!$B$477:$B$482</xm:f>
          </x14:formula1>
          <xm:sqref>C259:C266</xm:sqref>
        </x14:dataValidation>
        <x14:dataValidation type="list" allowBlank="1" showInputMessage="1" showErrorMessage="1" xr:uid="{C3A74415-720D-4A9E-B4D8-2E7C77473C44}">
          <x14:formula1>
            <xm:f>dropdown!$C$1:$C$3</xm:f>
          </x14:formula1>
          <xm:sqref>D481</xm:sqref>
        </x14:dataValidation>
        <x14:dataValidation type="list" allowBlank="1" showInputMessage="1" showErrorMessage="1" xr:uid="{99A8B290-0F9C-47D6-BA84-9CDB251B8A69}">
          <x14:formula1>
            <xm:f>dropdown!$U$1:$U$2</xm:f>
          </x14:formula1>
          <xm:sqref>C506:C512</xm:sqref>
        </x14:dataValidation>
        <x14:dataValidation type="list" allowBlank="1" showInputMessage="1" showErrorMessage="1" xr:uid="{A688BE57-7A32-4B4F-8166-32CB2174DDA2}">
          <x14:formula1>
            <xm:f>dropdown!$A259:$BP259</xm:f>
          </x14:formula1>
          <xm:sqref>D381:D406</xm:sqref>
        </x14:dataValidation>
        <x14:dataValidation type="list" allowBlank="1" showInputMessage="1" showErrorMessage="1" xr:uid="{852541F8-9A6B-4468-B593-70D55A73CD92}">
          <x14:formula1>
            <xm:f>dropdown!$A201:$AN201</xm:f>
          </x14:formula1>
          <xm:sqref>D359:D378</xm:sqref>
        </x14:dataValidation>
        <x14:dataValidation type="list" allowBlank="1" showInputMessage="1" showErrorMessage="1" xr:uid="{20457453-D50F-4609-A00D-D3354F2DA295}">
          <x14:formula1>
            <xm:f>dropdown!$A57:$I57</xm:f>
          </x14:formula1>
          <xm:sqref>D237:D251</xm:sqref>
        </x14:dataValidation>
        <x14:dataValidation type="list" allowBlank="1" showInputMessage="1" showErrorMessage="1" xr:uid="{F72C6C48-177E-469A-8DB9-2EA72F1E9625}">
          <x14:formula1>
            <xm:f>dropdown!$A93:$BP93</xm:f>
          </x14:formula1>
          <xm:sqref>D203:D228</xm:sqref>
        </x14:dataValidation>
        <x14:dataValidation type="list" allowBlank="1" showInputMessage="1" showErrorMessage="1" xr:uid="{B74BEB98-7BE8-4641-9E82-9097A7386FB1}">
          <x14:formula1>
            <xm:f>dropdown!$A35:$AN35</xm:f>
          </x14:formula1>
          <xm:sqref>D181:D200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814AB-0E43-47AC-8770-08ADF1C16F2E}">
  <dimension ref="B2:AG77"/>
  <sheetViews>
    <sheetView zoomScale="90" zoomScaleNormal="90" workbookViewId="0">
      <selection activeCell="D13" sqref="D13"/>
    </sheetView>
  </sheetViews>
  <sheetFormatPr baseColWidth="10" defaultColWidth="9.140625" defaultRowHeight="12.75"/>
  <cols>
    <col min="2" max="2" width="13" customWidth="1"/>
    <col min="3" max="5" width="13.5703125" customWidth="1"/>
    <col min="20" max="20" width="8.7109375" customWidth="1"/>
    <col min="21" max="21" width="37.42578125" style="9" customWidth="1"/>
    <col min="22" max="22" width="28.5703125" customWidth="1"/>
    <col min="23" max="23" width="29.85546875" customWidth="1"/>
    <col min="24" max="24" width="17.7109375" customWidth="1"/>
    <col min="25" max="25" width="38.7109375" customWidth="1"/>
    <col min="26" max="26" width="35.28515625" customWidth="1"/>
    <col min="27" max="27" width="10.5703125" bestFit="1" customWidth="1"/>
  </cols>
  <sheetData>
    <row r="2" spans="3:31" ht="14.25">
      <c r="U2" s="386"/>
      <c r="V2" s="388"/>
      <c r="W2" s="388"/>
      <c r="X2" s="388"/>
      <c r="Y2" s="388"/>
      <c r="Z2" s="388"/>
    </row>
    <row r="3" spans="3:31" ht="20.25">
      <c r="C3" s="863" t="s">
        <v>14129</v>
      </c>
      <c r="D3" s="864"/>
      <c r="E3" s="865"/>
      <c r="U3"/>
    </row>
    <row r="4" spans="3:31" ht="12.75" customHeight="1">
      <c r="U4"/>
    </row>
    <row r="5" spans="3:31" ht="18" customHeight="1">
      <c r="U5"/>
    </row>
    <row r="6" spans="3:31" ht="12.75" customHeight="1">
      <c r="U6"/>
    </row>
    <row r="7" spans="3:31" ht="43.5" customHeight="1">
      <c r="C7" s="860" t="s">
        <v>5126</v>
      </c>
      <c r="D7" s="861"/>
      <c r="E7" s="862"/>
      <c r="U7" s="448"/>
      <c r="V7" s="448"/>
      <c r="W7" s="448"/>
      <c r="X7" s="448"/>
      <c r="Y7" s="448"/>
      <c r="Z7" s="448"/>
      <c r="AA7" s="448"/>
      <c r="AB7" s="448"/>
      <c r="AC7" s="448"/>
      <c r="AD7" s="448"/>
      <c r="AE7" s="448"/>
    </row>
    <row r="8" spans="3:31" ht="64.5" customHeight="1">
      <c r="C8" s="444"/>
      <c r="D8" s="445" t="s">
        <v>459</v>
      </c>
      <c r="E8" s="445" t="s">
        <v>5916</v>
      </c>
      <c r="U8" s="448"/>
      <c r="V8" s="448"/>
      <c r="W8" s="448"/>
      <c r="X8" s="448"/>
      <c r="Y8" s="448"/>
      <c r="Z8" s="448"/>
      <c r="AA8" s="448"/>
      <c r="AB8" s="448"/>
      <c r="AC8" s="448"/>
      <c r="AD8" s="448"/>
      <c r="AE8" s="448"/>
    </row>
    <row r="9" spans="3:31" ht="48" customHeight="1">
      <c r="C9" s="443" t="s">
        <v>3644</v>
      </c>
      <c r="D9" s="447" t="e">
        <f>E9/(SUM($E$9:$E$11))</f>
        <v>#DIV/0!</v>
      </c>
      <c r="E9" s="446">
        <f>'Scope 1'!R12</f>
        <v>0</v>
      </c>
      <c r="U9" s="448"/>
      <c r="V9" s="448"/>
      <c r="W9" s="448"/>
      <c r="X9" s="448"/>
      <c r="Y9" s="448"/>
      <c r="Z9" s="448"/>
      <c r="AA9" s="448"/>
      <c r="AB9" s="448"/>
      <c r="AC9" s="448"/>
      <c r="AD9" s="448"/>
      <c r="AE9" s="448"/>
    </row>
    <row r="10" spans="3:31" ht="48.75" customHeight="1">
      <c r="C10" s="443" t="s">
        <v>5125</v>
      </c>
      <c r="D10" s="447" t="e">
        <f t="shared" ref="D10:D11" si="0">E10/(SUM($E$9:$E$11))</f>
        <v>#DIV/0!</v>
      </c>
      <c r="E10" s="446">
        <f>'Scope 2'!Q11</f>
        <v>0</v>
      </c>
      <c r="U10" s="448"/>
      <c r="V10" s="448"/>
      <c r="W10" s="448"/>
      <c r="X10" s="448"/>
      <c r="Y10" s="448"/>
      <c r="Z10" s="448"/>
      <c r="AA10" s="448"/>
      <c r="AB10" s="448"/>
      <c r="AC10" s="448"/>
      <c r="AD10" s="448"/>
      <c r="AE10" s="448"/>
    </row>
    <row r="11" spans="3:31" ht="49.5" customHeight="1">
      <c r="C11" s="443" t="s">
        <v>3645</v>
      </c>
      <c r="D11" s="447" t="e">
        <f t="shared" si="0"/>
        <v>#DIV/0!</v>
      </c>
      <c r="E11" s="446">
        <f>'Scope 3'!AE6</f>
        <v>0</v>
      </c>
      <c r="U11" s="448"/>
      <c r="V11" s="448"/>
      <c r="W11" s="448"/>
      <c r="X11" s="448"/>
      <c r="Y11" s="448"/>
      <c r="Z11" s="448"/>
      <c r="AA11" s="448"/>
      <c r="AB11" s="448"/>
      <c r="AC11" s="448"/>
      <c r="AD11" s="448"/>
      <c r="AE11" s="448"/>
    </row>
    <row r="12" spans="3:31" ht="52.5" customHeight="1">
      <c r="C12" s="328"/>
      <c r="D12" s="328"/>
      <c r="E12" s="328"/>
      <c r="U12"/>
    </row>
    <row r="13" spans="3:31" ht="62.45" customHeight="1">
      <c r="C13" s="328"/>
      <c r="D13" s="328"/>
      <c r="E13" s="328"/>
      <c r="U13"/>
    </row>
    <row r="14" spans="3:31" ht="79.5" customHeight="1">
      <c r="C14" s="259"/>
      <c r="D14" s="259"/>
      <c r="E14" s="259"/>
      <c r="U14"/>
    </row>
    <row r="15" spans="3:31" ht="31.5" customHeight="1">
      <c r="U15"/>
    </row>
    <row r="16" spans="3:31" ht="31.5" customHeight="1">
      <c r="U16"/>
    </row>
    <row r="17" spans="2:33" ht="12.75" customHeight="1">
      <c r="U17"/>
    </row>
    <row r="18" spans="2:33" ht="12.75" customHeight="1">
      <c r="U18"/>
    </row>
    <row r="25" spans="2:33" s="450" customFormat="1" ht="41.45" customHeight="1">
      <c r="B25" s="449" t="s">
        <v>5920</v>
      </c>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c r="AE25" s="449"/>
      <c r="AF25" s="449"/>
      <c r="AG25" s="449"/>
    </row>
    <row r="70" spans="22:25" ht="15">
      <c r="V70" s="408"/>
      <c r="W70" s="409" t="s">
        <v>5926</v>
      </c>
      <c r="X70" s="410"/>
      <c r="Y70" s="410"/>
    </row>
    <row r="71" spans="22:25" ht="52.5" customHeight="1" thickBot="1">
      <c r="V71" s="408"/>
      <c r="W71" s="411"/>
      <c r="X71" s="412" t="s">
        <v>5057</v>
      </c>
      <c r="Y71" s="412" t="s">
        <v>5925</v>
      </c>
    </row>
    <row r="72" spans="22:25" ht="36" customHeight="1" thickTop="1">
      <c r="V72" s="414" t="s">
        <v>4128</v>
      </c>
      <c r="W72" s="456" t="str">
        <f>INDEX('Scope 3'!$V$8:$V$22, MATCH(X72, 'Scope 3'!$AD$8:$AD$22, 0))</f>
        <v>1: Purchased Goods &amp; Services</v>
      </c>
      <c r="X72" s="415">
        <f>(LARGE('Scope 3'!$AD$8:$AD$22, 1))</f>
        <v>0</v>
      </c>
      <c r="Y72" s="453" t="e">
        <f>X72/$E$11</f>
        <v>#DIV/0!</v>
      </c>
    </row>
    <row r="73" spans="22:25" ht="36" customHeight="1">
      <c r="V73" s="421" t="s">
        <v>4129</v>
      </c>
      <c r="W73" s="456" t="str">
        <f>INDEX('Scope 3'!$V$8:$V$22, MATCH(X73, 'Scope 3'!$AD$8:$AD$22, 0))</f>
        <v>1: Purchased Goods &amp; Services</v>
      </c>
      <c r="X73" s="415">
        <f>(LARGE('Scope 3'!$AD$8:$AD$22, 2))</f>
        <v>0</v>
      </c>
      <c r="Y73" s="453" t="e">
        <f t="shared" ref="Y73:Y77" si="1">X73/$E$11</f>
        <v>#DIV/0!</v>
      </c>
    </row>
    <row r="74" spans="22:25" ht="36" customHeight="1">
      <c r="V74" s="421" t="s">
        <v>4130</v>
      </c>
      <c r="W74" s="456" t="str">
        <f>INDEX('Scope 3'!$V$8:$V$22, MATCH(X74, 'Scope 3'!$AD$8:$AD$22, 0))</f>
        <v>1: Purchased Goods &amp; Services</v>
      </c>
      <c r="X74" s="415">
        <f>(LARGE('Scope 3'!$AD$8:$AD$22, 3))</f>
        <v>0</v>
      </c>
      <c r="Y74" s="453" t="e">
        <f t="shared" si="1"/>
        <v>#DIV/0!</v>
      </c>
    </row>
    <row r="75" spans="22:25" ht="36" customHeight="1">
      <c r="V75" s="414" t="s">
        <v>5058</v>
      </c>
      <c r="W75" s="456" t="str">
        <f>INDEX('Scope 3'!$V$8:$V$22, MATCH(X75, 'Scope 3'!$AD$8:$AD$22, 0))</f>
        <v>1: Purchased Goods &amp; Services</v>
      </c>
      <c r="X75" s="415">
        <f>(LARGE('Scope 3'!$AD$8:$AD$22, 4))</f>
        <v>0</v>
      </c>
      <c r="Y75" s="453" t="e">
        <f t="shared" si="1"/>
        <v>#DIV/0!</v>
      </c>
    </row>
    <row r="76" spans="22:25" ht="36" customHeight="1">
      <c r="V76" s="421" t="s">
        <v>5059</v>
      </c>
      <c r="W76" s="456" t="str">
        <f>INDEX('Scope 3'!$V$8:$V$22, MATCH(X76, 'Scope 3'!$AD$8:$AD$22, 0))</f>
        <v>1: Purchased Goods &amp; Services</v>
      </c>
      <c r="X76" s="415">
        <f>(LARGE('Scope 3'!$AD$8:$AD$22, 5))</f>
        <v>0</v>
      </c>
      <c r="Y76" s="453" t="e">
        <f t="shared" si="1"/>
        <v>#DIV/0!</v>
      </c>
    </row>
    <row r="77" spans="22:25" ht="36" customHeight="1">
      <c r="V77" s="421"/>
      <c r="W77" s="456" t="s">
        <v>5060</v>
      </c>
      <c r="X77" s="415">
        <f>E11-(SUM(X72:X76))</f>
        <v>0</v>
      </c>
      <c r="Y77" s="453" t="e">
        <f t="shared" si="1"/>
        <v>#DIV/0!</v>
      </c>
    </row>
  </sheetData>
  <mergeCells count="2">
    <mergeCell ref="C7:E7"/>
    <mergeCell ref="C3:E3"/>
  </mergeCells>
  <pageMargins left="0.7" right="0.7" top="0.75" bottom="0.75" header="0.3" footer="0.3"/>
  <pageSetup paperSize="9" orientation="portrait"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7E706-E901-4BD5-BE82-BA33EDE4B1DE}">
  <sheetPr>
    <tabColor theme="1"/>
  </sheetPr>
  <dimension ref="A1:U131"/>
  <sheetViews>
    <sheetView topLeftCell="A111" zoomScale="70" zoomScaleNormal="70" workbookViewId="0">
      <selection activeCell="A56" sqref="A56"/>
    </sheetView>
  </sheetViews>
  <sheetFormatPr baseColWidth="10" defaultColWidth="9.140625" defaultRowHeight="12.75"/>
  <cols>
    <col min="1" max="8" width="9" customWidth="1"/>
    <col min="9" max="9" width="15.5703125" customWidth="1"/>
    <col min="10" max="10" width="5.28515625" customWidth="1"/>
    <col min="11" max="11" width="16.42578125" customWidth="1"/>
    <col min="14" max="14" width="4.7109375" customWidth="1"/>
    <col min="15" max="15" width="3.5703125" customWidth="1"/>
    <col min="16" max="16" width="15.7109375" style="9" customWidth="1"/>
    <col min="17" max="26" width="12.28515625" customWidth="1"/>
  </cols>
  <sheetData>
    <row r="1" spans="1:21">
      <c r="A1" t="s">
        <v>8</v>
      </c>
      <c r="B1" t="s">
        <v>5878</v>
      </c>
      <c r="C1" t="s">
        <v>5904</v>
      </c>
      <c r="D1" t="s">
        <v>5903</v>
      </c>
      <c r="E1" t="s">
        <v>49</v>
      </c>
      <c r="F1" t="s">
        <v>49</v>
      </c>
      <c r="G1" t="s">
        <v>644</v>
      </c>
      <c r="I1" s="1" t="s">
        <v>115</v>
      </c>
      <c r="K1" s="1" t="s">
        <v>3916</v>
      </c>
      <c r="L1" s="1" t="s">
        <v>3612</v>
      </c>
      <c r="P1" s="9" t="s">
        <v>4117</v>
      </c>
      <c r="Q1" t="s">
        <v>5097</v>
      </c>
      <c r="S1" t="s">
        <v>5105</v>
      </c>
      <c r="U1" t="s">
        <v>5908</v>
      </c>
    </row>
    <row r="2" spans="1:21">
      <c r="A2" t="s">
        <v>9</v>
      </c>
      <c r="B2" t="s">
        <v>5879</v>
      </c>
      <c r="C2" t="s">
        <v>5896</v>
      </c>
      <c r="D2" t="s">
        <v>5900</v>
      </c>
      <c r="E2" s="10" t="s">
        <v>50</v>
      </c>
      <c r="F2" t="s">
        <v>50</v>
      </c>
      <c r="I2" t="s">
        <v>3672</v>
      </c>
      <c r="K2" t="s">
        <v>3908</v>
      </c>
      <c r="L2" t="s">
        <v>700</v>
      </c>
      <c r="M2" t="s">
        <v>3938</v>
      </c>
      <c r="P2" s="265" t="s">
        <v>4164</v>
      </c>
      <c r="Q2" s="1" t="str" cm="1">
        <f t="array" ref="Q2:Q14">_xlfn.UNIQUE(EF_scope3!E62:E273)</f>
        <v>Building and Construction Materials</v>
      </c>
      <c r="S2" t="str" cm="1">
        <f t="array" ref="S2:S5">_xlfn.UNIQUE(EF_scope3!E458:E476)</f>
        <v>Flight</v>
      </c>
      <c r="U2" t="s">
        <v>5909</v>
      </c>
    </row>
    <row r="3" spans="1:21">
      <c r="C3" t="s">
        <v>5897</v>
      </c>
      <c r="D3" t="s">
        <v>5901</v>
      </c>
      <c r="I3" t="s">
        <v>3673</v>
      </c>
      <c r="K3" t="s">
        <v>3909</v>
      </c>
      <c r="L3" t="s">
        <v>5937</v>
      </c>
      <c r="M3" t="s">
        <v>3939</v>
      </c>
      <c r="P3" s="265" t="s">
        <v>4118</v>
      </c>
      <c r="Q3" t="str">
        <v>Flooring Materials</v>
      </c>
      <c r="S3" t="str">
        <v>Rail</v>
      </c>
    </row>
    <row r="4" spans="1:21">
      <c r="I4" t="s">
        <v>3674</v>
      </c>
      <c r="K4" t="s">
        <v>3910</v>
      </c>
      <c r="L4" t="s">
        <v>3920</v>
      </c>
      <c r="P4" s="265"/>
      <c r="Q4" t="str">
        <v>Plastic and Rubber Materials</v>
      </c>
      <c r="S4" t="str">
        <v>Average</v>
      </c>
    </row>
    <row r="5" spans="1:21">
      <c r="I5" t="s">
        <v>134</v>
      </c>
      <c r="K5" t="s">
        <v>3659</v>
      </c>
      <c r="P5" s="265"/>
      <c r="Q5" t="str">
        <v>Furniture and Fixtures</v>
      </c>
      <c r="S5" t="str">
        <v>Road</v>
      </c>
    </row>
    <row r="6" spans="1:21">
      <c r="I6" t="s">
        <v>3675</v>
      </c>
      <c r="K6" t="s">
        <v>5050</v>
      </c>
      <c r="Q6" t="str">
        <v>Special Waste Types</v>
      </c>
    </row>
    <row r="7" spans="1:21">
      <c r="I7" t="s">
        <v>3676</v>
      </c>
      <c r="K7" t="s">
        <v>3912</v>
      </c>
      <c r="Q7" t="str">
        <v>Building Elements and Structures</v>
      </c>
    </row>
    <row r="8" spans="1:21">
      <c r="I8" t="s">
        <v>3677</v>
      </c>
      <c r="K8" t="s">
        <v>3913</v>
      </c>
      <c r="Q8" t="str">
        <v>Insulation and Waterproofing</v>
      </c>
    </row>
    <row r="9" spans="1:21">
      <c r="I9" t="s">
        <v>3678</v>
      </c>
      <c r="K9" t="s">
        <v>45</v>
      </c>
      <c r="Q9" t="str">
        <v>Glass and Windows</v>
      </c>
    </row>
    <row r="10" spans="1:21">
      <c r="I10" t="s">
        <v>3399</v>
      </c>
      <c r="K10" t="s">
        <v>3914</v>
      </c>
      <c r="Q10" t="str">
        <v>Synthetic and Composite Materials</v>
      </c>
    </row>
    <row r="11" spans="1:21">
      <c r="I11" t="s">
        <v>3679</v>
      </c>
      <c r="K11" t="s">
        <v>3915</v>
      </c>
      <c r="Q11" t="str">
        <v>Wood &amp; Derived Materials</v>
      </c>
    </row>
    <row r="12" spans="1:21">
      <c r="I12" t="s">
        <v>3680</v>
      </c>
      <c r="Q12" t="str">
        <v>Mineral Construction Materials</v>
      </c>
    </row>
    <row r="13" spans="1:21">
      <c r="I13" t="s">
        <v>3681</v>
      </c>
      <c r="Q13" t="str">
        <v>Metal Materials</v>
      </c>
    </row>
    <row r="14" spans="1:21">
      <c r="I14" t="s">
        <v>3544</v>
      </c>
      <c r="Q14" t="str">
        <v>Electrical Components</v>
      </c>
    </row>
    <row r="15" spans="1:21">
      <c r="I15" t="s">
        <v>3682</v>
      </c>
    </row>
    <row r="16" spans="1:21">
      <c r="I16" t="s">
        <v>3683</v>
      </c>
    </row>
    <row r="17" spans="9:9">
      <c r="I17" t="s">
        <v>138</v>
      </c>
    </row>
    <row r="18" spans="9:9">
      <c r="I18" t="s">
        <v>1926</v>
      </c>
    </row>
    <row r="19" spans="9:9">
      <c r="I19" t="s">
        <v>3126</v>
      </c>
    </row>
    <row r="20" spans="9:9">
      <c r="I20" t="s">
        <v>948</v>
      </c>
    </row>
    <row r="21" spans="9:9">
      <c r="I21" t="s">
        <v>3684</v>
      </c>
    </row>
    <row r="22" spans="9:9">
      <c r="I22" t="s">
        <v>3685</v>
      </c>
    </row>
    <row r="23" spans="9:9">
      <c r="I23" t="s">
        <v>3686</v>
      </c>
    </row>
    <row r="24" spans="9:9">
      <c r="I24" t="s">
        <v>3687</v>
      </c>
    </row>
    <row r="25" spans="9:9">
      <c r="I25" t="s">
        <v>3688</v>
      </c>
    </row>
    <row r="26" spans="9:9">
      <c r="I26" t="s">
        <v>3601</v>
      </c>
    </row>
    <row r="27" spans="9:9">
      <c r="I27" t="s">
        <v>3689</v>
      </c>
    </row>
    <row r="34" spans="1:1">
      <c r="A34" s="1" t="s">
        <v>5098</v>
      </c>
    </row>
    <row r="35" spans="1:1">
      <c r="A35" t="e" cm="1" vm="1">
        <f t="array" ref="A35">TRANSPOSE(_xlfn.UNIQUE(_xlfn._xlws.FILTER(EF_scope3!$B$62:$B$273, EF_scope3!$E$62:$E$273='Scope 3'!C181)))</f>
        <v>#VALUE!</v>
      </c>
    </row>
    <row r="36" spans="1:1">
      <c r="A36" t="e" cm="1" vm="1">
        <f t="array" ref="A36">TRANSPOSE(_xlfn.UNIQUE(_xlfn._xlws.FILTER(EF_scope3!$B$62:$B$273, EF_scope3!$E$62:$E$273='Scope 3'!C182)))</f>
        <v>#VALUE!</v>
      </c>
    </row>
    <row r="37" spans="1:1">
      <c r="A37" t="e" cm="1" vm="1">
        <f t="array" ref="A37">TRANSPOSE(_xlfn.UNIQUE(_xlfn._xlws.FILTER(EF_scope3!$B$62:$B$273, EF_scope3!$E$62:$E$273='Scope 3'!C183)))</f>
        <v>#VALUE!</v>
      </c>
    </row>
    <row r="38" spans="1:1">
      <c r="A38" t="e" cm="1" vm="1">
        <f t="array" ref="A38">TRANSPOSE(_xlfn.UNIQUE(_xlfn._xlws.FILTER(EF_scope3!$B$62:$B$273, EF_scope3!$E$62:$E$273='Scope 3'!C184)))</f>
        <v>#VALUE!</v>
      </c>
    </row>
    <row r="39" spans="1:1">
      <c r="A39" t="e" cm="1" vm="1">
        <f t="array" ref="A39">TRANSPOSE(_xlfn.UNIQUE(_xlfn._xlws.FILTER(EF_scope3!$B$62:$B$273, EF_scope3!$E$62:$E$273='Scope 3'!C185)))</f>
        <v>#VALUE!</v>
      </c>
    </row>
    <row r="40" spans="1:1">
      <c r="A40" t="e" cm="1" vm="1">
        <f t="array" ref="A40">TRANSPOSE(_xlfn.UNIQUE(_xlfn._xlws.FILTER(EF_scope3!$B$62:$B$273, EF_scope3!$E$62:$E$273='Scope 3'!C186)))</f>
        <v>#VALUE!</v>
      </c>
    </row>
    <row r="41" spans="1:1">
      <c r="A41" t="e" cm="1" vm="1">
        <f t="array" ref="A41">TRANSPOSE(_xlfn.UNIQUE(_xlfn._xlws.FILTER(EF_scope3!$B$62:$B$273, EF_scope3!$E$62:$E$273='Scope 3'!C187)))</f>
        <v>#VALUE!</v>
      </c>
    </row>
    <row r="42" spans="1:1">
      <c r="A42" t="e" cm="1" vm="1">
        <f t="array" ref="A42">TRANSPOSE(_xlfn.UNIQUE(_xlfn._xlws.FILTER(EF_scope3!$B$62:$B$273, EF_scope3!$E$62:$E$273='Scope 3'!C188)))</f>
        <v>#VALUE!</v>
      </c>
    </row>
    <row r="43" spans="1:1">
      <c r="A43" t="e" cm="1" vm="1">
        <f t="array" ref="A43">TRANSPOSE(_xlfn.UNIQUE(_xlfn._xlws.FILTER(EF_scope3!$B$62:$B$273, EF_scope3!$E$62:$E$273='Scope 3'!C189)))</f>
        <v>#VALUE!</v>
      </c>
    </row>
    <row r="44" spans="1:1">
      <c r="A44" t="e" cm="1" vm="1">
        <f t="array" ref="A44">TRANSPOSE(_xlfn.UNIQUE(_xlfn._xlws.FILTER(EF_scope3!$B$62:$B$273, EF_scope3!$E$62:$E$273='Scope 3'!C190)))</f>
        <v>#VALUE!</v>
      </c>
    </row>
    <row r="45" spans="1:1">
      <c r="A45" t="e" cm="1" vm="1">
        <f t="array" ref="A45">TRANSPOSE(_xlfn.UNIQUE(_xlfn._xlws.FILTER(EF_scope3!$B$62:$B$273, EF_scope3!$E$62:$E$273='Scope 3'!C191)))</f>
        <v>#VALUE!</v>
      </c>
    </row>
    <row r="46" spans="1:1">
      <c r="A46" t="e" cm="1" vm="1">
        <f t="array" ref="A46">TRANSPOSE(_xlfn.UNIQUE(_xlfn._xlws.FILTER(EF_scope3!$B$62:$B$273, EF_scope3!$E$62:$E$273='Scope 3'!C192)))</f>
        <v>#VALUE!</v>
      </c>
    </row>
    <row r="47" spans="1:1">
      <c r="A47" t="e" cm="1" vm="1">
        <f t="array" ref="A47">TRANSPOSE(_xlfn.UNIQUE(_xlfn._xlws.FILTER(EF_scope3!$B$62:$B$273, EF_scope3!$E$62:$E$273='Scope 3'!C193)))</f>
        <v>#VALUE!</v>
      </c>
    </row>
    <row r="48" spans="1:1">
      <c r="A48" t="e" cm="1" vm="1">
        <f t="array" ref="A48">TRANSPOSE(_xlfn.UNIQUE(_xlfn._xlws.FILTER(EF_scope3!$B$62:$B$273, EF_scope3!$E$62:$E$273='Scope 3'!C194)))</f>
        <v>#VALUE!</v>
      </c>
    </row>
    <row r="49" spans="1:1">
      <c r="A49" t="e" cm="1" vm="1">
        <f t="array" ref="A49">TRANSPOSE(_xlfn.UNIQUE(_xlfn._xlws.FILTER(EF_scope3!$B$62:$B$273, EF_scope3!$E$62:$E$273='Scope 3'!C195)))</f>
        <v>#VALUE!</v>
      </c>
    </row>
    <row r="50" spans="1:1">
      <c r="A50" t="e" cm="1" vm="1">
        <f t="array" ref="A50">TRANSPOSE(_xlfn.UNIQUE(_xlfn._xlws.FILTER(EF_scope3!$B$62:$B$273, EF_scope3!$E$62:$E$273='Scope 3'!C196)))</f>
        <v>#VALUE!</v>
      </c>
    </row>
    <row r="51" spans="1:1">
      <c r="A51" t="e" cm="1" vm="1">
        <f t="array" ref="A51">TRANSPOSE(_xlfn.UNIQUE(_xlfn._xlws.FILTER(EF_scope3!$B$62:$B$273, EF_scope3!$E$62:$E$273='Scope 3'!C197)))</f>
        <v>#VALUE!</v>
      </c>
    </row>
    <row r="52" spans="1:1">
      <c r="A52" t="e" cm="1" vm="1">
        <f t="array" ref="A52">TRANSPOSE(_xlfn.UNIQUE(_xlfn._xlws.FILTER(EF_scope3!$B$62:$B$273, EF_scope3!$E$62:$E$273='Scope 3'!C198)))</f>
        <v>#VALUE!</v>
      </c>
    </row>
    <row r="53" spans="1:1">
      <c r="A53" t="e" cm="1" vm="1">
        <f t="array" ref="A53">TRANSPOSE(_xlfn.UNIQUE(_xlfn._xlws.FILTER(EF_scope3!$B$62:$B$273, EF_scope3!$E$62:$E$273='Scope 3'!C199)))</f>
        <v>#VALUE!</v>
      </c>
    </row>
    <row r="54" spans="1:1">
      <c r="A54" t="e" cm="1" vm="1">
        <f t="array" ref="A54">TRANSPOSE(_xlfn.UNIQUE(_xlfn._xlws.FILTER(EF_scope3!$B$62:$B$273, EF_scope3!$E$62:$E$273='Scope 3'!C200)))</f>
        <v>#VALUE!</v>
      </c>
    </row>
    <row r="56" spans="1:1">
      <c r="A56" s="1" t="s">
        <v>5104</v>
      </c>
    </row>
    <row r="57" spans="1:1">
      <c r="A57" t="e" cm="1" vm="1">
        <f t="array" ref="A57">TRANSPOSE(_xlfn.UNIQUE(_xlfn._xlws.FILTER(EF_scope3!$B$458:$B$476, EF_scope3!$E$458:$E$476='Scope 3'!C237)))</f>
        <v>#VALUE!</v>
      </c>
    </row>
    <row r="58" spans="1:1">
      <c r="A58" t="e" cm="1" vm="1">
        <f t="array" ref="A58">TRANSPOSE(_xlfn.UNIQUE(_xlfn._xlws.FILTER(EF_scope3!$B$458:$B$476, EF_scope3!$E$458:$E$476='Scope 3'!C238)))</f>
        <v>#VALUE!</v>
      </c>
    </row>
    <row r="59" spans="1:1">
      <c r="A59" t="e" cm="1" vm="1">
        <f t="array" ref="A59">TRANSPOSE(_xlfn.UNIQUE(_xlfn._xlws.FILTER(EF_scope3!$B$458:$B$476, EF_scope3!$E$458:$E$476='Scope 3'!C239)))</f>
        <v>#VALUE!</v>
      </c>
    </row>
    <row r="60" spans="1:1">
      <c r="A60" t="e" cm="1" vm="1">
        <f t="array" ref="A60">TRANSPOSE(_xlfn.UNIQUE(_xlfn._xlws.FILTER(EF_scope3!$B$458:$B$476, EF_scope3!$E$458:$E$476='Scope 3'!C240)))</f>
        <v>#VALUE!</v>
      </c>
    </row>
    <row r="61" spans="1:1">
      <c r="A61" t="e" cm="1" vm="1">
        <f t="array" ref="A61">TRANSPOSE(_xlfn.UNIQUE(_xlfn._xlws.FILTER(EF_scope3!$B$458:$B$476, EF_scope3!$E$458:$E$476='Scope 3'!C241)))</f>
        <v>#VALUE!</v>
      </c>
    </row>
    <row r="62" spans="1:1">
      <c r="A62" t="e" cm="1" vm="1">
        <f t="array" ref="A62">TRANSPOSE(_xlfn.UNIQUE(_xlfn._xlws.FILTER(EF_scope3!$B$458:$B$476, EF_scope3!$E$458:$E$476='Scope 3'!C242)))</f>
        <v>#VALUE!</v>
      </c>
    </row>
    <row r="63" spans="1:1">
      <c r="A63" t="e" cm="1" vm="1">
        <f t="array" ref="A63">TRANSPOSE(_xlfn.UNIQUE(_xlfn._xlws.FILTER(EF_scope3!$B$458:$B$476, EF_scope3!$E$458:$E$476='Scope 3'!C243)))</f>
        <v>#VALUE!</v>
      </c>
    </row>
    <row r="64" spans="1:1">
      <c r="A64" t="e" cm="1" vm="1">
        <f t="array" ref="A64">TRANSPOSE(_xlfn.UNIQUE(_xlfn._xlws.FILTER(EF_scope3!$B$458:$B$476, EF_scope3!$E$458:$E$476='Scope 3'!C244)))</f>
        <v>#VALUE!</v>
      </c>
    </row>
    <row r="65" spans="1:1">
      <c r="A65" t="e" cm="1" vm="1">
        <f t="array" ref="A65">TRANSPOSE(_xlfn.UNIQUE(_xlfn._xlws.FILTER(EF_scope3!$B$458:$B$476, EF_scope3!$E$458:$E$476='Scope 3'!C245)))</f>
        <v>#VALUE!</v>
      </c>
    </row>
    <row r="66" spans="1:1">
      <c r="A66" t="e" cm="1" vm="1">
        <f t="array" ref="A66">TRANSPOSE(_xlfn.UNIQUE(_xlfn._xlws.FILTER(EF_scope3!$B$458:$B$476, EF_scope3!$E$458:$E$476='Scope 3'!C246)))</f>
        <v>#VALUE!</v>
      </c>
    </row>
    <row r="67" spans="1:1">
      <c r="A67" t="e" cm="1" vm="1">
        <f t="array" ref="A67">TRANSPOSE(_xlfn.UNIQUE(_xlfn._xlws.FILTER(EF_scope3!$B$458:$B$476, EF_scope3!$E$458:$E$476='Scope 3'!C247)))</f>
        <v>#VALUE!</v>
      </c>
    </row>
    <row r="68" spans="1:1">
      <c r="A68" t="e" cm="1" vm="1">
        <f t="array" ref="A68">TRANSPOSE(_xlfn.UNIQUE(_xlfn._xlws.FILTER(EF_scope3!$B$458:$B$476, EF_scope3!$E$458:$E$476='Scope 3'!C248)))</f>
        <v>#VALUE!</v>
      </c>
    </row>
    <row r="69" spans="1:1">
      <c r="A69" t="e" cm="1" vm="1">
        <f t="array" ref="A69">TRANSPOSE(_xlfn.UNIQUE(_xlfn._xlws.FILTER(EF_scope3!$B$458:$B$476, EF_scope3!$E$458:$E$476='Scope 3'!C249)))</f>
        <v>#VALUE!</v>
      </c>
    </row>
    <row r="70" spans="1:1">
      <c r="A70" t="e" cm="1" vm="1">
        <f t="array" ref="A70">TRANSPOSE(_xlfn.UNIQUE(_xlfn._xlws.FILTER(EF_scope3!$B$458:$B$476, EF_scope3!$E$458:$E$476='Scope 3'!C250)))</f>
        <v>#VALUE!</v>
      </c>
    </row>
    <row r="71" spans="1:1">
      <c r="A71" t="e" cm="1" vm="1">
        <f t="array" ref="A71">TRANSPOSE(_xlfn.UNIQUE(_xlfn._xlws.FILTER(EF_scope3!$B$458:$B$476, EF_scope3!$E$458:$E$476='Scope 3'!C251)))</f>
        <v>#VALUE!</v>
      </c>
    </row>
    <row r="76" spans="1:1">
      <c r="A76" s="1" t="s">
        <v>5481</v>
      </c>
    </row>
    <row r="78" spans="1:1">
      <c r="A78" t="str" cm="1">
        <f t="array" ref="A78:A87">_xlfn.UNIQUE(EF_scope3!$E$274:$E$457)</f>
        <v>others</v>
      </c>
    </row>
    <row r="79" spans="1:1">
      <c r="A79" t="str">
        <v>electronics waste</v>
      </c>
    </row>
    <row r="80" spans="1:1">
      <c r="A80" t="str">
        <v>construction waste</v>
      </c>
    </row>
    <row r="81" spans="1:1">
      <c r="A81" t="str">
        <v>transport waste</v>
      </c>
    </row>
    <row r="82" spans="1:1">
      <c r="A82" t="str">
        <v>landfarming</v>
      </c>
    </row>
    <row r="83" spans="1:1">
      <c r="A83" t="str">
        <v>underground deposit</v>
      </c>
    </row>
    <row r="84" spans="1:1">
      <c r="A84" t="str">
        <v>impoundment</v>
      </c>
    </row>
    <row r="85" spans="1:1">
      <c r="A85" t="str">
        <v>nuclear waste</v>
      </c>
    </row>
    <row r="86" spans="1:1">
      <c r="A86" t="str">
        <v>recycling</v>
      </c>
    </row>
    <row r="87" spans="1:1">
      <c r="A87" t="str">
        <v>wastewater treatment</v>
      </c>
    </row>
    <row r="92" spans="1:1">
      <c r="A92" s="1" t="s">
        <v>14022</v>
      </c>
    </row>
    <row r="93" spans="1:1">
      <c r="A93" t="e" cm="1" vm="1">
        <f t="array" ref="A93">TRANSPOSE(_xlfn.UNIQUE(_xlfn._xlws.FILTER(EF_scope3!$B$274:$B$457, EF_scope3!$E$274:$E$457='Scope 3'!C203)))</f>
        <v>#VALUE!</v>
      </c>
    </row>
    <row r="94" spans="1:1">
      <c r="A94" t="e" cm="1" vm="1">
        <f t="array" ref="A94">TRANSPOSE(_xlfn.UNIQUE(_xlfn._xlws.FILTER(EF_scope3!$B$274:$B$457, EF_scope3!$E$274:$E$457='Scope 3'!C204)))</f>
        <v>#VALUE!</v>
      </c>
    </row>
    <row r="95" spans="1:1">
      <c r="A95" t="e" cm="1" vm="1">
        <f t="array" ref="A95">TRANSPOSE(_xlfn.UNIQUE(_xlfn._xlws.FILTER(EF_scope3!$B$274:$B$457, EF_scope3!$E$274:$E$457='Scope 3'!C205)))</f>
        <v>#VALUE!</v>
      </c>
    </row>
    <row r="96" spans="1:1">
      <c r="A96" t="e" cm="1" vm="1">
        <f t="array" ref="A96">TRANSPOSE(_xlfn.UNIQUE(_xlfn._xlws.FILTER(EF_scope3!$B$274:$B$457, EF_scope3!$E$274:$E$457='Scope 3'!C206)))</f>
        <v>#VALUE!</v>
      </c>
    </row>
    <row r="97" spans="1:1">
      <c r="A97" t="e" cm="1" vm="1">
        <f t="array" ref="A97">TRANSPOSE(_xlfn.UNIQUE(_xlfn._xlws.FILTER(EF_scope3!$B$274:$B$457, EF_scope3!$E$274:$E$457='Scope 3'!C207)))</f>
        <v>#VALUE!</v>
      </c>
    </row>
    <row r="98" spans="1:1">
      <c r="A98" t="e" cm="1" vm="1">
        <f t="array" ref="A98">TRANSPOSE(_xlfn.UNIQUE(_xlfn._xlws.FILTER(EF_scope3!$B$274:$B$457, EF_scope3!$E$274:$E$457='Scope 3'!C208)))</f>
        <v>#VALUE!</v>
      </c>
    </row>
    <row r="99" spans="1:1">
      <c r="A99" t="e" cm="1" vm="1">
        <f t="array" ref="A99">TRANSPOSE(_xlfn.UNIQUE(_xlfn._xlws.FILTER(EF_scope3!$B$274:$B$457, EF_scope3!$E$274:$E$457='Scope 3'!C209)))</f>
        <v>#VALUE!</v>
      </c>
    </row>
    <row r="100" spans="1:1">
      <c r="A100" t="e" cm="1" vm="1">
        <f t="array" ref="A100">TRANSPOSE(_xlfn.UNIQUE(_xlfn._xlws.FILTER(EF_scope3!$B$274:$B$457, EF_scope3!$E$274:$E$457='Scope 3'!C210)))</f>
        <v>#VALUE!</v>
      </c>
    </row>
    <row r="101" spans="1:1">
      <c r="A101" t="e" cm="1" vm="1">
        <f t="array" ref="A101">TRANSPOSE(_xlfn.UNIQUE(_xlfn._xlws.FILTER(EF_scope3!$B$274:$B$457, EF_scope3!$E$274:$E$457='Scope 3'!C211)))</f>
        <v>#VALUE!</v>
      </c>
    </row>
    <row r="102" spans="1:1">
      <c r="A102" t="e" cm="1" vm="1">
        <f t="array" ref="A102">TRANSPOSE(_xlfn.UNIQUE(_xlfn._xlws.FILTER(EF_scope3!$B$274:$B$457, EF_scope3!$E$274:$E$457='Scope 3'!C212)))</f>
        <v>#VALUE!</v>
      </c>
    </row>
    <row r="103" spans="1:1">
      <c r="A103" t="e" cm="1" vm="1">
        <f t="array" ref="A103">TRANSPOSE(_xlfn.UNIQUE(_xlfn._xlws.FILTER(EF_scope3!$B$274:$B$457, EF_scope3!$E$274:$E$457='Scope 3'!C213)))</f>
        <v>#VALUE!</v>
      </c>
    </row>
    <row r="104" spans="1:1">
      <c r="A104" t="e" cm="1" vm="1">
        <f t="array" ref="A104">TRANSPOSE(_xlfn.UNIQUE(_xlfn._xlws.FILTER(EF_scope3!$B$274:$B$457, EF_scope3!$E$274:$E$457='Scope 3'!C214)))</f>
        <v>#VALUE!</v>
      </c>
    </row>
    <row r="105" spans="1:1">
      <c r="A105" t="e" cm="1" vm="1">
        <f t="array" ref="A105">TRANSPOSE(_xlfn.UNIQUE(_xlfn._xlws.FILTER(EF_scope3!$B$274:$B$457, EF_scope3!$E$274:$E$457='Scope 3'!C215)))</f>
        <v>#VALUE!</v>
      </c>
    </row>
    <row r="106" spans="1:1">
      <c r="A106" t="e" cm="1" vm="1">
        <f t="array" ref="A106">TRANSPOSE(_xlfn.UNIQUE(_xlfn._xlws.FILTER(EF_scope3!$B$274:$B$457, EF_scope3!$E$274:$E$457='Scope 3'!C216)))</f>
        <v>#VALUE!</v>
      </c>
    </row>
    <row r="107" spans="1:1">
      <c r="A107" t="e" cm="1" vm="1">
        <f t="array" ref="A107">TRANSPOSE(_xlfn.UNIQUE(_xlfn._xlws.FILTER(EF_scope3!$B$274:$B$457, EF_scope3!$E$274:$E$457='Scope 3'!C217)))</f>
        <v>#VALUE!</v>
      </c>
    </row>
    <row r="108" spans="1:1">
      <c r="A108" t="e" cm="1" vm="1">
        <f t="array" ref="A108">TRANSPOSE(_xlfn.UNIQUE(_xlfn._xlws.FILTER(EF_scope3!$B$274:$B$457, EF_scope3!$E$274:$E$457='Scope 3'!C218)))</f>
        <v>#VALUE!</v>
      </c>
    </row>
    <row r="109" spans="1:1">
      <c r="A109" t="e" cm="1" vm="1">
        <f t="array" ref="A109">TRANSPOSE(_xlfn.UNIQUE(_xlfn._xlws.FILTER(EF_scope3!$B$274:$B$457, EF_scope3!$E$274:$E$457='Scope 3'!C219)))</f>
        <v>#VALUE!</v>
      </c>
    </row>
    <row r="110" spans="1:1">
      <c r="A110" t="e" cm="1" vm="1">
        <f t="array" ref="A110">TRANSPOSE(_xlfn.UNIQUE(_xlfn._xlws.FILTER(EF_scope3!$B$274:$B$457, EF_scope3!$E$274:$E$457='Scope 3'!C220)))</f>
        <v>#VALUE!</v>
      </c>
    </row>
    <row r="111" spans="1:1">
      <c r="A111" t="e" cm="1" vm="1">
        <f t="array" ref="A111">TRANSPOSE(_xlfn.UNIQUE(_xlfn._xlws.FILTER(EF_scope3!$B$274:$B$457, EF_scope3!$E$274:$E$457='Scope 3'!C221)))</f>
        <v>#VALUE!</v>
      </c>
    </row>
    <row r="112" spans="1:1">
      <c r="A112" t="e" cm="1" vm="1">
        <f t="array" ref="A112">TRANSPOSE(_xlfn.UNIQUE(_xlfn._xlws.FILTER(EF_scope3!$B$274:$B$457, EF_scope3!$E$274:$E$457='Scope 3'!C222)))</f>
        <v>#VALUE!</v>
      </c>
    </row>
    <row r="113" spans="1:1">
      <c r="A113" t="e" cm="1" vm="1">
        <f t="array" ref="A113">TRANSPOSE(_xlfn.UNIQUE(_xlfn._xlws.FILTER(EF_scope3!$B$274:$B$457, EF_scope3!$E$274:$E$457='Scope 3'!C223)))</f>
        <v>#VALUE!</v>
      </c>
    </row>
    <row r="114" spans="1:1">
      <c r="A114" t="e" cm="1" vm="1">
        <f t="array" ref="A114">TRANSPOSE(_xlfn.UNIQUE(_xlfn._xlws.FILTER(EF_scope3!$B$274:$B$457, EF_scope3!$E$274:$E$457='Scope 3'!C224)))</f>
        <v>#VALUE!</v>
      </c>
    </row>
    <row r="115" spans="1:1">
      <c r="A115" t="e" cm="1" vm="1">
        <f t="array" ref="A115">TRANSPOSE(_xlfn.UNIQUE(_xlfn._xlws.FILTER(EF_scope3!$B$274:$B$457, EF_scope3!$E$274:$E$457='Scope 3'!C225)))</f>
        <v>#VALUE!</v>
      </c>
    </row>
    <row r="116" spans="1:1">
      <c r="A116" t="e" cm="1" vm="1">
        <f t="array" ref="A116">TRANSPOSE(_xlfn.UNIQUE(_xlfn._xlws.FILTER(EF_scope3!$B$274:$B$457, EF_scope3!$E$274:$E$457='Scope 3'!C226)))</f>
        <v>#VALUE!</v>
      </c>
    </row>
    <row r="117" spans="1:1">
      <c r="A117" t="e" cm="1" vm="1">
        <f t="array" ref="A117">TRANSPOSE(_xlfn.UNIQUE(_xlfn._xlws.FILTER(EF_scope3!$B$274:$B$457, EF_scope3!$E$274:$E$457='Scope 3'!C227)))</f>
        <v>#VALUE!</v>
      </c>
    </row>
    <row r="118" spans="1:1">
      <c r="A118" t="e" cm="1" vm="1">
        <f t="array" ref="A118">TRANSPOSE(_xlfn.UNIQUE(_xlfn._xlws.FILTER(EF_scope3!$B$274:$B$457, EF_scope3!$E$274:$E$457='Scope 3'!C228)))</f>
        <v>#VALUE!</v>
      </c>
    </row>
    <row r="121" spans="1:1">
      <c r="A121" s="1" t="s">
        <v>14021</v>
      </c>
    </row>
    <row r="122" spans="1:1">
      <c r="A122" cm="1">
        <f t="array" ref="A122">TRANSPOSE(_xlfn.UNIQUE(_xlfn._xlws.FILTER(Heat!$D$2:$D$997, Heat!$G$2:$G$997='Scope 2'!C51)))</f>
        <v>0</v>
      </c>
    </row>
    <row r="123" spans="1:1">
      <c r="A123" cm="1">
        <f t="array" ref="A123">TRANSPOSE(_xlfn.UNIQUE(_xlfn._xlws.FILTER(Heat!$D$2:$D$997, Heat!$G$2:$G$997='Scope 2'!C52)))</f>
        <v>0</v>
      </c>
    </row>
    <row r="124" spans="1:1">
      <c r="A124" cm="1">
        <f t="array" ref="A124">TRANSPOSE(_xlfn.UNIQUE(_xlfn._xlws.FILTER(Heat!$D$2:$D$997, Heat!$G$2:$G$997='Scope 2'!C53)))</f>
        <v>0</v>
      </c>
    </row>
    <row r="125" spans="1:1">
      <c r="A125" cm="1">
        <f t="array" ref="A125">TRANSPOSE(_xlfn.UNIQUE(_xlfn._xlws.FILTER(Heat!$D$2:$D$997, Heat!$G$2:$G$997='Scope 2'!C54)))</f>
        <v>0</v>
      </c>
    </row>
    <row r="126" spans="1:1">
      <c r="A126" cm="1">
        <f t="array" ref="A126">TRANSPOSE(_xlfn.UNIQUE(_xlfn._xlws.FILTER(Heat!$D$2:$D$997, Heat!$G$2:$G$997='Scope 2'!C55)))</f>
        <v>0</v>
      </c>
    </row>
    <row r="127" spans="1:1">
      <c r="A127" cm="1">
        <f t="array" ref="A127">TRANSPOSE(_xlfn.UNIQUE(_xlfn._xlws.FILTER(Heat!$D$2:$D$997, Heat!$G$2:$G$997='Scope 2'!C56)))</f>
        <v>0</v>
      </c>
    </row>
    <row r="128" spans="1:1">
      <c r="A128" cm="1">
        <f t="array" ref="A128">TRANSPOSE(_xlfn.UNIQUE(_xlfn._xlws.FILTER(Heat!$D$2:$D$997, Heat!$G$2:$G$997='Scope 2'!C57)))</f>
        <v>0</v>
      </c>
    </row>
    <row r="129" spans="1:1">
      <c r="A129" cm="1">
        <f t="array" ref="A129">TRANSPOSE(_xlfn.UNIQUE(_xlfn._xlws.FILTER(Heat!$D$2:$D$997, Heat!$G$2:$G$997='Scope 2'!C58)))</f>
        <v>0</v>
      </c>
    </row>
    <row r="130" spans="1:1">
      <c r="A130" cm="1">
        <f t="array" ref="A130">TRANSPOSE(_xlfn.UNIQUE(_xlfn._xlws.FILTER(Heat!$D$2:$D$997, Heat!$G$2:$G$997='Scope 2'!C59)))</f>
        <v>0</v>
      </c>
    </row>
    <row r="131" spans="1:1">
      <c r="A131" cm="1">
        <f t="array" ref="A131">TRANSPOSE(_xlfn.UNIQUE(_xlfn._xlws.FILTER(Heat!$D$2:$D$997, Heat!$G$2:$G$997='Scope 2'!C60)))</f>
        <v>0</v>
      </c>
    </row>
  </sheetData>
  <sortState xmlns:xlrd2="http://schemas.microsoft.com/office/spreadsheetml/2017/richdata2" ref="I2:I27">
    <sortCondition ref="I2:I27"/>
  </sortState>
  <phoneticPr fontId="9" type="noConversion"/>
  <pageMargins left="0.7" right="0.7" top="0.75" bottom="0.75" header="0.3" footer="0.3"/>
  <pageSetup paperSize="9"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AA413-0D11-4116-9C85-5CBDFBC311E8}">
  <sheetPr>
    <tabColor theme="1"/>
  </sheetPr>
  <dimension ref="A2:A42"/>
  <sheetViews>
    <sheetView zoomScale="85" zoomScaleNormal="85" workbookViewId="0">
      <selection activeCell="AD34" sqref="AD34"/>
    </sheetView>
  </sheetViews>
  <sheetFormatPr baseColWidth="10" defaultColWidth="9.140625" defaultRowHeight="12.75"/>
  <sheetData>
    <row r="2" spans="1:1" ht="26.25">
      <c r="A2" s="4" t="s">
        <v>0</v>
      </c>
    </row>
    <row r="4" spans="1:1">
      <c r="A4" s="1" t="s">
        <v>1</v>
      </c>
    </row>
    <row r="5" spans="1:1">
      <c r="A5" s="3" t="s">
        <v>2</v>
      </c>
    </row>
    <row r="6" spans="1:1">
      <c r="A6" t="s">
        <v>3</v>
      </c>
    </row>
    <row r="8" spans="1:1">
      <c r="A8" s="1" t="s">
        <v>4</v>
      </c>
    </row>
    <row r="12" spans="1:1">
      <c r="A12" s="1"/>
    </row>
    <row r="13" spans="1:1">
      <c r="A13" s="2"/>
    </row>
    <row r="42" spans="1:1">
      <c r="A42" s="1" t="s">
        <v>5</v>
      </c>
    </row>
  </sheetData>
  <hyperlinks>
    <hyperlink ref="A2" r:id="rId1" xr:uid="{A29CF98E-ED53-4207-BA19-75626B71F00D}"/>
  </hyperlinks>
  <pageMargins left="0.7" right="0.7" top="0.75" bottom="0.75" header="0.3" footer="0.3"/>
  <pageSetup paperSize="9" orientation="portrait" r:id="rId2"/>
  <customProperties>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9BC30-5A11-4664-9D80-AFAFB332431B}">
  <sheetPr>
    <tabColor theme="5" tint="-0.249977111117893"/>
  </sheetPr>
  <dimension ref="A1:K75"/>
  <sheetViews>
    <sheetView zoomScale="60" zoomScaleNormal="60" workbookViewId="0">
      <pane ySplit="1" topLeftCell="A2" activePane="bottomLeft" state="frozen"/>
      <selection pane="bottomLeft" activeCell="A2" sqref="A2"/>
    </sheetView>
  </sheetViews>
  <sheetFormatPr baseColWidth="10" defaultColWidth="8.7109375" defaultRowHeight="12.75"/>
  <cols>
    <col min="1" max="3" width="31.85546875" style="9" customWidth="1"/>
    <col min="4" max="4" width="20.42578125" style="9" customWidth="1"/>
    <col min="5" max="5" width="21.42578125" style="9" customWidth="1"/>
    <col min="6" max="6" width="26.42578125" style="9" customWidth="1"/>
    <col min="7" max="7" width="30.85546875" style="9" customWidth="1"/>
    <col min="8" max="8" width="12.7109375" style="9" customWidth="1"/>
    <col min="9" max="10" width="48.5703125" style="9" customWidth="1"/>
    <col min="11" max="11" width="25.140625" style="9" customWidth="1"/>
    <col min="12" max="16384" width="8.7109375" style="9"/>
  </cols>
  <sheetData>
    <row r="1" spans="1:11" s="216" customFormat="1" ht="45.6" customHeight="1" thickBot="1">
      <c r="A1" s="220" t="s">
        <v>33</v>
      </c>
      <c r="B1" s="220" t="s">
        <v>32</v>
      </c>
      <c r="C1" s="220" t="s">
        <v>34</v>
      </c>
      <c r="D1" s="220" t="s">
        <v>4984</v>
      </c>
      <c r="E1" s="220" t="s">
        <v>4985</v>
      </c>
      <c r="F1" s="220" t="s">
        <v>114</v>
      </c>
      <c r="G1" s="220" t="s">
        <v>692</v>
      </c>
      <c r="H1" s="220" t="s">
        <v>31</v>
      </c>
      <c r="I1" s="220" t="s">
        <v>693</v>
      </c>
      <c r="J1" s="220" t="s">
        <v>694</v>
      </c>
      <c r="K1" s="220" t="s">
        <v>6003</v>
      </c>
    </row>
    <row r="2" spans="1:11" ht="72.75" thickTop="1">
      <c r="A2" s="217" t="s">
        <v>18</v>
      </c>
      <c r="B2" s="217" t="s">
        <v>40</v>
      </c>
      <c r="C2" s="217" t="s">
        <v>35</v>
      </c>
      <c r="D2" s="382">
        <v>3.15</v>
      </c>
      <c r="E2" s="382">
        <v>2.3199999999999998</v>
      </c>
      <c r="F2" s="218" t="s">
        <v>6001</v>
      </c>
      <c r="G2" s="218" t="s">
        <v>19</v>
      </c>
      <c r="H2" s="219">
        <v>2024</v>
      </c>
      <c r="I2" s="8" t="s">
        <v>695</v>
      </c>
      <c r="J2" s="8" t="s">
        <v>20</v>
      </c>
      <c r="K2" s="8" t="s">
        <v>6002</v>
      </c>
    </row>
    <row r="3" spans="1:11" ht="72">
      <c r="A3" s="209" t="s">
        <v>21</v>
      </c>
      <c r="B3" s="209" t="s">
        <v>21</v>
      </c>
      <c r="C3" s="209" t="s">
        <v>21</v>
      </c>
      <c r="D3" s="383">
        <v>3.15</v>
      </c>
      <c r="E3" s="383">
        <v>2.62</v>
      </c>
      <c r="F3" s="210" t="s">
        <v>6001</v>
      </c>
      <c r="G3" s="210" t="s">
        <v>19</v>
      </c>
      <c r="H3" s="211">
        <v>2024</v>
      </c>
      <c r="I3" s="215" t="s">
        <v>695</v>
      </c>
      <c r="J3" s="215" t="s">
        <v>20</v>
      </c>
      <c r="K3" s="8" t="s">
        <v>6002</v>
      </c>
    </row>
    <row r="4" spans="1:11" ht="72">
      <c r="A4" s="209" t="s">
        <v>22</v>
      </c>
      <c r="B4" s="209" t="s">
        <v>41</v>
      </c>
      <c r="C4" s="209" t="s">
        <v>46</v>
      </c>
      <c r="D4" s="383">
        <v>3.14</v>
      </c>
      <c r="E4" s="383">
        <v>2.5099999999999998</v>
      </c>
      <c r="F4" s="210" t="s">
        <v>6001</v>
      </c>
      <c r="G4" s="210" t="s">
        <v>19</v>
      </c>
      <c r="H4" s="211">
        <v>2024</v>
      </c>
      <c r="I4" s="215" t="s">
        <v>695</v>
      </c>
      <c r="J4" s="215" t="s">
        <v>20</v>
      </c>
      <c r="K4" s="8" t="s">
        <v>6002</v>
      </c>
    </row>
    <row r="5" spans="1:11" ht="72">
      <c r="A5" s="209" t="s">
        <v>23</v>
      </c>
      <c r="B5" s="209" t="s">
        <v>5959</v>
      </c>
      <c r="C5" s="209" t="s">
        <v>47</v>
      </c>
      <c r="D5" s="383">
        <v>3.16</v>
      </c>
      <c r="E5" s="383">
        <v>2.65</v>
      </c>
      <c r="F5" s="210" t="s">
        <v>6001</v>
      </c>
      <c r="G5" s="210" t="s">
        <v>19</v>
      </c>
      <c r="H5" s="211">
        <v>2024</v>
      </c>
      <c r="I5" s="215" t="s">
        <v>695</v>
      </c>
      <c r="J5" s="215" t="s">
        <v>20</v>
      </c>
      <c r="K5" s="8" t="s">
        <v>6002</v>
      </c>
    </row>
    <row r="6" spans="1:11" ht="72">
      <c r="A6" s="209" t="s">
        <v>24</v>
      </c>
      <c r="B6" s="209" t="s">
        <v>42</v>
      </c>
      <c r="C6" s="209" t="s">
        <v>48</v>
      </c>
      <c r="D6" s="383">
        <v>3.17</v>
      </c>
      <c r="E6" s="383">
        <v>3.04</v>
      </c>
      <c r="F6" s="210" t="s">
        <v>6001</v>
      </c>
      <c r="G6" s="210" t="s">
        <v>19</v>
      </c>
      <c r="H6" s="211">
        <v>2024</v>
      </c>
      <c r="I6" s="215" t="s">
        <v>695</v>
      </c>
      <c r="J6" s="215" t="s">
        <v>20</v>
      </c>
      <c r="K6" s="8" t="s">
        <v>6002</v>
      </c>
    </row>
    <row r="7" spans="1:11" ht="72">
      <c r="A7" s="209" t="s">
        <v>25</v>
      </c>
      <c r="B7" s="209" t="s">
        <v>25</v>
      </c>
      <c r="C7" s="209" t="s">
        <v>25</v>
      </c>
      <c r="D7" s="383">
        <v>3.01</v>
      </c>
      <c r="E7" s="383">
        <v>1.63</v>
      </c>
      <c r="F7" s="210" t="s">
        <v>6001</v>
      </c>
      <c r="G7" s="210" t="s">
        <v>19</v>
      </c>
      <c r="H7" s="211">
        <v>2024</v>
      </c>
      <c r="I7" s="215" t="s">
        <v>695</v>
      </c>
      <c r="J7" s="215" t="s">
        <v>20</v>
      </c>
      <c r="K7" s="8" t="s">
        <v>6002</v>
      </c>
    </row>
    <row r="8" spans="1:11" ht="72">
      <c r="A8" s="209" t="s">
        <v>26</v>
      </c>
      <c r="B8" s="209" t="s">
        <v>43</v>
      </c>
      <c r="C8" s="209" t="s">
        <v>36</v>
      </c>
      <c r="D8" s="383">
        <v>2.9</v>
      </c>
      <c r="E8" s="383" t="s">
        <v>27</v>
      </c>
      <c r="F8" s="210" t="s">
        <v>6001</v>
      </c>
      <c r="G8" s="210" t="s">
        <v>19</v>
      </c>
      <c r="H8" s="211">
        <v>2024</v>
      </c>
      <c r="I8" s="215" t="s">
        <v>695</v>
      </c>
      <c r="J8" s="215" t="s">
        <v>20</v>
      </c>
      <c r="K8" s="8" t="s">
        <v>6002</v>
      </c>
    </row>
    <row r="9" spans="1:11" ht="72">
      <c r="A9" s="209" t="s">
        <v>28</v>
      </c>
      <c r="B9" s="209" t="s">
        <v>44</v>
      </c>
      <c r="C9" s="209" t="s">
        <v>37</v>
      </c>
      <c r="D9" s="383">
        <v>2.37</v>
      </c>
      <c r="E9" s="383" t="s">
        <v>27</v>
      </c>
      <c r="F9" s="210" t="s">
        <v>6001</v>
      </c>
      <c r="G9" s="210" t="s">
        <v>19</v>
      </c>
      <c r="H9" s="211">
        <v>2024</v>
      </c>
      <c r="I9" s="215" t="s">
        <v>695</v>
      </c>
      <c r="J9" s="215" t="s">
        <v>20</v>
      </c>
      <c r="K9" s="8" t="s">
        <v>6002</v>
      </c>
    </row>
    <row r="10" spans="1:11" ht="72">
      <c r="A10" s="209" t="s">
        <v>29</v>
      </c>
      <c r="B10" s="209" t="s">
        <v>29</v>
      </c>
      <c r="C10" s="209" t="s">
        <v>38</v>
      </c>
      <c r="D10" s="383">
        <v>2.2599999999999998</v>
      </c>
      <c r="E10" s="383" t="s">
        <v>27</v>
      </c>
      <c r="F10" s="210" t="s">
        <v>6001</v>
      </c>
      <c r="G10" s="210" t="s">
        <v>19</v>
      </c>
      <c r="H10" s="211">
        <v>2024</v>
      </c>
      <c r="I10" s="215" t="s">
        <v>695</v>
      </c>
      <c r="J10" s="215" t="s">
        <v>20</v>
      </c>
      <c r="K10" s="8" t="s">
        <v>6002</v>
      </c>
    </row>
    <row r="11" spans="1:11" ht="72">
      <c r="A11" s="209" t="s">
        <v>30</v>
      </c>
      <c r="B11" s="209" t="s">
        <v>45</v>
      </c>
      <c r="C11" s="209" t="s">
        <v>39</v>
      </c>
      <c r="D11" s="383">
        <v>2.706</v>
      </c>
      <c r="E11" s="383">
        <v>2.0859999999999997E-3</v>
      </c>
      <c r="F11" s="210" t="s">
        <v>6001</v>
      </c>
      <c r="G11" s="210" t="s">
        <v>19</v>
      </c>
      <c r="H11" s="211">
        <v>2024</v>
      </c>
      <c r="I11" s="215" t="s">
        <v>695</v>
      </c>
      <c r="J11" s="215" t="s">
        <v>20</v>
      </c>
      <c r="K11" s="8" t="s">
        <v>6002</v>
      </c>
    </row>
    <row r="12" spans="1:11" ht="64.5">
      <c r="A12" s="209" t="s">
        <v>53</v>
      </c>
      <c r="B12" s="209" t="s">
        <v>63</v>
      </c>
      <c r="C12" s="209" t="s">
        <v>79</v>
      </c>
      <c r="D12" s="383">
        <f>0.478*1.09</f>
        <v>0.52102000000000004</v>
      </c>
      <c r="E12" s="383" t="s">
        <v>62</v>
      </c>
      <c r="F12" s="211" t="s">
        <v>6004</v>
      </c>
      <c r="G12" s="210" t="s">
        <v>19</v>
      </c>
      <c r="H12" s="211">
        <v>2024</v>
      </c>
      <c r="I12" s="215" t="s">
        <v>695</v>
      </c>
      <c r="J12" s="215" t="s">
        <v>20</v>
      </c>
      <c r="K12" s="215"/>
    </row>
    <row r="13" spans="1:11" ht="64.5">
      <c r="A13" s="209" t="s">
        <v>54</v>
      </c>
      <c r="B13" s="209" t="s">
        <v>64</v>
      </c>
      <c r="C13" s="209" t="s">
        <v>72</v>
      </c>
      <c r="D13" s="383">
        <f>0.927*2.27</f>
        <v>2.1042900000000002</v>
      </c>
      <c r="E13" s="383" t="s">
        <v>62</v>
      </c>
      <c r="F13" s="211" t="s">
        <v>6005</v>
      </c>
      <c r="G13" s="210" t="s">
        <v>19</v>
      </c>
      <c r="H13" s="211">
        <v>2024</v>
      </c>
      <c r="I13" s="215" t="s">
        <v>695</v>
      </c>
      <c r="J13" s="215" t="s">
        <v>20</v>
      </c>
      <c r="K13" s="215"/>
    </row>
    <row r="14" spans="1:11" ht="64.5">
      <c r="A14" s="209" t="s">
        <v>55</v>
      </c>
      <c r="B14" s="209" t="s">
        <v>65</v>
      </c>
      <c r="C14" s="209" t="s">
        <v>73</v>
      </c>
      <c r="D14" s="383">
        <f>0.766*2</f>
        <v>1.532</v>
      </c>
      <c r="E14" s="383" t="s">
        <v>62</v>
      </c>
      <c r="F14" s="211" t="s">
        <v>6006</v>
      </c>
      <c r="G14" s="210" t="s">
        <v>19</v>
      </c>
      <c r="H14" s="211">
        <v>2024</v>
      </c>
      <c r="I14" s="215" t="s">
        <v>695</v>
      </c>
      <c r="J14" s="215" t="s">
        <v>20</v>
      </c>
      <c r="K14" s="215"/>
    </row>
    <row r="15" spans="1:11" ht="64.5">
      <c r="A15" s="209" t="s">
        <v>56</v>
      </c>
      <c r="B15" s="209" t="s">
        <v>66</v>
      </c>
      <c r="C15" s="209" t="s">
        <v>74</v>
      </c>
      <c r="D15" s="383">
        <f>0.897*1.66</f>
        <v>1.48902</v>
      </c>
      <c r="E15" s="383" t="s">
        <v>62</v>
      </c>
      <c r="F15" s="211" t="s">
        <v>6007</v>
      </c>
      <c r="G15" s="210" t="s">
        <v>19</v>
      </c>
      <c r="H15" s="211">
        <v>2024</v>
      </c>
      <c r="I15" s="215" t="s">
        <v>695</v>
      </c>
      <c r="J15" s="215" t="s">
        <v>20</v>
      </c>
      <c r="K15" s="215"/>
    </row>
    <row r="16" spans="1:11" ht="64.5">
      <c r="A16" s="209" t="s">
        <v>57</v>
      </c>
      <c r="B16" s="209" t="s">
        <v>67</v>
      </c>
      <c r="C16" s="209" t="s">
        <v>75</v>
      </c>
      <c r="D16" s="383">
        <f>0.27*1.02</f>
        <v>0.27540000000000003</v>
      </c>
      <c r="E16" s="383" t="s">
        <v>62</v>
      </c>
      <c r="F16" s="211" t="s">
        <v>6008</v>
      </c>
      <c r="G16" s="210" t="s">
        <v>19</v>
      </c>
      <c r="H16" s="211">
        <v>2024</v>
      </c>
      <c r="I16" s="215" t="s">
        <v>695</v>
      </c>
      <c r="J16" s="215" t="s">
        <v>20</v>
      </c>
      <c r="K16" s="215"/>
    </row>
    <row r="17" spans="1:11" ht="64.5">
      <c r="A17" s="209" t="s">
        <v>58</v>
      </c>
      <c r="B17" s="209" t="s">
        <v>68</v>
      </c>
      <c r="C17" s="209" t="s">
        <v>80</v>
      </c>
      <c r="D17" s="383">
        <f>0.73*2.22</f>
        <v>1.6206</v>
      </c>
      <c r="E17" s="383" t="s">
        <v>62</v>
      </c>
      <c r="F17" s="211" t="s">
        <v>6009</v>
      </c>
      <c r="G17" s="210" t="s">
        <v>19</v>
      </c>
      <c r="H17" s="211">
        <v>2024</v>
      </c>
      <c r="I17" s="215" t="s">
        <v>695</v>
      </c>
      <c r="J17" s="215" t="s">
        <v>20</v>
      </c>
      <c r="K17" s="215"/>
    </row>
    <row r="18" spans="1:11" ht="64.5">
      <c r="A18" s="209" t="s">
        <v>59</v>
      </c>
      <c r="B18" s="209" t="s">
        <v>69</v>
      </c>
      <c r="C18" s="209" t="s">
        <v>76</v>
      </c>
      <c r="D18" s="383">
        <f>0*1.62</f>
        <v>0</v>
      </c>
      <c r="E18" s="383" t="s">
        <v>62</v>
      </c>
      <c r="F18" s="211" t="s">
        <v>6010</v>
      </c>
      <c r="G18" s="210" t="s">
        <v>19</v>
      </c>
      <c r="H18" s="211">
        <v>2024</v>
      </c>
      <c r="I18" s="215" t="s">
        <v>695</v>
      </c>
      <c r="J18" s="215" t="s">
        <v>20</v>
      </c>
      <c r="K18" s="215"/>
    </row>
    <row r="19" spans="1:11" ht="64.5">
      <c r="A19" s="209" t="s">
        <v>60</v>
      </c>
      <c r="B19" s="209" t="s">
        <v>70</v>
      </c>
      <c r="C19" s="209" t="s">
        <v>81</v>
      </c>
      <c r="D19" s="383">
        <f>0*0.89</f>
        <v>0</v>
      </c>
      <c r="E19" s="383" t="s">
        <v>62</v>
      </c>
      <c r="F19" s="211" t="s">
        <v>6010</v>
      </c>
      <c r="G19" s="210" t="s">
        <v>19</v>
      </c>
      <c r="H19" s="211">
        <v>2024</v>
      </c>
      <c r="I19" s="215" t="s">
        <v>695</v>
      </c>
      <c r="J19" s="215" t="s">
        <v>20</v>
      </c>
      <c r="K19" s="215"/>
    </row>
    <row r="20" spans="1:11" ht="64.5">
      <c r="A20" s="209" t="s">
        <v>61</v>
      </c>
      <c r="B20" s="209" t="s">
        <v>71</v>
      </c>
      <c r="C20" s="209" t="s">
        <v>77</v>
      </c>
      <c r="D20" s="383">
        <f>0*1.46</f>
        <v>0</v>
      </c>
      <c r="E20" s="383" t="s">
        <v>62</v>
      </c>
      <c r="F20" s="211" t="s">
        <v>6010</v>
      </c>
      <c r="G20" s="210" t="s">
        <v>19</v>
      </c>
      <c r="H20" s="211">
        <v>2024</v>
      </c>
      <c r="I20" s="215" t="s">
        <v>695</v>
      </c>
      <c r="J20" s="215" t="s">
        <v>20</v>
      </c>
      <c r="K20" s="215"/>
    </row>
    <row r="21" spans="1:11" ht="43.5">
      <c r="A21" s="209" t="s">
        <v>111</v>
      </c>
      <c r="B21" s="209" t="s">
        <v>621</v>
      </c>
      <c r="C21" s="209" t="s">
        <v>82</v>
      </c>
      <c r="D21" s="383">
        <v>1</v>
      </c>
      <c r="E21" s="383" t="s">
        <v>62</v>
      </c>
      <c r="F21" s="209"/>
      <c r="G21" s="211" t="s">
        <v>654</v>
      </c>
      <c r="H21" s="211">
        <v>2018</v>
      </c>
      <c r="I21" s="212" t="s">
        <v>653</v>
      </c>
      <c r="J21" s="212" t="s">
        <v>653</v>
      </c>
      <c r="K21" s="212"/>
    </row>
    <row r="22" spans="1:11" ht="43.5">
      <c r="A22" s="209" t="s">
        <v>112</v>
      </c>
      <c r="B22" s="209" t="s">
        <v>623</v>
      </c>
      <c r="C22" s="209" t="s">
        <v>83</v>
      </c>
      <c r="D22" s="383">
        <v>28</v>
      </c>
      <c r="E22" s="383" t="s">
        <v>62</v>
      </c>
      <c r="F22" s="209"/>
      <c r="G22" s="211" t="s">
        <v>654</v>
      </c>
      <c r="H22" s="211">
        <v>2018</v>
      </c>
      <c r="I22" s="212" t="s">
        <v>653</v>
      </c>
      <c r="J22" s="212" t="s">
        <v>653</v>
      </c>
      <c r="K22" s="212"/>
    </row>
    <row r="23" spans="1:11" ht="43.5">
      <c r="A23" s="209" t="s">
        <v>113</v>
      </c>
      <c r="B23" s="209" t="s">
        <v>622</v>
      </c>
      <c r="C23" s="209" t="s">
        <v>84</v>
      </c>
      <c r="D23" s="383">
        <v>265</v>
      </c>
      <c r="E23" s="383" t="s">
        <v>62</v>
      </c>
      <c r="F23" s="209"/>
      <c r="G23" s="211" t="s">
        <v>654</v>
      </c>
      <c r="H23" s="211">
        <v>2018</v>
      </c>
      <c r="I23" s="212" t="s">
        <v>653</v>
      </c>
      <c r="J23" s="212" t="s">
        <v>653</v>
      </c>
      <c r="K23" s="212"/>
    </row>
    <row r="24" spans="1:11" ht="43.5">
      <c r="A24" s="209" t="s">
        <v>85</v>
      </c>
      <c r="B24" s="209" t="s">
        <v>85</v>
      </c>
      <c r="C24" s="209" t="s">
        <v>85</v>
      </c>
      <c r="D24" s="383">
        <v>12400</v>
      </c>
      <c r="E24" s="383" t="s">
        <v>62</v>
      </c>
      <c r="F24" s="209"/>
      <c r="G24" s="211" t="s">
        <v>654</v>
      </c>
      <c r="H24" s="211">
        <v>2018</v>
      </c>
      <c r="I24" s="212" t="s">
        <v>653</v>
      </c>
      <c r="J24" s="212" t="s">
        <v>653</v>
      </c>
      <c r="K24" s="212"/>
    </row>
    <row r="25" spans="1:11" ht="43.5">
      <c r="A25" s="209" t="s">
        <v>86</v>
      </c>
      <c r="B25" s="209" t="s">
        <v>86</v>
      </c>
      <c r="C25" s="209" t="s">
        <v>86</v>
      </c>
      <c r="D25" s="383">
        <v>677</v>
      </c>
      <c r="E25" s="383" t="s">
        <v>62</v>
      </c>
      <c r="F25" s="209"/>
      <c r="G25" s="211" t="s">
        <v>654</v>
      </c>
      <c r="H25" s="211">
        <v>2018</v>
      </c>
      <c r="I25" s="212" t="s">
        <v>653</v>
      </c>
      <c r="J25" s="212" t="s">
        <v>653</v>
      </c>
      <c r="K25" s="212"/>
    </row>
    <row r="26" spans="1:11" ht="43.5">
      <c r="A26" s="209" t="s">
        <v>87</v>
      </c>
      <c r="B26" s="209" t="s">
        <v>87</v>
      </c>
      <c r="C26" s="209" t="s">
        <v>87</v>
      </c>
      <c r="D26" s="383">
        <v>116</v>
      </c>
      <c r="E26" s="383" t="s">
        <v>62</v>
      </c>
      <c r="F26" s="209"/>
      <c r="G26" s="211" t="s">
        <v>654</v>
      </c>
      <c r="H26" s="211">
        <v>2018</v>
      </c>
      <c r="I26" s="212" t="s">
        <v>653</v>
      </c>
      <c r="J26" s="212" t="s">
        <v>653</v>
      </c>
      <c r="K26" s="212"/>
    </row>
    <row r="27" spans="1:11" ht="43.5">
      <c r="A27" s="209" t="s">
        <v>88</v>
      </c>
      <c r="B27" s="209" t="s">
        <v>88</v>
      </c>
      <c r="C27" s="209" t="s">
        <v>88</v>
      </c>
      <c r="D27" s="383">
        <v>1650</v>
      </c>
      <c r="E27" s="383" t="s">
        <v>62</v>
      </c>
      <c r="F27" s="209"/>
      <c r="G27" s="211" t="s">
        <v>654</v>
      </c>
      <c r="H27" s="211">
        <v>2018</v>
      </c>
      <c r="I27" s="212" t="s">
        <v>653</v>
      </c>
      <c r="J27" s="212" t="s">
        <v>653</v>
      </c>
      <c r="K27" s="212"/>
    </row>
    <row r="28" spans="1:11" ht="43.5">
      <c r="A28" s="209" t="s">
        <v>89</v>
      </c>
      <c r="B28" s="209" t="s">
        <v>89</v>
      </c>
      <c r="C28" s="209" t="s">
        <v>89</v>
      </c>
      <c r="D28" s="383">
        <v>3170</v>
      </c>
      <c r="E28" s="383" t="s">
        <v>62</v>
      </c>
      <c r="F28" s="209"/>
      <c r="G28" s="211" t="s">
        <v>654</v>
      </c>
      <c r="H28" s="211">
        <v>2018</v>
      </c>
      <c r="I28" s="212" t="s">
        <v>653</v>
      </c>
      <c r="J28" s="212" t="s">
        <v>653</v>
      </c>
      <c r="K28" s="212"/>
    </row>
    <row r="29" spans="1:11" ht="43.5">
      <c r="A29" s="209" t="s">
        <v>90</v>
      </c>
      <c r="B29" s="209" t="s">
        <v>90</v>
      </c>
      <c r="C29" s="209" t="s">
        <v>90</v>
      </c>
      <c r="D29" s="383">
        <v>1120</v>
      </c>
      <c r="E29" s="383" t="s">
        <v>62</v>
      </c>
      <c r="F29" s="209"/>
      <c r="G29" s="211" t="s">
        <v>654</v>
      </c>
      <c r="H29" s="211">
        <v>2018</v>
      </c>
      <c r="I29" s="212" t="s">
        <v>653</v>
      </c>
      <c r="J29" s="212" t="s">
        <v>653</v>
      </c>
      <c r="K29" s="212"/>
    </row>
    <row r="30" spans="1:11" ht="43.5">
      <c r="A30" s="209" t="s">
        <v>91</v>
      </c>
      <c r="B30" s="209" t="s">
        <v>91</v>
      </c>
      <c r="C30" s="209" t="s">
        <v>91</v>
      </c>
      <c r="D30" s="383">
        <v>1300</v>
      </c>
      <c r="E30" s="383" t="s">
        <v>62</v>
      </c>
      <c r="F30" s="209"/>
      <c r="G30" s="211" t="s">
        <v>654</v>
      </c>
      <c r="H30" s="211">
        <v>2018</v>
      </c>
      <c r="I30" s="212" t="s">
        <v>653</v>
      </c>
      <c r="J30" s="212" t="s">
        <v>653</v>
      </c>
      <c r="K30" s="212"/>
    </row>
    <row r="31" spans="1:11" ht="43.5">
      <c r="A31" s="209" t="s">
        <v>92</v>
      </c>
      <c r="B31" s="209" t="s">
        <v>92</v>
      </c>
      <c r="C31" s="209" t="s">
        <v>92</v>
      </c>
      <c r="D31" s="383">
        <v>328</v>
      </c>
      <c r="E31" s="383" t="s">
        <v>62</v>
      </c>
      <c r="F31" s="209"/>
      <c r="G31" s="211" t="s">
        <v>654</v>
      </c>
      <c r="H31" s="211">
        <v>2018</v>
      </c>
      <c r="I31" s="212" t="s">
        <v>653</v>
      </c>
      <c r="J31" s="212" t="s">
        <v>653</v>
      </c>
      <c r="K31" s="212"/>
    </row>
    <row r="32" spans="1:11" ht="43.5">
      <c r="A32" s="209" t="s">
        <v>93</v>
      </c>
      <c r="B32" s="209" t="s">
        <v>93</v>
      </c>
      <c r="C32" s="209" t="s">
        <v>93</v>
      </c>
      <c r="D32" s="383">
        <v>4800</v>
      </c>
      <c r="E32" s="383" t="s">
        <v>62</v>
      </c>
      <c r="F32" s="209"/>
      <c r="G32" s="211" t="s">
        <v>654</v>
      </c>
      <c r="H32" s="211">
        <v>2018</v>
      </c>
      <c r="I32" s="212" t="s">
        <v>653</v>
      </c>
      <c r="J32" s="212" t="s">
        <v>653</v>
      </c>
      <c r="K32" s="212"/>
    </row>
    <row r="33" spans="1:11" ht="43.5">
      <c r="A33" s="209" t="s">
        <v>94</v>
      </c>
      <c r="B33" s="209" t="s">
        <v>94</v>
      </c>
      <c r="C33" s="209" t="s">
        <v>94</v>
      </c>
      <c r="D33" s="383">
        <v>16</v>
      </c>
      <c r="E33" s="383" t="s">
        <v>62</v>
      </c>
      <c r="F33" s="209"/>
      <c r="G33" s="211" t="s">
        <v>654</v>
      </c>
      <c r="H33" s="211">
        <v>2018</v>
      </c>
      <c r="I33" s="212" t="s">
        <v>653</v>
      </c>
      <c r="J33" s="212" t="s">
        <v>653</v>
      </c>
      <c r="K33" s="212"/>
    </row>
    <row r="34" spans="1:11" ht="43.5">
      <c r="A34" s="209" t="s">
        <v>95</v>
      </c>
      <c r="B34" s="209" t="s">
        <v>95</v>
      </c>
      <c r="C34" s="209" t="s">
        <v>95</v>
      </c>
      <c r="D34" s="383">
        <v>138</v>
      </c>
      <c r="E34" s="383" t="s">
        <v>62</v>
      </c>
      <c r="F34" s="209"/>
      <c r="G34" s="211" t="s">
        <v>654</v>
      </c>
      <c r="H34" s="211">
        <v>2018</v>
      </c>
      <c r="I34" s="212" t="s">
        <v>653</v>
      </c>
      <c r="J34" s="212" t="s">
        <v>653</v>
      </c>
      <c r="K34" s="212"/>
    </row>
    <row r="35" spans="1:11" ht="43.5">
      <c r="A35" s="209" t="s">
        <v>96</v>
      </c>
      <c r="B35" s="209" t="s">
        <v>96</v>
      </c>
      <c r="C35" s="209" t="s">
        <v>96</v>
      </c>
      <c r="D35" s="383">
        <v>4</v>
      </c>
      <c r="E35" s="383" t="s">
        <v>62</v>
      </c>
      <c r="F35" s="209"/>
      <c r="G35" s="211" t="s">
        <v>654</v>
      </c>
      <c r="H35" s="211">
        <v>2018</v>
      </c>
      <c r="I35" s="212" t="s">
        <v>653</v>
      </c>
      <c r="J35" s="212" t="s">
        <v>653</v>
      </c>
      <c r="K35" s="212"/>
    </row>
    <row r="36" spans="1:11" ht="43.5">
      <c r="A36" s="209" t="s">
        <v>97</v>
      </c>
      <c r="B36" s="209" t="s">
        <v>97</v>
      </c>
      <c r="C36" s="209" t="s">
        <v>97</v>
      </c>
      <c r="D36" s="383">
        <v>2640</v>
      </c>
      <c r="E36" s="383" t="s">
        <v>62</v>
      </c>
      <c r="F36" s="209"/>
      <c r="G36" s="211" t="s">
        <v>654</v>
      </c>
      <c r="H36" s="211">
        <v>2018</v>
      </c>
      <c r="I36" s="212" t="s">
        <v>653</v>
      </c>
      <c r="J36" s="212" t="s">
        <v>653</v>
      </c>
      <c r="K36" s="212"/>
    </row>
    <row r="37" spans="1:11" ht="43.5">
      <c r="A37" s="209" t="s">
        <v>98</v>
      </c>
      <c r="B37" s="209" t="s">
        <v>98</v>
      </c>
      <c r="C37" s="209" t="s">
        <v>98</v>
      </c>
      <c r="D37" s="383">
        <v>3350</v>
      </c>
      <c r="E37" s="383" t="s">
        <v>62</v>
      </c>
      <c r="F37" s="209"/>
      <c r="G37" s="211" t="s">
        <v>654</v>
      </c>
      <c r="H37" s="211">
        <v>2018</v>
      </c>
      <c r="I37" s="212" t="s">
        <v>653</v>
      </c>
      <c r="J37" s="212" t="s">
        <v>653</v>
      </c>
      <c r="K37" s="212"/>
    </row>
    <row r="38" spans="1:11" ht="43.5">
      <c r="A38" s="209" t="s">
        <v>99</v>
      </c>
      <c r="B38" s="209" t="s">
        <v>99</v>
      </c>
      <c r="C38" s="209" t="s">
        <v>99</v>
      </c>
      <c r="D38" s="383">
        <v>1210</v>
      </c>
      <c r="E38" s="383" t="s">
        <v>62</v>
      </c>
      <c r="F38" s="209"/>
      <c r="G38" s="211" t="s">
        <v>654</v>
      </c>
      <c r="H38" s="211">
        <v>2018</v>
      </c>
      <c r="I38" s="212" t="s">
        <v>653</v>
      </c>
      <c r="J38" s="212" t="s">
        <v>653</v>
      </c>
      <c r="K38" s="212"/>
    </row>
    <row r="39" spans="1:11" ht="43.5">
      <c r="A39" s="209" t="s">
        <v>100</v>
      </c>
      <c r="B39" s="209" t="s">
        <v>100</v>
      </c>
      <c r="C39" s="209" t="s">
        <v>100</v>
      </c>
      <c r="D39" s="383">
        <v>1330</v>
      </c>
      <c r="E39" s="383" t="s">
        <v>62</v>
      </c>
      <c r="F39" s="209"/>
      <c r="G39" s="211" t="s">
        <v>654</v>
      </c>
      <c r="H39" s="211">
        <v>2018</v>
      </c>
      <c r="I39" s="212" t="s">
        <v>653</v>
      </c>
      <c r="J39" s="212" t="s">
        <v>653</v>
      </c>
      <c r="K39" s="212"/>
    </row>
    <row r="40" spans="1:11" ht="43.5">
      <c r="A40" s="209" t="s">
        <v>101</v>
      </c>
      <c r="B40" s="209" t="s">
        <v>101</v>
      </c>
      <c r="C40" s="209" t="s">
        <v>101</v>
      </c>
      <c r="D40" s="383">
        <v>8060</v>
      </c>
      <c r="E40" s="383" t="s">
        <v>62</v>
      </c>
      <c r="F40" s="209"/>
      <c r="G40" s="211" t="s">
        <v>654</v>
      </c>
      <c r="H40" s="211">
        <v>2018</v>
      </c>
      <c r="I40" s="212" t="s">
        <v>653</v>
      </c>
      <c r="J40" s="212" t="s">
        <v>653</v>
      </c>
      <c r="K40" s="212"/>
    </row>
    <row r="41" spans="1:11" ht="43.5">
      <c r="A41" s="209" t="s">
        <v>102</v>
      </c>
      <c r="B41" s="209" t="s">
        <v>102</v>
      </c>
      <c r="C41" s="209" t="s">
        <v>102</v>
      </c>
      <c r="D41" s="383">
        <v>716</v>
      </c>
      <c r="E41" s="383" t="s">
        <v>62</v>
      </c>
      <c r="F41" s="209"/>
      <c r="G41" s="211" t="s">
        <v>654</v>
      </c>
      <c r="H41" s="211">
        <v>2018</v>
      </c>
      <c r="I41" s="212" t="s">
        <v>653</v>
      </c>
      <c r="J41" s="212" t="s">
        <v>653</v>
      </c>
      <c r="K41" s="212"/>
    </row>
    <row r="42" spans="1:11" ht="43.5">
      <c r="A42" s="209" t="s">
        <v>103</v>
      </c>
      <c r="B42" s="209" t="s">
        <v>103</v>
      </c>
      <c r="C42" s="209" t="s">
        <v>103</v>
      </c>
      <c r="D42" s="383">
        <v>4620</v>
      </c>
      <c r="E42" s="383" t="s">
        <v>62</v>
      </c>
      <c r="F42" s="209"/>
      <c r="G42" s="211" t="s">
        <v>654</v>
      </c>
      <c r="H42" s="211">
        <v>2018</v>
      </c>
      <c r="I42" s="212" t="s">
        <v>653</v>
      </c>
      <c r="J42" s="212" t="s">
        <v>653</v>
      </c>
      <c r="K42" s="212"/>
    </row>
    <row r="43" spans="1:11" ht="43.5">
      <c r="A43" s="209" t="s">
        <v>104</v>
      </c>
      <c r="B43" s="209" t="s">
        <v>104</v>
      </c>
      <c r="C43" s="209" t="s">
        <v>104</v>
      </c>
      <c r="D43" s="383">
        <v>235</v>
      </c>
      <c r="E43" s="383" t="s">
        <v>62</v>
      </c>
      <c r="F43" s="209"/>
      <c r="G43" s="211" t="s">
        <v>654</v>
      </c>
      <c r="H43" s="211">
        <v>2018</v>
      </c>
      <c r="I43" s="212" t="s">
        <v>653</v>
      </c>
      <c r="J43" s="212" t="s">
        <v>653</v>
      </c>
      <c r="K43" s="212"/>
    </row>
    <row r="44" spans="1:11" ht="43.5">
      <c r="A44" s="209" t="s">
        <v>105</v>
      </c>
      <c r="B44" s="209" t="s">
        <v>105</v>
      </c>
      <c r="C44" s="209" t="s">
        <v>105</v>
      </c>
      <c r="D44" s="383">
        <v>290</v>
      </c>
      <c r="E44" s="383" t="s">
        <v>62</v>
      </c>
      <c r="F44" s="209"/>
      <c r="G44" s="211" t="s">
        <v>654</v>
      </c>
      <c r="H44" s="211">
        <v>2018</v>
      </c>
      <c r="I44" s="212" t="s">
        <v>653</v>
      </c>
      <c r="J44" s="212" t="s">
        <v>653</v>
      </c>
      <c r="K44" s="212"/>
    </row>
    <row r="45" spans="1:11" ht="43.5">
      <c r="A45" s="209" t="s">
        <v>106</v>
      </c>
      <c r="B45" s="209" t="s">
        <v>106</v>
      </c>
      <c r="C45" s="209" t="s">
        <v>106</v>
      </c>
      <c r="D45" s="383">
        <v>858</v>
      </c>
      <c r="E45" s="383" t="s">
        <v>62</v>
      </c>
      <c r="F45" s="209"/>
      <c r="G45" s="211" t="s">
        <v>654</v>
      </c>
      <c r="H45" s="211">
        <v>2018</v>
      </c>
      <c r="I45" s="212" t="s">
        <v>653</v>
      </c>
      <c r="J45" s="212" t="s">
        <v>653</v>
      </c>
      <c r="K45" s="212"/>
    </row>
    <row r="46" spans="1:11" ht="43.5">
      <c r="A46" s="209" t="s">
        <v>107</v>
      </c>
      <c r="B46" s="209" t="s">
        <v>107</v>
      </c>
      <c r="C46" s="209" t="s">
        <v>107</v>
      </c>
      <c r="D46" s="383">
        <v>76</v>
      </c>
      <c r="E46" s="383" t="s">
        <v>62</v>
      </c>
      <c r="F46" s="209"/>
      <c r="G46" s="211" t="s">
        <v>654</v>
      </c>
      <c r="H46" s="211">
        <v>2018</v>
      </c>
      <c r="I46" s="212" t="s">
        <v>653</v>
      </c>
      <c r="J46" s="212" t="s">
        <v>653</v>
      </c>
      <c r="K46" s="212"/>
    </row>
    <row r="47" spans="1:11" ht="43.5">
      <c r="A47" s="209" t="s">
        <v>108</v>
      </c>
      <c r="B47" s="209" t="s">
        <v>108</v>
      </c>
      <c r="C47" s="209" t="s">
        <v>108</v>
      </c>
      <c r="D47" s="383">
        <v>144</v>
      </c>
      <c r="E47" s="383" t="s">
        <v>62</v>
      </c>
      <c r="F47" s="209"/>
      <c r="G47" s="211" t="s">
        <v>654</v>
      </c>
      <c r="H47" s="211">
        <v>2018</v>
      </c>
      <c r="I47" s="212" t="s">
        <v>653</v>
      </c>
      <c r="J47" s="212" t="s">
        <v>653</v>
      </c>
      <c r="K47" s="212"/>
    </row>
    <row r="48" spans="1:11" ht="43.5">
      <c r="A48" s="209" t="s">
        <v>109</v>
      </c>
      <c r="B48" s="209" t="s">
        <v>109</v>
      </c>
      <c r="C48" s="209" t="s">
        <v>109</v>
      </c>
      <c r="D48" s="383">
        <v>2360</v>
      </c>
      <c r="E48" s="383" t="s">
        <v>62</v>
      </c>
      <c r="F48" s="209"/>
      <c r="G48" s="211" t="s">
        <v>654</v>
      </c>
      <c r="H48" s="211">
        <v>2018</v>
      </c>
      <c r="I48" s="212" t="s">
        <v>653</v>
      </c>
      <c r="J48" s="212" t="s">
        <v>653</v>
      </c>
      <c r="K48" s="212"/>
    </row>
    <row r="49" spans="1:11" ht="43.5">
      <c r="A49" s="209" t="s">
        <v>110</v>
      </c>
      <c r="B49" s="209" t="s">
        <v>110</v>
      </c>
      <c r="C49" s="209" t="s">
        <v>110</v>
      </c>
      <c r="D49" s="383">
        <v>804</v>
      </c>
      <c r="E49" s="383" t="s">
        <v>62</v>
      </c>
      <c r="F49" s="209"/>
      <c r="G49" s="211" t="s">
        <v>654</v>
      </c>
      <c r="H49" s="211">
        <v>2018</v>
      </c>
      <c r="I49" s="212" t="s">
        <v>653</v>
      </c>
      <c r="J49" s="212" t="s">
        <v>653</v>
      </c>
      <c r="K49" s="212"/>
    </row>
    <row r="50" spans="1:11" ht="51" customHeight="1">
      <c r="A50" s="209" t="s">
        <v>655</v>
      </c>
      <c r="B50" s="209" t="s">
        <v>630</v>
      </c>
      <c r="C50" s="209" t="s">
        <v>664</v>
      </c>
      <c r="D50" s="383">
        <v>3.05836</v>
      </c>
      <c r="E50" s="383">
        <v>2.2937699999999999</v>
      </c>
      <c r="F50" s="214" t="s">
        <v>637</v>
      </c>
      <c r="G50" s="210" t="s">
        <v>449</v>
      </c>
      <c r="H50" s="211">
        <v>2023</v>
      </c>
      <c r="I50" s="212" t="s">
        <v>672</v>
      </c>
      <c r="J50" s="212" t="s">
        <v>672</v>
      </c>
      <c r="K50" s="212"/>
    </row>
    <row r="51" spans="1:11" ht="28.5" customHeight="1">
      <c r="A51" s="209" t="s">
        <v>656</v>
      </c>
      <c r="B51" s="209" t="s">
        <v>628</v>
      </c>
      <c r="C51" s="209" t="s">
        <v>665</v>
      </c>
      <c r="D51" s="383">
        <v>2.8260000000000001</v>
      </c>
      <c r="E51" s="383">
        <v>2.1194999999999999</v>
      </c>
      <c r="F51" s="214" t="s">
        <v>638</v>
      </c>
      <c r="G51" s="210" t="s">
        <v>449</v>
      </c>
      <c r="H51" s="211">
        <v>2023</v>
      </c>
      <c r="I51" s="212" t="s">
        <v>672</v>
      </c>
      <c r="J51" s="212" t="s">
        <v>672</v>
      </c>
      <c r="K51" s="212"/>
    </row>
    <row r="52" spans="1:11" ht="28.5" customHeight="1">
      <c r="A52" s="209" t="s">
        <v>657</v>
      </c>
      <c r="B52" s="209" t="s">
        <v>627</v>
      </c>
      <c r="C52" s="209" t="s">
        <v>627</v>
      </c>
      <c r="D52" s="383">
        <v>0.47099999999999997</v>
      </c>
      <c r="E52" s="383">
        <v>0.35325000000000001</v>
      </c>
      <c r="F52" s="214" t="s">
        <v>639</v>
      </c>
      <c r="G52" s="210" t="s">
        <v>449</v>
      </c>
      <c r="H52" s="211">
        <v>2023</v>
      </c>
      <c r="I52" s="212" t="s">
        <v>672</v>
      </c>
      <c r="J52" s="212" t="s">
        <v>672</v>
      </c>
      <c r="K52" s="212"/>
    </row>
    <row r="53" spans="1:11" ht="47.45" customHeight="1">
      <c r="A53" s="209" t="s">
        <v>658</v>
      </c>
      <c r="B53" s="209" t="s">
        <v>631</v>
      </c>
      <c r="C53" s="209" t="s">
        <v>666</v>
      </c>
      <c r="D53" s="383">
        <v>2.9641500000000001</v>
      </c>
      <c r="E53" s="383">
        <v>2.4602444999999999</v>
      </c>
      <c r="F53" s="214" t="s">
        <v>640</v>
      </c>
      <c r="G53" s="210" t="s">
        <v>449</v>
      </c>
      <c r="H53" s="211">
        <v>2023</v>
      </c>
      <c r="I53" s="212" t="s">
        <v>672</v>
      </c>
      <c r="J53" s="212" t="s">
        <v>672</v>
      </c>
      <c r="K53" s="212"/>
    </row>
    <row r="54" spans="1:11" ht="28.5" customHeight="1">
      <c r="A54" s="209" t="s">
        <v>629</v>
      </c>
      <c r="B54" s="209" t="s">
        <v>629</v>
      </c>
      <c r="C54" s="209" t="s">
        <v>629</v>
      </c>
      <c r="D54" s="383">
        <v>2.9295</v>
      </c>
      <c r="E54" s="383">
        <v>2.4314849999999999</v>
      </c>
      <c r="F54" s="214" t="s">
        <v>641</v>
      </c>
      <c r="G54" s="210" t="s">
        <v>449</v>
      </c>
      <c r="H54" s="211">
        <v>2023</v>
      </c>
      <c r="I54" s="212" t="s">
        <v>672</v>
      </c>
      <c r="J54" s="212" t="s">
        <v>672</v>
      </c>
      <c r="K54" s="212"/>
    </row>
    <row r="55" spans="1:11" ht="54" customHeight="1">
      <c r="A55" s="209" t="s">
        <v>659</v>
      </c>
      <c r="B55" s="209" t="s">
        <v>635</v>
      </c>
      <c r="C55" s="209" t="s">
        <v>667</v>
      </c>
      <c r="D55" s="383">
        <v>1.9483600000000001</v>
      </c>
      <c r="E55" s="383">
        <v>1.2450020399999999</v>
      </c>
      <c r="F55" s="214" t="s">
        <v>642</v>
      </c>
      <c r="G55" s="210" t="s">
        <v>449</v>
      </c>
      <c r="H55" s="211">
        <v>2023</v>
      </c>
      <c r="I55" s="212" t="s">
        <v>672</v>
      </c>
      <c r="J55" s="212" t="s">
        <v>672</v>
      </c>
      <c r="K55" s="212"/>
    </row>
    <row r="56" spans="1:11" ht="28.5" customHeight="1">
      <c r="A56" s="209" t="s">
        <v>660</v>
      </c>
      <c r="B56" s="209" t="s">
        <v>636</v>
      </c>
      <c r="C56" s="209" t="s">
        <v>668</v>
      </c>
      <c r="D56" s="383">
        <v>0</v>
      </c>
      <c r="E56" s="383">
        <v>0</v>
      </c>
      <c r="F56" s="214" t="s">
        <v>643</v>
      </c>
      <c r="G56" s="210" t="s">
        <v>449</v>
      </c>
      <c r="H56" s="211">
        <v>2023</v>
      </c>
      <c r="I56" s="212" t="s">
        <v>672</v>
      </c>
      <c r="J56" s="212" t="s">
        <v>672</v>
      </c>
      <c r="K56" s="212"/>
    </row>
    <row r="57" spans="1:11" ht="28.5" customHeight="1">
      <c r="A57" s="209" t="s">
        <v>661</v>
      </c>
      <c r="B57" s="209" t="s">
        <v>633</v>
      </c>
      <c r="C57" s="209" t="s">
        <v>669</v>
      </c>
      <c r="D57" s="383">
        <v>0</v>
      </c>
      <c r="E57" s="383"/>
      <c r="F57" s="213"/>
      <c r="G57" s="210" t="s">
        <v>449</v>
      </c>
      <c r="H57" s="211">
        <v>2023</v>
      </c>
      <c r="I57" s="212" t="s">
        <v>672</v>
      </c>
      <c r="J57" s="212" t="s">
        <v>672</v>
      </c>
      <c r="K57" s="212"/>
    </row>
    <row r="58" spans="1:11" ht="60" customHeight="1">
      <c r="A58" s="209" t="s">
        <v>662</v>
      </c>
      <c r="B58" s="209" t="s">
        <v>619</v>
      </c>
      <c r="C58" s="209" t="s">
        <v>670</v>
      </c>
      <c r="D58" s="383">
        <v>24300</v>
      </c>
      <c r="E58" s="383"/>
      <c r="F58" s="209"/>
      <c r="G58" s="211" t="s">
        <v>6012</v>
      </c>
      <c r="H58" s="211">
        <v>2021</v>
      </c>
      <c r="I58" s="751" t="s">
        <v>6011</v>
      </c>
      <c r="J58" s="751" t="s">
        <v>6011</v>
      </c>
      <c r="K58" s="212"/>
    </row>
    <row r="59" spans="1:11" ht="57.75">
      <c r="A59" s="209" t="s">
        <v>663</v>
      </c>
      <c r="B59" s="209" t="s">
        <v>620</v>
      </c>
      <c r="C59" s="209" t="s">
        <v>671</v>
      </c>
      <c r="D59" s="383">
        <v>17400</v>
      </c>
      <c r="E59" s="383"/>
      <c r="F59" s="209"/>
      <c r="G59" s="211" t="s">
        <v>6012</v>
      </c>
      <c r="H59" s="211">
        <v>2021</v>
      </c>
      <c r="I59" s="751" t="s">
        <v>6011</v>
      </c>
      <c r="J59" s="751" t="s">
        <v>6011</v>
      </c>
      <c r="K59" s="212"/>
    </row>
    <row r="60" spans="1:11" ht="57.75">
      <c r="A60" s="209" t="s">
        <v>645</v>
      </c>
      <c r="B60" s="209" t="s">
        <v>645</v>
      </c>
      <c r="C60" s="209" t="s">
        <v>645</v>
      </c>
      <c r="D60" s="383">
        <v>7380</v>
      </c>
      <c r="E60" s="383"/>
      <c r="F60" s="213"/>
      <c r="G60" s="211" t="s">
        <v>6012</v>
      </c>
      <c r="H60" s="211">
        <v>2021</v>
      </c>
      <c r="I60" s="751" t="s">
        <v>6011</v>
      </c>
      <c r="J60" s="751" t="s">
        <v>6011</v>
      </c>
      <c r="K60" s="212"/>
    </row>
    <row r="61" spans="1:11" ht="57.75">
      <c r="A61" s="209" t="s">
        <v>646</v>
      </c>
      <c r="B61" s="209" t="s">
        <v>646</v>
      </c>
      <c r="C61" s="209" t="s">
        <v>646</v>
      </c>
      <c r="D61" s="383">
        <v>12400</v>
      </c>
      <c r="E61" s="383"/>
      <c r="F61" s="213"/>
      <c r="G61" s="211" t="s">
        <v>6012</v>
      </c>
      <c r="H61" s="211">
        <v>2021</v>
      </c>
      <c r="I61" s="751" t="s">
        <v>6011</v>
      </c>
      <c r="J61" s="751" t="s">
        <v>6011</v>
      </c>
      <c r="K61" s="212"/>
    </row>
    <row r="62" spans="1:11" ht="57.75">
      <c r="A62" s="209" t="s">
        <v>647</v>
      </c>
      <c r="B62" s="209" t="s">
        <v>647</v>
      </c>
      <c r="C62" s="209" t="s">
        <v>647</v>
      </c>
      <c r="D62" s="383">
        <v>9290</v>
      </c>
      <c r="E62" s="383"/>
      <c r="F62" s="213"/>
      <c r="G62" s="211" t="s">
        <v>6012</v>
      </c>
      <c r="H62" s="211">
        <v>2021</v>
      </c>
      <c r="I62" s="751" t="s">
        <v>6011</v>
      </c>
      <c r="J62" s="751" t="s">
        <v>6011</v>
      </c>
      <c r="K62" s="212"/>
    </row>
    <row r="63" spans="1:11" ht="57.75">
      <c r="A63" s="209" t="s">
        <v>648</v>
      </c>
      <c r="B63" s="209" t="s">
        <v>648</v>
      </c>
      <c r="C63" s="209" t="s">
        <v>648</v>
      </c>
      <c r="D63" s="383">
        <v>10200</v>
      </c>
      <c r="E63" s="383"/>
      <c r="F63" s="213"/>
      <c r="G63" s="211" t="s">
        <v>6012</v>
      </c>
      <c r="H63" s="211">
        <v>2021</v>
      </c>
      <c r="I63" s="751" t="s">
        <v>6011</v>
      </c>
      <c r="J63" s="751" t="s">
        <v>6011</v>
      </c>
      <c r="K63" s="212"/>
    </row>
    <row r="64" spans="1:11" ht="57.75">
      <c r="A64" s="209" t="s">
        <v>649</v>
      </c>
      <c r="B64" s="209" t="s">
        <v>649</v>
      </c>
      <c r="C64" s="209" t="s">
        <v>649</v>
      </c>
      <c r="D64" s="383">
        <v>10000</v>
      </c>
      <c r="E64" s="383"/>
      <c r="F64" s="213"/>
      <c r="G64" s="211" t="s">
        <v>6012</v>
      </c>
      <c r="H64" s="211">
        <v>2021</v>
      </c>
      <c r="I64" s="751" t="s">
        <v>6011</v>
      </c>
      <c r="J64" s="751" t="s">
        <v>6011</v>
      </c>
      <c r="K64" s="212"/>
    </row>
    <row r="65" spans="1:11" ht="57.75">
      <c r="A65" s="209" t="s">
        <v>650</v>
      </c>
      <c r="B65" s="209" t="s">
        <v>650</v>
      </c>
      <c r="C65" s="209" t="s">
        <v>650</v>
      </c>
      <c r="D65" s="383">
        <v>9220</v>
      </c>
      <c r="E65" s="383"/>
      <c r="F65" s="213"/>
      <c r="G65" s="211" t="s">
        <v>6012</v>
      </c>
      <c r="H65" s="211">
        <v>2021</v>
      </c>
      <c r="I65" s="751" t="s">
        <v>6011</v>
      </c>
      <c r="J65" s="751" t="s">
        <v>6011</v>
      </c>
      <c r="K65" s="212"/>
    </row>
    <row r="66" spans="1:11" ht="57.75">
      <c r="A66" s="209" t="s">
        <v>651</v>
      </c>
      <c r="B66" s="209" t="s">
        <v>651</v>
      </c>
      <c r="C66" s="209" t="s">
        <v>651</v>
      </c>
      <c r="D66" s="383">
        <v>8620</v>
      </c>
      <c r="E66" s="383"/>
      <c r="F66" s="209"/>
      <c r="G66" s="211" t="s">
        <v>6012</v>
      </c>
      <c r="H66" s="211">
        <v>2021</v>
      </c>
      <c r="I66" s="751" t="s">
        <v>6011</v>
      </c>
      <c r="J66" s="751" t="s">
        <v>6011</v>
      </c>
      <c r="K66" s="212"/>
    </row>
    <row r="67" spans="1:11" ht="57.75">
      <c r="A67" s="209" t="s">
        <v>652</v>
      </c>
      <c r="B67" s="209" t="s">
        <v>652</v>
      </c>
      <c r="C67" s="209" t="s">
        <v>652</v>
      </c>
      <c r="D67" s="383">
        <v>7480</v>
      </c>
      <c r="E67" s="383"/>
      <c r="F67" s="209"/>
      <c r="G67" s="211" t="s">
        <v>6012</v>
      </c>
      <c r="H67" s="211">
        <v>2021</v>
      </c>
      <c r="I67" s="751" t="s">
        <v>6011</v>
      </c>
      <c r="J67" s="751" t="s">
        <v>6011</v>
      </c>
      <c r="K67" s="212"/>
    </row>
    <row r="68" spans="1:11">
      <c r="A68" s="7"/>
      <c r="B68" s="7"/>
      <c r="C68" s="7"/>
      <c r="D68" s="7"/>
      <c r="E68" s="7"/>
      <c r="F68" s="7"/>
      <c r="G68" s="7"/>
      <c r="H68" s="7"/>
    </row>
    <row r="69" spans="1:11">
      <c r="A69" s="7"/>
      <c r="B69" s="7"/>
      <c r="C69" s="7"/>
      <c r="D69" s="7"/>
      <c r="E69" s="7"/>
      <c r="F69" s="7"/>
      <c r="G69" s="7"/>
      <c r="H69" s="7"/>
    </row>
    <row r="70" spans="1:11">
      <c r="A70" s="7"/>
      <c r="B70" s="7"/>
      <c r="C70" s="7"/>
      <c r="D70" s="7"/>
      <c r="E70" s="7"/>
      <c r="F70" s="7"/>
      <c r="G70" s="7"/>
      <c r="H70" s="7"/>
    </row>
    <row r="71" spans="1:11">
      <c r="A71" s="7"/>
      <c r="B71" s="7"/>
      <c r="C71" s="7"/>
      <c r="D71" s="7"/>
      <c r="E71" s="7"/>
      <c r="F71" s="7"/>
      <c r="G71" s="7"/>
      <c r="H71" s="7"/>
    </row>
    <row r="72" spans="1:11">
      <c r="A72" s="7"/>
      <c r="B72" s="7"/>
      <c r="C72" s="7"/>
      <c r="D72" s="7"/>
      <c r="E72" s="7"/>
      <c r="F72" s="7"/>
      <c r="G72" s="7"/>
      <c r="H72" s="7"/>
    </row>
    <row r="73" spans="1:11">
      <c r="A73" s="7"/>
      <c r="B73" s="7"/>
      <c r="C73" s="7"/>
      <c r="D73" s="7"/>
      <c r="E73" s="7"/>
      <c r="F73" s="7"/>
      <c r="G73" s="7"/>
      <c r="H73" s="7"/>
    </row>
    <row r="74" spans="1:11">
      <c r="A74" s="7"/>
      <c r="B74" s="7"/>
      <c r="C74" s="7"/>
      <c r="D74" s="7"/>
      <c r="E74" s="7"/>
      <c r="F74" s="7"/>
      <c r="G74" s="7"/>
      <c r="H74" s="7"/>
    </row>
    <row r="75" spans="1:11">
      <c r="A75" s="7"/>
      <c r="B75" s="7"/>
      <c r="C75" s="7"/>
      <c r="D75" s="7"/>
      <c r="E75" s="7"/>
      <c r="F75" s="7"/>
      <c r="G75" s="7"/>
      <c r="H75" s="7"/>
    </row>
  </sheetData>
  <sheetProtection algorithmName="SHA-512" hashValue="XcceSa9JN/kGyzjNrFmXCzBIqXeaqLkxvKpb048xdcelYgYbwyO94eVUpouN+Ub7S4uwpRTDXuNJTarR7gzEkA==" saltValue="cOMRDH4wcsqBMCGPp5qFrA==" spinCount="100000" sheet="1" objects="1" scenarios="1"/>
  <phoneticPr fontId="9" type="noConversion"/>
  <hyperlinks>
    <hyperlink ref="J59:J67" r:id="rId1" display="https://www.ipcc.ch/site/assets/uploads/2018/02/WG1AR5_Chapter08_FINAL.pdf" xr:uid="{4D8301E8-6BFC-4DD3-8FD7-4B95BD514D12}"/>
    <hyperlink ref="I50" r:id="rId2" display="https://www.mobitool.ch/fr/outils/facteurs-mobitool-v3-0-25.html?tag=18" xr:uid="{68D8BFCA-8F63-44A6-A5E6-B038B0892D99}"/>
    <hyperlink ref="J50" r:id="rId3" display="https://www.mobitool.ch/fr/outils/facteurs-mobitool-v3-0-25.html?tag=18" xr:uid="{62FCF902-8A98-46B1-AEEE-A2D94BC472BA}"/>
    <hyperlink ref="I51" r:id="rId4" display="https://www.mobitool.ch/fr/outils/facteurs-mobitool-v3-0-25.html?tag=18" xr:uid="{09449875-8F10-4719-A3C3-65E3FA9A1AC2}"/>
    <hyperlink ref="I52" r:id="rId5" display="https://www.mobitool.ch/fr/outils/facteurs-mobitool-v3-0-25.html?tag=18" xr:uid="{11BDEF9D-46F9-4A69-BED9-CDDFFEC43BC9}"/>
    <hyperlink ref="I53" r:id="rId6" display="https://www.mobitool.ch/fr/outils/facteurs-mobitool-v3-0-25.html?tag=18" xr:uid="{B0C1EE39-E221-4E7D-BE86-FE02EFB1AF7C}"/>
    <hyperlink ref="I54" r:id="rId7" display="https://www.mobitool.ch/fr/outils/facteurs-mobitool-v3-0-25.html?tag=18" xr:uid="{88A161CA-AB55-45EB-9245-7A7272C105B6}"/>
    <hyperlink ref="J51" r:id="rId8" display="https://www.mobitool.ch/fr/outils/facteurs-mobitool-v3-0-25.html?tag=18" xr:uid="{2537B673-9E55-427C-AF44-F01CC81B550F}"/>
    <hyperlink ref="J52" r:id="rId9" display="https://www.mobitool.ch/fr/outils/facteurs-mobitool-v3-0-25.html?tag=18" xr:uid="{A462A731-4FA9-411E-84B2-5D50FB6F3315}"/>
    <hyperlink ref="J53" r:id="rId10" display="https://www.mobitool.ch/fr/outils/facteurs-mobitool-v3-0-25.html?tag=18" xr:uid="{6BC764FC-9B65-41E4-9DF1-D8B4EFFEF72E}"/>
    <hyperlink ref="J54" r:id="rId11" display="https://www.mobitool.ch/fr/outils/facteurs-mobitool-v3-0-25.html?tag=18" xr:uid="{A5811D99-2F9F-4915-9144-EC6B57BCB61D}"/>
    <hyperlink ref="I55" r:id="rId12" display="https://www.mobitool.ch/fr/outils/facteurs-mobitool-v3-0-25.html?tag=18" xr:uid="{34E49560-44F7-4CAC-AFE8-AD12C11D265A}"/>
    <hyperlink ref="J55" r:id="rId13" display="https://www.mobitool.ch/fr/outils/facteurs-mobitool-v3-0-25.html?tag=18" xr:uid="{E3F4E483-3F02-421E-952D-A66B3315BA95}"/>
    <hyperlink ref="I56" r:id="rId14" display="https://www.mobitool.ch/fr/outils/facteurs-mobitool-v3-0-25.html?tag=18" xr:uid="{A309BBD1-581B-4AF8-9ADB-152C1D0664FA}"/>
    <hyperlink ref="I57" r:id="rId15" display="https://www.mobitool.ch/fr/outils/facteurs-mobitool-v3-0-25.html?tag=18" xr:uid="{76D07562-7445-436F-A87F-B94276ACED5B}"/>
    <hyperlink ref="J56" r:id="rId16" display="https://www.mobitool.ch/fr/outils/facteurs-mobitool-v3-0-25.html?tag=18" xr:uid="{2ACBD94F-2CB5-4700-AC5E-BB414EF3B8AC}"/>
    <hyperlink ref="J57" r:id="rId17" display="https://www.mobitool.ch/fr/outils/facteurs-mobitool-v3-0-25.html?tag=18" xr:uid="{0E6ACA3D-1C03-4FDE-82FF-6F1F4B7EA473}"/>
    <hyperlink ref="J49" r:id="rId18" display="https://www.ipcc.ch/site/assets/uploads/2018/02/WG1AR5_Chapter08_FINAL.pdf" xr:uid="{59EFE735-30C1-460D-A2EA-9530D5D0814F}"/>
    <hyperlink ref="I49" r:id="rId19" display="https://www.ipcc.ch/site/assets/uploads/2018/02/WG1AR5_Chapter08_FINAL.pdf" xr:uid="{B1EB88C7-AC8C-4A39-8D22-8AC7A8A3BE27}"/>
    <hyperlink ref="J48" r:id="rId20" display="https://www.ipcc.ch/site/assets/uploads/2018/02/WG1AR5_Chapter08_FINAL.pdf" xr:uid="{36BAC2AE-27E8-4F21-8064-730D70D23873}"/>
    <hyperlink ref="I48" r:id="rId21" display="https://www.ipcc.ch/site/assets/uploads/2018/02/WG1AR5_Chapter08_FINAL.pdf" xr:uid="{59076963-BCB9-48C4-B7AB-E57C3CAD8067}"/>
    <hyperlink ref="J47" r:id="rId22" display="https://www.ipcc.ch/site/assets/uploads/2018/02/WG1AR5_Chapter08_FINAL.pdf" xr:uid="{DCB8FE95-2DEA-4682-B6CE-7FDEEDD2BF03}"/>
    <hyperlink ref="I47" r:id="rId23" display="https://www.ipcc.ch/site/assets/uploads/2018/02/WG1AR5_Chapter08_FINAL.pdf" xr:uid="{0595FD34-F296-4E88-A7A8-681AE5DB42F8}"/>
    <hyperlink ref="J46" r:id="rId24" display="https://www.ipcc.ch/site/assets/uploads/2018/02/WG1AR5_Chapter08_FINAL.pdf" xr:uid="{0CD600F0-B19B-4E64-9E7D-C6536C4D2D37}"/>
    <hyperlink ref="I46" r:id="rId25" display="https://www.ipcc.ch/site/assets/uploads/2018/02/WG1AR5_Chapter08_FINAL.pdf" xr:uid="{FC4017E4-C084-4C82-9B5A-D2DD43274007}"/>
    <hyperlink ref="J45" r:id="rId26" display="https://www.ipcc.ch/site/assets/uploads/2018/02/WG1AR5_Chapter08_FINAL.pdf" xr:uid="{0156F0ED-CCE8-481E-A70A-1F3C4E2D90DB}"/>
    <hyperlink ref="I45" r:id="rId27" display="https://www.ipcc.ch/site/assets/uploads/2018/02/WG1AR5_Chapter08_FINAL.pdf" xr:uid="{821B52E0-88CE-48A4-AB6C-D52CCCC5ADA8}"/>
    <hyperlink ref="J44" r:id="rId28" display="https://www.ipcc.ch/site/assets/uploads/2018/02/WG1AR5_Chapter08_FINAL.pdf" xr:uid="{7FC0FCA4-FDE7-406B-9763-0CBAB3D1D6D1}"/>
    <hyperlink ref="I44" r:id="rId29" display="https://www.ipcc.ch/site/assets/uploads/2018/02/WG1AR5_Chapter08_FINAL.pdf" xr:uid="{D581C365-974F-4A7E-8864-D9CDED3D1DC3}"/>
    <hyperlink ref="J43" r:id="rId30" display="https://www.ipcc.ch/site/assets/uploads/2018/02/WG1AR5_Chapter08_FINAL.pdf" xr:uid="{9E1CFE6B-7FA6-4CD4-A57E-13DFBB66C274}"/>
    <hyperlink ref="I43" r:id="rId31" display="https://www.ipcc.ch/site/assets/uploads/2018/02/WG1AR5_Chapter08_FINAL.pdf" xr:uid="{06593260-F27E-47C8-8DCF-4401554C7C99}"/>
    <hyperlink ref="J42" r:id="rId32" display="https://www.ipcc.ch/site/assets/uploads/2018/02/WG1AR5_Chapter08_FINAL.pdf" xr:uid="{FC7D1A9A-160F-49A6-89F8-DFA4A5FB71FB}"/>
    <hyperlink ref="I42" r:id="rId33" display="https://www.ipcc.ch/site/assets/uploads/2018/02/WG1AR5_Chapter08_FINAL.pdf" xr:uid="{05BDDDBD-E974-49F3-A63E-BAADC1B62855}"/>
    <hyperlink ref="J41" r:id="rId34" display="https://www.ipcc.ch/site/assets/uploads/2018/02/WG1AR5_Chapter08_FINAL.pdf" xr:uid="{991EB650-2D1F-4F50-A1AB-E78B4E71D78F}"/>
    <hyperlink ref="I41" r:id="rId35" display="https://www.ipcc.ch/site/assets/uploads/2018/02/WG1AR5_Chapter08_FINAL.pdf" xr:uid="{136ED65D-9CA1-4A0D-99DE-7D3AC607BC4D}"/>
    <hyperlink ref="J40" r:id="rId36" display="https://www.ipcc.ch/site/assets/uploads/2018/02/WG1AR5_Chapter08_FINAL.pdf" xr:uid="{C2B79F1C-477F-46DF-80A1-E158D7C0264F}"/>
    <hyperlink ref="I40" r:id="rId37" display="https://www.ipcc.ch/site/assets/uploads/2018/02/WG1AR5_Chapter08_FINAL.pdf" xr:uid="{E52A9371-371B-40D2-98FC-AB83E16D2830}"/>
    <hyperlink ref="J39" r:id="rId38" display="https://www.ipcc.ch/site/assets/uploads/2018/02/WG1AR5_Chapter08_FINAL.pdf" xr:uid="{5D038494-F98D-4EF7-8020-95F3ED9A4CA6}"/>
    <hyperlink ref="I39" r:id="rId39" display="https://www.ipcc.ch/site/assets/uploads/2018/02/WG1AR5_Chapter08_FINAL.pdf" xr:uid="{E167F28E-A37A-4655-998F-C50A79C53F44}"/>
    <hyperlink ref="J38" r:id="rId40" display="https://www.ipcc.ch/site/assets/uploads/2018/02/WG1AR5_Chapter08_FINAL.pdf" xr:uid="{7116447C-C360-44A7-9603-178E10C91CD2}"/>
    <hyperlink ref="I38" r:id="rId41" display="https://www.ipcc.ch/site/assets/uploads/2018/02/WG1AR5_Chapter08_FINAL.pdf" xr:uid="{98C006BC-B93A-4AE1-9FF1-2972BB406F30}"/>
    <hyperlink ref="J37" r:id="rId42" display="https://www.ipcc.ch/site/assets/uploads/2018/02/WG1AR5_Chapter08_FINAL.pdf" xr:uid="{B44B2B25-8A50-4FB6-A4D4-5D087B50E317}"/>
    <hyperlink ref="I37" r:id="rId43" display="https://www.ipcc.ch/site/assets/uploads/2018/02/WG1AR5_Chapter08_FINAL.pdf" xr:uid="{06254D83-2BA8-4B80-8CF3-78ADEAE80ACD}"/>
    <hyperlink ref="J36" r:id="rId44" display="https://www.ipcc.ch/site/assets/uploads/2018/02/WG1AR5_Chapter08_FINAL.pdf" xr:uid="{619A0ABD-9C26-41ED-A1F3-A122DC45A80B}"/>
    <hyperlink ref="I36" r:id="rId45" display="https://www.ipcc.ch/site/assets/uploads/2018/02/WG1AR5_Chapter08_FINAL.pdf" xr:uid="{BA988E4C-CF42-446A-9815-697A41A2D6FE}"/>
    <hyperlink ref="J35" r:id="rId46" display="https://www.ipcc.ch/site/assets/uploads/2018/02/WG1AR5_Chapter08_FINAL.pdf" xr:uid="{141FF916-8EDA-44D8-92E3-A86CB616E1FD}"/>
    <hyperlink ref="I35" r:id="rId47" display="https://www.ipcc.ch/site/assets/uploads/2018/02/WG1AR5_Chapter08_FINAL.pdf" xr:uid="{FC5B6192-4293-4BCB-82FC-C92EC7BC6938}"/>
    <hyperlink ref="J34" r:id="rId48" display="https://www.ipcc.ch/site/assets/uploads/2018/02/WG1AR5_Chapter08_FINAL.pdf" xr:uid="{A7506F7E-9554-434A-93BD-FAF07ED8712B}"/>
    <hyperlink ref="I34" r:id="rId49" display="https://www.ipcc.ch/site/assets/uploads/2018/02/WG1AR5_Chapter08_FINAL.pdf" xr:uid="{7DE94567-F8CB-4D22-BDE4-FFB7749E765A}"/>
    <hyperlink ref="J33" r:id="rId50" display="https://www.ipcc.ch/site/assets/uploads/2018/02/WG1AR5_Chapter08_FINAL.pdf" xr:uid="{02841843-E557-4D08-9F1C-820E855BEDF2}"/>
    <hyperlink ref="I33" r:id="rId51" display="https://www.ipcc.ch/site/assets/uploads/2018/02/WG1AR5_Chapter08_FINAL.pdf" xr:uid="{33F11B83-9997-4497-9B0F-3D2AAF9D8C13}"/>
    <hyperlink ref="J32" r:id="rId52" display="https://www.ipcc.ch/site/assets/uploads/2018/02/WG1AR5_Chapter08_FINAL.pdf" xr:uid="{3DDA2ED9-E3F8-415C-B80D-7EC35C3637A7}"/>
    <hyperlink ref="I32" r:id="rId53" display="https://www.ipcc.ch/site/assets/uploads/2018/02/WG1AR5_Chapter08_FINAL.pdf" xr:uid="{19F199CC-37BF-4D56-B89B-829C5B1273CF}"/>
    <hyperlink ref="J31" r:id="rId54" display="https://www.ipcc.ch/site/assets/uploads/2018/02/WG1AR5_Chapter08_FINAL.pdf" xr:uid="{1F7FF931-3BB5-4EEB-99F7-95949125D0E1}"/>
    <hyperlink ref="I31" r:id="rId55" display="https://www.ipcc.ch/site/assets/uploads/2018/02/WG1AR5_Chapter08_FINAL.pdf" xr:uid="{145E97B0-BE24-410A-A827-5830C29A333B}"/>
    <hyperlink ref="J30" r:id="rId56" display="https://www.ipcc.ch/site/assets/uploads/2018/02/WG1AR5_Chapter08_FINAL.pdf" xr:uid="{64F65752-D505-4287-998B-8F0F7AE8DD87}"/>
    <hyperlink ref="I30" r:id="rId57" display="https://www.ipcc.ch/site/assets/uploads/2018/02/WG1AR5_Chapter08_FINAL.pdf" xr:uid="{79EE9AD9-56E3-4F24-9D13-1DB8920A4CD9}"/>
    <hyperlink ref="J29" r:id="rId58" display="https://www.ipcc.ch/site/assets/uploads/2018/02/WG1AR5_Chapter08_FINAL.pdf" xr:uid="{1CCC9174-4823-4F41-8996-9150E9B6AF1D}"/>
    <hyperlink ref="I29" r:id="rId59" display="https://www.ipcc.ch/site/assets/uploads/2018/02/WG1AR5_Chapter08_FINAL.pdf" xr:uid="{2C68CBCA-57DA-4D87-890F-6E105EC6F9E0}"/>
    <hyperlink ref="J28" r:id="rId60" display="https://www.ipcc.ch/site/assets/uploads/2018/02/WG1AR5_Chapter08_FINAL.pdf" xr:uid="{D8CFB4A9-6438-41A9-9145-8C0D113BD79E}"/>
    <hyperlink ref="I28" r:id="rId61" display="https://www.ipcc.ch/site/assets/uploads/2018/02/WG1AR5_Chapter08_FINAL.pdf" xr:uid="{2E3A123B-2A9C-4126-A75D-4C34C569E5D3}"/>
    <hyperlink ref="J27" r:id="rId62" display="https://www.ipcc.ch/site/assets/uploads/2018/02/WG1AR5_Chapter08_FINAL.pdf" xr:uid="{76C8572A-25F3-4944-AFFC-9227C797AB86}"/>
    <hyperlink ref="I27" r:id="rId63" display="https://www.ipcc.ch/site/assets/uploads/2018/02/WG1AR5_Chapter08_FINAL.pdf" xr:uid="{0E937F0C-9877-457C-AF2A-487A1158F1DC}"/>
    <hyperlink ref="J26" r:id="rId64" display="https://www.ipcc.ch/site/assets/uploads/2018/02/WG1AR5_Chapter08_FINAL.pdf" xr:uid="{BDADFFC2-7F01-47E0-BE8E-031BCF33AE19}"/>
    <hyperlink ref="I26" r:id="rId65" display="https://www.ipcc.ch/site/assets/uploads/2018/02/WG1AR5_Chapter08_FINAL.pdf" xr:uid="{EE3F69BB-06E8-48D7-80CF-4A6C4F5C6BE0}"/>
    <hyperlink ref="J25" r:id="rId66" display="https://www.ipcc.ch/site/assets/uploads/2018/02/WG1AR5_Chapter08_FINAL.pdf" xr:uid="{FBF78C7D-19CD-4B1C-BF16-46767B62D277}"/>
    <hyperlink ref="I25" r:id="rId67" display="https://www.ipcc.ch/site/assets/uploads/2018/02/WG1AR5_Chapter08_FINAL.pdf" xr:uid="{976B0DC8-625B-40FD-9BAC-B91F959F63B7}"/>
    <hyperlink ref="J24" r:id="rId68" display="https://www.ipcc.ch/site/assets/uploads/2018/02/WG1AR5_Chapter08_FINAL.pdf" xr:uid="{232C9C13-BFA3-4381-A79E-46C7224EF527}"/>
    <hyperlink ref="J23" r:id="rId69" display="https://www.ipcc.ch/site/assets/uploads/2018/02/WG1AR5_Chapter08_FINAL.pdf" xr:uid="{5B78F87C-8479-4148-9148-6375CF217E26}"/>
    <hyperlink ref="I23" r:id="rId70" display="https://www.ipcc.ch/site/assets/uploads/2018/02/WG1AR5_Chapter08_FINAL.pdf" xr:uid="{5548A738-1F48-45CE-AEA9-E96366B2AB63}"/>
    <hyperlink ref="J22" r:id="rId71" display="https://www.ipcc.ch/site/assets/uploads/2018/02/WG1AR5_Chapter08_FINAL.pdf" xr:uid="{5F9C626B-B1E8-473D-A614-4E9C705E539E}"/>
    <hyperlink ref="I22" r:id="rId72" display="https://www.ipcc.ch/site/assets/uploads/2018/02/WG1AR5_Chapter08_FINAL.pdf" xr:uid="{320D92C9-7433-4AC0-969B-190443DE5138}"/>
    <hyperlink ref="J21" r:id="rId73" display="https://www.ipcc.ch/site/assets/uploads/2018/02/WG1AR5_Chapter08_FINAL.pdf" xr:uid="{D406A3B2-A375-455F-8105-4F97A80AD21D}"/>
    <hyperlink ref="I21" r:id="rId74" display="https://www.ipcc.ch/site/assets/uploads/2018/02/WG1AR5_Chapter08_FINAL.pdf" xr:uid="{D4D4A721-A74E-43A5-8779-44397FB41C65}"/>
    <hyperlink ref="I2" r:id="rId75" xr:uid="{A9612749-8132-4E7F-A534-30244C625E6E}"/>
    <hyperlink ref="J2" r:id="rId76" xr:uid="{0DCF03A3-8311-49A4-89B5-B8C51B5ED7B0}"/>
    <hyperlink ref="I3" r:id="rId77" xr:uid="{2EEBD847-B4E0-498D-80F6-FF4D8E229879}"/>
    <hyperlink ref="J3" r:id="rId78" xr:uid="{FB852098-2C8E-4ED8-8156-A19245D4C24E}"/>
    <hyperlink ref="I4" r:id="rId79" xr:uid="{3C5B1611-B008-472C-B9F0-30894BD8A866}"/>
    <hyperlink ref="J4" r:id="rId80" xr:uid="{8B8C2664-CC99-4158-A527-35EA512C1320}"/>
    <hyperlink ref="I5" r:id="rId81" xr:uid="{9407E177-180A-4C0D-9C87-22855A005A48}"/>
    <hyperlink ref="J5" r:id="rId82" xr:uid="{BD02E8EE-05BB-4E53-91F1-A8AE54B36E1C}"/>
    <hyperlink ref="I6" r:id="rId83" xr:uid="{736854AC-E9B5-4EF7-B205-D28024B3FEB8}"/>
    <hyperlink ref="J6" r:id="rId84" xr:uid="{432B78AA-2A96-40EC-AEBE-733CED66DF3B}"/>
    <hyperlink ref="I7" r:id="rId85" xr:uid="{16FEC4FF-998A-4728-AB09-D8F48371D3B1}"/>
    <hyperlink ref="J7" r:id="rId86" xr:uid="{300104E8-DBCA-48C3-8C9F-BB34088BF7AC}"/>
    <hyperlink ref="I8" r:id="rId87" xr:uid="{0D3CF4B2-E275-4D7A-9D22-B69BE658E903}"/>
    <hyperlink ref="J8" r:id="rId88" xr:uid="{04BDC019-78D1-46D0-AC3B-44D40BE035DE}"/>
    <hyperlink ref="I9" r:id="rId89" xr:uid="{48548E28-FE64-4562-ADA4-CF53A79F6554}"/>
    <hyperlink ref="J9" r:id="rId90" xr:uid="{A25A6968-C14D-4B25-8EA4-22EF1F338087}"/>
    <hyperlink ref="I10" r:id="rId91" xr:uid="{5A66F20A-EE64-422A-A7CB-6A594D20F115}"/>
    <hyperlink ref="J10" r:id="rId92" xr:uid="{AD93016B-15BA-4C6A-B885-0DC570F30108}"/>
    <hyperlink ref="I11" r:id="rId93" xr:uid="{8C8FC015-EEB3-4027-8218-C2DD7339F535}"/>
    <hyperlink ref="J11" r:id="rId94" xr:uid="{07A98FE7-ACC3-4403-ACB4-D4A57B353FC7}"/>
    <hyperlink ref="I12" r:id="rId95" xr:uid="{0F700495-F8D5-40E0-8759-38DEA6C02C87}"/>
    <hyperlink ref="J12" r:id="rId96" xr:uid="{ED17F6F7-D236-499D-A260-2E6D195F728F}"/>
    <hyperlink ref="I13" r:id="rId97" xr:uid="{2260D1BE-4087-4153-ACB8-4F5B58D6BA15}"/>
    <hyperlink ref="J13" r:id="rId98" xr:uid="{03D96614-8589-46FB-B1E2-A0E11FE8C755}"/>
    <hyperlink ref="I14" r:id="rId99" xr:uid="{651AF95C-46CD-4F8B-BCBD-11A080D8C841}"/>
    <hyperlink ref="J14" r:id="rId100" xr:uid="{82543DE7-64DC-4F86-B6D2-D03A668A7736}"/>
    <hyperlink ref="I15" r:id="rId101" xr:uid="{A0BBA014-CE71-4569-94CD-255C31C62B2D}"/>
    <hyperlink ref="J15" r:id="rId102" xr:uid="{3361CA1B-6F4F-4491-808D-984D85BB0A24}"/>
    <hyperlink ref="I16" r:id="rId103" xr:uid="{BC8BB079-0A43-4844-AA15-E725A6617ECC}"/>
    <hyperlink ref="J16" r:id="rId104" xr:uid="{5838EE7A-04D9-4610-9543-7E0E8883FC25}"/>
    <hyperlink ref="I17" r:id="rId105" xr:uid="{29C26F06-4B9E-4CCA-8FF4-7D8E56082B33}"/>
    <hyperlink ref="J17" r:id="rId106" xr:uid="{7323A118-975F-4F90-9546-F1F2F7890AB2}"/>
    <hyperlink ref="I18" r:id="rId107" xr:uid="{CA03FD3C-2986-4B1D-BFB5-32B4CEEB28E0}"/>
    <hyperlink ref="J18" r:id="rId108" xr:uid="{806ED2DC-4E4F-4939-AACB-91AD76AB9F21}"/>
    <hyperlink ref="I19" r:id="rId109" xr:uid="{1775172C-F42E-4123-A23F-5F3E8791B885}"/>
    <hyperlink ref="J19" r:id="rId110" xr:uid="{C1DB32F6-E5B6-4976-9296-6069BA3F99A0}"/>
    <hyperlink ref="I20" r:id="rId111" xr:uid="{DD7D18CD-1F49-486C-9C32-9BE1133A75ED}"/>
    <hyperlink ref="J20" r:id="rId112" xr:uid="{FB16BFA8-A5FD-48C1-B875-0CB27F009935}"/>
    <hyperlink ref="K2" r:id="rId113" display="https://www.bafu.admin.ch/bafu/en/home/topics/climate/state/data/climate-reporting/ghg-inventories/latest.html" xr:uid="{0790FD24-EA2F-448D-B0DC-AC9D0AFBBE02}"/>
    <hyperlink ref="K3:K11" r:id="rId114" display="https://www.bafu.admin.ch/bafu/en/home/topics/climate/state/data/climate-reporting/ghg-inventories/latest.html" xr:uid="{7C6276D5-751A-4700-A4E5-89CF9383E0FD}"/>
    <hyperlink ref="I24" r:id="rId115" display="https://www.ipcc.ch/site/assets/uploads/2018/02/WG1AR5_Chapter08_FINAL.pdf" xr:uid="{7C2A8970-F4B0-4CBF-AE6A-4CAAEEAC6FB4}"/>
    <hyperlink ref="I58" r:id="rId116" display="https://www.ipcc.ch/report/ar6/wg1/downloads/report/IPCC_AR6_WGI_Chapter07.pdf" xr:uid="{FE8C6EFA-EE0A-4658-B5FE-F97D3DB2E0C4}"/>
    <hyperlink ref="J58" r:id="rId117" display="https://www.ipcc.ch/report/ar6/wg1/downloads/report/IPCC_AR6_WGI_Chapter07.pdf" xr:uid="{7CC9D541-2DBF-4796-A635-3B8FFD8061CD}"/>
    <hyperlink ref="I59" r:id="rId118" display="https://www.ipcc.ch/report/ar6/wg1/downloads/report/IPCC_AR6_WGI_Chapter07.pdf" xr:uid="{013549A0-584A-4A41-B89C-2943CDCA0318}"/>
    <hyperlink ref="J59" r:id="rId119" display="https://www.ipcc.ch/report/ar6/wg1/downloads/report/IPCC_AR6_WGI_Chapter07.pdf" xr:uid="{3346AABC-DE81-486E-AC5B-0AF535FEE5C5}"/>
    <hyperlink ref="J61" r:id="rId120" display="https://www.ipcc.ch/report/ar6/wg1/downloads/report/IPCC_AR6_WGI_Chapter07.pdf" xr:uid="{947E3E06-AA83-4BE3-96E8-46902A52FE29}"/>
    <hyperlink ref="J63" r:id="rId121" display="https://www.ipcc.ch/report/ar6/wg1/downloads/report/IPCC_AR6_WGI_Chapter07.pdf" xr:uid="{7F2CE346-8D42-4449-B060-8F11DFF12592}"/>
    <hyperlink ref="J65" r:id="rId122" display="https://www.ipcc.ch/report/ar6/wg1/downloads/report/IPCC_AR6_WGI_Chapter07.pdf" xr:uid="{08E43A33-DCDA-4345-8678-4C20B91C670B}"/>
    <hyperlink ref="J67" r:id="rId123" display="https://www.ipcc.ch/report/ar6/wg1/downloads/report/IPCC_AR6_WGI_Chapter07.pdf" xr:uid="{287B9548-0C95-4011-AC3C-C77F8989797F}"/>
    <hyperlink ref="I60" r:id="rId124" display="https://www.ipcc.ch/report/ar6/wg1/downloads/report/IPCC_AR6_WGI_Chapter07.pdf" xr:uid="{13762486-7521-46A8-91CC-46E30E0E06B9}"/>
    <hyperlink ref="I62" r:id="rId125" display="https://www.ipcc.ch/report/ar6/wg1/downloads/report/IPCC_AR6_WGI_Chapter07.pdf" xr:uid="{E10540C7-2259-4DAE-9F16-33C0F01A1C44}"/>
    <hyperlink ref="I64" r:id="rId126" display="https://www.ipcc.ch/report/ar6/wg1/downloads/report/IPCC_AR6_WGI_Chapter07.pdf" xr:uid="{14CBE614-3CAB-4B3F-82A3-0C19C88C9590}"/>
    <hyperlink ref="I66" r:id="rId127" display="https://www.ipcc.ch/report/ar6/wg1/downloads/report/IPCC_AR6_WGI_Chapter07.pdf" xr:uid="{941D2242-6EE7-4554-8B14-A3777F5DC0B9}"/>
    <hyperlink ref="J60" r:id="rId128" display="https://www.ipcc.ch/report/ar6/wg1/downloads/report/IPCC_AR6_WGI_Chapter07.pdf" xr:uid="{7CC49E9A-372F-454B-B5F0-F61EDCE019AA}"/>
    <hyperlink ref="J62" r:id="rId129" display="https://www.ipcc.ch/report/ar6/wg1/downloads/report/IPCC_AR6_WGI_Chapter07.pdf" xr:uid="{C91847B4-FB9B-4FE1-96BB-F10F1122EE6F}"/>
    <hyperlink ref="J64" r:id="rId130" display="https://www.ipcc.ch/report/ar6/wg1/downloads/report/IPCC_AR6_WGI_Chapter07.pdf" xr:uid="{991DDC47-1873-4C4E-8459-26671BD0D315}"/>
    <hyperlink ref="J66" r:id="rId131" display="https://www.ipcc.ch/report/ar6/wg1/downloads/report/IPCC_AR6_WGI_Chapter07.pdf" xr:uid="{E9980C2D-EA12-42A5-B775-B40C10FD6D78}"/>
    <hyperlink ref="I61" r:id="rId132" display="https://www.ipcc.ch/report/ar6/wg1/downloads/report/IPCC_AR6_WGI_Chapter07.pdf" xr:uid="{AB3A5CA6-0FB0-41FE-9535-741ADEEDFBBE}"/>
    <hyperlink ref="I63" r:id="rId133" display="https://www.ipcc.ch/report/ar6/wg1/downloads/report/IPCC_AR6_WGI_Chapter07.pdf" xr:uid="{66C81580-02EC-457D-89E0-CD4E0D23E725}"/>
    <hyperlink ref="I65" r:id="rId134" display="https://www.ipcc.ch/report/ar6/wg1/downloads/report/IPCC_AR6_WGI_Chapter07.pdf" xr:uid="{B2E19210-DC3C-4F2E-B210-668DF80B705D}"/>
    <hyperlink ref="I67" r:id="rId135" display="https://www.ipcc.ch/report/ar6/wg1/downloads/report/IPCC_AR6_WGI_Chapter07.pdf" xr:uid="{5A5335D1-A77A-421A-93D6-35D2B656AFD6}"/>
  </hyperlinks>
  <pageMargins left="0.7" right="0.7" top="0.75" bottom="0.75" header="0.3" footer="0.3"/>
  <pageSetup orientation="portrait" r:id="rId136"/>
  <customProperties>
    <customPr name="EpmWorksheetKeyString_GUID" r:id="rId137"/>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1AFEB-3135-4379-9FDD-2C2CD65A92DC}">
  <sheetPr>
    <tabColor theme="5" tint="-0.249977111117893"/>
  </sheetPr>
  <dimension ref="A1:K42"/>
  <sheetViews>
    <sheetView zoomScale="80" zoomScaleNormal="80" workbookViewId="0">
      <pane ySplit="1" topLeftCell="A2" activePane="bottomLeft" state="frozen"/>
      <selection pane="bottomLeft" activeCell="A2" sqref="A2"/>
    </sheetView>
  </sheetViews>
  <sheetFormatPr baseColWidth="10" defaultColWidth="9.140625" defaultRowHeight="12.75"/>
  <cols>
    <col min="1" max="1" width="13.5703125" customWidth="1"/>
    <col min="2" max="4" width="19.7109375" customWidth="1"/>
    <col min="5" max="5" width="27.7109375" customWidth="1"/>
    <col min="6" max="6" width="19.7109375" customWidth="1"/>
    <col min="7" max="7" width="25.5703125" style="9" customWidth="1"/>
    <col min="8" max="8" width="24.7109375" customWidth="1"/>
    <col min="9" max="9" width="19.7109375" customWidth="1"/>
    <col min="10" max="10" width="29.28515625" customWidth="1"/>
    <col min="11" max="11" width="19.7109375" customWidth="1"/>
  </cols>
  <sheetData>
    <row r="1" spans="1:11" s="216" customFormat="1" ht="45.6" customHeight="1" thickBot="1">
      <c r="A1" s="378" t="s">
        <v>5044</v>
      </c>
      <c r="B1" s="378" t="s">
        <v>33</v>
      </c>
      <c r="C1" s="378" t="s">
        <v>32</v>
      </c>
      <c r="D1" s="378" t="s">
        <v>34</v>
      </c>
      <c r="E1" s="378" t="s">
        <v>4257</v>
      </c>
      <c r="F1" s="384" t="s">
        <v>4983</v>
      </c>
      <c r="G1" s="378" t="s">
        <v>114</v>
      </c>
      <c r="H1" s="378" t="s">
        <v>692</v>
      </c>
      <c r="I1" s="378" t="s">
        <v>31</v>
      </c>
      <c r="J1" s="378" t="s">
        <v>693</v>
      </c>
      <c r="K1" s="220" t="s">
        <v>694</v>
      </c>
    </row>
    <row r="2" spans="1:11" ht="57.75" thickTop="1">
      <c r="A2" s="379" t="s">
        <v>4260</v>
      </c>
      <c r="B2" s="210" t="s">
        <v>3959</v>
      </c>
      <c r="C2" s="210" t="s">
        <v>3973</v>
      </c>
      <c r="D2" s="379" t="s">
        <v>3945</v>
      </c>
      <c r="E2" s="379" t="s">
        <v>4261</v>
      </c>
      <c r="F2" s="380">
        <f>VLOOKUP('EF_scope 2'!C2,Heat!D16:H56,5,FALSE)</f>
        <v>1.1927502494495998E-4</v>
      </c>
      <c r="G2" s="385"/>
      <c r="H2" s="210" t="s">
        <v>4259</v>
      </c>
      <c r="I2" s="379">
        <v>2022</v>
      </c>
      <c r="J2" s="381" t="s">
        <v>4252</v>
      </c>
    </row>
    <row r="3" spans="1:11" ht="71.25">
      <c r="A3" s="379" t="s">
        <v>4260</v>
      </c>
      <c r="B3" s="210" t="s">
        <v>3960</v>
      </c>
      <c r="C3" s="210" t="s">
        <v>3974</v>
      </c>
      <c r="D3" s="379" t="s">
        <v>3946</v>
      </c>
      <c r="E3" s="379" t="s">
        <v>4261</v>
      </c>
      <c r="F3" s="380">
        <f>VLOOKUP('EF_scope 2'!C3,Heat!D17:H57,5,FALSE)</f>
        <v>1.2960139423679998E-5</v>
      </c>
      <c r="G3" s="385"/>
      <c r="H3" s="210" t="s">
        <v>4259</v>
      </c>
      <c r="I3" s="379">
        <v>2022</v>
      </c>
      <c r="J3" s="381" t="s">
        <v>4252</v>
      </c>
    </row>
    <row r="4" spans="1:11" ht="42.75">
      <c r="A4" s="379" t="s">
        <v>4260</v>
      </c>
      <c r="B4" s="210" t="s">
        <v>3961</v>
      </c>
      <c r="C4" s="210" t="s">
        <v>3975</v>
      </c>
      <c r="D4" s="379" t="s">
        <v>3947</v>
      </c>
      <c r="E4" s="379" t="s">
        <v>4261</v>
      </c>
      <c r="F4" s="380">
        <f>VLOOKUP('EF_scope 2'!C4,Heat!D18:H58,5,FALSE)</f>
        <v>2.6668668240000003E-4</v>
      </c>
      <c r="G4" s="385"/>
      <c r="H4" s="210" t="s">
        <v>4259</v>
      </c>
      <c r="I4" s="379">
        <v>2022</v>
      </c>
      <c r="J4" s="381" t="s">
        <v>4252</v>
      </c>
    </row>
    <row r="5" spans="1:11" ht="42.75">
      <c r="A5" s="379" t="s">
        <v>4260</v>
      </c>
      <c r="B5" s="210" t="s">
        <v>3962</v>
      </c>
      <c r="C5" s="210" t="s">
        <v>3976</v>
      </c>
      <c r="D5" s="379" t="s">
        <v>3948</v>
      </c>
      <c r="E5" s="379" t="s">
        <v>4261</v>
      </c>
      <c r="F5" s="380">
        <f>VLOOKUP('EF_scope 2'!C5,Heat!D19:H59,5,FALSE)</f>
        <v>2.4795431367739199E-4</v>
      </c>
      <c r="G5" s="385"/>
      <c r="H5" s="210" t="s">
        <v>4259</v>
      </c>
      <c r="I5" s="379">
        <v>2022</v>
      </c>
      <c r="J5" s="381" t="s">
        <v>4252</v>
      </c>
    </row>
    <row r="6" spans="1:11" ht="42.75">
      <c r="A6" s="379" t="s">
        <v>4260</v>
      </c>
      <c r="B6" s="210" t="s">
        <v>3963</v>
      </c>
      <c r="C6" s="210" t="s">
        <v>3977</v>
      </c>
      <c r="D6" s="379" t="s">
        <v>3949</v>
      </c>
      <c r="E6" s="379" t="s">
        <v>4261</v>
      </c>
      <c r="F6" s="380">
        <f>VLOOKUP('EF_scope 2'!C6,Heat!D20:H60,5,FALSE)</f>
        <v>2.1637001823148801E-4</v>
      </c>
      <c r="G6" s="385"/>
      <c r="H6" s="210" t="s">
        <v>4259</v>
      </c>
      <c r="I6" s="379">
        <v>2022</v>
      </c>
      <c r="J6" s="381" t="s">
        <v>4252</v>
      </c>
    </row>
    <row r="7" spans="1:11" ht="42.75">
      <c r="A7" s="379" t="s">
        <v>4260</v>
      </c>
      <c r="B7" s="210" t="s">
        <v>3964</v>
      </c>
      <c r="C7" s="210" t="s">
        <v>3978</v>
      </c>
      <c r="D7" s="379" t="s">
        <v>3950</v>
      </c>
      <c r="E7" s="379" t="s">
        <v>4261</v>
      </c>
      <c r="F7" s="380">
        <f>VLOOKUP('EF_scope 2'!C7,Heat!D21:H61,5,FALSE)</f>
        <v>6.6034006037999997E-4</v>
      </c>
      <c r="G7" s="385"/>
      <c r="H7" s="210" t="s">
        <v>4259</v>
      </c>
      <c r="I7" s="379">
        <v>2022</v>
      </c>
      <c r="J7" s="381" t="s">
        <v>4252</v>
      </c>
    </row>
    <row r="8" spans="1:11" ht="42.75">
      <c r="A8" s="379" t="s">
        <v>4260</v>
      </c>
      <c r="B8" s="210" t="s">
        <v>3965</v>
      </c>
      <c r="C8" s="210" t="s">
        <v>3979</v>
      </c>
      <c r="D8" s="379" t="s">
        <v>3951</v>
      </c>
      <c r="E8" s="379" t="s">
        <v>4261</v>
      </c>
      <c r="F8" s="380">
        <f>VLOOKUP('EF_scope 2'!C8,Heat!D22:H62,5,FALSE)</f>
        <v>5.9843971044E-4</v>
      </c>
      <c r="G8" s="385"/>
      <c r="H8" s="210" t="s">
        <v>4259</v>
      </c>
      <c r="I8" s="379">
        <v>2022</v>
      </c>
      <c r="J8" s="381" t="s">
        <v>4252</v>
      </c>
    </row>
    <row r="9" spans="1:11" ht="42.75">
      <c r="A9" s="379" t="s">
        <v>4260</v>
      </c>
      <c r="B9" s="210" t="s">
        <v>3966</v>
      </c>
      <c r="C9" s="210" t="s">
        <v>3980</v>
      </c>
      <c r="D9" s="379" t="s">
        <v>3952</v>
      </c>
      <c r="E9" s="379" t="s">
        <v>4261</v>
      </c>
      <c r="F9" s="380">
        <f>VLOOKUP('EF_scope 2'!C9,Heat!D23:H63,5,FALSE)</f>
        <v>1.6758626824080001E-5</v>
      </c>
      <c r="G9" s="385"/>
      <c r="H9" s="210" t="s">
        <v>4259</v>
      </c>
      <c r="I9" s="379">
        <v>2022</v>
      </c>
      <c r="J9" s="381" t="s">
        <v>4252</v>
      </c>
    </row>
    <row r="10" spans="1:11" ht="42.75">
      <c r="A10" s="379" t="s">
        <v>4260</v>
      </c>
      <c r="B10" s="210" t="s">
        <v>3967</v>
      </c>
      <c r="C10" s="210" t="s">
        <v>3981</v>
      </c>
      <c r="D10" s="379" t="s">
        <v>3953</v>
      </c>
      <c r="E10" s="379" t="s">
        <v>4261</v>
      </c>
      <c r="F10" s="380">
        <f>VLOOKUP('EF_scope 2'!C10,Heat!D24:H64,5,FALSE)</f>
        <v>1.6758626824080001E-5</v>
      </c>
      <c r="G10" s="385"/>
      <c r="H10" s="210" t="s">
        <v>4259</v>
      </c>
      <c r="I10" s="379">
        <v>2022</v>
      </c>
      <c r="J10" s="381" t="s">
        <v>4252</v>
      </c>
    </row>
    <row r="11" spans="1:11" ht="42.75">
      <c r="A11" s="379" t="s">
        <v>4260</v>
      </c>
      <c r="B11" s="210" t="s">
        <v>3968</v>
      </c>
      <c r="C11" s="210" t="s">
        <v>3982</v>
      </c>
      <c r="D11" s="379" t="s">
        <v>3954</v>
      </c>
      <c r="E11" s="379" t="s">
        <v>4261</v>
      </c>
      <c r="F11" s="380">
        <f>VLOOKUP('EF_scope 2'!C11,Heat!D25:H65,5,FALSE)</f>
        <v>4.5319849235999996E-6</v>
      </c>
      <c r="G11" s="385"/>
      <c r="H11" s="210" t="s">
        <v>4259</v>
      </c>
      <c r="I11" s="379">
        <v>2022</v>
      </c>
      <c r="J11" s="381" t="s">
        <v>4252</v>
      </c>
    </row>
    <row r="12" spans="1:11" ht="57">
      <c r="A12" s="379" t="s">
        <v>4260</v>
      </c>
      <c r="B12" s="210" t="s">
        <v>3969</v>
      </c>
      <c r="C12" s="210" t="s">
        <v>3983</v>
      </c>
      <c r="D12" s="379" t="s">
        <v>3955</v>
      </c>
      <c r="E12" s="379" t="s">
        <v>4261</v>
      </c>
      <c r="F12" s="380">
        <f>VLOOKUP('EF_scope 2'!C12,Heat!D26:H66,5,FALSE)</f>
        <v>4.5319849235999996E-6</v>
      </c>
      <c r="G12" s="210"/>
      <c r="H12" s="210" t="s">
        <v>4259</v>
      </c>
      <c r="I12" s="379">
        <v>2022</v>
      </c>
      <c r="J12" s="381" t="s">
        <v>4252</v>
      </c>
    </row>
    <row r="13" spans="1:11" ht="42.75">
      <c r="A13" s="379" t="s">
        <v>4260</v>
      </c>
      <c r="B13" s="210" t="s">
        <v>3970</v>
      </c>
      <c r="C13" s="210" t="s">
        <v>3984</v>
      </c>
      <c r="D13" s="379" t="s">
        <v>3956</v>
      </c>
      <c r="E13" s="379" t="s">
        <v>4261</v>
      </c>
      <c r="F13" s="380">
        <f>VLOOKUP('EF_scope 2'!C13,Heat!D27:H67,5,FALSE)</f>
        <v>3.1596921892800002E-6</v>
      </c>
      <c r="G13" s="210"/>
      <c r="H13" s="210" t="s">
        <v>4259</v>
      </c>
      <c r="I13" s="379">
        <v>2022</v>
      </c>
      <c r="J13" s="381" t="s">
        <v>4252</v>
      </c>
    </row>
    <row r="14" spans="1:11" ht="57">
      <c r="A14" s="379" t="s">
        <v>4260</v>
      </c>
      <c r="B14" s="210" t="s">
        <v>3971</v>
      </c>
      <c r="C14" s="210" t="s">
        <v>3985</v>
      </c>
      <c r="D14" s="379" t="s">
        <v>3957</v>
      </c>
      <c r="E14" s="379" t="s">
        <v>4261</v>
      </c>
      <c r="F14" s="380">
        <f>VLOOKUP('EF_scope 2'!C14,Heat!D28:H68,5,FALSE)</f>
        <v>3.1596921892800002E-6</v>
      </c>
      <c r="G14" s="210"/>
      <c r="H14" s="210" t="s">
        <v>4259</v>
      </c>
      <c r="I14" s="379">
        <v>2022</v>
      </c>
      <c r="J14" s="381" t="s">
        <v>4252</v>
      </c>
    </row>
    <row r="15" spans="1:11" ht="42.75">
      <c r="A15" s="379" t="s">
        <v>4260</v>
      </c>
      <c r="B15" s="210" t="s">
        <v>3972</v>
      </c>
      <c r="C15" s="210" t="s">
        <v>3986</v>
      </c>
      <c r="D15" s="379" t="s">
        <v>3958</v>
      </c>
      <c r="E15" s="379" t="s">
        <v>4261</v>
      </c>
      <c r="F15" s="380">
        <f>VLOOKUP('EF_scope 2'!C15,Heat!D29:H69,5,FALSE)</f>
        <v>1.2852840655195198E-4</v>
      </c>
      <c r="G15" s="210"/>
      <c r="H15" s="210" t="s">
        <v>4259</v>
      </c>
      <c r="I15" s="379">
        <v>2022</v>
      </c>
      <c r="J15" s="381" t="s">
        <v>4252</v>
      </c>
    </row>
    <row r="16" spans="1:11" ht="42.75">
      <c r="A16" s="379" t="s">
        <v>4260</v>
      </c>
      <c r="B16" s="210" t="s">
        <v>3987</v>
      </c>
      <c r="C16" s="210" t="s">
        <v>5047</v>
      </c>
      <c r="D16" s="379" t="s">
        <v>3988</v>
      </c>
      <c r="E16" s="379" t="s">
        <v>4261</v>
      </c>
      <c r="F16" s="380">
        <f>VLOOKUP('EF_scope 2'!C16,Heat!D30:H70,5,FALSE)</f>
        <v>6.8340115231671223E-5</v>
      </c>
      <c r="G16" s="210"/>
      <c r="H16" s="210" t="s">
        <v>4259</v>
      </c>
      <c r="I16" s="379">
        <v>2022</v>
      </c>
      <c r="J16" s="381" t="s">
        <v>4252</v>
      </c>
    </row>
    <row r="17" spans="1:10" ht="71.25">
      <c r="A17" s="379" t="s">
        <v>4260</v>
      </c>
      <c r="B17" s="210" t="s">
        <v>3989</v>
      </c>
      <c r="C17" s="210" t="s">
        <v>4018</v>
      </c>
      <c r="D17" s="379" t="s">
        <v>4005</v>
      </c>
      <c r="E17" s="379" t="s">
        <v>4261</v>
      </c>
      <c r="F17" s="380">
        <f>VLOOKUP('EF_scope 2'!C17,Heat!D31:H71,5,FALSE)</f>
        <v>4.9634689614681602E-5</v>
      </c>
      <c r="G17" s="210"/>
      <c r="H17" s="210" t="s">
        <v>4259</v>
      </c>
      <c r="I17" s="379">
        <v>2022</v>
      </c>
      <c r="J17" s="381" t="s">
        <v>4252</v>
      </c>
    </row>
    <row r="18" spans="1:10" ht="85.5">
      <c r="A18" s="379" t="s">
        <v>4260</v>
      </c>
      <c r="B18" s="210" t="s">
        <v>3990</v>
      </c>
      <c r="C18" s="210" t="s">
        <v>4019</v>
      </c>
      <c r="D18" s="379" t="s">
        <v>4006</v>
      </c>
      <c r="E18" s="379" t="s">
        <v>4261</v>
      </c>
      <c r="F18" s="380">
        <f>VLOOKUP('EF_scope 2'!C18,Heat!D32:H72,5,FALSE)</f>
        <v>8.4374665773393598E-6</v>
      </c>
      <c r="G18" s="210"/>
      <c r="H18" s="210" t="s">
        <v>4259</v>
      </c>
      <c r="I18" s="379">
        <v>2022</v>
      </c>
      <c r="J18" s="381" t="s">
        <v>4252</v>
      </c>
    </row>
    <row r="19" spans="1:10" ht="71.25">
      <c r="A19" s="379" t="s">
        <v>4260</v>
      </c>
      <c r="B19" s="210" t="s">
        <v>3991</v>
      </c>
      <c r="C19" s="210" t="s">
        <v>4020</v>
      </c>
      <c r="D19" s="379" t="s">
        <v>4007</v>
      </c>
      <c r="E19" s="379" t="s">
        <v>4261</v>
      </c>
      <c r="F19" s="380">
        <f>VLOOKUP('EF_scope 2'!C19,Heat!D33:H73,5,FALSE)</f>
        <v>3.258050628181392E-5</v>
      </c>
      <c r="G19" s="210"/>
      <c r="H19" s="210" t="s">
        <v>4259</v>
      </c>
      <c r="I19" s="379">
        <v>2022</v>
      </c>
      <c r="J19" s="381" t="s">
        <v>4252</v>
      </c>
    </row>
    <row r="20" spans="1:10" ht="85.5">
      <c r="A20" s="379" t="s">
        <v>4260</v>
      </c>
      <c r="B20" s="210" t="s">
        <v>3992</v>
      </c>
      <c r="C20" s="210" t="s">
        <v>4021</v>
      </c>
      <c r="D20" s="379" t="s">
        <v>4008</v>
      </c>
      <c r="E20" s="379" t="s">
        <v>4261</v>
      </c>
      <c r="F20" s="380">
        <f>VLOOKUP('EF_scope 2'!C20,Heat!D34:H74,5,FALSE)</f>
        <v>8.4374665773393598E-6</v>
      </c>
      <c r="G20" s="210"/>
      <c r="H20" s="210" t="s">
        <v>4259</v>
      </c>
      <c r="I20" s="379">
        <v>2022</v>
      </c>
      <c r="J20" s="381" t="s">
        <v>4252</v>
      </c>
    </row>
    <row r="21" spans="1:10" ht="85.5">
      <c r="A21" s="379" t="s">
        <v>4260</v>
      </c>
      <c r="B21" s="210" t="s">
        <v>3993</v>
      </c>
      <c r="C21" s="210" t="s">
        <v>4022</v>
      </c>
      <c r="D21" s="379" t="s">
        <v>4009</v>
      </c>
      <c r="E21" s="379" t="s">
        <v>4261</v>
      </c>
      <c r="F21" s="380">
        <f>VLOOKUP('EF_scope 2'!C21,Heat!D35:H75,5,FALSE)</f>
        <v>4.0662458158489918E-5</v>
      </c>
      <c r="G21" s="210"/>
      <c r="H21" s="210" t="s">
        <v>4259</v>
      </c>
      <c r="I21" s="379">
        <v>2022</v>
      </c>
      <c r="J21" s="381" t="s">
        <v>4252</v>
      </c>
    </row>
    <row r="22" spans="1:10" ht="99.75">
      <c r="A22" s="379" t="s">
        <v>4260</v>
      </c>
      <c r="B22" s="210" t="s">
        <v>3994</v>
      </c>
      <c r="C22" s="210" t="s">
        <v>4023</v>
      </c>
      <c r="D22" s="379" t="s">
        <v>4010</v>
      </c>
      <c r="E22" s="379" t="s">
        <v>4261</v>
      </c>
      <c r="F22" s="380">
        <f>VLOOKUP('EF_scope 2'!C22,Heat!D36:H76,5,FALSE)</f>
        <v>7.4654439406473588E-6</v>
      </c>
      <c r="G22" s="210"/>
      <c r="H22" s="210" t="s">
        <v>4259</v>
      </c>
      <c r="I22" s="379">
        <v>2022</v>
      </c>
      <c r="J22" s="381" t="s">
        <v>4252</v>
      </c>
    </row>
    <row r="23" spans="1:10" ht="85.5">
      <c r="A23" s="379" t="s">
        <v>4260</v>
      </c>
      <c r="B23" s="210" t="s">
        <v>3995</v>
      </c>
      <c r="C23" s="210" t="s">
        <v>4024</v>
      </c>
      <c r="D23" s="379" t="s">
        <v>4011</v>
      </c>
      <c r="E23" s="379" t="s">
        <v>4261</v>
      </c>
      <c r="F23" s="380">
        <f>VLOOKUP('EF_scope 2'!C23,Heat!D37:H77,5,FALSE)</f>
        <v>2.5905391672943519E-5</v>
      </c>
      <c r="G23" s="210"/>
      <c r="H23" s="210" t="s">
        <v>4259</v>
      </c>
      <c r="I23" s="379">
        <v>2022</v>
      </c>
      <c r="J23" s="381" t="s">
        <v>4252</v>
      </c>
    </row>
    <row r="24" spans="1:10" ht="99.75">
      <c r="A24" s="379" t="s">
        <v>4260</v>
      </c>
      <c r="B24" s="210" t="s">
        <v>3996</v>
      </c>
      <c r="C24" s="210" t="s">
        <v>4025</v>
      </c>
      <c r="D24" s="379" t="s">
        <v>4012</v>
      </c>
      <c r="E24" s="379" t="s">
        <v>4261</v>
      </c>
      <c r="F24" s="380">
        <f>VLOOKUP('EF_scope 2'!C24,Heat!D38:H78,5,FALSE)</f>
        <v>5.8619763310161594E-6</v>
      </c>
      <c r="G24" s="210"/>
      <c r="H24" s="210" t="s">
        <v>4259</v>
      </c>
      <c r="I24" s="379">
        <v>2022</v>
      </c>
      <c r="J24" s="381" t="s">
        <v>4252</v>
      </c>
    </row>
    <row r="25" spans="1:10" ht="85.5">
      <c r="A25" s="379" t="s">
        <v>4260</v>
      </c>
      <c r="B25" s="210" t="s">
        <v>3997</v>
      </c>
      <c r="C25" s="210" t="s">
        <v>4026</v>
      </c>
      <c r="D25" s="379" t="s">
        <v>4013</v>
      </c>
      <c r="E25" s="379" t="s">
        <v>4261</v>
      </c>
      <c r="F25" s="380">
        <f>VLOOKUP('EF_scope 2'!C25,Heat!D39:H79,5,FALSE)</f>
        <v>4.0662458158489918E-5</v>
      </c>
      <c r="G25" s="210"/>
      <c r="H25" s="210" t="s">
        <v>4259</v>
      </c>
      <c r="I25" s="379">
        <v>2022</v>
      </c>
      <c r="J25" s="381" t="s">
        <v>4252</v>
      </c>
    </row>
    <row r="26" spans="1:10" ht="99.75">
      <c r="A26" s="379" t="s">
        <v>4260</v>
      </c>
      <c r="B26" s="210" t="s">
        <v>3998</v>
      </c>
      <c r="C26" s="210" t="s">
        <v>4027</v>
      </c>
      <c r="D26" s="379" t="s">
        <v>4014</v>
      </c>
      <c r="E26" s="379" t="s">
        <v>4261</v>
      </c>
      <c r="F26" s="380">
        <f>VLOOKUP('EF_scope 2'!C26,Heat!D40:H80,5,FALSE)</f>
        <v>7.4654439406473588E-6</v>
      </c>
      <c r="G26" s="210"/>
      <c r="H26" s="210" t="s">
        <v>4259</v>
      </c>
      <c r="I26" s="379">
        <v>2022</v>
      </c>
      <c r="J26" s="381" t="s">
        <v>4252</v>
      </c>
    </row>
    <row r="27" spans="1:10" ht="85.5">
      <c r="A27" s="379" t="s">
        <v>4260</v>
      </c>
      <c r="B27" s="210" t="s">
        <v>3999</v>
      </c>
      <c r="C27" s="210" t="s">
        <v>4028</v>
      </c>
      <c r="D27" s="379" t="s">
        <v>4015</v>
      </c>
      <c r="E27" s="379" t="s">
        <v>4261</v>
      </c>
      <c r="F27" s="380">
        <f>VLOOKUP('EF_scope 2'!C27,Heat!D41:H81,5,FALSE)</f>
        <v>2.5905391672943519E-5</v>
      </c>
      <c r="G27" s="210"/>
      <c r="H27" s="210" t="s">
        <v>4259</v>
      </c>
      <c r="I27" s="379">
        <v>2022</v>
      </c>
      <c r="J27" s="381" t="s">
        <v>4252</v>
      </c>
    </row>
    <row r="28" spans="1:10" ht="99.75">
      <c r="A28" s="379" t="s">
        <v>4260</v>
      </c>
      <c r="B28" s="210" t="s">
        <v>4000</v>
      </c>
      <c r="C28" s="210" t="s">
        <v>4029</v>
      </c>
      <c r="D28" s="379" t="s">
        <v>4016</v>
      </c>
      <c r="E28" s="379" t="s">
        <v>4261</v>
      </c>
      <c r="F28" s="380">
        <f>VLOOKUP('EF_scope 2'!C28,Heat!D42:H82,5,FALSE)</f>
        <v>5.8619763310161594E-6</v>
      </c>
      <c r="G28" s="210"/>
      <c r="H28" s="210" t="s">
        <v>4259</v>
      </c>
      <c r="I28" s="379">
        <v>2022</v>
      </c>
      <c r="J28" s="381" t="s">
        <v>4252</v>
      </c>
    </row>
    <row r="29" spans="1:10" ht="85.5">
      <c r="A29" s="379" t="s">
        <v>4260</v>
      </c>
      <c r="B29" s="210" t="s">
        <v>4001</v>
      </c>
      <c r="C29" s="210" t="s">
        <v>4030</v>
      </c>
      <c r="D29" s="379" t="s">
        <v>4003</v>
      </c>
      <c r="E29" s="379" t="s">
        <v>4261</v>
      </c>
      <c r="F29" s="380">
        <f>VLOOKUP('EF_scope 2'!C29,Heat!D43:H83,5,FALSE)</f>
        <v>0</v>
      </c>
      <c r="G29" s="210"/>
      <c r="H29" s="210" t="s">
        <v>4259</v>
      </c>
      <c r="I29" s="379">
        <v>2022</v>
      </c>
      <c r="J29" s="381" t="s">
        <v>4252</v>
      </c>
    </row>
    <row r="30" spans="1:10" ht="71.25">
      <c r="A30" s="379" t="s">
        <v>4260</v>
      </c>
      <c r="B30" s="210" t="s">
        <v>4002</v>
      </c>
      <c r="C30" s="210" t="s">
        <v>4031</v>
      </c>
      <c r="D30" s="379" t="s">
        <v>4004</v>
      </c>
      <c r="E30" s="379" t="s">
        <v>4261</v>
      </c>
      <c r="F30" s="380">
        <f>VLOOKUP('EF_scope 2'!C30,Heat!D44:H84,5,FALSE)</f>
        <v>0</v>
      </c>
      <c r="G30" s="210"/>
      <c r="H30" s="210" t="s">
        <v>4259</v>
      </c>
      <c r="I30" s="379">
        <v>2022</v>
      </c>
      <c r="J30" s="381" t="s">
        <v>4252</v>
      </c>
    </row>
    <row r="31" spans="1:10" ht="42.75">
      <c r="A31" s="379" t="s">
        <v>4260</v>
      </c>
      <c r="B31" s="210" t="s">
        <v>4060</v>
      </c>
      <c r="C31" s="210" t="s">
        <v>5048</v>
      </c>
      <c r="D31" s="379" t="s">
        <v>4088</v>
      </c>
      <c r="E31" s="379" t="s">
        <v>4118</v>
      </c>
      <c r="F31" s="380">
        <f>VLOOKUP('EF_scope 2'!C31,Heat!D45:H85,5,FALSE)</f>
        <v>2.2569251798663998E-6</v>
      </c>
      <c r="G31" s="210"/>
      <c r="H31" s="210" t="s">
        <v>4259</v>
      </c>
      <c r="I31" s="379">
        <v>2022</v>
      </c>
      <c r="J31" s="381" t="s">
        <v>4252</v>
      </c>
    </row>
    <row r="32" spans="1:10" ht="42.75">
      <c r="A32" s="379" t="s">
        <v>4260</v>
      </c>
      <c r="B32" s="210" t="s">
        <v>4061</v>
      </c>
      <c r="C32" s="210" t="s">
        <v>4103</v>
      </c>
      <c r="D32" s="379" t="s">
        <v>4089</v>
      </c>
      <c r="E32" s="379" t="s">
        <v>4118</v>
      </c>
      <c r="F32" s="380">
        <f>VLOOKUP('EF_scope 2'!C32,Heat!D46:H86,5,FALSE)</f>
        <v>4.1836281703200003E-4</v>
      </c>
      <c r="G32" s="210"/>
      <c r="H32" s="210" t="s">
        <v>4259</v>
      </c>
      <c r="I32" s="379">
        <v>2022</v>
      </c>
      <c r="J32" s="381" t="s">
        <v>4252</v>
      </c>
    </row>
    <row r="33" spans="1:10" ht="42.75">
      <c r="A33" s="379" t="s">
        <v>4260</v>
      </c>
      <c r="B33" s="210" t="s">
        <v>4062</v>
      </c>
      <c r="C33" s="210" t="s">
        <v>4104</v>
      </c>
      <c r="D33" s="379" t="s">
        <v>4090</v>
      </c>
      <c r="E33" s="379" t="s">
        <v>4118</v>
      </c>
      <c r="F33" s="380">
        <f>VLOOKUP('EF_scope 2'!C33,Heat!D47:H87,5,FALSE)</f>
        <v>3.1947365318399997E-4</v>
      </c>
      <c r="G33" s="210"/>
      <c r="H33" s="210" t="s">
        <v>4259</v>
      </c>
      <c r="I33" s="379">
        <v>2022</v>
      </c>
      <c r="J33" s="381" t="s">
        <v>4252</v>
      </c>
    </row>
    <row r="34" spans="1:10" ht="42.75">
      <c r="A34" s="379" t="s">
        <v>4260</v>
      </c>
      <c r="B34" s="210" t="s">
        <v>4063</v>
      </c>
      <c r="C34" s="210" t="s">
        <v>4105</v>
      </c>
      <c r="D34" s="379" t="s">
        <v>4091</v>
      </c>
      <c r="E34" s="379" t="s">
        <v>4118</v>
      </c>
      <c r="F34" s="380">
        <f>VLOOKUP('EF_scope 2'!C34,Heat!D48:H88,5,FALSE)</f>
        <v>2.38611456E-5</v>
      </c>
      <c r="G34" s="210"/>
      <c r="H34" s="210" t="s">
        <v>4259</v>
      </c>
      <c r="I34" s="379">
        <v>2022</v>
      </c>
      <c r="J34" s="381" t="s">
        <v>4252</v>
      </c>
    </row>
    <row r="35" spans="1:10" ht="42.75">
      <c r="A35" s="379" t="s">
        <v>4260</v>
      </c>
      <c r="B35" s="210" t="s">
        <v>4064</v>
      </c>
      <c r="C35" s="210" t="s">
        <v>4106</v>
      </c>
      <c r="D35" s="379" t="s">
        <v>4092</v>
      </c>
      <c r="E35" s="379" t="s">
        <v>4118</v>
      </c>
      <c r="F35" s="380">
        <f>VLOOKUP('EF_scope 2'!C35,Heat!D49:H89,5,FALSE)</f>
        <v>2.1349611648000001E-5</v>
      </c>
      <c r="G35" s="210"/>
      <c r="H35" s="210" t="s">
        <v>4259</v>
      </c>
      <c r="I35" s="379">
        <v>2022</v>
      </c>
      <c r="J35" s="381" t="s">
        <v>4252</v>
      </c>
    </row>
    <row r="36" spans="1:10" ht="57">
      <c r="A36" s="379" t="s">
        <v>4260</v>
      </c>
      <c r="B36" s="210" t="s">
        <v>4065</v>
      </c>
      <c r="C36" s="210" t="s">
        <v>4107</v>
      </c>
      <c r="D36" s="379" t="s">
        <v>4093</v>
      </c>
      <c r="E36" s="379" t="s">
        <v>4118</v>
      </c>
      <c r="F36" s="380">
        <f>VLOOKUP('EF_scope 2'!C36,Heat!D50:H90,5,FALSE)</f>
        <v>4.0254899436000002E-5</v>
      </c>
      <c r="G36" s="210"/>
      <c r="H36" s="210" t="s">
        <v>4259</v>
      </c>
      <c r="I36" s="379">
        <v>2022</v>
      </c>
      <c r="J36" s="381" t="s">
        <v>4252</v>
      </c>
    </row>
    <row r="37" spans="1:10" ht="57">
      <c r="A37" s="379" t="s">
        <v>4260</v>
      </c>
      <c r="B37" s="210" t="s">
        <v>4066</v>
      </c>
      <c r="C37" s="210" t="s">
        <v>4108</v>
      </c>
      <c r="D37" s="379" t="s">
        <v>4094</v>
      </c>
      <c r="E37" s="379" t="s">
        <v>4118</v>
      </c>
      <c r="F37" s="380">
        <f>VLOOKUP('EF_scope 2'!C37,Heat!D51:H91,5,FALSE)</f>
        <v>4.9724736119999991E-5</v>
      </c>
      <c r="G37" s="210"/>
      <c r="H37" s="210" t="s">
        <v>4259</v>
      </c>
      <c r="I37" s="379">
        <v>2022</v>
      </c>
      <c r="J37" s="381" t="s">
        <v>4252</v>
      </c>
    </row>
    <row r="38" spans="1:10" ht="71.25">
      <c r="A38" s="379" t="s">
        <v>4260</v>
      </c>
      <c r="B38" s="210" t="s">
        <v>4067</v>
      </c>
      <c r="C38" s="210" t="s">
        <v>4109</v>
      </c>
      <c r="D38" s="379" t="s">
        <v>4095</v>
      </c>
      <c r="E38" s="379" t="s">
        <v>4118</v>
      </c>
      <c r="F38" s="380">
        <f>VLOOKUP('EF_scope 2'!C38,Heat!D52:H92,5,FALSE)</f>
        <v>4.9724736119999991E-5</v>
      </c>
      <c r="G38" s="210"/>
      <c r="H38" s="210" t="s">
        <v>4259</v>
      </c>
      <c r="I38" s="379">
        <v>2022</v>
      </c>
      <c r="J38" s="381" t="s">
        <v>4252</v>
      </c>
    </row>
    <row r="39" spans="1:10" ht="42.75">
      <c r="A39" s="379" t="s">
        <v>4260</v>
      </c>
      <c r="B39" s="210" t="s">
        <v>4070</v>
      </c>
      <c r="C39" s="210" t="s">
        <v>4112</v>
      </c>
      <c r="D39" s="379" t="s">
        <v>4098</v>
      </c>
      <c r="E39" s="379" t="s">
        <v>4118</v>
      </c>
      <c r="F39" s="380">
        <f>VLOOKUP('EF_scope 2'!C39,Heat!D53:H93,5,FALSE)</f>
        <v>2.2567716E-6</v>
      </c>
      <c r="G39" s="210"/>
      <c r="H39" s="210" t="s">
        <v>4259</v>
      </c>
      <c r="I39" s="379">
        <v>2022</v>
      </c>
      <c r="J39" s="381" t="s">
        <v>4252</v>
      </c>
    </row>
    <row r="40" spans="1:10" ht="42.75">
      <c r="A40" s="379" t="s">
        <v>4260</v>
      </c>
      <c r="B40" s="210" t="s">
        <v>4071</v>
      </c>
      <c r="C40" s="210" t="s">
        <v>4113</v>
      </c>
      <c r="D40" s="379" t="s">
        <v>4099</v>
      </c>
      <c r="E40" s="379" t="s">
        <v>4118</v>
      </c>
      <c r="F40" s="380">
        <f>VLOOKUP('EF_scope 2'!C40,Heat!D54:H94,5,FALSE)</f>
        <v>1.35966292236E-4</v>
      </c>
      <c r="G40" s="210"/>
      <c r="H40" s="210" t="s">
        <v>4259</v>
      </c>
      <c r="I40" s="379">
        <v>2022</v>
      </c>
      <c r="J40" s="381" t="s">
        <v>4252</v>
      </c>
    </row>
    <row r="41" spans="1:10" ht="42.75">
      <c r="A41" s="379" t="s">
        <v>4260</v>
      </c>
      <c r="B41" s="210" t="s">
        <v>4072</v>
      </c>
      <c r="C41" s="210" t="s">
        <v>4114</v>
      </c>
      <c r="D41" s="379" t="s">
        <v>4100</v>
      </c>
      <c r="E41" s="379" t="s">
        <v>4118</v>
      </c>
      <c r="F41" s="380">
        <f>VLOOKUP('EF_scope 2'!C41,Heat!D55:H95,5,FALSE)</f>
        <v>1.11333417768E-4</v>
      </c>
      <c r="G41" s="210"/>
      <c r="H41" s="210" t="s">
        <v>4259</v>
      </c>
      <c r="I41" s="379">
        <v>2022</v>
      </c>
      <c r="J41" s="381" t="s">
        <v>4252</v>
      </c>
    </row>
    <row r="42" spans="1:10" ht="42.75">
      <c r="A42" s="379" t="s">
        <v>4260</v>
      </c>
      <c r="B42" s="210" t="s">
        <v>4073</v>
      </c>
      <c r="C42" s="210" t="s">
        <v>4115</v>
      </c>
      <c r="D42" s="379" t="s">
        <v>4101</v>
      </c>
      <c r="E42" s="379" t="s">
        <v>4118</v>
      </c>
      <c r="F42" s="380">
        <f>VLOOKUP('EF_scope 2'!C42,Heat!D56:H96,5,FALSE)</f>
        <v>6.0396002171999996E-5</v>
      </c>
      <c r="G42" s="210"/>
      <c r="H42" s="210" t="s">
        <v>4259</v>
      </c>
      <c r="I42" s="379">
        <v>2022</v>
      </c>
      <c r="J42" s="381" t="s">
        <v>4252</v>
      </c>
    </row>
  </sheetData>
  <sheetProtection algorithmName="SHA-512" hashValue="EzeuRdxDiKWIPA/6zTGgBYiN2iuCt5atcBHexIsmv0Izg45jr5y8JmBnNcb8GyWpLtjie9RgjnlvTmELL8JO7w==" saltValue="3W1JyXPtdIw4xqfdar6F/A==" spinCount="100000" sheet="1" objects="1" scenarios="1"/>
  <autoFilter ref="A1:L42" xr:uid="{8031AFEB-3135-4379-9FDD-2C2CD65A92DC}"/>
  <hyperlinks>
    <hyperlink ref="J2" r:id="rId1" xr:uid="{B23F865F-8C17-4872-AD2A-0FD18AD3DD47}"/>
    <hyperlink ref="J4" r:id="rId2" xr:uid="{DA453752-E431-4FA1-AAC6-181BA5EE6565}"/>
    <hyperlink ref="J6" r:id="rId3" xr:uid="{8EDB6B4E-CC51-4B9F-B78E-A49D1EB489E2}"/>
    <hyperlink ref="J8" r:id="rId4" xr:uid="{CF5059A4-DE34-4C85-A6A6-4A477E20679A}"/>
    <hyperlink ref="J10" r:id="rId5" xr:uid="{391A4AC1-B30B-42CB-BE5D-CF896C47569D}"/>
    <hyperlink ref="J12" r:id="rId6" xr:uid="{46206C8E-7E99-46D2-BF98-3B2634800A9A}"/>
    <hyperlink ref="J14" r:id="rId7" xr:uid="{9DFC0BBA-DEF9-4264-9BE6-9DAE97E6DCEF}"/>
    <hyperlink ref="J16" r:id="rId8" xr:uid="{4754052F-D9AE-4F24-BEF9-F4CDCA665C9A}"/>
    <hyperlink ref="J18" r:id="rId9" xr:uid="{5ABE32C9-8180-466F-A5DA-4593A4ECC41A}"/>
    <hyperlink ref="J20" r:id="rId10" xr:uid="{CD04DFD7-082B-4ACE-A1EF-C8BA5BBDBE45}"/>
    <hyperlink ref="J22" r:id="rId11" xr:uid="{EFA1A578-B28F-4D25-BFE3-99151E9244F8}"/>
    <hyperlink ref="J24" r:id="rId12" xr:uid="{B8A2770C-8C98-4645-82E7-CD3C4A9BEA25}"/>
    <hyperlink ref="J26" r:id="rId13" xr:uid="{0E06BAB2-E4B3-4C04-80D9-0212DCDC9264}"/>
    <hyperlink ref="J28" r:id="rId14" xr:uid="{6A80667D-9319-4BD3-BD16-1E44D784F6B2}"/>
    <hyperlink ref="J30" r:id="rId15" xr:uid="{E1D82D41-900D-4338-AA71-DA43C55E1378}"/>
    <hyperlink ref="J32" r:id="rId16" xr:uid="{C5152D08-3C62-4F54-BD0F-8D9A8F5D447D}"/>
    <hyperlink ref="J34" r:id="rId17" xr:uid="{0190F6D9-BFCC-4F42-B30A-67FE40E31A76}"/>
    <hyperlink ref="J36" r:id="rId18" xr:uid="{688CC126-115C-4202-A86E-AFD9CE82B3D2}"/>
    <hyperlink ref="J38" r:id="rId19" xr:uid="{0D486E4D-360E-4C2D-892A-EA5F606474BD}"/>
    <hyperlink ref="J40" r:id="rId20" xr:uid="{DC278E28-0F51-4ADC-AD02-37C796F87019}"/>
    <hyperlink ref="J42" r:id="rId21" xr:uid="{E56B97E3-0731-4DBE-8D62-2EFDBED5C472}"/>
    <hyperlink ref="J3" r:id="rId22" xr:uid="{F4C34750-F1D8-4C43-9002-609641DCD756}"/>
    <hyperlink ref="J5" r:id="rId23" xr:uid="{81F35632-5A0C-4F9B-90E0-9C8D8DBA75B8}"/>
    <hyperlink ref="J7" r:id="rId24" xr:uid="{13825FF4-B864-4EEA-B4FD-33A2C4C5D92D}"/>
    <hyperlink ref="J9" r:id="rId25" xr:uid="{6C5979F2-E606-481E-86AA-AEC1AB248546}"/>
    <hyperlink ref="J11" r:id="rId26" xr:uid="{B1726FF5-25B1-4168-8B33-A7CAB8756B81}"/>
    <hyperlink ref="J13" r:id="rId27" xr:uid="{27994A93-C337-47F5-9266-536074A428D6}"/>
    <hyperlink ref="J15" r:id="rId28" xr:uid="{C778434A-D9B7-44C9-A5EB-2913E117DADB}"/>
    <hyperlink ref="J17" r:id="rId29" xr:uid="{54F9BF35-C379-4DCF-8B7A-9075FDB7B9F5}"/>
    <hyperlink ref="J19" r:id="rId30" xr:uid="{5955D735-3C7B-401F-B93A-D4B1EBEC1936}"/>
    <hyperlink ref="J21" r:id="rId31" xr:uid="{72D1680F-F3C0-49E9-8D98-0E3390D402FF}"/>
    <hyperlink ref="J23" r:id="rId32" xr:uid="{3E7FCDFF-7FF6-42C9-B1E5-D10F4946AB51}"/>
    <hyperlink ref="J25" r:id="rId33" xr:uid="{156CCA58-E52F-45E4-A829-A42F385F7AA9}"/>
    <hyperlink ref="J27" r:id="rId34" xr:uid="{F6CA2FFC-B1C1-48B7-94D1-AC315BE738CE}"/>
    <hyperlink ref="J29" r:id="rId35" xr:uid="{7A9A8355-9F03-494A-9105-4F2417E7639E}"/>
    <hyperlink ref="J31" r:id="rId36" xr:uid="{B30D328F-E1AA-4017-91A8-786486D6D17C}"/>
    <hyperlink ref="J33" r:id="rId37" xr:uid="{AC15411F-E4FA-4AAA-B663-A160752CE82B}"/>
    <hyperlink ref="J35" r:id="rId38" xr:uid="{302B02CC-B38D-4AC1-927F-ED22B3B4802B}"/>
    <hyperlink ref="J37" r:id="rId39" xr:uid="{43F4473B-2887-40A9-B034-4B82ECDDBEB0}"/>
    <hyperlink ref="J39" r:id="rId40" xr:uid="{A04D3979-DEF0-4B37-8808-F6F2BEB4B203}"/>
    <hyperlink ref="J41" r:id="rId41" xr:uid="{7D41A973-DDB4-460B-B31D-02FEC5C58B46}"/>
  </hyperlinks>
  <pageMargins left="0.7" right="0.7" top="0.75" bottom="0.75" header="0.3" footer="0.3"/>
  <pageSetup paperSize="9" orientation="portrait" r:id="rId42"/>
  <customProperties>
    <customPr name="EpmWorksheetKeyString_GUID" r:id="rId43"/>
  </customProperties>
  <drawing r:id="rId4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14</vt:i4>
      </vt:variant>
    </vt:vector>
  </HeadingPairs>
  <TitlesOfParts>
    <vt:vector size="32" baseType="lpstr">
      <vt:lpstr>Contents &amp; Instructions</vt:lpstr>
      <vt:lpstr>Scope 1</vt:lpstr>
      <vt:lpstr>Scope 2</vt:lpstr>
      <vt:lpstr>Scope 3</vt:lpstr>
      <vt:lpstr>Emissions Dashboard</vt:lpstr>
      <vt:lpstr>dropdown</vt:lpstr>
      <vt:lpstr>GHG Protocol Resources</vt:lpstr>
      <vt:lpstr>EF_scope1</vt:lpstr>
      <vt:lpstr>EF_scope 2</vt:lpstr>
      <vt:lpstr>categorization</vt:lpstr>
      <vt:lpstr>EF_scope3</vt:lpstr>
      <vt:lpstr>UVEK_DT</vt:lpstr>
      <vt:lpstr>Mobitool</vt:lpstr>
      <vt:lpstr>supplier mix</vt:lpstr>
      <vt:lpstr>distribution electricity</vt:lpstr>
      <vt:lpstr>electricity mix</vt:lpstr>
      <vt:lpstr>Heat</vt:lpstr>
      <vt:lpstr>Heating (draft)</vt:lpstr>
      <vt:lpstr>FE_mix_S2</vt:lpstr>
      <vt:lpstr>FE_mix_S2_3_part</vt:lpstr>
      <vt:lpstr>FE_mix_S3_part</vt:lpstr>
      <vt:lpstr>FE_type_CH_S2</vt:lpstr>
      <vt:lpstr>FE_type_CH_S3_part</vt:lpstr>
      <vt:lpstr>loss_HV</vt:lpstr>
      <vt:lpstr>loss_LV</vt:lpstr>
      <vt:lpstr>Loss_MV</vt:lpstr>
      <vt:lpstr>mix_composition</vt:lpstr>
      <vt:lpstr>range_elec_type</vt:lpstr>
      <vt:lpstr>range_elec_type_back</vt:lpstr>
      <vt:lpstr>T_D_HV</vt:lpstr>
      <vt:lpstr>T_D_LV</vt:lpstr>
      <vt:lpstr>T_D_MV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Payro Clara BAFU</dc:creator>
  <cp:lastModifiedBy>Padey Pierryves BAFU</cp:lastModifiedBy>
  <dcterms:created xsi:type="dcterms:W3CDTF">2024-05-21T07:09:56Z</dcterms:created>
  <dcterms:modified xsi:type="dcterms:W3CDTF">2025-07-24T15:28:21Z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2024-12-04T08:36:09Z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deea7cdc-1d30-4a2a-8c5f-1bb6a10ea983</vt:lpwstr>
  </property>
  <property fmtid="{D5CDD505-2E9C-101B-9397-08002B2CF9AE}" pid="8" name="MSIP_Label_aa112399-b73b-40c1-8af2-919b124b9d91_ContentBits">
    <vt:lpwstr>0</vt:lpwstr>
  </property>
</Properties>
</file>